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0.xml"/>
  <Override ContentType="application/vnd.openxmlformats-officedocument.spreadsheetml.worksheet+xml" PartName="/xl/worksheets/sheet23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ST001D01T" sheetId="2" r:id="rId2"/>
    <s:sheet name="ST003D02T" sheetId="3" r:id="rId3"/>
    <s:sheet name="ST004D01T" sheetId="4" r:id="rId4"/>
    <s:sheet name="ST005Q01TA" sheetId="5" r:id="rId5"/>
    <s:sheet name="ST006Q01TA" sheetId="6" r:id="rId6"/>
    <s:sheet name="ST006Q02TA" sheetId="7" r:id="rId7"/>
    <s:sheet name="ST006Q03TA" sheetId="8" r:id="rId8"/>
    <s:sheet name="ST006Q04TA" sheetId="9" r:id="rId9"/>
    <s:sheet name="ST007Q01TA" sheetId="10" r:id="rId10"/>
    <s:sheet name="ST008Q01TA" sheetId="11" r:id="rId11"/>
    <s:sheet name="ST008Q02TA" sheetId="12" r:id="rId12"/>
    <s:sheet name="ST008Q03TA" sheetId="13" r:id="rId13"/>
    <s:sheet name="ST008Q04TA" sheetId="14" r:id="rId14"/>
    <s:sheet name="ST011Q01TA" sheetId="15" r:id="rId15"/>
    <s:sheet name="ST011Q02TA" sheetId="16" r:id="rId16"/>
    <s:sheet name="ST011Q03TA" sheetId="17" r:id="rId17"/>
    <s:sheet name="ST011Q04TA" sheetId="18" r:id="rId18"/>
    <s:sheet name="ST011Q05TA" sheetId="19" r:id="rId19"/>
    <s:sheet name="ST011Q06TA" sheetId="20" r:id="rId20"/>
    <s:sheet name="ST011Q07TA" sheetId="21" r:id="rId21"/>
    <s:sheet name="ST011Q08TA" sheetId="22" r:id="rId22"/>
    <s:sheet name="ST011Q09TA" sheetId="23" r:id="rId23"/>
    <s:sheet name="ST011Q10TA" sheetId="24" r:id="rId24"/>
    <s:sheet name="ST011Q11TA" sheetId="25" r:id="rId25"/>
    <s:sheet name="ST011Q12TA" sheetId="26" r:id="rId26"/>
    <s:sheet name="ST011Q16NA" sheetId="27" r:id="rId27"/>
    <s:sheet name="ST012Q01TA" sheetId="28" r:id="rId28"/>
    <s:sheet name="ST012Q02TA" sheetId="29" r:id="rId29"/>
    <s:sheet name="ST012Q03TA" sheetId="30" r:id="rId30"/>
    <s:sheet name="ST012Q05NA" sheetId="31" r:id="rId31"/>
    <s:sheet name="ST012Q06NA" sheetId="32" r:id="rId32"/>
    <s:sheet name="ST012Q07NA" sheetId="33" r:id="rId33"/>
    <s:sheet name="ST012Q08NA" sheetId="34" r:id="rId34"/>
    <s:sheet name="ST012Q09NA" sheetId="35" r:id="rId35"/>
    <s:sheet name="ST013Q01TA" sheetId="36" r:id="rId36"/>
    <s:sheet name="ST123Q01NA" sheetId="37" r:id="rId37"/>
    <s:sheet name="ST123Q02NA" sheetId="38" r:id="rId38"/>
    <s:sheet name="ST123Q03NA" sheetId="39" r:id="rId39"/>
    <s:sheet name="ST123Q04NA" sheetId="40" r:id="rId40"/>
    <s:sheet name="ST019AQ01T" sheetId="41" r:id="rId41"/>
    <s:sheet name="ST019BQ01T" sheetId="42" r:id="rId42"/>
    <s:sheet name="ST019CQ01T" sheetId="43" r:id="rId43"/>
    <s:sheet name="ST021Q01TA" sheetId="44" r:id="rId44"/>
    <s:sheet name="ST022Q01TA" sheetId="45" r:id="rId45"/>
    <s:sheet name="ST124Q01TA" sheetId="46" r:id="rId46"/>
    <s:sheet name="ST125Q01NA" sheetId="47" r:id="rId47"/>
    <s:sheet name="ST126Q01TA" sheetId="48" r:id="rId48"/>
    <s:sheet name="ST127Q01TA" sheetId="49" r:id="rId49"/>
    <s:sheet name="ST127Q02TA" sheetId="50" r:id="rId50"/>
    <s:sheet name="ST127Q03TA" sheetId="51" r:id="rId51"/>
    <s:sheet name="ST111Q01TA" sheetId="52" r:id="rId52"/>
    <s:sheet name="ST118Q01NA" sheetId="53" r:id="rId53"/>
    <s:sheet name="ST118Q02NA" sheetId="54" r:id="rId54"/>
    <s:sheet name="ST118Q03NA" sheetId="55" r:id="rId55"/>
    <s:sheet name="ST118Q04NA" sheetId="56" r:id="rId56"/>
    <s:sheet name="ST118Q05NA" sheetId="57" r:id="rId57"/>
    <s:sheet name="ST119Q01NA" sheetId="58" r:id="rId58"/>
    <s:sheet name="ST119Q02NA" sheetId="59" r:id="rId59"/>
    <s:sheet name="ST119Q03NA" sheetId="60" r:id="rId60"/>
    <s:sheet name="ST119Q04NA" sheetId="61" r:id="rId61"/>
    <s:sheet name="ST119Q05NA" sheetId="62" r:id="rId62"/>
    <s:sheet name="ST121Q01NA" sheetId="63" r:id="rId63"/>
    <s:sheet name="ST121Q02NA" sheetId="64" r:id="rId64"/>
    <s:sheet name="ST121Q03NA" sheetId="65" r:id="rId65"/>
    <s:sheet name="ST082Q01NA" sheetId="66" r:id="rId66"/>
    <s:sheet name="ST082Q02NA" sheetId="67" r:id="rId67"/>
    <s:sheet name="ST082Q03NA" sheetId="68" r:id="rId68"/>
    <s:sheet name="ST082Q08NA" sheetId="69" r:id="rId69"/>
    <s:sheet name="ST082Q09NA" sheetId="70" r:id="rId70"/>
    <s:sheet name="ST082Q12NA" sheetId="71" r:id="rId71"/>
    <s:sheet name="ST082Q13NA" sheetId="72" r:id="rId72"/>
    <s:sheet name="ST082Q14NA" sheetId="73" r:id="rId73"/>
    <s:sheet name="ST034Q01TA" sheetId="74" r:id="rId74"/>
    <s:sheet name="ST034Q02TA" sheetId="75" r:id="rId75"/>
    <s:sheet name="ST034Q03TA" sheetId="76" r:id="rId76"/>
    <s:sheet name="ST034Q04TA" sheetId="77" r:id="rId77"/>
    <s:sheet name="ST034Q05TA" sheetId="78" r:id="rId78"/>
    <s:sheet name="ST034Q06TA" sheetId="79" r:id="rId79"/>
    <s:sheet name="ST039Q01NA" sheetId="80" r:id="rId80"/>
    <s:sheet name="ST039Q02NA" sheetId="81" r:id="rId81"/>
    <s:sheet name="ST039Q03NA" sheetId="82" r:id="rId82"/>
    <s:sheet name="ST039Q04NA" sheetId="83" r:id="rId83"/>
    <s:sheet name="ST039Q05NA" sheetId="84" r:id="rId84"/>
    <s:sheet name="ST039Q06NA" sheetId="85" r:id="rId85"/>
    <s:sheet name="ST062Q01TA" sheetId="86" r:id="rId86"/>
    <s:sheet name="ST062Q02TA" sheetId="87" r:id="rId87"/>
    <s:sheet name="ST062Q03TA" sheetId="88" r:id="rId88"/>
    <s:sheet name="ST031Q01NA" sheetId="89" r:id="rId89"/>
    <s:sheet name="ST032Q01NA" sheetId="90" r:id="rId90"/>
    <s:sheet name="ST032Q02NA" sheetId="91" r:id="rId91"/>
    <s:sheet name="ST063Q01NA" sheetId="92" r:id="rId92"/>
    <s:sheet name="ST063Q01NB" sheetId="93" r:id="rId93"/>
    <s:sheet name="ST063Q02NA" sheetId="94" r:id="rId94"/>
    <s:sheet name="ST063Q02NB" sheetId="95" r:id="rId95"/>
    <s:sheet name="ST063Q03NA" sheetId="96" r:id="rId96"/>
    <s:sheet name="ST063Q03NB" sheetId="97" r:id="rId97"/>
    <s:sheet name="ST063Q04NA" sheetId="98" r:id="rId98"/>
    <s:sheet name="ST063Q04NB" sheetId="99" r:id="rId99"/>
    <s:sheet name="ST063Q05NA" sheetId="100" r:id="rId100"/>
    <s:sheet name="ST063Q05NB" sheetId="101" r:id="rId101"/>
    <s:sheet name="ST063Q06NA" sheetId="102" r:id="rId102"/>
    <s:sheet name="ST063Q06NB" sheetId="103" r:id="rId103"/>
    <s:sheet name="ST064Q01NA" sheetId="104" r:id="rId104"/>
    <s:sheet name="ST064Q02NA" sheetId="105" r:id="rId105"/>
    <s:sheet name="ST064Q03NA" sheetId="106" r:id="rId106"/>
    <s:sheet name="ST097Q01TA" sheetId="107" r:id="rId107"/>
    <s:sheet name="ST097Q02TA" sheetId="108" r:id="rId108"/>
    <s:sheet name="ST097Q03TA" sheetId="109" r:id="rId109"/>
    <s:sheet name="ST097Q04TA" sheetId="110" r:id="rId110"/>
    <s:sheet name="ST097Q05TA" sheetId="111" r:id="rId111"/>
    <s:sheet name="ST098Q01TA" sheetId="112" r:id="rId112"/>
    <s:sheet name="ST098Q02TA" sheetId="113" r:id="rId113"/>
    <s:sheet name="ST098Q03NA" sheetId="114" r:id="rId114"/>
    <s:sheet name="ST098Q05TA" sheetId="115" r:id="rId115"/>
    <s:sheet name="ST098Q06TA" sheetId="116" r:id="rId116"/>
    <s:sheet name="ST098Q07TA" sheetId="117" r:id="rId117"/>
    <s:sheet name="ST098Q08NA" sheetId="118" r:id="rId118"/>
    <s:sheet name="ST098Q09TA" sheetId="119" r:id="rId119"/>
    <s:sheet name="ST098Q10NA" sheetId="120" r:id="rId120"/>
    <s:sheet name="ST100Q01TA" sheetId="121" r:id="rId121"/>
    <s:sheet name="ST100Q02TA" sheetId="122" r:id="rId122"/>
    <s:sheet name="ST100Q03TA" sheetId="123" r:id="rId123"/>
    <s:sheet name="ST100Q04TA" sheetId="124" r:id="rId124"/>
    <s:sheet name="ST100Q05TA" sheetId="125" r:id="rId125"/>
    <s:sheet name="ST103Q01NA" sheetId="126" r:id="rId126"/>
    <s:sheet name="ST103Q03NA" sheetId="127" r:id="rId127"/>
    <s:sheet name="ST103Q08NA" sheetId="128" r:id="rId128"/>
    <s:sheet name="ST103Q11NA" sheetId="129" r:id="rId129"/>
    <s:sheet name="ST104Q01NA" sheetId="130" r:id="rId130"/>
    <s:sheet name="ST104Q02NA" sheetId="131" r:id="rId131"/>
    <s:sheet name="ST104Q03NA" sheetId="132" r:id="rId132"/>
    <s:sheet name="ST104Q04NA" sheetId="133" r:id="rId133"/>
    <s:sheet name="ST104Q05NA" sheetId="134" r:id="rId134"/>
    <s:sheet name="ST107Q01NA" sheetId="135" r:id="rId135"/>
    <s:sheet name="ST107Q02NA" sheetId="136" r:id="rId136"/>
    <s:sheet name="ST107Q03NA" sheetId="137" r:id="rId137"/>
    <s:sheet name="ST092Q01TA" sheetId="138" r:id="rId138"/>
    <s:sheet name="ST092Q02TA" sheetId="139" r:id="rId139"/>
    <s:sheet name="ST092Q04TA" sheetId="140" r:id="rId140"/>
    <s:sheet name="ST092Q05TA" sheetId="141" r:id="rId141"/>
    <s:sheet name="ST092Q06NA" sheetId="142" r:id="rId142"/>
    <s:sheet name="ST092Q08NA" sheetId="143" r:id="rId143"/>
    <s:sheet name="ST092Q09NA" sheetId="144" r:id="rId144"/>
    <s:sheet name="ST093Q01TA" sheetId="145" r:id="rId145"/>
    <s:sheet name="ST093Q03TA" sheetId="146" r:id="rId146"/>
    <s:sheet name="ST093Q04TA" sheetId="147" r:id="rId147"/>
    <s:sheet name="ST093Q05TA" sheetId="148" r:id="rId148"/>
    <s:sheet name="ST093Q06TA" sheetId="149" r:id="rId149"/>
    <s:sheet name="ST093Q07NA" sheetId="150" r:id="rId150"/>
    <s:sheet name="ST093Q08NA" sheetId="151" r:id="rId151"/>
    <s:sheet name="ST094Q01NA" sheetId="152" r:id="rId152"/>
    <s:sheet name="ST094Q02NA" sheetId="153" r:id="rId153"/>
    <s:sheet name="ST094Q03NA" sheetId="154" r:id="rId154"/>
    <s:sheet name="ST094Q04NA" sheetId="155" r:id="rId155"/>
    <s:sheet name="ST094Q05NA" sheetId="156" r:id="rId156"/>
    <s:sheet name="ST095Q04NA" sheetId="157" r:id="rId157"/>
    <s:sheet name="ST095Q07NA" sheetId="158" r:id="rId158"/>
    <s:sheet name="ST095Q08NA" sheetId="159" r:id="rId159"/>
    <s:sheet name="ST095Q13NA" sheetId="160" r:id="rId160"/>
    <s:sheet name="ST095Q15NA" sheetId="161" r:id="rId161"/>
    <s:sheet name="ST113Q01TA" sheetId="162" r:id="rId162"/>
    <s:sheet name="ST113Q02TA" sheetId="163" r:id="rId163"/>
    <s:sheet name="ST113Q03TA" sheetId="164" r:id="rId164"/>
    <s:sheet name="ST113Q04TA" sheetId="165" r:id="rId165"/>
    <s:sheet name="ST129Q01TA" sheetId="166" r:id="rId166"/>
    <s:sheet name="ST129Q02TA" sheetId="167" r:id="rId167"/>
    <s:sheet name="ST129Q03TA" sheetId="168" r:id="rId168"/>
    <s:sheet name="ST129Q04TA" sheetId="169" r:id="rId169"/>
    <s:sheet name="ST129Q05TA" sheetId="170" r:id="rId170"/>
    <s:sheet name="ST129Q06TA" sheetId="171" r:id="rId171"/>
    <s:sheet name="ST129Q07TA" sheetId="172" r:id="rId172"/>
    <s:sheet name="ST129Q08TA" sheetId="173" r:id="rId173"/>
    <s:sheet name="ST131Q01NA" sheetId="174" r:id="rId174"/>
    <s:sheet name="ST131Q03NA" sheetId="175" r:id="rId175"/>
    <s:sheet name="ST131Q04NA" sheetId="176" r:id="rId176"/>
    <s:sheet name="ST131Q06NA" sheetId="177" r:id="rId177"/>
    <s:sheet name="ST131Q08NA" sheetId="178" r:id="rId178"/>
    <s:sheet name="ST131Q11NA" sheetId="179" r:id="rId179"/>
    <s:sheet name="ST146Q01TA" sheetId="180" r:id="rId180"/>
    <s:sheet name="ST146Q02TA" sheetId="181" r:id="rId181"/>
    <s:sheet name="ST146Q03TA" sheetId="182" r:id="rId182"/>
    <s:sheet name="ST146Q04TA" sheetId="183" r:id="rId183"/>
    <s:sheet name="ST146Q05TA" sheetId="184" r:id="rId184"/>
    <s:sheet name="ST146Q06NA" sheetId="185" r:id="rId185"/>
    <s:sheet name="ST146Q07NA" sheetId="186" r:id="rId186"/>
    <s:sheet name="ST146Q08NA" sheetId="187" r:id="rId187"/>
    <s:sheet name="ST146Q09NA" sheetId="188" r:id="rId188"/>
    <s:sheet name="ST076Q01NA" sheetId="189" r:id="rId189"/>
    <s:sheet name="ST076Q02NA" sheetId="190" r:id="rId190"/>
    <s:sheet name="ST076Q03NA" sheetId="191" r:id="rId191"/>
    <s:sheet name="ST076Q04NA" sheetId="192" r:id="rId192"/>
    <s:sheet name="ST076Q05NA" sheetId="193" r:id="rId193"/>
    <s:sheet name="ST076Q06NA" sheetId="194" r:id="rId194"/>
    <s:sheet name="ST076Q07NA" sheetId="195" r:id="rId195"/>
    <s:sheet name="ST076Q08NA" sheetId="196" r:id="rId196"/>
    <s:sheet name="ST076Q09NA" sheetId="197" r:id="rId197"/>
    <s:sheet name="ST076Q10NA" sheetId="198" r:id="rId198"/>
    <s:sheet name="ST076Q11NA" sheetId="199" r:id="rId199"/>
    <s:sheet name="ST078Q01NA" sheetId="200" r:id="rId200"/>
    <s:sheet name="ST078Q02NA" sheetId="201" r:id="rId201"/>
    <s:sheet name="ST078Q03NA" sheetId="202" r:id="rId202"/>
    <s:sheet name="ST078Q04NA" sheetId="203" r:id="rId203"/>
    <s:sheet name="ST078Q05NA" sheetId="204" r:id="rId204"/>
    <s:sheet name="ST078Q06NA" sheetId="205" r:id="rId205"/>
    <s:sheet name="ST078Q07NA" sheetId="206" r:id="rId206"/>
    <s:sheet name="ST078Q08NA" sheetId="207" r:id="rId207"/>
    <s:sheet name="ST078Q09NA" sheetId="208" r:id="rId208"/>
    <s:sheet name="ST078Q10NA" sheetId="209" r:id="rId209"/>
    <s:sheet name="ST078Q11NA" sheetId="210" r:id="rId210"/>
    <s:sheet name="ST065Class" sheetId="211" r:id="rId211"/>
    <s:sheet name="ST038Q01NA" sheetId="212" r:id="rId212"/>
    <s:sheet name="ST038Q02NA" sheetId="213" r:id="rId213"/>
    <s:sheet name="ST038Q03NA" sheetId="214" r:id="rId214"/>
    <s:sheet name="ST038Q04NA" sheetId="215" r:id="rId215"/>
    <s:sheet name="ST038Q05NA" sheetId="216" r:id="rId216"/>
    <s:sheet name="ST038Q06NA" sheetId="217" r:id="rId217"/>
    <s:sheet name="ST038Q07NA" sheetId="218" r:id="rId218"/>
    <s:sheet name="ST038Q08NA" sheetId="219" r:id="rId219"/>
    <s:sheet name="ISCEDL" sheetId="220" r:id="rId220"/>
    <s:sheet name="ISCEDD" sheetId="221" r:id="rId221"/>
    <s:sheet name="ISCEDO" sheetId="222" r:id="rId222"/>
    <s:sheet name="IMMIG" sheetId="223" r:id="rId223"/>
    <s:sheet name="MISCED" sheetId="224" r:id="rId224"/>
    <s:sheet name="FISCED" sheetId="225" r:id="rId225"/>
    <s:sheet name="HISCED" sheetId="226" r:id="rId226"/>
    <s:sheet name="REPEAT" sheetId="227" r:id="rId227"/>
    <s:sheet name="DURECEC" sheetId="228" r:id="rId228"/>
    <s:sheet name="SCCHANGE" sheetId="229" r:id="rId229"/>
    <s:sheet name="OECD" sheetId="230" r:id="rId230"/>
    <s:sheet name="ADMINMODE" sheetId="231" r:id="rId231"/>
  </s:sheets>
  <s:definedNames/>
  <s:calcPr calcId="124519" fullCalcOnLoad="1"/>
</s:workbook>
</file>

<file path=xl/sharedStrings.xml><?xml version="1.0" encoding="utf-8"?>
<sst xmlns="http://schemas.openxmlformats.org/spreadsheetml/2006/main" uniqueCount="978">
  <si>
    <t>Table of Contents</t>
  </si>
  <si>
    <t>ST001D01T</t>
  </si>
  <si>
    <t>Student International Grade (Derived)</t>
  </si>
  <si>
    <t>ST003D02T</t>
  </si>
  <si>
    <t>Student (Standardized) Birth - Month</t>
  </si>
  <si>
    <t>ST004D01T</t>
  </si>
  <si>
    <t>Student (Standardized) Gender</t>
  </si>
  <si>
    <t>ST005Q01TA</t>
  </si>
  <si>
    <t>What is the &lt;highest level of schooling&gt; completed by your mother?</t>
  </si>
  <si>
    <t>ST006Q01TA</t>
  </si>
  <si>
    <t>Does your mother have this qualification? &lt;ISCED level 6&gt;</t>
  </si>
  <si>
    <t>ST006Q02TA</t>
  </si>
  <si>
    <t>Does your mother have this qualification? &lt;ISCED level 5A&gt;</t>
  </si>
  <si>
    <t>ST006Q03TA</t>
  </si>
  <si>
    <t>Does your mother have this qualification? &lt;ISCED level 5B&gt;</t>
  </si>
  <si>
    <t>ST006Q04TA</t>
  </si>
  <si>
    <t>Does your mother have this qualification? &lt;ISCED level 4&gt;</t>
  </si>
  <si>
    <t>ST007Q01TA</t>
  </si>
  <si>
    <t>What is the &lt;highest level of schooling&gt; completed by your father?</t>
  </si>
  <si>
    <t>ST008Q01TA</t>
  </si>
  <si>
    <t>Does your father have this qualification? &lt;ISCED level 6&gt;</t>
  </si>
  <si>
    <t>ST008Q02TA</t>
  </si>
  <si>
    <t>Does your father have this qualification? &lt;ISCED level 5A&gt;</t>
  </si>
  <si>
    <t>ST008Q03TA</t>
  </si>
  <si>
    <t>Does your father have this qualification? &lt;ISCED level 5B&gt;</t>
  </si>
  <si>
    <t>ST008Q04TA</t>
  </si>
  <si>
    <t>Does your father have this qualification? &lt;ISCED level 4&gt;</t>
  </si>
  <si>
    <t>ST011Q01TA</t>
  </si>
  <si>
    <t>In your home: A desk to study at</t>
  </si>
  <si>
    <t>ST011Q02TA</t>
  </si>
  <si>
    <t>In your home: A room of your own</t>
  </si>
  <si>
    <t>ST011Q03TA</t>
  </si>
  <si>
    <t>In your home: A quiet place to study</t>
  </si>
  <si>
    <t>ST011Q04TA</t>
  </si>
  <si>
    <t>In your home: A computer you can use for school work</t>
  </si>
  <si>
    <t>ST011Q05TA</t>
  </si>
  <si>
    <t>In your home: Educational software</t>
  </si>
  <si>
    <t>ST011Q06TA</t>
  </si>
  <si>
    <t>In your home: A link to the Internet</t>
  </si>
  <si>
    <t>ST011Q07TA</t>
  </si>
  <si>
    <t>In your home: Classic literature (e.g. &lt;Shakespeare&gt;)</t>
  </si>
  <si>
    <t>ST011Q08TA</t>
  </si>
  <si>
    <t>In your home: Books of poetry</t>
  </si>
  <si>
    <t>ST011Q09TA</t>
  </si>
  <si>
    <t>In your home: Works of art (e.g. paintings)</t>
  </si>
  <si>
    <t>ST011Q10TA</t>
  </si>
  <si>
    <t>In your home: Books to help with your school work</t>
  </si>
  <si>
    <t>ST011Q11TA</t>
  </si>
  <si>
    <t>In your home: &lt;Technical reference books&gt;</t>
  </si>
  <si>
    <t>ST011Q12TA</t>
  </si>
  <si>
    <t>In your home: A dictionary</t>
  </si>
  <si>
    <t>ST011Q16NA</t>
  </si>
  <si>
    <t>In your home: Books on art, music, or design</t>
  </si>
  <si>
    <t>ST012Q01TA</t>
  </si>
  <si>
    <t>How many in your home: Televisions</t>
  </si>
  <si>
    <t>ST012Q02TA</t>
  </si>
  <si>
    <t>How many in your home: Cars</t>
  </si>
  <si>
    <t>ST012Q03TA</t>
  </si>
  <si>
    <t>How many in your home: Rooms with a bath or shower</t>
  </si>
  <si>
    <t>ST012Q05NA</t>
  </si>
  <si>
    <t>How many in your home: &lt;Cell phones&gt; with Internet access (e.g. smartphones)</t>
  </si>
  <si>
    <t>ST012Q06NA</t>
  </si>
  <si>
    <t>How many in your home: Computers (desktop computer, portable laptop, or notebook)</t>
  </si>
  <si>
    <t>ST012Q07NA</t>
  </si>
  <si>
    <t>How many in your home: &lt;Tablet computers&gt; (e.g. &lt;iPad®&gt;, &lt;BlackBerry® PlayBookTM&gt;)</t>
  </si>
  <si>
    <t>ST012Q08NA</t>
  </si>
  <si>
    <t>How many in your home: E-book readers (e.g. &lt;KindleTM&gt;, &lt;Kobo&gt;, &lt;Bookeen&gt;)</t>
  </si>
  <si>
    <t>ST012Q09NA</t>
  </si>
  <si>
    <t>How many in your home: Musical instruments (e.g. guitar, piano)</t>
  </si>
  <si>
    <t>ST013Q01TA</t>
  </si>
  <si>
    <t>How many books are there in your home?</t>
  </si>
  <si>
    <t>ST123Q01NA</t>
  </si>
  <si>
    <t>&lt;this academic year&gt;: My parents are interested in my school activities.</t>
  </si>
  <si>
    <t>ST123Q02NA</t>
  </si>
  <si>
    <t>&lt;this academic year&gt;: My parents support my educational efforts and achievements.</t>
  </si>
  <si>
    <t>ST123Q03NA</t>
  </si>
  <si>
    <t>&lt;this academic year&gt;: My parents support me when I am facing difficulties at school.</t>
  </si>
  <si>
    <t>ST123Q04NA</t>
  </si>
  <si>
    <t>&lt;this academic year&gt;: My parents encourage me to be confident.</t>
  </si>
  <si>
    <t>ST019AQ01T</t>
  </si>
  <si>
    <t>Country of Birth International - Self</t>
  </si>
  <si>
    <t>ST019BQ01T</t>
  </si>
  <si>
    <t>Country of Birth International - Mother</t>
  </si>
  <si>
    <t>ST019CQ01T</t>
  </si>
  <si>
    <t>Country of Birth International - Father</t>
  </si>
  <si>
    <t>ST021Q01TA</t>
  </si>
  <si>
    <t>How old were you when you arrived in &lt;country of test&gt;?</t>
  </si>
  <si>
    <t>ST022Q01TA</t>
  </si>
  <si>
    <t>International Language at Home</t>
  </si>
  <si>
    <t>ST124Q01TA</t>
  </si>
  <si>
    <t>Did you attend &lt;ISCED 0&gt;?</t>
  </si>
  <si>
    <t>ST125Q01NA</t>
  </si>
  <si>
    <t>How old were you when you started &lt;ISCED 0&gt;? Years</t>
  </si>
  <si>
    <t>ST126Q01TA</t>
  </si>
  <si>
    <t>How old were you when you started &lt;ISCED 1&gt;? Years</t>
  </si>
  <si>
    <t>ST127Q01TA</t>
  </si>
  <si>
    <t>Have you ever repeated a &lt;grade&gt;? At &lt;ISCED 1&gt;</t>
  </si>
  <si>
    <t>ST127Q02TA</t>
  </si>
  <si>
    <t>Have you ever repeated a &lt;grade&gt;? At &lt;ISCED 2&gt;</t>
  </si>
  <si>
    <t>ST127Q03TA</t>
  </si>
  <si>
    <t>Have you ever repeated a &lt;grade&gt;? At &lt;ISCED 3&gt;</t>
  </si>
  <si>
    <t>ST111Q01TA</t>
  </si>
  <si>
    <t>Which of the following do you expect to complete?</t>
  </si>
  <si>
    <t>ST118Q01NA</t>
  </si>
  <si>
    <t>To what extent do you disagree or agree about yourself? I often worry that it will be difficult for me taking a test.</t>
  </si>
  <si>
    <t>ST118Q02NA</t>
  </si>
  <si>
    <t>To what extent do you disagree or agree about yourself? I worry that I will get poor &lt;grades&gt; at school.</t>
  </si>
  <si>
    <t>ST118Q03NA</t>
  </si>
  <si>
    <t>To what extent do you disagree or agree about yourself? Even if I am well-prepared for a test I feel very anxious.</t>
  </si>
  <si>
    <t>ST118Q04NA</t>
  </si>
  <si>
    <t>I get very tense when I study for a test.</t>
  </si>
  <si>
    <t>ST118Q05NA</t>
  </si>
  <si>
    <t>I get nervous when I don't know how to solve a task at school.</t>
  </si>
  <si>
    <t>ST119Q01NA</t>
  </si>
  <si>
    <t>I want top grades in most or all of my courses.</t>
  </si>
  <si>
    <t>ST119Q02NA</t>
  </si>
  <si>
    <t>I want to be able to select from among the best opportunities available when I graduate.</t>
  </si>
  <si>
    <t>ST119Q03NA</t>
  </si>
  <si>
    <t>I want to be the best, whatever I do.</t>
  </si>
  <si>
    <t>ST119Q04NA</t>
  </si>
  <si>
    <t>I see myself as an ambitious person.</t>
  </si>
  <si>
    <t>ST119Q05NA</t>
  </si>
  <si>
    <t>I want to be one of the best students in my class.</t>
  </si>
  <si>
    <t>ST121Q01NA</t>
  </si>
  <si>
    <t>&lt;NAME 1&gt; is motivated? Gives up easily when confronted with a problem and is often not prepared</t>
  </si>
  <si>
    <t>ST121Q02NA</t>
  </si>
  <si>
    <t>&lt;NAME 2&gt; is motivated? Mostly remains interested in the tasks she starts and sometimes does more than expected</t>
  </si>
  <si>
    <t>ST121Q03NA</t>
  </si>
  <si>
    <t>&lt;NAME 3&gt; is motivated? Wants to get top grades at school and continues working on tasks until perfect.</t>
  </si>
  <si>
    <t>ST082Q01NA</t>
  </si>
  <si>
    <t>To what extent do you disagree or agree about yourself? I prefer working as part of a team to working alone.</t>
  </si>
  <si>
    <t>ST082Q02NA</t>
  </si>
  <si>
    <t>To what extent do you disagree or agree about yourself? I am a good listener.</t>
  </si>
  <si>
    <t>ST082Q03NA</t>
  </si>
  <si>
    <t>To what extent do you disagree or agree about yourself? I enjoy seeing my classmates be successful.</t>
  </si>
  <si>
    <t>ST082Q08NA</t>
  </si>
  <si>
    <t>To what extent do you disagree or agree about yourself? I take into account what others are interested in.</t>
  </si>
  <si>
    <t>ST082Q09NA</t>
  </si>
  <si>
    <t>To what extent do you disagree or agree about yourself? I find that teams make better decisions than individuals.</t>
  </si>
  <si>
    <t>ST082Q12NA</t>
  </si>
  <si>
    <t>To what extent do you disagree or agree about yourself? I enjoy considering different perspectives.</t>
  </si>
  <si>
    <t>ST082Q13NA</t>
  </si>
  <si>
    <t>To what extent do you disagree or agree about yourself? I find that teamwork raises my own efficiency.</t>
  </si>
  <si>
    <t>ST082Q14NA</t>
  </si>
  <si>
    <t>To what extent do you disagree or agree about yourself? I enjoy cooperating with peers.</t>
  </si>
  <si>
    <t>ST034Q01TA</t>
  </si>
  <si>
    <t>I feel like an outsider (or left out of things) at school.</t>
  </si>
  <si>
    <t>ST034Q02TA</t>
  </si>
  <si>
    <t>I make friends easily at school.</t>
  </si>
  <si>
    <t>ST034Q03TA</t>
  </si>
  <si>
    <t>I feel like I belong at school.</t>
  </si>
  <si>
    <t>ST034Q04TA</t>
  </si>
  <si>
    <t>I feel awkward and out of place in my school.</t>
  </si>
  <si>
    <t>ST034Q05TA</t>
  </si>
  <si>
    <t>Other students seem to like me.</t>
  </si>
  <si>
    <t>ST034Q06TA</t>
  </si>
  <si>
    <t>I feel lonely at school.</t>
  </si>
  <si>
    <t>ST039Q01NA</t>
  </si>
  <si>
    <t>Teachers called on me less often than they called on other students.</t>
  </si>
  <si>
    <t>ST039Q02NA</t>
  </si>
  <si>
    <t>Teachers graded me harder than they graded other students.</t>
  </si>
  <si>
    <t>ST039Q03NA</t>
  </si>
  <si>
    <t>Teachers gave me the impression that they think I am less smart than I really am.</t>
  </si>
  <si>
    <t>ST039Q04NA</t>
  </si>
  <si>
    <t>Teachers disciplined me more harshly than other students.</t>
  </si>
  <si>
    <t>ST039Q05NA</t>
  </si>
  <si>
    <t>Teachers ridiculed me in front of others.</t>
  </si>
  <si>
    <t>ST039Q06NA</t>
  </si>
  <si>
    <t>Teachers said something insulting to me in front of others.</t>
  </si>
  <si>
    <t>ST062Q01TA</t>
  </si>
  <si>
    <t>In the last two full weeks of school, how often: I &lt;skipped&gt; a whole school day</t>
  </si>
  <si>
    <t>ST062Q02TA</t>
  </si>
  <si>
    <t>In the last two full weeks of school, how often: I &lt;skipped&gt; some classes</t>
  </si>
  <si>
    <t>ST062Q03TA</t>
  </si>
  <si>
    <t>In the last two full weeks of school, how often: I arrived late for school</t>
  </si>
  <si>
    <t>ST031Q01NA</t>
  </si>
  <si>
    <t>On avg, how many days do you attend physical education classes each week?</t>
  </si>
  <si>
    <t>ST032Q01NA</t>
  </si>
  <si>
    <t>Moderate physical activities for a total of at least 60 minutes per day</t>
  </si>
  <si>
    <t>ST032Q02NA</t>
  </si>
  <si>
    <t>Vigorous physical activities for at least 20 minutes per day that made you sweat and breathe hard</t>
  </si>
  <si>
    <t>ST063Q01NA</t>
  </si>
  <si>
    <t>Which &lt;school science&gt; course did you attend? Physics: This year</t>
  </si>
  <si>
    <t>ST063Q01NB</t>
  </si>
  <si>
    <t>Which &lt;school science&gt; course did you attend? Physics: Last year</t>
  </si>
  <si>
    <t>ST063Q02NA</t>
  </si>
  <si>
    <t>Which &lt;school science&gt; course did you attend? Chemistry: This year</t>
  </si>
  <si>
    <t>ST063Q02NB</t>
  </si>
  <si>
    <t>Which &lt;school science&gt; course did you attend? Chemistry: Last year</t>
  </si>
  <si>
    <t>ST063Q03NA</t>
  </si>
  <si>
    <t>Which &lt;school science&gt; course did you attend? Biology: This year</t>
  </si>
  <si>
    <t>ST063Q03NB</t>
  </si>
  <si>
    <t>Which &lt;school science&gt; course did you attend? Biology: Last year</t>
  </si>
  <si>
    <t>ST063Q04NA</t>
  </si>
  <si>
    <t>Which &lt;school science&gt; course did you attend? &lt;Earth and space&gt;: This year</t>
  </si>
  <si>
    <t>ST063Q04NB</t>
  </si>
  <si>
    <t>Which &lt;school science&gt; course did you attend? &lt;Earth and space&gt;: Last year</t>
  </si>
  <si>
    <t>ST063Q05NA</t>
  </si>
  <si>
    <t>Which &lt;school science&gt; course did you attend? Applied sciences and technology: This year</t>
  </si>
  <si>
    <t>ST063Q05NB</t>
  </si>
  <si>
    <t>Which &lt;school science&gt; course did you attend? Applied sciences and technology: Last year</t>
  </si>
  <si>
    <t>ST063Q06NA</t>
  </si>
  <si>
    <t>Which &lt;school science&gt; course did you attend? &lt;General, integrated, or comprehen science&gt; course: This year</t>
  </si>
  <si>
    <t>ST063Q06NB</t>
  </si>
  <si>
    <t>Which &lt;school science&gt; course did you attend? &lt;General, integrated, or comprehen science&gt; course: Last year</t>
  </si>
  <si>
    <t>ST064Q01NA</t>
  </si>
  <si>
    <t>&lt;school science&gt; courses? I can choose the &lt;school science&gt; course(s) I study.</t>
  </si>
  <si>
    <t>ST064Q02NA</t>
  </si>
  <si>
    <t>&lt;school science&gt; courses? I can choose the level of difficulty.</t>
  </si>
  <si>
    <t>ST064Q03NA</t>
  </si>
  <si>
    <t>&lt;school science&gt; courses? I can choose the number of &lt;school science&gt; courses or &lt;class periods&gt;.</t>
  </si>
  <si>
    <t>ST097Q01TA</t>
  </si>
  <si>
    <t>How often does this happen in your &lt;school science&gt; lessons? Students don't listen to what the teacher says.</t>
  </si>
  <si>
    <t>ST097Q02TA</t>
  </si>
  <si>
    <t>How often does this happen in your &lt;school science&gt; lessons? There is noise and disorder.</t>
  </si>
  <si>
    <t>ST097Q03TA</t>
  </si>
  <si>
    <t>How often does this happen in your &lt;school science&gt; lessons? The teacher waits long for students to quiet down.</t>
  </si>
  <si>
    <t>ST097Q04TA</t>
  </si>
  <si>
    <t>How often does this happen in your &lt;school science&gt; lessons? Students cannot work well.</t>
  </si>
  <si>
    <t>ST097Q05TA</t>
  </si>
  <si>
    <t>How often does this happen in your &lt;school science&gt; lessons? Students don't start working for a long time after.</t>
  </si>
  <si>
    <t>ST098Q01TA</t>
  </si>
  <si>
    <t>When learning &lt;school science&gt;? Students are given opportunities to explain their ideas.</t>
  </si>
  <si>
    <t>ST098Q02TA</t>
  </si>
  <si>
    <t>When learning &lt;school science&gt;? Students spend time in the laboratory doing practical experiments.</t>
  </si>
  <si>
    <t>ST098Q03NA</t>
  </si>
  <si>
    <t>When learning &lt;school science&gt;? Students are required to argue about science questions.</t>
  </si>
  <si>
    <t>ST098Q05TA</t>
  </si>
  <si>
    <t>When learning &lt;school science&gt;? Students are asked to draw conclusions from an experiment they have conducted.</t>
  </si>
  <si>
    <t>ST098Q06TA</t>
  </si>
  <si>
    <t>When learning &lt;school science&gt;? The teacher explains &lt;school science&gt; idea can be applied</t>
  </si>
  <si>
    <t>ST098Q07TA</t>
  </si>
  <si>
    <t>When learning &lt;school science&gt;? Students are allowed to design their own experiments.</t>
  </si>
  <si>
    <t>ST098Q08NA</t>
  </si>
  <si>
    <t>When learning &lt;school science&gt;? There is a class debate about investigations.</t>
  </si>
  <si>
    <t>ST098Q09TA</t>
  </si>
  <si>
    <t>When learning &lt;school science&gt;? The teacher clearly explains relevance  &lt;broad science&gt; concepts to our lives.</t>
  </si>
  <si>
    <t>ST098Q10NA</t>
  </si>
  <si>
    <t>When learning &lt;school science&gt;? Students are asked to do an investigation to test ideas.</t>
  </si>
  <si>
    <t>ST100Q01TA</t>
  </si>
  <si>
    <t>How often does this happen in your &lt;school science&gt; lessons? The teacher shows  interest every students learning.</t>
  </si>
  <si>
    <t>ST100Q02TA</t>
  </si>
  <si>
    <t>How often does this happen in your &lt;school science&gt; lessons? The teacher gives extra help.</t>
  </si>
  <si>
    <t>ST100Q03TA</t>
  </si>
  <si>
    <t>How often does this happen in your &lt;school science&gt; lessons? The teacher helps students with their learning.</t>
  </si>
  <si>
    <t>ST100Q04TA</t>
  </si>
  <si>
    <t>How often does this happen in your &lt;school science&gt;? The teacher continues teaching\students understand.</t>
  </si>
  <si>
    <t>ST100Q05TA</t>
  </si>
  <si>
    <t>How often does this happen in your &lt;school science&gt;? Teacher gives an opportunity to express opinions.</t>
  </si>
  <si>
    <t>ST103Q01NA</t>
  </si>
  <si>
    <t>How often does this happen in &lt;school science&gt;? The teacher explains scientific ideas.</t>
  </si>
  <si>
    <t>ST103Q03NA</t>
  </si>
  <si>
    <t>How often does this happen in &lt;school science&gt;? A whole class discussion takes place with the teacher.</t>
  </si>
  <si>
    <t>ST103Q08NA</t>
  </si>
  <si>
    <t>How often does this happen in &lt;school science&gt;? The teacher discusses our questions.</t>
  </si>
  <si>
    <t>ST103Q11NA</t>
  </si>
  <si>
    <t>How often does this happen in &lt;school science&gt;? The teacher demonstrates an idea.</t>
  </si>
  <si>
    <t>ST104Q01NA</t>
  </si>
  <si>
    <t>How often does this happen in &lt;school science&gt;? The teacher tells me how I am performing in this course.</t>
  </si>
  <si>
    <t>ST104Q02NA</t>
  </si>
  <si>
    <t>How often does this happen in &lt;school science&gt;? The teacher gives me feedback on my strengths &lt;school science&gt; subjec</t>
  </si>
  <si>
    <t>ST104Q03NA</t>
  </si>
  <si>
    <t>How often does this happen in &lt;school science&gt;? The teacher tells me in which areas I can still improve.</t>
  </si>
  <si>
    <t>ST104Q04NA</t>
  </si>
  <si>
    <t>How often does this happen in &lt;school science&gt;? The teacher tells me how I can improve my performance.</t>
  </si>
  <si>
    <t>ST104Q05NA</t>
  </si>
  <si>
    <t>How often does this happen in &lt;school science&gt;? The teacher advises me on how to reach my learning goals.</t>
  </si>
  <si>
    <t>ST107Q01NA</t>
  </si>
  <si>
    <t>How often does this happen in &lt;school science&gt;? The teacher adapts the lesson to my class needs and knowledge.</t>
  </si>
  <si>
    <t>ST107Q02NA</t>
  </si>
  <si>
    <t>How often does this happen in &lt;school science&gt;? The teacher provides individual help when a student has difficulties</t>
  </si>
  <si>
    <t>ST107Q03NA</t>
  </si>
  <si>
    <t>How often does this happen in &lt;school science&gt;? The teacher changes the structure of the lesson on a topic</t>
  </si>
  <si>
    <t>ST092Q01TA</t>
  </si>
  <si>
    <t>How informed are you about this environmental issue? The increase of greenhouse gases in the atmosphere</t>
  </si>
  <si>
    <t>ST092Q02TA</t>
  </si>
  <si>
    <t>How informed are you about this environmental issue? The use of genetically modified organisms (&lt;GMO&gt;)</t>
  </si>
  <si>
    <t>ST092Q04TA</t>
  </si>
  <si>
    <t>How informed are you about this environmental issue? Nuclear waste</t>
  </si>
  <si>
    <t>ST092Q05TA</t>
  </si>
  <si>
    <t>How informed are you about this environmental issue? The consequences of clearing forests\other land use</t>
  </si>
  <si>
    <t>ST092Q06NA</t>
  </si>
  <si>
    <t>How informed are you about this environmental issue? Air pollution</t>
  </si>
  <si>
    <t>ST092Q08NA</t>
  </si>
  <si>
    <t>How informed are you about this environmental issue? Extinction of plants and animals</t>
  </si>
  <si>
    <t>ST092Q09NA</t>
  </si>
  <si>
    <t>How informed are you about this environmental issue? Water shortage</t>
  </si>
  <si>
    <t>ST093Q01TA</t>
  </si>
  <si>
    <t>This issue will improve or get worse over next 20 years? Air pollution (student)</t>
  </si>
  <si>
    <t>ST093Q03TA</t>
  </si>
  <si>
    <t>This issue will improve or get worse over next 20 years? Extinction of plants and animals (student)</t>
  </si>
  <si>
    <t>ST093Q04TA</t>
  </si>
  <si>
    <t>This issue will improve or get worse over next 20 years? Clearing of forests for other land use (student)</t>
  </si>
  <si>
    <t>ST093Q05TA</t>
  </si>
  <si>
    <t>This issue will improve or get worse over next 20 years? Water shortages (student)</t>
  </si>
  <si>
    <t>ST093Q06TA</t>
  </si>
  <si>
    <t>This issue will improve or get worse over next 20 years? Nuclear waste (student)</t>
  </si>
  <si>
    <t>ST093Q07NA</t>
  </si>
  <si>
    <t>This issue will improve or get worse over next 20 years? The increase of greenhouse gases in the atmosphere</t>
  </si>
  <si>
    <t>ST093Q08NA</t>
  </si>
  <si>
    <t>This issue will improve or get worse over next 20 years? The use of genetically modified organisms (&lt;GMO&gt;)</t>
  </si>
  <si>
    <t>ST094Q01NA</t>
  </si>
  <si>
    <t>Disagree or agree with the statements? I have fun when I am learning &lt;broad science&gt;</t>
  </si>
  <si>
    <t>ST094Q02NA</t>
  </si>
  <si>
    <t>Disagree or agree with the statements? I like reading about &lt;broad science&gt; topics.</t>
  </si>
  <si>
    <t>ST094Q03NA</t>
  </si>
  <si>
    <t>Disagree or agree with the statements? I am happy working on &lt;broad science&gt; topics.</t>
  </si>
  <si>
    <t>ST094Q04NA</t>
  </si>
  <si>
    <t>Disagree or agree with the statements? I enjoy acquiring new knowledge in &lt;broad science&gt;.</t>
  </si>
  <si>
    <t>ST094Q05NA</t>
  </si>
  <si>
    <t>Disagree or agree with the statements? I am interested in learning about &lt;broad science&gt;.</t>
  </si>
  <si>
    <t>ST095Q04NA</t>
  </si>
  <si>
    <t>To what extent are you interested in: Biosphere (e.g. ecosystem services, sustainability)</t>
  </si>
  <si>
    <t>ST095Q07NA</t>
  </si>
  <si>
    <t>To what extent are you interested in: Motion and forces (e.g. velocity, friction, magnetic and gravi forces)</t>
  </si>
  <si>
    <t>ST095Q08NA</t>
  </si>
  <si>
    <t>To what extent are you interested in: Energy and its transformation (e.g. conservation, chemical reactions)</t>
  </si>
  <si>
    <t>ST095Q13NA</t>
  </si>
  <si>
    <t>To what extent are you interested in: &lt;broad science&gt; topics? The Universe and its history</t>
  </si>
  <si>
    <t>ST095Q15NA</t>
  </si>
  <si>
    <t>To what extent are you interested in: &lt;broad science&gt; topics? How science can help us prevent disease</t>
  </si>
  <si>
    <t>ST113Q01TA</t>
  </si>
  <si>
    <t>Making an effort in my &lt;school science&gt; subject(s) is worth it because this will help me in the work I want to do lat</t>
  </si>
  <si>
    <t>ST113Q02TA</t>
  </si>
  <si>
    <t>What I learn in my &lt;school science&gt; subject(s) is important for me because I need this for what I want to do later on</t>
  </si>
  <si>
    <t>ST113Q03TA</t>
  </si>
  <si>
    <t>Studying my &lt;school science&gt; subject(s) is worthwhile for me because what I learn will improve my career prospects.</t>
  </si>
  <si>
    <t>ST113Q04TA</t>
  </si>
  <si>
    <t>Many things I learn in my &lt;school science&gt; subject(s) will help me to get a job.</t>
  </si>
  <si>
    <t>ST129Q01TA</t>
  </si>
  <si>
    <t>Recognise the science question that underlies a newspaper report on a health issue.</t>
  </si>
  <si>
    <t>ST129Q02TA</t>
  </si>
  <si>
    <t>Explain why earthquakes occur more frequently in some areas than in others.</t>
  </si>
  <si>
    <t>ST129Q03TA</t>
  </si>
  <si>
    <t>Describe the role of antibiotics in the treatment of disease.</t>
  </si>
  <si>
    <t>ST129Q04TA</t>
  </si>
  <si>
    <t>Identify the science question associated with the disposal of garbage.</t>
  </si>
  <si>
    <t>ST129Q05TA</t>
  </si>
  <si>
    <t>Predict how changes to an environment will affect the survival of certain species.</t>
  </si>
  <si>
    <t>ST129Q06TA</t>
  </si>
  <si>
    <t>Interpret the scientific information provided on the labelling of food items.</t>
  </si>
  <si>
    <t>ST129Q07TA</t>
  </si>
  <si>
    <t>Discuss how new evidence can lead you to change your understanding about the possibility of life on Mars.</t>
  </si>
  <si>
    <t>ST129Q08TA</t>
  </si>
  <si>
    <t>Identify the better of two explanations for the formation of acid rain.</t>
  </si>
  <si>
    <t>ST131Q01NA</t>
  </si>
  <si>
    <t>A good way to know if something is true is to do an experiment.</t>
  </si>
  <si>
    <t>ST131Q03NA</t>
  </si>
  <si>
    <t>How much do you disagree or agree with the statements below? Ideas in &lt;broad science&gt; sometimes change.</t>
  </si>
  <si>
    <t>ST131Q04NA</t>
  </si>
  <si>
    <t>Good answers are based on evidence from many different experiments.</t>
  </si>
  <si>
    <t>ST131Q06NA</t>
  </si>
  <si>
    <t>It is good to try experiments more than once to make sure of your findings.</t>
  </si>
  <si>
    <t>ST131Q08NA</t>
  </si>
  <si>
    <t>Sometimes &lt;broad science&gt; scientists change their minds about what is true</t>
  </si>
  <si>
    <t>ST131Q11NA</t>
  </si>
  <si>
    <t>The ideas in &lt;broad science&gt; science books sometimes change.</t>
  </si>
  <si>
    <t>ST146Q01TA</t>
  </si>
  <si>
    <t>How often do you do these things? Watch TV programmes about &lt;broad science&gt;</t>
  </si>
  <si>
    <t>ST146Q02TA</t>
  </si>
  <si>
    <t>How often do you do these things? Borrow or buy books on &lt;broad science&gt; topics</t>
  </si>
  <si>
    <t>ST146Q03TA</t>
  </si>
  <si>
    <t>How often do you do these things? Visit web sites about &lt;broad science&gt; topics</t>
  </si>
  <si>
    <t>ST146Q04TA</t>
  </si>
  <si>
    <t>How often do you do these things? Read &lt;broad science&gt; magazines or science articles in newspapers</t>
  </si>
  <si>
    <t>ST146Q05TA</t>
  </si>
  <si>
    <t>How often do you do these things? Attend a &lt;science club&gt;</t>
  </si>
  <si>
    <t>ST146Q06NA</t>
  </si>
  <si>
    <t>How often do you do these things? Simulate natural phenomena in computer programs\virtual labs</t>
  </si>
  <si>
    <t>ST146Q07NA</t>
  </si>
  <si>
    <t>How often do you do these things? Simulate technical processes in computer programs\virtual labs</t>
  </si>
  <si>
    <t>ST146Q08NA</t>
  </si>
  <si>
    <t>How often do you do these things? Visit web sites of ecology organisations</t>
  </si>
  <si>
    <t>ST146Q09NA</t>
  </si>
  <si>
    <t>How often do you do these things? Follow news via blogs and microblogging</t>
  </si>
  <si>
    <t>ST076Q01NA</t>
  </si>
  <si>
    <t>Before going to school did you: Eat breakfast</t>
  </si>
  <si>
    <t>ST076Q02NA</t>
  </si>
  <si>
    <t>Before going to school did you: Study for school or homework</t>
  </si>
  <si>
    <t>ST076Q03NA</t>
  </si>
  <si>
    <t>Before going to school did you: Watch TV\&lt;DVD&gt;\Video</t>
  </si>
  <si>
    <t>ST076Q04NA</t>
  </si>
  <si>
    <t>Before going to school did you: Read a book\newspaper\magazine</t>
  </si>
  <si>
    <t>ST076Q05NA</t>
  </si>
  <si>
    <t>Before going to school did you: Internet\Chat\Social networks (e.g. &lt;Facebook&gt;, &lt;country-specific social network&gt;)</t>
  </si>
  <si>
    <t>ST076Q06NA</t>
  </si>
  <si>
    <t>Before going to school did you: Play video-games</t>
  </si>
  <si>
    <t>ST076Q07NA</t>
  </si>
  <si>
    <t>Before going to school did you: Meet friends or talk to friends on the phone</t>
  </si>
  <si>
    <t>ST076Q08NA</t>
  </si>
  <si>
    <t>Before going to school did you: Talk to your parents</t>
  </si>
  <si>
    <t>ST076Q09NA</t>
  </si>
  <si>
    <t>Before going to school did you: Work in the household or take care</t>
  </si>
  <si>
    <t>ST076Q10NA</t>
  </si>
  <si>
    <t>Before going to school did you: Work for pay</t>
  </si>
  <si>
    <t>ST076Q11NA</t>
  </si>
  <si>
    <t>Before going to school did you: Exercise or practice a sport</t>
  </si>
  <si>
    <t>ST078Q01NA</t>
  </si>
  <si>
    <t>After leaving school did you: Eat dinner</t>
  </si>
  <si>
    <t>ST078Q02NA</t>
  </si>
  <si>
    <t>After leaving school did you: Study\school\hmk</t>
  </si>
  <si>
    <t>ST078Q03NA</t>
  </si>
  <si>
    <t>After leaving school did you: Watch TV\&lt;DVD&gt;\Video</t>
  </si>
  <si>
    <t>ST078Q04NA</t>
  </si>
  <si>
    <t>After leaving school did you: Read a book\newspaper\magazine</t>
  </si>
  <si>
    <t>ST078Q05NA</t>
  </si>
  <si>
    <t>After leaving school did you: Internet\Chat\Social net (e.g. &lt;Facebook&gt;)</t>
  </si>
  <si>
    <t>ST078Q06NA</t>
  </si>
  <si>
    <t>After leaving school did you: Play video-games</t>
  </si>
  <si>
    <t>ST078Q07NA</t>
  </si>
  <si>
    <t>After leaving school did you: Meet friends or talk to friends on the phone</t>
  </si>
  <si>
    <t>ST078Q08NA</t>
  </si>
  <si>
    <t>After leaving school did you: Talk to your parents</t>
  </si>
  <si>
    <t>ST078Q09NA</t>
  </si>
  <si>
    <t>After leaving school did you: Work in the household or take care of other family members</t>
  </si>
  <si>
    <t>ST078Q10NA</t>
  </si>
  <si>
    <t>After leaving school did you: Work for pay</t>
  </si>
  <si>
    <t>ST078Q11NA</t>
  </si>
  <si>
    <t>After leaving school did you: Exercise or practice a sport</t>
  </si>
  <si>
    <t>ST065Class</t>
  </si>
  <si>
    <t>Student coded science class (from ST065Q01NA)</t>
  </si>
  <si>
    <t>ST038Q01NA</t>
  </si>
  <si>
    <t>I got called names by other students.</t>
  </si>
  <si>
    <t>ST038Q02NA</t>
  </si>
  <si>
    <t>I got picked on by other students.</t>
  </si>
  <si>
    <t>ST038Q03NA</t>
  </si>
  <si>
    <t>Other students left me out of things on purpose.</t>
  </si>
  <si>
    <t>ST038Q04NA</t>
  </si>
  <si>
    <t>Other students made fun of me.</t>
  </si>
  <si>
    <t>ST038Q05NA</t>
  </si>
  <si>
    <t>I was threatened by other students.</t>
  </si>
  <si>
    <t>ST038Q06NA</t>
  </si>
  <si>
    <t>Other students took away or destroyed things that belonged to me.</t>
  </si>
  <si>
    <t>ST038Q07NA</t>
  </si>
  <si>
    <t>I got hit or pushed around by other students.</t>
  </si>
  <si>
    <t>ST038Q08NA</t>
  </si>
  <si>
    <t>Other students spread nasty rumours about me.</t>
  </si>
  <si>
    <t>ISCEDL</t>
  </si>
  <si>
    <t>ISCED level</t>
  </si>
  <si>
    <t>ISCEDD</t>
  </si>
  <si>
    <t>ISCED designation</t>
  </si>
  <si>
    <t>ISCEDO</t>
  </si>
  <si>
    <t>ISCED orientation</t>
  </si>
  <si>
    <t>IMMIG</t>
  </si>
  <si>
    <t>Index Immigration status</t>
  </si>
  <si>
    <t>MISCED</t>
  </si>
  <si>
    <t>Index Is Education (ISCED)</t>
  </si>
  <si>
    <t>FISCED</t>
  </si>
  <si>
    <t>HISCED</t>
  </si>
  <si>
    <t>Highest Education of parents (ISCED)</t>
  </si>
  <si>
    <t>REPEAT</t>
  </si>
  <si>
    <t>Grade Repetition</t>
  </si>
  <si>
    <t>DURECEC</t>
  </si>
  <si>
    <t>Duration in early childhood education and care</t>
  </si>
  <si>
    <t>SCCHANGE</t>
  </si>
  <si>
    <t>Number of school changes</t>
  </si>
  <si>
    <t>OECD</t>
  </si>
  <si>
    <t>OECD country</t>
  </si>
  <si>
    <t>ADMINMODE</t>
  </si>
  <si>
    <t>Mode of Respondent</t>
  </si>
  <si>
    <t>Student questionnaire: Reading results</t>
  </si>
  <si>
    <t>ST001D01T: Student International Grade (Derived)</t>
  </si>
  <si>
    <t>N</t>
  </si>
  <si>
    <t>System</t>
  </si>
  <si>
    <t>Grade 7</t>
  </si>
  <si>
    <t>Grade 8</t>
  </si>
  <si>
    <t>Grade 9</t>
  </si>
  <si>
    <t>Grade 10</t>
  </si>
  <si>
    <t>Grade 11</t>
  </si>
  <si>
    <t>Grade 12</t>
  </si>
  <si>
    <t>Grade 13</t>
  </si>
  <si>
    <t>Ungraded</t>
  </si>
  <si>
    <t>Not Applicable</t>
  </si>
  <si>
    <t>Invalid</t>
  </si>
  <si>
    <t>Missing</t>
  </si>
  <si>
    <t>All</t>
  </si>
  <si>
    <t>Missing %</t>
  </si>
  <si>
    <t>Valid</t>
  </si>
  <si>
    <t>mean</t>
  </si>
  <si>
    <t>(SE)</t>
  </si>
  <si>
    <t>Australia</t>
  </si>
  <si>
    <t>—</t>
  </si>
  <si>
    <t>n/a</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</si>
  <si>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</si>
  <si>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</si>
  <si>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</si>
  <si>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</si>
  <si>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</si>
  <si>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</si>
  <si>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</si>
  <si>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</si>
  <si>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</si>
  <si>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</si>
  <si>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</si>
  <si>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</si>
  <si>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</si>
  <si>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</si>
  <si>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</si>
  <si>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</si>
  <si>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</si>
  <si>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</si>
  <si>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</si>
  <si>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</si>
  <si>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</si>
  <si>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</si>
  <si>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</si>
  <si>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</si>
  <si>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</si>
  <si>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</si>
  <si>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</si>
  <si>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</si>
  <si>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</si>
  <si>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</si>
  <si>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</si>
  <si>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</si>
  <si>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</si>
  <si>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</si>
  <si>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</si>
  <si>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</si>
  <si>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</si>
  <si>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</si>
  <si>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</si>
  <si>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</si>
  <si>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</si>
  <si>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</si>
  <si>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</si>
  <si>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</si>
  <si>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</si>
  <si>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</si>
  <si>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</si>
  <si>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</si>
  <si>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</si>
  <si>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</si>
  <si>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</si>
  <si>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</si>
  <si>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</si>
  <si>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</si>
  <si>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</si>
  <si>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</si>
  <si>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</si>
  <si>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</si>
  <si>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</si>
  <si>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</si>
  <si>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</si>
  <si>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</si>
  <si>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</si>
  <si>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</si>
  <si>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</si>
  <si>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</si>
  <si>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</si>
  <si>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</si>
  <si>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</si>
  <si>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</si>
  <si>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</si>
  <si>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</si>
  <si>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</si>
  <si>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</si>
  <si>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</si>
  <si>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</si>
  <si>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</si>
  <si>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</si>
  <si>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questionnaires refers to the percentage of data missing because a respondent did not see a question although they were given the opportunity to see it. This may have occurred when a respondent exited the assessment early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</si>
  <si>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</si>
  <si>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</si>
  <si>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</si>
  <si>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</si>
  <si>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</si>
  <si>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</si>
  <si>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</si>
  <si>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</si>
  <si>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</si>
  <si>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ST003D02T: Student (Standardized) Birth - Month</t>
  </si>
  <si>
    <t>January</t>
  </si>
  <si>
    <t>February</t>
  </si>
  <si>
    <t>March</t>
  </si>
  <si>
    <t>April</t>
  </si>
  <si>
    <t>May</t>
  </si>
  <si>
    <t>June</t>
  </si>
  <si>
    <t>July</t>
  </si>
  <si>
    <t>August</t>
  </si>
  <si>
    <t>September</t>
  </si>
  <si>
    <t>October</t>
  </si>
  <si>
    <t>November</t>
  </si>
  <si>
    <t>December</t>
  </si>
  <si>
    <t>Valid Skip</t>
  </si>
  <si>
    <t>Not Reached</t>
  </si>
  <si>
    <t>No Response</t>
  </si>
  <si>
    <t>ST004D01T: Student (Standardized) Gender</t>
  </si>
  <si>
    <t>Female</t>
  </si>
  <si>
    <t>Male</t>
  </si>
  <si>
    <t>ST005Q01TA: What is the &lt;highest level of schooling&gt; completed by your mother?</t>
  </si>
  <si>
    <t>&lt;ISCED level 3A&gt;</t>
  </si>
  <si>
    <t>&lt;ISCED level 3B, 3C&gt;</t>
  </si>
  <si>
    <t>&lt;ISCED level 2&gt;</t>
  </si>
  <si>
    <t>&lt;ISCED level 1&gt;</t>
  </si>
  <si>
    <t>She did not complete &lt;ISCED level 1&gt;</t>
  </si>
  <si>
    <t>ST006Q01TA: Does your mother have this qualification? &lt;ISCED level 6&gt;</t>
  </si>
  <si>
    <t>Yes</t>
  </si>
  <si>
    <t>No</t>
  </si>
  <si>
    <t>ST006Q02TA: Does your mother have this qualification? &lt;ISCED level 5A&gt;</t>
  </si>
  <si>
    <t>ST006Q03TA: Does your mother have this qualification? &lt;ISCED level 5B&gt;</t>
  </si>
  <si>
    <t>ST006Q04TA: Does your mother have this qualification? &lt;ISCED level 4&gt;</t>
  </si>
  <si>
    <t>ST007Q01TA: What is the &lt;highest level of schooling&gt; completed by your father?</t>
  </si>
  <si>
    <t>He did not complete &lt;ISCED level 1&gt;</t>
  </si>
  <si>
    <t>ST008Q01TA: Does your father have this qualification? &lt;ISCED level 6&gt;</t>
  </si>
  <si>
    <t>ST008Q02TA: Does your father have this qualification? &lt;ISCED level 5A&gt;</t>
  </si>
  <si>
    <t>ST008Q03TA: Does your father have this qualification? &lt;ISCED level 5B&gt;</t>
  </si>
  <si>
    <t>ST008Q04TA: Does your father have this qualification? &lt;ISCED level 4&gt;</t>
  </si>
  <si>
    <t>ST011Q01TA: In your home: A desk to study at</t>
  </si>
  <si>
    <t>ST011Q02TA: In your home: A room of your own</t>
  </si>
  <si>
    <t>ST011Q03TA: In your home: A quiet place to study</t>
  </si>
  <si>
    <t>ST011Q04TA: In your home: A computer you can use for school work</t>
  </si>
  <si>
    <t>ST011Q05TA: In your home: Educational software</t>
  </si>
  <si>
    <t>ST011Q06TA: In your home: A link to the Internet</t>
  </si>
  <si>
    <t>ST011Q07TA: In your home: Classic literature (e.g. &lt;Shakespeare&gt;)</t>
  </si>
  <si>
    <t>ST011Q08TA: In your home: Books of poetry</t>
  </si>
  <si>
    <t>ST011Q09TA: In your home: Works of art (e.g. paintings)</t>
  </si>
  <si>
    <t>ST011Q10TA: In your home: Books to help with your school work</t>
  </si>
  <si>
    <t>ST011Q11TA: In your home: &lt;Technical reference books&gt;</t>
  </si>
  <si>
    <t>ST011Q12TA: In your home: A dictionary</t>
  </si>
  <si>
    <t>ST011Q16NA: In your home: Books on art, music, or design</t>
  </si>
  <si>
    <t>ST012Q01TA: How many in your home: Televisions</t>
  </si>
  <si>
    <t>None</t>
  </si>
  <si>
    <t>One</t>
  </si>
  <si>
    <t>Two</t>
  </si>
  <si>
    <t>Three or more</t>
  </si>
  <si>
    <t>ST012Q02TA: How many in your home: Cars</t>
  </si>
  <si>
    <t>ST012Q03TA: How many in your home: Rooms with a bath or shower</t>
  </si>
  <si>
    <t>ST012Q05NA: How many in your home: &lt;Cell phones&gt; with Internet access (e.g. smartphones)</t>
  </si>
  <si>
    <t>ST012Q06NA: How many in your home: Computers (desktop computer, portable laptop, or notebook)</t>
  </si>
  <si>
    <t>ST012Q07NA: How many in your home: &lt;Tablet computers&gt; (e.g. &lt;iPad®&gt;, &lt;BlackBerry® PlayBookTM&gt;)</t>
  </si>
  <si>
    <t>ST012Q08NA: How many in your home: E-book readers (e.g. &lt;KindleTM&gt;, &lt;Kobo&gt;, &lt;Bookeen&gt;)</t>
  </si>
  <si>
    <t>ST012Q09NA: How many in your home: Musical instruments (e.g. guitar, piano)</t>
  </si>
  <si>
    <t>ST013Q01TA: How many books are there in your home?</t>
  </si>
  <si>
    <t>0-10 books</t>
  </si>
  <si>
    <t>11-25 books</t>
  </si>
  <si>
    <t>26-100 books</t>
  </si>
  <si>
    <t>101-200 books</t>
  </si>
  <si>
    <t>201-500 books</t>
  </si>
  <si>
    <t>More than 500 books</t>
  </si>
  <si>
    <t>ST123Q01NA: &lt;this academic year&gt;: My parents are interested in my school activities.</t>
  </si>
  <si>
    <t>Strongly disagree</t>
  </si>
  <si>
    <t>Disagree</t>
  </si>
  <si>
    <t>Agree</t>
  </si>
  <si>
    <t>Strongly agree</t>
  </si>
  <si>
    <t>ST123Q02NA: &lt;this academic year&gt;: My parents support my educational efforts and achievements.</t>
  </si>
  <si>
    <t>ST123Q03NA: &lt;this academic year&gt;: My parents support me when I am facing difficulties at school.</t>
  </si>
  <si>
    <t>ST123Q04NA: &lt;this academic year&gt;: My parents encourage me to be confident.</t>
  </si>
  <si>
    <t>ST019AQ01T: Country of Birth International - Self</t>
  </si>
  <si>
    <t>Country of test</t>
  </si>
  <si>
    <t>Other country</t>
  </si>
  <si>
    <t>ST019BQ01T: Country of Birth International - Mother</t>
  </si>
  <si>
    <t>ST019CQ01T: Country of Birth International - Father</t>
  </si>
  <si>
    <t>ST021Q01TA: How old were you when you arrived in &lt;country of test&gt;?</t>
  </si>
  <si>
    <t>age 0 - 1</t>
  </si>
  <si>
    <t>age 1</t>
  </si>
  <si>
    <t>age 2</t>
  </si>
  <si>
    <t>age 3</t>
  </si>
  <si>
    <t>age 4</t>
  </si>
  <si>
    <t>age 5</t>
  </si>
  <si>
    <t>age 6</t>
  </si>
  <si>
    <t>age 7</t>
  </si>
  <si>
    <t>age 8</t>
  </si>
  <si>
    <t>age 9</t>
  </si>
  <si>
    <t>age 10</t>
  </si>
  <si>
    <t>age 11</t>
  </si>
  <si>
    <t>age 12</t>
  </si>
  <si>
    <t>age 13</t>
  </si>
  <si>
    <t>age 14</t>
  </si>
  <si>
    <t>age 15</t>
  </si>
  <si>
    <t>age 16</t>
  </si>
  <si>
    <t>ST022Q01TA: International Language at Home</t>
  </si>
  <si>
    <t>Language of test</t>
  </si>
  <si>
    <t>Other language</t>
  </si>
  <si>
    <t>ST124Q01TA: Did you attend &lt;ISCED 0&gt;?</t>
  </si>
  <si>
    <t>Yes, for one year or less</t>
  </si>
  <si>
    <t>Yes, for more than one year</t>
  </si>
  <si>
    <t>ST125Q01NA: How old were you when you started &lt;ISCED 0&gt;? Years</t>
  </si>
  <si>
    <t>1 year or younger</t>
  </si>
  <si>
    <t>2 years</t>
  </si>
  <si>
    <t>3 years</t>
  </si>
  <si>
    <t>4 years</t>
  </si>
  <si>
    <t>5 years</t>
  </si>
  <si>
    <t>6 years or older</t>
  </si>
  <si>
    <t>I did not attend &lt;ISCED 0&gt;</t>
  </si>
  <si>
    <t>I do not remember</t>
  </si>
  <si>
    <t>ST126Q01TA: How old were you when you started &lt;ISCED 1&gt;? Years</t>
  </si>
  <si>
    <t>3 or younger</t>
  </si>
  <si>
    <t>4</t>
  </si>
  <si>
    <t>5</t>
  </si>
  <si>
    <t>6</t>
  </si>
  <si>
    <t>7</t>
  </si>
  <si>
    <t>8</t>
  </si>
  <si>
    <t>9 or older</t>
  </si>
  <si>
    <t>ST127Q01TA: Have you ever repeated a &lt;grade&gt;? At &lt;ISCED 1&gt;</t>
  </si>
  <si>
    <t>No, never</t>
  </si>
  <si>
    <t>Yes, once</t>
  </si>
  <si>
    <t>Yes, twice or more</t>
  </si>
  <si>
    <t>ST127Q02TA: Have you ever repeated a &lt;grade&gt;? At &lt;ISCED 2&gt;</t>
  </si>
  <si>
    <t>ST127Q03TA: Have you ever repeated a &lt;grade&gt;? At &lt;ISCED 3&gt;</t>
  </si>
  <si>
    <t>ST111Q01TA: Which of the following do you expect to complete?</t>
  </si>
  <si>
    <t>&lt;ISCED level 3B or C&gt;</t>
  </si>
  <si>
    <t>&lt;ISCED level 4&gt;</t>
  </si>
  <si>
    <t>&lt;ISCED level 5B&gt;</t>
  </si>
  <si>
    <t>&lt;ISCED level 5A or 6&gt;</t>
  </si>
  <si>
    <t>ST118Q01NA: To what extent do you disagree or agree about yourself? I often worry that it will be difficult for me taking a test.</t>
  </si>
  <si>
    <t>ST118Q02NA: To what extent do you disagree or agree about yourself? I worry that I will get poor &lt;grades&gt; at school.</t>
  </si>
  <si>
    <t>ST118Q03NA: To what extent do you disagree or agree about yourself? Even if I am well-prepared for a test I feel very anxious.</t>
  </si>
  <si>
    <t>ST118Q04NA: I get very tense when I study for a test.</t>
  </si>
  <si>
    <t>ST118Q05NA: I get nervous when I don't know how to solve a task at school.</t>
  </si>
  <si>
    <t>ST119Q01NA: I want top grades in most or all of my courses.</t>
  </si>
  <si>
    <t>ST119Q02NA: I want to be able to select from among the best opportunities available when I graduate.</t>
  </si>
  <si>
    <t>ST119Q03NA: I want to be the best, whatever I do.</t>
  </si>
  <si>
    <t>ST119Q04NA: I see myself as an ambitious person.</t>
  </si>
  <si>
    <t>ST119Q05NA: I want to be one of the best students in my class.</t>
  </si>
  <si>
    <t>ST121Q01NA: &lt;NAME 1&gt; is motivated? Gives up easily when confronted with a problem and is often not prepared</t>
  </si>
  <si>
    <t>ST121Q02NA: &lt;NAME 2&gt; is motivated? Mostly remains interested in the tasks she starts and sometimes does more than expected</t>
  </si>
  <si>
    <t>ST121Q03NA: &lt;NAME 3&gt; is motivated? Wants to get top grades at school and continues working on tasks until perfect.</t>
  </si>
  <si>
    <t>ST082Q01NA: To what extent do you disagree or agree about yourself? I prefer working as part of a team to working alone.</t>
  </si>
  <si>
    <t>ST082Q02NA: To what extent do you disagree or agree about yourself? I am a good listener.</t>
  </si>
  <si>
    <t>ST082Q03NA: To what extent do you disagree or agree about yourself? I enjoy seeing my classmates be successful.</t>
  </si>
  <si>
    <t>ST082Q08NA: To what extent do you disagree or agree about yourself? I take into account what others are interested in.</t>
  </si>
  <si>
    <t>ST082Q09NA: To what extent do you disagree or agree about yourself? I find that teams make better decisions than individuals.</t>
  </si>
  <si>
    <t>ST082Q12NA: To what extent do you disagree or agree about yourself? I enjoy considering different perspectives.</t>
  </si>
  <si>
    <t>ST082Q13NA: To what extent do you disagree or agree about yourself? I find that teamwork raises my own efficiency.</t>
  </si>
  <si>
    <t>ST082Q14NA: To what extent do you disagree or agree about yourself? I enjoy cooperating with peers.</t>
  </si>
  <si>
    <t>ST034Q01TA: I feel like an outsider (or left out of things) at school.</t>
  </si>
  <si>
    <t>ST034Q02TA: I make friends easily at school.</t>
  </si>
  <si>
    <t>ST034Q03TA: I feel like I belong at school.</t>
  </si>
  <si>
    <t>ST034Q04TA: I feel awkward and out of place in my school.</t>
  </si>
  <si>
    <t>ST034Q05TA: Other students seem to like me.</t>
  </si>
  <si>
    <t>ST034Q06TA: I feel lonely at school.</t>
  </si>
  <si>
    <t>ST039Q01NA: Teachers called on me less often than they called on other students.</t>
  </si>
  <si>
    <t>Never or almost never</t>
  </si>
  <si>
    <t>A few times a year</t>
  </si>
  <si>
    <t>A few times a month</t>
  </si>
  <si>
    <t>Once a week or more</t>
  </si>
  <si>
    <t>ST039Q02NA: Teachers graded me harder than they graded other students.</t>
  </si>
  <si>
    <t>ST039Q03NA: Teachers gave me the impression that they think I am less smart than I really am.</t>
  </si>
  <si>
    <t>ST039Q04NA: Teachers disciplined me more harshly than other students.</t>
  </si>
  <si>
    <t>ST039Q05NA: Teachers ridiculed me in front of others.</t>
  </si>
  <si>
    <t>ST039Q06NA: Teachers said something insulting to me in front of others.</t>
  </si>
  <si>
    <t>ST062Q01TA: In the last two full weeks of school, how often: I &lt;skipped&gt; a whole school day</t>
  </si>
  <si>
    <t>One or two times</t>
  </si>
  <si>
    <t>Three or four times</t>
  </si>
  <si>
    <t>Five or more times</t>
  </si>
  <si>
    <t>ST062Q02TA: In the last two full weeks of school, how often: I &lt;skipped&gt; some classes</t>
  </si>
  <si>
    <t>ST062Q03TA: In the last two full weeks of school, how often: I arrived late for school</t>
  </si>
  <si>
    <t>ST031Q01NA: On avg, how many days do you attend physical education classes each week?</t>
  </si>
  <si>
    <t>0 days</t>
  </si>
  <si>
    <t>1 day</t>
  </si>
  <si>
    <t>2 days</t>
  </si>
  <si>
    <t>3 days</t>
  </si>
  <si>
    <t>4 days</t>
  </si>
  <si>
    <t>5 days</t>
  </si>
  <si>
    <t>6 days</t>
  </si>
  <si>
    <t>7 days</t>
  </si>
  <si>
    <t>ST032Q01NA: Moderate physical activities for a total of at least 60 minutes per day</t>
  </si>
  <si>
    <t>ST032Q02NA: Vigorous physical activities for at least 20 minutes per day that made you sweat and breathe hard</t>
  </si>
  <si>
    <t>ST063Q01NA: Which &lt;school science&gt; course did you attend? Physics: This year</t>
  </si>
  <si>
    <t>Not checked</t>
  </si>
  <si>
    <t>Checked</t>
  </si>
  <si>
    <t>ST063Q01NB: Which &lt;school science&gt; course did you attend? Physics: Last year</t>
  </si>
  <si>
    <t>ST063Q02NA: Which &lt;school science&gt; course did you attend? Chemistry: This year</t>
  </si>
  <si>
    <t>ST063Q02NB: Which &lt;school science&gt; course did you attend? Chemistry: Last year</t>
  </si>
  <si>
    <t>ST063Q03NA: Which &lt;school science&gt; course did you attend? Biology: This year</t>
  </si>
  <si>
    <t>ST063Q03NB: Which &lt;school science&gt; course did you attend? Biology: Last year</t>
  </si>
  <si>
    <t>ST063Q04NA: Which &lt;school science&gt; course did you attend? &lt;Earth and space&gt;: This year</t>
  </si>
  <si>
    <t>ST063Q04NB: Which &lt;school science&gt; course did you attend? &lt;Earth and space&gt;: Last year</t>
  </si>
  <si>
    <t>ST063Q05NA: Which &lt;school science&gt; course did you attend? Applied sciences and technology: This year</t>
  </si>
  <si>
    <t>ST063Q05NB: Which &lt;school science&gt; course did you attend? Applied sciences and technology: Last year</t>
  </si>
  <si>
    <t>ST063Q06NA: Which &lt;school science&gt; course did you attend? &lt;General, integrated, or comprehen science&gt; course: This year</t>
  </si>
  <si>
    <t>ST063Q06NB: Which &lt;school science&gt; course did you attend? &lt;General, integrated, or comprehen science&gt; course: Last year</t>
  </si>
  <si>
    <t>ST064Q01NA: &lt;school science&gt; courses? I can choose the &lt;school science&gt; course(s) I study.</t>
  </si>
  <si>
    <t>No, not at all</t>
  </si>
  <si>
    <t>Yes, to a certain degree</t>
  </si>
  <si>
    <t>Yes, I can choose freely</t>
  </si>
  <si>
    <t>ST064Q02NA: &lt;school science&gt; courses? I can choose the level of difficulty.</t>
  </si>
  <si>
    <t>ST064Q03NA: &lt;school science&gt; courses? I can choose the number of &lt;school science&gt; courses or &lt;class periods&gt;.</t>
  </si>
  <si>
    <t>ST097Q01TA: How often does this happen in your &lt;school science&gt; lessons? Students don't listen to what the teacher says.</t>
  </si>
  <si>
    <t>Every lesson</t>
  </si>
  <si>
    <t>Most lessons</t>
  </si>
  <si>
    <t>Some lessons</t>
  </si>
  <si>
    <t>Never or hardly ever</t>
  </si>
  <si>
    <t>ST097Q02TA: How often does this happen in your &lt;school science&gt; lessons? There is noise and disorder.</t>
  </si>
  <si>
    <t>ST097Q03TA: How often does this happen in your &lt;school science&gt; lessons? The teacher waits long for students to quiet down.</t>
  </si>
  <si>
    <t>ST097Q04TA: How often does this happen in your &lt;school science&gt; lessons? Students cannot work well.</t>
  </si>
  <si>
    <t>ST097Q05TA: How often does this happen in your &lt;school science&gt; lessons? Students don't start working for a long time after.</t>
  </si>
  <si>
    <t>ST098Q01TA: When learning &lt;school science&gt;? Students are given opportunities to explain their ideas.</t>
  </si>
  <si>
    <t>In all lessons</t>
  </si>
  <si>
    <t>In most lessons</t>
  </si>
  <si>
    <t>In some lessons</t>
  </si>
  <si>
    <t>ST098Q02TA: When learning &lt;school science&gt;? Students spend time in the laboratory doing practical experiments.</t>
  </si>
  <si>
    <t>ST098Q03NA: When learning &lt;school science&gt;? Students are required to argue about science questions.</t>
  </si>
  <si>
    <t>ST098Q05TA: When learning &lt;school science&gt;? Students are asked to draw conclusions from an experiment they have conducted.</t>
  </si>
  <si>
    <t>ST098Q06TA: When learning &lt;school science&gt;? The teacher explains &lt;school science&gt; idea can be applied</t>
  </si>
  <si>
    <t>ST098Q07TA: When learning &lt;school science&gt;? Students are allowed to design their own experiments.</t>
  </si>
  <si>
    <t>ST098Q08NA: When learning &lt;school science&gt;? There is a class debate about investigations.</t>
  </si>
  <si>
    <t>ST098Q09TA: When learning &lt;school science&gt;? The teacher clearly explains relevance  &lt;broad science&gt; concepts to our lives.</t>
  </si>
  <si>
    <t>ST098Q10NA: When learning &lt;school science&gt;? Students are asked to do an investigation to test ideas.</t>
  </si>
  <si>
    <t>ST100Q01TA: How often does this happen in your &lt;school science&gt; lessons? The teacher shows  interest every students learning.</t>
  </si>
  <si>
    <t>ST100Q02TA: How often does this happen in your &lt;school science&gt; lessons? The teacher gives extra help.</t>
  </si>
  <si>
    <t>ST100Q03TA: How often does this happen in your &lt;school science&gt; lessons? The teacher helps students with their learning.</t>
  </si>
  <si>
    <t>ST100Q04TA: How often does this happen in your &lt;school science&gt;? The teacher continues teaching\students understand.</t>
  </si>
  <si>
    <t>ST100Q05TA: How often does this happen in your &lt;school science&gt;? Teacher gives an opportunity to express opinions.</t>
  </si>
  <si>
    <t>ST103Q01NA: How often does this happen in &lt;school science&gt;? The teacher explains scientific ideas.</t>
  </si>
  <si>
    <t>Many lessons</t>
  </si>
  <si>
    <t>Every lesson or almost every lesson</t>
  </si>
  <si>
    <t>ST103Q03NA: How often does this happen in &lt;school science&gt;? A whole class discussion takes place with the teacher.</t>
  </si>
  <si>
    <t>ST103Q08NA: How often does this happen in &lt;school science&gt;? The teacher discusses our questions.</t>
  </si>
  <si>
    <t>ST103Q11NA: How often does this happen in &lt;school science&gt;? The teacher demonstrates an idea.</t>
  </si>
  <si>
    <t>ST104Q01NA: How often does this happen in &lt;school science&gt;? The teacher tells me how I am performing in this course.</t>
  </si>
  <si>
    <t>ST104Q02NA: How often does this happen in &lt;school science&gt;? The teacher gives me feedback on my strengths &lt;school science&gt; subjec</t>
  </si>
  <si>
    <t>ST104Q03NA: How often does this happen in &lt;school science&gt;? The teacher tells me in which areas I can still improve.</t>
  </si>
  <si>
    <t>ST104Q04NA: How often does this happen in &lt;school science&gt;? The teacher tells me how I can improve my performance.</t>
  </si>
  <si>
    <t>ST104Q05NA: How often does this happen in &lt;school science&gt;? The teacher advises me on how to reach my learning goals.</t>
  </si>
  <si>
    <t>ST107Q01NA: How often does this happen in &lt;school science&gt;? The teacher adapts the lesson to my class needs and knowledge.</t>
  </si>
  <si>
    <t>ST107Q02NA: How often does this happen in &lt;school science&gt;? The teacher provides individual help when a student has difficulties</t>
  </si>
  <si>
    <t>ST107Q03NA: How often does this happen in &lt;school science&gt;? The teacher changes the structure of the lesson on a topic</t>
  </si>
  <si>
    <t>ST092Q01TA: How informed are you about this environmental issue? The increase of greenhouse gases in the atmosphere</t>
  </si>
  <si>
    <t>I have never heard of this</t>
  </si>
  <si>
    <t>I have heard about this but I would not be able to explain what it is really about</t>
  </si>
  <si>
    <t>I know something about this and could explain the general issue</t>
  </si>
  <si>
    <t>I am familiar with this and I would be able to explain this well</t>
  </si>
  <si>
    <t>ST092Q02TA: How informed are you about this environmental issue? The use of genetically modified organisms (&lt;GMO&gt;)</t>
  </si>
  <si>
    <t>ST092Q04TA: How informed are you about this environmental issue? Nuclear waste</t>
  </si>
  <si>
    <t>ST092Q05TA: How informed are you about this environmental issue? The consequences of clearing forests\other land use</t>
  </si>
  <si>
    <t>ST092Q06NA: How informed are you about this environmental issue? Air pollution</t>
  </si>
  <si>
    <t>ST092Q08NA: How informed are you about this environmental issue? Extinction of plants and animals</t>
  </si>
  <si>
    <t>ST092Q09NA: How informed are you about this environmental issue? Water shortage</t>
  </si>
  <si>
    <t>ST093Q01TA: This issue will improve or get worse over next 20 years? Air pollution (student)</t>
  </si>
  <si>
    <t>Improve</t>
  </si>
  <si>
    <t>Stay about the same</t>
  </si>
  <si>
    <t>Get worse</t>
  </si>
  <si>
    <t>ST093Q03TA: This issue will improve or get worse over next 20 years? Extinction of plants and animals (student)</t>
  </si>
  <si>
    <t>ST093Q04TA: This issue will improve or get worse over next 20 years? Clearing of forests for other land use (student)</t>
  </si>
  <si>
    <t>ST093Q05TA: This issue will improve or get worse over next 20 years? Water shortages (student)</t>
  </si>
  <si>
    <t>ST093Q06TA: This issue will improve or get worse over next 20 years? Nuclear waste (student)</t>
  </si>
  <si>
    <t>ST093Q07NA: This issue will improve or get worse over next 20 years? The increase of greenhouse gases in the atmosphere</t>
  </si>
  <si>
    <t>ST093Q08NA: This issue will improve or get worse over next 20 years? The use of genetically modified organisms (&lt;GMO&gt;)</t>
  </si>
  <si>
    <t>ST094Q01NA: Disagree or agree with the statements? I have fun when I am learning &lt;broad science&gt;</t>
  </si>
  <si>
    <t>ST094Q02NA: Disagree or agree with the statements? I like reading about &lt;broad science&gt; topics.</t>
  </si>
  <si>
    <t>ST094Q03NA: Disagree or agree with the statements? I am happy working on &lt;broad science&gt; topics.</t>
  </si>
  <si>
    <t>ST094Q04NA: Disagree or agree with the statements? I enjoy acquiring new knowledge in &lt;broad science&gt;.</t>
  </si>
  <si>
    <t>ST094Q05NA: Disagree or agree with the statements? I am interested in learning about &lt;broad science&gt;.</t>
  </si>
  <si>
    <t>ST095Q04NA: To what extent are you interested in: Biosphere (e.g. ecosystem services, sustainability)</t>
  </si>
  <si>
    <t>Not interested</t>
  </si>
  <si>
    <t>Hardly interested</t>
  </si>
  <si>
    <t>Interested</t>
  </si>
  <si>
    <t>Highly interested</t>
  </si>
  <si>
    <t>I don't know what this is</t>
  </si>
  <si>
    <t>ST095Q07NA: To what extent are you interested in: Motion and forces (e.g. velocity, friction, magnetic and gravi forces)</t>
  </si>
  <si>
    <t>ST095Q08NA: To what extent are you interested in: Energy and its transformation (e.g. conservation, chemical reactions)</t>
  </si>
  <si>
    <t>ST095Q13NA: To what extent are you interested in: &lt;broad science&gt; topics? The Universe and its history</t>
  </si>
  <si>
    <t>ST095Q15NA: To what extent are you interested in: &lt;broad science&gt; topics? How science can help us prevent disease</t>
  </si>
  <si>
    <t>ST113Q01TA: Making an effort in my &lt;school science&gt; subject(s) is worth it because this will help me in the work I want to do lat</t>
  </si>
  <si>
    <t>Strongly Agree</t>
  </si>
  <si>
    <t>Strongly Disagree</t>
  </si>
  <si>
    <t>ST113Q02TA: What I learn in my &lt;school science&gt; subject(s) is important for me because I need this for what I want to do later on</t>
  </si>
  <si>
    <t>ST113Q03TA: Studying my &lt;school science&gt; subject(s) is worthwhile for me because what I learn will improve my career prospects.</t>
  </si>
  <si>
    <t>ST113Q04TA: Many things I learn in my &lt;school science&gt; subject(s) will help me to get a job.</t>
  </si>
  <si>
    <t>ST129Q01TA: Recognise the science question that underlies a newspaper report on a health issue.</t>
  </si>
  <si>
    <t>I could do this easily</t>
  </si>
  <si>
    <t>I could do this with a bit of effort</t>
  </si>
  <si>
    <t>I would struggle to do this on my own</t>
  </si>
  <si>
    <t>I couldn't do this</t>
  </si>
  <si>
    <t>ST129Q02TA: Explain why earthquakes occur more frequently in some areas than in others.</t>
  </si>
  <si>
    <t>ST129Q03TA: Describe the role of antibiotics in the treatment of disease.</t>
  </si>
  <si>
    <t>ST129Q04TA: Identify the science question associated with the disposal of garbage.</t>
  </si>
  <si>
    <t>ST129Q05TA: Predict how changes to an environment will affect the survival of certain species.</t>
  </si>
  <si>
    <t>ST129Q06TA: Interpret the scientific information provided on the labelling of food items.</t>
  </si>
  <si>
    <t>ST129Q07TA: Discuss how new evidence can lead you to change your understanding about the possibility of life on Mars.</t>
  </si>
  <si>
    <t>ST129Q08TA: Identify the better of two explanations for the formation of acid rain.</t>
  </si>
  <si>
    <t>ST131Q01NA: A good way to know if something is true is to do an experiment.</t>
  </si>
  <si>
    <t>ST131Q03NA: How much do you disagree or agree with the statements below? Ideas in &lt;broad science&gt; sometimes change.</t>
  </si>
  <si>
    <t>ST131Q04NA: Good answers are based on evidence from many different experiments.</t>
  </si>
  <si>
    <t>ST131Q06NA: It is good to try experiments more than once to make sure of your findings.</t>
  </si>
  <si>
    <t>ST131Q08NA: Sometimes &lt;broad science&gt; scientists change their minds about what is true</t>
  </si>
  <si>
    <t>ST131Q11NA: The ideas in &lt;broad science&gt; science books sometimes change.</t>
  </si>
  <si>
    <t>ST146Q01TA: How often do you do these things? Watch TV programmes about &lt;broad science&gt;</t>
  </si>
  <si>
    <t>Very often</t>
  </si>
  <si>
    <t>Regularly</t>
  </si>
  <si>
    <t>Sometimes</t>
  </si>
  <si>
    <t>ST146Q02TA: How often do you do these things? Borrow or buy books on &lt;broad science&gt; topics</t>
  </si>
  <si>
    <t>ST146Q03TA: How often do you do these things? Visit web sites about &lt;broad science&gt; topics</t>
  </si>
  <si>
    <t>ST146Q04TA: How often do you do these things? Read &lt;broad science&gt; magazines or science articles in newspapers</t>
  </si>
  <si>
    <t>ST146Q05TA: How often do you do these things? Attend a &lt;science club&gt;</t>
  </si>
  <si>
    <t>ST146Q06NA: How often do you do these things? Simulate natural phenomena in computer programs\virtual labs</t>
  </si>
  <si>
    <t>ST146Q07NA: How often do you do these things? Simulate technical processes in computer programs\virtual labs</t>
  </si>
  <si>
    <t>ST146Q08NA: How often do you do these things? Visit web sites of ecology organisations</t>
  </si>
  <si>
    <t>ST146Q09NA: How often do you do these things? Follow news via blogs and microblogging</t>
  </si>
  <si>
    <t>ST076Q01NA: Before going to school did you: Eat breakfast</t>
  </si>
  <si>
    <t>ST076Q02NA: Before going to school did you: Study for school or homework</t>
  </si>
  <si>
    <t>ST076Q03NA: Before going to school did you: Watch TV\&lt;DVD&gt;\Video</t>
  </si>
  <si>
    <t>ST076Q04NA: Before going to school did you: Read a book\newspaper\magazine</t>
  </si>
  <si>
    <t>ST076Q05NA: Before going to school did you: Internet\Chat\Social networks (e.g. &lt;Facebook&gt;, &lt;country-specific social network&gt;)</t>
  </si>
  <si>
    <t>ST076Q06NA: Before going to school did you: Play video-games</t>
  </si>
  <si>
    <t>ST076Q07NA: Before going to school did you: Meet friends or talk to friends on the phone</t>
  </si>
  <si>
    <t>ST076Q08NA: Before going to school did you: Talk to your parents</t>
  </si>
  <si>
    <t>ST076Q09NA: Before going to school did you: Work in the household or take care</t>
  </si>
  <si>
    <t>ST076Q10NA: Before going to school did you: Work for pay</t>
  </si>
  <si>
    <t>ST076Q11NA: Before going to school did you: Exercise or practice a sport</t>
  </si>
  <si>
    <t>ST078Q01NA: After leaving school did you: Eat dinner</t>
  </si>
  <si>
    <t>ST078Q02NA: After leaving school did you: Study\school\hmk</t>
  </si>
  <si>
    <t>ST078Q03NA: After leaving school did you: Watch TV\&lt;DVD&gt;\Video</t>
  </si>
  <si>
    <t>ST078Q04NA: After leaving school did you: Read a book\newspaper\magazine</t>
  </si>
  <si>
    <t>ST078Q05NA: After leaving school did you: Internet\Chat\Social net (e.g. &lt;Facebook&gt;)</t>
  </si>
  <si>
    <t>ST078Q06NA: After leaving school did you: Play video-games</t>
  </si>
  <si>
    <t>ST078Q07NA: After leaving school did you: Meet friends or talk to friends on the phone</t>
  </si>
  <si>
    <t>ST078Q08NA: After leaving school did you: Talk to your parents</t>
  </si>
  <si>
    <t>ST078Q09NA: After leaving school did you: Work in the household or take care of other family members</t>
  </si>
  <si>
    <t>ST078Q10NA: After leaving school did you: Work for pay</t>
  </si>
  <si>
    <t>ST078Q11NA: After leaving school did you: Exercise or practice a sport</t>
  </si>
  <si>
    <t>ST065Class: Student coded science class (from ST065Q01NA)</t>
  </si>
  <si>
    <t>Physics</t>
  </si>
  <si>
    <t>Chemistry</t>
  </si>
  <si>
    <t>Biology</t>
  </si>
  <si>
    <t>Earth and space</t>
  </si>
  <si>
    <t>Applied sciences and technology</t>
  </si>
  <si>
    <t>General, integrated, or comprehensive science</t>
  </si>
  <si>
    <t>Could not determine</t>
  </si>
  <si>
    <t>ST038Q01NA: I got called names by other students.</t>
  </si>
  <si>
    <t>ST038Q02NA: I got picked on by other students.</t>
  </si>
  <si>
    <t>ST038Q03NA: Other students left me out of things on purpose.</t>
  </si>
  <si>
    <t>ST038Q04NA: Other students made fun of me.</t>
  </si>
  <si>
    <t>ST038Q05NA: I was threatened by other students.</t>
  </si>
  <si>
    <t>ST038Q06NA: Other students took away or destroyed things that belonged to me.</t>
  </si>
  <si>
    <t>ST038Q07NA: I got hit or pushed around by other students.</t>
  </si>
  <si>
    <t>ST038Q08NA: Other students spread nasty rumours about me.</t>
  </si>
  <si>
    <t>ISCEDL: ISCED level</t>
  </si>
  <si>
    <t>ISCED level 1</t>
  </si>
  <si>
    <t>ISCED level 2</t>
  </si>
  <si>
    <t>ISCED level 3</t>
  </si>
  <si>
    <t>ISCED level 4</t>
  </si>
  <si>
    <t>ISCEDD: ISCED designation</t>
  </si>
  <si>
    <t>A</t>
  </si>
  <si>
    <t>B</t>
  </si>
  <si>
    <t>C</t>
  </si>
  <si>
    <t>M</t>
  </si>
  <si>
    <t>ISCEDO: ISCED orientation</t>
  </si>
  <si>
    <t>General</t>
  </si>
  <si>
    <t>Pre-Vocational</t>
  </si>
  <si>
    <t>Vocational</t>
  </si>
  <si>
    <t>Modular</t>
  </si>
  <si>
    <t>IMMIG: Index Immigration status</t>
  </si>
  <si>
    <t>Native</t>
  </si>
  <si>
    <t>Second-Generation</t>
  </si>
  <si>
    <t>First-Generation</t>
  </si>
  <si>
    <t>MISCED: Index Is Education (ISCED)</t>
  </si>
  <si>
    <t>ISCED 1</t>
  </si>
  <si>
    <t>ISCED 2</t>
  </si>
  <si>
    <t>ISCED 3B, C</t>
  </si>
  <si>
    <t>ISCED 3A, ISCED 4</t>
  </si>
  <si>
    <t>ISCED 5B</t>
  </si>
  <si>
    <t>ISCED 5A, 6</t>
  </si>
  <si>
    <t>FISCED: Index Is Education (ISCED)</t>
  </si>
  <si>
    <t>HISCED: Highest Education of parents (ISCED)</t>
  </si>
  <si>
    <t>REPEAT: Grade Repetition</t>
  </si>
  <si>
    <t>Did not repeat a &lt;grade&gt;</t>
  </si>
  <si>
    <t>Repeated a &lt;grade&gt;</t>
  </si>
  <si>
    <t>DURECEC: Duration in early childhood education and care</t>
  </si>
  <si>
    <t>Attended ECEC for less than a year</t>
  </si>
  <si>
    <t>Attended ECEC for at least one but less than two years</t>
  </si>
  <si>
    <t>Attended ECEC for at least two but less than three years</t>
  </si>
  <si>
    <t>Attended ECEC for at least three but less than four years</t>
  </si>
  <si>
    <t>Attended ECEC for at least four but less than five years</t>
  </si>
  <si>
    <t>Attended ECEC for at least five but less than six years</t>
  </si>
  <si>
    <t>Attended ECEC for at least six but less than seven years</t>
  </si>
  <si>
    <t>Attended ECEC for at least seven but less than eight years</t>
  </si>
  <si>
    <t>Attended ECEC for at least eight years</t>
  </si>
  <si>
    <t>SCCHANGE: Number of school changes</t>
  </si>
  <si>
    <t>no change</t>
  </si>
  <si>
    <t>one change</t>
  </si>
  <si>
    <t>two or more changes</t>
  </si>
  <si>
    <t>OECD: OECD country</t>
  </si>
  <si>
    <t>ADMINMODE: Mode of Respondent</t>
  </si>
  <si>
    <t>Paper</t>
  </si>
  <si>
    <t>Computer</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</si>
</sst>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6">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applyAlignment="1" borderId="0" fillId="3" fontId="3" numFmtId="0" xfId="0">
      <alignment horizontal="right" vertical="bottom" wrapText="1"/>
    </xf>
    <xf applyAlignment="1" borderId="6" fillId="3" fontId="3" numFmtId="0"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worksheets/sheet193.xml" Type="http://schemas.openxmlformats.org/officeDocument/2006/relationships/worksheet"/><Relationship Id="rId194" Target="worksheets/sheet194.xml" Type="http://schemas.openxmlformats.org/officeDocument/2006/relationships/worksheet"/><Relationship Id="rId195" Target="worksheets/sheet195.xml" Type="http://schemas.openxmlformats.org/officeDocument/2006/relationships/worksheet"/><Relationship Id="rId196" Target="worksheets/sheet196.xml" Type="http://schemas.openxmlformats.org/officeDocument/2006/relationships/worksheet"/><Relationship Id="rId197" Target="worksheets/sheet197.xml" Type="http://schemas.openxmlformats.org/officeDocument/2006/relationships/worksheet"/><Relationship Id="rId198" Target="worksheets/sheet198.xml" Type="http://schemas.openxmlformats.org/officeDocument/2006/relationships/worksheet"/><Relationship Id="rId199" Target="worksheets/sheet199.xml" Type="http://schemas.openxmlformats.org/officeDocument/2006/relationships/worksheet"/><Relationship Id="rId200" Target="worksheets/sheet200.xml" Type="http://schemas.openxmlformats.org/officeDocument/2006/relationships/worksheet"/><Relationship Id="rId201" Target="worksheets/sheet201.xml" Type="http://schemas.openxmlformats.org/officeDocument/2006/relationships/worksheet"/><Relationship Id="rId202" Target="worksheets/sheet202.xml" Type="http://schemas.openxmlformats.org/officeDocument/2006/relationships/worksheet"/><Relationship Id="rId203" Target="worksheets/sheet203.xml" Type="http://schemas.openxmlformats.org/officeDocument/2006/relationships/worksheet"/><Relationship Id="rId204" Target="worksheets/sheet204.xml" Type="http://schemas.openxmlformats.org/officeDocument/2006/relationships/worksheet"/><Relationship Id="rId205" Target="worksheets/sheet205.xml" Type="http://schemas.openxmlformats.org/officeDocument/2006/relationships/worksheet"/><Relationship Id="rId206" Target="worksheets/sheet206.xml" Type="http://schemas.openxmlformats.org/officeDocument/2006/relationships/worksheet"/><Relationship Id="rId207" Target="worksheets/sheet207.xml" Type="http://schemas.openxmlformats.org/officeDocument/2006/relationships/worksheet"/><Relationship Id="rId208" Target="worksheets/sheet208.xml" Type="http://schemas.openxmlformats.org/officeDocument/2006/relationships/worksheet"/><Relationship Id="rId209" Target="worksheets/sheet209.xml" Type="http://schemas.openxmlformats.org/officeDocument/2006/relationships/worksheet"/><Relationship Id="rId210" Target="worksheets/sheet210.xml" Type="http://schemas.openxmlformats.org/officeDocument/2006/relationships/worksheet"/><Relationship Id="rId211" Target="worksheets/sheet211.xml" Type="http://schemas.openxmlformats.org/officeDocument/2006/relationships/worksheet"/><Relationship Id="rId212" Target="worksheets/sheet212.xml" Type="http://schemas.openxmlformats.org/officeDocument/2006/relationships/worksheet"/><Relationship Id="rId213" Target="worksheets/sheet213.xml" Type="http://schemas.openxmlformats.org/officeDocument/2006/relationships/worksheet"/><Relationship Id="rId214" Target="worksheets/sheet214.xml" Type="http://schemas.openxmlformats.org/officeDocument/2006/relationships/worksheet"/><Relationship Id="rId215" Target="worksheets/sheet215.xml" Type="http://schemas.openxmlformats.org/officeDocument/2006/relationships/worksheet"/><Relationship Id="rId216" Target="worksheets/sheet216.xml" Type="http://schemas.openxmlformats.org/officeDocument/2006/relationships/worksheet"/><Relationship Id="rId217" Target="worksheets/sheet217.xml" Type="http://schemas.openxmlformats.org/officeDocument/2006/relationships/worksheet"/><Relationship Id="rId218" Target="worksheets/sheet218.xml" Type="http://schemas.openxmlformats.org/officeDocument/2006/relationships/worksheet"/><Relationship Id="rId219" Target="worksheets/sheet219.xml" Type="http://schemas.openxmlformats.org/officeDocument/2006/relationships/worksheet"/><Relationship Id="rId220" Target="worksheets/sheet220.xml" Type="http://schemas.openxmlformats.org/officeDocument/2006/relationships/worksheet"/><Relationship Id="rId221" Target="worksheets/sheet221.xml" Type="http://schemas.openxmlformats.org/officeDocument/2006/relationships/worksheet"/><Relationship Id="rId222" Target="worksheets/sheet222.xml" Type="http://schemas.openxmlformats.org/officeDocument/2006/relationships/worksheet"/><Relationship Id="rId223" Target="worksheets/sheet223.xml" Type="http://schemas.openxmlformats.org/officeDocument/2006/relationships/worksheet"/><Relationship Id="rId224" Target="worksheets/sheet224.xml" Type="http://schemas.openxmlformats.org/officeDocument/2006/relationships/worksheet"/><Relationship Id="rId225" Target="worksheets/sheet225.xml" Type="http://schemas.openxmlformats.org/officeDocument/2006/relationships/worksheet"/><Relationship Id="rId226" Target="worksheets/sheet226.xml" Type="http://schemas.openxmlformats.org/officeDocument/2006/relationships/worksheet"/><Relationship Id="rId227" Target="worksheets/sheet227.xml" Type="http://schemas.openxmlformats.org/officeDocument/2006/relationships/worksheet"/><Relationship Id="rId228" Target="worksheets/sheet228.xml" Type="http://schemas.openxmlformats.org/officeDocument/2006/relationships/worksheet"/><Relationship Id="rId229" Target="worksheets/sheet229.xml" Type="http://schemas.openxmlformats.org/officeDocument/2006/relationships/worksheet"/><Relationship Id="rId230" Target="worksheets/sheet230.xml" Type="http://schemas.openxmlformats.org/officeDocument/2006/relationships/worksheet"/><Relationship Id="rId231" Target="worksheets/sheet231.xml" Type="http://schemas.openxmlformats.org/officeDocument/2006/relationships/worksheet"/><Relationship Id="rId232" Target="sharedStrings.xml" Type="http://schemas.openxmlformats.org/officeDocument/2006/relationships/sharedStrings"/><Relationship Id="rId233" Target="styles.xml" Type="http://schemas.openxmlformats.org/officeDocument/2006/relationships/styles"/><Relationship Id="rId23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ST001D01T'!A6" TargetMode="External" Type="http://schemas.openxmlformats.org/officeDocument/2006/relationships/hyperlink"/><Relationship Id="rId2" Target="#'ST003D02T'!A6" TargetMode="External" Type="http://schemas.openxmlformats.org/officeDocument/2006/relationships/hyperlink"/><Relationship Id="rId3" Target="#'ST004D01T'!A6" TargetMode="External" Type="http://schemas.openxmlformats.org/officeDocument/2006/relationships/hyperlink"/><Relationship Id="rId4" Target="#'ST005Q01TA'!A6" TargetMode="External" Type="http://schemas.openxmlformats.org/officeDocument/2006/relationships/hyperlink"/><Relationship Id="rId5" Target="#'ST006Q01TA'!A6" TargetMode="External" Type="http://schemas.openxmlformats.org/officeDocument/2006/relationships/hyperlink"/><Relationship Id="rId6" Target="#'ST006Q02TA'!A6" TargetMode="External" Type="http://schemas.openxmlformats.org/officeDocument/2006/relationships/hyperlink"/><Relationship Id="rId7" Target="#'ST006Q03TA'!A6" TargetMode="External" Type="http://schemas.openxmlformats.org/officeDocument/2006/relationships/hyperlink"/><Relationship Id="rId8" Target="#'ST006Q04TA'!A6" TargetMode="External" Type="http://schemas.openxmlformats.org/officeDocument/2006/relationships/hyperlink"/><Relationship Id="rId9" Target="#'ST007Q01TA'!A6" TargetMode="External" Type="http://schemas.openxmlformats.org/officeDocument/2006/relationships/hyperlink"/><Relationship Id="rId10" Target="#'ST008Q01TA'!A6" TargetMode="External" Type="http://schemas.openxmlformats.org/officeDocument/2006/relationships/hyperlink"/><Relationship Id="rId11" Target="#'ST008Q02TA'!A6" TargetMode="External" Type="http://schemas.openxmlformats.org/officeDocument/2006/relationships/hyperlink"/><Relationship Id="rId12" Target="#'ST008Q03TA'!A6" TargetMode="External" Type="http://schemas.openxmlformats.org/officeDocument/2006/relationships/hyperlink"/><Relationship Id="rId13" Target="#'ST008Q04TA'!A6" TargetMode="External" Type="http://schemas.openxmlformats.org/officeDocument/2006/relationships/hyperlink"/><Relationship Id="rId14" Target="#'ST011Q01TA'!A6" TargetMode="External" Type="http://schemas.openxmlformats.org/officeDocument/2006/relationships/hyperlink"/><Relationship Id="rId15" Target="#'ST011Q02TA'!A6" TargetMode="External" Type="http://schemas.openxmlformats.org/officeDocument/2006/relationships/hyperlink"/><Relationship Id="rId16" Target="#'ST011Q03TA'!A6" TargetMode="External" Type="http://schemas.openxmlformats.org/officeDocument/2006/relationships/hyperlink"/><Relationship Id="rId17" Target="#'ST011Q04TA'!A6" TargetMode="External" Type="http://schemas.openxmlformats.org/officeDocument/2006/relationships/hyperlink"/><Relationship Id="rId18" Target="#'ST011Q05TA'!A6" TargetMode="External" Type="http://schemas.openxmlformats.org/officeDocument/2006/relationships/hyperlink"/><Relationship Id="rId19" Target="#'ST011Q06TA'!A6" TargetMode="External" Type="http://schemas.openxmlformats.org/officeDocument/2006/relationships/hyperlink"/><Relationship Id="rId20" Target="#'ST011Q07TA'!A6" TargetMode="External" Type="http://schemas.openxmlformats.org/officeDocument/2006/relationships/hyperlink"/><Relationship Id="rId21" Target="#'ST011Q08TA'!A6" TargetMode="External" Type="http://schemas.openxmlformats.org/officeDocument/2006/relationships/hyperlink"/><Relationship Id="rId22" Target="#'ST011Q09TA'!A6" TargetMode="External" Type="http://schemas.openxmlformats.org/officeDocument/2006/relationships/hyperlink"/><Relationship Id="rId23" Target="#'ST011Q10TA'!A6" TargetMode="External" Type="http://schemas.openxmlformats.org/officeDocument/2006/relationships/hyperlink"/><Relationship Id="rId24" Target="#'ST011Q11TA'!A6" TargetMode="External" Type="http://schemas.openxmlformats.org/officeDocument/2006/relationships/hyperlink"/><Relationship Id="rId25" Target="#'ST011Q12TA'!A6" TargetMode="External" Type="http://schemas.openxmlformats.org/officeDocument/2006/relationships/hyperlink"/><Relationship Id="rId26" Target="#'ST011Q16NA'!A6" TargetMode="External" Type="http://schemas.openxmlformats.org/officeDocument/2006/relationships/hyperlink"/><Relationship Id="rId27" Target="#'ST012Q01TA'!A6" TargetMode="External" Type="http://schemas.openxmlformats.org/officeDocument/2006/relationships/hyperlink"/><Relationship Id="rId28" Target="#'ST012Q02TA'!A6" TargetMode="External" Type="http://schemas.openxmlformats.org/officeDocument/2006/relationships/hyperlink"/><Relationship Id="rId29" Target="#'ST012Q03TA'!A6" TargetMode="External" Type="http://schemas.openxmlformats.org/officeDocument/2006/relationships/hyperlink"/><Relationship Id="rId30" Target="#'ST012Q05NA'!A6" TargetMode="External" Type="http://schemas.openxmlformats.org/officeDocument/2006/relationships/hyperlink"/><Relationship Id="rId31" Target="#'ST012Q06NA'!A6" TargetMode="External" Type="http://schemas.openxmlformats.org/officeDocument/2006/relationships/hyperlink"/><Relationship Id="rId32" Target="#'ST012Q07NA'!A6" TargetMode="External" Type="http://schemas.openxmlformats.org/officeDocument/2006/relationships/hyperlink"/><Relationship Id="rId33" Target="#'ST012Q08NA'!A6" TargetMode="External" Type="http://schemas.openxmlformats.org/officeDocument/2006/relationships/hyperlink"/><Relationship Id="rId34" Target="#'ST012Q09NA'!A6" TargetMode="External" Type="http://schemas.openxmlformats.org/officeDocument/2006/relationships/hyperlink"/><Relationship Id="rId35" Target="#'ST013Q01TA'!A6" TargetMode="External" Type="http://schemas.openxmlformats.org/officeDocument/2006/relationships/hyperlink"/><Relationship Id="rId36" Target="#'ST123Q01NA'!A6" TargetMode="External" Type="http://schemas.openxmlformats.org/officeDocument/2006/relationships/hyperlink"/><Relationship Id="rId37" Target="#'ST123Q02NA'!A6" TargetMode="External" Type="http://schemas.openxmlformats.org/officeDocument/2006/relationships/hyperlink"/><Relationship Id="rId38" Target="#'ST123Q03NA'!A6" TargetMode="External" Type="http://schemas.openxmlformats.org/officeDocument/2006/relationships/hyperlink"/><Relationship Id="rId39" Target="#'ST123Q04NA'!A6" TargetMode="External" Type="http://schemas.openxmlformats.org/officeDocument/2006/relationships/hyperlink"/><Relationship Id="rId40" Target="#'ST019AQ01T'!A6" TargetMode="External" Type="http://schemas.openxmlformats.org/officeDocument/2006/relationships/hyperlink"/><Relationship Id="rId41" Target="#'ST019BQ01T'!A6" TargetMode="External" Type="http://schemas.openxmlformats.org/officeDocument/2006/relationships/hyperlink"/><Relationship Id="rId42" Target="#'ST019CQ01T'!A6" TargetMode="External" Type="http://schemas.openxmlformats.org/officeDocument/2006/relationships/hyperlink"/><Relationship Id="rId43" Target="#'ST021Q01TA'!A6" TargetMode="External" Type="http://schemas.openxmlformats.org/officeDocument/2006/relationships/hyperlink"/><Relationship Id="rId44" Target="#'ST022Q01TA'!A6" TargetMode="External" Type="http://schemas.openxmlformats.org/officeDocument/2006/relationships/hyperlink"/><Relationship Id="rId45" Target="#'ST124Q01TA'!A6" TargetMode="External" Type="http://schemas.openxmlformats.org/officeDocument/2006/relationships/hyperlink"/><Relationship Id="rId46" Target="#'ST125Q01NA'!A6" TargetMode="External" Type="http://schemas.openxmlformats.org/officeDocument/2006/relationships/hyperlink"/><Relationship Id="rId47" Target="#'ST126Q01TA'!A6" TargetMode="External" Type="http://schemas.openxmlformats.org/officeDocument/2006/relationships/hyperlink"/><Relationship Id="rId48" Target="#'ST127Q01TA'!A6" TargetMode="External" Type="http://schemas.openxmlformats.org/officeDocument/2006/relationships/hyperlink"/><Relationship Id="rId49" Target="#'ST127Q02TA'!A6" TargetMode="External" Type="http://schemas.openxmlformats.org/officeDocument/2006/relationships/hyperlink"/><Relationship Id="rId50" Target="#'ST127Q03TA'!A6" TargetMode="External" Type="http://schemas.openxmlformats.org/officeDocument/2006/relationships/hyperlink"/><Relationship Id="rId51" Target="#'ST111Q01TA'!A6" TargetMode="External" Type="http://schemas.openxmlformats.org/officeDocument/2006/relationships/hyperlink"/><Relationship Id="rId52" Target="#'ST118Q01NA'!A6" TargetMode="External" Type="http://schemas.openxmlformats.org/officeDocument/2006/relationships/hyperlink"/><Relationship Id="rId53" Target="#'ST118Q02NA'!A6" TargetMode="External" Type="http://schemas.openxmlformats.org/officeDocument/2006/relationships/hyperlink"/><Relationship Id="rId54" Target="#'ST118Q03NA'!A6" TargetMode="External" Type="http://schemas.openxmlformats.org/officeDocument/2006/relationships/hyperlink"/><Relationship Id="rId55" Target="#'ST118Q04NA'!A6" TargetMode="External" Type="http://schemas.openxmlformats.org/officeDocument/2006/relationships/hyperlink"/><Relationship Id="rId56" Target="#'ST118Q05NA'!A6" TargetMode="External" Type="http://schemas.openxmlformats.org/officeDocument/2006/relationships/hyperlink"/><Relationship Id="rId57" Target="#'ST119Q01NA'!A6" TargetMode="External" Type="http://schemas.openxmlformats.org/officeDocument/2006/relationships/hyperlink"/><Relationship Id="rId58" Target="#'ST119Q02NA'!A6" TargetMode="External" Type="http://schemas.openxmlformats.org/officeDocument/2006/relationships/hyperlink"/><Relationship Id="rId59" Target="#'ST119Q03NA'!A6" TargetMode="External" Type="http://schemas.openxmlformats.org/officeDocument/2006/relationships/hyperlink"/><Relationship Id="rId60" Target="#'ST119Q04NA'!A6" TargetMode="External" Type="http://schemas.openxmlformats.org/officeDocument/2006/relationships/hyperlink"/><Relationship Id="rId61" Target="#'ST119Q05NA'!A6" TargetMode="External" Type="http://schemas.openxmlformats.org/officeDocument/2006/relationships/hyperlink"/><Relationship Id="rId62" Target="#'ST121Q01NA'!A6" TargetMode="External" Type="http://schemas.openxmlformats.org/officeDocument/2006/relationships/hyperlink"/><Relationship Id="rId63" Target="#'ST121Q02NA'!A6" TargetMode="External" Type="http://schemas.openxmlformats.org/officeDocument/2006/relationships/hyperlink"/><Relationship Id="rId64" Target="#'ST121Q03NA'!A6" TargetMode="External" Type="http://schemas.openxmlformats.org/officeDocument/2006/relationships/hyperlink"/><Relationship Id="rId65" Target="#'ST082Q01NA'!A6" TargetMode="External" Type="http://schemas.openxmlformats.org/officeDocument/2006/relationships/hyperlink"/><Relationship Id="rId66" Target="#'ST082Q02NA'!A6" TargetMode="External" Type="http://schemas.openxmlformats.org/officeDocument/2006/relationships/hyperlink"/><Relationship Id="rId67" Target="#'ST082Q03NA'!A6" TargetMode="External" Type="http://schemas.openxmlformats.org/officeDocument/2006/relationships/hyperlink"/><Relationship Id="rId68" Target="#'ST082Q08NA'!A6" TargetMode="External" Type="http://schemas.openxmlformats.org/officeDocument/2006/relationships/hyperlink"/><Relationship Id="rId69" Target="#'ST082Q09NA'!A6" TargetMode="External" Type="http://schemas.openxmlformats.org/officeDocument/2006/relationships/hyperlink"/><Relationship Id="rId70" Target="#'ST082Q12NA'!A6" TargetMode="External" Type="http://schemas.openxmlformats.org/officeDocument/2006/relationships/hyperlink"/><Relationship Id="rId71" Target="#'ST082Q13NA'!A6" TargetMode="External" Type="http://schemas.openxmlformats.org/officeDocument/2006/relationships/hyperlink"/><Relationship Id="rId72" Target="#'ST082Q14NA'!A6" TargetMode="External" Type="http://schemas.openxmlformats.org/officeDocument/2006/relationships/hyperlink"/><Relationship Id="rId73" Target="#'ST034Q01TA'!A6" TargetMode="External" Type="http://schemas.openxmlformats.org/officeDocument/2006/relationships/hyperlink"/><Relationship Id="rId74" Target="#'ST034Q02TA'!A6" TargetMode="External" Type="http://schemas.openxmlformats.org/officeDocument/2006/relationships/hyperlink"/><Relationship Id="rId75" Target="#'ST034Q03TA'!A6" TargetMode="External" Type="http://schemas.openxmlformats.org/officeDocument/2006/relationships/hyperlink"/><Relationship Id="rId76" Target="#'ST034Q04TA'!A6" TargetMode="External" Type="http://schemas.openxmlformats.org/officeDocument/2006/relationships/hyperlink"/><Relationship Id="rId77" Target="#'ST034Q05TA'!A6" TargetMode="External" Type="http://schemas.openxmlformats.org/officeDocument/2006/relationships/hyperlink"/><Relationship Id="rId78" Target="#'ST034Q06TA'!A6" TargetMode="External" Type="http://schemas.openxmlformats.org/officeDocument/2006/relationships/hyperlink"/><Relationship Id="rId79" Target="#'ST039Q01NA'!A6" TargetMode="External" Type="http://schemas.openxmlformats.org/officeDocument/2006/relationships/hyperlink"/><Relationship Id="rId80" Target="#'ST039Q02NA'!A6" TargetMode="External" Type="http://schemas.openxmlformats.org/officeDocument/2006/relationships/hyperlink"/><Relationship Id="rId81" Target="#'ST039Q03NA'!A6" TargetMode="External" Type="http://schemas.openxmlformats.org/officeDocument/2006/relationships/hyperlink"/><Relationship Id="rId82" Target="#'ST039Q04NA'!A6" TargetMode="External" Type="http://schemas.openxmlformats.org/officeDocument/2006/relationships/hyperlink"/><Relationship Id="rId83" Target="#'ST039Q05NA'!A6" TargetMode="External" Type="http://schemas.openxmlformats.org/officeDocument/2006/relationships/hyperlink"/><Relationship Id="rId84" Target="#'ST039Q06NA'!A6" TargetMode="External" Type="http://schemas.openxmlformats.org/officeDocument/2006/relationships/hyperlink"/><Relationship Id="rId85" Target="#'ST062Q01TA'!A6" TargetMode="External" Type="http://schemas.openxmlformats.org/officeDocument/2006/relationships/hyperlink"/><Relationship Id="rId86" Target="#'ST062Q02TA'!A6" TargetMode="External" Type="http://schemas.openxmlformats.org/officeDocument/2006/relationships/hyperlink"/><Relationship Id="rId87" Target="#'ST062Q03TA'!A6" TargetMode="External" Type="http://schemas.openxmlformats.org/officeDocument/2006/relationships/hyperlink"/><Relationship Id="rId88" Target="#'ST031Q01NA'!A6" TargetMode="External" Type="http://schemas.openxmlformats.org/officeDocument/2006/relationships/hyperlink"/><Relationship Id="rId89" Target="#'ST032Q01NA'!A6" TargetMode="External" Type="http://schemas.openxmlformats.org/officeDocument/2006/relationships/hyperlink"/><Relationship Id="rId90" Target="#'ST032Q02NA'!A6" TargetMode="External" Type="http://schemas.openxmlformats.org/officeDocument/2006/relationships/hyperlink"/><Relationship Id="rId91" Target="#'ST063Q01NA'!A6" TargetMode="External" Type="http://schemas.openxmlformats.org/officeDocument/2006/relationships/hyperlink"/><Relationship Id="rId92" Target="#'ST063Q01NB'!A6" TargetMode="External" Type="http://schemas.openxmlformats.org/officeDocument/2006/relationships/hyperlink"/><Relationship Id="rId93" Target="#'ST063Q02NA'!A6" TargetMode="External" Type="http://schemas.openxmlformats.org/officeDocument/2006/relationships/hyperlink"/><Relationship Id="rId94" Target="#'ST063Q02NB'!A6" TargetMode="External" Type="http://schemas.openxmlformats.org/officeDocument/2006/relationships/hyperlink"/><Relationship Id="rId95" Target="#'ST063Q03NA'!A6" TargetMode="External" Type="http://schemas.openxmlformats.org/officeDocument/2006/relationships/hyperlink"/><Relationship Id="rId96" Target="#'ST063Q03NB'!A6" TargetMode="External" Type="http://schemas.openxmlformats.org/officeDocument/2006/relationships/hyperlink"/><Relationship Id="rId97" Target="#'ST063Q04NA'!A6" TargetMode="External" Type="http://schemas.openxmlformats.org/officeDocument/2006/relationships/hyperlink"/><Relationship Id="rId98" Target="#'ST063Q04NB'!A6" TargetMode="External" Type="http://schemas.openxmlformats.org/officeDocument/2006/relationships/hyperlink"/><Relationship Id="rId99" Target="#'ST063Q05NA'!A6" TargetMode="External" Type="http://schemas.openxmlformats.org/officeDocument/2006/relationships/hyperlink"/><Relationship Id="rId100" Target="#'ST063Q05NB'!A6" TargetMode="External" Type="http://schemas.openxmlformats.org/officeDocument/2006/relationships/hyperlink"/><Relationship Id="rId101" Target="#'ST063Q06NA'!A6" TargetMode="External" Type="http://schemas.openxmlformats.org/officeDocument/2006/relationships/hyperlink"/><Relationship Id="rId102" Target="#'ST063Q06NB'!A6" TargetMode="External" Type="http://schemas.openxmlformats.org/officeDocument/2006/relationships/hyperlink"/><Relationship Id="rId103" Target="#'ST064Q01NA'!A6" TargetMode="External" Type="http://schemas.openxmlformats.org/officeDocument/2006/relationships/hyperlink"/><Relationship Id="rId104" Target="#'ST064Q02NA'!A6" TargetMode="External" Type="http://schemas.openxmlformats.org/officeDocument/2006/relationships/hyperlink"/><Relationship Id="rId105" Target="#'ST064Q03NA'!A6" TargetMode="External" Type="http://schemas.openxmlformats.org/officeDocument/2006/relationships/hyperlink"/><Relationship Id="rId106" Target="#'ST097Q01TA'!A6" TargetMode="External" Type="http://schemas.openxmlformats.org/officeDocument/2006/relationships/hyperlink"/><Relationship Id="rId107" Target="#'ST097Q02TA'!A6" TargetMode="External" Type="http://schemas.openxmlformats.org/officeDocument/2006/relationships/hyperlink"/><Relationship Id="rId108" Target="#'ST097Q03TA'!A6" TargetMode="External" Type="http://schemas.openxmlformats.org/officeDocument/2006/relationships/hyperlink"/><Relationship Id="rId109" Target="#'ST097Q04TA'!A6" TargetMode="External" Type="http://schemas.openxmlformats.org/officeDocument/2006/relationships/hyperlink"/><Relationship Id="rId110" Target="#'ST097Q05TA'!A6" TargetMode="External" Type="http://schemas.openxmlformats.org/officeDocument/2006/relationships/hyperlink"/><Relationship Id="rId111" Target="#'ST098Q01TA'!A6" TargetMode="External" Type="http://schemas.openxmlformats.org/officeDocument/2006/relationships/hyperlink"/><Relationship Id="rId112" Target="#'ST098Q02TA'!A6" TargetMode="External" Type="http://schemas.openxmlformats.org/officeDocument/2006/relationships/hyperlink"/><Relationship Id="rId113" Target="#'ST098Q03NA'!A6" TargetMode="External" Type="http://schemas.openxmlformats.org/officeDocument/2006/relationships/hyperlink"/><Relationship Id="rId114" Target="#'ST098Q05TA'!A6" TargetMode="External" Type="http://schemas.openxmlformats.org/officeDocument/2006/relationships/hyperlink"/><Relationship Id="rId115" Target="#'ST098Q06TA'!A6" TargetMode="External" Type="http://schemas.openxmlformats.org/officeDocument/2006/relationships/hyperlink"/><Relationship Id="rId116" Target="#'ST098Q07TA'!A6" TargetMode="External" Type="http://schemas.openxmlformats.org/officeDocument/2006/relationships/hyperlink"/><Relationship Id="rId117" Target="#'ST098Q08NA'!A6" TargetMode="External" Type="http://schemas.openxmlformats.org/officeDocument/2006/relationships/hyperlink"/><Relationship Id="rId118" Target="#'ST098Q09TA'!A6" TargetMode="External" Type="http://schemas.openxmlformats.org/officeDocument/2006/relationships/hyperlink"/><Relationship Id="rId119" Target="#'ST098Q10NA'!A6" TargetMode="External" Type="http://schemas.openxmlformats.org/officeDocument/2006/relationships/hyperlink"/><Relationship Id="rId120" Target="#'ST100Q01TA'!A6" TargetMode="External" Type="http://schemas.openxmlformats.org/officeDocument/2006/relationships/hyperlink"/><Relationship Id="rId121" Target="#'ST100Q02TA'!A6" TargetMode="External" Type="http://schemas.openxmlformats.org/officeDocument/2006/relationships/hyperlink"/><Relationship Id="rId122" Target="#'ST100Q03TA'!A6" TargetMode="External" Type="http://schemas.openxmlformats.org/officeDocument/2006/relationships/hyperlink"/><Relationship Id="rId123" Target="#'ST100Q04TA'!A6" TargetMode="External" Type="http://schemas.openxmlformats.org/officeDocument/2006/relationships/hyperlink"/><Relationship Id="rId124" Target="#'ST100Q05TA'!A6" TargetMode="External" Type="http://schemas.openxmlformats.org/officeDocument/2006/relationships/hyperlink"/><Relationship Id="rId125" Target="#'ST103Q01NA'!A6" TargetMode="External" Type="http://schemas.openxmlformats.org/officeDocument/2006/relationships/hyperlink"/><Relationship Id="rId126" Target="#'ST103Q03NA'!A6" TargetMode="External" Type="http://schemas.openxmlformats.org/officeDocument/2006/relationships/hyperlink"/><Relationship Id="rId127" Target="#'ST103Q08NA'!A6" TargetMode="External" Type="http://schemas.openxmlformats.org/officeDocument/2006/relationships/hyperlink"/><Relationship Id="rId128" Target="#'ST103Q11NA'!A6" TargetMode="External" Type="http://schemas.openxmlformats.org/officeDocument/2006/relationships/hyperlink"/><Relationship Id="rId129" Target="#'ST104Q01NA'!A6" TargetMode="External" Type="http://schemas.openxmlformats.org/officeDocument/2006/relationships/hyperlink"/><Relationship Id="rId130" Target="#'ST104Q02NA'!A6" TargetMode="External" Type="http://schemas.openxmlformats.org/officeDocument/2006/relationships/hyperlink"/><Relationship Id="rId131" Target="#'ST104Q03NA'!A6" TargetMode="External" Type="http://schemas.openxmlformats.org/officeDocument/2006/relationships/hyperlink"/><Relationship Id="rId132" Target="#'ST104Q04NA'!A6" TargetMode="External" Type="http://schemas.openxmlformats.org/officeDocument/2006/relationships/hyperlink"/><Relationship Id="rId133" Target="#'ST104Q05NA'!A6" TargetMode="External" Type="http://schemas.openxmlformats.org/officeDocument/2006/relationships/hyperlink"/><Relationship Id="rId134" Target="#'ST107Q01NA'!A6" TargetMode="External" Type="http://schemas.openxmlformats.org/officeDocument/2006/relationships/hyperlink"/><Relationship Id="rId135" Target="#'ST107Q02NA'!A6" TargetMode="External" Type="http://schemas.openxmlformats.org/officeDocument/2006/relationships/hyperlink"/><Relationship Id="rId136" Target="#'ST107Q03NA'!A6" TargetMode="External" Type="http://schemas.openxmlformats.org/officeDocument/2006/relationships/hyperlink"/><Relationship Id="rId137" Target="#'ST092Q01TA'!A6" TargetMode="External" Type="http://schemas.openxmlformats.org/officeDocument/2006/relationships/hyperlink"/><Relationship Id="rId138" Target="#'ST092Q02TA'!A6" TargetMode="External" Type="http://schemas.openxmlformats.org/officeDocument/2006/relationships/hyperlink"/><Relationship Id="rId139" Target="#'ST092Q04TA'!A6" TargetMode="External" Type="http://schemas.openxmlformats.org/officeDocument/2006/relationships/hyperlink"/><Relationship Id="rId140" Target="#'ST092Q05TA'!A6" TargetMode="External" Type="http://schemas.openxmlformats.org/officeDocument/2006/relationships/hyperlink"/><Relationship Id="rId141" Target="#'ST092Q06NA'!A6" TargetMode="External" Type="http://schemas.openxmlformats.org/officeDocument/2006/relationships/hyperlink"/><Relationship Id="rId142" Target="#'ST092Q08NA'!A6" TargetMode="External" Type="http://schemas.openxmlformats.org/officeDocument/2006/relationships/hyperlink"/><Relationship Id="rId143" Target="#'ST092Q09NA'!A6" TargetMode="External" Type="http://schemas.openxmlformats.org/officeDocument/2006/relationships/hyperlink"/><Relationship Id="rId144" Target="#'ST093Q01TA'!A6" TargetMode="External" Type="http://schemas.openxmlformats.org/officeDocument/2006/relationships/hyperlink"/><Relationship Id="rId145" Target="#'ST093Q03TA'!A6" TargetMode="External" Type="http://schemas.openxmlformats.org/officeDocument/2006/relationships/hyperlink"/><Relationship Id="rId146" Target="#'ST093Q04TA'!A6" TargetMode="External" Type="http://schemas.openxmlformats.org/officeDocument/2006/relationships/hyperlink"/><Relationship Id="rId147" Target="#'ST093Q05TA'!A6" TargetMode="External" Type="http://schemas.openxmlformats.org/officeDocument/2006/relationships/hyperlink"/><Relationship Id="rId148" Target="#'ST093Q06TA'!A6" TargetMode="External" Type="http://schemas.openxmlformats.org/officeDocument/2006/relationships/hyperlink"/><Relationship Id="rId149" Target="#'ST093Q07NA'!A6" TargetMode="External" Type="http://schemas.openxmlformats.org/officeDocument/2006/relationships/hyperlink"/><Relationship Id="rId150" Target="#'ST093Q08NA'!A6" TargetMode="External" Type="http://schemas.openxmlformats.org/officeDocument/2006/relationships/hyperlink"/><Relationship Id="rId151" Target="#'ST094Q01NA'!A6" TargetMode="External" Type="http://schemas.openxmlformats.org/officeDocument/2006/relationships/hyperlink"/><Relationship Id="rId152" Target="#'ST094Q02NA'!A6" TargetMode="External" Type="http://schemas.openxmlformats.org/officeDocument/2006/relationships/hyperlink"/><Relationship Id="rId153" Target="#'ST094Q03NA'!A6" TargetMode="External" Type="http://schemas.openxmlformats.org/officeDocument/2006/relationships/hyperlink"/><Relationship Id="rId154" Target="#'ST094Q04NA'!A6" TargetMode="External" Type="http://schemas.openxmlformats.org/officeDocument/2006/relationships/hyperlink"/><Relationship Id="rId155" Target="#'ST094Q05NA'!A6" TargetMode="External" Type="http://schemas.openxmlformats.org/officeDocument/2006/relationships/hyperlink"/><Relationship Id="rId156" Target="#'ST095Q04NA'!A6" TargetMode="External" Type="http://schemas.openxmlformats.org/officeDocument/2006/relationships/hyperlink"/><Relationship Id="rId157" Target="#'ST095Q07NA'!A6" TargetMode="External" Type="http://schemas.openxmlformats.org/officeDocument/2006/relationships/hyperlink"/><Relationship Id="rId158" Target="#'ST095Q08NA'!A6" TargetMode="External" Type="http://schemas.openxmlformats.org/officeDocument/2006/relationships/hyperlink"/><Relationship Id="rId159" Target="#'ST095Q13NA'!A6" TargetMode="External" Type="http://schemas.openxmlformats.org/officeDocument/2006/relationships/hyperlink"/><Relationship Id="rId160" Target="#'ST095Q15NA'!A6" TargetMode="External" Type="http://schemas.openxmlformats.org/officeDocument/2006/relationships/hyperlink"/><Relationship Id="rId161" Target="#'ST113Q01TA'!A6" TargetMode="External" Type="http://schemas.openxmlformats.org/officeDocument/2006/relationships/hyperlink"/><Relationship Id="rId162" Target="#'ST113Q02TA'!A6" TargetMode="External" Type="http://schemas.openxmlformats.org/officeDocument/2006/relationships/hyperlink"/><Relationship Id="rId163" Target="#'ST113Q03TA'!A6" TargetMode="External" Type="http://schemas.openxmlformats.org/officeDocument/2006/relationships/hyperlink"/><Relationship Id="rId164" Target="#'ST113Q04TA'!A6" TargetMode="External" Type="http://schemas.openxmlformats.org/officeDocument/2006/relationships/hyperlink"/><Relationship Id="rId165" Target="#'ST129Q01TA'!A6" TargetMode="External" Type="http://schemas.openxmlformats.org/officeDocument/2006/relationships/hyperlink"/><Relationship Id="rId166" Target="#'ST129Q02TA'!A6" TargetMode="External" Type="http://schemas.openxmlformats.org/officeDocument/2006/relationships/hyperlink"/><Relationship Id="rId167" Target="#'ST129Q03TA'!A6" TargetMode="External" Type="http://schemas.openxmlformats.org/officeDocument/2006/relationships/hyperlink"/><Relationship Id="rId168" Target="#'ST129Q04TA'!A6" TargetMode="External" Type="http://schemas.openxmlformats.org/officeDocument/2006/relationships/hyperlink"/><Relationship Id="rId169" Target="#'ST129Q05TA'!A6" TargetMode="External" Type="http://schemas.openxmlformats.org/officeDocument/2006/relationships/hyperlink"/><Relationship Id="rId170" Target="#'ST129Q06TA'!A6" TargetMode="External" Type="http://schemas.openxmlformats.org/officeDocument/2006/relationships/hyperlink"/><Relationship Id="rId171" Target="#'ST129Q07TA'!A6" TargetMode="External" Type="http://schemas.openxmlformats.org/officeDocument/2006/relationships/hyperlink"/><Relationship Id="rId172" Target="#'ST129Q08TA'!A6" TargetMode="External" Type="http://schemas.openxmlformats.org/officeDocument/2006/relationships/hyperlink"/><Relationship Id="rId173" Target="#'ST131Q01NA'!A6" TargetMode="External" Type="http://schemas.openxmlformats.org/officeDocument/2006/relationships/hyperlink"/><Relationship Id="rId174" Target="#'ST131Q03NA'!A6" TargetMode="External" Type="http://schemas.openxmlformats.org/officeDocument/2006/relationships/hyperlink"/><Relationship Id="rId175" Target="#'ST131Q04NA'!A6" TargetMode="External" Type="http://schemas.openxmlformats.org/officeDocument/2006/relationships/hyperlink"/><Relationship Id="rId176" Target="#'ST131Q06NA'!A6" TargetMode="External" Type="http://schemas.openxmlformats.org/officeDocument/2006/relationships/hyperlink"/><Relationship Id="rId177" Target="#'ST131Q08NA'!A6" TargetMode="External" Type="http://schemas.openxmlformats.org/officeDocument/2006/relationships/hyperlink"/><Relationship Id="rId178" Target="#'ST131Q11NA'!A6" TargetMode="External" Type="http://schemas.openxmlformats.org/officeDocument/2006/relationships/hyperlink"/><Relationship Id="rId179" Target="#'ST146Q01TA'!A6" TargetMode="External" Type="http://schemas.openxmlformats.org/officeDocument/2006/relationships/hyperlink"/><Relationship Id="rId180" Target="#'ST146Q02TA'!A6" TargetMode="External" Type="http://schemas.openxmlformats.org/officeDocument/2006/relationships/hyperlink"/><Relationship Id="rId181" Target="#'ST146Q03TA'!A6" TargetMode="External" Type="http://schemas.openxmlformats.org/officeDocument/2006/relationships/hyperlink"/><Relationship Id="rId182" Target="#'ST146Q04TA'!A6" TargetMode="External" Type="http://schemas.openxmlformats.org/officeDocument/2006/relationships/hyperlink"/><Relationship Id="rId183" Target="#'ST146Q05TA'!A6" TargetMode="External" Type="http://schemas.openxmlformats.org/officeDocument/2006/relationships/hyperlink"/><Relationship Id="rId184" Target="#'ST146Q06NA'!A6" TargetMode="External" Type="http://schemas.openxmlformats.org/officeDocument/2006/relationships/hyperlink"/><Relationship Id="rId185" Target="#'ST146Q07NA'!A6" TargetMode="External" Type="http://schemas.openxmlformats.org/officeDocument/2006/relationships/hyperlink"/><Relationship Id="rId186" Target="#'ST146Q08NA'!A6" TargetMode="External" Type="http://schemas.openxmlformats.org/officeDocument/2006/relationships/hyperlink"/><Relationship Id="rId187" Target="#'ST146Q09NA'!A6" TargetMode="External" Type="http://schemas.openxmlformats.org/officeDocument/2006/relationships/hyperlink"/><Relationship Id="rId188" Target="#'ST076Q01NA'!A6" TargetMode="External" Type="http://schemas.openxmlformats.org/officeDocument/2006/relationships/hyperlink"/><Relationship Id="rId189" Target="#'ST076Q02NA'!A6" TargetMode="External" Type="http://schemas.openxmlformats.org/officeDocument/2006/relationships/hyperlink"/><Relationship Id="rId190" Target="#'ST076Q03NA'!A6" TargetMode="External" Type="http://schemas.openxmlformats.org/officeDocument/2006/relationships/hyperlink"/><Relationship Id="rId191" Target="#'ST076Q04NA'!A6" TargetMode="External" Type="http://schemas.openxmlformats.org/officeDocument/2006/relationships/hyperlink"/><Relationship Id="rId192" Target="#'ST076Q05NA'!A6" TargetMode="External" Type="http://schemas.openxmlformats.org/officeDocument/2006/relationships/hyperlink"/><Relationship Id="rId193" Target="#'ST076Q06NA'!A6" TargetMode="External" Type="http://schemas.openxmlformats.org/officeDocument/2006/relationships/hyperlink"/><Relationship Id="rId194" Target="#'ST076Q07NA'!A6" TargetMode="External" Type="http://schemas.openxmlformats.org/officeDocument/2006/relationships/hyperlink"/><Relationship Id="rId195" Target="#'ST076Q08NA'!A6" TargetMode="External" Type="http://schemas.openxmlformats.org/officeDocument/2006/relationships/hyperlink"/><Relationship Id="rId196" Target="#'ST076Q09NA'!A6" TargetMode="External" Type="http://schemas.openxmlformats.org/officeDocument/2006/relationships/hyperlink"/><Relationship Id="rId197" Target="#'ST076Q10NA'!A6" TargetMode="External" Type="http://schemas.openxmlformats.org/officeDocument/2006/relationships/hyperlink"/><Relationship Id="rId198" Target="#'ST076Q11NA'!A6" TargetMode="External" Type="http://schemas.openxmlformats.org/officeDocument/2006/relationships/hyperlink"/><Relationship Id="rId199" Target="#'ST078Q01NA'!A6" TargetMode="External" Type="http://schemas.openxmlformats.org/officeDocument/2006/relationships/hyperlink"/><Relationship Id="rId200" Target="#'ST078Q02NA'!A6" TargetMode="External" Type="http://schemas.openxmlformats.org/officeDocument/2006/relationships/hyperlink"/><Relationship Id="rId201" Target="#'ST078Q03NA'!A6" TargetMode="External" Type="http://schemas.openxmlformats.org/officeDocument/2006/relationships/hyperlink"/><Relationship Id="rId202" Target="#'ST078Q04NA'!A6" TargetMode="External" Type="http://schemas.openxmlformats.org/officeDocument/2006/relationships/hyperlink"/><Relationship Id="rId203" Target="#'ST078Q05NA'!A6" TargetMode="External" Type="http://schemas.openxmlformats.org/officeDocument/2006/relationships/hyperlink"/><Relationship Id="rId204" Target="#'ST078Q06NA'!A6" TargetMode="External" Type="http://schemas.openxmlformats.org/officeDocument/2006/relationships/hyperlink"/><Relationship Id="rId205" Target="#'ST078Q07NA'!A6" TargetMode="External" Type="http://schemas.openxmlformats.org/officeDocument/2006/relationships/hyperlink"/><Relationship Id="rId206" Target="#'ST078Q08NA'!A6" TargetMode="External" Type="http://schemas.openxmlformats.org/officeDocument/2006/relationships/hyperlink"/><Relationship Id="rId207" Target="#'ST078Q09NA'!A6" TargetMode="External" Type="http://schemas.openxmlformats.org/officeDocument/2006/relationships/hyperlink"/><Relationship Id="rId208" Target="#'ST078Q10NA'!A6" TargetMode="External" Type="http://schemas.openxmlformats.org/officeDocument/2006/relationships/hyperlink"/><Relationship Id="rId209" Target="#'ST078Q11NA'!A6" TargetMode="External" Type="http://schemas.openxmlformats.org/officeDocument/2006/relationships/hyperlink"/><Relationship Id="rId210" Target="#'ST065Class'!A6" TargetMode="External" Type="http://schemas.openxmlformats.org/officeDocument/2006/relationships/hyperlink"/><Relationship Id="rId211" Target="#'ST038Q01NA'!A6" TargetMode="External" Type="http://schemas.openxmlformats.org/officeDocument/2006/relationships/hyperlink"/><Relationship Id="rId212" Target="#'ST038Q02NA'!A6" TargetMode="External" Type="http://schemas.openxmlformats.org/officeDocument/2006/relationships/hyperlink"/><Relationship Id="rId213" Target="#'ST038Q03NA'!A6" TargetMode="External" Type="http://schemas.openxmlformats.org/officeDocument/2006/relationships/hyperlink"/><Relationship Id="rId214" Target="#'ST038Q04NA'!A6" TargetMode="External" Type="http://schemas.openxmlformats.org/officeDocument/2006/relationships/hyperlink"/><Relationship Id="rId215" Target="#'ST038Q05NA'!A6" TargetMode="External" Type="http://schemas.openxmlformats.org/officeDocument/2006/relationships/hyperlink"/><Relationship Id="rId216" Target="#'ST038Q06NA'!A6" TargetMode="External" Type="http://schemas.openxmlformats.org/officeDocument/2006/relationships/hyperlink"/><Relationship Id="rId217" Target="#'ST038Q07NA'!A6" TargetMode="External" Type="http://schemas.openxmlformats.org/officeDocument/2006/relationships/hyperlink"/><Relationship Id="rId218" Target="#'ST038Q08NA'!A6" TargetMode="External" Type="http://schemas.openxmlformats.org/officeDocument/2006/relationships/hyperlink"/><Relationship Id="rId219" Target="#'ISCEDL'!A6" TargetMode="External" Type="http://schemas.openxmlformats.org/officeDocument/2006/relationships/hyperlink"/><Relationship Id="rId220" Target="#'ISCEDD'!A6" TargetMode="External" Type="http://schemas.openxmlformats.org/officeDocument/2006/relationships/hyperlink"/><Relationship Id="rId221" Target="#'ISCEDO'!A6" TargetMode="External" Type="http://schemas.openxmlformats.org/officeDocument/2006/relationships/hyperlink"/><Relationship Id="rId222" Target="#'IMMIG'!A6" TargetMode="External" Type="http://schemas.openxmlformats.org/officeDocument/2006/relationships/hyperlink"/><Relationship Id="rId223" Target="#'MISCED'!A6" TargetMode="External" Type="http://schemas.openxmlformats.org/officeDocument/2006/relationships/hyperlink"/><Relationship Id="rId224" Target="#'FISCED'!A6" TargetMode="External" Type="http://schemas.openxmlformats.org/officeDocument/2006/relationships/hyperlink"/><Relationship Id="rId225" Target="#'HISCED'!A6" TargetMode="External" Type="http://schemas.openxmlformats.org/officeDocument/2006/relationships/hyperlink"/><Relationship Id="rId226" Target="#'REPEAT'!A6" TargetMode="External" Type="http://schemas.openxmlformats.org/officeDocument/2006/relationships/hyperlink"/><Relationship Id="rId227" Target="#'DURECEC'!A6" TargetMode="External" Type="http://schemas.openxmlformats.org/officeDocument/2006/relationships/hyperlink"/><Relationship Id="rId228" Target="#'SCCHANGE'!A6" TargetMode="External" Type="http://schemas.openxmlformats.org/officeDocument/2006/relationships/hyperlink"/><Relationship Id="rId229" Target="#'OECD'!A6" TargetMode="External" Type="http://schemas.openxmlformats.org/officeDocument/2006/relationships/hyperlink"/><Relationship Id="rId230" Target="#'ADMINMODE'!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231"/>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row r="167" spans="1:2">
      <c r="A167" s="2" t="s">
        <v>331</v>
      </c>
      <c r="B167" s="3" t="s">
        <v>332</v>
      </c>
    </row>
    <row r="168" spans="1:2">
      <c r="A168" s="2" t="s">
        <v>333</v>
      </c>
      <c r="B168" s="3" t="s">
        <v>334</v>
      </c>
    </row>
    <row r="169" spans="1:2">
      <c r="A169" s="2" t="s">
        <v>335</v>
      </c>
      <c r="B169" s="3" t="s">
        <v>336</v>
      </c>
    </row>
    <row r="170" spans="1:2">
      <c r="A170" s="2" t="s">
        <v>337</v>
      </c>
      <c r="B170" s="3" t="s">
        <v>338</v>
      </c>
    </row>
    <row r="171" spans="1:2">
      <c r="A171" s="2" t="s">
        <v>339</v>
      </c>
      <c r="B171" s="3" t="s">
        <v>340</v>
      </c>
    </row>
    <row r="172" spans="1:2">
      <c r="A172" s="2" t="s">
        <v>341</v>
      </c>
      <c r="B172" s="3" t="s">
        <v>342</v>
      </c>
    </row>
    <row r="173" spans="1:2">
      <c r="A173" s="2" t="s">
        <v>343</v>
      </c>
      <c r="B173" s="3" t="s">
        <v>344</v>
      </c>
    </row>
    <row r="174" spans="1:2">
      <c r="A174" s="2" t="s">
        <v>345</v>
      </c>
      <c r="B174" s="3" t="s">
        <v>346</v>
      </c>
    </row>
    <row r="175" spans="1:2">
      <c r="A175" s="2" t="s">
        <v>347</v>
      </c>
      <c r="B175" s="3" t="s">
        <v>348</v>
      </c>
    </row>
    <row r="176" spans="1:2">
      <c r="A176" s="2" t="s">
        <v>349</v>
      </c>
      <c r="B176" s="3" t="s">
        <v>350</v>
      </c>
    </row>
    <row r="177" spans="1:2">
      <c r="A177" s="2" t="s">
        <v>351</v>
      </c>
      <c r="B177" s="3" t="s">
        <v>352</v>
      </c>
    </row>
    <row r="178" spans="1:2">
      <c r="A178" s="2" t="s">
        <v>353</v>
      </c>
      <c r="B178" s="3" t="s">
        <v>354</v>
      </c>
    </row>
    <row r="179" spans="1:2">
      <c r="A179" s="2" t="s">
        <v>355</v>
      </c>
      <c r="B179" s="3" t="s">
        <v>356</v>
      </c>
    </row>
    <row r="180" spans="1:2">
      <c r="A180" s="2" t="s">
        <v>357</v>
      </c>
      <c r="B180" s="3" t="s">
        <v>358</v>
      </c>
    </row>
    <row r="181" spans="1:2">
      <c r="A181" s="2" t="s">
        <v>359</v>
      </c>
      <c r="B181" s="3" t="s">
        <v>360</v>
      </c>
    </row>
    <row r="182" spans="1:2">
      <c r="A182" s="2" t="s">
        <v>361</v>
      </c>
      <c r="B182" s="3" t="s">
        <v>362</v>
      </c>
    </row>
    <row r="183" spans="1:2">
      <c r="A183" s="2" t="s">
        <v>363</v>
      </c>
      <c r="B183" s="3" t="s">
        <v>364</v>
      </c>
    </row>
    <row r="184" spans="1:2">
      <c r="A184" s="2" t="s">
        <v>365</v>
      </c>
      <c r="B184" s="3" t="s">
        <v>366</v>
      </c>
    </row>
    <row r="185" spans="1:2">
      <c r="A185" s="2" t="s">
        <v>367</v>
      </c>
      <c r="B185" s="3" t="s">
        <v>368</v>
      </c>
    </row>
    <row r="186" spans="1:2">
      <c r="A186" s="2" t="s">
        <v>369</v>
      </c>
      <c r="B186" s="3" t="s">
        <v>370</v>
      </c>
    </row>
    <row r="187" spans="1:2">
      <c r="A187" s="2" t="s">
        <v>371</v>
      </c>
      <c r="B187" s="3" t="s">
        <v>372</v>
      </c>
    </row>
    <row r="188" spans="1:2">
      <c r="A188" s="2" t="s">
        <v>373</v>
      </c>
      <c r="B188" s="3" t="s">
        <v>374</v>
      </c>
    </row>
    <row r="189" spans="1:2">
      <c r="A189" s="2" t="s">
        <v>375</v>
      </c>
      <c r="B189" s="3" t="s">
        <v>376</v>
      </c>
    </row>
    <row r="190" spans="1:2">
      <c r="A190" s="2" t="s">
        <v>377</v>
      </c>
      <c r="B190" s="3" t="s">
        <v>378</v>
      </c>
    </row>
    <row r="191" spans="1:2">
      <c r="A191" s="2" t="s">
        <v>379</v>
      </c>
      <c r="B191" s="3" t="s">
        <v>380</v>
      </c>
    </row>
    <row r="192" spans="1:2">
      <c r="A192" s="2" t="s">
        <v>381</v>
      </c>
      <c r="B192" s="3" t="s">
        <v>382</v>
      </c>
    </row>
    <row r="193" spans="1:2">
      <c r="A193" s="2" t="s">
        <v>383</v>
      </c>
      <c r="B193" s="3" t="s">
        <v>384</v>
      </c>
    </row>
    <row r="194" spans="1:2">
      <c r="A194" s="2" t="s">
        <v>385</v>
      </c>
      <c r="B194" s="3" t="s">
        <v>386</v>
      </c>
    </row>
    <row r="195" spans="1:2">
      <c r="A195" s="2" t="s">
        <v>387</v>
      </c>
      <c r="B195" s="3" t="s">
        <v>388</v>
      </c>
    </row>
    <row r="196" spans="1:2">
      <c r="A196" s="2" t="s">
        <v>389</v>
      </c>
      <c r="B196" s="3" t="s">
        <v>390</v>
      </c>
    </row>
    <row r="197" spans="1:2">
      <c r="A197" s="2" t="s">
        <v>391</v>
      </c>
      <c r="B197" s="3" t="s">
        <v>392</v>
      </c>
    </row>
    <row r="198" spans="1:2">
      <c r="A198" s="2" t="s">
        <v>393</v>
      </c>
      <c r="B198" s="3" t="s">
        <v>394</v>
      </c>
    </row>
    <row r="199" spans="1:2">
      <c r="A199" s="2" t="s">
        <v>395</v>
      </c>
      <c r="B199" s="3" t="s">
        <v>396</v>
      </c>
    </row>
    <row r="200" spans="1:2">
      <c r="A200" s="2" t="s">
        <v>397</v>
      </c>
      <c r="B200" s="3" t="s">
        <v>398</v>
      </c>
    </row>
    <row r="201" spans="1:2">
      <c r="A201" s="2" t="s">
        <v>399</v>
      </c>
      <c r="B201" s="3" t="s">
        <v>400</v>
      </c>
    </row>
    <row r="202" spans="1:2">
      <c r="A202" s="2" t="s">
        <v>401</v>
      </c>
      <c r="B202" s="3" t="s">
        <v>402</v>
      </c>
    </row>
    <row r="203" spans="1:2">
      <c r="A203" s="2" t="s">
        <v>403</v>
      </c>
      <c r="B203" s="3" t="s">
        <v>404</v>
      </c>
    </row>
    <row r="204" spans="1:2">
      <c r="A204" s="2" t="s">
        <v>405</v>
      </c>
      <c r="B204" s="3" t="s">
        <v>406</v>
      </c>
    </row>
    <row r="205" spans="1:2">
      <c r="A205" s="2" t="s">
        <v>407</v>
      </c>
      <c r="B205" s="3" t="s">
        <v>408</v>
      </c>
    </row>
    <row r="206" spans="1:2">
      <c r="A206" s="2" t="s">
        <v>409</v>
      </c>
      <c r="B206" s="3" t="s">
        <v>410</v>
      </c>
    </row>
    <row r="207" spans="1:2">
      <c r="A207" s="2" t="s">
        <v>411</v>
      </c>
      <c r="B207" s="3" t="s">
        <v>412</v>
      </c>
    </row>
    <row r="208" spans="1:2">
      <c r="A208" s="2" t="s">
        <v>413</v>
      </c>
      <c r="B208" s="3" t="s">
        <v>414</v>
      </c>
    </row>
    <row r="209" spans="1:2">
      <c r="A209" s="2" t="s">
        <v>415</v>
      </c>
      <c r="B209" s="3" t="s">
        <v>416</v>
      </c>
    </row>
    <row r="210" spans="1:2">
      <c r="A210" s="2" t="s">
        <v>417</v>
      </c>
      <c r="B210" s="3" t="s">
        <v>418</v>
      </c>
    </row>
    <row r="211" spans="1:2">
      <c r="A211" s="2" t="s">
        <v>419</v>
      </c>
      <c r="B211" s="3" t="s">
        <v>420</v>
      </c>
    </row>
    <row r="212" spans="1:2">
      <c r="A212" s="2" t="s">
        <v>421</v>
      </c>
      <c r="B212" s="3" t="s">
        <v>422</v>
      </c>
    </row>
    <row r="213" spans="1:2">
      <c r="A213" s="2" t="s">
        <v>423</v>
      </c>
      <c r="B213" s="3" t="s">
        <v>424</v>
      </c>
    </row>
    <row r="214" spans="1:2">
      <c r="A214" s="2" t="s">
        <v>425</v>
      </c>
      <c r="B214" s="3" t="s">
        <v>426</v>
      </c>
    </row>
    <row r="215" spans="1:2">
      <c r="A215" s="2" t="s">
        <v>427</v>
      </c>
      <c r="B215" s="3" t="s">
        <v>428</v>
      </c>
    </row>
    <row r="216" spans="1:2">
      <c r="A216" s="2" t="s">
        <v>429</v>
      </c>
      <c r="B216" s="3" t="s">
        <v>430</v>
      </c>
    </row>
    <row r="217" spans="1:2">
      <c r="A217" s="2" t="s">
        <v>431</v>
      </c>
      <c r="B217" s="3" t="s">
        <v>432</v>
      </c>
    </row>
    <row r="218" spans="1:2">
      <c r="A218" s="2" t="s">
        <v>433</v>
      </c>
      <c r="B218" s="3" t="s">
        <v>434</v>
      </c>
    </row>
    <row r="219" spans="1:2">
      <c r="A219" s="2" t="s">
        <v>435</v>
      </c>
      <c r="B219" s="3" t="s">
        <v>436</v>
      </c>
    </row>
    <row r="220" spans="1:2">
      <c r="A220" s="2" t="s">
        <v>437</v>
      </c>
      <c r="B220" s="3" t="s">
        <v>438</v>
      </c>
    </row>
    <row r="221" spans="1:2">
      <c r="A221" s="2" t="s">
        <v>439</v>
      </c>
      <c r="B221" s="3" t="s">
        <v>440</v>
      </c>
    </row>
    <row r="222" spans="1:2">
      <c r="A222" s="2" t="s">
        <v>441</v>
      </c>
      <c r="B222" s="3" t="s">
        <v>442</v>
      </c>
    </row>
    <row r="223" spans="1:2">
      <c r="A223" s="2" t="s">
        <v>443</v>
      </c>
      <c r="B223" s="3" t="s">
        <v>444</v>
      </c>
    </row>
    <row r="224" spans="1:2">
      <c r="A224" s="2" t="s">
        <v>445</v>
      </c>
      <c r="B224" s="3" t="s">
        <v>446</v>
      </c>
    </row>
    <row r="225" spans="1:2">
      <c r="A225" s="2" t="s">
        <v>447</v>
      </c>
      <c r="B225" s="3" t="s">
        <v>446</v>
      </c>
    </row>
    <row r="226" spans="1:2">
      <c r="A226" s="2" t="s">
        <v>448</v>
      </c>
      <c r="B226" s="3" t="s">
        <v>449</v>
      </c>
    </row>
    <row r="227" spans="1:2">
      <c r="A227" s="2" t="s">
        <v>450</v>
      </c>
      <c r="B227" s="3" t="s">
        <v>451</v>
      </c>
    </row>
    <row r="228" spans="1:2">
      <c r="A228" s="2" t="s">
        <v>452</v>
      </c>
      <c r="B228" s="3" t="s">
        <v>453</v>
      </c>
    </row>
    <row r="229" spans="1:2">
      <c r="A229" s="2" t="s">
        <v>454</v>
      </c>
      <c r="B229" s="3" t="s">
        <v>455</v>
      </c>
    </row>
    <row r="230" spans="1:2">
      <c r="A230" s="2" t="s">
        <v>456</v>
      </c>
      <c r="B230" s="3" t="s">
        <v>457</v>
      </c>
    </row>
    <row r="231" spans="1:2">
      <c r="A231" s="2" t="s">
        <v>458</v>
      </c>
      <c r="B231" s="3" t="s">
        <v>459</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 xmlns:r="http://schemas.openxmlformats.org/officeDocument/2006/relationships" ref="A227" r:id="rId226"/>
    <hyperlink xmlns:r="http://schemas.openxmlformats.org/officeDocument/2006/relationships" ref="A228" r:id="rId227"/>
    <hyperlink xmlns:r="http://schemas.openxmlformats.org/officeDocument/2006/relationships" ref="A229" r:id="rId228"/>
    <hyperlink xmlns:r="http://schemas.openxmlformats.org/officeDocument/2006/relationships" ref="A230" r:id="rId229"/>
    <hyperlink xmlns:r="http://schemas.openxmlformats.org/officeDocument/2006/relationships" ref="A231" r:id="rId230"/>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460</v>
      </c>
    </row>
    <row r="2" spans="1:26">
      <c r="A2" s="5" t="s">
        <v>461</v>
      </c>
    </row>
    <row customHeight="1" ht="30" r="4" spans="1:26">
      <c r="A4" s="6" t="n"/>
      <c r="B4" s="7" t="s">
        <v>462</v>
      </c>
      <c r="C4" s="7" t="s">
        <v>463</v>
      </c>
      <c r="D4" s="8" t="s">
        <v>462</v>
      </c>
      <c r="E4" s="9" t="s">
        <v>464</v>
      </c>
      <c r="F4" s="10" t="n"/>
      <c r="G4" s="9" t="s">
        <v>465</v>
      </c>
      <c r="H4" s="10" t="n"/>
      <c r="I4" s="9" t="s">
        <v>466</v>
      </c>
      <c r="J4" s="10" t="n"/>
      <c r="K4" s="9" t="s">
        <v>467</v>
      </c>
      <c r="L4" s="10" t="n"/>
      <c r="M4" s="9" t="s">
        <v>468</v>
      </c>
      <c r="N4" s="10" t="n"/>
      <c r="O4" s="9" t="s">
        <v>469</v>
      </c>
      <c r="P4" s="10" t="n"/>
      <c r="Q4" s="9" t="s">
        <v>470</v>
      </c>
      <c r="R4" s="10" t="n"/>
      <c r="S4" s="9" t="s">
        <v>471</v>
      </c>
      <c r="T4" s="10" t="n"/>
      <c r="U4" s="9" t="s">
        <v>472</v>
      </c>
      <c r="V4" s="10" t="n"/>
      <c r="W4" s="9" t="s">
        <v>473</v>
      </c>
      <c r="X4" s="10" t="n"/>
      <c r="Y4" s="9" t="s">
        <v>474</v>
      </c>
      <c r="Z4" s="10" t="n"/>
    </row>
    <row r="5" spans="1:26">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row>
    <row r="6" spans="1:26">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480</v>
      </c>
      <c r="B7" s="17" t="n">
        <v>14530</v>
      </c>
      <c r="C7" s="18">
        <f>(0.0/B7*100)</f>
        <v/>
      </c>
      <c r="D7" s="19" t="n">
        <v>14530</v>
      </c>
      <c r="E7" s="18" t="n">
        <v>563.47151594</v>
      </c>
      <c r="F7" s="20" t="n">
        <v>35.33031014</v>
      </c>
      <c r="G7" s="18" t="n">
        <v>363.16764436</v>
      </c>
      <c r="H7" s="20" t="n">
        <v>23.38068424</v>
      </c>
      <c r="I7" s="18" t="n">
        <v>477.68856454</v>
      </c>
      <c r="J7" s="20" t="n">
        <v>3.9913437</v>
      </c>
      <c r="K7" s="18" t="n">
        <v>504.49583744</v>
      </c>
      <c r="L7" s="20" t="n">
        <v>1.80458809</v>
      </c>
      <c r="M7" s="18" t="n">
        <v>515.77619781</v>
      </c>
      <c r="N7" s="20" t="n">
        <v>4.13342556</v>
      </c>
      <c r="O7" s="18" t="n">
        <v>578.3073563</v>
      </c>
      <c r="P7" s="20" t="n">
        <v>38.2912203</v>
      </c>
      <c r="Q7" s="18" t="s">
        <v>481</v>
      </c>
      <c r="R7" s="20" t="s">
        <v>481</v>
      </c>
      <c r="S7" s="18" t="s">
        <v>481</v>
      </c>
      <c r="T7" s="20" t="s">
        <v>481</v>
      </c>
      <c r="U7" s="18" t="s">
        <v>481</v>
      </c>
      <c r="V7" s="20" t="s">
        <v>481</v>
      </c>
      <c r="W7" s="18" t="s">
        <v>481</v>
      </c>
      <c r="X7" s="20" t="s">
        <v>481</v>
      </c>
      <c r="Y7" s="21" t="s">
        <v>482</v>
      </c>
      <c r="Z7" s="22" t="s">
        <v>482</v>
      </c>
    </row>
    <row r="8" spans="1:26">
      <c r="A8" s="15" t="s">
        <v>483</v>
      </c>
      <c r="B8" s="17" t="n">
        <v>7007</v>
      </c>
      <c r="C8" s="18">
        <f>(0.0/B8*100)</f>
        <v/>
      </c>
      <c r="D8" s="19" t="n">
        <v>7007</v>
      </c>
      <c r="E8" s="18" t="n">
        <v>292.41809288</v>
      </c>
      <c r="F8" s="20" t="n">
        <v>39.15896569</v>
      </c>
      <c r="G8" s="18" t="n">
        <v>380.81889974</v>
      </c>
      <c r="H8" s="20" t="n">
        <v>10.81972013</v>
      </c>
      <c r="I8" s="18" t="n">
        <v>431.47282799</v>
      </c>
      <c r="J8" s="20" t="n">
        <v>4.98110125</v>
      </c>
      <c r="K8" s="18" t="n">
        <v>498.9622631</v>
      </c>
      <c r="L8" s="20" t="n">
        <v>2.68278637</v>
      </c>
      <c r="M8" s="18" t="n">
        <v>538.64072025</v>
      </c>
      <c r="N8" s="20" t="n">
        <v>5.96581273</v>
      </c>
      <c r="O8" s="18" t="n">
        <v>522.8714168499999</v>
      </c>
      <c r="P8" s="20" t="n">
        <v>60.12850978</v>
      </c>
      <c r="Q8" s="18" t="s">
        <v>481</v>
      </c>
      <c r="R8" s="20" t="s">
        <v>481</v>
      </c>
      <c r="S8" s="18" t="n">
        <v>483.0681</v>
      </c>
      <c r="T8" s="20" t="n">
        <v>38.57853207</v>
      </c>
      <c r="U8" s="18" t="s">
        <v>481</v>
      </c>
      <c r="V8" s="20" t="s">
        <v>481</v>
      </c>
      <c r="W8" s="18" t="s">
        <v>481</v>
      </c>
      <c r="X8" s="20" t="s">
        <v>481</v>
      </c>
      <c r="Y8" s="21" t="s">
        <v>482</v>
      </c>
      <c r="Z8" s="22" t="s">
        <v>482</v>
      </c>
    </row>
    <row r="9" spans="1:26">
      <c r="A9" s="15" t="s">
        <v>484</v>
      </c>
      <c r="B9" s="17" t="n">
        <v>9651</v>
      </c>
      <c r="C9" s="18">
        <f>(0.0/B9*100)</f>
        <v/>
      </c>
      <c r="D9" s="19" t="n">
        <v>9651</v>
      </c>
      <c r="E9" s="18" t="n">
        <v>371.53201814</v>
      </c>
      <c r="F9" s="20" t="n">
        <v>13.38083988</v>
      </c>
      <c r="G9" s="18" t="n">
        <v>397.03412906</v>
      </c>
      <c r="H9" s="20" t="n">
        <v>5.51574254</v>
      </c>
      <c r="I9" s="18" t="n">
        <v>439.49377191</v>
      </c>
      <c r="J9" s="20" t="n">
        <v>3.10598953</v>
      </c>
      <c r="K9" s="18" t="n">
        <v>541.64832731</v>
      </c>
      <c r="L9" s="20" t="n">
        <v>1.97134999</v>
      </c>
      <c r="M9" s="18" t="n">
        <v>612.1426176799999</v>
      </c>
      <c r="N9" s="20" t="n">
        <v>7.38441447</v>
      </c>
      <c r="O9" s="18" t="n">
        <v>346.6639</v>
      </c>
      <c r="P9" s="20" t="n">
        <v>42.18185991</v>
      </c>
      <c r="Q9" s="18" t="s">
        <v>481</v>
      </c>
      <c r="R9" s="20" t="s">
        <v>481</v>
      </c>
      <c r="S9" s="18" t="n">
        <v>337.16716569</v>
      </c>
      <c r="T9" s="20" t="n">
        <v>16.77679737</v>
      </c>
      <c r="U9" s="18" t="s">
        <v>481</v>
      </c>
      <c r="V9" s="20" t="s">
        <v>481</v>
      </c>
      <c r="W9" s="18" t="s">
        <v>481</v>
      </c>
      <c r="X9" s="20" t="s">
        <v>481</v>
      </c>
      <c r="Y9" s="21" t="s">
        <v>482</v>
      </c>
      <c r="Z9" s="22" t="s">
        <v>482</v>
      </c>
    </row>
    <row r="10" spans="1:26">
      <c r="A10" s="15" t="s">
        <v>485</v>
      </c>
      <c r="B10" s="17" t="n">
        <v>20058</v>
      </c>
      <c r="C10" s="18">
        <f>(0.0/B10*100)</f>
        <v/>
      </c>
      <c r="D10" s="19" t="n">
        <v>20058</v>
      </c>
      <c r="E10" s="18" t="n">
        <v>351.43809451</v>
      </c>
      <c r="F10" s="20" t="n">
        <v>20.92807892</v>
      </c>
      <c r="G10" s="18" t="n">
        <v>428.92032349</v>
      </c>
      <c r="H10" s="20" t="n">
        <v>12.20373532</v>
      </c>
      <c r="I10" s="18" t="n">
        <v>494.68410301</v>
      </c>
      <c r="J10" s="20" t="n">
        <v>4.4425535</v>
      </c>
      <c r="K10" s="18" t="n">
        <v>531.2502561</v>
      </c>
      <c r="L10" s="20" t="n">
        <v>2.48397768</v>
      </c>
      <c r="M10" s="18" t="n">
        <v>582.74528428</v>
      </c>
      <c r="N10" s="20" t="n">
        <v>11.02537575</v>
      </c>
      <c r="O10" s="18" t="n">
        <v>594.1574269400001</v>
      </c>
      <c r="P10" s="20" t="n">
        <v>58.28172955</v>
      </c>
      <c r="Q10" s="18" t="s">
        <v>481</v>
      </c>
      <c r="R10" s="20" t="s">
        <v>481</v>
      </c>
      <c r="S10" s="18" t="n">
        <v>412.75127901</v>
      </c>
      <c r="T10" s="20" t="n">
        <v>27.67183882</v>
      </c>
      <c r="U10" s="18" t="s">
        <v>481</v>
      </c>
      <c r="V10" s="20" t="s">
        <v>481</v>
      </c>
      <c r="W10" s="18" t="s">
        <v>481</v>
      </c>
      <c r="X10" s="20" t="s">
        <v>481</v>
      </c>
      <c r="Y10" s="21" t="s">
        <v>482</v>
      </c>
      <c r="Z10" s="22" t="s">
        <v>482</v>
      </c>
    </row>
    <row r="11" spans="1:26">
      <c r="A11" s="15" t="s">
        <v>486</v>
      </c>
      <c r="B11" s="17" t="n">
        <v>7053</v>
      </c>
      <c r="C11" s="18">
        <f>(0.0/B11*100)</f>
        <v/>
      </c>
      <c r="D11" s="19" t="n">
        <v>7053</v>
      </c>
      <c r="E11" s="18" t="n">
        <v>336.80736597</v>
      </c>
      <c r="F11" s="20" t="n">
        <v>11.50874923</v>
      </c>
      <c r="G11" s="18" t="n">
        <v>371.34447567</v>
      </c>
      <c r="H11" s="20" t="n">
        <v>9.33584059</v>
      </c>
      <c r="I11" s="18" t="n">
        <v>418.40901664</v>
      </c>
      <c r="J11" s="20" t="n">
        <v>3.44575208</v>
      </c>
      <c r="K11" s="18" t="n">
        <v>480.0387169</v>
      </c>
      <c r="L11" s="20" t="n">
        <v>2.59242329</v>
      </c>
      <c r="M11" s="18" t="n">
        <v>487.97893124</v>
      </c>
      <c r="N11" s="20" t="n">
        <v>8.304302420000001</v>
      </c>
      <c r="O11" s="18" t="n">
        <v>543.93040186</v>
      </c>
      <c r="P11" s="20" t="n">
        <v>43.33211113</v>
      </c>
      <c r="Q11" s="18" t="s">
        <v>481</v>
      </c>
      <c r="R11" s="20" t="s">
        <v>481</v>
      </c>
      <c r="S11" s="18" t="s">
        <v>481</v>
      </c>
      <c r="T11" s="20" t="s">
        <v>481</v>
      </c>
      <c r="U11" s="18" t="s">
        <v>481</v>
      </c>
      <c r="V11" s="20" t="s">
        <v>481</v>
      </c>
      <c r="W11" s="18" t="s">
        <v>481</v>
      </c>
      <c r="X11" s="20" t="s">
        <v>481</v>
      </c>
      <c r="Y11" s="21" t="s">
        <v>482</v>
      </c>
      <c r="Z11" s="22" t="s">
        <v>482</v>
      </c>
    </row>
    <row r="12" spans="1:26">
      <c r="A12" s="15" t="s">
        <v>487</v>
      </c>
      <c r="B12" s="17" t="n">
        <v>6894</v>
      </c>
      <c r="C12" s="18">
        <f>(0.0/B12*100)</f>
        <v/>
      </c>
      <c r="D12" s="19" t="n">
        <v>6894</v>
      </c>
      <c r="E12" s="18" t="n">
        <v>313.77575485</v>
      </c>
      <c r="F12" s="20" t="n">
        <v>14.83020545</v>
      </c>
      <c r="G12" s="18" t="n">
        <v>366.03334485</v>
      </c>
      <c r="H12" s="20" t="n">
        <v>8.716028639999999</v>
      </c>
      <c r="I12" s="18" t="n">
        <v>480.58189659</v>
      </c>
      <c r="J12" s="20" t="n">
        <v>3.58816608</v>
      </c>
      <c r="K12" s="18" t="n">
        <v>506.51406528</v>
      </c>
      <c r="L12" s="20" t="n">
        <v>3.25928505</v>
      </c>
      <c r="M12" s="18" t="n">
        <v>573.43257134</v>
      </c>
      <c r="N12" s="20" t="n">
        <v>27.47368451</v>
      </c>
      <c r="O12" s="18" t="s">
        <v>481</v>
      </c>
      <c r="P12" s="20" t="s">
        <v>481</v>
      </c>
      <c r="Q12" s="18" t="s">
        <v>481</v>
      </c>
      <c r="R12" s="20" t="s">
        <v>481</v>
      </c>
      <c r="S12" s="18" t="s">
        <v>481</v>
      </c>
      <c r="T12" s="20" t="s">
        <v>481</v>
      </c>
      <c r="U12" s="18" t="s">
        <v>481</v>
      </c>
      <c r="V12" s="20" t="s">
        <v>481</v>
      </c>
      <c r="W12" s="18" t="s">
        <v>481</v>
      </c>
      <c r="X12" s="20" t="s">
        <v>481</v>
      </c>
      <c r="Y12" s="21" t="s">
        <v>482</v>
      </c>
      <c r="Z12" s="22" t="s">
        <v>482</v>
      </c>
    </row>
    <row r="13" spans="1:26">
      <c r="A13" s="15" t="s">
        <v>488</v>
      </c>
      <c r="B13" s="17" t="n">
        <v>7161</v>
      </c>
      <c r="C13" s="18">
        <f>(0.0/B13*100)</f>
        <v/>
      </c>
      <c r="D13" s="19" t="n">
        <v>7161</v>
      </c>
      <c r="E13" s="18" t="n">
        <v>381.83210277</v>
      </c>
      <c r="F13" s="20" t="n">
        <v>21.06534838</v>
      </c>
      <c r="G13" s="18" t="n">
        <v>458.16625805</v>
      </c>
      <c r="H13" s="20" t="n">
        <v>3.88823598</v>
      </c>
      <c r="I13" s="18" t="n">
        <v>508.07473601</v>
      </c>
      <c r="J13" s="20" t="n">
        <v>2.77699061</v>
      </c>
      <c r="K13" s="18" t="n">
        <v>522.4651960800001</v>
      </c>
      <c r="L13" s="20" t="n">
        <v>25.75698207</v>
      </c>
      <c r="M13" s="18" t="s">
        <v>481</v>
      </c>
      <c r="N13" s="20" t="s">
        <v>481</v>
      </c>
      <c r="O13" s="18" t="s">
        <v>481</v>
      </c>
      <c r="P13" s="20" t="s">
        <v>481</v>
      </c>
      <c r="Q13" s="18" t="s">
        <v>481</v>
      </c>
      <c r="R13" s="20" t="s">
        <v>481</v>
      </c>
      <c r="S13" s="18" t="s">
        <v>481</v>
      </c>
      <c r="T13" s="20" t="s">
        <v>481</v>
      </c>
      <c r="U13" s="18" t="s">
        <v>481</v>
      </c>
      <c r="V13" s="20" t="s">
        <v>481</v>
      </c>
      <c r="W13" s="18" t="s">
        <v>481</v>
      </c>
      <c r="X13" s="20" t="s">
        <v>481</v>
      </c>
      <c r="Y13" s="21" t="s">
        <v>482</v>
      </c>
      <c r="Z13" s="22" t="s">
        <v>482</v>
      </c>
    </row>
    <row r="14" spans="1:26">
      <c r="A14" s="15" t="s">
        <v>489</v>
      </c>
      <c r="B14" s="17" t="n">
        <v>5587</v>
      </c>
      <c r="C14" s="18">
        <f>(0.0/B14*100)</f>
        <v/>
      </c>
      <c r="D14" s="19" t="n">
        <v>5587</v>
      </c>
      <c r="E14" s="18" t="n">
        <v>397.98065461</v>
      </c>
      <c r="F14" s="20" t="n">
        <v>18.08813875</v>
      </c>
      <c r="G14" s="18" t="n">
        <v>492.70269915</v>
      </c>
      <c r="H14" s="20" t="n">
        <v>3.75831192</v>
      </c>
      <c r="I14" s="18" t="n">
        <v>527.31338396</v>
      </c>
      <c r="J14" s="20" t="n">
        <v>2.37911669</v>
      </c>
      <c r="K14" s="18" t="n">
        <v>541.07247754</v>
      </c>
      <c r="L14" s="20" t="n">
        <v>12.53294308</v>
      </c>
      <c r="M14" s="18" t="s">
        <v>481</v>
      </c>
      <c r="N14" s="20" t="s">
        <v>481</v>
      </c>
      <c r="O14" s="18" t="n">
        <v>588.3534</v>
      </c>
      <c r="P14" s="20" t="n">
        <v>26.49504098</v>
      </c>
      <c r="Q14" s="18" t="s">
        <v>481</v>
      </c>
      <c r="R14" s="20" t="s">
        <v>481</v>
      </c>
      <c r="S14" s="18" t="s">
        <v>481</v>
      </c>
      <c r="T14" s="20" t="s">
        <v>481</v>
      </c>
      <c r="U14" s="18" t="s">
        <v>481</v>
      </c>
      <c r="V14" s="20" t="s">
        <v>481</v>
      </c>
      <c r="W14" s="18" t="s">
        <v>481</v>
      </c>
      <c r="X14" s="20" t="s">
        <v>481</v>
      </c>
      <c r="Y14" s="21" t="s">
        <v>482</v>
      </c>
      <c r="Z14" s="22" t="s">
        <v>482</v>
      </c>
    </row>
    <row r="15" spans="1:26">
      <c r="A15" s="15" t="s">
        <v>490</v>
      </c>
      <c r="B15" s="17" t="n">
        <v>5882</v>
      </c>
      <c r="C15" s="18">
        <f>(0.0/B15*100)</f>
        <v/>
      </c>
      <c r="D15" s="19" t="n">
        <v>5882</v>
      </c>
      <c r="E15" s="18" t="n">
        <v>327.76205802</v>
      </c>
      <c r="F15" s="20" t="n">
        <v>20.57338397</v>
      </c>
      <c r="G15" s="18" t="n">
        <v>486.42466151</v>
      </c>
      <c r="H15" s="20" t="n">
        <v>4.72092946</v>
      </c>
      <c r="I15" s="18" t="n">
        <v>533.54953137</v>
      </c>
      <c r="J15" s="20" t="n">
        <v>2.43696237</v>
      </c>
      <c r="K15" s="18" t="n">
        <v>492.4433</v>
      </c>
      <c r="L15" s="20" t="n">
        <v>38.22786374</v>
      </c>
      <c r="M15" s="18" t="n">
        <v>627.70281545</v>
      </c>
      <c r="N15" s="20" t="n">
        <v>31.17337254</v>
      </c>
      <c r="O15" s="18" t="s">
        <v>481</v>
      </c>
      <c r="P15" s="20" t="s">
        <v>481</v>
      </c>
      <c r="Q15" s="18" t="s">
        <v>481</v>
      </c>
      <c r="R15" s="20" t="s">
        <v>481</v>
      </c>
      <c r="S15" s="18" t="s">
        <v>481</v>
      </c>
      <c r="T15" s="20" t="s">
        <v>481</v>
      </c>
      <c r="U15" s="18" t="s">
        <v>481</v>
      </c>
      <c r="V15" s="20" t="s">
        <v>481</v>
      </c>
      <c r="W15" s="18" t="s">
        <v>481</v>
      </c>
      <c r="X15" s="20" t="s">
        <v>481</v>
      </c>
      <c r="Y15" s="21" t="s">
        <v>482</v>
      </c>
      <c r="Z15" s="22" t="s">
        <v>482</v>
      </c>
    </row>
    <row r="16" spans="1:26">
      <c r="A16" s="15" t="s">
        <v>491</v>
      </c>
      <c r="B16" s="17" t="n">
        <v>6108</v>
      </c>
      <c r="C16" s="18">
        <f>(0.0/B16*100)</f>
        <v/>
      </c>
      <c r="D16" s="19" t="n">
        <v>6108</v>
      </c>
      <c r="E16" s="18" t="n">
        <v>310.71386895</v>
      </c>
      <c r="F16" s="20" t="n">
        <v>45.80191336</v>
      </c>
      <c r="G16" s="18" t="n">
        <v>368.27423253</v>
      </c>
      <c r="H16" s="20" t="n">
        <v>14.2098561</v>
      </c>
      <c r="I16" s="18" t="n">
        <v>390.42692443</v>
      </c>
      <c r="J16" s="20" t="n">
        <v>5.44530625</v>
      </c>
      <c r="K16" s="18" t="n">
        <v>531.26758907</v>
      </c>
      <c r="L16" s="20" t="n">
        <v>2.67818028</v>
      </c>
      <c r="M16" s="18" t="n">
        <v>601.26288451</v>
      </c>
      <c r="N16" s="20" t="n">
        <v>10.24141915</v>
      </c>
      <c r="O16" s="18" t="n">
        <v>528.8110626500001</v>
      </c>
      <c r="P16" s="20" t="n">
        <v>118.44490216</v>
      </c>
      <c r="Q16" s="18" t="s">
        <v>481</v>
      </c>
      <c r="R16" s="20" t="s">
        <v>481</v>
      </c>
      <c r="S16" s="18" t="s">
        <v>481</v>
      </c>
      <c r="T16" s="20" t="s">
        <v>481</v>
      </c>
      <c r="U16" s="18" t="s">
        <v>481</v>
      </c>
      <c r="V16" s="20" t="s">
        <v>481</v>
      </c>
      <c r="W16" s="18" t="s">
        <v>481</v>
      </c>
      <c r="X16" s="20" t="s">
        <v>481</v>
      </c>
      <c r="Y16" s="21" t="s">
        <v>482</v>
      </c>
      <c r="Z16" s="22" t="s">
        <v>482</v>
      </c>
    </row>
    <row r="17" spans="1:26">
      <c r="A17" s="15" t="s">
        <v>492</v>
      </c>
      <c r="B17" s="17" t="n">
        <v>6504</v>
      </c>
      <c r="C17" s="18">
        <f>(0.0/B17*100)</f>
        <v/>
      </c>
      <c r="D17" s="19" t="n">
        <v>6504</v>
      </c>
      <c r="E17" s="18" t="n">
        <v>365.34720073</v>
      </c>
      <c r="F17" s="20" t="n">
        <v>21.29354095</v>
      </c>
      <c r="G17" s="18" t="n">
        <v>421.92467563</v>
      </c>
      <c r="H17" s="20" t="n">
        <v>6.12192751</v>
      </c>
      <c r="I17" s="18" t="n">
        <v>490.57627343</v>
      </c>
      <c r="J17" s="20" t="n">
        <v>3.21390677</v>
      </c>
      <c r="K17" s="18" t="n">
        <v>543.23034866</v>
      </c>
      <c r="L17" s="20" t="n">
        <v>3.51921856</v>
      </c>
      <c r="M17" s="18" t="n">
        <v>607.99888546</v>
      </c>
      <c r="N17" s="20" t="n">
        <v>14.04864924</v>
      </c>
      <c r="O17" s="18" t="n">
        <v>628.366</v>
      </c>
      <c r="P17" s="20" t="n">
        <v>31.1649467</v>
      </c>
      <c r="Q17" s="18" t="s">
        <v>481</v>
      </c>
      <c r="R17" s="20" t="s">
        <v>481</v>
      </c>
      <c r="S17" s="18" t="s">
        <v>481</v>
      </c>
      <c r="T17" s="20" t="s">
        <v>481</v>
      </c>
      <c r="U17" s="18" t="s">
        <v>481</v>
      </c>
      <c r="V17" s="20" t="s">
        <v>481</v>
      </c>
      <c r="W17" s="18" t="s">
        <v>481</v>
      </c>
      <c r="X17" s="20" t="s">
        <v>481</v>
      </c>
      <c r="Y17" s="21" t="s">
        <v>482</v>
      </c>
      <c r="Z17" s="22" t="s">
        <v>482</v>
      </c>
    </row>
    <row r="18" spans="1:26">
      <c r="A18" s="15" t="s">
        <v>493</v>
      </c>
      <c r="B18" s="17" t="n">
        <v>5532</v>
      </c>
      <c r="C18" s="18">
        <f>(0.0/B18*100)</f>
        <v/>
      </c>
      <c r="D18" s="19" t="n">
        <v>5532</v>
      </c>
      <c r="E18" s="18" t="n">
        <v>273.7275616</v>
      </c>
      <c r="F18" s="20" t="n">
        <v>25.26597075</v>
      </c>
      <c r="G18" s="18" t="n">
        <v>348.21852015</v>
      </c>
      <c r="H18" s="20" t="n">
        <v>26.76687165</v>
      </c>
      <c r="I18" s="18" t="n">
        <v>372.63917968</v>
      </c>
      <c r="J18" s="20" t="n">
        <v>12.64731702</v>
      </c>
      <c r="K18" s="18" t="n">
        <v>472.10955771</v>
      </c>
      <c r="L18" s="20" t="n">
        <v>4.37647911</v>
      </c>
      <c r="M18" s="18" t="s">
        <v>481</v>
      </c>
      <c r="N18" s="20" t="s">
        <v>481</v>
      </c>
      <c r="O18" s="18" t="s">
        <v>481</v>
      </c>
      <c r="P18" s="20" t="s">
        <v>481</v>
      </c>
      <c r="Q18" s="18" t="s">
        <v>481</v>
      </c>
      <c r="R18" s="20" t="s">
        <v>481</v>
      </c>
      <c r="S18" s="18" t="s">
        <v>481</v>
      </c>
      <c r="T18" s="20" t="s">
        <v>481</v>
      </c>
      <c r="U18" s="18" t="s">
        <v>481</v>
      </c>
      <c r="V18" s="20" t="s">
        <v>481</v>
      </c>
      <c r="W18" s="18" t="s">
        <v>481</v>
      </c>
      <c r="X18" s="20" t="s">
        <v>481</v>
      </c>
      <c r="Y18" s="21" t="s">
        <v>482</v>
      </c>
      <c r="Z18" s="22" t="s">
        <v>482</v>
      </c>
    </row>
    <row r="19" spans="1:26">
      <c r="A19" s="15" t="s">
        <v>494</v>
      </c>
      <c r="B19" s="17" t="n">
        <v>5658</v>
      </c>
      <c r="C19" s="18">
        <f>(0.0/B19*100)</f>
        <v/>
      </c>
      <c r="D19" s="19" t="n">
        <v>5658</v>
      </c>
      <c r="E19" s="18" t="n">
        <v>346.00331582</v>
      </c>
      <c r="F19" s="20" t="n">
        <v>14.61564233</v>
      </c>
      <c r="G19" s="18" t="n">
        <v>404.5826871</v>
      </c>
      <c r="H19" s="20" t="n">
        <v>9.11864477</v>
      </c>
      <c r="I19" s="18" t="n">
        <v>473.62448756</v>
      </c>
      <c r="J19" s="20" t="n">
        <v>2.83848556</v>
      </c>
      <c r="K19" s="18" t="n">
        <v>501.83222682</v>
      </c>
      <c r="L19" s="20" t="n">
        <v>4.04079302</v>
      </c>
      <c r="M19" s="18" t="s">
        <v>481</v>
      </c>
      <c r="N19" s="20" t="s">
        <v>481</v>
      </c>
      <c r="O19" s="18" t="s">
        <v>481</v>
      </c>
      <c r="P19" s="20" t="s">
        <v>481</v>
      </c>
      <c r="Q19" s="18" t="s">
        <v>481</v>
      </c>
      <c r="R19" s="20" t="s">
        <v>481</v>
      </c>
      <c r="S19" s="18" t="s">
        <v>481</v>
      </c>
      <c r="T19" s="20" t="s">
        <v>481</v>
      </c>
      <c r="U19" s="18" t="s">
        <v>481</v>
      </c>
      <c r="V19" s="20" t="s">
        <v>481</v>
      </c>
      <c r="W19" s="18" t="s">
        <v>481</v>
      </c>
      <c r="X19" s="20" t="s">
        <v>481</v>
      </c>
      <c r="Y19" s="21" t="s">
        <v>482</v>
      </c>
      <c r="Z19" s="22" t="s">
        <v>482</v>
      </c>
    </row>
    <row r="20" spans="1:26">
      <c r="A20" s="15" t="s">
        <v>495</v>
      </c>
      <c r="B20" s="17" t="n">
        <v>3371</v>
      </c>
      <c r="C20" s="18">
        <f>(0.0/B20*100)</f>
        <v/>
      </c>
      <c r="D20" s="19" t="n">
        <v>3371</v>
      </c>
      <c r="E20" s="18" t="s">
        <v>481</v>
      </c>
      <c r="F20" s="20" t="s">
        <v>481</v>
      </c>
      <c r="G20" s="18" t="s">
        <v>481</v>
      </c>
      <c r="H20" s="20" t="s">
        <v>481</v>
      </c>
      <c r="I20" s="18" t="s">
        <v>481</v>
      </c>
      <c r="J20" s="20" t="s">
        <v>481</v>
      </c>
      <c r="K20" s="18" t="n">
        <v>481.52554084</v>
      </c>
      <c r="L20" s="20" t="n">
        <v>1.98496383</v>
      </c>
      <c r="M20" s="18" t="s">
        <v>481</v>
      </c>
      <c r="N20" s="20" t="s">
        <v>481</v>
      </c>
      <c r="O20" s="18" t="s">
        <v>481</v>
      </c>
      <c r="P20" s="20" t="s">
        <v>481</v>
      </c>
      <c r="Q20" s="18" t="s">
        <v>481</v>
      </c>
      <c r="R20" s="20" t="s">
        <v>481</v>
      </c>
      <c r="S20" s="18" t="s">
        <v>481</v>
      </c>
      <c r="T20" s="20" t="s">
        <v>481</v>
      </c>
      <c r="U20" s="18" t="s">
        <v>481</v>
      </c>
      <c r="V20" s="20" t="s">
        <v>481</v>
      </c>
      <c r="W20" s="18" t="s">
        <v>481</v>
      </c>
      <c r="X20" s="20" t="s">
        <v>481</v>
      </c>
      <c r="Y20" s="21" t="s">
        <v>482</v>
      </c>
      <c r="Z20" s="22" t="s">
        <v>482</v>
      </c>
    </row>
    <row r="21" spans="1:26">
      <c r="A21" s="15" t="s">
        <v>496</v>
      </c>
      <c r="B21" s="17" t="n">
        <v>5741</v>
      </c>
      <c r="C21" s="18">
        <f>(0.0/B21*100)</f>
        <v/>
      </c>
      <c r="D21" s="19" t="n">
        <v>5741</v>
      </c>
      <c r="E21" s="18" t="n">
        <v>372.4926</v>
      </c>
      <c r="F21" s="20" t="n">
        <v>29.00347553</v>
      </c>
      <c r="G21" s="18" t="n">
        <v>431.57239963</v>
      </c>
      <c r="H21" s="20" t="n">
        <v>8.57657156</v>
      </c>
      <c r="I21" s="18" t="n">
        <v>517.0032889300001</v>
      </c>
      <c r="J21" s="20" t="n">
        <v>2.64883098</v>
      </c>
      <c r="K21" s="18" t="n">
        <v>542.06746469</v>
      </c>
      <c r="L21" s="20" t="n">
        <v>3.7274287</v>
      </c>
      <c r="M21" s="18" t="n">
        <v>505.74352251</v>
      </c>
      <c r="N21" s="20" t="n">
        <v>5.57945306</v>
      </c>
      <c r="O21" s="18" t="s">
        <v>481</v>
      </c>
      <c r="P21" s="20" t="s">
        <v>481</v>
      </c>
      <c r="Q21" s="18" t="s">
        <v>481</v>
      </c>
      <c r="R21" s="20" t="s">
        <v>481</v>
      </c>
      <c r="S21" s="18" t="s">
        <v>481</v>
      </c>
      <c r="T21" s="20" t="s">
        <v>481</v>
      </c>
      <c r="U21" s="18" t="s">
        <v>481</v>
      </c>
      <c r="V21" s="20" t="s">
        <v>481</v>
      </c>
      <c r="W21" s="18" t="s">
        <v>481</v>
      </c>
      <c r="X21" s="20" t="s">
        <v>481</v>
      </c>
      <c r="Y21" s="21" t="s">
        <v>482</v>
      </c>
      <c r="Z21" s="22" t="s">
        <v>482</v>
      </c>
    </row>
    <row r="22" spans="1:26">
      <c r="A22" s="15" t="s">
        <v>497</v>
      </c>
      <c r="B22" s="17" t="n">
        <v>6598</v>
      </c>
      <c r="C22" s="18">
        <f>(0.0/B22*100)</f>
        <v/>
      </c>
      <c r="D22" s="19" t="n">
        <v>6598</v>
      </c>
      <c r="E22" s="18" t="s">
        <v>481</v>
      </c>
      <c r="F22" s="20" t="s">
        <v>481</v>
      </c>
      <c r="G22" s="18" t="n">
        <v>308.75648336</v>
      </c>
      <c r="H22" s="20" t="n">
        <v>28.90887641</v>
      </c>
      <c r="I22" s="18" t="n">
        <v>458.70918592</v>
      </c>
      <c r="J22" s="20" t="n">
        <v>6.04728024</v>
      </c>
      <c r="K22" s="18" t="n">
        <v>483.31848791</v>
      </c>
      <c r="L22" s="20" t="n">
        <v>4.09636894</v>
      </c>
      <c r="M22" s="18" t="n">
        <v>462.63396063</v>
      </c>
      <c r="N22" s="20" t="n">
        <v>28.84718394</v>
      </c>
      <c r="O22" s="18" t="s">
        <v>481</v>
      </c>
      <c r="P22" s="20" t="s">
        <v>481</v>
      </c>
      <c r="Q22" s="18" t="s">
        <v>481</v>
      </c>
      <c r="R22" s="20" t="s">
        <v>481</v>
      </c>
      <c r="S22" s="18" t="s">
        <v>481</v>
      </c>
      <c r="T22" s="20" t="s">
        <v>481</v>
      </c>
      <c r="U22" s="18" t="s">
        <v>481</v>
      </c>
      <c r="V22" s="20" t="s">
        <v>481</v>
      </c>
      <c r="W22" s="18" t="s">
        <v>481</v>
      </c>
      <c r="X22" s="20" t="s">
        <v>481</v>
      </c>
      <c r="Y22" s="21" t="s">
        <v>482</v>
      </c>
      <c r="Z22" s="22" t="s">
        <v>482</v>
      </c>
    </row>
    <row r="23" spans="1:26">
      <c r="A23" s="15" t="s">
        <v>498</v>
      </c>
      <c r="B23" s="17" t="n">
        <v>11583</v>
      </c>
      <c r="C23" s="18">
        <f>(0.0/B23*100)</f>
        <v/>
      </c>
      <c r="D23" s="19" t="n">
        <v>11583</v>
      </c>
      <c r="E23" s="18" t="n">
        <v>347.2181447</v>
      </c>
      <c r="F23" s="20" t="n">
        <v>28.9736301</v>
      </c>
      <c r="G23" s="18" t="n">
        <v>366.04390164</v>
      </c>
      <c r="H23" s="20" t="n">
        <v>14.18420962</v>
      </c>
      <c r="I23" s="18" t="n">
        <v>422.48792114</v>
      </c>
      <c r="J23" s="20" t="n">
        <v>4.58901521</v>
      </c>
      <c r="K23" s="18" t="n">
        <v>496.22311154</v>
      </c>
      <c r="L23" s="20" t="n">
        <v>2.78792074</v>
      </c>
      <c r="M23" s="18" t="n">
        <v>513.71672695</v>
      </c>
      <c r="N23" s="20" t="n">
        <v>7.31726349</v>
      </c>
      <c r="O23" s="18" t="s">
        <v>481</v>
      </c>
      <c r="P23" s="20" t="s">
        <v>481</v>
      </c>
      <c r="Q23" s="18" t="s">
        <v>481</v>
      </c>
      <c r="R23" s="20" t="s">
        <v>481</v>
      </c>
      <c r="S23" s="18" t="s">
        <v>481</v>
      </c>
      <c r="T23" s="20" t="s">
        <v>481</v>
      </c>
      <c r="U23" s="18" t="s">
        <v>481</v>
      </c>
      <c r="V23" s="20" t="s">
        <v>481</v>
      </c>
      <c r="W23" s="18" t="s">
        <v>481</v>
      </c>
      <c r="X23" s="20" t="s">
        <v>481</v>
      </c>
      <c r="Y23" s="21" t="s">
        <v>482</v>
      </c>
      <c r="Z23" s="22" t="s">
        <v>482</v>
      </c>
    </row>
    <row r="24" spans="1:26">
      <c r="A24" s="15" t="s">
        <v>499</v>
      </c>
      <c r="B24" s="17" t="n">
        <v>6647</v>
      </c>
      <c r="C24" s="18">
        <f>(0.0/B24*100)</f>
        <v/>
      </c>
      <c r="D24" s="19" t="n">
        <v>6647</v>
      </c>
      <c r="E24" s="18" t="s">
        <v>481</v>
      </c>
      <c r="F24" s="20" t="s">
        <v>481</v>
      </c>
      <c r="G24" s="18" t="s">
        <v>481</v>
      </c>
      <c r="H24" s="20" t="s">
        <v>481</v>
      </c>
      <c r="I24" s="18" t="s">
        <v>481</v>
      </c>
      <c r="J24" s="20" t="s">
        <v>481</v>
      </c>
      <c r="K24" s="18" t="n">
        <v>515.9584799199999</v>
      </c>
      <c r="L24" s="20" t="n">
        <v>3.19721086</v>
      </c>
      <c r="M24" s="18" t="s">
        <v>481</v>
      </c>
      <c r="N24" s="20" t="s">
        <v>481</v>
      </c>
      <c r="O24" s="18" t="s">
        <v>481</v>
      </c>
      <c r="P24" s="20" t="s">
        <v>481</v>
      </c>
      <c r="Q24" s="18" t="s">
        <v>481</v>
      </c>
      <c r="R24" s="20" t="s">
        <v>481</v>
      </c>
      <c r="S24" s="18" t="s">
        <v>481</v>
      </c>
      <c r="T24" s="20" t="s">
        <v>481</v>
      </c>
      <c r="U24" s="18" t="s">
        <v>481</v>
      </c>
      <c r="V24" s="20" t="s">
        <v>481</v>
      </c>
      <c r="W24" s="18" t="s">
        <v>481</v>
      </c>
      <c r="X24" s="20" t="s">
        <v>481</v>
      </c>
      <c r="Y24" s="21" t="s">
        <v>482</v>
      </c>
      <c r="Z24" s="22" t="s">
        <v>482</v>
      </c>
    </row>
    <row r="25" spans="1:26">
      <c r="A25" s="15" t="s">
        <v>500</v>
      </c>
      <c r="B25" s="17" t="n">
        <v>5581</v>
      </c>
      <c r="C25" s="18">
        <f>(0.0/B25*100)</f>
        <v/>
      </c>
      <c r="D25" s="19" t="n">
        <v>5581</v>
      </c>
      <c r="E25" s="18" t="s">
        <v>481</v>
      </c>
      <c r="F25" s="20" t="s">
        <v>481</v>
      </c>
      <c r="G25" s="18" t="s">
        <v>481</v>
      </c>
      <c r="H25" s="20" t="s">
        <v>481</v>
      </c>
      <c r="I25" s="18" t="n">
        <v>500.76476272</v>
      </c>
      <c r="J25" s="20" t="n">
        <v>8.4446759</v>
      </c>
      <c r="K25" s="18" t="n">
        <v>518.98605652</v>
      </c>
      <c r="L25" s="20" t="n">
        <v>3.69990709</v>
      </c>
      <c r="M25" s="18" t="n">
        <v>541.2419012300001</v>
      </c>
      <c r="N25" s="20" t="n">
        <v>20.84218163</v>
      </c>
      <c r="O25" s="18" t="s">
        <v>481</v>
      </c>
      <c r="P25" s="20" t="s">
        <v>481</v>
      </c>
      <c r="Q25" s="18" t="s">
        <v>481</v>
      </c>
      <c r="R25" s="20" t="s">
        <v>481</v>
      </c>
      <c r="S25" s="18" t="s">
        <v>481</v>
      </c>
      <c r="T25" s="20" t="s">
        <v>481</v>
      </c>
      <c r="U25" s="18" t="s">
        <v>481</v>
      </c>
      <c r="V25" s="20" t="s">
        <v>481</v>
      </c>
      <c r="W25" s="18" t="s">
        <v>481</v>
      </c>
      <c r="X25" s="20" t="s">
        <v>481</v>
      </c>
      <c r="Y25" s="21" t="s">
        <v>482</v>
      </c>
      <c r="Z25" s="22" t="s">
        <v>482</v>
      </c>
    </row>
    <row r="26" spans="1:26">
      <c r="A26" s="15" t="s">
        <v>501</v>
      </c>
      <c r="B26" s="17" t="n">
        <v>4869</v>
      </c>
      <c r="C26" s="18">
        <f>(0.0/B26*100)</f>
        <v/>
      </c>
      <c r="D26" s="19" t="n">
        <v>4869</v>
      </c>
      <c r="E26" s="18" t="n">
        <v>353.59370542</v>
      </c>
      <c r="F26" s="20" t="n">
        <v>10.37296211</v>
      </c>
      <c r="G26" s="18" t="n">
        <v>436.18532509</v>
      </c>
      <c r="H26" s="20" t="n">
        <v>4.90220057</v>
      </c>
      <c r="I26" s="18" t="n">
        <v>494.02973553</v>
      </c>
      <c r="J26" s="20" t="n">
        <v>1.82132488</v>
      </c>
      <c r="K26" s="18" t="n">
        <v>548.05787456</v>
      </c>
      <c r="L26" s="20" t="n">
        <v>8.62367875</v>
      </c>
      <c r="M26" s="18" t="n">
        <v>619.1187</v>
      </c>
      <c r="N26" s="20" t="n">
        <v>32.7832697</v>
      </c>
      <c r="O26" s="18" t="s">
        <v>481</v>
      </c>
      <c r="P26" s="20" t="s">
        <v>481</v>
      </c>
      <c r="Q26" s="18" t="s">
        <v>481</v>
      </c>
      <c r="R26" s="20" t="s">
        <v>481</v>
      </c>
      <c r="S26" s="18" t="n">
        <v>520.06371094</v>
      </c>
      <c r="T26" s="20" t="n">
        <v>26.07634637</v>
      </c>
      <c r="U26" s="18" t="s">
        <v>481</v>
      </c>
      <c r="V26" s="20" t="s">
        <v>481</v>
      </c>
      <c r="W26" s="18" t="s">
        <v>481</v>
      </c>
      <c r="X26" s="20" t="s">
        <v>481</v>
      </c>
      <c r="Y26" s="21" t="s">
        <v>482</v>
      </c>
      <c r="Z26" s="22" t="s">
        <v>482</v>
      </c>
    </row>
    <row r="27" spans="1:26">
      <c r="A27" s="15" t="s">
        <v>502</v>
      </c>
      <c r="B27" s="17" t="n">
        <v>5299</v>
      </c>
      <c r="C27" s="18">
        <f>(0.0/B27*100)</f>
        <v/>
      </c>
      <c r="D27" s="19" t="n">
        <v>5299</v>
      </c>
      <c r="E27" s="18" t="n">
        <v>345.95174567</v>
      </c>
      <c r="F27" s="20" t="n">
        <v>28.19678409</v>
      </c>
      <c r="G27" s="18" t="n">
        <v>407.95473807</v>
      </c>
      <c r="H27" s="20" t="n">
        <v>4.21653226</v>
      </c>
      <c r="I27" s="18" t="n">
        <v>445.11501383</v>
      </c>
      <c r="J27" s="20" t="n">
        <v>2.07060988</v>
      </c>
      <c r="K27" s="18" t="n">
        <v>540.40607116</v>
      </c>
      <c r="L27" s="20" t="n">
        <v>2.00716142</v>
      </c>
      <c r="M27" s="18" t="n">
        <v>624.83638541</v>
      </c>
      <c r="N27" s="20" t="n">
        <v>13.97242756</v>
      </c>
      <c r="O27" s="18" t="s">
        <v>481</v>
      </c>
      <c r="P27" s="20" t="s">
        <v>481</v>
      </c>
      <c r="Q27" s="18" t="s">
        <v>481</v>
      </c>
      <c r="R27" s="20" t="s">
        <v>481</v>
      </c>
      <c r="S27" s="18" t="s">
        <v>481</v>
      </c>
      <c r="T27" s="20" t="s">
        <v>481</v>
      </c>
      <c r="U27" s="18" t="s">
        <v>481</v>
      </c>
      <c r="V27" s="20" t="s">
        <v>481</v>
      </c>
      <c r="W27" s="18" t="s">
        <v>481</v>
      </c>
      <c r="X27" s="20" t="s">
        <v>481</v>
      </c>
      <c r="Y27" s="21" t="s">
        <v>482</v>
      </c>
      <c r="Z27" s="22" t="s">
        <v>482</v>
      </c>
    </row>
    <row r="28" spans="1:26">
      <c r="A28" s="15" t="s">
        <v>503</v>
      </c>
      <c r="B28" s="17" t="n">
        <v>7568</v>
      </c>
      <c r="C28" s="18">
        <f>(0.0/B28*100)</f>
        <v/>
      </c>
      <c r="D28" s="19" t="n">
        <v>7568</v>
      </c>
      <c r="E28" s="18" t="n">
        <v>344.30330149</v>
      </c>
      <c r="F28" s="20" t="n">
        <v>10.92640365</v>
      </c>
      <c r="G28" s="18" t="n">
        <v>347.57182546</v>
      </c>
      <c r="H28" s="20" t="n">
        <v>6.60748765</v>
      </c>
      <c r="I28" s="18" t="n">
        <v>406.30786768</v>
      </c>
      <c r="J28" s="20" t="n">
        <v>4.1161028</v>
      </c>
      <c r="K28" s="18" t="n">
        <v>441.55645284</v>
      </c>
      <c r="L28" s="20" t="n">
        <v>3.1621074</v>
      </c>
      <c r="M28" s="18" t="n">
        <v>411.82866298</v>
      </c>
      <c r="N28" s="20" t="n">
        <v>13.95227157</v>
      </c>
      <c r="O28" s="18" t="n">
        <v>384.30059815</v>
      </c>
      <c r="P28" s="20" t="n">
        <v>20.4728772</v>
      </c>
      <c r="Q28" s="18" t="s">
        <v>481</v>
      </c>
      <c r="R28" s="20" t="s">
        <v>481</v>
      </c>
      <c r="S28" s="18" t="s">
        <v>481</v>
      </c>
      <c r="T28" s="20" t="s">
        <v>481</v>
      </c>
      <c r="U28" s="18" t="s">
        <v>481</v>
      </c>
      <c r="V28" s="20" t="s">
        <v>481</v>
      </c>
      <c r="W28" s="18" t="s">
        <v>481</v>
      </c>
      <c r="X28" s="20" t="s">
        <v>481</v>
      </c>
      <c r="Y28" s="21" t="s">
        <v>482</v>
      </c>
      <c r="Z28" s="22" t="s">
        <v>482</v>
      </c>
    </row>
    <row r="29" spans="1:26">
      <c r="A29" s="15" t="s">
        <v>504</v>
      </c>
      <c r="B29" s="17" t="n">
        <v>5385</v>
      </c>
      <c r="C29" s="18">
        <f>(0.0/B29*100)</f>
        <v/>
      </c>
      <c r="D29" s="19" t="n">
        <v>5385</v>
      </c>
      <c r="E29" s="18" t="n">
        <v>303.82206192</v>
      </c>
      <c r="F29" s="20" t="n">
        <v>61.17587489</v>
      </c>
      <c r="G29" s="18" t="n">
        <v>418.83908438</v>
      </c>
      <c r="H29" s="20" t="n">
        <v>9.70791133</v>
      </c>
      <c r="I29" s="18" t="n">
        <v>470.59564378</v>
      </c>
      <c r="J29" s="20" t="n">
        <v>3.1832853</v>
      </c>
      <c r="K29" s="18" t="n">
        <v>531.3712729</v>
      </c>
      <c r="L29" s="20" t="n">
        <v>2.89577976</v>
      </c>
      <c r="M29" s="18" t="n">
        <v>549.11631577</v>
      </c>
      <c r="N29" s="20" t="n">
        <v>75.28086634</v>
      </c>
      <c r="O29" s="18" t="n">
        <v>680.7576</v>
      </c>
      <c r="P29" s="20" t="n">
        <v>29.31996308</v>
      </c>
      <c r="Q29" s="18" t="s">
        <v>481</v>
      </c>
      <c r="R29" s="20" t="s">
        <v>481</v>
      </c>
      <c r="S29" s="18" t="s">
        <v>481</v>
      </c>
      <c r="T29" s="20" t="s">
        <v>481</v>
      </c>
      <c r="U29" s="18" t="s">
        <v>481</v>
      </c>
      <c r="V29" s="20" t="s">
        <v>481</v>
      </c>
      <c r="W29" s="18" t="s">
        <v>481</v>
      </c>
      <c r="X29" s="20" t="s">
        <v>481</v>
      </c>
      <c r="Y29" s="21" t="s">
        <v>482</v>
      </c>
      <c r="Z29" s="22" t="s">
        <v>482</v>
      </c>
    </row>
    <row r="30" spans="1:26">
      <c r="A30" s="15" t="s">
        <v>505</v>
      </c>
      <c r="B30" s="17" t="n">
        <v>4520</v>
      </c>
      <c r="C30" s="18">
        <f>(0.0/B30*100)</f>
        <v/>
      </c>
      <c r="D30" s="19" t="n">
        <v>4520</v>
      </c>
      <c r="E30" s="18" t="s">
        <v>481</v>
      </c>
      <c r="F30" s="20" t="s">
        <v>481</v>
      </c>
      <c r="G30" s="18" t="s">
        <v>481</v>
      </c>
      <c r="H30" s="20" t="s">
        <v>481</v>
      </c>
      <c r="I30" s="18" t="n">
        <v>290.7001</v>
      </c>
      <c r="J30" s="20" t="n">
        <v>27.68610906</v>
      </c>
      <c r="K30" s="18" t="n">
        <v>462.28429368</v>
      </c>
      <c r="L30" s="20" t="n">
        <v>7.45683105</v>
      </c>
      <c r="M30" s="18" t="n">
        <v>510.99747694</v>
      </c>
      <c r="N30" s="20" t="n">
        <v>2.57947426</v>
      </c>
      <c r="O30" s="18" t="n">
        <v>537.97459671</v>
      </c>
      <c r="P30" s="20" t="n">
        <v>9.40735432</v>
      </c>
      <c r="Q30" s="18" t="n">
        <v>488.39511516</v>
      </c>
      <c r="R30" s="20" t="n">
        <v>62.31589496</v>
      </c>
      <c r="S30" s="18" t="s">
        <v>481</v>
      </c>
      <c r="T30" s="20" t="s">
        <v>481</v>
      </c>
      <c r="U30" s="18" t="s">
        <v>481</v>
      </c>
      <c r="V30" s="20" t="s">
        <v>481</v>
      </c>
      <c r="W30" s="18" t="s">
        <v>481</v>
      </c>
      <c r="X30" s="20" t="s">
        <v>481</v>
      </c>
      <c r="Y30" s="21" t="s">
        <v>482</v>
      </c>
      <c r="Z30" s="22" t="s">
        <v>482</v>
      </c>
    </row>
    <row r="31" spans="1:26">
      <c r="A31" s="15" t="s">
        <v>506</v>
      </c>
      <c r="B31" s="17" t="n">
        <v>5456</v>
      </c>
      <c r="C31" s="18">
        <f>(0.0/B31*100)</f>
        <v/>
      </c>
      <c r="D31" s="19" t="n">
        <v>5456</v>
      </c>
      <c r="E31" s="18" t="s">
        <v>481</v>
      </c>
      <c r="F31" s="20" t="s">
        <v>481</v>
      </c>
      <c r="G31" s="18" t="s">
        <v>481</v>
      </c>
      <c r="H31" s="20" t="s">
        <v>481</v>
      </c>
      <c r="I31" s="18" t="n">
        <v>431.94950503</v>
      </c>
      <c r="J31" s="20" t="n">
        <v>28.16420519</v>
      </c>
      <c r="K31" s="18" t="n">
        <v>513.5423336</v>
      </c>
      <c r="L31" s="20" t="n">
        <v>2.50603511</v>
      </c>
      <c r="M31" s="18" t="n">
        <v>622.2415326</v>
      </c>
      <c r="N31" s="20" t="n">
        <v>16.7302734</v>
      </c>
      <c r="O31" s="18" t="s">
        <v>481</v>
      </c>
      <c r="P31" s="20" t="s">
        <v>481</v>
      </c>
      <c r="Q31" s="18" t="s">
        <v>481</v>
      </c>
      <c r="R31" s="20" t="s">
        <v>481</v>
      </c>
      <c r="S31" s="18" t="s">
        <v>481</v>
      </c>
      <c r="T31" s="20" t="s">
        <v>481</v>
      </c>
      <c r="U31" s="18" t="s">
        <v>481</v>
      </c>
      <c r="V31" s="20" t="s">
        <v>481</v>
      </c>
      <c r="W31" s="18" t="s">
        <v>481</v>
      </c>
      <c r="X31" s="20" t="s">
        <v>481</v>
      </c>
      <c r="Y31" s="21" t="s">
        <v>482</v>
      </c>
      <c r="Z31" s="22" t="s">
        <v>482</v>
      </c>
    </row>
    <row r="32" spans="1:26">
      <c r="A32" s="15" t="s">
        <v>507</v>
      </c>
      <c r="B32" s="17" t="n">
        <v>4478</v>
      </c>
      <c r="C32" s="18">
        <f>(0.0/B32*100)</f>
        <v/>
      </c>
      <c r="D32" s="19" t="n">
        <v>4478</v>
      </c>
      <c r="E32" s="18" t="n">
        <v>335.32633771</v>
      </c>
      <c r="F32" s="20" t="n">
        <v>19.47801105</v>
      </c>
      <c r="G32" s="18" t="n">
        <v>402.33517775</v>
      </c>
      <c r="H32" s="20" t="n">
        <v>7.76438843</v>
      </c>
      <c r="I32" s="18" t="n">
        <v>511.76965237</v>
      </c>
      <c r="J32" s="20" t="n">
        <v>2.42501606</v>
      </c>
      <c r="K32" s="18" t="n">
        <v>579.18895624</v>
      </c>
      <c r="L32" s="20" t="n">
        <v>20.67078229</v>
      </c>
      <c r="M32" s="18" t="s">
        <v>481</v>
      </c>
      <c r="N32" s="20" t="s">
        <v>481</v>
      </c>
      <c r="O32" s="18" t="s">
        <v>481</v>
      </c>
      <c r="P32" s="20" t="s">
        <v>481</v>
      </c>
      <c r="Q32" s="18" t="s">
        <v>481</v>
      </c>
      <c r="R32" s="20" t="s">
        <v>481</v>
      </c>
      <c r="S32" s="18" t="s">
        <v>481</v>
      </c>
      <c r="T32" s="20" t="s">
        <v>481</v>
      </c>
      <c r="U32" s="18" t="s">
        <v>481</v>
      </c>
      <c r="V32" s="20" t="s">
        <v>481</v>
      </c>
      <c r="W32" s="18" t="s">
        <v>481</v>
      </c>
      <c r="X32" s="20" t="s">
        <v>481</v>
      </c>
      <c r="Y32" s="21" t="s">
        <v>482</v>
      </c>
      <c r="Z32" s="22" t="s">
        <v>482</v>
      </c>
    </row>
    <row r="33" spans="1:26">
      <c r="A33" s="15" t="s">
        <v>508</v>
      </c>
      <c r="B33" s="17" t="n">
        <v>7325</v>
      </c>
      <c r="C33" s="18">
        <f>(0.0/B33*100)</f>
        <v/>
      </c>
      <c r="D33" s="19" t="n">
        <v>7325</v>
      </c>
      <c r="E33" s="18" t="n">
        <v>370.86272952</v>
      </c>
      <c r="F33" s="20" t="n">
        <v>6.65624221</v>
      </c>
      <c r="G33" s="18" t="n">
        <v>406.43578374</v>
      </c>
      <c r="H33" s="20" t="n">
        <v>4.52284374</v>
      </c>
      <c r="I33" s="18" t="n">
        <v>449.93502661</v>
      </c>
      <c r="J33" s="20" t="n">
        <v>3.60069774</v>
      </c>
      <c r="K33" s="18" t="n">
        <v>545.68068182</v>
      </c>
      <c r="L33" s="20" t="n">
        <v>2.62476607</v>
      </c>
      <c r="M33" s="18" t="n">
        <v>576.5584752</v>
      </c>
      <c r="N33" s="20" t="n">
        <v>20.03095781</v>
      </c>
      <c r="O33" s="18" t="s">
        <v>481</v>
      </c>
      <c r="P33" s="20" t="s">
        <v>481</v>
      </c>
      <c r="Q33" s="18" t="s">
        <v>481</v>
      </c>
      <c r="R33" s="20" t="s">
        <v>481</v>
      </c>
      <c r="S33" s="18" t="n">
        <v>441.34529461</v>
      </c>
      <c r="T33" s="20" t="n">
        <v>8.246948209999999</v>
      </c>
      <c r="U33" s="18" t="s">
        <v>481</v>
      </c>
      <c r="V33" s="20" t="s">
        <v>481</v>
      </c>
      <c r="W33" s="18" t="s">
        <v>481</v>
      </c>
      <c r="X33" s="20" t="s">
        <v>481</v>
      </c>
      <c r="Y33" s="21" t="s">
        <v>482</v>
      </c>
      <c r="Z33" s="22" t="s">
        <v>482</v>
      </c>
    </row>
    <row r="34" spans="1:26">
      <c r="A34" s="15" t="s">
        <v>509</v>
      </c>
      <c r="B34" s="17" t="n">
        <v>6350</v>
      </c>
      <c r="C34" s="18">
        <f>(0.0/B34*100)</f>
        <v/>
      </c>
      <c r="D34" s="19" t="n">
        <v>6350</v>
      </c>
      <c r="E34" s="18" t="n">
        <v>294.64385909</v>
      </c>
      <c r="F34" s="20" t="n">
        <v>13.45605925</v>
      </c>
      <c r="G34" s="18" t="n">
        <v>311.94645111</v>
      </c>
      <c r="H34" s="20" t="n">
        <v>7.87625974</v>
      </c>
      <c r="I34" s="18" t="n">
        <v>443.85050061</v>
      </c>
      <c r="J34" s="20" t="n">
        <v>4.05646172</v>
      </c>
      <c r="K34" s="18" t="n">
        <v>479.10041244</v>
      </c>
      <c r="L34" s="20" t="n">
        <v>3.55094358</v>
      </c>
      <c r="M34" s="18" t="n">
        <v>590.6942953499999</v>
      </c>
      <c r="N34" s="20" t="n">
        <v>37.47540606</v>
      </c>
      <c r="O34" s="18" t="s">
        <v>481</v>
      </c>
      <c r="P34" s="20" t="s">
        <v>481</v>
      </c>
      <c r="Q34" s="18" t="s">
        <v>481</v>
      </c>
      <c r="R34" s="20" t="s">
        <v>481</v>
      </c>
      <c r="S34" s="18" t="s">
        <v>481</v>
      </c>
      <c r="T34" s="20" t="s">
        <v>481</v>
      </c>
      <c r="U34" s="18" t="s">
        <v>481</v>
      </c>
      <c r="V34" s="20" t="s">
        <v>481</v>
      </c>
      <c r="W34" s="18" t="s">
        <v>481</v>
      </c>
      <c r="X34" s="20" t="s">
        <v>481</v>
      </c>
      <c r="Y34" s="21" t="s">
        <v>482</v>
      </c>
      <c r="Z34" s="22" t="s">
        <v>482</v>
      </c>
    </row>
    <row r="35" spans="1:26">
      <c r="A35" s="15" t="s">
        <v>510</v>
      </c>
      <c r="B35" s="17" t="n">
        <v>6406</v>
      </c>
      <c r="C35" s="18">
        <f>(0.0/B35*100)</f>
        <v/>
      </c>
      <c r="D35" s="19" t="n">
        <v>6406</v>
      </c>
      <c r="E35" s="18" t="s">
        <v>481</v>
      </c>
      <c r="F35" s="20" t="s">
        <v>481</v>
      </c>
      <c r="G35" s="18" t="n">
        <v>355.16940745</v>
      </c>
      <c r="H35" s="20" t="n">
        <v>22.09684137</v>
      </c>
      <c r="I35" s="18" t="n">
        <v>446.49948392</v>
      </c>
      <c r="J35" s="20" t="n">
        <v>8.550985239999999</v>
      </c>
      <c r="K35" s="18" t="n">
        <v>508.70231273</v>
      </c>
      <c r="L35" s="20" t="n">
        <v>1.47987038</v>
      </c>
      <c r="M35" s="18" t="n">
        <v>512.98064058</v>
      </c>
      <c r="N35" s="20" t="n">
        <v>26.3708889</v>
      </c>
      <c r="O35" s="18" t="s">
        <v>481</v>
      </c>
      <c r="P35" s="20" t="s">
        <v>481</v>
      </c>
      <c r="Q35" s="18" t="s">
        <v>481</v>
      </c>
      <c r="R35" s="20" t="s">
        <v>481</v>
      </c>
      <c r="S35" s="18" t="s">
        <v>481</v>
      </c>
      <c r="T35" s="20" t="s">
        <v>481</v>
      </c>
      <c r="U35" s="18" t="s">
        <v>481</v>
      </c>
      <c r="V35" s="20" t="s">
        <v>481</v>
      </c>
      <c r="W35" s="18" t="s">
        <v>481</v>
      </c>
      <c r="X35" s="20" t="s">
        <v>481</v>
      </c>
      <c r="Y35" s="21" t="s">
        <v>482</v>
      </c>
      <c r="Z35" s="22" t="s">
        <v>482</v>
      </c>
    </row>
    <row r="36" spans="1:26">
      <c r="A36" s="15" t="s">
        <v>511</v>
      </c>
      <c r="B36" s="17" t="n">
        <v>6736</v>
      </c>
      <c r="C36" s="18">
        <f>(0.0/B36*100)</f>
        <v/>
      </c>
      <c r="D36" s="19" t="n">
        <v>6736</v>
      </c>
      <c r="E36" s="18" t="n">
        <v>362.84666954</v>
      </c>
      <c r="F36" s="20" t="n">
        <v>38.74967133</v>
      </c>
      <c r="G36" s="18" t="n">
        <v>392.05566259</v>
      </c>
      <c r="H36" s="20" t="n">
        <v>4.18500033</v>
      </c>
      <c r="I36" s="18" t="n">
        <v>443.62735361</v>
      </c>
      <c r="J36" s="20" t="n">
        <v>3.29415506</v>
      </c>
      <c r="K36" s="18" t="n">
        <v>526.57766183</v>
      </c>
      <c r="L36" s="20" t="n">
        <v>2.18837791</v>
      </c>
      <c r="M36" s="18" t="n">
        <v>576.81922851</v>
      </c>
      <c r="N36" s="20" t="n">
        <v>24.50770146</v>
      </c>
      <c r="O36" s="18" t="s">
        <v>481</v>
      </c>
      <c r="P36" s="20" t="s">
        <v>481</v>
      </c>
      <c r="Q36" s="18" t="s">
        <v>481</v>
      </c>
      <c r="R36" s="20" t="s">
        <v>481</v>
      </c>
      <c r="S36" s="18" t="s">
        <v>481</v>
      </c>
      <c r="T36" s="20" t="s">
        <v>481</v>
      </c>
      <c r="U36" s="18" t="s">
        <v>481</v>
      </c>
      <c r="V36" s="20" t="s">
        <v>481</v>
      </c>
      <c r="W36" s="18" t="s">
        <v>481</v>
      </c>
      <c r="X36" s="20" t="s">
        <v>481</v>
      </c>
      <c r="Y36" s="21" t="s">
        <v>482</v>
      </c>
      <c r="Z36" s="22" t="s">
        <v>482</v>
      </c>
    </row>
    <row r="37" spans="1:26">
      <c r="A37" s="15" t="s">
        <v>512</v>
      </c>
      <c r="B37" s="17" t="n">
        <v>5458</v>
      </c>
      <c r="C37" s="18">
        <f>(0.0/B37*100)</f>
        <v/>
      </c>
      <c r="D37" s="19" t="n">
        <v>5458</v>
      </c>
      <c r="E37" s="18" t="n">
        <v>292.26227234</v>
      </c>
      <c r="F37" s="20" t="n">
        <v>25.9430389</v>
      </c>
      <c r="G37" s="18" t="n">
        <v>373.4966296</v>
      </c>
      <c r="H37" s="20" t="n">
        <v>9.9302353</v>
      </c>
      <c r="I37" s="18" t="n">
        <v>502.68444654</v>
      </c>
      <c r="J37" s="20" t="n">
        <v>3.30840779</v>
      </c>
      <c r="K37" s="18" t="n">
        <v>595.31329415</v>
      </c>
      <c r="L37" s="20" t="n">
        <v>18.37651532</v>
      </c>
      <c r="M37" s="18" t="n">
        <v>548.2207</v>
      </c>
      <c r="N37" s="20" t="n">
        <v>57.53616342</v>
      </c>
      <c r="O37" s="18" t="s">
        <v>481</v>
      </c>
      <c r="P37" s="20" t="s">
        <v>481</v>
      </c>
      <c r="Q37" s="18" t="s">
        <v>481</v>
      </c>
      <c r="R37" s="20" t="s">
        <v>481</v>
      </c>
      <c r="S37" s="18" t="s">
        <v>481</v>
      </c>
      <c r="T37" s="20" t="s">
        <v>481</v>
      </c>
      <c r="U37" s="18" t="s">
        <v>481</v>
      </c>
      <c r="V37" s="20" t="s">
        <v>481</v>
      </c>
      <c r="W37" s="18" t="s">
        <v>481</v>
      </c>
      <c r="X37" s="20" t="s">
        <v>481</v>
      </c>
      <c r="Y37" s="21" t="s">
        <v>482</v>
      </c>
      <c r="Z37" s="22" t="s">
        <v>482</v>
      </c>
    </row>
    <row r="38" spans="1:26">
      <c r="A38" s="15" t="s">
        <v>513</v>
      </c>
      <c r="B38" s="17" t="n">
        <v>5860</v>
      </c>
      <c r="C38" s="18">
        <f>(0.0/B38*100)</f>
        <v/>
      </c>
      <c r="D38" s="19" t="n">
        <v>5860</v>
      </c>
      <c r="E38" s="18" t="n">
        <v>380.89003101</v>
      </c>
      <c r="F38" s="20" t="n">
        <v>14.59279909</v>
      </c>
      <c r="G38" s="18" t="n">
        <v>421.71538488</v>
      </c>
      <c r="H38" s="20" t="n">
        <v>6.23610199</v>
      </c>
      <c r="I38" s="18" t="n">
        <v>484.61722045</v>
      </c>
      <c r="J38" s="20" t="n">
        <v>3.32245123</v>
      </c>
      <c r="K38" s="18" t="n">
        <v>545.1674663</v>
      </c>
      <c r="L38" s="20" t="n">
        <v>4.96332452</v>
      </c>
      <c r="M38" s="18" t="n">
        <v>613.5576706000001</v>
      </c>
      <c r="N38" s="20" t="n">
        <v>15.11340714</v>
      </c>
      <c r="O38" s="18" t="n">
        <v>639.9077</v>
      </c>
      <c r="P38" s="20" t="n">
        <v>41.32664998</v>
      </c>
      <c r="Q38" s="18" t="s">
        <v>481</v>
      </c>
      <c r="R38" s="20" t="s">
        <v>481</v>
      </c>
      <c r="S38" s="18" t="n">
        <v>371.48777242</v>
      </c>
      <c r="T38" s="20" t="n">
        <v>22.63903995</v>
      </c>
      <c r="U38" s="18" t="s">
        <v>481</v>
      </c>
      <c r="V38" s="20" t="s">
        <v>481</v>
      </c>
      <c r="W38" s="18" t="s">
        <v>481</v>
      </c>
      <c r="X38" s="20" t="s">
        <v>481</v>
      </c>
      <c r="Y38" s="21" t="s">
        <v>482</v>
      </c>
      <c r="Z38" s="22" t="s">
        <v>482</v>
      </c>
    </row>
    <row r="39" spans="1:26">
      <c r="A39" s="15" t="s">
        <v>514</v>
      </c>
      <c r="B39" s="17" t="n">
        <v>5895</v>
      </c>
      <c r="C39" s="18">
        <f>(0.0/B39*100)</f>
        <v/>
      </c>
      <c r="D39" s="19" t="n">
        <v>5895</v>
      </c>
      <c r="E39" s="18" t="n">
        <v>309.25616857</v>
      </c>
      <c r="F39" s="20" t="n">
        <v>18.07189145</v>
      </c>
      <c r="G39" s="18" t="n">
        <v>333.7904254</v>
      </c>
      <c r="H39" s="20" t="n">
        <v>11.92105257</v>
      </c>
      <c r="I39" s="18" t="n">
        <v>385.37862777</v>
      </c>
      <c r="J39" s="20" t="n">
        <v>5.17790666</v>
      </c>
      <c r="K39" s="18" t="n">
        <v>445.33263128</v>
      </c>
      <c r="L39" s="20" t="n">
        <v>4.31172627</v>
      </c>
      <c r="M39" s="18" t="n">
        <v>419.17453847</v>
      </c>
      <c r="N39" s="20" t="n">
        <v>11.27054799</v>
      </c>
      <c r="O39" s="18" t="n">
        <v>409.83096732</v>
      </c>
      <c r="P39" s="20" t="n">
        <v>44.18409639</v>
      </c>
      <c r="Q39" s="18" t="s">
        <v>481</v>
      </c>
      <c r="R39" s="20" t="s">
        <v>481</v>
      </c>
      <c r="S39" s="18" t="s">
        <v>481</v>
      </c>
      <c r="T39" s="20" t="s">
        <v>481</v>
      </c>
      <c r="U39" s="18" t="s">
        <v>481</v>
      </c>
      <c r="V39" s="20" t="s">
        <v>481</v>
      </c>
      <c r="W39" s="18" t="s">
        <v>481</v>
      </c>
      <c r="X39" s="20" t="s">
        <v>481</v>
      </c>
      <c r="Y39" s="21" t="s">
        <v>482</v>
      </c>
      <c r="Z39" s="22" t="s">
        <v>482</v>
      </c>
    </row>
    <row r="40" spans="1:26">
      <c r="A40" s="15" t="s">
        <v>515</v>
      </c>
      <c r="B40" s="17" t="n">
        <v>14157</v>
      </c>
      <c r="C40" s="18">
        <f>(0.0/B40*100)</f>
        <v/>
      </c>
      <c r="D40" s="19" t="n">
        <v>14157</v>
      </c>
      <c r="E40" s="18" t="s">
        <v>481</v>
      </c>
      <c r="F40" s="20" t="s">
        <v>481</v>
      </c>
      <c r="G40" s="18" t="s">
        <v>481</v>
      </c>
      <c r="H40" s="20" t="s">
        <v>481</v>
      </c>
      <c r="I40" s="18" t="s">
        <v>481</v>
      </c>
      <c r="J40" s="20" t="s">
        <v>481</v>
      </c>
      <c r="K40" s="18" t="n">
        <v>472.20967298</v>
      </c>
      <c r="L40" s="20" t="n">
        <v>9.692282990000001</v>
      </c>
      <c r="M40" s="18" t="n">
        <v>498.02290194</v>
      </c>
      <c r="N40" s="20" t="n">
        <v>2.78032121</v>
      </c>
      <c r="O40" s="18" t="n">
        <v>536.18060337</v>
      </c>
      <c r="P40" s="20" t="n">
        <v>11.41879434</v>
      </c>
      <c r="Q40" s="18" t="n">
        <v>614.1769</v>
      </c>
      <c r="R40" s="20" t="n">
        <v>31.94565818</v>
      </c>
      <c r="S40" s="18" t="s">
        <v>481</v>
      </c>
      <c r="T40" s="20" t="s">
        <v>481</v>
      </c>
      <c r="U40" s="18" t="s">
        <v>481</v>
      </c>
      <c r="V40" s="20" t="s">
        <v>481</v>
      </c>
      <c r="W40" s="18" t="s">
        <v>481</v>
      </c>
      <c r="X40" s="20" t="s">
        <v>481</v>
      </c>
      <c r="Y40" s="21" t="s">
        <v>482</v>
      </c>
      <c r="Z40" s="22" t="s">
        <v>482</v>
      </c>
    </row>
    <row r="41" spans="1:26">
      <c r="A41" s="15" t="s">
        <v>516</v>
      </c>
      <c r="B41" s="17" t="n">
        <v>5712</v>
      </c>
      <c r="C41" s="18">
        <f>(0.0/B41*100)</f>
        <v/>
      </c>
      <c r="D41" s="19" t="n">
        <v>5712</v>
      </c>
      <c r="E41" s="18" t="n">
        <v>426.1796</v>
      </c>
      <c r="F41" s="20" t="n">
        <v>36.21027388</v>
      </c>
      <c r="G41" s="18" t="n">
        <v>373.75751972</v>
      </c>
      <c r="H41" s="20" t="n">
        <v>39.52202377</v>
      </c>
      <c r="I41" s="18" t="n">
        <v>412.85054642</v>
      </c>
      <c r="J41" s="20" t="n">
        <v>6.77066377</v>
      </c>
      <c r="K41" s="18" t="n">
        <v>503.63208572</v>
      </c>
      <c r="L41" s="20" t="n">
        <v>3.17149212</v>
      </c>
      <c r="M41" s="18" t="n">
        <v>519.53381253</v>
      </c>
      <c r="N41" s="20" t="n">
        <v>4.93751112</v>
      </c>
      <c r="O41" s="18" t="n">
        <v>468.79598755</v>
      </c>
      <c r="P41" s="20" t="n">
        <v>80.04573788</v>
      </c>
      <c r="Q41" s="18" t="s">
        <v>481</v>
      </c>
      <c r="R41" s="20" t="s">
        <v>481</v>
      </c>
      <c r="S41" s="18" t="s">
        <v>481</v>
      </c>
      <c r="T41" s="20" t="s">
        <v>481</v>
      </c>
      <c r="U41" s="18" t="s">
        <v>481</v>
      </c>
      <c r="V41" s="20" t="s">
        <v>481</v>
      </c>
      <c r="W41" s="18" t="s">
        <v>481</v>
      </c>
      <c r="X41" s="20" t="s">
        <v>481</v>
      </c>
      <c r="Y41" s="21" t="s">
        <v>482</v>
      </c>
      <c r="Z41" s="22" t="s">
        <v>482</v>
      </c>
    </row>
    <row r="42" spans="1:26">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519</v>
      </c>
      <c r="B44" s="17" t="n">
        <v>5215</v>
      </c>
      <c r="C44" s="18">
        <f>(0.0/B44*100)</f>
        <v/>
      </c>
      <c r="D44" s="19" t="n">
        <v>5215</v>
      </c>
      <c r="E44" s="18" t="n">
        <v>256.87088541</v>
      </c>
      <c r="F44" s="20" t="n">
        <v>53.09616759</v>
      </c>
      <c r="G44" s="18" t="n">
        <v>358.16799079</v>
      </c>
      <c r="H44" s="20" t="n">
        <v>14.95076643</v>
      </c>
      <c r="I44" s="18" t="n">
        <v>391.73002113</v>
      </c>
      <c r="J44" s="20" t="n">
        <v>4.9002539</v>
      </c>
      <c r="K44" s="18" t="n">
        <v>413.50996505</v>
      </c>
      <c r="L44" s="20" t="n">
        <v>5.36503098</v>
      </c>
      <c r="M44" s="18" t="n">
        <v>443.84070489</v>
      </c>
      <c r="N44" s="20" t="n">
        <v>18.27848503</v>
      </c>
      <c r="O44" s="18" t="n">
        <v>413.91433392</v>
      </c>
      <c r="P44" s="20" t="n">
        <v>28.23259618</v>
      </c>
      <c r="Q44" s="18" t="s">
        <v>481</v>
      </c>
      <c r="R44" s="20" t="s">
        <v>481</v>
      </c>
      <c r="S44" s="18" t="s">
        <v>481</v>
      </c>
      <c r="T44" s="20" t="s">
        <v>481</v>
      </c>
      <c r="U44" s="18" t="s">
        <v>481</v>
      </c>
      <c r="V44" s="20" t="s">
        <v>481</v>
      </c>
      <c r="W44" s="18" t="s">
        <v>481</v>
      </c>
      <c r="X44" s="20" t="s">
        <v>481</v>
      </c>
      <c r="Y44" s="21" t="s">
        <v>482</v>
      </c>
      <c r="Z44" s="22" t="s">
        <v>482</v>
      </c>
    </row>
    <row r="45" spans="1:26">
      <c r="A45" s="15" t="s">
        <v>520</v>
      </c>
      <c r="B45" s="17" t="n">
        <v>5519</v>
      </c>
      <c r="C45" s="18">
        <f>(0.0/B45*100)</f>
        <v/>
      </c>
      <c r="D45" s="19" t="n">
        <v>5519</v>
      </c>
      <c r="E45" s="18" t="n">
        <v>303.58844815</v>
      </c>
      <c r="F45" s="20" t="n">
        <v>3.29265068</v>
      </c>
      <c r="G45" s="18" t="n">
        <v>326.09559481</v>
      </c>
      <c r="H45" s="20" t="n">
        <v>2.48885898</v>
      </c>
      <c r="I45" s="18" t="n">
        <v>351.64760092</v>
      </c>
      <c r="J45" s="20" t="n">
        <v>3.09148948</v>
      </c>
      <c r="K45" s="18" t="n">
        <v>410.41579005</v>
      </c>
      <c r="L45" s="20" t="n">
        <v>6.57741468</v>
      </c>
      <c r="M45" s="18" t="n">
        <v>425.60478031</v>
      </c>
      <c r="N45" s="20" t="n">
        <v>10.78615528</v>
      </c>
      <c r="O45" s="18" t="s">
        <v>481</v>
      </c>
      <c r="P45" s="20" t="s">
        <v>481</v>
      </c>
      <c r="Q45" s="18" t="s">
        <v>481</v>
      </c>
      <c r="R45" s="20" t="s">
        <v>481</v>
      </c>
      <c r="S45" s="18" t="n">
        <v>269.90188332</v>
      </c>
      <c r="T45" s="20" t="n">
        <v>26.43723579</v>
      </c>
      <c r="U45" s="18" t="s">
        <v>481</v>
      </c>
      <c r="V45" s="20" t="s">
        <v>481</v>
      </c>
      <c r="W45" s="18" t="s">
        <v>481</v>
      </c>
      <c r="X45" s="20" t="s">
        <v>481</v>
      </c>
      <c r="Y45" s="21" t="s">
        <v>482</v>
      </c>
      <c r="Z45" s="22" t="s">
        <v>482</v>
      </c>
    </row>
    <row r="46" spans="1:26">
      <c r="A46" s="15" t="s">
        <v>521</v>
      </c>
      <c r="B46" s="17" t="n">
        <v>23141</v>
      </c>
      <c r="C46" s="18">
        <f>(0.0/B46*100)</f>
        <v/>
      </c>
      <c r="D46" s="19" t="n">
        <v>23141</v>
      </c>
      <c r="E46" s="18" t="n">
        <v>297.84630304</v>
      </c>
      <c r="F46" s="20" t="n">
        <v>4.20590469</v>
      </c>
      <c r="G46" s="18" t="n">
        <v>319.93584649</v>
      </c>
      <c r="H46" s="20" t="n">
        <v>4.4591089</v>
      </c>
      <c r="I46" s="18" t="n">
        <v>347.22296144</v>
      </c>
      <c r="J46" s="20" t="n">
        <v>4.41244958</v>
      </c>
      <c r="K46" s="18" t="n">
        <v>401.44571206</v>
      </c>
      <c r="L46" s="20" t="n">
        <v>3.18474998</v>
      </c>
      <c r="M46" s="18" t="n">
        <v>451.61217617</v>
      </c>
      <c r="N46" s="20" t="n">
        <v>3.46883111</v>
      </c>
      <c r="O46" s="18" t="n">
        <v>472.54705089</v>
      </c>
      <c r="P46" s="20" t="n">
        <v>6.45168091</v>
      </c>
      <c r="Q46" s="18" t="s">
        <v>481</v>
      </c>
      <c r="R46" s="20" t="s">
        <v>481</v>
      </c>
      <c r="S46" s="18" t="s">
        <v>481</v>
      </c>
      <c r="T46" s="20" t="s">
        <v>481</v>
      </c>
      <c r="U46" s="18" t="s">
        <v>481</v>
      </c>
      <c r="V46" s="20" t="s">
        <v>481</v>
      </c>
      <c r="W46" s="18" t="s">
        <v>481</v>
      </c>
      <c r="X46" s="20" t="s">
        <v>481</v>
      </c>
      <c r="Y46" s="21" t="s">
        <v>482</v>
      </c>
      <c r="Z46" s="22" t="s">
        <v>482</v>
      </c>
    </row>
    <row r="47" spans="1:26">
      <c r="A47" s="15" t="s">
        <v>522</v>
      </c>
      <c r="B47" s="17" t="n">
        <v>5928</v>
      </c>
      <c r="C47" s="18">
        <f>(0.0/B47*100)</f>
        <v/>
      </c>
      <c r="D47" s="19" t="n">
        <v>5928</v>
      </c>
      <c r="E47" s="18" t="n">
        <v>284.80299969</v>
      </c>
      <c r="F47" s="20" t="n">
        <v>27.89841897</v>
      </c>
      <c r="G47" s="18" t="n">
        <v>304.68087486</v>
      </c>
      <c r="H47" s="20" t="n">
        <v>12.71660907</v>
      </c>
      <c r="I47" s="18" t="n">
        <v>436.34373109</v>
      </c>
      <c r="J47" s="20" t="n">
        <v>4.9392508</v>
      </c>
      <c r="K47" s="18" t="n">
        <v>438.58971857</v>
      </c>
      <c r="L47" s="20" t="n">
        <v>11.81593416</v>
      </c>
      <c r="M47" s="18" t="s">
        <v>481</v>
      </c>
      <c r="N47" s="20" t="s">
        <v>481</v>
      </c>
      <c r="O47" s="18" t="s">
        <v>481</v>
      </c>
      <c r="P47" s="20" t="s">
        <v>481</v>
      </c>
      <c r="Q47" s="18" t="s">
        <v>481</v>
      </c>
      <c r="R47" s="20" t="s">
        <v>481</v>
      </c>
      <c r="S47" s="18" t="s">
        <v>481</v>
      </c>
      <c r="T47" s="20" t="s">
        <v>481</v>
      </c>
      <c r="U47" s="18" t="s">
        <v>481</v>
      </c>
      <c r="V47" s="20" t="s">
        <v>481</v>
      </c>
      <c r="W47" s="18" t="s">
        <v>481</v>
      </c>
      <c r="X47" s="20" t="s">
        <v>481</v>
      </c>
      <c r="Y47" s="21" t="s">
        <v>482</v>
      </c>
      <c r="Z47" s="22" t="s">
        <v>482</v>
      </c>
    </row>
    <row r="48" spans="1:26">
      <c r="A48" s="15" t="s">
        <v>523</v>
      </c>
      <c r="B48" s="17" t="n">
        <v>9841</v>
      </c>
      <c r="C48" s="18">
        <f>(0.0/B48*100)</f>
        <v/>
      </c>
      <c r="D48" s="19" t="n">
        <v>9841</v>
      </c>
      <c r="E48" s="18" t="n">
        <v>370.50947849</v>
      </c>
      <c r="F48" s="20" t="n">
        <v>15.59893333</v>
      </c>
      <c r="G48" s="18" t="n">
        <v>393.26582145</v>
      </c>
      <c r="H48" s="20" t="n">
        <v>7.93606336</v>
      </c>
      <c r="I48" s="18" t="n">
        <v>474.2653104</v>
      </c>
      <c r="J48" s="20" t="n">
        <v>4.81642031</v>
      </c>
      <c r="K48" s="18" t="n">
        <v>551.77581686</v>
      </c>
      <c r="L48" s="20" t="n">
        <v>7.83460119</v>
      </c>
      <c r="M48" s="18" t="n">
        <v>536.86645307</v>
      </c>
      <c r="N48" s="20" t="n">
        <v>21.81774904</v>
      </c>
      <c r="O48" s="18" t="n">
        <v>556.18762524</v>
      </c>
      <c r="P48" s="20" t="n">
        <v>34.05614436</v>
      </c>
      <c r="Q48" s="18" t="s">
        <v>481</v>
      </c>
      <c r="R48" s="20" t="s">
        <v>481</v>
      </c>
      <c r="S48" s="18" t="s">
        <v>481</v>
      </c>
      <c r="T48" s="20" t="s">
        <v>481</v>
      </c>
      <c r="U48" s="18" t="s">
        <v>481</v>
      </c>
      <c r="V48" s="20" t="s">
        <v>481</v>
      </c>
      <c r="W48" s="18" t="s">
        <v>481</v>
      </c>
      <c r="X48" s="20" t="s">
        <v>481</v>
      </c>
      <c r="Y48" s="21" t="s">
        <v>482</v>
      </c>
      <c r="Z48" s="22" t="s">
        <v>482</v>
      </c>
    </row>
    <row r="49" spans="1:26">
      <c r="A49" s="15" t="s">
        <v>524</v>
      </c>
      <c r="B49" s="17" t="n">
        <v>6349</v>
      </c>
      <c r="C49" s="18">
        <f>(0.0/B49*100)</f>
        <v/>
      </c>
      <c r="D49" s="19" t="n">
        <v>6349</v>
      </c>
      <c r="E49" s="18" t="n">
        <v>351.05086483</v>
      </c>
      <c r="F49" s="20" t="n">
        <v>13.53600757</v>
      </c>
      <c r="G49" s="18" t="n">
        <v>367.9444277</v>
      </c>
      <c r="H49" s="20" t="n">
        <v>7.24902957</v>
      </c>
      <c r="I49" s="18" t="n">
        <v>409.07518478</v>
      </c>
      <c r="J49" s="20" t="n">
        <v>4.51026334</v>
      </c>
      <c r="K49" s="18" t="n">
        <v>442.84864796</v>
      </c>
      <c r="L49" s="20" t="n">
        <v>3.65799157</v>
      </c>
      <c r="M49" s="18" t="n">
        <v>458.89013048</v>
      </c>
      <c r="N49" s="20" t="n">
        <v>7.76669084</v>
      </c>
      <c r="O49" s="18" t="s">
        <v>481</v>
      </c>
      <c r="P49" s="20" t="s">
        <v>481</v>
      </c>
      <c r="Q49" s="18" t="s">
        <v>481</v>
      </c>
      <c r="R49" s="20" t="s">
        <v>481</v>
      </c>
      <c r="S49" s="18" t="s">
        <v>481</v>
      </c>
      <c r="T49" s="20" t="s">
        <v>481</v>
      </c>
      <c r="U49" s="18" t="s">
        <v>481</v>
      </c>
      <c r="V49" s="20" t="s">
        <v>481</v>
      </c>
      <c r="W49" s="18" t="s">
        <v>481</v>
      </c>
      <c r="X49" s="20" t="s">
        <v>481</v>
      </c>
      <c r="Y49" s="21" t="s">
        <v>482</v>
      </c>
      <c r="Z49" s="22" t="s">
        <v>482</v>
      </c>
    </row>
    <row r="50" spans="1:26">
      <c r="A50" s="15" t="s">
        <v>525</v>
      </c>
      <c r="B50" s="17" t="n">
        <v>11795</v>
      </c>
      <c r="C50" s="18">
        <f>(0.0/B50*100)</f>
        <v/>
      </c>
      <c r="D50" s="19" t="n">
        <v>11795</v>
      </c>
      <c r="E50" s="18" t="n">
        <v>330.81082574</v>
      </c>
      <c r="F50" s="20" t="n">
        <v>6.16951509</v>
      </c>
      <c r="G50" s="18" t="n">
        <v>364.53826208</v>
      </c>
      <c r="H50" s="20" t="n">
        <v>4.68402661</v>
      </c>
      <c r="I50" s="18" t="n">
        <v>395.54393517</v>
      </c>
      <c r="J50" s="20" t="n">
        <v>3.80076895</v>
      </c>
      <c r="K50" s="18" t="n">
        <v>447.52928321</v>
      </c>
      <c r="L50" s="20" t="n">
        <v>3.2451172</v>
      </c>
      <c r="M50" s="18" t="n">
        <v>476.01091012</v>
      </c>
      <c r="N50" s="20" t="n">
        <v>3.91920312</v>
      </c>
      <c r="O50" s="18" t="s">
        <v>481</v>
      </c>
      <c r="P50" s="20" t="s">
        <v>481</v>
      </c>
      <c r="Q50" s="18" t="s">
        <v>481</v>
      </c>
      <c r="R50" s="20" t="s">
        <v>481</v>
      </c>
      <c r="S50" s="18" t="s">
        <v>481</v>
      </c>
      <c r="T50" s="20" t="s">
        <v>481</v>
      </c>
      <c r="U50" s="18" t="s">
        <v>481</v>
      </c>
      <c r="V50" s="20" t="s">
        <v>481</v>
      </c>
      <c r="W50" s="18" t="s">
        <v>481</v>
      </c>
      <c r="X50" s="20" t="s">
        <v>481</v>
      </c>
      <c r="Y50" s="21" t="s">
        <v>482</v>
      </c>
      <c r="Z50" s="22" t="s">
        <v>482</v>
      </c>
    </row>
    <row r="51" spans="1:26">
      <c r="A51" s="15" t="s">
        <v>526</v>
      </c>
      <c r="B51" s="17" t="n">
        <v>6866</v>
      </c>
      <c r="C51" s="18">
        <f>(0.0/B51*100)</f>
        <v/>
      </c>
      <c r="D51" s="19" t="n">
        <v>6866</v>
      </c>
      <c r="E51" s="18" t="n">
        <v>345.76396786</v>
      </c>
      <c r="F51" s="20" t="n">
        <v>5.16428702</v>
      </c>
      <c r="G51" s="18" t="n">
        <v>377.92240423</v>
      </c>
      <c r="H51" s="20" t="n">
        <v>3.90369059</v>
      </c>
      <c r="I51" s="18" t="n">
        <v>424.66040883</v>
      </c>
      <c r="J51" s="20" t="n">
        <v>3.01589909</v>
      </c>
      <c r="K51" s="18" t="n">
        <v>455.03075353</v>
      </c>
      <c r="L51" s="20" t="n">
        <v>3.07787804</v>
      </c>
      <c r="M51" s="18" t="n">
        <v>478.17762637</v>
      </c>
      <c r="N51" s="20" t="n">
        <v>36.00512098</v>
      </c>
      <c r="O51" s="18" t="n">
        <v>455.69567632</v>
      </c>
      <c r="P51" s="20" t="n">
        <v>52.43143376</v>
      </c>
      <c r="Q51" s="18" t="s">
        <v>481</v>
      </c>
      <c r="R51" s="20" t="s">
        <v>481</v>
      </c>
      <c r="S51" s="18" t="s">
        <v>481</v>
      </c>
      <c r="T51" s="20" t="s">
        <v>481</v>
      </c>
      <c r="U51" s="18" t="s">
        <v>481</v>
      </c>
      <c r="V51" s="20" t="s">
        <v>481</v>
      </c>
      <c r="W51" s="18" t="s">
        <v>481</v>
      </c>
      <c r="X51" s="20" t="s">
        <v>481</v>
      </c>
      <c r="Y51" s="21" t="s">
        <v>482</v>
      </c>
      <c r="Z51" s="22" t="s">
        <v>482</v>
      </c>
    </row>
    <row r="52" spans="1:26">
      <c r="A52" s="15" t="s">
        <v>527</v>
      </c>
      <c r="B52" s="17" t="n">
        <v>5809</v>
      </c>
      <c r="C52" s="18">
        <f>(0.0/B52*100)</f>
        <v/>
      </c>
      <c r="D52" s="19" t="n">
        <v>5809</v>
      </c>
      <c r="E52" s="18" t="s">
        <v>481</v>
      </c>
      <c r="F52" s="20" t="s">
        <v>481</v>
      </c>
      <c r="G52" s="18" t="n">
        <v>391.30411488</v>
      </c>
      <c r="H52" s="20" t="n">
        <v>30.56287371</v>
      </c>
      <c r="I52" s="18" t="n">
        <v>481.38472867</v>
      </c>
      <c r="J52" s="20" t="n">
        <v>2.6766782</v>
      </c>
      <c r="K52" s="18" t="n">
        <v>508.9459075</v>
      </c>
      <c r="L52" s="20" t="n">
        <v>4.30687917</v>
      </c>
      <c r="M52" s="18" t="s">
        <v>481</v>
      </c>
      <c r="N52" s="20" t="s">
        <v>481</v>
      </c>
      <c r="O52" s="18" t="s">
        <v>481</v>
      </c>
      <c r="P52" s="20" t="s">
        <v>481</v>
      </c>
      <c r="Q52" s="18" t="s">
        <v>481</v>
      </c>
      <c r="R52" s="20" t="s">
        <v>481</v>
      </c>
      <c r="S52" s="18" t="s">
        <v>481</v>
      </c>
      <c r="T52" s="20" t="s">
        <v>481</v>
      </c>
      <c r="U52" s="18" t="s">
        <v>481</v>
      </c>
      <c r="V52" s="20" t="s">
        <v>481</v>
      </c>
      <c r="W52" s="18" t="s">
        <v>481</v>
      </c>
      <c r="X52" s="20" t="s">
        <v>481</v>
      </c>
      <c r="Y52" s="21" t="s">
        <v>482</v>
      </c>
      <c r="Z52" s="22" t="s">
        <v>482</v>
      </c>
    </row>
    <row r="53" spans="1:26">
      <c r="A53" s="15" t="s">
        <v>528</v>
      </c>
      <c r="B53" s="17" t="n">
        <v>5571</v>
      </c>
      <c r="C53" s="18">
        <f>(0.0/B53*100)</f>
        <v/>
      </c>
      <c r="D53" s="19" t="n">
        <v>5571</v>
      </c>
      <c r="E53" s="18" t="s">
        <v>481</v>
      </c>
      <c r="F53" s="20" t="s">
        <v>481</v>
      </c>
      <c r="G53" s="18" t="n">
        <v>331.3492343</v>
      </c>
      <c r="H53" s="20" t="n">
        <v>20.63025421</v>
      </c>
      <c r="I53" s="18" t="n">
        <v>370.75324687</v>
      </c>
      <c r="J53" s="20" t="n">
        <v>4.94719943</v>
      </c>
      <c r="K53" s="18" t="n">
        <v>446.78171726</v>
      </c>
      <c r="L53" s="20" t="n">
        <v>1.6393024</v>
      </c>
      <c r="M53" s="18" t="n">
        <v>559.55423122</v>
      </c>
      <c r="N53" s="20" t="n">
        <v>13.70301607</v>
      </c>
      <c r="O53" s="18" t="s">
        <v>481</v>
      </c>
      <c r="P53" s="20" t="s">
        <v>481</v>
      </c>
      <c r="Q53" s="18" t="s">
        <v>481</v>
      </c>
      <c r="R53" s="20" t="s">
        <v>481</v>
      </c>
      <c r="S53" s="18" t="s">
        <v>481</v>
      </c>
      <c r="T53" s="20" t="s">
        <v>481</v>
      </c>
      <c r="U53" s="18" t="s">
        <v>481</v>
      </c>
      <c r="V53" s="20" t="s">
        <v>481</v>
      </c>
      <c r="W53" s="18" t="s">
        <v>481</v>
      </c>
      <c r="X53" s="20" t="s">
        <v>481</v>
      </c>
      <c r="Y53" s="21" t="s">
        <v>482</v>
      </c>
      <c r="Z53" s="22" t="s">
        <v>482</v>
      </c>
    </row>
    <row r="54" spans="1:26">
      <c r="A54" s="15" t="s">
        <v>529</v>
      </c>
      <c r="B54" s="17" t="n">
        <v>4740</v>
      </c>
      <c r="C54" s="18">
        <f>(0.0/B54*100)</f>
        <v/>
      </c>
      <c r="D54" s="19" t="n">
        <v>4740</v>
      </c>
      <c r="E54" s="18" t="n">
        <v>264.28866426</v>
      </c>
      <c r="F54" s="20" t="n">
        <v>4.97882493</v>
      </c>
      <c r="G54" s="18" t="n">
        <v>288.66933396</v>
      </c>
      <c r="H54" s="20" t="n">
        <v>5.24918675</v>
      </c>
      <c r="I54" s="18" t="n">
        <v>327.26897936</v>
      </c>
      <c r="J54" s="20" t="n">
        <v>3.21850195</v>
      </c>
      <c r="K54" s="18" t="n">
        <v>385.96474299</v>
      </c>
      <c r="L54" s="20" t="n">
        <v>3.87599977</v>
      </c>
      <c r="M54" s="18" t="n">
        <v>417.57841463</v>
      </c>
      <c r="N54" s="20" t="n">
        <v>4.69488068</v>
      </c>
      <c r="O54" s="18" t="n">
        <v>446.7266879</v>
      </c>
      <c r="P54" s="20" t="n">
        <v>8.84725463</v>
      </c>
      <c r="Q54" s="18" t="s">
        <v>481</v>
      </c>
      <c r="R54" s="20" t="s">
        <v>481</v>
      </c>
      <c r="S54" s="18" t="s">
        <v>481</v>
      </c>
      <c r="T54" s="20" t="s">
        <v>481</v>
      </c>
      <c r="U54" s="18" t="s">
        <v>481</v>
      </c>
      <c r="V54" s="20" t="s">
        <v>481</v>
      </c>
      <c r="W54" s="18" t="s">
        <v>481</v>
      </c>
      <c r="X54" s="20" t="s">
        <v>481</v>
      </c>
      <c r="Y54" s="21" t="s">
        <v>482</v>
      </c>
      <c r="Z54" s="22" t="s">
        <v>482</v>
      </c>
    </row>
    <row r="55" spans="1:26">
      <c r="A55" s="15" t="s">
        <v>530</v>
      </c>
      <c r="B55" s="17" t="n">
        <v>5316</v>
      </c>
      <c r="C55" s="18">
        <f>(0.0/B55*100)</f>
        <v/>
      </c>
      <c r="D55" s="19" t="n">
        <v>5316</v>
      </c>
      <c r="E55" s="18" t="n">
        <v>238.6677285</v>
      </c>
      <c r="F55" s="20" t="n">
        <v>43.70562566</v>
      </c>
      <c r="G55" s="18" t="n">
        <v>310.16755964</v>
      </c>
      <c r="H55" s="20" t="n">
        <v>20.98395926</v>
      </c>
      <c r="I55" s="18" t="n">
        <v>369.46300724</v>
      </c>
      <c r="J55" s="20" t="n">
        <v>4.58755736</v>
      </c>
      <c r="K55" s="18" t="n">
        <v>413.74971143</v>
      </c>
      <c r="L55" s="20" t="n">
        <v>2.76083333</v>
      </c>
      <c r="M55" s="18" t="n">
        <v>443.53738671</v>
      </c>
      <c r="N55" s="20" t="n">
        <v>15.54820559</v>
      </c>
      <c r="O55" s="18" t="s">
        <v>481</v>
      </c>
      <c r="P55" s="20" t="s">
        <v>481</v>
      </c>
      <c r="Q55" s="18" t="s">
        <v>481</v>
      </c>
      <c r="R55" s="20" t="s">
        <v>481</v>
      </c>
      <c r="S55" s="18" t="n">
        <v>284.5316301</v>
      </c>
      <c r="T55" s="20" t="n">
        <v>16.46780265</v>
      </c>
      <c r="U55" s="18" t="s">
        <v>481</v>
      </c>
      <c r="V55" s="20" t="s">
        <v>481</v>
      </c>
      <c r="W55" s="18" t="s">
        <v>481</v>
      </c>
      <c r="X55" s="20" t="s">
        <v>481</v>
      </c>
      <c r="Y55" s="21" t="s">
        <v>482</v>
      </c>
      <c r="Z55" s="22" t="s">
        <v>482</v>
      </c>
    </row>
    <row r="56" spans="1:26">
      <c r="A56" s="15" t="s">
        <v>531</v>
      </c>
      <c r="B56" s="17" t="n">
        <v>5359</v>
      </c>
      <c r="C56" s="18">
        <f>(0.0/B56*100)</f>
        <v/>
      </c>
      <c r="D56" s="19" t="n">
        <v>5359</v>
      </c>
      <c r="E56" s="18" t="n">
        <v>426.91562638</v>
      </c>
      <c r="F56" s="20" t="n">
        <v>11.28244946</v>
      </c>
      <c r="G56" s="18" t="n">
        <v>457.03947963</v>
      </c>
      <c r="H56" s="20" t="n">
        <v>6.48082214</v>
      </c>
      <c r="I56" s="18" t="n">
        <v>506.93733388</v>
      </c>
      <c r="J56" s="20" t="n">
        <v>3.6339195</v>
      </c>
      <c r="K56" s="18" t="n">
        <v>541.39693702</v>
      </c>
      <c r="L56" s="20" t="n">
        <v>2.39533872</v>
      </c>
      <c r="M56" s="18" t="n">
        <v>582.00600907</v>
      </c>
      <c r="N56" s="20" t="n">
        <v>30.46926092</v>
      </c>
      <c r="O56" s="18" t="s">
        <v>481</v>
      </c>
      <c r="P56" s="20" t="s">
        <v>481</v>
      </c>
      <c r="Q56" s="18" t="s">
        <v>481</v>
      </c>
      <c r="R56" s="20" t="s">
        <v>481</v>
      </c>
      <c r="S56" s="18" t="s">
        <v>481</v>
      </c>
      <c r="T56" s="20" t="s">
        <v>481</v>
      </c>
      <c r="U56" s="18" t="s">
        <v>481</v>
      </c>
      <c r="V56" s="20" t="s">
        <v>481</v>
      </c>
      <c r="W56" s="18" t="s">
        <v>481</v>
      </c>
      <c r="X56" s="20" t="s">
        <v>481</v>
      </c>
      <c r="Y56" s="21" t="s">
        <v>482</v>
      </c>
      <c r="Z56" s="22" t="s">
        <v>482</v>
      </c>
    </row>
    <row r="57" spans="1:26">
      <c r="A57" s="15" t="s">
        <v>532</v>
      </c>
      <c r="B57" s="17" t="n">
        <v>6513</v>
      </c>
      <c r="C57" s="18">
        <f>(0.0/B57*100)</f>
        <v/>
      </c>
      <c r="D57" s="19" t="n">
        <v>6513</v>
      </c>
      <c r="E57" s="18" t="n">
        <v>331.09665201</v>
      </c>
      <c r="F57" s="20" t="n">
        <v>8.72752614</v>
      </c>
      <c r="G57" s="18" t="n">
        <v>351.36696713</v>
      </c>
      <c r="H57" s="20" t="n">
        <v>6.64042935</v>
      </c>
      <c r="I57" s="18" t="n">
        <v>382.27391164</v>
      </c>
      <c r="J57" s="20" t="n">
        <v>4.48761266</v>
      </c>
      <c r="K57" s="18" t="n">
        <v>420.82632951</v>
      </c>
      <c r="L57" s="20" t="n">
        <v>4.02791673</v>
      </c>
      <c r="M57" s="18" t="n">
        <v>426.45085206</v>
      </c>
      <c r="N57" s="20" t="n">
        <v>6.7940671</v>
      </c>
      <c r="O57" s="18" t="n">
        <v>546.3311</v>
      </c>
      <c r="P57" s="20" t="n">
        <v>62.0444604</v>
      </c>
      <c r="Q57" s="18" t="s">
        <v>481</v>
      </c>
      <c r="R57" s="20" t="s">
        <v>481</v>
      </c>
      <c r="S57" s="18" t="s">
        <v>481</v>
      </c>
      <c r="T57" s="20" t="s">
        <v>481</v>
      </c>
      <c r="U57" s="18" t="s">
        <v>481</v>
      </c>
      <c r="V57" s="20" t="s">
        <v>481</v>
      </c>
      <c r="W57" s="18" t="s">
        <v>481</v>
      </c>
      <c r="X57" s="20" t="s">
        <v>481</v>
      </c>
      <c r="Y57" s="21" t="s">
        <v>482</v>
      </c>
      <c r="Z57" s="22" t="s">
        <v>482</v>
      </c>
    </row>
    <row r="58" spans="1:26">
      <c r="A58" s="15" t="s">
        <v>533</v>
      </c>
      <c r="B58" s="17" t="n">
        <v>7267</v>
      </c>
      <c r="C58" s="18">
        <f>(0.0/B58*100)</f>
        <v/>
      </c>
      <c r="D58" s="19" t="n">
        <v>7267</v>
      </c>
      <c r="E58" s="18" t="n">
        <v>316.22785899</v>
      </c>
      <c r="F58" s="20" t="n">
        <v>27.89564822</v>
      </c>
      <c r="G58" s="18" t="n">
        <v>309.51307233</v>
      </c>
      <c r="H58" s="20" t="n">
        <v>22.64592534</v>
      </c>
      <c r="I58" s="18" t="n">
        <v>345.95953538</v>
      </c>
      <c r="J58" s="20" t="n">
        <v>7.98038762</v>
      </c>
      <c r="K58" s="18" t="n">
        <v>413.31585518</v>
      </c>
      <c r="L58" s="20" t="n">
        <v>2.92237526</v>
      </c>
      <c r="M58" s="18" t="s">
        <v>481</v>
      </c>
      <c r="N58" s="20" t="s">
        <v>481</v>
      </c>
      <c r="O58" s="18" t="s">
        <v>481</v>
      </c>
      <c r="P58" s="20" t="s">
        <v>481</v>
      </c>
      <c r="Q58" s="18" t="s">
        <v>481</v>
      </c>
      <c r="R58" s="20" t="s">
        <v>481</v>
      </c>
      <c r="S58" s="18" t="s">
        <v>481</v>
      </c>
      <c r="T58" s="20" t="s">
        <v>481</v>
      </c>
      <c r="U58" s="18" t="s">
        <v>481</v>
      </c>
      <c r="V58" s="20" t="s">
        <v>481</v>
      </c>
      <c r="W58" s="18" t="s">
        <v>481</v>
      </c>
      <c r="X58" s="20" t="s">
        <v>481</v>
      </c>
      <c r="Y58" s="21" t="s">
        <v>482</v>
      </c>
      <c r="Z58" s="22" t="s">
        <v>482</v>
      </c>
    </row>
    <row r="59" spans="1:26">
      <c r="A59" s="15" t="s">
        <v>534</v>
      </c>
      <c r="B59" s="17" t="n">
        <v>4826</v>
      </c>
      <c r="C59" s="18">
        <f>(0.0/B59*100)</f>
        <v/>
      </c>
      <c r="D59" s="19" t="n">
        <v>4826</v>
      </c>
      <c r="E59" s="18" t="n">
        <v>274.3127</v>
      </c>
      <c r="F59" s="20" t="n">
        <v>22.58557706</v>
      </c>
      <c r="G59" s="18" t="n">
        <v>291.6549097</v>
      </c>
      <c r="H59" s="20" t="n">
        <v>16.46848096</v>
      </c>
      <c r="I59" s="18" t="n">
        <v>323.62703731</v>
      </c>
      <c r="J59" s="20" t="n">
        <v>3.43762928</v>
      </c>
      <c r="K59" s="18" t="n">
        <v>355.46002896</v>
      </c>
      <c r="L59" s="20" t="n">
        <v>1.66522775</v>
      </c>
      <c r="M59" s="18" t="n">
        <v>356.59743354</v>
      </c>
      <c r="N59" s="20" t="n">
        <v>11.32746774</v>
      </c>
      <c r="O59" s="18" t="s">
        <v>481</v>
      </c>
      <c r="P59" s="20" t="s">
        <v>481</v>
      </c>
      <c r="Q59" s="18" t="s">
        <v>481</v>
      </c>
      <c r="R59" s="20" t="s">
        <v>481</v>
      </c>
      <c r="S59" s="18" t="s">
        <v>481</v>
      </c>
      <c r="T59" s="20" t="s">
        <v>481</v>
      </c>
      <c r="U59" s="18" t="s">
        <v>481</v>
      </c>
      <c r="V59" s="20" t="s">
        <v>481</v>
      </c>
      <c r="W59" s="18" t="s">
        <v>481</v>
      </c>
      <c r="X59" s="20" t="s">
        <v>481</v>
      </c>
      <c r="Y59" s="21" t="s">
        <v>482</v>
      </c>
      <c r="Z59" s="22" t="s">
        <v>482</v>
      </c>
    </row>
    <row r="60" spans="1:26">
      <c r="A60" s="15" t="s">
        <v>535</v>
      </c>
      <c r="B60" s="17" t="n">
        <v>4546</v>
      </c>
      <c r="C60" s="18">
        <f>(0.0/B60*100)</f>
        <v/>
      </c>
      <c r="D60" s="19" t="n">
        <v>4546</v>
      </c>
      <c r="E60" s="18" t="n">
        <v>226.69338469</v>
      </c>
      <c r="F60" s="20" t="n">
        <v>9.049610299999999</v>
      </c>
      <c r="G60" s="18" t="n">
        <v>250.53774288</v>
      </c>
      <c r="H60" s="20" t="n">
        <v>5.87413892</v>
      </c>
      <c r="I60" s="18" t="n">
        <v>296.32385418</v>
      </c>
      <c r="J60" s="20" t="n">
        <v>9.10087448</v>
      </c>
      <c r="K60" s="18" t="n">
        <v>377.10289841</v>
      </c>
      <c r="L60" s="20" t="n">
        <v>5.45867092</v>
      </c>
      <c r="M60" s="18" t="n">
        <v>365.05577423</v>
      </c>
      <c r="N60" s="20" t="n">
        <v>8.209565100000001</v>
      </c>
      <c r="O60" s="18" t="n">
        <v>367.65342299</v>
      </c>
      <c r="P60" s="20" t="n">
        <v>25.54560567</v>
      </c>
      <c r="Q60" s="18" t="s">
        <v>481</v>
      </c>
      <c r="R60" s="20" t="s">
        <v>481</v>
      </c>
      <c r="S60" s="18" t="s">
        <v>481</v>
      </c>
      <c r="T60" s="20" t="s">
        <v>481</v>
      </c>
      <c r="U60" s="18" t="s">
        <v>481</v>
      </c>
      <c r="V60" s="20" t="s">
        <v>481</v>
      </c>
      <c r="W60" s="18" t="s">
        <v>481</v>
      </c>
      <c r="X60" s="20" t="s">
        <v>481</v>
      </c>
      <c r="Y60" s="21" t="s">
        <v>482</v>
      </c>
      <c r="Z60" s="22" t="s">
        <v>482</v>
      </c>
    </row>
    <row r="61" spans="1:26">
      <c r="A61" s="15" t="s">
        <v>536</v>
      </c>
      <c r="B61" s="17" t="n">
        <v>6525</v>
      </c>
      <c r="C61" s="18">
        <f>(0.0/B61*100)</f>
        <v/>
      </c>
      <c r="D61" s="19" t="n">
        <v>6525</v>
      </c>
      <c r="E61" s="18" t="n">
        <v>340.56258998</v>
      </c>
      <c r="F61" s="20" t="n">
        <v>34.93327347</v>
      </c>
      <c r="G61" s="18" t="n">
        <v>398.90957981</v>
      </c>
      <c r="H61" s="20" t="n">
        <v>8.075069729999999</v>
      </c>
      <c r="I61" s="18" t="n">
        <v>471.47902048</v>
      </c>
      <c r="J61" s="20" t="n">
        <v>2.82962199</v>
      </c>
      <c r="K61" s="18" t="n">
        <v>498.25099134</v>
      </c>
      <c r="L61" s="20" t="n">
        <v>4.65952015</v>
      </c>
      <c r="M61" s="18" t="n">
        <v>544.96021676</v>
      </c>
      <c r="N61" s="20" t="n">
        <v>41.17150864</v>
      </c>
      <c r="O61" s="18" t="s">
        <v>481</v>
      </c>
      <c r="P61" s="20" t="s">
        <v>481</v>
      </c>
      <c r="Q61" s="18" t="s">
        <v>481</v>
      </c>
      <c r="R61" s="20" t="s">
        <v>481</v>
      </c>
      <c r="S61" s="18" t="s">
        <v>481</v>
      </c>
      <c r="T61" s="20" t="s">
        <v>481</v>
      </c>
      <c r="U61" s="18" t="s">
        <v>481</v>
      </c>
      <c r="V61" s="20" t="s">
        <v>481</v>
      </c>
      <c r="W61" s="18" t="s">
        <v>481</v>
      </c>
      <c r="X61" s="20" t="s">
        <v>481</v>
      </c>
      <c r="Y61" s="21" t="s">
        <v>482</v>
      </c>
      <c r="Z61" s="22" t="s">
        <v>482</v>
      </c>
    </row>
    <row r="62" spans="1:26">
      <c r="A62" s="15" t="s">
        <v>537</v>
      </c>
      <c r="B62" s="17" t="n">
        <v>4476</v>
      </c>
      <c r="C62" s="18">
        <f>(0.0/B62*100)</f>
        <v/>
      </c>
      <c r="D62" s="19" t="n">
        <v>4476</v>
      </c>
      <c r="E62" s="18" t="n">
        <v>399.13926994</v>
      </c>
      <c r="F62" s="20" t="n">
        <v>6.32178142</v>
      </c>
      <c r="G62" s="18" t="n">
        <v>446.83147323</v>
      </c>
      <c r="H62" s="20" t="n">
        <v>3.27807007</v>
      </c>
      <c r="I62" s="18" t="n">
        <v>492.09336723</v>
      </c>
      <c r="J62" s="20" t="n">
        <v>2.34063336</v>
      </c>
      <c r="K62" s="18" t="n">
        <v>537.03894848</v>
      </c>
      <c r="L62" s="20" t="n">
        <v>1.85728932</v>
      </c>
      <c r="M62" s="18" t="n">
        <v>548.24467666</v>
      </c>
      <c r="N62" s="20" t="n">
        <v>12.41604923</v>
      </c>
      <c r="O62" s="18" t="s">
        <v>481</v>
      </c>
      <c r="P62" s="20" t="s">
        <v>481</v>
      </c>
      <c r="Q62" s="18" t="s">
        <v>481</v>
      </c>
      <c r="R62" s="20" t="s">
        <v>481</v>
      </c>
      <c r="S62" s="18" t="s">
        <v>481</v>
      </c>
      <c r="T62" s="20" t="s">
        <v>481</v>
      </c>
      <c r="U62" s="18" t="s">
        <v>481</v>
      </c>
      <c r="V62" s="20" t="s">
        <v>481</v>
      </c>
      <c r="W62" s="18" t="s">
        <v>481</v>
      </c>
      <c r="X62" s="20" t="s">
        <v>481</v>
      </c>
      <c r="Y62" s="21" t="s">
        <v>482</v>
      </c>
      <c r="Z62" s="22" t="s">
        <v>482</v>
      </c>
    </row>
    <row r="63" spans="1:26">
      <c r="A63" s="15" t="s">
        <v>538</v>
      </c>
      <c r="B63" s="17" t="n">
        <v>5324</v>
      </c>
      <c r="C63" s="18">
        <f>(0.0/B63*100)</f>
        <v/>
      </c>
      <c r="D63" s="19" t="n">
        <v>5324</v>
      </c>
      <c r="E63" s="18" t="n">
        <v>223.4298</v>
      </c>
      <c r="F63" s="20" t="n">
        <v>67.46740271</v>
      </c>
      <c r="G63" s="18" t="n">
        <v>179.2973</v>
      </c>
      <c r="H63" s="20" t="n">
        <v>48.8355322</v>
      </c>
      <c r="I63" s="18" t="n">
        <v>348.4364909</v>
      </c>
      <c r="J63" s="20" t="n">
        <v>1.78965627</v>
      </c>
      <c r="K63" s="18" t="n">
        <v>360.42282511</v>
      </c>
      <c r="L63" s="20" t="n">
        <v>2.73215508</v>
      </c>
      <c r="M63" s="18" t="s">
        <v>481</v>
      </c>
      <c r="N63" s="20" t="s">
        <v>481</v>
      </c>
      <c r="O63" s="18" t="s">
        <v>481</v>
      </c>
      <c r="P63" s="20" t="s">
        <v>481</v>
      </c>
      <c r="Q63" s="18" t="s">
        <v>481</v>
      </c>
      <c r="R63" s="20" t="s">
        <v>481</v>
      </c>
      <c r="S63" s="18" t="s">
        <v>481</v>
      </c>
      <c r="T63" s="20" t="s">
        <v>481</v>
      </c>
      <c r="U63" s="18" t="s">
        <v>481</v>
      </c>
      <c r="V63" s="20" t="s">
        <v>481</v>
      </c>
      <c r="W63" s="18" t="s">
        <v>481</v>
      </c>
      <c r="X63" s="20" t="s">
        <v>481</v>
      </c>
      <c r="Y63" s="21" t="s">
        <v>482</v>
      </c>
      <c r="Z63" s="22" t="s">
        <v>482</v>
      </c>
    </row>
    <row r="64" spans="1:26">
      <c r="A64" s="15" t="s">
        <v>539</v>
      </c>
      <c r="B64" s="17" t="n">
        <v>3634</v>
      </c>
      <c r="C64" s="18">
        <f>(0.0/B64*100)</f>
        <v/>
      </c>
      <c r="D64" s="19" t="n">
        <v>3634</v>
      </c>
      <c r="E64" s="18" t="s">
        <v>481</v>
      </c>
      <c r="F64" s="20" t="s">
        <v>481</v>
      </c>
      <c r="G64" s="18" t="s">
        <v>481</v>
      </c>
      <c r="H64" s="20" t="s">
        <v>481</v>
      </c>
      <c r="I64" s="18" t="n">
        <v>338.1637275</v>
      </c>
      <c r="J64" s="20" t="n">
        <v>41.50809745</v>
      </c>
      <c r="K64" s="18" t="n">
        <v>391.74003935</v>
      </c>
      <c r="L64" s="20" t="n">
        <v>7.72737814</v>
      </c>
      <c r="M64" s="18" t="n">
        <v>450.52172295</v>
      </c>
      <c r="N64" s="20" t="n">
        <v>1.81157026</v>
      </c>
      <c r="O64" s="18" t="n">
        <v>556.46861798</v>
      </c>
      <c r="P64" s="20" t="n">
        <v>42.28961132</v>
      </c>
      <c r="Q64" s="18" t="s">
        <v>481</v>
      </c>
      <c r="R64" s="20" t="s">
        <v>481</v>
      </c>
      <c r="S64" s="18" t="s">
        <v>481</v>
      </c>
      <c r="T64" s="20" t="s">
        <v>481</v>
      </c>
      <c r="U64" s="18" t="s">
        <v>481</v>
      </c>
      <c r="V64" s="20" t="s">
        <v>481</v>
      </c>
      <c r="W64" s="18" t="s">
        <v>481</v>
      </c>
      <c r="X64" s="20" t="s">
        <v>481</v>
      </c>
      <c r="Y64" s="21" t="s">
        <v>482</v>
      </c>
      <c r="Z64" s="22" t="s">
        <v>482</v>
      </c>
    </row>
    <row r="65" spans="1:26">
      <c r="A65" s="15" t="s">
        <v>540</v>
      </c>
      <c r="B65" s="17" t="n">
        <v>5325</v>
      </c>
      <c r="C65" s="18">
        <f>(0.0/B65*100)</f>
        <v/>
      </c>
      <c r="D65" s="19" t="n">
        <v>5325</v>
      </c>
      <c r="E65" s="18" t="n">
        <v>311.76151746</v>
      </c>
      <c r="F65" s="20" t="n">
        <v>29.02552691</v>
      </c>
      <c r="G65" s="18" t="n">
        <v>376.88469725</v>
      </c>
      <c r="H65" s="20" t="n">
        <v>5.63483961</v>
      </c>
      <c r="I65" s="18" t="n">
        <v>416.11772555</v>
      </c>
      <c r="J65" s="20" t="n">
        <v>2.44541047</v>
      </c>
      <c r="K65" s="18" t="n">
        <v>460.36951718</v>
      </c>
      <c r="L65" s="20" t="n">
        <v>9.12645414</v>
      </c>
      <c r="M65" s="18" t="n">
        <v>441.49773888</v>
      </c>
      <c r="N65" s="20" t="n">
        <v>73.74705269</v>
      </c>
      <c r="O65" s="18" t="s">
        <v>481</v>
      </c>
      <c r="P65" s="20" t="s">
        <v>481</v>
      </c>
      <c r="Q65" s="18" t="s">
        <v>481</v>
      </c>
      <c r="R65" s="20" t="s">
        <v>481</v>
      </c>
      <c r="S65" s="18" t="s">
        <v>481</v>
      </c>
      <c r="T65" s="20" t="s">
        <v>481</v>
      </c>
      <c r="U65" s="18" t="s">
        <v>481</v>
      </c>
      <c r="V65" s="20" t="s">
        <v>481</v>
      </c>
      <c r="W65" s="18" t="s">
        <v>481</v>
      </c>
      <c r="X65" s="20" t="s">
        <v>481</v>
      </c>
      <c r="Y65" s="21" t="s">
        <v>482</v>
      </c>
      <c r="Z65" s="22" t="s">
        <v>482</v>
      </c>
    </row>
    <row r="66" spans="1:26">
      <c r="A66" s="15" t="s">
        <v>541</v>
      </c>
      <c r="B66" s="17" t="n">
        <v>5665</v>
      </c>
      <c r="C66" s="18">
        <f>(0.0/B66*100)</f>
        <v/>
      </c>
      <c r="D66" s="19" t="n">
        <v>5665</v>
      </c>
      <c r="E66" s="18" t="s">
        <v>481</v>
      </c>
      <c r="F66" s="20" t="s">
        <v>481</v>
      </c>
      <c r="G66" s="18" t="s">
        <v>481</v>
      </c>
      <c r="H66" s="20" t="s">
        <v>481</v>
      </c>
      <c r="I66" s="18" t="n">
        <v>426.93142231</v>
      </c>
      <c r="J66" s="20" t="n">
        <v>1.74721001</v>
      </c>
      <c r="K66" s="18" t="n">
        <v>426.64274865</v>
      </c>
      <c r="L66" s="20" t="n">
        <v>3.64578655</v>
      </c>
      <c r="M66" s="18" t="s">
        <v>481</v>
      </c>
      <c r="N66" s="20" t="s">
        <v>481</v>
      </c>
      <c r="O66" s="18" t="s">
        <v>481</v>
      </c>
      <c r="P66" s="20" t="s">
        <v>481</v>
      </c>
      <c r="Q66" s="18" t="s">
        <v>481</v>
      </c>
      <c r="R66" s="20" t="s">
        <v>481</v>
      </c>
      <c r="S66" s="18" t="s">
        <v>481</v>
      </c>
      <c r="T66" s="20" t="s">
        <v>481</v>
      </c>
      <c r="U66" s="18" t="s">
        <v>481</v>
      </c>
      <c r="V66" s="20" t="s">
        <v>481</v>
      </c>
      <c r="W66" s="18" t="s">
        <v>481</v>
      </c>
      <c r="X66" s="20" t="s">
        <v>481</v>
      </c>
      <c r="Y66" s="21" t="s">
        <v>482</v>
      </c>
      <c r="Z66" s="22" t="s">
        <v>482</v>
      </c>
    </row>
    <row r="67" spans="1:26">
      <c r="A67" s="15" t="s">
        <v>542</v>
      </c>
      <c r="B67" s="17" t="n">
        <v>6971</v>
      </c>
      <c r="C67" s="18">
        <f>(0.0/B67*100)</f>
        <v/>
      </c>
      <c r="D67" s="19" t="n">
        <v>6971</v>
      </c>
      <c r="E67" s="18" t="n">
        <v>299.2633164</v>
      </c>
      <c r="F67" s="20" t="n">
        <v>7.26946137</v>
      </c>
      <c r="G67" s="18" t="n">
        <v>310.707729</v>
      </c>
      <c r="H67" s="20" t="n">
        <v>3.85918033</v>
      </c>
      <c r="I67" s="18" t="n">
        <v>344.65177283</v>
      </c>
      <c r="J67" s="20" t="n">
        <v>3.10369962</v>
      </c>
      <c r="K67" s="18" t="n">
        <v>411.30059787</v>
      </c>
      <c r="L67" s="20" t="n">
        <v>3.35567225</v>
      </c>
      <c r="M67" s="18" t="n">
        <v>436.31868369</v>
      </c>
      <c r="N67" s="20" t="n">
        <v>3.05344107</v>
      </c>
      <c r="O67" s="18" t="s">
        <v>481</v>
      </c>
      <c r="P67" s="20" t="s">
        <v>481</v>
      </c>
      <c r="Q67" s="18" t="s">
        <v>481</v>
      </c>
      <c r="R67" s="20" t="s">
        <v>481</v>
      </c>
      <c r="S67" s="18" t="s">
        <v>481</v>
      </c>
      <c r="T67" s="20" t="s">
        <v>481</v>
      </c>
      <c r="U67" s="18" t="s">
        <v>481</v>
      </c>
      <c r="V67" s="20" t="s">
        <v>481</v>
      </c>
      <c r="W67" s="18" t="s">
        <v>481</v>
      </c>
      <c r="X67" s="20" t="s">
        <v>481</v>
      </c>
      <c r="Y67" s="21" t="s">
        <v>482</v>
      </c>
      <c r="Z67" s="22" t="s">
        <v>482</v>
      </c>
    </row>
    <row r="68" spans="1:26">
      <c r="A68" s="15" t="s">
        <v>543</v>
      </c>
      <c r="B68" s="17" t="n">
        <v>12083</v>
      </c>
      <c r="C68" s="18">
        <f>(0.0/B68*100)</f>
        <v/>
      </c>
      <c r="D68" s="19" t="n">
        <v>12083</v>
      </c>
      <c r="E68" s="18" t="n">
        <v>255.57611748</v>
      </c>
      <c r="F68" s="20" t="n">
        <v>7.5693028</v>
      </c>
      <c r="G68" s="18" t="n">
        <v>290.38661032</v>
      </c>
      <c r="H68" s="20" t="n">
        <v>5.18693711</v>
      </c>
      <c r="I68" s="18" t="n">
        <v>365.47313321</v>
      </c>
      <c r="J68" s="20" t="n">
        <v>2.86621643</v>
      </c>
      <c r="K68" s="18" t="n">
        <v>404.64929786</v>
      </c>
      <c r="L68" s="20" t="n">
        <v>1.30250035</v>
      </c>
      <c r="M68" s="18" t="n">
        <v>451.64743409</v>
      </c>
      <c r="N68" s="20" t="n">
        <v>2.46909865</v>
      </c>
      <c r="O68" s="18" t="n">
        <v>490.36154473</v>
      </c>
      <c r="P68" s="20" t="n">
        <v>12.38624908</v>
      </c>
      <c r="Q68" s="18" t="s">
        <v>481</v>
      </c>
      <c r="R68" s="20" t="s">
        <v>481</v>
      </c>
      <c r="S68" s="18" t="s">
        <v>481</v>
      </c>
      <c r="T68" s="20" t="s">
        <v>481</v>
      </c>
      <c r="U68" s="18" t="s">
        <v>481</v>
      </c>
      <c r="V68" s="20" t="s">
        <v>481</v>
      </c>
      <c r="W68" s="18" t="s">
        <v>481</v>
      </c>
      <c r="X68" s="20" t="s">
        <v>481</v>
      </c>
      <c r="Y68" s="21" t="s">
        <v>482</v>
      </c>
      <c r="Z68" s="22" t="s">
        <v>482</v>
      </c>
    </row>
    <row r="69" spans="1:26">
      <c r="A69" s="15" t="s">
        <v>544</v>
      </c>
      <c r="B69" s="17" t="n">
        <v>4876</v>
      </c>
      <c r="C69" s="18">
        <f>(0.0/B69*100)</f>
        <v/>
      </c>
      <c r="D69" s="19" t="n">
        <v>4876</v>
      </c>
      <c r="E69" s="18" t="n">
        <v>369.86173552</v>
      </c>
      <c r="F69" s="20" t="n">
        <v>18.48541873</v>
      </c>
      <c r="G69" s="18" t="n">
        <v>393.67281011</v>
      </c>
      <c r="H69" s="20" t="n">
        <v>10.15815558</v>
      </c>
      <c r="I69" s="18" t="n">
        <v>438.14842863</v>
      </c>
      <c r="J69" s="20" t="n">
        <v>4.33345608</v>
      </c>
      <c r="K69" s="18" t="n">
        <v>440.87940167</v>
      </c>
      <c r="L69" s="20" t="n">
        <v>5.94924001</v>
      </c>
      <c r="M69" s="18" t="s">
        <v>481</v>
      </c>
      <c r="N69" s="20" t="s">
        <v>481</v>
      </c>
      <c r="O69" s="18" t="s">
        <v>481</v>
      </c>
      <c r="P69" s="20" t="s">
        <v>481</v>
      </c>
      <c r="Q69" s="18" t="s">
        <v>481</v>
      </c>
      <c r="R69" s="20" t="s">
        <v>481</v>
      </c>
      <c r="S69" s="18" t="s">
        <v>481</v>
      </c>
      <c r="T69" s="20" t="s">
        <v>481</v>
      </c>
      <c r="U69" s="18" t="s">
        <v>481</v>
      </c>
      <c r="V69" s="20" t="s">
        <v>481</v>
      </c>
      <c r="W69" s="18" t="s">
        <v>481</v>
      </c>
      <c r="X69" s="20" t="s">
        <v>481</v>
      </c>
      <c r="Y69" s="21" t="s">
        <v>482</v>
      </c>
      <c r="Z69" s="22" t="s">
        <v>482</v>
      </c>
    </row>
    <row r="70" spans="1:26">
      <c r="A70" s="15" t="s">
        <v>545</v>
      </c>
      <c r="B70" s="17" t="n">
        <v>6036</v>
      </c>
      <c r="C70" s="18">
        <f>(0.0/B70*100)</f>
        <v/>
      </c>
      <c r="D70" s="19" t="n">
        <v>6036</v>
      </c>
      <c r="E70" s="18" t="n">
        <v>450.94550831</v>
      </c>
      <c r="F70" s="20" t="n">
        <v>32.05689358</v>
      </c>
      <c r="G70" s="18" t="n">
        <v>468.73431948</v>
      </c>
      <c r="H70" s="20" t="n">
        <v>6.74228556</v>
      </c>
      <c r="I70" s="18" t="n">
        <v>495.28505152</v>
      </c>
      <c r="J70" s="20" t="n">
        <v>3.24494297</v>
      </c>
      <c r="K70" s="18" t="n">
        <v>504.2943585</v>
      </c>
      <c r="L70" s="20" t="n">
        <v>7.67220251</v>
      </c>
      <c r="M70" s="18" t="n">
        <v>442.57738484</v>
      </c>
      <c r="N70" s="20" t="n">
        <v>31.30735723</v>
      </c>
      <c r="O70" s="18" t="s">
        <v>481</v>
      </c>
      <c r="P70" s="20" t="s">
        <v>481</v>
      </c>
      <c r="Q70" s="18" t="s">
        <v>481</v>
      </c>
      <c r="R70" s="20" t="s">
        <v>481</v>
      </c>
      <c r="S70" s="18" t="s">
        <v>481</v>
      </c>
      <c r="T70" s="20" t="s">
        <v>481</v>
      </c>
      <c r="U70" s="18" t="s">
        <v>481</v>
      </c>
      <c r="V70" s="20" t="s">
        <v>481</v>
      </c>
      <c r="W70" s="18" t="s">
        <v>481</v>
      </c>
      <c r="X70" s="20" t="s">
        <v>481</v>
      </c>
      <c r="Y70" s="21" t="s">
        <v>482</v>
      </c>
      <c r="Z70" s="22" t="s">
        <v>482</v>
      </c>
    </row>
    <row r="71" spans="1:26">
      <c r="A71" s="15" t="s">
        <v>546</v>
      </c>
      <c r="B71" s="17" t="n">
        <v>6115</v>
      </c>
      <c r="C71" s="18">
        <f>(0.0/B71*100)</f>
        <v/>
      </c>
      <c r="D71" s="19" t="n">
        <v>6115</v>
      </c>
      <c r="E71" s="18" t="n">
        <v>328.06905666</v>
      </c>
      <c r="F71" s="20" t="n">
        <v>35.34297334</v>
      </c>
      <c r="G71" s="18" t="n">
        <v>448.88188636</v>
      </c>
      <c r="H71" s="20" t="n">
        <v>19.57920251</v>
      </c>
      <c r="I71" s="18" t="n">
        <v>483.85494213</v>
      </c>
      <c r="J71" s="20" t="n">
        <v>5.70164248</v>
      </c>
      <c r="K71" s="18" t="n">
        <v>541.43074921</v>
      </c>
      <c r="L71" s="20" t="n">
        <v>1.68037031</v>
      </c>
      <c r="M71" s="18" t="n">
        <v>571.7991467000001</v>
      </c>
      <c r="N71" s="20" t="n">
        <v>38.12236868</v>
      </c>
      <c r="O71" s="18" t="n">
        <v>594.67715384</v>
      </c>
      <c r="P71" s="20" t="n">
        <v>40.42091112</v>
      </c>
      <c r="Q71" s="18" t="s">
        <v>481</v>
      </c>
      <c r="R71" s="20" t="s">
        <v>481</v>
      </c>
      <c r="S71" s="18" t="s">
        <v>481</v>
      </c>
      <c r="T71" s="20" t="s">
        <v>481</v>
      </c>
      <c r="U71" s="18" t="s">
        <v>481</v>
      </c>
      <c r="V71" s="20" t="s">
        <v>481</v>
      </c>
      <c r="W71" s="18" t="s">
        <v>481</v>
      </c>
      <c r="X71" s="20" t="s">
        <v>481</v>
      </c>
      <c r="Y71" s="21" t="s">
        <v>482</v>
      </c>
      <c r="Z71" s="22" t="s">
        <v>482</v>
      </c>
    </row>
    <row r="72" spans="1:26">
      <c r="A72" s="15" t="s">
        <v>547</v>
      </c>
      <c r="B72" s="17" t="n">
        <v>7708</v>
      </c>
      <c r="C72" s="18">
        <f>(0.0/B72*100)</f>
        <v/>
      </c>
      <c r="D72" s="19" t="n">
        <v>7708</v>
      </c>
      <c r="E72" s="18" t="s">
        <v>481</v>
      </c>
      <c r="F72" s="20" t="s">
        <v>481</v>
      </c>
      <c r="G72" s="18" t="s">
        <v>481</v>
      </c>
      <c r="H72" s="20" t="s">
        <v>481</v>
      </c>
      <c r="I72" s="18" t="n">
        <v>494.8936457</v>
      </c>
      <c r="J72" s="20" t="n">
        <v>3.41723244</v>
      </c>
      <c r="K72" s="18" t="n">
        <v>498.30746214</v>
      </c>
      <c r="L72" s="20" t="n">
        <v>3.49848609</v>
      </c>
      <c r="M72" s="18" t="s">
        <v>481</v>
      </c>
      <c r="N72" s="20" t="s">
        <v>481</v>
      </c>
      <c r="O72" s="18" t="s">
        <v>481</v>
      </c>
      <c r="P72" s="20" t="s">
        <v>481</v>
      </c>
      <c r="Q72" s="18" t="s">
        <v>481</v>
      </c>
      <c r="R72" s="20" t="s">
        <v>481</v>
      </c>
      <c r="S72" s="18" t="s">
        <v>481</v>
      </c>
      <c r="T72" s="20" t="s">
        <v>481</v>
      </c>
      <c r="U72" s="18" t="s">
        <v>481</v>
      </c>
      <c r="V72" s="20" t="s">
        <v>481</v>
      </c>
      <c r="W72" s="18" t="s">
        <v>481</v>
      </c>
      <c r="X72" s="20" t="s">
        <v>481</v>
      </c>
      <c r="Y72" s="21" t="s">
        <v>482</v>
      </c>
      <c r="Z72" s="22" t="s">
        <v>482</v>
      </c>
    </row>
    <row r="73" spans="1:26">
      <c r="A73" s="15" t="s">
        <v>548</v>
      </c>
      <c r="B73" s="17" t="n">
        <v>8249</v>
      </c>
      <c r="C73" s="18">
        <f>(0.0/B73*100)</f>
        <v/>
      </c>
      <c r="D73" s="19" t="n">
        <v>8249</v>
      </c>
      <c r="E73" s="18" t="n">
        <v>336.29570318</v>
      </c>
      <c r="F73" s="20" t="n">
        <v>19.37633821</v>
      </c>
      <c r="G73" s="18" t="n">
        <v>366.45105128</v>
      </c>
      <c r="H73" s="20" t="n">
        <v>16.51386326</v>
      </c>
      <c r="I73" s="18" t="n">
        <v>387.7576136</v>
      </c>
      <c r="J73" s="20" t="n">
        <v>4.13238469</v>
      </c>
      <c r="K73" s="18" t="n">
        <v>415.79963409</v>
      </c>
      <c r="L73" s="20" t="n">
        <v>3.79577482</v>
      </c>
      <c r="M73" s="18" t="n">
        <v>436.14746752</v>
      </c>
      <c r="N73" s="20" t="n">
        <v>10.32506136</v>
      </c>
      <c r="O73" s="18" t="s">
        <v>481</v>
      </c>
      <c r="P73" s="20" t="s">
        <v>481</v>
      </c>
      <c r="Q73" s="18" t="s">
        <v>481</v>
      </c>
      <c r="R73" s="20" t="s">
        <v>481</v>
      </c>
      <c r="S73" s="18" t="s">
        <v>481</v>
      </c>
      <c r="T73" s="20" t="s">
        <v>481</v>
      </c>
      <c r="U73" s="18" t="s">
        <v>481</v>
      </c>
      <c r="V73" s="20" t="s">
        <v>481</v>
      </c>
      <c r="W73" s="18" t="s">
        <v>481</v>
      </c>
      <c r="X73" s="20" t="s">
        <v>481</v>
      </c>
      <c r="Y73" s="21" t="s">
        <v>482</v>
      </c>
      <c r="Z73" s="22" t="s">
        <v>482</v>
      </c>
    </row>
    <row r="74" spans="1:26">
      <c r="A74" s="15" t="s">
        <v>549</v>
      </c>
      <c r="B74" s="17" t="n">
        <v>4692</v>
      </c>
      <c r="C74" s="18">
        <f>(0.0/B74*100)</f>
        <v/>
      </c>
      <c r="D74" s="19" t="n">
        <v>4692</v>
      </c>
      <c r="E74" s="18" t="n">
        <v>333.68011297</v>
      </c>
      <c r="F74" s="20" t="n">
        <v>6.0188916</v>
      </c>
      <c r="G74" s="18" t="n">
        <v>326.08018215</v>
      </c>
      <c r="H74" s="20" t="n">
        <v>4.46152298</v>
      </c>
      <c r="I74" s="18" t="n">
        <v>383.83720177</v>
      </c>
      <c r="J74" s="20" t="n">
        <v>3.38753949</v>
      </c>
      <c r="K74" s="18" t="n">
        <v>471.84827222</v>
      </c>
      <c r="L74" s="20" t="n">
        <v>1.78445742</v>
      </c>
      <c r="M74" s="18" t="n">
        <v>455.42951035</v>
      </c>
      <c r="N74" s="20" t="n">
        <v>9.85497883</v>
      </c>
      <c r="O74" s="18" t="s">
        <v>481</v>
      </c>
      <c r="P74" s="20" t="s">
        <v>481</v>
      </c>
      <c r="Q74" s="18" t="s">
        <v>481</v>
      </c>
      <c r="R74" s="20" t="s">
        <v>481</v>
      </c>
      <c r="S74" s="18" t="s">
        <v>481</v>
      </c>
      <c r="T74" s="20" t="s">
        <v>481</v>
      </c>
      <c r="U74" s="18" t="s">
        <v>481</v>
      </c>
      <c r="V74" s="20" t="s">
        <v>481</v>
      </c>
      <c r="W74" s="18" t="s">
        <v>481</v>
      </c>
      <c r="X74" s="20" t="s">
        <v>481</v>
      </c>
      <c r="Y74" s="21" t="s">
        <v>482</v>
      </c>
      <c r="Z74" s="22" t="s">
        <v>482</v>
      </c>
    </row>
    <row r="75" spans="1:26">
      <c r="A75" s="15" t="s">
        <v>550</v>
      </c>
      <c r="B75" s="17" t="n">
        <v>5375</v>
      </c>
      <c r="C75" s="18">
        <f>(0.0/B75*100)</f>
        <v/>
      </c>
      <c r="D75" s="19" t="n">
        <v>5375</v>
      </c>
      <c r="E75" s="18" t="n">
        <v>262.1347596</v>
      </c>
      <c r="F75" s="20" t="n">
        <v>6.73975361</v>
      </c>
      <c r="G75" s="18" t="n">
        <v>287.35107724</v>
      </c>
      <c r="H75" s="20" t="n">
        <v>5.45899741</v>
      </c>
      <c r="I75" s="18" t="n">
        <v>316.56186627</v>
      </c>
      <c r="J75" s="20" t="n">
        <v>4.01388876</v>
      </c>
      <c r="K75" s="18" t="n">
        <v>391.0955529</v>
      </c>
      <c r="L75" s="20" t="n">
        <v>2.89530382</v>
      </c>
      <c r="M75" s="18" t="n">
        <v>415.50488932</v>
      </c>
      <c r="N75" s="20" t="n">
        <v>7.57403951</v>
      </c>
      <c r="O75" s="18" t="s">
        <v>481</v>
      </c>
      <c r="P75" s="20" t="s">
        <v>481</v>
      </c>
      <c r="Q75" s="18" t="s">
        <v>481</v>
      </c>
      <c r="R75" s="20" t="s">
        <v>481</v>
      </c>
      <c r="S75" s="18" t="s">
        <v>481</v>
      </c>
      <c r="T75" s="20" t="s">
        <v>481</v>
      </c>
      <c r="U75" s="18" t="s">
        <v>481</v>
      </c>
      <c r="V75" s="20" t="s">
        <v>481</v>
      </c>
      <c r="W75" s="18" t="s">
        <v>481</v>
      </c>
      <c r="X75" s="20" t="s">
        <v>481</v>
      </c>
      <c r="Y75" s="21" t="s">
        <v>482</v>
      </c>
      <c r="Z75" s="22" t="s">
        <v>482</v>
      </c>
    </row>
    <row r="76" spans="1:26">
      <c r="A76" s="15" t="s">
        <v>551</v>
      </c>
      <c r="B76" s="17" t="n">
        <v>14167</v>
      </c>
      <c r="C76" s="18">
        <f>(0.0/B76*100)</f>
        <v/>
      </c>
      <c r="D76" s="19" t="n">
        <v>14167</v>
      </c>
      <c r="E76" s="18" t="n">
        <v>306.65335531</v>
      </c>
      <c r="F76" s="20" t="n">
        <v>10.29650524</v>
      </c>
      <c r="G76" s="18" t="n">
        <v>321.56384426</v>
      </c>
      <c r="H76" s="20" t="n">
        <v>11.84500395</v>
      </c>
      <c r="I76" s="18" t="n">
        <v>390.1781184</v>
      </c>
      <c r="J76" s="20" t="n">
        <v>7.08486674</v>
      </c>
      <c r="K76" s="18" t="n">
        <v>427.47041352</v>
      </c>
      <c r="L76" s="20" t="n">
        <v>3.39266669</v>
      </c>
      <c r="M76" s="18" t="n">
        <v>465.20570946</v>
      </c>
      <c r="N76" s="20" t="n">
        <v>3.30621953</v>
      </c>
      <c r="O76" s="18" t="n">
        <v>534.04789601</v>
      </c>
      <c r="P76" s="20" t="n">
        <v>11.22935302</v>
      </c>
      <c r="Q76" s="18" t="s">
        <v>481</v>
      </c>
      <c r="R76" s="20" t="s">
        <v>481</v>
      </c>
      <c r="S76" s="18" t="s">
        <v>481</v>
      </c>
      <c r="T76" s="20" t="s">
        <v>481</v>
      </c>
      <c r="U76" s="18" t="s">
        <v>481</v>
      </c>
      <c r="V76" s="20" t="s">
        <v>481</v>
      </c>
      <c r="W76" s="18" t="s">
        <v>481</v>
      </c>
      <c r="X76" s="20" t="s">
        <v>481</v>
      </c>
      <c r="Y76" s="21" t="s">
        <v>482</v>
      </c>
      <c r="Z76" s="22" t="s">
        <v>482</v>
      </c>
    </row>
    <row r="77" spans="1:26">
      <c r="A77" s="15" t="s">
        <v>552</v>
      </c>
      <c r="B77" s="17" t="n">
        <v>6062</v>
      </c>
      <c r="C77" s="18">
        <f>(0.0/B77*100)</f>
        <v/>
      </c>
      <c r="D77" s="19" t="n">
        <v>6062</v>
      </c>
      <c r="E77" s="18" t="n">
        <v>337.30101583</v>
      </c>
      <c r="F77" s="20" t="n">
        <v>5.69084196</v>
      </c>
      <c r="G77" s="18" t="n">
        <v>348.87877663</v>
      </c>
      <c r="H77" s="20" t="n">
        <v>4.60468446</v>
      </c>
      <c r="I77" s="18" t="n">
        <v>391.12568297</v>
      </c>
      <c r="J77" s="20" t="n">
        <v>3.0716323</v>
      </c>
      <c r="K77" s="18" t="n">
        <v>476.82484537</v>
      </c>
      <c r="L77" s="20" t="n">
        <v>2.73343945</v>
      </c>
      <c r="M77" s="18" t="n">
        <v>519.5693240099999</v>
      </c>
      <c r="N77" s="20" t="n">
        <v>11.53319711</v>
      </c>
      <c r="O77" s="18" t="s">
        <v>481</v>
      </c>
      <c r="P77" s="20" t="s">
        <v>481</v>
      </c>
      <c r="Q77" s="18" t="s">
        <v>481</v>
      </c>
      <c r="R77" s="20" t="s">
        <v>481</v>
      </c>
      <c r="S77" s="18" t="s">
        <v>481</v>
      </c>
      <c r="T77" s="20" t="s">
        <v>481</v>
      </c>
      <c r="U77" s="18" t="s">
        <v>481</v>
      </c>
      <c r="V77" s="20" t="s">
        <v>481</v>
      </c>
      <c r="W77" s="18" t="s">
        <v>481</v>
      </c>
      <c r="X77" s="20" t="s">
        <v>481</v>
      </c>
      <c r="Y77" s="21" t="s">
        <v>482</v>
      </c>
      <c r="Z77" s="22" t="s">
        <v>482</v>
      </c>
    </row>
    <row r="78" spans="1:26">
      <c r="A78" s="15" t="s">
        <v>553</v>
      </c>
      <c r="B78" s="17" t="n">
        <v>5826</v>
      </c>
      <c r="C78" s="18">
        <f>(0.0/B78*100)</f>
        <v/>
      </c>
      <c r="D78" s="19" t="n">
        <v>5826</v>
      </c>
      <c r="E78" s="18" t="n">
        <v>376.94059943</v>
      </c>
      <c r="F78" s="20" t="n">
        <v>18.13050806</v>
      </c>
      <c r="G78" s="18" t="n">
        <v>390.46793148</v>
      </c>
      <c r="H78" s="20" t="n">
        <v>8.65969786</v>
      </c>
      <c r="I78" s="18" t="n">
        <v>415.85657132</v>
      </c>
      <c r="J78" s="20" t="n">
        <v>6.867697</v>
      </c>
      <c r="K78" s="18" t="n">
        <v>498.74868157</v>
      </c>
      <c r="L78" s="20" t="n">
        <v>3.94006057</v>
      </c>
      <c r="M78" s="18" t="n">
        <v>585.4088</v>
      </c>
      <c r="N78" s="20" t="n">
        <v>31.70899606</v>
      </c>
      <c r="O78" s="18" t="s">
        <v>481</v>
      </c>
      <c r="P78" s="20" t="s">
        <v>481</v>
      </c>
      <c r="Q78" s="18" t="s">
        <v>481</v>
      </c>
      <c r="R78" s="20" t="s">
        <v>481</v>
      </c>
      <c r="S78" s="18" t="n">
        <v>425.78950892</v>
      </c>
      <c r="T78" s="20" t="n">
        <v>13.73010363</v>
      </c>
      <c r="U78" s="18" t="s">
        <v>481</v>
      </c>
      <c r="V78" s="20" t="s">
        <v>481</v>
      </c>
      <c r="W78" s="18" t="s">
        <v>481</v>
      </c>
      <c r="X78" s="20" t="s">
        <v>481</v>
      </c>
      <c r="Y78" s="21" t="s">
        <v>482</v>
      </c>
      <c r="Z78" s="22" t="s">
        <v>482</v>
      </c>
    </row>
    <row customHeight="1" ht="25" r="79" spans="1:26">
      <c r="A79" s="15" t="s">
        <v>554</v>
      </c>
      <c r="B79" s="17" t="n">
        <v>1657</v>
      </c>
      <c r="C79" s="18">
        <f>(0.0/B79*100)</f>
        <v/>
      </c>
      <c r="D79" s="19" t="n">
        <v>1657</v>
      </c>
      <c r="E79" s="18" t="n">
        <v>352.38870585</v>
      </c>
      <c r="F79" s="20" t="n">
        <v>15.18296885</v>
      </c>
      <c r="G79" s="18" t="n">
        <v>416.10849705</v>
      </c>
      <c r="H79" s="20" t="n">
        <v>9.215609860000001</v>
      </c>
      <c r="I79" s="18" t="n">
        <v>493.04749315</v>
      </c>
      <c r="J79" s="20" t="n">
        <v>7.31159876</v>
      </c>
      <c r="K79" s="18" t="n">
        <v>510.16516514</v>
      </c>
      <c r="L79" s="20" t="n">
        <v>11.89605442</v>
      </c>
      <c r="M79" s="18" t="n">
        <v>538.60449003</v>
      </c>
      <c r="N79" s="20" t="n">
        <v>21.1585121</v>
      </c>
      <c r="O79" s="18" t="s">
        <v>481</v>
      </c>
      <c r="P79" s="20" t="s">
        <v>481</v>
      </c>
      <c r="Q79" s="18" t="s">
        <v>481</v>
      </c>
      <c r="R79" s="20" t="s">
        <v>481</v>
      </c>
      <c r="S79" s="18" t="s">
        <v>481</v>
      </c>
      <c r="T79" s="20" t="s">
        <v>481</v>
      </c>
      <c r="U79" s="18" t="s">
        <v>481</v>
      </c>
      <c r="V79" s="20" t="s">
        <v>481</v>
      </c>
      <c r="W79" s="18" t="s">
        <v>481</v>
      </c>
      <c r="X79" s="20" t="s">
        <v>481</v>
      </c>
      <c r="Y79" s="21" t="s">
        <v>482</v>
      </c>
      <c r="Z79" s="22" t="s">
        <v>482</v>
      </c>
    </row>
    <row r="80" spans="1:26">
      <c r="A80" s="15" t="s">
        <v>555</v>
      </c>
      <c r="B80" s="17" t="n">
        <v>7841</v>
      </c>
      <c r="C80" s="18">
        <f>(0.0/B80*100)</f>
        <v/>
      </c>
      <c r="D80" s="19" t="n">
        <v>7841</v>
      </c>
      <c r="E80" s="18" t="n">
        <v>420.77907714</v>
      </c>
      <c r="F80" s="20" t="n">
        <v>43.57922682</v>
      </c>
      <c r="G80" s="18" t="n">
        <v>427.1600285</v>
      </c>
      <c r="H80" s="20" t="n">
        <v>9.58675672</v>
      </c>
      <c r="I80" s="18" t="n">
        <v>434.81726021</v>
      </c>
      <c r="J80" s="20" t="n">
        <v>3.87265758</v>
      </c>
      <c r="K80" s="18" t="n">
        <v>413.67337961</v>
      </c>
      <c r="L80" s="20" t="n">
        <v>4.3567851</v>
      </c>
      <c r="M80" s="18" t="n">
        <v>468.83244012</v>
      </c>
      <c r="N80" s="20" t="n">
        <v>10.31635902</v>
      </c>
      <c r="O80" s="18" t="s">
        <v>481</v>
      </c>
      <c r="P80" s="20" t="s">
        <v>481</v>
      </c>
      <c r="Q80" s="18" t="s">
        <v>481</v>
      </c>
      <c r="R80" s="20" t="s">
        <v>481</v>
      </c>
      <c r="S80" s="18" t="s">
        <v>481</v>
      </c>
      <c r="T80" s="20" t="s">
        <v>481</v>
      </c>
      <c r="U80" s="18" t="s">
        <v>481</v>
      </c>
      <c r="V80" s="20" t="s">
        <v>481</v>
      </c>
      <c r="W80" s="18" t="s">
        <v>481</v>
      </c>
      <c r="X80" s="20" t="s">
        <v>481</v>
      </c>
      <c r="Y80" s="21" t="s">
        <v>482</v>
      </c>
      <c r="Z80" s="22" t="s">
        <v>482</v>
      </c>
    </row>
    <row r="81" spans="1:26">
      <c r="A81" s="23" t="s">
        <v>556</v>
      </c>
      <c r="B81" s="17" t="n">
        <v>8861</v>
      </c>
      <c r="C81" s="18">
        <f>(0.0/B81*100)</f>
        <v/>
      </c>
      <c r="D81" s="19" t="n">
        <v>8861</v>
      </c>
      <c r="E81" s="18" t="s">
        <v>481</v>
      </c>
      <c r="F81" s="20" t="s">
        <v>481</v>
      </c>
      <c r="G81" s="18" t="s">
        <v>481</v>
      </c>
      <c r="H81" s="20" t="s">
        <v>481</v>
      </c>
      <c r="I81" s="18" t="n">
        <v>310.6211825</v>
      </c>
      <c r="J81" s="20" t="n">
        <v>7.902487</v>
      </c>
      <c r="K81" s="18" t="n">
        <v>434.20931363</v>
      </c>
      <c r="L81" s="20" t="n">
        <v>3.34679641</v>
      </c>
      <c r="M81" s="18" t="n">
        <v>522.76604572</v>
      </c>
      <c r="N81" s="20" t="n">
        <v>16.39011868</v>
      </c>
      <c r="O81" s="18" t="s">
        <v>481</v>
      </c>
      <c r="P81" s="20" t="s">
        <v>481</v>
      </c>
      <c r="Q81" s="18" t="s">
        <v>481</v>
      </c>
      <c r="R81" s="20" t="s">
        <v>481</v>
      </c>
      <c r="S81" s="18" t="s">
        <v>481</v>
      </c>
      <c r="T81" s="20" t="s">
        <v>481</v>
      </c>
      <c r="U81" s="18" t="s">
        <v>481</v>
      </c>
      <c r="V81" s="20" t="s">
        <v>481</v>
      </c>
      <c r="W81" s="18" t="s">
        <v>481</v>
      </c>
      <c r="X81" s="20" t="s">
        <v>481</v>
      </c>
      <c r="Y81" s="21" t="s">
        <v>482</v>
      </c>
      <c r="Z81" s="22" t="s">
        <v>482</v>
      </c>
    </row>
    <row r="82" spans="1:26">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row>
    <row r="83" spans="1:26">
      <c r="A83" s="3" t="s">
        <v>558</v>
      </c>
    </row>
    <row r="84" spans="1:26">
      <c r="A84" s="25" t="s">
        <v>559</v>
      </c>
    </row>
    <row r="85" spans="1:26">
      <c r="A85" s="25" t="s">
        <v>560</v>
      </c>
    </row>
    <row customHeight="1" ht="30" r="86" spans="1:26">
      <c r="A86" s="25" t="s">
        <v>561</v>
      </c>
    </row>
    <row customHeight="1" ht="30" r="87" spans="1:26">
      <c r="A87" s="25" t="s">
        <v>557</v>
      </c>
    </row>
    <row customHeight="1" ht="30" r="88" spans="1:26">
      <c r="A88" s="25" t="s">
        <v>562</v>
      </c>
    </row>
    <row customHeight="1" ht="30" r="89" spans="1:26">
      <c r="A89" s="25" t="s">
        <v>563</v>
      </c>
    </row>
    <row customHeight="1" ht="30" r="90" spans="1:26">
      <c r="A90" s="25" t="s">
        <v>564</v>
      </c>
    </row>
    <row customHeight="1" ht="30" r="91" spans="1:26">
      <c r="A91" s="25" t="s">
        <v>565</v>
      </c>
    </row>
    <row customHeight="1" ht="30" r="92" spans="1:26">
      <c r="A92" s="25" t="s">
        <v>566</v>
      </c>
    </row>
    <row customHeight="1" ht="30" r="93" spans="1:26">
      <c r="A93" s="25" t="s">
        <v>567</v>
      </c>
    </row>
    <row customHeight="1" ht="30" r="94" spans="1:26">
      <c r="A94" s="25" t="s">
        <v>568</v>
      </c>
    </row>
    <row customHeight="1" ht="30" r="95" spans="1:26">
      <c r="A95" s="25" t="s">
        <v>569</v>
      </c>
    </row>
    <row customHeight="1" ht="30" r="96" spans="1:26">
      <c r="A96" s="25" t="s">
        <v>570</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AL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8">
      <c r="A1" s="4" t="s">
        <v>460</v>
      </c>
    </row>
    <row r="2" spans="1:38">
      <c r="A2" s="5" t="s">
        <v>571</v>
      </c>
    </row>
    <row customHeight="1" ht="30" r="4" spans="1:38">
      <c r="A4" s="6" t="n"/>
      <c r="B4" s="7" t="s">
        <v>462</v>
      </c>
      <c r="C4" s="7" t="s">
        <v>463</v>
      </c>
      <c r="D4" s="8" t="s">
        <v>462</v>
      </c>
      <c r="E4" s="9" t="s">
        <v>572</v>
      </c>
      <c r="F4" s="10" t="n"/>
      <c r="G4" s="9" t="s">
        <v>573</v>
      </c>
      <c r="H4" s="10" t="n"/>
      <c r="I4" s="9" t="s">
        <v>574</v>
      </c>
      <c r="J4" s="10" t="n"/>
      <c r="K4" s="9" t="s">
        <v>575</v>
      </c>
      <c r="L4" s="10" t="n"/>
      <c r="M4" s="9" t="s">
        <v>576</v>
      </c>
      <c r="N4" s="10" t="n"/>
      <c r="O4" s="9" t="s">
        <v>577</v>
      </c>
      <c r="P4" s="10" t="n"/>
      <c r="Q4" s="9" t="s">
        <v>578</v>
      </c>
      <c r="R4" s="10" t="n"/>
      <c r="S4" s="9" t="s">
        <v>579</v>
      </c>
      <c r="T4" s="10" t="n"/>
      <c r="U4" s="9" t="s">
        <v>580</v>
      </c>
      <c r="V4" s="10" t="n"/>
      <c r="W4" s="9" t="s">
        <v>581</v>
      </c>
      <c r="X4" s="10" t="n"/>
      <c r="Y4" s="9" t="s">
        <v>582</v>
      </c>
      <c r="Z4" s="10" t="n"/>
      <c r="AA4" s="9" t="s">
        <v>583</v>
      </c>
      <c r="AB4" s="10" t="n"/>
      <c r="AC4" s="9" t="s">
        <v>584</v>
      </c>
      <c r="AD4" s="10" t="n"/>
      <c r="AE4" s="9" t="s">
        <v>585</v>
      </c>
      <c r="AF4" s="10" t="n"/>
      <c r="AG4" s="9" t="s">
        <v>472</v>
      </c>
      <c r="AH4" s="10" t="n"/>
      <c r="AI4" s="9" t="s">
        <v>473</v>
      </c>
      <c r="AJ4" s="10" t="n"/>
      <c r="AK4" s="9" t="s">
        <v>586</v>
      </c>
      <c r="AL4" s="10" t="n"/>
    </row>
    <row r="5" spans="1:3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c r="AE5" s="12" t="s">
        <v>478</v>
      </c>
      <c r="AF5" s="11" t="s">
        <v>479</v>
      </c>
      <c r="AG5" s="12" t="s">
        <v>478</v>
      </c>
      <c r="AH5" s="11" t="s">
        <v>479</v>
      </c>
      <c r="AI5" s="12" t="s">
        <v>478</v>
      </c>
      <c r="AJ5" s="11" t="s">
        <v>479</v>
      </c>
      <c r="AK5" s="12" t="s">
        <v>478</v>
      </c>
      <c r="AL5" s="11" t="s">
        <v>479</v>
      </c>
    </row>
    <row r="6" spans="1:3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5" t="n"/>
      <c r="AE6" s="14" t="n"/>
      <c r="AF6" s="15" t="n"/>
      <c r="AG6" s="14" t="n"/>
      <c r="AH6" s="15" t="n"/>
      <c r="AI6" s="14" t="n"/>
      <c r="AJ6" s="15" t="n"/>
      <c r="AK6" s="14" t="n"/>
      <c r="AL6" s="16" t="n"/>
    </row>
    <row r="7" spans="1:38">
      <c r="A7" s="15" t="s">
        <v>480</v>
      </c>
      <c r="B7" s="17" t="n">
        <v>14530</v>
      </c>
      <c r="C7" s="18">
        <f>(0.0/B7*100)</f>
        <v/>
      </c>
      <c r="D7" s="19" t="n">
        <v>14530</v>
      </c>
      <c r="E7" s="18" t="n">
        <v>497.78025472</v>
      </c>
      <c r="F7" s="20" t="n">
        <v>5.04818746</v>
      </c>
      <c r="G7" s="18" t="n">
        <v>501.55171463</v>
      </c>
      <c r="H7" s="20" t="n">
        <v>5.01773917</v>
      </c>
      <c r="I7" s="18" t="n">
        <v>504.26369928</v>
      </c>
      <c r="J7" s="20" t="n">
        <v>4.23674874</v>
      </c>
      <c r="K7" s="18" t="n">
        <v>500.9028025</v>
      </c>
      <c r="L7" s="20" t="n">
        <v>4.15166359</v>
      </c>
      <c r="M7" s="18" t="n">
        <v>508.90418024</v>
      </c>
      <c r="N7" s="20" t="n">
        <v>5.07595893</v>
      </c>
      <c r="O7" s="18" t="n">
        <v>508.59056588</v>
      </c>
      <c r="P7" s="20" t="n">
        <v>4.19477955</v>
      </c>
      <c r="Q7" s="18" t="n">
        <v>495.76688336</v>
      </c>
      <c r="R7" s="20" t="n">
        <v>4.32712396</v>
      </c>
      <c r="S7" s="18" t="n">
        <v>503.89086522</v>
      </c>
      <c r="T7" s="20" t="n">
        <v>4.94061595</v>
      </c>
      <c r="U7" s="18" t="n">
        <v>504.0475736</v>
      </c>
      <c r="V7" s="20" t="n">
        <v>3.92179123</v>
      </c>
      <c r="W7" s="18" t="n">
        <v>505.64795025</v>
      </c>
      <c r="X7" s="20" t="n">
        <v>4.29589113</v>
      </c>
      <c r="Y7" s="18" t="n">
        <v>502.62301863</v>
      </c>
      <c r="Z7" s="20" t="n">
        <v>4.53393083</v>
      </c>
      <c r="AA7" s="18" t="n">
        <v>500.27751084</v>
      </c>
      <c r="AB7" s="20" t="n">
        <v>4.61217616</v>
      </c>
      <c r="AC7" s="18" t="s">
        <v>481</v>
      </c>
      <c r="AD7" s="20" t="s">
        <v>481</v>
      </c>
      <c r="AE7" s="18" t="s">
        <v>481</v>
      </c>
      <c r="AF7" s="20" t="s">
        <v>481</v>
      </c>
      <c r="AG7" s="18" t="s">
        <v>481</v>
      </c>
      <c r="AH7" s="20" t="s">
        <v>481</v>
      </c>
      <c r="AI7" s="18" t="s">
        <v>481</v>
      </c>
      <c r="AJ7" s="20" t="s">
        <v>481</v>
      </c>
      <c r="AK7" s="18" t="s">
        <v>481</v>
      </c>
      <c r="AL7" s="20" t="s">
        <v>481</v>
      </c>
    </row>
    <row r="8" spans="1:38">
      <c r="A8" s="15" t="s">
        <v>483</v>
      </c>
      <c r="B8" s="17" t="n">
        <v>7007</v>
      </c>
      <c r="C8" s="18">
        <f>(0.0/B8*100)</f>
        <v/>
      </c>
      <c r="D8" s="19" t="n">
        <v>7007</v>
      </c>
      <c r="E8" s="18" t="n">
        <v>466.78542184</v>
      </c>
      <c r="F8" s="20" t="n">
        <v>6.51652131</v>
      </c>
      <c r="G8" s="18" t="n">
        <v>479.86156392</v>
      </c>
      <c r="H8" s="20" t="n">
        <v>5.80594672</v>
      </c>
      <c r="I8" s="18" t="n">
        <v>485.31168019</v>
      </c>
      <c r="J8" s="20" t="n">
        <v>5.952474</v>
      </c>
      <c r="K8" s="18" t="n">
        <v>487.16129448</v>
      </c>
      <c r="L8" s="20" t="n">
        <v>5.01846657</v>
      </c>
      <c r="M8" s="18" t="n">
        <v>490.48436022</v>
      </c>
      <c r="N8" s="20" t="n">
        <v>5.96424555</v>
      </c>
      <c r="O8" s="18" t="n">
        <v>478.92943353</v>
      </c>
      <c r="P8" s="20" t="n">
        <v>6.10589675</v>
      </c>
      <c r="Q8" s="18" t="n">
        <v>469.21467358</v>
      </c>
      <c r="R8" s="20" t="n">
        <v>5.40142924</v>
      </c>
      <c r="S8" s="18" t="n">
        <v>497.47365596</v>
      </c>
      <c r="T8" s="20" t="n">
        <v>5.43029783</v>
      </c>
      <c r="U8" s="18" t="n">
        <v>489.23320081</v>
      </c>
      <c r="V8" s="20" t="n">
        <v>6.32951992</v>
      </c>
      <c r="W8" s="18" t="n">
        <v>482.41252838</v>
      </c>
      <c r="X8" s="20" t="n">
        <v>6.36733562</v>
      </c>
      <c r="Y8" s="18" t="n">
        <v>499.69020493</v>
      </c>
      <c r="Z8" s="20" t="n">
        <v>5.53736092</v>
      </c>
      <c r="AA8" s="18" t="n">
        <v>492.71617004</v>
      </c>
      <c r="AB8" s="20" t="n">
        <v>5.10343018</v>
      </c>
      <c r="AC8" s="18" t="s">
        <v>481</v>
      </c>
      <c r="AD8" s="20" t="s">
        <v>481</v>
      </c>
      <c r="AE8" s="18" t="s">
        <v>481</v>
      </c>
      <c r="AF8" s="20" t="s">
        <v>481</v>
      </c>
      <c r="AG8" s="18" t="s">
        <v>481</v>
      </c>
      <c r="AH8" s="20" t="s">
        <v>481</v>
      </c>
      <c r="AI8" s="18" t="s">
        <v>481</v>
      </c>
      <c r="AJ8" s="20" t="s">
        <v>481</v>
      </c>
      <c r="AK8" s="18" t="s">
        <v>481</v>
      </c>
      <c r="AL8" s="20" t="s">
        <v>481</v>
      </c>
    </row>
    <row r="9" spans="1:38">
      <c r="A9" s="15" t="s">
        <v>484</v>
      </c>
      <c r="B9" s="17" t="n">
        <v>9651</v>
      </c>
      <c r="C9" s="18">
        <f>(0.0/B9*100)</f>
        <v/>
      </c>
      <c r="D9" s="19" t="n">
        <v>9651</v>
      </c>
      <c r="E9" s="18" t="n">
        <v>504.55286348</v>
      </c>
      <c r="F9" s="20" t="n">
        <v>4.73954731</v>
      </c>
      <c r="G9" s="18" t="n">
        <v>501.02340784</v>
      </c>
      <c r="H9" s="20" t="n">
        <v>4.26652571</v>
      </c>
      <c r="I9" s="18" t="n">
        <v>504.02923535</v>
      </c>
      <c r="J9" s="20" t="n">
        <v>4.66272056</v>
      </c>
      <c r="K9" s="18" t="n">
        <v>506.21831399</v>
      </c>
      <c r="L9" s="20" t="n">
        <v>4.86999633</v>
      </c>
      <c r="M9" s="18" t="n">
        <v>501.0240886</v>
      </c>
      <c r="N9" s="20" t="n">
        <v>4.78913726</v>
      </c>
      <c r="O9" s="18" t="n">
        <v>499.22844807</v>
      </c>
      <c r="P9" s="20" t="n">
        <v>4.51447637</v>
      </c>
      <c r="Q9" s="18" t="n">
        <v>496.46322632</v>
      </c>
      <c r="R9" s="20" t="n">
        <v>4.28062219</v>
      </c>
      <c r="S9" s="18" t="n">
        <v>494.6902925</v>
      </c>
      <c r="T9" s="20" t="n">
        <v>4.92782156</v>
      </c>
      <c r="U9" s="18" t="n">
        <v>492.88112577</v>
      </c>
      <c r="V9" s="20" t="n">
        <v>3.94161844</v>
      </c>
      <c r="W9" s="18" t="n">
        <v>488.93177981</v>
      </c>
      <c r="X9" s="20" t="n">
        <v>4.82398403</v>
      </c>
      <c r="Y9" s="18" t="n">
        <v>493.72111641</v>
      </c>
      <c r="Z9" s="20" t="n">
        <v>4.60671739</v>
      </c>
      <c r="AA9" s="18" t="n">
        <v>499.14920874</v>
      </c>
      <c r="AB9" s="20" t="n">
        <v>4.65639623</v>
      </c>
      <c r="AC9" s="18" t="s">
        <v>481</v>
      </c>
      <c r="AD9" s="20" t="s">
        <v>481</v>
      </c>
      <c r="AE9" s="18" t="s">
        <v>481</v>
      </c>
      <c r="AF9" s="20" t="s">
        <v>481</v>
      </c>
      <c r="AG9" s="18" t="s">
        <v>481</v>
      </c>
      <c r="AH9" s="20" t="s">
        <v>481</v>
      </c>
      <c r="AI9" s="18" t="s">
        <v>481</v>
      </c>
      <c r="AJ9" s="20" t="s">
        <v>481</v>
      </c>
      <c r="AK9" s="18" t="s">
        <v>481</v>
      </c>
      <c r="AL9" s="20" t="s">
        <v>481</v>
      </c>
    </row>
    <row r="10" spans="1:38">
      <c r="A10" s="15" t="s">
        <v>485</v>
      </c>
      <c r="B10" s="17" t="n">
        <v>20058</v>
      </c>
      <c r="C10" s="18">
        <f>(0.0/B10*100)</f>
        <v/>
      </c>
      <c r="D10" s="19" t="n">
        <v>20058</v>
      </c>
      <c r="E10" s="18" t="n">
        <v>523.25147297</v>
      </c>
      <c r="F10" s="20" t="n">
        <v>4.54698215</v>
      </c>
      <c r="G10" s="18" t="n">
        <v>529.32486654</v>
      </c>
      <c r="H10" s="20" t="n">
        <v>4.78614449</v>
      </c>
      <c r="I10" s="18" t="n">
        <v>527.98971746</v>
      </c>
      <c r="J10" s="20" t="n">
        <v>4.92487874</v>
      </c>
      <c r="K10" s="18" t="n">
        <v>526.7721993500001</v>
      </c>
      <c r="L10" s="20" t="n">
        <v>5.30441101</v>
      </c>
      <c r="M10" s="18" t="n">
        <v>533.48908159</v>
      </c>
      <c r="N10" s="20" t="n">
        <v>4.80298078</v>
      </c>
      <c r="O10" s="18" t="n">
        <v>531.00765753</v>
      </c>
      <c r="P10" s="20" t="n">
        <v>3.99685792</v>
      </c>
      <c r="Q10" s="18" t="n">
        <v>530.21787851</v>
      </c>
      <c r="R10" s="20" t="n">
        <v>4.117279</v>
      </c>
      <c r="S10" s="18" t="n">
        <v>529.88925847</v>
      </c>
      <c r="T10" s="20" t="n">
        <v>4.81935057</v>
      </c>
      <c r="U10" s="18" t="n">
        <v>525.33730847</v>
      </c>
      <c r="V10" s="20" t="n">
        <v>4.57438394</v>
      </c>
      <c r="W10" s="18" t="n">
        <v>519.62557658</v>
      </c>
      <c r="X10" s="20" t="n">
        <v>3.86351506</v>
      </c>
      <c r="Y10" s="18" t="n">
        <v>521.14887341</v>
      </c>
      <c r="Z10" s="20" t="n">
        <v>4.41897325</v>
      </c>
      <c r="AA10" s="18" t="n">
        <v>521.60078887</v>
      </c>
      <c r="AB10" s="20" t="n">
        <v>4.33720161</v>
      </c>
      <c r="AC10" s="18" t="s">
        <v>481</v>
      </c>
      <c r="AD10" s="20" t="s">
        <v>481</v>
      </c>
      <c r="AE10" s="18" t="s">
        <v>481</v>
      </c>
      <c r="AF10" s="20" t="s">
        <v>481</v>
      </c>
      <c r="AG10" s="18" t="s">
        <v>481</v>
      </c>
      <c r="AH10" s="20" t="s">
        <v>481</v>
      </c>
      <c r="AI10" s="18" t="s">
        <v>481</v>
      </c>
      <c r="AJ10" s="20" t="s">
        <v>481</v>
      </c>
      <c r="AK10" s="18" t="s">
        <v>481</v>
      </c>
      <c r="AL10" s="20" t="s">
        <v>481</v>
      </c>
    </row>
    <row r="11" spans="1:38">
      <c r="A11" s="15" t="s">
        <v>486</v>
      </c>
      <c r="B11" s="17" t="n">
        <v>7053</v>
      </c>
      <c r="C11" s="18">
        <f>(0.0/B11*100)</f>
        <v/>
      </c>
      <c r="D11" s="19" t="n">
        <v>7053</v>
      </c>
      <c r="E11" s="18" t="n">
        <v>460.76550596</v>
      </c>
      <c r="F11" s="20" t="n">
        <v>5.37546738</v>
      </c>
      <c r="G11" s="18" t="n">
        <v>455.0618484</v>
      </c>
      <c r="H11" s="20" t="n">
        <v>5.61314881</v>
      </c>
      <c r="I11" s="18" t="n">
        <v>459.51181947</v>
      </c>
      <c r="J11" s="20" t="n">
        <v>5.56612537</v>
      </c>
      <c r="K11" s="18" t="n">
        <v>443.50709957</v>
      </c>
      <c r="L11" s="20" t="n">
        <v>5.37670254</v>
      </c>
      <c r="M11" s="18" t="n">
        <v>452.60504329</v>
      </c>
      <c r="N11" s="20" t="n">
        <v>5.5673998</v>
      </c>
      <c r="O11" s="18" t="n">
        <v>464.52573649</v>
      </c>
      <c r="P11" s="20" t="n">
        <v>5.01664999</v>
      </c>
      <c r="Q11" s="18" t="n">
        <v>465.45089482</v>
      </c>
      <c r="R11" s="20" t="n">
        <v>5.26796294</v>
      </c>
      <c r="S11" s="18" t="n">
        <v>463.53347063</v>
      </c>
      <c r="T11" s="20" t="n">
        <v>5.62837092</v>
      </c>
      <c r="U11" s="18" t="n">
        <v>458.97069413</v>
      </c>
      <c r="V11" s="20" t="n">
        <v>5.33931152</v>
      </c>
      <c r="W11" s="18" t="n">
        <v>466.46116395</v>
      </c>
      <c r="X11" s="20" t="n">
        <v>4.35492574</v>
      </c>
      <c r="Y11" s="18" t="n">
        <v>455.90415358</v>
      </c>
      <c r="Z11" s="20" t="n">
        <v>5.6071152</v>
      </c>
      <c r="AA11" s="18" t="n">
        <v>455.47243144</v>
      </c>
      <c r="AB11" s="20" t="n">
        <v>5.17280178</v>
      </c>
      <c r="AC11" s="18" t="s">
        <v>481</v>
      </c>
      <c r="AD11" s="20" t="s">
        <v>481</v>
      </c>
      <c r="AE11" s="18" t="s">
        <v>481</v>
      </c>
      <c r="AF11" s="20" t="s">
        <v>481</v>
      </c>
      <c r="AG11" s="18" t="s">
        <v>481</v>
      </c>
      <c r="AH11" s="20" t="s">
        <v>481</v>
      </c>
      <c r="AI11" s="18" t="s">
        <v>481</v>
      </c>
      <c r="AJ11" s="20" t="s">
        <v>481</v>
      </c>
      <c r="AK11" s="18" t="s">
        <v>481</v>
      </c>
      <c r="AL11" s="20" t="s">
        <v>481</v>
      </c>
    </row>
    <row r="12" spans="1:38">
      <c r="A12" s="15" t="s">
        <v>487</v>
      </c>
      <c r="B12" s="17" t="n">
        <v>6894</v>
      </c>
      <c r="C12" s="18">
        <f>(0.0/B12*100)</f>
        <v/>
      </c>
      <c r="D12" s="19" t="n">
        <v>6894</v>
      </c>
      <c r="E12" s="18" t="n">
        <v>489.41960232</v>
      </c>
      <c r="F12" s="20" t="n">
        <v>6.27635125</v>
      </c>
      <c r="G12" s="18" t="n">
        <v>482.72216513</v>
      </c>
      <c r="H12" s="20" t="n">
        <v>5.85626624</v>
      </c>
      <c r="I12" s="18" t="n">
        <v>499.51988415</v>
      </c>
      <c r="J12" s="20" t="n">
        <v>4.98972999</v>
      </c>
      <c r="K12" s="18" t="n">
        <v>489.74671551</v>
      </c>
      <c r="L12" s="20" t="n">
        <v>5.5648083</v>
      </c>
      <c r="M12" s="18" t="n">
        <v>482.48561627</v>
      </c>
      <c r="N12" s="20" t="n">
        <v>5.51319712</v>
      </c>
      <c r="O12" s="18" t="n">
        <v>486.90674655</v>
      </c>
      <c r="P12" s="20" t="n">
        <v>4.7994902</v>
      </c>
      <c r="Q12" s="18" t="n">
        <v>488.40646783</v>
      </c>
      <c r="R12" s="20" t="n">
        <v>5.29804441</v>
      </c>
      <c r="S12" s="18" t="n">
        <v>481.41189843</v>
      </c>
      <c r="T12" s="20" t="n">
        <v>6.21705655</v>
      </c>
      <c r="U12" s="18" t="n">
        <v>490.21586442</v>
      </c>
      <c r="V12" s="20" t="n">
        <v>5.72847643</v>
      </c>
      <c r="W12" s="18" t="n">
        <v>491.27201246</v>
      </c>
      <c r="X12" s="20" t="n">
        <v>5.57566776</v>
      </c>
      <c r="Y12" s="18" t="n">
        <v>483.56421667</v>
      </c>
      <c r="Z12" s="20" t="n">
        <v>7.06916951</v>
      </c>
      <c r="AA12" s="18" t="n">
        <v>480.31574701</v>
      </c>
      <c r="AB12" s="20" t="n">
        <v>5.97316375</v>
      </c>
      <c r="AC12" s="18" t="s">
        <v>481</v>
      </c>
      <c r="AD12" s="20" t="s">
        <v>481</v>
      </c>
      <c r="AE12" s="18" t="s">
        <v>481</v>
      </c>
      <c r="AF12" s="20" t="s">
        <v>481</v>
      </c>
      <c r="AG12" s="18" t="s">
        <v>481</v>
      </c>
      <c r="AH12" s="20" t="s">
        <v>481</v>
      </c>
      <c r="AI12" s="18" t="s">
        <v>481</v>
      </c>
      <c r="AJ12" s="20" t="s">
        <v>481</v>
      </c>
      <c r="AK12" s="18" t="s">
        <v>481</v>
      </c>
      <c r="AL12" s="20" t="s">
        <v>481</v>
      </c>
    </row>
    <row r="13" spans="1:38">
      <c r="A13" s="15" t="s">
        <v>488</v>
      </c>
      <c r="B13" s="17" t="n">
        <v>7161</v>
      </c>
      <c r="C13" s="18">
        <f>(0.0/B13*100)</f>
        <v/>
      </c>
      <c r="D13" s="19" t="n">
        <v>7161</v>
      </c>
      <c r="E13" s="18" t="n">
        <v>499.58751223</v>
      </c>
      <c r="F13" s="20" t="n">
        <v>6.83707473</v>
      </c>
      <c r="G13" s="18" t="n">
        <v>506.56824326</v>
      </c>
      <c r="H13" s="20" t="n">
        <v>4.73989177</v>
      </c>
      <c r="I13" s="18" t="n">
        <v>498.08167775</v>
      </c>
      <c r="J13" s="20" t="n">
        <v>4.64833891</v>
      </c>
      <c r="K13" s="18" t="n">
        <v>505.07132474</v>
      </c>
      <c r="L13" s="20" t="n">
        <v>5.34051681</v>
      </c>
      <c r="M13" s="18" t="n">
        <v>502.17056093</v>
      </c>
      <c r="N13" s="20" t="n">
        <v>6.07937653</v>
      </c>
      <c r="O13" s="18" t="n">
        <v>506.05526113</v>
      </c>
      <c r="P13" s="20" t="n">
        <v>5.88155162</v>
      </c>
      <c r="Q13" s="18" t="n">
        <v>503.36533753</v>
      </c>
      <c r="R13" s="20" t="n">
        <v>5.12830911</v>
      </c>
      <c r="S13" s="18" t="n">
        <v>507.27500007</v>
      </c>
      <c r="T13" s="20" t="n">
        <v>5.08218797</v>
      </c>
      <c r="U13" s="18" t="n">
        <v>496.73793957</v>
      </c>
      <c r="V13" s="20" t="n">
        <v>4.90440817</v>
      </c>
      <c r="W13" s="18" t="n">
        <v>492.46499023</v>
      </c>
      <c r="X13" s="20" t="n">
        <v>5.32108765</v>
      </c>
      <c r="Y13" s="18" t="n">
        <v>490.49283325</v>
      </c>
      <c r="Z13" s="20" t="n">
        <v>5.3494723</v>
      </c>
      <c r="AA13" s="18" t="n">
        <v>488.28669309</v>
      </c>
      <c r="AB13" s="20" t="n">
        <v>4.79174487</v>
      </c>
      <c r="AC13" s="18" t="s">
        <v>481</v>
      </c>
      <c r="AD13" s="20" t="s">
        <v>481</v>
      </c>
      <c r="AE13" s="18" t="s">
        <v>481</v>
      </c>
      <c r="AF13" s="20" t="s">
        <v>481</v>
      </c>
      <c r="AG13" s="18" t="s">
        <v>481</v>
      </c>
      <c r="AH13" s="20" t="s">
        <v>481</v>
      </c>
      <c r="AI13" s="18" t="s">
        <v>481</v>
      </c>
      <c r="AJ13" s="20" t="s">
        <v>481</v>
      </c>
      <c r="AK13" s="18" t="s">
        <v>481</v>
      </c>
      <c r="AL13" s="20" t="s">
        <v>481</v>
      </c>
    </row>
    <row r="14" spans="1:38">
      <c r="A14" s="15" t="s">
        <v>489</v>
      </c>
      <c r="B14" s="17" t="n">
        <v>5587</v>
      </c>
      <c r="C14" s="18">
        <f>(0.0/B14*100)</f>
        <v/>
      </c>
      <c r="D14" s="19" t="n">
        <v>5587</v>
      </c>
      <c r="E14" s="18" t="n">
        <v>529.94961727</v>
      </c>
      <c r="F14" s="20" t="n">
        <v>5.58401394</v>
      </c>
      <c r="G14" s="18" t="n">
        <v>523.4888075699999</v>
      </c>
      <c r="H14" s="20" t="n">
        <v>5.00256318</v>
      </c>
      <c r="I14" s="18" t="n">
        <v>516.99454869</v>
      </c>
      <c r="J14" s="20" t="n">
        <v>5.37642438</v>
      </c>
      <c r="K14" s="18" t="n">
        <v>530.84127309</v>
      </c>
      <c r="L14" s="20" t="n">
        <v>5.79343631</v>
      </c>
      <c r="M14" s="18" t="n">
        <v>530.70799487</v>
      </c>
      <c r="N14" s="20" t="n">
        <v>5.05344619</v>
      </c>
      <c r="O14" s="18" t="n">
        <v>521.33627071</v>
      </c>
      <c r="P14" s="20" t="n">
        <v>5.63182926</v>
      </c>
      <c r="Q14" s="18" t="n">
        <v>520.41431576</v>
      </c>
      <c r="R14" s="20" t="n">
        <v>5.17647731</v>
      </c>
      <c r="S14" s="18" t="n">
        <v>510.98218364</v>
      </c>
      <c r="T14" s="20" t="n">
        <v>4.59092782</v>
      </c>
      <c r="U14" s="18" t="n">
        <v>515.6309299</v>
      </c>
      <c r="V14" s="20" t="n">
        <v>4.85644078</v>
      </c>
      <c r="W14" s="18" t="n">
        <v>505.80078887</v>
      </c>
      <c r="X14" s="20" t="n">
        <v>5.21468023</v>
      </c>
      <c r="Y14" s="18" t="n">
        <v>513.49198275</v>
      </c>
      <c r="Z14" s="20" t="n">
        <v>5.06191496</v>
      </c>
      <c r="AA14" s="18" t="n">
        <v>509.32397038</v>
      </c>
      <c r="AB14" s="20" t="n">
        <v>6.01812488</v>
      </c>
      <c r="AC14" s="18" t="s">
        <v>481</v>
      </c>
      <c r="AD14" s="20" t="s">
        <v>481</v>
      </c>
      <c r="AE14" s="18" t="s">
        <v>481</v>
      </c>
      <c r="AF14" s="20" t="s">
        <v>481</v>
      </c>
      <c r="AG14" s="18" t="s">
        <v>481</v>
      </c>
      <c r="AH14" s="20" t="s">
        <v>481</v>
      </c>
      <c r="AI14" s="18" t="s">
        <v>481</v>
      </c>
      <c r="AJ14" s="20" t="s">
        <v>481</v>
      </c>
      <c r="AK14" s="18" t="s">
        <v>481</v>
      </c>
      <c r="AL14" s="20" t="s">
        <v>481</v>
      </c>
    </row>
    <row r="15" spans="1:38">
      <c r="A15" s="15" t="s">
        <v>490</v>
      </c>
      <c r="B15" s="17" t="n">
        <v>5882</v>
      </c>
      <c r="C15" s="18">
        <f>(0.0/B15*100)</f>
        <v/>
      </c>
      <c r="D15" s="19" t="n">
        <v>5882</v>
      </c>
      <c r="E15" s="18" t="n">
        <v>519.17324664</v>
      </c>
      <c r="F15" s="20" t="n">
        <v>4.95812636</v>
      </c>
      <c r="G15" s="18" t="n">
        <v>527.2471482</v>
      </c>
      <c r="H15" s="20" t="n">
        <v>5.45528645</v>
      </c>
      <c r="I15" s="18" t="n">
        <v>532.12189296</v>
      </c>
      <c r="J15" s="20" t="n">
        <v>5.27793033</v>
      </c>
      <c r="K15" s="18" t="n">
        <v>526.69621655</v>
      </c>
      <c r="L15" s="20" t="n">
        <v>5.55294613</v>
      </c>
      <c r="M15" s="18" t="n">
        <v>546.49832436</v>
      </c>
      <c r="N15" s="20" t="n">
        <v>4.43465581</v>
      </c>
      <c r="O15" s="18" t="n">
        <v>530.92023785</v>
      </c>
      <c r="P15" s="20" t="n">
        <v>4.70724423</v>
      </c>
      <c r="Q15" s="18" t="n">
        <v>526.93979006</v>
      </c>
      <c r="R15" s="20" t="n">
        <v>5.08305799</v>
      </c>
      <c r="S15" s="18" t="n">
        <v>520.02467334</v>
      </c>
      <c r="T15" s="20" t="n">
        <v>5.67289803</v>
      </c>
      <c r="U15" s="18" t="n">
        <v>536.10853703</v>
      </c>
      <c r="V15" s="20" t="n">
        <v>5.26622221</v>
      </c>
      <c r="W15" s="18" t="n">
        <v>512.84727863</v>
      </c>
      <c r="X15" s="20" t="n">
        <v>6.79681424</v>
      </c>
      <c r="Y15" s="18" t="n">
        <v>522.63527993</v>
      </c>
      <c r="Z15" s="20" t="n">
        <v>5.20986334</v>
      </c>
      <c r="AA15" s="18" t="n">
        <v>511.36311692</v>
      </c>
      <c r="AB15" s="20" t="n">
        <v>5.71967266</v>
      </c>
      <c r="AC15" s="18" t="s">
        <v>481</v>
      </c>
      <c r="AD15" s="20" t="s">
        <v>481</v>
      </c>
      <c r="AE15" s="18" t="s">
        <v>481</v>
      </c>
      <c r="AF15" s="20" t="s">
        <v>481</v>
      </c>
      <c r="AG15" s="18" t="s">
        <v>481</v>
      </c>
      <c r="AH15" s="20" t="s">
        <v>481</v>
      </c>
      <c r="AI15" s="18" t="s">
        <v>481</v>
      </c>
      <c r="AJ15" s="20" t="s">
        <v>481</v>
      </c>
      <c r="AK15" s="18" t="s">
        <v>481</v>
      </c>
      <c r="AL15" s="20" t="s">
        <v>481</v>
      </c>
    </row>
    <row r="16" spans="1:38">
      <c r="A16" s="15" t="s">
        <v>491</v>
      </c>
      <c r="B16" s="17" t="n">
        <v>6108</v>
      </c>
      <c r="C16" s="18">
        <f>(0.0/B16*100)</f>
        <v/>
      </c>
      <c r="D16" s="19" t="n">
        <v>6108</v>
      </c>
      <c r="E16" s="18" t="n">
        <v>509.4510391</v>
      </c>
      <c r="F16" s="20" t="n">
        <v>5.80086456</v>
      </c>
      <c r="G16" s="18" t="n">
        <v>508.16333874</v>
      </c>
      <c r="H16" s="20" t="n">
        <v>5.79910362</v>
      </c>
      <c r="I16" s="18" t="n">
        <v>507.58060171</v>
      </c>
      <c r="J16" s="20" t="n">
        <v>6.74418581</v>
      </c>
      <c r="K16" s="18" t="n">
        <v>509.94813815</v>
      </c>
      <c r="L16" s="20" t="n">
        <v>6.0736466</v>
      </c>
      <c r="M16" s="18" t="n">
        <v>509.12813941</v>
      </c>
      <c r="N16" s="20" t="n">
        <v>6.12562007</v>
      </c>
      <c r="O16" s="18" t="n">
        <v>498.4882235</v>
      </c>
      <c r="P16" s="20" t="n">
        <v>5.22009969</v>
      </c>
      <c r="Q16" s="18" t="n">
        <v>495.20540932</v>
      </c>
      <c r="R16" s="20" t="n">
        <v>5.74780105</v>
      </c>
      <c r="S16" s="18" t="n">
        <v>493.66922876</v>
      </c>
      <c r="T16" s="20" t="n">
        <v>5.64765691</v>
      </c>
      <c r="U16" s="18" t="n">
        <v>489.8228544</v>
      </c>
      <c r="V16" s="20" t="n">
        <v>5.67332158</v>
      </c>
      <c r="W16" s="18" t="n">
        <v>499.4789634</v>
      </c>
      <c r="X16" s="20" t="n">
        <v>6.4134713</v>
      </c>
      <c r="Y16" s="18" t="n">
        <v>487.157203</v>
      </c>
      <c r="Z16" s="20" t="n">
        <v>7.09133282</v>
      </c>
      <c r="AA16" s="18" t="n">
        <v>486.59371218</v>
      </c>
      <c r="AB16" s="20" t="n">
        <v>6.58144534</v>
      </c>
      <c r="AC16" s="18" t="s">
        <v>481</v>
      </c>
      <c r="AD16" s="20" t="s">
        <v>481</v>
      </c>
      <c r="AE16" s="18" t="s">
        <v>481</v>
      </c>
      <c r="AF16" s="20" t="s">
        <v>481</v>
      </c>
      <c r="AG16" s="18" t="s">
        <v>481</v>
      </c>
      <c r="AH16" s="20" t="s">
        <v>481</v>
      </c>
      <c r="AI16" s="18" t="s">
        <v>481</v>
      </c>
      <c r="AJ16" s="20" t="s">
        <v>481</v>
      </c>
      <c r="AK16" s="18" t="s">
        <v>481</v>
      </c>
      <c r="AL16" s="20" t="s">
        <v>481</v>
      </c>
    </row>
    <row r="17" spans="1:38">
      <c r="A17" s="15" t="s">
        <v>492</v>
      </c>
      <c r="B17" s="17" t="n">
        <v>6504</v>
      </c>
      <c r="C17" s="18">
        <f>(0.0/B17*100)</f>
        <v/>
      </c>
      <c r="D17" s="19" t="n">
        <v>6504</v>
      </c>
      <c r="E17" s="18" t="n">
        <v>512.82891174</v>
      </c>
      <c r="F17" s="20" t="n">
        <v>5.6783968</v>
      </c>
      <c r="G17" s="18" t="n">
        <v>517.80223854</v>
      </c>
      <c r="H17" s="20" t="n">
        <v>6.16909913</v>
      </c>
      <c r="I17" s="18" t="n">
        <v>512.34588125</v>
      </c>
      <c r="J17" s="20" t="n">
        <v>6.24384483</v>
      </c>
      <c r="K17" s="18" t="n">
        <v>518.33809658</v>
      </c>
      <c r="L17" s="20" t="n">
        <v>5.2428004</v>
      </c>
      <c r="M17" s="18" t="n">
        <v>520.03832016</v>
      </c>
      <c r="N17" s="20" t="n">
        <v>5.86699416</v>
      </c>
      <c r="O17" s="18" t="n">
        <v>512.99499351</v>
      </c>
      <c r="P17" s="20" t="n">
        <v>6.18693629</v>
      </c>
      <c r="Q17" s="18" t="n">
        <v>504.10586744</v>
      </c>
      <c r="R17" s="20" t="n">
        <v>5.24600829</v>
      </c>
      <c r="S17" s="18" t="n">
        <v>506.5272648</v>
      </c>
      <c r="T17" s="20" t="n">
        <v>6.50526415</v>
      </c>
      <c r="U17" s="18" t="n">
        <v>503.26737295</v>
      </c>
      <c r="V17" s="20" t="n">
        <v>4.99521403</v>
      </c>
      <c r="W17" s="18" t="n">
        <v>499.09553331</v>
      </c>
      <c r="X17" s="20" t="n">
        <v>5.26897241</v>
      </c>
      <c r="Y17" s="18" t="n">
        <v>502.94111595</v>
      </c>
      <c r="Z17" s="20" t="n">
        <v>4.74344917</v>
      </c>
      <c r="AA17" s="18" t="n">
        <v>498.32486988</v>
      </c>
      <c r="AB17" s="20" t="n">
        <v>5.15867002</v>
      </c>
      <c r="AC17" s="18" t="s">
        <v>481</v>
      </c>
      <c r="AD17" s="20" t="s">
        <v>481</v>
      </c>
      <c r="AE17" s="18" t="s">
        <v>481</v>
      </c>
      <c r="AF17" s="20" t="s">
        <v>481</v>
      </c>
      <c r="AG17" s="18" t="s">
        <v>481</v>
      </c>
      <c r="AH17" s="20" t="s">
        <v>481</v>
      </c>
      <c r="AI17" s="18" t="s">
        <v>481</v>
      </c>
      <c r="AJ17" s="20" t="s">
        <v>481</v>
      </c>
      <c r="AK17" s="18" t="s">
        <v>481</v>
      </c>
      <c r="AL17" s="20" t="s">
        <v>481</v>
      </c>
    </row>
    <row r="18" spans="1:38">
      <c r="A18" s="15" t="s">
        <v>493</v>
      </c>
      <c r="B18" s="17" t="n">
        <v>5532</v>
      </c>
      <c r="C18" s="18">
        <f>(0.0/B18*100)</f>
        <v/>
      </c>
      <c r="D18" s="19" t="n">
        <v>5532</v>
      </c>
      <c r="E18" s="18" t="n">
        <v>470.86111394</v>
      </c>
      <c r="F18" s="20" t="n">
        <v>7.26393483</v>
      </c>
      <c r="G18" s="18" t="n">
        <v>476.76574658</v>
      </c>
      <c r="H18" s="20" t="n">
        <v>7.6519859</v>
      </c>
      <c r="I18" s="18" t="n">
        <v>472.28610881</v>
      </c>
      <c r="J18" s="20" t="n">
        <v>7.71472775</v>
      </c>
      <c r="K18" s="18" t="n">
        <v>467.43743531</v>
      </c>
      <c r="L18" s="20" t="n">
        <v>7.21267614</v>
      </c>
      <c r="M18" s="18" t="n">
        <v>477.14107931</v>
      </c>
      <c r="N18" s="20" t="n">
        <v>6.81111352</v>
      </c>
      <c r="O18" s="18" t="n">
        <v>459.36636146</v>
      </c>
      <c r="P18" s="20" t="n">
        <v>6.17890752</v>
      </c>
      <c r="Q18" s="18" t="n">
        <v>459.40431818</v>
      </c>
      <c r="R18" s="20" t="n">
        <v>6.61918921</v>
      </c>
      <c r="S18" s="18" t="n">
        <v>471.47718571</v>
      </c>
      <c r="T18" s="20" t="n">
        <v>7.13820304</v>
      </c>
      <c r="U18" s="18" t="n">
        <v>461.64639691</v>
      </c>
      <c r="V18" s="20" t="n">
        <v>5.98052</v>
      </c>
      <c r="W18" s="18" t="n">
        <v>471.85881709</v>
      </c>
      <c r="X18" s="20" t="n">
        <v>6.52047161</v>
      </c>
      <c r="Y18" s="18" t="n">
        <v>459.76770339</v>
      </c>
      <c r="Z18" s="20" t="n">
        <v>7.00909656</v>
      </c>
      <c r="AA18" s="18" t="n">
        <v>458.24761565</v>
      </c>
      <c r="AB18" s="20" t="n">
        <v>7.41487304</v>
      </c>
      <c r="AC18" s="18" t="s">
        <v>481</v>
      </c>
      <c r="AD18" s="20" t="s">
        <v>481</v>
      </c>
      <c r="AE18" s="18" t="s">
        <v>481</v>
      </c>
      <c r="AF18" s="20" t="s">
        <v>481</v>
      </c>
      <c r="AG18" s="18" t="s">
        <v>481</v>
      </c>
      <c r="AH18" s="20" t="s">
        <v>481</v>
      </c>
      <c r="AI18" s="18" t="s">
        <v>481</v>
      </c>
      <c r="AJ18" s="20" t="s">
        <v>481</v>
      </c>
      <c r="AK18" s="18" t="s">
        <v>481</v>
      </c>
      <c r="AL18" s="20" t="s">
        <v>481</v>
      </c>
    </row>
    <row r="19" spans="1:38">
      <c r="A19" s="15" t="s">
        <v>494</v>
      </c>
      <c r="B19" s="17" t="n">
        <v>5658</v>
      </c>
      <c r="C19" s="18">
        <f>(0.0/B19*100)</f>
        <v/>
      </c>
      <c r="D19" s="19" t="n">
        <v>5658</v>
      </c>
      <c r="E19" s="18" t="n">
        <v>468.31899275</v>
      </c>
      <c r="F19" s="20" t="n">
        <v>5.86169186</v>
      </c>
      <c r="G19" s="18" t="n">
        <v>478.73629491</v>
      </c>
      <c r="H19" s="20" t="n">
        <v>6.59993138</v>
      </c>
      <c r="I19" s="18" t="n">
        <v>485.01152874</v>
      </c>
      <c r="J19" s="20" t="n">
        <v>5.36504731</v>
      </c>
      <c r="K19" s="18" t="n">
        <v>474.81134629</v>
      </c>
      <c r="L19" s="20" t="n">
        <v>6.5677879</v>
      </c>
      <c r="M19" s="18" t="n">
        <v>462.38935132</v>
      </c>
      <c r="N19" s="20" t="n">
        <v>5.90157213</v>
      </c>
      <c r="O19" s="18" t="n">
        <v>464.71517908</v>
      </c>
      <c r="P19" s="20" t="n">
        <v>5.40158313</v>
      </c>
      <c r="Q19" s="18" t="n">
        <v>469.30761844</v>
      </c>
      <c r="R19" s="20" t="n">
        <v>5.09127788</v>
      </c>
      <c r="S19" s="18" t="n">
        <v>463.45061286</v>
      </c>
      <c r="T19" s="20" t="n">
        <v>5.58596573</v>
      </c>
      <c r="U19" s="18" t="n">
        <v>473.26356914</v>
      </c>
      <c r="V19" s="20" t="n">
        <v>5.92332506</v>
      </c>
      <c r="W19" s="18" t="n">
        <v>464.84015661</v>
      </c>
      <c r="X19" s="20" t="n">
        <v>5.87470023</v>
      </c>
      <c r="Y19" s="18" t="n">
        <v>462.99010883</v>
      </c>
      <c r="Z19" s="20" t="n">
        <v>5.65362321</v>
      </c>
      <c r="AA19" s="18" t="n">
        <v>466.91174688</v>
      </c>
      <c r="AB19" s="20" t="n">
        <v>6.06101469</v>
      </c>
      <c r="AC19" s="18" t="s">
        <v>481</v>
      </c>
      <c r="AD19" s="20" t="s">
        <v>481</v>
      </c>
      <c r="AE19" s="18" t="s">
        <v>481</v>
      </c>
      <c r="AF19" s="20" t="s">
        <v>481</v>
      </c>
      <c r="AG19" s="18" t="s">
        <v>481</v>
      </c>
      <c r="AH19" s="20" t="s">
        <v>481</v>
      </c>
      <c r="AI19" s="18" t="s">
        <v>481</v>
      </c>
      <c r="AJ19" s="20" t="s">
        <v>481</v>
      </c>
      <c r="AK19" s="18" t="s">
        <v>481</v>
      </c>
      <c r="AL19" s="20" t="s">
        <v>481</v>
      </c>
    </row>
    <row r="20" spans="1:38">
      <c r="A20" s="15" t="s">
        <v>495</v>
      </c>
      <c r="B20" s="17" t="n">
        <v>3371</v>
      </c>
      <c r="C20" s="18">
        <f>(0.0/B20*100)</f>
        <v/>
      </c>
      <c r="D20" s="19" t="n">
        <v>3371</v>
      </c>
      <c r="E20" s="18" t="n">
        <v>496.84145119</v>
      </c>
      <c r="F20" s="20" t="n">
        <v>5.44419696</v>
      </c>
      <c r="G20" s="18" t="n">
        <v>481.016573</v>
      </c>
      <c r="H20" s="20" t="n">
        <v>6.61223059</v>
      </c>
      <c r="I20" s="18" t="n">
        <v>480.3220784</v>
      </c>
      <c r="J20" s="20" t="n">
        <v>6.71705371</v>
      </c>
      <c r="K20" s="18" t="n">
        <v>488.54155171</v>
      </c>
      <c r="L20" s="20" t="n">
        <v>7.68976097</v>
      </c>
      <c r="M20" s="18" t="n">
        <v>495.08161426</v>
      </c>
      <c r="N20" s="20" t="n">
        <v>7.32139061</v>
      </c>
      <c r="O20" s="18" t="n">
        <v>482.08986259</v>
      </c>
      <c r="P20" s="20" t="n">
        <v>7.31820291</v>
      </c>
      <c r="Q20" s="18" t="n">
        <v>471.5369689</v>
      </c>
      <c r="R20" s="20" t="n">
        <v>6.4540395</v>
      </c>
      <c r="S20" s="18" t="n">
        <v>480.27504919</v>
      </c>
      <c r="T20" s="20" t="n">
        <v>5.95883693</v>
      </c>
      <c r="U20" s="18" t="n">
        <v>482.00542459</v>
      </c>
      <c r="V20" s="20" t="n">
        <v>6.09810895</v>
      </c>
      <c r="W20" s="18" t="n">
        <v>473.46890318</v>
      </c>
      <c r="X20" s="20" t="n">
        <v>5.6490055</v>
      </c>
      <c r="Y20" s="18" t="n">
        <v>477.44704692</v>
      </c>
      <c r="Z20" s="20" t="n">
        <v>6.50237903</v>
      </c>
      <c r="AA20" s="18" t="n">
        <v>469.9237864</v>
      </c>
      <c r="AB20" s="20" t="n">
        <v>7.37586533</v>
      </c>
      <c r="AC20" s="18" t="s">
        <v>481</v>
      </c>
      <c r="AD20" s="20" t="s">
        <v>481</v>
      </c>
      <c r="AE20" s="18" t="s">
        <v>481</v>
      </c>
      <c r="AF20" s="20" t="s">
        <v>481</v>
      </c>
      <c r="AG20" s="18" t="s">
        <v>481</v>
      </c>
      <c r="AH20" s="20" t="s">
        <v>481</v>
      </c>
      <c r="AI20" s="18" t="s">
        <v>481</v>
      </c>
      <c r="AJ20" s="20" t="s">
        <v>481</v>
      </c>
      <c r="AK20" s="18" t="s">
        <v>481</v>
      </c>
      <c r="AL20" s="20" t="s">
        <v>481</v>
      </c>
    </row>
    <row r="21" spans="1:38">
      <c r="A21" s="15" t="s">
        <v>496</v>
      </c>
      <c r="B21" s="17" t="n">
        <v>5741</v>
      </c>
      <c r="C21" s="18">
        <f>(0.0/B21*100)</f>
        <v/>
      </c>
      <c r="D21" s="19" t="n">
        <v>5741</v>
      </c>
      <c r="E21" s="18" t="n">
        <v>528.91253019</v>
      </c>
      <c r="F21" s="20" t="n">
        <v>5.6798164</v>
      </c>
      <c r="G21" s="18" t="n">
        <v>526.18682237</v>
      </c>
      <c r="H21" s="20" t="n">
        <v>5.93846414</v>
      </c>
      <c r="I21" s="18" t="n">
        <v>521.98928988</v>
      </c>
      <c r="J21" s="20" t="n">
        <v>4.66945074</v>
      </c>
      <c r="K21" s="18" t="n">
        <v>516.53779</v>
      </c>
      <c r="L21" s="20" t="n">
        <v>5.68856762</v>
      </c>
      <c r="M21" s="18" t="n">
        <v>524.11447223</v>
      </c>
      <c r="N21" s="20" t="n">
        <v>4.69013277</v>
      </c>
      <c r="O21" s="18" t="n">
        <v>527.72033901</v>
      </c>
      <c r="P21" s="20" t="n">
        <v>4.56675566</v>
      </c>
      <c r="Q21" s="18" t="n">
        <v>518.38346666</v>
      </c>
      <c r="R21" s="20" t="n">
        <v>4.26490958</v>
      </c>
      <c r="S21" s="18" t="n">
        <v>515.95806191</v>
      </c>
      <c r="T21" s="20" t="n">
        <v>5.38302831</v>
      </c>
      <c r="U21" s="18" t="n">
        <v>525.54667479</v>
      </c>
      <c r="V21" s="20" t="n">
        <v>4.20595261</v>
      </c>
      <c r="W21" s="18" t="n">
        <v>511.17390944</v>
      </c>
      <c r="X21" s="20" t="n">
        <v>5.19960568</v>
      </c>
      <c r="Y21" s="18" t="n">
        <v>513.57112307</v>
      </c>
      <c r="Z21" s="20" t="n">
        <v>5.15593709</v>
      </c>
      <c r="AA21" s="18" t="n">
        <v>520.31661261</v>
      </c>
      <c r="AB21" s="20" t="n">
        <v>4.28260577</v>
      </c>
      <c r="AC21" s="18" t="s">
        <v>481</v>
      </c>
      <c r="AD21" s="20" t="s">
        <v>481</v>
      </c>
      <c r="AE21" s="18" t="s">
        <v>481</v>
      </c>
      <c r="AF21" s="20" t="s">
        <v>481</v>
      </c>
      <c r="AG21" s="18" t="s">
        <v>481</v>
      </c>
      <c r="AH21" s="20" t="s">
        <v>481</v>
      </c>
      <c r="AI21" s="18" t="s">
        <v>481</v>
      </c>
      <c r="AJ21" s="20" t="s">
        <v>481</v>
      </c>
      <c r="AK21" s="18" t="s">
        <v>481</v>
      </c>
      <c r="AL21" s="20" t="s">
        <v>481</v>
      </c>
    </row>
    <row r="22" spans="1:38">
      <c r="A22" s="15" t="s">
        <v>497</v>
      </c>
      <c r="B22" s="17" t="n">
        <v>6598</v>
      </c>
      <c r="C22" s="18">
        <f>(0.0/B22*100)</f>
        <v/>
      </c>
      <c r="D22" s="19" t="n">
        <v>6598</v>
      </c>
      <c r="E22" s="18" t="n">
        <v>484.94212423</v>
      </c>
      <c r="F22" s="20" t="n">
        <v>9.77712309</v>
      </c>
      <c r="G22" s="18" t="n">
        <v>488.29656336</v>
      </c>
      <c r="H22" s="20" t="n">
        <v>5.92567481</v>
      </c>
      <c r="I22" s="18" t="n">
        <v>485.9233965</v>
      </c>
      <c r="J22" s="20" t="n">
        <v>5.98426336</v>
      </c>
      <c r="K22" s="18" t="n">
        <v>482.78148549</v>
      </c>
      <c r="L22" s="20" t="n">
        <v>6.18424499</v>
      </c>
      <c r="M22" s="18" t="n">
        <v>483.41098027</v>
      </c>
      <c r="N22" s="20" t="n">
        <v>6.42404251</v>
      </c>
      <c r="O22" s="18" t="n">
        <v>482.43499443</v>
      </c>
      <c r="P22" s="20" t="n">
        <v>7.55015413</v>
      </c>
      <c r="Q22" s="18" t="n">
        <v>474.38414959</v>
      </c>
      <c r="R22" s="20" t="n">
        <v>5.25648582</v>
      </c>
      <c r="S22" s="18" t="n">
        <v>472.9083609</v>
      </c>
      <c r="T22" s="20" t="n">
        <v>7.05150976</v>
      </c>
      <c r="U22" s="18" t="n">
        <v>472.909708</v>
      </c>
      <c r="V22" s="20" t="n">
        <v>6.10082738</v>
      </c>
      <c r="W22" s="18" t="n">
        <v>474.70530063</v>
      </c>
      <c r="X22" s="20" t="n">
        <v>6.50893852</v>
      </c>
      <c r="Y22" s="18" t="n">
        <v>478.94528047</v>
      </c>
      <c r="Z22" s="20" t="n">
        <v>6.18421874</v>
      </c>
      <c r="AA22" s="18" t="n">
        <v>470.3398448</v>
      </c>
      <c r="AB22" s="20" t="n">
        <v>7.63109592</v>
      </c>
      <c r="AC22" s="18" t="s">
        <v>481</v>
      </c>
      <c r="AD22" s="20" t="s">
        <v>481</v>
      </c>
      <c r="AE22" s="18" t="s">
        <v>481</v>
      </c>
      <c r="AF22" s="20" t="s">
        <v>481</v>
      </c>
      <c r="AG22" s="18" t="s">
        <v>481</v>
      </c>
      <c r="AH22" s="20" t="s">
        <v>481</v>
      </c>
      <c r="AI22" s="18" t="s">
        <v>481</v>
      </c>
      <c r="AJ22" s="20" t="s">
        <v>481</v>
      </c>
      <c r="AK22" s="18" t="s">
        <v>481</v>
      </c>
      <c r="AL22" s="20" t="s">
        <v>481</v>
      </c>
    </row>
    <row r="23" spans="1:38">
      <c r="A23" s="15" t="s">
        <v>498</v>
      </c>
      <c r="B23" s="17" t="n">
        <v>11583</v>
      </c>
      <c r="C23" s="18">
        <f>(0.0/B23*100)</f>
        <v/>
      </c>
      <c r="D23" s="19" t="n">
        <v>11583</v>
      </c>
      <c r="E23" s="18" t="n">
        <v>489.46146304</v>
      </c>
      <c r="F23" s="20" t="n">
        <v>6.02096715</v>
      </c>
      <c r="G23" s="18" t="n">
        <v>496.400477</v>
      </c>
      <c r="H23" s="20" t="n">
        <v>6.65327519</v>
      </c>
      <c r="I23" s="18" t="n">
        <v>484.43524395</v>
      </c>
      <c r="J23" s="20" t="n">
        <v>6.30407958</v>
      </c>
      <c r="K23" s="18" t="n">
        <v>488.76387269</v>
      </c>
      <c r="L23" s="20" t="n">
        <v>4.87097997</v>
      </c>
      <c r="M23" s="18" t="n">
        <v>490.72907422</v>
      </c>
      <c r="N23" s="20" t="n">
        <v>4.84508908</v>
      </c>
      <c r="O23" s="18" t="n">
        <v>488.09716122</v>
      </c>
      <c r="P23" s="20" t="n">
        <v>5.40171773</v>
      </c>
      <c r="Q23" s="18" t="n">
        <v>479.45029901</v>
      </c>
      <c r="R23" s="20" t="n">
        <v>5.77662619</v>
      </c>
      <c r="S23" s="18" t="n">
        <v>483.75952279</v>
      </c>
      <c r="T23" s="20" t="n">
        <v>5.09716129</v>
      </c>
      <c r="U23" s="18" t="n">
        <v>477.6258033</v>
      </c>
      <c r="V23" s="20" t="n">
        <v>5.64492208</v>
      </c>
      <c r="W23" s="18" t="n">
        <v>477.56246413</v>
      </c>
      <c r="X23" s="20" t="n">
        <v>6.28802942</v>
      </c>
      <c r="Y23" s="18" t="n">
        <v>475.48080049</v>
      </c>
      <c r="Z23" s="20" t="n">
        <v>6.88233207</v>
      </c>
      <c r="AA23" s="18" t="n">
        <v>488.14520194</v>
      </c>
      <c r="AB23" s="20" t="n">
        <v>5.49672461</v>
      </c>
      <c r="AC23" s="18" t="s">
        <v>481</v>
      </c>
      <c r="AD23" s="20" t="s">
        <v>481</v>
      </c>
      <c r="AE23" s="18" t="s">
        <v>481</v>
      </c>
      <c r="AF23" s="20" t="s">
        <v>481</v>
      </c>
      <c r="AG23" s="18" t="s">
        <v>481</v>
      </c>
      <c r="AH23" s="20" t="s">
        <v>481</v>
      </c>
      <c r="AI23" s="18" t="s">
        <v>481</v>
      </c>
      <c r="AJ23" s="20" t="s">
        <v>481</v>
      </c>
      <c r="AK23" s="18" t="s">
        <v>481</v>
      </c>
      <c r="AL23" s="20" t="s">
        <v>481</v>
      </c>
    </row>
    <row r="24" spans="1:38">
      <c r="A24" s="15" t="s">
        <v>499</v>
      </c>
      <c r="B24" s="17" t="n">
        <v>6647</v>
      </c>
      <c r="C24" s="18">
        <f>(0.0/B24*100)</f>
        <v/>
      </c>
      <c r="D24" s="19" t="n">
        <v>6647</v>
      </c>
      <c r="E24" s="18" t="n">
        <v>521.50584482</v>
      </c>
      <c r="F24" s="20" t="n">
        <v>5.10009971</v>
      </c>
      <c r="G24" s="18" t="n">
        <v>507.82410062</v>
      </c>
      <c r="H24" s="20" t="n">
        <v>5.57733983</v>
      </c>
      <c r="I24" s="18" t="n">
        <v>498.72887073</v>
      </c>
      <c r="J24" s="20" t="n">
        <v>5.42436808</v>
      </c>
      <c r="K24" s="18" t="n">
        <v>514.25818709</v>
      </c>
      <c r="L24" s="20" t="n">
        <v>5.18725171</v>
      </c>
      <c r="M24" s="18" t="n">
        <v>526.64713699</v>
      </c>
      <c r="N24" s="20" t="n">
        <v>6.50471331</v>
      </c>
      <c r="O24" s="18" t="n">
        <v>522.76951517</v>
      </c>
      <c r="P24" s="20" t="n">
        <v>5.05101751</v>
      </c>
      <c r="Q24" s="18" t="n">
        <v>510.53394519</v>
      </c>
      <c r="R24" s="20" t="n">
        <v>5.03944656</v>
      </c>
      <c r="S24" s="18" t="n">
        <v>519.58079438</v>
      </c>
      <c r="T24" s="20" t="n">
        <v>5.8755855</v>
      </c>
      <c r="U24" s="18" t="n">
        <v>518.7863349</v>
      </c>
      <c r="V24" s="20" t="n">
        <v>5.2857472</v>
      </c>
      <c r="W24" s="18" t="n">
        <v>524.1311985</v>
      </c>
      <c r="X24" s="20" t="n">
        <v>5.10567356</v>
      </c>
      <c r="Y24" s="18" t="n">
        <v>513.0579496300001</v>
      </c>
      <c r="Z24" s="20" t="n">
        <v>5.98409152</v>
      </c>
      <c r="AA24" s="18" t="n">
        <v>515.34641459</v>
      </c>
      <c r="AB24" s="20" t="n">
        <v>5.77712544</v>
      </c>
      <c r="AC24" s="18" t="s">
        <v>481</v>
      </c>
      <c r="AD24" s="20" t="s">
        <v>481</v>
      </c>
      <c r="AE24" s="18" t="s">
        <v>481</v>
      </c>
      <c r="AF24" s="20" t="s">
        <v>481</v>
      </c>
      <c r="AG24" s="18" t="s">
        <v>481</v>
      </c>
      <c r="AH24" s="20" t="s">
        <v>481</v>
      </c>
      <c r="AI24" s="18" t="s">
        <v>481</v>
      </c>
      <c r="AJ24" s="20" t="s">
        <v>481</v>
      </c>
      <c r="AK24" s="18" t="s">
        <v>481</v>
      </c>
      <c r="AL24" s="20" t="s">
        <v>481</v>
      </c>
    </row>
    <row r="25" spans="1:38">
      <c r="A25" s="15" t="s">
        <v>500</v>
      </c>
      <c r="B25" s="17" t="n">
        <v>5581</v>
      </c>
      <c r="C25" s="18">
        <f>(0.0/B25*100)</f>
        <v/>
      </c>
      <c r="D25" s="19" t="n">
        <v>5581</v>
      </c>
      <c r="E25" s="18" t="n">
        <v>508.36801857</v>
      </c>
      <c r="F25" s="20" t="n">
        <v>5.66409402</v>
      </c>
      <c r="G25" s="18" t="n">
        <v>513.0091316</v>
      </c>
      <c r="H25" s="20" t="n">
        <v>6.48676267</v>
      </c>
      <c r="I25" s="18" t="n">
        <v>522.9409811100001</v>
      </c>
      <c r="J25" s="20" t="n">
        <v>6.06610322</v>
      </c>
      <c r="K25" s="18" t="n">
        <v>529.56953087</v>
      </c>
      <c r="L25" s="20" t="n">
        <v>6.43487599</v>
      </c>
      <c r="M25" s="18" t="n">
        <v>520.48111245</v>
      </c>
      <c r="N25" s="20" t="n">
        <v>5.49733839</v>
      </c>
      <c r="O25" s="18" t="n">
        <v>513.1678189100001</v>
      </c>
      <c r="P25" s="20" t="n">
        <v>6.3623971</v>
      </c>
      <c r="Q25" s="18" t="n">
        <v>528.32922132</v>
      </c>
      <c r="R25" s="20" t="n">
        <v>5.86519966</v>
      </c>
      <c r="S25" s="18" t="n">
        <v>518.88408192</v>
      </c>
      <c r="T25" s="20" t="n">
        <v>7.14919038</v>
      </c>
      <c r="U25" s="18" t="n">
        <v>513.2232178199999</v>
      </c>
      <c r="V25" s="20" t="n">
        <v>6.48276865</v>
      </c>
      <c r="W25" s="18" t="n">
        <v>520.06625958</v>
      </c>
      <c r="X25" s="20" t="n">
        <v>6.50746349</v>
      </c>
      <c r="Y25" s="18" t="n">
        <v>515.89741641</v>
      </c>
      <c r="Z25" s="20" t="n">
        <v>5.47152909</v>
      </c>
      <c r="AA25" s="18" t="n">
        <v>506.12452165</v>
      </c>
      <c r="AB25" s="20" t="n">
        <v>6.90935259</v>
      </c>
      <c r="AC25" s="18" t="s">
        <v>481</v>
      </c>
      <c r="AD25" s="20" t="s">
        <v>481</v>
      </c>
      <c r="AE25" s="18" t="s">
        <v>481</v>
      </c>
      <c r="AF25" s="20" t="s">
        <v>481</v>
      </c>
      <c r="AG25" s="18" t="s">
        <v>481</v>
      </c>
      <c r="AH25" s="20" t="s">
        <v>481</v>
      </c>
      <c r="AI25" s="18" t="s">
        <v>481</v>
      </c>
      <c r="AJ25" s="20" t="s">
        <v>481</v>
      </c>
      <c r="AK25" s="18" t="s">
        <v>481</v>
      </c>
      <c r="AL25" s="20" t="s">
        <v>481</v>
      </c>
    </row>
    <row r="26" spans="1:38">
      <c r="A26" s="15" t="s">
        <v>501</v>
      </c>
      <c r="B26" s="17" t="n">
        <v>4869</v>
      </c>
      <c r="C26" s="18">
        <f>(0.0/B26*100)</f>
        <v/>
      </c>
      <c r="D26" s="19" t="n">
        <v>4869</v>
      </c>
      <c r="E26" s="18" t="n">
        <v>491.98070291</v>
      </c>
      <c r="F26" s="20" t="n">
        <v>5.11340141</v>
      </c>
      <c r="G26" s="18" t="n">
        <v>492.17277667</v>
      </c>
      <c r="H26" s="20" t="n">
        <v>5.14665837</v>
      </c>
      <c r="I26" s="18" t="n">
        <v>493.40783139</v>
      </c>
      <c r="J26" s="20" t="n">
        <v>4.80705345</v>
      </c>
      <c r="K26" s="18" t="n">
        <v>487.1363772</v>
      </c>
      <c r="L26" s="20" t="n">
        <v>5.45281278</v>
      </c>
      <c r="M26" s="18" t="n">
        <v>483.97832669</v>
      </c>
      <c r="N26" s="20" t="n">
        <v>5.23649763</v>
      </c>
      <c r="O26" s="18" t="n">
        <v>489.19985591</v>
      </c>
      <c r="P26" s="20" t="n">
        <v>4.8047766</v>
      </c>
      <c r="Q26" s="18" t="n">
        <v>486.72692068</v>
      </c>
      <c r="R26" s="20" t="n">
        <v>4.81165437</v>
      </c>
      <c r="S26" s="18" t="n">
        <v>493.81525894</v>
      </c>
      <c r="T26" s="20" t="n">
        <v>5.60408665</v>
      </c>
      <c r="U26" s="18" t="n">
        <v>478.94330305</v>
      </c>
      <c r="V26" s="20" t="n">
        <v>5.20186745</v>
      </c>
      <c r="W26" s="18" t="n">
        <v>481.47652861</v>
      </c>
      <c r="X26" s="20" t="n">
        <v>6.0227347</v>
      </c>
      <c r="Y26" s="18" t="n">
        <v>488.09121391</v>
      </c>
      <c r="Z26" s="20" t="n">
        <v>5.44913557</v>
      </c>
      <c r="AA26" s="18" t="n">
        <v>487.35328895</v>
      </c>
      <c r="AB26" s="20" t="n">
        <v>6.03597453</v>
      </c>
      <c r="AC26" s="18" t="s">
        <v>481</v>
      </c>
      <c r="AD26" s="20" t="s">
        <v>481</v>
      </c>
      <c r="AE26" s="18" t="s">
        <v>481</v>
      </c>
      <c r="AF26" s="20" t="s">
        <v>481</v>
      </c>
      <c r="AG26" s="18" t="s">
        <v>481</v>
      </c>
      <c r="AH26" s="20" t="s">
        <v>481</v>
      </c>
      <c r="AI26" s="18" t="s">
        <v>481</v>
      </c>
      <c r="AJ26" s="20" t="s">
        <v>481</v>
      </c>
      <c r="AK26" s="18" t="s">
        <v>481</v>
      </c>
      <c r="AL26" s="20" t="s">
        <v>481</v>
      </c>
    </row>
    <row r="27" spans="1:38">
      <c r="A27" s="15" t="s">
        <v>502</v>
      </c>
      <c r="B27" s="17" t="n">
        <v>5299</v>
      </c>
      <c r="C27" s="18">
        <f>(0.0/B27*100)</f>
        <v/>
      </c>
      <c r="D27" s="19" t="n">
        <v>5299</v>
      </c>
      <c r="E27" s="18" t="n">
        <v>479.63263228</v>
      </c>
      <c r="F27" s="20" t="n">
        <v>6.53058393</v>
      </c>
      <c r="G27" s="18" t="n">
        <v>491.70892396</v>
      </c>
      <c r="H27" s="20" t="n">
        <v>5.47827583</v>
      </c>
      <c r="I27" s="18" t="n">
        <v>479.55743865</v>
      </c>
      <c r="J27" s="20" t="n">
        <v>5.68372696</v>
      </c>
      <c r="K27" s="18" t="n">
        <v>492.89680061</v>
      </c>
      <c r="L27" s="20" t="n">
        <v>5.12878212</v>
      </c>
      <c r="M27" s="18" t="n">
        <v>483.98441857</v>
      </c>
      <c r="N27" s="20" t="n">
        <v>4.34971587</v>
      </c>
      <c r="O27" s="18" t="n">
        <v>480.93553468</v>
      </c>
      <c r="P27" s="20" t="n">
        <v>4.2746368</v>
      </c>
      <c r="Q27" s="18" t="n">
        <v>482.04855888</v>
      </c>
      <c r="R27" s="20" t="n">
        <v>5.05753059</v>
      </c>
      <c r="S27" s="18" t="n">
        <v>478.83256406</v>
      </c>
      <c r="T27" s="20" t="n">
        <v>5.55014167</v>
      </c>
      <c r="U27" s="18" t="n">
        <v>486.85210613</v>
      </c>
      <c r="V27" s="20" t="n">
        <v>5.56602321</v>
      </c>
      <c r="W27" s="18" t="n">
        <v>473.22882128</v>
      </c>
      <c r="X27" s="20" t="n">
        <v>5.0679757</v>
      </c>
      <c r="Y27" s="18" t="n">
        <v>471.40014314</v>
      </c>
      <c r="Z27" s="20" t="n">
        <v>6.22455625</v>
      </c>
      <c r="AA27" s="18" t="n">
        <v>473.85626002</v>
      </c>
      <c r="AB27" s="20" t="n">
        <v>6.74468572</v>
      </c>
      <c r="AC27" s="18" t="s">
        <v>481</v>
      </c>
      <c r="AD27" s="20" t="s">
        <v>481</v>
      </c>
      <c r="AE27" s="18" t="s">
        <v>481</v>
      </c>
      <c r="AF27" s="20" t="s">
        <v>481</v>
      </c>
      <c r="AG27" s="18" t="s">
        <v>481</v>
      </c>
      <c r="AH27" s="20" t="s">
        <v>481</v>
      </c>
      <c r="AI27" s="18" t="s">
        <v>481</v>
      </c>
      <c r="AJ27" s="20" t="s">
        <v>481</v>
      </c>
      <c r="AK27" s="18" t="s">
        <v>481</v>
      </c>
      <c r="AL27" s="20" t="s">
        <v>481</v>
      </c>
    </row>
    <row r="28" spans="1:38">
      <c r="A28" s="15" t="s">
        <v>503</v>
      </c>
      <c r="B28" s="17" t="n">
        <v>7568</v>
      </c>
      <c r="C28" s="18">
        <f>(0.0/B28*100)</f>
        <v/>
      </c>
      <c r="D28" s="19" t="n">
        <v>7568</v>
      </c>
      <c r="E28" s="18" t="n">
        <v>437.25122056</v>
      </c>
      <c r="F28" s="20" t="n">
        <v>4.27098345</v>
      </c>
      <c r="G28" s="18" t="n">
        <v>435.54272177</v>
      </c>
      <c r="H28" s="20" t="n">
        <v>4.56708106</v>
      </c>
      <c r="I28" s="18" t="n">
        <v>431.0193607</v>
      </c>
      <c r="J28" s="20" t="n">
        <v>4.36530811</v>
      </c>
      <c r="K28" s="18" t="n">
        <v>428.02674363</v>
      </c>
      <c r="L28" s="20" t="n">
        <v>4.57918529</v>
      </c>
      <c r="M28" s="18" t="n">
        <v>430.58685086</v>
      </c>
      <c r="N28" s="20" t="n">
        <v>4.52424546</v>
      </c>
      <c r="O28" s="18" t="n">
        <v>415.27922634</v>
      </c>
      <c r="P28" s="20" t="n">
        <v>4.94139951</v>
      </c>
      <c r="Q28" s="18" t="n">
        <v>419.39101428</v>
      </c>
      <c r="R28" s="20" t="n">
        <v>5.53191207</v>
      </c>
      <c r="S28" s="18" t="n">
        <v>414.91593511</v>
      </c>
      <c r="T28" s="20" t="n">
        <v>4.71090383</v>
      </c>
      <c r="U28" s="18" t="n">
        <v>421.98375889</v>
      </c>
      <c r="V28" s="20" t="n">
        <v>4.29345284</v>
      </c>
      <c r="W28" s="18" t="n">
        <v>416.04311725</v>
      </c>
      <c r="X28" s="20" t="n">
        <v>3.8827879</v>
      </c>
      <c r="Y28" s="18" t="n">
        <v>416.19561195</v>
      </c>
      <c r="Z28" s="20" t="n">
        <v>5.06706685</v>
      </c>
      <c r="AA28" s="18" t="n">
        <v>421.10663078</v>
      </c>
      <c r="AB28" s="20" t="n">
        <v>4.93312016</v>
      </c>
      <c r="AC28" s="18" t="s">
        <v>481</v>
      </c>
      <c r="AD28" s="20" t="s">
        <v>481</v>
      </c>
      <c r="AE28" s="18" t="s">
        <v>481</v>
      </c>
      <c r="AF28" s="20" t="s">
        <v>481</v>
      </c>
      <c r="AG28" s="18" t="s">
        <v>481</v>
      </c>
      <c r="AH28" s="20" t="s">
        <v>481</v>
      </c>
      <c r="AI28" s="18" t="s">
        <v>481</v>
      </c>
      <c r="AJ28" s="20" t="s">
        <v>481</v>
      </c>
      <c r="AK28" s="18" t="s">
        <v>481</v>
      </c>
      <c r="AL28" s="20" t="s">
        <v>481</v>
      </c>
    </row>
    <row r="29" spans="1:38">
      <c r="A29" s="15" t="s">
        <v>504</v>
      </c>
      <c r="B29" s="17" t="n">
        <v>5385</v>
      </c>
      <c r="C29" s="18">
        <f>(0.0/B29*100)</f>
        <v/>
      </c>
      <c r="D29" s="19" t="n">
        <v>5385</v>
      </c>
      <c r="E29" s="18" t="n">
        <v>514.1309784699999</v>
      </c>
      <c r="F29" s="20" t="n">
        <v>7.2755843</v>
      </c>
      <c r="G29" s="18" t="n">
        <v>509.5254434</v>
      </c>
      <c r="H29" s="20" t="n">
        <v>5.62085774</v>
      </c>
      <c r="I29" s="18" t="n">
        <v>508.16299338</v>
      </c>
      <c r="J29" s="20" t="n">
        <v>6.07282529</v>
      </c>
      <c r="K29" s="18" t="n">
        <v>505.70858879</v>
      </c>
      <c r="L29" s="20" t="n">
        <v>5.7568295</v>
      </c>
      <c r="M29" s="18" t="n">
        <v>497.01949849</v>
      </c>
      <c r="N29" s="20" t="n">
        <v>5.57594586</v>
      </c>
      <c r="O29" s="18" t="n">
        <v>511.25518272</v>
      </c>
      <c r="P29" s="20" t="n">
        <v>5.79767895</v>
      </c>
      <c r="Q29" s="18" t="n">
        <v>493.19686569</v>
      </c>
      <c r="R29" s="20" t="n">
        <v>5.10846219</v>
      </c>
      <c r="S29" s="18" t="n">
        <v>497.43848061</v>
      </c>
      <c r="T29" s="20" t="n">
        <v>5.45411774</v>
      </c>
      <c r="U29" s="18" t="n">
        <v>513.51516013</v>
      </c>
      <c r="V29" s="20" t="n">
        <v>5.65085294</v>
      </c>
      <c r="W29" s="18" t="n">
        <v>497.67296146</v>
      </c>
      <c r="X29" s="20" t="n">
        <v>5.80828206</v>
      </c>
      <c r="Y29" s="18" t="n">
        <v>497.17672261</v>
      </c>
      <c r="Z29" s="20" t="n">
        <v>5.90656793</v>
      </c>
      <c r="AA29" s="18" t="n">
        <v>492.90926971</v>
      </c>
      <c r="AB29" s="20" t="n">
        <v>5.92016443</v>
      </c>
      <c r="AC29" s="18" t="s">
        <v>481</v>
      </c>
      <c r="AD29" s="20" t="s">
        <v>481</v>
      </c>
      <c r="AE29" s="18" t="s">
        <v>481</v>
      </c>
      <c r="AF29" s="20" t="s">
        <v>481</v>
      </c>
      <c r="AG29" s="18" t="s">
        <v>481</v>
      </c>
      <c r="AH29" s="20" t="s">
        <v>481</v>
      </c>
      <c r="AI29" s="18" t="s">
        <v>481</v>
      </c>
      <c r="AJ29" s="20" t="s">
        <v>481</v>
      </c>
      <c r="AK29" s="18" t="s">
        <v>481</v>
      </c>
      <c r="AL29" s="20" t="s">
        <v>481</v>
      </c>
    </row>
    <row r="30" spans="1:38">
      <c r="A30" s="15" t="s">
        <v>505</v>
      </c>
      <c r="B30" s="17" t="n">
        <v>4520</v>
      </c>
      <c r="C30" s="18">
        <f>(0.0/B30*100)</f>
        <v/>
      </c>
      <c r="D30" s="19" t="n">
        <v>4520</v>
      </c>
      <c r="E30" s="18" t="n">
        <v>495.54413301</v>
      </c>
      <c r="F30" s="20" t="n">
        <v>6.09900613</v>
      </c>
      <c r="G30" s="18" t="n">
        <v>504.11557677</v>
      </c>
      <c r="H30" s="20" t="n">
        <v>7.09123106</v>
      </c>
      <c r="I30" s="18" t="n">
        <v>492.53811049</v>
      </c>
      <c r="J30" s="20" t="n">
        <v>6.33057429</v>
      </c>
      <c r="K30" s="18" t="n">
        <v>497.24803123</v>
      </c>
      <c r="L30" s="20" t="n">
        <v>7.27192125</v>
      </c>
      <c r="M30" s="18" t="n">
        <v>521.4338947700001</v>
      </c>
      <c r="N30" s="20" t="n">
        <v>6.67877445</v>
      </c>
      <c r="O30" s="18" t="n">
        <v>508.93319147</v>
      </c>
      <c r="P30" s="20" t="n">
        <v>8.26542283</v>
      </c>
      <c r="Q30" s="18" t="n">
        <v>517.78136288</v>
      </c>
      <c r="R30" s="20" t="n">
        <v>6.31072971</v>
      </c>
      <c r="S30" s="18" t="n">
        <v>517.2203995</v>
      </c>
      <c r="T30" s="20" t="n">
        <v>6.74566234</v>
      </c>
      <c r="U30" s="18" t="n">
        <v>512.89719869</v>
      </c>
      <c r="V30" s="20" t="n">
        <v>7.00945978</v>
      </c>
      <c r="W30" s="18" t="n">
        <v>517.96715068</v>
      </c>
      <c r="X30" s="20" t="n">
        <v>6.42815417</v>
      </c>
      <c r="Y30" s="18" t="n">
        <v>516.51105253</v>
      </c>
      <c r="Z30" s="20" t="n">
        <v>5.86095791</v>
      </c>
      <c r="AA30" s="18" t="n">
        <v>506.20528824</v>
      </c>
      <c r="AB30" s="20" t="n">
        <v>5.89896268</v>
      </c>
      <c r="AC30" s="18" t="s">
        <v>481</v>
      </c>
      <c r="AD30" s="20" t="s">
        <v>481</v>
      </c>
      <c r="AE30" s="18" t="s">
        <v>481</v>
      </c>
      <c r="AF30" s="20" t="s">
        <v>481</v>
      </c>
      <c r="AG30" s="18" t="s">
        <v>481</v>
      </c>
      <c r="AH30" s="20" t="s">
        <v>481</v>
      </c>
      <c r="AI30" s="18" t="s">
        <v>481</v>
      </c>
      <c r="AJ30" s="20" t="s">
        <v>481</v>
      </c>
      <c r="AK30" s="18" t="s">
        <v>481</v>
      </c>
      <c r="AL30" s="20" t="s">
        <v>481</v>
      </c>
    </row>
    <row r="31" spans="1:38">
      <c r="A31" s="15" t="s">
        <v>506</v>
      </c>
      <c r="B31" s="17" t="n">
        <v>5456</v>
      </c>
      <c r="C31" s="18">
        <f>(0.0/B31*100)</f>
        <v/>
      </c>
      <c r="D31" s="19" t="n">
        <v>5456</v>
      </c>
      <c r="E31" s="18" t="n">
        <v>521.65823261</v>
      </c>
      <c r="F31" s="20" t="n">
        <v>5.80657186</v>
      </c>
      <c r="G31" s="18" t="n">
        <v>521.76666607</v>
      </c>
      <c r="H31" s="20" t="n">
        <v>5.63958792</v>
      </c>
      <c r="I31" s="18" t="n">
        <v>512.00234661</v>
      </c>
      <c r="J31" s="20" t="n">
        <v>5.51351626</v>
      </c>
      <c r="K31" s="18" t="n">
        <v>519.54654378</v>
      </c>
      <c r="L31" s="20" t="n">
        <v>5.31589496</v>
      </c>
      <c r="M31" s="18" t="n">
        <v>517.93890437</v>
      </c>
      <c r="N31" s="20" t="n">
        <v>5.8747366</v>
      </c>
      <c r="O31" s="18" t="n">
        <v>520.30006617</v>
      </c>
      <c r="P31" s="20" t="n">
        <v>5.75830216</v>
      </c>
      <c r="Q31" s="18" t="n">
        <v>508.08920653</v>
      </c>
      <c r="R31" s="20" t="n">
        <v>5.15562531</v>
      </c>
      <c r="S31" s="18" t="n">
        <v>514.40271029</v>
      </c>
      <c r="T31" s="20" t="n">
        <v>5.30785658</v>
      </c>
      <c r="U31" s="18" t="n">
        <v>509.13172787</v>
      </c>
      <c r="V31" s="20" t="n">
        <v>5.44290536</v>
      </c>
      <c r="W31" s="18" t="n">
        <v>504.89289117</v>
      </c>
      <c r="X31" s="20" t="n">
        <v>5.69259907</v>
      </c>
      <c r="Y31" s="18" t="n">
        <v>498.89587914</v>
      </c>
      <c r="Z31" s="20" t="n">
        <v>6.24254275</v>
      </c>
      <c r="AA31" s="18" t="n">
        <v>507.03881974</v>
      </c>
      <c r="AB31" s="20" t="n">
        <v>6.5635713</v>
      </c>
      <c r="AC31" s="18" t="s">
        <v>481</v>
      </c>
      <c r="AD31" s="20" t="s">
        <v>481</v>
      </c>
      <c r="AE31" s="18" t="s">
        <v>481</v>
      </c>
      <c r="AF31" s="20" t="s">
        <v>481</v>
      </c>
      <c r="AG31" s="18" t="s">
        <v>481</v>
      </c>
      <c r="AH31" s="20" t="s">
        <v>481</v>
      </c>
      <c r="AI31" s="18" t="s">
        <v>481</v>
      </c>
      <c r="AJ31" s="20" t="s">
        <v>481</v>
      </c>
      <c r="AK31" s="18" t="s">
        <v>481</v>
      </c>
      <c r="AL31" s="20" t="s">
        <v>481</v>
      </c>
    </row>
    <row r="32" spans="1:38">
      <c r="A32" s="15" t="s">
        <v>507</v>
      </c>
      <c r="B32" s="17" t="n">
        <v>4478</v>
      </c>
      <c r="C32" s="18">
        <f>(0.0/B32*100)</f>
        <v/>
      </c>
      <c r="D32" s="19" t="n">
        <v>4478</v>
      </c>
      <c r="E32" s="18" t="n">
        <v>511.4853982</v>
      </c>
      <c r="F32" s="20" t="n">
        <v>6.04558267</v>
      </c>
      <c r="G32" s="18" t="n">
        <v>497.08231495</v>
      </c>
      <c r="H32" s="20" t="n">
        <v>5.67206072</v>
      </c>
      <c r="I32" s="18" t="n">
        <v>508.04631588</v>
      </c>
      <c r="J32" s="20" t="n">
        <v>5.25706033</v>
      </c>
      <c r="K32" s="18" t="n">
        <v>513.3186998899999</v>
      </c>
      <c r="L32" s="20" t="n">
        <v>5.18571554</v>
      </c>
      <c r="M32" s="18" t="n">
        <v>508.61005845</v>
      </c>
      <c r="N32" s="20" t="n">
        <v>5.53848439</v>
      </c>
      <c r="O32" s="18" t="n">
        <v>503.19636634</v>
      </c>
      <c r="P32" s="20" t="n">
        <v>5.86172407</v>
      </c>
      <c r="Q32" s="18" t="n">
        <v>506.40418351</v>
      </c>
      <c r="R32" s="20" t="n">
        <v>4.80069297</v>
      </c>
      <c r="S32" s="18" t="n">
        <v>503.30773772</v>
      </c>
      <c r="T32" s="20" t="n">
        <v>4.90067164</v>
      </c>
      <c r="U32" s="18" t="n">
        <v>502.69858216</v>
      </c>
      <c r="V32" s="20" t="n">
        <v>5.65346961</v>
      </c>
      <c r="W32" s="18" t="n">
        <v>504.57152893</v>
      </c>
      <c r="X32" s="20" t="n">
        <v>6.31226461</v>
      </c>
      <c r="Y32" s="18" t="n">
        <v>500.73834115</v>
      </c>
      <c r="Z32" s="20" t="n">
        <v>5.549385</v>
      </c>
      <c r="AA32" s="18" t="n">
        <v>508.51406602</v>
      </c>
      <c r="AB32" s="20" t="n">
        <v>5.50649102</v>
      </c>
      <c r="AC32" s="18" t="s">
        <v>481</v>
      </c>
      <c r="AD32" s="20" t="s">
        <v>481</v>
      </c>
      <c r="AE32" s="18" t="s">
        <v>481</v>
      </c>
      <c r="AF32" s="20" t="s">
        <v>481</v>
      </c>
      <c r="AG32" s="18" t="s">
        <v>481</v>
      </c>
      <c r="AH32" s="20" t="s">
        <v>481</v>
      </c>
      <c r="AI32" s="18" t="s">
        <v>481</v>
      </c>
      <c r="AJ32" s="20" t="s">
        <v>481</v>
      </c>
      <c r="AK32" s="18" t="s">
        <v>481</v>
      </c>
      <c r="AL32" s="20" t="s">
        <v>481</v>
      </c>
    </row>
    <row r="33" spans="1:38">
      <c r="A33" s="15" t="s">
        <v>508</v>
      </c>
      <c r="B33" s="17" t="n">
        <v>7325</v>
      </c>
      <c r="C33" s="18">
        <f>(0.0/B33*100)</f>
        <v/>
      </c>
      <c r="D33" s="19" t="n">
        <v>7325</v>
      </c>
      <c r="E33" s="18" t="n">
        <v>501.97842992</v>
      </c>
      <c r="F33" s="20" t="n">
        <v>5.57820542</v>
      </c>
      <c r="G33" s="18" t="n">
        <v>502.66331374</v>
      </c>
      <c r="H33" s="20" t="n">
        <v>5.84706639</v>
      </c>
      <c r="I33" s="18" t="n">
        <v>494.44085392</v>
      </c>
      <c r="J33" s="20" t="n">
        <v>6.27366936</v>
      </c>
      <c r="K33" s="18" t="n">
        <v>506.9567171</v>
      </c>
      <c r="L33" s="20" t="n">
        <v>5.73862081</v>
      </c>
      <c r="M33" s="18" t="n">
        <v>506.86213398</v>
      </c>
      <c r="N33" s="20" t="n">
        <v>5.48138911</v>
      </c>
      <c r="O33" s="18" t="n">
        <v>499.33574324</v>
      </c>
      <c r="P33" s="20" t="n">
        <v>4.80536825</v>
      </c>
      <c r="Q33" s="18" t="n">
        <v>496.81937576</v>
      </c>
      <c r="R33" s="20" t="n">
        <v>4.73151194</v>
      </c>
      <c r="S33" s="18" t="n">
        <v>494.63127059</v>
      </c>
      <c r="T33" s="20" t="n">
        <v>4.83205735</v>
      </c>
      <c r="U33" s="18" t="n">
        <v>496.16066039</v>
      </c>
      <c r="V33" s="20" t="n">
        <v>4.82939065</v>
      </c>
      <c r="W33" s="18" t="n">
        <v>496.7169549</v>
      </c>
      <c r="X33" s="20" t="n">
        <v>5.18682489</v>
      </c>
      <c r="Y33" s="18" t="n">
        <v>487.31630586</v>
      </c>
      <c r="Z33" s="20" t="n">
        <v>4.89208658</v>
      </c>
      <c r="AA33" s="18" t="n">
        <v>494.93738809</v>
      </c>
      <c r="AB33" s="20" t="n">
        <v>6.0250158</v>
      </c>
      <c r="AC33" s="18" t="s">
        <v>481</v>
      </c>
      <c r="AD33" s="20" t="s">
        <v>481</v>
      </c>
      <c r="AE33" s="18" t="s">
        <v>481</v>
      </c>
      <c r="AF33" s="20" t="s">
        <v>481</v>
      </c>
      <c r="AG33" s="18" t="s">
        <v>481</v>
      </c>
      <c r="AH33" s="20" t="s">
        <v>481</v>
      </c>
      <c r="AI33" s="18" t="s">
        <v>481</v>
      </c>
      <c r="AJ33" s="20" t="s">
        <v>481</v>
      </c>
      <c r="AK33" s="18" t="s">
        <v>481</v>
      </c>
      <c r="AL33" s="20" t="s">
        <v>481</v>
      </c>
    </row>
    <row r="34" spans="1:38">
      <c r="A34" s="15" t="s">
        <v>509</v>
      </c>
      <c r="B34" s="17" t="n">
        <v>6350</v>
      </c>
      <c r="C34" s="18">
        <f>(0.0/B34*100)</f>
        <v/>
      </c>
      <c r="D34" s="19" t="n">
        <v>6350</v>
      </c>
      <c r="E34" s="18" t="n">
        <v>459.17687354</v>
      </c>
      <c r="F34" s="20" t="n">
        <v>6.40526096</v>
      </c>
      <c r="G34" s="18" t="n">
        <v>459.29748322</v>
      </c>
      <c r="H34" s="20" t="n">
        <v>6.11646958</v>
      </c>
      <c r="I34" s="18" t="n">
        <v>458.12475392</v>
      </c>
      <c r="J34" s="20" t="n">
        <v>6.37545801</v>
      </c>
      <c r="K34" s="18" t="n">
        <v>466.96839885</v>
      </c>
      <c r="L34" s="20" t="n">
        <v>6.23027359</v>
      </c>
      <c r="M34" s="18" t="n">
        <v>456.75595315</v>
      </c>
      <c r="N34" s="20" t="n">
        <v>5.31800383</v>
      </c>
      <c r="O34" s="18" t="n">
        <v>458.87392182</v>
      </c>
      <c r="P34" s="20" t="n">
        <v>5.93449172</v>
      </c>
      <c r="Q34" s="18" t="n">
        <v>458.23288974</v>
      </c>
      <c r="R34" s="20" t="n">
        <v>5.98239477</v>
      </c>
      <c r="S34" s="18" t="n">
        <v>442.31492914</v>
      </c>
      <c r="T34" s="20" t="n">
        <v>5.04708449</v>
      </c>
      <c r="U34" s="18" t="n">
        <v>447.33420977</v>
      </c>
      <c r="V34" s="20" t="n">
        <v>5.63516748</v>
      </c>
      <c r="W34" s="18" t="n">
        <v>444.45162553</v>
      </c>
      <c r="X34" s="20" t="n">
        <v>6.66996097</v>
      </c>
      <c r="Y34" s="18" t="n">
        <v>441.03356432</v>
      </c>
      <c r="Z34" s="20" t="n">
        <v>6.25035782</v>
      </c>
      <c r="AA34" s="18" t="n">
        <v>437.62092025</v>
      </c>
      <c r="AB34" s="20" t="n">
        <v>6.60493213</v>
      </c>
      <c r="AC34" s="18" t="s">
        <v>481</v>
      </c>
      <c r="AD34" s="20" t="s">
        <v>481</v>
      </c>
      <c r="AE34" s="18" t="s">
        <v>481</v>
      </c>
      <c r="AF34" s="20" t="s">
        <v>481</v>
      </c>
      <c r="AG34" s="18" t="s">
        <v>481</v>
      </c>
      <c r="AH34" s="20" t="s">
        <v>481</v>
      </c>
      <c r="AI34" s="18" t="s">
        <v>481</v>
      </c>
      <c r="AJ34" s="20" t="s">
        <v>481</v>
      </c>
      <c r="AK34" s="18" t="s">
        <v>481</v>
      </c>
      <c r="AL34" s="20" t="s">
        <v>481</v>
      </c>
    </row>
    <row r="35" spans="1:38">
      <c r="A35" s="15" t="s">
        <v>510</v>
      </c>
      <c r="B35" s="17" t="n">
        <v>6406</v>
      </c>
      <c r="C35" s="18">
        <f>(0.0/B35*100)</f>
        <v/>
      </c>
      <c r="D35" s="19" t="n">
        <v>6406</v>
      </c>
      <c r="E35" s="18" t="n">
        <v>509.32580892</v>
      </c>
      <c r="F35" s="20" t="n">
        <v>4.84372215</v>
      </c>
      <c r="G35" s="18" t="n">
        <v>510.33396255</v>
      </c>
      <c r="H35" s="20" t="n">
        <v>4.99625494</v>
      </c>
      <c r="I35" s="18" t="n">
        <v>509.22715846</v>
      </c>
      <c r="J35" s="20" t="n">
        <v>5.13810072</v>
      </c>
      <c r="K35" s="18" t="n">
        <v>514.71986435</v>
      </c>
      <c r="L35" s="20" t="n">
        <v>5.11167</v>
      </c>
      <c r="M35" s="18" t="n">
        <v>512.55986189</v>
      </c>
      <c r="N35" s="20" t="n">
        <v>4.65226782</v>
      </c>
      <c r="O35" s="18" t="n">
        <v>500.92126566</v>
      </c>
      <c r="P35" s="20" t="n">
        <v>4.86659167</v>
      </c>
      <c r="Q35" s="18" t="n">
        <v>503.17622508</v>
      </c>
      <c r="R35" s="20" t="n">
        <v>4.972566</v>
      </c>
      <c r="S35" s="18" t="n">
        <v>499.74829544</v>
      </c>
      <c r="T35" s="20" t="n">
        <v>4.96907053</v>
      </c>
      <c r="U35" s="18" t="n">
        <v>495.13286581</v>
      </c>
      <c r="V35" s="20" t="n">
        <v>5.1328396</v>
      </c>
      <c r="W35" s="18" t="n">
        <v>503.45855476</v>
      </c>
      <c r="X35" s="20" t="n">
        <v>4.99655434</v>
      </c>
      <c r="Y35" s="18" t="n">
        <v>508.99979875</v>
      </c>
      <c r="Z35" s="20" t="n">
        <v>5.34054297</v>
      </c>
      <c r="AA35" s="18" t="n">
        <v>497.83177809</v>
      </c>
      <c r="AB35" s="20" t="n">
        <v>6.09295682</v>
      </c>
      <c r="AC35" s="18" t="s">
        <v>481</v>
      </c>
      <c r="AD35" s="20" t="s">
        <v>481</v>
      </c>
      <c r="AE35" s="18" t="s">
        <v>481</v>
      </c>
      <c r="AF35" s="20" t="s">
        <v>481</v>
      </c>
      <c r="AG35" s="18" t="s">
        <v>481</v>
      </c>
      <c r="AH35" s="20" t="s">
        <v>481</v>
      </c>
      <c r="AI35" s="18" t="s">
        <v>481</v>
      </c>
      <c r="AJ35" s="20" t="s">
        <v>481</v>
      </c>
      <c r="AK35" s="18" t="s">
        <v>481</v>
      </c>
      <c r="AL35" s="20" t="s">
        <v>481</v>
      </c>
    </row>
    <row r="36" spans="1:38">
      <c r="A36" s="15" t="s">
        <v>511</v>
      </c>
      <c r="B36" s="17" t="n">
        <v>6736</v>
      </c>
      <c r="C36" s="18">
        <f>(0.0/B36*100)</f>
        <v/>
      </c>
      <c r="D36" s="19" t="n">
        <v>6736</v>
      </c>
      <c r="E36" s="18" t="n">
        <v>502.74759664</v>
      </c>
      <c r="F36" s="20" t="n">
        <v>4.57162743</v>
      </c>
      <c r="G36" s="18" t="n">
        <v>493.3932178</v>
      </c>
      <c r="H36" s="20" t="n">
        <v>4.22038224</v>
      </c>
      <c r="I36" s="18" t="n">
        <v>500.64533056</v>
      </c>
      <c r="J36" s="20" t="n">
        <v>4.81037332</v>
      </c>
      <c r="K36" s="18" t="n">
        <v>494.50749327</v>
      </c>
      <c r="L36" s="20" t="n">
        <v>5.19776523</v>
      </c>
      <c r="M36" s="18" t="n">
        <v>501.69331329</v>
      </c>
      <c r="N36" s="20" t="n">
        <v>4.93006017</v>
      </c>
      <c r="O36" s="18" t="n">
        <v>496.02870937</v>
      </c>
      <c r="P36" s="20" t="n">
        <v>4.74257974</v>
      </c>
      <c r="Q36" s="18" t="n">
        <v>500.02020297</v>
      </c>
      <c r="R36" s="20" t="n">
        <v>4.17391582</v>
      </c>
      <c r="S36" s="18" t="n">
        <v>497.22104788</v>
      </c>
      <c r="T36" s="20" t="n">
        <v>4.93412707</v>
      </c>
      <c r="U36" s="18" t="n">
        <v>493.65691011</v>
      </c>
      <c r="V36" s="20" t="n">
        <v>4.87788765</v>
      </c>
      <c r="W36" s="18" t="n">
        <v>496.47584502</v>
      </c>
      <c r="X36" s="20" t="n">
        <v>4.67860196</v>
      </c>
      <c r="Y36" s="18" t="n">
        <v>488.79496805</v>
      </c>
      <c r="Z36" s="20" t="n">
        <v>5.31073472</v>
      </c>
      <c r="AA36" s="18" t="n">
        <v>483.73953488</v>
      </c>
      <c r="AB36" s="20" t="n">
        <v>4.87619521</v>
      </c>
      <c r="AC36" s="18" t="s">
        <v>481</v>
      </c>
      <c r="AD36" s="20" t="s">
        <v>481</v>
      </c>
      <c r="AE36" s="18" t="s">
        <v>481</v>
      </c>
      <c r="AF36" s="20" t="s">
        <v>481</v>
      </c>
      <c r="AG36" s="18" t="s">
        <v>481</v>
      </c>
      <c r="AH36" s="20" t="s">
        <v>481</v>
      </c>
      <c r="AI36" s="18" t="s">
        <v>481</v>
      </c>
      <c r="AJ36" s="20" t="s">
        <v>481</v>
      </c>
      <c r="AK36" s="18" t="s">
        <v>481</v>
      </c>
      <c r="AL36" s="20" t="s">
        <v>481</v>
      </c>
    </row>
    <row r="37" spans="1:38">
      <c r="A37" s="15" t="s">
        <v>512</v>
      </c>
      <c r="B37" s="17" t="n">
        <v>5458</v>
      </c>
      <c r="C37" s="18">
        <f>(0.0/B37*100)</f>
        <v/>
      </c>
      <c r="D37" s="19" t="n">
        <v>5458</v>
      </c>
      <c r="E37" s="18" t="s">
        <v>481</v>
      </c>
      <c r="F37" s="20" t="s">
        <v>481</v>
      </c>
      <c r="G37" s="18" t="s">
        <v>481</v>
      </c>
      <c r="H37" s="20" t="s">
        <v>481</v>
      </c>
      <c r="I37" s="18" t="s">
        <v>481</v>
      </c>
      <c r="J37" s="20" t="s">
        <v>481</v>
      </c>
      <c r="K37" s="18" t="s">
        <v>481</v>
      </c>
      <c r="L37" s="20" t="s">
        <v>481</v>
      </c>
      <c r="M37" s="18" t="s">
        <v>481</v>
      </c>
      <c r="N37" s="20" t="s">
        <v>481</v>
      </c>
      <c r="O37" s="18" t="s">
        <v>481</v>
      </c>
      <c r="P37" s="20" t="s">
        <v>481</v>
      </c>
      <c r="Q37" s="18" t="s">
        <v>481</v>
      </c>
      <c r="R37" s="20" t="s">
        <v>481</v>
      </c>
      <c r="S37" s="18" t="s">
        <v>481</v>
      </c>
      <c r="T37" s="20" t="s">
        <v>481</v>
      </c>
      <c r="U37" s="18" t="s">
        <v>481</v>
      </c>
      <c r="V37" s="20" t="s">
        <v>481</v>
      </c>
      <c r="W37" s="18" t="s">
        <v>481</v>
      </c>
      <c r="X37" s="20" t="s">
        <v>481</v>
      </c>
      <c r="Y37" s="18" t="s">
        <v>481</v>
      </c>
      <c r="Z37" s="20" t="s">
        <v>481</v>
      </c>
      <c r="AA37" s="18" t="s">
        <v>481</v>
      </c>
      <c r="AB37" s="20" t="s">
        <v>481</v>
      </c>
      <c r="AC37" s="18" t="s">
        <v>481</v>
      </c>
      <c r="AD37" s="20" t="s">
        <v>481</v>
      </c>
      <c r="AE37" s="18" t="s">
        <v>481</v>
      </c>
      <c r="AF37" s="20" t="s">
        <v>481</v>
      </c>
      <c r="AG37" s="18" t="s">
        <v>481</v>
      </c>
      <c r="AH37" s="20" t="s">
        <v>481</v>
      </c>
      <c r="AI37" s="18" t="n">
        <v>500.15560677</v>
      </c>
      <c r="AJ37" s="20" t="n">
        <v>3.48340033</v>
      </c>
      <c r="AK37" s="18" t="s">
        <v>481</v>
      </c>
      <c r="AL37" s="20" t="s">
        <v>481</v>
      </c>
    </row>
    <row r="38" spans="1:38">
      <c r="A38" s="15" t="s">
        <v>513</v>
      </c>
      <c r="B38" s="17" t="n">
        <v>5860</v>
      </c>
      <c r="C38" s="18">
        <f>(0.0/B38*100)</f>
        <v/>
      </c>
      <c r="D38" s="19" t="n">
        <v>5860</v>
      </c>
      <c r="E38" s="18" t="n">
        <v>500.35379566</v>
      </c>
      <c r="F38" s="20" t="n">
        <v>6.73733646</v>
      </c>
      <c r="G38" s="18" t="n">
        <v>500.50263712</v>
      </c>
      <c r="H38" s="20" t="n">
        <v>6.38314598</v>
      </c>
      <c r="I38" s="18" t="n">
        <v>507.61144489</v>
      </c>
      <c r="J38" s="20" t="n">
        <v>7.00278039</v>
      </c>
      <c r="K38" s="18" t="n">
        <v>493.17633528</v>
      </c>
      <c r="L38" s="20" t="n">
        <v>6.83292952</v>
      </c>
      <c r="M38" s="18" t="n">
        <v>491.9187249</v>
      </c>
      <c r="N38" s="20" t="n">
        <v>6.06444779</v>
      </c>
      <c r="O38" s="18" t="n">
        <v>493.68085891</v>
      </c>
      <c r="P38" s="20" t="n">
        <v>5.67749027</v>
      </c>
      <c r="Q38" s="18" t="n">
        <v>489.46287244</v>
      </c>
      <c r="R38" s="20" t="n">
        <v>6.57734689</v>
      </c>
      <c r="S38" s="18" t="n">
        <v>486.38126699</v>
      </c>
      <c r="T38" s="20" t="n">
        <v>6.68948585</v>
      </c>
      <c r="U38" s="18" t="n">
        <v>491.11994386</v>
      </c>
      <c r="V38" s="20" t="n">
        <v>6.18372599</v>
      </c>
      <c r="W38" s="18" t="n">
        <v>482.78242287</v>
      </c>
      <c r="X38" s="20" t="n">
        <v>7.0364159</v>
      </c>
      <c r="Y38" s="18" t="n">
        <v>482.12832285</v>
      </c>
      <c r="Z38" s="20" t="n">
        <v>6.01931566</v>
      </c>
      <c r="AA38" s="18" t="n">
        <v>488.78987046</v>
      </c>
      <c r="AB38" s="20" t="n">
        <v>6.35076474</v>
      </c>
      <c r="AC38" s="18" t="s">
        <v>481</v>
      </c>
      <c r="AD38" s="20" t="s">
        <v>481</v>
      </c>
      <c r="AE38" s="18" t="s">
        <v>481</v>
      </c>
      <c r="AF38" s="20" t="s">
        <v>481</v>
      </c>
      <c r="AG38" s="18" t="s">
        <v>481</v>
      </c>
      <c r="AH38" s="20" t="s">
        <v>481</v>
      </c>
      <c r="AI38" s="18" t="s">
        <v>481</v>
      </c>
      <c r="AJ38" s="20" t="s">
        <v>481</v>
      </c>
      <c r="AK38" s="18" t="s">
        <v>481</v>
      </c>
      <c r="AL38" s="20" t="s">
        <v>481</v>
      </c>
    </row>
    <row r="39" spans="1:38">
      <c r="A39" s="15" t="s">
        <v>514</v>
      </c>
      <c r="B39" s="17" t="n">
        <v>5895</v>
      </c>
      <c r="C39" s="18">
        <f>(0.0/B39*100)</f>
        <v/>
      </c>
      <c r="D39" s="19" t="n">
        <v>5895</v>
      </c>
      <c r="E39" s="18" t="n">
        <v>430.29895695</v>
      </c>
      <c r="F39" s="20" t="n">
        <v>4.41646078</v>
      </c>
      <c r="G39" s="18" t="n">
        <v>434.21146111</v>
      </c>
      <c r="H39" s="20" t="n">
        <v>6.53702033</v>
      </c>
      <c r="I39" s="18" t="n">
        <v>437.70607558</v>
      </c>
      <c r="J39" s="20" t="n">
        <v>6.86982073</v>
      </c>
      <c r="K39" s="18" t="n">
        <v>425.40843404</v>
      </c>
      <c r="L39" s="20" t="n">
        <v>7.28269357</v>
      </c>
      <c r="M39" s="18" t="n">
        <v>426.85845594</v>
      </c>
      <c r="N39" s="20" t="n">
        <v>6.331877</v>
      </c>
      <c r="O39" s="18" t="n">
        <v>432.50625101</v>
      </c>
      <c r="P39" s="20" t="n">
        <v>5.49609892</v>
      </c>
      <c r="Q39" s="18" t="n">
        <v>430.79083644</v>
      </c>
      <c r="R39" s="20" t="n">
        <v>5.48457824</v>
      </c>
      <c r="S39" s="18" t="n">
        <v>425.66348853</v>
      </c>
      <c r="T39" s="20" t="n">
        <v>4.94407376</v>
      </c>
      <c r="U39" s="18" t="n">
        <v>422.96549682</v>
      </c>
      <c r="V39" s="20" t="n">
        <v>6.62112281</v>
      </c>
      <c r="W39" s="18" t="n">
        <v>422.75122188</v>
      </c>
      <c r="X39" s="20" t="n">
        <v>6.04887164</v>
      </c>
      <c r="Y39" s="18" t="n">
        <v>426.65783957</v>
      </c>
      <c r="Z39" s="20" t="n">
        <v>6.28538022</v>
      </c>
      <c r="AA39" s="18" t="n">
        <v>422.6108998</v>
      </c>
      <c r="AB39" s="20" t="n">
        <v>6.92618677</v>
      </c>
      <c r="AC39" s="18" t="s">
        <v>481</v>
      </c>
      <c r="AD39" s="20" t="s">
        <v>481</v>
      </c>
      <c r="AE39" s="18" t="s">
        <v>481</v>
      </c>
      <c r="AF39" s="20" t="s">
        <v>481</v>
      </c>
      <c r="AG39" s="18" t="s">
        <v>481</v>
      </c>
      <c r="AH39" s="20" t="s">
        <v>481</v>
      </c>
      <c r="AI39" s="18" t="s">
        <v>481</v>
      </c>
      <c r="AJ39" s="20" t="s">
        <v>481</v>
      </c>
      <c r="AK39" s="18" t="s">
        <v>481</v>
      </c>
      <c r="AL39" s="20" t="s">
        <v>481</v>
      </c>
    </row>
    <row r="40" spans="1:38">
      <c r="A40" s="15" t="s">
        <v>515</v>
      </c>
      <c r="B40" s="17" t="n">
        <v>14157</v>
      </c>
      <c r="C40" s="18">
        <f>(0.0/B40*100)</f>
        <v/>
      </c>
      <c r="D40" s="19" t="n">
        <v>14157</v>
      </c>
      <c r="E40" s="18" t="n">
        <v>496.00610565</v>
      </c>
      <c r="F40" s="20" t="n">
        <v>6.02142047</v>
      </c>
      <c r="G40" s="18" t="n">
        <v>498.8002942</v>
      </c>
      <c r="H40" s="20" t="n">
        <v>5.68893334</v>
      </c>
      <c r="I40" s="18" t="n">
        <v>494.88620903</v>
      </c>
      <c r="J40" s="20" t="n">
        <v>5.7305737</v>
      </c>
      <c r="K40" s="18" t="n">
        <v>494.30208547</v>
      </c>
      <c r="L40" s="20" t="n">
        <v>6.32091432</v>
      </c>
      <c r="M40" s="18" t="n">
        <v>490.7380862</v>
      </c>
      <c r="N40" s="20" t="n">
        <v>5.732785</v>
      </c>
      <c r="O40" s="18" t="n">
        <v>493.9416776</v>
      </c>
      <c r="P40" s="20" t="n">
        <v>5.42018075</v>
      </c>
      <c r="Q40" s="18" t="n">
        <v>494.62254121</v>
      </c>
      <c r="R40" s="20" t="n">
        <v>5.25980099</v>
      </c>
      <c r="S40" s="18" t="n">
        <v>497.94331115</v>
      </c>
      <c r="T40" s="20" t="n">
        <v>4.4608448</v>
      </c>
      <c r="U40" s="18" t="n">
        <v>504.46921286</v>
      </c>
      <c r="V40" s="20" t="n">
        <v>4.66475161</v>
      </c>
      <c r="W40" s="18" t="n">
        <v>503.10685077</v>
      </c>
      <c r="X40" s="20" t="n">
        <v>5.56336022</v>
      </c>
      <c r="Y40" s="18" t="n">
        <v>505.7105036</v>
      </c>
      <c r="Z40" s="20" t="n">
        <v>5.25868533</v>
      </c>
      <c r="AA40" s="18" t="n">
        <v>500.79612233</v>
      </c>
      <c r="AB40" s="20" t="n">
        <v>5.03531395</v>
      </c>
      <c r="AC40" s="18" t="s">
        <v>481</v>
      </c>
      <c r="AD40" s="20" t="s">
        <v>481</v>
      </c>
      <c r="AE40" s="18" t="s">
        <v>481</v>
      </c>
      <c r="AF40" s="20" t="s">
        <v>481</v>
      </c>
      <c r="AG40" s="18" t="s">
        <v>481</v>
      </c>
      <c r="AH40" s="20" t="s">
        <v>481</v>
      </c>
      <c r="AI40" s="18" t="s">
        <v>481</v>
      </c>
      <c r="AJ40" s="20" t="s">
        <v>481</v>
      </c>
      <c r="AK40" s="18" t="s">
        <v>481</v>
      </c>
      <c r="AL40" s="20" t="s">
        <v>481</v>
      </c>
    </row>
    <row r="41" spans="1:38">
      <c r="A41" s="15" t="s">
        <v>516</v>
      </c>
      <c r="B41" s="17" t="n">
        <v>5712</v>
      </c>
      <c r="C41" s="18">
        <f>(0.0/B41*100)</f>
        <v/>
      </c>
      <c r="D41" s="19" t="n">
        <v>5712</v>
      </c>
      <c r="E41" s="18" t="n">
        <v>498.56001201</v>
      </c>
      <c r="F41" s="20" t="n">
        <v>5.44059589</v>
      </c>
      <c r="G41" s="18" t="n">
        <v>500.85068461</v>
      </c>
      <c r="H41" s="20" t="n">
        <v>5.94991431</v>
      </c>
      <c r="I41" s="18" t="n">
        <v>496.05598124</v>
      </c>
      <c r="J41" s="20" t="n">
        <v>5.98942362</v>
      </c>
      <c r="K41" s="18" t="n">
        <v>489.82013064</v>
      </c>
      <c r="L41" s="20" t="n">
        <v>6.3279157</v>
      </c>
      <c r="M41" s="18" t="n">
        <v>492.2634991</v>
      </c>
      <c r="N41" s="20" t="n">
        <v>6.05711394</v>
      </c>
      <c r="O41" s="18" t="n">
        <v>494.64547501</v>
      </c>
      <c r="P41" s="20" t="n">
        <v>5.44755718</v>
      </c>
      <c r="Q41" s="18" t="n">
        <v>506.53514583</v>
      </c>
      <c r="R41" s="20" t="n">
        <v>5.58536125</v>
      </c>
      <c r="S41" s="18" t="n">
        <v>499.82092586</v>
      </c>
      <c r="T41" s="20" t="n">
        <v>6.73491793</v>
      </c>
      <c r="U41" s="18" t="n">
        <v>502.05542054</v>
      </c>
      <c r="V41" s="20" t="n">
        <v>5.87696671</v>
      </c>
      <c r="W41" s="18" t="n">
        <v>491.0514528</v>
      </c>
      <c r="X41" s="20" t="n">
        <v>6.88920652</v>
      </c>
      <c r="Y41" s="18" t="n">
        <v>491.38021114</v>
      </c>
      <c r="Z41" s="20" t="n">
        <v>7.09905489</v>
      </c>
      <c r="AA41" s="18" t="n">
        <v>499.99516798</v>
      </c>
      <c r="AB41" s="20" t="n">
        <v>6.38399116</v>
      </c>
      <c r="AC41" s="18" t="s">
        <v>481</v>
      </c>
      <c r="AD41" s="20" t="s">
        <v>481</v>
      </c>
      <c r="AE41" s="18" t="s">
        <v>481</v>
      </c>
      <c r="AF41" s="20" t="s">
        <v>481</v>
      </c>
      <c r="AG41" s="18" t="s">
        <v>481</v>
      </c>
      <c r="AH41" s="20" t="s">
        <v>481</v>
      </c>
      <c r="AI41" s="18" t="s">
        <v>481</v>
      </c>
      <c r="AJ41" s="20" t="s">
        <v>481</v>
      </c>
      <c r="AK41" s="18" t="s">
        <v>481</v>
      </c>
      <c r="AL41" s="20" t="s">
        <v>481</v>
      </c>
    </row>
    <row r="42" spans="1:3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c r="AE42" s="18">
        <f>IF(COUNT(AE7:AE41) &gt; 0, AVERAGE(AE7:AE41), "—")</f>
        <v/>
      </c>
      <c r="AF42" s="20">
        <f>IF(COUNT(AF7:AF41) &gt; 0, SQRT(SUMSQ(AF7:AF41)/(COUNT(AF7:AF41)*COUNT(AF7:AF41)) ), "—")</f>
        <v/>
      </c>
      <c r="AG42" s="18">
        <f>IF(COUNT(AG7:AG41) &gt; 0, AVERAGE(AG7:AG41), "—")</f>
        <v/>
      </c>
      <c r="AH42" s="20">
        <f>IF(COUNT(AH7:AH41) &gt; 0, SQRT(SUMSQ(AH7:AH41)/(COUNT(AH7:AH41)*COUNT(AH7:AH41)) ), "—")</f>
        <v/>
      </c>
      <c r="AI42" s="18">
        <f>IF(COUNT(AI7:AI41) &gt; 0, AVERAGE(AI7:AI41), "—")</f>
        <v/>
      </c>
      <c r="AJ42" s="20">
        <f>IF(COUNT(AJ7:AJ41) &gt; 0, SQRT(SUMSQ(AJ7:AJ41)/(COUNT(AJ7:AJ41)*COUNT(AJ7:AJ41)) ), "—")</f>
        <v/>
      </c>
      <c r="AK42" s="18">
        <f>IF(COUNT(AK7:AK41) &gt; 0, AVERAGE(AK7:AK41), "—")</f>
        <v/>
      </c>
      <c r="AL42" s="20">
        <f>IF(COUNT(AL7:AL41) &gt; 0, SQRT(SUMSQ(AL7:AL41)/(COUNT(AL7:AL41)*COUNT(AL7:AL41)) ), "—")</f>
        <v/>
      </c>
    </row>
    <row r="43" spans="1:3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5" t="n"/>
      <c r="AE43" s="14" t="n"/>
      <c r="AF43" s="15" t="n"/>
      <c r="AG43" s="14" t="n"/>
      <c r="AH43" s="15" t="n"/>
      <c r="AI43" s="14" t="n"/>
      <c r="AJ43" s="15" t="n"/>
      <c r="AK43" s="14" t="n"/>
      <c r="AL43" s="16" t="n"/>
    </row>
    <row r="44" spans="1:38">
      <c r="A44" s="15" t="s">
        <v>519</v>
      </c>
      <c r="B44" s="17" t="n">
        <v>5215</v>
      </c>
      <c r="C44" s="18">
        <f>(0.0/B44*100)</f>
        <v/>
      </c>
      <c r="D44" s="19" t="n">
        <v>5215</v>
      </c>
      <c r="E44" s="18" t="n">
        <v>404.72246278</v>
      </c>
      <c r="F44" s="20" t="n">
        <v>7.21620863</v>
      </c>
      <c r="G44" s="18" t="n">
        <v>408.20800689</v>
      </c>
      <c r="H44" s="20" t="n">
        <v>10.19783096</v>
      </c>
      <c r="I44" s="18" t="n">
        <v>404.60040929</v>
      </c>
      <c r="J44" s="20" t="n">
        <v>7.04685268</v>
      </c>
      <c r="K44" s="18" t="n">
        <v>408.85939069</v>
      </c>
      <c r="L44" s="20" t="n">
        <v>9.22453733</v>
      </c>
      <c r="M44" s="18" t="n">
        <v>408.97145455</v>
      </c>
      <c r="N44" s="20" t="n">
        <v>6.76476162</v>
      </c>
      <c r="O44" s="18" t="n">
        <v>416.09574486</v>
      </c>
      <c r="P44" s="20" t="n">
        <v>7.84495017</v>
      </c>
      <c r="Q44" s="18" t="n">
        <v>406.4454074</v>
      </c>
      <c r="R44" s="20" t="n">
        <v>6.69984943</v>
      </c>
      <c r="S44" s="18" t="n">
        <v>409.22367115</v>
      </c>
      <c r="T44" s="20" t="n">
        <v>6.76253649</v>
      </c>
      <c r="U44" s="18" t="n">
        <v>407.33415328</v>
      </c>
      <c r="V44" s="20" t="n">
        <v>6.40257119</v>
      </c>
      <c r="W44" s="18" t="n">
        <v>388.95154389</v>
      </c>
      <c r="X44" s="20" t="n">
        <v>7.26993896</v>
      </c>
      <c r="Y44" s="18" t="n">
        <v>399.44061982</v>
      </c>
      <c r="Z44" s="20" t="n">
        <v>7.60965455</v>
      </c>
      <c r="AA44" s="18" t="n">
        <v>401.24815748</v>
      </c>
      <c r="AB44" s="20" t="n">
        <v>7.92014346</v>
      </c>
      <c r="AC44" s="18" t="s">
        <v>481</v>
      </c>
      <c r="AD44" s="20" t="s">
        <v>481</v>
      </c>
      <c r="AE44" s="18" t="s">
        <v>481</v>
      </c>
      <c r="AF44" s="20" t="s">
        <v>481</v>
      </c>
      <c r="AG44" s="18" t="s">
        <v>481</v>
      </c>
      <c r="AH44" s="20" t="s">
        <v>481</v>
      </c>
      <c r="AI44" s="18" t="s">
        <v>481</v>
      </c>
      <c r="AJ44" s="20" t="s">
        <v>481</v>
      </c>
      <c r="AK44" s="18" t="s">
        <v>481</v>
      </c>
      <c r="AL44" s="20" t="s">
        <v>481</v>
      </c>
    </row>
    <row r="45" spans="1:38">
      <c r="A45" s="15" t="s">
        <v>520</v>
      </c>
      <c r="B45" s="17" t="n">
        <v>5519</v>
      </c>
      <c r="C45" s="18">
        <f>(0.0/B45*100)</f>
        <v/>
      </c>
      <c r="D45" s="19" t="n">
        <v>5519</v>
      </c>
      <c r="E45" s="18" t="n">
        <v>351.30135801</v>
      </c>
      <c r="F45" s="20" t="n">
        <v>5.89282732</v>
      </c>
      <c r="G45" s="18" t="n">
        <v>350.26771646</v>
      </c>
      <c r="H45" s="20" t="n">
        <v>5.33621267</v>
      </c>
      <c r="I45" s="18" t="n">
        <v>351.44175455</v>
      </c>
      <c r="J45" s="20" t="n">
        <v>5.56942121</v>
      </c>
      <c r="K45" s="18" t="n">
        <v>336.90359787</v>
      </c>
      <c r="L45" s="20" t="n">
        <v>7.34463447</v>
      </c>
      <c r="M45" s="18" t="n">
        <v>345.60301812</v>
      </c>
      <c r="N45" s="20" t="n">
        <v>5.06057897</v>
      </c>
      <c r="O45" s="18" t="n">
        <v>360.1780237</v>
      </c>
      <c r="P45" s="20" t="n">
        <v>4.72719767</v>
      </c>
      <c r="Q45" s="18" t="n">
        <v>353.61091028</v>
      </c>
      <c r="R45" s="20" t="n">
        <v>5.52178538</v>
      </c>
      <c r="S45" s="18" t="n">
        <v>347.71731823</v>
      </c>
      <c r="T45" s="20" t="n">
        <v>4.98060508</v>
      </c>
      <c r="U45" s="18" t="n">
        <v>354.45422524</v>
      </c>
      <c r="V45" s="20" t="n">
        <v>5.56646071</v>
      </c>
      <c r="W45" s="18" t="n">
        <v>345.5272908</v>
      </c>
      <c r="X45" s="20" t="n">
        <v>5.02859766</v>
      </c>
      <c r="Y45" s="18" t="n">
        <v>349.74544156</v>
      </c>
      <c r="Z45" s="20" t="n">
        <v>5.12752806</v>
      </c>
      <c r="AA45" s="18" t="n">
        <v>349.60938119</v>
      </c>
      <c r="AB45" s="20" t="n">
        <v>4.79198427</v>
      </c>
      <c r="AC45" s="18" t="s">
        <v>481</v>
      </c>
      <c r="AD45" s="20" t="s">
        <v>481</v>
      </c>
      <c r="AE45" s="18" t="s">
        <v>481</v>
      </c>
      <c r="AF45" s="20" t="s">
        <v>481</v>
      </c>
      <c r="AG45" s="18" t="s">
        <v>481</v>
      </c>
      <c r="AH45" s="20" t="s">
        <v>481</v>
      </c>
      <c r="AI45" s="18" t="s">
        <v>481</v>
      </c>
      <c r="AJ45" s="20" t="s">
        <v>481</v>
      </c>
      <c r="AK45" s="18" t="s">
        <v>481</v>
      </c>
      <c r="AL45" s="20" t="s">
        <v>481</v>
      </c>
    </row>
    <row r="46" spans="1:38">
      <c r="A46" s="15" t="s">
        <v>521</v>
      </c>
      <c r="B46" s="17" t="n">
        <v>23141</v>
      </c>
      <c r="C46" s="18">
        <f>(0.0/B46*100)</f>
        <v/>
      </c>
      <c r="D46" s="19" t="n">
        <v>23141</v>
      </c>
      <c r="E46" s="18" t="n">
        <v>415.40553629</v>
      </c>
      <c r="F46" s="20" t="n">
        <v>5.36519036</v>
      </c>
      <c r="G46" s="18" t="n">
        <v>417.45110237</v>
      </c>
      <c r="H46" s="20" t="n">
        <v>5.39844129</v>
      </c>
      <c r="I46" s="18" t="n">
        <v>411.62115501</v>
      </c>
      <c r="J46" s="20" t="n">
        <v>5.00697578</v>
      </c>
      <c r="K46" s="18" t="n">
        <v>415.5485596</v>
      </c>
      <c r="L46" s="20" t="n">
        <v>5.29802428</v>
      </c>
      <c r="M46" s="18" t="n">
        <v>409.45094592</v>
      </c>
      <c r="N46" s="20" t="n">
        <v>5.70266762</v>
      </c>
      <c r="O46" s="18" t="n">
        <v>407.93045347</v>
      </c>
      <c r="P46" s="20" t="n">
        <v>5.77415328</v>
      </c>
      <c r="Q46" s="18" t="n">
        <v>403.08791942</v>
      </c>
      <c r="R46" s="20" t="n">
        <v>4.04700975</v>
      </c>
      <c r="S46" s="18" t="n">
        <v>406.71466015</v>
      </c>
      <c r="T46" s="20" t="n">
        <v>5.52553751</v>
      </c>
      <c r="U46" s="18" t="n">
        <v>400.72817163</v>
      </c>
      <c r="V46" s="20" t="n">
        <v>6.07546781</v>
      </c>
      <c r="W46" s="18" t="n">
        <v>397.61503082</v>
      </c>
      <c r="X46" s="20" t="n">
        <v>4.82921014</v>
      </c>
      <c r="Y46" s="18" t="n">
        <v>402.5137132</v>
      </c>
      <c r="Z46" s="20" t="n">
        <v>5.3195997</v>
      </c>
      <c r="AA46" s="18" t="n">
        <v>401.00564573</v>
      </c>
      <c r="AB46" s="20" t="n">
        <v>4.88978876</v>
      </c>
      <c r="AC46" s="18" t="s">
        <v>481</v>
      </c>
      <c r="AD46" s="20" t="s">
        <v>481</v>
      </c>
      <c r="AE46" s="18" t="s">
        <v>481</v>
      </c>
      <c r="AF46" s="20" t="s">
        <v>481</v>
      </c>
      <c r="AG46" s="18" t="s">
        <v>481</v>
      </c>
      <c r="AH46" s="20" t="s">
        <v>481</v>
      </c>
      <c r="AI46" s="18" t="s">
        <v>481</v>
      </c>
      <c r="AJ46" s="20" t="s">
        <v>481</v>
      </c>
      <c r="AK46" s="18" t="s">
        <v>481</v>
      </c>
      <c r="AL46" s="20" t="s">
        <v>481</v>
      </c>
    </row>
    <row r="47" spans="1:38">
      <c r="A47" s="15" t="s">
        <v>522</v>
      </c>
      <c r="B47" s="17" t="n">
        <v>5928</v>
      </c>
      <c r="C47" s="18">
        <f>(0.0/B47*100)</f>
        <v/>
      </c>
      <c r="D47" s="19" t="n">
        <v>5928</v>
      </c>
      <c r="E47" s="18" t="n">
        <v>447.03261737</v>
      </c>
      <c r="F47" s="20" t="n">
        <v>7.01298498</v>
      </c>
      <c r="G47" s="18" t="n">
        <v>431.43536896</v>
      </c>
      <c r="H47" s="20" t="n">
        <v>7.44152145</v>
      </c>
      <c r="I47" s="18" t="n">
        <v>438.29976583</v>
      </c>
      <c r="J47" s="20" t="n">
        <v>6.98035528</v>
      </c>
      <c r="K47" s="18" t="n">
        <v>431.55572279</v>
      </c>
      <c r="L47" s="20" t="n">
        <v>9.40610296</v>
      </c>
      <c r="M47" s="18" t="n">
        <v>430.91027228</v>
      </c>
      <c r="N47" s="20" t="n">
        <v>8.17441202</v>
      </c>
      <c r="O47" s="18" t="n">
        <v>423.87191124</v>
      </c>
      <c r="P47" s="20" t="n">
        <v>7.40634449</v>
      </c>
      <c r="Q47" s="18" t="n">
        <v>430.63804687</v>
      </c>
      <c r="R47" s="20" t="n">
        <v>6.91298777</v>
      </c>
      <c r="S47" s="18" t="n">
        <v>432.37655176</v>
      </c>
      <c r="T47" s="20" t="n">
        <v>6.68534092</v>
      </c>
      <c r="U47" s="18" t="n">
        <v>433.57927935</v>
      </c>
      <c r="V47" s="20" t="n">
        <v>6.54414872</v>
      </c>
      <c r="W47" s="18" t="n">
        <v>425.33653181</v>
      </c>
      <c r="X47" s="20" t="n">
        <v>7.8175654</v>
      </c>
      <c r="Y47" s="18" t="n">
        <v>427.7236869</v>
      </c>
      <c r="Z47" s="20" t="n">
        <v>7.27157722</v>
      </c>
      <c r="AA47" s="18" t="n">
        <v>428.62946415</v>
      </c>
      <c r="AB47" s="20" t="n">
        <v>7.42952768</v>
      </c>
      <c r="AC47" s="18" t="s">
        <v>481</v>
      </c>
      <c r="AD47" s="20" t="s">
        <v>481</v>
      </c>
      <c r="AE47" s="18" t="s">
        <v>481</v>
      </c>
      <c r="AF47" s="20" t="s">
        <v>481</v>
      </c>
      <c r="AG47" s="18" t="s">
        <v>481</v>
      </c>
      <c r="AH47" s="20" t="s">
        <v>481</v>
      </c>
      <c r="AI47" s="18" t="s">
        <v>481</v>
      </c>
      <c r="AJ47" s="20" t="s">
        <v>481</v>
      </c>
      <c r="AK47" s="18" t="s">
        <v>481</v>
      </c>
      <c r="AL47" s="20" t="s">
        <v>481</v>
      </c>
    </row>
    <row r="48" spans="1:38">
      <c r="A48" s="15" t="s">
        <v>523</v>
      </c>
      <c r="B48" s="17" t="n">
        <v>9841</v>
      </c>
      <c r="C48" s="18">
        <f>(0.0/B48*100)</f>
        <v/>
      </c>
      <c r="D48" s="19" t="n">
        <v>9841</v>
      </c>
      <c r="E48" s="18" t="n">
        <v>504.38491453</v>
      </c>
      <c r="F48" s="20" t="n">
        <v>8.446675859999999</v>
      </c>
      <c r="G48" s="18" t="n">
        <v>505.39600057</v>
      </c>
      <c r="H48" s="20" t="n">
        <v>7.7398839</v>
      </c>
      <c r="I48" s="18" t="n">
        <v>494.3476786</v>
      </c>
      <c r="J48" s="20" t="n">
        <v>8.58735924</v>
      </c>
      <c r="K48" s="18" t="n">
        <v>498.39325847</v>
      </c>
      <c r="L48" s="20" t="n">
        <v>9.812883859999999</v>
      </c>
      <c r="M48" s="18" t="n">
        <v>502.89817991</v>
      </c>
      <c r="N48" s="20" t="n">
        <v>8.686304379999999</v>
      </c>
      <c r="O48" s="18" t="n">
        <v>488.39295013</v>
      </c>
      <c r="P48" s="20" t="n">
        <v>8.217490939999999</v>
      </c>
      <c r="Q48" s="18" t="n">
        <v>493.86004194</v>
      </c>
      <c r="R48" s="20" t="n">
        <v>8.076230600000001</v>
      </c>
      <c r="S48" s="18" t="n">
        <v>477.99673079</v>
      </c>
      <c r="T48" s="20" t="n">
        <v>8.50456007</v>
      </c>
      <c r="U48" s="18" t="n">
        <v>487.39034762</v>
      </c>
      <c r="V48" s="20" t="n">
        <v>6.99507301</v>
      </c>
      <c r="W48" s="18" t="n">
        <v>480.21777322</v>
      </c>
      <c r="X48" s="20" t="n">
        <v>5.96839755</v>
      </c>
      <c r="Y48" s="18" t="n">
        <v>504.29652937</v>
      </c>
      <c r="Z48" s="20" t="n">
        <v>6.07813508</v>
      </c>
      <c r="AA48" s="18" t="n">
        <v>496.82012763</v>
      </c>
      <c r="AB48" s="20" t="n">
        <v>5.44766867</v>
      </c>
      <c r="AC48" s="18" t="s">
        <v>481</v>
      </c>
      <c r="AD48" s="20" t="s">
        <v>481</v>
      </c>
      <c r="AE48" s="18" t="s">
        <v>481</v>
      </c>
      <c r="AF48" s="20" t="s">
        <v>481</v>
      </c>
      <c r="AG48" s="18" t="s">
        <v>481</v>
      </c>
      <c r="AH48" s="20" t="s">
        <v>481</v>
      </c>
      <c r="AI48" s="18" t="s">
        <v>481</v>
      </c>
      <c r="AJ48" s="20" t="s">
        <v>481</v>
      </c>
      <c r="AK48" s="18" t="s">
        <v>481</v>
      </c>
      <c r="AL48" s="20" t="s">
        <v>481</v>
      </c>
    </row>
    <row r="49" spans="1:38">
      <c r="A49" s="15" t="s">
        <v>524</v>
      </c>
      <c r="B49" s="17" t="n">
        <v>6349</v>
      </c>
      <c r="C49" s="18">
        <f>(0.0/B49*100)</f>
        <v/>
      </c>
      <c r="D49" s="19" t="n">
        <v>6349</v>
      </c>
      <c r="E49" s="18" t="n">
        <v>426.11034334</v>
      </c>
      <c r="F49" s="20" t="n">
        <v>5.89624115</v>
      </c>
      <c r="G49" s="18" t="n">
        <v>425.32860955</v>
      </c>
      <c r="H49" s="20" t="n">
        <v>6.17537804</v>
      </c>
      <c r="I49" s="18" t="n">
        <v>423.34468599</v>
      </c>
      <c r="J49" s="20" t="n">
        <v>5.86740336</v>
      </c>
      <c r="K49" s="18" t="n">
        <v>409.18015321</v>
      </c>
      <c r="L49" s="20" t="n">
        <v>5.48661799</v>
      </c>
      <c r="M49" s="18" t="n">
        <v>427.45953574</v>
      </c>
      <c r="N49" s="20" t="n">
        <v>6.06334658</v>
      </c>
      <c r="O49" s="18" t="n">
        <v>428.52155428</v>
      </c>
      <c r="P49" s="20" t="n">
        <v>6.28022021</v>
      </c>
      <c r="Q49" s="18" t="n">
        <v>434.71072612</v>
      </c>
      <c r="R49" s="20" t="n">
        <v>6.73976018</v>
      </c>
      <c r="S49" s="18" t="n">
        <v>426.09380588</v>
      </c>
      <c r="T49" s="20" t="n">
        <v>6.21376792</v>
      </c>
      <c r="U49" s="18" t="n">
        <v>419.43392454</v>
      </c>
      <c r="V49" s="20" t="n">
        <v>5.59701381</v>
      </c>
      <c r="W49" s="18" t="n">
        <v>426.965659</v>
      </c>
      <c r="X49" s="20" t="n">
        <v>5.56108993</v>
      </c>
      <c r="Y49" s="18" t="n">
        <v>434.10855831</v>
      </c>
      <c r="Z49" s="20" t="n">
        <v>5.62756783</v>
      </c>
      <c r="AA49" s="18" t="n">
        <v>425.47496455</v>
      </c>
      <c r="AB49" s="20" t="n">
        <v>5.99404343</v>
      </c>
      <c r="AC49" s="18" t="s">
        <v>481</v>
      </c>
      <c r="AD49" s="20" t="s">
        <v>481</v>
      </c>
      <c r="AE49" s="18" t="s">
        <v>481</v>
      </c>
      <c r="AF49" s="20" t="s">
        <v>481</v>
      </c>
      <c r="AG49" s="18" t="s">
        <v>481</v>
      </c>
      <c r="AH49" s="20" t="s">
        <v>481</v>
      </c>
      <c r="AI49" s="18" t="s">
        <v>481</v>
      </c>
      <c r="AJ49" s="20" t="s">
        <v>481</v>
      </c>
      <c r="AK49" s="18" t="s">
        <v>481</v>
      </c>
      <c r="AL49" s="20" t="s">
        <v>481</v>
      </c>
    </row>
    <row r="50" spans="1:38">
      <c r="A50" s="15" t="s">
        <v>525</v>
      </c>
      <c r="B50" s="17" t="n">
        <v>11795</v>
      </c>
      <c r="C50" s="18">
        <f>(0.0/B50*100)</f>
        <v/>
      </c>
      <c r="D50" s="19" t="n">
        <v>11795</v>
      </c>
      <c r="E50" s="18" t="n">
        <v>423.14999904</v>
      </c>
      <c r="F50" s="20" t="n">
        <v>6.15647284</v>
      </c>
      <c r="G50" s="18" t="n">
        <v>426.76281867</v>
      </c>
      <c r="H50" s="20" t="n">
        <v>5.3370542</v>
      </c>
      <c r="I50" s="18" t="n">
        <v>431.04515417</v>
      </c>
      <c r="J50" s="20" t="n">
        <v>5.42961216</v>
      </c>
      <c r="K50" s="18" t="n">
        <v>433.53633265</v>
      </c>
      <c r="L50" s="20" t="n">
        <v>4.81103422</v>
      </c>
      <c r="M50" s="18" t="n">
        <v>431.11804519</v>
      </c>
      <c r="N50" s="20" t="n">
        <v>4.76514865</v>
      </c>
      <c r="O50" s="18" t="n">
        <v>423.84084979</v>
      </c>
      <c r="P50" s="20" t="n">
        <v>5.57002126</v>
      </c>
      <c r="Q50" s="18" t="n">
        <v>423.84167673</v>
      </c>
      <c r="R50" s="20" t="n">
        <v>5.16594608</v>
      </c>
      <c r="S50" s="18" t="n">
        <v>422.82256665</v>
      </c>
      <c r="T50" s="20" t="n">
        <v>5.23105411</v>
      </c>
      <c r="U50" s="18" t="n">
        <v>426.38628545</v>
      </c>
      <c r="V50" s="20" t="n">
        <v>4.7583576</v>
      </c>
      <c r="W50" s="18" t="n">
        <v>420.7749163</v>
      </c>
      <c r="X50" s="20" t="n">
        <v>4.55085537</v>
      </c>
      <c r="Y50" s="18" t="n">
        <v>418.20653305</v>
      </c>
      <c r="Z50" s="20" t="n">
        <v>5.34072427</v>
      </c>
      <c r="AA50" s="18" t="n">
        <v>418.29211836</v>
      </c>
      <c r="AB50" s="20" t="n">
        <v>5.45051693</v>
      </c>
      <c r="AC50" s="18" t="s">
        <v>481</v>
      </c>
      <c r="AD50" s="20" t="s">
        <v>481</v>
      </c>
      <c r="AE50" s="18" t="s">
        <v>481</v>
      </c>
      <c r="AF50" s="20" t="s">
        <v>481</v>
      </c>
      <c r="AG50" s="18" t="s">
        <v>481</v>
      </c>
      <c r="AH50" s="20" t="s">
        <v>481</v>
      </c>
      <c r="AI50" s="18" t="s">
        <v>481</v>
      </c>
      <c r="AJ50" s="20" t="s">
        <v>481</v>
      </c>
      <c r="AK50" s="18" t="s">
        <v>481</v>
      </c>
      <c r="AL50" s="20" t="s">
        <v>481</v>
      </c>
    </row>
    <row r="51" spans="1:38">
      <c r="A51" s="15" t="s">
        <v>526</v>
      </c>
      <c r="B51" s="17" t="n">
        <v>6866</v>
      </c>
      <c r="C51" s="18">
        <f>(0.0/B51*100)</f>
        <v/>
      </c>
      <c r="D51" s="19" t="n">
        <v>6866</v>
      </c>
      <c r="E51" s="18" t="n">
        <v>421.15253537</v>
      </c>
      <c r="F51" s="20" t="n">
        <v>4.88335573</v>
      </c>
      <c r="G51" s="18" t="n">
        <v>412.76398551</v>
      </c>
      <c r="H51" s="20" t="n">
        <v>5.20128591</v>
      </c>
      <c r="I51" s="18" t="n">
        <v>437.20224101</v>
      </c>
      <c r="J51" s="20" t="n">
        <v>4.68871383</v>
      </c>
      <c r="K51" s="18" t="n">
        <v>433.11957056</v>
      </c>
      <c r="L51" s="20" t="n">
        <v>5.38611784</v>
      </c>
      <c r="M51" s="18" t="n">
        <v>428.4398346</v>
      </c>
      <c r="N51" s="20" t="n">
        <v>5.15447019</v>
      </c>
      <c r="O51" s="18" t="n">
        <v>426.52576213</v>
      </c>
      <c r="P51" s="20" t="n">
        <v>5.06364185</v>
      </c>
      <c r="Q51" s="18" t="n">
        <v>423.55041012</v>
      </c>
      <c r="R51" s="20" t="n">
        <v>4.72037149</v>
      </c>
      <c r="S51" s="18" t="n">
        <v>432.27885256</v>
      </c>
      <c r="T51" s="20" t="n">
        <v>4.91794447</v>
      </c>
      <c r="U51" s="18" t="n">
        <v>429.27934595</v>
      </c>
      <c r="V51" s="20" t="n">
        <v>5.10893205</v>
      </c>
      <c r="W51" s="18" t="n">
        <v>433.00975386</v>
      </c>
      <c r="X51" s="20" t="n">
        <v>5.58423019</v>
      </c>
      <c r="Y51" s="18" t="n">
        <v>428.02631684</v>
      </c>
      <c r="Z51" s="20" t="n">
        <v>5.07703066</v>
      </c>
      <c r="AA51" s="18" t="n">
        <v>423.32752666</v>
      </c>
      <c r="AB51" s="20" t="n">
        <v>5.60987897</v>
      </c>
      <c r="AC51" s="18" t="s">
        <v>481</v>
      </c>
      <c r="AD51" s="20" t="s">
        <v>481</v>
      </c>
      <c r="AE51" s="18" t="s">
        <v>481</v>
      </c>
      <c r="AF51" s="20" t="s">
        <v>481</v>
      </c>
      <c r="AG51" s="18" t="s">
        <v>481</v>
      </c>
      <c r="AH51" s="20" t="s">
        <v>481</v>
      </c>
      <c r="AI51" s="18" t="s">
        <v>481</v>
      </c>
      <c r="AJ51" s="20" t="s">
        <v>481</v>
      </c>
      <c r="AK51" s="18" t="s">
        <v>481</v>
      </c>
      <c r="AL51" s="20" t="s">
        <v>481</v>
      </c>
    </row>
    <row r="52" spans="1:38">
      <c r="A52" s="15" t="s">
        <v>527</v>
      </c>
      <c r="B52" s="17" t="n">
        <v>5809</v>
      </c>
      <c r="C52" s="18">
        <f>(0.0/B52*100)</f>
        <v/>
      </c>
      <c r="D52" s="19" t="n">
        <v>5809</v>
      </c>
      <c r="E52" s="18" t="n">
        <v>500.53039642</v>
      </c>
      <c r="F52" s="20" t="n">
        <v>5.85497285</v>
      </c>
      <c r="G52" s="18" t="n">
        <v>488.33917482</v>
      </c>
      <c r="H52" s="20" t="n">
        <v>5.88415354</v>
      </c>
      <c r="I52" s="18" t="n">
        <v>489.65822937</v>
      </c>
      <c r="J52" s="20" t="n">
        <v>5.42832808</v>
      </c>
      <c r="K52" s="18" t="n">
        <v>489.83394969</v>
      </c>
      <c r="L52" s="20" t="n">
        <v>4.73320852</v>
      </c>
      <c r="M52" s="18" t="n">
        <v>493.04444272</v>
      </c>
      <c r="N52" s="20" t="n">
        <v>5.53453773</v>
      </c>
      <c r="O52" s="18" t="n">
        <v>483.45593558</v>
      </c>
      <c r="P52" s="20" t="n">
        <v>5.21525002</v>
      </c>
      <c r="Q52" s="18" t="n">
        <v>478.65334932</v>
      </c>
      <c r="R52" s="20" t="n">
        <v>5.45958094</v>
      </c>
      <c r="S52" s="18" t="n">
        <v>486.10183464</v>
      </c>
      <c r="T52" s="20" t="n">
        <v>5.03037448</v>
      </c>
      <c r="U52" s="18" t="n">
        <v>485.14378025</v>
      </c>
      <c r="V52" s="20" t="n">
        <v>4.8002743</v>
      </c>
      <c r="W52" s="18" t="n">
        <v>481.73666945</v>
      </c>
      <c r="X52" s="20" t="n">
        <v>5.39688541</v>
      </c>
      <c r="Y52" s="18" t="n">
        <v>482.03181406</v>
      </c>
      <c r="Z52" s="20" t="n">
        <v>5.23042726</v>
      </c>
      <c r="AA52" s="18" t="n">
        <v>486.24757147</v>
      </c>
      <c r="AB52" s="20" t="n">
        <v>4.75728554</v>
      </c>
      <c r="AC52" s="18" t="s">
        <v>481</v>
      </c>
      <c r="AD52" s="20" t="s">
        <v>481</v>
      </c>
      <c r="AE52" s="18" t="s">
        <v>481</v>
      </c>
      <c r="AF52" s="20" t="s">
        <v>481</v>
      </c>
      <c r="AG52" s="18" t="s">
        <v>481</v>
      </c>
      <c r="AH52" s="20" t="s">
        <v>481</v>
      </c>
      <c r="AI52" s="18" t="s">
        <v>481</v>
      </c>
      <c r="AJ52" s="20" t="s">
        <v>481</v>
      </c>
      <c r="AK52" s="18" t="s">
        <v>481</v>
      </c>
      <c r="AL52" s="20" t="s">
        <v>481</v>
      </c>
    </row>
    <row r="53" spans="1:38">
      <c r="A53" s="15" t="s">
        <v>528</v>
      </c>
      <c r="B53" s="17" t="n">
        <v>5571</v>
      </c>
      <c r="C53" s="18">
        <f>(0.0/B53*100)</f>
        <v/>
      </c>
      <c r="D53" s="19" t="n">
        <v>5571</v>
      </c>
      <c r="E53" s="18" t="n">
        <v>451.91722715</v>
      </c>
      <c r="F53" s="20" t="n">
        <v>5.78593705</v>
      </c>
      <c r="G53" s="18" t="n">
        <v>455.18332169</v>
      </c>
      <c r="H53" s="20" t="n">
        <v>5.64861428</v>
      </c>
      <c r="I53" s="18" t="n">
        <v>449.31789507</v>
      </c>
      <c r="J53" s="20" t="n">
        <v>5.09688204</v>
      </c>
      <c r="K53" s="18" t="n">
        <v>458.4500117</v>
      </c>
      <c r="L53" s="20" t="n">
        <v>6.11377035</v>
      </c>
      <c r="M53" s="18" t="n">
        <v>459.04328495</v>
      </c>
      <c r="N53" s="20" t="n">
        <v>6.86849288</v>
      </c>
      <c r="O53" s="18" t="n">
        <v>441.82843462</v>
      </c>
      <c r="P53" s="20" t="n">
        <v>5.43435079</v>
      </c>
      <c r="Q53" s="18" t="n">
        <v>428.93938283</v>
      </c>
      <c r="R53" s="20" t="n">
        <v>4.80889948</v>
      </c>
      <c r="S53" s="18" t="n">
        <v>443.55510681</v>
      </c>
      <c r="T53" s="20" t="n">
        <v>6.19411135</v>
      </c>
      <c r="U53" s="18" t="n">
        <v>442.004363</v>
      </c>
      <c r="V53" s="20" t="n">
        <v>5.16962754</v>
      </c>
      <c r="W53" s="18" t="n">
        <v>437.34015522</v>
      </c>
      <c r="X53" s="20" t="n">
        <v>5.31533801</v>
      </c>
      <c r="Y53" s="18" t="n">
        <v>421.28497171</v>
      </c>
      <c r="Z53" s="20" t="n">
        <v>5.46740807</v>
      </c>
      <c r="AA53" s="18" t="n">
        <v>432.77572528</v>
      </c>
      <c r="AB53" s="20" t="n">
        <v>5.05639338</v>
      </c>
      <c r="AC53" s="18" t="s">
        <v>481</v>
      </c>
      <c r="AD53" s="20" t="s">
        <v>481</v>
      </c>
      <c r="AE53" s="18" t="s">
        <v>481</v>
      </c>
      <c r="AF53" s="20" t="s">
        <v>481</v>
      </c>
      <c r="AG53" s="18" t="s">
        <v>481</v>
      </c>
      <c r="AH53" s="20" t="s">
        <v>481</v>
      </c>
      <c r="AI53" s="18" t="s">
        <v>481</v>
      </c>
      <c r="AJ53" s="20" t="s">
        <v>481</v>
      </c>
      <c r="AK53" s="18" t="s">
        <v>481</v>
      </c>
      <c r="AL53" s="20" t="s">
        <v>481</v>
      </c>
    </row>
    <row r="54" spans="1:38">
      <c r="A54" s="15" t="s">
        <v>529</v>
      </c>
      <c r="B54" s="17" t="n">
        <v>4740</v>
      </c>
      <c r="C54" s="18">
        <f>(0.0/B54*100)</f>
        <v/>
      </c>
      <c r="D54" s="19" t="n">
        <v>4740</v>
      </c>
      <c r="E54" s="18" t="n">
        <v>363.59694351</v>
      </c>
      <c r="F54" s="20" t="n">
        <v>5.9424196</v>
      </c>
      <c r="G54" s="18" t="n">
        <v>369.01603255</v>
      </c>
      <c r="H54" s="20" t="n">
        <v>7.77730784</v>
      </c>
      <c r="I54" s="18" t="n">
        <v>368.24881534</v>
      </c>
      <c r="J54" s="20" t="n">
        <v>5.85576372</v>
      </c>
      <c r="K54" s="18" t="n">
        <v>351.14230785</v>
      </c>
      <c r="L54" s="20" t="n">
        <v>6.50260967</v>
      </c>
      <c r="M54" s="18" t="n">
        <v>367.12593878</v>
      </c>
      <c r="N54" s="20" t="n">
        <v>6.40124863</v>
      </c>
      <c r="O54" s="18" t="n">
        <v>359.06382386</v>
      </c>
      <c r="P54" s="20" t="n">
        <v>6.25893948</v>
      </c>
      <c r="Q54" s="18" t="n">
        <v>364.50099057</v>
      </c>
      <c r="R54" s="20" t="n">
        <v>5.65315043</v>
      </c>
      <c r="S54" s="18" t="n">
        <v>355.3111047</v>
      </c>
      <c r="T54" s="20" t="n">
        <v>6.20538741</v>
      </c>
      <c r="U54" s="18" t="n">
        <v>356.25815226</v>
      </c>
      <c r="V54" s="20" t="n">
        <v>4.42789077</v>
      </c>
      <c r="W54" s="18" t="n">
        <v>349.2138992</v>
      </c>
      <c r="X54" s="20" t="n">
        <v>5.32968079</v>
      </c>
      <c r="Y54" s="18" t="n">
        <v>352.01958002</v>
      </c>
      <c r="Z54" s="20" t="n">
        <v>4.86805669</v>
      </c>
      <c r="AA54" s="18" t="n">
        <v>346.16930427</v>
      </c>
      <c r="AB54" s="20" t="n">
        <v>5.35042747</v>
      </c>
      <c r="AC54" s="18" t="s">
        <v>481</v>
      </c>
      <c r="AD54" s="20" t="s">
        <v>481</v>
      </c>
      <c r="AE54" s="18" t="s">
        <v>481</v>
      </c>
      <c r="AF54" s="20" t="s">
        <v>481</v>
      </c>
      <c r="AG54" s="18" t="s">
        <v>481</v>
      </c>
      <c r="AH54" s="20" t="s">
        <v>481</v>
      </c>
      <c r="AI54" s="18" t="s">
        <v>481</v>
      </c>
      <c r="AJ54" s="20" t="s">
        <v>481</v>
      </c>
      <c r="AK54" s="18" t="s">
        <v>481</v>
      </c>
      <c r="AL54" s="20" t="s">
        <v>481</v>
      </c>
    </row>
    <row r="55" spans="1:38">
      <c r="A55" s="15" t="s">
        <v>530</v>
      </c>
      <c r="B55" s="17" t="n">
        <v>5316</v>
      </c>
      <c r="C55" s="18">
        <f>(0.0/B55*100)</f>
        <v/>
      </c>
      <c r="D55" s="19" t="n">
        <v>5316</v>
      </c>
      <c r="E55" s="18" t="n">
        <v>406.36420493</v>
      </c>
      <c r="F55" s="20" t="n">
        <v>5.96929859</v>
      </c>
      <c r="G55" s="18" t="n">
        <v>402.90025881</v>
      </c>
      <c r="H55" s="20" t="n">
        <v>6.50827903</v>
      </c>
      <c r="I55" s="18" t="n">
        <v>414.26487452</v>
      </c>
      <c r="J55" s="20" t="n">
        <v>6.50548466</v>
      </c>
      <c r="K55" s="18" t="n">
        <v>403.5180213</v>
      </c>
      <c r="L55" s="20" t="n">
        <v>7.30217818</v>
      </c>
      <c r="M55" s="18" t="n">
        <v>410.26576278</v>
      </c>
      <c r="N55" s="20" t="n">
        <v>6.66812372</v>
      </c>
      <c r="O55" s="18" t="n">
        <v>403.63987251</v>
      </c>
      <c r="P55" s="20" t="n">
        <v>7.60031036</v>
      </c>
      <c r="Q55" s="18" t="n">
        <v>397.71137269</v>
      </c>
      <c r="R55" s="20" t="n">
        <v>7.17739843</v>
      </c>
      <c r="S55" s="18" t="n">
        <v>390.78661205</v>
      </c>
      <c r="T55" s="20" t="n">
        <v>6.11750731</v>
      </c>
      <c r="U55" s="18" t="n">
        <v>397.62082172</v>
      </c>
      <c r="V55" s="20" t="n">
        <v>5.15996045</v>
      </c>
      <c r="W55" s="18" t="n">
        <v>400.25504807</v>
      </c>
      <c r="X55" s="20" t="n">
        <v>6.14202847</v>
      </c>
      <c r="Y55" s="18" t="n">
        <v>399.45139966</v>
      </c>
      <c r="Z55" s="20" t="n">
        <v>7.14190165</v>
      </c>
      <c r="AA55" s="18" t="n">
        <v>391.1392479</v>
      </c>
      <c r="AB55" s="20" t="n">
        <v>6.7772525</v>
      </c>
      <c r="AC55" s="18" t="s">
        <v>481</v>
      </c>
      <c r="AD55" s="20" t="s">
        <v>481</v>
      </c>
      <c r="AE55" s="18" t="s">
        <v>481</v>
      </c>
      <c r="AF55" s="20" t="s">
        <v>481</v>
      </c>
      <c r="AG55" s="18" t="s">
        <v>481</v>
      </c>
      <c r="AH55" s="20" t="s">
        <v>481</v>
      </c>
      <c r="AI55" s="18" t="s">
        <v>481</v>
      </c>
      <c r="AJ55" s="20" t="s">
        <v>481</v>
      </c>
      <c r="AK55" s="18" t="s">
        <v>481</v>
      </c>
      <c r="AL55" s="20" t="s">
        <v>481</v>
      </c>
    </row>
    <row r="56" spans="1:38">
      <c r="A56" s="15" t="s">
        <v>531</v>
      </c>
      <c r="B56" s="17" t="n">
        <v>5359</v>
      </c>
      <c r="C56" s="18">
        <f>(0.0/B56*100)</f>
        <v/>
      </c>
      <c r="D56" s="19" t="n">
        <v>5359</v>
      </c>
      <c r="E56" s="18" t="n">
        <v>519.33025534</v>
      </c>
      <c r="F56" s="20" t="n">
        <v>6.37423963</v>
      </c>
      <c r="G56" s="18" t="n">
        <v>528.48428369</v>
      </c>
      <c r="H56" s="20" t="n">
        <v>5.25048304</v>
      </c>
      <c r="I56" s="18" t="n">
        <v>537.47856585</v>
      </c>
      <c r="J56" s="20" t="n">
        <v>5.12701751</v>
      </c>
      <c r="K56" s="18" t="n">
        <v>533.90715415</v>
      </c>
      <c r="L56" s="20" t="n">
        <v>4.56480916</v>
      </c>
      <c r="M56" s="18" t="n">
        <v>532.68799079</v>
      </c>
      <c r="N56" s="20" t="n">
        <v>5.00122701</v>
      </c>
      <c r="O56" s="18" t="n">
        <v>535.44383024</v>
      </c>
      <c r="P56" s="20" t="n">
        <v>5.83354279</v>
      </c>
      <c r="Q56" s="18" t="n">
        <v>527.38059521</v>
      </c>
      <c r="R56" s="20" t="n">
        <v>4.74304679</v>
      </c>
      <c r="S56" s="18" t="n">
        <v>525.40696754</v>
      </c>
      <c r="T56" s="20" t="n">
        <v>5.5240214</v>
      </c>
      <c r="U56" s="18" t="n">
        <v>517.80362156</v>
      </c>
      <c r="V56" s="20" t="n">
        <v>4.9586327</v>
      </c>
      <c r="W56" s="18" t="n">
        <v>517.8137494699999</v>
      </c>
      <c r="X56" s="20" t="n">
        <v>5.28668029</v>
      </c>
      <c r="Y56" s="18" t="n">
        <v>519.88510722</v>
      </c>
      <c r="Z56" s="20" t="n">
        <v>4.53681993</v>
      </c>
      <c r="AA56" s="18" t="n">
        <v>528.15070786</v>
      </c>
      <c r="AB56" s="20" t="n">
        <v>4.21817263</v>
      </c>
      <c r="AC56" s="18" t="s">
        <v>481</v>
      </c>
      <c r="AD56" s="20" t="s">
        <v>481</v>
      </c>
      <c r="AE56" s="18" t="s">
        <v>481</v>
      </c>
      <c r="AF56" s="20" t="s">
        <v>481</v>
      </c>
      <c r="AG56" s="18" t="s">
        <v>481</v>
      </c>
      <c r="AH56" s="20" t="s">
        <v>481</v>
      </c>
      <c r="AI56" s="18" t="s">
        <v>481</v>
      </c>
      <c r="AJ56" s="20" t="s">
        <v>481</v>
      </c>
      <c r="AK56" s="18" t="s">
        <v>481</v>
      </c>
      <c r="AL56" s="20" t="s">
        <v>481</v>
      </c>
    </row>
    <row r="57" spans="1:38">
      <c r="A57" s="15" t="s">
        <v>532</v>
      </c>
      <c r="B57" s="17" t="n">
        <v>6513</v>
      </c>
      <c r="C57" s="18">
        <f>(0.0/B57*100)</f>
        <v/>
      </c>
      <c r="D57" s="19" t="n">
        <v>6513</v>
      </c>
      <c r="E57" s="18" t="n">
        <v>394.65412068</v>
      </c>
      <c r="F57" s="20" t="n">
        <v>5.87353462</v>
      </c>
      <c r="G57" s="18" t="n">
        <v>404.31555477</v>
      </c>
      <c r="H57" s="20" t="n">
        <v>5.3756984</v>
      </c>
      <c r="I57" s="18" t="n">
        <v>404.05919712</v>
      </c>
      <c r="J57" s="20" t="n">
        <v>6.42990827</v>
      </c>
      <c r="K57" s="18" t="n">
        <v>394.6798394</v>
      </c>
      <c r="L57" s="20" t="n">
        <v>4.6072026</v>
      </c>
      <c r="M57" s="18" t="n">
        <v>391.52095219</v>
      </c>
      <c r="N57" s="20" t="n">
        <v>4.75590334</v>
      </c>
      <c r="O57" s="18" t="n">
        <v>395.89516029</v>
      </c>
      <c r="P57" s="20" t="n">
        <v>4.50667898</v>
      </c>
      <c r="Q57" s="18" t="n">
        <v>396.3270525</v>
      </c>
      <c r="R57" s="20" t="n">
        <v>4.90473585</v>
      </c>
      <c r="S57" s="18" t="n">
        <v>394.81090468</v>
      </c>
      <c r="T57" s="20" t="n">
        <v>5.26277264</v>
      </c>
      <c r="U57" s="18" t="n">
        <v>399.22540926</v>
      </c>
      <c r="V57" s="20" t="n">
        <v>5.3154788</v>
      </c>
      <c r="W57" s="18" t="n">
        <v>394.8759025</v>
      </c>
      <c r="X57" s="20" t="n">
        <v>4.11623667</v>
      </c>
      <c r="Y57" s="18" t="n">
        <v>398.76617598</v>
      </c>
      <c r="Z57" s="20" t="n">
        <v>5.13906682</v>
      </c>
      <c r="AA57" s="18" t="n">
        <v>401.24725317</v>
      </c>
      <c r="AB57" s="20" t="n">
        <v>4.45534799</v>
      </c>
      <c r="AC57" s="18" t="s">
        <v>481</v>
      </c>
      <c r="AD57" s="20" t="s">
        <v>481</v>
      </c>
      <c r="AE57" s="18" t="s">
        <v>481</v>
      </c>
      <c r="AF57" s="20" t="s">
        <v>481</v>
      </c>
      <c r="AG57" s="18" t="s">
        <v>481</v>
      </c>
      <c r="AH57" s="20" t="s">
        <v>481</v>
      </c>
      <c r="AI57" s="18" t="s">
        <v>481</v>
      </c>
      <c r="AJ57" s="20" t="s">
        <v>481</v>
      </c>
      <c r="AK57" s="18" t="s">
        <v>481</v>
      </c>
      <c r="AL57" s="20" t="s">
        <v>481</v>
      </c>
    </row>
    <row r="58" spans="1:38">
      <c r="A58" s="15" t="s">
        <v>533</v>
      </c>
      <c r="B58" s="17" t="n">
        <v>7267</v>
      </c>
      <c r="C58" s="18">
        <f>(0.0/B58*100)</f>
        <v/>
      </c>
      <c r="D58" s="19" t="n">
        <v>7267</v>
      </c>
      <c r="E58" s="18" t="n">
        <v>405.56828467</v>
      </c>
      <c r="F58" s="20" t="n">
        <v>5.32250029</v>
      </c>
      <c r="G58" s="18" t="n">
        <v>409.06262007</v>
      </c>
      <c r="H58" s="20" t="n">
        <v>6.65337944</v>
      </c>
      <c r="I58" s="18" t="n">
        <v>401.51920042</v>
      </c>
      <c r="J58" s="20" t="n">
        <v>5.65376104</v>
      </c>
      <c r="K58" s="18" t="n">
        <v>412.55472348</v>
      </c>
      <c r="L58" s="20" t="n">
        <v>5.43843627</v>
      </c>
      <c r="M58" s="18" t="n">
        <v>416.61851423</v>
      </c>
      <c r="N58" s="20" t="n">
        <v>5.26423043</v>
      </c>
      <c r="O58" s="18" t="n">
        <v>412.61958839</v>
      </c>
      <c r="P58" s="20" t="n">
        <v>4.97762172</v>
      </c>
      <c r="Q58" s="18" t="n">
        <v>413.96358631</v>
      </c>
      <c r="R58" s="20" t="n">
        <v>5.24675102</v>
      </c>
      <c r="S58" s="18" t="n">
        <v>408.96274017</v>
      </c>
      <c r="T58" s="20" t="n">
        <v>5.54736962</v>
      </c>
      <c r="U58" s="18" t="n">
        <v>413.22223048</v>
      </c>
      <c r="V58" s="20" t="n">
        <v>5.87440671</v>
      </c>
      <c r="W58" s="18" t="n">
        <v>405.74756621</v>
      </c>
      <c r="X58" s="20" t="n">
        <v>5.21861547</v>
      </c>
      <c r="Y58" s="18" t="n">
        <v>395.93340708</v>
      </c>
      <c r="Z58" s="20" t="n">
        <v>6.189826</v>
      </c>
      <c r="AA58" s="18" t="n">
        <v>403.47583746</v>
      </c>
      <c r="AB58" s="20" t="n">
        <v>5.48179602</v>
      </c>
      <c r="AC58" s="18" t="s">
        <v>481</v>
      </c>
      <c r="AD58" s="20" t="s">
        <v>481</v>
      </c>
      <c r="AE58" s="18" t="s">
        <v>481</v>
      </c>
      <c r="AF58" s="20" t="s">
        <v>481</v>
      </c>
      <c r="AG58" s="18" t="s">
        <v>481</v>
      </c>
      <c r="AH58" s="20" t="s">
        <v>481</v>
      </c>
      <c r="AI58" s="18" t="s">
        <v>481</v>
      </c>
      <c r="AJ58" s="20" t="s">
        <v>481</v>
      </c>
      <c r="AK58" s="18" t="s">
        <v>481</v>
      </c>
      <c r="AL58" s="20" t="s">
        <v>481</v>
      </c>
    </row>
    <row r="59" spans="1:38">
      <c r="A59" s="15" t="s">
        <v>534</v>
      </c>
      <c r="B59" s="17" t="n">
        <v>4826</v>
      </c>
      <c r="C59" s="18">
        <f>(0.0/B59*100)</f>
        <v/>
      </c>
      <c r="D59" s="19" t="n">
        <v>4826</v>
      </c>
      <c r="E59" s="18" t="n">
        <v>353.04902728</v>
      </c>
      <c r="F59" s="20" t="n">
        <v>6.76495251</v>
      </c>
      <c r="G59" s="18" t="n">
        <v>349.139123</v>
      </c>
      <c r="H59" s="20" t="n">
        <v>5.3579027</v>
      </c>
      <c r="I59" s="18" t="n">
        <v>336.82349687</v>
      </c>
      <c r="J59" s="20" t="n">
        <v>7.23232634</v>
      </c>
      <c r="K59" s="18" t="n">
        <v>349.86375883</v>
      </c>
      <c r="L59" s="20" t="n">
        <v>5.98378065</v>
      </c>
      <c r="M59" s="18" t="n">
        <v>353.14908409</v>
      </c>
      <c r="N59" s="20" t="n">
        <v>6.18722304</v>
      </c>
      <c r="O59" s="18" t="n">
        <v>354.67703726</v>
      </c>
      <c r="P59" s="20" t="n">
        <v>5.93252758</v>
      </c>
      <c r="Q59" s="18" t="n">
        <v>352.86794036</v>
      </c>
      <c r="R59" s="20" t="n">
        <v>5.25772427</v>
      </c>
      <c r="S59" s="18" t="n">
        <v>349.0974422</v>
      </c>
      <c r="T59" s="20" t="n">
        <v>4.72896213</v>
      </c>
      <c r="U59" s="18" t="n">
        <v>341.6645506</v>
      </c>
      <c r="V59" s="20" t="n">
        <v>5.26157166</v>
      </c>
      <c r="W59" s="18" t="n">
        <v>332.66981786</v>
      </c>
      <c r="X59" s="20" t="n">
        <v>4.92544571</v>
      </c>
      <c r="Y59" s="18" t="n">
        <v>349.88890304</v>
      </c>
      <c r="Z59" s="20" t="n">
        <v>5.28202567</v>
      </c>
      <c r="AA59" s="18" t="n">
        <v>342.86803449</v>
      </c>
      <c r="AB59" s="20" t="n">
        <v>6.06150147</v>
      </c>
      <c r="AC59" s="18" t="s">
        <v>481</v>
      </c>
      <c r="AD59" s="20" t="s">
        <v>481</v>
      </c>
      <c r="AE59" s="18" t="s">
        <v>481</v>
      </c>
      <c r="AF59" s="20" t="s">
        <v>481</v>
      </c>
      <c r="AG59" s="18" t="s">
        <v>481</v>
      </c>
      <c r="AH59" s="20" t="s">
        <v>481</v>
      </c>
      <c r="AI59" s="18" t="s">
        <v>481</v>
      </c>
      <c r="AJ59" s="20" t="s">
        <v>481</v>
      </c>
      <c r="AK59" s="18" t="s">
        <v>481</v>
      </c>
      <c r="AL59" s="20" t="s">
        <v>481</v>
      </c>
    </row>
    <row r="60" spans="1:38">
      <c r="A60" s="15" t="s">
        <v>535</v>
      </c>
      <c r="B60" s="17" t="n">
        <v>4546</v>
      </c>
      <c r="C60" s="18">
        <f>(0.0/B60*100)</f>
        <v/>
      </c>
      <c r="D60" s="19" t="n">
        <v>4546</v>
      </c>
      <c r="E60" s="18" t="n">
        <v>334.35479731</v>
      </c>
      <c r="F60" s="20" t="n">
        <v>8.112888979999999</v>
      </c>
      <c r="G60" s="18" t="n">
        <v>343.08708784</v>
      </c>
      <c r="H60" s="20" t="n">
        <v>11.57766456</v>
      </c>
      <c r="I60" s="18" t="n">
        <v>347.08307192</v>
      </c>
      <c r="J60" s="20" t="n">
        <v>8.01424514</v>
      </c>
      <c r="K60" s="18" t="n">
        <v>357.2640698</v>
      </c>
      <c r="L60" s="20" t="n">
        <v>8.56229892</v>
      </c>
      <c r="M60" s="18" t="n">
        <v>345.70215101</v>
      </c>
      <c r="N60" s="20" t="n">
        <v>9.511302300000001</v>
      </c>
      <c r="O60" s="18" t="n">
        <v>345.20377766</v>
      </c>
      <c r="P60" s="20" t="n">
        <v>7.99487182</v>
      </c>
      <c r="Q60" s="18" t="n">
        <v>343.74855202</v>
      </c>
      <c r="R60" s="20" t="n">
        <v>7.96531108</v>
      </c>
      <c r="S60" s="18" t="n">
        <v>361.84329418</v>
      </c>
      <c r="T60" s="20" t="n">
        <v>8.161118869999999</v>
      </c>
      <c r="U60" s="18" t="n">
        <v>352.16369314</v>
      </c>
      <c r="V60" s="20" t="n">
        <v>6.9437959</v>
      </c>
      <c r="W60" s="18" t="n">
        <v>347.66576991</v>
      </c>
      <c r="X60" s="20" t="n">
        <v>8.047130599999999</v>
      </c>
      <c r="Y60" s="18" t="n">
        <v>338.78049365</v>
      </c>
      <c r="Z60" s="20" t="n">
        <v>7.92414512</v>
      </c>
      <c r="AA60" s="18" t="n">
        <v>341.58681587</v>
      </c>
      <c r="AB60" s="20" t="n">
        <v>10.49301681</v>
      </c>
      <c r="AC60" s="18" t="s">
        <v>481</v>
      </c>
      <c r="AD60" s="20" t="s">
        <v>481</v>
      </c>
      <c r="AE60" s="18" t="s">
        <v>481</v>
      </c>
      <c r="AF60" s="20" t="s">
        <v>481</v>
      </c>
      <c r="AG60" s="18" t="s">
        <v>481</v>
      </c>
      <c r="AH60" s="20" t="s">
        <v>481</v>
      </c>
      <c r="AI60" s="18" t="s">
        <v>481</v>
      </c>
      <c r="AJ60" s="20" t="s">
        <v>481</v>
      </c>
      <c r="AK60" s="18" t="s">
        <v>481</v>
      </c>
      <c r="AL60" s="20" t="s">
        <v>481</v>
      </c>
    </row>
    <row r="61" spans="1:38">
      <c r="A61" s="15" t="s">
        <v>536</v>
      </c>
      <c r="B61" s="17" t="n">
        <v>6525</v>
      </c>
      <c r="C61" s="18">
        <f>(0.0/B61*100)</f>
        <v/>
      </c>
      <c r="D61" s="19" t="n">
        <v>6525</v>
      </c>
      <c r="E61" s="18" t="n">
        <v>481.43349863</v>
      </c>
      <c r="F61" s="20" t="n">
        <v>5.99066852</v>
      </c>
      <c r="G61" s="18" t="n">
        <v>479.31519833</v>
      </c>
      <c r="H61" s="20" t="n">
        <v>5.78214532</v>
      </c>
      <c r="I61" s="18" t="n">
        <v>478.40574055</v>
      </c>
      <c r="J61" s="20" t="n">
        <v>5.27511246</v>
      </c>
      <c r="K61" s="18" t="n">
        <v>477.79441936</v>
      </c>
      <c r="L61" s="20" t="n">
        <v>6.18555809</v>
      </c>
      <c r="M61" s="18" t="n">
        <v>469.7336037</v>
      </c>
      <c r="N61" s="20" t="n">
        <v>5.22529634</v>
      </c>
      <c r="O61" s="18" t="n">
        <v>477.86649201</v>
      </c>
      <c r="P61" s="20" t="n">
        <v>5.40109604</v>
      </c>
      <c r="Q61" s="18" t="n">
        <v>473.31129417</v>
      </c>
      <c r="R61" s="20" t="n">
        <v>5.97527842</v>
      </c>
      <c r="S61" s="18" t="n">
        <v>476.30145787</v>
      </c>
      <c r="T61" s="20" t="n">
        <v>5.60955375</v>
      </c>
      <c r="U61" s="18" t="n">
        <v>469.57328622</v>
      </c>
      <c r="V61" s="20" t="n">
        <v>5.05907038</v>
      </c>
      <c r="W61" s="18" t="n">
        <v>459.91888451</v>
      </c>
      <c r="X61" s="20" t="n">
        <v>5.09842785</v>
      </c>
      <c r="Y61" s="18" t="n">
        <v>460.89711058</v>
      </c>
      <c r="Z61" s="20" t="n">
        <v>7.23534185</v>
      </c>
      <c r="AA61" s="18" t="n">
        <v>458.5313218</v>
      </c>
      <c r="AB61" s="20" t="n">
        <v>5.89376703</v>
      </c>
      <c r="AC61" s="18" t="s">
        <v>481</v>
      </c>
      <c r="AD61" s="20" t="s">
        <v>481</v>
      </c>
      <c r="AE61" s="18" t="s">
        <v>481</v>
      </c>
      <c r="AF61" s="20" t="s">
        <v>481</v>
      </c>
      <c r="AG61" s="18" t="s">
        <v>481</v>
      </c>
      <c r="AH61" s="20" t="s">
        <v>481</v>
      </c>
      <c r="AI61" s="18" t="s">
        <v>481</v>
      </c>
      <c r="AJ61" s="20" t="s">
        <v>481</v>
      </c>
      <c r="AK61" s="18" t="s">
        <v>481</v>
      </c>
      <c r="AL61" s="20" t="s">
        <v>481</v>
      </c>
    </row>
    <row r="62" spans="1:38">
      <c r="A62" s="15" t="s">
        <v>537</v>
      </c>
      <c r="B62" s="17" t="n">
        <v>4476</v>
      </c>
      <c r="C62" s="18">
        <f>(0.0/B62*100)</f>
        <v/>
      </c>
      <c r="D62" s="19" t="n">
        <v>4476</v>
      </c>
      <c r="E62" s="18" t="n">
        <v>519.14417488</v>
      </c>
      <c r="F62" s="20" t="n">
        <v>4.45485521</v>
      </c>
      <c r="G62" s="18" t="n">
        <v>511.35866884</v>
      </c>
      <c r="H62" s="20" t="n">
        <v>5.19510327</v>
      </c>
      <c r="I62" s="18" t="n">
        <v>518.1569862600001</v>
      </c>
      <c r="J62" s="20" t="n">
        <v>4.72816149</v>
      </c>
      <c r="K62" s="18" t="n">
        <v>513.4381709199999</v>
      </c>
      <c r="L62" s="20" t="n">
        <v>4.58297094</v>
      </c>
      <c r="M62" s="18" t="n">
        <v>509.25605342</v>
      </c>
      <c r="N62" s="20" t="n">
        <v>5.12757298</v>
      </c>
      <c r="O62" s="18" t="n">
        <v>503.63487353</v>
      </c>
      <c r="P62" s="20" t="n">
        <v>4.83700176</v>
      </c>
      <c r="Q62" s="18" t="n">
        <v>501.72934009</v>
      </c>
      <c r="R62" s="20" t="n">
        <v>4.40927009</v>
      </c>
      <c r="S62" s="18" t="n">
        <v>506.76914111</v>
      </c>
      <c r="T62" s="20" t="n">
        <v>4.22070953</v>
      </c>
      <c r="U62" s="18" t="n">
        <v>509.34199464</v>
      </c>
      <c r="V62" s="20" t="n">
        <v>4.33881559</v>
      </c>
      <c r="W62" s="18" t="n">
        <v>509.44560403</v>
      </c>
      <c r="X62" s="20" t="n">
        <v>4.64109516</v>
      </c>
      <c r="Y62" s="18" t="n">
        <v>504.69079543</v>
      </c>
      <c r="Z62" s="20" t="n">
        <v>4.60377768</v>
      </c>
      <c r="AA62" s="18" t="n">
        <v>497.84458782</v>
      </c>
      <c r="AB62" s="20" t="n">
        <v>4.64213818</v>
      </c>
      <c r="AC62" s="18" t="s">
        <v>481</v>
      </c>
      <c r="AD62" s="20" t="s">
        <v>481</v>
      </c>
      <c r="AE62" s="18" t="s">
        <v>481</v>
      </c>
      <c r="AF62" s="20" t="s">
        <v>481</v>
      </c>
      <c r="AG62" s="18" t="s">
        <v>481</v>
      </c>
      <c r="AH62" s="20" t="s">
        <v>481</v>
      </c>
      <c r="AI62" s="18" t="s">
        <v>481</v>
      </c>
      <c r="AJ62" s="20" t="s">
        <v>481</v>
      </c>
      <c r="AK62" s="18" t="s">
        <v>481</v>
      </c>
      <c r="AL62" s="20" t="s">
        <v>481</v>
      </c>
    </row>
    <row r="63" spans="1:38">
      <c r="A63" s="15" t="s">
        <v>538</v>
      </c>
      <c r="B63" s="17" t="n">
        <v>5324</v>
      </c>
      <c r="C63" s="18">
        <f>(0.0/B63*100)</f>
        <v/>
      </c>
      <c r="D63" s="19" t="n">
        <v>5324</v>
      </c>
      <c r="E63" s="18" t="n">
        <v>352.1645515</v>
      </c>
      <c r="F63" s="20" t="n">
        <v>5.09482616</v>
      </c>
      <c r="G63" s="18" t="n">
        <v>355.94094126</v>
      </c>
      <c r="H63" s="20" t="n">
        <v>5.6336013</v>
      </c>
      <c r="I63" s="18" t="n">
        <v>355.03010763</v>
      </c>
      <c r="J63" s="20" t="n">
        <v>5.21253958</v>
      </c>
      <c r="K63" s="18" t="n">
        <v>347.74489579</v>
      </c>
      <c r="L63" s="20" t="n">
        <v>7.78016707</v>
      </c>
      <c r="M63" s="18" t="n">
        <v>345.65531831</v>
      </c>
      <c r="N63" s="20" t="n">
        <v>6.59821386</v>
      </c>
      <c r="O63" s="18" t="n">
        <v>357.08274072</v>
      </c>
      <c r="P63" s="20" t="n">
        <v>6.00362905</v>
      </c>
      <c r="Q63" s="18" t="n">
        <v>353.45259927</v>
      </c>
      <c r="R63" s="20" t="n">
        <v>5.34111465</v>
      </c>
      <c r="S63" s="18" t="n">
        <v>354.29854809</v>
      </c>
      <c r="T63" s="20" t="n">
        <v>4.9668526</v>
      </c>
      <c r="U63" s="18" t="n">
        <v>349.67089529</v>
      </c>
      <c r="V63" s="20" t="n">
        <v>6.1621741</v>
      </c>
      <c r="W63" s="18" t="n">
        <v>349.55790645</v>
      </c>
      <c r="X63" s="20" t="n">
        <v>6.62237516</v>
      </c>
      <c r="Y63" s="18" t="n">
        <v>349.7006418</v>
      </c>
      <c r="Z63" s="20" t="n">
        <v>6.29523573</v>
      </c>
      <c r="AA63" s="18" t="n">
        <v>350.30922067</v>
      </c>
      <c r="AB63" s="20" t="n">
        <v>6.21101885</v>
      </c>
      <c r="AC63" s="18" t="s">
        <v>481</v>
      </c>
      <c r="AD63" s="20" t="s">
        <v>481</v>
      </c>
      <c r="AE63" s="18" t="s">
        <v>481</v>
      </c>
      <c r="AF63" s="20" t="s">
        <v>481</v>
      </c>
      <c r="AG63" s="18" t="s">
        <v>481</v>
      </c>
      <c r="AH63" s="20" t="s">
        <v>481</v>
      </c>
      <c r="AI63" s="18" t="s">
        <v>481</v>
      </c>
      <c r="AJ63" s="20" t="s">
        <v>481</v>
      </c>
      <c r="AK63" s="18" t="s">
        <v>481</v>
      </c>
      <c r="AL63" s="20" t="s">
        <v>481</v>
      </c>
    </row>
    <row r="64" spans="1:38">
      <c r="A64" s="15" t="s">
        <v>539</v>
      </c>
      <c r="B64" s="17" t="n">
        <v>3634</v>
      </c>
      <c r="C64" s="18">
        <f>(0.0/B64*100)</f>
        <v/>
      </c>
      <c r="D64" s="19" t="n">
        <v>3634</v>
      </c>
      <c r="E64" s="18" t="n">
        <v>447.07055619</v>
      </c>
      <c r="F64" s="20" t="n">
        <v>7.06788636</v>
      </c>
      <c r="G64" s="18" t="n">
        <v>460.22171375</v>
      </c>
      <c r="H64" s="20" t="n">
        <v>7.00877579</v>
      </c>
      <c r="I64" s="18" t="n">
        <v>440.17279483</v>
      </c>
      <c r="J64" s="20" t="n">
        <v>8.277802060000001</v>
      </c>
      <c r="K64" s="18" t="n">
        <v>447.76869407</v>
      </c>
      <c r="L64" s="20" t="n">
        <v>7.45153446</v>
      </c>
      <c r="M64" s="18" t="n">
        <v>461.56530137</v>
      </c>
      <c r="N64" s="20" t="n">
        <v>6.77387892</v>
      </c>
      <c r="O64" s="18" t="n">
        <v>453.17419681</v>
      </c>
      <c r="P64" s="20" t="n">
        <v>8.040523869999999</v>
      </c>
      <c r="Q64" s="18" t="n">
        <v>457.13198129</v>
      </c>
      <c r="R64" s="20" t="n">
        <v>7.77281636</v>
      </c>
      <c r="S64" s="18" t="n">
        <v>443.14308289</v>
      </c>
      <c r="T64" s="20" t="n">
        <v>7.34805252</v>
      </c>
      <c r="U64" s="18" t="n">
        <v>442.15879724</v>
      </c>
      <c r="V64" s="20" t="n">
        <v>7.21122431</v>
      </c>
      <c r="W64" s="18" t="n">
        <v>431.88731858</v>
      </c>
      <c r="X64" s="20" t="n">
        <v>6.4138276</v>
      </c>
      <c r="Y64" s="18" t="n">
        <v>445.46621363</v>
      </c>
      <c r="Z64" s="20" t="n">
        <v>7.1914592</v>
      </c>
      <c r="AA64" s="18" t="n">
        <v>434.5358215</v>
      </c>
      <c r="AB64" s="20" t="n">
        <v>6.39751644</v>
      </c>
      <c r="AC64" s="18" t="s">
        <v>481</v>
      </c>
      <c r="AD64" s="20" t="s">
        <v>481</v>
      </c>
      <c r="AE64" s="18" t="s">
        <v>481</v>
      </c>
      <c r="AF64" s="20" t="s">
        <v>481</v>
      </c>
      <c r="AG64" s="18" t="s">
        <v>481</v>
      </c>
      <c r="AH64" s="20" t="s">
        <v>481</v>
      </c>
      <c r="AI64" s="18" t="s">
        <v>481</v>
      </c>
      <c r="AJ64" s="20" t="s">
        <v>481</v>
      </c>
      <c r="AK64" s="18" t="s">
        <v>481</v>
      </c>
      <c r="AL64" s="20" t="s">
        <v>481</v>
      </c>
    </row>
    <row r="65" spans="1:38">
      <c r="A65" s="15" t="s">
        <v>540</v>
      </c>
      <c r="B65" s="17" t="n">
        <v>5325</v>
      </c>
      <c r="C65" s="18">
        <f>(0.0/B65*100)</f>
        <v/>
      </c>
      <c r="D65" s="19" t="n">
        <v>5325</v>
      </c>
      <c r="E65" s="18" t="n">
        <v>411.15261688</v>
      </c>
      <c r="F65" s="20" t="n">
        <v>5.74755282</v>
      </c>
      <c r="G65" s="18" t="n">
        <v>429.05879036</v>
      </c>
      <c r="H65" s="20" t="n">
        <v>5.22766115</v>
      </c>
      <c r="I65" s="18" t="n">
        <v>419.28483087</v>
      </c>
      <c r="J65" s="20" t="n">
        <v>5.45743674</v>
      </c>
      <c r="K65" s="18" t="n">
        <v>406.3284867</v>
      </c>
      <c r="L65" s="20" t="n">
        <v>5.825292</v>
      </c>
      <c r="M65" s="18" t="n">
        <v>422.87286349</v>
      </c>
      <c r="N65" s="20" t="n">
        <v>4.80025784</v>
      </c>
      <c r="O65" s="18" t="n">
        <v>417.25854335</v>
      </c>
      <c r="P65" s="20" t="n">
        <v>4.95248197</v>
      </c>
      <c r="Q65" s="18" t="n">
        <v>416.42947114</v>
      </c>
      <c r="R65" s="20" t="n">
        <v>6.24111106</v>
      </c>
      <c r="S65" s="18" t="n">
        <v>425.51378124</v>
      </c>
      <c r="T65" s="20" t="n">
        <v>6.12955056</v>
      </c>
      <c r="U65" s="18" t="n">
        <v>413.06906509</v>
      </c>
      <c r="V65" s="20" t="n">
        <v>6.30754228</v>
      </c>
      <c r="W65" s="18" t="n">
        <v>409.89887694</v>
      </c>
      <c r="X65" s="20" t="n">
        <v>6.00988714</v>
      </c>
      <c r="Y65" s="18" t="n">
        <v>412.9919423</v>
      </c>
      <c r="Z65" s="20" t="n">
        <v>6.41837809</v>
      </c>
      <c r="AA65" s="18" t="n">
        <v>408.07993064</v>
      </c>
      <c r="AB65" s="20" t="n">
        <v>6.24634029</v>
      </c>
      <c r="AC65" s="18" t="s">
        <v>481</v>
      </c>
      <c r="AD65" s="20" t="s">
        <v>481</v>
      </c>
      <c r="AE65" s="18" t="s">
        <v>481</v>
      </c>
      <c r="AF65" s="20" t="s">
        <v>481</v>
      </c>
      <c r="AG65" s="18" t="s">
        <v>481</v>
      </c>
      <c r="AH65" s="20" t="s">
        <v>481</v>
      </c>
      <c r="AI65" s="18" t="s">
        <v>481</v>
      </c>
      <c r="AJ65" s="20" t="s">
        <v>481</v>
      </c>
      <c r="AK65" s="18" t="s">
        <v>481</v>
      </c>
      <c r="AL65" s="20" t="s">
        <v>481</v>
      </c>
    </row>
    <row r="66" spans="1:38">
      <c r="A66" s="15" t="s">
        <v>541</v>
      </c>
      <c r="B66" s="17" t="n">
        <v>5665</v>
      </c>
      <c r="C66" s="18">
        <f>(0.0/B66*100)</f>
        <v/>
      </c>
      <c r="D66" s="19" t="n">
        <v>5665</v>
      </c>
      <c r="E66" s="18" t="n">
        <v>430.19026987</v>
      </c>
      <c r="F66" s="20" t="n">
        <v>5.41845659</v>
      </c>
      <c r="G66" s="18" t="n">
        <v>426.16661354</v>
      </c>
      <c r="H66" s="20" t="n">
        <v>5.27698853</v>
      </c>
      <c r="I66" s="18" t="n">
        <v>432.36737511</v>
      </c>
      <c r="J66" s="20" t="n">
        <v>4.9765692</v>
      </c>
      <c r="K66" s="18" t="n">
        <v>429.17314957</v>
      </c>
      <c r="L66" s="20" t="n">
        <v>5.53160586</v>
      </c>
      <c r="M66" s="18" t="n">
        <v>430.02595691</v>
      </c>
      <c r="N66" s="20" t="n">
        <v>6.41459166</v>
      </c>
      <c r="O66" s="18" t="n">
        <v>422.2504263</v>
      </c>
      <c r="P66" s="20" t="n">
        <v>5.35169957</v>
      </c>
      <c r="Q66" s="18" t="n">
        <v>428.13893295</v>
      </c>
      <c r="R66" s="20" t="n">
        <v>5.11439628</v>
      </c>
      <c r="S66" s="18" t="n">
        <v>430.04587901</v>
      </c>
      <c r="T66" s="20" t="n">
        <v>4.86539486</v>
      </c>
      <c r="U66" s="18" t="n">
        <v>423.04818648</v>
      </c>
      <c r="V66" s="20" t="n">
        <v>4.7900061</v>
      </c>
      <c r="W66" s="18" t="n">
        <v>424.28382251</v>
      </c>
      <c r="X66" s="20" t="n">
        <v>5.46992894</v>
      </c>
      <c r="Y66" s="18" t="n">
        <v>424.80658468</v>
      </c>
      <c r="Z66" s="20" t="n">
        <v>4.92257215</v>
      </c>
      <c r="AA66" s="18" t="n">
        <v>423.34195704</v>
      </c>
      <c r="AB66" s="20" t="n">
        <v>5.01798294</v>
      </c>
      <c r="AC66" s="18" t="s">
        <v>481</v>
      </c>
      <c r="AD66" s="20" t="s">
        <v>481</v>
      </c>
      <c r="AE66" s="18" t="s">
        <v>481</v>
      </c>
      <c r="AF66" s="20" t="s">
        <v>481</v>
      </c>
      <c r="AG66" s="18" t="s">
        <v>481</v>
      </c>
      <c r="AH66" s="20" t="s">
        <v>481</v>
      </c>
      <c r="AI66" s="18" t="s">
        <v>481</v>
      </c>
      <c r="AJ66" s="20" t="s">
        <v>481</v>
      </c>
      <c r="AK66" s="18" t="s">
        <v>481</v>
      </c>
      <c r="AL66" s="20" t="s">
        <v>481</v>
      </c>
    </row>
    <row r="67" spans="1:38">
      <c r="A67" s="15" t="s">
        <v>542</v>
      </c>
      <c r="B67" s="17" t="n">
        <v>6971</v>
      </c>
      <c r="C67" s="18">
        <f>(0.0/B67*100)</f>
        <v/>
      </c>
      <c r="D67" s="19" t="n">
        <v>6971</v>
      </c>
      <c r="E67" s="18" t="n">
        <v>396.78466546</v>
      </c>
      <c r="F67" s="20" t="n">
        <v>5.63153693</v>
      </c>
      <c r="G67" s="18" t="n">
        <v>392.91164332</v>
      </c>
      <c r="H67" s="20" t="n">
        <v>4.84726905</v>
      </c>
      <c r="I67" s="18" t="n">
        <v>397.49996549</v>
      </c>
      <c r="J67" s="20" t="n">
        <v>5.3628524</v>
      </c>
      <c r="K67" s="18" t="n">
        <v>395.36629302</v>
      </c>
      <c r="L67" s="20" t="n">
        <v>4.96072213</v>
      </c>
      <c r="M67" s="18" t="n">
        <v>403.04388328</v>
      </c>
      <c r="N67" s="20" t="n">
        <v>5.49388604</v>
      </c>
      <c r="O67" s="18" t="n">
        <v>400.03451299</v>
      </c>
      <c r="P67" s="20" t="n">
        <v>4.72086197</v>
      </c>
      <c r="Q67" s="18" t="n">
        <v>400.10893164</v>
      </c>
      <c r="R67" s="20" t="n">
        <v>4.46398028</v>
      </c>
      <c r="S67" s="18" t="n">
        <v>389.33497976</v>
      </c>
      <c r="T67" s="20" t="n">
        <v>5.00751833</v>
      </c>
      <c r="U67" s="18" t="n">
        <v>398.63606978</v>
      </c>
      <c r="V67" s="20" t="n">
        <v>5.36043081</v>
      </c>
      <c r="W67" s="18" t="n">
        <v>396.8685084</v>
      </c>
      <c r="X67" s="20" t="n">
        <v>4.7714035</v>
      </c>
      <c r="Y67" s="18" t="n">
        <v>399.83434304</v>
      </c>
      <c r="Z67" s="20" t="n">
        <v>4.9760965</v>
      </c>
      <c r="AA67" s="18" t="n">
        <v>400.01276848</v>
      </c>
      <c r="AB67" s="20" t="n">
        <v>4.75308482</v>
      </c>
      <c r="AC67" s="18" t="s">
        <v>481</v>
      </c>
      <c r="AD67" s="20" t="s">
        <v>481</v>
      </c>
      <c r="AE67" s="18" t="s">
        <v>481</v>
      </c>
      <c r="AF67" s="20" t="s">
        <v>481</v>
      </c>
      <c r="AG67" s="18" t="s">
        <v>481</v>
      </c>
      <c r="AH67" s="20" t="s">
        <v>481</v>
      </c>
      <c r="AI67" s="18" t="s">
        <v>481</v>
      </c>
      <c r="AJ67" s="20" t="s">
        <v>481</v>
      </c>
      <c r="AK67" s="18" t="s">
        <v>481</v>
      </c>
      <c r="AL67" s="20" t="s">
        <v>481</v>
      </c>
    </row>
    <row r="68" spans="1:38">
      <c r="A68" s="15" t="s">
        <v>543</v>
      </c>
      <c r="B68" s="17" t="n">
        <v>12083</v>
      </c>
      <c r="C68" s="18">
        <f>(0.0/B68*100)</f>
        <v/>
      </c>
      <c r="D68" s="19" t="n">
        <v>12083</v>
      </c>
      <c r="E68" s="18" t="n">
        <v>405.32952748</v>
      </c>
      <c r="F68" s="20" t="n">
        <v>3.43726857</v>
      </c>
      <c r="G68" s="18" t="n">
        <v>404.73200776</v>
      </c>
      <c r="H68" s="20" t="n">
        <v>5.16407799</v>
      </c>
      <c r="I68" s="18" t="n">
        <v>399.85926069</v>
      </c>
      <c r="J68" s="20" t="n">
        <v>4.38927322</v>
      </c>
      <c r="K68" s="18" t="n">
        <v>402.44680687</v>
      </c>
      <c r="L68" s="20" t="n">
        <v>4.35092812</v>
      </c>
      <c r="M68" s="18" t="n">
        <v>402.56760644</v>
      </c>
      <c r="N68" s="20" t="n">
        <v>4.80929773</v>
      </c>
      <c r="O68" s="18" t="n">
        <v>397.25774977</v>
      </c>
      <c r="P68" s="20" t="n">
        <v>4.32580198</v>
      </c>
      <c r="Q68" s="18" t="n">
        <v>402.94576409</v>
      </c>
      <c r="R68" s="20" t="n">
        <v>3.35680795</v>
      </c>
      <c r="S68" s="18" t="n">
        <v>402.78345245</v>
      </c>
      <c r="T68" s="20" t="n">
        <v>3.9744128</v>
      </c>
      <c r="U68" s="18" t="n">
        <v>406.03631231</v>
      </c>
      <c r="V68" s="20" t="n">
        <v>4.17698519</v>
      </c>
      <c r="W68" s="18" t="n">
        <v>397.56149468</v>
      </c>
      <c r="X68" s="20" t="n">
        <v>4.34178449</v>
      </c>
      <c r="Y68" s="18" t="n">
        <v>399.80564934</v>
      </c>
      <c r="Z68" s="20" t="n">
        <v>4.37475193</v>
      </c>
      <c r="AA68" s="18" t="n">
        <v>400.31215099</v>
      </c>
      <c r="AB68" s="20" t="n">
        <v>3.85740103</v>
      </c>
      <c r="AC68" s="18" t="s">
        <v>481</v>
      </c>
      <c r="AD68" s="20" t="s">
        <v>481</v>
      </c>
      <c r="AE68" s="18" t="s">
        <v>481</v>
      </c>
      <c r="AF68" s="20" t="s">
        <v>481</v>
      </c>
      <c r="AG68" s="18" t="s">
        <v>481</v>
      </c>
      <c r="AH68" s="20" t="s">
        <v>481</v>
      </c>
      <c r="AI68" s="18" t="s">
        <v>481</v>
      </c>
      <c r="AJ68" s="20" t="s">
        <v>481</v>
      </c>
      <c r="AK68" s="18" t="s">
        <v>481</v>
      </c>
      <c r="AL68" s="20" t="s">
        <v>481</v>
      </c>
    </row>
    <row r="69" spans="1:38">
      <c r="A69" s="15" t="s">
        <v>544</v>
      </c>
      <c r="B69" s="17" t="n">
        <v>4876</v>
      </c>
      <c r="C69" s="18">
        <f>(0.0/B69*100)</f>
        <v/>
      </c>
      <c r="D69" s="19" t="n">
        <v>4876</v>
      </c>
      <c r="E69" s="18" t="n">
        <v>437.2508289</v>
      </c>
      <c r="F69" s="20" t="n">
        <v>6.06643587</v>
      </c>
      <c r="G69" s="18" t="n">
        <v>438.45082564</v>
      </c>
      <c r="H69" s="20" t="n">
        <v>6.84495044</v>
      </c>
      <c r="I69" s="18" t="n">
        <v>427.62031666</v>
      </c>
      <c r="J69" s="20" t="n">
        <v>5.74998123</v>
      </c>
      <c r="K69" s="18" t="n">
        <v>428.47757631</v>
      </c>
      <c r="L69" s="20" t="n">
        <v>6.45210115</v>
      </c>
      <c r="M69" s="18" t="n">
        <v>430.71584792</v>
      </c>
      <c r="N69" s="20" t="n">
        <v>7.37009016</v>
      </c>
      <c r="O69" s="18" t="n">
        <v>431.70237316</v>
      </c>
      <c r="P69" s="20" t="n">
        <v>6.41007315</v>
      </c>
      <c r="Q69" s="18" t="n">
        <v>443.50159428</v>
      </c>
      <c r="R69" s="20" t="n">
        <v>6.13443433</v>
      </c>
      <c r="S69" s="18" t="n">
        <v>441.82505345</v>
      </c>
      <c r="T69" s="20" t="n">
        <v>6.2680526</v>
      </c>
      <c r="U69" s="18" t="n">
        <v>424.33025658</v>
      </c>
      <c r="V69" s="20" t="n">
        <v>6.00199206</v>
      </c>
      <c r="W69" s="18" t="n">
        <v>428.95298838</v>
      </c>
      <c r="X69" s="20" t="n">
        <v>6.13081217</v>
      </c>
      <c r="Y69" s="18" t="n">
        <v>439.21447656</v>
      </c>
      <c r="Z69" s="20" t="n">
        <v>8.366989630000001</v>
      </c>
      <c r="AA69" s="18" t="n">
        <v>431.8302766</v>
      </c>
      <c r="AB69" s="20" t="n">
        <v>7.43911915</v>
      </c>
      <c r="AC69" s="18" t="s">
        <v>481</v>
      </c>
      <c r="AD69" s="20" t="s">
        <v>481</v>
      </c>
      <c r="AE69" s="18" t="s">
        <v>481</v>
      </c>
      <c r="AF69" s="20" t="s">
        <v>481</v>
      </c>
      <c r="AG69" s="18" t="s">
        <v>481</v>
      </c>
      <c r="AH69" s="20" t="s">
        <v>481</v>
      </c>
      <c r="AI69" s="18" t="s">
        <v>481</v>
      </c>
      <c r="AJ69" s="20" t="s">
        <v>481</v>
      </c>
      <c r="AK69" s="18" t="s">
        <v>481</v>
      </c>
      <c r="AL69" s="20" t="s">
        <v>481</v>
      </c>
    </row>
    <row r="70" spans="1:38">
      <c r="A70" s="15" t="s">
        <v>545</v>
      </c>
      <c r="B70" s="17" t="n">
        <v>6036</v>
      </c>
      <c r="C70" s="18">
        <f>(0.0/B70*100)</f>
        <v/>
      </c>
      <c r="D70" s="19" t="n">
        <v>6036</v>
      </c>
      <c r="E70" s="18" t="n">
        <v>498.71514235</v>
      </c>
      <c r="F70" s="20" t="n">
        <v>6.87442923</v>
      </c>
      <c r="G70" s="18" t="n">
        <v>503.18838536</v>
      </c>
      <c r="H70" s="20" t="n">
        <v>5.62523118</v>
      </c>
      <c r="I70" s="18" t="n">
        <v>494.24694338</v>
      </c>
      <c r="J70" s="20" t="n">
        <v>6.52374409</v>
      </c>
      <c r="K70" s="18" t="n">
        <v>493.92382101</v>
      </c>
      <c r="L70" s="20" t="n">
        <v>6.23615517</v>
      </c>
      <c r="M70" s="18" t="n">
        <v>501.06592192</v>
      </c>
      <c r="N70" s="20" t="n">
        <v>5.73736696</v>
      </c>
      <c r="O70" s="18" t="n">
        <v>493.22447918</v>
      </c>
      <c r="P70" s="20" t="n">
        <v>5.96699537</v>
      </c>
      <c r="Q70" s="18" t="n">
        <v>495.34981035</v>
      </c>
      <c r="R70" s="20" t="n">
        <v>5.25165452</v>
      </c>
      <c r="S70" s="18" t="n">
        <v>486.62341534</v>
      </c>
      <c r="T70" s="20" t="n">
        <v>4.86533569</v>
      </c>
      <c r="U70" s="18" t="n">
        <v>493.22129369</v>
      </c>
      <c r="V70" s="20" t="n">
        <v>5.77108777</v>
      </c>
      <c r="W70" s="18" t="n">
        <v>493.85335994</v>
      </c>
      <c r="X70" s="20" t="n">
        <v>6.08758429</v>
      </c>
      <c r="Y70" s="18" t="n">
        <v>493.25528499</v>
      </c>
      <c r="Z70" s="20" t="n">
        <v>5.25568905</v>
      </c>
      <c r="AA70" s="18" t="n">
        <v>487.65066421</v>
      </c>
      <c r="AB70" s="20" t="n">
        <v>6.09197153</v>
      </c>
      <c r="AC70" s="18" t="s">
        <v>481</v>
      </c>
      <c r="AD70" s="20" t="s">
        <v>481</v>
      </c>
      <c r="AE70" s="18" t="s">
        <v>481</v>
      </c>
      <c r="AF70" s="20" t="s">
        <v>481</v>
      </c>
      <c r="AG70" s="18" t="s">
        <v>481</v>
      </c>
      <c r="AH70" s="20" t="s">
        <v>481</v>
      </c>
      <c r="AI70" s="18" t="s">
        <v>481</v>
      </c>
      <c r="AJ70" s="20" t="s">
        <v>481</v>
      </c>
      <c r="AK70" s="18" t="s">
        <v>481</v>
      </c>
      <c r="AL70" s="20" t="s">
        <v>481</v>
      </c>
    </row>
    <row r="71" spans="1:38">
      <c r="A71" s="15" t="s">
        <v>546</v>
      </c>
      <c r="B71" s="17" t="n">
        <v>6115</v>
      </c>
      <c r="C71" s="18">
        <f>(0.0/B71*100)</f>
        <v/>
      </c>
      <c r="D71" s="19" t="n">
        <v>6115</v>
      </c>
      <c r="E71" s="18" t="n">
        <v>537.01998501</v>
      </c>
      <c r="F71" s="20" t="n">
        <v>4.07669997</v>
      </c>
      <c r="G71" s="18" t="n">
        <v>542.58577739</v>
      </c>
      <c r="H71" s="20" t="n">
        <v>5.36623577</v>
      </c>
      <c r="I71" s="18" t="n">
        <v>539.36062556</v>
      </c>
      <c r="J71" s="20" t="n">
        <v>5.18335233</v>
      </c>
      <c r="K71" s="18" t="n">
        <v>538.07799312</v>
      </c>
      <c r="L71" s="20" t="n">
        <v>5.20013058</v>
      </c>
      <c r="M71" s="18" t="n">
        <v>546.5621202999999</v>
      </c>
      <c r="N71" s="20" t="n">
        <v>4.40405242</v>
      </c>
      <c r="O71" s="18" t="n">
        <v>533.17971264</v>
      </c>
      <c r="P71" s="20" t="n">
        <v>5.121143</v>
      </c>
      <c r="Q71" s="18" t="n">
        <v>534.59822462</v>
      </c>
      <c r="R71" s="20" t="n">
        <v>4.96639853</v>
      </c>
      <c r="S71" s="18" t="n">
        <v>528.60033078</v>
      </c>
      <c r="T71" s="20" t="n">
        <v>4.85304096</v>
      </c>
      <c r="U71" s="18" t="n">
        <v>526.80906275</v>
      </c>
      <c r="V71" s="20" t="n">
        <v>5.84490553</v>
      </c>
      <c r="W71" s="18" t="n">
        <v>532.84539903</v>
      </c>
      <c r="X71" s="20" t="n">
        <v>5.62287639</v>
      </c>
      <c r="Y71" s="18" t="n">
        <v>538.16790975</v>
      </c>
      <c r="Z71" s="20" t="n">
        <v>4.84876784</v>
      </c>
      <c r="AA71" s="18" t="n">
        <v>524.87322747</v>
      </c>
      <c r="AB71" s="20" t="n">
        <v>5.98933835</v>
      </c>
      <c r="AC71" s="18" t="s">
        <v>481</v>
      </c>
      <c r="AD71" s="20" t="s">
        <v>481</v>
      </c>
      <c r="AE71" s="18" t="s">
        <v>481</v>
      </c>
      <c r="AF71" s="20" t="s">
        <v>481</v>
      </c>
      <c r="AG71" s="18" t="s">
        <v>481</v>
      </c>
      <c r="AH71" s="20" t="s">
        <v>481</v>
      </c>
      <c r="AI71" s="18" t="s">
        <v>481</v>
      </c>
      <c r="AJ71" s="20" t="s">
        <v>481</v>
      </c>
      <c r="AK71" s="18" t="s">
        <v>481</v>
      </c>
      <c r="AL71" s="20" t="s">
        <v>481</v>
      </c>
    </row>
    <row r="72" spans="1:38">
      <c r="A72" s="15" t="s">
        <v>547</v>
      </c>
      <c r="B72" s="17" t="n">
        <v>7708</v>
      </c>
      <c r="C72" s="18">
        <f>(0.0/B72*100)</f>
        <v/>
      </c>
      <c r="D72" s="19" t="n">
        <v>7708</v>
      </c>
      <c r="E72" s="18" t="n">
        <v>501.07680452</v>
      </c>
      <c r="F72" s="20" t="n">
        <v>5.48336822</v>
      </c>
      <c r="G72" s="18" t="n">
        <v>496.6525906</v>
      </c>
      <c r="H72" s="20" t="n">
        <v>6.14835515</v>
      </c>
      <c r="I72" s="18" t="n">
        <v>502.27043141</v>
      </c>
      <c r="J72" s="20" t="n">
        <v>5.99343959</v>
      </c>
      <c r="K72" s="18" t="n">
        <v>500.94141873</v>
      </c>
      <c r="L72" s="20" t="n">
        <v>5.47415737</v>
      </c>
      <c r="M72" s="18" t="n">
        <v>499.94113039</v>
      </c>
      <c r="N72" s="20" t="n">
        <v>5.29361192</v>
      </c>
      <c r="O72" s="18" t="n">
        <v>495.61203945</v>
      </c>
      <c r="P72" s="20" t="n">
        <v>5.42750966</v>
      </c>
      <c r="Q72" s="18" t="n">
        <v>494.28050945</v>
      </c>
      <c r="R72" s="20" t="n">
        <v>6.13270735</v>
      </c>
      <c r="S72" s="18" t="n">
        <v>492.30897484</v>
      </c>
      <c r="T72" s="20" t="n">
        <v>5.72612525</v>
      </c>
      <c r="U72" s="18" t="n">
        <v>497.46124942</v>
      </c>
      <c r="V72" s="20" t="n">
        <v>5.09871312</v>
      </c>
      <c r="W72" s="18" t="n">
        <v>495.82972339</v>
      </c>
      <c r="X72" s="20" t="n">
        <v>5.03530568</v>
      </c>
      <c r="Y72" s="18" t="n">
        <v>490.37643985</v>
      </c>
      <c r="Z72" s="20" t="n">
        <v>3.52725193</v>
      </c>
      <c r="AA72" s="18" t="n">
        <v>498.62264738</v>
      </c>
      <c r="AB72" s="20" t="n">
        <v>4.33086303</v>
      </c>
      <c r="AC72" s="18" t="s">
        <v>481</v>
      </c>
      <c r="AD72" s="20" t="s">
        <v>481</v>
      </c>
      <c r="AE72" s="18" t="s">
        <v>481</v>
      </c>
      <c r="AF72" s="20" t="s">
        <v>481</v>
      </c>
      <c r="AG72" s="18" t="s">
        <v>481</v>
      </c>
      <c r="AH72" s="20" t="s">
        <v>481</v>
      </c>
      <c r="AI72" s="18" t="s">
        <v>481</v>
      </c>
      <c r="AJ72" s="20" t="s">
        <v>481</v>
      </c>
      <c r="AK72" s="18" t="s">
        <v>481</v>
      </c>
      <c r="AL72" s="20" t="s">
        <v>481</v>
      </c>
    </row>
    <row r="73" spans="1:38">
      <c r="A73" s="15" t="s">
        <v>548</v>
      </c>
      <c r="B73" s="17" t="n">
        <v>8249</v>
      </c>
      <c r="C73" s="18">
        <f>(0.0/B73*100)</f>
        <v/>
      </c>
      <c r="D73" s="19" t="n">
        <v>8249</v>
      </c>
      <c r="E73" s="18" t="n">
        <v>407.05265151</v>
      </c>
      <c r="F73" s="20" t="n">
        <v>6.00934381</v>
      </c>
      <c r="G73" s="18" t="n">
        <v>407.07258479</v>
      </c>
      <c r="H73" s="20" t="n">
        <v>5.21184427</v>
      </c>
      <c r="I73" s="18" t="n">
        <v>412.63063031</v>
      </c>
      <c r="J73" s="20" t="n">
        <v>5.46605262</v>
      </c>
      <c r="K73" s="18" t="n">
        <v>403.53842339</v>
      </c>
      <c r="L73" s="20" t="n">
        <v>5.69788519</v>
      </c>
      <c r="M73" s="18" t="n">
        <v>404.17121781</v>
      </c>
      <c r="N73" s="20" t="n">
        <v>6.07936882</v>
      </c>
      <c r="O73" s="18" t="n">
        <v>401.49583501</v>
      </c>
      <c r="P73" s="20" t="n">
        <v>5.64807593</v>
      </c>
      <c r="Q73" s="18" t="n">
        <v>409.08544242</v>
      </c>
      <c r="R73" s="20" t="n">
        <v>6.27047877</v>
      </c>
      <c r="S73" s="18" t="n">
        <v>406.689209</v>
      </c>
      <c r="T73" s="20" t="n">
        <v>5.2823712</v>
      </c>
      <c r="U73" s="18" t="n">
        <v>409.86506143</v>
      </c>
      <c r="V73" s="20" t="n">
        <v>5.07258129</v>
      </c>
      <c r="W73" s="18" t="n">
        <v>419.63248535</v>
      </c>
      <c r="X73" s="20" t="n">
        <v>4.78762167</v>
      </c>
      <c r="Y73" s="18" t="n">
        <v>416.95440218</v>
      </c>
      <c r="Z73" s="20" t="n">
        <v>5.72683327</v>
      </c>
      <c r="AA73" s="18" t="n">
        <v>409.89503232</v>
      </c>
      <c r="AB73" s="20" t="n">
        <v>5.38617667</v>
      </c>
      <c r="AC73" s="18" t="s">
        <v>481</v>
      </c>
      <c r="AD73" s="20" t="s">
        <v>481</v>
      </c>
      <c r="AE73" s="18" t="s">
        <v>481</v>
      </c>
      <c r="AF73" s="20" t="s">
        <v>481</v>
      </c>
      <c r="AG73" s="18" t="s">
        <v>481</v>
      </c>
      <c r="AH73" s="20" t="s">
        <v>481</v>
      </c>
      <c r="AI73" s="18" t="s">
        <v>481</v>
      </c>
      <c r="AJ73" s="20" t="s">
        <v>481</v>
      </c>
      <c r="AK73" s="18" t="s">
        <v>481</v>
      </c>
      <c r="AL73" s="20" t="s">
        <v>481</v>
      </c>
    </row>
    <row r="74" spans="1:38">
      <c r="A74" s="15" t="s">
        <v>549</v>
      </c>
      <c r="B74" s="17" t="n">
        <v>4692</v>
      </c>
      <c r="C74" s="18">
        <f>(0.0/B74*100)</f>
        <v/>
      </c>
      <c r="D74" s="19" t="n">
        <v>4692</v>
      </c>
      <c r="E74" s="18" t="n">
        <v>416.69131276</v>
      </c>
      <c r="F74" s="20" t="n">
        <v>7.4008386</v>
      </c>
      <c r="G74" s="18" t="n">
        <v>433.68045979</v>
      </c>
      <c r="H74" s="20" t="n">
        <v>6.99545617</v>
      </c>
      <c r="I74" s="18" t="n">
        <v>426.25389408</v>
      </c>
      <c r="J74" s="20" t="n">
        <v>7.50894517</v>
      </c>
      <c r="K74" s="18" t="n">
        <v>424.97756045</v>
      </c>
      <c r="L74" s="20" t="n">
        <v>8.067023170000001</v>
      </c>
      <c r="M74" s="18" t="n">
        <v>439.65583875</v>
      </c>
      <c r="N74" s="20" t="n">
        <v>6.85812969</v>
      </c>
      <c r="O74" s="18" t="n">
        <v>424.56717166</v>
      </c>
      <c r="P74" s="20" t="n">
        <v>7.00245213</v>
      </c>
      <c r="Q74" s="18" t="n">
        <v>439.084283</v>
      </c>
      <c r="R74" s="20" t="n">
        <v>6.25364879</v>
      </c>
      <c r="S74" s="18" t="n">
        <v>427.37278898</v>
      </c>
      <c r="T74" s="20" t="n">
        <v>6.70115713</v>
      </c>
      <c r="U74" s="18" t="n">
        <v>427.12402432</v>
      </c>
      <c r="V74" s="20" t="n">
        <v>5.07525184</v>
      </c>
      <c r="W74" s="18" t="n">
        <v>431.93297103</v>
      </c>
      <c r="X74" s="20" t="n">
        <v>5.18322874</v>
      </c>
      <c r="Y74" s="18" t="n">
        <v>417.56317144</v>
      </c>
      <c r="Z74" s="20" t="n">
        <v>5.21477406</v>
      </c>
      <c r="AA74" s="18" t="n">
        <v>422.32517834</v>
      </c>
      <c r="AB74" s="20" t="n">
        <v>5.44664278</v>
      </c>
      <c r="AC74" s="18" t="s">
        <v>481</v>
      </c>
      <c r="AD74" s="20" t="s">
        <v>481</v>
      </c>
      <c r="AE74" s="18" t="s">
        <v>481</v>
      </c>
      <c r="AF74" s="20" t="s">
        <v>481</v>
      </c>
      <c r="AG74" s="18" t="s">
        <v>481</v>
      </c>
      <c r="AH74" s="20" t="s">
        <v>481</v>
      </c>
      <c r="AI74" s="18" t="s">
        <v>481</v>
      </c>
      <c r="AJ74" s="20" t="s">
        <v>481</v>
      </c>
      <c r="AK74" s="18" t="s">
        <v>481</v>
      </c>
      <c r="AL74" s="20" t="s">
        <v>481</v>
      </c>
    </row>
    <row r="75" spans="1:38">
      <c r="A75" s="15" t="s">
        <v>550</v>
      </c>
      <c r="B75" s="17" t="n">
        <v>5375</v>
      </c>
      <c r="C75" s="18">
        <f>(0.0/B75*100)</f>
        <v/>
      </c>
      <c r="D75" s="19" t="n">
        <v>5375</v>
      </c>
      <c r="E75" s="18" t="n">
        <v>358.98390887</v>
      </c>
      <c r="F75" s="20" t="n">
        <v>5.0321129</v>
      </c>
      <c r="G75" s="18" t="n">
        <v>361.67229221</v>
      </c>
      <c r="H75" s="20" t="n">
        <v>6.67498758</v>
      </c>
      <c r="I75" s="18" t="n">
        <v>360.64674977</v>
      </c>
      <c r="J75" s="20" t="n">
        <v>6.33260578</v>
      </c>
      <c r="K75" s="18" t="n">
        <v>360.67819075</v>
      </c>
      <c r="L75" s="20" t="n">
        <v>5.06627983</v>
      </c>
      <c r="M75" s="18" t="n">
        <v>368.32688505</v>
      </c>
      <c r="N75" s="20" t="n">
        <v>5.04219795</v>
      </c>
      <c r="O75" s="18" t="n">
        <v>363.39746447</v>
      </c>
      <c r="P75" s="20" t="n">
        <v>4.83447784</v>
      </c>
      <c r="Q75" s="18" t="n">
        <v>366.38904582</v>
      </c>
      <c r="R75" s="20" t="n">
        <v>5.27138751</v>
      </c>
      <c r="S75" s="18" t="n">
        <v>362.74124279</v>
      </c>
      <c r="T75" s="20" t="n">
        <v>5.22653293</v>
      </c>
      <c r="U75" s="18" t="n">
        <v>359.03000474</v>
      </c>
      <c r="V75" s="20" t="n">
        <v>5.19007785</v>
      </c>
      <c r="W75" s="18" t="n">
        <v>351.43949209</v>
      </c>
      <c r="X75" s="20" t="n">
        <v>5.2105194</v>
      </c>
      <c r="Y75" s="18" t="n">
        <v>361.43199353</v>
      </c>
      <c r="Z75" s="20" t="n">
        <v>6.2775569</v>
      </c>
      <c r="AA75" s="18" t="n">
        <v>354.69045514</v>
      </c>
      <c r="AB75" s="20" t="n">
        <v>5.42984087</v>
      </c>
      <c r="AC75" s="18" t="s">
        <v>481</v>
      </c>
      <c r="AD75" s="20" t="s">
        <v>481</v>
      </c>
      <c r="AE75" s="18" t="s">
        <v>481</v>
      </c>
      <c r="AF75" s="20" t="s">
        <v>481</v>
      </c>
      <c r="AG75" s="18" t="s">
        <v>481</v>
      </c>
      <c r="AH75" s="20" t="s">
        <v>481</v>
      </c>
      <c r="AI75" s="18" t="s">
        <v>481</v>
      </c>
      <c r="AJ75" s="20" t="s">
        <v>481</v>
      </c>
      <c r="AK75" s="18" t="s">
        <v>481</v>
      </c>
      <c r="AL75" s="20" t="s">
        <v>481</v>
      </c>
    </row>
    <row r="76" spans="1:38">
      <c r="A76" s="15" t="s">
        <v>551</v>
      </c>
      <c r="B76" s="17" t="n">
        <v>14167</v>
      </c>
      <c r="C76" s="18">
        <f>(0.0/B76*100)</f>
        <v/>
      </c>
      <c r="D76" s="19" t="n">
        <v>14167</v>
      </c>
      <c r="E76" s="18" t="n">
        <v>433.11612382</v>
      </c>
      <c r="F76" s="20" t="n">
        <v>4.53315407</v>
      </c>
      <c r="G76" s="18" t="n">
        <v>444.85495078</v>
      </c>
      <c r="H76" s="20" t="n">
        <v>4.64202256</v>
      </c>
      <c r="I76" s="18" t="n">
        <v>432.02197174</v>
      </c>
      <c r="J76" s="20" t="n">
        <v>5.51288269</v>
      </c>
      <c r="K76" s="18" t="n">
        <v>435.93559494</v>
      </c>
      <c r="L76" s="20" t="n">
        <v>5.35141948</v>
      </c>
      <c r="M76" s="18" t="n">
        <v>441.32222998</v>
      </c>
      <c r="N76" s="20" t="n">
        <v>5.62313883</v>
      </c>
      <c r="O76" s="18" t="n">
        <v>429.93434248</v>
      </c>
      <c r="P76" s="20" t="n">
        <v>5.46771314</v>
      </c>
      <c r="Q76" s="18" t="n">
        <v>428.37407902</v>
      </c>
      <c r="R76" s="20" t="n">
        <v>5.11627809</v>
      </c>
      <c r="S76" s="18" t="n">
        <v>437.91513365</v>
      </c>
      <c r="T76" s="20" t="n">
        <v>4.78082839</v>
      </c>
      <c r="U76" s="18" t="n">
        <v>434.35281907</v>
      </c>
      <c r="V76" s="20" t="n">
        <v>5.15224274</v>
      </c>
      <c r="W76" s="18" t="n">
        <v>427.71614489</v>
      </c>
      <c r="X76" s="20" t="n">
        <v>5.02144666</v>
      </c>
      <c r="Y76" s="18" t="n">
        <v>430.65638066</v>
      </c>
      <c r="Z76" s="20" t="n">
        <v>5.03551145</v>
      </c>
      <c r="AA76" s="18" t="n">
        <v>429.11909467</v>
      </c>
      <c r="AB76" s="20" t="n">
        <v>4.7701117</v>
      </c>
      <c r="AC76" s="18" t="s">
        <v>481</v>
      </c>
      <c r="AD76" s="20" t="s">
        <v>481</v>
      </c>
      <c r="AE76" s="18" t="s">
        <v>481</v>
      </c>
      <c r="AF76" s="20" t="s">
        <v>481</v>
      </c>
      <c r="AG76" s="18" t="s">
        <v>481</v>
      </c>
      <c r="AH76" s="20" t="s">
        <v>481</v>
      </c>
      <c r="AI76" s="18" t="s">
        <v>481</v>
      </c>
      <c r="AJ76" s="20" t="s">
        <v>481</v>
      </c>
      <c r="AK76" s="18" t="s">
        <v>481</v>
      </c>
      <c r="AL76" s="20" t="s">
        <v>481</v>
      </c>
    </row>
    <row r="77" spans="1:38">
      <c r="A77" s="15" t="s">
        <v>552</v>
      </c>
      <c r="B77" s="17" t="n">
        <v>6062</v>
      </c>
      <c r="C77" s="18">
        <f>(0.0/B77*100)</f>
        <v/>
      </c>
      <c r="D77" s="19" t="n">
        <v>6062</v>
      </c>
      <c r="E77" s="18" t="n">
        <v>433.5538492</v>
      </c>
      <c r="F77" s="20" t="n">
        <v>6.14292463</v>
      </c>
      <c r="G77" s="18" t="n">
        <v>422.16359842</v>
      </c>
      <c r="H77" s="20" t="n">
        <v>5.58847473</v>
      </c>
      <c r="I77" s="18" t="n">
        <v>424.98227463</v>
      </c>
      <c r="J77" s="20" t="n">
        <v>5.30784366</v>
      </c>
      <c r="K77" s="18" t="n">
        <v>432.29652151</v>
      </c>
      <c r="L77" s="20" t="n">
        <v>5.84383269</v>
      </c>
      <c r="M77" s="18" t="n">
        <v>444.28496853</v>
      </c>
      <c r="N77" s="20" t="n">
        <v>5.54373054</v>
      </c>
      <c r="O77" s="18" t="n">
        <v>436.57247395</v>
      </c>
      <c r="P77" s="20" t="n">
        <v>5.6701832</v>
      </c>
      <c r="Q77" s="18" t="n">
        <v>443.94465527</v>
      </c>
      <c r="R77" s="20" t="n">
        <v>5.90149463</v>
      </c>
      <c r="S77" s="18" t="n">
        <v>441.69455192</v>
      </c>
      <c r="T77" s="20" t="n">
        <v>6.12709091</v>
      </c>
      <c r="U77" s="18" t="n">
        <v>446.63296076</v>
      </c>
      <c r="V77" s="20" t="n">
        <v>4.85338147</v>
      </c>
      <c r="W77" s="18" t="n">
        <v>439.03311008</v>
      </c>
      <c r="X77" s="20" t="n">
        <v>5.27235546</v>
      </c>
      <c r="Y77" s="18" t="n">
        <v>441.88379874</v>
      </c>
      <c r="Z77" s="20" t="n">
        <v>5.81187204</v>
      </c>
      <c r="AA77" s="18" t="n">
        <v>434.0302737</v>
      </c>
      <c r="AB77" s="20" t="n">
        <v>5.69347647</v>
      </c>
      <c r="AC77" s="18" t="s">
        <v>481</v>
      </c>
      <c r="AD77" s="20" t="s">
        <v>481</v>
      </c>
      <c r="AE77" s="18" t="s">
        <v>481</v>
      </c>
      <c r="AF77" s="20" t="s">
        <v>481</v>
      </c>
      <c r="AG77" s="18" t="s">
        <v>481</v>
      </c>
      <c r="AH77" s="20" t="s">
        <v>481</v>
      </c>
      <c r="AI77" s="18" t="s">
        <v>481</v>
      </c>
      <c r="AJ77" s="20" t="s">
        <v>481</v>
      </c>
      <c r="AK77" s="18" t="s">
        <v>481</v>
      </c>
      <c r="AL77" s="20" t="s">
        <v>481</v>
      </c>
    </row>
    <row r="78" spans="1:38">
      <c r="A78" s="15" t="s">
        <v>553</v>
      </c>
      <c r="B78" s="17" t="n">
        <v>5826</v>
      </c>
      <c r="C78" s="18">
        <f>(0.0/B78*100)</f>
        <v/>
      </c>
      <c r="D78" s="19" t="n">
        <v>5826</v>
      </c>
      <c r="E78" s="18" t="n">
        <v>484.01702266</v>
      </c>
      <c r="F78" s="20" t="n">
        <v>6.46460405</v>
      </c>
      <c r="G78" s="18" t="n">
        <v>500.45567393</v>
      </c>
      <c r="H78" s="20" t="n">
        <v>5.89105277</v>
      </c>
      <c r="I78" s="18" t="n">
        <v>479.79632193</v>
      </c>
      <c r="J78" s="20" t="n">
        <v>5.83538953</v>
      </c>
      <c r="K78" s="18" t="n">
        <v>492.86327343</v>
      </c>
      <c r="L78" s="20" t="n">
        <v>4.90287006</v>
      </c>
      <c r="M78" s="18" t="n">
        <v>489.49703027</v>
      </c>
      <c r="N78" s="20" t="n">
        <v>5.95144975</v>
      </c>
      <c r="O78" s="18" t="n">
        <v>489.19973395</v>
      </c>
      <c r="P78" s="20" t="n">
        <v>6.08133769</v>
      </c>
      <c r="Q78" s="18" t="n">
        <v>485.93054985</v>
      </c>
      <c r="R78" s="20" t="n">
        <v>5.58169757</v>
      </c>
      <c r="S78" s="18" t="n">
        <v>487.35848256</v>
      </c>
      <c r="T78" s="20" t="n">
        <v>6.31272739</v>
      </c>
      <c r="U78" s="18" t="n">
        <v>487.6106561</v>
      </c>
      <c r="V78" s="20" t="n">
        <v>5.1754224</v>
      </c>
      <c r="W78" s="18" t="n">
        <v>483.10621659</v>
      </c>
      <c r="X78" s="20" t="n">
        <v>5.29988086</v>
      </c>
      <c r="Y78" s="18" t="n">
        <v>480.31276347</v>
      </c>
      <c r="Z78" s="20" t="n">
        <v>5.79373251</v>
      </c>
      <c r="AA78" s="18" t="n">
        <v>485.85810496</v>
      </c>
      <c r="AB78" s="20" t="n">
        <v>6.73681128</v>
      </c>
      <c r="AC78" s="18" t="s">
        <v>481</v>
      </c>
      <c r="AD78" s="20" t="s">
        <v>481</v>
      </c>
      <c r="AE78" s="18" t="s">
        <v>481</v>
      </c>
      <c r="AF78" s="20" t="s">
        <v>481</v>
      </c>
      <c r="AG78" s="18" t="s">
        <v>481</v>
      </c>
      <c r="AH78" s="20" t="s">
        <v>481</v>
      </c>
      <c r="AI78" s="18" t="s">
        <v>481</v>
      </c>
      <c r="AJ78" s="20" t="s">
        <v>481</v>
      </c>
      <c r="AK78" s="18" t="s">
        <v>481</v>
      </c>
      <c r="AL78" s="20" t="s">
        <v>481</v>
      </c>
    </row>
    <row customHeight="1" ht="25" r="79" spans="1:38">
      <c r="A79" s="15" t="s">
        <v>554</v>
      </c>
      <c r="B79" s="17" t="n">
        <v>1657</v>
      </c>
      <c r="C79" s="18">
        <f>(0.0/B79*100)</f>
        <v/>
      </c>
      <c r="D79" s="19" t="n">
        <v>1657</v>
      </c>
      <c r="E79" s="18" t="n">
        <v>472.83176262</v>
      </c>
      <c r="F79" s="20" t="n">
        <v>12.07423495</v>
      </c>
      <c r="G79" s="18" t="n">
        <v>467.97635936</v>
      </c>
      <c r="H79" s="20" t="n">
        <v>11.231497</v>
      </c>
      <c r="I79" s="18" t="n">
        <v>460.68323031</v>
      </c>
      <c r="J79" s="20" t="n">
        <v>11.86822217</v>
      </c>
      <c r="K79" s="18" t="n">
        <v>472.72101992</v>
      </c>
      <c r="L79" s="20" t="n">
        <v>10.96807255</v>
      </c>
      <c r="M79" s="18" t="n">
        <v>468.82553716</v>
      </c>
      <c r="N79" s="20" t="n">
        <v>8.697870630000001</v>
      </c>
      <c r="O79" s="18" t="n">
        <v>474.09258643</v>
      </c>
      <c r="P79" s="20" t="n">
        <v>12.89389147</v>
      </c>
      <c r="Q79" s="18" t="n">
        <v>483.81234683</v>
      </c>
      <c r="R79" s="20" t="n">
        <v>9.31743034</v>
      </c>
      <c r="S79" s="18" t="n">
        <v>493.65315084</v>
      </c>
      <c r="T79" s="20" t="n">
        <v>11.75971547</v>
      </c>
      <c r="U79" s="18" t="n">
        <v>468.70565429</v>
      </c>
      <c r="V79" s="20" t="n">
        <v>12.43956048</v>
      </c>
      <c r="W79" s="18" t="n">
        <v>480.69743923</v>
      </c>
      <c r="X79" s="20" t="n">
        <v>13.51344053</v>
      </c>
      <c r="Y79" s="18" t="n">
        <v>473.32798984</v>
      </c>
      <c r="Z79" s="20" t="n">
        <v>8.89859058</v>
      </c>
      <c r="AA79" s="18" t="n">
        <v>486.97607104</v>
      </c>
      <c r="AB79" s="20" t="n">
        <v>13.05828475</v>
      </c>
      <c r="AC79" s="18" t="s">
        <v>481</v>
      </c>
      <c r="AD79" s="20" t="s">
        <v>481</v>
      </c>
      <c r="AE79" s="18" t="s">
        <v>481</v>
      </c>
      <c r="AF79" s="20" t="s">
        <v>481</v>
      </c>
      <c r="AG79" s="18" t="s">
        <v>481</v>
      </c>
      <c r="AH79" s="20" t="s">
        <v>481</v>
      </c>
      <c r="AI79" s="18" t="s">
        <v>481</v>
      </c>
      <c r="AJ79" s="20" t="s">
        <v>481</v>
      </c>
      <c r="AK79" s="18" t="s">
        <v>481</v>
      </c>
      <c r="AL79" s="20" t="s">
        <v>481</v>
      </c>
    </row>
    <row r="80" spans="1:38">
      <c r="A80" s="15" t="s">
        <v>555</v>
      </c>
      <c r="B80" s="17" t="n">
        <v>7841</v>
      </c>
      <c r="C80" s="18">
        <f>(0.0/B80*100)</f>
        <v/>
      </c>
      <c r="D80" s="19" t="n">
        <v>7841</v>
      </c>
      <c r="E80" s="18" t="n">
        <v>422.61458152</v>
      </c>
      <c r="F80" s="20" t="n">
        <v>4.95002536</v>
      </c>
      <c r="G80" s="18" t="n">
        <v>423.6025004</v>
      </c>
      <c r="H80" s="20" t="n">
        <v>6.70501008</v>
      </c>
      <c r="I80" s="18" t="n">
        <v>431.02051002</v>
      </c>
      <c r="J80" s="20" t="n">
        <v>7.50190363</v>
      </c>
      <c r="K80" s="18" t="n">
        <v>423.15339153</v>
      </c>
      <c r="L80" s="20" t="n">
        <v>7.12887718</v>
      </c>
      <c r="M80" s="18" t="n">
        <v>421.95331399</v>
      </c>
      <c r="N80" s="20" t="n">
        <v>5.76818951</v>
      </c>
      <c r="O80" s="18" t="n">
        <v>423.90721174</v>
      </c>
      <c r="P80" s="20" t="n">
        <v>5.38131311</v>
      </c>
      <c r="Q80" s="18" t="n">
        <v>426.66612468</v>
      </c>
      <c r="R80" s="20" t="n">
        <v>5.54762488</v>
      </c>
      <c r="S80" s="18" t="n">
        <v>438.72161941</v>
      </c>
      <c r="T80" s="20" t="n">
        <v>8.389230530000001</v>
      </c>
      <c r="U80" s="18" t="n">
        <v>425.07289446</v>
      </c>
      <c r="V80" s="20" t="n">
        <v>6.79181145</v>
      </c>
      <c r="W80" s="18" t="n">
        <v>430.87928688</v>
      </c>
      <c r="X80" s="20" t="n">
        <v>5.82319922</v>
      </c>
      <c r="Y80" s="18" t="n">
        <v>427.13127187</v>
      </c>
      <c r="Z80" s="20" t="n">
        <v>6.84776505</v>
      </c>
      <c r="AA80" s="18" t="n">
        <v>431.4190338</v>
      </c>
      <c r="AB80" s="20" t="n">
        <v>7.06219033</v>
      </c>
      <c r="AC80" s="18" t="s">
        <v>481</v>
      </c>
      <c r="AD80" s="20" t="s">
        <v>481</v>
      </c>
      <c r="AE80" s="18" t="s">
        <v>481</v>
      </c>
      <c r="AF80" s="20" t="s">
        <v>481</v>
      </c>
      <c r="AG80" s="18" t="s">
        <v>481</v>
      </c>
      <c r="AH80" s="20" t="s">
        <v>481</v>
      </c>
      <c r="AI80" s="18" t="s">
        <v>481</v>
      </c>
      <c r="AJ80" s="20" t="s">
        <v>481</v>
      </c>
      <c r="AK80" s="18" t="s">
        <v>481</v>
      </c>
      <c r="AL80" s="20" t="s">
        <v>481</v>
      </c>
    </row>
    <row r="81" spans="1:38">
      <c r="A81" s="23" t="s">
        <v>556</v>
      </c>
      <c r="B81" s="17" t="n">
        <v>8861</v>
      </c>
      <c r="C81" s="18">
        <f>(0.0/B81*100)</f>
        <v/>
      </c>
      <c r="D81" s="19" t="n">
        <v>8861</v>
      </c>
      <c r="E81" s="18" t="n">
        <v>433.04047369</v>
      </c>
      <c r="F81" s="20" t="n">
        <v>5.00644727</v>
      </c>
      <c r="G81" s="18" t="n">
        <v>434.82314399</v>
      </c>
      <c r="H81" s="20" t="n">
        <v>5.90302735</v>
      </c>
      <c r="I81" s="18" t="n">
        <v>430.47473918</v>
      </c>
      <c r="J81" s="20" t="n">
        <v>5.29983961</v>
      </c>
      <c r="K81" s="18" t="n">
        <v>431.52653256</v>
      </c>
      <c r="L81" s="20" t="n">
        <v>5.43832855</v>
      </c>
      <c r="M81" s="18" t="n">
        <v>431.85885673</v>
      </c>
      <c r="N81" s="20" t="n">
        <v>5.31275123</v>
      </c>
      <c r="O81" s="18" t="n">
        <v>428.25579152</v>
      </c>
      <c r="P81" s="20" t="n">
        <v>5.5398296</v>
      </c>
      <c r="Q81" s="18" t="n">
        <v>435.20145088</v>
      </c>
      <c r="R81" s="20" t="n">
        <v>4.70920539</v>
      </c>
      <c r="S81" s="18" t="n">
        <v>430.01438714</v>
      </c>
      <c r="T81" s="20" t="n">
        <v>5.12047659</v>
      </c>
      <c r="U81" s="18" t="n">
        <v>427.02336438</v>
      </c>
      <c r="V81" s="20" t="n">
        <v>6.68596342</v>
      </c>
      <c r="W81" s="18" t="n">
        <v>431.99455007</v>
      </c>
      <c r="X81" s="20" t="n">
        <v>4.44976266</v>
      </c>
      <c r="Y81" s="18" t="n">
        <v>429.37614978</v>
      </c>
      <c r="Z81" s="20" t="n">
        <v>5.91069338</v>
      </c>
      <c r="AA81" s="18" t="n">
        <v>423.90680607</v>
      </c>
      <c r="AB81" s="20" t="n">
        <v>5.31461884</v>
      </c>
      <c r="AC81" s="18" t="s">
        <v>481</v>
      </c>
      <c r="AD81" s="20" t="s">
        <v>481</v>
      </c>
      <c r="AE81" s="18" t="s">
        <v>481</v>
      </c>
      <c r="AF81" s="20" t="s">
        <v>481</v>
      </c>
      <c r="AG81" s="18" t="s">
        <v>481</v>
      </c>
      <c r="AH81" s="20" t="s">
        <v>481</v>
      </c>
      <c r="AI81" s="18" t="s">
        <v>481</v>
      </c>
      <c r="AJ81" s="20" t="s">
        <v>481</v>
      </c>
      <c r="AK81" s="18" t="s">
        <v>481</v>
      </c>
      <c r="AL81" s="20" t="s">
        <v>481</v>
      </c>
    </row>
    <row r="82" spans="1:3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c r="AE82" s="24" t="s">
        <v>557</v>
      </c>
      <c r="AF82" s="24" t="s">
        <v>557</v>
      </c>
      <c r="AG82" s="24" t="s">
        <v>557</v>
      </c>
      <c r="AH82" s="24" t="s">
        <v>557</v>
      </c>
      <c r="AI82" s="24" t="s">
        <v>557</v>
      </c>
      <c r="AJ82" s="24" t="s">
        <v>557</v>
      </c>
      <c r="AK82" s="24" t="s">
        <v>557</v>
      </c>
      <c r="AL82" s="24" t="s">
        <v>557</v>
      </c>
    </row>
    <row r="83" spans="1:38">
      <c r="A83" s="3" t="s">
        <v>558</v>
      </c>
    </row>
    <row r="84" spans="1:38">
      <c r="A84" s="25" t="s">
        <v>559</v>
      </c>
    </row>
    <row r="85" spans="1:38">
      <c r="A85" s="25" t="s">
        <v>560</v>
      </c>
    </row>
    <row customHeight="1" ht="30" r="86" spans="1:38">
      <c r="A86" s="25" t="s">
        <v>561</v>
      </c>
    </row>
    <row customHeight="1" ht="30" r="87" spans="1:38">
      <c r="A87" s="25" t="s">
        <v>557</v>
      </c>
    </row>
    <row customHeight="1" ht="30" r="88" spans="1:38">
      <c r="A88" s="25" t="s">
        <v>562</v>
      </c>
    </row>
    <row customHeight="1" ht="30" r="89" spans="1:38">
      <c r="A89" s="25" t="s">
        <v>563</v>
      </c>
    </row>
    <row customHeight="1" ht="30" r="90" spans="1:38">
      <c r="A90" s="25" t="s">
        <v>564</v>
      </c>
    </row>
    <row customHeight="1" ht="30" r="91" spans="1:38">
      <c r="A91" s="25" t="s">
        <v>565</v>
      </c>
    </row>
    <row customHeight="1" ht="30" r="92" spans="1:38">
      <c r="A92" s="25" t="s">
        <v>566</v>
      </c>
    </row>
    <row customHeight="1" ht="30" r="93" spans="1:38">
      <c r="A93" s="25" t="s">
        <v>567</v>
      </c>
    </row>
    <row customHeight="1" ht="30" r="94" spans="1:38">
      <c r="A94" s="25" t="s">
        <v>568</v>
      </c>
    </row>
    <row customHeight="1" ht="30" r="95" spans="1:38">
      <c r="A95" s="25" t="s">
        <v>569</v>
      </c>
    </row>
    <row customHeight="1" ht="30" r="96" spans="1:38">
      <c r="A96" s="25" t="s">
        <v>570</v>
      </c>
    </row>
  </sheetData>
  <mergeCells count="32">
    <mergeCell ref="E4:F4"/>
    <mergeCell ref="G4:H4"/>
    <mergeCell ref="I4:J4"/>
    <mergeCell ref="K4:L4"/>
    <mergeCell ref="M4:N4"/>
    <mergeCell ref="O4:P4"/>
    <mergeCell ref="Q4:R4"/>
    <mergeCell ref="S4:T4"/>
    <mergeCell ref="U4:V4"/>
    <mergeCell ref="W4:X4"/>
    <mergeCell ref="Y4:Z4"/>
    <mergeCell ref="AA4:AB4"/>
    <mergeCell ref="AC4:AD4"/>
    <mergeCell ref="AE4:AF4"/>
    <mergeCell ref="AG4:AH4"/>
    <mergeCell ref="AI4:AJ4"/>
    <mergeCell ref="AK4:AL4"/>
    <mergeCell ref="A1:AL1"/>
    <mergeCell ref="A2:AL2"/>
    <mergeCell ref="A84:AL84"/>
    <mergeCell ref="A85:AL85"/>
    <mergeCell ref="A86:AL86"/>
    <mergeCell ref="A87:AL87"/>
    <mergeCell ref="A88:AL88"/>
    <mergeCell ref="A89:AL89"/>
    <mergeCell ref="A90:AL90"/>
    <mergeCell ref="A91:AL91"/>
    <mergeCell ref="A92:AL92"/>
    <mergeCell ref="A93:AL93"/>
    <mergeCell ref="A94:AL94"/>
    <mergeCell ref="A95:AL95"/>
    <mergeCell ref="A96:AL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587</v>
      </c>
    </row>
    <row customHeight="1" ht="30" r="4" spans="1:18">
      <c r="A4" s="6" t="n"/>
      <c r="B4" s="7" t="s">
        <v>462</v>
      </c>
      <c r="C4" s="7" t="s">
        <v>463</v>
      </c>
      <c r="D4" s="8" t="s">
        <v>462</v>
      </c>
      <c r="E4" s="9" t="s">
        <v>588</v>
      </c>
      <c r="F4" s="10" t="n"/>
      <c r="G4" s="9" t="s">
        <v>589</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(0.0/B7*100)</f>
        <v/>
      </c>
      <c r="D7" s="19" t="n">
        <v>14530</v>
      </c>
      <c r="E7" s="18" t="n">
        <v>518.8657991699999</v>
      </c>
      <c r="F7" s="20" t="n">
        <v>2.31111208</v>
      </c>
      <c r="G7" s="18" t="n">
        <v>487.18552591</v>
      </c>
      <c r="H7" s="20" t="n">
        <v>2.27591261</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(0.0/B8*100)</f>
        <v/>
      </c>
      <c r="D8" s="19" t="n">
        <v>7007</v>
      </c>
      <c r="E8" s="18" t="n">
        <v>495.07519054</v>
      </c>
      <c r="F8" s="20" t="n">
        <v>3.65575544</v>
      </c>
      <c r="G8" s="18" t="n">
        <v>474.84603281</v>
      </c>
      <c r="H8" s="20" t="n">
        <v>4.28680592</v>
      </c>
      <c r="I8" s="18" t="s">
        <v>481</v>
      </c>
      <c r="J8" s="20" t="s">
        <v>481</v>
      </c>
      <c r="K8" s="18" t="s">
        <v>481</v>
      </c>
      <c r="L8" s="20" t="s">
        <v>481</v>
      </c>
      <c r="M8" s="18" t="s">
        <v>481</v>
      </c>
      <c r="N8" s="20" t="s">
        <v>481</v>
      </c>
      <c r="O8" s="18" t="s">
        <v>481</v>
      </c>
      <c r="P8" s="20" t="s">
        <v>481</v>
      </c>
      <c r="Q8" s="18" t="s">
        <v>481</v>
      </c>
      <c r="R8" s="20" t="s">
        <v>481</v>
      </c>
    </row>
    <row r="9" spans="1:18">
      <c r="A9" s="15" t="s">
        <v>484</v>
      </c>
      <c r="B9" s="17" t="n">
        <v>9651</v>
      </c>
      <c r="C9" s="18">
        <f>(0.0/B9*100)</f>
        <v/>
      </c>
      <c r="D9" s="19" t="n">
        <v>9651</v>
      </c>
      <c r="E9" s="18" t="n">
        <v>506.63859858</v>
      </c>
      <c r="F9" s="20" t="n">
        <v>2.89686057</v>
      </c>
      <c r="G9" s="18" t="n">
        <v>490.66415524</v>
      </c>
      <c r="H9" s="20" t="n">
        <v>3.14837476</v>
      </c>
      <c r="I9" s="18" t="s">
        <v>481</v>
      </c>
      <c r="J9" s="20" t="s">
        <v>481</v>
      </c>
      <c r="K9" s="18" t="s">
        <v>481</v>
      </c>
      <c r="L9" s="20" t="s">
        <v>481</v>
      </c>
      <c r="M9" s="18" t="s">
        <v>481</v>
      </c>
      <c r="N9" s="20" t="s">
        <v>481</v>
      </c>
      <c r="O9" s="18" t="s">
        <v>481</v>
      </c>
      <c r="P9" s="20" t="s">
        <v>481</v>
      </c>
      <c r="Q9" s="18" t="s">
        <v>481</v>
      </c>
      <c r="R9" s="20" t="s">
        <v>481</v>
      </c>
    </row>
    <row r="10" spans="1:18">
      <c r="A10" s="15" t="s">
        <v>485</v>
      </c>
      <c r="B10" s="17" t="n">
        <v>20058</v>
      </c>
      <c r="C10" s="18">
        <f>(0.0/B10*100)</f>
        <v/>
      </c>
      <c r="D10" s="19" t="n">
        <v>20058</v>
      </c>
      <c r="E10" s="18" t="n">
        <v>539.7623857900001</v>
      </c>
      <c r="F10" s="20" t="n">
        <v>2.49304347</v>
      </c>
      <c r="G10" s="18" t="n">
        <v>513.53545841</v>
      </c>
      <c r="H10" s="20" t="n">
        <v>2.55060289</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(0.0/B11*100)</f>
        <v/>
      </c>
      <c r="D11" s="19" t="n">
        <v>7053</v>
      </c>
      <c r="E11" s="18" t="n">
        <v>464.56164158</v>
      </c>
      <c r="F11" s="20" t="n">
        <v>2.91006021</v>
      </c>
      <c r="G11" s="18" t="n">
        <v>452.64224228</v>
      </c>
      <c r="H11" s="20" t="n">
        <v>3.3620257</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(0.0/B12*100)</f>
        <v/>
      </c>
      <c r="D12" s="19" t="n">
        <v>6894</v>
      </c>
      <c r="E12" s="18" t="n">
        <v>500.6526593</v>
      </c>
      <c r="F12" s="20" t="n">
        <v>2.89652021</v>
      </c>
      <c r="G12" s="18" t="n">
        <v>474.54746311</v>
      </c>
      <c r="H12" s="20" t="n">
        <v>3.63522337</v>
      </c>
      <c r="I12" s="18" t="s">
        <v>481</v>
      </c>
      <c r="J12" s="20" t="s">
        <v>481</v>
      </c>
      <c r="K12" s="18" t="s">
        <v>481</v>
      </c>
      <c r="L12" s="20" t="s">
        <v>481</v>
      </c>
      <c r="M12" s="18" t="s">
        <v>481</v>
      </c>
      <c r="N12" s="20" t="s">
        <v>481</v>
      </c>
      <c r="O12" s="18" t="s">
        <v>481</v>
      </c>
      <c r="P12" s="20" t="s">
        <v>481</v>
      </c>
      <c r="Q12" s="18" t="s">
        <v>481</v>
      </c>
      <c r="R12" s="20" t="s">
        <v>481</v>
      </c>
    </row>
    <row r="13" spans="1:18">
      <c r="A13" s="15" t="s">
        <v>488</v>
      </c>
      <c r="B13" s="17" t="n">
        <v>7161</v>
      </c>
      <c r="C13" s="18">
        <f>(0.0/B13*100)</f>
        <v/>
      </c>
      <c r="D13" s="19" t="n">
        <v>7161</v>
      </c>
      <c r="E13" s="18" t="n">
        <v>510.95161308</v>
      </c>
      <c r="F13" s="20" t="n">
        <v>3.40071471</v>
      </c>
      <c r="G13" s="18" t="n">
        <v>488.7816392</v>
      </c>
      <c r="H13" s="20" t="n">
        <v>2.81544397</v>
      </c>
      <c r="I13" s="18" t="s">
        <v>481</v>
      </c>
      <c r="J13" s="20" t="s">
        <v>481</v>
      </c>
      <c r="K13" s="18" t="s">
        <v>481</v>
      </c>
      <c r="L13" s="20" t="s">
        <v>481</v>
      </c>
      <c r="M13" s="18" t="s">
        <v>481</v>
      </c>
      <c r="N13" s="20" t="s">
        <v>481</v>
      </c>
      <c r="O13" s="18" t="s">
        <v>481</v>
      </c>
      <c r="P13" s="20" t="s">
        <v>481</v>
      </c>
      <c r="Q13" s="18" t="s">
        <v>481</v>
      </c>
      <c r="R13" s="20" t="s">
        <v>481</v>
      </c>
    </row>
    <row r="14" spans="1:18">
      <c r="A14" s="15" t="s">
        <v>489</v>
      </c>
      <c r="B14" s="17" t="n">
        <v>5587</v>
      </c>
      <c r="C14" s="18">
        <f>(0.0/B14*100)</f>
        <v/>
      </c>
      <c r="D14" s="19" t="n">
        <v>5587</v>
      </c>
      <c r="E14" s="18" t="n">
        <v>533.36198159</v>
      </c>
      <c r="F14" s="20" t="n">
        <v>2.28522052</v>
      </c>
      <c r="G14" s="18" t="n">
        <v>505.48632413</v>
      </c>
      <c r="H14" s="20" t="n">
        <v>2.94046404</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(0.0/B15*100)</f>
        <v/>
      </c>
      <c r="D15" s="19" t="n">
        <v>5882</v>
      </c>
      <c r="E15" s="18" t="n">
        <v>550.51116221</v>
      </c>
      <c r="F15" s="20" t="n">
        <v>2.82185978</v>
      </c>
      <c r="G15" s="18" t="n">
        <v>503.97458217</v>
      </c>
      <c r="H15" s="20" t="n">
        <v>2.95459022</v>
      </c>
      <c r="I15" s="18" t="s">
        <v>481</v>
      </c>
      <c r="J15" s="20" t="s">
        <v>481</v>
      </c>
      <c r="K15" s="18" t="s">
        <v>481</v>
      </c>
      <c r="L15" s="20" t="s">
        <v>481</v>
      </c>
      <c r="M15" s="18" t="s">
        <v>481</v>
      </c>
      <c r="N15" s="20" t="s">
        <v>481</v>
      </c>
      <c r="O15" s="18" t="s">
        <v>481</v>
      </c>
      <c r="P15" s="20" t="s">
        <v>481</v>
      </c>
      <c r="Q15" s="18" t="s">
        <v>481</v>
      </c>
      <c r="R15" s="20" t="s">
        <v>481</v>
      </c>
    </row>
    <row r="16" spans="1:18">
      <c r="A16" s="15" t="s">
        <v>491</v>
      </c>
      <c r="B16" s="17" t="n">
        <v>6108</v>
      </c>
      <c r="C16" s="18">
        <f>(0.0/B16*100)</f>
        <v/>
      </c>
      <c r="D16" s="19" t="n">
        <v>6108</v>
      </c>
      <c r="E16" s="18" t="n">
        <v>513.76402021</v>
      </c>
      <c r="F16" s="20" t="n">
        <v>3.28373883</v>
      </c>
      <c r="G16" s="18" t="n">
        <v>484.62928599</v>
      </c>
      <c r="H16" s="20" t="n">
        <v>3.34140064</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(0.0/B17*100)</f>
        <v/>
      </c>
      <c r="D17" s="19" t="n">
        <v>6504</v>
      </c>
      <c r="E17" s="18" t="n">
        <v>519.67410927</v>
      </c>
      <c r="F17" s="20" t="n">
        <v>3.07947183</v>
      </c>
      <c r="G17" s="18" t="n">
        <v>498.90214627</v>
      </c>
      <c r="H17" s="20" t="n">
        <v>3.67905494</v>
      </c>
      <c r="I17" s="18" t="s">
        <v>481</v>
      </c>
      <c r="J17" s="20" t="s">
        <v>481</v>
      </c>
      <c r="K17" s="18" t="s">
        <v>481</v>
      </c>
      <c r="L17" s="20" t="s">
        <v>481</v>
      </c>
      <c r="M17" s="18" t="s">
        <v>481</v>
      </c>
      <c r="N17" s="20" t="s">
        <v>481</v>
      </c>
      <c r="O17" s="18" t="s">
        <v>481</v>
      </c>
      <c r="P17" s="20" t="s">
        <v>481</v>
      </c>
      <c r="Q17" s="18" t="s">
        <v>481</v>
      </c>
      <c r="R17" s="20" t="s">
        <v>481</v>
      </c>
    </row>
    <row r="18" spans="1:18">
      <c r="A18" s="15" t="s">
        <v>493</v>
      </c>
      <c r="B18" s="17" t="n">
        <v>5532</v>
      </c>
      <c r="C18" s="18">
        <f>(0.0/B18*100)</f>
        <v/>
      </c>
      <c r="D18" s="19" t="n">
        <v>5532</v>
      </c>
      <c r="E18" s="18" t="n">
        <v>486.46003077</v>
      </c>
      <c r="F18" s="20" t="n">
        <v>4.22901</v>
      </c>
      <c r="G18" s="18" t="n">
        <v>449.13624493</v>
      </c>
      <c r="H18" s="20" t="n">
        <v>5.13195995</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(0.0/B19*100)</f>
        <v/>
      </c>
      <c r="D19" s="19" t="n">
        <v>5658</v>
      </c>
      <c r="E19" s="18" t="n">
        <v>481.95956553</v>
      </c>
      <c r="F19" s="20" t="n">
        <v>3.0749264</v>
      </c>
      <c r="G19" s="18" t="n">
        <v>457.13773358</v>
      </c>
      <c r="H19" s="20" t="n">
        <v>3.65259352</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(0.0/B20*100)</f>
        <v/>
      </c>
      <c r="D20" s="19" t="n">
        <v>3371</v>
      </c>
      <c r="E20" s="18" t="n">
        <v>501.7166972</v>
      </c>
      <c r="F20" s="20" t="n">
        <v>2.61880455</v>
      </c>
      <c r="G20" s="18" t="n">
        <v>460.10359254</v>
      </c>
      <c r="H20" s="20" t="n">
        <v>2.80097071</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(0.0/B21*100)</f>
        <v/>
      </c>
      <c r="D21" s="19" t="n">
        <v>5741</v>
      </c>
      <c r="E21" s="18" t="n">
        <v>526.94908481</v>
      </c>
      <c r="F21" s="20" t="n">
        <v>2.68018209</v>
      </c>
      <c r="G21" s="18" t="n">
        <v>514.9914013699999</v>
      </c>
      <c r="H21" s="20" t="n">
        <v>3.20127989</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(0.0/B22*100)</f>
        <v/>
      </c>
      <c r="D22" s="19" t="n">
        <v>6598</v>
      </c>
      <c r="E22" s="18" t="n">
        <v>490.16495194</v>
      </c>
      <c r="F22" s="20" t="n">
        <v>4.55831699</v>
      </c>
      <c r="G22" s="18" t="n">
        <v>467.3025536</v>
      </c>
      <c r="H22" s="20" t="n">
        <v>5.38596312</v>
      </c>
      <c r="I22" s="18" t="s">
        <v>481</v>
      </c>
      <c r="J22" s="20" t="s">
        <v>481</v>
      </c>
      <c r="K22" s="18" t="s">
        <v>481</v>
      </c>
      <c r="L22" s="20" t="s">
        <v>481</v>
      </c>
      <c r="M22" s="18" t="s">
        <v>481</v>
      </c>
      <c r="N22" s="20" t="s">
        <v>481</v>
      </c>
      <c r="O22" s="18" t="s">
        <v>481</v>
      </c>
      <c r="P22" s="20" t="s">
        <v>481</v>
      </c>
      <c r="Q22" s="18" t="s">
        <v>481</v>
      </c>
      <c r="R22" s="20" t="s">
        <v>481</v>
      </c>
    </row>
    <row r="23" spans="1:18">
      <c r="A23" s="15" t="s">
        <v>498</v>
      </c>
      <c r="B23" s="17" t="n">
        <v>11583</v>
      </c>
      <c r="C23" s="18">
        <f>(0.0/B23*100)</f>
        <v/>
      </c>
      <c r="D23" s="19" t="n">
        <v>11583</v>
      </c>
      <c r="E23" s="18" t="n">
        <v>492.70912225</v>
      </c>
      <c r="F23" s="20" t="n">
        <v>3.62135673</v>
      </c>
      <c r="G23" s="18" t="n">
        <v>476.70380238</v>
      </c>
      <c r="H23" s="20" t="n">
        <v>3.50733628</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(0.0/B24*100)</f>
        <v/>
      </c>
      <c r="D24" s="19" t="n">
        <v>6647</v>
      </c>
      <c r="E24" s="18" t="n">
        <v>522.65528127</v>
      </c>
      <c r="F24" s="20" t="n">
        <v>3.33567213</v>
      </c>
      <c r="G24" s="18" t="n">
        <v>509.37402655</v>
      </c>
      <c r="H24" s="20" t="n">
        <v>4.24951851</v>
      </c>
      <c r="I24" s="18" t="s">
        <v>481</v>
      </c>
      <c r="J24" s="20" t="s">
        <v>481</v>
      </c>
      <c r="K24" s="18" t="s">
        <v>481</v>
      </c>
      <c r="L24" s="20" t="s">
        <v>481</v>
      </c>
      <c r="M24" s="18" t="s">
        <v>481</v>
      </c>
      <c r="N24" s="20" t="s">
        <v>481</v>
      </c>
      <c r="O24" s="18" t="s">
        <v>481</v>
      </c>
      <c r="P24" s="20" t="s">
        <v>481</v>
      </c>
      <c r="Q24" s="18" t="s">
        <v>481</v>
      </c>
      <c r="R24" s="20" t="s">
        <v>481</v>
      </c>
    </row>
    <row r="25" spans="1:18">
      <c r="A25" s="15" t="s">
        <v>500</v>
      </c>
      <c r="B25" s="17" t="n">
        <v>5581</v>
      </c>
      <c r="C25" s="18">
        <f>(0.0/B25*100)</f>
        <v/>
      </c>
      <c r="D25" s="19" t="n">
        <v>5581</v>
      </c>
      <c r="E25" s="18" t="n">
        <v>538.60921807</v>
      </c>
      <c r="F25" s="20" t="n">
        <v>4.00571995</v>
      </c>
      <c r="G25" s="18" t="n">
        <v>498.0689895</v>
      </c>
      <c r="H25" s="20" t="n">
        <v>4.76916314</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(0.0/B26*100)</f>
        <v/>
      </c>
      <c r="D26" s="19" t="n">
        <v>4869</v>
      </c>
      <c r="E26" s="18" t="n">
        <v>508.82506822</v>
      </c>
      <c r="F26" s="20" t="n">
        <v>2.4015576</v>
      </c>
      <c r="G26" s="18" t="n">
        <v>466.75521594</v>
      </c>
      <c r="H26" s="20" t="n">
        <v>2.33296037</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(0.0/B27*100)</f>
        <v/>
      </c>
      <c r="D27" s="19" t="n">
        <v>5299</v>
      </c>
      <c r="E27" s="18" t="n">
        <v>492.03482302</v>
      </c>
      <c r="F27" s="20" t="n">
        <v>2.17310999</v>
      </c>
      <c r="G27" s="18" t="n">
        <v>470.69700378</v>
      </c>
      <c r="H27" s="20" t="n">
        <v>1.86471242</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(0.0/B28*100)</f>
        <v/>
      </c>
      <c r="D28" s="19" t="n">
        <v>7568</v>
      </c>
      <c r="E28" s="18" t="n">
        <v>431.23221391</v>
      </c>
      <c r="F28" s="20" t="n">
        <v>2.87636251</v>
      </c>
      <c r="G28" s="18" t="n">
        <v>415.53982431</v>
      </c>
      <c r="H28" s="20" t="n">
        <v>2.85967498</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(0.0/B29*100)</f>
        <v/>
      </c>
      <c r="D29" s="19" t="n">
        <v>5385</v>
      </c>
      <c r="E29" s="18" t="n">
        <v>514.70345585</v>
      </c>
      <c r="F29" s="20" t="n">
        <v>2.89903198</v>
      </c>
      <c r="G29" s="18" t="n">
        <v>491.13671054</v>
      </c>
      <c r="H29" s="20" t="n">
        <v>2.99819096</v>
      </c>
      <c r="I29" s="18" t="s">
        <v>481</v>
      </c>
      <c r="J29" s="20" t="s">
        <v>481</v>
      </c>
      <c r="K29" s="18" t="s">
        <v>481</v>
      </c>
      <c r="L29" s="20" t="s">
        <v>481</v>
      </c>
      <c r="M29" s="18" t="s">
        <v>481</v>
      </c>
      <c r="N29" s="20" t="s">
        <v>481</v>
      </c>
      <c r="O29" s="18" t="s">
        <v>481</v>
      </c>
      <c r="P29" s="20" t="s">
        <v>481</v>
      </c>
      <c r="Q29" s="18" t="s">
        <v>481</v>
      </c>
      <c r="R29" s="20" t="s">
        <v>481</v>
      </c>
    </row>
    <row r="30" spans="1:18">
      <c r="A30" s="15" t="s">
        <v>505</v>
      </c>
      <c r="B30" s="17" t="n">
        <v>4520</v>
      </c>
      <c r="C30" s="18">
        <f>(0.0/B30*100)</f>
        <v/>
      </c>
      <c r="D30" s="19" t="n">
        <v>4520</v>
      </c>
      <c r="E30" s="18" t="n">
        <v>525.51985566</v>
      </c>
      <c r="F30" s="20" t="n">
        <v>2.95825779</v>
      </c>
      <c r="G30" s="18" t="n">
        <v>493.22578808</v>
      </c>
      <c r="H30" s="20" t="n">
        <v>3.30708466</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n">
        <v>533.35599998</v>
      </c>
      <c r="F31" s="20" t="n">
        <v>2.87334072</v>
      </c>
      <c r="G31" s="18" t="n">
        <v>493.53673593</v>
      </c>
      <c r="H31" s="20" t="n">
        <v>3.12576476</v>
      </c>
      <c r="I31" s="18" t="s">
        <v>481</v>
      </c>
      <c r="J31" s="20" t="s">
        <v>481</v>
      </c>
      <c r="K31" s="18" t="s">
        <v>481</v>
      </c>
      <c r="L31" s="20" t="s">
        <v>481</v>
      </c>
      <c r="M31" s="18" t="s">
        <v>481</v>
      </c>
      <c r="N31" s="20" t="s">
        <v>481</v>
      </c>
      <c r="O31" s="18" t="s">
        <v>481</v>
      </c>
      <c r="P31" s="20" t="s">
        <v>481</v>
      </c>
      <c r="Q31" s="18" t="s">
        <v>481</v>
      </c>
      <c r="R31" s="20" t="s">
        <v>481</v>
      </c>
    </row>
    <row r="32" spans="1:18">
      <c r="A32" s="15" t="s">
        <v>507</v>
      </c>
      <c r="B32" s="17" t="n">
        <v>4478</v>
      </c>
      <c r="C32" s="18">
        <f>(0.0/B32*100)</f>
        <v/>
      </c>
      <c r="D32" s="19" t="n">
        <v>4478</v>
      </c>
      <c r="E32" s="18" t="n">
        <v>520.6746401</v>
      </c>
      <c r="F32" s="20" t="n">
        <v>2.76445556</v>
      </c>
      <c r="G32" s="18" t="n">
        <v>491.24464163</v>
      </c>
      <c r="H32" s="20" t="n">
        <v>2.94914695</v>
      </c>
      <c r="I32" s="18" t="s">
        <v>481</v>
      </c>
      <c r="J32" s="20" t="s">
        <v>481</v>
      </c>
      <c r="K32" s="18" t="s">
        <v>481</v>
      </c>
      <c r="L32" s="20" t="s">
        <v>481</v>
      </c>
      <c r="M32" s="18" t="s">
        <v>481</v>
      </c>
      <c r="N32" s="20" t="s">
        <v>481</v>
      </c>
      <c r="O32" s="18" t="s">
        <v>481</v>
      </c>
      <c r="P32" s="20" t="s">
        <v>481</v>
      </c>
      <c r="Q32" s="18" t="s">
        <v>481</v>
      </c>
      <c r="R32" s="20" t="s">
        <v>481</v>
      </c>
    </row>
    <row r="33" spans="1:18">
      <c r="A33" s="15" t="s">
        <v>508</v>
      </c>
      <c r="B33" s="17" t="n">
        <v>7325</v>
      </c>
      <c r="C33" s="18">
        <f>(0.0/B33*100)</f>
        <v/>
      </c>
      <c r="D33" s="19" t="n">
        <v>7325</v>
      </c>
      <c r="E33" s="18" t="n">
        <v>506.55176734</v>
      </c>
      <c r="F33" s="20" t="n">
        <v>2.84212949</v>
      </c>
      <c r="G33" s="18" t="n">
        <v>489.86289818</v>
      </c>
      <c r="H33" s="20" t="n">
        <v>3.08464642</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(0.0/B34*100)</f>
        <v/>
      </c>
      <c r="D34" s="19" t="n">
        <v>6350</v>
      </c>
      <c r="E34" s="18" t="n">
        <v>470.86272025</v>
      </c>
      <c r="F34" s="20" t="n">
        <v>3.50746832</v>
      </c>
      <c r="G34" s="18" t="n">
        <v>435.24882358</v>
      </c>
      <c r="H34" s="20" t="n">
        <v>3.26469324</v>
      </c>
      <c r="I34" s="18" t="s">
        <v>481</v>
      </c>
      <c r="J34" s="20" t="s">
        <v>481</v>
      </c>
      <c r="K34" s="18" t="s">
        <v>481</v>
      </c>
      <c r="L34" s="20" t="s">
        <v>481</v>
      </c>
      <c r="M34" s="18" t="s">
        <v>481</v>
      </c>
      <c r="N34" s="20" t="s">
        <v>481</v>
      </c>
      <c r="O34" s="18" t="s">
        <v>481</v>
      </c>
      <c r="P34" s="20" t="s">
        <v>481</v>
      </c>
      <c r="Q34" s="18" t="s">
        <v>481</v>
      </c>
      <c r="R34" s="20" t="s">
        <v>481</v>
      </c>
    </row>
    <row r="35" spans="1:18">
      <c r="A35" s="15" t="s">
        <v>510</v>
      </c>
      <c r="B35" s="17" t="n">
        <v>6406</v>
      </c>
      <c r="C35" s="18">
        <f>(0.0/B35*100)</f>
        <v/>
      </c>
      <c r="D35" s="19" t="n">
        <v>6406</v>
      </c>
      <c r="E35" s="18" t="n">
        <v>527.5538669699999</v>
      </c>
      <c r="F35" s="20" t="n">
        <v>2.13845309</v>
      </c>
      <c r="G35" s="18" t="n">
        <v>484.30985475</v>
      </c>
      <c r="H35" s="20" t="n">
        <v>2.29330169</v>
      </c>
      <c r="I35" s="18" t="s">
        <v>481</v>
      </c>
      <c r="J35" s="20" t="s">
        <v>481</v>
      </c>
      <c r="K35" s="18" t="s">
        <v>481</v>
      </c>
      <c r="L35" s="20" t="s">
        <v>481</v>
      </c>
      <c r="M35" s="18" t="s">
        <v>481</v>
      </c>
      <c r="N35" s="20" t="s">
        <v>481</v>
      </c>
      <c r="O35" s="18" t="s">
        <v>481</v>
      </c>
      <c r="P35" s="20" t="s">
        <v>481</v>
      </c>
      <c r="Q35" s="18" t="s">
        <v>481</v>
      </c>
      <c r="R35" s="20" t="s">
        <v>481</v>
      </c>
    </row>
    <row r="36" spans="1:18">
      <c r="A36" s="15" t="s">
        <v>511</v>
      </c>
      <c r="B36" s="17" t="n">
        <v>6736</v>
      </c>
      <c r="C36" s="18">
        <f>(0.0/B36*100)</f>
        <v/>
      </c>
      <c r="D36" s="19" t="n">
        <v>6736</v>
      </c>
      <c r="E36" s="18" t="n">
        <v>505.68471997</v>
      </c>
      <c r="F36" s="20" t="n">
        <v>2.8255221</v>
      </c>
      <c r="G36" s="18" t="n">
        <v>485.44114427</v>
      </c>
      <c r="H36" s="20" t="n">
        <v>3.03661666</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(0.0/B37*100)</f>
        <v/>
      </c>
      <c r="D37" s="19" t="n">
        <v>5458</v>
      </c>
      <c r="E37" s="18" t="n">
        <v>519.94981512</v>
      </c>
      <c r="F37" s="20" t="n">
        <v>3.48002615</v>
      </c>
      <c r="G37" s="18" t="n">
        <v>480.71827738</v>
      </c>
      <c r="H37" s="20" t="n">
        <v>4.05963768</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(0.0/B38*100)</f>
        <v/>
      </c>
      <c r="D38" s="19" t="n">
        <v>5860</v>
      </c>
      <c r="E38" s="18" t="n">
        <v>505.37316024</v>
      </c>
      <c r="F38" s="20" t="n">
        <v>3.43502687</v>
      </c>
      <c r="G38" s="18" t="n">
        <v>480.07952417</v>
      </c>
      <c r="H38" s="20" t="n">
        <v>3.43026953</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(0.0/B39*100)</f>
        <v/>
      </c>
      <c r="D39" s="19" t="n">
        <v>5895</v>
      </c>
      <c r="E39" s="18" t="n">
        <v>442.24607969</v>
      </c>
      <c r="F39" s="20" t="n">
        <v>4.76725286</v>
      </c>
      <c r="G39" s="18" t="n">
        <v>414.43958314</v>
      </c>
      <c r="H39" s="20" t="n">
        <v>4.48800168</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(0.0/B40*100)</f>
        <v/>
      </c>
      <c r="D40" s="19" t="n">
        <v>14157</v>
      </c>
      <c r="E40" s="18" t="n">
        <v>509.09039138</v>
      </c>
      <c r="F40" s="20" t="n">
        <v>3.46420551</v>
      </c>
      <c r="G40" s="18" t="n">
        <v>487.19610666</v>
      </c>
      <c r="H40" s="20" t="n">
        <v>2.93248305</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(0.0/B41*100)</f>
        <v/>
      </c>
      <c r="D41" s="19" t="n">
        <v>5712</v>
      </c>
      <c r="E41" s="18" t="n">
        <v>506.97519682</v>
      </c>
      <c r="F41" s="20" t="n">
        <v>3.94136476</v>
      </c>
      <c r="G41" s="18" t="n">
        <v>486.90141177</v>
      </c>
      <c r="H41" s="20" t="n">
        <v>3.72227171</v>
      </c>
      <c r="I41" s="18" t="s">
        <v>481</v>
      </c>
      <c r="J41" s="20" t="s">
        <v>481</v>
      </c>
      <c r="K41" s="18" t="s">
        <v>481</v>
      </c>
      <c r="L41" s="20" t="s">
        <v>481</v>
      </c>
      <c r="M41" s="18" t="s">
        <v>481</v>
      </c>
      <c r="N41" s="20" t="s">
        <v>481</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(0.0/B44*100)</f>
        <v/>
      </c>
      <c r="D44" s="19" t="n">
        <v>5215</v>
      </c>
      <c r="E44" s="18" t="n">
        <v>434.63962658</v>
      </c>
      <c r="F44" s="20" t="n">
        <v>3.83032242</v>
      </c>
      <c r="G44" s="18" t="n">
        <v>375.75919852</v>
      </c>
      <c r="H44" s="20" t="n">
        <v>4.75584395</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366.20816701</v>
      </c>
      <c r="F45" s="20" t="n">
        <v>3.4955886</v>
      </c>
      <c r="G45" s="18" t="n">
        <v>335.18543602</v>
      </c>
      <c r="H45" s="20" t="n">
        <v>2.88050576</v>
      </c>
      <c r="I45" s="18" t="s">
        <v>481</v>
      </c>
      <c r="J45" s="20" t="s">
        <v>481</v>
      </c>
      <c r="K45" s="18" t="s">
        <v>481</v>
      </c>
      <c r="L45" s="20" t="s">
        <v>481</v>
      </c>
      <c r="M45" s="18" t="s">
        <v>481</v>
      </c>
      <c r="N45" s="20" t="s">
        <v>481</v>
      </c>
      <c r="O45" s="18" t="s">
        <v>481</v>
      </c>
      <c r="P45" s="20" t="s">
        <v>481</v>
      </c>
      <c r="Q45" s="18" t="s">
        <v>481</v>
      </c>
      <c r="R45" s="20" t="s">
        <v>481</v>
      </c>
    </row>
    <row r="46" spans="1:18">
      <c r="A46" s="15" t="s">
        <v>521</v>
      </c>
      <c r="B46" s="17" t="n">
        <v>23141</v>
      </c>
      <c r="C46" s="18">
        <f>(0.0/B46*100)</f>
        <v/>
      </c>
      <c r="D46" s="19" t="n">
        <v>23141</v>
      </c>
      <c r="E46" s="18" t="n">
        <v>418.56168276</v>
      </c>
      <c r="F46" s="20" t="n">
        <v>2.95133526</v>
      </c>
      <c r="G46" s="18" t="n">
        <v>395.46325505</v>
      </c>
      <c r="H46" s="20" t="n">
        <v>3.08409178</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(0.0/B47*100)</f>
        <v/>
      </c>
      <c r="D47" s="19" t="n">
        <v>5928</v>
      </c>
      <c r="E47" s="18" t="n">
        <v>456.59856528</v>
      </c>
      <c r="F47" s="20" t="n">
        <v>5.04031998</v>
      </c>
      <c r="G47" s="18" t="n">
        <v>409.44977877</v>
      </c>
      <c r="H47" s="20" t="n">
        <v>5.80393919</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(0.0/B48*100)</f>
        <v/>
      </c>
      <c r="D48" s="19" t="n">
        <v>9841</v>
      </c>
      <c r="E48" s="18" t="n">
        <v>502.55857685</v>
      </c>
      <c r="F48" s="20" t="n">
        <v>5.81650752</v>
      </c>
      <c r="G48" s="18" t="n">
        <v>486.39896653</v>
      </c>
      <c r="H48" s="20" t="n">
        <v>4.96322185</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(0.0/B49*100)</f>
        <v/>
      </c>
      <c r="D49" s="19" t="n">
        <v>6349</v>
      </c>
      <c r="E49" s="18" t="n">
        <v>432.95807985</v>
      </c>
      <c r="F49" s="20" t="n">
        <v>3.47463506</v>
      </c>
      <c r="G49" s="18" t="n">
        <v>416.96660724</v>
      </c>
      <c r="H49" s="20" t="n">
        <v>3.69265873</v>
      </c>
      <c r="I49" s="18" t="s">
        <v>481</v>
      </c>
      <c r="J49" s="20" t="s">
        <v>481</v>
      </c>
      <c r="K49" s="18" t="s">
        <v>481</v>
      </c>
      <c r="L49" s="20" t="s">
        <v>481</v>
      </c>
      <c r="M49" s="18" t="s">
        <v>481</v>
      </c>
      <c r="N49" s="20" t="s">
        <v>481</v>
      </c>
      <c r="O49" s="18" t="s">
        <v>481</v>
      </c>
      <c r="P49" s="20" t="s">
        <v>481</v>
      </c>
      <c r="Q49" s="18" t="s">
        <v>481</v>
      </c>
      <c r="R49" s="20" t="s">
        <v>481</v>
      </c>
    </row>
    <row r="50" spans="1:18">
      <c r="A50" s="15" t="s">
        <v>525</v>
      </c>
      <c r="B50" s="17" t="n">
        <v>11795</v>
      </c>
      <c r="C50" s="18">
        <f>(0.0/B50*100)</f>
        <v/>
      </c>
      <c r="D50" s="19" t="n">
        <v>11795</v>
      </c>
      <c r="E50" s="18" t="n">
        <v>432.28192621</v>
      </c>
      <c r="F50" s="20" t="n">
        <v>3.20169964</v>
      </c>
      <c r="G50" s="18" t="n">
        <v>416.68162633</v>
      </c>
      <c r="H50" s="20" t="n">
        <v>3.55774937</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(0.0/B51*100)</f>
        <v/>
      </c>
      <c r="D51" s="19" t="n">
        <v>6866</v>
      </c>
      <c r="E51" s="18" t="n">
        <v>434.87483421</v>
      </c>
      <c r="F51" s="20" t="n">
        <v>2.88621683</v>
      </c>
      <c r="G51" s="18" t="n">
        <v>419.86048846</v>
      </c>
      <c r="H51" s="20" t="n">
        <v>3.05290736</v>
      </c>
      <c r="I51" s="18" t="s">
        <v>481</v>
      </c>
      <c r="J51" s="20" t="s">
        <v>481</v>
      </c>
      <c r="K51" s="18" t="s">
        <v>481</v>
      </c>
      <c r="L51" s="20" t="s">
        <v>481</v>
      </c>
      <c r="M51" s="18" t="s">
        <v>481</v>
      </c>
      <c r="N51" s="20" t="s">
        <v>481</v>
      </c>
      <c r="O51" s="18" t="s">
        <v>481</v>
      </c>
      <c r="P51" s="20" t="s">
        <v>481</v>
      </c>
      <c r="Q51" s="18" t="s">
        <v>481</v>
      </c>
      <c r="R51" s="20" t="s">
        <v>481</v>
      </c>
    </row>
    <row r="52" spans="1:18">
      <c r="A52" s="15" t="s">
        <v>527</v>
      </c>
      <c r="B52" s="17" t="n">
        <v>5809</v>
      </c>
      <c r="C52" s="18">
        <f>(0.0/B52*100)</f>
        <v/>
      </c>
      <c r="D52" s="19" t="n">
        <v>5809</v>
      </c>
      <c r="E52" s="18" t="n">
        <v>499.58579325</v>
      </c>
      <c r="F52" s="20" t="n">
        <v>2.972996</v>
      </c>
      <c r="G52" s="18" t="n">
        <v>473.13669013</v>
      </c>
      <c r="H52" s="20" t="n">
        <v>3.29826303</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(0.0/B53*100)</f>
        <v/>
      </c>
      <c r="D53" s="19" t="n">
        <v>5571</v>
      </c>
      <c r="E53" s="18" t="n">
        <v>468.65833406</v>
      </c>
      <c r="F53" s="20" t="n">
        <v>2.11276779</v>
      </c>
      <c r="G53" s="18" t="n">
        <v>416.82704677</v>
      </c>
      <c r="H53" s="20" t="n">
        <v>1.96851535</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(0.0/B54*100)</f>
        <v/>
      </c>
      <c r="D54" s="19" t="n">
        <v>4740</v>
      </c>
      <c r="E54" s="18" t="n">
        <v>372.78058332</v>
      </c>
      <c r="F54" s="20" t="n">
        <v>3.13430813</v>
      </c>
      <c r="G54" s="18" t="n">
        <v>342.16815497</v>
      </c>
      <c r="H54" s="20" t="n">
        <v>3.50969962</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(0.0/B55*100)</f>
        <v/>
      </c>
      <c r="D55" s="19" t="n">
        <v>5316</v>
      </c>
      <c r="E55" s="18" t="n">
        <v>431.88196681</v>
      </c>
      <c r="F55" s="20" t="n">
        <v>2.797835</v>
      </c>
      <c r="G55" s="18" t="n">
        <v>373.75852869</v>
      </c>
      <c r="H55" s="20" t="n">
        <v>4.08045542</v>
      </c>
      <c r="I55" s="18" t="s">
        <v>481</v>
      </c>
      <c r="J55" s="20" t="s">
        <v>481</v>
      </c>
      <c r="K55" s="18" t="s">
        <v>481</v>
      </c>
      <c r="L55" s="20" t="s">
        <v>481</v>
      </c>
      <c r="M55" s="18" t="s">
        <v>481</v>
      </c>
      <c r="N55" s="20" t="s">
        <v>481</v>
      </c>
      <c r="O55" s="18" t="s">
        <v>481</v>
      </c>
      <c r="P55" s="20" t="s">
        <v>481</v>
      </c>
      <c r="Q55" s="18" t="s">
        <v>481</v>
      </c>
      <c r="R55" s="20" t="s">
        <v>481</v>
      </c>
    </row>
    <row r="56" spans="1:18">
      <c r="A56" s="15" t="s">
        <v>531</v>
      </c>
      <c r="B56" s="17" t="n">
        <v>5359</v>
      </c>
      <c r="C56" s="18">
        <f>(0.0/B56*100)</f>
        <v/>
      </c>
      <c r="D56" s="19" t="n">
        <v>5359</v>
      </c>
      <c r="E56" s="18" t="n">
        <v>540.98441902</v>
      </c>
      <c r="F56" s="20" t="n">
        <v>3.60423136</v>
      </c>
      <c r="G56" s="18" t="n">
        <v>512.71133495</v>
      </c>
      <c r="H56" s="20" t="n">
        <v>3.41083856</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408.99941743</v>
      </c>
      <c r="F57" s="20" t="n">
        <v>3.28315474</v>
      </c>
      <c r="G57" s="18" t="n">
        <v>385.56415837</v>
      </c>
      <c r="H57" s="20" t="n">
        <v>3.40188617</v>
      </c>
      <c r="I57" s="18" t="s">
        <v>481</v>
      </c>
      <c r="J57" s="20" t="s">
        <v>481</v>
      </c>
      <c r="K57" s="18" t="s">
        <v>481</v>
      </c>
      <c r="L57" s="20" t="s">
        <v>481</v>
      </c>
      <c r="M57" s="18" t="s">
        <v>481</v>
      </c>
      <c r="N57" s="20" t="s">
        <v>481</v>
      </c>
      <c r="O57" s="18" t="s">
        <v>481</v>
      </c>
      <c r="P57" s="20" t="s">
        <v>481</v>
      </c>
      <c r="Q57" s="18" t="s">
        <v>481</v>
      </c>
      <c r="R57" s="20" t="s">
        <v>481</v>
      </c>
    </row>
    <row r="58" spans="1:18">
      <c r="A58" s="15" t="s">
        <v>533</v>
      </c>
      <c r="B58" s="17" t="n">
        <v>7267</v>
      </c>
      <c r="C58" s="18">
        <f>(0.0/B58*100)</f>
        <v/>
      </c>
      <c r="D58" s="19" t="n">
        <v>7267</v>
      </c>
      <c r="E58" s="18" t="n">
        <v>443.59639412</v>
      </c>
      <c r="F58" s="20" t="n">
        <v>3.44925846</v>
      </c>
      <c r="G58" s="18" t="n">
        <v>371.91237543</v>
      </c>
      <c r="H58" s="20" t="n">
        <v>4.29198506</v>
      </c>
      <c r="I58" s="18" t="s">
        <v>481</v>
      </c>
      <c r="J58" s="20" t="s">
        <v>481</v>
      </c>
      <c r="K58" s="18" t="s">
        <v>481</v>
      </c>
      <c r="L58" s="20" t="s">
        <v>481</v>
      </c>
      <c r="M58" s="18" t="s">
        <v>481</v>
      </c>
      <c r="N58" s="20" t="s">
        <v>481</v>
      </c>
      <c r="O58" s="18" t="s">
        <v>481</v>
      </c>
      <c r="P58" s="20" t="s">
        <v>481</v>
      </c>
      <c r="Q58" s="18" t="s">
        <v>481</v>
      </c>
      <c r="R58" s="20" t="s">
        <v>481</v>
      </c>
    </row>
    <row r="59" spans="1:18">
      <c r="A59" s="15" t="s">
        <v>534</v>
      </c>
      <c r="B59" s="17" t="n">
        <v>4826</v>
      </c>
      <c r="C59" s="18">
        <f>(0.0/B59*100)</f>
        <v/>
      </c>
      <c r="D59" s="19" t="n">
        <v>4826</v>
      </c>
      <c r="E59" s="18" t="n">
        <v>365.3595658</v>
      </c>
      <c r="F59" s="20" t="n">
        <v>1.96363496</v>
      </c>
      <c r="G59" s="18" t="n">
        <v>329.45804434</v>
      </c>
      <c r="H59" s="20" t="n">
        <v>2.16327863</v>
      </c>
      <c r="I59" s="18" t="s">
        <v>481</v>
      </c>
      <c r="J59" s="20" t="s">
        <v>481</v>
      </c>
      <c r="K59" s="18" t="s">
        <v>481</v>
      </c>
      <c r="L59" s="20" t="s">
        <v>481</v>
      </c>
      <c r="M59" s="18" t="s">
        <v>481</v>
      </c>
      <c r="N59" s="20" t="s">
        <v>481</v>
      </c>
      <c r="O59" s="18" t="s">
        <v>481</v>
      </c>
      <c r="P59" s="20" t="s">
        <v>481</v>
      </c>
      <c r="Q59" s="18" t="s">
        <v>481</v>
      </c>
      <c r="R59" s="20" t="s">
        <v>481</v>
      </c>
    </row>
    <row r="60" spans="1:18">
      <c r="A60" s="15" t="s">
        <v>535</v>
      </c>
      <c r="B60" s="17" t="n">
        <v>4546</v>
      </c>
      <c r="C60" s="18">
        <f>(0.0/B60*100)</f>
        <v/>
      </c>
      <c r="D60" s="19" t="n">
        <v>4546</v>
      </c>
      <c r="E60" s="18" t="n">
        <v>353.27729653</v>
      </c>
      <c r="F60" s="20" t="n">
        <v>4.66171722</v>
      </c>
      <c r="G60" s="18" t="n">
        <v>338.80619355</v>
      </c>
      <c r="H60" s="20" t="n">
        <v>5.39835677</v>
      </c>
      <c r="I60" s="18" t="s">
        <v>481</v>
      </c>
      <c r="J60" s="20" t="s">
        <v>481</v>
      </c>
      <c r="K60" s="18" t="s">
        <v>481</v>
      </c>
      <c r="L60" s="20" t="s">
        <v>481</v>
      </c>
      <c r="M60" s="18" t="s">
        <v>481</v>
      </c>
      <c r="N60" s="20" t="s">
        <v>481</v>
      </c>
      <c r="O60" s="18" t="s">
        <v>481</v>
      </c>
      <c r="P60" s="20" t="s">
        <v>481</v>
      </c>
      <c r="Q60" s="18" t="s">
        <v>481</v>
      </c>
      <c r="R60" s="20" t="s">
        <v>481</v>
      </c>
    </row>
    <row r="61" spans="1:18">
      <c r="A61" s="15" t="s">
        <v>536</v>
      </c>
      <c r="B61" s="17" t="n">
        <v>6525</v>
      </c>
      <c r="C61" s="18">
        <f>(0.0/B61*100)</f>
        <v/>
      </c>
      <c r="D61" s="19" t="n">
        <v>6525</v>
      </c>
      <c r="E61" s="18" t="n">
        <v>492.24231659</v>
      </c>
      <c r="F61" s="20" t="n">
        <v>2.99303336</v>
      </c>
      <c r="G61" s="18" t="n">
        <v>453.15666173</v>
      </c>
      <c r="H61" s="20" t="n">
        <v>3.12620224</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(0.0/B62*100)</f>
        <v/>
      </c>
      <c r="D62" s="19" t="n">
        <v>4476</v>
      </c>
      <c r="E62" s="18" t="n">
        <v>524.53892716</v>
      </c>
      <c r="F62" s="20" t="n">
        <v>1.58977716</v>
      </c>
      <c r="G62" s="18" t="n">
        <v>492.96135628</v>
      </c>
      <c r="H62" s="20" t="n">
        <v>1.86240296</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(0.0/B63*100)</f>
        <v/>
      </c>
      <c r="D63" s="19" t="n">
        <v>5324</v>
      </c>
      <c r="E63" s="18" t="n">
        <v>375.83796554</v>
      </c>
      <c r="F63" s="20" t="n">
        <v>1.83738318</v>
      </c>
      <c r="G63" s="18" t="n">
        <v>330.13502524</v>
      </c>
      <c r="H63" s="20" t="n">
        <v>2.29542738</v>
      </c>
      <c r="I63" s="18" t="s">
        <v>481</v>
      </c>
      <c r="J63" s="20" t="s">
        <v>481</v>
      </c>
      <c r="K63" s="18" t="s">
        <v>481</v>
      </c>
      <c r="L63" s="20" t="s">
        <v>481</v>
      </c>
      <c r="M63" s="18" t="s">
        <v>481</v>
      </c>
      <c r="N63" s="20" t="s">
        <v>481</v>
      </c>
      <c r="O63" s="18" t="s">
        <v>481</v>
      </c>
      <c r="P63" s="20" t="s">
        <v>481</v>
      </c>
      <c r="Q63" s="18" t="s">
        <v>481</v>
      </c>
      <c r="R63" s="20" t="s">
        <v>481</v>
      </c>
    </row>
    <row r="64" spans="1:18">
      <c r="A64" s="15" t="s">
        <v>539</v>
      </c>
      <c r="B64" s="17" t="n">
        <v>3634</v>
      </c>
      <c r="C64" s="18">
        <f>(0.0/B64*100)</f>
        <v/>
      </c>
      <c r="D64" s="19" t="n">
        <v>3634</v>
      </c>
      <c r="E64" s="18" t="n">
        <v>468.05808998</v>
      </c>
      <c r="F64" s="20" t="n">
        <v>2.23474087</v>
      </c>
      <c r="G64" s="18" t="n">
        <v>425.91012881</v>
      </c>
      <c r="H64" s="20" t="n">
        <v>2.69627015</v>
      </c>
      <c r="I64" s="18" t="s">
        <v>481</v>
      </c>
      <c r="J64" s="20" t="s">
        <v>481</v>
      </c>
      <c r="K64" s="18" t="s">
        <v>481</v>
      </c>
      <c r="L64" s="20" t="s">
        <v>481</v>
      </c>
      <c r="M64" s="18" t="s">
        <v>481</v>
      </c>
      <c r="N64" s="20" t="s">
        <v>481</v>
      </c>
      <c r="O64" s="18" t="s">
        <v>481</v>
      </c>
      <c r="P64" s="20" t="s">
        <v>481</v>
      </c>
      <c r="Q64" s="18" t="s">
        <v>481</v>
      </c>
      <c r="R64" s="20" t="s">
        <v>481</v>
      </c>
    </row>
    <row r="65" spans="1:18">
      <c r="A65" s="15" t="s">
        <v>540</v>
      </c>
      <c r="B65" s="17" t="n">
        <v>5325</v>
      </c>
      <c r="C65" s="18">
        <f>(0.0/B65*100)</f>
        <v/>
      </c>
      <c r="D65" s="19" t="n">
        <v>5325</v>
      </c>
      <c r="E65" s="18" t="n">
        <v>442.18500608</v>
      </c>
      <c r="F65" s="20" t="n">
        <v>2.96559324</v>
      </c>
      <c r="G65" s="18" t="n">
        <v>390.49217139</v>
      </c>
      <c r="H65" s="20" t="n">
        <v>2.71204837</v>
      </c>
      <c r="I65" s="18" t="s">
        <v>481</v>
      </c>
      <c r="J65" s="20" t="s">
        <v>481</v>
      </c>
      <c r="K65" s="18" t="s">
        <v>481</v>
      </c>
      <c r="L65" s="20" t="s">
        <v>481</v>
      </c>
      <c r="M65" s="18" t="s">
        <v>481</v>
      </c>
      <c r="N65" s="20" t="s">
        <v>481</v>
      </c>
      <c r="O65" s="18" t="s">
        <v>481</v>
      </c>
      <c r="P65" s="20" t="s">
        <v>481</v>
      </c>
      <c r="Q65" s="18" t="s">
        <v>481</v>
      </c>
      <c r="R65" s="20" t="s">
        <v>481</v>
      </c>
    </row>
    <row r="66" spans="1:18">
      <c r="A66" s="15" t="s">
        <v>541</v>
      </c>
      <c r="B66" s="17" t="n">
        <v>5665</v>
      </c>
      <c r="C66" s="18">
        <f>(0.0/B66*100)</f>
        <v/>
      </c>
      <c r="D66" s="19" t="n">
        <v>5665</v>
      </c>
      <c r="E66" s="18" t="n">
        <v>444.17910549</v>
      </c>
      <c r="F66" s="20" t="n">
        <v>2.29366722</v>
      </c>
      <c r="G66" s="18" t="n">
        <v>410.35036394</v>
      </c>
      <c r="H66" s="20" t="n">
        <v>2.00615625</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(0.0/B67*100)</f>
        <v/>
      </c>
      <c r="D67" s="19" t="n">
        <v>6971</v>
      </c>
      <c r="E67" s="18" t="n">
        <v>401.42468915</v>
      </c>
      <c r="F67" s="20" t="n">
        <v>3.55710488</v>
      </c>
      <c r="G67" s="18" t="n">
        <v>393.69522435</v>
      </c>
      <c r="H67" s="20" t="n">
        <v>3.38061014</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(0.0/B68*100)</f>
        <v/>
      </c>
      <c r="D68" s="19" t="n">
        <v>12083</v>
      </c>
      <c r="E68" s="18" t="n">
        <v>428.95462055</v>
      </c>
      <c r="F68" s="20" t="n">
        <v>1.42398909</v>
      </c>
      <c r="G68" s="18" t="n">
        <v>376.07655664</v>
      </c>
      <c r="H68" s="20" t="n">
        <v>1.33290721</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442.38338676</v>
      </c>
      <c r="F69" s="20" t="n">
        <v>4.42426611</v>
      </c>
      <c r="G69" s="18" t="n">
        <v>424.76657682</v>
      </c>
      <c r="H69" s="20" t="n">
        <v>4.40285081</v>
      </c>
      <c r="I69" s="18" t="s">
        <v>481</v>
      </c>
      <c r="J69" s="20" t="s">
        <v>481</v>
      </c>
      <c r="K69" s="18" t="s">
        <v>481</v>
      </c>
      <c r="L69" s="20" t="s">
        <v>481</v>
      </c>
      <c r="M69" s="18" t="s">
        <v>481</v>
      </c>
      <c r="N69" s="20" t="s">
        <v>481</v>
      </c>
      <c r="O69" s="18" t="s">
        <v>481</v>
      </c>
      <c r="P69" s="20" t="s">
        <v>481</v>
      </c>
      <c r="Q69" s="18" t="s">
        <v>481</v>
      </c>
      <c r="R69" s="20" t="s">
        <v>481</v>
      </c>
    </row>
    <row r="70" spans="1:18">
      <c r="A70" s="15" t="s">
        <v>545</v>
      </c>
      <c r="B70" s="17" t="n">
        <v>6036</v>
      </c>
      <c r="C70" s="18">
        <f>(0.0/B70*100)</f>
        <v/>
      </c>
      <c r="D70" s="19" t="n">
        <v>6036</v>
      </c>
      <c r="E70" s="18" t="n">
        <v>507.48330725</v>
      </c>
      <c r="F70" s="20" t="n">
        <v>3.5248759</v>
      </c>
      <c r="G70" s="18" t="n">
        <v>481.37435001</v>
      </c>
      <c r="H70" s="20" t="n">
        <v>3.36792867</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(0.0/B71*100)</f>
        <v/>
      </c>
      <c r="D71" s="19" t="n">
        <v>6115</v>
      </c>
      <c r="E71" s="18" t="n">
        <v>545.5584788800001</v>
      </c>
      <c r="F71" s="20" t="n">
        <v>2.30770601</v>
      </c>
      <c r="G71" s="18" t="n">
        <v>525.31526057</v>
      </c>
      <c r="H71" s="20" t="n">
        <v>1.86787152</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(0.0/B72*100)</f>
        <v/>
      </c>
      <c r="D72" s="19" t="n">
        <v>7708</v>
      </c>
      <c r="E72" s="18" t="n">
        <v>509.87219156</v>
      </c>
      <c r="F72" s="20" t="n">
        <v>3.41565496</v>
      </c>
      <c r="G72" s="18" t="n">
        <v>484.60664027</v>
      </c>
      <c r="H72" s="20" t="n">
        <v>3.66410185</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(0.0/B73*100)</f>
        <v/>
      </c>
      <c r="D73" s="19" t="n">
        <v>8249</v>
      </c>
      <c r="E73" s="18" t="n">
        <v>422.55325867</v>
      </c>
      <c r="F73" s="20" t="n">
        <v>3.20281763</v>
      </c>
      <c r="G73" s="18" t="n">
        <v>391.58478315</v>
      </c>
      <c r="H73" s="20" t="n">
        <v>4.25547609</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(0.0/B74*100)</f>
        <v/>
      </c>
      <c r="D74" s="19" t="n">
        <v>4692</v>
      </c>
      <c r="E74" s="18" t="n">
        <v>452.44115983</v>
      </c>
      <c r="F74" s="20" t="n">
        <v>2.15650696</v>
      </c>
      <c r="G74" s="18" t="n">
        <v>401.45994036</v>
      </c>
      <c r="H74" s="20" t="n">
        <v>2.12997966</v>
      </c>
      <c r="I74" s="18" t="s">
        <v>481</v>
      </c>
      <c r="J74" s="20" t="s">
        <v>481</v>
      </c>
      <c r="K74" s="18" t="s">
        <v>481</v>
      </c>
      <c r="L74" s="20" t="s">
        <v>481</v>
      </c>
      <c r="M74" s="18" t="s">
        <v>481</v>
      </c>
      <c r="N74" s="20" t="s">
        <v>481</v>
      </c>
      <c r="O74" s="18" t="s">
        <v>481</v>
      </c>
      <c r="P74" s="20" t="s">
        <v>481</v>
      </c>
      <c r="Q74" s="18" t="s">
        <v>481</v>
      </c>
      <c r="R74" s="20" t="s">
        <v>481</v>
      </c>
    </row>
    <row r="75" spans="1:18">
      <c r="A75" s="15" t="s">
        <v>550</v>
      </c>
      <c r="B75" s="17" t="n">
        <v>5375</v>
      </c>
      <c r="C75" s="18">
        <f>(0.0/B75*100)</f>
        <v/>
      </c>
      <c r="D75" s="19" t="n">
        <v>5375</v>
      </c>
      <c r="E75" s="18" t="n">
        <v>372.67255267</v>
      </c>
      <c r="F75" s="20" t="n">
        <v>2.98192533</v>
      </c>
      <c r="G75" s="18" t="n">
        <v>347.60383043</v>
      </c>
      <c r="H75" s="20" t="n">
        <v>3.92762636</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(0.0/B76*100)</f>
        <v/>
      </c>
      <c r="D76" s="19" t="n">
        <v>14167</v>
      </c>
      <c r="E76" s="18" t="n">
        <v>458.28702979</v>
      </c>
      <c r="F76" s="20" t="n">
        <v>3.31332015</v>
      </c>
      <c r="G76" s="18" t="n">
        <v>408.10532783</v>
      </c>
      <c r="H76" s="20" t="n">
        <v>3.89762945</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(0.0/B77*100)</f>
        <v/>
      </c>
      <c r="D77" s="19" t="n">
        <v>6062</v>
      </c>
      <c r="E77" s="18" t="n">
        <v>447.71960595</v>
      </c>
      <c r="F77" s="20" t="n">
        <v>2.66682402</v>
      </c>
      <c r="G77" s="18" t="n">
        <v>424.29689012</v>
      </c>
      <c r="H77" s="20" t="n">
        <v>3.38116174</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499.03858871</v>
      </c>
      <c r="F78" s="20" t="n">
        <v>3.76974621</v>
      </c>
      <c r="G78" s="18" t="n">
        <v>473.91912887</v>
      </c>
      <c r="H78" s="20" t="n">
        <v>3.9829011</v>
      </c>
      <c r="I78" s="18" t="s">
        <v>481</v>
      </c>
      <c r="J78" s="20" t="s">
        <v>481</v>
      </c>
      <c r="K78" s="18" t="s">
        <v>481</v>
      </c>
      <c r="L78" s="20" t="s">
        <v>481</v>
      </c>
      <c r="M78" s="18" t="s">
        <v>481</v>
      </c>
      <c r="N78" s="20" t="s">
        <v>481</v>
      </c>
      <c r="O78" s="18" t="s">
        <v>481</v>
      </c>
      <c r="P78" s="20" t="s">
        <v>481</v>
      </c>
      <c r="Q78" s="18" t="s">
        <v>481</v>
      </c>
      <c r="R78" s="20" t="s">
        <v>481</v>
      </c>
    </row>
    <row customHeight="1" ht="25" r="79" spans="1:18">
      <c r="A79" s="15" t="s">
        <v>554</v>
      </c>
      <c r="B79" s="17" t="n">
        <v>1657</v>
      </c>
      <c r="C79" s="18">
        <f>(0.0/B79*100)</f>
        <v/>
      </c>
      <c r="D79" s="19" t="n">
        <v>1657</v>
      </c>
      <c r="E79" s="18" t="n">
        <v>482.61569632</v>
      </c>
      <c r="F79" s="20" t="n">
        <v>7.80125831</v>
      </c>
      <c r="G79" s="18" t="n">
        <v>467.51313284</v>
      </c>
      <c r="H79" s="20" t="n">
        <v>8.12730124</v>
      </c>
      <c r="I79" s="18" t="s">
        <v>481</v>
      </c>
      <c r="J79" s="20" t="s">
        <v>481</v>
      </c>
      <c r="K79" s="18" t="s">
        <v>481</v>
      </c>
      <c r="L79" s="20" t="s">
        <v>481</v>
      </c>
      <c r="M79" s="18" t="s">
        <v>481</v>
      </c>
      <c r="N79" s="20" t="s">
        <v>481</v>
      </c>
      <c r="O79" s="18" t="s">
        <v>481</v>
      </c>
      <c r="P79" s="20" t="s">
        <v>481</v>
      </c>
      <c r="Q79" s="18" t="s">
        <v>481</v>
      </c>
      <c r="R79" s="20" t="s">
        <v>481</v>
      </c>
    </row>
    <row r="80" spans="1:18">
      <c r="A80" s="15" t="s">
        <v>555</v>
      </c>
      <c r="B80" s="17" t="n">
        <v>7841</v>
      </c>
      <c r="C80" s="18">
        <f>(0.0/B80*100)</f>
        <v/>
      </c>
      <c r="D80" s="19" t="n">
        <v>7841</v>
      </c>
      <c r="E80" s="18" t="n">
        <v>435.38361626</v>
      </c>
      <c r="F80" s="20" t="n">
        <v>3.68256076</v>
      </c>
      <c r="G80" s="18" t="n">
        <v>419.42822037</v>
      </c>
      <c r="H80" s="20" t="n">
        <v>3.8508305</v>
      </c>
      <c r="I80" s="18" t="s">
        <v>481</v>
      </c>
      <c r="J80" s="20" t="s">
        <v>481</v>
      </c>
      <c r="K80" s="18" t="s">
        <v>481</v>
      </c>
      <c r="L80" s="20" t="s">
        <v>481</v>
      </c>
      <c r="M80" s="18" t="s">
        <v>481</v>
      </c>
      <c r="N80" s="20" t="s">
        <v>481</v>
      </c>
      <c r="O80" s="18" t="s">
        <v>481</v>
      </c>
      <c r="P80" s="20" t="s">
        <v>481</v>
      </c>
      <c r="Q80" s="18" t="s">
        <v>481</v>
      </c>
      <c r="R80" s="20" t="s">
        <v>481</v>
      </c>
    </row>
    <row r="81" spans="1:18">
      <c r="A81" s="23" t="s">
        <v>556</v>
      </c>
      <c r="B81" s="17" t="n">
        <v>8861</v>
      </c>
      <c r="C81" s="18">
        <f>(0.0/B81*100)</f>
        <v/>
      </c>
      <c r="D81" s="19" t="n">
        <v>8861</v>
      </c>
      <c r="E81" s="18" t="n">
        <v>445.35670283</v>
      </c>
      <c r="F81" s="20" t="n">
        <v>3.55538096</v>
      </c>
      <c r="G81" s="18" t="n">
        <v>414.12586581</v>
      </c>
      <c r="H81" s="20" t="n">
        <v>3.8349815</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590</v>
      </c>
    </row>
    <row customHeight="1" ht="30" r="4" spans="1:24">
      <c r="A4" s="6" t="n"/>
      <c r="B4" s="7" t="s">
        <v>462</v>
      </c>
      <c r="C4" s="7" t="s">
        <v>463</v>
      </c>
      <c r="D4" s="8" t="s">
        <v>462</v>
      </c>
      <c r="E4" s="9" t="s">
        <v>591</v>
      </c>
      <c r="F4" s="10" t="n"/>
      <c r="G4" s="9" t="s">
        <v>592</v>
      </c>
      <c r="H4" s="10" t="n"/>
      <c r="I4" s="9" t="s">
        <v>593</v>
      </c>
      <c r="J4" s="10" t="n"/>
      <c r="K4" s="9" t="s">
        <v>594</v>
      </c>
      <c r="L4" s="10" t="n"/>
      <c r="M4" s="9" t="s">
        <v>595</v>
      </c>
      <c r="N4" s="10" t="n"/>
      <c r="O4" s="9" t="s">
        <v>584</v>
      </c>
      <c r="P4" s="10" t="n"/>
      <c r="Q4" s="9" t="s">
        <v>585</v>
      </c>
      <c r="R4" s="10" t="n"/>
      <c r="S4" s="9" t="s">
        <v>472</v>
      </c>
      <c r="T4" s="10" t="n"/>
      <c r="U4" s="9" t="s">
        <v>473</v>
      </c>
      <c r="V4" s="10" t="n"/>
      <c r="W4" s="9" t="s">
        <v>586</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(343.0/B7*100)</f>
        <v/>
      </c>
      <c r="D7" s="19" t="n">
        <v>14187</v>
      </c>
      <c r="E7" s="18" t="n">
        <v>518.22830298</v>
      </c>
      <c r="F7" s="20" t="n">
        <v>1.77137525</v>
      </c>
      <c r="G7" s="18" t="n">
        <v>493.85191295</v>
      </c>
      <c r="H7" s="20" t="n">
        <v>3.69960474</v>
      </c>
      <c r="I7" s="18" t="n">
        <v>484.32754984</v>
      </c>
      <c r="J7" s="20" t="n">
        <v>3.7123121</v>
      </c>
      <c r="K7" s="18" t="n">
        <v>467.29320542</v>
      </c>
      <c r="L7" s="20" t="n">
        <v>6.66249346</v>
      </c>
      <c r="M7" s="18" t="n">
        <v>460.13212814</v>
      </c>
      <c r="N7" s="20" t="n">
        <v>13.42417452</v>
      </c>
      <c r="O7" s="18" t="s">
        <v>481</v>
      </c>
      <c r="P7" s="20" t="s">
        <v>481</v>
      </c>
      <c r="Q7" s="18" t="s">
        <v>481</v>
      </c>
      <c r="R7" s="20" t="s">
        <v>481</v>
      </c>
      <c r="S7" s="18" t="s">
        <v>481</v>
      </c>
      <c r="T7" s="20" t="s">
        <v>481</v>
      </c>
      <c r="U7" s="18" t="s">
        <v>481</v>
      </c>
      <c r="V7" s="20" t="s">
        <v>481</v>
      </c>
      <c r="W7" s="18" t="n">
        <v>428.20339323</v>
      </c>
      <c r="X7" s="20" t="n">
        <v>7.56002562</v>
      </c>
    </row>
    <row r="8" spans="1:24">
      <c r="A8" s="15" t="s">
        <v>483</v>
      </c>
      <c r="B8" s="17" t="n">
        <v>7007</v>
      </c>
      <c r="C8" s="18">
        <f>(20.0/B8*100)</f>
        <v/>
      </c>
      <c r="D8" s="19" t="n">
        <v>6987</v>
      </c>
      <c r="E8" s="18" t="n">
        <v>518.59723433</v>
      </c>
      <c r="F8" s="20" t="n">
        <v>3.2951549</v>
      </c>
      <c r="G8" s="18" t="n">
        <v>474.89352034</v>
      </c>
      <c r="H8" s="20" t="n">
        <v>3.15544493</v>
      </c>
      <c r="I8" s="18" t="n">
        <v>438.62538789</v>
      </c>
      <c r="J8" s="20" t="n">
        <v>7.7951577</v>
      </c>
      <c r="K8" s="18" t="n">
        <v>404.34210022</v>
      </c>
      <c r="L8" s="20" t="n">
        <v>12.94285064</v>
      </c>
      <c r="M8" s="18" t="n">
        <v>415.72465382</v>
      </c>
      <c r="N8" s="20" t="n">
        <v>11.10915025</v>
      </c>
      <c r="O8" s="18" t="s">
        <v>481</v>
      </c>
      <c r="P8" s="20" t="s">
        <v>481</v>
      </c>
      <c r="Q8" s="18" t="s">
        <v>481</v>
      </c>
      <c r="R8" s="20" t="s">
        <v>481</v>
      </c>
      <c r="S8" s="18" t="s">
        <v>481</v>
      </c>
      <c r="T8" s="20" t="s">
        <v>481</v>
      </c>
      <c r="U8" s="18" t="s">
        <v>481</v>
      </c>
      <c r="V8" s="20" t="s">
        <v>481</v>
      </c>
      <c r="W8" s="18" t="n">
        <v>401.68445478</v>
      </c>
      <c r="X8" s="20" t="n">
        <v>8.583411140000001</v>
      </c>
    </row>
    <row r="9" spans="1:24">
      <c r="A9" s="15" t="s">
        <v>484</v>
      </c>
      <c r="B9" s="17" t="n">
        <v>9651</v>
      </c>
      <c r="C9" s="18">
        <f>(76.0/B9*100)</f>
        <v/>
      </c>
      <c r="D9" s="19" t="n">
        <v>9575</v>
      </c>
      <c r="E9" s="18" t="n">
        <v>532.3230830799999</v>
      </c>
      <c r="F9" s="20" t="n">
        <v>2.28221001</v>
      </c>
      <c r="G9" s="18" t="n">
        <v>459.4040661</v>
      </c>
      <c r="H9" s="20" t="n">
        <v>3.11609677</v>
      </c>
      <c r="I9" s="18" t="n">
        <v>465.66172371</v>
      </c>
      <c r="J9" s="20" t="n">
        <v>4.35208039</v>
      </c>
      <c r="K9" s="18" t="n">
        <v>434.07167485</v>
      </c>
      <c r="L9" s="20" t="n">
        <v>8.42737082</v>
      </c>
      <c r="M9" s="18" t="n">
        <v>406.00223628</v>
      </c>
      <c r="N9" s="20" t="n">
        <v>9.54965477</v>
      </c>
      <c r="O9" s="18" t="s">
        <v>481</v>
      </c>
      <c r="P9" s="20" t="s">
        <v>481</v>
      </c>
      <c r="Q9" s="18" t="s">
        <v>481</v>
      </c>
      <c r="R9" s="20" t="s">
        <v>481</v>
      </c>
      <c r="S9" s="18" t="s">
        <v>481</v>
      </c>
      <c r="T9" s="20" t="s">
        <v>481</v>
      </c>
      <c r="U9" s="18" t="s">
        <v>481</v>
      </c>
      <c r="V9" s="20" t="s">
        <v>481</v>
      </c>
      <c r="W9" s="18" t="n">
        <v>419.55269927</v>
      </c>
      <c r="X9" s="20" t="n">
        <v>5.48350731</v>
      </c>
    </row>
    <row r="10" spans="1:24">
      <c r="A10" s="15" t="s">
        <v>485</v>
      </c>
      <c r="B10" s="17" t="n">
        <v>20058</v>
      </c>
      <c r="C10" s="18">
        <f>(526.0/B10*100)</f>
        <v/>
      </c>
      <c r="D10" s="19" t="n">
        <v>19532</v>
      </c>
      <c r="E10" s="18" t="n">
        <v>532.88584957</v>
      </c>
      <c r="F10" s="20" t="n">
        <v>2.17314384</v>
      </c>
      <c r="G10" s="18" t="s">
        <v>481</v>
      </c>
      <c r="H10" s="20" t="s">
        <v>481</v>
      </c>
      <c r="I10" s="18" t="n">
        <v>478.04543219</v>
      </c>
      <c r="J10" s="20" t="n">
        <v>5.44967433</v>
      </c>
      <c r="K10" s="18" t="n">
        <v>478.13205917</v>
      </c>
      <c r="L10" s="20" t="n">
        <v>15.29933038</v>
      </c>
      <c r="M10" s="18" t="n">
        <v>477.4843535</v>
      </c>
      <c r="N10" s="20" t="n">
        <v>15.02564488</v>
      </c>
      <c r="O10" s="18" t="s">
        <v>481</v>
      </c>
      <c r="P10" s="20" t="s">
        <v>481</v>
      </c>
      <c r="Q10" s="18" t="s">
        <v>481</v>
      </c>
      <c r="R10" s="20" t="s">
        <v>481</v>
      </c>
      <c r="S10" s="18" t="s">
        <v>481</v>
      </c>
      <c r="T10" s="20" t="s">
        <v>481</v>
      </c>
      <c r="U10" s="18" t="s">
        <v>481</v>
      </c>
      <c r="V10" s="20" t="s">
        <v>481</v>
      </c>
      <c r="W10" s="18" t="n">
        <v>506.3152932</v>
      </c>
      <c r="X10" s="20" t="n">
        <v>12.27345054</v>
      </c>
    </row>
    <row r="11" spans="1:24">
      <c r="A11" s="15" t="s">
        <v>486</v>
      </c>
      <c r="B11" s="17" t="n">
        <v>7053</v>
      </c>
      <c r="C11" s="18">
        <f>(45.0/B11*100)</f>
        <v/>
      </c>
      <c r="D11" s="19" t="n">
        <v>7008</v>
      </c>
      <c r="E11" s="18" t="n">
        <v>481.24349184</v>
      </c>
      <c r="F11" s="20" t="n">
        <v>3.17995761</v>
      </c>
      <c r="G11" s="18" t="n">
        <v>467.81573999</v>
      </c>
      <c r="H11" s="20" t="n">
        <v>3.38730911</v>
      </c>
      <c r="I11" s="18" t="n">
        <v>425.8848137</v>
      </c>
      <c r="J11" s="20" t="n">
        <v>4.57458369</v>
      </c>
      <c r="K11" s="18" t="n">
        <v>414.15651871</v>
      </c>
      <c r="L11" s="20" t="n">
        <v>7.70687033</v>
      </c>
      <c r="M11" s="18" t="n">
        <v>400.48867172</v>
      </c>
      <c r="N11" s="20" t="n">
        <v>8.162446839999999</v>
      </c>
      <c r="O11" s="18" t="s">
        <v>481</v>
      </c>
      <c r="P11" s="20" t="s">
        <v>481</v>
      </c>
      <c r="Q11" s="18" t="s">
        <v>481</v>
      </c>
      <c r="R11" s="20" t="s">
        <v>481</v>
      </c>
      <c r="S11" s="18" t="s">
        <v>481</v>
      </c>
      <c r="T11" s="20" t="s">
        <v>481</v>
      </c>
      <c r="U11" s="18" t="s">
        <v>481</v>
      </c>
      <c r="V11" s="20" t="s">
        <v>481</v>
      </c>
      <c r="W11" s="18" t="n">
        <v>421.39377</v>
      </c>
      <c r="X11" s="20" t="n">
        <v>7.30460723</v>
      </c>
    </row>
    <row r="12" spans="1:24">
      <c r="A12" s="15" t="s">
        <v>487</v>
      </c>
      <c r="B12" s="17" t="n">
        <v>6894</v>
      </c>
      <c r="C12" s="18">
        <f>(0.0/B12*100)</f>
        <v/>
      </c>
      <c r="D12" s="19" t="n">
        <v>6894</v>
      </c>
      <c r="E12" s="18" t="n">
        <v>512.06211193</v>
      </c>
      <c r="F12" s="20" t="n">
        <v>2.3826821</v>
      </c>
      <c r="G12" s="18" t="n">
        <v>467.37978244</v>
      </c>
      <c r="H12" s="20" t="n">
        <v>3.52774326</v>
      </c>
      <c r="I12" s="18" t="n">
        <v>442.94352852</v>
      </c>
      <c r="J12" s="20" t="n">
        <v>8.04035148</v>
      </c>
      <c r="K12" s="18" t="n">
        <v>424.93458681</v>
      </c>
      <c r="L12" s="20" t="n">
        <v>8.77785542</v>
      </c>
      <c r="M12" s="18" t="n">
        <v>324.15480976</v>
      </c>
      <c r="N12" s="20" t="n">
        <v>41.92981404</v>
      </c>
      <c r="O12" s="18" t="s">
        <v>481</v>
      </c>
      <c r="P12" s="20" t="s">
        <v>481</v>
      </c>
      <c r="Q12" s="18" t="s">
        <v>481</v>
      </c>
      <c r="R12" s="20" t="s">
        <v>481</v>
      </c>
      <c r="S12" s="18" t="s">
        <v>481</v>
      </c>
      <c r="T12" s="20" t="s">
        <v>481</v>
      </c>
      <c r="U12" s="18" t="s">
        <v>481</v>
      </c>
      <c r="V12" s="20" t="s">
        <v>481</v>
      </c>
      <c r="W12" s="18" t="n">
        <v>452.18361414</v>
      </c>
      <c r="X12" s="20" t="n">
        <v>8.389483800000001</v>
      </c>
    </row>
    <row r="13" spans="1:24">
      <c r="A13" s="15" t="s">
        <v>488</v>
      </c>
      <c r="B13" s="17" t="n">
        <v>7161</v>
      </c>
      <c r="C13" s="18">
        <f>(98.0/B13*100)</f>
        <v/>
      </c>
      <c r="D13" s="19" t="n">
        <v>7063</v>
      </c>
      <c r="E13" s="18" t="n">
        <v>521.21063635</v>
      </c>
      <c r="F13" s="20" t="n">
        <v>2.83207202</v>
      </c>
      <c r="G13" s="18" t="n">
        <v>490.62746493</v>
      </c>
      <c r="H13" s="20" t="n">
        <v>4.01392226</v>
      </c>
      <c r="I13" s="18" t="n">
        <v>465.59969039</v>
      </c>
      <c r="J13" s="20" t="n">
        <v>3.26733112</v>
      </c>
      <c r="K13" s="18" t="n">
        <v>431.39080827</v>
      </c>
      <c r="L13" s="20" t="n">
        <v>13.345143</v>
      </c>
      <c r="M13" s="18" t="n">
        <v>414.46635874</v>
      </c>
      <c r="N13" s="20" t="n">
        <v>14.60976242</v>
      </c>
      <c r="O13" s="18" t="s">
        <v>481</v>
      </c>
      <c r="P13" s="20" t="s">
        <v>481</v>
      </c>
      <c r="Q13" s="18" t="s">
        <v>481</v>
      </c>
      <c r="R13" s="20" t="s">
        <v>481</v>
      </c>
      <c r="S13" s="18" t="s">
        <v>481</v>
      </c>
      <c r="T13" s="20" t="s">
        <v>481</v>
      </c>
      <c r="U13" s="18" t="s">
        <v>481</v>
      </c>
      <c r="V13" s="20" t="s">
        <v>481</v>
      </c>
      <c r="W13" s="18" t="n">
        <v>418.20935008</v>
      </c>
      <c r="X13" s="20" t="n">
        <v>9.837010940000001</v>
      </c>
    </row>
    <row r="14" spans="1:24">
      <c r="A14" s="15" t="s">
        <v>489</v>
      </c>
      <c r="B14" s="17" t="n">
        <v>5587</v>
      </c>
      <c r="C14" s="18">
        <f>(74.0/B14*100)</f>
        <v/>
      </c>
      <c r="D14" s="19" t="n">
        <v>5513</v>
      </c>
      <c r="E14" s="18" t="n">
        <v>532.34457277</v>
      </c>
      <c r="F14" s="20" t="n">
        <v>2.71723489</v>
      </c>
      <c r="G14" s="18" t="n">
        <v>511.03794768</v>
      </c>
      <c r="H14" s="20" t="n">
        <v>3.67020432</v>
      </c>
      <c r="I14" s="18" t="n">
        <v>479.69106247</v>
      </c>
      <c r="J14" s="20" t="n">
        <v>4.08270186</v>
      </c>
      <c r="K14" s="18" t="n">
        <v>493.29547906</v>
      </c>
      <c r="L14" s="20" t="n">
        <v>18.06819432</v>
      </c>
      <c r="M14" s="18" t="n">
        <v>391.11025027</v>
      </c>
      <c r="N14" s="20" t="n">
        <v>48.05303271</v>
      </c>
      <c r="O14" s="18" t="s">
        <v>481</v>
      </c>
      <c r="P14" s="20" t="s">
        <v>481</v>
      </c>
      <c r="Q14" s="18" t="s">
        <v>481</v>
      </c>
      <c r="R14" s="20" t="s">
        <v>481</v>
      </c>
      <c r="S14" s="18" t="s">
        <v>481</v>
      </c>
      <c r="T14" s="20" t="s">
        <v>481</v>
      </c>
      <c r="U14" s="18" t="s">
        <v>481</v>
      </c>
      <c r="V14" s="20" t="s">
        <v>481</v>
      </c>
      <c r="W14" s="18" t="n">
        <v>475.37850331</v>
      </c>
      <c r="X14" s="20" t="n">
        <v>16.235637</v>
      </c>
    </row>
    <row r="15" spans="1:24">
      <c r="A15" s="15" t="s">
        <v>490</v>
      </c>
      <c r="B15" s="17" t="n">
        <v>5882</v>
      </c>
      <c r="C15" s="18">
        <f>(52.0/B15*100)</f>
        <v/>
      </c>
      <c r="D15" s="19" t="n">
        <v>5830</v>
      </c>
      <c r="E15" s="18" t="n">
        <v>546.58877267</v>
      </c>
      <c r="F15" s="20" t="n">
        <v>2.89649677</v>
      </c>
      <c r="G15" s="18" t="n">
        <v>515.52575671</v>
      </c>
      <c r="H15" s="20" t="n">
        <v>2.59564656</v>
      </c>
      <c r="I15" s="18" t="n">
        <v>482.7250615</v>
      </c>
      <c r="J15" s="20" t="n">
        <v>9.62309986</v>
      </c>
      <c r="K15" s="18" t="n">
        <v>495.13717724</v>
      </c>
      <c r="L15" s="20" t="n">
        <v>11.14876444</v>
      </c>
      <c r="M15" s="18" t="n">
        <v>383.83011339</v>
      </c>
      <c r="N15" s="20" t="n">
        <v>18.02412121</v>
      </c>
      <c r="O15" s="18" t="s">
        <v>481</v>
      </c>
      <c r="P15" s="20" t="s">
        <v>481</v>
      </c>
      <c r="Q15" s="18" t="s">
        <v>481</v>
      </c>
      <c r="R15" s="20" t="s">
        <v>481</v>
      </c>
      <c r="S15" s="18" t="s">
        <v>481</v>
      </c>
      <c r="T15" s="20" t="s">
        <v>481</v>
      </c>
      <c r="U15" s="18" t="s">
        <v>481</v>
      </c>
      <c r="V15" s="20" t="s">
        <v>481</v>
      </c>
      <c r="W15" s="18" t="n">
        <v>454.82614104</v>
      </c>
      <c r="X15" s="20" t="n">
        <v>13.20045676</v>
      </c>
    </row>
    <row r="16" spans="1:24">
      <c r="A16" s="15" t="s">
        <v>491</v>
      </c>
      <c r="B16" s="17" t="n">
        <v>6108</v>
      </c>
      <c r="C16" s="18">
        <f>(98.0/B16*100)</f>
        <v/>
      </c>
      <c r="D16" s="19" t="n">
        <v>6010</v>
      </c>
      <c r="E16" s="18" t="n">
        <v>535.7896392599999</v>
      </c>
      <c r="F16" s="20" t="n">
        <v>2.53306284</v>
      </c>
      <c r="G16" s="18" t="n">
        <v>472.57768761</v>
      </c>
      <c r="H16" s="20" t="n">
        <v>4.25026079</v>
      </c>
      <c r="I16" s="18" t="n">
        <v>444.75086484</v>
      </c>
      <c r="J16" s="20" t="n">
        <v>5.10279605</v>
      </c>
      <c r="K16" s="18" t="n">
        <v>429.80586497</v>
      </c>
      <c r="L16" s="20" t="n">
        <v>16.70480541</v>
      </c>
      <c r="M16" s="18" t="n">
        <v>390.90139094</v>
      </c>
      <c r="N16" s="20" t="n">
        <v>17.15962446</v>
      </c>
      <c r="O16" s="18" t="s">
        <v>481</v>
      </c>
      <c r="P16" s="20" t="s">
        <v>481</v>
      </c>
      <c r="Q16" s="18" t="s">
        <v>481</v>
      </c>
      <c r="R16" s="20" t="s">
        <v>481</v>
      </c>
      <c r="S16" s="18" t="s">
        <v>481</v>
      </c>
      <c r="T16" s="20" t="s">
        <v>481</v>
      </c>
      <c r="U16" s="18" t="s">
        <v>481</v>
      </c>
      <c r="V16" s="20" t="s">
        <v>481</v>
      </c>
      <c r="W16" s="18" t="n">
        <v>415.06241243</v>
      </c>
      <c r="X16" s="20" t="n">
        <v>8.7225027</v>
      </c>
    </row>
    <row r="17" spans="1:24">
      <c r="A17" s="15" t="s">
        <v>492</v>
      </c>
      <c r="B17" s="17" t="n">
        <v>6504</v>
      </c>
      <c r="C17" s="18">
        <f>(658.0/B17*100)</f>
        <v/>
      </c>
      <c r="D17" s="19" t="n">
        <v>5846</v>
      </c>
      <c r="E17" s="18" t="n">
        <v>551.48762586</v>
      </c>
      <c r="F17" s="20" t="n">
        <v>3.5321952</v>
      </c>
      <c r="G17" s="18" t="n">
        <v>529.85190744</v>
      </c>
      <c r="H17" s="20" t="n">
        <v>5.37890337</v>
      </c>
      <c r="I17" s="18" t="n">
        <v>508.42488934</v>
      </c>
      <c r="J17" s="20" t="n">
        <v>3.30086835</v>
      </c>
      <c r="K17" s="18" t="n">
        <v>372.0686588</v>
      </c>
      <c r="L17" s="20" t="n">
        <v>23.34530982</v>
      </c>
      <c r="M17" s="18" t="n">
        <v>451.16313893</v>
      </c>
      <c r="N17" s="20" t="n">
        <v>11.63692764</v>
      </c>
      <c r="O17" s="18" t="s">
        <v>481</v>
      </c>
      <c r="P17" s="20" t="s">
        <v>481</v>
      </c>
      <c r="Q17" s="18" t="s">
        <v>481</v>
      </c>
      <c r="R17" s="20" t="s">
        <v>481</v>
      </c>
      <c r="S17" s="18" t="n">
        <v>441.90133599</v>
      </c>
      <c r="T17" s="20" t="n">
        <v>9.1432555</v>
      </c>
      <c r="U17" s="18" t="s">
        <v>481</v>
      </c>
      <c r="V17" s="20" t="s">
        <v>481</v>
      </c>
      <c r="W17" s="18" t="n">
        <v>452.36503388</v>
      </c>
      <c r="X17" s="20" t="n">
        <v>7.1484682</v>
      </c>
    </row>
    <row r="18" spans="1:24">
      <c r="A18" s="15" t="s">
        <v>493</v>
      </c>
      <c r="B18" s="17" t="n">
        <v>5532</v>
      </c>
      <c r="C18" s="18">
        <f>(28.0/B18*100)</f>
        <v/>
      </c>
      <c r="D18" s="19" t="n">
        <v>5504</v>
      </c>
      <c r="E18" s="18" t="n">
        <v>487.79638635</v>
      </c>
      <c r="F18" s="20" t="n">
        <v>3.05052111</v>
      </c>
      <c r="G18" s="18" t="n">
        <v>438.05303856</v>
      </c>
      <c r="H18" s="20" t="n">
        <v>9.48435078</v>
      </c>
      <c r="I18" s="18" t="n">
        <v>421.87212867</v>
      </c>
      <c r="J18" s="20" t="n">
        <v>8.043151959999999</v>
      </c>
      <c r="K18" s="18" t="n">
        <v>409.70671829</v>
      </c>
      <c r="L18" s="20" t="n">
        <v>8.4620601</v>
      </c>
      <c r="M18" s="18" t="n">
        <v>413.20310286</v>
      </c>
      <c r="N18" s="20" t="n">
        <v>16.71270253</v>
      </c>
      <c r="O18" s="18" t="s">
        <v>481</v>
      </c>
      <c r="P18" s="20" t="s">
        <v>481</v>
      </c>
      <c r="Q18" s="18" t="s">
        <v>481</v>
      </c>
      <c r="R18" s="20" t="s">
        <v>481</v>
      </c>
      <c r="S18" s="18" t="s">
        <v>481</v>
      </c>
      <c r="T18" s="20" t="s">
        <v>481</v>
      </c>
      <c r="U18" s="18" t="s">
        <v>481</v>
      </c>
      <c r="V18" s="20" t="s">
        <v>481</v>
      </c>
      <c r="W18" s="18" t="n">
        <v>422.26027899</v>
      </c>
      <c r="X18" s="20" t="n">
        <v>24.61692244</v>
      </c>
    </row>
    <row r="19" spans="1:24">
      <c r="A19" s="15" t="s">
        <v>494</v>
      </c>
      <c r="B19" s="17" t="n">
        <v>5658</v>
      </c>
      <c r="C19" s="18">
        <f>(58.0/B19*100)</f>
        <v/>
      </c>
      <c r="D19" s="19" t="n">
        <v>5600</v>
      </c>
      <c r="E19" s="18" t="n">
        <v>500.88170047</v>
      </c>
      <c r="F19" s="20" t="n">
        <v>2.71189771</v>
      </c>
      <c r="G19" s="18" t="n">
        <v>437.3955772</v>
      </c>
      <c r="H19" s="20" t="n">
        <v>4.09377703</v>
      </c>
      <c r="I19" s="18" t="n">
        <v>386.48569907</v>
      </c>
      <c r="J19" s="20" t="n">
        <v>4.88635497</v>
      </c>
      <c r="K19" s="18" t="n">
        <v>324.50488639</v>
      </c>
      <c r="L19" s="20" t="n">
        <v>25.35695047</v>
      </c>
      <c r="M19" s="18" t="n">
        <v>345.59789079</v>
      </c>
      <c r="N19" s="20" t="n">
        <v>14.29346958</v>
      </c>
      <c r="O19" s="18" t="s">
        <v>481</v>
      </c>
      <c r="P19" s="20" t="s">
        <v>481</v>
      </c>
      <c r="Q19" s="18" t="s">
        <v>481</v>
      </c>
      <c r="R19" s="20" t="s">
        <v>481</v>
      </c>
      <c r="S19" s="18" t="s">
        <v>481</v>
      </c>
      <c r="T19" s="20" t="s">
        <v>481</v>
      </c>
      <c r="U19" s="18" t="s">
        <v>481</v>
      </c>
      <c r="V19" s="20" t="s">
        <v>481</v>
      </c>
      <c r="W19" s="18" t="n">
        <v>469.65870147</v>
      </c>
      <c r="X19" s="20" t="n">
        <v>12.39409684</v>
      </c>
    </row>
    <row r="20" spans="1:24">
      <c r="A20" s="15" t="s">
        <v>495</v>
      </c>
      <c r="B20" s="17" t="n">
        <v>3371</v>
      </c>
      <c r="C20" s="18">
        <f>(74.0/B20*100)</f>
        <v/>
      </c>
      <c r="D20" s="19" t="n">
        <v>3297</v>
      </c>
      <c r="E20" s="18" t="n">
        <v>496.54075567</v>
      </c>
      <c r="F20" s="20" t="n">
        <v>2.41867066</v>
      </c>
      <c r="G20" s="18" t="n">
        <v>474.28957874</v>
      </c>
      <c r="H20" s="20" t="n">
        <v>5.142697</v>
      </c>
      <c r="I20" s="18" t="n">
        <v>451.69392324</v>
      </c>
      <c r="J20" s="20" t="n">
        <v>4.37280906</v>
      </c>
      <c r="K20" s="18" t="s">
        <v>481</v>
      </c>
      <c r="L20" s="20" t="s">
        <v>481</v>
      </c>
      <c r="M20" s="18" t="n">
        <v>353.90002265</v>
      </c>
      <c r="N20" s="20" t="n">
        <v>21.45029422</v>
      </c>
      <c r="O20" s="18" t="s">
        <v>481</v>
      </c>
      <c r="P20" s="20" t="s">
        <v>481</v>
      </c>
      <c r="Q20" s="18" t="s">
        <v>481</v>
      </c>
      <c r="R20" s="20" t="s">
        <v>481</v>
      </c>
      <c r="S20" s="18" t="s">
        <v>481</v>
      </c>
      <c r="T20" s="20" t="s">
        <v>481</v>
      </c>
      <c r="U20" s="18" t="s">
        <v>481</v>
      </c>
      <c r="V20" s="20" t="s">
        <v>481</v>
      </c>
      <c r="W20" s="18" t="n">
        <v>418.05878424</v>
      </c>
      <c r="X20" s="20" t="n">
        <v>11.67014025</v>
      </c>
    </row>
    <row r="21" spans="1:24">
      <c r="A21" s="15" t="s">
        <v>496</v>
      </c>
      <c r="B21" s="17" t="n">
        <v>5741</v>
      </c>
      <c r="C21" s="18">
        <f>(44.0/B21*100)</f>
        <v/>
      </c>
      <c r="D21" s="19" t="n">
        <v>5697</v>
      </c>
      <c r="E21" s="18" t="n">
        <v>533.03891202</v>
      </c>
      <c r="F21" s="20" t="n">
        <v>2.31362702</v>
      </c>
      <c r="G21" s="18" t="n">
        <v>500.56713824</v>
      </c>
      <c r="H21" s="20" t="n">
        <v>5.31493702</v>
      </c>
      <c r="I21" s="18" t="n">
        <v>489.86932425</v>
      </c>
      <c r="J21" s="20" t="n">
        <v>4.71187814</v>
      </c>
      <c r="K21" s="18" t="n">
        <v>479.08951707</v>
      </c>
      <c r="L21" s="20" t="n">
        <v>9.91811906</v>
      </c>
      <c r="M21" s="18" t="n">
        <v>449.69698765</v>
      </c>
      <c r="N21" s="20" t="n">
        <v>21.7682181</v>
      </c>
      <c r="O21" s="18" t="s">
        <v>481</v>
      </c>
      <c r="P21" s="20" t="s">
        <v>481</v>
      </c>
      <c r="Q21" s="18" t="s">
        <v>481</v>
      </c>
      <c r="R21" s="20" t="s">
        <v>481</v>
      </c>
      <c r="S21" s="18" t="s">
        <v>481</v>
      </c>
      <c r="T21" s="20" t="s">
        <v>481</v>
      </c>
      <c r="U21" s="18" t="s">
        <v>481</v>
      </c>
      <c r="V21" s="20" t="s">
        <v>481</v>
      </c>
      <c r="W21" s="18" t="n">
        <v>469.29237849</v>
      </c>
      <c r="X21" s="20" t="n">
        <v>11.74699091</v>
      </c>
    </row>
    <row r="22" spans="1:24">
      <c r="A22" s="15" t="s">
        <v>497</v>
      </c>
      <c r="B22" s="17" t="n">
        <v>6598</v>
      </c>
      <c r="C22" s="18">
        <f>(33.0/B22*100)</f>
        <v/>
      </c>
      <c r="D22" s="19" t="n">
        <v>6565</v>
      </c>
      <c r="E22" s="18" t="n">
        <v>497.37176388</v>
      </c>
      <c r="F22" s="20" t="n">
        <v>3.79440746</v>
      </c>
      <c r="G22" s="18" t="n">
        <v>451.63960422</v>
      </c>
      <c r="H22" s="20" t="n">
        <v>4.59275795</v>
      </c>
      <c r="I22" s="18" t="n">
        <v>398.16306601</v>
      </c>
      <c r="J22" s="20" t="n">
        <v>7.2998679</v>
      </c>
      <c r="K22" s="18" t="n">
        <v>414.05367721</v>
      </c>
      <c r="L22" s="20" t="n">
        <v>10.0544561</v>
      </c>
      <c r="M22" s="18" t="n">
        <v>396.05438353</v>
      </c>
      <c r="N22" s="20" t="n">
        <v>16.41430482</v>
      </c>
      <c r="O22" s="18" t="s">
        <v>481</v>
      </c>
      <c r="P22" s="20" t="s">
        <v>481</v>
      </c>
      <c r="Q22" s="18" t="s">
        <v>481</v>
      </c>
      <c r="R22" s="20" t="s">
        <v>481</v>
      </c>
      <c r="S22" s="18" t="s">
        <v>481</v>
      </c>
      <c r="T22" s="20" t="s">
        <v>481</v>
      </c>
      <c r="U22" s="18" t="n">
        <v>452.91331493</v>
      </c>
      <c r="V22" s="20" t="n">
        <v>90.02564055000001</v>
      </c>
      <c r="W22" s="18" t="n">
        <v>439.09923368</v>
      </c>
      <c r="X22" s="20" t="n">
        <v>11.53477724</v>
      </c>
    </row>
    <row r="23" spans="1:24">
      <c r="A23" s="15" t="s">
        <v>498</v>
      </c>
      <c r="B23" s="17" t="n">
        <v>11583</v>
      </c>
      <c r="C23" s="18">
        <f>(210.0/B23*100)</f>
        <v/>
      </c>
      <c r="D23" s="19" t="n">
        <v>11373</v>
      </c>
      <c r="E23" s="18" t="n">
        <v>507.40807289</v>
      </c>
      <c r="F23" s="20" t="n">
        <v>3.19560491</v>
      </c>
      <c r="G23" s="18" t="n">
        <v>497.03854591</v>
      </c>
      <c r="H23" s="20" t="n">
        <v>3.92165029</v>
      </c>
      <c r="I23" s="18" t="n">
        <v>457.22135483</v>
      </c>
      <c r="J23" s="20" t="n">
        <v>3.56126099</v>
      </c>
      <c r="K23" s="18" t="n">
        <v>414.50190147</v>
      </c>
      <c r="L23" s="20" t="n">
        <v>9.41543076</v>
      </c>
      <c r="M23" s="18" t="n">
        <v>405.75853203</v>
      </c>
      <c r="N23" s="20" t="n">
        <v>24.48292303</v>
      </c>
      <c r="O23" s="18" t="s">
        <v>481</v>
      </c>
      <c r="P23" s="20" t="s">
        <v>481</v>
      </c>
      <c r="Q23" s="18" t="s">
        <v>481</v>
      </c>
      <c r="R23" s="20" t="s">
        <v>481</v>
      </c>
      <c r="S23" s="18" t="s">
        <v>481</v>
      </c>
      <c r="T23" s="20" t="s">
        <v>481</v>
      </c>
      <c r="U23" s="18" t="s">
        <v>481</v>
      </c>
      <c r="V23" s="20" t="s">
        <v>481</v>
      </c>
      <c r="W23" s="18" t="n">
        <v>431.75927293</v>
      </c>
      <c r="X23" s="20" t="n">
        <v>13.07749614</v>
      </c>
    </row>
    <row r="24" spans="1:24">
      <c r="A24" s="15" t="s">
        <v>499</v>
      </c>
      <c r="B24" s="17" t="n">
        <v>6647</v>
      </c>
      <c r="C24" s="18">
        <f>(7.0/B24*100)</f>
        <v/>
      </c>
      <c r="D24" s="19" t="n">
        <v>6640</v>
      </c>
      <c r="E24" s="18" t="n">
        <v>522.73149086</v>
      </c>
      <c r="F24" s="20" t="n">
        <v>3.18238192</v>
      </c>
      <c r="G24" s="18" t="n">
        <v>507.44826931</v>
      </c>
      <c r="H24" s="20" t="n">
        <v>5.20633658</v>
      </c>
      <c r="I24" s="18" t="n">
        <v>459.39900006</v>
      </c>
      <c r="J24" s="20" t="n">
        <v>8.549026469999999</v>
      </c>
      <c r="K24" s="18" t="s">
        <v>481</v>
      </c>
      <c r="L24" s="20" t="s">
        <v>481</v>
      </c>
      <c r="M24" s="18" t="s">
        <v>481</v>
      </c>
      <c r="N24" s="20" t="s">
        <v>481</v>
      </c>
      <c r="O24" s="18" t="s">
        <v>481</v>
      </c>
      <c r="P24" s="20" t="s">
        <v>481</v>
      </c>
      <c r="Q24" s="18" t="s">
        <v>481</v>
      </c>
      <c r="R24" s="20" t="s">
        <v>481</v>
      </c>
      <c r="S24" s="18" t="s">
        <v>481</v>
      </c>
      <c r="T24" s="20" t="s">
        <v>481</v>
      </c>
      <c r="U24" s="18" t="s">
        <v>481</v>
      </c>
      <c r="V24" s="20" t="s">
        <v>481</v>
      </c>
      <c r="W24" s="18" t="n">
        <v>469.44237469</v>
      </c>
      <c r="X24" s="20" t="n">
        <v>9.04790609</v>
      </c>
    </row>
    <row r="25" spans="1:24">
      <c r="A25" s="15" t="s">
        <v>500</v>
      </c>
      <c r="B25" s="17" t="n">
        <v>5581</v>
      </c>
      <c r="C25" s="18">
        <f>(24.0/B25*100)</f>
        <v/>
      </c>
      <c r="D25" s="19" t="n">
        <v>5557</v>
      </c>
      <c r="E25" s="18" t="n">
        <v>524.24268519</v>
      </c>
      <c r="F25" s="20" t="n">
        <v>3.48920062</v>
      </c>
      <c r="G25" s="18" t="n">
        <v>526.55558623</v>
      </c>
      <c r="H25" s="20" t="n">
        <v>4.99567245</v>
      </c>
      <c r="I25" s="18" t="n">
        <v>475.37012107</v>
      </c>
      <c r="J25" s="20" t="n">
        <v>6.3866934</v>
      </c>
      <c r="K25" s="18" t="n">
        <v>438.63596501</v>
      </c>
      <c r="L25" s="20" t="n">
        <v>10.31051539</v>
      </c>
      <c r="M25" s="18" t="n">
        <v>473.46220272</v>
      </c>
      <c r="N25" s="20" t="n">
        <v>44.21884831</v>
      </c>
      <c r="O25" s="18" t="s">
        <v>481</v>
      </c>
      <c r="P25" s="20" t="s">
        <v>481</v>
      </c>
      <c r="Q25" s="18" t="s">
        <v>481</v>
      </c>
      <c r="R25" s="20" t="s">
        <v>481</v>
      </c>
      <c r="S25" s="18" t="s">
        <v>481</v>
      </c>
      <c r="T25" s="20" t="s">
        <v>481</v>
      </c>
      <c r="U25" s="18" t="s">
        <v>481</v>
      </c>
      <c r="V25" s="20" t="s">
        <v>481</v>
      </c>
      <c r="W25" s="18" t="n">
        <v>469.48403587</v>
      </c>
      <c r="X25" s="20" t="n">
        <v>16.89517969</v>
      </c>
    </row>
    <row r="26" spans="1:24">
      <c r="A26" s="15" t="s">
        <v>501</v>
      </c>
      <c r="B26" s="17" t="n">
        <v>4869</v>
      </c>
      <c r="C26" s="18">
        <f>(32.0/B26*100)</f>
        <v/>
      </c>
      <c r="D26" s="19" t="n">
        <v>4837</v>
      </c>
      <c r="E26" s="18" t="n">
        <v>492.83542838</v>
      </c>
      <c r="F26" s="20" t="n">
        <v>2.20462567</v>
      </c>
      <c r="G26" s="18" t="n">
        <v>492.51919509</v>
      </c>
      <c r="H26" s="20" t="n">
        <v>2.902512</v>
      </c>
      <c r="I26" s="18" t="n">
        <v>457.52612597</v>
      </c>
      <c r="J26" s="20" t="n">
        <v>5.46895989</v>
      </c>
      <c r="K26" s="18" t="n">
        <v>449.17045854</v>
      </c>
      <c r="L26" s="20" t="n">
        <v>16.07707056</v>
      </c>
      <c r="M26" s="18" t="n">
        <v>399.80116045</v>
      </c>
      <c r="N26" s="20" t="n">
        <v>26.36800611</v>
      </c>
      <c r="O26" s="18" t="s">
        <v>481</v>
      </c>
      <c r="P26" s="20" t="s">
        <v>481</v>
      </c>
      <c r="Q26" s="18" t="s">
        <v>481</v>
      </c>
      <c r="R26" s="20" t="s">
        <v>481</v>
      </c>
      <c r="S26" s="18" t="s">
        <v>481</v>
      </c>
      <c r="T26" s="20" t="s">
        <v>481</v>
      </c>
      <c r="U26" s="18" t="s">
        <v>481</v>
      </c>
      <c r="V26" s="20" t="s">
        <v>481</v>
      </c>
      <c r="W26" s="18" t="n">
        <v>448.37973029</v>
      </c>
      <c r="X26" s="20" t="n">
        <v>10.86037628</v>
      </c>
    </row>
    <row r="27" spans="1:24">
      <c r="A27" s="15" t="s">
        <v>502</v>
      </c>
      <c r="B27" s="17" t="n">
        <v>5299</v>
      </c>
      <c r="C27" s="18">
        <f>(17.0/B27*100)</f>
        <v/>
      </c>
      <c r="D27" s="19" t="n">
        <v>5282</v>
      </c>
      <c r="E27" s="18" t="n">
        <v>526.15011111</v>
      </c>
      <c r="F27" s="20" t="n">
        <v>2.13185391</v>
      </c>
      <c r="G27" s="18" t="n">
        <v>485.22038552</v>
      </c>
      <c r="H27" s="20" t="n">
        <v>3.60777857</v>
      </c>
      <c r="I27" s="18" t="n">
        <v>433.4196299</v>
      </c>
      <c r="J27" s="20" t="n">
        <v>3.95853844</v>
      </c>
      <c r="K27" s="18" t="n">
        <v>430.51119248</v>
      </c>
      <c r="L27" s="20" t="n">
        <v>4.61299356</v>
      </c>
      <c r="M27" s="18" t="n">
        <v>429.32288559</v>
      </c>
      <c r="N27" s="20" t="n">
        <v>6.71104325</v>
      </c>
      <c r="O27" s="18" t="s">
        <v>481</v>
      </c>
      <c r="P27" s="20" t="s">
        <v>481</v>
      </c>
      <c r="Q27" s="18" t="s">
        <v>481</v>
      </c>
      <c r="R27" s="20" t="s">
        <v>481</v>
      </c>
      <c r="S27" s="18" t="s">
        <v>481</v>
      </c>
      <c r="T27" s="20" t="s">
        <v>481</v>
      </c>
      <c r="U27" s="18" t="s">
        <v>481</v>
      </c>
      <c r="V27" s="20" t="s">
        <v>481</v>
      </c>
      <c r="W27" s="18" t="n">
        <v>438.86392899</v>
      </c>
      <c r="X27" s="20" t="n">
        <v>5.34344194</v>
      </c>
    </row>
    <row r="28" spans="1:24">
      <c r="A28" s="15" t="s">
        <v>503</v>
      </c>
      <c r="B28" s="17" t="n">
        <v>7568</v>
      </c>
      <c r="C28" s="18">
        <f>(51.0/B28*100)</f>
        <v/>
      </c>
      <c r="D28" s="19" t="n">
        <v>7517</v>
      </c>
      <c r="E28" s="18" t="n">
        <v>446.29305721</v>
      </c>
      <c r="F28" s="20" t="n">
        <v>3.45043913</v>
      </c>
      <c r="G28" s="18" t="n">
        <v>466.97680319</v>
      </c>
      <c r="H28" s="20" t="n">
        <v>4.73791965</v>
      </c>
      <c r="I28" s="18" t="n">
        <v>418.31447431</v>
      </c>
      <c r="J28" s="20" t="n">
        <v>2.96554048</v>
      </c>
      <c r="K28" s="18" t="n">
        <v>399.20030581</v>
      </c>
      <c r="L28" s="20" t="n">
        <v>3.10421309</v>
      </c>
      <c r="M28" s="18" t="n">
        <v>392.07432112</v>
      </c>
      <c r="N28" s="20" t="n">
        <v>4.38896116</v>
      </c>
      <c r="O28" s="18" t="s">
        <v>481</v>
      </c>
      <c r="P28" s="20" t="s">
        <v>481</v>
      </c>
      <c r="Q28" s="18" t="s">
        <v>481</v>
      </c>
      <c r="R28" s="20" t="s">
        <v>481</v>
      </c>
      <c r="S28" s="18" t="s">
        <v>481</v>
      </c>
      <c r="T28" s="20" t="s">
        <v>481</v>
      </c>
      <c r="U28" s="18" t="s">
        <v>481</v>
      </c>
      <c r="V28" s="20" t="s">
        <v>481</v>
      </c>
      <c r="W28" s="18" t="n">
        <v>386.47328248</v>
      </c>
      <c r="X28" s="20" t="n">
        <v>15.04310471</v>
      </c>
    </row>
    <row r="29" spans="1:24">
      <c r="A29" s="15" t="s">
        <v>504</v>
      </c>
      <c r="B29" s="17" t="n">
        <v>5385</v>
      </c>
      <c r="C29" s="18">
        <f>(30.0/B29*100)</f>
        <v/>
      </c>
      <c r="D29" s="19" t="n">
        <v>5355</v>
      </c>
      <c r="E29" s="18" t="n">
        <v>529.95689311</v>
      </c>
      <c r="F29" s="20" t="n">
        <v>2.76710569</v>
      </c>
      <c r="G29" s="18" t="s">
        <v>481</v>
      </c>
      <c r="H29" s="20" t="s">
        <v>481</v>
      </c>
      <c r="I29" s="18" t="n">
        <v>487.35179003</v>
      </c>
      <c r="J29" s="20" t="n">
        <v>3.25058289</v>
      </c>
      <c r="K29" s="18" t="n">
        <v>465.72284865</v>
      </c>
      <c r="L29" s="20" t="n">
        <v>9.9188338</v>
      </c>
      <c r="M29" s="18" t="n">
        <v>413.81628532</v>
      </c>
      <c r="N29" s="20" t="n">
        <v>13.86550712</v>
      </c>
      <c r="O29" s="18" t="s">
        <v>481</v>
      </c>
      <c r="P29" s="20" t="s">
        <v>481</v>
      </c>
      <c r="Q29" s="18" t="s">
        <v>481</v>
      </c>
      <c r="R29" s="20" t="s">
        <v>481</v>
      </c>
      <c r="S29" s="18" t="s">
        <v>481</v>
      </c>
      <c r="T29" s="20" t="s">
        <v>481</v>
      </c>
      <c r="U29" s="18" t="s">
        <v>481</v>
      </c>
      <c r="V29" s="20" t="s">
        <v>481</v>
      </c>
      <c r="W29" s="18" t="n">
        <v>445.51946715</v>
      </c>
      <c r="X29" s="20" t="n">
        <v>13.81597489</v>
      </c>
    </row>
    <row r="30" spans="1:24">
      <c r="A30" s="15" t="s">
        <v>505</v>
      </c>
      <c r="B30" s="17" t="n">
        <v>4520</v>
      </c>
      <c r="C30" s="18">
        <f>(96.0/B30*100)</f>
        <v/>
      </c>
      <c r="D30" s="19" t="n">
        <v>4424</v>
      </c>
      <c r="E30" s="18" t="n">
        <v>547.87737287</v>
      </c>
      <c r="F30" s="20" t="n">
        <v>3.14744389</v>
      </c>
      <c r="G30" s="18" t="n">
        <v>503.29815372</v>
      </c>
      <c r="H30" s="20" t="n">
        <v>3.43328508</v>
      </c>
      <c r="I30" s="18" t="n">
        <v>473.31767617</v>
      </c>
      <c r="J30" s="20" t="n">
        <v>5.53738466</v>
      </c>
      <c r="K30" s="18" t="n">
        <v>449.83836667</v>
      </c>
      <c r="L30" s="20" t="n">
        <v>13.78685594</v>
      </c>
      <c r="M30" s="18" t="n">
        <v>415.48006453</v>
      </c>
      <c r="N30" s="20" t="n">
        <v>18.31181397</v>
      </c>
      <c r="O30" s="18" t="s">
        <v>481</v>
      </c>
      <c r="P30" s="20" t="s">
        <v>481</v>
      </c>
      <c r="Q30" s="18" t="s">
        <v>481</v>
      </c>
      <c r="R30" s="20" t="s">
        <v>481</v>
      </c>
      <c r="S30" s="18" t="s">
        <v>481</v>
      </c>
      <c r="T30" s="20" t="s">
        <v>481</v>
      </c>
      <c r="U30" s="18" t="s">
        <v>481</v>
      </c>
      <c r="V30" s="20" t="s">
        <v>481</v>
      </c>
      <c r="W30" s="18" t="n">
        <v>464.1790108</v>
      </c>
      <c r="X30" s="20" t="n">
        <v>5.9229488</v>
      </c>
    </row>
    <row r="31" spans="1:24">
      <c r="A31" s="15" t="s">
        <v>506</v>
      </c>
      <c r="B31" s="17" t="n">
        <v>5456</v>
      </c>
      <c r="C31" s="18">
        <f>(125.0/B31*100)</f>
        <v/>
      </c>
      <c r="D31" s="19" t="n">
        <v>5331</v>
      </c>
      <c r="E31" s="18" t="n">
        <v>535.29637183</v>
      </c>
      <c r="F31" s="20" t="n">
        <v>2.89343801</v>
      </c>
      <c r="G31" s="18" t="n">
        <v>500.12225281</v>
      </c>
      <c r="H31" s="20" t="n">
        <v>3.53268814</v>
      </c>
      <c r="I31" s="18" t="n">
        <v>466.07847426</v>
      </c>
      <c r="J31" s="20" t="n">
        <v>5.68807452</v>
      </c>
      <c r="K31" s="18" t="n">
        <v>483.33606796</v>
      </c>
      <c r="L31" s="20" t="n">
        <v>14.92577309</v>
      </c>
      <c r="M31" s="18" t="n">
        <v>404.97132034</v>
      </c>
      <c r="N31" s="20" t="n">
        <v>20.24481049</v>
      </c>
      <c r="O31" s="18" t="s">
        <v>481</v>
      </c>
      <c r="P31" s="20" t="s">
        <v>481</v>
      </c>
      <c r="Q31" s="18" t="s">
        <v>481</v>
      </c>
      <c r="R31" s="20" t="s">
        <v>481</v>
      </c>
      <c r="S31" s="18" t="s">
        <v>481</v>
      </c>
      <c r="T31" s="20" t="s">
        <v>481</v>
      </c>
      <c r="U31" s="18" t="s">
        <v>481</v>
      </c>
      <c r="V31" s="20" t="s">
        <v>481</v>
      </c>
      <c r="W31" s="18" t="n">
        <v>449.05882296</v>
      </c>
      <c r="X31" s="20" t="n">
        <v>9.96801513</v>
      </c>
    </row>
    <row r="32" spans="1:24">
      <c r="A32" s="15" t="s">
        <v>507</v>
      </c>
      <c r="B32" s="17" t="n">
        <v>4478</v>
      </c>
      <c r="C32" s="18">
        <f>(5.0/B32*100)</f>
        <v/>
      </c>
      <c r="D32" s="19" t="n">
        <v>4473</v>
      </c>
      <c r="E32" s="18" t="n">
        <v>522.34459664</v>
      </c>
      <c r="F32" s="20" t="n">
        <v>2.45212066</v>
      </c>
      <c r="G32" s="18" t="n">
        <v>477.01650881</v>
      </c>
      <c r="H32" s="20" t="n">
        <v>3.71257685</v>
      </c>
      <c r="I32" s="18" t="n">
        <v>480.25212992</v>
      </c>
      <c r="J32" s="20" t="n">
        <v>5.62594884</v>
      </c>
      <c r="K32" s="18" t="s">
        <v>481</v>
      </c>
      <c r="L32" s="20" t="s">
        <v>481</v>
      </c>
      <c r="M32" s="18" t="s">
        <v>481</v>
      </c>
      <c r="N32" s="20" t="s">
        <v>481</v>
      </c>
      <c r="O32" s="18" t="s">
        <v>481</v>
      </c>
      <c r="P32" s="20" t="s">
        <v>481</v>
      </c>
      <c r="Q32" s="18" t="s">
        <v>481</v>
      </c>
      <c r="R32" s="20" t="s">
        <v>481</v>
      </c>
      <c r="S32" s="18" t="s">
        <v>481</v>
      </c>
      <c r="T32" s="20" t="s">
        <v>481</v>
      </c>
      <c r="U32" s="18" t="s">
        <v>481</v>
      </c>
      <c r="V32" s="20" t="s">
        <v>481</v>
      </c>
      <c r="W32" s="18" t="n">
        <v>439.36870242</v>
      </c>
      <c r="X32" s="20" t="n">
        <v>14.37239983</v>
      </c>
    </row>
    <row r="33" spans="1:24">
      <c r="A33" s="15" t="s">
        <v>508</v>
      </c>
      <c r="B33" s="17" t="n">
        <v>7325</v>
      </c>
      <c r="C33" s="18">
        <f>(74.0/B33*100)</f>
        <v/>
      </c>
      <c r="D33" s="19" t="n">
        <v>7251</v>
      </c>
      <c r="E33" s="18" t="n">
        <v>547.03058987</v>
      </c>
      <c r="F33" s="20" t="n">
        <v>3.04080579</v>
      </c>
      <c r="G33" s="18" t="n">
        <v>489.77581833</v>
      </c>
      <c r="H33" s="20" t="n">
        <v>4.68245571</v>
      </c>
      <c r="I33" s="18" t="n">
        <v>470.37045807</v>
      </c>
      <c r="J33" s="20" t="n">
        <v>3.47061881</v>
      </c>
      <c r="K33" s="18" t="n">
        <v>470.07931392</v>
      </c>
      <c r="L33" s="20" t="n">
        <v>4.56401911</v>
      </c>
      <c r="M33" s="18" t="n">
        <v>462.67216515</v>
      </c>
      <c r="N33" s="20" t="n">
        <v>5.71370298</v>
      </c>
      <c r="O33" s="18" t="s">
        <v>481</v>
      </c>
      <c r="P33" s="20" t="s">
        <v>481</v>
      </c>
      <c r="Q33" s="18" t="s">
        <v>481</v>
      </c>
      <c r="R33" s="20" t="s">
        <v>481</v>
      </c>
      <c r="S33" s="18" t="s">
        <v>481</v>
      </c>
      <c r="T33" s="20" t="s">
        <v>481</v>
      </c>
      <c r="U33" s="18" t="s">
        <v>481</v>
      </c>
      <c r="V33" s="20" t="s">
        <v>481</v>
      </c>
      <c r="W33" s="18" t="n">
        <v>443.04269993</v>
      </c>
      <c r="X33" s="20" t="n">
        <v>11.50571989</v>
      </c>
    </row>
    <row r="34" spans="1:24">
      <c r="A34" s="15" t="s">
        <v>509</v>
      </c>
      <c r="B34" s="17" t="n">
        <v>6350</v>
      </c>
      <c r="C34" s="18">
        <f>(65.0/B34*100)</f>
        <v/>
      </c>
      <c r="D34" s="19" t="n">
        <v>6285</v>
      </c>
      <c r="E34" s="18" t="n">
        <v>474.4750761</v>
      </c>
      <c r="F34" s="20" t="n">
        <v>2.90138621</v>
      </c>
      <c r="G34" s="18" t="n">
        <v>424.87047911</v>
      </c>
      <c r="H34" s="20" t="n">
        <v>4.47617186</v>
      </c>
      <c r="I34" s="18" t="n">
        <v>347.78023595</v>
      </c>
      <c r="J34" s="20" t="n">
        <v>9.06404704</v>
      </c>
      <c r="K34" s="18" t="n">
        <v>267.34140509</v>
      </c>
      <c r="L34" s="20" t="n">
        <v>15.41488095</v>
      </c>
      <c r="M34" s="18" t="n">
        <v>272.11218786</v>
      </c>
      <c r="N34" s="20" t="n">
        <v>16.16632827</v>
      </c>
      <c r="O34" s="18" t="s">
        <v>481</v>
      </c>
      <c r="P34" s="20" t="s">
        <v>481</v>
      </c>
      <c r="Q34" s="18" t="s">
        <v>481</v>
      </c>
      <c r="R34" s="20" t="s">
        <v>481</v>
      </c>
      <c r="S34" s="18" t="s">
        <v>481</v>
      </c>
      <c r="T34" s="20" t="s">
        <v>481</v>
      </c>
      <c r="U34" s="18" t="s">
        <v>481</v>
      </c>
      <c r="V34" s="20" t="s">
        <v>481</v>
      </c>
      <c r="W34" s="18" t="n">
        <v>414.04405459</v>
      </c>
      <c r="X34" s="20" t="n">
        <v>16.2909212</v>
      </c>
    </row>
    <row r="35" spans="1:24">
      <c r="A35" s="15" t="s">
        <v>510</v>
      </c>
      <c r="B35" s="17" t="n">
        <v>6406</v>
      </c>
      <c r="C35" s="18">
        <f>(36.0/B35*100)</f>
        <v/>
      </c>
      <c r="D35" s="19" t="n">
        <v>6370</v>
      </c>
      <c r="E35" s="18" t="n">
        <v>537.25403604</v>
      </c>
      <c r="F35" s="20" t="n">
        <v>2.68027</v>
      </c>
      <c r="G35" s="18" t="n">
        <v>499.35002777</v>
      </c>
      <c r="H35" s="20" t="n">
        <v>1.56819078</v>
      </c>
      <c r="I35" s="18" t="n">
        <v>451.74087245</v>
      </c>
      <c r="J35" s="20" t="n">
        <v>6.28631703</v>
      </c>
      <c r="K35" s="18" t="n">
        <v>419.97378642</v>
      </c>
      <c r="L35" s="20" t="n">
        <v>27.3171741</v>
      </c>
      <c r="M35" s="18" t="n">
        <v>390.7797419</v>
      </c>
      <c r="N35" s="20" t="n">
        <v>26.80488133</v>
      </c>
      <c r="O35" s="18" t="s">
        <v>481</v>
      </c>
      <c r="P35" s="20" t="s">
        <v>481</v>
      </c>
      <c r="Q35" s="18" t="s">
        <v>481</v>
      </c>
      <c r="R35" s="20" t="s">
        <v>481</v>
      </c>
      <c r="S35" s="18" t="s">
        <v>481</v>
      </c>
      <c r="T35" s="20" t="s">
        <v>481</v>
      </c>
      <c r="U35" s="18" t="s">
        <v>481</v>
      </c>
      <c r="V35" s="20" t="s">
        <v>481</v>
      </c>
      <c r="W35" s="18" t="n">
        <v>483.69755312</v>
      </c>
      <c r="X35" s="20" t="n">
        <v>19.31399794</v>
      </c>
    </row>
    <row r="36" spans="1:24">
      <c r="A36" s="15" t="s">
        <v>511</v>
      </c>
      <c r="B36" s="17" t="n">
        <v>6736</v>
      </c>
      <c r="C36" s="18">
        <f>(26.0/B36*100)</f>
        <v/>
      </c>
      <c r="D36" s="19" t="n">
        <v>6710</v>
      </c>
      <c r="E36" s="18" t="n">
        <v>520.33221971</v>
      </c>
      <c r="F36" s="20" t="n">
        <v>2.83347368</v>
      </c>
      <c r="G36" s="18" t="n">
        <v>500.20053936</v>
      </c>
      <c r="H36" s="20" t="n">
        <v>4.05130898</v>
      </c>
      <c r="I36" s="18" t="n">
        <v>474.33246049</v>
      </c>
      <c r="J36" s="20" t="n">
        <v>2.95400497</v>
      </c>
      <c r="K36" s="18" t="n">
        <v>474.20586066</v>
      </c>
      <c r="L36" s="20" t="n">
        <v>4.51800991</v>
      </c>
      <c r="M36" s="18" t="n">
        <v>422.404403</v>
      </c>
      <c r="N36" s="20" t="n">
        <v>8.84425025</v>
      </c>
      <c r="O36" s="18" t="s">
        <v>481</v>
      </c>
      <c r="P36" s="20" t="s">
        <v>481</v>
      </c>
      <c r="Q36" s="18" t="s">
        <v>481</v>
      </c>
      <c r="R36" s="20" t="s">
        <v>481</v>
      </c>
      <c r="S36" s="18" t="s">
        <v>481</v>
      </c>
      <c r="T36" s="20" t="s">
        <v>481</v>
      </c>
      <c r="U36" s="18" t="s">
        <v>481</v>
      </c>
      <c r="V36" s="20" t="s">
        <v>481</v>
      </c>
      <c r="W36" s="18" t="n">
        <v>446.6409728</v>
      </c>
      <c r="X36" s="20" t="n">
        <v>10.01755789</v>
      </c>
    </row>
    <row r="37" spans="1:24">
      <c r="A37" s="15" t="s">
        <v>512</v>
      </c>
      <c r="B37" s="17" t="n">
        <v>5458</v>
      </c>
      <c r="C37" s="18">
        <f>(62.0/B37*100)</f>
        <v/>
      </c>
      <c r="D37" s="19" t="n">
        <v>5396</v>
      </c>
      <c r="E37" s="18" t="n">
        <v>521.59144339</v>
      </c>
      <c r="F37" s="20" t="n">
        <v>3.56421221</v>
      </c>
      <c r="G37" s="18" t="n">
        <v>505.14223629</v>
      </c>
      <c r="H37" s="20" t="n">
        <v>4.49622607</v>
      </c>
      <c r="I37" s="18" t="n">
        <v>450.89493009</v>
      </c>
      <c r="J37" s="20" t="n">
        <v>5.05518664</v>
      </c>
      <c r="K37" s="18" t="n">
        <v>405.99378906</v>
      </c>
      <c r="L37" s="20" t="n">
        <v>10.5947883</v>
      </c>
      <c r="M37" s="18" t="n">
        <v>397.50642354</v>
      </c>
      <c r="N37" s="20" t="n">
        <v>13.25402443</v>
      </c>
      <c r="O37" s="18" t="s">
        <v>481</v>
      </c>
      <c r="P37" s="20" t="s">
        <v>481</v>
      </c>
      <c r="Q37" s="18" t="s">
        <v>481</v>
      </c>
      <c r="R37" s="20" t="s">
        <v>481</v>
      </c>
      <c r="S37" s="18" t="s">
        <v>481</v>
      </c>
      <c r="T37" s="20" t="s">
        <v>481</v>
      </c>
      <c r="U37" s="18" t="s">
        <v>481</v>
      </c>
      <c r="V37" s="20" t="s">
        <v>481</v>
      </c>
      <c r="W37" s="18" t="n">
        <v>410.54009877</v>
      </c>
      <c r="X37" s="20" t="n">
        <v>8.96139144</v>
      </c>
    </row>
    <row r="38" spans="1:24">
      <c r="A38" s="15" t="s">
        <v>513</v>
      </c>
      <c r="B38" s="17" t="n">
        <v>5860</v>
      </c>
      <c r="C38" s="18">
        <f>(16.0/B38*100)</f>
        <v/>
      </c>
      <c r="D38" s="19" t="n">
        <v>5844</v>
      </c>
      <c r="E38" s="18" t="n">
        <v>528.798121</v>
      </c>
      <c r="F38" s="20" t="n">
        <v>4.46053648</v>
      </c>
      <c r="G38" s="18" t="n">
        <v>505.23315956</v>
      </c>
      <c r="H38" s="20" t="n">
        <v>2.90704212</v>
      </c>
      <c r="I38" s="18" t="n">
        <v>446.44190484</v>
      </c>
      <c r="J38" s="20" t="n">
        <v>4.16856665</v>
      </c>
      <c r="K38" s="18" t="n">
        <v>437.26246841</v>
      </c>
      <c r="L38" s="20" t="n">
        <v>7.65406249</v>
      </c>
      <c r="M38" s="18" t="n">
        <v>408.12809041</v>
      </c>
      <c r="N38" s="20" t="n">
        <v>10.90335481</v>
      </c>
      <c r="O38" s="18" t="s">
        <v>481</v>
      </c>
      <c r="P38" s="20" t="s">
        <v>481</v>
      </c>
      <c r="Q38" s="18" t="s">
        <v>481</v>
      </c>
      <c r="R38" s="20" t="s">
        <v>481</v>
      </c>
      <c r="S38" s="18" t="s">
        <v>481</v>
      </c>
      <c r="T38" s="20" t="s">
        <v>481</v>
      </c>
      <c r="U38" s="18" t="s">
        <v>481</v>
      </c>
      <c r="V38" s="20" t="s">
        <v>481</v>
      </c>
      <c r="W38" s="18" t="n">
        <v>420.19296611</v>
      </c>
      <c r="X38" s="20" t="n">
        <v>10.89932378</v>
      </c>
    </row>
    <row r="39" spans="1:24">
      <c r="A39" s="15" t="s">
        <v>514</v>
      </c>
      <c r="B39" s="17" t="n">
        <v>5895</v>
      </c>
      <c r="C39" s="18">
        <f>(30.0/B39*100)</f>
        <v/>
      </c>
      <c r="D39" s="19" t="n">
        <v>5865</v>
      </c>
      <c r="E39" s="18" t="n">
        <v>470.36141564</v>
      </c>
      <c r="F39" s="20" t="n">
        <v>6.74134312</v>
      </c>
      <c r="G39" s="18" t="n">
        <v>415.64798587</v>
      </c>
      <c r="H39" s="20" t="n">
        <v>5.60745688</v>
      </c>
      <c r="I39" s="18" t="n">
        <v>423.32320835</v>
      </c>
      <c r="J39" s="20" t="n">
        <v>4.82606091</v>
      </c>
      <c r="K39" s="18" t="n">
        <v>428.66817365</v>
      </c>
      <c r="L39" s="20" t="n">
        <v>4.65144612</v>
      </c>
      <c r="M39" s="18" t="n">
        <v>407.05945271</v>
      </c>
      <c r="N39" s="20" t="n">
        <v>5.97834571</v>
      </c>
      <c r="O39" s="18" t="s">
        <v>481</v>
      </c>
      <c r="P39" s="20" t="s">
        <v>481</v>
      </c>
      <c r="Q39" s="18" t="s">
        <v>481</v>
      </c>
      <c r="R39" s="20" t="s">
        <v>481</v>
      </c>
      <c r="S39" s="18" t="s">
        <v>481</v>
      </c>
      <c r="T39" s="20" t="s">
        <v>481</v>
      </c>
      <c r="U39" s="18" t="s">
        <v>481</v>
      </c>
      <c r="V39" s="20" t="s">
        <v>481</v>
      </c>
      <c r="W39" s="18" t="n">
        <v>355.39199217</v>
      </c>
      <c r="X39" s="20" t="n">
        <v>14.83865981</v>
      </c>
    </row>
    <row r="40" spans="1:24">
      <c r="A40" s="15" t="s">
        <v>515</v>
      </c>
      <c r="B40" s="17" t="n">
        <v>14157</v>
      </c>
      <c r="C40" s="18">
        <f>(257.0/B40*100)</f>
        <v/>
      </c>
      <c r="D40" s="19" t="n">
        <v>13900</v>
      </c>
      <c r="E40" s="18" t="n">
        <v>531.95672394</v>
      </c>
      <c r="F40" s="20" t="n">
        <v>3.54950173</v>
      </c>
      <c r="G40" s="18" t="n">
        <v>487.99173522</v>
      </c>
      <c r="H40" s="20" t="n">
        <v>2.77159795</v>
      </c>
      <c r="I40" s="18" t="n">
        <v>454.60754577</v>
      </c>
      <c r="J40" s="20" t="n">
        <v>6.4208476</v>
      </c>
      <c r="K40" s="18" t="n">
        <v>446.84830502</v>
      </c>
      <c r="L40" s="20" t="n">
        <v>12.63145842</v>
      </c>
      <c r="M40" s="18" t="n">
        <v>434.12281754</v>
      </c>
      <c r="N40" s="20" t="n">
        <v>16.29252982</v>
      </c>
      <c r="O40" s="18" t="s">
        <v>481</v>
      </c>
      <c r="P40" s="20" t="s">
        <v>481</v>
      </c>
      <c r="Q40" s="18" t="s">
        <v>481</v>
      </c>
      <c r="R40" s="20" t="s">
        <v>481</v>
      </c>
      <c r="S40" s="18" t="s">
        <v>481</v>
      </c>
      <c r="T40" s="20" t="s">
        <v>481</v>
      </c>
      <c r="U40" s="18" t="s">
        <v>481</v>
      </c>
      <c r="V40" s="20" t="s">
        <v>481</v>
      </c>
      <c r="W40" s="18" t="n">
        <v>449.10593601</v>
      </c>
      <c r="X40" s="20" t="n">
        <v>5.26139228</v>
      </c>
    </row>
    <row r="41" spans="1:24">
      <c r="A41" s="15" t="s">
        <v>516</v>
      </c>
      <c r="B41" s="17" t="n">
        <v>5712</v>
      </c>
      <c r="C41" s="18">
        <f>(40.0/B41*100)</f>
        <v/>
      </c>
      <c r="D41" s="19" t="n">
        <v>5672</v>
      </c>
      <c r="E41" s="18" t="n">
        <v>507.52144345</v>
      </c>
      <c r="F41" s="20" t="n">
        <v>3.26285339</v>
      </c>
      <c r="G41" s="18" t="s">
        <v>481</v>
      </c>
      <c r="H41" s="20" t="s">
        <v>481</v>
      </c>
      <c r="I41" s="18" t="n">
        <v>457.56087403</v>
      </c>
      <c r="J41" s="20" t="n">
        <v>5.94553622</v>
      </c>
      <c r="K41" s="18" t="n">
        <v>465.17120708</v>
      </c>
      <c r="L41" s="20" t="n">
        <v>10.46454927</v>
      </c>
      <c r="M41" s="18" t="n">
        <v>456.96897372</v>
      </c>
      <c r="N41" s="20" t="n">
        <v>10.47043115</v>
      </c>
      <c r="O41" s="18" t="s">
        <v>481</v>
      </c>
      <c r="P41" s="20" t="s">
        <v>481</v>
      </c>
      <c r="Q41" s="18" t="s">
        <v>481</v>
      </c>
      <c r="R41" s="20" t="s">
        <v>481</v>
      </c>
      <c r="S41" s="18" t="s">
        <v>481</v>
      </c>
      <c r="T41" s="20" t="s">
        <v>481</v>
      </c>
      <c r="U41" s="18" t="s">
        <v>481</v>
      </c>
      <c r="V41" s="20" t="s">
        <v>481</v>
      </c>
      <c r="W41" s="18" t="n">
        <v>411.19226295</v>
      </c>
      <c r="X41" s="20" t="n">
        <v>13.28858394</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row>
    <row r="45" spans="1:24">
      <c r="A45" s="15" t="s">
        <v>520</v>
      </c>
      <c r="B45" s="17" t="n">
        <v>5519</v>
      </c>
      <c r="C45" s="18">
        <f>(0.0/B45*100)</f>
        <v/>
      </c>
      <c r="D45" s="19" t="n">
        <v>5519</v>
      </c>
      <c r="E45" s="18" t="n">
        <v>371.35137996</v>
      </c>
      <c r="F45" s="20" t="n">
        <v>5.92170433</v>
      </c>
      <c r="G45" s="18" t="n">
        <v>353.49046019</v>
      </c>
      <c r="H45" s="20" t="n">
        <v>5.14096589</v>
      </c>
      <c r="I45" s="18" t="n">
        <v>339.06354608</v>
      </c>
      <c r="J45" s="20" t="n">
        <v>3.28100678</v>
      </c>
      <c r="K45" s="18" t="n">
        <v>342.2338039</v>
      </c>
      <c r="L45" s="20" t="n">
        <v>5.07540182</v>
      </c>
      <c r="M45" s="18" t="n">
        <v>345.09751485</v>
      </c>
      <c r="N45" s="20" t="n">
        <v>3.55880746</v>
      </c>
      <c r="O45" s="18" t="s">
        <v>481</v>
      </c>
      <c r="P45" s="20" t="s">
        <v>481</v>
      </c>
      <c r="Q45" s="18" t="s">
        <v>481</v>
      </c>
      <c r="R45" s="20" t="s">
        <v>481</v>
      </c>
      <c r="S45" s="18" t="s">
        <v>481</v>
      </c>
      <c r="T45" s="20" t="s">
        <v>481</v>
      </c>
      <c r="U45" s="18" t="n">
        <v>323.73210964</v>
      </c>
      <c r="V45" s="20" t="n">
        <v>10.94755162</v>
      </c>
      <c r="W45" s="18" t="n">
        <v>352.70068598</v>
      </c>
      <c r="X45" s="20" t="n">
        <v>5.37441339</v>
      </c>
    </row>
    <row r="46" spans="1:24">
      <c r="A46" s="15" t="s">
        <v>521</v>
      </c>
      <c r="B46" s="17" t="n">
        <v>23141</v>
      </c>
      <c r="C46" s="18">
        <f>(1128.0/B46*100)</f>
        <v/>
      </c>
      <c r="D46" s="19" t="n">
        <v>22013</v>
      </c>
      <c r="E46" s="18" t="n">
        <v>437.49840611</v>
      </c>
      <c r="F46" s="20" t="n">
        <v>3.56955333</v>
      </c>
      <c r="G46" s="18" t="n">
        <v>426.56060192</v>
      </c>
      <c r="H46" s="20" t="n">
        <v>5.30248516</v>
      </c>
      <c r="I46" s="18" t="n">
        <v>389.70639534</v>
      </c>
      <c r="J46" s="20" t="n">
        <v>3.2147832</v>
      </c>
      <c r="K46" s="18" t="n">
        <v>386.75971505</v>
      </c>
      <c r="L46" s="20" t="n">
        <v>3.57962737</v>
      </c>
      <c r="M46" s="18" t="n">
        <v>376.72673842</v>
      </c>
      <c r="N46" s="20" t="n">
        <v>5.38002501</v>
      </c>
      <c r="O46" s="18" t="s">
        <v>481</v>
      </c>
      <c r="P46" s="20" t="s">
        <v>481</v>
      </c>
      <c r="Q46" s="18" t="s">
        <v>481</v>
      </c>
      <c r="R46" s="20" t="s">
        <v>481</v>
      </c>
      <c r="S46" s="18" t="s">
        <v>481</v>
      </c>
      <c r="T46" s="20" t="s">
        <v>481</v>
      </c>
      <c r="U46" s="18" t="s">
        <v>481</v>
      </c>
      <c r="V46" s="20" t="s">
        <v>481</v>
      </c>
      <c r="W46" s="18" t="n">
        <v>355.77880519</v>
      </c>
      <c r="X46" s="20" t="n">
        <v>5.6187584</v>
      </c>
    </row>
    <row r="47" spans="1:24">
      <c r="A47" s="15" t="s">
        <v>522</v>
      </c>
      <c r="B47" s="17" t="n">
        <v>5928</v>
      </c>
      <c r="C47" s="18">
        <f>(68.0/B47*100)</f>
        <v/>
      </c>
      <c r="D47" s="19" t="n">
        <v>5860</v>
      </c>
      <c r="E47" s="18" t="n">
        <v>452.86871593</v>
      </c>
      <c r="F47" s="20" t="n">
        <v>5.2624769</v>
      </c>
      <c r="G47" s="18" t="n">
        <v>437.45212696</v>
      </c>
      <c r="H47" s="20" t="n">
        <v>5.08563277</v>
      </c>
      <c r="I47" s="18" t="n">
        <v>353.11417812</v>
      </c>
      <c r="J47" s="20" t="n">
        <v>8.310206689999999</v>
      </c>
      <c r="K47" s="18" t="n">
        <v>337.15936157</v>
      </c>
      <c r="L47" s="20" t="n">
        <v>16.80724684</v>
      </c>
      <c r="M47" s="18" t="n">
        <v>295.52335894</v>
      </c>
      <c r="N47" s="20" t="n">
        <v>15.8189615</v>
      </c>
      <c r="O47" s="18" t="s">
        <v>481</v>
      </c>
      <c r="P47" s="20" t="s">
        <v>481</v>
      </c>
      <c r="Q47" s="18" t="s">
        <v>481</v>
      </c>
      <c r="R47" s="20" t="s">
        <v>481</v>
      </c>
      <c r="S47" s="18" t="s">
        <v>481</v>
      </c>
      <c r="T47" s="20" t="s">
        <v>481</v>
      </c>
      <c r="U47" s="18" t="s">
        <v>481</v>
      </c>
      <c r="V47" s="20" t="s">
        <v>481</v>
      </c>
      <c r="W47" s="18" t="n">
        <v>387.39808981</v>
      </c>
      <c r="X47" s="20" t="n">
        <v>12.44002603</v>
      </c>
    </row>
    <row r="48" spans="1:24">
      <c r="A48" s="15" t="s">
        <v>523</v>
      </c>
      <c r="B48" s="17" t="n">
        <v>9841</v>
      </c>
      <c r="C48" s="18">
        <f>(7.0/B48*100)</f>
        <v/>
      </c>
      <c r="D48" s="19" t="n">
        <v>9834</v>
      </c>
      <c r="E48" s="18" t="n">
        <v>553.8446775</v>
      </c>
      <c r="F48" s="20" t="n">
        <v>7.87196059</v>
      </c>
      <c r="G48" s="18" t="n">
        <v>537.44158272</v>
      </c>
      <c r="H48" s="20" t="n">
        <v>7.7359038</v>
      </c>
      <c r="I48" s="18" t="n">
        <v>474.27278078</v>
      </c>
      <c r="J48" s="20" t="n">
        <v>5.71811114</v>
      </c>
      <c r="K48" s="18" t="n">
        <v>483.08831089</v>
      </c>
      <c r="L48" s="20" t="n">
        <v>6.57894961</v>
      </c>
      <c r="M48" s="18" t="n">
        <v>461.76910748</v>
      </c>
      <c r="N48" s="20" t="n">
        <v>6.10496539</v>
      </c>
      <c r="O48" s="18" t="s">
        <v>481</v>
      </c>
      <c r="P48" s="20" t="s">
        <v>481</v>
      </c>
      <c r="Q48" s="18" t="s">
        <v>481</v>
      </c>
      <c r="R48" s="20" t="s">
        <v>481</v>
      </c>
      <c r="S48" s="18" t="s">
        <v>481</v>
      </c>
      <c r="T48" s="20" t="s">
        <v>481</v>
      </c>
      <c r="U48" s="18" t="s">
        <v>481</v>
      </c>
      <c r="V48" s="20" t="s">
        <v>481</v>
      </c>
      <c r="W48" s="18" t="n">
        <v>432.74039496</v>
      </c>
      <c r="X48" s="20" t="n">
        <v>26.11655665</v>
      </c>
    </row>
    <row r="49" spans="1:24">
      <c r="A49" s="15" t="s">
        <v>524</v>
      </c>
      <c r="B49" s="17" t="n">
        <v>6349</v>
      </c>
      <c r="C49" s="18">
        <f>(56.0/B49*100)</f>
        <v/>
      </c>
      <c r="D49" s="19" t="n">
        <v>6293</v>
      </c>
      <c r="E49" s="18" t="n">
        <v>450.88950372</v>
      </c>
      <c r="F49" s="20" t="n">
        <v>3.61280562</v>
      </c>
      <c r="G49" s="18" t="s">
        <v>481</v>
      </c>
      <c r="H49" s="20" t="s">
        <v>481</v>
      </c>
      <c r="I49" s="18" t="n">
        <v>407.69895355</v>
      </c>
      <c r="J49" s="20" t="n">
        <v>4.42950241</v>
      </c>
      <c r="K49" s="18" t="n">
        <v>401.73136304</v>
      </c>
      <c r="L49" s="20" t="n">
        <v>3.73013043</v>
      </c>
      <c r="M49" s="18" t="n">
        <v>383.86780076</v>
      </c>
      <c r="N49" s="20" t="n">
        <v>6.02087395</v>
      </c>
      <c r="O49" s="18" t="s">
        <v>481</v>
      </c>
      <c r="P49" s="20" t="s">
        <v>481</v>
      </c>
      <c r="Q49" s="18" t="s">
        <v>481</v>
      </c>
      <c r="R49" s="20" t="s">
        <v>481</v>
      </c>
      <c r="S49" s="18" t="s">
        <v>481</v>
      </c>
      <c r="T49" s="20" t="s">
        <v>481</v>
      </c>
      <c r="U49" s="18" t="n">
        <v>384.18600223</v>
      </c>
      <c r="V49" s="20" t="n">
        <v>27.37081665</v>
      </c>
      <c r="W49" s="18" t="n">
        <v>381.5716263</v>
      </c>
      <c r="X49" s="20" t="n">
        <v>14.18486407</v>
      </c>
    </row>
    <row r="50" spans="1:24">
      <c r="A50" s="15" t="s">
        <v>525</v>
      </c>
      <c r="B50" s="17" t="n">
        <v>11795</v>
      </c>
      <c r="C50" s="18">
        <f>(218.0/B50*100)</f>
        <v/>
      </c>
      <c r="D50" s="19" t="n">
        <v>11577</v>
      </c>
      <c r="E50" s="18" t="n">
        <v>454.95349353</v>
      </c>
      <c r="F50" s="20" t="n">
        <v>3.07367235</v>
      </c>
      <c r="G50" s="18" t="n">
        <v>380.99283455</v>
      </c>
      <c r="H50" s="20" t="n">
        <v>3.6273303</v>
      </c>
      <c r="I50" s="18" t="n">
        <v>409.67698824</v>
      </c>
      <c r="J50" s="20" t="n">
        <v>3.98335132</v>
      </c>
      <c r="K50" s="18" t="s">
        <v>481</v>
      </c>
      <c r="L50" s="20" t="s">
        <v>481</v>
      </c>
      <c r="M50" s="18" t="n">
        <v>401.59961202</v>
      </c>
      <c r="N50" s="20" t="n">
        <v>5.06338448</v>
      </c>
      <c r="O50" s="18" t="s">
        <v>481</v>
      </c>
      <c r="P50" s="20" t="s">
        <v>481</v>
      </c>
      <c r="Q50" s="18" t="s">
        <v>481</v>
      </c>
      <c r="R50" s="20" t="s">
        <v>481</v>
      </c>
      <c r="S50" s="18" t="s">
        <v>481</v>
      </c>
      <c r="T50" s="20" t="s">
        <v>481</v>
      </c>
      <c r="U50" s="18" t="s">
        <v>481</v>
      </c>
      <c r="V50" s="20" t="s">
        <v>481</v>
      </c>
      <c r="W50" s="18" t="n">
        <v>371.90833167</v>
      </c>
      <c r="X50" s="20" t="n">
        <v>15.33175618</v>
      </c>
    </row>
    <row r="51" spans="1:24">
      <c r="A51" s="15" t="s">
        <v>526</v>
      </c>
      <c r="B51" s="17" t="n">
        <v>6866</v>
      </c>
      <c r="C51" s="18">
        <f>(116.0/B51*100)</f>
        <v/>
      </c>
      <c r="D51" s="19" t="n">
        <v>6750</v>
      </c>
      <c r="E51" s="18" t="n">
        <v>463.34458804</v>
      </c>
      <c r="F51" s="20" t="n">
        <v>3.50345803</v>
      </c>
      <c r="G51" s="18" t="n">
        <v>446.10386147</v>
      </c>
      <c r="H51" s="20" t="n">
        <v>5.53323634</v>
      </c>
      <c r="I51" s="18" t="n">
        <v>411.36043454</v>
      </c>
      <c r="J51" s="20" t="n">
        <v>3.18468676</v>
      </c>
      <c r="K51" s="18" t="n">
        <v>414.96781266</v>
      </c>
      <c r="L51" s="20" t="n">
        <v>2.66165329</v>
      </c>
      <c r="M51" s="18" t="n">
        <v>386.53324235</v>
      </c>
      <c r="N51" s="20" t="n">
        <v>4.33603026</v>
      </c>
      <c r="O51" s="18" t="s">
        <v>481</v>
      </c>
      <c r="P51" s="20" t="s">
        <v>481</v>
      </c>
      <c r="Q51" s="18" t="s">
        <v>481</v>
      </c>
      <c r="R51" s="20" t="s">
        <v>481</v>
      </c>
      <c r="S51" s="18" t="s">
        <v>481</v>
      </c>
      <c r="T51" s="20" t="s">
        <v>481</v>
      </c>
      <c r="U51" s="18" t="s">
        <v>481</v>
      </c>
      <c r="V51" s="20" t="s">
        <v>481</v>
      </c>
      <c r="W51" s="18" t="n">
        <v>390.77057676</v>
      </c>
      <c r="X51" s="20" t="n">
        <v>11.19695252</v>
      </c>
    </row>
    <row r="52" spans="1:24">
      <c r="A52" s="15" t="s">
        <v>527</v>
      </c>
      <c r="B52" s="17" t="n">
        <v>5809</v>
      </c>
      <c r="C52" s="18">
        <f>(71.0/B52*100)</f>
        <v/>
      </c>
      <c r="D52" s="19" t="n">
        <v>5738</v>
      </c>
      <c r="E52" s="18" t="n">
        <v>510.62241036</v>
      </c>
      <c r="F52" s="20" t="n">
        <v>2.7622185</v>
      </c>
      <c r="G52" s="18" t="n">
        <v>443.81507473</v>
      </c>
      <c r="H52" s="20" t="n">
        <v>3.90453612</v>
      </c>
      <c r="I52" s="18" t="n">
        <v>450.10892173</v>
      </c>
      <c r="J52" s="20" t="n">
        <v>4.42296608</v>
      </c>
      <c r="K52" s="18" t="n">
        <v>402.51894068</v>
      </c>
      <c r="L52" s="20" t="n">
        <v>15.26470204</v>
      </c>
      <c r="M52" s="18" t="n">
        <v>424.08691999</v>
      </c>
      <c r="N52" s="20" t="n">
        <v>24.48243789</v>
      </c>
      <c r="O52" s="18" t="s">
        <v>481</v>
      </c>
      <c r="P52" s="20" t="s">
        <v>481</v>
      </c>
      <c r="Q52" s="18" t="s">
        <v>481</v>
      </c>
      <c r="R52" s="20" t="s">
        <v>481</v>
      </c>
      <c r="S52" s="18" t="s">
        <v>481</v>
      </c>
      <c r="T52" s="20" t="s">
        <v>481</v>
      </c>
      <c r="U52" s="18" t="s">
        <v>481</v>
      </c>
      <c r="V52" s="20" t="s">
        <v>481</v>
      </c>
      <c r="W52" s="18" t="n">
        <v>490.04996213</v>
      </c>
      <c r="X52" s="20" t="n">
        <v>23.5127208</v>
      </c>
    </row>
    <row r="53" spans="1:24">
      <c r="A53" s="15" t="s">
        <v>528</v>
      </c>
      <c r="B53" s="17" t="n">
        <v>5571</v>
      </c>
      <c r="C53" s="18">
        <f>(84.0/B53*100)</f>
        <v/>
      </c>
      <c r="D53" s="19" t="n">
        <v>5487</v>
      </c>
      <c r="E53" s="18" t="n">
        <v>455.89489611</v>
      </c>
      <c r="F53" s="20" t="n">
        <v>2.10470603</v>
      </c>
      <c r="G53" s="18" t="n">
        <v>389.18978923</v>
      </c>
      <c r="H53" s="20" t="n">
        <v>5.69462936</v>
      </c>
      <c r="I53" s="18" t="n">
        <v>406.58217588</v>
      </c>
      <c r="J53" s="20" t="n">
        <v>5.51459078</v>
      </c>
      <c r="K53" s="18" t="n">
        <v>403.77794343</v>
      </c>
      <c r="L53" s="20" t="n">
        <v>7.59728857</v>
      </c>
      <c r="M53" s="18" t="n">
        <v>375.99085453</v>
      </c>
      <c r="N53" s="20" t="n">
        <v>20.84216924</v>
      </c>
      <c r="O53" s="18" t="s">
        <v>481</v>
      </c>
      <c r="P53" s="20" t="s">
        <v>481</v>
      </c>
      <c r="Q53" s="18" t="s">
        <v>481</v>
      </c>
      <c r="R53" s="20" t="s">
        <v>481</v>
      </c>
      <c r="S53" s="18" t="s">
        <v>481</v>
      </c>
      <c r="T53" s="20" t="s">
        <v>481</v>
      </c>
      <c r="U53" s="18" t="s">
        <v>481</v>
      </c>
      <c r="V53" s="20" t="s">
        <v>481</v>
      </c>
      <c r="W53" s="18" t="n">
        <v>379.87428057</v>
      </c>
      <c r="X53" s="20" t="n">
        <v>14.60089465</v>
      </c>
    </row>
    <row r="54" spans="1:24">
      <c r="A54" s="15" t="s">
        <v>529</v>
      </c>
      <c r="B54" s="17" t="n">
        <v>4740</v>
      </c>
      <c r="C54" s="18">
        <f>(38.0/B54*100)</f>
        <v/>
      </c>
      <c r="D54" s="19" t="n">
        <v>4702</v>
      </c>
      <c r="E54" s="18" t="n">
        <v>386.47858891</v>
      </c>
      <c r="F54" s="20" t="n">
        <v>4.10594986</v>
      </c>
      <c r="G54" s="18" t="n">
        <v>367.47077921</v>
      </c>
      <c r="H54" s="20" t="n">
        <v>4.97176716</v>
      </c>
      <c r="I54" s="18" t="n">
        <v>327.48524423</v>
      </c>
      <c r="J54" s="20" t="n">
        <v>3.49537484</v>
      </c>
      <c r="K54" s="18" t="n">
        <v>327.57827324</v>
      </c>
      <c r="L54" s="20" t="n">
        <v>6.04665189</v>
      </c>
      <c r="M54" s="18" t="n">
        <v>324.1138366</v>
      </c>
      <c r="N54" s="20" t="n">
        <v>6.4566308</v>
      </c>
      <c r="O54" s="18" t="s">
        <v>481</v>
      </c>
      <c r="P54" s="20" t="s">
        <v>481</v>
      </c>
      <c r="Q54" s="18" t="s">
        <v>481</v>
      </c>
      <c r="R54" s="20" t="s">
        <v>481</v>
      </c>
      <c r="S54" s="18" t="s">
        <v>481</v>
      </c>
      <c r="T54" s="20" t="s">
        <v>481</v>
      </c>
      <c r="U54" s="18" t="s">
        <v>481</v>
      </c>
      <c r="V54" s="20" t="s">
        <v>481</v>
      </c>
      <c r="W54" s="18" t="n">
        <v>321.46518986</v>
      </c>
      <c r="X54" s="20" t="n">
        <v>8.386577369999999</v>
      </c>
    </row>
    <row r="55" spans="1:24">
      <c r="A55" s="15" t="s">
        <v>530</v>
      </c>
      <c r="B55" s="17" t="n">
        <v>5316</v>
      </c>
      <c r="C55" s="18">
        <f>(22.0/B55*100)</f>
        <v/>
      </c>
      <c r="D55" s="19" t="n">
        <v>5294</v>
      </c>
      <c r="E55" s="18" t="n">
        <v>400.67208967</v>
      </c>
      <c r="F55" s="20" t="n">
        <v>3.02212769</v>
      </c>
      <c r="G55" s="18" t="n">
        <v>432.60988756</v>
      </c>
      <c r="H55" s="20" t="n">
        <v>4.20660714</v>
      </c>
      <c r="I55" s="18" t="n">
        <v>340.57321619</v>
      </c>
      <c r="J55" s="20" t="n">
        <v>8.14585763</v>
      </c>
      <c r="K55" s="18" t="n">
        <v>319.4710524</v>
      </c>
      <c r="L55" s="20" t="n">
        <v>18.76396258</v>
      </c>
      <c r="M55" s="18" t="n">
        <v>334.69219553</v>
      </c>
      <c r="N55" s="20" t="n">
        <v>25.80384687</v>
      </c>
      <c r="O55" s="18" t="s">
        <v>481</v>
      </c>
      <c r="P55" s="20" t="s">
        <v>481</v>
      </c>
      <c r="Q55" s="18" t="s">
        <v>481</v>
      </c>
      <c r="R55" s="20" t="s">
        <v>481</v>
      </c>
      <c r="S55" s="18" t="s">
        <v>481</v>
      </c>
      <c r="T55" s="20" t="s">
        <v>481</v>
      </c>
      <c r="U55" s="18" t="n">
        <v>381.83374234</v>
      </c>
      <c r="V55" s="20" t="n">
        <v>11.92096845</v>
      </c>
      <c r="W55" s="18" t="n">
        <v>365.8576236</v>
      </c>
      <c r="X55" s="20" t="n">
        <v>13.27877987</v>
      </c>
    </row>
    <row r="56" spans="1:24">
      <c r="A56" s="15" t="s">
        <v>531</v>
      </c>
      <c r="B56" s="17" t="n">
        <v>5359</v>
      </c>
      <c r="C56" s="18">
        <f>(76.0/B56*100)</f>
        <v/>
      </c>
      <c r="D56" s="19" t="n">
        <v>5283</v>
      </c>
      <c r="E56" s="18" t="n">
        <v>537.61309571</v>
      </c>
      <c r="F56" s="20" t="n">
        <v>3.58258514</v>
      </c>
      <c r="G56" s="18" t="n">
        <v>533.62664068</v>
      </c>
      <c r="H56" s="20" t="n">
        <v>3.75229481</v>
      </c>
      <c r="I56" s="18" t="n">
        <v>517.3772135200001</v>
      </c>
      <c r="J56" s="20" t="n">
        <v>4.08742185</v>
      </c>
      <c r="K56" s="18" t="n">
        <v>515.68500513</v>
      </c>
      <c r="L56" s="20" t="n">
        <v>5.06799418</v>
      </c>
      <c r="M56" s="18" t="n">
        <v>504.43167047</v>
      </c>
      <c r="N56" s="20" t="n">
        <v>6.53158903</v>
      </c>
      <c r="O56" s="18" t="s">
        <v>481</v>
      </c>
      <c r="P56" s="20" t="s">
        <v>481</v>
      </c>
      <c r="Q56" s="18" t="s">
        <v>481</v>
      </c>
      <c r="R56" s="20" t="s">
        <v>481</v>
      </c>
      <c r="S56" s="18" t="s">
        <v>481</v>
      </c>
      <c r="T56" s="20" t="s">
        <v>481</v>
      </c>
      <c r="U56" s="18" t="s">
        <v>481</v>
      </c>
      <c r="V56" s="20" t="s">
        <v>481</v>
      </c>
      <c r="W56" s="18" t="n">
        <v>486.40230606</v>
      </c>
      <c r="X56" s="20" t="n">
        <v>9.5365719</v>
      </c>
    </row>
    <row r="57" spans="1:24">
      <c r="A57" s="15" t="s">
        <v>532</v>
      </c>
      <c r="B57" s="17" t="n">
        <v>6513</v>
      </c>
      <c r="C57" s="18">
        <f>(0.0/B57*100)</f>
        <v/>
      </c>
      <c r="D57" s="19" t="n">
        <v>6513</v>
      </c>
      <c r="E57" s="18" t="n">
        <v>424.19931705</v>
      </c>
      <c r="F57" s="20" t="n">
        <v>3.97455974</v>
      </c>
      <c r="G57" s="18" t="n">
        <v>416.34438738</v>
      </c>
      <c r="H57" s="20" t="n">
        <v>6.89770476</v>
      </c>
      <c r="I57" s="18" t="n">
        <v>392.68554889</v>
      </c>
      <c r="J57" s="20" t="n">
        <v>3.77836635</v>
      </c>
      <c r="K57" s="18" t="n">
        <v>382.54027625</v>
      </c>
      <c r="L57" s="20" t="n">
        <v>4.18200327</v>
      </c>
      <c r="M57" s="18" t="n">
        <v>366.15792743</v>
      </c>
      <c r="N57" s="20" t="n">
        <v>5.82547513</v>
      </c>
      <c r="O57" s="18" t="s">
        <v>481</v>
      </c>
      <c r="P57" s="20" t="s">
        <v>481</v>
      </c>
      <c r="Q57" s="18" t="s">
        <v>481</v>
      </c>
      <c r="R57" s="20" t="s">
        <v>481</v>
      </c>
      <c r="S57" s="18" t="n">
        <v>480.7146983</v>
      </c>
      <c r="T57" s="20" t="n">
        <v>22.53371273</v>
      </c>
      <c r="U57" s="18" t="n">
        <v>400.49891147</v>
      </c>
      <c r="V57" s="20" t="n">
        <v>35.06149173</v>
      </c>
      <c r="W57" s="18" t="n">
        <v>448.56610108</v>
      </c>
      <c r="X57" s="20" t="n">
        <v>14.66717884</v>
      </c>
    </row>
    <row r="58" spans="1:24">
      <c r="A58" s="15" t="s">
        <v>533</v>
      </c>
      <c r="B58" s="17" t="n">
        <v>7267</v>
      </c>
      <c r="C58" s="18">
        <f>(10.0/B58*100)</f>
        <v/>
      </c>
      <c r="D58" s="19" t="n">
        <v>7257</v>
      </c>
      <c r="E58" s="18" t="n">
        <v>428.45531849</v>
      </c>
      <c r="F58" s="20" t="n">
        <v>3.00084612</v>
      </c>
      <c r="G58" s="18" t="n">
        <v>396.3540095</v>
      </c>
      <c r="H58" s="20" t="n">
        <v>6.71855548</v>
      </c>
      <c r="I58" s="18" t="n">
        <v>392.8475498</v>
      </c>
      <c r="J58" s="20" t="n">
        <v>4.01396136</v>
      </c>
      <c r="K58" s="18" t="n">
        <v>384.33639072</v>
      </c>
      <c r="L58" s="20" t="n">
        <v>8.42353572</v>
      </c>
      <c r="M58" s="18" t="n">
        <v>338.5991538</v>
      </c>
      <c r="N58" s="20" t="n">
        <v>11.508166</v>
      </c>
      <c r="O58" s="18" t="s">
        <v>481</v>
      </c>
      <c r="P58" s="20" t="s">
        <v>481</v>
      </c>
      <c r="Q58" s="18" t="s">
        <v>481</v>
      </c>
      <c r="R58" s="20" t="s">
        <v>481</v>
      </c>
      <c r="S58" s="18" t="n">
        <v>482.20023333</v>
      </c>
      <c r="T58" s="20" t="n">
        <v>16.3553486</v>
      </c>
      <c r="U58" s="18" t="n">
        <v>309.85369805</v>
      </c>
      <c r="V58" s="20" t="n">
        <v>9.12691789</v>
      </c>
      <c r="W58" s="18" t="n">
        <v>365.96338633</v>
      </c>
      <c r="X58" s="20" t="n">
        <v>12.88680605</v>
      </c>
    </row>
    <row r="59" spans="1:24">
      <c r="A59" s="15" t="s">
        <v>534</v>
      </c>
      <c r="B59" s="17" t="n">
        <v>4826</v>
      </c>
      <c r="C59" s="18">
        <f>(26.0/B59*100)</f>
        <v/>
      </c>
      <c r="D59" s="19" t="n">
        <v>4800</v>
      </c>
      <c r="E59" s="18" t="n">
        <v>359.37650923</v>
      </c>
      <c r="F59" s="20" t="n">
        <v>2.4209504</v>
      </c>
      <c r="G59" s="18" t="n">
        <v>353.2300086</v>
      </c>
      <c r="H59" s="20" t="n">
        <v>3.99118508</v>
      </c>
      <c r="I59" s="18" t="n">
        <v>344.88631229</v>
      </c>
      <c r="J59" s="20" t="n">
        <v>2.62499696</v>
      </c>
      <c r="K59" s="18" t="n">
        <v>328.16923524</v>
      </c>
      <c r="L59" s="20" t="n">
        <v>4.82073109</v>
      </c>
      <c r="M59" s="18" t="n">
        <v>314.84665231</v>
      </c>
      <c r="N59" s="20" t="n">
        <v>11.66071326</v>
      </c>
      <c r="O59" s="18" t="s">
        <v>481</v>
      </c>
      <c r="P59" s="20" t="s">
        <v>481</v>
      </c>
      <c r="Q59" s="18" t="s">
        <v>481</v>
      </c>
      <c r="R59" s="20" t="s">
        <v>481</v>
      </c>
      <c r="S59" s="18" t="n">
        <v>351.7185</v>
      </c>
      <c r="T59" s="20" t="n">
        <v>41.00535442</v>
      </c>
      <c r="U59" s="18" t="n">
        <v>288.66484918</v>
      </c>
      <c r="V59" s="20" t="n">
        <v>13.83054551</v>
      </c>
      <c r="W59" s="18" t="n">
        <v>278.86499349</v>
      </c>
      <c r="X59" s="20" t="n">
        <v>9.53672422</v>
      </c>
    </row>
    <row r="60" spans="1:24">
      <c r="A60" s="15" t="s">
        <v>535</v>
      </c>
      <c r="B60" s="17" t="n">
        <v>4546</v>
      </c>
      <c r="C60" s="18">
        <f>(15.0/B60*100)</f>
        <v/>
      </c>
      <c r="D60" s="19" t="n">
        <v>4531</v>
      </c>
      <c r="E60" s="18" t="n">
        <v>351.9894934</v>
      </c>
      <c r="F60" s="20" t="n">
        <v>5.25600882</v>
      </c>
      <c r="G60" s="18" t="n">
        <v>392.10054612</v>
      </c>
      <c r="H60" s="20" t="n">
        <v>6.52806454</v>
      </c>
      <c r="I60" s="18" t="n">
        <v>339.46417983</v>
      </c>
      <c r="J60" s="20" t="n">
        <v>8.26403719</v>
      </c>
      <c r="K60" s="18" t="n">
        <v>327.8333174</v>
      </c>
      <c r="L60" s="20" t="n">
        <v>7.03559019</v>
      </c>
      <c r="M60" s="18" t="n">
        <v>286.17537626</v>
      </c>
      <c r="N60" s="20" t="n">
        <v>7.62676344</v>
      </c>
      <c r="O60" s="18" t="s">
        <v>481</v>
      </c>
      <c r="P60" s="20" t="s">
        <v>481</v>
      </c>
      <c r="Q60" s="18" t="s">
        <v>481</v>
      </c>
      <c r="R60" s="20" t="s">
        <v>481</v>
      </c>
      <c r="S60" s="18" t="s">
        <v>481</v>
      </c>
      <c r="T60" s="20" t="s">
        <v>481</v>
      </c>
      <c r="U60" s="18" t="n">
        <v>281.02651057</v>
      </c>
      <c r="V60" s="20" t="n">
        <v>25.44953767</v>
      </c>
      <c r="W60" s="18" t="n">
        <v>328.15028969</v>
      </c>
      <c r="X60" s="20" t="n">
        <v>12.38084743</v>
      </c>
    </row>
    <row r="61" spans="1:24">
      <c r="A61" s="15" t="s">
        <v>536</v>
      </c>
      <c r="B61" s="17" t="n">
        <v>6525</v>
      </c>
      <c r="C61" s="18">
        <f>(135.0/B61*100)</f>
        <v/>
      </c>
      <c r="D61" s="19" t="n">
        <v>6390</v>
      </c>
      <c r="E61" s="18" t="n">
        <v>486.68636997</v>
      </c>
      <c r="F61" s="20" t="n">
        <v>3.36924996</v>
      </c>
      <c r="G61" s="18" t="n">
        <v>466.9913718</v>
      </c>
      <c r="H61" s="20" t="n">
        <v>2.97049652</v>
      </c>
      <c r="I61" s="18" t="n">
        <v>450.72063946</v>
      </c>
      <c r="J61" s="20" t="n">
        <v>4.66117977</v>
      </c>
      <c r="K61" s="18" t="n">
        <v>419.98955321</v>
      </c>
      <c r="L61" s="20" t="n">
        <v>10.11403116</v>
      </c>
      <c r="M61" s="18" t="n">
        <v>372.94464805</v>
      </c>
      <c r="N61" s="20" t="n">
        <v>27.62362871</v>
      </c>
      <c r="O61" s="18" t="s">
        <v>481</v>
      </c>
      <c r="P61" s="20" t="s">
        <v>481</v>
      </c>
      <c r="Q61" s="18" t="s">
        <v>481</v>
      </c>
      <c r="R61" s="20" t="s">
        <v>481</v>
      </c>
      <c r="S61" s="18" t="s">
        <v>481</v>
      </c>
      <c r="T61" s="20" t="s">
        <v>481</v>
      </c>
      <c r="U61" s="18" t="s">
        <v>481</v>
      </c>
      <c r="V61" s="20" t="s">
        <v>481</v>
      </c>
      <c r="W61" s="18" t="n">
        <v>438.20131172</v>
      </c>
      <c r="X61" s="20" t="n">
        <v>9.27290883</v>
      </c>
    </row>
    <row r="62" spans="1:24">
      <c r="A62" s="15" t="s">
        <v>537</v>
      </c>
      <c r="B62" s="17" t="n">
        <v>4476</v>
      </c>
      <c r="C62" s="18">
        <f>(3.0/B62*100)</f>
        <v/>
      </c>
      <c r="D62" s="19" t="n">
        <v>4473</v>
      </c>
      <c r="E62" s="18" t="n">
        <v>520.0691096100001</v>
      </c>
      <c r="F62" s="20" t="n">
        <v>2.49801819</v>
      </c>
      <c r="G62" s="18" t="n">
        <v>503.35458187</v>
      </c>
      <c r="H62" s="20" t="n">
        <v>4.79770104</v>
      </c>
      <c r="I62" s="18" t="n">
        <v>507.12462469</v>
      </c>
      <c r="J62" s="20" t="n">
        <v>2.65682019</v>
      </c>
      <c r="K62" s="18" t="n">
        <v>496.19447706</v>
      </c>
      <c r="L62" s="20" t="n">
        <v>3.38016786</v>
      </c>
      <c r="M62" s="18" t="n">
        <v>504.68777656</v>
      </c>
      <c r="N62" s="20" t="n">
        <v>6.35623793</v>
      </c>
      <c r="O62" s="18" t="s">
        <v>481</v>
      </c>
      <c r="P62" s="20" t="s">
        <v>481</v>
      </c>
      <c r="Q62" s="18" t="s">
        <v>481</v>
      </c>
      <c r="R62" s="20" t="s">
        <v>481</v>
      </c>
      <c r="S62" s="18" t="s">
        <v>481</v>
      </c>
      <c r="T62" s="20" t="s">
        <v>481</v>
      </c>
      <c r="U62" s="18" t="s">
        <v>481</v>
      </c>
      <c r="V62" s="20" t="s">
        <v>481</v>
      </c>
      <c r="W62" s="18" t="n">
        <v>461.62833968</v>
      </c>
      <c r="X62" s="20" t="n">
        <v>15.01019069</v>
      </c>
    </row>
    <row r="63" spans="1:24">
      <c r="A63" s="15" t="s">
        <v>538</v>
      </c>
      <c r="B63" s="17" t="n">
        <v>5324</v>
      </c>
      <c r="C63" s="18">
        <f>(13.0/B63*100)</f>
        <v/>
      </c>
      <c r="D63" s="19" t="n">
        <v>5311</v>
      </c>
      <c r="E63" s="18" t="n">
        <v>365.32204127</v>
      </c>
      <c r="F63" s="20" t="n">
        <v>2.62551592</v>
      </c>
      <c r="G63" s="18" t="n">
        <v>379.97303274</v>
      </c>
      <c r="H63" s="20" t="n">
        <v>2.66588989</v>
      </c>
      <c r="I63" s="18" t="n">
        <v>303.08199266</v>
      </c>
      <c r="J63" s="20" t="n">
        <v>2.90528928</v>
      </c>
      <c r="K63" s="18" t="n">
        <v>270.95131681</v>
      </c>
      <c r="L63" s="20" t="n">
        <v>9.21693507</v>
      </c>
      <c r="M63" s="18" t="n">
        <v>311.83963275</v>
      </c>
      <c r="N63" s="20" t="n">
        <v>19.50114819</v>
      </c>
      <c r="O63" s="18" t="s">
        <v>481</v>
      </c>
      <c r="P63" s="20" t="s">
        <v>481</v>
      </c>
      <c r="Q63" s="18" t="s">
        <v>481</v>
      </c>
      <c r="R63" s="20" t="s">
        <v>481</v>
      </c>
      <c r="S63" s="18" t="s">
        <v>481</v>
      </c>
      <c r="T63" s="20" t="s">
        <v>481</v>
      </c>
      <c r="U63" s="18" t="n">
        <v>274.65454845</v>
      </c>
      <c r="V63" s="20" t="n">
        <v>19.9381133</v>
      </c>
      <c r="W63" s="18" t="n">
        <v>322.28134209</v>
      </c>
      <c r="X63" s="20" t="n">
        <v>8.497323870000001</v>
      </c>
    </row>
    <row r="64" spans="1:24">
      <c r="A64" s="15" t="s">
        <v>539</v>
      </c>
      <c r="B64" s="17" t="n">
        <v>3634</v>
      </c>
      <c r="C64" s="18">
        <f>(3.0/B64*100)</f>
        <v/>
      </c>
      <c r="D64" s="19" t="n">
        <v>3631</v>
      </c>
      <c r="E64" s="18" t="n">
        <v>494.57836026</v>
      </c>
      <c r="F64" s="20" t="n">
        <v>3.66959808</v>
      </c>
      <c r="G64" s="18" t="n">
        <v>457.12295445</v>
      </c>
      <c r="H64" s="20" t="n">
        <v>5.34045059</v>
      </c>
      <c r="I64" s="18" t="n">
        <v>420.34221334</v>
      </c>
      <c r="J64" s="20" t="n">
        <v>2.83180309</v>
      </c>
      <c r="K64" s="18" t="n">
        <v>387.18109766</v>
      </c>
      <c r="L64" s="20" t="n">
        <v>15.11110642</v>
      </c>
      <c r="M64" s="18" t="n">
        <v>332.22587245</v>
      </c>
      <c r="N64" s="20" t="n">
        <v>36.68706313</v>
      </c>
      <c r="O64" s="18" t="s">
        <v>481</v>
      </c>
      <c r="P64" s="20" t="s">
        <v>481</v>
      </c>
      <c r="Q64" s="18" t="s">
        <v>481</v>
      </c>
      <c r="R64" s="20" t="s">
        <v>481</v>
      </c>
      <c r="S64" s="18" t="n">
        <v>147.3085</v>
      </c>
      <c r="T64" s="20" t="n">
        <v>44.66769931</v>
      </c>
      <c r="U64" s="18" t="n">
        <v>432.01044664</v>
      </c>
      <c r="V64" s="20" t="n">
        <v>27.58309129</v>
      </c>
      <c r="W64" s="18" t="n">
        <v>371.45212633</v>
      </c>
      <c r="X64" s="20" t="n">
        <v>13.95359835</v>
      </c>
    </row>
    <row r="65" spans="1:24">
      <c r="A65" s="15" t="s">
        <v>540</v>
      </c>
      <c r="B65" s="17" t="n">
        <v>5325</v>
      </c>
      <c r="C65" s="18">
        <f>(14.0/B65*100)</f>
        <v/>
      </c>
      <c r="D65" s="19" t="n">
        <v>5311</v>
      </c>
      <c r="E65" s="18" t="n">
        <v>437.41903903</v>
      </c>
      <c r="F65" s="20" t="n">
        <v>4.16030779</v>
      </c>
      <c r="G65" s="18" t="n">
        <v>439.56031722</v>
      </c>
      <c r="H65" s="20" t="n">
        <v>3.03207358</v>
      </c>
      <c r="I65" s="18" t="n">
        <v>381.72283654</v>
      </c>
      <c r="J65" s="20" t="n">
        <v>3.12457828</v>
      </c>
      <c r="K65" s="18" t="n">
        <v>357.75595837</v>
      </c>
      <c r="L65" s="20" t="n">
        <v>11.34903028</v>
      </c>
      <c r="M65" s="18" t="n">
        <v>352.50634125</v>
      </c>
      <c r="N65" s="20" t="n">
        <v>29.44883716</v>
      </c>
      <c r="O65" s="18" t="s">
        <v>481</v>
      </c>
      <c r="P65" s="20" t="s">
        <v>481</v>
      </c>
      <c r="Q65" s="18" t="s">
        <v>481</v>
      </c>
      <c r="R65" s="20" t="s">
        <v>481</v>
      </c>
      <c r="S65" s="18" t="n">
        <v>395.63378706</v>
      </c>
      <c r="T65" s="20" t="n">
        <v>18.0544434</v>
      </c>
      <c r="U65" s="18" t="n">
        <v>337.18149781</v>
      </c>
      <c r="V65" s="20" t="n">
        <v>53.49431501</v>
      </c>
      <c r="W65" s="18" t="n">
        <v>376.67741606</v>
      </c>
      <c r="X65" s="20" t="n">
        <v>12.06206279</v>
      </c>
    </row>
    <row r="66" spans="1:24">
      <c r="A66" s="15" t="s">
        <v>541</v>
      </c>
      <c r="B66" s="17" t="n">
        <v>5665</v>
      </c>
      <c r="C66" s="18">
        <f>(74.0/B66*100)</f>
        <v/>
      </c>
      <c r="D66" s="19" t="n">
        <v>5591</v>
      </c>
      <c r="E66" s="18" t="n">
        <v>445.83821572</v>
      </c>
      <c r="F66" s="20" t="n">
        <v>2.48834517</v>
      </c>
      <c r="G66" s="18" t="n">
        <v>424.32876332</v>
      </c>
      <c r="H66" s="20" t="n">
        <v>2.24063665</v>
      </c>
      <c r="I66" s="18" t="n">
        <v>392.48565237</v>
      </c>
      <c r="J66" s="20" t="n">
        <v>5.65014161</v>
      </c>
      <c r="K66" s="18" t="n">
        <v>353.22882986</v>
      </c>
      <c r="L66" s="20" t="n">
        <v>10.97724441</v>
      </c>
      <c r="M66" s="18" t="n">
        <v>353.6456591</v>
      </c>
      <c r="N66" s="20" t="n">
        <v>21.81390812</v>
      </c>
      <c r="O66" s="18" t="s">
        <v>481</v>
      </c>
      <c r="P66" s="20" t="s">
        <v>481</v>
      </c>
      <c r="Q66" s="18" t="s">
        <v>481</v>
      </c>
      <c r="R66" s="20" t="s">
        <v>481</v>
      </c>
      <c r="S66" s="18" t="s">
        <v>481</v>
      </c>
      <c r="T66" s="20" t="s">
        <v>481</v>
      </c>
      <c r="U66" s="18" t="s">
        <v>481</v>
      </c>
      <c r="V66" s="20" t="s">
        <v>481</v>
      </c>
      <c r="W66" s="18" t="n">
        <v>408.02986499</v>
      </c>
      <c r="X66" s="20" t="n">
        <v>12.75590598</v>
      </c>
    </row>
    <row r="67" spans="1:24">
      <c r="A67" s="15" t="s">
        <v>542</v>
      </c>
      <c r="B67" s="17" t="n">
        <v>6971</v>
      </c>
      <c r="C67" s="18">
        <f>(21.0/B67*100)</f>
        <v/>
      </c>
      <c r="D67" s="19" t="n">
        <v>6950</v>
      </c>
      <c r="E67" s="18" t="n">
        <v>436.43134451</v>
      </c>
      <c r="F67" s="20" t="n">
        <v>3.50076704</v>
      </c>
      <c r="G67" s="18" t="n">
        <v>385.49358809</v>
      </c>
      <c r="H67" s="20" t="n">
        <v>3.99108341</v>
      </c>
      <c r="I67" s="18" t="n">
        <v>357.99671778</v>
      </c>
      <c r="J67" s="20" t="n">
        <v>3.17620734</v>
      </c>
      <c r="K67" s="18" t="n">
        <v>350.67310881</v>
      </c>
      <c r="L67" s="20" t="n">
        <v>3.87529158</v>
      </c>
      <c r="M67" s="18" t="n">
        <v>327.31970785</v>
      </c>
      <c r="N67" s="20" t="n">
        <v>5.44326905</v>
      </c>
      <c r="O67" s="18" t="s">
        <v>481</v>
      </c>
      <c r="P67" s="20" t="s">
        <v>481</v>
      </c>
      <c r="Q67" s="18" t="s">
        <v>481</v>
      </c>
      <c r="R67" s="20" t="s">
        <v>481</v>
      </c>
      <c r="S67" s="18" t="s">
        <v>481</v>
      </c>
      <c r="T67" s="20" t="s">
        <v>481</v>
      </c>
      <c r="U67" s="18" t="s">
        <v>481</v>
      </c>
      <c r="V67" s="20" t="s">
        <v>481</v>
      </c>
      <c r="W67" s="18" t="n">
        <v>349.55647361</v>
      </c>
      <c r="X67" s="20" t="n">
        <v>18.16531419</v>
      </c>
    </row>
    <row r="68" spans="1:24">
      <c r="A68" s="15" t="s">
        <v>543</v>
      </c>
      <c r="B68" s="17" t="n">
        <v>12083</v>
      </c>
      <c r="C68" s="18">
        <f>(26.0/B68*100)</f>
        <v/>
      </c>
      <c r="D68" s="19" t="n">
        <v>12057</v>
      </c>
      <c r="E68" s="18" t="n">
        <v>412.52185529</v>
      </c>
      <c r="F68" s="20" t="n">
        <v>1.6555933</v>
      </c>
      <c r="G68" s="18" t="n">
        <v>429.16753833</v>
      </c>
      <c r="H68" s="20" t="n">
        <v>2.62086587</v>
      </c>
      <c r="I68" s="18" t="n">
        <v>351.43125205</v>
      </c>
      <c r="J68" s="20" t="n">
        <v>3.68214203</v>
      </c>
      <c r="K68" s="18" t="n">
        <v>354.81116482</v>
      </c>
      <c r="L68" s="20" t="n">
        <v>5.22822611</v>
      </c>
      <c r="M68" s="18" t="n">
        <v>351.38410752</v>
      </c>
      <c r="N68" s="20" t="n">
        <v>5.09848584</v>
      </c>
      <c r="O68" s="18" t="s">
        <v>481</v>
      </c>
      <c r="P68" s="20" t="s">
        <v>481</v>
      </c>
      <c r="Q68" s="18" t="s">
        <v>481</v>
      </c>
      <c r="R68" s="20" t="s">
        <v>481</v>
      </c>
      <c r="S68" s="18" t="s">
        <v>481</v>
      </c>
      <c r="T68" s="20" t="s">
        <v>481</v>
      </c>
      <c r="U68" s="18" t="s">
        <v>481</v>
      </c>
      <c r="V68" s="20" t="s">
        <v>481</v>
      </c>
      <c r="W68" s="18" t="n">
        <v>385.16860398</v>
      </c>
      <c r="X68" s="20" t="n">
        <v>7.55819438</v>
      </c>
    </row>
    <row r="69" spans="1:24">
      <c r="A69" s="15" t="s">
        <v>544</v>
      </c>
      <c r="B69" s="17" t="n">
        <v>4876</v>
      </c>
      <c r="C69" s="18">
        <f>(0.0/B69*100)</f>
        <v/>
      </c>
      <c r="D69" s="19" t="n">
        <v>4876</v>
      </c>
      <c r="E69" s="18" t="n">
        <v>443.00564672</v>
      </c>
      <c r="F69" s="20" t="n">
        <v>4.69405214</v>
      </c>
      <c r="G69" s="18" t="n">
        <v>426.30715226</v>
      </c>
      <c r="H69" s="20" t="n">
        <v>6.47941794</v>
      </c>
      <c r="I69" s="18" t="n">
        <v>418.08870927</v>
      </c>
      <c r="J69" s="20" t="n">
        <v>5.21149423</v>
      </c>
      <c r="K69" s="18" t="n">
        <v>384.75621123</v>
      </c>
      <c r="L69" s="20" t="n">
        <v>7.75829765</v>
      </c>
      <c r="M69" s="18" t="n">
        <v>371.92528505</v>
      </c>
      <c r="N69" s="20" t="n">
        <v>17.87939547</v>
      </c>
      <c r="O69" s="18" t="s">
        <v>481</v>
      </c>
      <c r="P69" s="20" t="s">
        <v>481</v>
      </c>
      <c r="Q69" s="18" t="s">
        <v>481</v>
      </c>
      <c r="R69" s="20" t="s">
        <v>481</v>
      </c>
      <c r="S69" s="18" t="s">
        <v>481</v>
      </c>
      <c r="T69" s="20" t="s">
        <v>481</v>
      </c>
      <c r="U69" s="18" t="s">
        <v>481</v>
      </c>
      <c r="V69" s="20" t="s">
        <v>481</v>
      </c>
      <c r="W69" s="18" t="n">
        <v>363.11269073</v>
      </c>
      <c r="X69" s="20" t="n">
        <v>31.76614508</v>
      </c>
    </row>
    <row r="70" spans="1:24">
      <c r="A70" s="15" t="s">
        <v>545</v>
      </c>
      <c r="B70" s="17" t="n">
        <v>6036</v>
      </c>
      <c r="C70" s="18">
        <f>(223.0/B70*100)</f>
        <v/>
      </c>
      <c r="D70" s="19" t="n">
        <v>5813</v>
      </c>
      <c r="E70" s="18" t="n">
        <v>504.52336925</v>
      </c>
      <c r="F70" s="20" t="n">
        <v>3.29060795</v>
      </c>
      <c r="G70" s="18" t="n">
        <v>508.47133211</v>
      </c>
      <c r="H70" s="20" t="n">
        <v>3.80220528</v>
      </c>
      <c r="I70" s="18" t="n">
        <v>454.22266631</v>
      </c>
      <c r="J70" s="20" t="n">
        <v>4.24595117</v>
      </c>
      <c r="K70" s="18" t="n">
        <v>397.00668632</v>
      </c>
      <c r="L70" s="20" t="n">
        <v>23.19440268</v>
      </c>
      <c r="M70" s="18" t="n">
        <v>386.94439294</v>
      </c>
      <c r="N70" s="20" t="n">
        <v>46.66300699</v>
      </c>
      <c r="O70" s="18" t="s">
        <v>481</v>
      </c>
      <c r="P70" s="20" t="s">
        <v>481</v>
      </c>
      <c r="Q70" s="18" t="s">
        <v>481</v>
      </c>
      <c r="R70" s="20" t="s">
        <v>481</v>
      </c>
      <c r="S70" s="18" t="s">
        <v>481</v>
      </c>
      <c r="T70" s="20" t="s">
        <v>481</v>
      </c>
      <c r="U70" s="18" t="s">
        <v>481</v>
      </c>
      <c r="V70" s="20" t="s">
        <v>481</v>
      </c>
      <c r="W70" s="18" t="n">
        <v>459.00363152</v>
      </c>
      <c r="X70" s="20" t="n">
        <v>13.73216878</v>
      </c>
    </row>
    <row r="71" spans="1:24">
      <c r="A71" s="15" t="s">
        <v>546</v>
      </c>
      <c r="B71" s="17" t="n">
        <v>6115</v>
      </c>
      <c r="C71" s="18">
        <f>(17.0/B71*100)</f>
        <v/>
      </c>
      <c r="D71" s="19" t="n">
        <v>6098</v>
      </c>
      <c r="E71" s="18" t="n">
        <v>543.85872769</v>
      </c>
      <c r="F71" s="20" t="n">
        <v>1.84099323</v>
      </c>
      <c r="G71" s="18" t="s">
        <v>481</v>
      </c>
      <c r="H71" s="20" t="s">
        <v>481</v>
      </c>
      <c r="I71" s="18" t="n">
        <v>503.7521472</v>
      </c>
      <c r="J71" s="20" t="n">
        <v>5.81812323</v>
      </c>
      <c r="K71" s="18" t="n">
        <v>488.59903344</v>
      </c>
      <c r="L71" s="20" t="n">
        <v>5.26745518</v>
      </c>
      <c r="M71" s="18" t="n">
        <v>487.99263046</v>
      </c>
      <c r="N71" s="20" t="n">
        <v>8.67560902</v>
      </c>
      <c r="O71" s="18" t="s">
        <v>481</v>
      </c>
      <c r="P71" s="20" t="s">
        <v>481</v>
      </c>
      <c r="Q71" s="18" t="s">
        <v>481</v>
      </c>
      <c r="R71" s="20" t="s">
        <v>481</v>
      </c>
      <c r="S71" s="18" t="s">
        <v>481</v>
      </c>
      <c r="T71" s="20" t="s">
        <v>481</v>
      </c>
      <c r="U71" s="18" t="s">
        <v>481</v>
      </c>
      <c r="V71" s="20" t="s">
        <v>481</v>
      </c>
      <c r="W71" s="18" t="n">
        <v>489.35508935</v>
      </c>
      <c r="X71" s="20" t="n">
        <v>18.06983723</v>
      </c>
    </row>
    <row r="72" spans="1:24">
      <c r="A72" s="15" t="s">
        <v>547</v>
      </c>
      <c r="B72" s="17" t="n">
        <v>7708</v>
      </c>
      <c r="C72" s="18">
        <f>(5.0/B72*100)</f>
        <v/>
      </c>
      <c r="D72" s="19" t="n">
        <v>7703</v>
      </c>
      <c r="E72" s="18" t="n">
        <v>496.81845583</v>
      </c>
      <c r="F72" s="20" t="n">
        <v>3.84999194</v>
      </c>
      <c r="G72" s="18" t="n">
        <v>511.77745415</v>
      </c>
      <c r="H72" s="20" t="n">
        <v>2.52349149</v>
      </c>
      <c r="I72" s="18" t="n">
        <v>461.88668461</v>
      </c>
      <c r="J72" s="20" t="n">
        <v>4.47029061</v>
      </c>
      <c r="K72" s="18" t="n">
        <v>464.11596152</v>
      </c>
      <c r="L72" s="20" t="n">
        <v>7.20957566</v>
      </c>
      <c r="M72" s="18" t="n">
        <v>472.50606687</v>
      </c>
      <c r="N72" s="20" t="n">
        <v>13.67743085</v>
      </c>
      <c r="O72" s="18" t="s">
        <v>481</v>
      </c>
      <c r="P72" s="20" t="s">
        <v>481</v>
      </c>
      <c r="Q72" s="18" t="s">
        <v>481</v>
      </c>
      <c r="R72" s="20" t="s">
        <v>481</v>
      </c>
      <c r="S72" s="18" t="s">
        <v>481</v>
      </c>
      <c r="T72" s="20" t="s">
        <v>481</v>
      </c>
      <c r="U72" s="18" t="s">
        <v>481</v>
      </c>
      <c r="V72" s="20" t="s">
        <v>481</v>
      </c>
      <c r="W72" s="18" t="n">
        <v>457.02520914</v>
      </c>
      <c r="X72" s="20" t="n">
        <v>17.61904657</v>
      </c>
    </row>
    <row r="73" spans="1:24">
      <c r="A73" s="15" t="s">
        <v>548</v>
      </c>
      <c r="B73" s="17" t="n">
        <v>8249</v>
      </c>
      <c r="C73" s="18">
        <f>(143.0/B73*100)</f>
        <v/>
      </c>
      <c r="D73" s="19" t="n">
        <v>8106</v>
      </c>
      <c r="E73" s="18" t="n">
        <v>421.32635134</v>
      </c>
      <c r="F73" s="20" t="n">
        <v>5.40642664</v>
      </c>
      <c r="G73" s="18" t="n">
        <v>419.68439842</v>
      </c>
      <c r="H73" s="20" t="n">
        <v>6.0139834</v>
      </c>
      <c r="I73" s="18" t="n">
        <v>388.6623431</v>
      </c>
      <c r="J73" s="20" t="n">
        <v>3.67986701</v>
      </c>
      <c r="K73" s="18" t="n">
        <v>405.45778237</v>
      </c>
      <c r="L73" s="20" t="n">
        <v>2.95391937</v>
      </c>
      <c r="M73" s="18" t="n">
        <v>418.06784223</v>
      </c>
      <c r="N73" s="20" t="n">
        <v>5.68272705</v>
      </c>
      <c r="O73" s="18" t="s">
        <v>481</v>
      </c>
      <c r="P73" s="20" t="s">
        <v>481</v>
      </c>
      <c r="Q73" s="18" t="s">
        <v>481</v>
      </c>
      <c r="R73" s="20" t="s">
        <v>481</v>
      </c>
      <c r="S73" s="18" t="s">
        <v>481</v>
      </c>
      <c r="T73" s="20" t="s">
        <v>481</v>
      </c>
      <c r="U73" s="18" t="s">
        <v>481</v>
      </c>
      <c r="V73" s="20" t="s">
        <v>481</v>
      </c>
      <c r="W73" s="18" t="n">
        <v>408.00550642</v>
      </c>
      <c r="X73" s="20" t="n">
        <v>18.90157247</v>
      </c>
    </row>
    <row r="74" spans="1:24">
      <c r="A74" s="15" t="s">
        <v>549</v>
      </c>
      <c r="B74" s="17" t="n">
        <v>4692</v>
      </c>
      <c r="C74" s="18">
        <f>(82.0/B74*100)</f>
        <v/>
      </c>
      <c r="D74" s="19" t="n">
        <v>4610</v>
      </c>
      <c r="E74" s="18" t="n">
        <v>445.95419386</v>
      </c>
      <c r="F74" s="20" t="n">
        <v>2.14232998</v>
      </c>
      <c r="G74" s="18" t="n">
        <v>431.99406405</v>
      </c>
      <c r="H74" s="20" t="n">
        <v>7.090426</v>
      </c>
      <c r="I74" s="18" t="n">
        <v>395.67114649</v>
      </c>
      <c r="J74" s="20" t="n">
        <v>6.17008002</v>
      </c>
      <c r="K74" s="18" t="n">
        <v>389.10524467</v>
      </c>
      <c r="L74" s="20" t="n">
        <v>6.23294684</v>
      </c>
      <c r="M74" s="18" t="n">
        <v>378.83578359</v>
      </c>
      <c r="N74" s="20" t="n">
        <v>8.86470207</v>
      </c>
      <c r="O74" s="18" t="s">
        <v>481</v>
      </c>
      <c r="P74" s="20" t="s">
        <v>481</v>
      </c>
      <c r="Q74" s="18" t="s">
        <v>481</v>
      </c>
      <c r="R74" s="20" t="s">
        <v>481</v>
      </c>
      <c r="S74" s="18" t="s">
        <v>481</v>
      </c>
      <c r="T74" s="20" t="s">
        <v>481</v>
      </c>
      <c r="U74" s="18" t="n">
        <v>361.81343501</v>
      </c>
      <c r="V74" s="20" t="n">
        <v>22.19040307</v>
      </c>
      <c r="W74" s="18" t="n">
        <v>383.76094443</v>
      </c>
      <c r="X74" s="20" t="n">
        <v>6.12794399</v>
      </c>
    </row>
    <row r="75" spans="1:24">
      <c r="A75" s="15" t="s">
        <v>550</v>
      </c>
      <c r="B75" s="17" t="n">
        <v>5375</v>
      </c>
      <c r="C75" s="18">
        <f>(194.0/B75*100)</f>
        <v/>
      </c>
      <c r="D75" s="19" t="n">
        <v>5181</v>
      </c>
      <c r="E75" s="18" t="n">
        <v>378.39547475</v>
      </c>
      <c r="F75" s="20" t="n">
        <v>3.12641983</v>
      </c>
      <c r="G75" s="18" t="n">
        <v>358.41438599</v>
      </c>
      <c r="H75" s="20" t="n">
        <v>9.54857833</v>
      </c>
      <c r="I75" s="18" t="n">
        <v>317.17155754</v>
      </c>
      <c r="J75" s="20" t="n">
        <v>4.84703539</v>
      </c>
      <c r="K75" s="18" t="n">
        <v>363.09630646</v>
      </c>
      <c r="L75" s="20" t="n">
        <v>4.861341</v>
      </c>
      <c r="M75" s="18" t="n">
        <v>344.4572282</v>
      </c>
      <c r="N75" s="20" t="n">
        <v>5.83050929</v>
      </c>
      <c r="O75" s="18" t="s">
        <v>481</v>
      </c>
      <c r="P75" s="20" t="s">
        <v>481</v>
      </c>
      <c r="Q75" s="18" t="s">
        <v>481</v>
      </c>
      <c r="R75" s="20" t="s">
        <v>481</v>
      </c>
      <c r="S75" s="18" t="s">
        <v>481</v>
      </c>
      <c r="T75" s="20" t="s">
        <v>481</v>
      </c>
      <c r="U75" s="18" t="s">
        <v>481</v>
      </c>
      <c r="V75" s="20" t="s">
        <v>481</v>
      </c>
      <c r="W75" s="18" t="n">
        <v>372.14977094</v>
      </c>
      <c r="X75" s="20" t="n">
        <v>18.34238832</v>
      </c>
    </row>
    <row r="76" spans="1:24">
      <c r="A76" s="15" t="s">
        <v>551</v>
      </c>
      <c r="B76" s="17" t="n">
        <v>14167</v>
      </c>
      <c r="C76" s="18">
        <f>(226.0/B76*100)</f>
        <v/>
      </c>
      <c r="D76" s="19" t="n">
        <v>13941</v>
      </c>
      <c r="E76" s="18" t="n">
        <v>449.1133695</v>
      </c>
      <c r="F76" s="20" t="n">
        <v>2.88803783</v>
      </c>
      <c r="G76" s="18" t="n">
        <v>412.69746636</v>
      </c>
      <c r="H76" s="20" t="n">
        <v>5.53998972</v>
      </c>
      <c r="I76" s="18" t="n">
        <v>382.1092774</v>
      </c>
      <c r="J76" s="20" t="n">
        <v>4.55814201</v>
      </c>
      <c r="K76" s="18" t="n">
        <v>391.05500188</v>
      </c>
      <c r="L76" s="20" t="n">
        <v>7.6901526</v>
      </c>
      <c r="M76" s="18" t="n">
        <v>390.25723183</v>
      </c>
      <c r="N76" s="20" t="n">
        <v>9.12400807</v>
      </c>
      <c r="O76" s="18" t="s">
        <v>481</v>
      </c>
      <c r="P76" s="20" t="s">
        <v>481</v>
      </c>
      <c r="Q76" s="18" t="s">
        <v>481</v>
      </c>
      <c r="R76" s="20" t="s">
        <v>481</v>
      </c>
      <c r="S76" s="18" t="s">
        <v>481</v>
      </c>
      <c r="T76" s="20" t="s">
        <v>481</v>
      </c>
      <c r="U76" s="18" t="s">
        <v>481</v>
      </c>
      <c r="V76" s="20" t="s">
        <v>481</v>
      </c>
      <c r="W76" s="18" t="n">
        <v>379.82226513</v>
      </c>
      <c r="X76" s="20" t="n">
        <v>11.90867474</v>
      </c>
    </row>
    <row r="77" spans="1:24">
      <c r="A77" s="15" t="s">
        <v>552</v>
      </c>
      <c r="B77" s="17" t="n">
        <v>6062</v>
      </c>
      <c r="C77" s="18">
        <f>(82.0/B77*100)</f>
        <v/>
      </c>
      <c r="D77" s="19" t="n">
        <v>5980</v>
      </c>
      <c r="E77" s="18" t="n">
        <v>478.10645126</v>
      </c>
      <c r="F77" s="20" t="n">
        <v>3.70143816</v>
      </c>
      <c r="G77" s="18" t="n">
        <v>451.60272544</v>
      </c>
      <c r="H77" s="20" t="n">
        <v>8.79910226</v>
      </c>
      <c r="I77" s="18" t="n">
        <v>411.93799209</v>
      </c>
      <c r="J77" s="20" t="n">
        <v>3.59691254</v>
      </c>
      <c r="K77" s="18" t="n">
        <v>408.41788832</v>
      </c>
      <c r="L77" s="20" t="n">
        <v>3.99197767</v>
      </c>
      <c r="M77" s="18" t="n">
        <v>365.81676172</v>
      </c>
      <c r="N77" s="20" t="n">
        <v>9.00309111</v>
      </c>
      <c r="O77" s="18" t="s">
        <v>481</v>
      </c>
      <c r="P77" s="20" t="s">
        <v>481</v>
      </c>
      <c r="Q77" s="18" t="s">
        <v>481</v>
      </c>
      <c r="R77" s="20" t="s">
        <v>481</v>
      </c>
      <c r="S77" s="18" t="s">
        <v>481</v>
      </c>
      <c r="T77" s="20" t="s">
        <v>481</v>
      </c>
      <c r="U77" s="18" t="s">
        <v>481</v>
      </c>
      <c r="V77" s="20" t="s">
        <v>481</v>
      </c>
      <c r="W77" s="18" t="n">
        <v>371.53574761</v>
      </c>
      <c r="X77" s="20" t="n">
        <v>12.91941264</v>
      </c>
    </row>
    <row r="78" spans="1:24">
      <c r="A78" s="15" t="s">
        <v>553</v>
      </c>
      <c r="B78" s="17" t="n">
        <v>5826</v>
      </c>
      <c r="C78" s="18">
        <f>(0.0/B78*100)</f>
        <v/>
      </c>
      <c r="D78" s="19" t="n">
        <v>5826</v>
      </c>
      <c r="E78" s="18" t="n">
        <v>513.87872455</v>
      </c>
      <c r="F78" s="20" t="n">
        <v>6.70322519</v>
      </c>
      <c r="G78" s="18" t="n">
        <v>529.01628929</v>
      </c>
      <c r="H78" s="20" t="n">
        <v>11.53385675</v>
      </c>
      <c r="I78" s="18" t="n">
        <v>482.18427128</v>
      </c>
      <c r="J78" s="20" t="n">
        <v>3.63601059</v>
      </c>
      <c r="K78" s="18" t="n">
        <v>483.84220968</v>
      </c>
      <c r="L78" s="20" t="n">
        <v>4.30578818</v>
      </c>
      <c r="M78" s="18" t="n">
        <v>462.41311312</v>
      </c>
      <c r="N78" s="20" t="n">
        <v>5.13650411</v>
      </c>
      <c r="O78" s="18" t="s">
        <v>481</v>
      </c>
      <c r="P78" s="20" t="s">
        <v>481</v>
      </c>
      <c r="Q78" s="18" t="s">
        <v>481</v>
      </c>
      <c r="R78" s="20" t="s">
        <v>481</v>
      </c>
      <c r="S78" s="18" t="n">
        <v>356.5998</v>
      </c>
      <c r="T78" s="20" t="n">
        <v>22.81284469</v>
      </c>
      <c r="U78" s="18" t="n">
        <v>528.07282204</v>
      </c>
      <c r="V78" s="20" t="n">
        <v>25.28642578</v>
      </c>
      <c r="W78" s="18" t="n">
        <v>430.83242266</v>
      </c>
      <c r="X78" s="20" t="n">
        <v>15.52353944</v>
      </c>
    </row>
    <row customHeight="1" ht="25" r="79" spans="1:24">
      <c r="A79" s="15" t="s">
        <v>554</v>
      </c>
      <c r="B79" s="17" t="n">
        <v>1657</v>
      </c>
      <c r="C79" s="18">
        <f>(41.0/B79*100)</f>
        <v/>
      </c>
      <c r="D79" s="19" t="n">
        <v>1616</v>
      </c>
      <c r="E79" s="18" t="n">
        <v>496.0015991</v>
      </c>
      <c r="F79" s="20" t="n">
        <v>7.8597733</v>
      </c>
      <c r="G79" s="18" t="s">
        <v>481</v>
      </c>
      <c r="H79" s="20" t="s">
        <v>481</v>
      </c>
      <c r="I79" s="18" t="n">
        <v>442.83006619</v>
      </c>
      <c r="J79" s="20" t="n">
        <v>10.4806211</v>
      </c>
      <c r="K79" s="18" t="n">
        <v>414.38899663</v>
      </c>
      <c r="L79" s="20" t="n">
        <v>8.23731959</v>
      </c>
      <c r="M79" s="18" t="n">
        <v>400.07135676</v>
      </c>
      <c r="N79" s="20" t="n">
        <v>14.38840968</v>
      </c>
      <c r="O79" s="18" t="s">
        <v>481</v>
      </c>
      <c r="P79" s="20" t="s">
        <v>481</v>
      </c>
      <c r="Q79" s="18" t="s">
        <v>481</v>
      </c>
      <c r="R79" s="20" t="s">
        <v>481</v>
      </c>
      <c r="S79" s="18" t="s">
        <v>481</v>
      </c>
      <c r="T79" s="20" t="s">
        <v>481</v>
      </c>
      <c r="U79" s="18" t="n">
        <v>421.5900046</v>
      </c>
      <c r="V79" s="20" t="n">
        <v>47.04989335</v>
      </c>
      <c r="W79" s="18" t="n">
        <v>373.14579819</v>
      </c>
      <c r="X79" s="20" t="n">
        <v>31.63396366</v>
      </c>
    </row>
    <row r="80" spans="1:24">
      <c r="A80" s="15" t="s">
        <v>555</v>
      </c>
      <c r="B80" s="17" t="n">
        <v>7841</v>
      </c>
      <c r="C80" s="18">
        <f>(0.0/B80*100)</f>
        <v/>
      </c>
      <c r="D80" s="19" t="n">
        <v>7841</v>
      </c>
      <c r="E80" s="18" t="n">
        <v>429.17085427</v>
      </c>
      <c r="F80" s="20" t="n">
        <v>3.8009969</v>
      </c>
      <c r="G80" s="18" t="n">
        <v>430.3466872</v>
      </c>
      <c r="H80" s="20" t="n">
        <v>4.70142032</v>
      </c>
      <c r="I80" s="18" t="n">
        <v>416.37994505</v>
      </c>
      <c r="J80" s="20" t="n">
        <v>5.90658514</v>
      </c>
      <c r="K80" s="18" t="n">
        <v>365.92532072</v>
      </c>
      <c r="L80" s="20" t="n">
        <v>21.92273989</v>
      </c>
      <c r="M80" s="18" t="n">
        <v>454.99140785</v>
      </c>
      <c r="N80" s="20" t="n">
        <v>46.1614377</v>
      </c>
      <c r="O80" s="18" t="s">
        <v>481</v>
      </c>
      <c r="P80" s="20" t="s">
        <v>481</v>
      </c>
      <c r="Q80" s="18" t="s">
        <v>481</v>
      </c>
      <c r="R80" s="20" t="s">
        <v>481</v>
      </c>
      <c r="S80" s="18" t="s">
        <v>481</v>
      </c>
      <c r="T80" s="20" t="s">
        <v>481</v>
      </c>
      <c r="U80" s="18" t="s">
        <v>481</v>
      </c>
      <c r="V80" s="20" t="s">
        <v>481</v>
      </c>
      <c r="W80" s="18" t="n">
        <v>403.00947943</v>
      </c>
      <c r="X80" s="20" t="n">
        <v>51.3013964</v>
      </c>
    </row>
    <row r="81" spans="1:24">
      <c r="A81" s="23" t="s">
        <v>556</v>
      </c>
      <c r="B81" s="17" t="n">
        <v>8861</v>
      </c>
      <c r="C81" s="18">
        <f>(76.0/B81*100)</f>
        <v/>
      </c>
      <c r="D81" s="19" t="n">
        <v>8785</v>
      </c>
      <c r="E81" s="18" t="n">
        <v>443.8908092</v>
      </c>
      <c r="F81" s="20" t="n">
        <v>3.52692706</v>
      </c>
      <c r="G81" s="18" t="n">
        <v>399.1701724</v>
      </c>
      <c r="H81" s="20" t="n">
        <v>9.003954520000001</v>
      </c>
      <c r="I81" s="18" t="n">
        <v>398.45590568</v>
      </c>
      <c r="J81" s="20" t="n">
        <v>4.14144878</v>
      </c>
      <c r="K81" s="18" t="n">
        <v>395.00501093</v>
      </c>
      <c r="L81" s="20" t="n">
        <v>6.34593243</v>
      </c>
      <c r="M81" s="18" t="n">
        <v>398.79153536</v>
      </c>
      <c r="N81" s="20" t="n">
        <v>8.02074556</v>
      </c>
      <c r="O81" s="18" t="s">
        <v>481</v>
      </c>
      <c r="P81" s="20" t="s">
        <v>481</v>
      </c>
      <c r="Q81" s="18" t="s">
        <v>481</v>
      </c>
      <c r="R81" s="20" t="s">
        <v>481</v>
      </c>
      <c r="S81" s="18" t="s">
        <v>481</v>
      </c>
      <c r="T81" s="20" t="s">
        <v>481</v>
      </c>
      <c r="U81" s="18" t="s">
        <v>481</v>
      </c>
      <c r="V81" s="20" t="s">
        <v>481</v>
      </c>
      <c r="W81" s="18" t="n">
        <v>352.10911316</v>
      </c>
      <c r="X81" s="20" t="n">
        <v>25.99242746</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596</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(345.0/B7*100)</f>
        <v/>
      </c>
      <c r="D7" s="19" t="n">
        <v>14185</v>
      </c>
      <c r="E7" s="18" t="n">
        <v>486.08824312</v>
      </c>
      <c r="F7" s="20" t="n">
        <v>5.56582178</v>
      </c>
      <c r="G7" s="18" t="n">
        <v>511.60966237</v>
      </c>
      <c r="H7" s="20" t="n">
        <v>2.00291029</v>
      </c>
      <c r="I7" s="18" t="s">
        <v>481</v>
      </c>
      <c r="J7" s="20" t="s">
        <v>481</v>
      </c>
      <c r="K7" s="18" t="s">
        <v>481</v>
      </c>
      <c r="L7" s="20" t="s">
        <v>481</v>
      </c>
      <c r="M7" s="18" t="s">
        <v>481</v>
      </c>
      <c r="N7" s="20" t="s">
        <v>481</v>
      </c>
      <c r="O7" s="18" t="s">
        <v>481</v>
      </c>
      <c r="P7" s="20" t="s">
        <v>481</v>
      </c>
      <c r="Q7" s="18" t="n">
        <v>482.28910124</v>
      </c>
      <c r="R7" s="20" t="n">
        <v>2.76071402</v>
      </c>
    </row>
    <row r="8" spans="1:18">
      <c r="A8" s="15" t="s">
        <v>483</v>
      </c>
      <c r="B8" s="17" t="n">
        <v>7007</v>
      </c>
      <c r="C8" s="18">
        <f>(20.0/B8*100)</f>
        <v/>
      </c>
      <c r="D8" s="19" t="n">
        <v>6987</v>
      </c>
      <c r="E8" s="18" t="n">
        <v>509.29905844</v>
      </c>
      <c r="F8" s="20" t="n">
        <v>11.26087834</v>
      </c>
      <c r="G8" s="18" t="n">
        <v>493.60804301</v>
      </c>
      <c r="H8" s="20" t="n">
        <v>2.74874287</v>
      </c>
      <c r="I8" s="18" t="s">
        <v>481</v>
      </c>
      <c r="J8" s="20" t="s">
        <v>481</v>
      </c>
      <c r="K8" s="18" t="s">
        <v>481</v>
      </c>
      <c r="L8" s="20" t="s">
        <v>481</v>
      </c>
      <c r="M8" s="18" t="s">
        <v>481</v>
      </c>
      <c r="N8" s="20" t="s">
        <v>481</v>
      </c>
      <c r="O8" s="18" t="s">
        <v>481</v>
      </c>
      <c r="P8" s="20" t="s">
        <v>481</v>
      </c>
      <c r="Q8" s="18" t="n">
        <v>440.28388267</v>
      </c>
      <c r="R8" s="20" t="n">
        <v>4.86576314</v>
      </c>
    </row>
    <row r="9" spans="1:18">
      <c r="A9" s="15" t="s">
        <v>484</v>
      </c>
      <c r="B9" s="17" t="n">
        <v>9651</v>
      </c>
      <c r="C9" s="18">
        <f>(76.0/B9*100)</f>
        <v/>
      </c>
      <c r="D9" s="19" t="n">
        <v>9575</v>
      </c>
      <c r="E9" s="18" t="n">
        <v>495.55558226</v>
      </c>
      <c r="F9" s="20" t="n">
        <v>5.12715556</v>
      </c>
      <c r="G9" s="18" t="n">
        <v>509.85812147</v>
      </c>
      <c r="H9" s="20" t="n">
        <v>2.44416538</v>
      </c>
      <c r="I9" s="18" t="s">
        <v>481</v>
      </c>
      <c r="J9" s="20" t="s">
        <v>481</v>
      </c>
      <c r="K9" s="18" t="s">
        <v>481</v>
      </c>
      <c r="L9" s="20" t="s">
        <v>481</v>
      </c>
      <c r="M9" s="18" t="s">
        <v>481</v>
      </c>
      <c r="N9" s="20" t="s">
        <v>481</v>
      </c>
      <c r="O9" s="18" t="s">
        <v>481</v>
      </c>
      <c r="P9" s="20" t="s">
        <v>481</v>
      </c>
      <c r="Q9" s="18" t="n">
        <v>459.28864992</v>
      </c>
      <c r="R9" s="20" t="n">
        <v>3.45642977</v>
      </c>
    </row>
    <row r="10" spans="1:18">
      <c r="A10" s="15" t="s">
        <v>485</v>
      </c>
      <c r="B10" s="17" t="n">
        <v>20058</v>
      </c>
      <c r="C10" s="18">
        <f>(521.0/B10*100)</f>
        <v/>
      </c>
      <c r="D10" s="19" t="n">
        <v>19537</v>
      </c>
      <c r="E10" s="18" t="n">
        <v>518.83391352</v>
      </c>
      <c r="F10" s="20" t="n">
        <v>4.58922266</v>
      </c>
      <c r="G10" s="18" t="n">
        <v>534.4179070599999</v>
      </c>
      <c r="H10" s="20" t="n">
        <v>2.13824275</v>
      </c>
      <c r="I10" s="18" t="s">
        <v>481</v>
      </c>
      <c r="J10" s="20" t="s">
        <v>481</v>
      </c>
      <c r="K10" s="18" t="s">
        <v>481</v>
      </c>
      <c r="L10" s="20" t="s">
        <v>481</v>
      </c>
      <c r="M10" s="18" t="s">
        <v>481</v>
      </c>
      <c r="N10" s="20" t="s">
        <v>481</v>
      </c>
      <c r="O10" s="18" t="s">
        <v>481</v>
      </c>
      <c r="P10" s="20" t="s">
        <v>481</v>
      </c>
      <c r="Q10" s="18" t="n">
        <v>508.40645586</v>
      </c>
      <c r="R10" s="20" t="n">
        <v>3.80074671</v>
      </c>
    </row>
    <row r="11" spans="1:18">
      <c r="A11" s="15" t="s">
        <v>486</v>
      </c>
      <c r="B11" s="17" t="n">
        <v>7053</v>
      </c>
      <c r="C11" s="18">
        <f>(45.0/B11*100)</f>
        <v/>
      </c>
      <c r="D11" s="19" t="n">
        <v>7008</v>
      </c>
      <c r="E11" s="18" t="n">
        <v>487.78626951</v>
      </c>
      <c r="F11" s="20" t="n">
        <v>6.81292003</v>
      </c>
      <c r="G11" s="18" t="n">
        <v>465.34081991</v>
      </c>
      <c r="H11" s="20" t="n">
        <v>2.73534373</v>
      </c>
      <c r="I11" s="18" t="s">
        <v>481</v>
      </c>
      <c r="J11" s="20" t="s">
        <v>481</v>
      </c>
      <c r="K11" s="18" t="s">
        <v>481</v>
      </c>
      <c r="L11" s="20" t="s">
        <v>481</v>
      </c>
      <c r="M11" s="18" t="s">
        <v>481</v>
      </c>
      <c r="N11" s="20" t="s">
        <v>481</v>
      </c>
      <c r="O11" s="18" t="s">
        <v>481</v>
      </c>
      <c r="P11" s="20" t="s">
        <v>481</v>
      </c>
      <c r="Q11" s="18" t="n">
        <v>423.87156265</v>
      </c>
      <c r="R11" s="20" t="n">
        <v>4.38380645</v>
      </c>
    </row>
    <row r="12" spans="1:18">
      <c r="A12" s="15" t="s">
        <v>487</v>
      </c>
      <c r="B12" s="17" t="n">
        <v>6894</v>
      </c>
      <c r="C12" s="18">
        <f>(55.0/B12*100)</f>
        <v/>
      </c>
      <c r="D12" s="19" t="n">
        <v>6839</v>
      </c>
      <c r="E12" s="18" t="n">
        <v>443.79580199</v>
      </c>
      <c r="F12" s="20" t="n">
        <v>11.51717016</v>
      </c>
      <c r="G12" s="18" t="n">
        <v>501.36020618</v>
      </c>
      <c r="H12" s="20" t="n">
        <v>2.29148763</v>
      </c>
      <c r="I12" s="18" t="s">
        <v>481</v>
      </c>
      <c r="J12" s="20" t="s">
        <v>481</v>
      </c>
      <c r="K12" s="18" t="s">
        <v>481</v>
      </c>
      <c r="L12" s="20" t="s">
        <v>481</v>
      </c>
      <c r="M12" s="18" t="s">
        <v>481</v>
      </c>
      <c r="N12" s="20" t="s">
        <v>481</v>
      </c>
      <c r="O12" s="18" t="s">
        <v>481</v>
      </c>
      <c r="P12" s="20" t="s">
        <v>481</v>
      </c>
      <c r="Q12" s="18" t="n">
        <v>439.70711346</v>
      </c>
      <c r="R12" s="20" t="n">
        <v>5.72062847</v>
      </c>
    </row>
    <row r="13" spans="1:18">
      <c r="A13" s="15" t="s">
        <v>488</v>
      </c>
      <c r="B13" s="17" t="n">
        <v>7161</v>
      </c>
      <c r="C13" s="18">
        <f>(98.0/B13*100)</f>
        <v/>
      </c>
      <c r="D13" s="19" t="n">
        <v>7063</v>
      </c>
      <c r="E13" s="18" t="n">
        <v>482.18171656</v>
      </c>
      <c r="F13" s="20" t="n">
        <v>7.99208737</v>
      </c>
      <c r="G13" s="18" t="n">
        <v>505.44116706</v>
      </c>
      <c r="H13" s="20" t="n">
        <v>2.35707743</v>
      </c>
      <c r="I13" s="18" t="s">
        <v>481</v>
      </c>
      <c r="J13" s="20" t="s">
        <v>481</v>
      </c>
      <c r="K13" s="18" t="s">
        <v>481</v>
      </c>
      <c r="L13" s="20" t="s">
        <v>481</v>
      </c>
      <c r="M13" s="18" t="s">
        <v>481</v>
      </c>
      <c r="N13" s="20" t="s">
        <v>481</v>
      </c>
      <c r="O13" s="18" t="s">
        <v>481</v>
      </c>
      <c r="P13" s="20" t="s">
        <v>481</v>
      </c>
      <c r="Q13" s="18" t="n">
        <v>477.84861317</v>
      </c>
      <c r="R13" s="20" t="n">
        <v>5.74959783</v>
      </c>
    </row>
    <row r="14" spans="1:18">
      <c r="A14" s="15" t="s">
        <v>489</v>
      </c>
      <c r="B14" s="17" t="n">
        <v>5587</v>
      </c>
      <c r="C14" s="18">
        <f>(74.0/B14*100)</f>
        <v/>
      </c>
      <c r="D14" s="19" t="n">
        <v>5513</v>
      </c>
      <c r="E14" s="18" t="n">
        <v>503.78917175</v>
      </c>
      <c r="F14" s="20" t="n">
        <v>6.00931105</v>
      </c>
      <c r="G14" s="18" t="n">
        <v>528.30162017</v>
      </c>
      <c r="H14" s="20" t="n">
        <v>2.16292553</v>
      </c>
      <c r="I14" s="18" t="s">
        <v>481</v>
      </c>
      <c r="J14" s="20" t="s">
        <v>481</v>
      </c>
      <c r="K14" s="18" t="s">
        <v>481</v>
      </c>
      <c r="L14" s="20" t="s">
        <v>481</v>
      </c>
      <c r="M14" s="18" t="s">
        <v>481</v>
      </c>
      <c r="N14" s="20" t="s">
        <v>481</v>
      </c>
      <c r="O14" s="18" t="s">
        <v>481</v>
      </c>
      <c r="P14" s="20" t="s">
        <v>481</v>
      </c>
      <c r="Q14" s="18" t="n">
        <v>484.05209951</v>
      </c>
      <c r="R14" s="20" t="n">
        <v>4.75885315</v>
      </c>
    </row>
    <row r="15" spans="1:18">
      <c r="A15" s="15" t="s">
        <v>490</v>
      </c>
      <c r="B15" s="17" t="n">
        <v>5882</v>
      </c>
      <c r="C15" s="18">
        <f>(52.0/B15*100)</f>
        <v/>
      </c>
      <c r="D15" s="19" t="n">
        <v>5830</v>
      </c>
      <c r="E15" s="18" t="n">
        <v>525.19670287</v>
      </c>
      <c r="F15" s="20" t="n">
        <v>10.04315556</v>
      </c>
      <c r="G15" s="18" t="n">
        <v>533.29150372</v>
      </c>
      <c r="H15" s="20" t="n">
        <v>2.48052336</v>
      </c>
      <c r="I15" s="18" t="s">
        <v>481</v>
      </c>
      <c r="J15" s="20" t="s">
        <v>481</v>
      </c>
      <c r="K15" s="18" t="s">
        <v>481</v>
      </c>
      <c r="L15" s="20" t="s">
        <v>481</v>
      </c>
      <c r="M15" s="18" t="s">
        <v>481</v>
      </c>
      <c r="N15" s="20" t="s">
        <v>481</v>
      </c>
      <c r="O15" s="18" t="s">
        <v>481</v>
      </c>
      <c r="P15" s="20" t="s">
        <v>481</v>
      </c>
      <c r="Q15" s="18" t="n">
        <v>499.45447824</v>
      </c>
      <c r="R15" s="20" t="n">
        <v>4.53312968</v>
      </c>
    </row>
    <row r="16" spans="1:18">
      <c r="A16" s="15" t="s">
        <v>491</v>
      </c>
      <c r="B16" s="17" t="n">
        <v>6108</v>
      </c>
      <c r="C16" s="18">
        <f>(98.0/B16*100)</f>
        <v/>
      </c>
      <c r="D16" s="19" t="n">
        <v>6010</v>
      </c>
      <c r="E16" s="18" t="n">
        <v>503.4538245</v>
      </c>
      <c r="F16" s="20" t="n">
        <v>9.05076597</v>
      </c>
      <c r="G16" s="18" t="n">
        <v>510.56432326</v>
      </c>
      <c r="H16" s="20" t="n">
        <v>2.44208602</v>
      </c>
      <c r="I16" s="18" t="s">
        <v>481</v>
      </c>
      <c r="J16" s="20" t="s">
        <v>481</v>
      </c>
      <c r="K16" s="18" t="s">
        <v>481</v>
      </c>
      <c r="L16" s="20" t="s">
        <v>481</v>
      </c>
      <c r="M16" s="18" t="s">
        <v>481</v>
      </c>
      <c r="N16" s="20" t="s">
        <v>481</v>
      </c>
      <c r="O16" s="18" t="s">
        <v>481</v>
      </c>
      <c r="P16" s="20" t="s">
        <v>481</v>
      </c>
      <c r="Q16" s="18" t="n">
        <v>451.58211244</v>
      </c>
      <c r="R16" s="20" t="n">
        <v>5.52369082</v>
      </c>
    </row>
    <row r="17" spans="1:18">
      <c r="A17" s="15" t="s">
        <v>492</v>
      </c>
      <c r="B17" s="17" t="n">
        <v>6504</v>
      </c>
      <c r="C17" s="18">
        <f>(658.0/B17*100)</f>
        <v/>
      </c>
      <c r="D17" s="19" t="n">
        <v>5846</v>
      </c>
      <c r="E17" s="18" t="n">
        <v>509.01217688</v>
      </c>
      <c r="F17" s="20" t="n">
        <v>13.00400058</v>
      </c>
      <c r="G17" s="18" t="n">
        <v>531.42450863</v>
      </c>
      <c r="H17" s="20" t="n">
        <v>3.04895699</v>
      </c>
      <c r="I17" s="18" t="s">
        <v>481</v>
      </c>
      <c r="J17" s="20" t="s">
        <v>481</v>
      </c>
      <c r="K17" s="18" t="s">
        <v>481</v>
      </c>
      <c r="L17" s="20" t="s">
        <v>481</v>
      </c>
      <c r="M17" s="18" t="s">
        <v>481</v>
      </c>
      <c r="N17" s="20" t="s">
        <v>481</v>
      </c>
      <c r="O17" s="18" t="s">
        <v>481</v>
      </c>
      <c r="P17" s="20" t="s">
        <v>481</v>
      </c>
      <c r="Q17" s="18" t="n">
        <v>478.43443551</v>
      </c>
      <c r="R17" s="20" t="n">
        <v>4.04235382</v>
      </c>
    </row>
    <row r="18" spans="1:18">
      <c r="A18" s="15" t="s">
        <v>493</v>
      </c>
      <c r="B18" s="17" t="n">
        <v>5532</v>
      </c>
      <c r="C18" s="18">
        <f>(28.0/B18*100)</f>
        <v/>
      </c>
      <c r="D18" s="19" t="n">
        <v>5504</v>
      </c>
      <c r="E18" s="18" t="n">
        <v>472.08485439</v>
      </c>
      <c r="F18" s="20" t="n">
        <v>6.40777</v>
      </c>
      <c r="G18" s="18" t="n">
        <v>472.09924391</v>
      </c>
      <c r="H18" s="20" t="n">
        <v>4.1343689</v>
      </c>
      <c r="I18" s="18" t="s">
        <v>481</v>
      </c>
      <c r="J18" s="20" t="s">
        <v>481</v>
      </c>
      <c r="K18" s="18" t="s">
        <v>481</v>
      </c>
      <c r="L18" s="20" t="s">
        <v>481</v>
      </c>
      <c r="M18" s="18" t="s">
        <v>481</v>
      </c>
      <c r="N18" s="20" t="s">
        <v>481</v>
      </c>
      <c r="O18" s="18" t="s">
        <v>481</v>
      </c>
      <c r="P18" s="20" t="s">
        <v>481</v>
      </c>
      <c r="Q18" s="18" t="n">
        <v>447.16151989</v>
      </c>
      <c r="R18" s="20" t="n">
        <v>6.46299769</v>
      </c>
    </row>
    <row r="19" spans="1:18">
      <c r="A19" s="15" t="s">
        <v>494</v>
      </c>
      <c r="B19" s="17" t="n">
        <v>5658</v>
      </c>
      <c r="C19" s="18">
        <f>(60.0/B19*100)</f>
        <v/>
      </c>
      <c r="D19" s="19" t="n">
        <v>5598</v>
      </c>
      <c r="E19" s="18" t="n">
        <v>481.94261412</v>
      </c>
      <c r="F19" s="20" t="n">
        <v>6.3249385</v>
      </c>
      <c r="G19" s="18" t="n">
        <v>474.5796495</v>
      </c>
      <c r="H19" s="20" t="n">
        <v>2.70397072</v>
      </c>
      <c r="I19" s="18" t="s">
        <v>481</v>
      </c>
      <c r="J19" s="20" t="s">
        <v>481</v>
      </c>
      <c r="K19" s="18" t="s">
        <v>481</v>
      </c>
      <c r="L19" s="20" t="s">
        <v>481</v>
      </c>
      <c r="M19" s="18" t="s">
        <v>481</v>
      </c>
      <c r="N19" s="20" t="s">
        <v>481</v>
      </c>
      <c r="O19" s="18" t="s">
        <v>481</v>
      </c>
      <c r="P19" s="20" t="s">
        <v>481</v>
      </c>
      <c r="Q19" s="18" t="n">
        <v>434.29233116</v>
      </c>
      <c r="R19" s="20" t="n">
        <v>5.85758297</v>
      </c>
    </row>
    <row r="20" spans="1:18">
      <c r="A20" s="15" t="s">
        <v>495</v>
      </c>
      <c r="B20" s="17" t="n">
        <v>3371</v>
      </c>
      <c r="C20" s="18">
        <f>(74.0/B20*100)</f>
        <v/>
      </c>
      <c r="D20" s="19" t="n">
        <v>3297</v>
      </c>
      <c r="E20" s="18" t="n">
        <v>493.07891379</v>
      </c>
      <c r="F20" s="20" t="n">
        <v>4.09951614</v>
      </c>
      <c r="G20" s="18" t="n">
        <v>485.07030095</v>
      </c>
      <c r="H20" s="20" t="n">
        <v>2.55851819</v>
      </c>
      <c r="I20" s="18" t="s">
        <v>481</v>
      </c>
      <c r="J20" s="20" t="s">
        <v>481</v>
      </c>
      <c r="K20" s="18" t="s">
        <v>481</v>
      </c>
      <c r="L20" s="20" t="s">
        <v>481</v>
      </c>
      <c r="M20" s="18" t="s">
        <v>481</v>
      </c>
      <c r="N20" s="20" t="s">
        <v>481</v>
      </c>
      <c r="O20" s="18" t="s">
        <v>481</v>
      </c>
      <c r="P20" s="20" t="s">
        <v>481</v>
      </c>
      <c r="Q20" s="18" t="n">
        <v>452.96608564</v>
      </c>
      <c r="R20" s="20" t="n">
        <v>4.46127725</v>
      </c>
    </row>
    <row r="21" spans="1:18">
      <c r="A21" s="15" t="s">
        <v>496</v>
      </c>
      <c r="B21" s="17" t="n">
        <v>5741</v>
      </c>
      <c r="C21" s="18">
        <f>(44.0/B21*100)</f>
        <v/>
      </c>
      <c r="D21" s="19" t="n">
        <v>5697</v>
      </c>
      <c r="E21" s="18" t="n">
        <v>505.02619169</v>
      </c>
      <c r="F21" s="20" t="n">
        <v>7.57051314</v>
      </c>
      <c r="G21" s="18" t="n">
        <v>527.77575742</v>
      </c>
      <c r="H21" s="20" t="n">
        <v>2.38726148</v>
      </c>
      <c r="I21" s="18" t="s">
        <v>481</v>
      </c>
      <c r="J21" s="20" t="s">
        <v>481</v>
      </c>
      <c r="K21" s="18" t="s">
        <v>481</v>
      </c>
      <c r="L21" s="20" t="s">
        <v>481</v>
      </c>
      <c r="M21" s="18" t="s">
        <v>481</v>
      </c>
      <c r="N21" s="20" t="s">
        <v>481</v>
      </c>
      <c r="O21" s="18" t="s">
        <v>481</v>
      </c>
      <c r="P21" s="20" t="s">
        <v>481</v>
      </c>
      <c r="Q21" s="18" t="n">
        <v>500.1833676</v>
      </c>
      <c r="R21" s="20" t="n">
        <v>4.16746561</v>
      </c>
    </row>
    <row r="22" spans="1:18">
      <c r="A22" s="15" t="s">
        <v>497</v>
      </c>
      <c r="B22" s="17" t="n">
        <v>6598</v>
      </c>
      <c r="C22" s="18">
        <f>(33.0/B22*100)</f>
        <v/>
      </c>
      <c r="D22" s="19" t="n">
        <v>6565</v>
      </c>
      <c r="E22" s="18" t="n">
        <v>419.16097147</v>
      </c>
      <c r="F22" s="20" t="n">
        <v>9.396985239999999</v>
      </c>
      <c r="G22" s="18" t="n">
        <v>489.62821881</v>
      </c>
      <c r="H22" s="20" t="n">
        <v>3.71182506</v>
      </c>
      <c r="I22" s="18" t="s">
        <v>481</v>
      </c>
      <c r="J22" s="20" t="s">
        <v>481</v>
      </c>
      <c r="K22" s="18" t="s">
        <v>481</v>
      </c>
      <c r="L22" s="20" t="s">
        <v>481</v>
      </c>
      <c r="M22" s="18" t="s">
        <v>481</v>
      </c>
      <c r="N22" s="20" t="s">
        <v>481</v>
      </c>
      <c r="O22" s="18" t="s">
        <v>481</v>
      </c>
      <c r="P22" s="20" t="s">
        <v>481</v>
      </c>
      <c r="Q22" s="18" t="n">
        <v>459.43216716</v>
      </c>
      <c r="R22" s="20" t="n">
        <v>5.89964541</v>
      </c>
    </row>
    <row r="23" spans="1:18">
      <c r="A23" s="15" t="s">
        <v>498</v>
      </c>
      <c r="B23" s="17" t="n">
        <v>11583</v>
      </c>
      <c r="C23" s="18">
        <f>(210.0/B23*100)</f>
        <v/>
      </c>
      <c r="D23" s="19" t="n">
        <v>11373</v>
      </c>
      <c r="E23" s="18" t="n">
        <v>479.19562238</v>
      </c>
      <c r="F23" s="20" t="n">
        <v>9.445315300000001</v>
      </c>
      <c r="G23" s="18" t="n">
        <v>490.9695655</v>
      </c>
      <c r="H23" s="20" t="n">
        <v>2.71918383</v>
      </c>
      <c r="I23" s="18" t="s">
        <v>481</v>
      </c>
      <c r="J23" s="20" t="s">
        <v>481</v>
      </c>
      <c r="K23" s="18" t="s">
        <v>481</v>
      </c>
      <c r="L23" s="20" t="s">
        <v>481</v>
      </c>
      <c r="M23" s="18" t="s">
        <v>481</v>
      </c>
      <c r="N23" s="20" t="s">
        <v>481</v>
      </c>
      <c r="O23" s="18" t="s">
        <v>481</v>
      </c>
      <c r="P23" s="20" t="s">
        <v>481</v>
      </c>
      <c r="Q23" s="18" t="n">
        <v>451.62540341</v>
      </c>
      <c r="R23" s="20" t="n">
        <v>5.29687377</v>
      </c>
    </row>
    <row r="24" spans="1:18">
      <c r="A24" s="15" t="s">
        <v>499</v>
      </c>
      <c r="B24" s="17" t="n">
        <v>6647</v>
      </c>
      <c r="C24" s="18">
        <f>(7.0/B24*100)</f>
        <v/>
      </c>
      <c r="D24" s="19" t="n">
        <v>6640</v>
      </c>
      <c r="E24" s="18" t="n">
        <v>536.40305587</v>
      </c>
      <c r="F24" s="20" t="n">
        <v>16.40827276</v>
      </c>
      <c r="G24" s="18" t="n">
        <v>517.96939404</v>
      </c>
      <c r="H24" s="20" t="n">
        <v>3.11213006</v>
      </c>
      <c r="I24" s="18" t="s">
        <v>481</v>
      </c>
      <c r="J24" s="20" t="s">
        <v>481</v>
      </c>
      <c r="K24" s="18" t="s">
        <v>481</v>
      </c>
      <c r="L24" s="20" t="s">
        <v>481</v>
      </c>
      <c r="M24" s="18" t="s">
        <v>481</v>
      </c>
      <c r="N24" s="20" t="s">
        <v>481</v>
      </c>
      <c r="O24" s="18" t="s">
        <v>481</v>
      </c>
      <c r="P24" s="20" t="s">
        <v>481</v>
      </c>
      <c r="Q24" s="18" t="n">
        <v>469.44237469</v>
      </c>
      <c r="R24" s="20" t="n">
        <v>9.04790609</v>
      </c>
    </row>
    <row r="25" spans="1:18">
      <c r="A25" s="15" t="s">
        <v>500</v>
      </c>
      <c r="B25" s="17" t="n">
        <v>5581</v>
      </c>
      <c r="C25" s="18">
        <f>(24.0/B25*100)</f>
        <v/>
      </c>
      <c r="D25" s="19" t="n">
        <v>5557</v>
      </c>
      <c r="E25" s="18" t="n">
        <v>520.09828334</v>
      </c>
      <c r="F25" s="20" t="n">
        <v>18.34886933</v>
      </c>
      <c r="G25" s="18" t="n">
        <v>520.36225397</v>
      </c>
      <c r="H25" s="20" t="n">
        <v>3.52437395</v>
      </c>
      <c r="I25" s="18" t="s">
        <v>481</v>
      </c>
      <c r="J25" s="20" t="s">
        <v>481</v>
      </c>
      <c r="K25" s="18" t="s">
        <v>481</v>
      </c>
      <c r="L25" s="20" t="s">
        <v>481</v>
      </c>
      <c r="M25" s="18" t="s">
        <v>481</v>
      </c>
      <c r="N25" s="20" t="s">
        <v>481</v>
      </c>
      <c r="O25" s="18" t="s">
        <v>481</v>
      </c>
      <c r="P25" s="20" t="s">
        <v>481</v>
      </c>
      <c r="Q25" s="18" t="n">
        <v>507.05211276</v>
      </c>
      <c r="R25" s="20" t="n">
        <v>5.03968246</v>
      </c>
    </row>
    <row r="26" spans="1:18">
      <c r="A26" s="15" t="s">
        <v>501</v>
      </c>
      <c r="B26" s="17" t="n">
        <v>4869</v>
      </c>
      <c r="C26" s="18">
        <f>(32.0/B26*100)</f>
        <v/>
      </c>
      <c r="D26" s="19" t="n">
        <v>4837</v>
      </c>
      <c r="E26" s="18" t="n">
        <v>469.31979505</v>
      </c>
      <c r="F26" s="20" t="n">
        <v>4.90142169</v>
      </c>
      <c r="G26" s="18" t="n">
        <v>493.88587072</v>
      </c>
      <c r="H26" s="20" t="n">
        <v>2.08816382</v>
      </c>
      <c r="I26" s="18" t="s">
        <v>481</v>
      </c>
      <c r="J26" s="20" t="s">
        <v>481</v>
      </c>
      <c r="K26" s="18" t="s">
        <v>481</v>
      </c>
      <c r="L26" s="20" t="s">
        <v>481</v>
      </c>
      <c r="M26" s="18" t="s">
        <v>481</v>
      </c>
      <c r="N26" s="20" t="s">
        <v>481</v>
      </c>
      <c r="O26" s="18" t="s">
        <v>481</v>
      </c>
      <c r="P26" s="20" t="s">
        <v>481</v>
      </c>
      <c r="Q26" s="18" t="n">
        <v>475.05024681</v>
      </c>
      <c r="R26" s="20" t="n">
        <v>4.11384046</v>
      </c>
    </row>
    <row r="27" spans="1:18">
      <c r="A27" s="15" t="s">
        <v>502</v>
      </c>
      <c r="B27" s="17" t="n">
        <v>5299</v>
      </c>
      <c r="C27" s="18">
        <f>(17.0/B27*100)</f>
        <v/>
      </c>
      <c r="D27" s="19" t="n">
        <v>5282</v>
      </c>
      <c r="E27" s="18" t="n">
        <v>469.38036047</v>
      </c>
      <c r="F27" s="20" t="n">
        <v>6.53681967</v>
      </c>
      <c r="G27" s="18" t="n">
        <v>490.58647987</v>
      </c>
      <c r="H27" s="20" t="n">
        <v>1.91695605</v>
      </c>
      <c r="I27" s="18" t="s">
        <v>481</v>
      </c>
      <c r="J27" s="20" t="s">
        <v>481</v>
      </c>
      <c r="K27" s="18" t="s">
        <v>481</v>
      </c>
      <c r="L27" s="20" t="s">
        <v>481</v>
      </c>
      <c r="M27" s="18" t="s">
        <v>481</v>
      </c>
      <c r="N27" s="20" t="s">
        <v>481</v>
      </c>
      <c r="O27" s="18" t="s">
        <v>481</v>
      </c>
      <c r="P27" s="20" t="s">
        <v>481</v>
      </c>
      <c r="Q27" s="18" t="n">
        <v>455.88989638</v>
      </c>
      <c r="R27" s="20" t="n">
        <v>2.80818115</v>
      </c>
    </row>
    <row r="28" spans="1:18">
      <c r="A28" s="15" t="s">
        <v>503</v>
      </c>
      <c r="B28" s="17" t="n">
        <v>7568</v>
      </c>
      <c r="C28" s="18">
        <f>(51.0/B28*100)</f>
        <v/>
      </c>
      <c r="D28" s="19" t="n">
        <v>7517</v>
      </c>
      <c r="E28" s="18" t="n">
        <v>391.59030498</v>
      </c>
      <c r="F28" s="20" t="n">
        <v>9.02856502</v>
      </c>
      <c r="G28" s="18" t="n">
        <v>426.73250661</v>
      </c>
      <c r="H28" s="20" t="n">
        <v>2.60339652</v>
      </c>
      <c r="I28" s="18" t="s">
        <v>481</v>
      </c>
      <c r="J28" s="20" t="s">
        <v>481</v>
      </c>
      <c r="K28" s="18" t="s">
        <v>481</v>
      </c>
      <c r="L28" s="20" t="s">
        <v>481</v>
      </c>
      <c r="M28" s="18" t="s">
        <v>481</v>
      </c>
      <c r="N28" s="20" t="s">
        <v>481</v>
      </c>
      <c r="O28" s="18" t="s">
        <v>481</v>
      </c>
      <c r="P28" s="20" t="s">
        <v>481</v>
      </c>
      <c r="Q28" s="18" t="n">
        <v>397.613315</v>
      </c>
      <c r="R28" s="20" t="n">
        <v>5.76634885</v>
      </c>
    </row>
    <row r="29" spans="1:18">
      <c r="A29" s="15" t="s">
        <v>504</v>
      </c>
      <c r="B29" s="17" t="n">
        <v>5385</v>
      </c>
      <c r="C29" s="18">
        <f>(30.0/B29*100)</f>
        <v/>
      </c>
      <c r="D29" s="19" t="n">
        <v>5355</v>
      </c>
      <c r="E29" s="18" t="n">
        <v>505.74216563</v>
      </c>
      <c r="F29" s="20" t="n">
        <v>11.88785493</v>
      </c>
      <c r="G29" s="18" t="n">
        <v>511.66248242</v>
      </c>
      <c r="H29" s="20" t="n">
        <v>2.4449109</v>
      </c>
      <c r="I29" s="18" t="s">
        <v>481</v>
      </c>
      <c r="J29" s="20" t="s">
        <v>481</v>
      </c>
      <c r="K29" s="18" t="s">
        <v>481</v>
      </c>
      <c r="L29" s="20" t="s">
        <v>481</v>
      </c>
      <c r="M29" s="18" t="s">
        <v>481</v>
      </c>
      <c r="N29" s="20" t="s">
        <v>481</v>
      </c>
      <c r="O29" s="18" t="s">
        <v>481</v>
      </c>
      <c r="P29" s="20" t="s">
        <v>481</v>
      </c>
      <c r="Q29" s="18" t="n">
        <v>467.87607683</v>
      </c>
      <c r="R29" s="20" t="n">
        <v>4.73266808</v>
      </c>
    </row>
    <row r="30" spans="1:18">
      <c r="A30" s="15" t="s">
        <v>505</v>
      </c>
      <c r="B30" s="17" t="n">
        <v>4520</v>
      </c>
      <c r="C30" s="18">
        <f>(96.0/B30*100)</f>
        <v/>
      </c>
      <c r="D30" s="19" t="n">
        <v>4424</v>
      </c>
      <c r="E30" s="18" t="n">
        <v>468.81619853</v>
      </c>
      <c r="F30" s="20" t="n">
        <v>9.35938189</v>
      </c>
      <c r="G30" s="18" t="n">
        <v>522.2650469500001</v>
      </c>
      <c r="H30" s="20" t="n">
        <v>2.47823022</v>
      </c>
      <c r="I30" s="18" t="s">
        <v>481</v>
      </c>
      <c r="J30" s="20" t="s">
        <v>481</v>
      </c>
      <c r="K30" s="18" t="s">
        <v>481</v>
      </c>
      <c r="L30" s="20" t="s">
        <v>481</v>
      </c>
      <c r="M30" s="18" t="s">
        <v>481</v>
      </c>
      <c r="N30" s="20" t="s">
        <v>481</v>
      </c>
      <c r="O30" s="18" t="s">
        <v>481</v>
      </c>
      <c r="P30" s="20" t="s">
        <v>481</v>
      </c>
      <c r="Q30" s="18" t="n">
        <v>488.03981526</v>
      </c>
      <c r="R30" s="20" t="n">
        <v>4.40598407</v>
      </c>
    </row>
    <row r="31" spans="1:18">
      <c r="A31" s="15" t="s">
        <v>506</v>
      </c>
      <c r="B31" s="17" t="n">
        <v>5456</v>
      </c>
      <c r="C31" s="18">
        <f>(125.0/B31*100)</f>
        <v/>
      </c>
      <c r="D31" s="19" t="n">
        <v>5331</v>
      </c>
      <c r="E31" s="18" t="n">
        <v>468.6928439</v>
      </c>
      <c r="F31" s="20" t="n">
        <v>10.50657818</v>
      </c>
      <c r="G31" s="18" t="n">
        <v>522.59572038</v>
      </c>
      <c r="H31" s="20" t="n">
        <v>2.67990153</v>
      </c>
      <c r="I31" s="18" t="s">
        <v>481</v>
      </c>
      <c r="J31" s="20" t="s">
        <v>481</v>
      </c>
      <c r="K31" s="18" t="s">
        <v>481</v>
      </c>
      <c r="L31" s="20" t="s">
        <v>481</v>
      </c>
      <c r="M31" s="18" t="s">
        <v>481</v>
      </c>
      <c r="N31" s="20" t="s">
        <v>481</v>
      </c>
      <c r="O31" s="18" t="s">
        <v>481</v>
      </c>
      <c r="P31" s="20" t="s">
        <v>481</v>
      </c>
      <c r="Q31" s="18" t="n">
        <v>502.56537612</v>
      </c>
      <c r="R31" s="20" t="n">
        <v>4.12232111</v>
      </c>
    </row>
    <row r="32" spans="1:18">
      <c r="A32" s="15" t="s">
        <v>507</v>
      </c>
      <c r="B32" s="17" t="n">
        <v>4478</v>
      </c>
      <c r="C32" s="18">
        <f>(5.0/B32*100)</f>
        <v/>
      </c>
      <c r="D32" s="19" t="n">
        <v>4473</v>
      </c>
      <c r="E32" s="18" t="n">
        <v>480.82614497</v>
      </c>
      <c r="F32" s="20" t="n">
        <v>12.33966803</v>
      </c>
      <c r="G32" s="18" t="n">
        <v>507.74289441</v>
      </c>
      <c r="H32" s="20" t="n">
        <v>2.42157102</v>
      </c>
      <c r="I32" s="18" t="s">
        <v>481</v>
      </c>
      <c r="J32" s="20" t="s">
        <v>481</v>
      </c>
      <c r="K32" s="18" t="s">
        <v>481</v>
      </c>
      <c r="L32" s="20" t="s">
        <v>481</v>
      </c>
      <c r="M32" s="18" t="s">
        <v>481</v>
      </c>
      <c r="N32" s="20" t="s">
        <v>481</v>
      </c>
      <c r="O32" s="18" t="s">
        <v>481</v>
      </c>
      <c r="P32" s="20" t="s">
        <v>481</v>
      </c>
      <c r="Q32" s="18" t="n">
        <v>439.36870242</v>
      </c>
      <c r="R32" s="20" t="n">
        <v>14.37239983</v>
      </c>
    </row>
    <row r="33" spans="1:18">
      <c r="A33" s="15" t="s">
        <v>508</v>
      </c>
      <c r="B33" s="17" t="n">
        <v>7325</v>
      </c>
      <c r="C33" s="18">
        <f>(74.0/B33*100)</f>
        <v/>
      </c>
      <c r="D33" s="19" t="n">
        <v>7251</v>
      </c>
      <c r="E33" s="18" t="n">
        <v>504.01419709</v>
      </c>
      <c r="F33" s="20" t="n">
        <v>6.94979963</v>
      </c>
      <c r="G33" s="18" t="n">
        <v>501.34513439</v>
      </c>
      <c r="H33" s="20" t="n">
        <v>2.82094497</v>
      </c>
      <c r="I33" s="18" t="s">
        <v>481</v>
      </c>
      <c r="J33" s="20" t="s">
        <v>481</v>
      </c>
      <c r="K33" s="18" t="s">
        <v>481</v>
      </c>
      <c r="L33" s="20" t="s">
        <v>481</v>
      </c>
      <c r="M33" s="18" t="s">
        <v>481</v>
      </c>
      <c r="N33" s="20" t="s">
        <v>481</v>
      </c>
      <c r="O33" s="18" t="s">
        <v>481</v>
      </c>
      <c r="P33" s="20" t="s">
        <v>481</v>
      </c>
      <c r="Q33" s="18" t="n">
        <v>470.08375155</v>
      </c>
      <c r="R33" s="20" t="n">
        <v>5.53746196</v>
      </c>
    </row>
    <row r="34" spans="1:18">
      <c r="A34" s="15" t="s">
        <v>509</v>
      </c>
      <c r="B34" s="17" t="n">
        <v>6350</v>
      </c>
      <c r="C34" s="18">
        <f>(65.0/B34*100)</f>
        <v/>
      </c>
      <c r="D34" s="19" t="n">
        <v>6285</v>
      </c>
      <c r="E34" s="18" t="n">
        <v>419.91847701</v>
      </c>
      <c r="F34" s="20" t="n">
        <v>12.00569012</v>
      </c>
      <c r="G34" s="18" t="n">
        <v>460.92738728</v>
      </c>
      <c r="H34" s="20" t="n">
        <v>2.74507832</v>
      </c>
      <c r="I34" s="18" t="s">
        <v>481</v>
      </c>
      <c r="J34" s="20" t="s">
        <v>481</v>
      </c>
      <c r="K34" s="18" t="s">
        <v>481</v>
      </c>
      <c r="L34" s="20" t="s">
        <v>481</v>
      </c>
      <c r="M34" s="18" t="s">
        <v>481</v>
      </c>
      <c r="N34" s="20" t="s">
        <v>481</v>
      </c>
      <c r="O34" s="18" t="s">
        <v>481</v>
      </c>
      <c r="P34" s="20" t="s">
        <v>481</v>
      </c>
      <c r="Q34" s="18" t="n">
        <v>415.27501336</v>
      </c>
      <c r="R34" s="20" t="n">
        <v>5.34276658</v>
      </c>
    </row>
    <row r="35" spans="1:18">
      <c r="A35" s="15" t="s">
        <v>510</v>
      </c>
      <c r="B35" s="17" t="n">
        <v>6406</v>
      </c>
      <c r="C35" s="18">
        <f>(36.0/B35*100)</f>
        <v/>
      </c>
      <c r="D35" s="19" t="n">
        <v>6370</v>
      </c>
      <c r="E35" s="18" t="n">
        <v>502.13858166</v>
      </c>
      <c r="F35" s="20" t="n">
        <v>5.33314819</v>
      </c>
      <c r="G35" s="18" t="n">
        <v>509.84421717</v>
      </c>
      <c r="H35" s="20" t="n">
        <v>1.80378493</v>
      </c>
      <c r="I35" s="18" t="s">
        <v>481</v>
      </c>
      <c r="J35" s="20" t="s">
        <v>481</v>
      </c>
      <c r="K35" s="18" t="s">
        <v>481</v>
      </c>
      <c r="L35" s="20" t="s">
        <v>481</v>
      </c>
      <c r="M35" s="18" t="s">
        <v>481</v>
      </c>
      <c r="N35" s="20" t="s">
        <v>481</v>
      </c>
      <c r="O35" s="18" t="s">
        <v>481</v>
      </c>
      <c r="P35" s="20" t="s">
        <v>481</v>
      </c>
      <c r="Q35" s="18" t="n">
        <v>476.05114088</v>
      </c>
      <c r="R35" s="20" t="n">
        <v>4.87195091</v>
      </c>
    </row>
    <row r="36" spans="1:18">
      <c r="A36" s="15" t="s">
        <v>511</v>
      </c>
      <c r="B36" s="17" t="n">
        <v>6736</v>
      </c>
      <c r="C36" s="18">
        <f>(26.0/B36*100)</f>
        <v/>
      </c>
      <c r="D36" s="19" t="n">
        <v>6710</v>
      </c>
      <c r="E36" s="18" t="n">
        <v>506.67781516</v>
      </c>
      <c r="F36" s="20" t="n">
        <v>6.7334252</v>
      </c>
      <c r="G36" s="18" t="n">
        <v>497.62702616</v>
      </c>
      <c r="H36" s="20" t="n">
        <v>2.23277036</v>
      </c>
      <c r="I36" s="18" t="s">
        <v>481</v>
      </c>
      <c r="J36" s="20" t="s">
        <v>481</v>
      </c>
      <c r="K36" s="18" t="s">
        <v>481</v>
      </c>
      <c r="L36" s="20" t="s">
        <v>481</v>
      </c>
      <c r="M36" s="18" t="s">
        <v>481</v>
      </c>
      <c r="N36" s="20" t="s">
        <v>481</v>
      </c>
      <c r="O36" s="18" t="s">
        <v>481</v>
      </c>
      <c r="P36" s="20" t="s">
        <v>481</v>
      </c>
      <c r="Q36" s="18" t="n">
        <v>480.12148756</v>
      </c>
      <c r="R36" s="20" t="n">
        <v>4.33004788</v>
      </c>
    </row>
    <row r="37" spans="1:18">
      <c r="A37" s="15" t="s">
        <v>512</v>
      </c>
      <c r="B37" s="17" t="n">
        <v>5458</v>
      </c>
      <c r="C37" s="18">
        <f>(62.0/B37*100)</f>
        <v/>
      </c>
      <c r="D37" s="19" t="n">
        <v>5396</v>
      </c>
      <c r="E37" s="18" t="n">
        <v>489.04849459</v>
      </c>
      <c r="F37" s="20" t="n">
        <v>8.508826859999999</v>
      </c>
      <c r="G37" s="18" t="n">
        <v>511.69435924</v>
      </c>
      <c r="H37" s="20" t="n">
        <v>3.31949699</v>
      </c>
      <c r="I37" s="18" t="s">
        <v>481</v>
      </c>
      <c r="J37" s="20" t="s">
        <v>481</v>
      </c>
      <c r="K37" s="18" t="s">
        <v>481</v>
      </c>
      <c r="L37" s="20" t="s">
        <v>481</v>
      </c>
      <c r="M37" s="18" t="s">
        <v>481</v>
      </c>
      <c r="N37" s="20" t="s">
        <v>481</v>
      </c>
      <c r="O37" s="18" t="s">
        <v>481</v>
      </c>
      <c r="P37" s="20" t="s">
        <v>481</v>
      </c>
      <c r="Q37" s="18" t="n">
        <v>474.26839437</v>
      </c>
      <c r="R37" s="20" t="n">
        <v>4.61783119</v>
      </c>
    </row>
    <row r="38" spans="1:18">
      <c r="A38" s="15" t="s">
        <v>513</v>
      </c>
      <c r="B38" s="17" t="n">
        <v>5860</v>
      </c>
      <c r="C38" s="18">
        <f>(16.0/B38*100)</f>
        <v/>
      </c>
      <c r="D38" s="19" t="n">
        <v>5844</v>
      </c>
      <c r="E38" s="18" t="n">
        <v>489.84125862</v>
      </c>
      <c r="F38" s="20" t="n">
        <v>8.620053</v>
      </c>
      <c r="G38" s="18" t="n">
        <v>499.94063722</v>
      </c>
      <c r="H38" s="20" t="n">
        <v>2.82827104</v>
      </c>
      <c r="I38" s="18" t="s">
        <v>481</v>
      </c>
      <c r="J38" s="20" t="s">
        <v>481</v>
      </c>
      <c r="K38" s="18" t="s">
        <v>481</v>
      </c>
      <c r="L38" s="20" t="s">
        <v>481</v>
      </c>
      <c r="M38" s="18" t="s">
        <v>481</v>
      </c>
      <c r="N38" s="20" t="s">
        <v>481</v>
      </c>
      <c r="O38" s="18" t="s">
        <v>481</v>
      </c>
      <c r="P38" s="20" t="s">
        <v>481</v>
      </c>
      <c r="Q38" s="18" t="n">
        <v>446.94529422</v>
      </c>
      <c r="R38" s="20" t="n">
        <v>5.75308346</v>
      </c>
    </row>
    <row r="39" spans="1:18">
      <c r="A39" s="15" t="s">
        <v>514</v>
      </c>
      <c r="B39" s="17" t="n">
        <v>5895</v>
      </c>
      <c r="C39" s="18">
        <f>(30.0/B39*100)</f>
        <v/>
      </c>
      <c r="D39" s="19" t="n">
        <v>5865</v>
      </c>
      <c r="E39" s="18" t="n">
        <v>416.15066777</v>
      </c>
      <c r="F39" s="20" t="n">
        <v>10.95481545</v>
      </c>
      <c r="G39" s="18" t="n">
        <v>433.18918137</v>
      </c>
      <c r="H39" s="20" t="n">
        <v>3.91624732</v>
      </c>
      <c r="I39" s="18" t="s">
        <v>481</v>
      </c>
      <c r="J39" s="20" t="s">
        <v>481</v>
      </c>
      <c r="K39" s="18" t="s">
        <v>481</v>
      </c>
      <c r="L39" s="20" t="s">
        <v>481</v>
      </c>
      <c r="M39" s="18" t="s">
        <v>481</v>
      </c>
      <c r="N39" s="20" t="s">
        <v>481</v>
      </c>
      <c r="O39" s="18" t="s">
        <v>481</v>
      </c>
      <c r="P39" s="20" t="s">
        <v>481</v>
      </c>
      <c r="Q39" s="18" t="n">
        <v>390.06974359</v>
      </c>
      <c r="R39" s="20" t="n">
        <v>6.55868544</v>
      </c>
    </row>
    <row r="40" spans="1:18">
      <c r="A40" s="15" t="s">
        <v>515</v>
      </c>
      <c r="B40" s="17" t="n">
        <v>14157</v>
      </c>
      <c r="C40" s="18">
        <f>(258.0/B40*100)</f>
        <v/>
      </c>
      <c r="D40" s="19" t="n">
        <v>13899</v>
      </c>
      <c r="E40" s="18" t="n">
        <v>459.61275093</v>
      </c>
      <c r="F40" s="20" t="n">
        <v>7.56547119</v>
      </c>
      <c r="G40" s="18" t="n">
        <v>513.95713134</v>
      </c>
      <c r="H40" s="20" t="n">
        <v>2.89739073</v>
      </c>
      <c r="I40" s="18" t="s">
        <v>481</v>
      </c>
      <c r="J40" s="20" t="s">
        <v>481</v>
      </c>
      <c r="K40" s="18" t="s">
        <v>481</v>
      </c>
      <c r="L40" s="20" t="s">
        <v>481</v>
      </c>
      <c r="M40" s="18" t="s">
        <v>481</v>
      </c>
      <c r="N40" s="20" t="s">
        <v>481</v>
      </c>
      <c r="O40" s="18" t="s">
        <v>481</v>
      </c>
      <c r="P40" s="20" t="s">
        <v>481</v>
      </c>
      <c r="Q40" s="18" t="n">
        <v>468.23525884</v>
      </c>
      <c r="R40" s="20" t="n">
        <v>3.57926838</v>
      </c>
    </row>
    <row r="41" spans="1:18">
      <c r="A41" s="15" t="s">
        <v>516</v>
      </c>
      <c r="B41" s="17" t="n">
        <v>5712</v>
      </c>
      <c r="C41" s="18">
        <f>(40.0/B41*100)</f>
        <v/>
      </c>
      <c r="D41" s="19" t="n">
        <v>5672</v>
      </c>
      <c r="E41" s="18" t="n">
        <v>502.62305609</v>
      </c>
      <c r="F41" s="20" t="n">
        <v>5.54528006</v>
      </c>
      <c r="G41" s="18" t="n">
        <v>502.41641623</v>
      </c>
      <c r="H41" s="20" t="n">
        <v>3.31523122</v>
      </c>
      <c r="I41" s="18" t="s">
        <v>481</v>
      </c>
      <c r="J41" s="20" t="s">
        <v>481</v>
      </c>
      <c r="K41" s="18" t="s">
        <v>481</v>
      </c>
      <c r="L41" s="20" t="s">
        <v>481</v>
      </c>
      <c r="M41" s="18" t="s">
        <v>481</v>
      </c>
      <c r="N41" s="20" t="s">
        <v>481</v>
      </c>
      <c r="O41" s="18" t="s">
        <v>481</v>
      </c>
      <c r="P41" s="20" t="s">
        <v>481</v>
      </c>
      <c r="Q41" s="18" t="n">
        <v>469.27824937</v>
      </c>
      <c r="R41" s="20" t="n">
        <v>6.13902668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339.51957469</v>
      </c>
      <c r="F45" s="20" t="n">
        <v>8.086102110000001</v>
      </c>
      <c r="G45" s="18" t="n">
        <v>355.56484204</v>
      </c>
      <c r="H45" s="20" t="n">
        <v>3.42401273</v>
      </c>
      <c r="I45" s="18" t="s">
        <v>481</v>
      </c>
      <c r="J45" s="20" t="s">
        <v>481</v>
      </c>
      <c r="K45" s="18" t="s">
        <v>481</v>
      </c>
      <c r="L45" s="20" t="s">
        <v>481</v>
      </c>
      <c r="M45" s="18" t="s">
        <v>481</v>
      </c>
      <c r="N45" s="20" t="s">
        <v>481</v>
      </c>
      <c r="O45" s="18" t="n">
        <v>308.29592352</v>
      </c>
      <c r="P45" s="20" t="n">
        <v>20.07640287</v>
      </c>
      <c r="Q45" s="18" t="n">
        <v>345.10603197</v>
      </c>
      <c r="R45" s="20" t="n">
        <v>3.20686456</v>
      </c>
    </row>
    <row r="46" spans="1:18">
      <c r="A46" s="15" t="s">
        <v>521</v>
      </c>
      <c r="B46" s="17" t="n">
        <v>23141</v>
      </c>
      <c r="C46" s="18">
        <f>(1130.0/B46*100)</f>
        <v/>
      </c>
      <c r="D46" s="19" t="n">
        <v>22011</v>
      </c>
      <c r="E46" s="18" t="n">
        <v>424.38113334</v>
      </c>
      <c r="F46" s="20" t="n">
        <v>5.5322229</v>
      </c>
      <c r="G46" s="18" t="n">
        <v>414.21486878</v>
      </c>
      <c r="H46" s="20" t="n">
        <v>2.73092974</v>
      </c>
      <c r="I46" s="18" t="s">
        <v>481</v>
      </c>
      <c r="J46" s="20" t="s">
        <v>481</v>
      </c>
      <c r="K46" s="18" t="s">
        <v>481</v>
      </c>
      <c r="L46" s="20" t="s">
        <v>481</v>
      </c>
      <c r="M46" s="18" t="s">
        <v>481</v>
      </c>
      <c r="N46" s="20" t="s">
        <v>481</v>
      </c>
      <c r="O46" s="18" t="s">
        <v>481</v>
      </c>
      <c r="P46" s="20" t="s">
        <v>481</v>
      </c>
      <c r="Q46" s="18" t="n">
        <v>369.83840147</v>
      </c>
      <c r="R46" s="20" t="n">
        <v>4.42404529</v>
      </c>
    </row>
    <row r="47" spans="1:18">
      <c r="A47" s="15" t="s">
        <v>522</v>
      </c>
      <c r="B47" s="17" t="n">
        <v>5928</v>
      </c>
      <c r="C47" s="18">
        <f>(70.0/B47*100)</f>
        <v/>
      </c>
      <c r="D47" s="19" t="n">
        <v>5858</v>
      </c>
      <c r="E47" s="18" t="n">
        <v>392.05291743</v>
      </c>
      <c r="F47" s="20" t="n">
        <v>9.582754720000001</v>
      </c>
      <c r="G47" s="18" t="n">
        <v>441.77957739</v>
      </c>
      <c r="H47" s="20" t="n">
        <v>4.69961206</v>
      </c>
      <c r="I47" s="18" t="s">
        <v>481</v>
      </c>
      <c r="J47" s="20" t="s">
        <v>481</v>
      </c>
      <c r="K47" s="18" t="s">
        <v>481</v>
      </c>
      <c r="L47" s="20" t="s">
        <v>481</v>
      </c>
      <c r="M47" s="18" t="s">
        <v>481</v>
      </c>
      <c r="N47" s="20" t="s">
        <v>481</v>
      </c>
      <c r="O47" s="18" t="s">
        <v>481</v>
      </c>
      <c r="P47" s="20" t="s">
        <v>481</v>
      </c>
      <c r="Q47" s="18" t="n">
        <v>412.32351584</v>
      </c>
      <c r="R47" s="20" t="n">
        <v>7.01498568</v>
      </c>
    </row>
    <row r="48" spans="1:18">
      <c r="A48" s="15" t="s">
        <v>523</v>
      </c>
      <c r="B48" s="17" t="n">
        <v>9841</v>
      </c>
      <c r="C48" s="18">
        <f>(7.0/B48*100)</f>
        <v/>
      </c>
      <c r="D48" s="19" t="n">
        <v>9834</v>
      </c>
      <c r="E48" s="18" t="n">
        <v>515.50302346</v>
      </c>
      <c r="F48" s="20" t="n">
        <v>26.64562099</v>
      </c>
      <c r="G48" s="18" t="n">
        <v>495.58697083</v>
      </c>
      <c r="H48" s="20" t="n">
        <v>5.01122379</v>
      </c>
      <c r="I48" s="18" t="s">
        <v>481</v>
      </c>
      <c r="J48" s="20" t="s">
        <v>481</v>
      </c>
      <c r="K48" s="18" t="s">
        <v>481</v>
      </c>
      <c r="L48" s="20" t="s">
        <v>481</v>
      </c>
      <c r="M48" s="18" t="s">
        <v>481</v>
      </c>
      <c r="N48" s="20" t="s">
        <v>481</v>
      </c>
      <c r="O48" s="18" t="s">
        <v>481</v>
      </c>
      <c r="P48" s="20" t="s">
        <v>481</v>
      </c>
      <c r="Q48" s="18" t="n">
        <v>450.69462587</v>
      </c>
      <c r="R48" s="20" t="n">
        <v>8.74331615</v>
      </c>
    </row>
    <row r="49" spans="1:18">
      <c r="A49" s="15" t="s">
        <v>524</v>
      </c>
      <c r="B49" s="17" t="n">
        <v>6349</v>
      </c>
      <c r="C49" s="18">
        <f>(56.0/B49*100)</f>
        <v/>
      </c>
      <c r="D49" s="19" t="n">
        <v>6293</v>
      </c>
      <c r="E49" s="18" t="n">
        <v>442.56143633</v>
      </c>
      <c r="F49" s="20" t="n">
        <v>4.89128966</v>
      </c>
      <c r="G49" s="18" t="n">
        <v>426.45791822</v>
      </c>
      <c r="H49" s="20" t="n">
        <v>3.2928822</v>
      </c>
      <c r="I49" s="18" t="s">
        <v>481</v>
      </c>
      <c r="J49" s="20" t="s">
        <v>481</v>
      </c>
      <c r="K49" s="18" t="s">
        <v>481</v>
      </c>
      <c r="L49" s="20" t="s">
        <v>481</v>
      </c>
      <c r="M49" s="18" t="s">
        <v>481</v>
      </c>
      <c r="N49" s="20" t="s">
        <v>481</v>
      </c>
      <c r="O49" s="18" t="s">
        <v>481</v>
      </c>
      <c r="P49" s="20" t="s">
        <v>481</v>
      </c>
      <c r="Q49" s="18" t="n">
        <v>396.67240928</v>
      </c>
      <c r="R49" s="20" t="n">
        <v>6.57017186</v>
      </c>
    </row>
    <row r="50" spans="1:18">
      <c r="A50" s="15" t="s">
        <v>525</v>
      </c>
      <c r="B50" s="17" t="n">
        <v>11795</v>
      </c>
      <c r="C50" s="18">
        <f>(218.0/B50*100)</f>
        <v/>
      </c>
      <c r="D50" s="19" t="n">
        <v>11577</v>
      </c>
      <c r="E50" s="18" t="n">
        <v>432.63741763</v>
      </c>
      <c r="F50" s="20" t="n">
        <v>6.83507825</v>
      </c>
      <c r="G50" s="18" t="n">
        <v>428.07779773</v>
      </c>
      <c r="H50" s="20" t="n">
        <v>2.83127864</v>
      </c>
      <c r="I50" s="18" t="s">
        <v>481</v>
      </c>
      <c r="J50" s="20" t="s">
        <v>481</v>
      </c>
      <c r="K50" s="18" t="s">
        <v>481</v>
      </c>
      <c r="L50" s="20" t="s">
        <v>481</v>
      </c>
      <c r="M50" s="18" t="s">
        <v>481</v>
      </c>
      <c r="N50" s="20" t="s">
        <v>481</v>
      </c>
      <c r="O50" s="18" t="s">
        <v>481</v>
      </c>
      <c r="P50" s="20" t="s">
        <v>481</v>
      </c>
      <c r="Q50" s="18" t="n">
        <v>396.4934363</v>
      </c>
      <c r="R50" s="20" t="n">
        <v>6.18449067</v>
      </c>
    </row>
    <row r="51" spans="1:18">
      <c r="A51" s="15" t="s">
        <v>526</v>
      </c>
      <c r="B51" s="17" t="n">
        <v>6866</v>
      </c>
      <c r="C51" s="18">
        <f>(116.0/B51*100)</f>
        <v/>
      </c>
      <c r="D51" s="19" t="n">
        <v>6750</v>
      </c>
      <c r="E51" s="18" t="n">
        <v>460.2942981</v>
      </c>
      <c r="F51" s="20" t="n">
        <v>4.93534865</v>
      </c>
      <c r="G51" s="18" t="n">
        <v>431.06631249</v>
      </c>
      <c r="H51" s="20" t="n">
        <v>2.65082352</v>
      </c>
      <c r="I51" s="18" t="s">
        <v>481</v>
      </c>
      <c r="J51" s="20" t="s">
        <v>481</v>
      </c>
      <c r="K51" s="18" t="s">
        <v>481</v>
      </c>
      <c r="L51" s="20" t="s">
        <v>481</v>
      </c>
      <c r="M51" s="18" t="s">
        <v>481</v>
      </c>
      <c r="N51" s="20" t="s">
        <v>481</v>
      </c>
      <c r="O51" s="18" t="s">
        <v>481</v>
      </c>
      <c r="P51" s="20" t="s">
        <v>481</v>
      </c>
      <c r="Q51" s="18" t="n">
        <v>400.4899213</v>
      </c>
      <c r="R51" s="20" t="n">
        <v>4.15661914</v>
      </c>
    </row>
    <row r="52" spans="1:18">
      <c r="A52" s="15" t="s">
        <v>527</v>
      </c>
      <c r="B52" s="17" t="n">
        <v>5809</v>
      </c>
      <c r="C52" s="18">
        <f>(70.0/B52*100)</f>
        <v/>
      </c>
      <c r="D52" s="19" t="n">
        <v>5739</v>
      </c>
      <c r="E52" s="18" t="n">
        <v>526.57550238</v>
      </c>
      <c r="F52" s="20" t="n">
        <v>7.47196904</v>
      </c>
      <c r="G52" s="18" t="n">
        <v>492.12192122</v>
      </c>
      <c r="H52" s="20" t="n">
        <v>2.62287235</v>
      </c>
      <c r="I52" s="18" t="s">
        <v>481</v>
      </c>
      <c r="J52" s="20" t="s">
        <v>481</v>
      </c>
      <c r="K52" s="18" t="s">
        <v>481</v>
      </c>
      <c r="L52" s="20" t="s">
        <v>481</v>
      </c>
      <c r="M52" s="18" t="s">
        <v>481</v>
      </c>
      <c r="N52" s="20" t="s">
        <v>481</v>
      </c>
      <c r="O52" s="18" t="s">
        <v>481</v>
      </c>
      <c r="P52" s="20" t="s">
        <v>481</v>
      </c>
      <c r="Q52" s="18" t="n">
        <v>441.53111883</v>
      </c>
      <c r="R52" s="20" t="n">
        <v>5.27146853</v>
      </c>
    </row>
    <row r="53" spans="1:18">
      <c r="A53" s="15" t="s">
        <v>528</v>
      </c>
      <c r="B53" s="17" t="n">
        <v>5571</v>
      </c>
      <c r="C53" s="18">
        <f>(84.0/B53*100)</f>
        <v/>
      </c>
      <c r="D53" s="19" t="n">
        <v>5487</v>
      </c>
      <c r="E53" s="18" t="n">
        <v>443.79378901</v>
      </c>
      <c r="F53" s="20" t="n">
        <v>4.09552481</v>
      </c>
      <c r="G53" s="18" t="n">
        <v>449.5749332</v>
      </c>
      <c r="H53" s="20" t="n">
        <v>2.04558298</v>
      </c>
      <c r="I53" s="18" t="s">
        <v>481</v>
      </c>
      <c r="J53" s="20" t="s">
        <v>481</v>
      </c>
      <c r="K53" s="18" t="s">
        <v>481</v>
      </c>
      <c r="L53" s="20" t="s">
        <v>481</v>
      </c>
      <c r="M53" s="18" t="s">
        <v>481</v>
      </c>
      <c r="N53" s="20" t="s">
        <v>481</v>
      </c>
      <c r="O53" s="18" t="s">
        <v>481</v>
      </c>
      <c r="P53" s="20" t="s">
        <v>481</v>
      </c>
      <c r="Q53" s="18" t="n">
        <v>416.80072554</v>
      </c>
      <c r="R53" s="20" t="n">
        <v>3.86532057</v>
      </c>
    </row>
    <row r="54" spans="1:18">
      <c r="A54" s="15" t="s">
        <v>529</v>
      </c>
      <c r="B54" s="17" t="n">
        <v>4740</v>
      </c>
      <c r="C54" s="18">
        <f>(38.0/B54*100)</f>
        <v/>
      </c>
      <c r="D54" s="19" t="n">
        <v>4702</v>
      </c>
      <c r="E54" s="18" t="n">
        <v>362.93525466</v>
      </c>
      <c r="F54" s="20" t="n">
        <v>6.5462972</v>
      </c>
      <c r="G54" s="18" t="n">
        <v>362.85746846</v>
      </c>
      <c r="H54" s="20" t="n">
        <v>3.11795097</v>
      </c>
      <c r="I54" s="18" t="s">
        <v>481</v>
      </c>
      <c r="J54" s="20" t="s">
        <v>481</v>
      </c>
      <c r="K54" s="18" t="s">
        <v>481</v>
      </c>
      <c r="L54" s="20" t="s">
        <v>481</v>
      </c>
      <c r="M54" s="18" t="s">
        <v>481</v>
      </c>
      <c r="N54" s="20" t="s">
        <v>481</v>
      </c>
      <c r="O54" s="18" t="s">
        <v>481</v>
      </c>
      <c r="P54" s="20" t="s">
        <v>481</v>
      </c>
      <c r="Q54" s="18" t="n">
        <v>339.72232244</v>
      </c>
      <c r="R54" s="20" t="n">
        <v>4.08411294</v>
      </c>
    </row>
    <row r="55" spans="1:18">
      <c r="A55" s="15" t="s">
        <v>530</v>
      </c>
      <c r="B55" s="17" t="n">
        <v>5316</v>
      </c>
      <c r="C55" s="18">
        <f>(22.0/B55*100)</f>
        <v/>
      </c>
      <c r="D55" s="19" t="n">
        <v>5294</v>
      </c>
      <c r="E55" s="18" t="n">
        <v>410.64875336</v>
      </c>
      <c r="F55" s="20" t="n">
        <v>5.969693</v>
      </c>
      <c r="G55" s="18" t="n">
        <v>400.99679719</v>
      </c>
      <c r="H55" s="20" t="n">
        <v>3.84566022</v>
      </c>
      <c r="I55" s="18" t="s">
        <v>481</v>
      </c>
      <c r="J55" s="20" t="s">
        <v>481</v>
      </c>
      <c r="K55" s="18" t="s">
        <v>481</v>
      </c>
      <c r="L55" s="20" t="s">
        <v>481</v>
      </c>
      <c r="M55" s="18" t="s">
        <v>481</v>
      </c>
      <c r="N55" s="20" t="s">
        <v>481</v>
      </c>
      <c r="O55" s="18" t="n">
        <v>374.57313809</v>
      </c>
      <c r="P55" s="20" t="n">
        <v>23.81230124</v>
      </c>
      <c r="Q55" s="18" t="n">
        <v>399.17926231</v>
      </c>
      <c r="R55" s="20" t="n">
        <v>3.41423991</v>
      </c>
    </row>
    <row r="56" spans="1:18">
      <c r="A56" s="15" t="s">
        <v>531</v>
      </c>
      <c r="B56" s="17" t="n">
        <v>5359</v>
      </c>
      <c r="C56" s="18">
        <f>(76.0/B56*100)</f>
        <v/>
      </c>
      <c r="D56" s="19" t="n">
        <v>5283</v>
      </c>
      <c r="E56" s="18" t="n">
        <v>539.49935965</v>
      </c>
      <c r="F56" s="20" t="n">
        <v>8.96798643</v>
      </c>
      <c r="G56" s="18" t="n">
        <v>527.83829394</v>
      </c>
      <c r="H56" s="20" t="n">
        <v>2.62195782</v>
      </c>
      <c r="I56" s="18" t="s">
        <v>481</v>
      </c>
      <c r="J56" s="20" t="s">
        <v>481</v>
      </c>
      <c r="K56" s="18" t="s">
        <v>481</v>
      </c>
      <c r="L56" s="20" t="s">
        <v>481</v>
      </c>
      <c r="M56" s="18" t="s">
        <v>481</v>
      </c>
      <c r="N56" s="20" t="s">
        <v>481</v>
      </c>
      <c r="O56" s="18" t="s">
        <v>481</v>
      </c>
      <c r="P56" s="20" t="s">
        <v>481</v>
      </c>
      <c r="Q56" s="18" t="n">
        <v>496.63187234</v>
      </c>
      <c r="R56" s="20" t="n">
        <v>8.23992146</v>
      </c>
    </row>
    <row r="57" spans="1:18">
      <c r="A57" s="15" t="s">
        <v>532</v>
      </c>
      <c r="B57" s="17" t="n">
        <v>6513</v>
      </c>
      <c r="C57" s="18">
        <f>(0.0/B57*100)</f>
        <v/>
      </c>
      <c r="D57" s="19" t="n">
        <v>6513</v>
      </c>
      <c r="E57" s="18" t="n">
        <v>356.07607806</v>
      </c>
      <c r="F57" s="20" t="n">
        <v>18.48681861</v>
      </c>
      <c r="G57" s="18" t="n">
        <v>397.51296052</v>
      </c>
      <c r="H57" s="20" t="n">
        <v>3.02199115</v>
      </c>
      <c r="I57" s="18" t="s">
        <v>481</v>
      </c>
      <c r="J57" s="20" t="s">
        <v>481</v>
      </c>
      <c r="K57" s="18" t="s">
        <v>481</v>
      </c>
      <c r="L57" s="20" t="s">
        <v>481</v>
      </c>
      <c r="M57" s="18" t="s">
        <v>481</v>
      </c>
      <c r="N57" s="20" t="s">
        <v>481</v>
      </c>
      <c r="O57" s="18" t="n">
        <v>261.32989398</v>
      </c>
      <c r="P57" s="20" t="n">
        <v>37.59752495</v>
      </c>
      <c r="Q57" s="18" t="n">
        <v>398.13664598</v>
      </c>
      <c r="R57" s="20" t="n">
        <v>4.63930366</v>
      </c>
    </row>
    <row r="58" spans="1:18">
      <c r="A58" s="15" t="s">
        <v>533</v>
      </c>
      <c r="B58" s="17" t="n">
        <v>7267</v>
      </c>
      <c r="C58" s="18">
        <f>(10.0/B58*100)</f>
        <v/>
      </c>
      <c r="D58" s="19" t="n">
        <v>7257</v>
      </c>
      <c r="E58" s="18" t="n">
        <v>361.27102184</v>
      </c>
      <c r="F58" s="20" t="n">
        <v>8.12231032</v>
      </c>
      <c r="G58" s="18" t="n">
        <v>413.63235591</v>
      </c>
      <c r="H58" s="20" t="n">
        <v>3.09395517</v>
      </c>
      <c r="I58" s="18" t="s">
        <v>481</v>
      </c>
      <c r="J58" s="20" t="s">
        <v>481</v>
      </c>
      <c r="K58" s="18" t="s">
        <v>481</v>
      </c>
      <c r="L58" s="20" t="s">
        <v>481</v>
      </c>
      <c r="M58" s="18" t="n">
        <v>435.475</v>
      </c>
      <c r="N58" s="20" t="n">
        <v>41.40494142</v>
      </c>
      <c r="O58" s="18" t="n">
        <v>269.1507111</v>
      </c>
      <c r="P58" s="20" t="n">
        <v>21.5526367</v>
      </c>
      <c r="Q58" s="18" t="n">
        <v>407.99077227</v>
      </c>
      <c r="R58" s="20" t="n">
        <v>4.02931417</v>
      </c>
    </row>
    <row r="59" spans="1:18">
      <c r="A59" s="15" t="s">
        <v>534</v>
      </c>
      <c r="B59" s="17" t="n">
        <v>4826</v>
      </c>
      <c r="C59" s="18">
        <f>(26.0/B59*100)</f>
        <v/>
      </c>
      <c r="D59" s="19" t="n">
        <v>4800</v>
      </c>
      <c r="E59" s="18" t="n">
        <v>333.67348286</v>
      </c>
      <c r="F59" s="20" t="n">
        <v>9.29383619</v>
      </c>
      <c r="G59" s="18" t="n">
        <v>356.02211829</v>
      </c>
      <c r="H59" s="20" t="n">
        <v>1.71767941</v>
      </c>
      <c r="I59" s="18" t="s">
        <v>481</v>
      </c>
      <c r="J59" s="20" t="s">
        <v>481</v>
      </c>
      <c r="K59" s="18" t="s">
        <v>481</v>
      </c>
      <c r="L59" s="20" t="s">
        <v>481</v>
      </c>
      <c r="M59" s="18" t="n">
        <v>351.7185</v>
      </c>
      <c r="N59" s="20" t="n">
        <v>41.00535442</v>
      </c>
      <c r="O59" s="18" t="n">
        <v>309.55661066</v>
      </c>
      <c r="P59" s="20" t="n">
        <v>21.94634995</v>
      </c>
      <c r="Q59" s="18" t="n">
        <v>324.24694638</v>
      </c>
      <c r="R59" s="20" t="n">
        <v>3.76928769</v>
      </c>
    </row>
    <row r="60" spans="1:18">
      <c r="A60" s="15" t="s">
        <v>535</v>
      </c>
      <c r="B60" s="17" t="n">
        <v>4546</v>
      </c>
      <c r="C60" s="18">
        <f>(15.0/B60*100)</f>
        <v/>
      </c>
      <c r="D60" s="19" t="n">
        <v>4531</v>
      </c>
      <c r="E60" s="18" t="n">
        <v>300.33348159</v>
      </c>
      <c r="F60" s="20" t="n">
        <v>12.13091382</v>
      </c>
      <c r="G60" s="18" t="n">
        <v>355.56832226</v>
      </c>
      <c r="H60" s="20" t="n">
        <v>4.41835425</v>
      </c>
      <c r="I60" s="18" t="s">
        <v>481</v>
      </c>
      <c r="J60" s="20" t="s">
        <v>481</v>
      </c>
      <c r="K60" s="18" t="s">
        <v>481</v>
      </c>
      <c r="L60" s="20" t="s">
        <v>481</v>
      </c>
      <c r="M60" s="18" t="s">
        <v>481</v>
      </c>
      <c r="N60" s="20" t="s">
        <v>481</v>
      </c>
      <c r="O60" s="18" t="n">
        <v>330.83212625</v>
      </c>
      <c r="P60" s="20" t="n">
        <v>45.53497118</v>
      </c>
      <c r="Q60" s="18" t="n">
        <v>339.61376519</v>
      </c>
      <c r="R60" s="20" t="n">
        <v>6.41260111</v>
      </c>
    </row>
    <row r="61" spans="1:18">
      <c r="A61" s="15" t="s">
        <v>536</v>
      </c>
      <c r="B61" s="17" t="n">
        <v>6525</v>
      </c>
      <c r="C61" s="18">
        <f>(135.0/B61*100)</f>
        <v/>
      </c>
      <c r="D61" s="19" t="n">
        <v>6390</v>
      </c>
      <c r="E61" s="18" t="n">
        <v>438.15471741</v>
      </c>
      <c r="F61" s="20" t="n">
        <v>7.9393119</v>
      </c>
      <c r="G61" s="18" t="n">
        <v>481.01946322</v>
      </c>
      <c r="H61" s="20" t="n">
        <v>2.70163766</v>
      </c>
      <c r="I61" s="18" t="s">
        <v>481</v>
      </c>
      <c r="J61" s="20" t="s">
        <v>481</v>
      </c>
      <c r="K61" s="18" t="s">
        <v>481</v>
      </c>
      <c r="L61" s="20" t="s">
        <v>481</v>
      </c>
      <c r="M61" s="18" t="s">
        <v>481</v>
      </c>
      <c r="N61" s="20" t="s">
        <v>481</v>
      </c>
      <c r="O61" s="18" t="s">
        <v>481</v>
      </c>
      <c r="P61" s="20" t="s">
        <v>481</v>
      </c>
      <c r="Q61" s="18" t="n">
        <v>447.71616926</v>
      </c>
      <c r="R61" s="20" t="n">
        <v>4.4559127</v>
      </c>
    </row>
    <row r="62" spans="1:18">
      <c r="A62" s="15" t="s">
        <v>537</v>
      </c>
      <c r="B62" s="17" t="n">
        <v>4476</v>
      </c>
      <c r="C62" s="18">
        <f>(3.0/B62*100)</f>
        <v/>
      </c>
      <c r="D62" s="19" t="n">
        <v>4473</v>
      </c>
      <c r="E62" s="18" t="n">
        <v>507.21749786</v>
      </c>
      <c r="F62" s="20" t="n">
        <v>6.8148832</v>
      </c>
      <c r="G62" s="18" t="n">
        <v>509.51633993</v>
      </c>
      <c r="H62" s="20" t="n">
        <v>1.39243373</v>
      </c>
      <c r="I62" s="18" t="s">
        <v>481</v>
      </c>
      <c r="J62" s="20" t="s">
        <v>481</v>
      </c>
      <c r="K62" s="18" t="s">
        <v>481</v>
      </c>
      <c r="L62" s="20" t="s">
        <v>481</v>
      </c>
      <c r="M62" s="18" t="s">
        <v>481</v>
      </c>
      <c r="N62" s="20" t="s">
        <v>481</v>
      </c>
      <c r="O62" s="18" t="s">
        <v>481</v>
      </c>
      <c r="P62" s="20" t="s">
        <v>481</v>
      </c>
      <c r="Q62" s="18" t="n">
        <v>484.08908702</v>
      </c>
      <c r="R62" s="20" t="n">
        <v>9.088746860000001</v>
      </c>
    </row>
    <row r="63" spans="1:18">
      <c r="A63" s="15" t="s">
        <v>538</v>
      </c>
      <c r="B63" s="17" t="n">
        <v>5324</v>
      </c>
      <c r="C63" s="18">
        <f>(13.0/B63*100)</f>
        <v/>
      </c>
      <c r="D63" s="19" t="n">
        <v>5311</v>
      </c>
      <c r="E63" s="18" t="n">
        <v>354.08609122</v>
      </c>
      <c r="F63" s="20" t="n">
        <v>7.23660547</v>
      </c>
      <c r="G63" s="18" t="n">
        <v>362.21461473</v>
      </c>
      <c r="H63" s="20" t="n">
        <v>1.89270886</v>
      </c>
      <c r="I63" s="18" t="s">
        <v>481</v>
      </c>
      <c r="J63" s="20" t="s">
        <v>481</v>
      </c>
      <c r="K63" s="18" t="s">
        <v>481</v>
      </c>
      <c r="L63" s="20" t="s">
        <v>481</v>
      </c>
      <c r="M63" s="18" t="n">
        <v>425.9083</v>
      </c>
      <c r="N63" s="20" t="n">
        <v>26.92049103</v>
      </c>
      <c r="O63" s="18" t="n">
        <v>307.08396208</v>
      </c>
      <c r="P63" s="20" t="n">
        <v>44.37607613</v>
      </c>
      <c r="Q63" s="18" t="n">
        <v>329.77407953</v>
      </c>
      <c r="R63" s="20" t="n">
        <v>2.87469384</v>
      </c>
    </row>
    <row r="64" spans="1:18">
      <c r="A64" s="15" t="s">
        <v>539</v>
      </c>
      <c r="B64" s="17" t="n">
        <v>3634</v>
      </c>
      <c r="C64" s="18">
        <f>(3.0/B64*100)</f>
        <v/>
      </c>
      <c r="D64" s="19" t="n">
        <v>3631</v>
      </c>
      <c r="E64" s="18" t="n">
        <v>425.57787623</v>
      </c>
      <c r="F64" s="20" t="n">
        <v>11.55370835</v>
      </c>
      <c r="G64" s="18" t="n">
        <v>455.27104867</v>
      </c>
      <c r="H64" s="20" t="n">
        <v>2.04916134</v>
      </c>
      <c r="I64" s="18" t="s">
        <v>481</v>
      </c>
      <c r="J64" s="20" t="s">
        <v>481</v>
      </c>
      <c r="K64" s="18" t="s">
        <v>481</v>
      </c>
      <c r="L64" s="20" t="s">
        <v>481</v>
      </c>
      <c r="M64" s="18" t="n">
        <v>426.9829</v>
      </c>
      <c r="N64" s="20" t="n">
        <v>21.81972991</v>
      </c>
      <c r="O64" s="18" t="n">
        <v>295.6629739</v>
      </c>
      <c r="P64" s="20" t="n">
        <v>88.16063053000001</v>
      </c>
      <c r="Q64" s="18" t="n">
        <v>396.15726949</v>
      </c>
      <c r="R64" s="20" t="n">
        <v>5.57606001</v>
      </c>
    </row>
    <row r="65" spans="1:18">
      <c r="A65" s="15" t="s">
        <v>540</v>
      </c>
      <c r="B65" s="17" t="n">
        <v>5325</v>
      </c>
      <c r="C65" s="18">
        <f>(14.0/B65*100)</f>
        <v/>
      </c>
      <c r="D65" s="19" t="n">
        <v>5311</v>
      </c>
      <c r="E65" s="18" t="n">
        <v>403.42500461</v>
      </c>
      <c r="F65" s="20" t="n">
        <v>14.18326008</v>
      </c>
      <c r="G65" s="18" t="n">
        <v>423.75387537</v>
      </c>
      <c r="H65" s="20" t="n">
        <v>2.68905968</v>
      </c>
      <c r="I65" s="18" t="s">
        <v>481</v>
      </c>
      <c r="J65" s="20" t="s">
        <v>481</v>
      </c>
      <c r="K65" s="18" t="s">
        <v>481</v>
      </c>
      <c r="L65" s="20" t="s">
        <v>481</v>
      </c>
      <c r="M65" s="18" t="n">
        <v>193.9000695</v>
      </c>
      <c r="N65" s="20" t="n">
        <v>34.71306896</v>
      </c>
      <c r="O65" s="18" t="n">
        <v>360.991</v>
      </c>
      <c r="P65" s="20" t="n">
        <v>53.82015707</v>
      </c>
      <c r="Q65" s="18" t="n">
        <v>388.89677756</v>
      </c>
      <c r="R65" s="20" t="n">
        <v>4.68201511</v>
      </c>
    </row>
    <row r="66" spans="1:18">
      <c r="A66" s="15" t="s">
        <v>541</v>
      </c>
      <c r="B66" s="17" t="n">
        <v>5665</v>
      </c>
      <c r="C66" s="18">
        <f>(74.0/B66*100)</f>
        <v/>
      </c>
      <c r="D66" s="19" t="n">
        <v>5591</v>
      </c>
      <c r="E66" s="18" t="n">
        <v>417.80226285</v>
      </c>
      <c r="F66" s="20" t="n">
        <v>5.48027284</v>
      </c>
      <c r="G66" s="18" t="n">
        <v>436.33757173</v>
      </c>
      <c r="H66" s="20" t="n">
        <v>1.89416349</v>
      </c>
      <c r="I66" s="18" t="s">
        <v>481</v>
      </c>
      <c r="J66" s="20" t="s">
        <v>481</v>
      </c>
      <c r="K66" s="18" t="s">
        <v>481</v>
      </c>
      <c r="L66" s="20" t="s">
        <v>481</v>
      </c>
      <c r="M66" s="18" t="s">
        <v>481</v>
      </c>
      <c r="N66" s="20" t="s">
        <v>481</v>
      </c>
      <c r="O66" s="18" t="s">
        <v>481</v>
      </c>
      <c r="P66" s="20" t="s">
        <v>481</v>
      </c>
      <c r="Q66" s="18" t="n">
        <v>401.30784711</v>
      </c>
      <c r="R66" s="20" t="n">
        <v>3.41089731</v>
      </c>
    </row>
    <row r="67" spans="1:18">
      <c r="A67" s="15" t="s">
        <v>542</v>
      </c>
      <c r="B67" s="17" t="n">
        <v>6971</v>
      </c>
      <c r="C67" s="18">
        <f>(21.0/B67*100)</f>
        <v/>
      </c>
      <c r="D67" s="19" t="n">
        <v>6950</v>
      </c>
      <c r="E67" s="18" t="n">
        <v>396.63577945</v>
      </c>
      <c r="F67" s="20" t="n">
        <v>7.19233538</v>
      </c>
      <c r="G67" s="18" t="n">
        <v>398.41350907</v>
      </c>
      <c r="H67" s="20" t="n">
        <v>2.88986163</v>
      </c>
      <c r="I67" s="18" t="s">
        <v>481</v>
      </c>
      <c r="J67" s="20" t="s">
        <v>481</v>
      </c>
      <c r="K67" s="18" t="s">
        <v>481</v>
      </c>
      <c r="L67" s="20" t="s">
        <v>481</v>
      </c>
      <c r="M67" s="18" t="s">
        <v>481</v>
      </c>
      <c r="N67" s="20" t="s">
        <v>481</v>
      </c>
      <c r="O67" s="18" t="s">
        <v>481</v>
      </c>
      <c r="P67" s="20" t="s">
        <v>481</v>
      </c>
      <c r="Q67" s="18" t="n">
        <v>389.83554283</v>
      </c>
      <c r="R67" s="20" t="n">
        <v>6.16305499</v>
      </c>
    </row>
    <row r="68" spans="1:18">
      <c r="A68" s="15" t="s">
        <v>543</v>
      </c>
      <c r="B68" s="17" t="n">
        <v>12083</v>
      </c>
      <c r="C68" s="18">
        <f>(26.0/B68*100)</f>
        <v/>
      </c>
      <c r="D68" s="19" t="n">
        <v>12057</v>
      </c>
      <c r="E68" s="18" t="n">
        <v>370.95420935</v>
      </c>
      <c r="F68" s="20" t="n">
        <v>2.9282551</v>
      </c>
      <c r="G68" s="18" t="n">
        <v>415.6666674</v>
      </c>
      <c r="H68" s="20" t="n">
        <v>1.39606535</v>
      </c>
      <c r="I68" s="18" t="s">
        <v>481</v>
      </c>
      <c r="J68" s="20" t="s">
        <v>481</v>
      </c>
      <c r="K68" s="18" t="s">
        <v>481</v>
      </c>
      <c r="L68" s="20" t="s">
        <v>481</v>
      </c>
      <c r="M68" s="18" t="s">
        <v>481</v>
      </c>
      <c r="N68" s="20" t="s">
        <v>481</v>
      </c>
      <c r="O68" s="18" t="s">
        <v>481</v>
      </c>
      <c r="P68" s="20" t="s">
        <v>481</v>
      </c>
      <c r="Q68" s="18" t="n">
        <v>391.53940635</v>
      </c>
      <c r="R68" s="20" t="n">
        <v>3.25118737</v>
      </c>
    </row>
    <row r="69" spans="1:18">
      <c r="A69" s="15" t="s">
        <v>544</v>
      </c>
      <c r="B69" s="17" t="n">
        <v>4876</v>
      </c>
      <c r="C69" s="18">
        <f>(0.0/B69*100)</f>
        <v/>
      </c>
      <c r="D69" s="19" t="n">
        <v>4876</v>
      </c>
      <c r="E69" s="18" t="n">
        <v>433.75765097</v>
      </c>
      <c r="F69" s="20" t="n">
        <v>11.32692503</v>
      </c>
      <c r="G69" s="18" t="n">
        <v>435.46212005</v>
      </c>
      <c r="H69" s="20" t="n">
        <v>4.00834089</v>
      </c>
      <c r="I69" s="18" t="s">
        <v>481</v>
      </c>
      <c r="J69" s="20" t="s">
        <v>481</v>
      </c>
      <c r="K69" s="18" t="s">
        <v>481</v>
      </c>
      <c r="L69" s="20" t="s">
        <v>481</v>
      </c>
      <c r="M69" s="18" t="s">
        <v>481</v>
      </c>
      <c r="N69" s="20" t="s">
        <v>481</v>
      </c>
      <c r="O69" s="18" t="s">
        <v>481</v>
      </c>
      <c r="P69" s="20" t="s">
        <v>481</v>
      </c>
      <c r="Q69" s="18" t="n">
        <v>410.62138117</v>
      </c>
      <c r="R69" s="20" t="n">
        <v>8.52647041</v>
      </c>
    </row>
    <row r="70" spans="1:18">
      <c r="A70" s="15" t="s">
        <v>545</v>
      </c>
      <c r="B70" s="17" t="n">
        <v>6036</v>
      </c>
      <c r="C70" s="18">
        <f>(223.0/B70*100)</f>
        <v/>
      </c>
      <c r="D70" s="19" t="n">
        <v>5813</v>
      </c>
      <c r="E70" s="18" t="n">
        <v>454.32848832</v>
      </c>
      <c r="F70" s="20" t="n">
        <v>11.63239497</v>
      </c>
      <c r="G70" s="18" t="n">
        <v>504.5006979</v>
      </c>
      <c r="H70" s="20" t="n">
        <v>2.99899445</v>
      </c>
      <c r="I70" s="18" t="s">
        <v>481</v>
      </c>
      <c r="J70" s="20" t="s">
        <v>481</v>
      </c>
      <c r="K70" s="18" t="s">
        <v>481</v>
      </c>
      <c r="L70" s="20" t="s">
        <v>481</v>
      </c>
      <c r="M70" s="18" t="s">
        <v>481</v>
      </c>
      <c r="N70" s="20" t="s">
        <v>481</v>
      </c>
      <c r="O70" s="18" t="s">
        <v>481</v>
      </c>
      <c r="P70" s="20" t="s">
        <v>481</v>
      </c>
      <c r="Q70" s="18" t="n">
        <v>468.7395859</v>
      </c>
      <c r="R70" s="20" t="n">
        <v>4.17322393</v>
      </c>
    </row>
    <row r="71" spans="1:18">
      <c r="A71" s="15" t="s">
        <v>546</v>
      </c>
      <c r="B71" s="17" t="n">
        <v>6115</v>
      </c>
      <c r="C71" s="18">
        <f>(17.0/B71*100)</f>
        <v/>
      </c>
      <c r="D71" s="19" t="n">
        <v>6098</v>
      </c>
      <c r="E71" s="18" t="n">
        <v>507.47040621</v>
      </c>
      <c r="F71" s="20" t="n">
        <v>9.43866575</v>
      </c>
      <c r="G71" s="18" t="n">
        <v>540.55490826</v>
      </c>
      <c r="H71" s="20" t="n">
        <v>1.4304907</v>
      </c>
      <c r="I71" s="18" t="s">
        <v>481</v>
      </c>
      <c r="J71" s="20" t="s">
        <v>481</v>
      </c>
      <c r="K71" s="18" t="s">
        <v>481</v>
      </c>
      <c r="L71" s="20" t="s">
        <v>481</v>
      </c>
      <c r="M71" s="18" t="s">
        <v>481</v>
      </c>
      <c r="N71" s="20" t="s">
        <v>481</v>
      </c>
      <c r="O71" s="18" t="s">
        <v>481</v>
      </c>
      <c r="P71" s="20" t="s">
        <v>481</v>
      </c>
      <c r="Q71" s="18" t="n">
        <v>505.66077821</v>
      </c>
      <c r="R71" s="20" t="n">
        <v>5.01359386</v>
      </c>
    </row>
    <row r="72" spans="1:18">
      <c r="A72" s="15" t="s">
        <v>547</v>
      </c>
      <c r="B72" s="17" t="n">
        <v>7708</v>
      </c>
      <c r="C72" s="18">
        <f>(5.0/B72*100)</f>
        <v/>
      </c>
      <c r="D72" s="19" t="n">
        <v>7703</v>
      </c>
      <c r="E72" s="18" t="n">
        <v>548.4026132499999</v>
      </c>
      <c r="F72" s="20" t="n">
        <v>7.65486667</v>
      </c>
      <c r="G72" s="18" t="n">
        <v>495.80415297</v>
      </c>
      <c r="H72" s="20" t="n">
        <v>2.44846216</v>
      </c>
      <c r="I72" s="18" t="s">
        <v>481</v>
      </c>
      <c r="J72" s="20" t="s">
        <v>481</v>
      </c>
      <c r="K72" s="18" t="s">
        <v>481</v>
      </c>
      <c r="L72" s="20" t="s">
        <v>481</v>
      </c>
      <c r="M72" s="18" t="s">
        <v>481</v>
      </c>
      <c r="N72" s="20" t="s">
        <v>481</v>
      </c>
      <c r="O72" s="18" t="s">
        <v>481</v>
      </c>
      <c r="P72" s="20" t="s">
        <v>481</v>
      </c>
      <c r="Q72" s="18" t="n">
        <v>460.85403663</v>
      </c>
      <c r="R72" s="20" t="n">
        <v>8.37551835</v>
      </c>
    </row>
    <row r="73" spans="1:18">
      <c r="A73" s="15" t="s">
        <v>548</v>
      </c>
      <c r="B73" s="17" t="n">
        <v>8249</v>
      </c>
      <c r="C73" s="18">
        <f>(143.0/B73*100)</f>
        <v/>
      </c>
      <c r="D73" s="19" t="n">
        <v>8106</v>
      </c>
      <c r="E73" s="18" t="n">
        <v>411.16566536</v>
      </c>
      <c r="F73" s="20" t="n">
        <v>9.28366664</v>
      </c>
      <c r="G73" s="18" t="n">
        <v>411.60790037</v>
      </c>
      <c r="H73" s="20" t="n">
        <v>3.24334431</v>
      </c>
      <c r="I73" s="18" t="s">
        <v>481</v>
      </c>
      <c r="J73" s="20" t="s">
        <v>481</v>
      </c>
      <c r="K73" s="18" t="s">
        <v>481</v>
      </c>
      <c r="L73" s="20" t="s">
        <v>481</v>
      </c>
      <c r="M73" s="18" t="s">
        <v>481</v>
      </c>
      <c r="N73" s="20" t="s">
        <v>481</v>
      </c>
      <c r="O73" s="18" t="s">
        <v>481</v>
      </c>
      <c r="P73" s="20" t="s">
        <v>481</v>
      </c>
      <c r="Q73" s="18" t="n">
        <v>395.67034539</v>
      </c>
      <c r="R73" s="20" t="n">
        <v>5.76633528</v>
      </c>
    </row>
    <row r="74" spans="1:18">
      <c r="A74" s="15" t="s">
        <v>549</v>
      </c>
      <c r="B74" s="17" t="n">
        <v>4692</v>
      </c>
      <c r="C74" s="18">
        <f>(82.0/B74*100)</f>
        <v/>
      </c>
      <c r="D74" s="19" t="n">
        <v>4610</v>
      </c>
      <c r="E74" s="18" t="n">
        <v>363.25771768</v>
      </c>
      <c r="F74" s="20" t="n">
        <v>6.94961025</v>
      </c>
      <c r="G74" s="18" t="n">
        <v>447.64752234</v>
      </c>
      <c r="H74" s="20" t="n">
        <v>1.96145895</v>
      </c>
      <c r="I74" s="18" t="s">
        <v>481</v>
      </c>
      <c r="J74" s="20" t="s">
        <v>481</v>
      </c>
      <c r="K74" s="18" t="s">
        <v>481</v>
      </c>
      <c r="L74" s="20" t="s">
        <v>481</v>
      </c>
      <c r="M74" s="18" t="s">
        <v>481</v>
      </c>
      <c r="N74" s="20" t="s">
        <v>481</v>
      </c>
      <c r="O74" s="18" t="n">
        <v>353.13871376</v>
      </c>
      <c r="P74" s="20" t="n">
        <v>66.11473205999999</v>
      </c>
      <c r="Q74" s="18" t="n">
        <v>391.80271155</v>
      </c>
      <c r="R74" s="20" t="n">
        <v>3.42861008</v>
      </c>
    </row>
    <row r="75" spans="1:18">
      <c r="A75" s="15" t="s">
        <v>550</v>
      </c>
      <c r="B75" s="17" t="n">
        <v>5375</v>
      </c>
      <c r="C75" s="18">
        <f>(195.0/B75*100)</f>
        <v/>
      </c>
      <c r="D75" s="19" t="n">
        <v>5180</v>
      </c>
      <c r="E75" s="18" t="n">
        <v>341.57091168</v>
      </c>
      <c r="F75" s="20" t="n">
        <v>7.74863696</v>
      </c>
      <c r="G75" s="18" t="n">
        <v>363.89719762</v>
      </c>
      <c r="H75" s="20" t="n">
        <v>3.05596282</v>
      </c>
      <c r="I75" s="18" t="s">
        <v>481</v>
      </c>
      <c r="J75" s="20" t="s">
        <v>481</v>
      </c>
      <c r="K75" s="18" t="s">
        <v>481</v>
      </c>
      <c r="L75" s="20" t="s">
        <v>481</v>
      </c>
      <c r="M75" s="18" t="s">
        <v>481</v>
      </c>
      <c r="N75" s="20" t="s">
        <v>481</v>
      </c>
      <c r="O75" s="18" t="s">
        <v>481</v>
      </c>
      <c r="P75" s="20" t="s">
        <v>481</v>
      </c>
      <c r="Q75" s="18" t="n">
        <v>353.43309962</v>
      </c>
      <c r="R75" s="20" t="n">
        <v>5.67874443</v>
      </c>
    </row>
    <row r="76" spans="1:18">
      <c r="A76" s="15" t="s">
        <v>551</v>
      </c>
      <c r="B76" s="17" t="n">
        <v>14167</v>
      </c>
      <c r="C76" s="18">
        <f>(226.0/B76*100)</f>
        <v/>
      </c>
      <c r="D76" s="19" t="n">
        <v>13941</v>
      </c>
      <c r="E76" s="18" t="n">
        <v>412.47748741</v>
      </c>
      <c r="F76" s="20" t="n">
        <v>4.55133071</v>
      </c>
      <c r="G76" s="18" t="n">
        <v>442.12366977</v>
      </c>
      <c r="H76" s="20" t="n">
        <v>2.82293614</v>
      </c>
      <c r="I76" s="18" t="s">
        <v>481</v>
      </c>
      <c r="J76" s="20" t="s">
        <v>481</v>
      </c>
      <c r="K76" s="18" t="s">
        <v>481</v>
      </c>
      <c r="L76" s="20" t="s">
        <v>481</v>
      </c>
      <c r="M76" s="18" t="s">
        <v>481</v>
      </c>
      <c r="N76" s="20" t="s">
        <v>481</v>
      </c>
      <c r="O76" s="18" t="s">
        <v>481</v>
      </c>
      <c r="P76" s="20" t="s">
        <v>481</v>
      </c>
      <c r="Q76" s="18" t="n">
        <v>423.98803393</v>
      </c>
      <c r="R76" s="20" t="n">
        <v>4.47778008</v>
      </c>
    </row>
    <row r="77" spans="1:18">
      <c r="A77" s="15" t="s">
        <v>552</v>
      </c>
      <c r="B77" s="17" t="n">
        <v>6062</v>
      </c>
      <c r="C77" s="18">
        <f>(82.0/B77*100)</f>
        <v/>
      </c>
      <c r="D77" s="19" t="n">
        <v>5980</v>
      </c>
      <c r="E77" s="18" t="n">
        <v>472.69624468</v>
      </c>
      <c r="F77" s="20" t="n">
        <v>6.9122612</v>
      </c>
      <c r="G77" s="18" t="n">
        <v>441.2445379</v>
      </c>
      <c r="H77" s="20" t="n">
        <v>2.51842413</v>
      </c>
      <c r="I77" s="18" t="s">
        <v>481</v>
      </c>
      <c r="J77" s="20" t="s">
        <v>481</v>
      </c>
      <c r="K77" s="18" t="s">
        <v>481</v>
      </c>
      <c r="L77" s="20" t="s">
        <v>481</v>
      </c>
      <c r="M77" s="18" t="s">
        <v>481</v>
      </c>
      <c r="N77" s="20" t="s">
        <v>481</v>
      </c>
      <c r="O77" s="18" t="s">
        <v>481</v>
      </c>
      <c r="P77" s="20" t="s">
        <v>481</v>
      </c>
      <c r="Q77" s="18" t="n">
        <v>410.66855679</v>
      </c>
      <c r="R77" s="20" t="n">
        <v>4.17941175</v>
      </c>
    </row>
    <row r="78" spans="1:18">
      <c r="A78" s="15" t="s">
        <v>553</v>
      </c>
      <c r="B78" s="17" t="n">
        <v>5826</v>
      </c>
      <c r="C78" s="18">
        <f>(0.0/B78*100)</f>
        <v/>
      </c>
      <c r="D78" s="19" t="n">
        <v>5826</v>
      </c>
      <c r="E78" s="18" t="n">
        <v>486.68993145</v>
      </c>
      <c r="F78" s="20" t="n">
        <v>20.04844621</v>
      </c>
      <c r="G78" s="18" t="n">
        <v>487.40691263</v>
      </c>
      <c r="H78" s="20" t="n">
        <v>3.77805063</v>
      </c>
      <c r="I78" s="18" t="s">
        <v>481</v>
      </c>
      <c r="J78" s="20" t="s">
        <v>481</v>
      </c>
      <c r="K78" s="18" t="s">
        <v>481</v>
      </c>
      <c r="L78" s="20" t="s">
        <v>481</v>
      </c>
      <c r="M78" s="18" t="s">
        <v>481</v>
      </c>
      <c r="N78" s="20" t="s">
        <v>481</v>
      </c>
      <c r="O78" s="18" t="n">
        <v>496.2664</v>
      </c>
      <c r="P78" s="20" t="n">
        <v>21.68069596</v>
      </c>
      <c r="Q78" s="18" t="n">
        <v>469.36886597</v>
      </c>
      <c r="R78" s="20" t="n">
        <v>7.87634133</v>
      </c>
    </row>
    <row customHeight="1" ht="25" r="79" spans="1:18">
      <c r="A79" s="15" t="s">
        <v>554</v>
      </c>
      <c r="B79" s="17" t="n">
        <v>1657</v>
      </c>
      <c r="C79" s="18">
        <f>(41.0/B79*100)</f>
        <v/>
      </c>
      <c r="D79" s="19" t="n">
        <v>1616</v>
      </c>
      <c r="E79" s="18" t="n">
        <v>496.05454646</v>
      </c>
      <c r="F79" s="20" t="n">
        <v>10.23172692</v>
      </c>
      <c r="G79" s="18" t="n">
        <v>476.06547204</v>
      </c>
      <c r="H79" s="20" t="n">
        <v>6.98653255</v>
      </c>
      <c r="I79" s="18" t="s">
        <v>481</v>
      </c>
      <c r="J79" s="20" t="s">
        <v>481</v>
      </c>
      <c r="K79" s="18" t="s">
        <v>481</v>
      </c>
      <c r="L79" s="20" t="s">
        <v>481</v>
      </c>
      <c r="M79" s="18" t="s">
        <v>481</v>
      </c>
      <c r="N79" s="20" t="s">
        <v>481</v>
      </c>
      <c r="O79" s="18" t="s">
        <v>481</v>
      </c>
      <c r="P79" s="20" t="s">
        <v>481</v>
      </c>
      <c r="Q79" s="18" t="n">
        <v>425.95145828</v>
      </c>
      <c r="R79" s="20" t="n">
        <v>11.19665102</v>
      </c>
    </row>
    <row r="80" spans="1:18">
      <c r="A80" s="15" t="s">
        <v>555</v>
      </c>
      <c r="B80" s="17" t="n">
        <v>7841</v>
      </c>
      <c r="C80" s="18">
        <f>(0.0/B80*100)</f>
        <v/>
      </c>
      <c r="D80" s="19" t="n">
        <v>7841</v>
      </c>
      <c r="E80" s="18" t="n">
        <v>414.50502824</v>
      </c>
      <c r="F80" s="20" t="n">
        <v>6.3844238</v>
      </c>
      <c r="G80" s="18" t="n">
        <v>428.73499397</v>
      </c>
      <c r="H80" s="20" t="n">
        <v>3.46505523</v>
      </c>
      <c r="I80" s="18" t="s">
        <v>481</v>
      </c>
      <c r="J80" s="20" t="s">
        <v>481</v>
      </c>
      <c r="K80" s="18" t="s">
        <v>481</v>
      </c>
      <c r="L80" s="20" t="s">
        <v>481</v>
      </c>
      <c r="M80" s="18" t="s">
        <v>481</v>
      </c>
      <c r="N80" s="20" t="s">
        <v>481</v>
      </c>
      <c r="O80" s="18" t="s">
        <v>481</v>
      </c>
      <c r="P80" s="20" t="s">
        <v>481</v>
      </c>
      <c r="Q80" s="18" t="n">
        <v>412.8732981</v>
      </c>
      <c r="R80" s="20" t="n">
        <v>16.8212914</v>
      </c>
    </row>
    <row r="81" spans="1:18">
      <c r="A81" s="23" t="s">
        <v>556</v>
      </c>
      <c r="B81" s="17" t="n">
        <v>8861</v>
      </c>
      <c r="C81" s="18">
        <f>(76.0/B81*100)</f>
        <v/>
      </c>
      <c r="D81" s="19" t="n">
        <v>8785</v>
      </c>
      <c r="E81" s="18" t="n">
        <v>371.90888729</v>
      </c>
      <c r="F81" s="20" t="n">
        <v>13.11106485</v>
      </c>
      <c r="G81" s="18" t="n">
        <v>434.12621033</v>
      </c>
      <c r="H81" s="20" t="n">
        <v>3.52148159</v>
      </c>
      <c r="I81" s="18" t="s">
        <v>481</v>
      </c>
      <c r="J81" s="20" t="s">
        <v>481</v>
      </c>
      <c r="K81" s="18" t="s">
        <v>481</v>
      </c>
      <c r="L81" s="20" t="s">
        <v>481</v>
      </c>
      <c r="M81" s="18" t="s">
        <v>481</v>
      </c>
      <c r="N81" s="20" t="s">
        <v>481</v>
      </c>
      <c r="O81" s="18" t="s">
        <v>481</v>
      </c>
      <c r="P81" s="20" t="s">
        <v>481</v>
      </c>
      <c r="Q81" s="18" t="n">
        <v>407.52401864</v>
      </c>
      <c r="R81" s="20" t="n">
        <v>4.82498197</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599</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(345.0/B7*100)</f>
        <v/>
      </c>
      <c r="D7" s="19" t="n">
        <v>14185</v>
      </c>
      <c r="E7" s="18" t="n">
        <v>539.76367289</v>
      </c>
      <c r="F7" s="20" t="n">
        <v>2.19876944</v>
      </c>
      <c r="G7" s="18" t="n">
        <v>491.76434798</v>
      </c>
      <c r="H7" s="20" t="n">
        <v>2.19802166</v>
      </c>
      <c r="I7" s="18" t="s">
        <v>481</v>
      </c>
      <c r="J7" s="20" t="s">
        <v>481</v>
      </c>
      <c r="K7" s="18" t="s">
        <v>481</v>
      </c>
      <c r="L7" s="20" t="s">
        <v>481</v>
      </c>
      <c r="M7" s="18" t="s">
        <v>481</v>
      </c>
      <c r="N7" s="20" t="s">
        <v>481</v>
      </c>
      <c r="O7" s="18" t="s">
        <v>481</v>
      </c>
      <c r="P7" s="20" t="s">
        <v>481</v>
      </c>
      <c r="Q7" s="18" t="n">
        <v>457.42921376</v>
      </c>
      <c r="R7" s="20" t="n">
        <v>3.72839441</v>
      </c>
    </row>
    <row r="8" spans="1:18">
      <c r="A8" s="15" t="s">
        <v>483</v>
      </c>
      <c r="B8" s="17" t="n">
        <v>7007</v>
      </c>
      <c r="C8" s="18">
        <f>(20.0/B8*100)</f>
        <v/>
      </c>
      <c r="D8" s="19" t="n">
        <v>6987</v>
      </c>
      <c r="E8" s="18" t="n">
        <v>528.74664748</v>
      </c>
      <c r="F8" s="20" t="n">
        <v>4.43915623</v>
      </c>
      <c r="G8" s="18" t="n">
        <v>486.68057111</v>
      </c>
      <c r="H8" s="20" t="n">
        <v>2.96419094</v>
      </c>
      <c r="I8" s="18" t="s">
        <v>481</v>
      </c>
      <c r="J8" s="20" t="s">
        <v>481</v>
      </c>
      <c r="K8" s="18" t="s">
        <v>481</v>
      </c>
      <c r="L8" s="20" t="s">
        <v>481</v>
      </c>
      <c r="M8" s="18" t="s">
        <v>481</v>
      </c>
      <c r="N8" s="20" t="s">
        <v>481</v>
      </c>
      <c r="O8" s="18" t="s">
        <v>481</v>
      </c>
      <c r="P8" s="20" t="s">
        <v>481</v>
      </c>
      <c r="Q8" s="18" t="n">
        <v>429.80540505</v>
      </c>
      <c r="R8" s="20" t="n">
        <v>4.9263647</v>
      </c>
    </row>
    <row r="9" spans="1:18">
      <c r="A9" s="15" t="s">
        <v>484</v>
      </c>
      <c r="B9" s="17" t="n">
        <v>9651</v>
      </c>
      <c r="C9" s="18">
        <f>(76.0/B9*100)</f>
        <v/>
      </c>
      <c r="D9" s="19" t="n">
        <v>9575</v>
      </c>
      <c r="E9" s="18" t="n">
        <v>535.71330729</v>
      </c>
      <c r="F9" s="20" t="n">
        <v>3.05740714</v>
      </c>
      <c r="G9" s="18" t="n">
        <v>494.13856764</v>
      </c>
      <c r="H9" s="20" t="n">
        <v>2.69141232</v>
      </c>
      <c r="I9" s="18" t="s">
        <v>481</v>
      </c>
      <c r="J9" s="20" t="s">
        <v>481</v>
      </c>
      <c r="K9" s="18" t="s">
        <v>481</v>
      </c>
      <c r="L9" s="20" t="s">
        <v>481</v>
      </c>
      <c r="M9" s="18" t="s">
        <v>481</v>
      </c>
      <c r="N9" s="20" t="s">
        <v>481</v>
      </c>
      <c r="O9" s="18" t="s">
        <v>481</v>
      </c>
      <c r="P9" s="20" t="s">
        <v>481</v>
      </c>
      <c r="Q9" s="18" t="n">
        <v>447.08023298</v>
      </c>
      <c r="R9" s="20" t="n">
        <v>3.72419498</v>
      </c>
    </row>
    <row r="10" spans="1:18">
      <c r="A10" s="15" t="s">
        <v>485</v>
      </c>
      <c r="B10" s="17" t="n">
        <v>20058</v>
      </c>
      <c r="C10" s="18">
        <f>(521.0/B10*100)</f>
        <v/>
      </c>
      <c r="D10" s="19" t="n">
        <v>19537</v>
      </c>
      <c r="E10" s="18" t="n">
        <v>547.76741714</v>
      </c>
      <c r="F10" s="20" t="n">
        <v>2.8070531</v>
      </c>
      <c r="G10" s="18" t="n">
        <v>518.58720226</v>
      </c>
      <c r="H10" s="20" t="n">
        <v>2.57257321</v>
      </c>
      <c r="I10" s="18" t="s">
        <v>481</v>
      </c>
      <c r="J10" s="20" t="s">
        <v>481</v>
      </c>
      <c r="K10" s="18" t="s">
        <v>481</v>
      </c>
      <c r="L10" s="20" t="s">
        <v>481</v>
      </c>
      <c r="M10" s="18" t="s">
        <v>481</v>
      </c>
      <c r="N10" s="20" t="s">
        <v>481</v>
      </c>
      <c r="O10" s="18" t="s">
        <v>481</v>
      </c>
      <c r="P10" s="20" t="s">
        <v>481</v>
      </c>
      <c r="Q10" s="18" t="n">
        <v>494.22233782</v>
      </c>
      <c r="R10" s="20" t="n">
        <v>4.16841073</v>
      </c>
    </row>
    <row r="11" spans="1:18">
      <c r="A11" s="15" t="s">
        <v>486</v>
      </c>
      <c r="B11" s="17" t="n">
        <v>7053</v>
      </c>
      <c r="C11" s="18">
        <f>(45.0/B11*100)</f>
        <v/>
      </c>
      <c r="D11" s="19" t="n">
        <v>7008</v>
      </c>
      <c r="E11" s="18" t="n">
        <v>497.91430976</v>
      </c>
      <c r="F11" s="20" t="n">
        <v>4.41308739</v>
      </c>
      <c r="G11" s="18" t="n">
        <v>458.55720444</v>
      </c>
      <c r="H11" s="20" t="n">
        <v>2.83124428</v>
      </c>
      <c r="I11" s="18" t="s">
        <v>481</v>
      </c>
      <c r="J11" s="20" t="s">
        <v>481</v>
      </c>
      <c r="K11" s="18" t="s">
        <v>481</v>
      </c>
      <c r="L11" s="20" t="s">
        <v>481</v>
      </c>
      <c r="M11" s="18" t="s">
        <v>481</v>
      </c>
      <c r="N11" s="20" t="s">
        <v>481</v>
      </c>
      <c r="O11" s="18" t="s">
        <v>481</v>
      </c>
      <c r="P11" s="20" t="s">
        <v>481</v>
      </c>
      <c r="Q11" s="18" t="n">
        <v>416.28541297</v>
      </c>
      <c r="R11" s="20" t="n">
        <v>4.31734969</v>
      </c>
    </row>
    <row r="12" spans="1:18">
      <c r="A12" s="15" t="s">
        <v>487</v>
      </c>
      <c r="B12" s="17" t="n">
        <v>6894</v>
      </c>
      <c r="C12" s="18">
        <f>(55.0/B12*100)</f>
        <v/>
      </c>
      <c r="D12" s="19" t="n">
        <v>6839</v>
      </c>
      <c r="E12" s="18" t="n">
        <v>537.82503479</v>
      </c>
      <c r="F12" s="20" t="n">
        <v>3.8138312</v>
      </c>
      <c r="G12" s="18" t="n">
        <v>490.65580343</v>
      </c>
      <c r="H12" s="20" t="n">
        <v>2.63730058</v>
      </c>
      <c r="I12" s="18" t="s">
        <v>481</v>
      </c>
      <c r="J12" s="20" t="s">
        <v>481</v>
      </c>
      <c r="K12" s="18" t="s">
        <v>481</v>
      </c>
      <c r="L12" s="20" t="s">
        <v>481</v>
      </c>
      <c r="M12" s="18" t="s">
        <v>481</v>
      </c>
      <c r="N12" s="20" t="s">
        <v>481</v>
      </c>
      <c r="O12" s="18" t="s">
        <v>481</v>
      </c>
      <c r="P12" s="20" t="s">
        <v>481</v>
      </c>
      <c r="Q12" s="18" t="n">
        <v>430.33662865</v>
      </c>
      <c r="R12" s="20" t="n">
        <v>5.80462024</v>
      </c>
    </row>
    <row r="13" spans="1:18">
      <c r="A13" s="15" t="s">
        <v>488</v>
      </c>
      <c r="B13" s="17" t="n">
        <v>7161</v>
      </c>
      <c r="C13" s="18">
        <f>(0.0/B13*100)</f>
        <v/>
      </c>
      <c r="D13" s="19" t="n">
        <v>7161</v>
      </c>
      <c r="E13" s="18" t="n">
        <v>513.92367017</v>
      </c>
      <c r="F13" s="20" t="n">
        <v>3.02167884</v>
      </c>
      <c r="G13" s="18" t="n">
        <v>485.50091642</v>
      </c>
      <c r="H13" s="20" t="n">
        <v>2.55690011</v>
      </c>
      <c r="I13" s="18" t="s">
        <v>481</v>
      </c>
      <c r="J13" s="20" t="s">
        <v>481</v>
      </c>
      <c r="K13" s="18" t="s">
        <v>481</v>
      </c>
      <c r="L13" s="20" t="s">
        <v>481</v>
      </c>
      <c r="M13" s="18" t="s">
        <v>481</v>
      </c>
      <c r="N13" s="20" t="s">
        <v>481</v>
      </c>
      <c r="O13" s="18" t="s">
        <v>481</v>
      </c>
      <c r="P13" s="20" t="s">
        <v>481</v>
      </c>
      <c r="Q13" s="18" t="s">
        <v>481</v>
      </c>
      <c r="R13" s="20" t="s">
        <v>481</v>
      </c>
    </row>
    <row r="14" spans="1:18">
      <c r="A14" s="15" t="s">
        <v>489</v>
      </c>
      <c r="B14" s="17" t="n">
        <v>5587</v>
      </c>
      <c r="C14" s="18">
        <f>(74.0/B14*100)</f>
        <v/>
      </c>
      <c r="D14" s="19" t="n">
        <v>5513</v>
      </c>
      <c r="E14" s="18" t="n">
        <v>545.9894649</v>
      </c>
      <c r="F14" s="20" t="n">
        <v>2.93350688</v>
      </c>
      <c r="G14" s="18" t="n">
        <v>513.75795878</v>
      </c>
      <c r="H14" s="20" t="n">
        <v>2.3621345</v>
      </c>
      <c r="I14" s="18" t="s">
        <v>481</v>
      </c>
      <c r="J14" s="20" t="s">
        <v>481</v>
      </c>
      <c r="K14" s="18" t="s">
        <v>481</v>
      </c>
      <c r="L14" s="20" t="s">
        <v>481</v>
      </c>
      <c r="M14" s="18" t="s">
        <v>481</v>
      </c>
      <c r="N14" s="20" t="s">
        <v>481</v>
      </c>
      <c r="O14" s="18" t="s">
        <v>481</v>
      </c>
      <c r="P14" s="20" t="s">
        <v>481</v>
      </c>
      <c r="Q14" s="18" t="n">
        <v>468.70917977</v>
      </c>
      <c r="R14" s="20" t="n">
        <v>5.50093627</v>
      </c>
    </row>
    <row r="15" spans="1:18">
      <c r="A15" s="15" t="s">
        <v>490</v>
      </c>
      <c r="B15" s="17" t="n">
        <v>5882</v>
      </c>
      <c r="C15" s="18">
        <f>(52.0/B15*100)</f>
        <v/>
      </c>
      <c r="D15" s="19" t="n">
        <v>5830</v>
      </c>
      <c r="E15" s="18" t="n">
        <v>544.66985712</v>
      </c>
      <c r="F15" s="20" t="n">
        <v>2.94568176</v>
      </c>
      <c r="G15" s="18" t="n">
        <v>517.35484281</v>
      </c>
      <c r="H15" s="20" t="n">
        <v>3.36677262</v>
      </c>
      <c r="I15" s="18" t="s">
        <v>481</v>
      </c>
      <c r="J15" s="20" t="s">
        <v>481</v>
      </c>
      <c r="K15" s="18" t="s">
        <v>481</v>
      </c>
      <c r="L15" s="20" t="s">
        <v>481</v>
      </c>
      <c r="M15" s="18" t="s">
        <v>481</v>
      </c>
      <c r="N15" s="20" t="s">
        <v>481</v>
      </c>
      <c r="O15" s="18" t="s">
        <v>481</v>
      </c>
      <c r="P15" s="20" t="s">
        <v>481</v>
      </c>
      <c r="Q15" s="18" t="n">
        <v>480.4608899</v>
      </c>
      <c r="R15" s="20" t="n">
        <v>5.36606168</v>
      </c>
    </row>
    <row r="16" spans="1:18">
      <c r="A16" s="15" t="s">
        <v>491</v>
      </c>
      <c r="B16" s="17" t="n">
        <v>6108</v>
      </c>
      <c r="C16" s="18">
        <f>(98.0/B16*100)</f>
        <v/>
      </c>
      <c r="D16" s="19" t="n">
        <v>6010</v>
      </c>
      <c r="E16" s="18" t="n">
        <v>535.56580838</v>
      </c>
      <c r="F16" s="20" t="n">
        <v>4.33178349</v>
      </c>
      <c r="G16" s="18" t="n">
        <v>500.95220796</v>
      </c>
      <c r="H16" s="20" t="n">
        <v>2.53602611</v>
      </c>
      <c r="I16" s="18" t="s">
        <v>481</v>
      </c>
      <c r="J16" s="20" t="s">
        <v>481</v>
      </c>
      <c r="K16" s="18" t="s">
        <v>481</v>
      </c>
      <c r="L16" s="20" t="s">
        <v>481</v>
      </c>
      <c r="M16" s="18" t="s">
        <v>481</v>
      </c>
      <c r="N16" s="20" t="s">
        <v>481</v>
      </c>
      <c r="O16" s="18" t="s">
        <v>481</v>
      </c>
      <c r="P16" s="20" t="s">
        <v>481</v>
      </c>
      <c r="Q16" s="18" t="n">
        <v>440.92748964</v>
      </c>
      <c r="R16" s="20" t="n">
        <v>5.53343923</v>
      </c>
    </row>
    <row r="17" spans="1:18">
      <c r="A17" s="15" t="s">
        <v>492</v>
      </c>
      <c r="B17" s="17" t="n">
        <v>6504</v>
      </c>
      <c r="C17" s="18">
        <f>(658.0/B17*100)</f>
        <v/>
      </c>
      <c r="D17" s="19" t="n">
        <v>5846</v>
      </c>
      <c r="E17" s="18" t="n">
        <v>545.45025536</v>
      </c>
      <c r="F17" s="20" t="n">
        <v>5.01448907</v>
      </c>
      <c r="G17" s="18" t="n">
        <v>525.97191017</v>
      </c>
      <c r="H17" s="20" t="n">
        <v>3.07282151</v>
      </c>
      <c r="I17" s="18" t="s">
        <v>481</v>
      </c>
      <c r="J17" s="20" t="s">
        <v>481</v>
      </c>
      <c r="K17" s="18" t="s">
        <v>481</v>
      </c>
      <c r="L17" s="20" t="s">
        <v>481</v>
      </c>
      <c r="M17" s="18" t="s">
        <v>481</v>
      </c>
      <c r="N17" s="20" t="s">
        <v>481</v>
      </c>
      <c r="O17" s="18" t="s">
        <v>481</v>
      </c>
      <c r="P17" s="20" t="s">
        <v>481</v>
      </c>
      <c r="Q17" s="18" t="n">
        <v>472.18260922</v>
      </c>
      <c r="R17" s="20" t="n">
        <v>4.17837384</v>
      </c>
    </row>
    <row r="18" spans="1:18">
      <c r="A18" s="15" t="s">
        <v>493</v>
      </c>
      <c r="B18" s="17" t="n">
        <v>5532</v>
      </c>
      <c r="C18" s="18">
        <f>(28.0/B18*100)</f>
        <v/>
      </c>
      <c r="D18" s="19" t="n">
        <v>5504</v>
      </c>
      <c r="E18" s="18" t="n">
        <v>507.39186175</v>
      </c>
      <c r="F18" s="20" t="n">
        <v>4.20920467</v>
      </c>
      <c r="G18" s="18" t="n">
        <v>459.08204321</v>
      </c>
      <c r="H18" s="20" t="n">
        <v>4.55189622</v>
      </c>
      <c r="I18" s="18" t="s">
        <v>481</v>
      </c>
      <c r="J18" s="20" t="s">
        <v>481</v>
      </c>
      <c r="K18" s="18" t="s">
        <v>481</v>
      </c>
      <c r="L18" s="20" t="s">
        <v>481</v>
      </c>
      <c r="M18" s="18" t="s">
        <v>481</v>
      </c>
      <c r="N18" s="20" t="s">
        <v>481</v>
      </c>
      <c r="O18" s="18" t="s">
        <v>481</v>
      </c>
      <c r="P18" s="20" t="s">
        <v>481</v>
      </c>
      <c r="Q18" s="18" t="n">
        <v>426.08865594</v>
      </c>
      <c r="R18" s="20" t="n">
        <v>6.90877411</v>
      </c>
    </row>
    <row r="19" spans="1:18">
      <c r="A19" s="15" t="s">
        <v>494</v>
      </c>
      <c r="B19" s="17" t="n">
        <v>5658</v>
      </c>
      <c r="C19" s="18">
        <f>(60.0/B19*100)</f>
        <v/>
      </c>
      <c r="D19" s="19" t="n">
        <v>5598</v>
      </c>
      <c r="E19" s="18" t="n">
        <v>498.24608436</v>
      </c>
      <c r="F19" s="20" t="n">
        <v>3.81197273</v>
      </c>
      <c r="G19" s="18" t="n">
        <v>459.62322032</v>
      </c>
      <c r="H19" s="20" t="n">
        <v>2.98471454</v>
      </c>
      <c r="I19" s="18" t="s">
        <v>481</v>
      </c>
      <c r="J19" s="20" t="s">
        <v>481</v>
      </c>
      <c r="K19" s="18" t="s">
        <v>481</v>
      </c>
      <c r="L19" s="20" t="s">
        <v>481</v>
      </c>
      <c r="M19" s="18" t="s">
        <v>481</v>
      </c>
      <c r="N19" s="20" t="s">
        <v>481</v>
      </c>
      <c r="O19" s="18" t="s">
        <v>481</v>
      </c>
      <c r="P19" s="20" t="s">
        <v>481</v>
      </c>
      <c r="Q19" s="18" t="n">
        <v>416.97817282</v>
      </c>
      <c r="R19" s="20" t="n">
        <v>6.99052768</v>
      </c>
    </row>
    <row r="20" spans="1:18">
      <c r="A20" s="15" t="s">
        <v>495</v>
      </c>
      <c r="B20" s="17" t="n">
        <v>3371</v>
      </c>
      <c r="C20" s="18">
        <f>(74.0/B20*100)</f>
        <v/>
      </c>
      <c r="D20" s="19" t="n">
        <v>3297</v>
      </c>
      <c r="E20" s="18" t="n">
        <v>502.64568627</v>
      </c>
      <c r="F20" s="20" t="n">
        <v>2.92436589</v>
      </c>
      <c r="G20" s="18" t="n">
        <v>470.40896956</v>
      </c>
      <c r="H20" s="20" t="n">
        <v>3.00271385</v>
      </c>
      <c r="I20" s="18" t="s">
        <v>481</v>
      </c>
      <c r="J20" s="20" t="s">
        <v>481</v>
      </c>
      <c r="K20" s="18" t="s">
        <v>481</v>
      </c>
      <c r="L20" s="20" t="s">
        <v>481</v>
      </c>
      <c r="M20" s="18" t="s">
        <v>481</v>
      </c>
      <c r="N20" s="20" t="s">
        <v>481</v>
      </c>
      <c r="O20" s="18" t="s">
        <v>481</v>
      </c>
      <c r="P20" s="20" t="s">
        <v>481</v>
      </c>
      <c r="Q20" s="18" t="n">
        <v>453.08509013</v>
      </c>
      <c r="R20" s="20" t="n">
        <v>4.27288141</v>
      </c>
    </row>
    <row r="21" spans="1:18">
      <c r="A21" s="15" t="s">
        <v>496</v>
      </c>
      <c r="B21" s="17" t="n">
        <v>5741</v>
      </c>
      <c r="C21" s="18">
        <f>(44.0/B21*100)</f>
        <v/>
      </c>
      <c r="D21" s="19" t="n">
        <v>5697</v>
      </c>
      <c r="E21" s="18" t="n">
        <v>545.16424183</v>
      </c>
      <c r="F21" s="20" t="n">
        <v>2.96680797</v>
      </c>
      <c r="G21" s="18" t="n">
        <v>516.4271054</v>
      </c>
      <c r="H21" s="20" t="n">
        <v>2.54599393</v>
      </c>
      <c r="I21" s="18" t="s">
        <v>481</v>
      </c>
      <c r="J21" s="20" t="s">
        <v>481</v>
      </c>
      <c r="K21" s="18" t="s">
        <v>481</v>
      </c>
      <c r="L21" s="20" t="s">
        <v>481</v>
      </c>
      <c r="M21" s="18" t="s">
        <v>481</v>
      </c>
      <c r="N21" s="20" t="s">
        <v>481</v>
      </c>
      <c r="O21" s="18" t="s">
        <v>481</v>
      </c>
      <c r="P21" s="20" t="s">
        <v>481</v>
      </c>
      <c r="Q21" s="18" t="n">
        <v>485.26843735</v>
      </c>
      <c r="R21" s="20" t="n">
        <v>5.03867687</v>
      </c>
    </row>
    <row r="22" spans="1:18">
      <c r="A22" s="15" t="s">
        <v>497</v>
      </c>
      <c r="B22" s="17" t="n">
        <v>6598</v>
      </c>
      <c r="C22" s="18">
        <f>(32.0/B22*100)</f>
        <v/>
      </c>
      <c r="D22" s="19" t="n">
        <v>6566</v>
      </c>
      <c r="E22" s="18" t="n">
        <v>521.7293816500001</v>
      </c>
      <c r="F22" s="20" t="n">
        <v>4.08202663</v>
      </c>
      <c r="G22" s="18" t="n">
        <v>456.50626697</v>
      </c>
      <c r="H22" s="20" t="n">
        <v>3.7149282</v>
      </c>
      <c r="I22" s="18" t="s">
        <v>481</v>
      </c>
      <c r="J22" s="20" t="s">
        <v>481</v>
      </c>
      <c r="K22" s="18" t="s">
        <v>481</v>
      </c>
      <c r="L22" s="20" t="s">
        <v>481</v>
      </c>
      <c r="M22" s="18" t="s">
        <v>481</v>
      </c>
      <c r="N22" s="20" t="s">
        <v>481</v>
      </c>
      <c r="O22" s="18" t="n">
        <v>535.74162703</v>
      </c>
      <c r="P22" s="20" t="n">
        <v>20.85347169</v>
      </c>
      <c r="Q22" s="18" t="n">
        <v>427.98614829</v>
      </c>
      <c r="R22" s="20" t="n">
        <v>6.52759204</v>
      </c>
    </row>
    <row r="23" spans="1:18">
      <c r="A23" s="15" t="s">
        <v>498</v>
      </c>
      <c r="B23" s="17" t="n">
        <v>11583</v>
      </c>
      <c r="C23" s="18">
        <f>(210.0/B23*100)</f>
        <v/>
      </c>
      <c r="D23" s="19" t="n">
        <v>11373</v>
      </c>
      <c r="E23" s="18" t="n">
        <v>505.31933007</v>
      </c>
      <c r="F23" s="20" t="n">
        <v>4.37467683</v>
      </c>
      <c r="G23" s="18" t="n">
        <v>484.99896922</v>
      </c>
      <c r="H23" s="20" t="n">
        <v>2.65029564</v>
      </c>
      <c r="I23" s="18" t="s">
        <v>481</v>
      </c>
      <c r="J23" s="20" t="s">
        <v>481</v>
      </c>
      <c r="K23" s="18" t="s">
        <v>481</v>
      </c>
      <c r="L23" s="20" t="s">
        <v>481</v>
      </c>
      <c r="M23" s="18" t="s">
        <v>481</v>
      </c>
      <c r="N23" s="20" t="s">
        <v>481</v>
      </c>
      <c r="O23" s="18" t="s">
        <v>481</v>
      </c>
      <c r="P23" s="20" t="s">
        <v>481</v>
      </c>
      <c r="Q23" s="18" t="n">
        <v>438.36400959</v>
      </c>
      <c r="R23" s="20" t="n">
        <v>5.59163589</v>
      </c>
    </row>
    <row r="24" spans="1:18">
      <c r="A24" s="15" t="s">
        <v>499</v>
      </c>
      <c r="B24" s="17" t="n">
        <v>6647</v>
      </c>
      <c r="C24" s="18">
        <f>(7.0/B24*100)</f>
        <v/>
      </c>
      <c r="D24" s="19" t="n">
        <v>6640</v>
      </c>
      <c r="E24" s="18" t="n">
        <v>541.65300268</v>
      </c>
      <c r="F24" s="20" t="n">
        <v>4.48018988</v>
      </c>
      <c r="G24" s="18" t="n">
        <v>509.65414196</v>
      </c>
      <c r="H24" s="20" t="n">
        <v>3.11595721</v>
      </c>
      <c r="I24" s="18" t="s">
        <v>481</v>
      </c>
      <c r="J24" s="20" t="s">
        <v>481</v>
      </c>
      <c r="K24" s="18" t="s">
        <v>481</v>
      </c>
      <c r="L24" s="20" t="s">
        <v>481</v>
      </c>
      <c r="M24" s="18" t="s">
        <v>481</v>
      </c>
      <c r="N24" s="20" t="s">
        <v>481</v>
      </c>
      <c r="O24" s="18" t="s">
        <v>481</v>
      </c>
      <c r="P24" s="20" t="s">
        <v>481</v>
      </c>
      <c r="Q24" s="18" t="n">
        <v>469.44237469</v>
      </c>
      <c r="R24" s="20" t="n">
        <v>9.04790609</v>
      </c>
    </row>
    <row r="25" spans="1:18">
      <c r="A25" s="15" t="s">
        <v>500</v>
      </c>
      <c r="B25" s="17" t="n">
        <v>5581</v>
      </c>
      <c r="C25" s="18">
        <f>(24.0/B25*100)</f>
        <v/>
      </c>
      <c r="D25" s="19" t="n">
        <v>5557</v>
      </c>
      <c r="E25" s="18" t="n">
        <v>552.71803602</v>
      </c>
      <c r="F25" s="20" t="n">
        <v>9.139021919999999</v>
      </c>
      <c r="G25" s="18" t="n">
        <v>519.07105441</v>
      </c>
      <c r="H25" s="20" t="n">
        <v>3.45912566</v>
      </c>
      <c r="I25" s="18" t="s">
        <v>481</v>
      </c>
      <c r="J25" s="20" t="s">
        <v>481</v>
      </c>
      <c r="K25" s="18" t="s">
        <v>481</v>
      </c>
      <c r="L25" s="20" t="s">
        <v>481</v>
      </c>
      <c r="M25" s="18" t="s">
        <v>481</v>
      </c>
      <c r="N25" s="20" t="s">
        <v>481</v>
      </c>
      <c r="O25" s="18" t="s">
        <v>481</v>
      </c>
      <c r="P25" s="20" t="s">
        <v>481</v>
      </c>
      <c r="Q25" s="18" t="n">
        <v>504.2575932</v>
      </c>
      <c r="R25" s="20" t="n">
        <v>5.36553352</v>
      </c>
    </row>
    <row r="26" spans="1:18">
      <c r="A26" s="15" t="s">
        <v>501</v>
      </c>
      <c r="B26" s="17" t="n">
        <v>4869</v>
      </c>
      <c r="C26" s="18">
        <f>(32.0/B26*100)</f>
        <v/>
      </c>
      <c r="D26" s="19" t="n">
        <v>4837</v>
      </c>
      <c r="E26" s="18" t="n">
        <v>512.3561749199999</v>
      </c>
      <c r="F26" s="20" t="n">
        <v>2.68340226</v>
      </c>
      <c r="G26" s="18" t="n">
        <v>480.9774199</v>
      </c>
      <c r="H26" s="20" t="n">
        <v>2.23353365</v>
      </c>
      <c r="I26" s="18" t="s">
        <v>481</v>
      </c>
      <c r="J26" s="20" t="s">
        <v>481</v>
      </c>
      <c r="K26" s="18" t="s">
        <v>481</v>
      </c>
      <c r="L26" s="20" t="s">
        <v>481</v>
      </c>
      <c r="M26" s="18" t="s">
        <v>481</v>
      </c>
      <c r="N26" s="20" t="s">
        <v>481</v>
      </c>
      <c r="O26" s="18" t="s">
        <v>481</v>
      </c>
      <c r="P26" s="20" t="s">
        <v>481</v>
      </c>
      <c r="Q26" s="18" t="n">
        <v>464.02204862</v>
      </c>
      <c r="R26" s="20" t="n">
        <v>4.8543423</v>
      </c>
    </row>
    <row r="27" spans="1:18">
      <c r="A27" s="15" t="s">
        <v>502</v>
      </c>
      <c r="B27" s="17" t="n">
        <v>5299</v>
      </c>
      <c r="C27" s="18">
        <f>(17.0/B27*100)</f>
        <v/>
      </c>
      <c r="D27" s="19" t="n">
        <v>5282</v>
      </c>
      <c r="E27" s="18" t="n">
        <v>531.24973966</v>
      </c>
      <c r="F27" s="20" t="n">
        <v>3.25135771</v>
      </c>
      <c r="G27" s="18" t="n">
        <v>473.62525163</v>
      </c>
      <c r="H27" s="20" t="n">
        <v>1.91289009</v>
      </c>
      <c r="I27" s="18" t="s">
        <v>481</v>
      </c>
      <c r="J27" s="20" t="s">
        <v>481</v>
      </c>
      <c r="K27" s="18" t="s">
        <v>481</v>
      </c>
      <c r="L27" s="20" t="s">
        <v>481</v>
      </c>
      <c r="M27" s="18" t="s">
        <v>481</v>
      </c>
      <c r="N27" s="20" t="s">
        <v>481</v>
      </c>
      <c r="O27" s="18" t="s">
        <v>481</v>
      </c>
      <c r="P27" s="20" t="s">
        <v>481</v>
      </c>
      <c r="Q27" s="18" t="n">
        <v>443.92241348</v>
      </c>
      <c r="R27" s="20" t="n">
        <v>3.49396506</v>
      </c>
    </row>
    <row r="28" spans="1:18">
      <c r="A28" s="15" t="s">
        <v>503</v>
      </c>
      <c r="B28" s="17" t="n">
        <v>7568</v>
      </c>
      <c r="C28" s="18">
        <f>(51.0/B28*100)</f>
        <v/>
      </c>
      <c r="D28" s="19" t="n">
        <v>7517</v>
      </c>
      <c r="E28" s="18" t="n">
        <v>453.05973346</v>
      </c>
      <c r="F28" s="20" t="n">
        <v>5.49771605</v>
      </c>
      <c r="G28" s="18" t="n">
        <v>422.20412499</v>
      </c>
      <c r="H28" s="20" t="n">
        <v>2.48274777</v>
      </c>
      <c r="I28" s="18" t="s">
        <v>481</v>
      </c>
      <c r="J28" s="20" t="s">
        <v>481</v>
      </c>
      <c r="K28" s="18" t="s">
        <v>481</v>
      </c>
      <c r="L28" s="20" t="s">
        <v>481</v>
      </c>
      <c r="M28" s="18" t="s">
        <v>481</v>
      </c>
      <c r="N28" s="20" t="s">
        <v>481</v>
      </c>
      <c r="O28" s="18" t="s">
        <v>481</v>
      </c>
      <c r="P28" s="20" t="s">
        <v>481</v>
      </c>
      <c r="Q28" s="18" t="n">
        <v>380.97194765</v>
      </c>
      <c r="R28" s="20" t="n">
        <v>5.71796062</v>
      </c>
    </row>
    <row r="29" spans="1:18">
      <c r="A29" s="15" t="s">
        <v>504</v>
      </c>
      <c r="B29" s="17" t="n">
        <v>5385</v>
      </c>
      <c r="C29" s="18">
        <f>(30.0/B29*100)</f>
        <v/>
      </c>
      <c r="D29" s="19" t="n">
        <v>5355</v>
      </c>
      <c r="E29" s="18" t="n">
        <v>540.26119997</v>
      </c>
      <c r="F29" s="20" t="n">
        <v>6.94962314</v>
      </c>
      <c r="G29" s="18" t="n">
        <v>509.06279936</v>
      </c>
      <c r="H29" s="20" t="n">
        <v>2.50639046</v>
      </c>
      <c r="I29" s="18" t="s">
        <v>481</v>
      </c>
      <c r="J29" s="20" t="s">
        <v>481</v>
      </c>
      <c r="K29" s="18" t="s">
        <v>481</v>
      </c>
      <c r="L29" s="20" t="s">
        <v>481</v>
      </c>
      <c r="M29" s="18" t="s">
        <v>481</v>
      </c>
      <c r="N29" s="20" t="s">
        <v>481</v>
      </c>
      <c r="O29" s="18" t="s">
        <v>481</v>
      </c>
      <c r="P29" s="20" t="s">
        <v>481</v>
      </c>
      <c r="Q29" s="18" t="n">
        <v>463.82913331</v>
      </c>
      <c r="R29" s="20" t="n">
        <v>4.417922</v>
      </c>
    </row>
    <row r="30" spans="1:18">
      <c r="A30" s="15" t="s">
        <v>505</v>
      </c>
      <c r="B30" s="17" t="n">
        <v>4520</v>
      </c>
      <c r="C30" s="18">
        <f>(96.0/B30*100)</f>
        <v/>
      </c>
      <c r="D30" s="19" t="n">
        <v>4424</v>
      </c>
      <c r="E30" s="18" t="n">
        <v>536.87813995</v>
      </c>
      <c r="F30" s="20" t="n">
        <v>3.78950559</v>
      </c>
      <c r="G30" s="18" t="n">
        <v>509.38032281</v>
      </c>
      <c r="H30" s="20" t="n">
        <v>2.92931687</v>
      </c>
      <c r="I30" s="18" t="s">
        <v>481</v>
      </c>
      <c r="J30" s="20" t="s">
        <v>481</v>
      </c>
      <c r="K30" s="18" t="s">
        <v>481</v>
      </c>
      <c r="L30" s="20" t="s">
        <v>481</v>
      </c>
      <c r="M30" s="18" t="s">
        <v>481</v>
      </c>
      <c r="N30" s="20" t="s">
        <v>481</v>
      </c>
      <c r="O30" s="18" t="s">
        <v>481</v>
      </c>
      <c r="P30" s="20" t="s">
        <v>481</v>
      </c>
      <c r="Q30" s="18" t="n">
        <v>477.48316546</v>
      </c>
      <c r="R30" s="20" t="n">
        <v>4.85698608</v>
      </c>
    </row>
    <row r="31" spans="1:18">
      <c r="A31" s="15" t="s">
        <v>506</v>
      </c>
      <c r="B31" s="17" t="n">
        <v>5456</v>
      </c>
      <c r="C31" s="18">
        <f>(125.0/B31*100)</f>
        <v/>
      </c>
      <c r="D31" s="19" t="n">
        <v>5331</v>
      </c>
      <c r="E31" s="18" t="n">
        <v>523.7924884</v>
      </c>
      <c r="F31" s="20" t="n">
        <v>4.09171032</v>
      </c>
      <c r="G31" s="18" t="n">
        <v>518.58892256</v>
      </c>
      <c r="H31" s="20" t="n">
        <v>2.64905515</v>
      </c>
      <c r="I31" s="18" t="s">
        <v>481</v>
      </c>
      <c r="J31" s="20" t="s">
        <v>481</v>
      </c>
      <c r="K31" s="18" t="s">
        <v>481</v>
      </c>
      <c r="L31" s="20" t="s">
        <v>481</v>
      </c>
      <c r="M31" s="18" t="s">
        <v>481</v>
      </c>
      <c r="N31" s="20" t="s">
        <v>481</v>
      </c>
      <c r="O31" s="18" t="s">
        <v>481</v>
      </c>
      <c r="P31" s="20" t="s">
        <v>481</v>
      </c>
      <c r="Q31" s="18" t="n">
        <v>496.15385162</v>
      </c>
      <c r="R31" s="20" t="n">
        <v>4.32236592</v>
      </c>
    </row>
    <row r="32" spans="1:18">
      <c r="A32" s="15" t="s">
        <v>507</v>
      </c>
      <c r="B32" s="17" t="n">
        <v>4478</v>
      </c>
      <c r="C32" s="18">
        <f>(5.0/B32*100)</f>
        <v/>
      </c>
      <c r="D32" s="19" t="n">
        <v>4473</v>
      </c>
      <c r="E32" s="18" t="n">
        <v>547.9202017</v>
      </c>
      <c r="F32" s="20" t="n">
        <v>4.14662485</v>
      </c>
      <c r="G32" s="18" t="n">
        <v>495.17636918</v>
      </c>
      <c r="H32" s="20" t="n">
        <v>2.33454038</v>
      </c>
      <c r="I32" s="18" t="s">
        <v>481</v>
      </c>
      <c r="J32" s="20" t="s">
        <v>481</v>
      </c>
      <c r="K32" s="18" t="s">
        <v>481</v>
      </c>
      <c r="L32" s="20" t="s">
        <v>481</v>
      </c>
      <c r="M32" s="18" t="s">
        <v>481</v>
      </c>
      <c r="N32" s="20" t="s">
        <v>481</v>
      </c>
      <c r="O32" s="18" t="s">
        <v>481</v>
      </c>
      <c r="P32" s="20" t="s">
        <v>481</v>
      </c>
      <c r="Q32" s="18" t="n">
        <v>439.36870242</v>
      </c>
      <c r="R32" s="20" t="n">
        <v>14.37239983</v>
      </c>
    </row>
    <row r="33" spans="1:18">
      <c r="A33" s="15" t="s">
        <v>508</v>
      </c>
      <c r="B33" s="17" t="n">
        <v>7325</v>
      </c>
      <c r="C33" s="18">
        <f>(74.0/B33*100)</f>
        <v/>
      </c>
      <c r="D33" s="19" t="n">
        <v>7251</v>
      </c>
      <c r="E33" s="18" t="n">
        <v>538.03397662</v>
      </c>
      <c r="F33" s="20" t="n">
        <v>4.2782195</v>
      </c>
      <c r="G33" s="18" t="n">
        <v>494.49237948</v>
      </c>
      <c r="H33" s="20" t="n">
        <v>2.82295335</v>
      </c>
      <c r="I33" s="18" t="s">
        <v>481</v>
      </c>
      <c r="J33" s="20" t="s">
        <v>481</v>
      </c>
      <c r="K33" s="18" t="s">
        <v>481</v>
      </c>
      <c r="L33" s="20" t="s">
        <v>481</v>
      </c>
      <c r="M33" s="18" t="s">
        <v>481</v>
      </c>
      <c r="N33" s="20" t="s">
        <v>481</v>
      </c>
      <c r="O33" s="18" t="s">
        <v>481</v>
      </c>
      <c r="P33" s="20" t="s">
        <v>481</v>
      </c>
      <c r="Q33" s="18" t="n">
        <v>451.17394785</v>
      </c>
      <c r="R33" s="20" t="n">
        <v>5.44741665</v>
      </c>
    </row>
    <row r="34" spans="1:18">
      <c r="A34" s="15" t="s">
        <v>509</v>
      </c>
      <c r="B34" s="17" t="n">
        <v>6350</v>
      </c>
      <c r="C34" s="18">
        <f>(65.0/B34*100)</f>
        <v/>
      </c>
      <c r="D34" s="19" t="n">
        <v>6285</v>
      </c>
      <c r="E34" s="18" t="n">
        <v>493.47579138</v>
      </c>
      <c r="F34" s="20" t="n">
        <v>4.92268184</v>
      </c>
      <c r="G34" s="18" t="n">
        <v>451.46119184</v>
      </c>
      <c r="H34" s="20" t="n">
        <v>2.84288452</v>
      </c>
      <c r="I34" s="18" t="s">
        <v>481</v>
      </c>
      <c r="J34" s="20" t="s">
        <v>481</v>
      </c>
      <c r="K34" s="18" t="s">
        <v>481</v>
      </c>
      <c r="L34" s="20" t="s">
        <v>481</v>
      </c>
      <c r="M34" s="18" t="s">
        <v>481</v>
      </c>
      <c r="N34" s="20" t="s">
        <v>481</v>
      </c>
      <c r="O34" s="18" t="s">
        <v>481</v>
      </c>
      <c r="P34" s="20" t="s">
        <v>481</v>
      </c>
      <c r="Q34" s="18" t="n">
        <v>383.82422659</v>
      </c>
      <c r="R34" s="20" t="n">
        <v>5.43076656</v>
      </c>
    </row>
    <row r="35" spans="1:18">
      <c r="A35" s="15" t="s">
        <v>510</v>
      </c>
      <c r="B35" s="17" t="n">
        <v>6406</v>
      </c>
      <c r="C35" s="18">
        <f>(36.0/B35*100)</f>
        <v/>
      </c>
      <c r="D35" s="19" t="n">
        <v>6370</v>
      </c>
      <c r="E35" s="18" t="n">
        <v>533.08423972</v>
      </c>
      <c r="F35" s="20" t="n">
        <v>2.85023044</v>
      </c>
      <c r="G35" s="18" t="n">
        <v>499.03208814</v>
      </c>
      <c r="H35" s="20" t="n">
        <v>2.04725953</v>
      </c>
      <c r="I35" s="18" t="s">
        <v>481</v>
      </c>
      <c r="J35" s="20" t="s">
        <v>481</v>
      </c>
      <c r="K35" s="18" t="s">
        <v>481</v>
      </c>
      <c r="L35" s="20" t="s">
        <v>481</v>
      </c>
      <c r="M35" s="18" t="s">
        <v>481</v>
      </c>
      <c r="N35" s="20" t="s">
        <v>481</v>
      </c>
      <c r="O35" s="18" t="s">
        <v>481</v>
      </c>
      <c r="P35" s="20" t="s">
        <v>481</v>
      </c>
      <c r="Q35" s="18" t="n">
        <v>472.44697115</v>
      </c>
      <c r="R35" s="20" t="n">
        <v>4.54238156</v>
      </c>
    </row>
    <row r="36" spans="1:18">
      <c r="A36" s="15" t="s">
        <v>511</v>
      </c>
      <c r="B36" s="17" t="n">
        <v>6736</v>
      </c>
      <c r="C36" s="18">
        <f>(26.0/B36*100)</f>
        <v/>
      </c>
      <c r="D36" s="19" t="n">
        <v>6710</v>
      </c>
      <c r="E36" s="18" t="n">
        <v>527.57508611</v>
      </c>
      <c r="F36" s="20" t="n">
        <v>3.32217851</v>
      </c>
      <c r="G36" s="18" t="n">
        <v>486.87873586</v>
      </c>
      <c r="H36" s="20" t="n">
        <v>2.32109555</v>
      </c>
      <c r="I36" s="18" t="s">
        <v>481</v>
      </c>
      <c r="J36" s="20" t="s">
        <v>481</v>
      </c>
      <c r="K36" s="18" t="s">
        <v>481</v>
      </c>
      <c r="L36" s="20" t="s">
        <v>481</v>
      </c>
      <c r="M36" s="18" t="s">
        <v>481</v>
      </c>
      <c r="N36" s="20" t="s">
        <v>481</v>
      </c>
      <c r="O36" s="18" t="s">
        <v>481</v>
      </c>
      <c r="P36" s="20" t="s">
        <v>481</v>
      </c>
      <c r="Q36" s="18" t="n">
        <v>458.66511175</v>
      </c>
      <c r="R36" s="20" t="n">
        <v>5.12418213</v>
      </c>
    </row>
    <row r="37" spans="1:18">
      <c r="A37" s="15" t="s">
        <v>512</v>
      </c>
      <c r="B37" s="17" t="n">
        <v>5458</v>
      </c>
      <c r="C37" s="18">
        <f>(62.0/B37*100)</f>
        <v/>
      </c>
      <c r="D37" s="19" t="n">
        <v>5396</v>
      </c>
      <c r="E37" s="18" t="n">
        <v>525.3260873</v>
      </c>
      <c r="F37" s="20" t="n">
        <v>4.00212147</v>
      </c>
      <c r="G37" s="18" t="n">
        <v>496.63383468</v>
      </c>
      <c r="H37" s="20" t="n">
        <v>3.15007679</v>
      </c>
      <c r="I37" s="18" t="s">
        <v>481</v>
      </c>
      <c r="J37" s="20" t="s">
        <v>481</v>
      </c>
      <c r="K37" s="18" t="s">
        <v>481</v>
      </c>
      <c r="L37" s="20" t="s">
        <v>481</v>
      </c>
      <c r="M37" s="18" t="s">
        <v>481</v>
      </c>
      <c r="N37" s="20" t="s">
        <v>481</v>
      </c>
      <c r="O37" s="18" t="s">
        <v>481</v>
      </c>
      <c r="P37" s="20" t="s">
        <v>481</v>
      </c>
      <c r="Q37" s="18" t="n">
        <v>451.94594124</v>
      </c>
      <c r="R37" s="20" t="n">
        <v>6.0093829</v>
      </c>
    </row>
    <row r="38" spans="1:18">
      <c r="A38" s="15" t="s">
        <v>513</v>
      </c>
      <c r="B38" s="17" t="n">
        <v>5860</v>
      </c>
      <c r="C38" s="18">
        <f>(16.0/B38*100)</f>
        <v/>
      </c>
      <c r="D38" s="19" t="n">
        <v>5844</v>
      </c>
      <c r="E38" s="18" t="n">
        <v>524.92459421</v>
      </c>
      <c r="F38" s="20" t="n">
        <v>5.57292184</v>
      </c>
      <c r="G38" s="18" t="n">
        <v>492.45206179</v>
      </c>
      <c r="H38" s="20" t="n">
        <v>2.86210667</v>
      </c>
      <c r="I38" s="18" t="s">
        <v>481</v>
      </c>
      <c r="J38" s="20" t="s">
        <v>481</v>
      </c>
      <c r="K38" s="18" t="s">
        <v>481</v>
      </c>
      <c r="L38" s="20" t="s">
        <v>481</v>
      </c>
      <c r="M38" s="18" t="s">
        <v>481</v>
      </c>
      <c r="N38" s="20" t="s">
        <v>481</v>
      </c>
      <c r="O38" s="18" t="s">
        <v>481</v>
      </c>
      <c r="P38" s="20" t="s">
        <v>481</v>
      </c>
      <c r="Q38" s="18" t="n">
        <v>441.925562</v>
      </c>
      <c r="R38" s="20" t="n">
        <v>5.17871652</v>
      </c>
    </row>
    <row r="39" spans="1:18">
      <c r="A39" s="15" t="s">
        <v>514</v>
      </c>
      <c r="B39" s="17" t="n">
        <v>5895</v>
      </c>
      <c r="C39" s="18">
        <f>(30.0/B39*100)</f>
        <v/>
      </c>
      <c r="D39" s="19" t="n">
        <v>5865</v>
      </c>
      <c r="E39" s="18" t="n">
        <v>450.99877319</v>
      </c>
      <c r="F39" s="20" t="n">
        <v>8.570956969999999</v>
      </c>
      <c r="G39" s="18" t="n">
        <v>431.13756653</v>
      </c>
      <c r="H39" s="20" t="n">
        <v>3.89539953</v>
      </c>
      <c r="I39" s="18" t="s">
        <v>481</v>
      </c>
      <c r="J39" s="20" t="s">
        <v>481</v>
      </c>
      <c r="K39" s="18" t="s">
        <v>481</v>
      </c>
      <c r="L39" s="20" t="s">
        <v>481</v>
      </c>
      <c r="M39" s="18" t="s">
        <v>481</v>
      </c>
      <c r="N39" s="20" t="s">
        <v>481</v>
      </c>
      <c r="O39" s="18" t="s">
        <v>481</v>
      </c>
      <c r="P39" s="20" t="s">
        <v>481</v>
      </c>
      <c r="Q39" s="18" t="n">
        <v>382.15902407</v>
      </c>
      <c r="R39" s="20" t="n">
        <v>5.97683873</v>
      </c>
    </row>
    <row r="40" spans="1:18">
      <c r="A40" s="15" t="s">
        <v>515</v>
      </c>
      <c r="B40" s="17" t="n">
        <v>14157</v>
      </c>
      <c r="C40" s="18">
        <f>(258.0/B40*100)</f>
        <v/>
      </c>
      <c r="D40" s="19" t="n">
        <v>13899</v>
      </c>
      <c r="E40" s="18" t="n">
        <v>529.4667457199999</v>
      </c>
      <c r="F40" s="20" t="n">
        <v>4.34601029</v>
      </c>
      <c r="G40" s="18" t="n">
        <v>500.10132013</v>
      </c>
      <c r="H40" s="20" t="n">
        <v>2.7614044</v>
      </c>
      <c r="I40" s="18" t="s">
        <v>481</v>
      </c>
      <c r="J40" s="20" t="s">
        <v>481</v>
      </c>
      <c r="K40" s="18" t="s">
        <v>481</v>
      </c>
      <c r="L40" s="20" t="s">
        <v>481</v>
      </c>
      <c r="M40" s="18" t="s">
        <v>481</v>
      </c>
      <c r="N40" s="20" t="s">
        <v>481</v>
      </c>
      <c r="O40" s="18" t="s">
        <v>481</v>
      </c>
      <c r="P40" s="20" t="s">
        <v>481</v>
      </c>
      <c r="Q40" s="18" t="n">
        <v>459.29415365</v>
      </c>
      <c r="R40" s="20" t="n">
        <v>3.82538426</v>
      </c>
    </row>
    <row r="41" spans="1:18">
      <c r="A41" s="15" t="s">
        <v>516</v>
      </c>
      <c r="B41" s="17" t="n">
        <v>5712</v>
      </c>
      <c r="C41" s="18">
        <f>(40.0/B41*100)</f>
        <v/>
      </c>
      <c r="D41" s="19" t="n">
        <v>5672</v>
      </c>
      <c r="E41" s="18" t="n">
        <v>522.20804616</v>
      </c>
      <c r="F41" s="20" t="n">
        <v>4.60846988</v>
      </c>
      <c r="G41" s="18" t="n">
        <v>490.67246124</v>
      </c>
      <c r="H41" s="20" t="n">
        <v>3.8858779</v>
      </c>
      <c r="I41" s="18" t="s">
        <v>481</v>
      </c>
      <c r="J41" s="20" t="s">
        <v>481</v>
      </c>
      <c r="K41" s="18" t="s">
        <v>481</v>
      </c>
      <c r="L41" s="20" t="s">
        <v>481</v>
      </c>
      <c r="M41" s="18" t="s">
        <v>481</v>
      </c>
      <c r="N41" s="20" t="s">
        <v>481</v>
      </c>
      <c r="O41" s="18" t="s">
        <v>481</v>
      </c>
      <c r="P41" s="20" t="s">
        <v>481</v>
      </c>
      <c r="Q41" s="18" t="n">
        <v>456.18020515</v>
      </c>
      <c r="R41" s="20" t="n">
        <v>6.49119887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349.86484134</v>
      </c>
      <c r="F45" s="20" t="n">
        <v>8.40010215</v>
      </c>
      <c r="G45" s="18" t="n">
        <v>354.65109851</v>
      </c>
      <c r="H45" s="20" t="n">
        <v>3.37067474</v>
      </c>
      <c r="I45" s="18" t="s">
        <v>481</v>
      </c>
      <c r="J45" s="20" t="s">
        <v>481</v>
      </c>
      <c r="K45" s="18" t="s">
        <v>481</v>
      </c>
      <c r="L45" s="20" t="s">
        <v>481</v>
      </c>
      <c r="M45" s="18" t="n">
        <v>342.06702827</v>
      </c>
      <c r="N45" s="20" t="n">
        <v>24.70696067</v>
      </c>
      <c r="O45" s="18" t="n">
        <v>313.08579412</v>
      </c>
      <c r="P45" s="20" t="n">
        <v>19.51651117</v>
      </c>
      <c r="Q45" s="18" t="n">
        <v>344.7515368</v>
      </c>
      <c r="R45" s="20" t="n">
        <v>3.11889043</v>
      </c>
    </row>
    <row r="46" spans="1:18">
      <c r="A46" s="15" t="s">
        <v>521</v>
      </c>
      <c r="B46" s="17" t="n">
        <v>23141</v>
      </c>
      <c r="C46" s="18">
        <f>(1130.0/B46*100)</f>
        <v/>
      </c>
      <c r="D46" s="19" t="n">
        <v>22011</v>
      </c>
      <c r="E46" s="18" t="n">
        <v>453.95395586</v>
      </c>
      <c r="F46" s="20" t="n">
        <v>5.21904899</v>
      </c>
      <c r="G46" s="18" t="n">
        <v>410.95971628</v>
      </c>
      <c r="H46" s="20" t="n">
        <v>2.57865688</v>
      </c>
      <c r="I46" s="18" t="s">
        <v>481</v>
      </c>
      <c r="J46" s="20" t="s">
        <v>481</v>
      </c>
      <c r="K46" s="18" t="s">
        <v>481</v>
      </c>
      <c r="L46" s="20" t="s">
        <v>481</v>
      </c>
      <c r="M46" s="18" t="s">
        <v>481</v>
      </c>
      <c r="N46" s="20" t="s">
        <v>481</v>
      </c>
      <c r="O46" s="18" t="s">
        <v>481</v>
      </c>
      <c r="P46" s="20" t="s">
        <v>481</v>
      </c>
      <c r="Q46" s="18" t="n">
        <v>362.82634072</v>
      </c>
      <c r="R46" s="20" t="n">
        <v>4.2526136</v>
      </c>
    </row>
    <row r="47" spans="1:18">
      <c r="A47" s="15" t="s">
        <v>522</v>
      </c>
      <c r="B47" s="17" t="n">
        <v>5928</v>
      </c>
      <c r="C47" s="18">
        <f>(70.0/B47*100)</f>
        <v/>
      </c>
      <c r="D47" s="19" t="n">
        <v>5858</v>
      </c>
      <c r="E47" s="18" t="n">
        <v>481.05257055</v>
      </c>
      <c r="F47" s="20" t="n">
        <v>4.82070058</v>
      </c>
      <c r="G47" s="18" t="n">
        <v>412.54649812</v>
      </c>
      <c r="H47" s="20" t="n">
        <v>4.90265369</v>
      </c>
      <c r="I47" s="18" t="s">
        <v>481</v>
      </c>
      <c r="J47" s="20" t="s">
        <v>481</v>
      </c>
      <c r="K47" s="18" t="s">
        <v>481</v>
      </c>
      <c r="L47" s="20" t="s">
        <v>481</v>
      </c>
      <c r="M47" s="18" t="s">
        <v>481</v>
      </c>
      <c r="N47" s="20" t="s">
        <v>481</v>
      </c>
      <c r="O47" s="18" t="s">
        <v>481</v>
      </c>
      <c r="P47" s="20" t="s">
        <v>481</v>
      </c>
      <c r="Q47" s="18" t="n">
        <v>366.29443409</v>
      </c>
      <c r="R47" s="20" t="n">
        <v>7.67029327</v>
      </c>
    </row>
    <row r="48" spans="1:18">
      <c r="A48" s="15" t="s">
        <v>523</v>
      </c>
      <c r="B48" s="17" t="n">
        <v>9841</v>
      </c>
      <c r="C48" s="18">
        <f>(7.0/B48*100)</f>
        <v/>
      </c>
      <c r="D48" s="19" t="n">
        <v>9834</v>
      </c>
      <c r="E48" s="18" t="n">
        <v>537.73901475</v>
      </c>
      <c r="F48" s="20" t="n">
        <v>14.11144089</v>
      </c>
      <c r="G48" s="18" t="n">
        <v>491.4238094</v>
      </c>
      <c r="H48" s="20" t="n">
        <v>4.84264304</v>
      </c>
      <c r="I48" s="18" t="s">
        <v>481</v>
      </c>
      <c r="J48" s="20" t="s">
        <v>481</v>
      </c>
      <c r="K48" s="18" t="s">
        <v>481</v>
      </c>
      <c r="L48" s="20" t="s">
        <v>481</v>
      </c>
      <c r="M48" s="18" t="s">
        <v>481</v>
      </c>
      <c r="N48" s="20" t="s">
        <v>481</v>
      </c>
      <c r="O48" s="18" t="s">
        <v>481</v>
      </c>
      <c r="P48" s="20" t="s">
        <v>481</v>
      </c>
      <c r="Q48" s="18" t="n">
        <v>441.78799767</v>
      </c>
      <c r="R48" s="20" t="n">
        <v>9.023491269999999</v>
      </c>
    </row>
    <row r="49" spans="1:18">
      <c r="A49" s="15" t="s">
        <v>524</v>
      </c>
      <c r="B49" s="17" t="n">
        <v>6349</v>
      </c>
      <c r="C49" s="18">
        <f>(56.0/B49*100)</f>
        <v/>
      </c>
      <c r="D49" s="19" t="n">
        <v>6293</v>
      </c>
      <c r="E49" s="18" t="n">
        <v>460.12746644</v>
      </c>
      <c r="F49" s="20" t="n">
        <v>5.53425296</v>
      </c>
      <c r="G49" s="18" t="n">
        <v>423.71492063</v>
      </c>
      <c r="H49" s="20" t="n">
        <v>3.19288897</v>
      </c>
      <c r="I49" s="18" t="s">
        <v>481</v>
      </c>
      <c r="J49" s="20" t="s">
        <v>481</v>
      </c>
      <c r="K49" s="18" t="s">
        <v>481</v>
      </c>
      <c r="L49" s="20" t="s">
        <v>481</v>
      </c>
      <c r="M49" s="18" t="s">
        <v>481</v>
      </c>
      <c r="N49" s="20" t="s">
        <v>481</v>
      </c>
      <c r="O49" s="18" t="n">
        <v>472.0338</v>
      </c>
      <c r="P49" s="20" t="n">
        <v>34.47688011</v>
      </c>
      <c r="Q49" s="18" t="n">
        <v>394.01669144</v>
      </c>
      <c r="R49" s="20" t="n">
        <v>6.38611754</v>
      </c>
    </row>
    <row r="50" spans="1:18">
      <c r="A50" s="15" t="s">
        <v>525</v>
      </c>
      <c r="B50" s="17" t="n">
        <v>11795</v>
      </c>
      <c r="C50" s="18">
        <f>(218.0/B50*100)</f>
        <v/>
      </c>
      <c r="D50" s="19" t="n">
        <v>11577</v>
      </c>
      <c r="E50" s="18" t="n">
        <v>451.96754934</v>
      </c>
      <c r="F50" s="20" t="n">
        <v>5.82005988</v>
      </c>
      <c r="G50" s="18" t="n">
        <v>422.61439482</v>
      </c>
      <c r="H50" s="20" t="n">
        <v>2.76601315</v>
      </c>
      <c r="I50" s="18" t="s">
        <v>481</v>
      </c>
      <c r="J50" s="20" t="s">
        <v>481</v>
      </c>
      <c r="K50" s="18" t="s">
        <v>481</v>
      </c>
      <c r="L50" s="20" t="s">
        <v>481</v>
      </c>
      <c r="M50" s="18" t="s">
        <v>481</v>
      </c>
      <c r="N50" s="20" t="s">
        <v>481</v>
      </c>
      <c r="O50" s="18" t="s">
        <v>481</v>
      </c>
      <c r="P50" s="20" t="s">
        <v>481</v>
      </c>
      <c r="Q50" s="18" t="n">
        <v>384.25968449</v>
      </c>
      <c r="R50" s="20" t="n">
        <v>6.19529589</v>
      </c>
    </row>
    <row r="51" spans="1:18">
      <c r="A51" s="15" t="s">
        <v>526</v>
      </c>
      <c r="B51" s="17" t="n">
        <v>6866</v>
      </c>
      <c r="C51" s="18">
        <f>(116.0/B51*100)</f>
        <v/>
      </c>
      <c r="D51" s="19" t="n">
        <v>6750</v>
      </c>
      <c r="E51" s="18" t="n">
        <v>462.95313224</v>
      </c>
      <c r="F51" s="20" t="n">
        <v>3.76029906</v>
      </c>
      <c r="G51" s="18" t="n">
        <v>420.33387757</v>
      </c>
      <c r="H51" s="20" t="n">
        <v>2.32792398</v>
      </c>
      <c r="I51" s="18" t="s">
        <v>481</v>
      </c>
      <c r="J51" s="20" t="s">
        <v>481</v>
      </c>
      <c r="K51" s="18" t="s">
        <v>481</v>
      </c>
      <c r="L51" s="20" t="s">
        <v>481</v>
      </c>
      <c r="M51" s="18" t="s">
        <v>481</v>
      </c>
      <c r="N51" s="20" t="s">
        <v>481</v>
      </c>
      <c r="O51" s="18" t="s">
        <v>481</v>
      </c>
      <c r="P51" s="20" t="s">
        <v>481</v>
      </c>
      <c r="Q51" s="18" t="n">
        <v>390.1204019</v>
      </c>
      <c r="R51" s="20" t="n">
        <v>4.21977298</v>
      </c>
    </row>
    <row r="52" spans="1:18">
      <c r="A52" s="15" t="s">
        <v>527</v>
      </c>
      <c r="B52" s="17" t="n">
        <v>5809</v>
      </c>
      <c r="C52" s="18">
        <f>(70.0/B52*100)</f>
        <v/>
      </c>
      <c r="D52" s="19" t="n">
        <v>5739</v>
      </c>
      <c r="E52" s="18" t="n">
        <v>528.1232482200001</v>
      </c>
      <c r="F52" s="20" t="n">
        <v>4.21255904</v>
      </c>
      <c r="G52" s="18" t="n">
        <v>484.03444455</v>
      </c>
      <c r="H52" s="20" t="n">
        <v>2.79036345</v>
      </c>
      <c r="I52" s="18" t="s">
        <v>481</v>
      </c>
      <c r="J52" s="20" t="s">
        <v>481</v>
      </c>
      <c r="K52" s="18" t="s">
        <v>481</v>
      </c>
      <c r="L52" s="20" t="s">
        <v>481</v>
      </c>
      <c r="M52" s="18" t="s">
        <v>481</v>
      </c>
      <c r="N52" s="20" t="s">
        <v>481</v>
      </c>
      <c r="O52" s="18" t="s">
        <v>481</v>
      </c>
      <c r="P52" s="20" t="s">
        <v>481</v>
      </c>
      <c r="Q52" s="18" t="n">
        <v>427.46132768</v>
      </c>
      <c r="R52" s="20" t="n">
        <v>5.22409651</v>
      </c>
    </row>
    <row r="53" spans="1:18">
      <c r="A53" s="15" t="s">
        <v>528</v>
      </c>
      <c r="B53" s="17" t="n">
        <v>5571</v>
      </c>
      <c r="C53" s="18">
        <f>(84.0/B53*100)</f>
        <v/>
      </c>
      <c r="D53" s="19" t="n">
        <v>5487</v>
      </c>
      <c r="E53" s="18" t="n">
        <v>466.19933216</v>
      </c>
      <c r="F53" s="20" t="n">
        <v>2.9863165</v>
      </c>
      <c r="G53" s="18" t="n">
        <v>435.7140078</v>
      </c>
      <c r="H53" s="20" t="n">
        <v>2.26511994</v>
      </c>
      <c r="I53" s="18" t="s">
        <v>481</v>
      </c>
      <c r="J53" s="20" t="s">
        <v>481</v>
      </c>
      <c r="K53" s="18" t="s">
        <v>481</v>
      </c>
      <c r="L53" s="20" t="s">
        <v>481</v>
      </c>
      <c r="M53" s="18" t="s">
        <v>481</v>
      </c>
      <c r="N53" s="20" t="s">
        <v>481</v>
      </c>
      <c r="O53" s="18" t="s">
        <v>481</v>
      </c>
      <c r="P53" s="20" t="s">
        <v>481</v>
      </c>
      <c r="Q53" s="18" t="n">
        <v>399.37214051</v>
      </c>
      <c r="R53" s="20" t="n">
        <v>4.27636824</v>
      </c>
    </row>
    <row r="54" spans="1:18">
      <c r="A54" s="15" t="s">
        <v>529</v>
      </c>
      <c r="B54" s="17" t="n">
        <v>4740</v>
      </c>
      <c r="C54" s="18">
        <f>(38.0/B54*100)</f>
        <v/>
      </c>
      <c r="D54" s="19" t="n">
        <v>4702</v>
      </c>
      <c r="E54" s="18" t="n">
        <v>390.39790432</v>
      </c>
      <c r="F54" s="20" t="n">
        <v>5.5545662</v>
      </c>
      <c r="G54" s="18" t="n">
        <v>361.91108644</v>
      </c>
      <c r="H54" s="20" t="n">
        <v>3.23443099</v>
      </c>
      <c r="I54" s="18" t="s">
        <v>481</v>
      </c>
      <c r="J54" s="20" t="s">
        <v>481</v>
      </c>
      <c r="K54" s="18" t="s">
        <v>481</v>
      </c>
      <c r="L54" s="20" t="s">
        <v>481</v>
      </c>
      <c r="M54" s="18" t="s">
        <v>481</v>
      </c>
      <c r="N54" s="20" t="s">
        <v>481</v>
      </c>
      <c r="O54" s="18" t="s">
        <v>481</v>
      </c>
      <c r="P54" s="20" t="s">
        <v>481</v>
      </c>
      <c r="Q54" s="18" t="n">
        <v>322.79964136</v>
      </c>
      <c r="R54" s="20" t="n">
        <v>3.55718143</v>
      </c>
    </row>
    <row r="55" spans="1:18">
      <c r="A55" s="15" t="s">
        <v>530</v>
      </c>
      <c r="B55" s="17" t="n">
        <v>5316</v>
      </c>
      <c r="C55" s="18">
        <f>(22.0/B55*100)</f>
        <v/>
      </c>
      <c r="D55" s="19" t="n">
        <v>5294</v>
      </c>
      <c r="E55" s="18" t="n">
        <v>433.67121274</v>
      </c>
      <c r="F55" s="20" t="n">
        <v>3.99863319</v>
      </c>
      <c r="G55" s="18" t="n">
        <v>384.60610208</v>
      </c>
      <c r="H55" s="20" t="n">
        <v>3.95608167</v>
      </c>
      <c r="I55" s="18" t="s">
        <v>481</v>
      </c>
      <c r="J55" s="20" t="s">
        <v>481</v>
      </c>
      <c r="K55" s="18" t="s">
        <v>481</v>
      </c>
      <c r="L55" s="20" t="s">
        <v>481</v>
      </c>
      <c r="M55" s="18" t="s">
        <v>481</v>
      </c>
      <c r="N55" s="20" t="s">
        <v>481</v>
      </c>
      <c r="O55" s="18" t="n">
        <v>365.05945938</v>
      </c>
      <c r="P55" s="20" t="n">
        <v>17.07770116</v>
      </c>
      <c r="Q55" s="18" t="n">
        <v>383.779291</v>
      </c>
      <c r="R55" s="20" t="n">
        <v>3.56949312</v>
      </c>
    </row>
    <row r="56" spans="1:18">
      <c r="A56" s="15" t="s">
        <v>531</v>
      </c>
      <c r="B56" s="17" t="n">
        <v>5359</v>
      </c>
      <c r="C56" s="18">
        <f>(76.0/B56*100)</f>
        <v/>
      </c>
      <c r="D56" s="19" t="n">
        <v>5283</v>
      </c>
      <c r="E56" s="18" t="n">
        <v>550.00610938</v>
      </c>
      <c r="F56" s="20" t="n">
        <v>5.85753995</v>
      </c>
      <c r="G56" s="18" t="n">
        <v>526.09276166</v>
      </c>
      <c r="H56" s="20" t="n">
        <v>2.63051296</v>
      </c>
      <c r="I56" s="18" t="s">
        <v>481</v>
      </c>
      <c r="J56" s="20" t="s">
        <v>481</v>
      </c>
      <c r="K56" s="18" t="s">
        <v>481</v>
      </c>
      <c r="L56" s="20" t="s">
        <v>481</v>
      </c>
      <c r="M56" s="18" t="s">
        <v>481</v>
      </c>
      <c r="N56" s="20" t="s">
        <v>481</v>
      </c>
      <c r="O56" s="18" t="s">
        <v>481</v>
      </c>
      <c r="P56" s="20" t="s">
        <v>481</v>
      </c>
      <c r="Q56" s="18" t="n">
        <v>493.52062036</v>
      </c>
      <c r="R56" s="20" t="n">
        <v>8.344109469999999</v>
      </c>
    </row>
    <row r="57" spans="1:18">
      <c r="A57" s="15" t="s">
        <v>532</v>
      </c>
      <c r="B57" s="17" t="n">
        <v>6513</v>
      </c>
      <c r="C57" s="18">
        <f>(0.0/B57*100)</f>
        <v/>
      </c>
      <c r="D57" s="19" t="n">
        <v>6513</v>
      </c>
      <c r="E57" s="18" t="n">
        <v>450.94891257</v>
      </c>
      <c r="F57" s="20" t="n">
        <v>6.65097075</v>
      </c>
      <c r="G57" s="18" t="n">
        <v>394.10644824</v>
      </c>
      <c r="H57" s="20" t="n">
        <v>2.94688222</v>
      </c>
      <c r="I57" s="18" t="s">
        <v>481</v>
      </c>
      <c r="J57" s="20" t="s">
        <v>481</v>
      </c>
      <c r="K57" s="18" t="s">
        <v>481</v>
      </c>
      <c r="L57" s="20" t="s">
        <v>481</v>
      </c>
      <c r="M57" s="18" t="s">
        <v>481</v>
      </c>
      <c r="N57" s="20" t="s">
        <v>481</v>
      </c>
      <c r="O57" s="18" t="n">
        <v>266.80987717</v>
      </c>
      <c r="P57" s="20" t="n">
        <v>27.80446956</v>
      </c>
      <c r="Q57" s="18" t="n">
        <v>387.41179262</v>
      </c>
      <c r="R57" s="20" t="n">
        <v>4.90239977</v>
      </c>
    </row>
    <row r="58" spans="1:18">
      <c r="A58" s="15" t="s">
        <v>533</v>
      </c>
      <c r="B58" s="17" t="n">
        <v>7267</v>
      </c>
      <c r="C58" s="18">
        <f>(10.0/B58*100)</f>
        <v/>
      </c>
      <c r="D58" s="19" t="n">
        <v>7257</v>
      </c>
      <c r="E58" s="18" t="n">
        <v>427.86975908</v>
      </c>
      <c r="F58" s="20" t="n">
        <v>4.63510174</v>
      </c>
      <c r="G58" s="18" t="n">
        <v>407.73358486</v>
      </c>
      <c r="H58" s="20" t="n">
        <v>3.07815032</v>
      </c>
      <c r="I58" s="18" t="s">
        <v>481</v>
      </c>
      <c r="J58" s="20" t="s">
        <v>481</v>
      </c>
      <c r="K58" s="18" t="s">
        <v>481</v>
      </c>
      <c r="L58" s="20" t="s">
        <v>481</v>
      </c>
      <c r="M58" s="18" t="n">
        <v>435.475</v>
      </c>
      <c r="N58" s="20" t="n">
        <v>41.40494142</v>
      </c>
      <c r="O58" s="18" t="n">
        <v>298.37216725</v>
      </c>
      <c r="P58" s="20" t="n">
        <v>25.27062019</v>
      </c>
      <c r="Q58" s="18" t="n">
        <v>394.09157716</v>
      </c>
      <c r="R58" s="20" t="n">
        <v>4.94942614</v>
      </c>
    </row>
    <row r="59" spans="1:18">
      <c r="A59" s="15" t="s">
        <v>534</v>
      </c>
      <c r="B59" s="17" t="n">
        <v>4826</v>
      </c>
      <c r="C59" s="18">
        <f>(26.0/B59*100)</f>
        <v/>
      </c>
      <c r="D59" s="19" t="n">
        <v>4800</v>
      </c>
      <c r="E59" s="18" t="n">
        <v>358.84113073</v>
      </c>
      <c r="F59" s="20" t="n">
        <v>4.25291444</v>
      </c>
      <c r="G59" s="18" t="n">
        <v>352.96731227</v>
      </c>
      <c r="H59" s="20" t="n">
        <v>1.85450378</v>
      </c>
      <c r="I59" s="18" t="s">
        <v>481</v>
      </c>
      <c r="J59" s="20" t="s">
        <v>481</v>
      </c>
      <c r="K59" s="18" t="s">
        <v>481</v>
      </c>
      <c r="L59" s="20" t="s">
        <v>481</v>
      </c>
      <c r="M59" s="18" t="s">
        <v>481</v>
      </c>
      <c r="N59" s="20" t="s">
        <v>481</v>
      </c>
      <c r="O59" s="18" t="n">
        <v>301.37600923</v>
      </c>
      <c r="P59" s="20" t="n">
        <v>19.7327757</v>
      </c>
      <c r="Q59" s="18" t="n">
        <v>319.96463609</v>
      </c>
      <c r="R59" s="20" t="n">
        <v>3.94790084</v>
      </c>
    </row>
    <row r="60" spans="1:18">
      <c r="A60" s="15" t="s">
        <v>535</v>
      </c>
      <c r="B60" s="17" t="n">
        <v>4546</v>
      </c>
      <c r="C60" s="18">
        <f>(15.0/B60*100)</f>
        <v/>
      </c>
      <c r="D60" s="19" t="n">
        <v>4531</v>
      </c>
      <c r="E60" s="18" t="n">
        <v>361.64307671</v>
      </c>
      <c r="F60" s="20" t="n">
        <v>10.45815774</v>
      </c>
      <c r="G60" s="18" t="n">
        <v>349.73380074</v>
      </c>
      <c r="H60" s="20" t="n">
        <v>4.30196746</v>
      </c>
      <c r="I60" s="18" t="s">
        <v>481</v>
      </c>
      <c r="J60" s="20" t="s">
        <v>481</v>
      </c>
      <c r="K60" s="18" t="s">
        <v>481</v>
      </c>
      <c r="L60" s="20" t="s">
        <v>481</v>
      </c>
      <c r="M60" s="18" t="s">
        <v>481</v>
      </c>
      <c r="N60" s="20" t="s">
        <v>481</v>
      </c>
      <c r="O60" s="18" t="n">
        <v>372.05835688</v>
      </c>
      <c r="P60" s="20" t="n">
        <v>38.63046808</v>
      </c>
      <c r="Q60" s="18" t="n">
        <v>328.68427434</v>
      </c>
      <c r="R60" s="20" t="n">
        <v>6.36795895</v>
      </c>
    </row>
    <row r="61" spans="1:18">
      <c r="A61" s="15" t="s">
        <v>536</v>
      </c>
      <c r="B61" s="17" t="n">
        <v>6525</v>
      </c>
      <c r="C61" s="18">
        <f>(135.0/B61*100)</f>
        <v/>
      </c>
      <c r="D61" s="19" t="n">
        <v>6390</v>
      </c>
      <c r="E61" s="18" t="n">
        <v>499.65139309</v>
      </c>
      <c r="F61" s="20" t="n">
        <v>3.98466455</v>
      </c>
      <c r="G61" s="18" t="n">
        <v>461.235033</v>
      </c>
      <c r="H61" s="20" t="n">
        <v>2.58109765</v>
      </c>
      <c r="I61" s="18" t="s">
        <v>481</v>
      </c>
      <c r="J61" s="20" t="s">
        <v>481</v>
      </c>
      <c r="K61" s="18" t="s">
        <v>481</v>
      </c>
      <c r="L61" s="20" t="s">
        <v>481</v>
      </c>
      <c r="M61" s="18" t="s">
        <v>481</v>
      </c>
      <c r="N61" s="20" t="s">
        <v>481</v>
      </c>
      <c r="O61" s="18" t="s">
        <v>481</v>
      </c>
      <c r="P61" s="20" t="s">
        <v>481</v>
      </c>
      <c r="Q61" s="18" t="n">
        <v>430.57041444</v>
      </c>
      <c r="R61" s="20" t="n">
        <v>4.9760229</v>
      </c>
    </row>
    <row r="62" spans="1:18">
      <c r="A62" s="15" t="s">
        <v>537</v>
      </c>
      <c r="B62" s="17" t="n">
        <v>4476</v>
      </c>
      <c r="C62" s="18">
        <f>(3.0/B62*100)</f>
        <v/>
      </c>
      <c r="D62" s="19" t="n">
        <v>4473</v>
      </c>
      <c r="E62" s="18" t="n">
        <v>521.98610852</v>
      </c>
      <c r="F62" s="20" t="n">
        <v>4.39072741</v>
      </c>
      <c r="G62" s="18" t="n">
        <v>507.82337071</v>
      </c>
      <c r="H62" s="20" t="n">
        <v>1.40545047</v>
      </c>
      <c r="I62" s="18" t="s">
        <v>481</v>
      </c>
      <c r="J62" s="20" t="s">
        <v>481</v>
      </c>
      <c r="K62" s="18" t="s">
        <v>481</v>
      </c>
      <c r="L62" s="20" t="s">
        <v>481</v>
      </c>
      <c r="M62" s="18" t="s">
        <v>481</v>
      </c>
      <c r="N62" s="20" t="s">
        <v>481</v>
      </c>
      <c r="O62" s="18" t="s">
        <v>481</v>
      </c>
      <c r="P62" s="20" t="s">
        <v>481</v>
      </c>
      <c r="Q62" s="18" t="n">
        <v>482.13530483</v>
      </c>
      <c r="R62" s="20" t="n">
        <v>8.730340679999999</v>
      </c>
    </row>
    <row r="63" spans="1:18">
      <c r="A63" s="15" t="s">
        <v>538</v>
      </c>
      <c r="B63" s="17" t="n">
        <v>5324</v>
      </c>
      <c r="C63" s="18">
        <f>(13.0/B63*100)</f>
        <v/>
      </c>
      <c r="D63" s="19" t="n">
        <v>5311</v>
      </c>
      <c r="E63" s="18" t="n">
        <v>373.74173195</v>
      </c>
      <c r="F63" s="20" t="n">
        <v>2.67248088</v>
      </c>
      <c r="G63" s="18" t="n">
        <v>355.51292599</v>
      </c>
      <c r="H63" s="20" t="n">
        <v>2.08986505</v>
      </c>
      <c r="I63" s="18" t="s">
        <v>481</v>
      </c>
      <c r="J63" s="20" t="s">
        <v>481</v>
      </c>
      <c r="K63" s="18" t="s">
        <v>481</v>
      </c>
      <c r="L63" s="20" t="s">
        <v>481</v>
      </c>
      <c r="M63" s="18" t="n">
        <v>425.74182614</v>
      </c>
      <c r="N63" s="20" t="n">
        <v>60.76064413</v>
      </c>
      <c r="O63" s="18" t="n">
        <v>265.47340139</v>
      </c>
      <c r="P63" s="20" t="n">
        <v>66.44556265999999</v>
      </c>
      <c r="Q63" s="18" t="n">
        <v>320.87380989</v>
      </c>
      <c r="R63" s="20" t="n">
        <v>3.19667461</v>
      </c>
    </row>
    <row r="64" spans="1:18">
      <c r="A64" s="15" t="s">
        <v>539</v>
      </c>
      <c r="B64" s="17" t="n">
        <v>3634</v>
      </c>
      <c r="C64" s="18">
        <f>(3.0/B64*100)</f>
        <v/>
      </c>
      <c r="D64" s="19" t="n">
        <v>3631</v>
      </c>
      <c r="E64" s="18" t="n">
        <v>496.52630569</v>
      </c>
      <c r="F64" s="20" t="n">
        <v>4.94946257</v>
      </c>
      <c r="G64" s="18" t="n">
        <v>444.80631202</v>
      </c>
      <c r="H64" s="20" t="n">
        <v>2.29354072</v>
      </c>
      <c r="I64" s="18" t="s">
        <v>481</v>
      </c>
      <c r="J64" s="20" t="s">
        <v>481</v>
      </c>
      <c r="K64" s="18" t="s">
        <v>481</v>
      </c>
      <c r="L64" s="20" t="s">
        <v>481</v>
      </c>
      <c r="M64" s="18" t="n">
        <v>426.9829</v>
      </c>
      <c r="N64" s="20" t="n">
        <v>21.81972991</v>
      </c>
      <c r="O64" s="18" t="n">
        <v>482.86681523</v>
      </c>
      <c r="P64" s="20" t="n">
        <v>39.57300393</v>
      </c>
      <c r="Q64" s="18" t="n">
        <v>378.05691263</v>
      </c>
      <c r="R64" s="20" t="n">
        <v>6.27988253</v>
      </c>
    </row>
    <row r="65" spans="1:18">
      <c r="A65" s="15" t="s">
        <v>540</v>
      </c>
      <c r="B65" s="17" t="n">
        <v>5325</v>
      </c>
      <c r="C65" s="18">
        <f>(14.0/B65*100)</f>
        <v/>
      </c>
      <c r="D65" s="19" t="n">
        <v>5311</v>
      </c>
      <c r="E65" s="18" t="n">
        <v>446.23336399</v>
      </c>
      <c r="F65" s="20" t="n">
        <v>6.00703529</v>
      </c>
      <c r="G65" s="18" t="n">
        <v>417.54137934</v>
      </c>
      <c r="H65" s="20" t="n">
        <v>2.49907133</v>
      </c>
      <c r="I65" s="18" t="s">
        <v>481</v>
      </c>
      <c r="J65" s="20" t="s">
        <v>481</v>
      </c>
      <c r="K65" s="18" t="s">
        <v>481</v>
      </c>
      <c r="L65" s="20" t="s">
        <v>481</v>
      </c>
      <c r="M65" s="18" t="n">
        <v>369.78295057</v>
      </c>
      <c r="N65" s="20" t="n">
        <v>24.34698977</v>
      </c>
      <c r="O65" s="18" t="n">
        <v>379.0137</v>
      </c>
      <c r="P65" s="20" t="n">
        <v>30.10712119</v>
      </c>
      <c r="Q65" s="18" t="n">
        <v>377.9051783</v>
      </c>
      <c r="R65" s="20" t="n">
        <v>4.74358731</v>
      </c>
    </row>
    <row r="66" spans="1:18">
      <c r="A66" s="15" t="s">
        <v>541</v>
      </c>
      <c r="B66" s="17" t="n">
        <v>5665</v>
      </c>
      <c r="C66" s="18">
        <f>(74.0/B66*100)</f>
        <v/>
      </c>
      <c r="D66" s="19" t="n">
        <v>5591</v>
      </c>
      <c r="E66" s="18" t="n">
        <v>443.08073239</v>
      </c>
      <c r="F66" s="20" t="n">
        <v>3.00268576</v>
      </c>
      <c r="G66" s="18" t="n">
        <v>431.42490499</v>
      </c>
      <c r="H66" s="20" t="n">
        <v>2.20469984</v>
      </c>
      <c r="I66" s="18" t="s">
        <v>481</v>
      </c>
      <c r="J66" s="20" t="s">
        <v>481</v>
      </c>
      <c r="K66" s="18" t="s">
        <v>481</v>
      </c>
      <c r="L66" s="20" t="s">
        <v>481</v>
      </c>
      <c r="M66" s="18" t="s">
        <v>481</v>
      </c>
      <c r="N66" s="20" t="s">
        <v>481</v>
      </c>
      <c r="O66" s="18" t="s">
        <v>481</v>
      </c>
      <c r="P66" s="20" t="s">
        <v>481</v>
      </c>
      <c r="Q66" s="18" t="n">
        <v>383.6278412</v>
      </c>
      <c r="R66" s="20" t="n">
        <v>4.79368917</v>
      </c>
    </row>
    <row r="67" spans="1:18">
      <c r="A67" s="15" t="s">
        <v>542</v>
      </c>
      <c r="B67" s="17" t="n">
        <v>6971</v>
      </c>
      <c r="C67" s="18">
        <f>(21.0/B67*100)</f>
        <v/>
      </c>
      <c r="D67" s="19" t="n">
        <v>6950</v>
      </c>
      <c r="E67" s="18" t="n">
        <v>443.13380015</v>
      </c>
      <c r="F67" s="20" t="n">
        <v>6.91765295</v>
      </c>
      <c r="G67" s="18" t="n">
        <v>391.68970581</v>
      </c>
      <c r="H67" s="20" t="n">
        <v>2.54746276</v>
      </c>
      <c r="I67" s="18" t="s">
        <v>481</v>
      </c>
      <c r="J67" s="20" t="s">
        <v>481</v>
      </c>
      <c r="K67" s="18" t="s">
        <v>481</v>
      </c>
      <c r="L67" s="20" t="s">
        <v>481</v>
      </c>
      <c r="M67" s="18" t="s">
        <v>481</v>
      </c>
      <c r="N67" s="20" t="s">
        <v>481</v>
      </c>
      <c r="O67" s="18" t="s">
        <v>481</v>
      </c>
      <c r="P67" s="20" t="s">
        <v>481</v>
      </c>
      <c r="Q67" s="18" t="n">
        <v>384.59640591</v>
      </c>
      <c r="R67" s="20" t="n">
        <v>6.45526987</v>
      </c>
    </row>
    <row r="68" spans="1:18">
      <c r="A68" s="15" t="s">
        <v>543</v>
      </c>
      <c r="B68" s="17" t="n">
        <v>12083</v>
      </c>
      <c r="C68" s="18">
        <f>(26.0/B68*100)</f>
        <v/>
      </c>
      <c r="D68" s="19" t="n">
        <v>12057</v>
      </c>
      <c r="E68" s="18" t="n">
        <v>427.24817436</v>
      </c>
      <c r="F68" s="20" t="n">
        <v>1.92238147</v>
      </c>
      <c r="G68" s="18" t="n">
        <v>390.33279958</v>
      </c>
      <c r="H68" s="20" t="n">
        <v>1.54797188</v>
      </c>
      <c r="I68" s="18" t="s">
        <v>481</v>
      </c>
      <c r="J68" s="20" t="s">
        <v>481</v>
      </c>
      <c r="K68" s="18" t="s">
        <v>481</v>
      </c>
      <c r="L68" s="20" t="s">
        <v>481</v>
      </c>
      <c r="M68" s="18" t="s">
        <v>481</v>
      </c>
      <c r="N68" s="20" t="s">
        <v>481</v>
      </c>
      <c r="O68" s="18" t="s">
        <v>481</v>
      </c>
      <c r="P68" s="20" t="s">
        <v>481</v>
      </c>
      <c r="Q68" s="18" t="n">
        <v>362.10099333</v>
      </c>
      <c r="R68" s="20" t="n">
        <v>3.16795392</v>
      </c>
    </row>
    <row r="69" spans="1:18">
      <c r="A69" s="15" t="s">
        <v>544</v>
      </c>
      <c r="B69" s="17" t="n">
        <v>4876</v>
      </c>
      <c r="C69" s="18">
        <f>(0.0/B69*100)</f>
        <v/>
      </c>
      <c r="D69" s="19" t="n">
        <v>4876</v>
      </c>
      <c r="E69" s="18" t="n">
        <v>471.19492618</v>
      </c>
      <c r="F69" s="20" t="n">
        <v>7.13478914</v>
      </c>
      <c r="G69" s="18" t="n">
        <v>426.99511405</v>
      </c>
      <c r="H69" s="20" t="n">
        <v>3.81276249</v>
      </c>
      <c r="I69" s="18" t="s">
        <v>481</v>
      </c>
      <c r="J69" s="20" t="s">
        <v>481</v>
      </c>
      <c r="K69" s="18" t="s">
        <v>481</v>
      </c>
      <c r="L69" s="20" t="s">
        <v>481</v>
      </c>
      <c r="M69" s="18" t="s">
        <v>481</v>
      </c>
      <c r="N69" s="20" t="s">
        <v>481</v>
      </c>
      <c r="O69" s="18" t="s">
        <v>481</v>
      </c>
      <c r="P69" s="20" t="s">
        <v>481</v>
      </c>
      <c r="Q69" s="18" t="n">
        <v>387.96859087</v>
      </c>
      <c r="R69" s="20" t="n">
        <v>8.57152458</v>
      </c>
    </row>
    <row r="70" spans="1:18">
      <c r="A70" s="15" t="s">
        <v>545</v>
      </c>
      <c r="B70" s="17" t="n">
        <v>6036</v>
      </c>
      <c r="C70" s="18">
        <f>(223.0/B70*100)</f>
        <v/>
      </c>
      <c r="D70" s="19" t="n">
        <v>5813</v>
      </c>
      <c r="E70" s="18" t="n">
        <v>512.32238436</v>
      </c>
      <c r="F70" s="20" t="n">
        <v>3.30704613</v>
      </c>
      <c r="G70" s="18" t="n">
        <v>489.63538641</v>
      </c>
      <c r="H70" s="20" t="n">
        <v>3.65895219</v>
      </c>
      <c r="I70" s="18" t="s">
        <v>481</v>
      </c>
      <c r="J70" s="20" t="s">
        <v>481</v>
      </c>
      <c r="K70" s="18" t="s">
        <v>481</v>
      </c>
      <c r="L70" s="20" t="s">
        <v>481</v>
      </c>
      <c r="M70" s="18" t="s">
        <v>481</v>
      </c>
      <c r="N70" s="20" t="s">
        <v>481</v>
      </c>
      <c r="O70" s="18" t="s">
        <v>481</v>
      </c>
      <c r="P70" s="20" t="s">
        <v>481</v>
      </c>
      <c r="Q70" s="18" t="n">
        <v>454.17705077</v>
      </c>
      <c r="R70" s="20" t="n">
        <v>5.38233218</v>
      </c>
    </row>
    <row r="71" spans="1:18">
      <c r="A71" s="15" t="s">
        <v>546</v>
      </c>
      <c r="B71" s="17" t="n">
        <v>6115</v>
      </c>
      <c r="C71" s="18">
        <f>(17.0/B71*100)</f>
        <v/>
      </c>
      <c r="D71" s="19" t="n">
        <v>6098</v>
      </c>
      <c r="E71" s="18" t="n">
        <v>579.49090788</v>
      </c>
      <c r="F71" s="20" t="n">
        <v>3.56559801</v>
      </c>
      <c r="G71" s="18" t="n">
        <v>526.3329575499999</v>
      </c>
      <c r="H71" s="20" t="n">
        <v>1.60485896</v>
      </c>
      <c r="I71" s="18" t="s">
        <v>481</v>
      </c>
      <c r="J71" s="20" t="s">
        <v>481</v>
      </c>
      <c r="K71" s="18" t="s">
        <v>481</v>
      </c>
      <c r="L71" s="20" t="s">
        <v>481</v>
      </c>
      <c r="M71" s="18" t="s">
        <v>481</v>
      </c>
      <c r="N71" s="20" t="s">
        <v>481</v>
      </c>
      <c r="O71" s="18" t="s">
        <v>481</v>
      </c>
      <c r="P71" s="20" t="s">
        <v>481</v>
      </c>
      <c r="Q71" s="18" t="n">
        <v>482.86637066</v>
      </c>
      <c r="R71" s="20" t="n">
        <v>5.4371178</v>
      </c>
    </row>
    <row r="72" spans="1:18">
      <c r="A72" s="15" t="s">
        <v>547</v>
      </c>
      <c r="B72" s="17" t="n">
        <v>7708</v>
      </c>
      <c r="C72" s="18">
        <f>(5.0/B72*100)</f>
        <v/>
      </c>
      <c r="D72" s="19" t="n">
        <v>7703</v>
      </c>
      <c r="E72" s="18" t="n">
        <v>544.89084499</v>
      </c>
      <c r="F72" s="20" t="n">
        <v>5.03127807</v>
      </c>
      <c r="G72" s="18" t="n">
        <v>490.60273291</v>
      </c>
      <c r="H72" s="20" t="n">
        <v>2.29875366</v>
      </c>
      <c r="I72" s="18" t="s">
        <v>481</v>
      </c>
      <c r="J72" s="20" t="s">
        <v>481</v>
      </c>
      <c r="K72" s="18" t="s">
        <v>481</v>
      </c>
      <c r="L72" s="20" t="s">
        <v>481</v>
      </c>
      <c r="M72" s="18" t="s">
        <v>481</v>
      </c>
      <c r="N72" s="20" t="s">
        <v>481</v>
      </c>
      <c r="O72" s="18" t="s">
        <v>481</v>
      </c>
      <c r="P72" s="20" t="s">
        <v>481</v>
      </c>
      <c r="Q72" s="18" t="n">
        <v>454.92115703</v>
      </c>
      <c r="R72" s="20" t="n">
        <v>8.978124279999999</v>
      </c>
    </row>
    <row r="73" spans="1:18">
      <c r="A73" s="15" t="s">
        <v>548</v>
      </c>
      <c r="B73" s="17" t="n">
        <v>8249</v>
      </c>
      <c r="C73" s="18">
        <f>(143.0/B73*100)</f>
        <v/>
      </c>
      <c r="D73" s="19" t="n">
        <v>8106</v>
      </c>
      <c r="E73" s="18" t="n">
        <v>453.36021249</v>
      </c>
      <c r="F73" s="20" t="n">
        <v>6.75733432</v>
      </c>
      <c r="G73" s="18" t="n">
        <v>405.3085391</v>
      </c>
      <c r="H73" s="20" t="n">
        <v>2.96517228</v>
      </c>
      <c r="I73" s="18" t="s">
        <v>481</v>
      </c>
      <c r="J73" s="20" t="s">
        <v>481</v>
      </c>
      <c r="K73" s="18" t="s">
        <v>481</v>
      </c>
      <c r="L73" s="20" t="s">
        <v>481</v>
      </c>
      <c r="M73" s="18" t="s">
        <v>481</v>
      </c>
      <c r="N73" s="20" t="s">
        <v>481</v>
      </c>
      <c r="O73" s="18" t="s">
        <v>481</v>
      </c>
      <c r="P73" s="20" t="s">
        <v>481</v>
      </c>
      <c r="Q73" s="18" t="n">
        <v>376.32522054</v>
      </c>
      <c r="R73" s="20" t="n">
        <v>4.78362071</v>
      </c>
    </row>
    <row r="74" spans="1:18">
      <c r="A74" s="15" t="s">
        <v>549</v>
      </c>
      <c r="B74" s="17" t="n">
        <v>4692</v>
      </c>
      <c r="C74" s="18">
        <f>(82.0/B74*100)</f>
        <v/>
      </c>
      <c r="D74" s="19" t="n">
        <v>4610</v>
      </c>
      <c r="E74" s="18" t="n">
        <v>449.48960912</v>
      </c>
      <c r="F74" s="20" t="n">
        <v>4.48438431</v>
      </c>
      <c r="G74" s="18" t="n">
        <v>438.99559987</v>
      </c>
      <c r="H74" s="20" t="n">
        <v>1.87783883</v>
      </c>
      <c r="I74" s="18" t="s">
        <v>481</v>
      </c>
      <c r="J74" s="20" t="s">
        <v>481</v>
      </c>
      <c r="K74" s="18" t="s">
        <v>481</v>
      </c>
      <c r="L74" s="20" t="s">
        <v>481</v>
      </c>
      <c r="M74" s="18" t="s">
        <v>481</v>
      </c>
      <c r="N74" s="20" t="s">
        <v>481</v>
      </c>
      <c r="O74" s="18" t="n">
        <v>374.60264868</v>
      </c>
      <c r="P74" s="20" t="n">
        <v>43.5300153</v>
      </c>
      <c r="Q74" s="18" t="n">
        <v>383.06903776</v>
      </c>
      <c r="R74" s="20" t="n">
        <v>3.42716192</v>
      </c>
    </row>
    <row r="75" spans="1:18">
      <c r="A75" s="15" t="s">
        <v>550</v>
      </c>
      <c r="B75" s="17" t="n">
        <v>5375</v>
      </c>
      <c r="C75" s="18">
        <f>(195.0/B75*100)</f>
        <v/>
      </c>
      <c r="D75" s="19" t="n">
        <v>5180</v>
      </c>
      <c r="E75" s="18" t="n">
        <v>386.3321169</v>
      </c>
      <c r="F75" s="20" t="n">
        <v>6.94120646</v>
      </c>
      <c r="G75" s="18" t="n">
        <v>359.40724724</v>
      </c>
      <c r="H75" s="20" t="n">
        <v>3.17386284</v>
      </c>
      <c r="I75" s="18" t="s">
        <v>481</v>
      </c>
      <c r="J75" s="20" t="s">
        <v>481</v>
      </c>
      <c r="K75" s="18" t="s">
        <v>481</v>
      </c>
      <c r="L75" s="20" t="s">
        <v>481</v>
      </c>
      <c r="M75" s="18" t="s">
        <v>481</v>
      </c>
      <c r="N75" s="20" t="s">
        <v>481</v>
      </c>
      <c r="O75" s="18" t="s">
        <v>481</v>
      </c>
      <c r="P75" s="20" t="s">
        <v>481</v>
      </c>
      <c r="Q75" s="18" t="n">
        <v>345.60803802</v>
      </c>
      <c r="R75" s="20" t="n">
        <v>5.44787607</v>
      </c>
    </row>
    <row r="76" spans="1:18">
      <c r="A76" s="15" t="s">
        <v>551</v>
      </c>
      <c r="B76" s="17" t="n">
        <v>14167</v>
      </c>
      <c r="C76" s="18">
        <f>(226.0/B76*100)</f>
        <v/>
      </c>
      <c r="D76" s="19" t="n">
        <v>13941</v>
      </c>
      <c r="E76" s="18" t="n">
        <v>463.15675721</v>
      </c>
      <c r="F76" s="20" t="n">
        <v>3.329423</v>
      </c>
      <c r="G76" s="18" t="n">
        <v>417.83520061</v>
      </c>
      <c r="H76" s="20" t="n">
        <v>2.96320957</v>
      </c>
      <c r="I76" s="18" t="s">
        <v>481</v>
      </c>
      <c r="J76" s="20" t="s">
        <v>481</v>
      </c>
      <c r="K76" s="18" t="s">
        <v>481</v>
      </c>
      <c r="L76" s="20" t="s">
        <v>481</v>
      </c>
      <c r="M76" s="18" t="s">
        <v>481</v>
      </c>
      <c r="N76" s="20" t="s">
        <v>481</v>
      </c>
      <c r="O76" s="18" t="s">
        <v>481</v>
      </c>
      <c r="P76" s="20" t="s">
        <v>481</v>
      </c>
      <c r="Q76" s="18" t="n">
        <v>390.07902373</v>
      </c>
      <c r="R76" s="20" t="n">
        <v>4.82800355</v>
      </c>
    </row>
    <row r="77" spans="1:18">
      <c r="A77" s="15" t="s">
        <v>552</v>
      </c>
      <c r="B77" s="17" t="n">
        <v>6062</v>
      </c>
      <c r="C77" s="18">
        <f>(82.0/B77*100)</f>
        <v/>
      </c>
      <c r="D77" s="19" t="n">
        <v>5980</v>
      </c>
      <c r="E77" s="18" t="n">
        <v>483.05199961</v>
      </c>
      <c r="F77" s="20" t="n">
        <v>6.51564373</v>
      </c>
      <c r="G77" s="18" t="n">
        <v>439.83471233</v>
      </c>
      <c r="H77" s="20" t="n">
        <v>2.44653561</v>
      </c>
      <c r="I77" s="18" t="s">
        <v>481</v>
      </c>
      <c r="J77" s="20" t="s">
        <v>481</v>
      </c>
      <c r="K77" s="18" t="s">
        <v>481</v>
      </c>
      <c r="L77" s="20" t="s">
        <v>481</v>
      </c>
      <c r="M77" s="18" t="s">
        <v>481</v>
      </c>
      <c r="N77" s="20" t="s">
        <v>481</v>
      </c>
      <c r="O77" s="18" t="s">
        <v>481</v>
      </c>
      <c r="P77" s="20" t="s">
        <v>481</v>
      </c>
      <c r="Q77" s="18" t="n">
        <v>405.67549794</v>
      </c>
      <c r="R77" s="20" t="n">
        <v>4.0931242</v>
      </c>
    </row>
    <row r="78" spans="1:18">
      <c r="A78" s="15" t="s">
        <v>553</v>
      </c>
      <c r="B78" s="17" t="n">
        <v>5826</v>
      </c>
      <c r="C78" s="18">
        <f>(0.0/B78*100)</f>
        <v/>
      </c>
      <c r="D78" s="19" t="n">
        <v>5826</v>
      </c>
      <c r="E78" s="18" t="n">
        <v>559.49646784</v>
      </c>
      <c r="F78" s="20" t="n">
        <v>9.18427215</v>
      </c>
      <c r="G78" s="18" t="n">
        <v>484.98597587</v>
      </c>
      <c r="H78" s="20" t="n">
        <v>3.57165131</v>
      </c>
      <c r="I78" s="18" t="s">
        <v>481</v>
      </c>
      <c r="J78" s="20" t="s">
        <v>481</v>
      </c>
      <c r="K78" s="18" t="s">
        <v>481</v>
      </c>
      <c r="L78" s="20" t="s">
        <v>481</v>
      </c>
      <c r="M78" s="18" t="s">
        <v>481</v>
      </c>
      <c r="N78" s="20" t="s">
        <v>481</v>
      </c>
      <c r="O78" s="18" t="n">
        <v>496.2664</v>
      </c>
      <c r="P78" s="20" t="n">
        <v>21.68069596</v>
      </c>
      <c r="Q78" s="18" t="n">
        <v>452.02319846</v>
      </c>
      <c r="R78" s="20" t="n">
        <v>7.87853735</v>
      </c>
    </row>
    <row customHeight="1" ht="25" r="79" spans="1:18">
      <c r="A79" s="15" t="s">
        <v>554</v>
      </c>
      <c r="B79" s="17" t="n">
        <v>1657</v>
      </c>
      <c r="C79" s="18">
        <f>(41.0/B79*100)</f>
        <v/>
      </c>
      <c r="D79" s="19" t="n">
        <v>1616</v>
      </c>
      <c r="E79" s="18" t="n">
        <v>503.28166475</v>
      </c>
      <c r="F79" s="20" t="n">
        <v>9.60591067</v>
      </c>
      <c r="G79" s="18" t="n">
        <v>466.1973159</v>
      </c>
      <c r="H79" s="20" t="n">
        <v>6.61949241</v>
      </c>
      <c r="I79" s="18" t="s">
        <v>481</v>
      </c>
      <c r="J79" s="20" t="s">
        <v>481</v>
      </c>
      <c r="K79" s="18" t="s">
        <v>481</v>
      </c>
      <c r="L79" s="20" t="s">
        <v>481</v>
      </c>
      <c r="M79" s="18" t="s">
        <v>481</v>
      </c>
      <c r="N79" s="20" t="s">
        <v>481</v>
      </c>
      <c r="O79" s="18" t="s">
        <v>481</v>
      </c>
      <c r="P79" s="20" t="s">
        <v>481</v>
      </c>
      <c r="Q79" s="18" t="n">
        <v>422.44040867</v>
      </c>
      <c r="R79" s="20" t="n">
        <v>10.90773606</v>
      </c>
    </row>
    <row r="80" spans="1:18">
      <c r="A80" s="15" t="s">
        <v>555</v>
      </c>
      <c r="B80" s="17" t="n">
        <v>7841</v>
      </c>
      <c r="C80" s="18">
        <f>(0.0/B80*100)</f>
        <v/>
      </c>
      <c r="D80" s="19" t="n">
        <v>7841</v>
      </c>
      <c r="E80" s="18" t="n">
        <v>441.3217055</v>
      </c>
      <c r="F80" s="20" t="n">
        <v>4.33774842</v>
      </c>
      <c r="G80" s="18" t="n">
        <v>418.39931104</v>
      </c>
      <c r="H80" s="20" t="n">
        <v>3.70849482</v>
      </c>
      <c r="I80" s="18" t="s">
        <v>481</v>
      </c>
      <c r="J80" s="20" t="s">
        <v>481</v>
      </c>
      <c r="K80" s="18" t="s">
        <v>481</v>
      </c>
      <c r="L80" s="20" t="s">
        <v>481</v>
      </c>
      <c r="M80" s="18" t="s">
        <v>481</v>
      </c>
      <c r="N80" s="20" t="s">
        <v>481</v>
      </c>
      <c r="O80" s="18" t="s">
        <v>481</v>
      </c>
      <c r="P80" s="20" t="s">
        <v>481</v>
      </c>
      <c r="Q80" s="18" t="n">
        <v>414.12416451</v>
      </c>
      <c r="R80" s="20" t="n">
        <v>17.91267655</v>
      </c>
    </row>
    <row r="81" spans="1:18">
      <c r="A81" s="23" t="s">
        <v>556</v>
      </c>
      <c r="B81" s="17" t="n">
        <v>8861</v>
      </c>
      <c r="C81" s="18">
        <f>(76.0/B81*100)</f>
        <v/>
      </c>
      <c r="D81" s="19" t="n">
        <v>8785</v>
      </c>
      <c r="E81" s="18" t="n">
        <v>436.65470001</v>
      </c>
      <c r="F81" s="20" t="n">
        <v>7.34290328</v>
      </c>
      <c r="G81" s="18" t="n">
        <v>432.65092971</v>
      </c>
      <c r="H81" s="20" t="n">
        <v>3.51495058</v>
      </c>
      <c r="I81" s="18" t="s">
        <v>481</v>
      </c>
      <c r="J81" s="20" t="s">
        <v>481</v>
      </c>
      <c r="K81" s="18" t="s">
        <v>481</v>
      </c>
      <c r="L81" s="20" t="s">
        <v>481</v>
      </c>
      <c r="M81" s="18" t="s">
        <v>481</v>
      </c>
      <c r="N81" s="20" t="s">
        <v>481</v>
      </c>
      <c r="O81" s="18" t="s">
        <v>481</v>
      </c>
      <c r="P81" s="20" t="s">
        <v>481</v>
      </c>
      <c r="Q81" s="18" t="n">
        <v>404.77211131</v>
      </c>
      <c r="R81" s="20" t="n">
        <v>5.51732165</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600</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(345.0/B7*100)</f>
        <v/>
      </c>
      <c r="D7" s="19" t="n">
        <v>14185</v>
      </c>
      <c r="E7" s="18" t="n">
        <v>502.54788769</v>
      </c>
      <c r="F7" s="20" t="n">
        <v>2.85229394</v>
      </c>
      <c r="G7" s="18" t="n">
        <v>510.86016473</v>
      </c>
      <c r="H7" s="20" t="n">
        <v>2.36327946</v>
      </c>
      <c r="I7" s="18" t="s">
        <v>481</v>
      </c>
      <c r="J7" s="20" t="s">
        <v>481</v>
      </c>
      <c r="K7" s="18" t="s">
        <v>481</v>
      </c>
      <c r="L7" s="20" t="s">
        <v>481</v>
      </c>
      <c r="M7" s="18" t="s">
        <v>481</v>
      </c>
      <c r="N7" s="20" t="s">
        <v>481</v>
      </c>
      <c r="O7" s="18" t="s">
        <v>481</v>
      </c>
      <c r="P7" s="20" t="s">
        <v>481</v>
      </c>
      <c r="Q7" s="18" t="n">
        <v>483.18265683</v>
      </c>
      <c r="R7" s="20" t="n">
        <v>2.90575698</v>
      </c>
    </row>
    <row r="8" spans="1:18">
      <c r="A8" s="15" t="s">
        <v>483</v>
      </c>
      <c r="B8" s="17" t="n">
        <v>7007</v>
      </c>
      <c r="C8" s="18">
        <f>(20.0/B8*100)</f>
        <v/>
      </c>
      <c r="D8" s="19" t="n">
        <v>6987</v>
      </c>
      <c r="E8" s="18" t="n">
        <v>487.69675341</v>
      </c>
      <c r="F8" s="20" t="n">
        <v>4.65185878</v>
      </c>
      <c r="G8" s="18" t="n">
        <v>494.80236464</v>
      </c>
      <c r="H8" s="20" t="n">
        <v>2.86378575</v>
      </c>
      <c r="I8" s="18" t="s">
        <v>481</v>
      </c>
      <c r="J8" s="20" t="s">
        <v>481</v>
      </c>
      <c r="K8" s="18" t="s">
        <v>481</v>
      </c>
      <c r="L8" s="20" t="s">
        <v>481</v>
      </c>
      <c r="M8" s="18" t="s">
        <v>481</v>
      </c>
      <c r="N8" s="20" t="s">
        <v>481</v>
      </c>
      <c r="O8" s="18" t="s">
        <v>481</v>
      </c>
      <c r="P8" s="20" t="s">
        <v>481</v>
      </c>
      <c r="Q8" s="18" t="n">
        <v>438.10211618</v>
      </c>
      <c r="R8" s="20" t="n">
        <v>5.33099757</v>
      </c>
    </row>
    <row r="9" spans="1:18">
      <c r="A9" s="15" t="s">
        <v>484</v>
      </c>
      <c r="B9" s="17" t="n">
        <v>9651</v>
      </c>
      <c r="C9" s="18">
        <f>(76.0/B9*100)</f>
        <v/>
      </c>
      <c r="D9" s="19" t="n">
        <v>9575</v>
      </c>
      <c r="E9" s="18" t="n">
        <v>515.25816689</v>
      </c>
      <c r="F9" s="20" t="n">
        <v>2.82071856</v>
      </c>
      <c r="G9" s="18" t="n">
        <v>503.16391358</v>
      </c>
      <c r="H9" s="20" t="n">
        <v>2.89531945</v>
      </c>
      <c r="I9" s="18" t="s">
        <v>481</v>
      </c>
      <c r="J9" s="20" t="s">
        <v>481</v>
      </c>
      <c r="K9" s="18" t="s">
        <v>481</v>
      </c>
      <c r="L9" s="20" t="s">
        <v>481</v>
      </c>
      <c r="M9" s="18" t="s">
        <v>481</v>
      </c>
      <c r="N9" s="20" t="s">
        <v>481</v>
      </c>
      <c r="O9" s="18" t="s">
        <v>481</v>
      </c>
      <c r="P9" s="20" t="s">
        <v>481</v>
      </c>
      <c r="Q9" s="18" t="n">
        <v>455.17057143</v>
      </c>
      <c r="R9" s="20" t="n">
        <v>3.75160145</v>
      </c>
    </row>
    <row r="10" spans="1:18">
      <c r="A10" s="15" t="s">
        <v>485</v>
      </c>
      <c r="B10" s="17" t="n">
        <v>20058</v>
      </c>
      <c r="C10" s="18">
        <f>(521.0/B10*100)</f>
        <v/>
      </c>
      <c r="D10" s="19" t="n">
        <v>19537</v>
      </c>
      <c r="E10" s="18" t="n">
        <v>530.6773144700001</v>
      </c>
      <c r="F10" s="20" t="n">
        <v>2.52328543</v>
      </c>
      <c r="G10" s="18" t="n">
        <v>530.22477608</v>
      </c>
      <c r="H10" s="20" t="n">
        <v>2.78742349</v>
      </c>
      <c r="I10" s="18" t="s">
        <v>481</v>
      </c>
      <c r="J10" s="20" t="s">
        <v>481</v>
      </c>
      <c r="K10" s="18" t="s">
        <v>481</v>
      </c>
      <c r="L10" s="20" t="s">
        <v>481</v>
      </c>
      <c r="M10" s="18" t="s">
        <v>481</v>
      </c>
      <c r="N10" s="20" t="s">
        <v>481</v>
      </c>
      <c r="O10" s="18" t="s">
        <v>481</v>
      </c>
      <c r="P10" s="20" t="s">
        <v>481</v>
      </c>
      <c r="Q10" s="18" t="n">
        <v>508.41208775</v>
      </c>
      <c r="R10" s="20" t="n">
        <v>4.52680324</v>
      </c>
    </row>
    <row r="11" spans="1:18">
      <c r="A11" s="15" t="s">
        <v>486</v>
      </c>
      <c r="B11" s="17" t="n">
        <v>7053</v>
      </c>
      <c r="C11" s="18">
        <f>(45.0/B11*100)</f>
        <v/>
      </c>
      <c r="D11" s="19" t="n">
        <v>7008</v>
      </c>
      <c r="E11" s="18" t="n">
        <v>477.28567085</v>
      </c>
      <c r="F11" s="20" t="n">
        <v>4.67127764</v>
      </c>
      <c r="G11" s="18" t="n">
        <v>462.57904269</v>
      </c>
      <c r="H11" s="20" t="n">
        <v>2.78660899</v>
      </c>
      <c r="I11" s="18" t="s">
        <v>481</v>
      </c>
      <c r="J11" s="20" t="s">
        <v>481</v>
      </c>
      <c r="K11" s="18" t="s">
        <v>481</v>
      </c>
      <c r="L11" s="20" t="s">
        <v>481</v>
      </c>
      <c r="M11" s="18" t="s">
        <v>481</v>
      </c>
      <c r="N11" s="20" t="s">
        <v>481</v>
      </c>
      <c r="O11" s="18" t="s">
        <v>481</v>
      </c>
      <c r="P11" s="20" t="s">
        <v>481</v>
      </c>
      <c r="Q11" s="18" t="n">
        <v>423.78640039</v>
      </c>
      <c r="R11" s="20" t="n">
        <v>4.32056364</v>
      </c>
    </row>
    <row r="12" spans="1:18">
      <c r="A12" s="15" t="s">
        <v>487</v>
      </c>
      <c r="B12" s="17" t="n">
        <v>6894</v>
      </c>
      <c r="C12" s="18">
        <f>(55.0/B12*100)</f>
        <v/>
      </c>
      <c r="D12" s="19" t="n">
        <v>6839</v>
      </c>
      <c r="E12" s="18" t="n">
        <v>488.64775943</v>
      </c>
      <c r="F12" s="20" t="n">
        <v>5.41201795</v>
      </c>
      <c r="G12" s="18" t="n">
        <v>501.78157225</v>
      </c>
      <c r="H12" s="20" t="n">
        <v>2.30949778</v>
      </c>
      <c r="I12" s="18" t="s">
        <v>481</v>
      </c>
      <c r="J12" s="20" t="s">
        <v>481</v>
      </c>
      <c r="K12" s="18" t="s">
        <v>481</v>
      </c>
      <c r="L12" s="20" t="s">
        <v>481</v>
      </c>
      <c r="M12" s="18" t="s">
        <v>481</v>
      </c>
      <c r="N12" s="20" t="s">
        <v>481</v>
      </c>
      <c r="O12" s="18" t="s">
        <v>481</v>
      </c>
      <c r="P12" s="20" t="s">
        <v>481</v>
      </c>
      <c r="Q12" s="18" t="n">
        <v>437.19284112</v>
      </c>
      <c r="R12" s="20" t="n">
        <v>5.8018184</v>
      </c>
    </row>
    <row r="13" spans="1:18">
      <c r="A13" s="15" t="s">
        <v>488</v>
      </c>
      <c r="B13" s="17" t="n">
        <v>7161</v>
      </c>
      <c r="C13" s="18">
        <f>(98.0/B13*100)</f>
        <v/>
      </c>
      <c r="D13" s="19" t="n">
        <v>7063</v>
      </c>
      <c r="E13" s="18" t="n">
        <v>511.43401948</v>
      </c>
      <c r="F13" s="20" t="n">
        <v>3.60298533</v>
      </c>
      <c r="G13" s="18" t="n">
        <v>502.56094944</v>
      </c>
      <c r="H13" s="20" t="n">
        <v>2.52317815</v>
      </c>
      <c r="I13" s="18" t="s">
        <v>481</v>
      </c>
      <c r="J13" s="20" t="s">
        <v>481</v>
      </c>
      <c r="K13" s="18" t="s">
        <v>481</v>
      </c>
      <c r="L13" s="20" t="s">
        <v>481</v>
      </c>
      <c r="M13" s="18" t="s">
        <v>481</v>
      </c>
      <c r="N13" s="20" t="s">
        <v>481</v>
      </c>
      <c r="O13" s="18" t="s">
        <v>481</v>
      </c>
      <c r="P13" s="20" t="s">
        <v>481</v>
      </c>
      <c r="Q13" s="18" t="n">
        <v>473.70182291</v>
      </c>
      <c r="R13" s="20" t="n">
        <v>5.89770095</v>
      </c>
    </row>
    <row r="14" spans="1:18">
      <c r="A14" s="15" t="s">
        <v>489</v>
      </c>
      <c r="B14" s="17" t="n">
        <v>5587</v>
      </c>
      <c r="C14" s="18">
        <f>(74.0/B14*100)</f>
        <v/>
      </c>
      <c r="D14" s="19" t="n">
        <v>5513</v>
      </c>
      <c r="E14" s="18" t="n">
        <v>510.97696052</v>
      </c>
      <c r="F14" s="20" t="n">
        <v>3.79485063</v>
      </c>
      <c r="G14" s="18" t="n">
        <v>530.38012197</v>
      </c>
      <c r="H14" s="20" t="n">
        <v>2.32137619</v>
      </c>
      <c r="I14" s="18" t="s">
        <v>481</v>
      </c>
      <c r="J14" s="20" t="s">
        <v>481</v>
      </c>
      <c r="K14" s="18" t="s">
        <v>481</v>
      </c>
      <c r="L14" s="20" t="s">
        <v>481</v>
      </c>
      <c r="M14" s="18" t="s">
        <v>481</v>
      </c>
      <c r="N14" s="20" t="s">
        <v>481</v>
      </c>
      <c r="O14" s="18" t="s">
        <v>481</v>
      </c>
      <c r="P14" s="20" t="s">
        <v>481</v>
      </c>
      <c r="Q14" s="18" t="n">
        <v>489.39276039</v>
      </c>
      <c r="R14" s="20" t="n">
        <v>5.41394511</v>
      </c>
    </row>
    <row r="15" spans="1:18">
      <c r="A15" s="15" t="s">
        <v>490</v>
      </c>
      <c r="B15" s="17" t="n">
        <v>5882</v>
      </c>
      <c r="C15" s="18">
        <f>(52.0/B15*100)</f>
        <v/>
      </c>
      <c r="D15" s="19" t="n">
        <v>5830</v>
      </c>
      <c r="E15" s="18" t="n">
        <v>526.13911024</v>
      </c>
      <c r="F15" s="20" t="n">
        <v>3.1193673</v>
      </c>
      <c r="G15" s="18" t="n">
        <v>534.0369114699999</v>
      </c>
      <c r="H15" s="20" t="n">
        <v>3.01136012</v>
      </c>
      <c r="I15" s="18" t="s">
        <v>481</v>
      </c>
      <c r="J15" s="20" t="s">
        <v>481</v>
      </c>
      <c r="K15" s="18" t="s">
        <v>481</v>
      </c>
      <c r="L15" s="20" t="s">
        <v>481</v>
      </c>
      <c r="M15" s="18" t="s">
        <v>481</v>
      </c>
      <c r="N15" s="20" t="s">
        <v>481</v>
      </c>
      <c r="O15" s="18" t="s">
        <v>481</v>
      </c>
      <c r="P15" s="20" t="s">
        <v>481</v>
      </c>
      <c r="Q15" s="18" t="n">
        <v>502.58033062</v>
      </c>
      <c r="R15" s="20" t="n">
        <v>4.8581544</v>
      </c>
    </row>
    <row r="16" spans="1:18">
      <c r="A16" s="15" t="s">
        <v>491</v>
      </c>
      <c r="B16" s="17" t="n">
        <v>6108</v>
      </c>
      <c r="C16" s="18">
        <f>(98.0/B16*100)</f>
        <v/>
      </c>
      <c r="D16" s="19" t="n">
        <v>6010</v>
      </c>
      <c r="E16" s="18" t="n">
        <v>520.63324837</v>
      </c>
      <c r="F16" s="20" t="n">
        <v>3.40393341</v>
      </c>
      <c r="G16" s="18" t="n">
        <v>504.184581</v>
      </c>
      <c r="H16" s="20" t="n">
        <v>2.85072805</v>
      </c>
      <c r="I16" s="18" t="s">
        <v>481</v>
      </c>
      <c r="J16" s="20" t="s">
        <v>481</v>
      </c>
      <c r="K16" s="18" t="s">
        <v>481</v>
      </c>
      <c r="L16" s="20" t="s">
        <v>481</v>
      </c>
      <c r="M16" s="18" t="s">
        <v>481</v>
      </c>
      <c r="N16" s="20" t="s">
        <v>481</v>
      </c>
      <c r="O16" s="18" t="s">
        <v>481</v>
      </c>
      <c r="P16" s="20" t="s">
        <v>481</v>
      </c>
      <c r="Q16" s="18" t="n">
        <v>443.78586981</v>
      </c>
      <c r="R16" s="20" t="n">
        <v>5.68921886</v>
      </c>
    </row>
    <row r="17" spans="1:18">
      <c r="A17" s="15" t="s">
        <v>492</v>
      </c>
      <c r="B17" s="17" t="n">
        <v>6504</v>
      </c>
      <c r="C17" s="18">
        <f>(658.0/B17*100)</f>
        <v/>
      </c>
      <c r="D17" s="19" t="n">
        <v>5846</v>
      </c>
      <c r="E17" s="18" t="n">
        <v>524.25928357</v>
      </c>
      <c r="F17" s="20" t="n">
        <v>5.75012909</v>
      </c>
      <c r="G17" s="18" t="n">
        <v>531.5061015799999</v>
      </c>
      <c r="H17" s="20" t="n">
        <v>3.03592991</v>
      </c>
      <c r="I17" s="18" t="s">
        <v>481</v>
      </c>
      <c r="J17" s="20" t="s">
        <v>481</v>
      </c>
      <c r="K17" s="18" t="s">
        <v>481</v>
      </c>
      <c r="L17" s="20" t="s">
        <v>481</v>
      </c>
      <c r="M17" s="18" t="s">
        <v>481</v>
      </c>
      <c r="N17" s="20" t="s">
        <v>481</v>
      </c>
      <c r="O17" s="18" t="s">
        <v>481</v>
      </c>
      <c r="P17" s="20" t="s">
        <v>481</v>
      </c>
      <c r="Q17" s="18" t="n">
        <v>480.30582067</v>
      </c>
      <c r="R17" s="20" t="n">
        <v>4.09689086</v>
      </c>
    </row>
    <row r="18" spans="1:18">
      <c r="A18" s="15" t="s">
        <v>493</v>
      </c>
      <c r="B18" s="17" t="n">
        <v>5532</v>
      </c>
      <c r="C18" s="18">
        <f>(28.0/B18*100)</f>
        <v/>
      </c>
      <c r="D18" s="19" t="n">
        <v>5504</v>
      </c>
      <c r="E18" s="18" t="n">
        <v>464.5798254</v>
      </c>
      <c r="F18" s="20" t="n">
        <v>5.65859687</v>
      </c>
      <c r="G18" s="18" t="n">
        <v>473.77416748</v>
      </c>
      <c r="H18" s="20" t="n">
        <v>4.24709279</v>
      </c>
      <c r="I18" s="18" t="s">
        <v>481</v>
      </c>
      <c r="J18" s="20" t="s">
        <v>481</v>
      </c>
      <c r="K18" s="18" t="s">
        <v>481</v>
      </c>
      <c r="L18" s="20" t="s">
        <v>481</v>
      </c>
      <c r="M18" s="18" t="s">
        <v>481</v>
      </c>
      <c r="N18" s="20" t="s">
        <v>481</v>
      </c>
      <c r="O18" s="18" t="s">
        <v>481</v>
      </c>
      <c r="P18" s="20" t="s">
        <v>481</v>
      </c>
      <c r="Q18" s="18" t="n">
        <v>446.95356813</v>
      </c>
      <c r="R18" s="20" t="n">
        <v>6.74155319</v>
      </c>
    </row>
    <row r="19" spans="1:18">
      <c r="A19" s="15" t="s">
        <v>494</v>
      </c>
      <c r="B19" s="17" t="n">
        <v>5658</v>
      </c>
      <c r="C19" s="18">
        <f>(60.0/B19*100)</f>
        <v/>
      </c>
      <c r="D19" s="19" t="n">
        <v>5598</v>
      </c>
      <c r="E19" s="18" t="n">
        <v>473.93989789</v>
      </c>
      <c r="F19" s="20" t="n">
        <v>4.19531099</v>
      </c>
      <c r="G19" s="18" t="n">
        <v>475.35225415</v>
      </c>
      <c r="H19" s="20" t="n">
        <v>2.8696728</v>
      </c>
      <c r="I19" s="18" t="s">
        <v>481</v>
      </c>
      <c r="J19" s="20" t="s">
        <v>481</v>
      </c>
      <c r="K19" s="18" t="s">
        <v>481</v>
      </c>
      <c r="L19" s="20" t="s">
        <v>481</v>
      </c>
      <c r="M19" s="18" t="s">
        <v>481</v>
      </c>
      <c r="N19" s="20" t="s">
        <v>481</v>
      </c>
      <c r="O19" s="18" t="s">
        <v>481</v>
      </c>
      <c r="P19" s="20" t="s">
        <v>481</v>
      </c>
      <c r="Q19" s="18" t="n">
        <v>438.52367821</v>
      </c>
      <c r="R19" s="20" t="n">
        <v>5.92617477</v>
      </c>
    </row>
    <row r="20" spans="1:18">
      <c r="A20" s="15" t="s">
        <v>495</v>
      </c>
      <c r="B20" s="17" t="n">
        <v>3371</v>
      </c>
      <c r="C20" s="18">
        <f>(74.0/B20*100)</f>
        <v/>
      </c>
      <c r="D20" s="19" t="n">
        <v>3297</v>
      </c>
      <c r="E20" s="18" t="n">
        <v>468.69436226</v>
      </c>
      <c r="F20" s="20" t="n">
        <v>4.05687066</v>
      </c>
      <c r="G20" s="18" t="n">
        <v>493.90098647</v>
      </c>
      <c r="H20" s="20" t="n">
        <v>2.43910214</v>
      </c>
      <c r="I20" s="18" t="s">
        <v>481</v>
      </c>
      <c r="J20" s="20" t="s">
        <v>481</v>
      </c>
      <c r="K20" s="18" t="s">
        <v>481</v>
      </c>
      <c r="L20" s="20" t="s">
        <v>481</v>
      </c>
      <c r="M20" s="18" t="s">
        <v>481</v>
      </c>
      <c r="N20" s="20" t="s">
        <v>481</v>
      </c>
      <c r="O20" s="18" t="s">
        <v>481</v>
      </c>
      <c r="P20" s="20" t="s">
        <v>481</v>
      </c>
      <c r="Q20" s="18" t="n">
        <v>460.0169396</v>
      </c>
      <c r="R20" s="20" t="n">
        <v>4.10010621</v>
      </c>
    </row>
    <row r="21" spans="1:18">
      <c r="A21" s="15" t="s">
        <v>496</v>
      </c>
      <c r="B21" s="17" t="n">
        <v>5741</v>
      </c>
      <c r="C21" s="18">
        <f>(44.0/B21*100)</f>
        <v/>
      </c>
      <c r="D21" s="19" t="n">
        <v>5697</v>
      </c>
      <c r="E21" s="18" t="n">
        <v>532.51119499</v>
      </c>
      <c r="F21" s="20" t="n">
        <v>2.82618817</v>
      </c>
      <c r="G21" s="18" t="n">
        <v>521.96513028</v>
      </c>
      <c r="H21" s="20" t="n">
        <v>2.85200757</v>
      </c>
      <c r="I21" s="18" t="s">
        <v>481</v>
      </c>
      <c r="J21" s="20" t="s">
        <v>481</v>
      </c>
      <c r="K21" s="18" t="s">
        <v>481</v>
      </c>
      <c r="L21" s="20" t="s">
        <v>481</v>
      </c>
      <c r="M21" s="18" t="s">
        <v>481</v>
      </c>
      <c r="N21" s="20" t="s">
        <v>481</v>
      </c>
      <c r="O21" s="18" t="s">
        <v>481</v>
      </c>
      <c r="P21" s="20" t="s">
        <v>481</v>
      </c>
      <c r="Q21" s="18" t="n">
        <v>499.06304684</v>
      </c>
      <c r="R21" s="20" t="n">
        <v>4.83432353</v>
      </c>
    </row>
    <row r="22" spans="1:18">
      <c r="A22" s="15" t="s">
        <v>497</v>
      </c>
      <c r="B22" s="17" t="n">
        <v>6598</v>
      </c>
      <c r="C22" s="18">
        <f>(33.0/B22*100)</f>
        <v/>
      </c>
      <c r="D22" s="19" t="n">
        <v>6565</v>
      </c>
      <c r="E22" s="18" t="n">
        <v>474.74183797</v>
      </c>
      <c r="F22" s="20" t="n">
        <v>5.43632427</v>
      </c>
      <c r="G22" s="18" t="n">
        <v>486.59793827</v>
      </c>
      <c r="H22" s="20" t="n">
        <v>3.93855863</v>
      </c>
      <c r="I22" s="18" t="s">
        <v>481</v>
      </c>
      <c r="J22" s="20" t="s">
        <v>481</v>
      </c>
      <c r="K22" s="18" t="s">
        <v>481</v>
      </c>
      <c r="L22" s="20" t="s">
        <v>481</v>
      </c>
      <c r="M22" s="18" t="s">
        <v>481</v>
      </c>
      <c r="N22" s="20" t="s">
        <v>481</v>
      </c>
      <c r="O22" s="18" t="n">
        <v>514.85689266</v>
      </c>
      <c r="P22" s="20" t="n">
        <v>47.45885755</v>
      </c>
      <c r="Q22" s="18" t="n">
        <v>460.1005718</v>
      </c>
      <c r="R22" s="20" t="n">
        <v>5.81474704</v>
      </c>
    </row>
    <row r="23" spans="1:18">
      <c r="A23" s="15" t="s">
        <v>498</v>
      </c>
      <c r="B23" s="17" t="n">
        <v>11583</v>
      </c>
      <c r="C23" s="18">
        <f>(210.0/B23*100)</f>
        <v/>
      </c>
      <c r="D23" s="19" t="n">
        <v>11373</v>
      </c>
      <c r="E23" s="18" t="n">
        <v>461.260096</v>
      </c>
      <c r="F23" s="20" t="n">
        <v>5.77503921</v>
      </c>
      <c r="G23" s="18" t="n">
        <v>493.19603289</v>
      </c>
      <c r="H23" s="20" t="n">
        <v>2.71763441</v>
      </c>
      <c r="I23" s="18" t="s">
        <v>481</v>
      </c>
      <c r="J23" s="20" t="s">
        <v>481</v>
      </c>
      <c r="K23" s="18" t="s">
        <v>481</v>
      </c>
      <c r="L23" s="20" t="s">
        <v>481</v>
      </c>
      <c r="M23" s="18" t="s">
        <v>481</v>
      </c>
      <c r="N23" s="20" t="s">
        <v>481</v>
      </c>
      <c r="O23" s="18" t="s">
        <v>481</v>
      </c>
      <c r="P23" s="20" t="s">
        <v>481</v>
      </c>
      <c r="Q23" s="18" t="n">
        <v>451.00256552</v>
      </c>
      <c r="R23" s="20" t="n">
        <v>4.84049788</v>
      </c>
    </row>
    <row r="24" spans="1:18">
      <c r="A24" s="15" t="s">
        <v>499</v>
      </c>
      <c r="B24" s="17" t="n">
        <v>6647</v>
      </c>
      <c r="C24" s="18">
        <f>(7.0/B24*100)</f>
        <v/>
      </c>
      <c r="D24" s="19" t="n">
        <v>6640</v>
      </c>
      <c r="E24" s="18" t="n">
        <v>540.11290258</v>
      </c>
      <c r="F24" s="20" t="n">
        <v>3.43522548</v>
      </c>
      <c r="G24" s="18" t="n">
        <v>511.10077203</v>
      </c>
      <c r="H24" s="20" t="n">
        <v>3.35190127</v>
      </c>
      <c r="I24" s="18" t="s">
        <v>481</v>
      </c>
      <c r="J24" s="20" t="s">
        <v>481</v>
      </c>
      <c r="K24" s="18" t="s">
        <v>481</v>
      </c>
      <c r="L24" s="20" t="s">
        <v>481</v>
      </c>
      <c r="M24" s="18" t="s">
        <v>481</v>
      </c>
      <c r="N24" s="20" t="s">
        <v>481</v>
      </c>
      <c r="O24" s="18" t="s">
        <v>481</v>
      </c>
      <c r="P24" s="20" t="s">
        <v>481</v>
      </c>
      <c r="Q24" s="18" t="n">
        <v>469.44237469</v>
      </c>
      <c r="R24" s="20" t="n">
        <v>9.04790609</v>
      </c>
    </row>
    <row r="25" spans="1:18">
      <c r="A25" s="15" t="s">
        <v>500</v>
      </c>
      <c r="B25" s="17" t="n">
        <v>5581</v>
      </c>
      <c r="C25" s="18">
        <f>(24.0/B25*100)</f>
        <v/>
      </c>
      <c r="D25" s="19" t="n">
        <v>5557</v>
      </c>
      <c r="E25" s="18" t="n">
        <v>534.71681918</v>
      </c>
      <c r="F25" s="20" t="n">
        <v>4.33112</v>
      </c>
      <c r="G25" s="18" t="n">
        <v>506.45718822</v>
      </c>
      <c r="H25" s="20" t="n">
        <v>3.52147719</v>
      </c>
      <c r="I25" s="18" t="s">
        <v>481</v>
      </c>
      <c r="J25" s="20" t="s">
        <v>481</v>
      </c>
      <c r="K25" s="18" t="s">
        <v>481</v>
      </c>
      <c r="L25" s="20" t="s">
        <v>481</v>
      </c>
      <c r="M25" s="18" t="s">
        <v>481</v>
      </c>
      <c r="N25" s="20" t="s">
        <v>481</v>
      </c>
      <c r="O25" s="18" t="s">
        <v>481</v>
      </c>
      <c r="P25" s="20" t="s">
        <v>481</v>
      </c>
      <c r="Q25" s="18" t="n">
        <v>494.72429348</v>
      </c>
      <c r="R25" s="20" t="n">
        <v>6.62270913</v>
      </c>
    </row>
    <row r="26" spans="1:18">
      <c r="A26" s="15" t="s">
        <v>501</v>
      </c>
      <c r="B26" s="17" t="n">
        <v>4869</v>
      </c>
      <c r="C26" s="18">
        <f>(32.0/B26*100)</f>
        <v/>
      </c>
      <c r="D26" s="19" t="n">
        <v>4837</v>
      </c>
      <c r="E26" s="18" t="n">
        <v>503.36520591</v>
      </c>
      <c r="F26" s="20" t="n">
        <v>2.66185744</v>
      </c>
      <c r="G26" s="18" t="n">
        <v>482.47878422</v>
      </c>
      <c r="H26" s="20" t="n">
        <v>2.35344903</v>
      </c>
      <c r="I26" s="18" t="s">
        <v>481</v>
      </c>
      <c r="J26" s="20" t="s">
        <v>481</v>
      </c>
      <c r="K26" s="18" t="s">
        <v>481</v>
      </c>
      <c r="L26" s="20" t="s">
        <v>481</v>
      </c>
      <c r="M26" s="18" t="s">
        <v>481</v>
      </c>
      <c r="N26" s="20" t="s">
        <v>481</v>
      </c>
      <c r="O26" s="18" t="s">
        <v>481</v>
      </c>
      <c r="P26" s="20" t="s">
        <v>481</v>
      </c>
      <c r="Q26" s="18" t="n">
        <v>468.98100711</v>
      </c>
      <c r="R26" s="20" t="n">
        <v>4.09328061</v>
      </c>
    </row>
    <row r="27" spans="1:18">
      <c r="A27" s="15" t="s">
        <v>502</v>
      </c>
      <c r="B27" s="17" t="n">
        <v>5299</v>
      </c>
      <c r="C27" s="18">
        <f>(17.0/B27*100)</f>
        <v/>
      </c>
      <c r="D27" s="19" t="n">
        <v>5282</v>
      </c>
      <c r="E27" s="18" t="n">
        <v>497.20413768</v>
      </c>
      <c r="F27" s="20" t="n">
        <v>3.25653349</v>
      </c>
      <c r="G27" s="18" t="n">
        <v>483.77440313</v>
      </c>
      <c r="H27" s="20" t="n">
        <v>2.18025602</v>
      </c>
      <c r="I27" s="18" t="s">
        <v>481</v>
      </c>
      <c r="J27" s="20" t="s">
        <v>481</v>
      </c>
      <c r="K27" s="18" t="s">
        <v>481</v>
      </c>
      <c r="L27" s="20" t="s">
        <v>481</v>
      </c>
      <c r="M27" s="18" t="s">
        <v>481</v>
      </c>
      <c r="N27" s="20" t="s">
        <v>481</v>
      </c>
      <c r="O27" s="18" t="s">
        <v>481</v>
      </c>
      <c r="P27" s="20" t="s">
        <v>481</v>
      </c>
      <c r="Q27" s="18" t="n">
        <v>457.04052971</v>
      </c>
      <c r="R27" s="20" t="n">
        <v>3.17013485</v>
      </c>
    </row>
    <row r="28" spans="1:18">
      <c r="A28" s="15" t="s">
        <v>503</v>
      </c>
      <c r="B28" s="17" t="n">
        <v>7568</v>
      </c>
      <c r="C28" s="18">
        <f>(51.0/B28*100)</f>
        <v/>
      </c>
      <c r="D28" s="19" t="n">
        <v>7517</v>
      </c>
      <c r="E28" s="18" t="n">
        <v>444.59125231</v>
      </c>
      <c r="F28" s="20" t="n">
        <v>4.14626521</v>
      </c>
      <c r="G28" s="18" t="n">
        <v>423.57134945</v>
      </c>
      <c r="H28" s="20" t="n">
        <v>2.61073632</v>
      </c>
      <c r="I28" s="18" t="s">
        <v>481</v>
      </c>
      <c r="J28" s="20" t="s">
        <v>481</v>
      </c>
      <c r="K28" s="18" t="s">
        <v>481</v>
      </c>
      <c r="L28" s="20" t="s">
        <v>481</v>
      </c>
      <c r="M28" s="18" t="s">
        <v>481</v>
      </c>
      <c r="N28" s="20" t="s">
        <v>481</v>
      </c>
      <c r="O28" s="18" t="s">
        <v>481</v>
      </c>
      <c r="P28" s="20" t="s">
        <v>481</v>
      </c>
      <c r="Q28" s="18" t="n">
        <v>388.38616982</v>
      </c>
      <c r="R28" s="20" t="n">
        <v>5.98138435</v>
      </c>
    </row>
    <row r="29" spans="1:18">
      <c r="A29" s="15" t="s">
        <v>504</v>
      </c>
      <c r="B29" s="17" t="n">
        <v>5385</v>
      </c>
      <c r="C29" s="18">
        <f>(30.0/B29*100)</f>
        <v/>
      </c>
      <c r="D29" s="19" t="n">
        <v>5355</v>
      </c>
      <c r="E29" s="18" t="n">
        <v>513.10194477</v>
      </c>
      <c r="F29" s="20" t="n">
        <v>3.36585835</v>
      </c>
      <c r="G29" s="18" t="n">
        <v>507.0270308</v>
      </c>
      <c r="H29" s="20" t="n">
        <v>3.04732799</v>
      </c>
      <c r="I29" s="18" t="s">
        <v>481</v>
      </c>
      <c r="J29" s="20" t="s">
        <v>481</v>
      </c>
      <c r="K29" s="18" t="s">
        <v>481</v>
      </c>
      <c r="L29" s="20" t="s">
        <v>481</v>
      </c>
      <c r="M29" s="18" t="s">
        <v>481</v>
      </c>
      <c r="N29" s="20" t="s">
        <v>481</v>
      </c>
      <c r="O29" s="18" t="s">
        <v>481</v>
      </c>
      <c r="P29" s="20" t="s">
        <v>481</v>
      </c>
      <c r="Q29" s="18" t="n">
        <v>461.7172432</v>
      </c>
      <c r="R29" s="20" t="n">
        <v>5.1775463</v>
      </c>
    </row>
    <row r="30" spans="1:18">
      <c r="A30" s="15" t="s">
        <v>505</v>
      </c>
      <c r="B30" s="17" t="n">
        <v>4520</v>
      </c>
      <c r="C30" s="18">
        <f>(96.0/B30*100)</f>
        <v/>
      </c>
      <c r="D30" s="19" t="n">
        <v>4424</v>
      </c>
      <c r="E30" s="18" t="n">
        <v>520.40013006</v>
      </c>
      <c r="F30" s="20" t="n">
        <v>3.94361402</v>
      </c>
      <c r="G30" s="18" t="n">
        <v>516.87177301</v>
      </c>
      <c r="H30" s="20" t="n">
        <v>2.84758476</v>
      </c>
      <c r="I30" s="18" t="s">
        <v>481</v>
      </c>
      <c r="J30" s="20" t="s">
        <v>481</v>
      </c>
      <c r="K30" s="18" t="s">
        <v>481</v>
      </c>
      <c r="L30" s="20" t="s">
        <v>481</v>
      </c>
      <c r="M30" s="18" t="s">
        <v>481</v>
      </c>
      <c r="N30" s="20" t="s">
        <v>481</v>
      </c>
      <c r="O30" s="18" t="s">
        <v>481</v>
      </c>
      <c r="P30" s="20" t="s">
        <v>481</v>
      </c>
      <c r="Q30" s="18" t="n">
        <v>487.05476614</v>
      </c>
      <c r="R30" s="20" t="n">
        <v>4.62655783</v>
      </c>
    </row>
    <row r="31" spans="1:18">
      <c r="A31" s="15" t="s">
        <v>506</v>
      </c>
      <c r="B31" s="17" t="n">
        <v>5456</v>
      </c>
      <c r="C31" s="18">
        <f>(125.0/B31*100)</f>
        <v/>
      </c>
      <c r="D31" s="19" t="n">
        <v>5331</v>
      </c>
      <c r="E31" s="18" t="n">
        <v>529.7062512700001</v>
      </c>
      <c r="F31" s="20" t="n">
        <v>3.07547605</v>
      </c>
      <c r="G31" s="18" t="n">
        <v>506.61576559</v>
      </c>
      <c r="H31" s="20" t="n">
        <v>3.23998076</v>
      </c>
      <c r="I31" s="18" t="s">
        <v>481</v>
      </c>
      <c r="J31" s="20" t="s">
        <v>481</v>
      </c>
      <c r="K31" s="18" t="s">
        <v>481</v>
      </c>
      <c r="L31" s="20" t="s">
        <v>481</v>
      </c>
      <c r="M31" s="18" t="s">
        <v>481</v>
      </c>
      <c r="N31" s="20" t="s">
        <v>481</v>
      </c>
      <c r="O31" s="18" t="s">
        <v>481</v>
      </c>
      <c r="P31" s="20" t="s">
        <v>481</v>
      </c>
      <c r="Q31" s="18" t="n">
        <v>485.92434246</v>
      </c>
      <c r="R31" s="20" t="n">
        <v>5.30401975</v>
      </c>
    </row>
    <row r="32" spans="1:18">
      <c r="A32" s="15" t="s">
        <v>507</v>
      </c>
      <c r="B32" s="17" t="n">
        <v>4478</v>
      </c>
      <c r="C32" s="18">
        <f>(5.0/B32*100)</f>
        <v/>
      </c>
      <c r="D32" s="19" t="n">
        <v>4473</v>
      </c>
      <c r="E32" s="18" t="s">
        <v>481</v>
      </c>
      <c r="F32" s="20" t="s">
        <v>481</v>
      </c>
      <c r="G32" s="18" t="n">
        <v>507.21060328</v>
      </c>
      <c r="H32" s="20" t="n">
        <v>2.44494154</v>
      </c>
      <c r="I32" s="18" t="s">
        <v>481</v>
      </c>
      <c r="J32" s="20" t="s">
        <v>481</v>
      </c>
      <c r="K32" s="18" t="s">
        <v>481</v>
      </c>
      <c r="L32" s="20" t="s">
        <v>481</v>
      </c>
      <c r="M32" s="18" t="s">
        <v>481</v>
      </c>
      <c r="N32" s="20" t="s">
        <v>481</v>
      </c>
      <c r="O32" s="18" t="s">
        <v>481</v>
      </c>
      <c r="P32" s="20" t="s">
        <v>481</v>
      </c>
      <c r="Q32" s="18" t="n">
        <v>439.36870242</v>
      </c>
      <c r="R32" s="20" t="n">
        <v>14.37239983</v>
      </c>
    </row>
    <row r="33" spans="1:18">
      <c r="A33" s="15" t="s">
        <v>508</v>
      </c>
      <c r="B33" s="17" t="n">
        <v>7325</v>
      </c>
      <c r="C33" s="18">
        <f>(74.0/B33*100)</f>
        <v/>
      </c>
      <c r="D33" s="19" t="n">
        <v>7251</v>
      </c>
      <c r="E33" s="18" t="n">
        <v>537.2308967</v>
      </c>
      <c r="F33" s="20" t="n">
        <v>4.23628905</v>
      </c>
      <c r="G33" s="18" t="n">
        <v>495.18094238</v>
      </c>
      <c r="H33" s="20" t="n">
        <v>2.91072088</v>
      </c>
      <c r="I33" s="18" t="s">
        <v>481</v>
      </c>
      <c r="J33" s="20" t="s">
        <v>481</v>
      </c>
      <c r="K33" s="18" t="s">
        <v>481</v>
      </c>
      <c r="L33" s="20" t="s">
        <v>481</v>
      </c>
      <c r="M33" s="18" t="s">
        <v>481</v>
      </c>
      <c r="N33" s="20" t="s">
        <v>481</v>
      </c>
      <c r="O33" s="18" t="s">
        <v>481</v>
      </c>
      <c r="P33" s="20" t="s">
        <v>481</v>
      </c>
      <c r="Q33" s="18" t="n">
        <v>461.58497957</v>
      </c>
      <c r="R33" s="20" t="n">
        <v>5.45964116</v>
      </c>
    </row>
    <row r="34" spans="1:18">
      <c r="A34" s="15" t="s">
        <v>509</v>
      </c>
      <c r="B34" s="17" t="n">
        <v>6350</v>
      </c>
      <c r="C34" s="18">
        <f>(65.0/B34*100)</f>
        <v/>
      </c>
      <c r="D34" s="19" t="n">
        <v>6285</v>
      </c>
      <c r="E34" s="18" t="n">
        <v>484.39725435</v>
      </c>
      <c r="F34" s="20" t="n">
        <v>5.16406179</v>
      </c>
      <c r="G34" s="18" t="n">
        <v>454.88095301</v>
      </c>
      <c r="H34" s="20" t="n">
        <v>2.81084245</v>
      </c>
      <c r="I34" s="18" t="s">
        <v>481</v>
      </c>
      <c r="J34" s="20" t="s">
        <v>481</v>
      </c>
      <c r="K34" s="18" t="s">
        <v>481</v>
      </c>
      <c r="L34" s="20" t="s">
        <v>481</v>
      </c>
      <c r="M34" s="18" t="s">
        <v>481</v>
      </c>
      <c r="N34" s="20" t="s">
        <v>481</v>
      </c>
      <c r="O34" s="18" t="s">
        <v>481</v>
      </c>
      <c r="P34" s="20" t="s">
        <v>481</v>
      </c>
      <c r="Q34" s="18" t="n">
        <v>400.78229101</v>
      </c>
      <c r="R34" s="20" t="n">
        <v>5.98970826</v>
      </c>
    </row>
    <row r="35" spans="1:18">
      <c r="A35" s="15" t="s">
        <v>510</v>
      </c>
      <c r="B35" s="17" t="n">
        <v>6406</v>
      </c>
      <c r="C35" s="18">
        <f>(36.0/B35*100)</f>
        <v/>
      </c>
      <c r="D35" s="19" t="n">
        <v>6370</v>
      </c>
      <c r="E35" s="18" t="n">
        <v>523.96458223</v>
      </c>
      <c r="F35" s="20" t="n">
        <v>2.93016601</v>
      </c>
      <c r="G35" s="18" t="n">
        <v>502.04872252</v>
      </c>
      <c r="H35" s="20" t="n">
        <v>2.21824151</v>
      </c>
      <c r="I35" s="18" t="s">
        <v>481</v>
      </c>
      <c r="J35" s="20" t="s">
        <v>481</v>
      </c>
      <c r="K35" s="18" t="s">
        <v>481</v>
      </c>
      <c r="L35" s="20" t="s">
        <v>481</v>
      </c>
      <c r="M35" s="18" t="s">
        <v>481</v>
      </c>
      <c r="N35" s="20" t="s">
        <v>481</v>
      </c>
      <c r="O35" s="18" t="s">
        <v>481</v>
      </c>
      <c r="P35" s="20" t="s">
        <v>481</v>
      </c>
      <c r="Q35" s="18" t="n">
        <v>473.85172802</v>
      </c>
      <c r="R35" s="20" t="n">
        <v>4.921897</v>
      </c>
    </row>
    <row r="36" spans="1:18">
      <c r="A36" s="15" t="s">
        <v>511</v>
      </c>
      <c r="B36" s="17" t="n">
        <v>6736</v>
      </c>
      <c r="C36" s="18">
        <f>(26.0/B36*100)</f>
        <v/>
      </c>
      <c r="D36" s="19" t="n">
        <v>6710</v>
      </c>
      <c r="E36" s="18" t="n">
        <v>499.20310342</v>
      </c>
      <c r="F36" s="20" t="n">
        <v>3.78425291</v>
      </c>
      <c r="G36" s="18" t="n">
        <v>497.80433118</v>
      </c>
      <c r="H36" s="20" t="n">
        <v>2.49600722</v>
      </c>
      <c r="I36" s="18" t="s">
        <v>481</v>
      </c>
      <c r="J36" s="20" t="s">
        <v>481</v>
      </c>
      <c r="K36" s="18" t="s">
        <v>481</v>
      </c>
      <c r="L36" s="20" t="s">
        <v>481</v>
      </c>
      <c r="M36" s="18" t="s">
        <v>481</v>
      </c>
      <c r="N36" s="20" t="s">
        <v>481</v>
      </c>
      <c r="O36" s="18" t="s">
        <v>481</v>
      </c>
      <c r="P36" s="20" t="s">
        <v>481</v>
      </c>
      <c r="Q36" s="18" t="n">
        <v>481.60168361</v>
      </c>
      <c r="R36" s="20" t="n">
        <v>4.22774111</v>
      </c>
    </row>
    <row r="37" spans="1:18">
      <c r="A37" s="15" t="s">
        <v>512</v>
      </c>
      <c r="B37" s="17" t="n">
        <v>5458</v>
      </c>
      <c r="C37" s="18">
        <f>(62.0/B37*100)</f>
        <v/>
      </c>
      <c r="D37" s="19" t="n">
        <v>5396</v>
      </c>
      <c r="E37" s="18" t="n">
        <v>512.98590007</v>
      </c>
      <c r="F37" s="20" t="n">
        <v>4.02978399</v>
      </c>
      <c r="G37" s="18" t="n">
        <v>506.02147543</v>
      </c>
      <c r="H37" s="20" t="n">
        <v>3.63162237</v>
      </c>
      <c r="I37" s="18" t="s">
        <v>481</v>
      </c>
      <c r="J37" s="20" t="s">
        <v>481</v>
      </c>
      <c r="K37" s="18" t="s">
        <v>481</v>
      </c>
      <c r="L37" s="20" t="s">
        <v>481</v>
      </c>
      <c r="M37" s="18" t="s">
        <v>481</v>
      </c>
      <c r="N37" s="20" t="s">
        <v>481</v>
      </c>
      <c r="O37" s="18" t="s">
        <v>481</v>
      </c>
      <c r="P37" s="20" t="s">
        <v>481</v>
      </c>
      <c r="Q37" s="18" t="n">
        <v>469.57071122</v>
      </c>
      <c r="R37" s="20" t="n">
        <v>5.51527982</v>
      </c>
    </row>
    <row r="38" spans="1:18">
      <c r="A38" s="15" t="s">
        <v>513</v>
      </c>
      <c r="B38" s="17" t="n">
        <v>5860</v>
      </c>
      <c r="C38" s="18">
        <f>(16.0/B38*100)</f>
        <v/>
      </c>
      <c r="D38" s="19" t="n">
        <v>5844</v>
      </c>
      <c r="E38" s="18" t="n">
        <v>499.97960937</v>
      </c>
      <c r="F38" s="20" t="n">
        <v>4.35662577</v>
      </c>
      <c r="G38" s="18" t="n">
        <v>497.30567043</v>
      </c>
      <c r="H38" s="20" t="n">
        <v>2.98770064</v>
      </c>
      <c r="I38" s="18" t="s">
        <v>481</v>
      </c>
      <c r="J38" s="20" t="s">
        <v>481</v>
      </c>
      <c r="K38" s="18" t="s">
        <v>481</v>
      </c>
      <c r="L38" s="20" t="s">
        <v>481</v>
      </c>
      <c r="M38" s="18" t="s">
        <v>481</v>
      </c>
      <c r="N38" s="20" t="s">
        <v>481</v>
      </c>
      <c r="O38" s="18" t="s">
        <v>481</v>
      </c>
      <c r="P38" s="20" t="s">
        <v>481</v>
      </c>
      <c r="Q38" s="18" t="n">
        <v>451.36541727</v>
      </c>
      <c r="R38" s="20" t="n">
        <v>6.304448</v>
      </c>
    </row>
    <row r="39" spans="1:18">
      <c r="A39" s="15" t="s">
        <v>514</v>
      </c>
      <c r="B39" s="17" t="n">
        <v>5895</v>
      </c>
      <c r="C39" s="18">
        <f>(30.0/B39*100)</f>
        <v/>
      </c>
      <c r="D39" s="19" t="n">
        <v>5865</v>
      </c>
      <c r="E39" s="18" t="n">
        <v>432.96548084</v>
      </c>
      <c r="F39" s="20" t="n">
        <v>7.13013027</v>
      </c>
      <c r="G39" s="18" t="n">
        <v>431.45045233</v>
      </c>
      <c r="H39" s="20" t="n">
        <v>3.86306766</v>
      </c>
      <c r="I39" s="18" t="s">
        <v>481</v>
      </c>
      <c r="J39" s="20" t="s">
        <v>481</v>
      </c>
      <c r="K39" s="18" t="s">
        <v>481</v>
      </c>
      <c r="L39" s="20" t="s">
        <v>481</v>
      </c>
      <c r="M39" s="18" t="s">
        <v>481</v>
      </c>
      <c r="N39" s="20" t="s">
        <v>481</v>
      </c>
      <c r="O39" s="18" t="s">
        <v>481</v>
      </c>
      <c r="P39" s="20" t="s">
        <v>481</v>
      </c>
      <c r="Q39" s="18" t="n">
        <v>386.85964807</v>
      </c>
      <c r="R39" s="20" t="n">
        <v>8.63750031</v>
      </c>
    </row>
    <row r="40" spans="1:18">
      <c r="A40" s="15" t="s">
        <v>515</v>
      </c>
      <c r="B40" s="17" t="n">
        <v>14157</v>
      </c>
      <c r="C40" s="18">
        <f>(258.0/B40*100)</f>
        <v/>
      </c>
      <c r="D40" s="19" t="n">
        <v>13899</v>
      </c>
      <c r="E40" s="18" t="n">
        <v>502.51268497</v>
      </c>
      <c r="F40" s="20" t="n">
        <v>3.52846872</v>
      </c>
      <c r="G40" s="18" t="n">
        <v>511.89536134</v>
      </c>
      <c r="H40" s="20" t="n">
        <v>3.32635857</v>
      </c>
      <c r="I40" s="18" t="s">
        <v>481</v>
      </c>
      <c r="J40" s="20" t="s">
        <v>481</v>
      </c>
      <c r="K40" s="18" t="s">
        <v>481</v>
      </c>
      <c r="L40" s="20" t="s">
        <v>481</v>
      </c>
      <c r="M40" s="18" t="s">
        <v>481</v>
      </c>
      <c r="N40" s="20" t="s">
        <v>481</v>
      </c>
      <c r="O40" s="18" t="s">
        <v>481</v>
      </c>
      <c r="P40" s="20" t="s">
        <v>481</v>
      </c>
      <c r="Q40" s="18" t="n">
        <v>467.99727483</v>
      </c>
      <c r="R40" s="20" t="n">
        <v>3.82662303</v>
      </c>
    </row>
    <row r="41" spans="1:18">
      <c r="A41" s="15" t="s">
        <v>516</v>
      </c>
      <c r="B41" s="17" t="n">
        <v>5712</v>
      </c>
      <c r="C41" s="18">
        <f>(40.0/B41*100)</f>
        <v/>
      </c>
      <c r="D41" s="19" t="n">
        <v>5672</v>
      </c>
      <c r="E41" s="18" t="n">
        <v>501.93168409</v>
      </c>
      <c r="F41" s="20" t="n">
        <v>4.16624912</v>
      </c>
      <c r="G41" s="18" t="n">
        <v>501.03295936</v>
      </c>
      <c r="H41" s="20" t="n">
        <v>3.50970806</v>
      </c>
      <c r="I41" s="18" t="s">
        <v>481</v>
      </c>
      <c r="J41" s="20" t="s">
        <v>481</v>
      </c>
      <c r="K41" s="18" t="s">
        <v>481</v>
      </c>
      <c r="L41" s="20" t="s">
        <v>481</v>
      </c>
      <c r="M41" s="18" t="s">
        <v>481</v>
      </c>
      <c r="N41" s="20" t="s">
        <v>481</v>
      </c>
      <c r="O41" s="18" t="s">
        <v>481</v>
      </c>
      <c r="P41" s="20" t="s">
        <v>481</v>
      </c>
      <c r="Q41" s="18" t="n">
        <v>472.7651744</v>
      </c>
      <c r="R41" s="20" t="n">
        <v>6.78248456</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363.73790034</v>
      </c>
      <c r="F45" s="20" t="n">
        <v>8.44942488</v>
      </c>
      <c r="G45" s="18" t="n">
        <v>353.57633386</v>
      </c>
      <c r="H45" s="20" t="n">
        <v>3.15050364</v>
      </c>
      <c r="I45" s="18" t="s">
        <v>481</v>
      </c>
      <c r="J45" s="20" t="s">
        <v>481</v>
      </c>
      <c r="K45" s="18" t="s">
        <v>481</v>
      </c>
      <c r="L45" s="20" t="s">
        <v>481</v>
      </c>
      <c r="M45" s="18" t="n">
        <v>337.70110786</v>
      </c>
      <c r="N45" s="20" t="n">
        <v>23.44861969</v>
      </c>
      <c r="O45" s="18" t="n">
        <v>329.76158942</v>
      </c>
      <c r="P45" s="20" t="n">
        <v>21.76720955</v>
      </c>
      <c r="Q45" s="18" t="n">
        <v>343.06782893</v>
      </c>
      <c r="R45" s="20" t="n">
        <v>3.10242068</v>
      </c>
    </row>
    <row r="46" spans="1:18">
      <c r="A46" s="15" t="s">
        <v>521</v>
      </c>
      <c r="B46" s="17" t="n">
        <v>23141</v>
      </c>
      <c r="C46" s="18">
        <f>(1130.0/B46*100)</f>
        <v/>
      </c>
      <c r="D46" s="19" t="n">
        <v>22011</v>
      </c>
      <c r="E46" s="18" t="n">
        <v>417.94182917</v>
      </c>
      <c r="F46" s="20" t="n">
        <v>5.80468413</v>
      </c>
      <c r="G46" s="18" t="n">
        <v>417.85418058</v>
      </c>
      <c r="H46" s="20" t="n">
        <v>2.69744342</v>
      </c>
      <c r="I46" s="18" t="s">
        <v>481</v>
      </c>
      <c r="J46" s="20" t="s">
        <v>481</v>
      </c>
      <c r="K46" s="18" t="s">
        <v>481</v>
      </c>
      <c r="L46" s="20" t="s">
        <v>481</v>
      </c>
      <c r="M46" s="18" t="s">
        <v>481</v>
      </c>
      <c r="N46" s="20" t="s">
        <v>481</v>
      </c>
      <c r="O46" s="18" t="s">
        <v>481</v>
      </c>
      <c r="P46" s="20" t="s">
        <v>481</v>
      </c>
      <c r="Q46" s="18" t="n">
        <v>368.42025613</v>
      </c>
      <c r="R46" s="20" t="n">
        <v>4.3568333</v>
      </c>
    </row>
    <row r="47" spans="1:18">
      <c r="A47" s="15" t="s">
        <v>522</v>
      </c>
      <c r="B47" s="17" t="n">
        <v>5928</v>
      </c>
      <c r="C47" s="18">
        <f>(70.0/B47*100)</f>
        <v/>
      </c>
      <c r="D47" s="19" t="n">
        <v>5858</v>
      </c>
      <c r="E47" s="18" t="n">
        <v>454.14331746</v>
      </c>
      <c r="F47" s="20" t="n">
        <v>6.36164385</v>
      </c>
      <c r="G47" s="18" t="n">
        <v>436.72791284</v>
      </c>
      <c r="H47" s="20" t="n">
        <v>4.84736291</v>
      </c>
      <c r="I47" s="18" t="s">
        <v>481</v>
      </c>
      <c r="J47" s="20" t="s">
        <v>481</v>
      </c>
      <c r="K47" s="18" t="s">
        <v>481</v>
      </c>
      <c r="L47" s="20" t="s">
        <v>481</v>
      </c>
      <c r="M47" s="18" t="s">
        <v>481</v>
      </c>
      <c r="N47" s="20" t="s">
        <v>481</v>
      </c>
      <c r="O47" s="18" t="s">
        <v>481</v>
      </c>
      <c r="P47" s="20" t="s">
        <v>481</v>
      </c>
      <c r="Q47" s="18" t="n">
        <v>400.38113253</v>
      </c>
      <c r="R47" s="20" t="n">
        <v>7.31912821</v>
      </c>
    </row>
    <row r="48" spans="1:18">
      <c r="A48" s="15" t="s">
        <v>523</v>
      </c>
      <c r="B48" s="17" t="n">
        <v>9841</v>
      </c>
      <c r="C48" s="18">
        <f>(7.0/B48*100)</f>
        <v/>
      </c>
      <c r="D48" s="19" t="n">
        <v>9834</v>
      </c>
      <c r="E48" s="18" t="n">
        <v>551.46902907</v>
      </c>
      <c r="F48" s="20" t="n">
        <v>11.51950285</v>
      </c>
      <c r="G48" s="18" t="n">
        <v>489.71667013</v>
      </c>
      <c r="H48" s="20" t="n">
        <v>4.77264194</v>
      </c>
      <c r="I48" s="18" t="s">
        <v>481</v>
      </c>
      <c r="J48" s="20" t="s">
        <v>481</v>
      </c>
      <c r="K48" s="18" t="s">
        <v>481</v>
      </c>
      <c r="L48" s="20" t="s">
        <v>481</v>
      </c>
      <c r="M48" s="18" t="s">
        <v>481</v>
      </c>
      <c r="N48" s="20" t="s">
        <v>481</v>
      </c>
      <c r="O48" s="18" t="s">
        <v>481</v>
      </c>
      <c r="P48" s="20" t="s">
        <v>481</v>
      </c>
      <c r="Q48" s="18" t="n">
        <v>441.16957869</v>
      </c>
      <c r="R48" s="20" t="n">
        <v>8.613140380000001</v>
      </c>
    </row>
    <row r="49" spans="1:18">
      <c r="A49" s="15" t="s">
        <v>524</v>
      </c>
      <c r="B49" s="17" t="n">
        <v>6349</v>
      </c>
      <c r="C49" s="18">
        <f>(56.0/B49*100)</f>
        <v/>
      </c>
      <c r="D49" s="19" t="n">
        <v>6293</v>
      </c>
      <c r="E49" s="18" t="n">
        <v>449.55832254</v>
      </c>
      <c r="F49" s="20" t="n">
        <v>4.13654642</v>
      </c>
      <c r="G49" s="18" t="n">
        <v>423.3063714</v>
      </c>
      <c r="H49" s="20" t="n">
        <v>3.26105961</v>
      </c>
      <c r="I49" s="18" t="s">
        <v>481</v>
      </c>
      <c r="J49" s="20" t="s">
        <v>481</v>
      </c>
      <c r="K49" s="18" t="s">
        <v>481</v>
      </c>
      <c r="L49" s="20" t="s">
        <v>481</v>
      </c>
      <c r="M49" s="18" t="n">
        <v>419.0078</v>
      </c>
      <c r="N49" s="20" t="n">
        <v>41.85937607</v>
      </c>
      <c r="O49" s="18" t="n">
        <v>403.0144</v>
      </c>
      <c r="P49" s="20" t="n">
        <v>37.3066876</v>
      </c>
      <c r="Q49" s="18" t="n">
        <v>389.39725118</v>
      </c>
      <c r="R49" s="20" t="n">
        <v>6.83920593</v>
      </c>
    </row>
    <row r="50" spans="1:18">
      <c r="A50" s="15" t="s">
        <v>525</v>
      </c>
      <c r="B50" s="17" t="n">
        <v>11795</v>
      </c>
      <c r="C50" s="18">
        <f>(218.0/B50*100)</f>
        <v/>
      </c>
      <c r="D50" s="19" t="n">
        <v>11577</v>
      </c>
      <c r="E50" s="18" t="n">
        <v>442.93396564</v>
      </c>
      <c r="F50" s="20" t="n">
        <v>3.79211306</v>
      </c>
      <c r="G50" s="18" t="n">
        <v>420.6677963</v>
      </c>
      <c r="H50" s="20" t="n">
        <v>2.93110692</v>
      </c>
      <c r="I50" s="18" t="s">
        <v>481</v>
      </c>
      <c r="J50" s="20" t="s">
        <v>481</v>
      </c>
      <c r="K50" s="18" t="s">
        <v>481</v>
      </c>
      <c r="L50" s="20" t="s">
        <v>481</v>
      </c>
      <c r="M50" s="18" t="s">
        <v>481</v>
      </c>
      <c r="N50" s="20" t="s">
        <v>481</v>
      </c>
      <c r="O50" s="18" t="s">
        <v>481</v>
      </c>
      <c r="P50" s="20" t="s">
        <v>481</v>
      </c>
      <c r="Q50" s="18" t="n">
        <v>387.66220592</v>
      </c>
      <c r="R50" s="20" t="n">
        <v>6.88489359</v>
      </c>
    </row>
    <row r="51" spans="1:18">
      <c r="A51" s="15" t="s">
        <v>526</v>
      </c>
      <c r="B51" s="17" t="n">
        <v>6866</v>
      </c>
      <c r="C51" s="18">
        <f>(116.0/B51*100)</f>
        <v/>
      </c>
      <c r="D51" s="19" t="n">
        <v>6750</v>
      </c>
      <c r="E51" s="18" t="n">
        <v>440.54219749</v>
      </c>
      <c r="F51" s="20" t="n">
        <v>3.68715592</v>
      </c>
      <c r="G51" s="18" t="n">
        <v>428.94484565</v>
      </c>
      <c r="H51" s="20" t="n">
        <v>2.60735147</v>
      </c>
      <c r="I51" s="18" t="s">
        <v>481</v>
      </c>
      <c r="J51" s="20" t="s">
        <v>481</v>
      </c>
      <c r="K51" s="18" t="s">
        <v>481</v>
      </c>
      <c r="L51" s="20" t="s">
        <v>481</v>
      </c>
      <c r="M51" s="18" t="s">
        <v>481</v>
      </c>
      <c r="N51" s="20" t="s">
        <v>481</v>
      </c>
      <c r="O51" s="18" t="s">
        <v>481</v>
      </c>
      <c r="P51" s="20" t="s">
        <v>481</v>
      </c>
      <c r="Q51" s="18" t="n">
        <v>406.6572981</v>
      </c>
      <c r="R51" s="20" t="n">
        <v>4.13980474</v>
      </c>
    </row>
    <row r="52" spans="1:18">
      <c r="A52" s="15" t="s">
        <v>527</v>
      </c>
      <c r="B52" s="17" t="n">
        <v>5809</v>
      </c>
      <c r="C52" s="18">
        <f>(70.0/B52*100)</f>
        <v/>
      </c>
      <c r="D52" s="19" t="n">
        <v>5739</v>
      </c>
      <c r="E52" s="18" t="n">
        <v>465.32379887</v>
      </c>
      <c r="F52" s="20" t="n">
        <v>4.01831164</v>
      </c>
      <c r="G52" s="18" t="n">
        <v>500.67288338</v>
      </c>
      <c r="H52" s="20" t="n">
        <v>2.72489545</v>
      </c>
      <c r="I52" s="18" t="s">
        <v>481</v>
      </c>
      <c r="J52" s="20" t="s">
        <v>481</v>
      </c>
      <c r="K52" s="18" t="s">
        <v>481</v>
      </c>
      <c r="L52" s="20" t="s">
        <v>481</v>
      </c>
      <c r="M52" s="18" t="s">
        <v>481</v>
      </c>
      <c r="N52" s="20" t="s">
        <v>481</v>
      </c>
      <c r="O52" s="18" t="s">
        <v>481</v>
      </c>
      <c r="P52" s="20" t="s">
        <v>481</v>
      </c>
      <c r="Q52" s="18" t="n">
        <v>456.20165943</v>
      </c>
      <c r="R52" s="20" t="n">
        <v>5.61935953</v>
      </c>
    </row>
    <row r="53" spans="1:18">
      <c r="A53" s="15" t="s">
        <v>528</v>
      </c>
      <c r="B53" s="17" t="n">
        <v>5571</v>
      </c>
      <c r="C53" s="18">
        <f>(84.0/B53*100)</f>
        <v/>
      </c>
      <c r="D53" s="19" t="n">
        <v>5487</v>
      </c>
      <c r="E53" s="18" t="n">
        <v>426.87599143</v>
      </c>
      <c r="F53" s="20" t="n">
        <v>5.17020688</v>
      </c>
      <c r="G53" s="18" t="n">
        <v>452.34100285</v>
      </c>
      <c r="H53" s="20" t="n">
        <v>2.00344253</v>
      </c>
      <c r="I53" s="18" t="s">
        <v>481</v>
      </c>
      <c r="J53" s="20" t="s">
        <v>481</v>
      </c>
      <c r="K53" s="18" t="s">
        <v>481</v>
      </c>
      <c r="L53" s="20" t="s">
        <v>481</v>
      </c>
      <c r="M53" s="18" t="s">
        <v>481</v>
      </c>
      <c r="N53" s="20" t="s">
        <v>481</v>
      </c>
      <c r="O53" s="18" t="s">
        <v>481</v>
      </c>
      <c r="P53" s="20" t="s">
        <v>481</v>
      </c>
      <c r="Q53" s="18" t="n">
        <v>419.34256317</v>
      </c>
      <c r="R53" s="20" t="n">
        <v>3.48662435</v>
      </c>
    </row>
    <row r="54" spans="1:18">
      <c r="A54" s="15" t="s">
        <v>529</v>
      </c>
      <c r="B54" s="17" t="n">
        <v>4740</v>
      </c>
      <c r="C54" s="18">
        <f>(38.0/B54*100)</f>
        <v/>
      </c>
      <c r="D54" s="19" t="n">
        <v>4702</v>
      </c>
      <c r="E54" s="18" t="n">
        <v>372.11900576</v>
      </c>
      <c r="F54" s="20" t="n">
        <v>7.40180268</v>
      </c>
      <c r="G54" s="18" t="n">
        <v>368.17301429</v>
      </c>
      <c r="H54" s="20" t="n">
        <v>3.27224087</v>
      </c>
      <c r="I54" s="18" t="s">
        <v>481</v>
      </c>
      <c r="J54" s="20" t="s">
        <v>481</v>
      </c>
      <c r="K54" s="18" t="s">
        <v>481</v>
      </c>
      <c r="L54" s="20" t="s">
        <v>481</v>
      </c>
      <c r="M54" s="18" t="s">
        <v>481</v>
      </c>
      <c r="N54" s="20" t="s">
        <v>481</v>
      </c>
      <c r="O54" s="18" t="s">
        <v>481</v>
      </c>
      <c r="P54" s="20" t="s">
        <v>481</v>
      </c>
      <c r="Q54" s="18" t="n">
        <v>333.33216029</v>
      </c>
      <c r="R54" s="20" t="n">
        <v>3.42093082</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(76.0/B56*100)</f>
        <v/>
      </c>
      <c r="D56" s="19" t="n">
        <v>5283</v>
      </c>
      <c r="E56" s="18" t="n">
        <v>536.25480928</v>
      </c>
      <c r="F56" s="20" t="n">
        <v>6.91265545</v>
      </c>
      <c r="G56" s="18" t="n">
        <v>527.45007371</v>
      </c>
      <c r="H56" s="20" t="n">
        <v>2.61333694</v>
      </c>
      <c r="I56" s="18" t="s">
        <v>481</v>
      </c>
      <c r="J56" s="20" t="s">
        <v>481</v>
      </c>
      <c r="K56" s="18" t="s">
        <v>481</v>
      </c>
      <c r="L56" s="20" t="s">
        <v>481</v>
      </c>
      <c r="M56" s="18" t="s">
        <v>481</v>
      </c>
      <c r="N56" s="20" t="s">
        <v>481</v>
      </c>
      <c r="O56" s="18" t="s">
        <v>481</v>
      </c>
      <c r="P56" s="20" t="s">
        <v>481</v>
      </c>
      <c r="Q56" s="18" t="n">
        <v>499.27461083</v>
      </c>
      <c r="R56" s="20" t="n">
        <v>8.193785310000001</v>
      </c>
    </row>
    <row r="57" spans="1:18">
      <c r="A57" s="15" t="s">
        <v>532</v>
      </c>
      <c r="B57" s="17" t="n">
        <v>6513</v>
      </c>
      <c r="C57" s="18">
        <f>(0.0/B57*100)</f>
        <v/>
      </c>
      <c r="D57" s="19" t="n">
        <v>6513</v>
      </c>
      <c r="E57" s="18" t="n">
        <v>429.97484785</v>
      </c>
      <c r="F57" s="20" t="n">
        <v>12.05276347</v>
      </c>
      <c r="G57" s="18" t="n">
        <v>397.46795292</v>
      </c>
      <c r="H57" s="20" t="n">
        <v>3.05044832</v>
      </c>
      <c r="I57" s="18" t="s">
        <v>481</v>
      </c>
      <c r="J57" s="20" t="s">
        <v>481</v>
      </c>
      <c r="K57" s="18" t="s">
        <v>481</v>
      </c>
      <c r="L57" s="20" t="s">
        <v>481</v>
      </c>
      <c r="M57" s="18" t="s">
        <v>481</v>
      </c>
      <c r="N57" s="20" t="s">
        <v>481</v>
      </c>
      <c r="O57" s="18" t="n">
        <v>261.32989398</v>
      </c>
      <c r="P57" s="20" t="n">
        <v>37.59752495</v>
      </c>
      <c r="Q57" s="18" t="n">
        <v>393.34372554</v>
      </c>
      <c r="R57" s="20" t="n">
        <v>4.94093184</v>
      </c>
    </row>
    <row r="58" spans="1:18">
      <c r="A58" s="15" t="s">
        <v>533</v>
      </c>
      <c r="B58" s="17" t="n">
        <v>7267</v>
      </c>
      <c r="C58" s="18">
        <f>(10.0/B58*100)</f>
        <v/>
      </c>
      <c r="D58" s="19" t="n">
        <v>7257</v>
      </c>
      <c r="E58" s="18" t="n">
        <v>421.58663622</v>
      </c>
      <c r="F58" s="20" t="n">
        <v>3.79539177</v>
      </c>
      <c r="G58" s="18" t="n">
        <v>407.94000794</v>
      </c>
      <c r="H58" s="20" t="n">
        <v>3.15773815</v>
      </c>
      <c r="I58" s="18" t="s">
        <v>481</v>
      </c>
      <c r="J58" s="20" t="s">
        <v>481</v>
      </c>
      <c r="K58" s="18" t="s">
        <v>481</v>
      </c>
      <c r="L58" s="20" t="s">
        <v>481</v>
      </c>
      <c r="M58" s="18" t="n">
        <v>350.41032039</v>
      </c>
      <c r="N58" s="20" t="n">
        <v>46.65773501</v>
      </c>
      <c r="O58" s="18" t="n">
        <v>311.37629774</v>
      </c>
      <c r="P58" s="20" t="n">
        <v>24.50862866</v>
      </c>
      <c r="Q58" s="18" t="n">
        <v>394.76780218</v>
      </c>
      <c r="R58" s="20" t="n">
        <v>5.66727406</v>
      </c>
    </row>
    <row r="59" spans="1:18">
      <c r="A59" s="15" t="s">
        <v>534</v>
      </c>
      <c r="B59" s="17" t="n">
        <v>4826</v>
      </c>
      <c r="C59" s="18">
        <f>(26.0/B59*100)</f>
        <v/>
      </c>
      <c r="D59" s="19" t="n">
        <v>4800</v>
      </c>
      <c r="E59" s="18" t="n">
        <v>329.44303462</v>
      </c>
      <c r="F59" s="20" t="n">
        <v>4.46527585</v>
      </c>
      <c r="G59" s="18" t="n">
        <v>357.3384428</v>
      </c>
      <c r="H59" s="20" t="n">
        <v>1.81116053</v>
      </c>
      <c r="I59" s="18" t="s">
        <v>481</v>
      </c>
      <c r="J59" s="20" t="s">
        <v>481</v>
      </c>
      <c r="K59" s="18" t="s">
        <v>481</v>
      </c>
      <c r="L59" s="20" t="s">
        <v>481</v>
      </c>
      <c r="M59" s="18" t="s">
        <v>481</v>
      </c>
      <c r="N59" s="20" t="s">
        <v>481</v>
      </c>
      <c r="O59" s="18" t="n">
        <v>299.40337547</v>
      </c>
      <c r="P59" s="20" t="n">
        <v>20.27375929</v>
      </c>
      <c r="Q59" s="18" t="n">
        <v>330.04324575</v>
      </c>
      <c r="R59" s="20" t="n">
        <v>4.1781431</v>
      </c>
    </row>
    <row r="60" spans="1:18">
      <c r="A60" s="15" t="s">
        <v>535</v>
      </c>
      <c r="B60" s="17" t="n">
        <v>4546</v>
      </c>
      <c r="C60" s="18">
        <f>(15.0/B60*100)</f>
        <v/>
      </c>
      <c r="D60" s="19" t="n">
        <v>4531</v>
      </c>
      <c r="E60" s="18" t="n">
        <v>357.75020894</v>
      </c>
      <c r="F60" s="20" t="n">
        <v>9.097489319999999</v>
      </c>
      <c r="G60" s="18" t="n">
        <v>348.01985728</v>
      </c>
      <c r="H60" s="20" t="n">
        <v>4.36571729</v>
      </c>
      <c r="I60" s="18" t="s">
        <v>481</v>
      </c>
      <c r="J60" s="20" t="s">
        <v>481</v>
      </c>
      <c r="K60" s="18" t="s">
        <v>481</v>
      </c>
      <c r="L60" s="20" t="s">
        <v>481</v>
      </c>
      <c r="M60" s="18" t="s">
        <v>481</v>
      </c>
      <c r="N60" s="20" t="s">
        <v>481</v>
      </c>
      <c r="O60" s="18" t="n">
        <v>364.28031142</v>
      </c>
      <c r="P60" s="20" t="n">
        <v>51.27953544</v>
      </c>
      <c r="Q60" s="18" t="n">
        <v>337.16557329</v>
      </c>
      <c r="R60" s="20" t="n">
        <v>6.46881242</v>
      </c>
    </row>
    <row r="61" spans="1:18">
      <c r="A61" s="15" t="s">
        <v>536</v>
      </c>
      <c r="B61" s="17" t="n">
        <v>6525</v>
      </c>
      <c r="C61" s="18">
        <f>(135.0/B61*100)</f>
        <v/>
      </c>
      <c r="D61" s="19" t="n">
        <v>6390</v>
      </c>
      <c r="E61" s="18" t="n">
        <v>481.9475325</v>
      </c>
      <c r="F61" s="20" t="n">
        <v>3.0851497</v>
      </c>
      <c r="G61" s="18" t="n">
        <v>476.52293429</v>
      </c>
      <c r="H61" s="20" t="n">
        <v>3.17249982</v>
      </c>
      <c r="I61" s="18" t="s">
        <v>481</v>
      </c>
      <c r="J61" s="20" t="s">
        <v>481</v>
      </c>
      <c r="K61" s="18" t="s">
        <v>481</v>
      </c>
      <c r="L61" s="20" t="s">
        <v>481</v>
      </c>
      <c r="M61" s="18" t="s">
        <v>481</v>
      </c>
      <c r="N61" s="20" t="s">
        <v>481</v>
      </c>
      <c r="O61" s="18" t="s">
        <v>481</v>
      </c>
      <c r="P61" s="20" t="s">
        <v>481</v>
      </c>
      <c r="Q61" s="18" t="n">
        <v>440.41751297</v>
      </c>
      <c r="R61" s="20" t="n">
        <v>4.68002533</v>
      </c>
    </row>
    <row r="62" spans="1:18">
      <c r="A62" s="15" t="s">
        <v>537</v>
      </c>
      <c r="B62" s="17" t="n">
        <v>4476</v>
      </c>
      <c r="C62" s="18">
        <f>(3.0/B62*100)</f>
        <v/>
      </c>
      <c r="D62" s="19" t="n">
        <v>4473</v>
      </c>
      <c r="E62" s="18" t="n">
        <v>522.69076153</v>
      </c>
      <c r="F62" s="20" t="n">
        <v>3.99913628</v>
      </c>
      <c r="G62" s="18" t="n">
        <v>506.81315172</v>
      </c>
      <c r="H62" s="20" t="n">
        <v>1.43788095</v>
      </c>
      <c r="I62" s="18" t="s">
        <v>481</v>
      </c>
      <c r="J62" s="20" t="s">
        <v>481</v>
      </c>
      <c r="K62" s="18" t="s">
        <v>481</v>
      </c>
      <c r="L62" s="20" t="s">
        <v>481</v>
      </c>
      <c r="M62" s="18" t="s">
        <v>481</v>
      </c>
      <c r="N62" s="20" t="s">
        <v>481</v>
      </c>
      <c r="O62" s="18" t="s">
        <v>481</v>
      </c>
      <c r="P62" s="20" t="s">
        <v>481</v>
      </c>
      <c r="Q62" s="18" t="n">
        <v>488.14830496</v>
      </c>
      <c r="R62" s="20" t="n">
        <v>9.022879870000001</v>
      </c>
    </row>
    <row r="63" spans="1:18">
      <c r="A63" s="15" t="s">
        <v>538</v>
      </c>
      <c r="B63" s="17" t="n">
        <v>5324</v>
      </c>
      <c r="C63" s="18">
        <f>(13.0/B63*100)</f>
        <v/>
      </c>
      <c r="D63" s="19" t="n">
        <v>5311</v>
      </c>
      <c r="E63" s="18" t="n">
        <v>357.71039028</v>
      </c>
      <c r="F63" s="20" t="n">
        <v>4.33176126</v>
      </c>
      <c r="G63" s="18" t="n">
        <v>361.66958675</v>
      </c>
      <c r="H63" s="20" t="n">
        <v>1.95955989</v>
      </c>
      <c r="I63" s="18" t="s">
        <v>481</v>
      </c>
      <c r="J63" s="20" t="s">
        <v>481</v>
      </c>
      <c r="K63" s="18" t="s">
        <v>481</v>
      </c>
      <c r="L63" s="20" t="s">
        <v>481</v>
      </c>
      <c r="M63" s="18" t="n">
        <v>373.24810674</v>
      </c>
      <c r="N63" s="20" t="n">
        <v>52.63329231</v>
      </c>
      <c r="O63" s="18" t="n">
        <v>304.55497449</v>
      </c>
      <c r="P63" s="20" t="n">
        <v>31.95527839</v>
      </c>
      <c r="Q63" s="18" t="n">
        <v>330.28693638</v>
      </c>
      <c r="R63" s="20" t="n">
        <v>3.12375431</v>
      </c>
    </row>
    <row r="64" spans="1:18">
      <c r="A64" s="15" t="s">
        <v>539</v>
      </c>
      <c r="B64" s="17" t="n">
        <v>3634</v>
      </c>
      <c r="C64" s="18">
        <f>(3.0/B64*100)</f>
        <v/>
      </c>
      <c r="D64" s="19" t="n">
        <v>3631</v>
      </c>
      <c r="E64" s="18" t="n">
        <v>467.53960528</v>
      </c>
      <c r="F64" s="20" t="n">
        <v>6.01808968</v>
      </c>
      <c r="G64" s="18" t="n">
        <v>451.32324394</v>
      </c>
      <c r="H64" s="20" t="n">
        <v>2.2376073</v>
      </c>
      <c r="I64" s="18" t="s">
        <v>481</v>
      </c>
      <c r="J64" s="20" t="s">
        <v>481</v>
      </c>
      <c r="K64" s="18" t="s">
        <v>481</v>
      </c>
      <c r="L64" s="20" t="s">
        <v>481</v>
      </c>
      <c r="M64" s="18" t="n">
        <v>426.9829</v>
      </c>
      <c r="N64" s="20" t="n">
        <v>21.81972991</v>
      </c>
      <c r="O64" s="18" t="n">
        <v>404.22250518</v>
      </c>
      <c r="P64" s="20" t="n">
        <v>70.50461269</v>
      </c>
      <c r="Q64" s="18" t="n">
        <v>398.76497379</v>
      </c>
      <c r="R64" s="20" t="n">
        <v>5.55920434</v>
      </c>
    </row>
    <row r="65" spans="1:18">
      <c r="A65" s="15" t="s">
        <v>540</v>
      </c>
      <c r="B65" s="17" t="n">
        <v>5325</v>
      </c>
      <c r="C65" s="18">
        <f>(14.0/B65*100)</f>
        <v/>
      </c>
      <c r="D65" s="19" t="n">
        <v>5311</v>
      </c>
      <c r="E65" s="18" t="n">
        <v>426.74033131</v>
      </c>
      <c r="F65" s="20" t="n">
        <v>4.31775672</v>
      </c>
      <c r="G65" s="18" t="n">
        <v>421.08846529</v>
      </c>
      <c r="H65" s="20" t="n">
        <v>2.77647197</v>
      </c>
      <c r="I65" s="18" t="s">
        <v>481</v>
      </c>
      <c r="J65" s="20" t="s">
        <v>481</v>
      </c>
      <c r="K65" s="18" t="s">
        <v>481</v>
      </c>
      <c r="L65" s="20" t="s">
        <v>481</v>
      </c>
      <c r="M65" s="18" t="n">
        <v>301.9413734</v>
      </c>
      <c r="N65" s="20" t="n">
        <v>43.34749244</v>
      </c>
      <c r="O65" s="18" t="n">
        <v>340.15476799</v>
      </c>
      <c r="P65" s="20" t="n">
        <v>118.10300869</v>
      </c>
      <c r="Q65" s="18" t="n">
        <v>391.13771271</v>
      </c>
      <c r="R65" s="20" t="n">
        <v>4.74182935</v>
      </c>
    </row>
    <row r="66" spans="1:18">
      <c r="A66" s="15" t="s">
        <v>541</v>
      </c>
      <c r="B66" s="17" t="n">
        <v>5665</v>
      </c>
      <c r="C66" s="18">
        <f>(74.0/B66*100)</f>
        <v/>
      </c>
      <c r="D66" s="19" t="n">
        <v>5591</v>
      </c>
      <c r="E66" s="18" t="n">
        <v>434.08120884</v>
      </c>
      <c r="F66" s="20" t="n">
        <v>2.55023287</v>
      </c>
      <c r="G66" s="18" t="n">
        <v>432.98497807</v>
      </c>
      <c r="H66" s="20" t="n">
        <v>2.43023331</v>
      </c>
      <c r="I66" s="18" t="s">
        <v>481</v>
      </c>
      <c r="J66" s="20" t="s">
        <v>481</v>
      </c>
      <c r="K66" s="18" t="s">
        <v>481</v>
      </c>
      <c r="L66" s="20" t="s">
        <v>481</v>
      </c>
      <c r="M66" s="18" t="s">
        <v>481</v>
      </c>
      <c r="N66" s="20" t="s">
        <v>481</v>
      </c>
      <c r="O66" s="18" t="s">
        <v>481</v>
      </c>
      <c r="P66" s="20" t="s">
        <v>481</v>
      </c>
      <c r="Q66" s="18" t="n">
        <v>401.31867464</v>
      </c>
      <c r="R66" s="20" t="n">
        <v>3.77748053</v>
      </c>
    </row>
    <row r="67" spans="1:18">
      <c r="A67" s="15" t="s">
        <v>542</v>
      </c>
      <c r="B67" s="17" t="n">
        <v>6971</v>
      </c>
      <c r="C67" s="18">
        <f>(21.0/B67*100)</f>
        <v/>
      </c>
      <c r="D67" s="19" t="n">
        <v>6950</v>
      </c>
      <c r="E67" s="18" t="n">
        <v>435.88426219</v>
      </c>
      <c r="F67" s="20" t="n">
        <v>4.77963176</v>
      </c>
      <c r="G67" s="18" t="n">
        <v>393.11629867</v>
      </c>
      <c r="H67" s="20" t="n">
        <v>2.78287219</v>
      </c>
      <c r="I67" s="18" t="s">
        <v>481</v>
      </c>
      <c r="J67" s="20" t="s">
        <v>481</v>
      </c>
      <c r="K67" s="18" t="s">
        <v>481</v>
      </c>
      <c r="L67" s="20" t="s">
        <v>481</v>
      </c>
      <c r="M67" s="18" t="s">
        <v>481</v>
      </c>
      <c r="N67" s="20" t="s">
        <v>481</v>
      </c>
      <c r="O67" s="18" t="s">
        <v>481</v>
      </c>
      <c r="P67" s="20" t="s">
        <v>481</v>
      </c>
      <c r="Q67" s="18" t="n">
        <v>384.00427282</v>
      </c>
      <c r="R67" s="20" t="n">
        <v>6.37883533</v>
      </c>
    </row>
    <row r="68" spans="1:18">
      <c r="A68" s="15" t="s">
        <v>543</v>
      </c>
      <c r="B68" s="17" t="n">
        <v>12083</v>
      </c>
      <c r="C68" s="18">
        <f>(26.0/B68*100)</f>
        <v/>
      </c>
      <c r="D68" s="19" t="n">
        <v>12057</v>
      </c>
      <c r="E68" s="18" t="n">
        <v>409.9837045</v>
      </c>
      <c r="F68" s="20" t="n">
        <v>2.2698731</v>
      </c>
      <c r="G68" s="18" t="n">
        <v>404.11955404</v>
      </c>
      <c r="H68" s="20" t="n">
        <v>1.53775579</v>
      </c>
      <c r="I68" s="18" t="s">
        <v>481</v>
      </c>
      <c r="J68" s="20" t="s">
        <v>481</v>
      </c>
      <c r="K68" s="18" t="s">
        <v>481</v>
      </c>
      <c r="L68" s="20" t="s">
        <v>481</v>
      </c>
      <c r="M68" s="18" t="s">
        <v>481</v>
      </c>
      <c r="N68" s="20" t="s">
        <v>481</v>
      </c>
      <c r="O68" s="18" t="s">
        <v>481</v>
      </c>
      <c r="P68" s="20" t="s">
        <v>481</v>
      </c>
      <c r="Q68" s="18" t="n">
        <v>385.46817147</v>
      </c>
      <c r="R68" s="20" t="n">
        <v>2.83499164</v>
      </c>
    </row>
    <row r="69" spans="1:18">
      <c r="A69" s="15" t="s">
        <v>544</v>
      </c>
      <c r="B69" s="17" t="n">
        <v>4876</v>
      </c>
      <c r="C69" s="18">
        <f>(0.0/B69*100)</f>
        <v/>
      </c>
      <c r="D69" s="19" t="n">
        <v>4876</v>
      </c>
      <c r="E69" s="18" t="n">
        <v>442.46498561</v>
      </c>
      <c r="F69" s="20" t="n">
        <v>5.39041043</v>
      </c>
      <c r="G69" s="18" t="n">
        <v>432.47296358</v>
      </c>
      <c r="H69" s="20" t="n">
        <v>4.12438127</v>
      </c>
      <c r="I69" s="18" t="s">
        <v>481</v>
      </c>
      <c r="J69" s="20" t="s">
        <v>481</v>
      </c>
      <c r="K69" s="18" t="s">
        <v>481</v>
      </c>
      <c r="L69" s="20" t="s">
        <v>481</v>
      </c>
      <c r="M69" s="18" t="s">
        <v>481</v>
      </c>
      <c r="N69" s="20" t="s">
        <v>481</v>
      </c>
      <c r="O69" s="18" t="s">
        <v>481</v>
      </c>
      <c r="P69" s="20" t="s">
        <v>481</v>
      </c>
      <c r="Q69" s="18" t="n">
        <v>409.5698204</v>
      </c>
      <c r="R69" s="20" t="n">
        <v>9.19051621</v>
      </c>
    </row>
    <row r="70" spans="1:18">
      <c r="A70" s="15" t="s">
        <v>545</v>
      </c>
      <c r="B70" s="17" t="n">
        <v>6036</v>
      </c>
      <c r="C70" s="18">
        <f>(223.0/B70*100)</f>
        <v/>
      </c>
      <c r="D70" s="19" t="n">
        <v>5813</v>
      </c>
      <c r="E70" s="18" t="n">
        <v>492.75967451</v>
      </c>
      <c r="F70" s="20" t="n">
        <v>3.30222436</v>
      </c>
      <c r="G70" s="18" t="n">
        <v>509.44486646</v>
      </c>
      <c r="H70" s="20" t="n">
        <v>4.11864568</v>
      </c>
      <c r="I70" s="18" t="s">
        <v>481</v>
      </c>
      <c r="J70" s="20" t="s">
        <v>481</v>
      </c>
      <c r="K70" s="18" t="s">
        <v>481</v>
      </c>
      <c r="L70" s="20" t="s">
        <v>481</v>
      </c>
      <c r="M70" s="18" t="s">
        <v>481</v>
      </c>
      <c r="N70" s="20" t="s">
        <v>481</v>
      </c>
      <c r="O70" s="18" t="s">
        <v>481</v>
      </c>
      <c r="P70" s="20" t="s">
        <v>481</v>
      </c>
      <c r="Q70" s="18" t="n">
        <v>474.49417073</v>
      </c>
      <c r="R70" s="20" t="n">
        <v>5.03314849</v>
      </c>
    </row>
    <row r="71" spans="1:18">
      <c r="A71" s="15" t="s">
        <v>546</v>
      </c>
      <c r="B71" s="17" t="n">
        <v>6115</v>
      </c>
      <c r="C71" s="18">
        <f>(17.0/B71*100)</f>
        <v/>
      </c>
      <c r="D71" s="19" t="n">
        <v>6098</v>
      </c>
      <c r="E71" s="18" t="n">
        <v>539.73733218</v>
      </c>
      <c r="F71" s="20" t="n">
        <v>3.30106511</v>
      </c>
      <c r="G71" s="18" t="n">
        <v>537.65347863</v>
      </c>
      <c r="H71" s="20" t="n">
        <v>1.69763941</v>
      </c>
      <c r="I71" s="18" t="s">
        <v>481</v>
      </c>
      <c r="J71" s="20" t="s">
        <v>481</v>
      </c>
      <c r="K71" s="18" t="s">
        <v>481</v>
      </c>
      <c r="L71" s="20" t="s">
        <v>481</v>
      </c>
      <c r="M71" s="18" t="s">
        <v>481</v>
      </c>
      <c r="N71" s="20" t="s">
        <v>481</v>
      </c>
      <c r="O71" s="18" t="s">
        <v>481</v>
      </c>
      <c r="P71" s="20" t="s">
        <v>481</v>
      </c>
      <c r="Q71" s="18" t="n">
        <v>508.58418021</v>
      </c>
      <c r="R71" s="20" t="n">
        <v>6.27344794</v>
      </c>
    </row>
    <row r="72" spans="1:18">
      <c r="A72" s="15" t="s">
        <v>547</v>
      </c>
      <c r="B72" s="17" t="n">
        <v>7708</v>
      </c>
      <c r="C72" s="18">
        <f>(5.0/B72*100)</f>
        <v/>
      </c>
      <c r="D72" s="19" t="n">
        <v>7703</v>
      </c>
      <c r="E72" s="18" t="n">
        <v>505.10915366</v>
      </c>
      <c r="F72" s="20" t="n">
        <v>2.88026859</v>
      </c>
      <c r="G72" s="18" t="n">
        <v>492.96877195</v>
      </c>
      <c r="H72" s="20" t="n">
        <v>2.93537295</v>
      </c>
      <c r="I72" s="18" t="s">
        <v>481</v>
      </c>
      <c r="J72" s="20" t="s">
        <v>481</v>
      </c>
      <c r="K72" s="18" t="s">
        <v>481</v>
      </c>
      <c r="L72" s="20" t="s">
        <v>481</v>
      </c>
      <c r="M72" s="18" t="s">
        <v>481</v>
      </c>
      <c r="N72" s="20" t="s">
        <v>481</v>
      </c>
      <c r="O72" s="18" t="s">
        <v>481</v>
      </c>
      <c r="P72" s="20" t="s">
        <v>481</v>
      </c>
      <c r="Q72" s="18" t="n">
        <v>466.99486188</v>
      </c>
      <c r="R72" s="20" t="n">
        <v>11.89174823</v>
      </c>
    </row>
    <row r="73" spans="1:18">
      <c r="A73" s="15" t="s">
        <v>548</v>
      </c>
      <c r="B73" s="17" t="n">
        <v>8249</v>
      </c>
      <c r="C73" s="18">
        <f>(0.0/B73*100)</f>
        <v/>
      </c>
      <c r="D73" s="19" t="n">
        <v>8249</v>
      </c>
      <c r="E73" s="18" t="s">
        <v>481</v>
      </c>
      <c r="F73" s="20" t="s">
        <v>481</v>
      </c>
      <c r="G73" s="18" t="s">
        <v>481</v>
      </c>
      <c r="H73" s="20" t="s">
        <v>481</v>
      </c>
      <c r="I73" s="18" t="s">
        <v>481</v>
      </c>
      <c r="J73" s="20" t="s">
        <v>481</v>
      </c>
      <c r="K73" s="18" t="s">
        <v>481</v>
      </c>
      <c r="L73" s="20" t="s">
        <v>481</v>
      </c>
      <c r="M73" s="18" t="n">
        <v>409.13011538</v>
      </c>
      <c r="N73" s="20" t="n">
        <v>3.34887586</v>
      </c>
      <c r="O73" s="18" t="s">
        <v>481</v>
      </c>
      <c r="P73" s="20" t="s">
        <v>481</v>
      </c>
      <c r="Q73" s="18" t="s">
        <v>481</v>
      </c>
      <c r="R73" s="20" t="s">
        <v>481</v>
      </c>
    </row>
    <row r="74" spans="1:18">
      <c r="A74" s="15" t="s">
        <v>549</v>
      </c>
      <c r="B74" s="17" t="n">
        <v>4692</v>
      </c>
      <c r="C74" s="18">
        <f>(82.0/B74*100)</f>
        <v/>
      </c>
      <c r="D74" s="19" t="n">
        <v>4610</v>
      </c>
      <c r="E74" s="18" t="n">
        <v>453.42020091</v>
      </c>
      <c r="F74" s="20" t="n">
        <v>4.03075931</v>
      </c>
      <c r="G74" s="18" t="n">
        <v>436.16884082</v>
      </c>
      <c r="H74" s="20" t="n">
        <v>2.15182792</v>
      </c>
      <c r="I74" s="18" t="s">
        <v>481</v>
      </c>
      <c r="J74" s="20" t="s">
        <v>481</v>
      </c>
      <c r="K74" s="18" t="s">
        <v>481</v>
      </c>
      <c r="L74" s="20" t="s">
        <v>481</v>
      </c>
      <c r="M74" s="18" t="s">
        <v>481</v>
      </c>
      <c r="N74" s="20" t="s">
        <v>481</v>
      </c>
      <c r="O74" s="18" t="n">
        <v>374.06396618</v>
      </c>
      <c r="P74" s="20" t="n">
        <v>35.43246254</v>
      </c>
      <c r="Q74" s="18" t="n">
        <v>386.22786914</v>
      </c>
      <c r="R74" s="20" t="n">
        <v>3.3911711</v>
      </c>
    </row>
    <row r="75" spans="1:18">
      <c r="A75" s="15" t="s">
        <v>550</v>
      </c>
      <c r="B75" s="17" t="n">
        <v>5375</v>
      </c>
      <c r="C75" s="18">
        <f>(195.0/B75*100)</f>
        <v/>
      </c>
      <c r="D75" s="19" t="n">
        <v>5180</v>
      </c>
      <c r="E75" s="18" t="n">
        <v>381.65012172</v>
      </c>
      <c r="F75" s="20" t="n">
        <v>5.93748428</v>
      </c>
      <c r="G75" s="18" t="n">
        <v>359.11450942</v>
      </c>
      <c r="H75" s="20" t="n">
        <v>3.23057977</v>
      </c>
      <c r="I75" s="18" t="s">
        <v>481</v>
      </c>
      <c r="J75" s="20" t="s">
        <v>481</v>
      </c>
      <c r="K75" s="18" t="s">
        <v>481</v>
      </c>
      <c r="L75" s="20" t="s">
        <v>481</v>
      </c>
      <c r="M75" s="18" t="s">
        <v>481</v>
      </c>
      <c r="N75" s="20" t="s">
        <v>481</v>
      </c>
      <c r="O75" s="18" t="s">
        <v>481</v>
      </c>
      <c r="P75" s="20" t="s">
        <v>481</v>
      </c>
      <c r="Q75" s="18" t="n">
        <v>349.49532907</v>
      </c>
      <c r="R75" s="20" t="n">
        <v>5.62281237</v>
      </c>
    </row>
    <row r="76" spans="1:18">
      <c r="A76" s="15" t="s">
        <v>551</v>
      </c>
      <c r="B76" s="17" t="n">
        <v>14167</v>
      </c>
      <c r="C76" s="18">
        <f>(226.0/B76*100)</f>
        <v/>
      </c>
      <c r="D76" s="19" t="n">
        <v>13941</v>
      </c>
      <c r="E76" s="18" t="n">
        <v>428.48134803</v>
      </c>
      <c r="F76" s="20" t="n">
        <v>3.68901466</v>
      </c>
      <c r="G76" s="18" t="n">
        <v>439.59846765</v>
      </c>
      <c r="H76" s="20" t="n">
        <v>2.98821763</v>
      </c>
      <c r="I76" s="18" t="s">
        <v>481</v>
      </c>
      <c r="J76" s="20" t="s">
        <v>481</v>
      </c>
      <c r="K76" s="18" t="s">
        <v>481</v>
      </c>
      <c r="L76" s="20" t="s">
        <v>481</v>
      </c>
      <c r="M76" s="18" t="s">
        <v>481</v>
      </c>
      <c r="N76" s="20" t="s">
        <v>481</v>
      </c>
      <c r="O76" s="18" t="s">
        <v>481</v>
      </c>
      <c r="P76" s="20" t="s">
        <v>481</v>
      </c>
      <c r="Q76" s="18" t="n">
        <v>421.02120555</v>
      </c>
      <c r="R76" s="20" t="n">
        <v>4.39059628</v>
      </c>
    </row>
    <row r="77" spans="1:18">
      <c r="A77" s="15" t="s">
        <v>552</v>
      </c>
      <c r="B77" s="17" t="n">
        <v>6062</v>
      </c>
      <c r="C77" s="18">
        <f>(0.0/B77*100)</f>
        <v/>
      </c>
      <c r="D77" s="19" t="n">
        <v>6062</v>
      </c>
      <c r="E77" s="18" t="n">
        <v>477.2584635</v>
      </c>
      <c r="F77" s="20" t="n">
        <v>5.32855134</v>
      </c>
      <c r="G77" s="18" t="n">
        <v>431.79566497</v>
      </c>
      <c r="H77" s="20" t="n">
        <v>2.53514701</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(41.0/B79*100)</f>
        <v/>
      </c>
      <c r="D79" s="19" t="n">
        <v>1616</v>
      </c>
      <c r="E79" s="18" t="n">
        <v>497.15200159</v>
      </c>
      <c r="F79" s="20" t="n">
        <v>8.28365406</v>
      </c>
      <c r="G79" s="18" t="n">
        <v>474.1877809</v>
      </c>
      <c r="H79" s="20" t="n">
        <v>7.74989763</v>
      </c>
      <c r="I79" s="18" t="s">
        <v>481</v>
      </c>
      <c r="J79" s="20" t="s">
        <v>481</v>
      </c>
      <c r="K79" s="18" t="s">
        <v>481</v>
      </c>
      <c r="L79" s="20" t="s">
        <v>481</v>
      </c>
      <c r="M79" s="18" t="s">
        <v>481</v>
      </c>
      <c r="N79" s="20" t="s">
        <v>481</v>
      </c>
      <c r="O79" s="18" t="s">
        <v>481</v>
      </c>
      <c r="P79" s="20" t="s">
        <v>481</v>
      </c>
      <c r="Q79" s="18" t="n">
        <v>427.94764809</v>
      </c>
      <c r="R79" s="20" t="n">
        <v>10.11313776</v>
      </c>
    </row>
    <row r="80" spans="1:18">
      <c r="A80" s="15" t="s">
        <v>555</v>
      </c>
      <c r="B80" s="17" t="n">
        <v>7841</v>
      </c>
      <c r="C80" s="18">
        <f>(0.0/B80*100)</f>
        <v/>
      </c>
      <c r="D80" s="19" t="n">
        <v>7841</v>
      </c>
      <c r="E80" s="18" t="n">
        <v>427.67199801</v>
      </c>
      <c r="F80" s="20" t="n">
        <v>3.73890083</v>
      </c>
      <c r="G80" s="18" t="n">
        <v>427.64446026</v>
      </c>
      <c r="H80" s="20" t="n">
        <v>4.07165379</v>
      </c>
      <c r="I80" s="18" t="s">
        <v>481</v>
      </c>
      <c r="J80" s="20" t="s">
        <v>481</v>
      </c>
      <c r="K80" s="18" t="s">
        <v>481</v>
      </c>
      <c r="L80" s="20" t="s">
        <v>481</v>
      </c>
      <c r="M80" s="18" t="s">
        <v>481</v>
      </c>
      <c r="N80" s="20" t="s">
        <v>481</v>
      </c>
      <c r="O80" s="18" t="s">
        <v>481</v>
      </c>
      <c r="P80" s="20" t="s">
        <v>481</v>
      </c>
      <c r="Q80" s="18" t="n">
        <v>400.58556612</v>
      </c>
      <c r="R80" s="20" t="n">
        <v>16.11292659</v>
      </c>
    </row>
    <row r="81" spans="1:18">
      <c r="A81" s="23" t="s">
        <v>556</v>
      </c>
      <c r="B81" s="17" t="n">
        <v>8861</v>
      </c>
      <c r="C81" s="18">
        <f>(76.0/B81*100)</f>
        <v/>
      </c>
      <c r="D81" s="19" t="n">
        <v>8785</v>
      </c>
      <c r="E81" s="18" t="n">
        <v>456.9759275</v>
      </c>
      <c r="F81" s="20" t="n">
        <v>5.45605306</v>
      </c>
      <c r="G81" s="18" t="n">
        <v>429.03929323</v>
      </c>
      <c r="H81" s="20" t="n">
        <v>3.44261257</v>
      </c>
      <c r="I81" s="18" t="s">
        <v>481</v>
      </c>
      <c r="J81" s="20" t="s">
        <v>481</v>
      </c>
      <c r="K81" s="18" t="s">
        <v>481</v>
      </c>
      <c r="L81" s="20" t="s">
        <v>481</v>
      </c>
      <c r="M81" s="18" t="s">
        <v>481</v>
      </c>
      <c r="N81" s="20" t="s">
        <v>481</v>
      </c>
      <c r="O81" s="18" t="s">
        <v>481</v>
      </c>
      <c r="P81" s="20" t="s">
        <v>481</v>
      </c>
      <c r="Q81" s="18" t="n">
        <v>398.53841887</v>
      </c>
      <c r="R81" s="20" t="n">
        <v>4.97939159</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601</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(345.0/B7*100)</f>
        <v/>
      </c>
      <c r="D7" s="19" t="n">
        <v>14185</v>
      </c>
      <c r="E7" s="18" t="n">
        <v>496.83854187</v>
      </c>
      <c r="F7" s="20" t="n">
        <v>2.86348995</v>
      </c>
      <c r="G7" s="18" t="n">
        <v>512.91453551</v>
      </c>
      <c r="H7" s="20" t="n">
        <v>2.23204019</v>
      </c>
      <c r="I7" s="18" t="s">
        <v>481</v>
      </c>
      <c r="J7" s="20" t="s">
        <v>481</v>
      </c>
      <c r="K7" s="18" t="s">
        <v>481</v>
      </c>
      <c r="L7" s="20" t="s">
        <v>481</v>
      </c>
      <c r="M7" s="18" t="s">
        <v>481</v>
      </c>
      <c r="N7" s="20" t="s">
        <v>481</v>
      </c>
      <c r="O7" s="18" t="s">
        <v>481</v>
      </c>
      <c r="P7" s="20" t="s">
        <v>481</v>
      </c>
      <c r="Q7" s="18" t="n">
        <v>481.91545954</v>
      </c>
      <c r="R7" s="20" t="n">
        <v>2.92314007</v>
      </c>
    </row>
    <row r="8" spans="1:18">
      <c r="A8" s="15" t="s">
        <v>483</v>
      </c>
      <c r="B8" s="17" t="n">
        <v>7007</v>
      </c>
      <c r="C8" s="18">
        <f>(20.0/B8*100)</f>
        <v/>
      </c>
      <c r="D8" s="19" t="n">
        <v>6987</v>
      </c>
      <c r="E8" s="18" t="n">
        <v>485.5228754</v>
      </c>
      <c r="F8" s="20" t="n">
        <v>4.73807271</v>
      </c>
      <c r="G8" s="18" t="n">
        <v>495.16593663</v>
      </c>
      <c r="H8" s="20" t="n">
        <v>2.99540654</v>
      </c>
      <c r="I8" s="18" t="s">
        <v>481</v>
      </c>
      <c r="J8" s="20" t="s">
        <v>481</v>
      </c>
      <c r="K8" s="18" t="s">
        <v>481</v>
      </c>
      <c r="L8" s="20" t="s">
        <v>481</v>
      </c>
      <c r="M8" s="18" t="s">
        <v>481</v>
      </c>
      <c r="N8" s="20" t="s">
        <v>481</v>
      </c>
      <c r="O8" s="18" t="s">
        <v>481</v>
      </c>
      <c r="P8" s="20" t="s">
        <v>481</v>
      </c>
      <c r="Q8" s="18" t="n">
        <v>441.29010926</v>
      </c>
      <c r="R8" s="20" t="n">
        <v>4.99379482</v>
      </c>
    </row>
    <row r="9" spans="1:18">
      <c r="A9" s="15" t="s">
        <v>484</v>
      </c>
      <c r="B9" s="17" t="n">
        <v>9651</v>
      </c>
      <c r="C9" s="18">
        <f>(76.0/B9*100)</f>
        <v/>
      </c>
      <c r="D9" s="19" t="n">
        <v>9575</v>
      </c>
      <c r="E9" s="18" t="n">
        <v>473.18993937</v>
      </c>
      <c r="F9" s="20" t="n">
        <v>3.01212924</v>
      </c>
      <c r="G9" s="18" t="n">
        <v>519.36561121</v>
      </c>
      <c r="H9" s="20" t="n">
        <v>2.54805807</v>
      </c>
      <c r="I9" s="18" t="s">
        <v>481</v>
      </c>
      <c r="J9" s="20" t="s">
        <v>481</v>
      </c>
      <c r="K9" s="18" t="s">
        <v>481</v>
      </c>
      <c r="L9" s="20" t="s">
        <v>481</v>
      </c>
      <c r="M9" s="18" t="s">
        <v>481</v>
      </c>
      <c r="N9" s="20" t="s">
        <v>481</v>
      </c>
      <c r="O9" s="18" t="s">
        <v>481</v>
      </c>
      <c r="P9" s="20" t="s">
        <v>481</v>
      </c>
      <c r="Q9" s="18" t="n">
        <v>463.18650854</v>
      </c>
      <c r="R9" s="20" t="n">
        <v>3.94341102</v>
      </c>
    </row>
    <row r="10" spans="1:18">
      <c r="A10" s="15" t="s">
        <v>485</v>
      </c>
      <c r="B10" s="17" t="n">
        <v>20058</v>
      </c>
      <c r="C10" s="18">
        <f>(521.0/B10*100)</f>
        <v/>
      </c>
      <c r="D10" s="19" t="n">
        <v>19537</v>
      </c>
      <c r="E10" s="18" t="n">
        <v>514.37960901</v>
      </c>
      <c r="F10" s="20" t="n">
        <v>3.12218609</v>
      </c>
      <c r="G10" s="18" t="n">
        <v>538.503093</v>
      </c>
      <c r="H10" s="20" t="n">
        <v>2.38384052</v>
      </c>
      <c r="I10" s="18" t="s">
        <v>481</v>
      </c>
      <c r="J10" s="20" t="s">
        <v>481</v>
      </c>
      <c r="K10" s="18" t="s">
        <v>481</v>
      </c>
      <c r="L10" s="20" t="s">
        <v>481</v>
      </c>
      <c r="M10" s="18" t="s">
        <v>481</v>
      </c>
      <c r="N10" s="20" t="s">
        <v>481</v>
      </c>
      <c r="O10" s="18" t="s">
        <v>481</v>
      </c>
      <c r="P10" s="20" t="s">
        <v>481</v>
      </c>
      <c r="Q10" s="18" t="n">
        <v>510.07311831</v>
      </c>
      <c r="R10" s="20" t="n">
        <v>3.92882819</v>
      </c>
    </row>
    <row r="11" spans="1:18">
      <c r="A11" s="15" t="s">
        <v>486</v>
      </c>
      <c r="B11" s="17" t="n">
        <v>7053</v>
      </c>
      <c r="C11" s="18">
        <f>(45.0/B11*100)</f>
        <v/>
      </c>
      <c r="D11" s="19" t="n">
        <v>7008</v>
      </c>
      <c r="E11" s="18" t="n">
        <v>475.71439222</v>
      </c>
      <c r="F11" s="20" t="n">
        <v>4.04885713</v>
      </c>
      <c r="G11" s="18" t="n">
        <v>463.26012717</v>
      </c>
      <c r="H11" s="20" t="n">
        <v>2.92517323</v>
      </c>
      <c r="I11" s="18" t="s">
        <v>481</v>
      </c>
      <c r="J11" s="20" t="s">
        <v>481</v>
      </c>
      <c r="K11" s="18" t="s">
        <v>481</v>
      </c>
      <c r="L11" s="20" t="s">
        <v>481</v>
      </c>
      <c r="M11" s="18" t="s">
        <v>481</v>
      </c>
      <c r="N11" s="20" t="s">
        <v>481</v>
      </c>
      <c r="O11" s="18" t="s">
        <v>481</v>
      </c>
      <c r="P11" s="20" t="s">
        <v>481</v>
      </c>
      <c r="Q11" s="18" t="n">
        <v>426.26354535</v>
      </c>
      <c r="R11" s="20" t="n">
        <v>4.48238661</v>
      </c>
    </row>
    <row r="12" spans="1:18">
      <c r="A12" s="15" t="s">
        <v>487</v>
      </c>
      <c r="B12" s="17" t="n">
        <v>6894</v>
      </c>
      <c r="C12" s="18">
        <f>(55.0/B12*100)</f>
        <v/>
      </c>
      <c r="D12" s="19" t="n">
        <v>6839</v>
      </c>
      <c r="E12" s="18" t="n">
        <v>486.61946633</v>
      </c>
      <c r="F12" s="20" t="n">
        <v>5.1962964</v>
      </c>
      <c r="G12" s="18" t="n">
        <v>502.56869305</v>
      </c>
      <c r="H12" s="20" t="n">
        <v>2.25430125</v>
      </c>
      <c r="I12" s="18" t="s">
        <v>481</v>
      </c>
      <c r="J12" s="20" t="s">
        <v>481</v>
      </c>
      <c r="K12" s="18" t="s">
        <v>481</v>
      </c>
      <c r="L12" s="20" t="s">
        <v>481</v>
      </c>
      <c r="M12" s="18" t="s">
        <v>481</v>
      </c>
      <c r="N12" s="20" t="s">
        <v>481</v>
      </c>
      <c r="O12" s="18" t="s">
        <v>481</v>
      </c>
      <c r="P12" s="20" t="s">
        <v>481</v>
      </c>
      <c r="Q12" s="18" t="n">
        <v>439.68261659</v>
      </c>
      <c r="R12" s="20" t="n">
        <v>5.85571356</v>
      </c>
    </row>
    <row r="13" spans="1:18">
      <c r="A13" s="15" t="s">
        <v>488</v>
      </c>
      <c r="B13" s="17" t="n">
        <v>7161</v>
      </c>
      <c r="C13" s="18">
        <f>(0.0/B13*100)</f>
        <v/>
      </c>
      <c r="D13" s="19" t="n">
        <v>7161</v>
      </c>
      <c r="E13" s="18" t="s">
        <v>481</v>
      </c>
      <c r="F13" s="20" t="s">
        <v>481</v>
      </c>
      <c r="G13" s="18" t="s">
        <v>481</v>
      </c>
      <c r="H13" s="20" t="s">
        <v>481</v>
      </c>
      <c r="I13" s="18" t="s">
        <v>481</v>
      </c>
      <c r="J13" s="20" t="s">
        <v>481</v>
      </c>
      <c r="K13" s="18" t="s">
        <v>481</v>
      </c>
      <c r="L13" s="20" t="s">
        <v>481</v>
      </c>
      <c r="M13" s="18" t="n">
        <v>499.8145841</v>
      </c>
      <c r="N13" s="20" t="n">
        <v>2.54454744</v>
      </c>
      <c r="O13" s="18" t="s">
        <v>481</v>
      </c>
      <c r="P13" s="20" t="s">
        <v>481</v>
      </c>
      <c r="Q13" s="18" t="s">
        <v>481</v>
      </c>
      <c r="R13" s="20" t="s">
        <v>481</v>
      </c>
    </row>
    <row r="14" spans="1:18">
      <c r="A14" s="15" t="s">
        <v>489</v>
      </c>
      <c r="B14" s="17" t="n">
        <v>5587</v>
      </c>
      <c r="C14" s="18">
        <f>(74.0/B14*100)</f>
        <v/>
      </c>
      <c r="D14" s="19" t="n">
        <v>5513</v>
      </c>
      <c r="E14" s="18" t="n">
        <v>506.07755051</v>
      </c>
      <c r="F14" s="20" t="n">
        <v>2.6139314</v>
      </c>
      <c r="G14" s="18" t="n">
        <v>537.47840207</v>
      </c>
      <c r="H14" s="20" t="n">
        <v>2.65915905</v>
      </c>
      <c r="I14" s="18" t="s">
        <v>481</v>
      </c>
      <c r="J14" s="20" t="s">
        <v>481</v>
      </c>
      <c r="K14" s="18" t="s">
        <v>481</v>
      </c>
      <c r="L14" s="20" t="s">
        <v>481</v>
      </c>
      <c r="M14" s="18" t="s">
        <v>481</v>
      </c>
      <c r="N14" s="20" t="s">
        <v>481</v>
      </c>
      <c r="O14" s="18" t="s">
        <v>481</v>
      </c>
      <c r="P14" s="20" t="s">
        <v>481</v>
      </c>
      <c r="Q14" s="18" t="n">
        <v>489.39071172</v>
      </c>
      <c r="R14" s="20" t="n">
        <v>5.00582226</v>
      </c>
    </row>
    <row r="15" spans="1:18">
      <c r="A15" s="15" t="s">
        <v>490</v>
      </c>
      <c r="B15" s="17" t="n">
        <v>5882</v>
      </c>
      <c r="C15" s="18">
        <f>(52.0/B15*100)</f>
        <v/>
      </c>
      <c r="D15" s="19" t="n">
        <v>5830</v>
      </c>
      <c r="E15" s="18" t="n">
        <v>517.57566295</v>
      </c>
      <c r="F15" s="20" t="n">
        <v>4.13964663</v>
      </c>
      <c r="G15" s="18" t="n">
        <v>534.4979263</v>
      </c>
      <c r="H15" s="20" t="n">
        <v>2.68963437</v>
      </c>
      <c r="I15" s="18" t="s">
        <v>481</v>
      </c>
      <c r="J15" s="20" t="s">
        <v>481</v>
      </c>
      <c r="K15" s="18" t="s">
        <v>481</v>
      </c>
      <c r="L15" s="20" t="s">
        <v>481</v>
      </c>
      <c r="M15" s="18" t="s">
        <v>481</v>
      </c>
      <c r="N15" s="20" t="s">
        <v>481</v>
      </c>
      <c r="O15" s="18" t="s">
        <v>481</v>
      </c>
      <c r="P15" s="20" t="s">
        <v>481</v>
      </c>
      <c r="Q15" s="18" t="n">
        <v>503.59672277</v>
      </c>
      <c r="R15" s="20" t="n">
        <v>4.44242885</v>
      </c>
    </row>
    <row r="16" spans="1:18">
      <c r="A16" s="15" t="s">
        <v>491</v>
      </c>
      <c r="B16" s="17" t="n">
        <v>6108</v>
      </c>
      <c r="C16" s="18">
        <f>(0.0/B16*100)</f>
        <v/>
      </c>
      <c r="D16" s="19" t="n">
        <v>6108</v>
      </c>
      <c r="E16" s="18" t="s">
        <v>481</v>
      </c>
      <c r="F16" s="20" t="s">
        <v>481</v>
      </c>
      <c r="G16" s="18" t="s">
        <v>481</v>
      </c>
      <c r="H16" s="20" t="s">
        <v>481</v>
      </c>
      <c r="I16" s="18" t="s">
        <v>481</v>
      </c>
      <c r="J16" s="20" t="s">
        <v>481</v>
      </c>
      <c r="K16" s="18" t="s">
        <v>481</v>
      </c>
      <c r="L16" s="20" t="s">
        <v>481</v>
      </c>
      <c r="M16" s="18" t="n">
        <v>499.30614176</v>
      </c>
      <c r="N16" s="20" t="n">
        <v>2.50701975</v>
      </c>
      <c r="O16" s="18" t="s">
        <v>481</v>
      </c>
      <c r="P16" s="20" t="s">
        <v>481</v>
      </c>
      <c r="Q16" s="18" t="s">
        <v>481</v>
      </c>
      <c r="R16" s="20" t="s">
        <v>481</v>
      </c>
    </row>
    <row r="17" spans="1:18">
      <c r="A17" s="15" t="s">
        <v>492</v>
      </c>
      <c r="B17" s="17" t="n">
        <v>6504</v>
      </c>
      <c r="C17" s="18">
        <f>(658.0/B17*100)</f>
        <v/>
      </c>
      <c r="D17" s="19" t="n">
        <v>5846</v>
      </c>
      <c r="E17" s="18" t="n">
        <v>528.36827443</v>
      </c>
      <c r="F17" s="20" t="n">
        <v>3.63252186</v>
      </c>
      <c r="G17" s="18" t="n">
        <v>531.12402149</v>
      </c>
      <c r="H17" s="20" t="n">
        <v>3.34583596</v>
      </c>
      <c r="I17" s="18" t="s">
        <v>481</v>
      </c>
      <c r="J17" s="20" t="s">
        <v>481</v>
      </c>
      <c r="K17" s="18" t="s">
        <v>481</v>
      </c>
      <c r="L17" s="20" t="s">
        <v>481</v>
      </c>
      <c r="M17" s="18" t="s">
        <v>481</v>
      </c>
      <c r="N17" s="20" t="s">
        <v>481</v>
      </c>
      <c r="O17" s="18" t="s">
        <v>481</v>
      </c>
      <c r="P17" s="20" t="s">
        <v>481</v>
      </c>
      <c r="Q17" s="18" t="n">
        <v>478.52730808</v>
      </c>
      <c r="R17" s="20" t="n">
        <v>4.25244224</v>
      </c>
    </row>
    <row r="18" spans="1:18">
      <c r="A18" s="15" t="s">
        <v>493</v>
      </c>
      <c r="B18" s="17" t="n">
        <v>5532</v>
      </c>
      <c r="C18" s="18">
        <f>(28.0/B18*100)</f>
        <v/>
      </c>
      <c r="D18" s="19" t="n">
        <v>5504</v>
      </c>
      <c r="E18" s="18" t="n">
        <v>459.81182324</v>
      </c>
      <c r="F18" s="20" t="n">
        <v>5.93518553</v>
      </c>
      <c r="G18" s="18" t="n">
        <v>475.87607337</v>
      </c>
      <c r="H18" s="20" t="n">
        <v>4.21503281</v>
      </c>
      <c r="I18" s="18" t="s">
        <v>481</v>
      </c>
      <c r="J18" s="20" t="s">
        <v>481</v>
      </c>
      <c r="K18" s="18" t="s">
        <v>481</v>
      </c>
      <c r="L18" s="20" t="s">
        <v>481</v>
      </c>
      <c r="M18" s="18" t="s">
        <v>481</v>
      </c>
      <c r="N18" s="20" t="s">
        <v>481</v>
      </c>
      <c r="O18" s="18" t="s">
        <v>481</v>
      </c>
      <c r="P18" s="20" t="s">
        <v>481</v>
      </c>
      <c r="Q18" s="18" t="n">
        <v>446.91267133</v>
      </c>
      <c r="R18" s="20" t="n">
        <v>6.24382042</v>
      </c>
    </row>
    <row r="19" spans="1:18">
      <c r="A19" s="15" t="s">
        <v>494</v>
      </c>
      <c r="B19" s="17" t="n">
        <v>5658</v>
      </c>
      <c r="C19" s="18">
        <f>(60.0/B19*100)</f>
        <v/>
      </c>
      <c r="D19" s="19" t="n">
        <v>5598</v>
      </c>
      <c r="E19" s="18" t="n">
        <v>473.38142056</v>
      </c>
      <c r="F19" s="20" t="n">
        <v>3.63163863</v>
      </c>
      <c r="G19" s="18" t="n">
        <v>475.33132946</v>
      </c>
      <c r="H19" s="20" t="n">
        <v>2.90722763</v>
      </c>
      <c r="I19" s="18" t="s">
        <v>481</v>
      </c>
      <c r="J19" s="20" t="s">
        <v>481</v>
      </c>
      <c r="K19" s="18" t="s">
        <v>481</v>
      </c>
      <c r="L19" s="20" t="s">
        <v>481</v>
      </c>
      <c r="M19" s="18" t="s">
        <v>481</v>
      </c>
      <c r="N19" s="20" t="s">
        <v>481</v>
      </c>
      <c r="O19" s="18" t="s">
        <v>481</v>
      </c>
      <c r="P19" s="20" t="s">
        <v>481</v>
      </c>
      <c r="Q19" s="18" t="n">
        <v>437.3894038</v>
      </c>
      <c r="R19" s="20" t="n">
        <v>5.80715811</v>
      </c>
    </row>
    <row r="20" spans="1:18">
      <c r="A20" s="15" t="s">
        <v>495</v>
      </c>
      <c r="B20" s="17" t="n">
        <v>3371</v>
      </c>
      <c r="C20" s="18">
        <f>(74.0/B20*100)</f>
        <v/>
      </c>
      <c r="D20" s="19" t="n">
        <v>3297</v>
      </c>
      <c r="E20" s="18" t="n">
        <v>470.96501928</v>
      </c>
      <c r="F20" s="20" t="n">
        <v>4.69608107</v>
      </c>
      <c r="G20" s="18" t="n">
        <v>493.87332118</v>
      </c>
      <c r="H20" s="20" t="n">
        <v>2.53318442</v>
      </c>
      <c r="I20" s="18" t="s">
        <v>481</v>
      </c>
      <c r="J20" s="20" t="s">
        <v>481</v>
      </c>
      <c r="K20" s="18" t="s">
        <v>481</v>
      </c>
      <c r="L20" s="20" t="s">
        <v>481</v>
      </c>
      <c r="M20" s="18" t="s">
        <v>481</v>
      </c>
      <c r="N20" s="20" t="s">
        <v>481</v>
      </c>
      <c r="O20" s="18" t="s">
        <v>481</v>
      </c>
      <c r="P20" s="20" t="s">
        <v>481</v>
      </c>
      <c r="Q20" s="18" t="n">
        <v>456.9070359</v>
      </c>
      <c r="R20" s="20" t="n">
        <v>3.96551576</v>
      </c>
    </row>
    <row r="21" spans="1:18">
      <c r="A21" s="15" t="s">
        <v>496</v>
      </c>
      <c r="B21" s="17" t="n">
        <v>5741</v>
      </c>
      <c r="C21" s="18">
        <f>(44.0/B21*100)</f>
        <v/>
      </c>
      <c r="D21" s="19" t="n">
        <v>5697</v>
      </c>
      <c r="E21" s="18" t="n">
        <v>532.18178146</v>
      </c>
      <c r="F21" s="20" t="n">
        <v>2.896902</v>
      </c>
      <c r="G21" s="18" t="n">
        <v>521.82701736</v>
      </c>
      <c r="H21" s="20" t="n">
        <v>2.75737077</v>
      </c>
      <c r="I21" s="18" t="s">
        <v>481</v>
      </c>
      <c r="J21" s="20" t="s">
        <v>481</v>
      </c>
      <c r="K21" s="18" t="s">
        <v>481</v>
      </c>
      <c r="L21" s="20" t="s">
        <v>481</v>
      </c>
      <c r="M21" s="18" t="s">
        <v>481</v>
      </c>
      <c r="N21" s="20" t="s">
        <v>481</v>
      </c>
      <c r="O21" s="18" t="s">
        <v>481</v>
      </c>
      <c r="P21" s="20" t="s">
        <v>481</v>
      </c>
      <c r="Q21" s="18" t="n">
        <v>498.59252244</v>
      </c>
      <c r="R21" s="20" t="n">
        <v>4.47894047</v>
      </c>
    </row>
    <row r="22" spans="1:18">
      <c r="A22" s="15" t="s">
        <v>497</v>
      </c>
      <c r="B22" s="17" t="n">
        <v>6598</v>
      </c>
      <c r="C22" s="18">
        <f>(33.0/B22*100)</f>
        <v/>
      </c>
      <c r="D22" s="19" t="n">
        <v>6565</v>
      </c>
      <c r="E22" s="18" t="n">
        <v>455.05041952</v>
      </c>
      <c r="F22" s="20" t="n">
        <v>5.0715944</v>
      </c>
      <c r="G22" s="18" t="n">
        <v>492.64900767</v>
      </c>
      <c r="H22" s="20" t="n">
        <v>3.88795987</v>
      </c>
      <c r="I22" s="18" t="s">
        <v>481</v>
      </c>
      <c r="J22" s="20" t="s">
        <v>481</v>
      </c>
      <c r="K22" s="18" t="s">
        <v>481</v>
      </c>
      <c r="L22" s="20" t="s">
        <v>481</v>
      </c>
      <c r="M22" s="18" t="s">
        <v>481</v>
      </c>
      <c r="N22" s="20" t="s">
        <v>481</v>
      </c>
      <c r="O22" s="18" t="n">
        <v>513.4937238700001</v>
      </c>
      <c r="P22" s="20" t="n">
        <v>41.20236834</v>
      </c>
      <c r="Q22" s="18" t="n">
        <v>464.6097638</v>
      </c>
      <c r="R22" s="20" t="n">
        <v>5.70011419</v>
      </c>
    </row>
    <row r="23" spans="1:18">
      <c r="A23" s="15" t="s">
        <v>498</v>
      </c>
      <c r="B23" s="17" t="n">
        <v>11583</v>
      </c>
      <c r="C23" s="18">
        <f>(210.0/B23*100)</f>
        <v/>
      </c>
      <c r="D23" s="19" t="n">
        <v>11373</v>
      </c>
      <c r="E23" s="18" t="n">
        <v>477.72504146</v>
      </c>
      <c r="F23" s="20" t="n">
        <v>3.66555739</v>
      </c>
      <c r="G23" s="18" t="n">
        <v>494.46034733</v>
      </c>
      <c r="H23" s="20" t="n">
        <v>3.0675659</v>
      </c>
      <c r="I23" s="18" t="s">
        <v>481</v>
      </c>
      <c r="J23" s="20" t="s">
        <v>481</v>
      </c>
      <c r="K23" s="18" t="s">
        <v>481</v>
      </c>
      <c r="L23" s="20" t="s">
        <v>481</v>
      </c>
      <c r="M23" s="18" t="s">
        <v>481</v>
      </c>
      <c r="N23" s="20" t="s">
        <v>481</v>
      </c>
      <c r="O23" s="18" t="s">
        <v>481</v>
      </c>
      <c r="P23" s="20" t="s">
        <v>481</v>
      </c>
      <c r="Q23" s="18" t="n">
        <v>456.68581332</v>
      </c>
      <c r="R23" s="20" t="n">
        <v>5.61401883</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515.9584799199999</v>
      </c>
      <c r="N24" s="20" t="n">
        <v>3.19721086</v>
      </c>
      <c r="O24" s="18" t="s">
        <v>481</v>
      </c>
      <c r="P24" s="20" t="s">
        <v>481</v>
      </c>
      <c r="Q24" s="18" t="s">
        <v>481</v>
      </c>
      <c r="R24" s="20" t="s">
        <v>481</v>
      </c>
    </row>
    <row r="25" spans="1:18">
      <c r="A25" s="15" t="s">
        <v>500</v>
      </c>
      <c r="B25" s="17" t="n">
        <v>5581</v>
      </c>
      <c r="C25" s="18">
        <f>(24.0/B25*100)</f>
        <v/>
      </c>
      <c r="D25" s="19" t="n">
        <v>5557</v>
      </c>
      <c r="E25" s="18" t="n">
        <v>519.47684039</v>
      </c>
      <c r="F25" s="20" t="n">
        <v>6.64134735</v>
      </c>
      <c r="G25" s="18" t="n">
        <v>519.7503649400001</v>
      </c>
      <c r="H25" s="20" t="n">
        <v>3.54810038</v>
      </c>
      <c r="I25" s="18" t="s">
        <v>481</v>
      </c>
      <c r="J25" s="20" t="s">
        <v>481</v>
      </c>
      <c r="K25" s="18" t="s">
        <v>481</v>
      </c>
      <c r="L25" s="20" t="s">
        <v>481</v>
      </c>
      <c r="M25" s="18" t="s">
        <v>481</v>
      </c>
      <c r="N25" s="20" t="s">
        <v>481</v>
      </c>
      <c r="O25" s="18" t="s">
        <v>481</v>
      </c>
      <c r="P25" s="20" t="s">
        <v>481</v>
      </c>
      <c r="Q25" s="18" t="n">
        <v>508.93624645</v>
      </c>
      <c r="R25" s="20" t="n">
        <v>5.24099384</v>
      </c>
    </row>
    <row r="26" spans="1:18">
      <c r="A26" s="15" t="s">
        <v>501</v>
      </c>
      <c r="B26" s="17" t="n">
        <v>4869</v>
      </c>
      <c r="C26" s="18">
        <f>(32.0/B26*100)</f>
        <v/>
      </c>
      <c r="D26" s="19" t="n">
        <v>4837</v>
      </c>
      <c r="E26" s="18" t="n">
        <v>477.67331958</v>
      </c>
      <c r="F26" s="20" t="n">
        <v>2.41267946</v>
      </c>
      <c r="G26" s="18" t="n">
        <v>502.724949</v>
      </c>
      <c r="H26" s="20" t="n">
        <v>2.77671437</v>
      </c>
      <c r="I26" s="18" t="s">
        <v>481</v>
      </c>
      <c r="J26" s="20" t="s">
        <v>481</v>
      </c>
      <c r="K26" s="18" t="s">
        <v>481</v>
      </c>
      <c r="L26" s="20" t="s">
        <v>481</v>
      </c>
      <c r="M26" s="18" t="s">
        <v>481</v>
      </c>
      <c r="N26" s="20" t="s">
        <v>481</v>
      </c>
      <c r="O26" s="18" t="s">
        <v>481</v>
      </c>
      <c r="P26" s="20" t="s">
        <v>481</v>
      </c>
      <c r="Q26" s="18" t="n">
        <v>482.8231237</v>
      </c>
      <c r="R26" s="20" t="n">
        <v>4.51142314</v>
      </c>
    </row>
    <row r="27" spans="1:18">
      <c r="A27" s="15" t="s">
        <v>502</v>
      </c>
      <c r="B27" s="17" t="n">
        <v>5299</v>
      </c>
      <c r="C27" s="18">
        <f>(17.0/B27*100)</f>
        <v/>
      </c>
      <c r="D27" s="19" t="n">
        <v>5282</v>
      </c>
      <c r="E27" s="18" t="n">
        <v>472.28851098</v>
      </c>
      <c r="F27" s="20" t="n">
        <v>4.04883371</v>
      </c>
      <c r="G27" s="18" t="n">
        <v>492.38738503</v>
      </c>
      <c r="H27" s="20" t="n">
        <v>2.01216258</v>
      </c>
      <c r="I27" s="18" t="s">
        <v>481</v>
      </c>
      <c r="J27" s="20" t="s">
        <v>481</v>
      </c>
      <c r="K27" s="18" t="s">
        <v>481</v>
      </c>
      <c r="L27" s="20" t="s">
        <v>481</v>
      </c>
      <c r="M27" s="18" t="s">
        <v>481</v>
      </c>
      <c r="N27" s="20" t="s">
        <v>481</v>
      </c>
      <c r="O27" s="18" t="s">
        <v>481</v>
      </c>
      <c r="P27" s="20" t="s">
        <v>481</v>
      </c>
      <c r="Q27" s="18" t="n">
        <v>460.16619812</v>
      </c>
      <c r="R27" s="20" t="n">
        <v>3.07772554</v>
      </c>
    </row>
    <row r="28" spans="1:18">
      <c r="A28" s="15" t="s">
        <v>503</v>
      </c>
      <c r="B28" s="17" t="n">
        <v>7568</v>
      </c>
      <c r="C28" s="18">
        <f>(0.0/B28*100)</f>
        <v/>
      </c>
      <c r="D28" s="19" t="n">
        <v>7568</v>
      </c>
      <c r="E28" s="18" t="s">
        <v>481</v>
      </c>
      <c r="F28" s="20" t="s">
        <v>481</v>
      </c>
      <c r="G28" s="18" t="s">
        <v>481</v>
      </c>
      <c r="H28" s="20" t="s">
        <v>481</v>
      </c>
      <c r="I28" s="18" t="s">
        <v>481</v>
      </c>
      <c r="J28" s="20" t="s">
        <v>481</v>
      </c>
      <c r="K28" s="18" t="s">
        <v>481</v>
      </c>
      <c r="L28" s="20" t="s">
        <v>481</v>
      </c>
      <c r="M28" s="18" t="n">
        <v>423.2764794</v>
      </c>
      <c r="N28" s="20" t="n">
        <v>2.58361374</v>
      </c>
      <c r="O28" s="18" t="s">
        <v>481</v>
      </c>
      <c r="P28" s="20" t="s">
        <v>481</v>
      </c>
      <c r="Q28" s="18" t="s">
        <v>481</v>
      </c>
      <c r="R28" s="20" t="s">
        <v>481</v>
      </c>
    </row>
    <row r="29" spans="1:18">
      <c r="A29" s="15" t="s">
        <v>504</v>
      </c>
      <c r="B29" s="17" t="n">
        <v>5385</v>
      </c>
      <c r="C29" s="18">
        <f>(30.0/B29*100)</f>
        <v/>
      </c>
      <c r="D29" s="19" t="n">
        <v>5355</v>
      </c>
      <c r="E29" s="18" t="n">
        <v>490.35075325</v>
      </c>
      <c r="F29" s="20" t="n">
        <v>2.99859674</v>
      </c>
      <c r="G29" s="18" t="n">
        <v>530.47380479</v>
      </c>
      <c r="H29" s="20" t="n">
        <v>2.88343373</v>
      </c>
      <c r="I29" s="18" t="s">
        <v>481</v>
      </c>
      <c r="J29" s="20" t="s">
        <v>481</v>
      </c>
      <c r="K29" s="18" t="s">
        <v>481</v>
      </c>
      <c r="L29" s="20" t="s">
        <v>481</v>
      </c>
      <c r="M29" s="18" t="s">
        <v>481</v>
      </c>
      <c r="N29" s="20" t="s">
        <v>481</v>
      </c>
      <c r="O29" s="18" t="s">
        <v>481</v>
      </c>
      <c r="P29" s="20" t="s">
        <v>481</v>
      </c>
      <c r="Q29" s="18" t="n">
        <v>479.91415963</v>
      </c>
      <c r="R29" s="20" t="n">
        <v>5.25905481</v>
      </c>
    </row>
    <row r="30" spans="1:18">
      <c r="A30" s="15" t="s">
        <v>505</v>
      </c>
      <c r="B30" s="17" t="n">
        <v>4520</v>
      </c>
      <c r="C30" s="18">
        <f>(96.0/B30*100)</f>
        <v/>
      </c>
      <c r="D30" s="19" t="n">
        <v>4424</v>
      </c>
      <c r="E30" s="18" t="n">
        <v>492.51775645</v>
      </c>
      <c r="F30" s="20" t="n">
        <v>5.18013916</v>
      </c>
      <c r="G30" s="18" t="n">
        <v>523.29418484</v>
      </c>
      <c r="H30" s="20" t="n">
        <v>2.65867784</v>
      </c>
      <c r="I30" s="18" t="s">
        <v>481</v>
      </c>
      <c r="J30" s="20" t="s">
        <v>481</v>
      </c>
      <c r="K30" s="18" t="s">
        <v>481</v>
      </c>
      <c r="L30" s="20" t="s">
        <v>481</v>
      </c>
      <c r="M30" s="18" t="s">
        <v>481</v>
      </c>
      <c r="N30" s="20" t="s">
        <v>481</v>
      </c>
      <c r="O30" s="18" t="s">
        <v>481</v>
      </c>
      <c r="P30" s="20" t="s">
        <v>481</v>
      </c>
      <c r="Q30" s="18" t="n">
        <v>491.84274963</v>
      </c>
      <c r="R30" s="20" t="n">
        <v>4.553586</v>
      </c>
    </row>
    <row r="31" spans="1:18">
      <c r="A31" s="15" t="s">
        <v>506</v>
      </c>
      <c r="B31" s="17" t="n">
        <v>5456</v>
      </c>
      <c r="C31" s="18">
        <f>(125.0/B31*100)</f>
        <v/>
      </c>
      <c r="D31" s="19" t="n">
        <v>5331</v>
      </c>
      <c r="E31" s="18" t="n">
        <v>512.99008316</v>
      </c>
      <c r="F31" s="20" t="n">
        <v>2.80636364</v>
      </c>
      <c r="G31" s="18" t="n">
        <v>524.62402565</v>
      </c>
      <c r="H31" s="20" t="n">
        <v>3.69963679</v>
      </c>
      <c r="I31" s="18" t="s">
        <v>481</v>
      </c>
      <c r="J31" s="20" t="s">
        <v>481</v>
      </c>
      <c r="K31" s="18" t="s">
        <v>481</v>
      </c>
      <c r="L31" s="20" t="s">
        <v>481</v>
      </c>
      <c r="M31" s="18" t="s">
        <v>481</v>
      </c>
      <c r="N31" s="20" t="s">
        <v>481</v>
      </c>
      <c r="O31" s="18" t="s">
        <v>481</v>
      </c>
      <c r="P31" s="20" t="s">
        <v>481</v>
      </c>
      <c r="Q31" s="18" t="n">
        <v>504.74548229</v>
      </c>
      <c r="R31" s="20" t="n">
        <v>4.29890019</v>
      </c>
    </row>
    <row r="32" spans="1:18">
      <c r="A32" s="15" t="s">
        <v>507</v>
      </c>
      <c r="B32" s="17" t="n">
        <v>4478</v>
      </c>
      <c r="C32" s="18">
        <f>(5.0/B32*100)</f>
        <v/>
      </c>
      <c r="D32" s="19" t="n">
        <v>4473</v>
      </c>
      <c r="E32" s="18" t="n">
        <v>549.99579423</v>
      </c>
      <c r="F32" s="20" t="n">
        <v>7.1430071</v>
      </c>
      <c r="G32" s="18" t="n">
        <v>505.33448744</v>
      </c>
      <c r="H32" s="20" t="n">
        <v>2.37614452</v>
      </c>
      <c r="I32" s="18" t="s">
        <v>481</v>
      </c>
      <c r="J32" s="20" t="s">
        <v>481</v>
      </c>
      <c r="K32" s="18" t="s">
        <v>481</v>
      </c>
      <c r="L32" s="20" t="s">
        <v>481</v>
      </c>
      <c r="M32" s="18" t="s">
        <v>481</v>
      </c>
      <c r="N32" s="20" t="s">
        <v>481</v>
      </c>
      <c r="O32" s="18" t="s">
        <v>481</v>
      </c>
      <c r="P32" s="20" t="s">
        <v>481</v>
      </c>
      <c r="Q32" s="18" t="n">
        <v>439.36870242</v>
      </c>
      <c r="R32" s="20" t="n">
        <v>14.37239983</v>
      </c>
    </row>
    <row r="33" spans="1:18">
      <c r="A33" s="15" t="s">
        <v>508</v>
      </c>
      <c r="B33" s="17" t="n">
        <v>7325</v>
      </c>
      <c r="C33" s="18">
        <f>(74.0/B33*100)</f>
        <v/>
      </c>
      <c r="D33" s="19" t="n">
        <v>7251</v>
      </c>
      <c r="E33" s="18" t="n">
        <v>505.37443398</v>
      </c>
      <c r="F33" s="20" t="n">
        <v>5.74012614</v>
      </c>
      <c r="G33" s="18" t="n">
        <v>501.6752077</v>
      </c>
      <c r="H33" s="20" t="n">
        <v>2.77479898</v>
      </c>
      <c r="I33" s="18" t="s">
        <v>481</v>
      </c>
      <c r="J33" s="20" t="s">
        <v>481</v>
      </c>
      <c r="K33" s="18" t="s">
        <v>481</v>
      </c>
      <c r="L33" s="20" t="s">
        <v>481</v>
      </c>
      <c r="M33" s="18" t="s">
        <v>481</v>
      </c>
      <c r="N33" s="20" t="s">
        <v>481</v>
      </c>
      <c r="O33" s="18" t="s">
        <v>481</v>
      </c>
      <c r="P33" s="20" t="s">
        <v>481</v>
      </c>
      <c r="Q33" s="18" t="n">
        <v>470.37692305</v>
      </c>
      <c r="R33" s="20" t="n">
        <v>5.54794918</v>
      </c>
    </row>
    <row r="34" spans="1:18">
      <c r="A34" s="15" t="s">
        <v>509</v>
      </c>
      <c r="B34" s="17" t="n">
        <v>6350</v>
      </c>
      <c r="C34" s="18">
        <f>(65.0/B34*100)</f>
        <v/>
      </c>
      <c r="D34" s="19" t="n">
        <v>6285</v>
      </c>
      <c r="E34" s="18" t="n">
        <v>447.38919384</v>
      </c>
      <c r="F34" s="20" t="n">
        <v>4.01027835</v>
      </c>
      <c r="G34" s="18" t="n">
        <v>463.26516267</v>
      </c>
      <c r="H34" s="20" t="n">
        <v>2.85501051</v>
      </c>
      <c r="I34" s="18" t="s">
        <v>481</v>
      </c>
      <c r="J34" s="20" t="s">
        <v>481</v>
      </c>
      <c r="K34" s="18" t="s">
        <v>481</v>
      </c>
      <c r="L34" s="20" t="s">
        <v>481</v>
      </c>
      <c r="M34" s="18" t="s">
        <v>481</v>
      </c>
      <c r="N34" s="20" t="s">
        <v>481</v>
      </c>
      <c r="O34" s="18" t="s">
        <v>481</v>
      </c>
      <c r="P34" s="20" t="s">
        <v>481</v>
      </c>
      <c r="Q34" s="18" t="n">
        <v>406.55667058</v>
      </c>
      <c r="R34" s="20" t="n">
        <v>6.54410395</v>
      </c>
    </row>
    <row r="35" spans="1:18">
      <c r="A35" s="15" t="s">
        <v>510</v>
      </c>
      <c r="B35" s="17" t="n">
        <v>6406</v>
      </c>
      <c r="C35" s="18">
        <f>(36.0/B35*100)</f>
        <v/>
      </c>
      <c r="D35" s="19" t="n">
        <v>6370</v>
      </c>
      <c r="E35" s="18" t="n">
        <v>498.20060006</v>
      </c>
      <c r="F35" s="20" t="n">
        <v>2.92172588</v>
      </c>
      <c r="G35" s="18" t="n">
        <v>513.9161279800001</v>
      </c>
      <c r="H35" s="20" t="n">
        <v>2.1841909</v>
      </c>
      <c r="I35" s="18" t="s">
        <v>481</v>
      </c>
      <c r="J35" s="20" t="s">
        <v>481</v>
      </c>
      <c r="K35" s="18" t="s">
        <v>481</v>
      </c>
      <c r="L35" s="20" t="s">
        <v>481</v>
      </c>
      <c r="M35" s="18" t="s">
        <v>481</v>
      </c>
      <c r="N35" s="20" t="s">
        <v>481</v>
      </c>
      <c r="O35" s="18" t="s">
        <v>481</v>
      </c>
      <c r="P35" s="20" t="s">
        <v>481</v>
      </c>
      <c r="Q35" s="18" t="n">
        <v>479.20140853</v>
      </c>
      <c r="R35" s="20" t="n">
        <v>4.18413625</v>
      </c>
    </row>
    <row r="36" spans="1:18">
      <c r="A36" s="15" t="s">
        <v>511</v>
      </c>
      <c r="B36" s="17" t="n">
        <v>6736</v>
      </c>
      <c r="C36" s="18">
        <f>(0.0/B36*100)</f>
        <v/>
      </c>
      <c r="D36" s="19" t="n">
        <v>6736</v>
      </c>
      <c r="E36" s="18" t="s">
        <v>481</v>
      </c>
      <c r="F36" s="20" t="s">
        <v>481</v>
      </c>
      <c r="G36" s="18" t="s">
        <v>481</v>
      </c>
      <c r="H36" s="20" t="s">
        <v>481</v>
      </c>
      <c r="I36" s="18" t="s">
        <v>481</v>
      </c>
      <c r="J36" s="20" t="s">
        <v>481</v>
      </c>
      <c r="K36" s="18" t="s">
        <v>481</v>
      </c>
      <c r="L36" s="20" t="s">
        <v>481</v>
      </c>
      <c r="M36" s="18" t="n">
        <v>495.57643519</v>
      </c>
      <c r="N36" s="20" t="n">
        <v>2.3637625</v>
      </c>
      <c r="O36" s="18" t="s">
        <v>481</v>
      </c>
      <c r="P36" s="20" t="s">
        <v>481</v>
      </c>
      <c r="Q36" s="18" t="s">
        <v>481</v>
      </c>
      <c r="R36" s="20" t="s">
        <v>481</v>
      </c>
    </row>
    <row r="37" spans="1:18">
      <c r="A37" s="15" t="s">
        <v>512</v>
      </c>
      <c r="B37" s="17" t="n">
        <v>5458</v>
      </c>
      <c r="C37" s="18">
        <f>(0.0/B37*100)</f>
        <v/>
      </c>
      <c r="D37" s="19" t="n">
        <v>5458</v>
      </c>
      <c r="E37" s="18" t="s">
        <v>481</v>
      </c>
      <c r="F37" s="20" t="s">
        <v>481</v>
      </c>
      <c r="G37" s="18" t="s">
        <v>481</v>
      </c>
      <c r="H37" s="20" t="s">
        <v>481</v>
      </c>
      <c r="I37" s="18" t="s">
        <v>481</v>
      </c>
      <c r="J37" s="20" t="s">
        <v>481</v>
      </c>
      <c r="K37" s="18" t="s">
        <v>481</v>
      </c>
      <c r="L37" s="20" t="s">
        <v>481</v>
      </c>
      <c r="M37" s="18" t="n">
        <v>500.15560677</v>
      </c>
      <c r="N37" s="20" t="n">
        <v>3.48340033</v>
      </c>
      <c r="O37" s="18" t="s">
        <v>481</v>
      </c>
      <c r="P37" s="20" t="s">
        <v>481</v>
      </c>
      <c r="Q37" s="18" t="s">
        <v>481</v>
      </c>
      <c r="R37" s="20" t="s">
        <v>481</v>
      </c>
    </row>
    <row r="38" spans="1:18">
      <c r="A38" s="15" t="s">
        <v>513</v>
      </c>
      <c r="B38" s="17" t="n">
        <v>5860</v>
      </c>
      <c r="C38" s="18">
        <f>(16.0/B38*100)</f>
        <v/>
      </c>
      <c r="D38" s="19" t="n">
        <v>5844</v>
      </c>
      <c r="E38" s="18" t="n">
        <v>481.17001055</v>
      </c>
      <c r="F38" s="20" t="n">
        <v>4.79847802</v>
      </c>
      <c r="G38" s="18" t="n">
        <v>504.04005524</v>
      </c>
      <c r="H38" s="20" t="n">
        <v>3.02862606</v>
      </c>
      <c r="I38" s="18" t="s">
        <v>481</v>
      </c>
      <c r="J38" s="20" t="s">
        <v>481</v>
      </c>
      <c r="K38" s="18" t="s">
        <v>481</v>
      </c>
      <c r="L38" s="20" t="s">
        <v>481</v>
      </c>
      <c r="M38" s="18" t="s">
        <v>481</v>
      </c>
      <c r="N38" s="20" t="s">
        <v>481</v>
      </c>
      <c r="O38" s="18" t="s">
        <v>481</v>
      </c>
      <c r="P38" s="20" t="s">
        <v>481</v>
      </c>
      <c r="Q38" s="18" t="n">
        <v>449.95305554</v>
      </c>
      <c r="R38" s="20" t="n">
        <v>5.78462426</v>
      </c>
    </row>
    <row r="39" spans="1:18">
      <c r="A39" s="15" t="s">
        <v>514</v>
      </c>
      <c r="B39" s="17" t="n">
        <v>5895</v>
      </c>
      <c r="C39" s="18">
        <f>(0.0/B39*100)</f>
        <v/>
      </c>
      <c r="D39" s="19" t="n">
        <v>5895</v>
      </c>
      <c r="E39" s="18" t="s">
        <v>481</v>
      </c>
      <c r="F39" s="20" t="s">
        <v>481</v>
      </c>
      <c r="G39" s="18" t="s">
        <v>481</v>
      </c>
      <c r="H39" s="20" t="s">
        <v>481</v>
      </c>
      <c r="I39" s="18" t="s">
        <v>481</v>
      </c>
      <c r="J39" s="20" t="s">
        <v>481</v>
      </c>
      <c r="K39" s="18" t="s">
        <v>481</v>
      </c>
      <c r="L39" s="20" t="s">
        <v>481</v>
      </c>
      <c r="M39" s="18" t="n">
        <v>428.33509279</v>
      </c>
      <c r="N39" s="20" t="n">
        <v>3.96406432</v>
      </c>
      <c r="O39" s="18" t="s">
        <v>481</v>
      </c>
      <c r="P39" s="20" t="s">
        <v>481</v>
      </c>
      <c r="Q39" s="18" t="s">
        <v>481</v>
      </c>
      <c r="R39" s="20" t="s">
        <v>481</v>
      </c>
    </row>
    <row r="40" spans="1:18">
      <c r="A40" s="15" t="s">
        <v>515</v>
      </c>
      <c r="B40" s="17" t="n">
        <v>14157</v>
      </c>
      <c r="C40" s="18">
        <f>(258.0/B40*100)</f>
        <v/>
      </c>
      <c r="D40" s="19" t="n">
        <v>13899</v>
      </c>
      <c r="E40" s="18" t="n">
        <v>489.20556672</v>
      </c>
      <c r="F40" s="20" t="n">
        <v>3.55157368</v>
      </c>
      <c r="G40" s="18" t="n">
        <v>519.4542904</v>
      </c>
      <c r="H40" s="20" t="n">
        <v>3.37084328</v>
      </c>
      <c r="I40" s="18" t="s">
        <v>481</v>
      </c>
      <c r="J40" s="20" t="s">
        <v>481</v>
      </c>
      <c r="K40" s="18" t="s">
        <v>481</v>
      </c>
      <c r="L40" s="20" t="s">
        <v>481</v>
      </c>
      <c r="M40" s="18" t="s">
        <v>481</v>
      </c>
      <c r="N40" s="20" t="s">
        <v>481</v>
      </c>
      <c r="O40" s="18" t="s">
        <v>481</v>
      </c>
      <c r="P40" s="20" t="s">
        <v>481</v>
      </c>
      <c r="Q40" s="18" t="n">
        <v>471.96658115</v>
      </c>
      <c r="R40" s="20" t="n">
        <v>3.70526122</v>
      </c>
    </row>
    <row r="41" spans="1:18">
      <c r="A41" s="15" t="s">
        <v>516</v>
      </c>
      <c r="B41" s="17" t="n">
        <v>5712</v>
      </c>
      <c r="C41" s="18">
        <f>(40.0/B41*100)</f>
        <v/>
      </c>
      <c r="D41" s="19" t="n">
        <v>5672</v>
      </c>
      <c r="E41" s="18" t="n">
        <v>483.3475304</v>
      </c>
      <c r="F41" s="20" t="n">
        <v>4.73340642</v>
      </c>
      <c r="G41" s="18" t="n">
        <v>505.73376365</v>
      </c>
      <c r="H41" s="20" t="n">
        <v>3.40705492</v>
      </c>
      <c r="I41" s="18" t="s">
        <v>481</v>
      </c>
      <c r="J41" s="20" t="s">
        <v>481</v>
      </c>
      <c r="K41" s="18" t="s">
        <v>481</v>
      </c>
      <c r="L41" s="20" t="s">
        <v>481</v>
      </c>
      <c r="M41" s="18" t="s">
        <v>481</v>
      </c>
      <c r="N41" s="20" t="s">
        <v>481</v>
      </c>
      <c r="O41" s="18" t="s">
        <v>481</v>
      </c>
      <c r="P41" s="20" t="s">
        <v>481</v>
      </c>
      <c r="Q41" s="18" t="n">
        <v>475.42136537</v>
      </c>
      <c r="R41" s="20" t="n">
        <v>5.55960267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350.51476847</v>
      </c>
      <c r="F45" s="20" t="n">
        <v>4.42085052</v>
      </c>
      <c r="G45" s="18" t="n">
        <v>353.46344092</v>
      </c>
      <c r="H45" s="20" t="n">
        <v>3.4250853</v>
      </c>
      <c r="I45" s="18" t="s">
        <v>481</v>
      </c>
      <c r="J45" s="20" t="s">
        <v>481</v>
      </c>
      <c r="K45" s="18" t="s">
        <v>481</v>
      </c>
      <c r="L45" s="20" t="s">
        <v>481</v>
      </c>
      <c r="M45" s="18" t="n">
        <v>348.77389528</v>
      </c>
      <c r="N45" s="20" t="n">
        <v>26.20613247</v>
      </c>
      <c r="O45" s="18" t="n">
        <v>323.95791669</v>
      </c>
      <c r="P45" s="20" t="n">
        <v>19.89127869</v>
      </c>
      <c r="Q45" s="18" t="n">
        <v>345.09127808</v>
      </c>
      <c r="R45" s="20" t="n">
        <v>3.32417491</v>
      </c>
    </row>
    <row r="46" spans="1:18">
      <c r="A46" s="15" t="s">
        <v>521</v>
      </c>
      <c r="B46" s="17" t="n">
        <v>23141</v>
      </c>
      <c r="C46" s="18">
        <f>(1130.0/B46*100)</f>
        <v/>
      </c>
      <c r="D46" s="19" t="n">
        <v>22011</v>
      </c>
      <c r="E46" s="18" t="n">
        <v>423.15477891</v>
      </c>
      <c r="F46" s="20" t="n">
        <v>4.16205851</v>
      </c>
      <c r="G46" s="18" t="n">
        <v>415.73426258</v>
      </c>
      <c r="H46" s="20" t="n">
        <v>2.75973608</v>
      </c>
      <c r="I46" s="18" t="s">
        <v>481</v>
      </c>
      <c r="J46" s="20" t="s">
        <v>481</v>
      </c>
      <c r="K46" s="18" t="s">
        <v>481</v>
      </c>
      <c r="L46" s="20" t="s">
        <v>481</v>
      </c>
      <c r="M46" s="18" t="s">
        <v>481</v>
      </c>
      <c r="N46" s="20" t="s">
        <v>481</v>
      </c>
      <c r="O46" s="18" t="s">
        <v>481</v>
      </c>
      <c r="P46" s="20" t="s">
        <v>481</v>
      </c>
      <c r="Q46" s="18" t="n">
        <v>365.75933354</v>
      </c>
      <c r="R46" s="20" t="n">
        <v>4.28354246</v>
      </c>
    </row>
    <row r="47" spans="1:18">
      <c r="A47" s="15" t="s">
        <v>522</v>
      </c>
      <c r="B47" s="17" t="n">
        <v>5928</v>
      </c>
      <c r="C47" s="18">
        <f>(70.0/B47*100)</f>
        <v/>
      </c>
      <c r="D47" s="19" t="n">
        <v>5858</v>
      </c>
      <c r="E47" s="18" t="n">
        <v>450.54130258</v>
      </c>
      <c r="F47" s="20" t="n">
        <v>4.85439866</v>
      </c>
      <c r="G47" s="18" t="n">
        <v>425.50051122</v>
      </c>
      <c r="H47" s="20" t="n">
        <v>5.36645718</v>
      </c>
      <c r="I47" s="18" t="s">
        <v>481</v>
      </c>
      <c r="J47" s="20" t="s">
        <v>481</v>
      </c>
      <c r="K47" s="18" t="s">
        <v>481</v>
      </c>
      <c r="L47" s="20" t="s">
        <v>481</v>
      </c>
      <c r="M47" s="18" t="s">
        <v>481</v>
      </c>
      <c r="N47" s="20" t="s">
        <v>481</v>
      </c>
      <c r="O47" s="18" t="s">
        <v>481</v>
      </c>
      <c r="P47" s="20" t="s">
        <v>481</v>
      </c>
      <c r="Q47" s="18" t="n">
        <v>404.61974757</v>
      </c>
      <c r="R47" s="20" t="n">
        <v>8.014389100000001</v>
      </c>
    </row>
    <row r="48" spans="1:18">
      <c r="A48" s="15" t="s">
        <v>523</v>
      </c>
      <c r="B48" s="17" t="n">
        <v>9841</v>
      </c>
      <c r="C48" s="18">
        <f>(7.0/B48*100)</f>
        <v/>
      </c>
      <c r="D48" s="19" t="n">
        <v>9834</v>
      </c>
      <c r="E48" s="18" t="n">
        <v>538.12551884</v>
      </c>
      <c r="F48" s="20" t="n">
        <v>7.67687833</v>
      </c>
      <c r="G48" s="18" t="n">
        <v>491.23828585</v>
      </c>
      <c r="H48" s="20" t="n">
        <v>5.04995125</v>
      </c>
      <c r="I48" s="18" t="s">
        <v>481</v>
      </c>
      <c r="J48" s="20" t="s">
        <v>481</v>
      </c>
      <c r="K48" s="18" t="s">
        <v>481</v>
      </c>
      <c r="L48" s="20" t="s">
        <v>481</v>
      </c>
      <c r="M48" s="18" t="s">
        <v>481</v>
      </c>
      <c r="N48" s="20" t="s">
        <v>481</v>
      </c>
      <c r="O48" s="18" t="s">
        <v>481</v>
      </c>
      <c r="P48" s="20" t="s">
        <v>481</v>
      </c>
      <c r="Q48" s="18" t="n">
        <v>440.16458131</v>
      </c>
      <c r="R48" s="20" t="n">
        <v>9.00172628</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(0.0/B50*100)</f>
        <v/>
      </c>
      <c r="D50" s="19" t="n">
        <v>11795</v>
      </c>
      <c r="E50" s="18" t="s">
        <v>481</v>
      </c>
      <c r="F50" s="20" t="s">
        <v>481</v>
      </c>
      <c r="G50" s="18" t="s">
        <v>481</v>
      </c>
      <c r="H50" s="20" t="s">
        <v>481</v>
      </c>
      <c r="I50" s="18" t="s">
        <v>481</v>
      </c>
      <c r="J50" s="20" t="s">
        <v>481</v>
      </c>
      <c r="K50" s="18" t="s">
        <v>481</v>
      </c>
      <c r="L50" s="20" t="s">
        <v>481</v>
      </c>
      <c r="M50" s="18" t="n">
        <v>424.90516706</v>
      </c>
      <c r="N50" s="20" t="n">
        <v>2.9446881</v>
      </c>
      <c r="O50" s="18" t="s">
        <v>481</v>
      </c>
      <c r="P50" s="20" t="s">
        <v>481</v>
      </c>
      <c r="Q50" s="18" t="s">
        <v>481</v>
      </c>
      <c r="R50" s="20" t="s">
        <v>481</v>
      </c>
    </row>
    <row r="51" spans="1:18">
      <c r="A51" s="15" t="s">
        <v>526</v>
      </c>
      <c r="B51" s="17" t="n">
        <v>6866</v>
      </c>
      <c r="C51" s="18">
        <f>(116.0/B51*100)</f>
        <v/>
      </c>
      <c r="D51" s="19" t="n">
        <v>6750</v>
      </c>
      <c r="E51" s="18" t="n">
        <v>451.50338031</v>
      </c>
      <c r="F51" s="20" t="n">
        <v>3.25184948</v>
      </c>
      <c r="G51" s="18" t="n">
        <v>415.20312927</v>
      </c>
      <c r="H51" s="20" t="n">
        <v>2.59736672</v>
      </c>
      <c r="I51" s="18" t="s">
        <v>481</v>
      </c>
      <c r="J51" s="20" t="s">
        <v>481</v>
      </c>
      <c r="K51" s="18" t="s">
        <v>481</v>
      </c>
      <c r="L51" s="20" t="s">
        <v>481</v>
      </c>
      <c r="M51" s="18" t="s">
        <v>481</v>
      </c>
      <c r="N51" s="20" t="s">
        <v>481</v>
      </c>
      <c r="O51" s="18" t="s">
        <v>481</v>
      </c>
      <c r="P51" s="20" t="s">
        <v>481</v>
      </c>
      <c r="Q51" s="18" t="n">
        <v>400.92242121</v>
      </c>
      <c r="R51" s="20" t="n">
        <v>4.48187191</v>
      </c>
    </row>
    <row r="52" spans="1:18">
      <c r="A52" s="15" t="s">
        <v>527</v>
      </c>
      <c r="B52" s="17" t="n">
        <v>5809</v>
      </c>
      <c r="C52" s="18">
        <f>(70.0/B52*100)</f>
        <v/>
      </c>
      <c r="D52" s="19" t="n">
        <v>5739</v>
      </c>
      <c r="E52" s="18" t="n">
        <v>489.71041049</v>
      </c>
      <c r="F52" s="20" t="n">
        <v>2.91653821</v>
      </c>
      <c r="G52" s="18" t="n">
        <v>494.5020439</v>
      </c>
      <c r="H52" s="20" t="n">
        <v>2.86231575</v>
      </c>
      <c r="I52" s="18" t="s">
        <v>481</v>
      </c>
      <c r="J52" s="20" t="s">
        <v>481</v>
      </c>
      <c r="K52" s="18" t="s">
        <v>481</v>
      </c>
      <c r="L52" s="20" t="s">
        <v>481</v>
      </c>
      <c r="M52" s="18" t="s">
        <v>481</v>
      </c>
      <c r="N52" s="20" t="s">
        <v>481</v>
      </c>
      <c r="O52" s="18" t="s">
        <v>481</v>
      </c>
      <c r="P52" s="20" t="s">
        <v>481</v>
      </c>
      <c r="Q52" s="18" t="n">
        <v>444.40976957</v>
      </c>
      <c r="R52" s="20" t="n">
        <v>5.46833913</v>
      </c>
    </row>
    <row r="53" spans="1:18">
      <c r="A53" s="15" t="s">
        <v>528</v>
      </c>
      <c r="B53" s="17" t="n">
        <v>5571</v>
      </c>
      <c r="C53" s="18">
        <f>(84.0/B53*100)</f>
        <v/>
      </c>
      <c r="D53" s="19" t="n">
        <v>5487</v>
      </c>
      <c r="E53" s="18" t="n">
        <v>436.53291874</v>
      </c>
      <c r="F53" s="20" t="n">
        <v>2.66935817</v>
      </c>
      <c r="G53" s="18" t="n">
        <v>453.36332422</v>
      </c>
      <c r="H53" s="20" t="n">
        <v>2.51807036</v>
      </c>
      <c r="I53" s="18" t="s">
        <v>481</v>
      </c>
      <c r="J53" s="20" t="s">
        <v>481</v>
      </c>
      <c r="K53" s="18" t="s">
        <v>481</v>
      </c>
      <c r="L53" s="20" t="s">
        <v>481</v>
      </c>
      <c r="M53" s="18" t="s">
        <v>481</v>
      </c>
      <c r="N53" s="20" t="s">
        <v>481</v>
      </c>
      <c r="O53" s="18" t="s">
        <v>481</v>
      </c>
      <c r="P53" s="20" t="s">
        <v>481</v>
      </c>
      <c r="Q53" s="18" t="n">
        <v>423.0837649</v>
      </c>
      <c r="R53" s="20" t="n">
        <v>3.82929621</v>
      </c>
    </row>
    <row r="54" spans="1:18">
      <c r="A54" s="15" t="s">
        <v>529</v>
      </c>
      <c r="B54" s="17" t="n">
        <v>4740</v>
      </c>
      <c r="C54" s="18">
        <f>(38.0/B54*100)</f>
        <v/>
      </c>
      <c r="D54" s="19" t="n">
        <v>4702</v>
      </c>
      <c r="E54" s="18" t="n">
        <v>367.51926196</v>
      </c>
      <c r="F54" s="20" t="n">
        <v>4.88501431</v>
      </c>
      <c r="G54" s="18" t="n">
        <v>365.76308359</v>
      </c>
      <c r="H54" s="20" t="n">
        <v>3.36517921</v>
      </c>
      <c r="I54" s="18" t="s">
        <v>481</v>
      </c>
      <c r="J54" s="20" t="s">
        <v>481</v>
      </c>
      <c r="K54" s="18" t="s">
        <v>481</v>
      </c>
      <c r="L54" s="20" t="s">
        <v>481</v>
      </c>
      <c r="M54" s="18" t="s">
        <v>481</v>
      </c>
      <c r="N54" s="20" t="s">
        <v>481</v>
      </c>
      <c r="O54" s="18" t="s">
        <v>481</v>
      </c>
      <c r="P54" s="20" t="s">
        <v>481</v>
      </c>
      <c r="Q54" s="18" t="n">
        <v>334.64078834</v>
      </c>
      <c r="R54" s="20" t="n">
        <v>3.85968559</v>
      </c>
    </row>
    <row r="55" spans="1:18">
      <c r="A55" s="15" t="s">
        <v>530</v>
      </c>
      <c r="B55" s="17" t="n">
        <v>5316</v>
      </c>
      <c r="C55" s="18">
        <f>(22.0/B55*100)</f>
        <v/>
      </c>
      <c r="D55" s="19" t="n">
        <v>5294</v>
      </c>
      <c r="E55" s="18" t="n">
        <v>403.95167096</v>
      </c>
      <c r="F55" s="20" t="n">
        <v>3.49595437</v>
      </c>
      <c r="G55" s="18" t="n">
        <v>400.62834121</v>
      </c>
      <c r="H55" s="20" t="n">
        <v>4.84782834</v>
      </c>
      <c r="I55" s="18" t="s">
        <v>481</v>
      </c>
      <c r="J55" s="20" t="s">
        <v>481</v>
      </c>
      <c r="K55" s="18" t="s">
        <v>481</v>
      </c>
      <c r="L55" s="20" t="s">
        <v>481</v>
      </c>
      <c r="M55" s="18" t="s">
        <v>481</v>
      </c>
      <c r="N55" s="20" t="s">
        <v>481</v>
      </c>
      <c r="O55" s="18" t="n">
        <v>361.27247333</v>
      </c>
      <c r="P55" s="20" t="n">
        <v>20.24621382</v>
      </c>
      <c r="Q55" s="18" t="n">
        <v>400.54707723</v>
      </c>
      <c r="R55" s="20" t="n">
        <v>3.54104183</v>
      </c>
    </row>
    <row r="56" spans="1:18">
      <c r="A56" s="15" t="s">
        <v>531</v>
      </c>
      <c r="B56" s="17" t="n">
        <v>5359</v>
      </c>
      <c r="C56" s="18">
        <f>(76.0/B56*100)</f>
        <v/>
      </c>
      <c r="D56" s="19" t="n">
        <v>5283</v>
      </c>
      <c r="E56" s="18" t="n">
        <v>545.29382476</v>
      </c>
      <c r="F56" s="20" t="n">
        <v>4.54190512</v>
      </c>
      <c r="G56" s="18" t="n">
        <v>525.4667514499999</v>
      </c>
      <c r="H56" s="20" t="n">
        <v>2.70828253</v>
      </c>
      <c r="I56" s="18" t="s">
        <v>481</v>
      </c>
      <c r="J56" s="20" t="s">
        <v>481</v>
      </c>
      <c r="K56" s="18" t="s">
        <v>481</v>
      </c>
      <c r="L56" s="20" t="s">
        <v>481</v>
      </c>
      <c r="M56" s="18" t="s">
        <v>481</v>
      </c>
      <c r="N56" s="20" t="s">
        <v>481</v>
      </c>
      <c r="O56" s="18" t="s">
        <v>481</v>
      </c>
      <c r="P56" s="20" t="s">
        <v>481</v>
      </c>
      <c r="Q56" s="18" t="n">
        <v>493.10524076</v>
      </c>
      <c r="R56" s="20" t="n">
        <v>8.11836345</v>
      </c>
    </row>
    <row r="57" spans="1:18">
      <c r="A57" s="15" t="s">
        <v>532</v>
      </c>
      <c r="B57" s="17" t="n">
        <v>6513</v>
      </c>
      <c r="C57" s="18">
        <f>(0.0/B57*100)</f>
        <v/>
      </c>
      <c r="D57" s="19" t="n">
        <v>6513</v>
      </c>
      <c r="E57" s="18" t="n">
        <v>441.00124337</v>
      </c>
      <c r="F57" s="20" t="n">
        <v>6.6483042</v>
      </c>
      <c r="G57" s="18" t="n">
        <v>395.61299773</v>
      </c>
      <c r="H57" s="20" t="n">
        <v>3.03603049</v>
      </c>
      <c r="I57" s="18" t="s">
        <v>481</v>
      </c>
      <c r="J57" s="20" t="s">
        <v>481</v>
      </c>
      <c r="K57" s="18" t="s">
        <v>481</v>
      </c>
      <c r="L57" s="20" t="s">
        <v>481</v>
      </c>
      <c r="M57" s="18" t="s">
        <v>481</v>
      </c>
      <c r="N57" s="20" t="s">
        <v>481</v>
      </c>
      <c r="O57" s="18" t="n">
        <v>273.288</v>
      </c>
      <c r="P57" s="20" t="n">
        <v>43.16667239</v>
      </c>
      <c r="Q57" s="18" t="n">
        <v>392.62572811</v>
      </c>
      <c r="R57" s="20" t="n">
        <v>4.9089548</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(26.0/B59*100)</f>
        <v/>
      </c>
      <c r="D59" s="19" t="n">
        <v>4800</v>
      </c>
      <c r="E59" s="18" t="n">
        <v>362.29410942</v>
      </c>
      <c r="F59" s="20" t="n">
        <v>2.58707785</v>
      </c>
      <c r="G59" s="18" t="n">
        <v>347.58778706</v>
      </c>
      <c r="H59" s="20" t="n">
        <v>2.26653707</v>
      </c>
      <c r="I59" s="18" t="s">
        <v>481</v>
      </c>
      <c r="J59" s="20" t="s">
        <v>481</v>
      </c>
      <c r="K59" s="18" t="s">
        <v>481</v>
      </c>
      <c r="L59" s="20" t="s">
        <v>481</v>
      </c>
      <c r="M59" s="18" t="s">
        <v>481</v>
      </c>
      <c r="N59" s="20" t="s">
        <v>481</v>
      </c>
      <c r="O59" s="18" t="n">
        <v>304.63866697</v>
      </c>
      <c r="P59" s="20" t="n">
        <v>20.08173195</v>
      </c>
      <c r="Q59" s="18" t="n">
        <v>319.12267486</v>
      </c>
      <c r="R59" s="20" t="n">
        <v>4.61211185</v>
      </c>
    </row>
    <row r="60" spans="1:18">
      <c r="A60" s="15" t="s">
        <v>535</v>
      </c>
      <c r="B60" s="17" t="n">
        <v>4546</v>
      </c>
      <c r="C60" s="18">
        <f>(15.0/B60*100)</f>
        <v/>
      </c>
      <c r="D60" s="19" t="n">
        <v>4531</v>
      </c>
      <c r="E60" s="18" t="n">
        <v>367.80903485</v>
      </c>
      <c r="F60" s="20" t="n">
        <v>8.642766269999999</v>
      </c>
      <c r="G60" s="18" t="n">
        <v>345.47350687</v>
      </c>
      <c r="H60" s="20" t="n">
        <v>4.34780437</v>
      </c>
      <c r="I60" s="18" t="s">
        <v>481</v>
      </c>
      <c r="J60" s="20" t="s">
        <v>481</v>
      </c>
      <c r="K60" s="18" t="s">
        <v>481</v>
      </c>
      <c r="L60" s="20" t="s">
        <v>481</v>
      </c>
      <c r="M60" s="18" t="s">
        <v>481</v>
      </c>
      <c r="N60" s="20" t="s">
        <v>481</v>
      </c>
      <c r="O60" s="18" t="n">
        <v>365.79356218</v>
      </c>
      <c r="P60" s="20" t="n">
        <v>43.43077861</v>
      </c>
      <c r="Q60" s="18" t="n">
        <v>335.17855103</v>
      </c>
      <c r="R60" s="20" t="n">
        <v>6.51959387</v>
      </c>
    </row>
    <row r="61" spans="1:18">
      <c r="A61" s="15" t="s">
        <v>536</v>
      </c>
      <c r="B61" s="17" t="n">
        <v>6525</v>
      </c>
      <c r="C61" s="18">
        <f>(135.0/B61*100)</f>
        <v/>
      </c>
      <c r="D61" s="19" t="n">
        <v>6390</v>
      </c>
      <c r="E61" s="18" t="n">
        <v>459.03739001</v>
      </c>
      <c r="F61" s="20" t="n">
        <v>2.88280575</v>
      </c>
      <c r="G61" s="18" t="n">
        <v>491.14599474</v>
      </c>
      <c r="H61" s="20" t="n">
        <v>3.35891554</v>
      </c>
      <c r="I61" s="18" t="s">
        <v>481</v>
      </c>
      <c r="J61" s="20" t="s">
        <v>481</v>
      </c>
      <c r="K61" s="18" t="s">
        <v>481</v>
      </c>
      <c r="L61" s="20" t="s">
        <v>481</v>
      </c>
      <c r="M61" s="18" t="s">
        <v>481</v>
      </c>
      <c r="N61" s="20" t="s">
        <v>481</v>
      </c>
      <c r="O61" s="18" t="s">
        <v>481</v>
      </c>
      <c r="P61" s="20" t="s">
        <v>481</v>
      </c>
      <c r="Q61" s="18" t="n">
        <v>449.83361423</v>
      </c>
      <c r="R61" s="20" t="n">
        <v>4.54324321</v>
      </c>
    </row>
    <row r="62" spans="1:18">
      <c r="A62" s="15" t="s">
        <v>537</v>
      </c>
      <c r="B62" s="17" t="n">
        <v>4476</v>
      </c>
      <c r="C62" s="18">
        <f>(3.0/B62*100)</f>
        <v/>
      </c>
      <c r="D62" s="19" t="n">
        <v>4473</v>
      </c>
      <c r="E62" s="18" t="n">
        <v>522.79440319</v>
      </c>
      <c r="F62" s="20" t="n">
        <v>3.72723973</v>
      </c>
      <c r="G62" s="18" t="n">
        <v>506.5758918</v>
      </c>
      <c r="H62" s="20" t="n">
        <v>1.47826004</v>
      </c>
      <c r="I62" s="18" t="s">
        <v>481</v>
      </c>
      <c r="J62" s="20" t="s">
        <v>481</v>
      </c>
      <c r="K62" s="18" t="s">
        <v>481</v>
      </c>
      <c r="L62" s="20" t="s">
        <v>481</v>
      </c>
      <c r="M62" s="18" t="s">
        <v>481</v>
      </c>
      <c r="N62" s="20" t="s">
        <v>481</v>
      </c>
      <c r="O62" s="18" t="s">
        <v>481</v>
      </c>
      <c r="P62" s="20" t="s">
        <v>481</v>
      </c>
      <c r="Q62" s="18" t="n">
        <v>488.71067393</v>
      </c>
      <c r="R62" s="20" t="n">
        <v>8.661397969999999</v>
      </c>
    </row>
    <row r="63" spans="1:18">
      <c r="A63" s="15" t="s">
        <v>538</v>
      </c>
      <c r="B63" s="17" t="n">
        <v>5324</v>
      </c>
      <c r="C63" s="18">
        <f>(13.0/B63*100)</f>
        <v/>
      </c>
      <c r="D63" s="19" t="n">
        <v>5311</v>
      </c>
      <c r="E63" s="18" t="n">
        <v>351.76673452</v>
      </c>
      <c r="F63" s="20" t="n">
        <v>4.07693848</v>
      </c>
      <c r="G63" s="18" t="n">
        <v>362.98378127</v>
      </c>
      <c r="H63" s="20" t="n">
        <v>2.13520988</v>
      </c>
      <c r="I63" s="18" t="s">
        <v>481</v>
      </c>
      <c r="J63" s="20" t="s">
        <v>481</v>
      </c>
      <c r="K63" s="18" t="s">
        <v>481</v>
      </c>
      <c r="L63" s="20" t="s">
        <v>481</v>
      </c>
      <c r="M63" s="18" t="n">
        <v>373.24810674</v>
      </c>
      <c r="N63" s="20" t="n">
        <v>52.63329231</v>
      </c>
      <c r="O63" s="18" t="n">
        <v>252.94923767</v>
      </c>
      <c r="P63" s="20" t="n">
        <v>33.89344837</v>
      </c>
      <c r="Q63" s="18" t="n">
        <v>333.0348461</v>
      </c>
      <c r="R63" s="20" t="n">
        <v>2.84632209</v>
      </c>
    </row>
    <row r="64" spans="1:18">
      <c r="A64" s="15" t="s">
        <v>539</v>
      </c>
      <c r="B64" s="17" t="n">
        <v>3634</v>
      </c>
      <c r="C64" s="18">
        <f>(3.0/B64*100)</f>
        <v/>
      </c>
      <c r="D64" s="19" t="n">
        <v>3631</v>
      </c>
      <c r="E64" s="18" t="n">
        <v>478.44688134</v>
      </c>
      <c r="F64" s="20" t="n">
        <v>2.77443019</v>
      </c>
      <c r="G64" s="18" t="n">
        <v>436.03529861</v>
      </c>
      <c r="H64" s="20" t="n">
        <v>2.76965092</v>
      </c>
      <c r="I64" s="18" t="s">
        <v>481</v>
      </c>
      <c r="J64" s="20" t="s">
        <v>481</v>
      </c>
      <c r="K64" s="18" t="s">
        <v>481</v>
      </c>
      <c r="L64" s="20" t="s">
        <v>481</v>
      </c>
      <c r="M64" s="18" t="n">
        <v>426.9829</v>
      </c>
      <c r="N64" s="20" t="n">
        <v>21.81972991</v>
      </c>
      <c r="O64" s="18" t="n">
        <v>453.86960257</v>
      </c>
      <c r="P64" s="20" t="n">
        <v>54.32310563</v>
      </c>
      <c r="Q64" s="18" t="n">
        <v>390.00062671</v>
      </c>
      <c r="R64" s="20" t="n">
        <v>6.21886914</v>
      </c>
    </row>
    <row r="65" spans="1:18">
      <c r="A65" s="15" t="s">
        <v>540</v>
      </c>
      <c r="B65" s="17" t="n">
        <v>5325</v>
      </c>
      <c r="C65" s="18">
        <f>(14.0/B65*100)</f>
        <v/>
      </c>
      <c r="D65" s="19" t="n">
        <v>5311</v>
      </c>
      <c r="E65" s="18" t="n">
        <v>433.58582727</v>
      </c>
      <c r="F65" s="20" t="n">
        <v>2.95157215</v>
      </c>
      <c r="G65" s="18" t="n">
        <v>407.31206411</v>
      </c>
      <c r="H65" s="20" t="n">
        <v>3.59129841</v>
      </c>
      <c r="I65" s="18" t="s">
        <v>481</v>
      </c>
      <c r="J65" s="20" t="s">
        <v>481</v>
      </c>
      <c r="K65" s="18" t="s">
        <v>481</v>
      </c>
      <c r="L65" s="20" t="s">
        <v>481</v>
      </c>
      <c r="M65" s="18" t="n">
        <v>351.25523225</v>
      </c>
      <c r="N65" s="20" t="n">
        <v>34.38925287</v>
      </c>
      <c r="O65" s="18" t="s">
        <v>481</v>
      </c>
      <c r="P65" s="20" t="s">
        <v>481</v>
      </c>
      <c r="Q65" s="18" t="n">
        <v>382.92165337</v>
      </c>
      <c r="R65" s="20" t="n">
        <v>5.48130185</v>
      </c>
    </row>
    <row r="66" spans="1:18">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n">
        <v>426.88447764</v>
      </c>
      <c r="N66" s="20" t="n">
        <v>1.57885956</v>
      </c>
      <c r="O66" s="18" t="s">
        <v>481</v>
      </c>
      <c r="P66" s="20" t="s">
        <v>481</v>
      </c>
      <c r="Q66" s="18" t="s">
        <v>481</v>
      </c>
      <c r="R66" s="20" t="s">
        <v>481</v>
      </c>
    </row>
    <row r="67" spans="1:18">
      <c r="A67" s="15" t="s">
        <v>542</v>
      </c>
      <c r="B67" s="17" t="n">
        <v>6971</v>
      </c>
      <c r="C67" s="18">
        <f>(21.0/B67*100)</f>
        <v/>
      </c>
      <c r="D67" s="19" t="n">
        <v>6950</v>
      </c>
      <c r="E67" s="18" t="n">
        <v>425.51898115</v>
      </c>
      <c r="F67" s="20" t="n">
        <v>3.68240974</v>
      </c>
      <c r="G67" s="18" t="n">
        <v>386.82133843</v>
      </c>
      <c r="H67" s="20" t="n">
        <v>2.84315614</v>
      </c>
      <c r="I67" s="18" t="s">
        <v>481</v>
      </c>
      <c r="J67" s="20" t="s">
        <v>481</v>
      </c>
      <c r="K67" s="18" t="s">
        <v>481</v>
      </c>
      <c r="L67" s="20" t="s">
        <v>481</v>
      </c>
      <c r="M67" s="18" t="s">
        <v>481</v>
      </c>
      <c r="N67" s="20" t="s">
        <v>481</v>
      </c>
      <c r="O67" s="18" t="s">
        <v>481</v>
      </c>
      <c r="P67" s="20" t="s">
        <v>481</v>
      </c>
      <c r="Q67" s="18" t="n">
        <v>385.98533648</v>
      </c>
      <c r="R67" s="20" t="n">
        <v>6.84025951</v>
      </c>
    </row>
    <row r="68" spans="1:18">
      <c r="A68" s="15" t="s">
        <v>543</v>
      </c>
      <c r="B68" s="17" t="n">
        <v>12083</v>
      </c>
      <c r="C68" s="18">
        <f>(26.0/B68*100)</f>
        <v/>
      </c>
      <c r="D68" s="19" t="n">
        <v>12057</v>
      </c>
      <c r="E68" s="18" t="n">
        <v>399.82614448</v>
      </c>
      <c r="F68" s="20" t="n">
        <v>3.00213621</v>
      </c>
      <c r="G68" s="18" t="n">
        <v>406.97996336</v>
      </c>
      <c r="H68" s="20" t="n">
        <v>1.46175326</v>
      </c>
      <c r="I68" s="18" t="s">
        <v>481</v>
      </c>
      <c r="J68" s="20" t="s">
        <v>481</v>
      </c>
      <c r="K68" s="18" t="s">
        <v>481</v>
      </c>
      <c r="L68" s="20" t="s">
        <v>481</v>
      </c>
      <c r="M68" s="18" t="s">
        <v>481</v>
      </c>
      <c r="N68" s="20" t="s">
        <v>481</v>
      </c>
      <c r="O68" s="18" t="s">
        <v>481</v>
      </c>
      <c r="P68" s="20" t="s">
        <v>481</v>
      </c>
      <c r="Q68" s="18" t="n">
        <v>390.95788662</v>
      </c>
      <c r="R68" s="20" t="n">
        <v>2.76600322</v>
      </c>
    </row>
    <row r="69" spans="1:18">
      <c r="A69" s="15" t="s">
        <v>544</v>
      </c>
      <c r="B69" s="17" t="n">
        <v>4876</v>
      </c>
      <c r="C69" s="18">
        <f>(0.0/B69*100)</f>
        <v/>
      </c>
      <c r="D69" s="19" t="n">
        <v>4876</v>
      </c>
      <c r="E69" s="18" t="n">
        <v>433.97912386</v>
      </c>
      <c r="F69" s="20" t="n">
        <v>4.82879179</v>
      </c>
      <c r="G69" s="18" t="n">
        <v>435.25308636</v>
      </c>
      <c r="H69" s="20" t="n">
        <v>4.36111804</v>
      </c>
      <c r="I69" s="18" t="s">
        <v>481</v>
      </c>
      <c r="J69" s="20" t="s">
        <v>481</v>
      </c>
      <c r="K69" s="18" t="s">
        <v>481</v>
      </c>
      <c r="L69" s="20" t="s">
        <v>481</v>
      </c>
      <c r="M69" s="18" t="n">
        <v>389.3192</v>
      </c>
      <c r="N69" s="20" t="n">
        <v>35.09492812</v>
      </c>
      <c r="O69" s="18" t="s">
        <v>481</v>
      </c>
      <c r="P69" s="20" t="s">
        <v>481</v>
      </c>
      <c r="Q69" s="18" t="n">
        <v>412.08609595</v>
      </c>
      <c r="R69" s="20" t="n">
        <v>10.83374191</v>
      </c>
    </row>
    <row r="70" spans="1:18">
      <c r="A70" s="15" t="s">
        <v>545</v>
      </c>
      <c r="B70" s="17" t="n">
        <v>6036</v>
      </c>
      <c r="C70" s="18">
        <f>(223.0/B70*100)</f>
        <v/>
      </c>
      <c r="D70" s="19" t="n">
        <v>5813</v>
      </c>
      <c r="E70" s="18" t="n">
        <v>495.38327443</v>
      </c>
      <c r="F70" s="20" t="n">
        <v>4.42331688</v>
      </c>
      <c r="G70" s="18" t="n">
        <v>507.30569914</v>
      </c>
      <c r="H70" s="20" t="n">
        <v>3.09419058</v>
      </c>
      <c r="I70" s="18" t="s">
        <v>481</v>
      </c>
      <c r="J70" s="20" t="s">
        <v>481</v>
      </c>
      <c r="K70" s="18" t="s">
        <v>481</v>
      </c>
      <c r="L70" s="20" t="s">
        <v>481</v>
      </c>
      <c r="M70" s="18" t="s">
        <v>481</v>
      </c>
      <c r="N70" s="20" t="s">
        <v>481</v>
      </c>
      <c r="O70" s="18" t="s">
        <v>481</v>
      </c>
      <c r="P70" s="20" t="s">
        <v>481</v>
      </c>
      <c r="Q70" s="18" t="n">
        <v>468.08744941</v>
      </c>
      <c r="R70" s="20" t="n">
        <v>4.0788288</v>
      </c>
    </row>
    <row r="71" spans="1:18">
      <c r="A71" s="15" t="s">
        <v>546</v>
      </c>
      <c r="B71" s="17" t="n">
        <v>6115</v>
      </c>
      <c r="C71" s="18">
        <f>(17.0/B71*100)</f>
        <v/>
      </c>
      <c r="D71" s="19" t="n">
        <v>6098</v>
      </c>
      <c r="E71" s="18" t="n">
        <v>549.25173126</v>
      </c>
      <c r="F71" s="20" t="n">
        <v>2.20659551</v>
      </c>
      <c r="G71" s="18" t="n">
        <v>524.4883132800001</v>
      </c>
      <c r="H71" s="20" t="n">
        <v>1.96384219</v>
      </c>
      <c r="I71" s="18" t="s">
        <v>481</v>
      </c>
      <c r="J71" s="20" t="s">
        <v>481</v>
      </c>
      <c r="K71" s="18" t="s">
        <v>481</v>
      </c>
      <c r="L71" s="20" t="s">
        <v>481</v>
      </c>
      <c r="M71" s="18" t="s">
        <v>481</v>
      </c>
      <c r="N71" s="20" t="s">
        <v>481</v>
      </c>
      <c r="O71" s="18" t="s">
        <v>481</v>
      </c>
      <c r="P71" s="20" t="s">
        <v>481</v>
      </c>
      <c r="Q71" s="18" t="n">
        <v>511.56283405</v>
      </c>
      <c r="R71" s="20" t="n">
        <v>6.64502178</v>
      </c>
    </row>
    <row r="72" spans="1:18">
      <c r="A72" s="15" t="s">
        <v>547</v>
      </c>
      <c r="B72" s="17" t="n">
        <v>7708</v>
      </c>
      <c r="C72" s="18">
        <f>(0.0/B72*100)</f>
        <v/>
      </c>
      <c r="D72" s="19" t="n">
        <v>7708</v>
      </c>
      <c r="E72" s="18" t="s">
        <v>481</v>
      </c>
      <c r="F72" s="20" t="s">
        <v>481</v>
      </c>
      <c r="G72" s="18" t="s">
        <v>481</v>
      </c>
      <c r="H72" s="20" t="s">
        <v>481</v>
      </c>
      <c r="I72" s="18" t="s">
        <v>481</v>
      </c>
      <c r="J72" s="20" t="s">
        <v>481</v>
      </c>
      <c r="K72" s="18" t="s">
        <v>481</v>
      </c>
      <c r="L72" s="20" t="s">
        <v>481</v>
      </c>
      <c r="M72" s="18" t="n">
        <v>497.09909204</v>
      </c>
      <c r="N72" s="20" t="n">
        <v>2.49673717</v>
      </c>
      <c r="O72" s="18" t="s">
        <v>481</v>
      </c>
      <c r="P72" s="20" t="s">
        <v>481</v>
      </c>
      <c r="Q72" s="18" t="s">
        <v>481</v>
      </c>
      <c r="R72" s="20" t="s">
        <v>481</v>
      </c>
    </row>
    <row r="73" spans="1:18">
      <c r="A73" s="15" t="s">
        <v>548</v>
      </c>
      <c r="B73" s="17" t="n">
        <v>8249</v>
      </c>
      <c r="C73" s="18">
        <f>(143.0/B73*100)</f>
        <v/>
      </c>
      <c r="D73" s="19" t="n">
        <v>8106</v>
      </c>
      <c r="E73" s="18" t="n">
        <v>407.52100846</v>
      </c>
      <c r="F73" s="20" t="n">
        <v>5.73443857</v>
      </c>
      <c r="G73" s="18" t="n">
        <v>411.3590526</v>
      </c>
      <c r="H73" s="20" t="n">
        <v>3.19505978</v>
      </c>
      <c r="I73" s="18" t="s">
        <v>481</v>
      </c>
      <c r="J73" s="20" t="s">
        <v>481</v>
      </c>
      <c r="K73" s="18" t="s">
        <v>481</v>
      </c>
      <c r="L73" s="20" t="s">
        <v>481</v>
      </c>
      <c r="M73" s="18" t="s">
        <v>481</v>
      </c>
      <c r="N73" s="20" t="s">
        <v>481</v>
      </c>
      <c r="O73" s="18" t="s">
        <v>481</v>
      </c>
      <c r="P73" s="20" t="s">
        <v>481</v>
      </c>
      <c r="Q73" s="18" t="n">
        <v>400.34060893</v>
      </c>
      <c r="R73" s="20" t="n">
        <v>6.10610847</v>
      </c>
    </row>
    <row r="74" spans="1:18">
      <c r="A74" s="15" t="s">
        <v>549</v>
      </c>
      <c r="B74" s="17" t="n">
        <v>4692</v>
      </c>
      <c r="C74" s="18">
        <f>(82.0/B74*100)</f>
        <v/>
      </c>
      <c r="D74" s="19" t="n">
        <v>4610</v>
      </c>
      <c r="E74" s="18" t="n">
        <v>448.59402088</v>
      </c>
      <c r="F74" s="20" t="n">
        <v>3.21052075</v>
      </c>
      <c r="G74" s="18" t="n">
        <v>432.5733978</v>
      </c>
      <c r="H74" s="20" t="n">
        <v>2.28495634</v>
      </c>
      <c r="I74" s="18" t="s">
        <v>481</v>
      </c>
      <c r="J74" s="20" t="s">
        <v>481</v>
      </c>
      <c r="K74" s="18" t="s">
        <v>481</v>
      </c>
      <c r="L74" s="20" t="s">
        <v>481</v>
      </c>
      <c r="M74" s="18" t="s">
        <v>481</v>
      </c>
      <c r="N74" s="20" t="s">
        <v>481</v>
      </c>
      <c r="O74" s="18" t="n">
        <v>388.84793035</v>
      </c>
      <c r="P74" s="20" t="n">
        <v>34.82712492</v>
      </c>
      <c r="Q74" s="18" t="n">
        <v>386.79417848</v>
      </c>
      <c r="R74" s="20" t="n">
        <v>3.46451271</v>
      </c>
    </row>
    <row r="75" spans="1:18">
      <c r="A75" s="15" t="s">
        <v>550</v>
      </c>
      <c r="B75" s="17" t="n">
        <v>5375</v>
      </c>
      <c r="C75" s="18">
        <f>(195.0/B75*100)</f>
        <v/>
      </c>
      <c r="D75" s="19" t="n">
        <v>5180</v>
      </c>
      <c r="E75" s="18" t="n">
        <v>365.97825863</v>
      </c>
      <c r="F75" s="20" t="n">
        <v>4.85614254</v>
      </c>
      <c r="G75" s="18" t="n">
        <v>362.44726213</v>
      </c>
      <c r="H75" s="20" t="n">
        <v>3.49518249</v>
      </c>
      <c r="I75" s="18" t="s">
        <v>481</v>
      </c>
      <c r="J75" s="20" t="s">
        <v>481</v>
      </c>
      <c r="K75" s="18" t="s">
        <v>481</v>
      </c>
      <c r="L75" s="20" t="s">
        <v>481</v>
      </c>
      <c r="M75" s="18" t="s">
        <v>481</v>
      </c>
      <c r="N75" s="20" t="s">
        <v>481</v>
      </c>
      <c r="O75" s="18" t="s">
        <v>481</v>
      </c>
      <c r="P75" s="20" t="s">
        <v>481</v>
      </c>
      <c r="Q75" s="18" t="n">
        <v>345.26578142</v>
      </c>
      <c r="R75" s="20" t="n">
        <v>5.51248284</v>
      </c>
    </row>
    <row r="76" spans="1:18">
      <c r="A76" s="15" t="s">
        <v>551</v>
      </c>
      <c r="B76" s="17" t="n">
        <v>14167</v>
      </c>
      <c r="C76" s="18">
        <f>(226.0/B76*100)</f>
        <v/>
      </c>
      <c r="D76" s="19" t="n">
        <v>13941</v>
      </c>
      <c r="E76" s="18" t="n">
        <v>421.05372411</v>
      </c>
      <c r="F76" s="20" t="n">
        <v>3.63007044</v>
      </c>
      <c r="G76" s="18" t="n">
        <v>442.82045907</v>
      </c>
      <c r="H76" s="20" t="n">
        <v>3.02943298</v>
      </c>
      <c r="I76" s="18" t="s">
        <v>481</v>
      </c>
      <c r="J76" s="20" t="s">
        <v>481</v>
      </c>
      <c r="K76" s="18" t="s">
        <v>481</v>
      </c>
      <c r="L76" s="20" t="s">
        <v>481</v>
      </c>
      <c r="M76" s="18" t="s">
        <v>481</v>
      </c>
      <c r="N76" s="20" t="s">
        <v>481</v>
      </c>
      <c r="O76" s="18" t="s">
        <v>481</v>
      </c>
      <c r="P76" s="20" t="s">
        <v>481</v>
      </c>
      <c r="Q76" s="18" t="n">
        <v>426.59954817</v>
      </c>
      <c r="R76" s="20" t="n">
        <v>4.5263258</v>
      </c>
    </row>
    <row r="77" spans="1:18">
      <c r="A77" s="15" t="s">
        <v>552</v>
      </c>
      <c r="B77" s="17" t="n">
        <v>6062</v>
      </c>
      <c r="C77" s="18">
        <f>(0.0/B77*100)</f>
        <v/>
      </c>
      <c r="D77" s="19" t="n">
        <v>6062</v>
      </c>
      <c r="E77" s="18" t="n">
        <v>452.21433591</v>
      </c>
      <c r="F77" s="20" t="n">
        <v>3.86359439</v>
      </c>
      <c r="G77" s="18" t="n">
        <v>432.91928169</v>
      </c>
      <c r="H77" s="20" t="n">
        <v>2.63842419</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523.3835523499999</v>
      </c>
      <c r="F78" s="20" t="n">
        <v>8.49730379</v>
      </c>
      <c r="G78" s="18" t="n">
        <v>484.65172603</v>
      </c>
      <c r="H78" s="20" t="n">
        <v>3.532685</v>
      </c>
      <c r="I78" s="18" t="s">
        <v>481</v>
      </c>
      <c r="J78" s="20" t="s">
        <v>481</v>
      </c>
      <c r="K78" s="18" t="s">
        <v>481</v>
      </c>
      <c r="L78" s="20" t="s">
        <v>481</v>
      </c>
      <c r="M78" s="18" t="s">
        <v>481</v>
      </c>
      <c r="N78" s="20" t="s">
        <v>481</v>
      </c>
      <c r="O78" s="18" t="n">
        <v>509.06027693</v>
      </c>
      <c r="P78" s="20" t="n">
        <v>25.51403594</v>
      </c>
      <c r="Q78" s="18" t="n">
        <v>459.89626116</v>
      </c>
      <c r="R78" s="20" t="n">
        <v>8.987279490000001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n">
        <v>428.37185191</v>
      </c>
      <c r="F80" s="20" t="n">
        <v>4.05924589</v>
      </c>
      <c r="G80" s="18" t="n">
        <v>427.22065338</v>
      </c>
      <c r="H80" s="20" t="n">
        <v>3.71296093</v>
      </c>
      <c r="I80" s="18" t="s">
        <v>481</v>
      </c>
      <c r="J80" s="20" t="s">
        <v>481</v>
      </c>
      <c r="K80" s="18" t="s">
        <v>481</v>
      </c>
      <c r="L80" s="20" t="s">
        <v>481</v>
      </c>
      <c r="M80" s="18" t="s">
        <v>481</v>
      </c>
      <c r="N80" s="20" t="s">
        <v>481</v>
      </c>
      <c r="O80" s="18" t="s">
        <v>481</v>
      </c>
      <c r="P80" s="20" t="s">
        <v>481</v>
      </c>
      <c r="Q80" s="18" t="n">
        <v>414.34493412</v>
      </c>
      <c r="R80" s="20" t="n">
        <v>16.37440521</v>
      </c>
    </row>
    <row r="81" spans="1:18">
      <c r="A81" s="23" t="s">
        <v>556</v>
      </c>
      <c r="B81" s="17" t="n">
        <v>8861</v>
      </c>
      <c r="C81" s="18">
        <f>(76.0/B81*100)</f>
        <v/>
      </c>
      <c r="D81" s="19" t="n">
        <v>8785</v>
      </c>
      <c r="E81" s="18" t="n">
        <v>452.8555006</v>
      </c>
      <c r="F81" s="20" t="n">
        <v>4.9343848</v>
      </c>
      <c r="G81" s="18" t="n">
        <v>425.79669196</v>
      </c>
      <c r="H81" s="20" t="n">
        <v>3.34512889</v>
      </c>
      <c r="I81" s="18" t="s">
        <v>481</v>
      </c>
      <c r="J81" s="20" t="s">
        <v>481</v>
      </c>
      <c r="K81" s="18" t="s">
        <v>481</v>
      </c>
      <c r="L81" s="20" t="s">
        <v>481</v>
      </c>
      <c r="M81" s="18" t="s">
        <v>481</v>
      </c>
      <c r="N81" s="20" t="s">
        <v>481</v>
      </c>
      <c r="O81" s="18" t="s">
        <v>481</v>
      </c>
      <c r="P81" s="20" t="s">
        <v>481</v>
      </c>
      <c r="Q81" s="18" t="n">
        <v>401.81099538</v>
      </c>
      <c r="R81" s="20" t="n">
        <v>5.52885384</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602</v>
      </c>
    </row>
    <row customHeight="1" ht="30" r="4" spans="1:24">
      <c r="A4" s="6" t="n"/>
      <c r="B4" s="7" t="s">
        <v>462</v>
      </c>
      <c r="C4" s="7" t="s">
        <v>463</v>
      </c>
      <c r="D4" s="8" t="s">
        <v>462</v>
      </c>
      <c r="E4" s="9" t="s">
        <v>591</v>
      </c>
      <c r="F4" s="10" t="n"/>
      <c r="G4" s="9" t="s">
        <v>592</v>
      </c>
      <c r="H4" s="10" t="n"/>
      <c r="I4" s="9" t="s">
        <v>593</v>
      </c>
      <c r="J4" s="10" t="n"/>
      <c r="K4" s="9" t="s">
        <v>594</v>
      </c>
      <c r="L4" s="10" t="n"/>
      <c r="M4" s="9" t="s">
        <v>603</v>
      </c>
      <c r="N4" s="10" t="n"/>
      <c r="O4" s="9" t="s">
        <v>584</v>
      </c>
      <c r="P4" s="10" t="n"/>
      <c r="Q4" s="9" t="s">
        <v>585</v>
      </c>
      <c r="R4" s="10" t="n"/>
      <c r="S4" s="9" t="s">
        <v>472</v>
      </c>
      <c r="T4" s="10" t="n"/>
      <c r="U4" s="9" t="s">
        <v>473</v>
      </c>
      <c r="V4" s="10" t="n"/>
      <c r="W4" s="9" t="s">
        <v>586</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(345.0/B7*100)</f>
        <v/>
      </c>
      <c r="D7" s="19" t="n">
        <v>14185</v>
      </c>
      <c r="E7" s="18" t="n">
        <v>522.92803717</v>
      </c>
      <c r="F7" s="20" t="n">
        <v>1.98041631</v>
      </c>
      <c r="G7" s="18" t="n">
        <v>500.22622088</v>
      </c>
      <c r="H7" s="20" t="n">
        <v>4.96975044</v>
      </c>
      <c r="I7" s="18" t="n">
        <v>484.86696806</v>
      </c>
      <c r="J7" s="20" t="n">
        <v>3.22783523</v>
      </c>
      <c r="K7" s="18" t="n">
        <v>469.64932653</v>
      </c>
      <c r="L7" s="20" t="n">
        <v>4.82905903</v>
      </c>
      <c r="M7" s="18" t="n">
        <v>444.9323412</v>
      </c>
      <c r="N7" s="20" t="n">
        <v>14.41291651</v>
      </c>
      <c r="O7" s="18" t="s">
        <v>481</v>
      </c>
      <c r="P7" s="20" t="s">
        <v>481</v>
      </c>
      <c r="Q7" s="18" t="s">
        <v>481</v>
      </c>
      <c r="R7" s="20" t="s">
        <v>481</v>
      </c>
      <c r="S7" s="18" t="s">
        <v>481</v>
      </c>
      <c r="T7" s="20" t="s">
        <v>481</v>
      </c>
      <c r="U7" s="18" t="s">
        <v>481</v>
      </c>
      <c r="V7" s="20" t="s">
        <v>481</v>
      </c>
      <c r="W7" s="18" t="n">
        <v>445.66072868</v>
      </c>
      <c r="X7" s="20" t="n">
        <v>4.78654227</v>
      </c>
    </row>
    <row r="8" spans="1:24">
      <c r="A8" s="15" t="s">
        <v>483</v>
      </c>
      <c r="B8" s="17" t="n">
        <v>7007</v>
      </c>
      <c r="C8" s="18">
        <f>(20.0/B8*100)</f>
        <v/>
      </c>
      <c r="D8" s="19" t="n">
        <v>6987</v>
      </c>
      <c r="E8" s="18" t="n">
        <v>522.6622041099999</v>
      </c>
      <c r="F8" s="20" t="n">
        <v>3.65862173</v>
      </c>
      <c r="G8" s="18" t="n">
        <v>473.73728195</v>
      </c>
      <c r="H8" s="20" t="n">
        <v>3.13883795</v>
      </c>
      <c r="I8" s="18" t="n">
        <v>450.25552368</v>
      </c>
      <c r="J8" s="20" t="n">
        <v>8.24717678</v>
      </c>
      <c r="K8" s="18" t="n">
        <v>392.06210825</v>
      </c>
      <c r="L8" s="20" t="n">
        <v>21.00403199</v>
      </c>
      <c r="M8" s="18" t="n">
        <v>415.01720809</v>
      </c>
      <c r="N8" s="20" t="n">
        <v>11.64542546</v>
      </c>
      <c r="O8" s="18" t="s">
        <v>481</v>
      </c>
      <c r="P8" s="20" t="s">
        <v>481</v>
      </c>
      <c r="Q8" s="18" t="s">
        <v>481</v>
      </c>
      <c r="R8" s="20" t="s">
        <v>481</v>
      </c>
      <c r="S8" s="18" t="s">
        <v>481</v>
      </c>
      <c r="T8" s="20" t="s">
        <v>481</v>
      </c>
      <c r="U8" s="18" t="s">
        <v>481</v>
      </c>
      <c r="V8" s="20" t="s">
        <v>481</v>
      </c>
      <c r="W8" s="18" t="n">
        <v>425.64575219</v>
      </c>
      <c r="X8" s="20" t="n">
        <v>7.40456878</v>
      </c>
    </row>
    <row r="9" spans="1:24">
      <c r="A9" s="15" t="s">
        <v>484</v>
      </c>
      <c r="B9" s="17" t="n">
        <v>9651</v>
      </c>
      <c r="C9" s="18">
        <f>(76.0/B9*100)</f>
        <v/>
      </c>
      <c r="D9" s="19" t="n">
        <v>9575</v>
      </c>
      <c r="E9" s="18" t="n">
        <v>532.78455177</v>
      </c>
      <c r="F9" s="20" t="n">
        <v>2.32369528</v>
      </c>
      <c r="G9" s="18" t="n">
        <v>472.32612746</v>
      </c>
      <c r="H9" s="20" t="n">
        <v>2.98768608</v>
      </c>
      <c r="I9" s="18" t="n">
        <v>477.18295241</v>
      </c>
      <c r="J9" s="20" t="n">
        <v>4.38503949</v>
      </c>
      <c r="K9" s="18" t="n">
        <v>435.06117692</v>
      </c>
      <c r="L9" s="20" t="n">
        <v>6.75910004</v>
      </c>
      <c r="M9" s="18" t="n">
        <v>418.55429867</v>
      </c>
      <c r="N9" s="20" t="n">
        <v>9.36778099</v>
      </c>
      <c r="O9" s="18" t="s">
        <v>481</v>
      </c>
      <c r="P9" s="20" t="s">
        <v>481</v>
      </c>
      <c r="Q9" s="18" t="s">
        <v>481</v>
      </c>
      <c r="R9" s="20" t="s">
        <v>481</v>
      </c>
      <c r="S9" s="18" t="s">
        <v>481</v>
      </c>
      <c r="T9" s="20" t="s">
        <v>481</v>
      </c>
      <c r="U9" s="18" t="s">
        <v>481</v>
      </c>
      <c r="V9" s="20" t="s">
        <v>481</v>
      </c>
      <c r="W9" s="18" t="n">
        <v>427.9738862</v>
      </c>
      <c r="X9" s="20" t="n">
        <v>4.8473923</v>
      </c>
    </row>
    <row r="10" spans="1:24">
      <c r="A10" s="15" t="s">
        <v>485</v>
      </c>
      <c r="B10" s="17" t="n">
        <v>20058</v>
      </c>
      <c r="C10" s="18">
        <f>(528.0/B10*100)</f>
        <v/>
      </c>
      <c r="D10" s="19" t="n">
        <v>19530</v>
      </c>
      <c r="E10" s="18" t="n">
        <v>533.38629199</v>
      </c>
      <c r="F10" s="20" t="n">
        <v>2.15814517</v>
      </c>
      <c r="G10" s="18" t="s">
        <v>481</v>
      </c>
      <c r="H10" s="20" t="s">
        <v>481</v>
      </c>
      <c r="I10" s="18" t="n">
        <v>490.41410742</v>
      </c>
      <c r="J10" s="20" t="n">
        <v>4.83763935</v>
      </c>
      <c r="K10" s="18" t="n">
        <v>469.48228891</v>
      </c>
      <c r="L10" s="20" t="n">
        <v>9.525288809999999</v>
      </c>
      <c r="M10" s="18" t="n">
        <v>477.00931854</v>
      </c>
      <c r="N10" s="20" t="n">
        <v>12.77274158</v>
      </c>
      <c r="O10" s="18" t="s">
        <v>481</v>
      </c>
      <c r="P10" s="20" t="s">
        <v>481</v>
      </c>
      <c r="Q10" s="18" t="s">
        <v>481</v>
      </c>
      <c r="R10" s="20" t="s">
        <v>481</v>
      </c>
      <c r="S10" s="18" t="s">
        <v>481</v>
      </c>
      <c r="T10" s="20" t="s">
        <v>481</v>
      </c>
      <c r="U10" s="18" t="s">
        <v>481</v>
      </c>
      <c r="V10" s="20" t="s">
        <v>481</v>
      </c>
      <c r="W10" s="18" t="n">
        <v>502.07623271</v>
      </c>
      <c r="X10" s="20" t="n">
        <v>10.33542841</v>
      </c>
    </row>
    <row r="11" spans="1:24">
      <c r="A11" s="15" t="s">
        <v>486</v>
      </c>
      <c r="B11" s="17" t="n">
        <v>7053</v>
      </c>
      <c r="C11" s="18">
        <f>(45.0/B11*100)</f>
        <v/>
      </c>
      <c r="D11" s="19" t="n">
        <v>7008</v>
      </c>
      <c r="E11" s="18" t="n">
        <v>481.70819777</v>
      </c>
      <c r="F11" s="20" t="n">
        <v>3.39278869</v>
      </c>
      <c r="G11" s="18" t="n">
        <v>472.76309339</v>
      </c>
      <c r="H11" s="20" t="n">
        <v>3.67417233</v>
      </c>
      <c r="I11" s="18" t="n">
        <v>426.30122166</v>
      </c>
      <c r="J11" s="20" t="n">
        <v>4.16371321</v>
      </c>
      <c r="K11" s="18" t="n">
        <v>419.13210826</v>
      </c>
      <c r="L11" s="20" t="n">
        <v>9.972790359999999</v>
      </c>
      <c r="M11" s="18" t="n">
        <v>412.56463728</v>
      </c>
      <c r="N11" s="20" t="n">
        <v>9.539184089999999</v>
      </c>
      <c r="O11" s="18" t="s">
        <v>481</v>
      </c>
      <c r="P11" s="20" t="s">
        <v>481</v>
      </c>
      <c r="Q11" s="18" t="s">
        <v>481</v>
      </c>
      <c r="R11" s="20" t="s">
        <v>481</v>
      </c>
      <c r="S11" s="18" t="s">
        <v>481</v>
      </c>
      <c r="T11" s="20" t="s">
        <v>481</v>
      </c>
      <c r="U11" s="18" t="s">
        <v>481</v>
      </c>
      <c r="V11" s="20" t="s">
        <v>481</v>
      </c>
      <c r="W11" s="18" t="n">
        <v>421.27407576</v>
      </c>
      <c r="X11" s="20" t="n">
        <v>5.68688346</v>
      </c>
    </row>
    <row r="12" spans="1:24">
      <c r="A12" s="15" t="s">
        <v>487</v>
      </c>
      <c r="B12" s="17" t="n">
        <v>6894</v>
      </c>
      <c r="C12" s="18">
        <f>(0.0/B12*100)</f>
        <v/>
      </c>
      <c r="D12" s="19" t="n">
        <v>6894</v>
      </c>
      <c r="E12" s="18" t="n">
        <v>513.1853817799999</v>
      </c>
      <c r="F12" s="20" t="n">
        <v>2.40429077</v>
      </c>
      <c r="G12" s="18" t="n">
        <v>469.49527561</v>
      </c>
      <c r="H12" s="20" t="n">
        <v>3.953568</v>
      </c>
      <c r="I12" s="18" t="n">
        <v>441.55245677</v>
      </c>
      <c r="J12" s="20" t="n">
        <v>9.247164290000001</v>
      </c>
      <c r="K12" s="18" t="n">
        <v>424.84886149</v>
      </c>
      <c r="L12" s="20" t="n">
        <v>8.89856015</v>
      </c>
      <c r="M12" s="18" t="n">
        <v>332.48325653</v>
      </c>
      <c r="N12" s="20" t="n">
        <v>28.58834791</v>
      </c>
      <c r="O12" s="18" t="s">
        <v>481</v>
      </c>
      <c r="P12" s="20" t="s">
        <v>481</v>
      </c>
      <c r="Q12" s="18" t="s">
        <v>481</v>
      </c>
      <c r="R12" s="20" t="s">
        <v>481</v>
      </c>
      <c r="S12" s="18" t="s">
        <v>481</v>
      </c>
      <c r="T12" s="20" t="s">
        <v>481</v>
      </c>
      <c r="U12" s="18" t="s">
        <v>481</v>
      </c>
      <c r="V12" s="20" t="s">
        <v>481</v>
      </c>
      <c r="W12" s="18" t="n">
        <v>462.12523614</v>
      </c>
      <c r="X12" s="20" t="n">
        <v>6.23618568</v>
      </c>
    </row>
    <row r="13" spans="1:24">
      <c r="A13" s="15" t="s">
        <v>488</v>
      </c>
      <c r="B13" s="17" t="n">
        <v>7161</v>
      </c>
      <c r="C13" s="18">
        <f>(98.0/B13*100)</f>
        <v/>
      </c>
      <c r="D13" s="19" t="n">
        <v>7063</v>
      </c>
      <c r="E13" s="18" t="n">
        <v>523.44044417</v>
      </c>
      <c r="F13" s="20" t="n">
        <v>3.09282344</v>
      </c>
      <c r="G13" s="18" t="n">
        <v>496.66311161</v>
      </c>
      <c r="H13" s="20" t="n">
        <v>3.4323477</v>
      </c>
      <c r="I13" s="18" t="n">
        <v>481.70197424</v>
      </c>
      <c r="J13" s="20" t="n">
        <v>3.10054615</v>
      </c>
      <c r="K13" s="18" t="n">
        <v>430.34522468</v>
      </c>
      <c r="L13" s="20" t="n">
        <v>11.47370941</v>
      </c>
      <c r="M13" s="18" t="n">
        <v>420.14307715</v>
      </c>
      <c r="N13" s="20" t="n">
        <v>13.60307975</v>
      </c>
      <c r="O13" s="18" t="s">
        <v>481</v>
      </c>
      <c r="P13" s="20" t="s">
        <v>481</v>
      </c>
      <c r="Q13" s="18" t="s">
        <v>481</v>
      </c>
      <c r="R13" s="20" t="s">
        <v>481</v>
      </c>
      <c r="S13" s="18" t="s">
        <v>481</v>
      </c>
      <c r="T13" s="20" t="s">
        <v>481</v>
      </c>
      <c r="U13" s="18" t="s">
        <v>481</v>
      </c>
      <c r="V13" s="20" t="s">
        <v>481</v>
      </c>
      <c r="W13" s="18" t="n">
        <v>435.39705869</v>
      </c>
      <c r="X13" s="20" t="n">
        <v>10.06801337</v>
      </c>
    </row>
    <row r="14" spans="1:24">
      <c r="A14" s="15" t="s">
        <v>489</v>
      </c>
      <c r="B14" s="17" t="n">
        <v>5587</v>
      </c>
      <c r="C14" s="18">
        <f>(74.0/B14*100)</f>
        <v/>
      </c>
      <c r="D14" s="19" t="n">
        <v>5513</v>
      </c>
      <c r="E14" s="18" t="n">
        <v>533.87727708</v>
      </c>
      <c r="F14" s="20" t="n">
        <v>2.98589158</v>
      </c>
      <c r="G14" s="18" t="n">
        <v>515.54074071</v>
      </c>
      <c r="H14" s="20" t="n">
        <v>2.91939094</v>
      </c>
      <c r="I14" s="18" t="n">
        <v>487.73114724</v>
      </c>
      <c r="J14" s="20" t="n">
        <v>3.86327548</v>
      </c>
      <c r="K14" s="18" t="n">
        <v>485.76069809</v>
      </c>
      <c r="L14" s="20" t="n">
        <v>16.22181778</v>
      </c>
      <c r="M14" s="18" t="n">
        <v>436.56828651</v>
      </c>
      <c r="N14" s="20" t="n">
        <v>30.68052463</v>
      </c>
      <c r="O14" s="18" t="s">
        <v>481</v>
      </c>
      <c r="P14" s="20" t="s">
        <v>481</v>
      </c>
      <c r="Q14" s="18" t="s">
        <v>481</v>
      </c>
      <c r="R14" s="20" t="s">
        <v>481</v>
      </c>
      <c r="S14" s="18" t="s">
        <v>481</v>
      </c>
      <c r="T14" s="20" t="s">
        <v>481</v>
      </c>
      <c r="U14" s="18" t="s">
        <v>481</v>
      </c>
      <c r="V14" s="20" t="s">
        <v>481</v>
      </c>
      <c r="W14" s="18" t="n">
        <v>485.31603356</v>
      </c>
      <c r="X14" s="20" t="n">
        <v>8.967287150000001</v>
      </c>
    </row>
    <row r="15" spans="1:24">
      <c r="A15" s="15" t="s">
        <v>490</v>
      </c>
      <c r="B15" s="17" t="n">
        <v>5882</v>
      </c>
      <c r="C15" s="18">
        <f>(52.0/B15*100)</f>
        <v/>
      </c>
      <c r="D15" s="19" t="n">
        <v>5830</v>
      </c>
      <c r="E15" s="18" t="n">
        <v>556.24731253</v>
      </c>
      <c r="F15" s="20" t="n">
        <v>3.47679336</v>
      </c>
      <c r="G15" s="18" t="n">
        <v>517.69256765</v>
      </c>
      <c r="H15" s="20" t="n">
        <v>2.51184557</v>
      </c>
      <c r="I15" s="18" t="n">
        <v>505.45717519</v>
      </c>
      <c r="J15" s="20" t="n">
        <v>5.59035941</v>
      </c>
      <c r="K15" s="18" t="n">
        <v>504.07637106</v>
      </c>
      <c r="L15" s="20" t="n">
        <v>11.11693139</v>
      </c>
      <c r="M15" s="18" t="n">
        <v>425.08023648</v>
      </c>
      <c r="N15" s="20" t="n">
        <v>17.41115921</v>
      </c>
      <c r="O15" s="18" t="s">
        <v>481</v>
      </c>
      <c r="P15" s="20" t="s">
        <v>481</v>
      </c>
      <c r="Q15" s="18" t="s">
        <v>481</v>
      </c>
      <c r="R15" s="20" t="s">
        <v>481</v>
      </c>
      <c r="S15" s="18" t="s">
        <v>481</v>
      </c>
      <c r="T15" s="20" t="s">
        <v>481</v>
      </c>
      <c r="U15" s="18" t="s">
        <v>481</v>
      </c>
      <c r="V15" s="20" t="s">
        <v>481</v>
      </c>
      <c r="W15" s="18" t="n">
        <v>470.93507761</v>
      </c>
      <c r="X15" s="20" t="n">
        <v>10.20324226</v>
      </c>
    </row>
    <row r="16" spans="1:24">
      <c r="A16" s="15" t="s">
        <v>491</v>
      </c>
      <c r="B16" s="17" t="n">
        <v>6108</v>
      </c>
      <c r="C16" s="18">
        <f>(98.0/B16*100)</f>
        <v/>
      </c>
      <c r="D16" s="19" t="n">
        <v>6010</v>
      </c>
      <c r="E16" s="18" t="n">
        <v>537.61138943</v>
      </c>
      <c r="F16" s="20" t="n">
        <v>3.06466058</v>
      </c>
      <c r="G16" s="18" t="n">
        <v>486.27613373</v>
      </c>
      <c r="H16" s="20" t="n">
        <v>3.34584092</v>
      </c>
      <c r="I16" s="18" t="n">
        <v>471.83974663</v>
      </c>
      <c r="J16" s="20" t="n">
        <v>4.56712709</v>
      </c>
      <c r="K16" s="18" t="n">
        <v>405.55747524</v>
      </c>
      <c r="L16" s="20" t="n">
        <v>15.90172789</v>
      </c>
      <c r="M16" s="18" t="n">
        <v>402.73174875</v>
      </c>
      <c r="N16" s="20" t="n">
        <v>16.26205268</v>
      </c>
      <c r="O16" s="18" t="s">
        <v>481</v>
      </c>
      <c r="P16" s="20" t="s">
        <v>481</v>
      </c>
      <c r="Q16" s="18" t="s">
        <v>481</v>
      </c>
      <c r="R16" s="20" t="s">
        <v>481</v>
      </c>
      <c r="S16" s="18" t="s">
        <v>481</v>
      </c>
      <c r="T16" s="20" t="s">
        <v>481</v>
      </c>
      <c r="U16" s="18" t="s">
        <v>481</v>
      </c>
      <c r="V16" s="20" t="s">
        <v>481</v>
      </c>
      <c r="W16" s="18" t="n">
        <v>423.32352114</v>
      </c>
      <c r="X16" s="20" t="n">
        <v>7.03777452</v>
      </c>
    </row>
    <row r="17" spans="1:24">
      <c r="A17" s="15" t="s">
        <v>492</v>
      </c>
      <c r="B17" s="17" t="n">
        <v>6504</v>
      </c>
      <c r="C17" s="18">
        <f>(658.0/B17*100)</f>
        <v/>
      </c>
      <c r="D17" s="19" t="n">
        <v>5846</v>
      </c>
      <c r="E17" s="18" t="n">
        <v>552.26411953</v>
      </c>
      <c r="F17" s="20" t="n">
        <v>3.73138384</v>
      </c>
      <c r="G17" s="18" t="n">
        <v>522.78392733</v>
      </c>
      <c r="H17" s="20" t="n">
        <v>6.31073862</v>
      </c>
      <c r="I17" s="18" t="n">
        <v>511.77611854</v>
      </c>
      <c r="J17" s="20" t="n">
        <v>2.92175264</v>
      </c>
      <c r="K17" s="18" t="n">
        <v>403.05041319</v>
      </c>
      <c r="L17" s="20" t="n">
        <v>30.44128906</v>
      </c>
      <c r="M17" s="18" t="n">
        <v>443.8937564</v>
      </c>
      <c r="N17" s="20" t="n">
        <v>12.82826874</v>
      </c>
      <c r="O17" s="18" t="s">
        <v>481</v>
      </c>
      <c r="P17" s="20" t="s">
        <v>481</v>
      </c>
      <c r="Q17" s="18" t="s">
        <v>481</v>
      </c>
      <c r="R17" s="20" t="s">
        <v>481</v>
      </c>
      <c r="S17" s="18" t="n">
        <v>444.15003139</v>
      </c>
      <c r="T17" s="20" t="n">
        <v>9.560034549999999</v>
      </c>
      <c r="U17" s="18" t="s">
        <v>481</v>
      </c>
      <c r="V17" s="20" t="s">
        <v>481</v>
      </c>
      <c r="W17" s="18" t="n">
        <v>455.37470903</v>
      </c>
      <c r="X17" s="20" t="n">
        <v>6.78634516</v>
      </c>
    </row>
    <row r="18" spans="1:24">
      <c r="A18" s="15" t="s">
        <v>493</v>
      </c>
      <c r="B18" s="17" t="n">
        <v>5532</v>
      </c>
      <c r="C18" s="18">
        <f>(28.0/B18*100)</f>
        <v/>
      </c>
      <c r="D18" s="19" t="n">
        <v>5504</v>
      </c>
      <c r="E18" s="18" t="n">
        <v>489.89638623</v>
      </c>
      <c r="F18" s="20" t="n">
        <v>3.02104437</v>
      </c>
      <c r="G18" s="18" t="n">
        <v>450.15485577</v>
      </c>
      <c r="H18" s="20" t="n">
        <v>7.73501905</v>
      </c>
      <c r="I18" s="18" t="n">
        <v>432.81032288</v>
      </c>
      <c r="J18" s="20" t="n">
        <v>6.41639529</v>
      </c>
      <c r="K18" s="18" t="n">
        <v>430.26395986</v>
      </c>
      <c r="L18" s="20" t="n">
        <v>7.26783864</v>
      </c>
      <c r="M18" s="18" t="n">
        <v>404.43387559</v>
      </c>
      <c r="N18" s="20" t="n">
        <v>21.25854604</v>
      </c>
      <c r="O18" s="18" t="s">
        <v>481</v>
      </c>
      <c r="P18" s="20" t="s">
        <v>481</v>
      </c>
      <c r="Q18" s="18" t="s">
        <v>481</v>
      </c>
      <c r="R18" s="20" t="s">
        <v>481</v>
      </c>
      <c r="S18" s="18" t="s">
        <v>481</v>
      </c>
      <c r="T18" s="20" t="s">
        <v>481</v>
      </c>
      <c r="U18" s="18" t="s">
        <v>481</v>
      </c>
      <c r="V18" s="20" t="s">
        <v>481</v>
      </c>
      <c r="W18" s="18" t="n">
        <v>417.91079993</v>
      </c>
      <c r="X18" s="20" t="n">
        <v>17.99194564</v>
      </c>
    </row>
    <row r="19" spans="1:24">
      <c r="A19" s="15" t="s">
        <v>494</v>
      </c>
      <c r="B19" s="17" t="n">
        <v>5658</v>
      </c>
      <c r="C19" s="18">
        <f>(61.0/B19*100)</f>
        <v/>
      </c>
      <c r="D19" s="19" t="n">
        <v>5597</v>
      </c>
      <c r="E19" s="18" t="n">
        <v>500.13544556</v>
      </c>
      <c r="F19" s="20" t="n">
        <v>2.78296014</v>
      </c>
      <c r="G19" s="18" t="n">
        <v>450.16287629</v>
      </c>
      <c r="H19" s="20" t="n">
        <v>3.39144104</v>
      </c>
      <c r="I19" s="18" t="n">
        <v>382.25172383</v>
      </c>
      <c r="J19" s="20" t="n">
        <v>5.92131494</v>
      </c>
      <c r="K19" s="18" t="n">
        <v>301.63888669</v>
      </c>
      <c r="L19" s="20" t="n">
        <v>25.15007383</v>
      </c>
      <c r="M19" s="18" t="n">
        <v>346.93430202</v>
      </c>
      <c r="N19" s="20" t="n">
        <v>19.37043829</v>
      </c>
      <c r="O19" s="18" t="s">
        <v>481</v>
      </c>
      <c r="P19" s="20" t="s">
        <v>481</v>
      </c>
      <c r="Q19" s="18" t="s">
        <v>481</v>
      </c>
      <c r="R19" s="20" t="s">
        <v>481</v>
      </c>
      <c r="S19" s="18" t="s">
        <v>481</v>
      </c>
      <c r="T19" s="20" t="s">
        <v>481</v>
      </c>
      <c r="U19" s="18" t="s">
        <v>481</v>
      </c>
      <c r="V19" s="20" t="s">
        <v>481</v>
      </c>
      <c r="W19" s="18" t="n">
        <v>451.35427525</v>
      </c>
      <c r="X19" s="20" t="n">
        <v>10.99682883</v>
      </c>
    </row>
    <row r="20" spans="1:24">
      <c r="A20" s="15" t="s">
        <v>495</v>
      </c>
      <c r="B20" s="17" t="n">
        <v>3371</v>
      </c>
      <c r="C20" s="18">
        <f>(75.0/B20*100)</f>
        <v/>
      </c>
      <c r="D20" s="19" t="n">
        <v>3296</v>
      </c>
      <c r="E20" s="18" t="n">
        <v>500.91926448</v>
      </c>
      <c r="F20" s="20" t="n">
        <v>2.87849108</v>
      </c>
      <c r="G20" s="18" t="n">
        <v>480.72155536</v>
      </c>
      <c r="H20" s="20" t="n">
        <v>3.13641711</v>
      </c>
      <c r="I20" s="18" t="n">
        <v>448.65324693</v>
      </c>
      <c r="J20" s="20" t="n">
        <v>4.07309776</v>
      </c>
      <c r="K20" s="18" t="s">
        <v>481</v>
      </c>
      <c r="L20" s="20" t="s">
        <v>481</v>
      </c>
      <c r="M20" s="18" t="n">
        <v>423.37974026</v>
      </c>
      <c r="N20" s="20" t="n">
        <v>19.66051377</v>
      </c>
      <c r="O20" s="18" t="s">
        <v>481</v>
      </c>
      <c r="P20" s="20" t="s">
        <v>481</v>
      </c>
      <c r="Q20" s="18" t="s">
        <v>481</v>
      </c>
      <c r="R20" s="20" t="s">
        <v>481</v>
      </c>
      <c r="S20" s="18" t="s">
        <v>481</v>
      </c>
      <c r="T20" s="20" t="s">
        <v>481</v>
      </c>
      <c r="U20" s="18" t="s">
        <v>481</v>
      </c>
      <c r="V20" s="20" t="s">
        <v>481</v>
      </c>
      <c r="W20" s="18" t="n">
        <v>424.81484724</v>
      </c>
      <c r="X20" s="20" t="n">
        <v>8.86483988</v>
      </c>
    </row>
    <row r="21" spans="1:24">
      <c r="A21" s="15" t="s">
        <v>496</v>
      </c>
      <c r="B21" s="17" t="n">
        <v>5741</v>
      </c>
      <c r="C21" s="18">
        <f>(45.0/B21*100)</f>
        <v/>
      </c>
      <c r="D21" s="19" t="n">
        <v>5696</v>
      </c>
      <c r="E21" s="18" t="n">
        <v>536.6827948</v>
      </c>
      <c r="F21" s="20" t="n">
        <v>2.41023421</v>
      </c>
      <c r="G21" s="18" t="n">
        <v>501.99264648</v>
      </c>
      <c r="H21" s="20" t="n">
        <v>5.44889023</v>
      </c>
      <c r="I21" s="18" t="n">
        <v>508.14544564</v>
      </c>
      <c r="J21" s="20" t="n">
        <v>3.68846013</v>
      </c>
      <c r="K21" s="18" t="n">
        <v>481.10519383</v>
      </c>
      <c r="L21" s="20" t="n">
        <v>5.99401597</v>
      </c>
      <c r="M21" s="18" t="n">
        <v>471.69108811</v>
      </c>
      <c r="N21" s="20" t="n">
        <v>18.10622656</v>
      </c>
      <c r="O21" s="18" t="s">
        <v>481</v>
      </c>
      <c r="P21" s="20" t="s">
        <v>481</v>
      </c>
      <c r="Q21" s="18" t="s">
        <v>481</v>
      </c>
      <c r="R21" s="20" t="s">
        <v>481</v>
      </c>
      <c r="S21" s="18" t="s">
        <v>481</v>
      </c>
      <c r="T21" s="20" t="s">
        <v>481</v>
      </c>
      <c r="U21" s="18" t="s">
        <v>481</v>
      </c>
      <c r="V21" s="20" t="s">
        <v>481</v>
      </c>
      <c r="W21" s="18" t="n">
        <v>468.11359879</v>
      </c>
      <c r="X21" s="20" t="n">
        <v>8.394339410000001</v>
      </c>
    </row>
    <row r="22" spans="1:24">
      <c r="A22" s="15" t="s">
        <v>497</v>
      </c>
      <c r="B22" s="17" t="n">
        <v>6598</v>
      </c>
      <c r="C22" s="18">
        <f>(32.0/B22*100)</f>
        <v/>
      </c>
      <c r="D22" s="19" t="n">
        <v>6566</v>
      </c>
      <c r="E22" s="18" t="n">
        <v>499.78694254</v>
      </c>
      <c r="F22" s="20" t="n">
        <v>3.96204281</v>
      </c>
      <c r="G22" s="18" t="n">
        <v>457.03204909</v>
      </c>
      <c r="H22" s="20" t="n">
        <v>4.90842955</v>
      </c>
      <c r="I22" s="18" t="n">
        <v>417.44278168</v>
      </c>
      <c r="J22" s="20" t="n">
        <v>6.97068571</v>
      </c>
      <c r="K22" s="18" t="n">
        <v>434.87842395</v>
      </c>
      <c r="L22" s="20" t="n">
        <v>11.54778365</v>
      </c>
      <c r="M22" s="18" t="n">
        <v>400.62838496</v>
      </c>
      <c r="N22" s="20" t="n">
        <v>16.59463938</v>
      </c>
      <c r="O22" s="18" t="s">
        <v>481</v>
      </c>
      <c r="P22" s="20" t="s">
        <v>481</v>
      </c>
      <c r="Q22" s="18" t="s">
        <v>481</v>
      </c>
      <c r="R22" s="20" t="s">
        <v>481</v>
      </c>
      <c r="S22" s="18" t="s">
        <v>481</v>
      </c>
      <c r="T22" s="20" t="s">
        <v>481</v>
      </c>
      <c r="U22" s="18" t="n">
        <v>478.41824622</v>
      </c>
      <c r="V22" s="20" t="n">
        <v>48.96565786</v>
      </c>
      <c r="W22" s="18" t="n">
        <v>461.78679104</v>
      </c>
      <c r="X22" s="20" t="n">
        <v>9.341434489999999</v>
      </c>
    </row>
    <row r="23" spans="1:24">
      <c r="A23" s="15" t="s">
        <v>498</v>
      </c>
      <c r="B23" s="17" t="n">
        <v>11583</v>
      </c>
      <c r="C23" s="18">
        <f>(210.0/B23*100)</f>
        <v/>
      </c>
      <c r="D23" s="19" t="n">
        <v>11373</v>
      </c>
      <c r="E23" s="18" t="n">
        <v>511.25332162</v>
      </c>
      <c r="F23" s="20" t="n">
        <v>3.39664159</v>
      </c>
      <c r="G23" s="18" t="n">
        <v>488.36233201</v>
      </c>
      <c r="H23" s="20" t="n">
        <v>4.41377875</v>
      </c>
      <c r="I23" s="18" t="n">
        <v>461.24618516</v>
      </c>
      <c r="J23" s="20" t="n">
        <v>3.34157822</v>
      </c>
      <c r="K23" s="18" t="n">
        <v>413.85042764</v>
      </c>
      <c r="L23" s="20" t="n">
        <v>9.222653279999999</v>
      </c>
      <c r="M23" s="18" t="n">
        <v>417.77224401</v>
      </c>
      <c r="N23" s="20" t="n">
        <v>18.17409921</v>
      </c>
      <c r="O23" s="18" t="s">
        <v>481</v>
      </c>
      <c r="P23" s="20" t="s">
        <v>481</v>
      </c>
      <c r="Q23" s="18" t="s">
        <v>481</v>
      </c>
      <c r="R23" s="20" t="s">
        <v>481</v>
      </c>
      <c r="S23" s="18" t="s">
        <v>481</v>
      </c>
      <c r="T23" s="20" t="s">
        <v>481</v>
      </c>
      <c r="U23" s="18" t="s">
        <v>481</v>
      </c>
      <c r="V23" s="20" t="s">
        <v>481</v>
      </c>
      <c r="W23" s="18" t="n">
        <v>442.86986572</v>
      </c>
      <c r="X23" s="20" t="n">
        <v>10.64493176</v>
      </c>
    </row>
    <row r="24" spans="1:24">
      <c r="A24" s="15" t="s">
        <v>499</v>
      </c>
      <c r="B24" s="17" t="n">
        <v>6647</v>
      </c>
      <c r="C24" s="18">
        <f>(7.0/B24*100)</f>
        <v/>
      </c>
      <c r="D24" s="19" t="n">
        <v>6640</v>
      </c>
      <c r="E24" s="18" t="n">
        <v>525.14128547</v>
      </c>
      <c r="F24" s="20" t="n">
        <v>3.17409077</v>
      </c>
      <c r="G24" s="18" t="n">
        <v>507.56998169</v>
      </c>
      <c r="H24" s="20" t="n">
        <v>4.66985442</v>
      </c>
      <c r="I24" s="18" t="n">
        <v>458.46005571</v>
      </c>
      <c r="J24" s="20" t="n">
        <v>7.60745764</v>
      </c>
      <c r="K24" s="18" t="s">
        <v>481</v>
      </c>
      <c r="L24" s="20" t="s">
        <v>481</v>
      </c>
      <c r="M24" s="18" t="s">
        <v>481</v>
      </c>
      <c r="N24" s="20" t="s">
        <v>481</v>
      </c>
      <c r="O24" s="18" t="s">
        <v>481</v>
      </c>
      <c r="P24" s="20" t="s">
        <v>481</v>
      </c>
      <c r="Q24" s="18" t="s">
        <v>481</v>
      </c>
      <c r="R24" s="20" t="s">
        <v>481</v>
      </c>
      <c r="S24" s="18" t="s">
        <v>481</v>
      </c>
      <c r="T24" s="20" t="s">
        <v>481</v>
      </c>
      <c r="U24" s="18" t="s">
        <v>481</v>
      </c>
      <c r="V24" s="20" t="s">
        <v>481</v>
      </c>
      <c r="W24" s="18" t="n">
        <v>473.08899306</v>
      </c>
      <c r="X24" s="20" t="n">
        <v>8.195552989999999</v>
      </c>
    </row>
    <row r="25" spans="1:24">
      <c r="A25" s="15" t="s">
        <v>500</v>
      </c>
      <c r="B25" s="17" t="n">
        <v>5581</v>
      </c>
      <c r="C25" s="18">
        <f>(24.0/B25*100)</f>
        <v/>
      </c>
      <c r="D25" s="19" t="n">
        <v>5557</v>
      </c>
      <c r="E25" s="18" t="n">
        <v>524.33300835</v>
      </c>
      <c r="F25" s="20" t="n">
        <v>3.65568435</v>
      </c>
      <c r="G25" s="18" t="n">
        <v>508.34778894</v>
      </c>
      <c r="H25" s="20" t="n">
        <v>4.87419937</v>
      </c>
      <c r="I25" s="18" t="n">
        <v>466.95762626</v>
      </c>
      <c r="J25" s="20" t="n">
        <v>8.283528029999999</v>
      </c>
      <c r="K25" s="18" t="n">
        <v>444.89956621</v>
      </c>
      <c r="L25" s="20" t="n">
        <v>15.60256448</v>
      </c>
      <c r="M25" s="18" t="n">
        <v>475.56845914</v>
      </c>
      <c r="N25" s="20" t="n">
        <v>29.30455654</v>
      </c>
      <c r="O25" s="18" t="s">
        <v>481</v>
      </c>
      <c r="P25" s="20" t="s">
        <v>481</v>
      </c>
      <c r="Q25" s="18" t="s">
        <v>481</v>
      </c>
      <c r="R25" s="20" t="s">
        <v>481</v>
      </c>
      <c r="S25" s="18" t="s">
        <v>481</v>
      </c>
      <c r="T25" s="20" t="s">
        <v>481</v>
      </c>
      <c r="U25" s="18" t="s">
        <v>481</v>
      </c>
      <c r="V25" s="20" t="s">
        <v>481</v>
      </c>
      <c r="W25" s="18" t="n">
        <v>462.280647</v>
      </c>
      <c r="X25" s="20" t="n">
        <v>14.08836962</v>
      </c>
    </row>
    <row r="26" spans="1:24">
      <c r="A26" s="15" t="s">
        <v>501</v>
      </c>
      <c r="B26" s="17" t="n">
        <v>4869</v>
      </c>
      <c r="C26" s="18">
        <f>(32.0/B26*100)</f>
        <v/>
      </c>
      <c r="D26" s="19" t="n">
        <v>4837</v>
      </c>
      <c r="E26" s="18" t="n">
        <v>492.86455653</v>
      </c>
      <c r="F26" s="20" t="n">
        <v>2.46974982</v>
      </c>
      <c r="G26" s="18" t="n">
        <v>492.74762092</v>
      </c>
      <c r="H26" s="20" t="n">
        <v>2.82359074</v>
      </c>
      <c r="I26" s="18" t="n">
        <v>463.86149408</v>
      </c>
      <c r="J26" s="20" t="n">
        <v>5.59325235</v>
      </c>
      <c r="K26" s="18" t="n">
        <v>449.47203412</v>
      </c>
      <c r="L26" s="20" t="n">
        <v>17.91841717</v>
      </c>
      <c r="M26" s="18" t="n">
        <v>423.22044897</v>
      </c>
      <c r="N26" s="20" t="n">
        <v>19.43858592</v>
      </c>
      <c r="O26" s="18" t="s">
        <v>481</v>
      </c>
      <c r="P26" s="20" t="s">
        <v>481</v>
      </c>
      <c r="Q26" s="18" t="s">
        <v>481</v>
      </c>
      <c r="R26" s="20" t="s">
        <v>481</v>
      </c>
      <c r="S26" s="18" t="s">
        <v>481</v>
      </c>
      <c r="T26" s="20" t="s">
        <v>481</v>
      </c>
      <c r="U26" s="18" t="s">
        <v>481</v>
      </c>
      <c r="V26" s="20" t="s">
        <v>481</v>
      </c>
      <c r="W26" s="18" t="n">
        <v>470.82097893</v>
      </c>
      <c r="X26" s="20" t="n">
        <v>6.46787655</v>
      </c>
    </row>
    <row r="27" spans="1:24">
      <c r="A27" s="15" t="s">
        <v>502</v>
      </c>
      <c r="B27" s="17" t="n">
        <v>5299</v>
      </c>
      <c r="C27" s="18">
        <f>(17.0/B27*100)</f>
        <v/>
      </c>
      <c r="D27" s="19" t="n">
        <v>5282</v>
      </c>
      <c r="E27" s="18" t="n">
        <v>524.43609775</v>
      </c>
      <c r="F27" s="20" t="n">
        <v>2.50575609</v>
      </c>
      <c r="G27" s="18" t="n">
        <v>492.48156749</v>
      </c>
      <c r="H27" s="20" t="n">
        <v>3.12259421</v>
      </c>
      <c r="I27" s="18" t="n">
        <v>447.32039883</v>
      </c>
      <c r="J27" s="20" t="n">
        <v>4.49098765</v>
      </c>
      <c r="K27" s="18" t="n">
        <v>424.83894312</v>
      </c>
      <c r="L27" s="20" t="n">
        <v>4.61243532</v>
      </c>
      <c r="M27" s="18" t="n">
        <v>425.52045216</v>
      </c>
      <c r="N27" s="20" t="n">
        <v>7.03036701</v>
      </c>
      <c r="O27" s="18" t="s">
        <v>481</v>
      </c>
      <c r="P27" s="20" t="s">
        <v>481</v>
      </c>
      <c r="Q27" s="18" t="s">
        <v>481</v>
      </c>
      <c r="R27" s="20" t="s">
        <v>481</v>
      </c>
      <c r="S27" s="18" t="s">
        <v>481</v>
      </c>
      <c r="T27" s="20" t="s">
        <v>481</v>
      </c>
      <c r="U27" s="18" t="s">
        <v>481</v>
      </c>
      <c r="V27" s="20" t="s">
        <v>481</v>
      </c>
      <c r="W27" s="18" t="n">
        <v>440.17479053</v>
      </c>
      <c r="X27" s="20" t="n">
        <v>4.90665864</v>
      </c>
    </row>
    <row r="28" spans="1:24">
      <c r="A28" s="15" t="s">
        <v>503</v>
      </c>
      <c r="B28" s="17" t="n">
        <v>7568</v>
      </c>
      <c r="C28" s="18">
        <f>(51.0/B28*100)</f>
        <v/>
      </c>
      <c r="D28" s="19" t="n">
        <v>7517</v>
      </c>
      <c r="E28" s="18" t="n">
        <v>444.70457035</v>
      </c>
      <c r="F28" s="20" t="n">
        <v>3.25773012</v>
      </c>
      <c r="G28" s="18" t="n">
        <v>460.75625767</v>
      </c>
      <c r="H28" s="20" t="n">
        <v>4.67234915</v>
      </c>
      <c r="I28" s="18" t="n">
        <v>417.421963</v>
      </c>
      <c r="J28" s="20" t="n">
        <v>3.17972811</v>
      </c>
      <c r="K28" s="18" t="n">
        <v>394.76376783</v>
      </c>
      <c r="L28" s="20" t="n">
        <v>3.61970409</v>
      </c>
      <c r="M28" s="18" t="n">
        <v>394.9306431</v>
      </c>
      <c r="N28" s="20" t="n">
        <v>4.48983117</v>
      </c>
      <c r="O28" s="18" t="s">
        <v>481</v>
      </c>
      <c r="P28" s="20" t="s">
        <v>481</v>
      </c>
      <c r="Q28" s="18" t="s">
        <v>481</v>
      </c>
      <c r="R28" s="20" t="s">
        <v>481</v>
      </c>
      <c r="S28" s="18" t="s">
        <v>481</v>
      </c>
      <c r="T28" s="20" t="s">
        <v>481</v>
      </c>
      <c r="U28" s="18" t="s">
        <v>481</v>
      </c>
      <c r="V28" s="20" t="s">
        <v>481</v>
      </c>
      <c r="W28" s="18" t="n">
        <v>410.20331239</v>
      </c>
      <c r="X28" s="20" t="n">
        <v>8.675288979999999</v>
      </c>
    </row>
    <row r="29" spans="1:24">
      <c r="A29" s="15" t="s">
        <v>504</v>
      </c>
      <c r="B29" s="17" t="n">
        <v>5385</v>
      </c>
      <c r="C29" s="18">
        <f>(30.0/B29*100)</f>
        <v/>
      </c>
      <c r="D29" s="19" t="n">
        <v>5355</v>
      </c>
      <c r="E29" s="18" t="n">
        <v>528.38229066</v>
      </c>
      <c r="F29" s="20" t="n">
        <v>2.96713552</v>
      </c>
      <c r="G29" s="18" t="s">
        <v>481</v>
      </c>
      <c r="H29" s="20" t="s">
        <v>481</v>
      </c>
      <c r="I29" s="18" t="n">
        <v>491.6134679</v>
      </c>
      <c r="J29" s="20" t="n">
        <v>3.17805745</v>
      </c>
      <c r="K29" s="18" t="n">
        <v>479.61138925</v>
      </c>
      <c r="L29" s="20" t="n">
        <v>7.81746716</v>
      </c>
      <c r="M29" s="18" t="n">
        <v>421.63982447</v>
      </c>
      <c r="N29" s="20" t="n">
        <v>12.31000245</v>
      </c>
      <c r="O29" s="18" t="s">
        <v>481</v>
      </c>
      <c r="P29" s="20" t="s">
        <v>481</v>
      </c>
      <c r="Q29" s="18" t="s">
        <v>481</v>
      </c>
      <c r="R29" s="20" t="s">
        <v>481</v>
      </c>
      <c r="S29" s="18" t="s">
        <v>481</v>
      </c>
      <c r="T29" s="20" t="s">
        <v>481</v>
      </c>
      <c r="U29" s="18" t="s">
        <v>481</v>
      </c>
      <c r="V29" s="20" t="s">
        <v>481</v>
      </c>
      <c r="W29" s="18" t="n">
        <v>435.38143707</v>
      </c>
      <c r="X29" s="20" t="n">
        <v>10.66863902</v>
      </c>
    </row>
    <row r="30" spans="1:24">
      <c r="A30" s="15" t="s">
        <v>505</v>
      </c>
      <c r="B30" s="17" t="n">
        <v>4520</v>
      </c>
      <c r="C30" s="18">
        <f>(97.0/B30*100)</f>
        <v/>
      </c>
      <c r="D30" s="19" t="n">
        <v>4423</v>
      </c>
      <c r="E30" s="18" t="n">
        <v>551.45157059</v>
      </c>
      <c r="F30" s="20" t="n">
        <v>3.40295071</v>
      </c>
      <c r="G30" s="18" t="n">
        <v>506.11350426</v>
      </c>
      <c r="H30" s="20" t="n">
        <v>3.99268259</v>
      </c>
      <c r="I30" s="18" t="n">
        <v>486.05879962</v>
      </c>
      <c r="J30" s="20" t="n">
        <v>4.81648995</v>
      </c>
      <c r="K30" s="18" t="n">
        <v>469.25253724</v>
      </c>
      <c r="L30" s="20" t="n">
        <v>11.91165977</v>
      </c>
      <c r="M30" s="18" t="n">
        <v>424.05549192</v>
      </c>
      <c r="N30" s="20" t="n">
        <v>16.3582101</v>
      </c>
      <c r="O30" s="18" t="s">
        <v>481</v>
      </c>
      <c r="P30" s="20" t="s">
        <v>481</v>
      </c>
      <c r="Q30" s="18" t="s">
        <v>481</v>
      </c>
      <c r="R30" s="20" t="s">
        <v>481</v>
      </c>
      <c r="S30" s="18" t="s">
        <v>481</v>
      </c>
      <c r="T30" s="20" t="s">
        <v>481</v>
      </c>
      <c r="U30" s="18" t="s">
        <v>481</v>
      </c>
      <c r="V30" s="20" t="s">
        <v>481</v>
      </c>
      <c r="W30" s="18" t="n">
        <v>460.48424632</v>
      </c>
      <c r="X30" s="20" t="n">
        <v>4.79869173</v>
      </c>
    </row>
    <row r="31" spans="1:24">
      <c r="A31" s="15" t="s">
        <v>506</v>
      </c>
      <c r="B31" s="17" t="n">
        <v>5456</v>
      </c>
      <c r="C31" s="18">
        <f>(125.0/B31*100)</f>
        <v/>
      </c>
      <c r="D31" s="19" t="n">
        <v>5331</v>
      </c>
      <c r="E31" s="18" t="n">
        <v>534.29194783</v>
      </c>
      <c r="F31" s="20" t="n">
        <v>3.31607589</v>
      </c>
      <c r="G31" s="18" t="n">
        <v>510.3158535</v>
      </c>
      <c r="H31" s="20" t="n">
        <v>2.69226287</v>
      </c>
      <c r="I31" s="18" t="n">
        <v>471.28255092</v>
      </c>
      <c r="J31" s="20" t="n">
        <v>5.87656114</v>
      </c>
      <c r="K31" s="18" t="n">
        <v>454.83275744</v>
      </c>
      <c r="L31" s="20" t="n">
        <v>26.44184677</v>
      </c>
      <c r="M31" s="18" t="n">
        <v>407.06844785</v>
      </c>
      <c r="N31" s="20" t="n">
        <v>18.59831318</v>
      </c>
      <c r="O31" s="18" t="s">
        <v>481</v>
      </c>
      <c r="P31" s="20" t="s">
        <v>481</v>
      </c>
      <c r="Q31" s="18" t="s">
        <v>481</v>
      </c>
      <c r="R31" s="20" t="s">
        <v>481</v>
      </c>
      <c r="S31" s="18" t="s">
        <v>481</v>
      </c>
      <c r="T31" s="20" t="s">
        <v>481</v>
      </c>
      <c r="U31" s="18" t="s">
        <v>481</v>
      </c>
      <c r="V31" s="20" t="s">
        <v>481</v>
      </c>
      <c r="W31" s="18" t="n">
        <v>459.95313608</v>
      </c>
      <c r="X31" s="20" t="n">
        <v>8.17945207</v>
      </c>
    </row>
    <row r="32" spans="1:24">
      <c r="A32" s="15" t="s">
        <v>507</v>
      </c>
      <c r="B32" s="17" t="n">
        <v>4478</v>
      </c>
      <c r="C32" s="18">
        <f>(5.0/B32*100)</f>
        <v/>
      </c>
      <c r="D32" s="19" t="n">
        <v>4473</v>
      </c>
      <c r="E32" s="18" t="n">
        <v>522.07648398</v>
      </c>
      <c r="F32" s="20" t="n">
        <v>2.64093253</v>
      </c>
      <c r="G32" s="18" t="n">
        <v>483.5456973</v>
      </c>
      <c r="H32" s="20" t="n">
        <v>3.3222916</v>
      </c>
      <c r="I32" s="18" t="n">
        <v>471.89042752</v>
      </c>
      <c r="J32" s="20" t="n">
        <v>5.1469575</v>
      </c>
      <c r="K32" s="18" t="s">
        <v>481</v>
      </c>
      <c r="L32" s="20" t="s">
        <v>481</v>
      </c>
      <c r="M32" s="18" t="s">
        <v>481</v>
      </c>
      <c r="N32" s="20" t="s">
        <v>481</v>
      </c>
      <c r="O32" s="18" t="s">
        <v>481</v>
      </c>
      <c r="P32" s="20" t="s">
        <v>481</v>
      </c>
      <c r="Q32" s="18" t="s">
        <v>481</v>
      </c>
      <c r="R32" s="20" t="s">
        <v>481</v>
      </c>
      <c r="S32" s="18" t="s">
        <v>481</v>
      </c>
      <c r="T32" s="20" t="s">
        <v>481</v>
      </c>
      <c r="U32" s="18" t="s">
        <v>481</v>
      </c>
      <c r="V32" s="20" t="s">
        <v>481</v>
      </c>
      <c r="W32" s="18" t="n">
        <v>469.13469897</v>
      </c>
      <c r="X32" s="20" t="n">
        <v>13.42417118</v>
      </c>
    </row>
    <row r="33" spans="1:24">
      <c r="A33" s="15" t="s">
        <v>508</v>
      </c>
      <c r="B33" s="17" t="n">
        <v>7325</v>
      </c>
      <c r="C33" s="18">
        <f>(74.0/B33*100)</f>
        <v/>
      </c>
      <c r="D33" s="19" t="n">
        <v>7251</v>
      </c>
      <c r="E33" s="18" t="n">
        <v>550.68139469</v>
      </c>
      <c r="F33" s="20" t="n">
        <v>3.37656958</v>
      </c>
      <c r="G33" s="18" t="n">
        <v>499.96846944</v>
      </c>
      <c r="H33" s="20" t="n">
        <v>4.41518526</v>
      </c>
      <c r="I33" s="18" t="n">
        <v>485.42042762</v>
      </c>
      <c r="J33" s="20" t="n">
        <v>3.59663669</v>
      </c>
      <c r="K33" s="18" t="n">
        <v>472.79670277</v>
      </c>
      <c r="L33" s="20" t="n">
        <v>4.12976921</v>
      </c>
      <c r="M33" s="18" t="n">
        <v>461.95571544</v>
      </c>
      <c r="N33" s="20" t="n">
        <v>4.87713413</v>
      </c>
      <c r="O33" s="18" t="s">
        <v>481</v>
      </c>
      <c r="P33" s="20" t="s">
        <v>481</v>
      </c>
      <c r="Q33" s="18" t="s">
        <v>481</v>
      </c>
      <c r="R33" s="20" t="s">
        <v>481</v>
      </c>
      <c r="S33" s="18" t="s">
        <v>481</v>
      </c>
      <c r="T33" s="20" t="s">
        <v>481</v>
      </c>
      <c r="U33" s="18" t="s">
        <v>481</v>
      </c>
      <c r="V33" s="20" t="s">
        <v>481</v>
      </c>
      <c r="W33" s="18" t="n">
        <v>447.87098998</v>
      </c>
      <c r="X33" s="20" t="n">
        <v>8.043808139999999</v>
      </c>
    </row>
    <row r="34" spans="1:24">
      <c r="A34" s="15" t="s">
        <v>509</v>
      </c>
      <c r="B34" s="17" t="n">
        <v>6350</v>
      </c>
      <c r="C34" s="18">
        <f>(65.0/B34*100)</f>
        <v/>
      </c>
      <c r="D34" s="19" t="n">
        <v>6285</v>
      </c>
      <c r="E34" s="18" t="n">
        <v>475.35222778</v>
      </c>
      <c r="F34" s="20" t="n">
        <v>2.92141252</v>
      </c>
      <c r="G34" s="18" t="n">
        <v>432.85497652</v>
      </c>
      <c r="H34" s="20" t="n">
        <v>4.31176563</v>
      </c>
      <c r="I34" s="18" t="n">
        <v>333.01885449</v>
      </c>
      <c r="J34" s="20" t="n">
        <v>9.77846813</v>
      </c>
      <c r="K34" s="18" t="n">
        <v>271.53690769</v>
      </c>
      <c r="L34" s="20" t="n">
        <v>12.76923925</v>
      </c>
      <c r="M34" s="18" t="n">
        <v>304.63755091</v>
      </c>
      <c r="N34" s="20" t="n">
        <v>16.81632005</v>
      </c>
      <c r="O34" s="18" t="s">
        <v>481</v>
      </c>
      <c r="P34" s="20" t="s">
        <v>481</v>
      </c>
      <c r="Q34" s="18" t="s">
        <v>481</v>
      </c>
      <c r="R34" s="20" t="s">
        <v>481</v>
      </c>
      <c r="S34" s="18" t="s">
        <v>481</v>
      </c>
      <c r="T34" s="20" t="s">
        <v>481</v>
      </c>
      <c r="U34" s="18" t="s">
        <v>481</v>
      </c>
      <c r="V34" s="20" t="s">
        <v>481</v>
      </c>
      <c r="W34" s="18" t="n">
        <v>402.11675032</v>
      </c>
      <c r="X34" s="20" t="n">
        <v>13.18342588</v>
      </c>
    </row>
    <row r="35" spans="1:24">
      <c r="A35" s="15" t="s">
        <v>510</v>
      </c>
      <c r="B35" s="17" t="n">
        <v>6406</v>
      </c>
      <c r="C35" s="18">
        <f>(36.0/B35*100)</f>
        <v/>
      </c>
      <c r="D35" s="19" t="n">
        <v>6370</v>
      </c>
      <c r="E35" s="18" t="n">
        <v>550.43386372</v>
      </c>
      <c r="F35" s="20" t="n">
        <v>4.24665564</v>
      </c>
      <c r="G35" s="18" t="n">
        <v>501.69424558</v>
      </c>
      <c r="H35" s="20" t="n">
        <v>1.69695754</v>
      </c>
      <c r="I35" s="18" t="n">
        <v>463.31043219</v>
      </c>
      <c r="J35" s="20" t="n">
        <v>6.08307378</v>
      </c>
      <c r="K35" s="18" t="n">
        <v>479.66612039</v>
      </c>
      <c r="L35" s="20" t="n">
        <v>13.96939975</v>
      </c>
      <c r="M35" s="18" t="n">
        <v>408.96843679</v>
      </c>
      <c r="N35" s="20" t="n">
        <v>22.56972764</v>
      </c>
      <c r="O35" s="18" t="s">
        <v>481</v>
      </c>
      <c r="P35" s="20" t="s">
        <v>481</v>
      </c>
      <c r="Q35" s="18" t="s">
        <v>481</v>
      </c>
      <c r="R35" s="20" t="s">
        <v>481</v>
      </c>
      <c r="S35" s="18" t="s">
        <v>481</v>
      </c>
      <c r="T35" s="20" t="s">
        <v>481</v>
      </c>
      <c r="U35" s="18" t="s">
        <v>481</v>
      </c>
      <c r="V35" s="20" t="s">
        <v>481</v>
      </c>
      <c r="W35" s="18" t="n">
        <v>487.07493394</v>
      </c>
      <c r="X35" s="20" t="n">
        <v>12.43682634</v>
      </c>
    </row>
    <row r="36" spans="1:24">
      <c r="A36" s="15" t="s">
        <v>511</v>
      </c>
      <c r="B36" s="17" t="n">
        <v>6736</v>
      </c>
      <c r="C36" s="18">
        <f>(26.0/B36*100)</f>
        <v/>
      </c>
      <c r="D36" s="19" t="n">
        <v>6710</v>
      </c>
      <c r="E36" s="18" t="n">
        <v>521.83401397</v>
      </c>
      <c r="F36" s="20" t="n">
        <v>3.09105731</v>
      </c>
      <c r="G36" s="18" t="n">
        <v>500.80174881</v>
      </c>
      <c r="H36" s="20" t="n">
        <v>3.72279511</v>
      </c>
      <c r="I36" s="18" t="n">
        <v>481.77331518</v>
      </c>
      <c r="J36" s="20" t="n">
        <v>2.9837635</v>
      </c>
      <c r="K36" s="18" t="n">
        <v>466.91722612</v>
      </c>
      <c r="L36" s="20" t="n">
        <v>4.40695128</v>
      </c>
      <c r="M36" s="18" t="n">
        <v>432.92129594</v>
      </c>
      <c r="N36" s="20" t="n">
        <v>7.23386401</v>
      </c>
      <c r="O36" s="18" t="s">
        <v>481</v>
      </c>
      <c r="P36" s="20" t="s">
        <v>481</v>
      </c>
      <c r="Q36" s="18" t="s">
        <v>481</v>
      </c>
      <c r="R36" s="20" t="s">
        <v>481</v>
      </c>
      <c r="S36" s="18" t="s">
        <v>481</v>
      </c>
      <c r="T36" s="20" t="s">
        <v>481</v>
      </c>
      <c r="U36" s="18" t="s">
        <v>481</v>
      </c>
      <c r="V36" s="20" t="s">
        <v>481</v>
      </c>
      <c r="W36" s="18" t="n">
        <v>453.01202628</v>
      </c>
      <c r="X36" s="20" t="n">
        <v>7.50770329</v>
      </c>
    </row>
    <row r="37" spans="1:24">
      <c r="A37" s="15" t="s">
        <v>512</v>
      </c>
      <c r="B37" s="17" t="n">
        <v>5458</v>
      </c>
      <c r="C37" s="18">
        <f>(62.0/B37*100)</f>
        <v/>
      </c>
      <c r="D37" s="19" t="n">
        <v>5396</v>
      </c>
      <c r="E37" s="18" t="n">
        <v>522.03141983</v>
      </c>
      <c r="F37" s="20" t="n">
        <v>3.55850089</v>
      </c>
      <c r="G37" s="18" t="n">
        <v>501.60977181</v>
      </c>
      <c r="H37" s="20" t="n">
        <v>4.11478665</v>
      </c>
      <c r="I37" s="18" t="n">
        <v>468.15144481</v>
      </c>
      <c r="J37" s="20" t="n">
        <v>4.96352594</v>
      </c>
      <c r="K37" s="18" t="n">
        <v>423.30947068</v>
      </c>
      <c r="L37" s="20" t="n">
        <v>12.89130586</v>
      </c>
      <c r="M37" s="18" t="n">
        <v>376.25233087</v>
      </c>
      <c r="N37" s="20" t="n">
        <v>11.97492757</v>
      </c>
      <c r="O37" s="18" t="s">
        <v>481</v>
      </c>
      <c r="P37" s="20" t="s">
        <v>481</v>
      </c>
      <c r="Q37" s="18" t="s">
        <v>481</v>
      </c>
      <c r="R37" s="20" t="s">
        <v>481</v>
      </c>
      <c r="S37" s="18" t="s">
        <v>481</v>
      </c>
      <c r="T37" s="20" t="s">
        <v>481</v>
      </c>
      <c r="U37" s="18" t="s">
        <v>481</v>
      </c>
      <c r="V37" s="20" t="s">
        <v>481</v>
      </c>
      <c r="W37" s="18" t="n">
        <v>425.97934587</v>
      </c>
      <c r="X37" s="20" t="n">
        <v>7.89910385</v>
      </c>
    </row>
    <row r="38" spans="1:24">
      <c r="A38" s="15" t="s">
        <v>513</v>
      </c>
      <c r="B38" s="17" t="n">
        <v>5860</v>
      </c>
      <c r="C38" s="18">
        <f>(16.0/B38*100)</f>
        <v/>
      </c>
      <c r="D38" s="19" t="n">
        <v>5844</v>
      </c>
      <c r="E38" s="18" t="n">
        <v>529.81449981</v>
      </c>
      <c r="F38" s="20" t="n">
        <v>4.22957693</v>
      </c>
      <c r="G38" s="18" t="n">
        <v>503.56128565</v>
      </c>
      <c r="H38" s="20" t="n">
        <v>2.98547437</v>
      </c>
      <c r="I38" s="18" t="n">
        <v>440.9025671</v>
      </c>
      <c r="J38" s="20" t="n">
        <v>4.31235767</v>
      </c>
      <c r="K38" s="18" t="n">
        <v>438.61473829</v>
      </c>
      <c r="L38" s="20" t="n">
        <v>11.26446771</v>
      </c>
      <c r="M38" s="18" t="n">
        <v>412.91062154</v>
      </c>
      <c r="N38" s="20" t="n">
        <v>9.84895261</v>
      </c>
      <c r="O38" s="18" t="s">
        <v>481</v>
      </c>
      <c r="P38" s="20" t="s">
        <v>481</v>
      </c>
      <c r="Q38" s="18" t="s">
        <v>481</v>
      </c>
      <c r="R38" s="20" t="s">
        <v>481</v>
      </c>
      <c r="S38" s="18" t="s">
        <v>481</v>
      </c>
      <c r="T38" s="20" t="s">
        <v>481</v>
      </c>
      <c r="U38" s="18" t="s">
        <v>481</v>
      </c>
      <c r="V38" s="20" t="s">
        <v>481</v>
      </c>
      <c r="W38" s="18" t="n">
        <v>431.75151716</v>
      </c>
      <c r="X38" s="20" t="n">
        <v>7.97653</v>
      </c>
    </row>
    <row r="39" spans="1:24">
      <c r="A39" s="15" t="s">
        <v>514</v>
      </c>
      <c r="B39" s="17" t="n">
        <v>5895</v>
      </c>
      <c r="C39" s="18">
        <f>(30.0/B39*100)</f>
        <v/>
      </c>
      <c r="D39" s="19" t="n">
        <v>5865</v>
      </c>
      <c r="E39" s="18" t="n">
        <v>466.22553211</v>
      </c>
      <c r="F39" s="20" t="n">
        <v>6.55715276</v>
      </c>
      <c r="G39" s="18" t="n">
        <v>444.7828809</v>
      </c>
      <c r="H39" s="20" t="n">
        <v>5.20707651</v>
      </c>
      <c r="I39" s="18" t="n">
        <v>415.54219712</v>
      </c>
      <c r="J39" s="20" t="n">
        <v>3.87081979</v>
      </c>
      <c r="K39" s="18" t="n">
        <v>417.76550542</v>
      </c>
      <c r="L39" s="20" t="n">
        <v>4.57037592</v>
      </c>
      <c r="M39" s="18" t="n">
        <v>398.57677857</v>
      </c>
      <c r="N39" s="20" t="n">
        <v>7.10337043</v>
      </c>
      <c r="O39" s="18" t="s">
        <v>481</v>
      </c>
      <c r="P39" s="20" t="s">
        <v>481</v>
      </c>
      <c r="Q39" s="18" t="s">
        <v>481</v>
      </c>
      <c r="R39" s="20" t="s">
        <v>481</v>
      </c>
      <c r="S39" s="18" t="s">
        <v>481</v>
      </c>
      <c r="T39" s="20" t="s">
        <v>481</v>
      </c>
      <c r="U39" s="18" t="s">
        <v>481</v>
      </c>
      <c r="V39" s="20" t="s">
        <v>481</v>
      </c>
      <c r="W39" s="18" t="n">
        <v>367.83974404</v>
      </c>
      <c r="X39" s="20" t="n">
        <v>11.31240882</v>
      </c>
    </row>
    <row r="40" spans="1:24">
      <c r="A40" s="15" t="s">
        <v>515</v>
      </c>
      <c r="B40" s="17" t="n">
        <v>14157</v>
      </c>
      <c r="C40" s="18">
        <f>(260.0/B40*100)</f>
        <v/>
      </c>
      <c r="D40" s="19" t="n">
        <v>13897</v>
      </c>
      <c r="E40" s="18" t="n">
        <v>536.27556701</v>
      </c>
      <c r="F40" s="20" t="n">
        <v>3.49566283</v>
      </c>
      <c r="G40" s="18" t="n">
        <v>489.93878222</v>
      </c>
      <c r="H40" s="20" t="n">
        <v>3.20059544</v>
      </c>
      <c r="I40" s="18" t="n">
        <v>471.69083074</v>
      </c>
      <c r="J40" s="20" t="n">
        <v>4.82570383</v>
      </c>
      <c r="K40" s="18" t="n">
        <v>439.45202251</v>
      </c>
      <c r="L40" s="20" t="n">
        <v>15.68947309</v>
      </c>
      <c r="M40" s="18" t="n">
        <v>436.06249803</v>
      </c>
      <c r="N40" s="20" t="n">
        <v>14.81488169</v>
      </c>
      <c r="O40" s="18" t="s">
        <v>481</v>
      </c>
      <c r="P40" s="20" t="s">
        <v>481</v>
      </c>
      <c r="Q40" s="18" t="s">
        <v>481</v>
      </c>
      <c r="R40" s="20" t="s">
        <v>481</v>
      </c>
      <c r="S40" s="18" t="s">
        <v>481</v>
      </c>
      <c r="T40" s="20" t="s">
        <v>481</v>
      </c>
      <c r="U40" s="18" t="s">
        <v>481</v>
      </c>
      <c r="V40" s="20" t="s">
        <v>481</v>
      </c>
      <c r="W40" s="18" t="n">
        <v>452.71205961</v>
      </c>
      <c r="X40" s="20" t="n">
        <v>4.4577117</v>
      </c>
    </row>
    <row r="41" spans="1:24">
      <c r="A41" s="15" t="s">
        <v>516</v>
      </c>
      <c r="B41" s="17" t="n">
        <v>5712</v>
      </c>
      <c r="C41" s="18">
        <f>(40.0/B41*100)</f>
        <v/>
      </c>
      <c r="D41" s="19" t="n">
        <v>5672</v>
      </c>
      <c r="E41" s="18" t="n">
        <v>508.46645396</v>
      </c>
      <c r="F41" s="20" t="n">
        <v>3.28848359</v>
      </c>
      <c r="G41" s="18" t="s">
        <v>481</v>
      </c>
      <c r="H41" s="20" t="s">
        <v>481</v>
      </c>
      <c r="I41" s="18" t="n">
        <v>463.93890074</v>
      </c>
      <c r="J41" s="20" t="n">
        <v>5.9587284</v>
      </c>
      <c r="K41" s="18" t="n">
        <v>473.25927334</v>
      </c>
      <c r="L41" s="20" t="n">
        <v>8.08193546</v>
      </c>
      <c r="M41" s="18" t="n">
        <v>457.99113019</v>
      </c>
      <c r="N41" s="20" t="n">
        <v>10.27135836</v>
      </c>
      <c r="O41" s="18" t="s">
        <v>481</v>
      </c>
      <c r="P41" s="20" t="s">
        <v>481</v>
      </c>
      <c r="Q41" s="18" t="s">
        <v>481</v>
      </c>
      <c r="R41" s="20" t="s">
        <v>481</v>
      </c>
      <c r="S41" s="18" t="s">
        <v>481</v>
      </c>
      <c r="T41" s="20" t="s">
        <v>481</v>
      </c>
      <c r="U41" s="18" t="s">
        <v>481</v>
      </c>
      <c r="V41" s="20" t="s">
        <v>481</v>
      </c>
      <c r="W41" s="18" t="n">
        <v>439.12403055</v>
      </c>
      <c r="X41" s="20" t="n">
        <v>11.12569185</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row>
    <row r="45" spans="1:24">
      <c r="A45" s="15" t="s">
        <v>520</v>
      </c>
      <c r="B45" s="17" t="n">
        <v>5519</v>
      </c>
      <c r="C45" s="18">
        <f>(0.0/B45*100)</f>
        <v/>
      </c>
      <c r="D45" s="19" t="n">
        <v>5519</v>
      </c>
      <c r="E45" s="18" t="n">
        <v>364.9828595</v>
      </c>
      <c r="F45" s="20" t="n">
        <v>4.80327879</v>
      </c>
      <c r="G45" s="18" t="n">
        <v>352.14093771</v>
      </c>
      <c r="H45" s="20" t="n">
        <v>4.89348411</v>
      </c>
      <c r="I45" s="18" t="n">
        <v>341.82829215</v>
      </c>
      <c r="J45" s="20" t="n">
        <v>3.28031695</v>
      </c>
      <c r="K45" s="18" t="n">
        <v>348.99287815</v>
      </c>
      <c r="L45" s="20" t="n">
        <v>5.61442293</v>
      </c>
      <c r="M45" s="18" t="n">
        <v>339.22064519</v>
      </c>
      <c r="N45" s="20" t="n">
        <v>4.20571688</v>
      </c>
      <c r="O45" s="18" t="s">
        <v>481</v>
      </c>
      <c r="P45" s="20" t="s">
        <v>481</v>
      </c>
      <c r="Q45" s="18" t="s">
        <v>481</v>
      </c>
      <c r="R45" s="20" t="s">
        <v>481</v>
      </c>
      <c r="S45" s="18" t="s">
        <v>481</v>
      </c>
      <c r="T45" s="20" t="s">
        <v>481</v>
      </c>
      <c r="U45" s="18" t="n">
        <v>319.03545568</v>
      </c>
      <c r="V45" s="20" t="n">
        <v>16.51926704</v>
      </c>
      <c r="W45" s="18" t="n">
        <v>348.35941079</v>
      </c>
      <c r="X45" s="20" t="n">
        <v>5.43904813</v>
      </c>
    </row>
    <row r="46" spans="1:24">
      <c r="A46" s="15" t="s">
        <v>521</v>
      </c>
      <c r="B46" s="17" t="n">
        <v>23141</v>
      </c>
      <c r="C46" s="18">
        <f>(1129.0/B46*100)</f>
        <v/>
      </c>
      <c r="D46" s="19" t="n">
        <v>22012</v>
      </c>
      <c r="E46" s="18" t="n">
        <v>438.47664728</v>
      </c>
      <c r="F46" s="20" t="n">
        <v>3.64832577</v>
      </c>
      <c r="G46" s="18" t="n">
        <v>427.46366913</v>
      </c>
      <c r="H46" s="20" t="n">
        <v>5.38745542</v>
      </c>
      <c r="I46" s="18" t="n">
        <v>394.38567603</v>
      </c>
      <c r="J46" s="20" t="n">
        <v>3.82633614</v>
      </c>
      <c r="K46" s="18" t="n">
        <v>391.47738435</v>
      </c>
      <c r="L46" s="20" t="n">
        <v>3.29927198</v>
      </c>
      <c r="M46" s="18" t="n">
        <v>374.97173254</v>
      </c>
      <c r="N46" s="20" t="n">
        <v>5.48398698</v>
      </c>
      <c r="O46" s="18" t="s">
        <v>481</v>
      </c>
      <c r="P46" s="20" t="s">
        <v>481</v>
      </c>
      <c r="Q46" s="18" t="s">
        <v>481</v>
      </c>
      <c r="R46" s="20" t="s">
        <v>481</v>
      </c>
      <c r="S46" s="18" t="s">
        <v>481</v>
      </c>
      <c r="T46" s="20" t="s">
        <v>481</v>
      </c>
      <c r="U46" s="18" t="s">
        <v>481</v>
      </c>
      <c r="V46" s="20" t="s">
        <v>481</v>
      </c>
      <c r="W46" s="18" t="n">
        <v>373.82202157</v>
      </c>
      <c r="X46" s="20" t="n">
        <v>5.04352857</v>
      </c>
    </row>
    <row r="47" spans="1:24">
      <c r="A47" s="15" t="s">
        <v>522</v>
      </c>
      <c r="B47" s="17" t="n">
        <v>5928</v>
      </c>
      <c r="C47" s="18">
        <f>(70.0/B47*100)</f>
        <v/>
      </c>
      <c r="D47" s="19" t="n">
        <v>5858</v>
      </c>
      <c r="E47" s="18" t="n">
        <v>453.26453273</v>
      </c>
      <c r="F47" s="20" t="n">
        <v>5.16516232</v>
      </c>
      <c r="G47" s="18" t="n">
        <v>440.08179413</v>
      </c>
      <c r="H47" s="20" t="n">
        <v>4.72585697</v>
      </c>
      <c r="I47" s="18" t="n">
        <v>359.49982535</v>
      </c>
      <c r="J47" s="20" t="n">
        <v>7.40241021</v>
      </c>
      <c r="K47" s="18" t="n">
        <v>303.93452892</v>
      </c>
      <c r="L47" s="20" t="n">
        <v>14.10371202</v>
      </c>
      <c r="M47" s="18" t="n">
        <v>291.54440992</v>
      </c>
      <c r="N47" s="20" t="n">
        <v>17.11399668</v>
      </c>
      <c r="O47" s="18" t="s">
        <v>481</v>
      </c>
      <c r="P47" s="20" t="s">
        <v>481</v>
      </c>
      <c r="Q47" s="18" t="s">
        <v>481</v>
      </c>
      <c r="R47" s="20" t="s">
        <v>481</v>
      </c>
      <c r="S47" s="18" t="s">
        <v>481</v>
      </c>
      <c r="T47" s="20" t="s">
        <v>481</v>
      </c>
      <c r="U47" s="18" t="s">
        <v>481</v>
      </c>
      <c r="V47" s="20" t="s">
        <v>481</v>
      </c>
      <c r="W47" s="18" t="n">
        <v>385.72615725</v>
      </c>
      <c r="X47" s="20" t="n">
        <v>10.50118448</v>
      </c>
    </row>
    <row r="48" spans="1:24">
      <c r="A48" s="15" t="s">
        <v>523</v>
      </c>
      <c r="B48" s="17" t="n">
        <v>9841</v>
      </c>
      <c r="C48" s="18">
        <f>(7.0/B48*100)</f>
        <v/>
      </c>
      <c r="D48" s="19" t="n">
        <v>9834</v>
      </c>
      <c r="E48" s="18" t="n">
        <v>544.3633350699999</v>
      </c>
      <c r="F48" s="20" t="n">
        <v>6.92670209</v>
      </c>
      <c r="G48" s="18" t="n">
        <v>530.1269486</v>
      </c>
      <c r="H48" s="20" t="n">
        <v>5.46883035</v>
      </c>
      <c r="I48" s="18" t="n">
        <v>471.20578654</v>
      </c>
      <c r="J48" s="20" t="n">
        <v>6.01343686</v>
      </c>
      <c r="K48" s="18" t="n">
        <v>463.90247731</v>
      </c>
      <c r="L48" s="20" t="n">
        <v>5.56128718</v>
      </c>
      <c r="M48" s="18" t="n">
        <v>455.23725542</v>
      </c>
      <c r="N48" s="20" t="n">
        <v>8.36492692</v>
      </c>
      <c r="O48" s="18" t="s">
        <v>481</v>
      </c>
      <c r="P48" s="20" t="s">
        <v>481</v>
      </c>
      <c r="Q48" s="18" t="s">
        <v>481</v>
      </c>
      <c r="R48" s="20" t="s">
        <v>481</v>
      </c>
      <c r="S48" s="18" t="s">
        <v>481</v>
      </c>
      <c r="T48" s="20" t="s">
        <v>481</v>
      </c>
      <c r="U48" s="18" t="s">
        <v>481</v>
      </c>
      <c r="V48" s="20" t="s">
        <v>481</v>
      </c>
      <c r="W48" s="18" t="n">
        <v>441.37592971</v>
      </c>
      <c r="X48" s="20" t="n">
        <v>25.4337849</v>
      </c>
    </row>
    <row r="49" spans="1:24">
      <c r="A49" s="15" t="s">
        <v>524</v>
      </c>
      <c r="B49" s="17" t="n">
        <v>6349</v>
      </c>
      <c r="C49" s="18">
        <f>(56.0/B49*100)</f>
        <v/>
      </c>
      <c r="D49" s="19" t="n">
        <v>6293</v>
      </c>
      <c r="E49" s="18" t="n">
        <v>451.69376527</v>
      </c>
      <c r="F49" s="20" t="n">
        <v>3.8001247</v>
      </c>
      <c r="G49" s="18" t="s">
        <v>481</v>
      </c>
      <c r="H49" s="20" t="s">
        <v>481</v>
      </c>
      <c r="I49" s="18" t="n">
        <v>417.71587915</v>
      </c>
      <c r="J49" s="20" t="n">
        <v>4.84638663</v>
      </c>
      <c r="K49" s="18" t="n">
        <v>404.0316825</v>
      </c>
      <c r="L49" s="20" t="n">
        <v>3.17992758</v>
      </c>
      <c r="M49" s="18" t="n">
        <v>393.40193031</v>
      </c>
      <c r="N49" s="20" t="n">
        <v>5.94905951</v>
      </c>
      <c r="O49" s="18" t="s">
        <v>481</v>
      </c>
      <c r="P49" s="20" t="s">
        <v>481</v>
      </c>
      <c r="Q49" s="18" t="s">
        <v>481</v>
      </c>
      <c r="R49" s="20" t="s">
        <v>481</v>
      </c>
      <c r="S49" s="18" t="n">
        <v>444.1204</v>
      </c>
      <c r="T49" s="20" t="n">
        <v>30.72610859</v>
      </c>
      <c r="U49" s="18" t="n">
        <v>388.70353866</v>
      </c>
      <c r="V49" s="20" t="n">
        <v>22.46378725</v>
      </c>
      <c r="W49" s="18" t="n">
        <v>398.44923127</v>
      </c>
      <c r="X49" s="20" t="n">
        <v>6.47124356</v>
      </c>
    </row>
    <row r="50" spans="1:24">
      <c r="A50" s="15" t="s">
        <v>525</v>
      </c>
      <c r="B50" s="17" t="n">
        <v>11795</v>
      </c>
      <c r="C50" s="18">
        <f>(218.0/B50*100)</f>
        <v/>
      </c>
      <c r="D50" s="19" t="n">
        <v>11577</v>
      </c>
      <c r="E50" s="18" t="n">
        <v>457.65383813</v>
      </c>
      <c r="F50" s="20" t="n">
        <v>3.13443577</v>
      </c>
      <c r="G50" s="18" t="n">
        <v>388.38288782</v>
      </c>
      <c r="H50" s="20" t="n">
        <v>3.96417538</v>
      </c>
      <c r="I50" s="18" t="n">
        <v>408.58669787</v>
      </c>
      <c r="J50" s="20" t="n">
        <v>4.20062409</v>
      </c>
      <c r="K50" s="18" t="s">
        <v>481</v>
      </c>
      <c r="L50" s="20" t="s">
        <v>481</v>
      </c>
      <c r="M50" s="18" t="n">
        <v>403.56772003</v>
      </c>
      <c r="N50" s="20" t="n">
        <v>4.89275231</v>
      </c>
      <c r="O50" s="18" t="s">
        <v>481</v>
      </c>
      <c r="P50" s="20" t="s">
        <v>481</v>
      </c>
      <c r="Q50" s="18" t="s">
        <v>481</v>
      </c>
      <c r="R50" s="20" t="s">
        <v>481</v>
      </c>
      <c r="S50" s="18" t="s">
        <v>481</v>
      </c>
      <c r="T50" s="20" t="s">
        <v>481</v>
      </c>
      <c r="U50" s="18" t="s">
        <v>481</v>
      </c>
      <c r="V50" s="20" t="s">
        <v>481</v>
      </c>
      <c r="W50" s="18" t="n">
        <v>407.63269568</v>
      </c>
      <c r="X50" s="20" t="n">
        <v>8.45283045</v>
      </c>
    </row>
    <row r="51" spans="1:24">
      <c r="A51" s="15" t="s">
        <v>526</v>
      </c>
      <c r="B51" s="17" t="n">
        <v>6866</v>
      </c>
      <c r="C51" s="18">
        <f>(116.0/B51*100)</f>
        <v/>
      </c>
      <c r="D51" s="19" t="n">
        <v>6750</v>
      </c>
      <c r="E51" s="18" t="n">
        <v>464.3243523</v>
      </c>
      <c r="F51" s="20" t="n">
        <v>3.53702383</v>
      </c>
      <c r="G51" s="18" t="n">
        <v>449.40001722</v>
      </c>
      <c r="H51" s="20" t="n">
        <v>5.46079927</v>
      </c>
      <c r="I51" s="18" t="n">
        <v>416.5832937</v>
      </c>
      <c r="J51" s="20" t="n">
        <v>3.78890232</v>
      </c>
      <c r="K51" s="18" t="n">
        <v>411.90046908</v>
      </c>
      <c r="L51" s="20" t="n">
        <v>2.71641369</v>
      </c>
      <c r="M51" s="18" t="n">
        <v>387.39858403</v>
      </c>
      <c r="N51" s="20" t="n">
        <v>3.88692472</v>
      </c>
      <c r="O51" s="18" t="s">
        <v>481</v>
      </c>
      <c r="P51" s="20" t="s">
        <v>481</v>
      </c>
      <c r="Q51" s="18" t="s">
        <v>481</v>
      </c>
      <c r="R51" s="20" t="s">
        <v>481</v>
      </c>
      <c r="S51" s="18" t="s">
        <v>481</v>
      </c>
      <c r="T51" s="20" t="s">
        <v>481</v>
      </c>
      <c r="U51" s="18" t="s">
        <v>481</v>
      </c>
      <c r="V51" s="20" t="s">
        <v>481</v>
      </c>
      <c r="W51" s="18" t="n">
        <v>411.65829876</v>
      </c>
      <c r="X51" s="20" t="n">
        <v>6.19001748</v>
      </c>
    </row>
    <row r="52" spans="1:24">
      <c r="A52" s="15" t="s">
        <v>527</v>
      </c>
      <c r="B52" s="17" t="n">
        <v>5809</v>
      </c>
      <c r="C52" s="18">
        <f>(71.0/B52*100)</f>
        <v/>
      </c>
      <c r="D52" s="19" t="n">
        <v>5738</v>
      </c>
      <c r="E52" s="18" t="n">
        <v>508.30459414</v>
      </c>
      <c r="F52" s="20" t="n">
        <v>2.76569589</v>
      </c>
      <c r="G52" s="18" t="n">
        <v>459.25399061</v>
      </c>
      <c r="H52" s="20" t="n">
        <v>3.48933212</v>
      </c>
      <c r="I52" s="18" t="n">
        <v>443.34012219</v>
      </c>
      <c r="J52" s="20" t="n">
        <v>5.43735604</v>
      </c>
      <c r="K52" s="18" t="n">
        <v>377.31387741</v>
      </c>
      <c r="L52" s="20" t="n">
        <v>19.14105439</v>
      </c>
      <c r="M52" s="18" t="n">
        <v>437.68080248</v>
      </c>
      <c r="N52" s="20" t="n">
        <v>27.88344407</v>
      </c>
      <c r="O52" s="18" t="s">
        <v>481</v>
      </c>
      <c r="P52" s="20" t="s">
        <v>481</v>
      </c>
      <c r="Q52" s="18" t="s">
        <v>481</v>
      </c>
      <c r="R52" s="20" t="s">
        <v>481</v>
      </c>
      <c r="S52" s="18" t="s">
        <v>481</v>
      </c>
      <c r="T52" s="20" t="s">
        <v>481</v>
      </c>
      <c r="U52" s="18" t="s">
        <v>481</v>
      </c>
      <c r="V52" s="20" t="s">
        <v>481</v>
      </c>
      <c r="W52" s="18" t="n">
        <v>479.78565951</v>
      </c>
      <c r="X52" s="20" t="n">
        <v>12.59531167</v>
      </c>
    </row>
    <row r="53" spans="1:24">
      <c r="A53" s="15" t="s">
        <v>528</v>
      </c>
      <c r="B53" s="17" t="n">
        <v>5571</v>
      </c>
      <c r="C53" s="18">
        <f>(84.0/B53*100)</f>
        <v/>
      </c>
      <c r="D53" s="19" t="n">
        <v>5487</v>
      </c>
      <c r="E53" s="18" t="n">
        <v>462.54479463</v>
      </c>
      <c r="F53" s="20" t="n">
        <v>2.19185406</v>
      </c>
      <c r="G53" s="18" t="n">
        <v>420.45420266</v>
      </c>
      <c r="H53" s="20" t="n">
        <v>4.05255526</v>
      </c>
      <c r="I53" s="18" t="n">
        <v>403.39255802</v>
      </c>
      <c r="J53" s="20" t="n">
        <v>5.21847163</v>
      </c>
      <c r="K53" s="18" t="n">
        <v>409.21048698</v>
      </c>
      <c r="L53" s="20" t="n">
        <v>8.2595787</v>
      </c>
      <c r="M53" s="18" t="n">
        <v>375.1853299</v>
      </c>
      <c r="N53" s="20" t="n">
        <v>17.64326553</v>
      </c>
      <c r="O53" s="18" t="s">
        <v>481</v>
      </c>
      <c r="P53" s="20" t="s">
        <v>481</v>
      </c>
      <c r="Q53" s="18" t="s">
        <v>481</v>
      </c>
      <c r="R53" s="20" t="s">
        <v>481</v>
      </c>
      <c r="S53" s="18" t="s">
        <v>481</v>
      </c>
      <c r="T53" s="20" t="s">
        <v>481</v>
      </c>
      <c r="U53" s="18" t="s">
        <v>481</v>
      </c>
      <c r="V53" s="20" t="s">
        <v>481</v>
      </c>
      <c r="W53" s="18" t="n">
        <v>370.58188775</v>
      </c>
      <c r="X53" s="20" t="n">
        <v>13.62266784</v>
      </c>
    </row>
    <row r="54" spans="1:24">
      <c r="A54" s="15" t="s">
        <v>529</v>
      </c>
      <c r="B54" s="17" t="n">
        <v>4740</v>
      </c>
      <c r="C54" s="18">
        <f>(38.0/B54*100)</f>
        <v/>
      </c>
      <c r="D54" s="19" t="n">
        <v>4702</v>
      </c>
      <c r="E54" s="18" t="n">
        <v>386.88924334</v>
      </c>
      <c r="F54" s="20" t="n">
        <v>4.68922262</v>
      </c>
      <c r="G54" s="18" t="n">
        <v>362.91930612</v>
      </c>
      <c r="H54" s="20" t="n">
        <v>5.08207355</v>
      </c>
      <c r="I54" s="18" t="n">
        <v>338.69457917</v>
      </c>
      <c r="J54" s="20" t="n">
        <v>3.51585344</v>
      </c>
      <c r="K54" s="18" t="n">
        <v>335.95937055</v>
      </c>
      <c r="L54" s="20" t="n">
        <v>6.27184959</v>
      </c>
      <c r="M54" s="18" t="n">
        <v>327.07501104</v>
      </c>
      <c r="N54" s="20" t="n">
        <v>5.27045962</v>
      </c>
      <c r="O54" s="18" t="s">
        <v>481</v>
      </c>
      <c r="P54" s="20" t="s">
        <v>481</v>
      </c>
      <c r="Q54" s="18" t="s">
        <v>481</v>
      </c>
      <c r="R54" s="20" t="s">
        <v>481</v>
      </c>
      <c r="S54" s="18" t="s">
        <v>481</v>
      </c>
      <c r="T54" s="20" t="s">
        <v>481</v>
      </c>
      <c r="U54" s="18" t="s">
        <v>481</v>
      </c>
      <c r="V54" s="20" t="s">
        <v>481</v>
      </c>
      <c r="W54" s="18" t="n">
        <v>342.62430407</v>
      </c>
      <c r="X54" s="20" t="n">
        <v>8.202780969999999</v>
      </c>
    </row>
    <row r="55" spans="1:24">
      <c r="A55" s="15" t="s">
        <v>530</v>
      </c>
      <c r="B55" s="17" t="n">
        <v>5316</v>
      </c>
      <c r="C55" s="18">
        <f>(22.0/B55*100)</f>
        <v/>
      </c>
      <c r="D55" s="19" t="n">
        <v>5294</v>
      </c>
      <c r="E55" s="18" t="n">
        <v>400.98126569</v>
      </c>
      <c r="F55" s="20" t="n">
        <v>3.10107773</v>
      </c>
      <c r="G55" s="18" t="n">
        <v>431.05672067</v>
      </c>
      <c r="H55" s="20" t="n">
        <v>3.81264339</v>
      </c>
      <c r="I55" s="18" t="n">
        <v>342.37117865</v>
      </c>
      <c r="J55" s="20" t="n">
        <v>7.76253816</v>
      </c>
      <c r="K55" s="18" t="n">
        <v>322.10711427</v>
      </c>
      <c r="L55" s="20" t="n">
        <v>23.24047353</v>
      </c>
      <c r="M55" s="18" t="n">
        <v>298.84136552</v>
      </c>
      <c r="N55" s="20" t="n">
        <v>23.89905022</v>
      </c>
      <c r="O55" s="18" t="s">
        <v>481</v>
      </c>
      <c r="P55" s="20" t="s">
        <v>481</v>
      </c>
      <c r="Q55" s="18" t="s">
        <v>481</v>
      </c>
      <c r="R55" s="20" t="s">
        <v>481</v>
      </c>
      <c r="S55" s="18" t="n">
        <v>497.2114</v>
      </c>
      <c r="T55" s="20" t="n">
        <v>56.15080101</v>
      </c>
      <c r="U55" s="18" t="n">
        <v>363.3924365</v>
      </c>
      <c r="V55" s="20" t="n">
        <v>13.25929489</v>
      </c>
      <c r="W55" s="18" t="n">
        <v>377.50022351</v>
      </c>
      <c r="X55" s="20" t="n">
        <v>9.83873912</v>
      </c>
    </row>
    <row r="56" spans="1:24">
      <c r="A56" s="15" t="s">
        <v>531</v>
      </c>
      <c r="B56" s="17" t="n">
        <v>5359</v>
      </c>
      <c r="C56" s="18">
        <f>(76.0/B56*100)</f>
        <v/>
      </c>
      <c r="D56" s="19" t="n">
        <v>5283</v>
      </c>
      <c r="E56" s="18" t="n">
        <v>541.41351179</v>
      </c>
      <c r="F56" s="20" t="n">
        <v>3.004418</v>
      </c>
      <c r="G56" s="18" t="n">
        <v>528.27525358</v>
      </c>
      <c r="H56" s="20" t="n">
        <v>4.16051665</v>
      </c>
      <c r="I56" s="18" t="n">
        <v>514.65817006</v>
      </c>
      <c r="J56" s="20" t="n">
        <v>4.1031756</v>
      </c>
      <c r="K56" s="18" t="n">
        <v>513.72248584</v>
      </c>
      <c r="L56" s="20" t="n">
        <v>4.78681109</v>
      </c>
      <c r="M56" s="18" t="n">
        <v>503.58086833</v>
      </c>
      <c r="N56" s="20" t="n">
        <v>6.73389175</v>
      </c>
      <c r="O56" s="18" t="s">
        <v>481</v>
      </c>
      <c r="P56" s="20" t="s">
        <v>481</v>
      </c>
      <c r="Q56" s="18" t="s">
        <v>481</v>
      </c>
      <c r="R56" s="20" t="s">
        <v>481</v>
      </c>
      <c r="S56" s="18" t="s">
        <v>481</v>
      </c>
      <c r="T56" s="20" t="s">
        <v>481</v>
      </c>
      <c r="U56" s="18" t="s">
        <v>481</v>
      </c>
      <c r="V56" s="20" t="s">
        <v>481</v>
      </c>
      <c r="W56" s="18" t="n">
        <v>498.35549366</v>
      </c>
      <c r="X56" s="20" t="n">
        <v>8.527673010000001</v>
      </c>
    </row>
    <row r="57" spans="1:24">
      <c r="A57" s="15" t="s">
        <v>532</v>
      </c>
      <c r="B57" s="17" t="n">
        <v>6513</v>
      </c>
      <c r="C57" s="18">
        <f>(0.0/B57*100)</f>
        <v/>
      </c>
      <c r="D57" s="19" t="n">
        <v>6513</v>
      </c>
      <c r="E57" s="18" t="n">
        <v>420.45132366</v>
      </c>
      <c r="F57" s="20" t="n">
        <v>3.58439571</v>
      </c>
      <c r="G57" s="18" t="n">
        <v>414.2111159</v>
      </c>
      <c r="H57" s="20" t="n">
        <v>5.73890508</v>
      </c>
      <c r="I57" s="18" t="n">
        <v>384.82769083</v>
      </c>
      <c r="J57" s="20" t="n">
        <v>3.63344039</v>
      </c>
      <c r="K57" s="18" t="n">
        <v>381.35361532</v>
      </c>
      <c r="L57" s="20" t="n">
        <v>3.53398332</v>
      </c>
      <c r="M57" s="18" t="n">
        <v>366.70103039</v>
      </c>
      <c r="N57" s="20" t="n">
        <v>6.43139534</v>
      </c>
      <c r="O57" s="18" t="s">
        <v>481</v>
      </c>
      <c r="P57" s="20" t="s">
        <v>481</v>
      </c>
      <c r="Q57" s="18" t="s">
        <v>481</v>
      </c>
      <c r="R57" s="20" t="s">
        <v>481</v>
      </c>
      <c r="S57" s="18" t="n">
        <v>501.13900669</v>
      </c>
      <c r="T57" s="20" t="n">
        <v>22.98522267</v>
      </c>
      <c r="U57" s="18" t="n">
        <v>434.61605983</v>
      </c>
      <c r="V57" s="20" t="n">
        <v>35.17406703</v>
      </c>
      <c r="W57" s="18" t="n">
        <v>445.83289493</v>
      </c>
      <c r="X57" s="20" t="n">
        <v>13.52083632</v>
      </c>
    </row>
    <row r="58" spans="1:24">
      <c r="A58" s="15" t="s">
        <v>533</v>
      </c>
      <c r="B58" s="17" t="n">
        <v>7267</v>
      </c>
      <c r="C58" s="18">
        <f>(10.0/B58*100)</f>
        <v/>
      </c>
      <c r="D58" s="19" t="n">
        <v>7257</v>
      </c>
      <c r="E58" s="18" t="n">
        <v>427.37710246</v>
      </c>
      <c r="F58" s="20" t="n">
        <v>3.12826253</v>
      </c>
      <c r="G58" s="18" t="n">
        <v>404.42146277</v>
      </c>
      <c r="H58" s="20" t="n">
        <v>5.20757306</v>
      </c>
      <c r="I58" s="18" t="n">
        <v>389.40239482</v>
      </c>
      <c r="J58" s="20" t="n">
        <v>4.88684371</v>
      </c>
      <c r="K58" s="18" t="n">
        <v>388.84404417</v>
      </c>
      <c r="L58" s="20" t="n">
        <v>7.69760677</v>
      </c>
      <c r="M58" s="18" t="n">
        <v>333.54378604</v>
      </c>
      <c r="N58" s="20" t="n">
        <v>10.41146783</v>
      </c>
      <c r="O58" s="18" t="s">
        <v>481</v>
      </c>
      <c r="P58" s="20" t="s">
        <v>481</v>
      </c>
      <c r="Q58" s="18" t="s">
        <v>481</v>
      </c>
      <c r="R58" s="20" t="s">
        <v>481</v>
      </c>
      <c r="S58" s="18" t="n">
        <v>509.4492</v>
      </c>
      <c r="T58" s="20" t="n">
        <v>28.77720368</v>
      </c>
      <c r="U58" s="18" t="n">
        <v>304.52507963</v>
      </c>
      <c r="V58" s="20" t="n">
        <v>10.04606569</v>
      </c>
      <c r="W58" s="18" t="n">
        <v>367.49177674</v>
      </c>
      <c r="X58" s="20" t="n">
        <v>11.02639434</v>
      </c>
    </row>
    <row r="59" spans="1:24">
      <c r="A59" s="15" t="s">
        <v>534</v>
      </c>
      <c r="B59" s="17" t="n">
        <v>4826</v>
      </c>
      <c r="C59" s="18">
        <f>(26.0/B59*100)</f>
        <v/>
      </c>
      <c r="D59" s="19" t="n">
        <v>4800</v>
      </c>
      <c r="E59" s="18" t="n">
        <v>353.27022178</v>
      </c>
      <c r="F59" s="20" t="n">
        <v>2.25607275</v>
      </c>
      <c r="G59" s="18" t="n">
        <v>364.26720029</v>
      </c>
      <c r="H59" s="20" t="n">
        <v>2.8373509</v>
      </c>
      <c r="I59" s="18" t="n">
        <v>314.75424825</v>
      </c>
      <c r="J59" s="20" t="n">
        <v>4.32030399</v>
      </c>
      <c r="K59" s="18" t="n">
        <v>303.98195391</v>
      </c>
      <c r="L59" s="20" t="n">
        <v>5.91861225</v>
      </c>
      <c r="M59" s="18" t="n">
        <v>283.04420594</v>
      </c>
      <c r="N59" s="20" t="n">
        <v>16.53280205</v>
      </c>
      <c r="O59" s="18" t="s">
        <v>481</v>
      </c>
      <c r="P59" s="20" t="s">
        <v>481</v>
      </c>
      <c r="Q59" s="18" t="s">
        <v>481</v>
      </c>
      <c r="R59" s="20" t="s">
        <v>481</v>
      </c>
      <c r="S59" s="18" t="s">
        <v>481</v>
      </c>
      <c r="T59" s="20" t="s">
        <v>481</v>
      </c>
      <c r="U59" s="18" t="n">
        <v>302.1072816</v>
      </c>
      <c r="V59" s="20" t="n">
        <v>10.01108982</v>
      </c>
      <c r="W59" s="18" t="n">
        <v>287.9356273</v>
      </c>
      <c r="X59" s="20" t="n">
        <v>12.94018079</v>
      </c>
    </row>
    <row r="60" spans="1:24">
      <c r="A60" s="15" t="s">
        <v>535</v>
      </c>
      <c r="B60" s="17" t="n">
        <v>4546</v>
      </c>
      <c r="C60" s="18">
        <f>(15.0/B60*100)</f>
        <v/>
      </c>
      <c r="D60" s="19" t="n">
        <v>4531</v>
      </c>
      <c r="E60" s="18" t="n">
        <v>351.81213438</v>
      </c>
      <c r="F60" s="20" t="n">
        <v>5.59305047</v>
      </c>
      <c r="G60" s="18" t="n">
        <v>392.2249604</v>
      </c>
      <c r="H60" s="20" t="n">
        <v>6.71358023</v>
      </c>
      <c r="I60" s="18" t="n">
        <v>348.60119743</v>
      </c>
      <c r="J60" s="20" t="n">
        <v>8.46326226</v>
      </c>
      <c r="K60" s="18" t="n">
        <v>320.99684597</v>
      </c>
      <c r="L60" s="20" t="n">
        <v>5.43463196</v>
      </c>
      <c r="M60" s="18" t="n">
        <v>308.74188003</v>
      </c>
      <c r="N60" s="20" t="n">
        <v>6.11534634</v>
      </c>
      <c r="O60" s="18" t="s">
        <v>481</v>
      </c>
      <c r="P60" s="20" t="s">
        <v>481</v>
      </c>
      <c r="Q60" s="18" t="s">
        <v>481</v>
      </c>
      <c r="R60" s="20" t="s">
        <v>481</v>
      </c>
      <c r="S60" s="18" t="s">
        <v>481</v>
      </c>
      <c r="T60" s="20" t="s">
        <v>481</v>
      </c>
      <c r="U60" s="18" t="n">
        <v>292.81432512</v>
      </c>
      <c r="V60" s="20" t="n">
        <v>20.52965871</v>
      </c>
      <c r="W60" s="18" t="n">
        <v>319.46729197</v>
      </c>
      <c r="X60" s="20" t="n">
        <v>10.52077904</v>
      </c>
    </row>
    <row r="61" spans="1:24">
      <c r="A61" s="15" t="s">
        <v>536</v>
      </c>
      <c r="B61" s="17" t="n">
        <v>6525</v>
      </c>
      <c r="C61" s="18">
        <f>(135.0/B61*100)</f>
        <v/>
      </c>
      <c r="D61" s="19" t="n">
        <v>6390</v>
      </c>
      <c r="E61" s="18" t="n">
        <v>492.44296166</v>
      </c>
      <c r="F61" s="20" t="n">
        <v>3.50670601</v>
      </c>
      <c r="G61" s="18" t="n">
        <v>462.85507005</v>
      </c>
      <c r="H61" s="20" t="n">
        <v>2.77256898</v>
      </c>
      <c r="I61" s="18" t="n">
        <v>456.98055985</v>
      </c>
      <c r="J61" s="20" t="n">
        <v>4.65704942</v>
      </c>
      <c r="K61" s="18" t="n">
        <v>422.32559864</v>
      </c>
      <c r="L61" s="20" t="n">
        <v>17.02023658</v>
      </c>
      <c r="M61" s="18" t="n">
        <v>375.06853316</v>
      </c>
      <c r="N61" s="20" t="n">
        <v>17.0753463</v>
      </c>
      <c r="O61" s="18" t="s">
        <v>481</v>
      </c>
      <c r="P61" s="20" t="s">
        <v>481</v>
      </c>
      <c r="Q61" s="18" t="s">
        <v>481</v>
      </c>
      <c r="R61" s="20" t="s">
        <v>481</v>
      </c>
      <c r="S61" s="18" t="s">
        <v>481</v>
      </c>
      <c r="T61" s="20" t="s">
        <v>481</v>
      </c>
      <c r="U61" s="18" t="s">
        <v>481</v>
      </c>
      <c r="V61" s="20" t="s">
        <v>481</v>
      </c>
      <c r="W61" s="18" t="n">
        <v>429.81919876</v>
      </c>
      <c r="X61" s="20" t="n">
        <v>6.95039012</v>
      </c>
    </row>
    <row r="62" spans="1:24">
      <c r="A62" s="15" t="s">
        <v>537</v>
      </c>
      <c r="B62" s="17" t="n">
        <v>4476</v>
      </c>
      <c r="C62" s="18">
        <f>(3.0/B62*100)</f>
        <v/>
      </c>
      <c r="D62" s="19" t="n">
        <v>4473</v>
      </c>
      <c r="E62" s="18" t="n">
        <v>524.99557508</v>
      </c>
      <c r="F62" s="20" t="n">
        <v>2.44832189</v>
      </c>
      <c r="G62" s="18" t="n">
        <v>497.7215034</v>
      </c>
      <c r="H62" s="20" t="n">
        <v>4.30628091</v>
      </c>
      <c r="I62" s="18" t="n">
        <v>504.7293805</v>
      </c>
      <c r="J62" s="20" t="n">
        <v>2.62927314</v>
      </c>
      <c r="K62" s="18" t="n">
        <v>500.71183994</v>
      </c>
      <c r="L62" s="20" t="n">
        <v>2.94040204</v>
      </c>
      <c r="M62" s="18" t="n">
        <v>493.27274084</v>
      </c>
      <c r="N62" s="20" t="n">
        <v>5.62198358</v>
      </c>
      <c r="O62" s="18" t="s">
        <v>481</v>
      </c>
      <c r="P62" s="20" t="s">
        <v>481</v>
      </c>
      <c r="Q62" s="18" t="s">
        <v>481</v>
      </c>
      <c r="R62" s="20" t="s">
        <v>481</v>
      </c>
      <c r="S62" s="18" t="s">
        <v>481</v>
      </c>
      <c r="T62" s="20" t="s">
        <v>481</v>
      </c>
      <c r="U62" s="18" t="s">
        <v>481</v>
      </c>
      <c r="V62" s="20" t="s">
        <v>481</v>
      </c>
      <c r="W62" s="18" t="n">
        <v>483.9901698</v>
      </c>
      <c r="X62" s="20" t="n">
        <v>11.21589463</v>
      </c>
    </row>
    <row r="63" spans="1:24">
      <c r="A63" s="15" t="s">
        <v>538</v>
      </c>
      <c r="B63" s="17" t="n">
        <v>5324</v>
      </c>
      <c r="C63" s="18">
        <f>(13.0/B63*100)</f>
        <v/>
      </c>
      <c r="D63" s="19" t="n">
        <v>5311</v>
      </c>
      <c r="E63" s="18" t="n">
        <v>358.31176599</v>
      </c>
      <c r="F63" s="20" t="n">
        <v>2.7243224</v>
      </c>
      <c r="G63" s="18" t="n">
        <v>376.73330936</v>
      </c>
      <c r="H63" s="20" t="n">
        <v>2.35988486</v>
      </c>
      <c r="I63" s="18" t="n">
        <v>297.16215271</v>
      </c>
      <c r="J63" s="20" t="n">
        <v>3.89710833</v>
      </c>
      <c r="K63" s="18" t="n">
        <v>254.89476797</v>
      </c>
      <c r="L63" s="20" t="n">
        <v>11.27545008</v>
      </c>
      <c r="M63" s="18" t="n">
        <v>300.95242583</v>
      </c>
      <c r="N63" s="20" t="n">
        <v>16.0539484</v>
      </c>
      <c r="O63" s="18" t="s">
        <v>481</v>
      </c>
      <c r="P63" s="20" t="s">
        <v>481</v>
      </c>
      <c r="Q63" s="18" t="s">
        <v>481</v>
      </c>
      <c r="R63" s="20" t="s">
        <v>481</v>
      </c>
      <c r="S63" s="18" t="n">
        <v>255.64231787</v>
      </c>
      <c r="T63" s="20" t="n">
        <v>40.75844896</v>
      </c>
      <c r="U63" s="18" t="n">
        <v>263.03614981</v>
      </c>
      <c r="V63" s="20" t="n">
        <v>17.18550622</v>
      </c>
      <c r="W63" s="18" t="n">
        <v>327.04517376</v>
      </c>
      <c r="X63" s="20" t="n">
        <v>7.10919423</v>
      </c>
    </row>
    <row r="64" spans="1:24">
      <c r="A64" s="15" t="s">
        <v>539</v>
      </c>
      <c r="B64" s="17" t="n">
        <v>3634</v>
      </c>
      <c r="C64" s="18">
        <f>(3.0/B64*100)</f>
        <v/>
      </c>
      <c r="D64" s="19" t="n">
        <v>3631</v>
      </c>
      <c r="E64" s="18" t="n">
        <v>492.63531085</v>
      </c>
      <c r="F64" s="20" t="n">
        <v>4.0108181</v>
      </c>
      <c r="G64" s="18" t="n">
        <v>462.71990751</v>
      </c>
      <c r="H64" s="20" t="n">
        <v>4.27034609</v>
      </c>
      <c r="I64" s="18" t="n">
        <v>427.51528005</v>
      </c>
      <c r="J64" s="20" t="n">
        <v>2.79081048</v>
      </c>
      <c r="K64" s="18" t="n">
        <v>412.41420406</v>
      </c>
      <c r="L64" s="20" t="n">
        <v>8.91390354</v>
      </c>
      <c r="M64" s="18" t="n">
        <v>353.14291174</v>
      </c>
      <c r="N64" s="20" t="n">
        <v>19.51547369</v>
      </c>
      <c r="O64" s="18" t="s">
        <v>481</v>
      </c>
      <c r="P64" s="20" t="s">
        <v>481</v>
      </c>
      <c r="Q64" s="18" t="s">
        <v>481</v>
      </c>
      <c r="R64" s="20" t="s">
        <v>481</v>
      </c>
      <c r="S64" s="18" t="n">
        <v>456.03501236</v>
      </c>
      <c r="T64" s="20" t="n">
        <v>22.27386843</v>
      </c>
      <c r="U64" s="18" t="n">
        <v>441.32314433</v>
      </c>
      <c r="V64" s="20" t="n">
        <v>22.45243165</v>
      </c>
      <c r="W64" s="18" t="n">
        <v>350.20326831</v>
      </c>
      <c r="X64" s="20" t="n">
        <v>9.185900200000001</v>
      </c>
    </row>
    <row r="65" spans="1:24">
      <c r="A65" s="15" t="s">
        <v>540</v>
      </c>
      <c r="B65" s="17" t="n">
        <v>5325</v>
      </c>
      <c r="C65" s="18">
        <f>(14.0/B65*100)</f>
        <v/>
      </c>
      <c r="D65" s="19" t="n">
        <v>5311</v>
      </c>
      <c r="E65" s="18" t="n">
        <v>437.17683758</v>
      </c>
      <c r="F65" s="20" t="n">
        <v>4.68571875</v>
      </c>
      <c r="G65" s="18" t="n">
        <v>433.7205276</v>
      </c>
      <c r="H65" s="20" t="n">
        <v>3.49642788</v>
      </c>
      <c r="I65" s="18" t="n">
        <v>388.71107905</v>
      </c>
      <c r="J65" s="20" t="n">
        <v>3.21664103</v>
      </c>
      <c r="K65" s="18" t="n">
        <v>384.41543502</v>
      </c>
      <c r="L65" s="20" t="n">
        <v>9.77687124</v>
      </c>
      <c r="M65" s="18" t="n">
        <v>339.23303345</v>
      </c>
      <c r="N65" s="20" t="n">
        <v>14.70233136</v>
      </c>
      <c r="O65" s="18" t="s">
        <v>481</v>
      </c>
      <c r="P65" s="20" t="s">
        <v>481</v>
      </c>
      <c r="Q65" s="18" t="s">
        <v>481</v>
      </c>
      <c r="R65" s="20" t="s">
        <v>481</v>
      </c>
      <c r="S65" s="18" t="n">
        <v>358.59194549</v>
      </c>
      <c r="T65" s="20" t="n">
        <v>13.51010542</v>
      </c>
      <c r="U65" s="18" t="n">
        <v>190.33731768</v>
      </c>
      <c r="V65" s="20" t="n">
        <v>59.72777268</v>
      </c>
      <c r="W65" s="18" t="n">
        <v>407.81206751</v>
      </c>
      <c r="X65" s="20" t="n">
        <v>7.74022582</v>
      </c>
    </row>
    <row r="66" spans="1:24">
      <c r="A66" s="15" t="s">
        <v>541</v>
      </c>
      <c r="B66" s="17" t="n">
        <v>5665</v>
      </c>
      <c r="C66" s="18">
        <f>(74.0/B66*100)</f>
        <v/>
      </c>
      <c r="D66" s="19" t="n">
        <v>5591</v>
      </c>
      <c r="E66" s="18" t="n">
        <v>445.63554933</v>
      </c>
      <c r="F66" s="20" t="n">
        <v>3.10719397</v>
      </c>
      <c r="G66" s="18" t="n">
        <v>425.25955875</v>
      </c>
      <c r="H66" s="20" t="n">
        <v>1.99313931</v>
      </c>
      <c r="I66" s="18" t="n">
        <v>386.68089166</v>
      </c>
      <c r="J66" s="20" t="n">
        <v>6.56468264</v>
      </c>
      <c r="K66" s="18" t="n">
        <v>348.77428446</v>
      </c>
      <c r="L66" s="20" t="n">
        <v>12.8304463</v>
      </c>
      <c r="M66" s="18" t="n">
        <v>345.38707936</v>
      </c>
      <c r="N66" s="20" t="n">
        <v>27.94417239</v>
      </c>
      <c r="O66" s="18" t="s">
        <v>481</v>
      </c>
      <c r="P66" s="20" t="s">
        <v>481</v>
      </c>
      <c r="Q66" s="18" t="s">
        <v>481</v>
      </c>
      <c r="R66" s="20" t="s">
        <v>481</v>
      </c>
      <c r="S66" s="18" t="s">
        <v>481</v>
      </c>
      <c r="T66" s="20" t="s">
        <v>481</v>
      </c>
      <c r="U66" s="18" t="s">
        <v>481</v>
      </c>
      <c r="V66" s="20" t="s">
        <v>481</v>
      </c>
      <c r="W66" s="18" t="n">
        <v>405.93524794</v>
      </c>
      <c r="X66" s="20" t="n">
        <v>11.63106149</v>
      </c>
    </row>
    <row r="67" spans="1:24">
      <c r="A67" s="15" t="s">
        <v>542</v>
      </c>
      <c r="B67" s="17" t="n">
        <v>6971</v>
      </c>
      <c r="C67" s="18">
        <f>(21.0/B67*100)</f>
        <v/>
      </c>
      <c r="D67" s="19" t="n">
        <v>6950</v>
      </c>
      <c r="E67" s="18" t="n">
        <v>426.75191204</v>
      </c>
      <c r="F67" s="20" t="n">
        <v>3.2271856</v>
      </c>
      <c r="G67" s="18" t="n">
        <v>370.50737368</v>
      </c>
      <c r="H67" s="20" t="n">
        <v>4.85434541</v>
      </c>
      <c r="I67" s="18" t="n">
        <v>346.98252126</v>
      </c>
      <c r="J67" s="20" t="n">
        <v>3.60545563</v>
      </c>
      <c r="K67" s="18" t="n">
        <v>337.94728887</v>
      </c>
      <c r="L67" s="20" t="n">
        <v>4.84976499</v>
      </c>
      <c r="M67" s="18" t="n">
        <v>320.94954073</v>
      </c>
      <c r="N67" s="20" t="n">
        <v>8.75271414</v>
      </c>
      <c r="O67" s="18" t="s">
        <v>481</v>
      </c>
      <c r="P67" s="20" t="s">
        <v>481</v>
      </c>
      <c r="Q67" s="18" t="s">
        <v>481</v>
      </c>
      <c r="R67" s="20" t="s">
        <v>481</v>
      </c>
      <c r="S67" s="18" t="s">
        <v>481</v>
      </c>
      <c r="T67" s="20" t="s">
        <v>481</v>
      </c>
      <c r="U67" s="18" t="s">
        <v>481</v>
      </c>
      <c r="V67" s="20" t="s">
        <v>481</v>
      </c>
      <c r="W67" s="18" t="n">
        <v>358.92515134</v>
      </c>
      <c r="X67" s="20" t="n">
        <v>9.538396280000001</v>
      </c>
    </row>
    <row r="68" spans="1:24">
      <c r="A68" s="15" t="s">
        <v>543</v>
      </c>
      <c r="B68" s="17" t="n">
        <v>12083</v>
      </c>
      <c r="C68" s="18">
        <f>(26.0/B68*100)</f>
        <v/>
      </c>
      <c r="D68" s="19" t="n">
        <v>12057</v>
      </c>
      <c r="E68" s="18" t="n">
        <v>406.97642796</v>
      </c>
      <c r="F68" s="20" t="n">
        <v>1.49572875</v>
      </c>
      <c r="G68" s="18" t="n">
        <v>433.53938193</v>
      </c>
      <c r="H68" s="20" t="n">
        <v>2.33412297</v>
      </c>
      <c r="I68" s="18" t="n">
        <v>339.2395375</v>
      </c>
      <c r="J68" s="20" t="n">
        <v>4.17044159</v>
      </c>
      <c r="K68" s="18" t="n">
        <v>341.76622503</v>
      </c>
      <c r="L68" s="20" t="n">
        <v>4.5320341</v>
      </c>
      <c r="M68" s="18" t="n">
        <v>333.87442633</v>
      </c>
      <c r="N68" s="20" t="n">
        <v>7.37257598</v>
      </c>
      <c r="O68" s="18" t="s">
        <v>481</v>
      </c>
      <c r="P68" s="20" t="s">
        <v>481</v>
      </c>
      <c r="Q68" s="18" t="s">
        <v>481</v>
      </c>
      <c r="R68" s="20" t="s">
        <v>481</v>
      </c>
      <c r="S68" s="18" t="s">
        <v>481</v>
      </c>
      <c r="T68" s="20" t="s">
        <v>481</v>
      </c>
      <c r="U68" s="18" t="s">
        <v>481</v>
      </c>
      <c r="V68" s="20" t="s">
        <v>481</v>
      </c>
      <c r="W68" s="18" t="n">
        <v>370.95802613</v>
      </c>
      <c r="X68" s="20" t="n">
        <v>7.11312641</v>
      </c>
    </row>
    <row r="69" spans="1:24">
      <c r="A69" s="15" t="s">
        <v>544</v>
      </c>
      <c r="B69" s="17" t="n">
        <v>4876</v>
      </c>
      <c r="C69" s="18">
        <f>(0.0/B69*100)</f>
        <v/>
      </c>
      <c r="D69" s="19" t="n">
        <v>4876</v>
      </c>
      <c r="E69" s="18" t="n">
        <v>444.8312635</v>
      </c>
      <c r="F69" s="20" t="n">
        <v>4.65843997</v>
      </c>
      <c r="G69" s="18" t="n">
        <v>428.81605754</v>
      </c>
      <c r="H69" s="20" t="n">
        <v>4.70752421</v>
      </c>
      <c r="I69" s="18" t="n">
        <v>407.2059067</v>
      </c>
      <c r="J69" s="20" t="n">
        <v>5.49996035</v>
      </c>
      <c r="K69" s="18" t="n">
        <v>386.09392144</v>
      </c>
      <c r="L69" s="20" t="n">
        <v>8.76100939</v>
      </c>
      <c r="M69" s="18" t="n">
        <v>384.84868872</v>
      </c>
      <c r="N69" s="20" t="n">
        <v>16.79835652</v>
      </c>
      <c r="O69" s="18" t="s">
        <v>481</v>
      </c>
      <c r="P69" s="20" t="s">
        <v>481</v>
      </c>
      <c r="Q69" s="18" t="s">
        <v>481</v>
      </c>
      <c r="R69" s="20" t="s">
        <v>481</v>
      </c>
      <c r="S69" s="18" t="s">
        <v>481</v>
      </c>
      <c r="T69" s="20" t="s">
        <v>481</v>
      </c>
      <c r="U69" s="18" t="s">
        <v>481</v>
      </c>
      <c r="V69" s="20" t="s">
        <v>481</v>
      </c>
      <c r="W69" s="18" t="n">
        <v>435.75494875</v>
      </c>
      <c r="X69" s="20" t="n">
        <v>21.47405208</v>
      </c>
    </row>
    <row r="70" spans="1:24">
      <c r="A70" s="15" t="s">
        <v>545</v>
      </c>
      <c r="B70" s="17" t="n">
        <v>6036</v>
      </c>
      <c r="C70" s="18">
        <f>(223.0/B70*100)</f>
        <v/>
      </c>
      <c r="D70" s="19" t="n">
        <v>5813</v>
      </c>
      <c r="E70" s="18" t="n">
        <v>506.17433909</v>
      </c>
      <c r="F70" s="20" t="n">
        <v>3.22215424</v>
      </c>
      <c r="G70" s="18" t="n">
        <v>509.02447003</v>
      </c>
      <c r="H70" s="20" t="n">
        <v>3.78159503</v>
      </c>
      <c r="I70" s="18" t="n">
        <v>466.30379105</v>
      </c>
      <c r="J70" s="20" t="n">
        <v>4.37302024</v>
      </c>
      <c r="K70" s="18" t="n">
        <v>478.08074281</v>
      </c>
      <c r="L70" s="20" t="n">
        <v>40.92364267</v>
      </c>
      <c r="M70" s="18" t="n">
        <v>401.15706571</v>
      </c>
      <c r="N70" s="20" t="n">
        <v>14.86820394</v>
      </c>
      <c r="O70" s="18" t="s">
        <v>481</v>
      </c>
      <c r="P70" s="20" t="s">
        <v>481</v>
      </c>
      <c r="Q70" s="18" t="s">
        <v>481</v>
      </c>
      <c r="R70" s="20" t="s">
        <v>481</v>
      </c>
      <c r="S70" s="18" t="s">
        <v>481</v>
      </c>
      <c r="T70" s="20" t="s">
        <v>481</v>
      </c>
      <c r="U70" s="18" t="s">
        <v>481</v>
      </c>
      <c r="V70" s="20" t="s">
        <v>481</v>
      </c>
      <c r="W70" s="18" t="n">
        <v>472.78916917</v>
      </c>
      <c r="X70" s="20" t="n">
        <v>8.64198317</v>
      </c>
    </row>
    <row r="71" spans="1:24">
      <c r="A71" s="15" t="s">
        <v>546</v>
      </c>
      <c r="B71" s="17" t="n">
        <v>6115</v>
      </c>
      <c r="C71" s="18">
        <f>(17.0/B71*100)</f>
        <v/>
      </c>
      <c r="D71" s="19" t="n">
        <v>6098</v>
      </c>
      <c r="E71" s="18" t="n">
        <v>545.97753126</v>
      </c>
      <c r="F71" s="20" t="n">
        <v>1.66397443</v>
      </c>
      <c r="G71" s="18" t="s">
        <v>481</v>
      </c>
      <c r="H71" s="20" t="s">
        <v>481</v>
      </c>
      <c r="I71" s="18" t="n">
        <v>499.98371025</v>
      </c>
      <c r="J71" s="20" t="n">
        <v>6.0739639</v>
      </c>
      <c r="K71" s="18" t="n">
        <v>488.35688837</v>
      </c>
      <c r="L71" s="20" t="n">
        <v>4.81862286</v>
      </c>
      <c r="M71" s="18" t="n">
        <v>484.53989251</v>
      </c>
      <c r="N71" s="20" t="n">
        <v>8.19317657</v>
      </c>
      <c r="O71" s="18" t="s">
        <v>481</v>
      </c>
      <c r="P71" s="20" t="s">
        <v>481</v>
      </c>
      <c r="Q71" s="18" t="s">
        <v>481</v>
      </c>
      <c r="R71" s="20" t="s">
        <v>481</v>
      </c>
      <c r="S71" s="18" t="s">
        <v>481</v>
      </c>
      <c r="T71" s="20" t="s">
        <v>481</v>
      </c>
      <c r="U71" s="18" t="s">
        <v>481</v>
      </c>
      <c r="V71" s="20" t="s">
        <v>481</v>
      </c>
      <c r="W71" s="18" t="n">
        <v>492.39868764</v>
      </c>
      <c r="X71" s="20" t="n">
        <v>12.87008893</v>
      </c>
    </row>
    <row r="72" spans="1:24">
      <c r="A72" s="15" t="s">
        <v>547</v>
      </c>
      <c r="B72" s="17" t="n">
        <v>7708</v>
      </c>
      <c r="C72" s="18">
        <f>(5.0/B72*100)</f>
        <v/>
      </c>
      <c r="D72" s="19" t="n">
        <v>7703</v>
      </c>
      <c r="E72" s="18" t="n">
        <v>506.44015153</v>
      </c>
      <c r="F72" s="20" t="n">
        <v>3.97776063</v>
      </c>
      <c r="G72" s="18" t="n">
        <v>507.6316942</v>
      </c>
      <c r="H72" s="20" t="n">
        <v>2.66836314</v>
      </c>
      <c r="I72" s="18" t="n">
        <v>461.12814075</v>
      </c>
      <c r="J72" s="20" t="n">
        <v>3.582829</v>
      </c>
      <c r="K72" s="18" t="n">
        <v>458.60579901</v>
      </c>
      <c r="L72" s="20" t="n">
        <v>7.02649654</v>
      </c>
      <c r="M72" s="18" t="n">
        <v>448.66524152</v>
      </c>
      <c r="N72" s="20" t="n">
        <v>17.46543894</v>
      </c>
      <c r="O72" s="18" t="s">
        <v>481</v>
      </c>
      <c r="P72" s="20" t="s">
        <v>481</v>
      </c>
      <c r="Q72" s="18" t="s">
        <v>481</v>
      </c>
      <c r="R72" s="20" t="s">
        <v>481</v>
      </c>
      <c r="S72" s="18" t="s">
        <v>481</v>
      </c>
      <c r="T72" s="20" t="s">
        <v>481</v>
      </c>
      <c r="U72" s="18" t="s">
        <v>481</v>
      </c>
      <c r="V72" s="20" t="s">
        <v>481</v>
      </c>
      <c r="W72" s="18" t="n">
        <v>453.13774739</v>
      </c>
      <c r="X72" s="20" t="n">
        <v>13.91300945</v>
      </c>
    </row>
    <row r="73" spans="1:24">
      <c r="A73" s="15" t="s">
        <v>548</v>
      </c>
      <c r="B73" s="17" t="n">
        <v>8249</v>
      </c>
      <c r="C73" s="18">
        <f>(143.0/B73*100)</f>
        <v/>
      </c>
      <c r="D73" s="19" t="n">
        <v>8106</v>
      </c>
      <c r="E73" s="18" t="n">
        <v>424.75237383</v>
      </c>
      <c r="F73" s="20" t="n">
        <v>5.22537804</v>
      </c>
      <c r="G73" s="18" t="n">
        <v>428.7467415</v>
      </c>
      <c r="H73" s="20" t="n">
        <v>5.29986638</v>
      </c>
      <c r="I73" s="18" t="n">
        <v>392.36118821</v>
      </c>
      <c r="J73" s="20" t="n">
        <v>3.83931928</v>
      </c>
      <c r="K73" s="18" t="n">
        <v>397.68017849</v>
      </c>
      <c r="L73" s="20" t="n">
        <v>3.02748512</v>
      </c>
      <c r="M73" s="18" t="n">
        <v>403.68076614</v>
      </c>
      <c r="N73" s="20" t="n">
        <v>4.77530841</v>
      </c>
      <c r="O73" s="18" t="s">
        <v>481</v>
      </c>
      <c r="P73" s="20" t="s">
        <v>481</v>
      </c>
      <c r="Q73" s="18" t="s">
        <v>481</v>
      </c>
      <c r="R73" s="20" t="s">
        <v>481</v>
      </c>
      <c r="S73" s="18" t="s">
        <v>481</v>
      </c>
      <c r="T73" s="20" t="s">
        <v>481</v>
      </c>
      <c r="U73" s="18" t="s">
        <v>481</v>
      </c>
      <c r="V73" s="20" t="s">
        <v>481</v>
      </c>
      <c r="W73" s="18" t="n">
        <v>415.31015977</v>
      </c>
      <c r="X73" s="20" t="n">
        <v>12.28199262</v>
      </c>
    </row>
    <row r="74" spans="1:24">
      <c r="A74" s="15" t="s">
        <v>549</v>
      </c>
      <c r="B74" s="17" t="n">
        <v>4692</v>
      </c>
      <c r="C74" s="18">
        <f>(82.0/B74*100)</f>
        <v/>
      </c>
      <c r="D74" s="19" t="n">
        <v>4610</v>
      </c>
      <c r="E74" s="18" t="n">
        <v>446.22109289</v>
      </c>
      <c r="F74" s="20" t="n">
        <v>2.21311027</v>
      </c>
      <c r="G74" s="18" t="n">
        <v>434.98267436</v>
      </c>
      <c r="H74" s="20" t="n">
        <v>7.40884513</v>
      </c>
      <c r="I74" s="18" t="n">
        <v>402.12147218</v>
      </c>
      <c r="J74" s="20" t="n">
        <v>6.27217747</v>
      </c>
      <c r="K74" s="18" t="n">
        <v>402.55086719</v>
      </c>
      <c r="L74" s="20" t="n">
        <v>5.50481706</v>
      </c>
      <c r="M74" s="18" t="n">
        <v>384.58498094</v>
      </c>
      <c r="N74" s="20" t="n">
        <v>9.142086150000001</v>
      </c>
      <c r="O74" s="18" t="s">
        <v>481</v>
      </c>
      <c r="P74" s="20" t="s">
        <v>481</v>
      </c>
      <c r="Q74" s="18" t="s">
        <v>481</v>
      </c>
      <c r="R74" s="20" t="s">
        <v>481</v>
      </c>
      <c r="S74" s="18" t="s">
        <v>481</v>
      </c>
      <c r="T74" s="20" t="s">
        <v>481</v>
      </c>
      <c r="U74" s="18" t="n">
        <v>372.68763672</v>
      </c>
      <c r="V74" s="20" t="n">
        <v>16.74690496</v>
      </c>
      <c r="W74" s="18" t="n">
        <v>385.64158169</v>
      </c>
      <c r="X74" s="20" t="n">
        <v>5.89325884</v>
      </c>
    </row>
    <row r="75" spans="1:24">
      <c r="A75" s="15" t="s">
        <v>550</v>
      </c>
      <c r="B75" s="17" t="n">
        <v>5375</v>
      </c>
      <c r="C75" s="18">
        <f>(196.0/B75*100)</f>
        <v/>
      </c>
      <c r="D75" s="19" t="n">
        <v>5179</v>
      </c>
      <c r="E75" s="18" t="n">
        <v>377.40912263</v>
      </c>
      <c r="F75" s="20" t="n">
        <v>2.9614791</v>
      </c>
      <c r="G75" s="18" t="n">
        <v>365.16337455</v>
      </c>
      <c r="H75" s="20" t="n">
        <v>7.50624427</v>
      </c>
      <c r="I75" s="18" t="n">
        <v>318.44226174</v>
      </c>
      <c r="J75" s="20" t="n">
        <v>5.46958158</v>
      </c>
      <c r="K75" s="18" t="n">
        <v>350.31747306</v>
      </c>
      <c r="L75" s="20" t="n">
        <v>5.06214653</v>
      </c>
      <c r="M75" s="18" t="n">
        <v>340.37366477</v>
      </c>
      <c r="N75" s="20" t="n">
        <v>6.64558056</v>
      </c>
      <c r="O75" s="18" t="s">
        <v>481</v>
      </c>
      <c r="P75" s="20" t="s">
        <v>481</v>
      </c>
      <c r="Q75" s="18" t="s">
        <v>481</v>
      </c>
      <c r="R75" s="20" t="s">
        <v>481</v>
      </c>
      <c r="S75" s="18" t="s">
        <v>481</v>
      </c>
      <c r="T75" s="20" t="s">
        <v>481</v>
      </c>
      <c r="U75" s="18" t="s">
        <v>481</v>
      </c>
      <c r="V75" s="20" t="s">
        <v>481</v>
      </c>
      <c r="W75" s="18" t="n">
        <v>369.59507384</v>
      </c>
      <c r="X75" s="20" t="n">
        <v>14.19132657</v>
      </c>
    </row>
    <row r="76" spans="1:24">
      <c r="A76" s="15" t="s">
        <v>551</v>
      </c>
      <c r="B76" s="17" t="n">
        <v>14167</v>
      </c>
      <c r="C76" s="18">
        <f>(226.0/B76*100)</f>
        <v/>
      </c>
      <c r="D76" s="19" t="n">
        <v>13941</v>
      </c>
      <c r="E76" s="18" t="n">
        <v>448.86711125</v>
      </c>
      <c r="F76" s="20" t="n">
        <v>2.96526763</v>
      </c>
      <c r="G76" s="18" t="n">
        <v>422.36573826</v>
      </c>
      <c r="H76" s="20" t="n">
        <v>5.32037533</v>
      </c>
      <c r="I76" s="18" t="n">
        <v>379.74276704</v>
      </c>
      <c r="J76" s="20" t="n">
        <v>4.86572879</v>
      </c>
      <c r="K76" s="18" t="n">
        <v>377.05129396</v>
      </c>
      <c r="L76" s="20" t="n">
        <v>7.22320017</v>
      </c>
      <c r="M76" s="18" t="n">
        <v>378.5241513</v>
      </c>
      <c r="N76" s="20" t="n">
        <v>10.36022525</v>
      </c>
      <c r="O76" s="18" t="s">
        <v>481</v>
      </c>
      <c r="P76" s="20" t="s">
        <v>481</v>
      </c>
      <c r="Q76" s="18" t="s">
        <v>481</v>
      </c>
      <c r="R76" s="20" t="s">
        <v>481</v>
      </c>
      <c r="S76" s="18" t="s">
        <v>481</v>
      </c>
      <c r="T76" s="20" t="s">
        <v>481</v>
      </c>
      <c r="U76" s="18" t="s">
        <v>481</v>
      </c>
      <c r="V76" s="20" t="s">
        <v>481</v>
      </c>
      <c r="W76" s="18" t="n">
        <v>372.68515331</v>
      </c>
      <c r="X76" s="20" t="n">
        <v>9.46151143</v>
      </c>
    </row>
    <row r="77" spans="1:24">
      <c r="A77" s="15" t="s">
        <v>552</v>
      </c>
      <c r="B77" s="17" t="n">
        <v>6062</v>
      </c>
      <c r="C77" s="18">
        <f>(82.0/B77*100)</f>
        <v/>
      </c>
      <c r="D77" s="19" t="n">
        <v>5980</v>
      </c>
      <c r="E77" s="18" t="n">
        <v>483.73410308</v>
      </c>
      <c r="F77" s="20" t="n">
        <v>3.72616681</v>
      </c>
      <c r="G77" s="18" t="n">
        <v>458.27670708</v>
      </c>
      <c r="H77" s="20" t="n">
        <v>5.81450072</v>
      </c>
      <c r="I77" s="18" t="n">
        <v>425.40354161</v>
      </c>
      <c r="J77" s="20" t="n">
        <v>2.88886822</v>
      </c>
      <c r="K77" s="18" t="n">
        <v>407.74341963</v>
      </c>
      <c r="L77" s="20" t="n">
        <v>3.61842146</v>
      </c>
      <c r="M77" s="18" t="n">
        <v>383.12265673</v>
      </c>
      <c r="N77" s="20" t="n">
        <v>7.52783958</v>
      </c>
      <c r="O77" s="18" t="s">
        <v>481</v>
      </c>
      <c r="P77" s="20" t="s">
        <v>481</v>
      </c>
      <c r="Q77" s="18" t="s">
        <v>481</v>
      </c>
      <c r="R77" s="20" t="s">
        <v>481</v>
      </c>
      <c r="S77" s="18" t="s">
        <v>481</v>
      </c>
      <c r="T77" s="20" t="s">
        <v>481</v>
      </c>
      <c r="U77" s="18" t="s">
        <v>481</v>
      </c>
      <c r="V77" s="20" t="s">
        <v>481</v>
      </c>
      <c r="W77" s="18" t="n">
        <v>408.00576963</v>
      </c>
      <c r="X77" s="20" t="n">
        <v>6.54198085</v>
      </c>
    </row>
    <row r="78" spans="1:24">
      <c r="A78" s="15" t="s">
        <v>553</v>
      </c>
      <c r="B78" s="17" t="n">
        <v>5826</v>
      </c>
      <c r="C78" s="18">
        <f>(0.0/B78*100)</f>
        <v/>
      </c>
      <c r="D78" s="19" t="n">
        <v>5826</v>
      </c>
      <c r="E78" s="18" t="n">
        <v>511.32502164</v>
      </c>
      <c r="F78" s="20" t="n">
        <v>6.11468055</v>
      </c>
      <c r="G78" s="18" t="n">
        <v>521.62616781</v>
      </c>
      <c r="H78" s="20" t="n">
        <v>9.443856909999999</v>
      </c>
      <c r="I78" s="18" t="n">
        <v>482.81618923</v>
      </c>
      <c r="J78" s="20" t="n">
        <v>3.20767646</v>
      </c>
      <c r="K78" s="18" t="n">
        <v>474.51957919</v>
      </c>
      <c r="L78" s="20" t="n">
        <v>4.70098284</v>
      </c>
      <c r="M78" s="18" t="n">
        <v>462.7091865</v>
      </c>
      <c r="N78" s="20" t="n">
        <v>5.1595193</v>
      </c>
      <c r="O78" s="18" t="s">
        <v>481</v>
      </c>
      <c r="P78" s="20" t="s">
        <v>481</v>
      </c>
      <c r="Q78" s="18" t="s">
        <v>481</v>
      </c>
      <c r="R78" s="20" t="s">
        <v>481</v>
      </c>
      <c r="S78" s="18" t="n">
        <v>361.15995454</v>
      </c>
      <c r="T78" s="20" t="n">
        <v>14.89151724</v>
      </c>
      <c r="U78" s="18" t="n">
        <v>469.76229311</v>
      </c>
      <c r="V78" s="20" t="n">
        <v>20.65973715</v>
      </c>
      <c r="W78" s="18" t="n">
        <v>456.28642685</v>
      </c>
      <c r="X78" s="20" t="n">
        <v>10.38145123</v>
      </c>
    </row>
    <row customHeight="1" ht="25" r="79" spans="1:24">
      <c r="A79" s="15" t="s">
        <v>554</v>
      </c>
      <c r="B79" s="17" t="n">
        <v>1657</v>
      </c>
      <c r="C79" s="18">
        <f>(41.0/B79*100)</f>
        <v/>
      </c>
      <c r="D79" s="19" t="n">
        <v>1616</v>
      </c>
      <c r="E79" s="18" t="n">
        <v>496.47760457</v>
      </c>
      <c r="F79" s="20" t="n">
        <v>7.70415823</v>
      </c>
      <c r="G79" s="18" t="s">
        <v>481</v>
      </c>
      <c r="H79" s="20" t="s">
        <v>481</v>
      </c>
      <c r="I79" s="18" t="n">
        <v>455.48119272</v>
      </c>
      <c r="J79" s="20" t="n">
        <v>9.6564128</v>
      </c>
      <c r="K79" s="18" t="n">
        <v>408.82891116</v>
      </c>
      <c r="L79" s="20" t="n">
        <v>10.20460795</v>
      </c>
      <c r="M79" s="18" t="n">
        <v>423.46604817</v>
      </c>
      <c r="N79" s="20" t="n">
        <v>13.26807662</v>
      </c>
      <c r="O79" s="18" t="s">
        <v>481</v>
      </c>
      <c r="P79" s="20" t="s">
        <v>481</v>
      </c>
      <c r="Q79" s="18" t="s">
        <v>481</v>
      </c>
      <c r="R79" s="20" t="s">
        <v>481</v>
      </c>
      <c r="S79" s="18" t="s">
        <v>481</v>
      </c>
      <c r="T79" s="20" t="s">
        <v>481</v>
      </c>
      <c r="U79" s="18" t="n">
        <v>428.10794048</v>
      </c>
      <c r="V79" s="20" t="n">
        <v>32.87021391</v>
      </c>
      <c r="W79" s="18" t="n">
        <v>420.71955718</v>
      </c>
      <c r="X79" s="20" t="n">
        <v>12.83827424</v>
      </c>
    </row>
    <row r="80" spans="1:24">
      <c r="A80" s="15" t="s">
        <v>555</v>
      </c>
      <c r="B80" s="17" t="n">
        <v>7841</v>
      </c>
      <c r="C80" s="18">
        <f>(0.0/B80*100)</f>
        <v/>
      </c>
      <c r="D80" s="19" t="n">
        <v>7841</v>
      </c>
      <c r="E80" s="18" t="n">
        <v>429.81809648</v>
      </c>
      <c r="F80" s="20" t="n">
        <v>3.95263574</v>
      </c>
      <c r="G80" s="18" t="n">
        <v>429.59285552</v>
      </c>
      <c r="H80" s="20" t="n">
        <v>4.74174393</v>
      </c>
      <c r="I80" s="18" t="n">
        <v>417.88083013</v>
      </c>
      <c r="J80" s="20" t="n">
        <v>5.58780537</v>
      </c>
      <c r="K80" s="18" t="n">
        <v>372.87792691</v>
      </c>
      <c r="L80" s="20" t="n">
        <v>37.26482818</v>
      </c>
      <c r="M80" s="18" t="n">
        <v>388.11445138</v>
      </c>
      <c r="N80" s="20" t="n">
        <v>52.69783523</v>
      </c>
      <c r="O80" s="18" t="s">
        <v>481</v>
      </c>
      <c r="P80" s="20" t="s">
        <v>481</v>
      </c>
      <c r="Q80" s="18" t="s">
        <v>481</v>
      </c>
      <c r="R80" s="20" t="s">
        <v>481</v>
      </c>
      <c r="S80" s="18" t="s">
        <v>481</v>
      </c>
      <c r="T80" s="20" t="s">
        <v>481</v>
      </c>
      <c r="U80" s="18" t="s">
        <v>481</v>
      </c>
      <c r="V80" s="20" t="s">
        <v>481</v>
      </c>
      <c r="W80" s="18" t="n">
        <v>429.92124671</v>
      </c>
      <c r="X80" s="20" t="n">
        <v>20.50978075</v>
      </c>
    </row>
    <row r="81" spans="1:24">
      <c r="A81" s="23" t="s">
        <v>556</v>
      </c>
      <c r="B81" s="17" t="n">
        <v>8861</v>
      </c>
      <c r="C81" s="18">
        <f>(76.0/B81*100)</f>
        <v/>
      </c>
      <c r="D81" s="19" t="n">
        <v>8785</v>
      </c>
      <c r="E81" s="18" t="n">
        <v>443.55835852</v>
      </c>
      <c r="F81" s="20" t="n">
        <v>3.55572251</v>
      </c>
      <c r="G81" s="18" t="n">
        <v>422.08593508</v>
      </c>
      <c r="H81" s="20" t="n">
        <v>7.24775121</v>
      </c>
      <c r="I81" s="18" t="n">
        <v>400.99753865</v>
      </c>
      <c r="J81" s="20" t="n">
        <v>4.51324678</v>
      </c>
      <c r="K81" s="18" t="n">
        <v>392.64746418</v>
      </c>
      <c r="L81" s="20" t="n">
        <v>6.54198503</v>
      </c>
      <c r="M81" s="18" t="n">
        <v>392.5393253</v>
      </c>
      <c r="N81" s="20" t="n">
        <v>8.621941380000001</v>
      </c>
      <c r="O81" s="18" t="s">
        <v>481</v>
      </c>
      <c r="P81" s="20" t="s">
        <v>481</v>
      </c>
      <c r="Q81" s="18" t="s">
        <v>481</v>
      </c>
      <c r="R81" s="20" t="s">
        <v>481</v>
      </c>
      <c r="S81" s="18" t="s">
        <v>481</v>
      </c>
      <c r="T81" s="20" t="s">
        <v>481</v>
      </c>
      <c r="U81" s="18" t="s">
        <v>481</v>
      </c>
      <c r="V81" s="20" t="s">
        <v>481</v>
      </c>
      <c r="W81" s="18" t="n">
        <v>386.30102161</v>
      </c>
      <c r="X81" s="20" t="n">
        <v>17.5817477</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604</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512.76498214</v>
      </c>
      <c r="F7" s="20" t="n">
        <v>6.24667508</v>
      </c>
      <c r="G7" s="18" t="n">
        <v>511.29075238</v>
      </c>
      <c r="H7" s="20" t="n">
        <v>1.84384936</v>
      </c>
      <c r="I7" s="18" t="s">
        <v>481</v>
      </c>
      <c r="J7" s="20" t="s">
        <v>481</v>
      </c>
      <c r="K7" s="18" t="s">
        <v>481</v>
      </c>
      <c r="L7" s="20" t="s">
        <v>481</v>
      </c>
      <c r="M7" s="18" t="s">
        <v>481</v>
      </c>
      <c r="N7" s="20" t="s">
        <v>481</v>
      </c>
      <c r="O7" s="18" t="s">
        <v>481</v>
      </c>
      <c r="P7" s="20" t="s">
        <v>481</v>
      </c>
      <c r="Q7" s="18" t="n">
        <v>481.738474</v>
      </c>
      <c r="R7" s="20" t="n">
        <v>2.66398293</v>
      </c>
    </row>
    <row r="8" spans="1:18">
      <c r="A8" s="15" t="s">
        <v>483</v>
      </c>
      <c r="B8" s="17" t="n">
        <v>7007</v>
      </c>
      <c r="C8" s="18">
        <f>(20.0/B8*100)</f>
        <v/>
      </c>
      <c r="D8" s="19" t="n">
        <v>6987</v>
      </c>
      <c r="E8" s="18" t="n">
        <v>530.21932513</v>
      </c>
      <c r="F8" s="20" t="n">
        <v>10.11577502</v>
      </c>
      <c r="G8" s="18" t="n">
        <v>493.32961498</v>
      </c>
      <c r="H8" s="20" t="n">
        <v>2.61892381</v>
      </c>
      <c r="I8" s="18" t="s">
        <v>481</v>
      </c>
      <c r="J8" s="20" t="s">
        <v>481</v>
      </c>
      <c r="K8" s="18" t="s">
        <v>481</v>
      </c>
      <c r="L8" s="20" t="s">
        <v>481</v>
      </c>
      <c r="M8" s="18" t="s">
        <v>481</v>
      </c>
      <c r="N8" s="20" t="s">
        <v>481</v>
      </c>
      <c r="O8" s="18" t="s">
        <v>481</v>
      </c>
      <c r="P8" s="20" t="s">
        <v>481</v>
      </c>
      <c r="Q8" s="18" t="n">
        <v>443.62192317</v>
      </c>
      <c r="R8" s="20" t="n">
        <v>4.67151296</v>
      </c>
    </row>
    <row r="9" spans="1:18">
      <c r="A9" s="15" t="s">
        <v>484</v>
      </c>
      <c r="B9" s="17" t="n">
        <v>9651</v>
      </c>
      <c r="C9" s="18">
        <f>(77.0/B9*100)</f>
        <v/>
      </c>
      <c r="D9" s="19" t="n">
        <v>9574</v>
      </c>
      <c r="E9" s="18" t="n">
        <v>500.88541424</v>
      </c>
      <c r="F9" s="20" t="n">
        <v>4.4633364</v>
      </c>
      <c r="G9" s="18" t="n">
        <v>513.33276352</v>
      </c>
      <c r="H9" s="20" t="n">
        <v>2.43599401</v>
      </c>
      <c r="I9" s="18" t="s">
        <v>481</v>
      </c>
      <c r="J9" s="20" t="s">
        <v>481</v>
      </c>
      <c r="K9" s="18" t="s">
        <v>481</v>
      </c>
      <c r="L9" s="20" t="s">
        <v>481</v>
      </c>
      <c r="M9" s="18" t="s">
        <v>481</v>
      </c>
      <c r="N9" s="20" t="s">
        <v>481</v>
      </c>
      <c r="O9" s="18" t="s">
        <v>481</v>
      </c>
      <c r="P9" s="20" t="s">
        <v>481</v>
      </c>
      <c r="Q9" s="18" t="n">
        <v>455.53702919</v>
      </c>
      <c r="R9" s="20" t="n">
        <v>3.54074495</v>
      </c>
    </row>
    <row r="10" spans="1:18">
      <c r="A10" s="15" t="s">
        <v>485</v>
      </c>
      <c r="B10" s="17" t="n">
        <v>20058</v>
      </c>
      <c r="C10" s="18">
        <f>(521.0/B10*100)</f>
        <v/>
      </c>
      <c r="D10" s="19" t="n">
        <v>19537</v>
      </c>
      <c r="E10" s="18" t="n">
        <v>526.26439592</v>
      </c>
      <c r="F10" s="20" t="n">
        <v>4.60950104</v>
      </c>
      <c r="G10" s="18" t="n">
        <v>535.27042392</v>
      </c>
      <c r="H10" s="20" t="n">
        <v>2.17999913</v>
      </c>
      <c r="I10" s="18" t="s">
        <v>481</v>
      </c>
      <c r="J10" s="20" t="s">
        <v>481</v>
      </c>
      <c r="K10" s="18" t="s">
        <v>481</v>
      </c>
      <c r="L10" s="20" t="s">
        <v>481</v>
      </c>
      <c r="M10" s="18" t="s">
        <v>481</v>
      </c>
      <c r="N10" s="20" t="s">
        <v>481</v>
      </c>
      <c r="O10" s="18" t="s">
        <v>481</v>
      </c>
      <c r="P10" s="20" t="s">
        <v>481</v>
      </c>
      <c r="Q10" s="18" t="n">
        <v>505.81817156</v>
      </c>
      <c r="R10" s="20" t="n">
        <v>3.38725594</v>
      </c>
    </row>
    <row r="11" spans="1:18">
      <c r="A11" s="15" t="s">
        <v>486</v>
      </c>
      <c r="B11" s="17" t="n">
        <v>7053</v>
      </c>
      <c r="C11" s="18">
        <f>(45.0/B11*100)</f>
        <v/>
      </c>
      <c r="D11" s="19" t="n">
        <v>7008</v>
      </c>
      <c r="E11" s="18" t="n">
        <v>491.43008146</v>
      </c>
      <c r="F11" s="20" t="n">
        <v>6.56312693</v>
      </c>
      <c r="G11" s="18" t="n">
        <v>464.71597975</v>
      </c>
      <c r="H11" s="20" t="n">
        <v>2.87073344</v>
      </c>
      <c r="I11" s="18" t="s">
        <v>481</v>
      </c>
      <c r="J11" s="20" t="s">
        <v>481</v>
      </c>
      <c r="K11" s="18" t="s">
        <v>481</v>
      </c>
      <c r="L11" s="20" t="s">
        <v>481</v>
      </c>
      <c r="M11" s="18" t="s">
        <v>481</v>
      </c>
      <c r="N11" s="20" t="s">
        <v>481</v>
      </c>
      <c r="O11" s="18" t="s">
        <v>481</v>
      </c>
      <c r="P11" s="20" t="s">
        <v>481</v>
      </c>
      <c r="Q11" s="18" t="n">
        <v>429.57857239</v>
      </c>
      <c r="R11" s="20" t="n">
        <v>3.86806523</v>
      </c>
    </row>
    <row r="12" spans="1:18">
      <c r="A12" s="15" t="s">
        <v>487</v>
      </c>
      <c r="B12" s="17" t="n">
        <v>6894</v>
      </c>
      <c r="C12" s="18">
        <f>(55.0/B12*100)</f>
        <v/>
      </c>
      <c r="D12" s="19" t="n">
        <v>6839</v>
      </c>
      <c r="E12" s="18" t="n">
        <v>468.51169881</v>
      </c>
      <c r="F12" s="20" t="n">
        <v>11.83206735</v>
      </c>
      <c r="G12" s="18" t="n">
        <v>500.88549069</v>
      </c>
      <c r="H12" s="20" t="n">
        <v>2.46938646</v>
      </c>
      <c r="I12" s="18" t="s">
        <v>481</v>
      </c>
      <c r="J12" s="20" t="s">
        <v>481</v>
      </c>
      <c r="K12" s="18" t="s">
        <v>481</v>
      </c>
      <c r="L12" s="20" t="s">
        <v>481</v>
      </c>
      <c r="M12" s="18" t="s">
        <v>481</v>
      </c>
      <c r="N12" s="20" t="s">
        <v>481</v>
      </c>
      <c r="O12" s="18" t="s">
        <v>481</v>
      </c>
      <c r="P12" s="20" t="s">
        <v>481</v>
      </c>
      <c r="Q12" s="18" t="n">
        <v>447.7038003</v>
      </c>
      <c r="R12" s="20" t="n">
        <v>5.12137534</v>
      </c>
    </row>
    <row r="13" spans="1:18">
      <c r="A13" s="15" t="s">
        <v>488</v>
      </c>
      <c r="B13" s="17" t="n">
        <v>7161</v>
      </c>
      <c r="C13" s="18">
        <f>(98.0/B13*100)</f>
        <v/>
      </c>
      <c r="D13" s="19" t="n">
        <v>7063</v>
      </c>
      <c r="E13" s="18" t="n">
        <v>496.72585187</v>
      </c>
      <c r="F13" s="20" t="n">
        <v>8.821626739999999</v>
      </c>
      <c r="G13" s="18" t="n">
        <v>504.98076826</v>
      </c>
      <c r="H13" s="20" t="n">
        <v>2.46664999</v>
      </c>
      <c r="I13" s="18" t="s">
        <v>481</v>
      </c>
      <c r="J13" s="20" t="s">
        <v>481</v>
      </c>
      <c r="K13" s="18" t="s">
        <v>481</v>
      </c>
      <c r="L13" s="20" t="s">
        <v>481</v>
      </c>
      <c r="M13" s="18" t="s">
        <v>481</v>
      </c>
      <c r="N13" s="20" t="s">
        <v>481</v>
      </c>
      <c r="O13" s="18" t="s">
        <v>481</v>
      </c>
      <c r="P13" s="20" t="s">
        <v>481</v>
      </c>
      <c r="Q13" s="18" t="n">
        <v>480.46768346</v>
      </c>
      <c r="R13" s="20" t="n">
        <v>4.82710767</v>
      </c>
    </row>
    <row r="14" spans="1:18">
      <c r="A14" s="15" t="s">
        <v>489</v>
      </c>
      <c r="B14" s="17" t="n">
        <v>5587</v>
      </c>
      <c r="C14" s="18">
        <f>(74.0/B14*100)</f>
        <v/>
      </c>
      <c r="D14" s="19" t="n">
        <v>5513</v>
      </c>
      <c r="E14" s="18" t="n">
        <v>506.61385011</v>
      </c>
      <c r="F14" s="20" t="n">
        <v>6.85591871</v>
      </c>
      <c r="G14" s="18" t="n">
        <v>528.77560508</v>
      </c>
      <c r="H14" s="20" t="n">
        <v>2.23030063</v>
      </c>
      <c r="I14" s="18" t="s">
        <v>481</v>
      </c>
      <c r="J14" s="20" t="s">
        <v>481</v>
      </c>
      <c r="K14" s="18" t="s">
        <v>481</v>
      </c>
      <c r="L14" s="20" t="s">
        <v>481</v>
      </c>
      <c r="M14" s="18" t="s">
        <v>481</v>
      </c>
      <c r="N14" s="20" t="s">
        <v>481</v>
      </c>
      <c r="O14" s="18" t="s">
        <v>481</v>
      </c>
      <c r="P14" s="20" t="s">
        <v>481</v>
      </c>
      <c r="Q14" s="18" t="n">
        <v>491.28819619</v>
      </c>
      <c r="R14" s="20" t="n">
        <v>4.0610511</v>
      </c>
    </row>
    <row r="15" spans="1:18">
      <c r="A15" s="15" t="s">
        <v>490</v>
      </c>
      <c r="B15" s="17" t="n">
        <v>5882</v>
      </c>
      <c r="C15" s="18">
        <f>(52.0/B15*100)</f>
        <v/>
      </c>
      <c r="D15" s="19" t="n">
        <v>5830</v>
      </c>
      <c r="E15" s="18" t="n">
        <v>549.05665018</v>
      </c>
      <c r="F15" s="20" t="n">
        <v>9.17140332</v>
      </c>
      <c r="G15" s="18" t="n">
        <v>532.58817297</v>
      </c>
      <c r="H15" s="20" t="n">
        <v>2.48796358</v>
      </c>
      <c r="I15" s="18" t="s">
        <v>481</v>
      </c>
      <c r="J15" s="20" t="s">
        <v>481</v>
      </c>
      <c r="K15" s="18" t="s">
        <v>481</v>
      </c>
      <c r="L15" s="20" t="s">
        <v>481</v>
      </c>
      <c r="M15" s="18" t="s">
        <v>481</v>
      </c>
      <c r="N15" s="20" t="s">
        <v>481</v>
      </c>
      <c r="O15" s="18" t="s">
        <v>481</v>
      </c>
      <c r="P15" s="20" t="s">
        <v>481</v>
      </c>
      <c r="Q15" s="18" t="n">
        <v>499.86051846</v>
      </c>
      <c r="R15" s="20" t="n">
        <v>4.38888041</v>
      </c>
    </row>
    <row r="16" spans="1:18">
      <c r="A16" s="15" t="s">
        <v>491</v>
      </c>
      <c r="B16" s="17" t="n">
        <v>6108</v>
      </c>
      <c r="C16" s="18">
        <f>(98.0/B16*100)</f>
        <v/>
      </c>
      <c r="D16" s="19" t="n">
        <v>6010</v>
      </c>
      <c r="E16" s="18" t="n">
        <v>504.96122609</v>
      </c>
      <c r="F16" s="20" t="n">
        <v>8.464808509999999</v>
      </c>
      <c r="G16" s="18" t="n">
        <v>512.32159073</v>
      </c>
      <c r="H16" s="20" t="n">
        <v>2.47798247</v>
      </c>
      <c r="I16" s="18" t="s">
        <v>481</v>
      </c>
      <c r="J16" s="20" t="s">
        <v>481</v>
      </c>
      <c r="K16" s="18" t="s">
        <v>481</v>
      </c>
      <c r="L16" s="20" t="s">
        <v>481</v>
      </c>
      <c r="M16" s="18" t="s">
        <v>481</v>
      </c>
      <c r="N16" s="20" t="s">
        <v>481</v>
      </c>
      <c r="O16" s="18" t="s">
        <v>481</v>
      </c>
      <c r="P16" s="20" t="s">
        <v>481</v>
      </c>
      <c r="Q16" s="18" t="n">
        <v>451.92625141</v>
      </c>
      <c r="R16" s="20" t="n">
        <v>4.87905778</v>
      </c>
    </row>
    <row r="17" spans="1:18">
      <c r="A17" s="15" t="s">
        <v>492</v>
      </c>
      <c r="B17" s="17" t="n">
        <v>6504</v>
      </c>
      <c r="C17" s="18">
        <f>(658.0/B17*100)</f>
        <v/>
      </c>
      <c r="D17" s="19" t="n">
        <v>5846</v>
      </c>
      <c r="E17" s="18" t="n">
        <v>550.14674557</v>
      </c>
      <c r="F17" s="20" t="n">
        <v>9.74958838</v>
      </c>
      <c r="G17" s="18" t="n">
        <v>531.43129205</v>
      </c>
      <c r="H17" s="20" t="n">
        <v>3.12287693</v>
      </c>
      <c r="I17" s="18" t="s">
        <v>481</v>
      </c>
      <c r="J17" s="20" t="s">
        <v>481</v>
      </c>
      <c r="K17" s="18" t="s">
        <v>481</v>
      </c>
      <c r="L17" s="20" t="s">
        <v>481</v>
      </c>
      <c r="M17" s="18" t="s">
        <v>481</v>
      </c>
      <c r="N17" s="20" t="s">
        <v>481</v>
      </c>
      <c r="O17" s="18" t="s">
        <v>481</v>
      </c>
      <c r="P17" s="20" t="s">
        <v>481</v>
      </c>
      <c r="Q17" s="18" t="n">
        <v>480.17913184</v>
      </c>
      <c r="R17" s="20" t="n">
        <v>4.12174967</v>
      </c>
    </row>
    <row r="18" spans="1:18">
      <c r="A18" s="15" t="s">
        <v>493</v>
      </c>
      <c r="B18" s="17" t="n">
        <v>5532</v>
      </c>
      <c r="C18" s="18">
        <f>(28.0/B18*100)</f>
        <v/>
      </c>
      <c r="D18" s="19" t="n">
        <v>5504</v>
      </c>
      <c r="E18" s="18" t="n">
        <v>473.79954822</v>
      </c>
      <c r="F18" s="20" t="n">
        <v>7.73145748</v>
      </c>
      <c r="G18" s="18" t="n">
        <v>473.07477018</v>
      </c>
      <c r="H18" s="20" t="n">
        <v>4.29066664</v>
      </c>
      <c r="I18" s="18" t="s">
        <v>481</v>
      </c>
      <c r="J18" s="20" t="s">
        <v>481</v>
      </c>
      <c r="K18" s="18" t="s">
        <v>481</v>
      </c>
      <c r="L18" s="20" t="s">
        <v>481</v>
      </c>
      <c r="M18" s="18" t="s">
        <v>481</v>
      </c>
      <c r="N18" s="20" t="s">
        <v>481</v>
      </c>
      <c r="O18" s="18" t="s">
        <v>481</v>
      </c>
      <c r="P18" s="20" t="s">
        <v>481</v>
      </c>
      <c r="Q18" s="18" t="n">
        <v>447.01466325</v>
      </c>
      <c r="R18" s="20" t="n">
        <v>5.31860938</v>
      </c>
    </row>
    <row r="19" spans="1:18">
      <c r="A19" s="15" t="s">
        <v>494</v>
      </c>
      <c r="B19" s="17" t="n">
        <v>5658</v>
      </c>
      <c r="C19" s="18">
        <f>(61.0/B19*100)</f>
        <v/>
      </c>
      <c r="D19" s="19" t="n">
        <v>5597</v>
      </c>
      <c r="E19" s="18" t="n">
        <v>486.12188322</v>
      </c>
      <c r="F19" s="20" t="n">
        <v>6.01022712</v>
      </c>
      <c r="G19" s="18" t="n">
        <v>473.73834357</v>
      </c>
      <c r="H19" s="20" t="n">
        <v>2.85494784</v>
      </c>
      <c r="I19" s="18" t="s">
        <v>481</v>
      </c>
      <c r="J19" s="20" t="s">
        <v>481</v>
      </c>
      <c r="K19" s="18" t="s">
        <v>481</v>
      </c>
      <c r="L19" s="20" t="s">
        <v>481</v>
      </c>
      <c r="M19" s="18" t="s">
        <v>481</v>
      </c>
      <c r="N19" s="20" t="s">
        <v>481</v>
      </c>
      <c r="O19" s="18" t="s">
        <v>481</v>
      </c>
      <c r="P19" s="20" t="s">
        <v>481</v>
      </c>
      <c r="Q19" s="18" t="n">
        <v>439.41834614</v>
      </c>
      <c r="R19" s="20" t="n">
        <v>5.1662733</v>
      </c>
    </row>
    <row r="20" spans="1:18">
      <c r="A20" s="15" t="s">
        <v>495</v>
      </c>
      <c r="B20" s="17" t="n">
        <v>3371</v>
      </c>
      <c r="C20" s="18">
        <f>(75.0/B20*100)</f>
        <v/>
      </c>
      <c r="D20" s="19" t="n">
        <v>3296</v>
      </c>
      <c r="E20" s="18" t="n">
        <v>497.72517748</v>
      </c>
      <c r="F20" s="20" t="n">
        <v>4.52097325</v>
      </c>
      <c r="G20" s="18" t="n">
        <v>488.59178822</v>
      </c>
      <c r="H20" s="20" t="n">
        <v>2.48175037</v>
      </c>
      <c r="I20" s="18" t="s">
        <v>481</v>
      </c>
      <c r="J20" s="20" t="s">
        <v>481</v>
      </c>
      <c r="K20" s="18" t="s">
        <v>481</v>
      </c>
      <c r="L20" s="20" t="s">
        <v>481</v>
      </c>
      <c r="M20" s="18" t="s">
        <v>481</v>
      </c>
      <c r="N20" s="20" t="s">
        <v>481</v>
      </c>
      <c r="O20" s="18" t="s">
        <v>481</v>
      </c>
      <c r="P20" s="20" t="s">
        <v>481</v>
      </c>
      <c r="Q20" s="18" t="n">
        <v>451.60628361</v>
      </c>
      <c r="R20" s="20" t="n">
        <v>3.73473453</v>
      </c>
    </row>
    <row r="21" spans="1:18">
      <c r="A21" s="15" t="s">
        <v>496</v>
      </c>
      <c r="B21" s="17" t="n">
        <v>5741</v>
      </c>
      <c r="C21" s="18">
        <f>(44.0/B21*100)</f>
        <v/>
      </c>
      <c r="D21" s="19" t="n">
        <v>5697</v>
      </c>
      <c r="E21" s="18" t="n">
        <v>515.13286841</v>
      </c>
      <c r="F21" s="20" t="n">
        <v>7.38977791</v>
      </c>
      <c r="G21" s="18" t="n">
        <v>528.1560663</v>
      </c>
      <c r="H21" s="20" t="n">
        <v>2.4046148</v>
      </c>
      <c r="I21" s="18" t="s">
        <v>481</v>
      </c>
      <c r="J21" s="20" t="s">
        <v>481</v>
      </c>
      <c r="K21" s="18" t="s">
        <v>481</v>
      </c>
      <c r="L21" s="20" t="s">
        <v>481</v>
      </c>
      <c r="M21" s="18" t="s">
        <v>481</v>
      </c>
      <c r="N21" s="20" t="s">
        <v>481</v>
      </c>
      <c r="O21" s="18" t="s">
        <v>481</v>
      </c>
      <c r="P21" s="20" t="s">
        <v>481</v>
      </c>
      <c r="Q21" s="18" t="n">
        <v>502.47779878</v>
      </c>
      <c r="R21" s="20" t="n">
        <v>3.82134416</v>
      </c>
    </row>
    <row r="22" spans="1:18">
      <c r="A22" s="15" t="s">
        <v>497</v>
      </c>
      <c r="B22" s="17" t="n">
        <v>6598</v>
      </c>
      <c r="C22" s="18">
        <f>(33.0/B22*100)</f>
        <v/>
      </c>
      <c r="D22" s="19" t="n">
        <v>6565</v>
      </c>
      <c r="E22" s="18" t="n">
        <v>434.94803709</v>
      </c>
      <c r="F22" s="20" t="n">
        <v>10.22429263</v>
      </c>
      <c r="G22" s="18" t="n">
        <v>489.20501482</v>
      </c>
      <c r="H22" s="20" t="n">
        <v>3.78608676</v>
      </c>
      <c r="I22" s="18" t="s">
        <v>481</v>
      </c>
      <c r="J22" s="20" t="s">
        <v>481</v>
      </c>
      <c r="K22" s="18" t="s">
        <v>481</v>
      </c>
      <c r="L22" s="20" t="s">
        <v>481</v>
      </c>
      <c r="M22" s="18" t="s">
        <v>481</v>
      </c>
      <c r="N22" s="20" t="s">
        <v>481</v>
      </c>
      <c r="O22" s="18" t="n">
        <v>522.37150739</v>
      </c>
      <c r="P22" s="20" t="n">
        <v>32.86243579</v>
      </c>
      <c r="Q22" s="18" t="n">
        <v>460.43507432</v>
      </c>
      <c r="R22" s="20" t="n">
        <v>5.96492125</v>
      </c>
    </row>
    <row r="23" spans="1:18">
      <c r="A23" s="15" t="s">
        <v>498</v>
      </c>
      <c r="B23" s="17" t="n">
        <v>11583</v>
      </c>
      <c r="C23" s="18">
        <f>(210.0/B23*100)</f>
        <v/>
      </c>
      <c r="D23" s="19" t="n">
        <v>11373</v>
      </c>
      <c r="E23" s="18" t="n">
        <v>496.43425703</v>
      </c>
      <c r="F23" s="20" t="n">
        <v>7.43667213</v>
      </c>
      <c r="G23" s="18" t="n">
        <v>491.47882905</v>
      </c>
      <c r="H23" s="20" t="n">
        <v>2.56404188</v>
      </c>
      <c r="I23" s="18" t="s">
        <v>481</v>
      </c>
      <c r="J23" s="20" t="s">
        <v>481</v>
      </c>
      <c r="K23" s="18" t="s">
        <v>481</v>
      </c>
      <c r="L23" s="20" t="s">
        <v>481</v>
      </c>
      <c r="M23" s="18" t="s">
        <v>481</v>
      </c>
      <c r="N23" s="20" t="s">
        <v>481</v>
      </c>
      <c r="O23" s="18" t="s">
        <v>481</v>
      </c>
      <c r="P23" s="20" t="s">
        <v>481</v>
      </c>
      <c r="Q23" s="18" t="n">
        <v>448.93343233</v>
      </c>
      <c r="R23" s="20" t="n">
        <v>4.68903981</v>
      </c>
    </row>
    <row r="24" spans="1:18">
      <c r="A24" s="15" t="s">
        <v>499</v>
      </c>
      <c r="B24" s="17" t="n">
        <v>6647</v>
      </c>
      <c r="C24" s="18">
        <f>(7.0/B24*100)</f>
        <v/>
      </c>
      <c r="D24" s="19" t="n">
        <v>6640</v>
      </c>
      <c r="E24" s="18" t="n">
        <v>565.17306414</v>
      </c>
      <c r="F24" s="20" t="n">
        <v>10.54595308</v>
      </c>
      <c r="G24" s="18" t="n">
        <v>518.30079797</v>
      </c>
      <c r="H24" s="20" t="n">
        <v>2.96017668</v>
      </c>
      <c r="I24" s="18" t="s">
        <v>481</v>
      </c>
      <c r="J24" s="20" t="s">
        <v>481</v>
      </c>
      <c r="K24" s="18" t="s">
        <v>481</v>
      </c>
      <c r="L24" s="20" t="s">
        <v>481</v>
      </c>
      <c r="M24" s="18" t="s">
        <v>481</v>
      </c>
      <c r="N24" s="20" t="s">
        <v>481</v>
      </c>
      <c r="O24" s="18" t="s">
        <v>481</v>
      </c>
      <c r="P24" s="20" t="s">
        <v>481</v>
      </c>
      <c r="Q24" s="18" t="n">
        <v>473.08899306</v>
      </c>
      <c r="R24" s="20" t="n">
        <v>8.195552989999999</v>
      </c>
    </row>
    <row r="25" spans="1:18">
      <c r="A25" s="15" t="s">
        <v>500</v>
      </c>
      <c r="B25" s="17" t="n">
        <v>5581</v>
      </c>
      <c r="C25" s="18">
        <f>(24.0/B25*100)</f>
        <v/>
      </c>
      <c r="D25" s="19" t="n">
        <v>5557</v>
      </c>
      <c r="E25" s="18" t="n">
        <v>549.1409732</v>
      </c>
      <c r="F25" s="20" t="n">
        <v>10.11825708</v>
      </c>
      <c r="G25" s="18" t="n">
        <v>520.22982901</v>
      </c>
      <c r="H25" s="20" t="n">
        <v>3.47593867</v>
      </c>
      <c r="I25" s="18" t="s">
        <v>481</v>
      </c>
      <c r="J25" s="20" t="s">
        <v>481</v>
      </c>
      <c r="K25" s="18" t="s">
        <v>481</v>
      </c>
      <c r="L25" s="20" t="s">
        <v>481</v>
      </c>
      <c r="M25" s="18" t="s">
        <v>481</v>
      </c>
      <c r="N25" s="20" t="s">
        <v>481</v>
      </c>
      <c r="O25" s="18" t="s">
        <v>481</v>
      </c>
      <c r="P25" s="20" t="s">
        <v>481</v>
      </c>
      <c r="Q25" s="18" t="n">
        <v>503.31800319</v>
      </c>
      <c r="R25" s="20" t="n">
        <v>5.11629295</v>
      </c>
    </row>
    <row r="26" spans="1:18">
      <c r="A26" s="15" t="s">
        <v>501</v>
      </c>
      <c r="B26" s="17" t="n">
        <v>4869</v>
      </c>
      <c r="C26" s="18">
        <f>(32.0/B26*100)</f>
        <v/>
      </c>
      <c r="D26" s="19" t="n">
        <v>4837</v>
      </c>
      <c r="E26" s="18" t="n">
        <v>469.21232083</v>
      </c>
      <c r="F26" s="20" t="n">
        <v>6.65126939</v>
      </c>
      <c r="G26" s="18" t="n">
        <v>492.95449512</v>
      </c>
      <c r="H26" s="20" t="n">
        <v>2.1695084</v>
      </c>
      <c r="I26" s="18" t="s">
        <v>481</v>
      </c>
      <c r="J26" s="20" t="s">
        <v>481</v>
      </c>
      <c r="K26" s="18" t="s">
        <v>481</v>
      </c>
      <c r="L26" s="20" t="s">
        <v>481</v>
      </c>
      <c r="M26" s="18" t="s">
        <v>481</v>
      </c>
      <c r="N26" s="20" t="s">
        <v>481</v>
      </c>
      <c r="O26" s="18" t="s">
        <v>481</v>
      </c>
      <c r="P26" s="20" t="s">
        <v>481</v>
      </c>
      <c r="Q26" s="18" t="n">
        <v>479.13186967</v>
      </c>
      <c r="R26" s="20" t="n">
        <v>3.57712944</v>
      </c>
    </row>
    <row r="27" spans="1:18">
      <c r="A27" s="15" t="s">
        <v>502</v>
      </c>
      <c r="B27" s="17" t="n">
        <v>5299</v>
      </c>
      <c r="C27" s="18">
        <f>(17.0/B27*100)</f>
        <v/>
      </c>
      <c r="D27" s="19" t="n">
        <v>5282</v>
      </c>
      <c r="E27" s="18" t="n">
        <v>489.75289307</v>
      </c>
      <c r="F27" s="20" t="n">
        <v>6.16061295</v>
      </c>
      <c r="G27" s="18" t="n">
        <v>488.81021937</v>
      </c>
      <c r="H27" s="20" t="n">
        <v>2.05922431</v>
      </c>
      <c r="I27" s="18" t="s">
        <v>481</v>
      </c>
      <c r="J27" s="20" t="s">
        <v>481</v>
      </c>
      <c r="K27" s="18" t="s">
        <v>481</v>
      </c>
      <c r="L27" s="20" t="s">
        <v>481</v>
      </c>
      <c r="M27" s="18" t="s">
        <v>481</v>
      </c>
      <c r="N27" s="20" t="s">
        <v>481</v>
      </c>
      <c r="O27" s="18" t="s">
        <v>481</v>
      </c>
      <c r="P27" s="20" t="s">
        <v>481</v>
      </c>
      <c r="Q27" s="18" t="n">
        <v>460.98955897</v>
      </c>
      <c r="R27" s="20" t="n">
        <v>2.77345635</v>
      </c>
    </row>
    <row r="28" spans="1:18">
      <c r="A28" s="15" t="s">
        <v>503</v>
      </c>
      <c r="B28" s="17" t="n">
        <v>7568</v>
      </c>
      <c r="C28" s="18">
        <f>(51.0/B28*100)</f>
        <v/>
      </c>
      <c r="D28" s="19" t="n">
        <v>7517</v>
      </c>
      <c r="E28" s="18" t="n">
        <v>417.85117051</v>
      </c>
      <c r="F28" s="20" t="n">
        <v>8.921352519999999</v>
      </c>
      <c r="G28" s="18" t="n">
        <v>426.40684233</v>
      </c>
      <c r="H28" s="20" t="n">
        <v>2.61873652</v>
      </c>
      <c r="I28" s="18" t="s">
        <v>481</v>
      </c>
      <c r="J28" s="20" t="s">
        <v>481</v>
      </c>
      <c r="K28" s="18" t="s">
        <v>481</v>
      </c>
      <c r="L28" s="20" t="s">
        <v>481</v>
      </c>
      <c r="M28" s="18" t="s">
        <v>481</v>
      </c>
      <c r="N28" s="20" t="s">
        <v>481</v>
      </c>
      <c r="O28" s="18" t="s">
        <v>481</v>
      </c>
      <c r="P28" s="20" t="s">
        <v>481</v>
      </c>
      <c r="Q28" s="18" t="n">
        <v>402.36172698</v>
      </c>
      <c r="R28" s="20" t="n">
        <v>5.39120225</v>
      </c>
    </row>
    <row r="29" spans="1:18">
      <c r="A29" s="15" t="s">
        <v>504</v>
      </c>
      <c r="B29" s="17" t="n">
        <v>5385</v>
      </c>
      <c r="C29" s="18">
        <f>(30.0/B29*100)</f>
        <v/>
      </c>
      <c r="D29" s="19" t="n">
        <v>5355</v>
      </c>
      <c r="E29" s="18" t="n">
        <v>522.02796325</v>
      </c>
      <c r="F29" s="20" t="n">
        <v>8.018811210000001</v>
      </c>
      <c r="G29" s="18" t="n">
        <v>511.88330632</v>
      </c>
      <c r="H29" s="20" t="n">
        <v>2.48229022</v>
      </c>
      <c r="I29" s="18" t="s">
        <v>481</v>
      </c>
      <c r="J29" s="20" t="s">
        <v>481</v>
      </c>
      <c r="K29" s="18" t="s">
        <v>481</v>
      </c>
      <c r="L29" s="20" t="s">
        <v>481</v>
      </c>
      <c r="M29" s="18" t="s">
        <v>481</v>
      </c>
      <c r="N29" s="20" t="s">
        <v>481</v>
      </c>
      <c r="O29" s="18" t="s">
        <v>481</v>
      </c>
      <c r="P29" s="20" t="s">
        <v>481</v>
      </c>
      <c r="Q29" s="18" t="n">
        <v>466.62267613</v>
      </c>
      <c r="R29" s="20" t="n">
        <v>4.71509418</v>
      </c>
    </row>
    <row r="30" spans="1:18">
      <c r="A30" s="15" t="s">
        <v>505</v>
      </c>
      <c r="B30" s="17" t="n">
        <v>4520</v>
      </c>
      <c r="C30" s="18">
        <f>(96.0/B30*100)</f>
        <v/>
      </c>
      <c r="D30" s="19" t="n">
        <v>4424</v>
      </c>
      <c r="E30" s="18" t="n">
        <v>492.02415334</v>
      </c>
      <c r="F30" s="20" t="n">
        <v>7.81002477</v>
      </c>
      <c r="G30" s="18" t="n">
        <v>524.76972022</v>
      </c>
      <c r="H30" s="20" t="n">
        <v>2.74448083</v>
      </c>
      <c r="I30" s="18" t="s">
        <v>481</v>
      </c>
      <c r="J30" s="20" t="s">
        <v>481</v>
      </c>
      <c r="K30" s="18" t="s">
        <v>481</v>
      </c>
      <c r="L30" s="20" t="s">
        <v>481</v>
      </c>
      <c r="M30" s="18" t="s">
        <v>481</v>
      </c>
      <c r="N30" s="20" t="s">
        <v>481</v>
      </c>
      <c r="O30" s="18" t="s">
        <v>481</v>
      </c>
      <c r="P30" s="20" t="s">
        <v>481</v>
      </c>
      <c r="Q30" s="18" t="n">
        <v>486.20558615</v>
      </c>
      <c r="R30" s="20" t="n">
        <v>3.95642967</v>
      </c>
    </row>
    <row r="31" spans="1:18">
      <c r="A31" s="15" t="s">
        <v>506</v>
      </c>
      <c r="B31" s="17" t="n">
        <v>5456</v>
      </c>
      <c r="C31" s="18">
        <f>(125.0/B31*100)</f>
        <v/>
      </c>
      <c r="D31" s="19" t="n">
        <v>5331</v>
      </c>
      <c r="E31" s="18" t="n">
        <v>482.70576763</v>
      </c>
      <c r="F31" s="20" t="n">
        <v>7.70588919</v>
      </c>
      <c r="G31" s="18" t="n">
        <v>523.6404720100001</v>
      </c>
      <c r="H31" s="20" t="n">
        <v>2.84697022</v>
      </c>
      <c r="I31" s="18" t="s">
        <v>481</v>
      </c>
      <c r="J31" s="20" t="s">
        <v>481</v>
      </c>
      <c r="K31" s="18" t="s">
        <v>481</v>
      </c>
      <c r="L31" s="20" t="s">
        <v>481</v>
      </c>
      <c r="M31" s="18" t="s">
        <v>481</v>
      </c>
      <c r="N31" s="20" t="s">
        <v>481</v>
      </c>
      <c r="O31" s="18" t="s">
        <v>481</v>
      </c>
      <c r="P31" s="20" t="s">
        <v>481</v>
      </c>
      <c r="Q31" s="18" t="n">
        <v>503.27328672</v>
      </c>
      <c r="R31" s="20" t="n">
        <v>3.51011506</v>
      </c>
    </row>
    <row r="32" spans="1:18">
      <c r="A32" s="15" t="s">
        <v>507</v>
      </c>
      <c r="B32" s="17" t="n">
        <v>4478</v>
      </c>
      <c r="C32" s="18">
        <f>(5.0/B32*100)</f>
        <v/>
      </c>
      <c r="D32" s="19" t="n">
        <v>4473</v>
      </c>
      <c r="E32" s="18" t="n">
        <v>480.82614497</v>
      </c>
      <c r="F32" s="20" t="n">
        <v>12.33966803</v>
      </c>
      <c r="G32" s="18" t="n">
        <v>507.74289441</v>
      </c>
      <c r="H32" s="20" t="n">
        <v>2.42157102</v>
      </c>
      <c r="I32" s="18" t="s">
        <v>481</v>
      </c>
      <c r="J32" s="20" t="s">
        <v>481</v>
      </c>
      <c r="K32" s="18" t="s">
        <v>481</v>
      </c>
      <c r="L32" s="20" t="s">
        <v>481</v>
      </c>
      <c r="M32" s="18" t="s">
        <v>481</v>
      </c>
      <c r="N32" s="20" t="s">
        <v>481</v>
      </c>
      <c r="O32" s="18" t="s">
        <v>481</v>
      </c>
      <c r="P32" s="20" t="s">
        <v>481</v>
      </c>
      <c r="Q32" s="18" t="n">
        <v>439.36870242</v>
      </c>
      <c r="R32" s="20" t="n">
        <v>14.37239983</v>
      </c>
    </row>
    <row r="33" spans="1:18">
      <c r="A33" s="15" t="s">
        <v>508</v>
      </c>
      <c r="B33" s="17" t="n">
        <v>7325</v>
      </c>
      <c r="C33" s="18">
        <f>(74.0/B33*100)</f>
        <v/>
      </c>
      <c r="D33" s="19" t="n">
        <v>7251</v>
      </c>
      <c r="E33" s="18" t="n">
        <v>505.60465731</v>
      </c>
      <c r="F33" s="20" t="n">
        <v>6.93860336</v>
      </c>
      <c r="G33" s="18" t="n">
        <v>501.94746307</v>
      </c>
      <c r="H33" s="20" t="n">
        <v>2.76865895</v>
      </c>
      <c r="I33" s="18" t="s">
        <v>481</v>
      </c>
      <c r="J33" s="20" t="s">
        <v>481</v>
      </c>
      <c r="K33" s="18" t="s">
        <v>481</v>
      </c>
      <c r="L33" s="20" t="s">
        <v>481</v>
      </c>
      <c r="M33" s="18" t="s">
        <v>481</v>
      </c>
      <c r="N33" s="20" t="s">
        <v>481</v>
      </c>
      <c r="O33" s="18" t="s">
        <v>481</v>
      </c>
      <c r="P33" s="20" t="s">
        <v>481</v>
      </c>
      <c r="Q33" s="18" t="n">
        <v>470.13137334</v>
      </c>
      <c r="R33" s="20" t="n">
        <v>5.54999932</v>
      </c>
    </row>
    <row r="34" spans="1:18">
      <c r="A34" s="15" t="s">
        <v>509</v>
      </c>
      <c r="B34" s="17" t="n">
        <v>6350</v>
      </c>
      <c r="C34" s="18">
        <f>(65.0/B34*100)</f>
        <v/>
      </c>
      <c r="D34" s="19" t="n">
        <v>6285</v>
      </c>
      <c r="E34" s="18" t="n">
        <v>428.09069722</v>
      </c>
      <c r="F34" s="20" t="n">
        <v>11.6775013</v>
      </c>
      <c r="G34" s="18" t="n">
        <v>460.75986276</v>
      </c>
      <c r="H34" s="20" t="n">
        <v>2.93546545</v>
      </c>
      <c r="I34" s="18" t="s">
        <v>481</v>
      </c>
      <c r="J34" s="20" t="s">
        <v>481</v>
      </c>
      <c r="K34" s="18" t="s">
        <v>481</v>
      </c>
      <c r="L34" s="20" t="s">
        <v>481</v>
      </c>
      <c r="M34" s="18" t="s">
        <v>481</v>
      </c>
      <c r="N34" s="20" t="s">
        <v>481</v>
      </c>
      <c r="O34" s="18" t="s">
        <v>481</v>
      </c>
      <c r="P34" s="20" t="s">
        <v>481</v>
      </c>
      <c r="Q34" s="18" t="n">
        <v>419.25753595</v>
      </c>
      <c r="R34" s="20" t="n">
        <v>4.69268827</v>
      </c>
    </row>
    <row r="35" spans="1:18">
      <c r="A35" s="15" t="s">
        <v>510</v>
      </c>
      <c r="B35" s="17" t="n">
        <v>6406</v>
      </c>
      <c r="C35" s="18">
        <f>(36.0/B35*100)</f>
        <v/>
      </c>
      <c r="D35" s="19" t="n">
        <v>6370</v>
      </c>
      <c r="E35" s="18" t="n">
        <v>516.44881157</v>
      </c>
      <c r="F35" s="20" t="n">
        <v>6.2749527</v>
      </c>
      <c r="G35" s="18" t="n">
        <v>508.73178491</v>
      </c>
      <c r="H35" s="20" t="n">
        <v>1.70119718</v>
      </c>
      <c r="I35" s="18" t="s">
        <v>481</v>
      </c>
      <c r="J35" s="20" t="s">
        <v>481</v>
      </c>
      <c r="K35" s="18" t="s">
        <v>481</v>
      </c>
      <c r="L35" s="20" t="s">
        <v>481</v>
      </c>
      <c r="M35" s="18" t="s">
        <v>481</v>
      </c>
      <c r="N35" s="20" t="s">
        <v>481</v>
      </c>
      <c r="O35" s="18" t="s">
        <v>481</v>
      </c>
      <c r="P35" s="20" t="s">
        <v>481</v>
      </c>
      <c r="Q35" s="18" t="n">
        <v>479.1684267</v>
      </c>
      <c r="R35" s="20" t="n">
        <v>4.16029312</v>
      </c>
    </row>
    <row r="36" spans="1:18">
      <c r="A36" s="15" t="s">
        <v>511</v>
      </c>
      <c r="B36" s="17" t="n">
        <v>6736</v>
      </c>
      <c r="C36" s="18">
        <f>(26.0/B36*100)</f>
        <v/>
      </c>
      <c r="D36" s="19" t="n">
        <v>6710</v>
      </c>
      <c r="E36" s="18" t="n">
        <v>517.82808231</v>
      </c>
      <c r="F36" s="20" t="n">
        <v>5.49302359</v>
      </c>
      <c r="G36" s="18" t="n">
        <v>497.52264826</v>
      </c>
      <c r="H36" s="20" t="n">
        <v>2.21295008</v>
      </c>
      <c r="I36" s="18" t="s">
        <v>481</v>
      </c>
      <c r="J36" s="20" t="s">
        <v>481</v>
      </c>
      <c r="K36" s="18" t="s">
        <v>481</v>
      </c>
      <c r="L36" s="20" t="s">
        <v>481</v>
      </c>
      <c r="M36" s="18" t="s">
        <v>481</v>
      </c>
      <c r="N36" s="20" t="s">
        <v>481</v>
      </c>
      <c r="O36" s="18" t="s">
        <v>481</v>
      </c>
      <c r="P36" s="20" t="s">
        <v>481</v>
      </c>
      <c r="Q36" s="18" t="n">
        <v>479.64266124</v>
      </c>
      <c r="R36" s="20" t="n">
        <v>4.16852081</v>
      </c>
    </row>
    <row r="37" spans="1:18">
      <c r="A37" s="15" t="s">
        <v>512</v>
      </c>
      <c r="B37" s="17" t="n">
        <v>5458</v>
      </c>
      <c r="C37" s="18">
        <f>(62.0/B37*100)</f>
        <v/>
      </c>
      <c r="D37" s="19" t="n">
        <v>5396</v>
      </c>
      <c r="E37" s="18" t="n">
        <v>501.19496392</v>
      </c>
      <c r="F37" s="20" t="n">
        <v>8.56613608</v>
      </c>
      <c r="G37" s="18" t="n">
        <v>511.62503533</v>
      </c>
      <c r="H37" s="20" t="n">
        <v>3.17275474</v>
      </c>
      <c r="I37" s="18" t="s">
        <v>481</v>
      </c>
      <c r="J37" s="20" t="s">
        <v>481</v>
      </c>
      <c r="K37" s="18" t="s">
        <v>481</v>
      </c>
      <c r="L37" s="20" t="s">
        <v>481</v>
      </c>
      <c r="M37" s="18" t="s">
        <v>481</v>
      </c>
      <c r="N37" s="20" t="s">
        <v>481</v>
      </c>
      <c r="O37" s="18" t="s">
        <v>481</v>
      </c>
      <c r="P37" s="20" t="s">
        <v>481</v>
      </c>
      <c r="Q37" s="18" t="n">
        <v>473.03678313</v>
      </c>
      <c r="R37" s="20" t="n">
        <v>4.799262</v>
      </c>
    </row>
    <row r="38" spans="1:18">
      <c r="A38" s="15" t="s">
        <v>513</v>
      </c>
      <c r="B38" s="17" t="n">
        <v>5860</v>
      </c>
      <c r="C38" s="18">
        <f>(16.0/B38*100)</f>
        <v/>
      </c>
      <c r="D38" s="19" t="n">
        <v>5844</v>
      </c>
      <c r="E38" s="18" t="n">
        <v>512.28197961</v>
      </c>
      <c r="F38" s="20" t="n">
        <v>6.7134206</v>
      </c>
      <c r="G38" s="18" t="n">
        <v>498.28853438</v>
      </c>
      <c r="H38" s="20" t="n">
        <v>3.02223394</v>
      </c>
      <c r="I38" s="18" t="s">
        <v>481</v>
      </c>
      <c r="J38" s="20" t="s">
        <v>481</v>
      </c>
      <c r="K38" s="18" t="s">
        <v>481</v>
      </c>
      <c r="L38" s="20" t="s">
        <v>481</v>
      </c>
      <c r="M38" s="18" t="s">
        <v>481</v>
      </c>
      <c r="N38" s="20" t="s">
        <v>481</v>
      </c>
      <c r="O38" s="18" t="s">
        <v>481</v>
      </c>
      <c r="P38" s="20" t="s">
        <v>481</v>
      </c>
      <c r="Q38" s="18" t="n">
        <v>453.43484935</v>
      </c>
      <c r="R38" s="20" t="n">
        <v>4.95402463</v>
      </c>
    </row>
    <row r="39" spans="1:18">
      <c r="A39" s="15" t="s">
        <v>514</v>
      </c>
      <c r="B39" s="17" t="n">
        <v>5895</v>
      </c>
      <c r="C39" s="18">
        <f>(30.0/B39*100)</f>
        <v/>
      </c>
      <c r="D39" s="19" t="n">
        <v>5865</v>
      </c>
      <c r="E39" s="18" t="n">
        <v>439.77009336</v>
      </c>
      <c r="F39" s="20" t="n">
        <v>10.86514977</v>
      </c>
      <c r="G39" s="18" t="n">
        <v>433.09971218</v>
      </c>
      <c r="H39" s="20" t="n">
        <v>3.88241221</v>
      </c>
      <c r="I39" s="18" t="s">
        <v>481</v>
      </c>
      <c r="J39" s="20" t="s">
        <v>481</v>
      </c>
      <c r="K39" s="18" t="s">
        <v>481</v>
      </c>
      <c r="L39" s="20" t="s">
        <v>481</v>
      </c>
      <c r="M39" s="18" t="s">
        <v>481</v>
      </c>
      <c r="N39" s="20" t="s">
        <v>481</v>
      </c>
      <c r="O39" s="18" t="s">
        <v>481</v>
      </c>
      <c r="P39" s="20" t="s">
        <v>481</v>
      </c>
      <c r="Q39" s="18" t="n">
        <v>390.79690208</v>
      </c>
      <c r="R39" s="20" t="n">
        <v>6.85348456</v>
      </c>
    </row>
    <row r="40" spans="1:18">
      <c r="A40" s="15" t="s">
        <v>515</v>
      </c>
      <c r="B40" s="17" t="n">
        <v>14157</v>
      </c>
      <c r="C40" s="18">
        <f>(263.0/B40*100)</f>
        <v/>
      </c>
      <c r="D40" s="19" t="n">
        <v>13894</v>
      </c>
      <c r="E40" s="18" t="n">
        <v>481.54490818</v>
      </c>
      <c r="F40" s="20" t="n">
        <v>7.97267635</v>
      </c>
      <c r="G40" s="18" t="n">
        <v>516.4033131899999</v>
      </c>
      <c r="H40" s="20" t="n">
        <v>2.84128864</v>
      </c>
      <c r="I40" s="18" t="s">
        <v>481</v>
      </c>
      <c r="J40" s="20" t="s">
        <v>481</v>
      </c>
      <c r="K40" s="18" t="s">
        <v>481</v>
      </c>
      <c r="L40" s="20" t="s">
        <v>481</v>
      </c>
      <c r="M40" s="18" t="s">
        <v>481</v>
      </c>
      <c r="N40" s="20" t="s">
        <v>481</v>
      </c>
      <c r="O40" s="18" t="s">
        <v>481</v>
      </c>
      <c r="P40" s="20" t="s">
        <v>481</v>
      </c>
      <c r="Q40" s="18" t="n">
        <v>468.56738395</v>
      </c>
      <c r="R40" s="20" t="n">
        <v>3.60362816</v>
      </c>
    </row>
    <row r="41" spans="1:18">
      <c r="A41" s="15" t="s">
        <v>516</v>
      </c>
      <c r="B41" s="17" t="n">
        <v>5712</v>
      </c>
      <c r="C41" s="18">
        <f>(40.0/B41*100)</f>
        <v/>
      </c>
      <c r="D41" s="19" t="n">
        <v>5672</v>
      </c>
      <c r="E41" s="18" t="n">
        <v>524.58090578</v>
      </c>
      <c r="F41" s="20" t="n">
        <v>6.61811198</v>
      </c>
      <c r="G41" s="18" t="n">
        <v>500.44768264</v>
      </c>
      <c r="H41" s="20" t="n">
        <v>3.24057507</v>
      </c>
      <c r="I41" s="18" t="s">
        <v>481</v>
      </c>
      <c r="J41" s="20" t="s">
        <v>481</v>
      </c>
      <c r="K41" s="18" t="s">
        <v>481</v>
      </c>
      <c r="L41" s="20" t="s">
        <v>481</v>
      </c>
      <c r="M41" s="18" t="s">
        <v>481</v>
      </c>
      <c r="N41" s="20" t="s">
        <v>481</v>
      </c>
      <c r="O41" s="18" t="s">
        <v>481</v>
      </c>
      <c r="P41" s="20" t="s">
        <v>481</v>
      </c>
      <c r="Q41" s="18" t="n">
        <v>470.11579882</v>
      </c>
      <c r="R41" s="20" t="n">
        <v>6.07173271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346.84675944</v>
      </c>
      <c r="F45" s="20" t="n">
        <v>8.28152365</v>
      </c>
      <c r="G45" s="18" t="n">
        <v>352.80447814</v>
      </c>
      <c r="H45" s="20" t="n">
        <v>3.54527186</v>
      </c>
      <c r="I45" s="18" t="s">
        <v>481</v>
      </c>
      <c r="J45" s="20" t="s">
        <v>481</v>
      </c>
      <c r="K45" s="18" t="s">
        <v>481</v>
      </c>
      <c r="L45" s="20" t="s">
        <v>481</v>
      </c>
      <c r="M45" s="18" t="n">
        <v>231.6814</v>
      </c>
      <c r="N45" s="20" t="n">
        <v>40.54300903</v>
      </c>
      <c r="O45" s="18" t="n">
        <v>333.21650347</v>
      </c>
      <c r="P45" s="20" t="n">
        <v>23.68826649</v>
      </c>
      <c r="Q45" s="18" t="n">
        <v>347.48696465</v>
      </c>
      <c r="R45" s="20" t="n">
        <v>3.04883481</v>
      </c>
    </row>
    <row r="46" spans="1:18">
      <c r="A46" s="15" t="s">
        <v>521</v>
      </c>
      <c r="B46" s="17" t="n">
        <v>23141</v>
      </c>
      <c r="C46" s="18">
        <f>(1129.0/B46*100)</f>
        <v/>
      </c>
      <c r="D46" s="19" t="n">
        <v>22012</v>
      </c>
      <c r="E46" s="18" t="n">
        <v>417.11211476</v>
      </c>
      <c r="F46" s="20" t="n">
        <v>6.68499733</v>
      </c>
      <c r="G46" s="18" t="n">
        <v>415.74309726</v>
      </c>
      <c r="H46" s="20" t="n">
        <v>2.62901752</v>
      </c>
      <c r="I46" s="18" t="s">
        <v>481</v>
      </c>
      <c r="J46" s="20" t="s">
        <v>481</v>
      </c>
      <c r="K46" s="18" t="s">
        <v>481</v>
      </c>
      <c r="L46" s="20" t="s">
        <v>481</v>
      </c>
      <c r="M46" s="18" t="s">
        <v>481</v>
      </c>
      <c r="N46" s="20" t="s">
        <v>481</v>
      </c>
      <c r="O46" s="18" t="s">
        <v>481</v>
      </c>
      <c r="P46" s="20" t="s">
        <v>481</v>
      </c>
      <c r="Q46" s="18" t="n">
        <v>376.83311462</v>
      </c>
      <c r="R46" s="20" t="n">
        <v>3.92251437</v>
      </c>
    </row>
    <row r="47" spans="1:18">
      <c r="A47" s="15" t="s">
        <v>522</v>
      </c>
      <c r="B47" s="17" t="n">
        <v>5928</v>
      </c>
      <c r="C47" s="18">
        <f>(70.0/B47*100)</f>
        <v/>
      </c>
      <c r="D47" s="19" t="n">
        <v>5858</v>
      </c>
      <c r="E47" s="18" t="n">
        <v>390.76549412</v>
      </c>
      <c r="F47" s="20" t="n">
        <v>8.4141557</v>
      </c>
      <c r="G47" s="18" t="n">
        <v>441.26077437</v>
      </c>
      <c r="H47" s="20" t="n">
        <v>4.81868828</v>
      </c>
      <c r="I47" s="18" t="s">
        <v>481</v>
      </c>
      <c r="J47" s="20" t="s">
        <v>481</v>
      </c>
      <c r="K47" s="18" t="s">
        <v>481</v>
      </c>
      <c r="L47" s="20" t="s">
        <v>481</v>
      </c>
      <c r="M47" s="18" t="s">
        <v>481</v>
      </c>
      <c r="N47" s="20" t="s">
        <v>481</v>
      </c>
      <c r="O47" s="18" t="s">
        <v>481</v>
      </c>
      <c r="P47" s="20" t="s">
        <v>481</v>
      </c>
      <c r="Q47" s="18" t="n">
        <v>416.08005988</v>
      </c>
      <c r="R47" s="20" t="n">
        <v>6.88156286</v>
      </c>
    </row>
    <row r="48" spans="1:18">
      <c r="A48" s="15" t="s">
        <v>523</v>
      </c>
      <c r="B48" s="17" t="n">
        <v>9841</v>
      </c>
      <c r="C48" s="18">
        <f>(7.0/B48*100)</f>
        <v/>
      </c>
      <c r="D48" s="19" t="n">
        <v>9834</v>
      </c>
      <c r="E48" s="18" t="n">
        <v>540.8009592</v>
      </c>
      <c r="F48" s="20" t="n">
        <v>19.9710413</v>
      </c>
      <c r="G48" s="18" t="n">
        <v>495.27067076</v>
      </c>
      <c r="H48" s="20" t="n">
        <v>5.04083839</v>
      </c>
      <c r="I48" s="18" t="s">
        <v>481</v>
      </c>
      <c r="J48" s="20" t="s">
        <v>481</v>
      </c>
      <c r="K48" s="18" t="s">
        <v>481</v>
      </c>
      <c r="L48" s="20" t="s">
        <v>481</v>
      </c>
      <c r="M48" s="18" t="s">
        <v>481</v>
      </c>
      <c r="N48" s="20" t="s">
        <v>481</v>
      </c>
      <c r="O48" s="18" t="s">
        <v>481</v>
      </c>
      <c r="P48" s="20" t="s">
        <v>481</v>
      </c>
      <c r="Q48" s="18" t="n">
        <v>453.91659473</v>
      </c>
      <c r="R48" s="20" t="n">
        <v>9.226442130000001</v>
      </c>
    </row>
    <row r="49" spans="1:18">
      <c r="A49" s="15" t="s">
        <v>524</v>
      </c>
      <c r="B49" s="17" t="n">
        <v>6349</v>
      </c>
      <c r="C49" s="18">
        <f>(56.0/B49*100)</f>
        <v/>
      </c>
      <c r="D49" s="19" t="n">
        <v>6293</v>
      </c>
      <c r="E49" s="18" t="n">
        <v>446.28258403</v>
      </c>
      <c r="F49" s="20" t="n">
        <v>6.05875907</v>
      </c>
      <c r="G49" s="18" t="n">
        <v>427.66624302</v>
      </c>
      <c r="H49" s="20" t="n">
        <v>3.19620909</v>
      </c>
      <c r="I49" s="18" t="s">
        <v>481</v>
      </c>
      <c r="J49" s="20" t="s">
        <v>481</v>
      </c>
      <c r="K49" s="18" t="s">
        <v>481</v>
      </c>
      <c r="L49" s="20" t="s">
        <v>481</v>
      </c>
      <c r="M49" s="18" t="s">
        <v>481</v>
      </c>
      <c r="N49" s="20" t="s">
        <v>481</v>
      </c>
      <c r="O49" s="18" t="n">
        <v>376.0645</v>
      </c>
      <c r="P49" s="20" t="n">
        <v>47.26912851</v>
      </c>
      <c r="Q49" s="18" t="n">
        <v>401.76464427</v>
      </c>
      <c r="R49" s="20" t="n">
        <v>5.31343197</v>
      </c>
    </row>
    <row r="50" spans="1:18">
      <c r="A50" s="15" t="s">
        <v>525</v>
      </c>
      <c r="B50" s="17" t="n">
        <v>11795</v>
      </c>
      <c r="C50" s="18">
        <f>(218.0/B50*100)</f>
        <v/>
      </c>
      <c r="D50" s="19" t="n">
        <v>11577</v>
      </c>
      <c r="E50" s="18" t="n">
        <v>435.40656894</v>
      </c>
      <c r="F50" s="20" t="n">
        <v>8.18861658</v>
      </c>
      <c r="G50" s="18" t="n">
        <v>427.4701616</v>
      </c>
      <c r="H50" s="20" t="n">
        <v>2.73421789</v>
      </c>
      <c r="I50" s="18" t="s">
        <v>481</v>
      </c>
      <c r="J50" s="20" t="s">
        <v>481</v>
      </c>
      <c r="K50" s="18" t="s">
        <v>481</v>
      </c>
      <c r="L50" s="20" t="s">
        <v>481</v>
      </c>
      <c r="M50" s="18" t="s">
        <v>481</v>
      </c>
      <c r="N50" s="20" t="s">
        <v>481</v>
      </c>
      <c r="O50" s="18" t="s">
        <v>481</v>
      </c>
      <c r="P50" s="20" t="s">
        <v>481</v>
      </c>
      <c r="Q50" s="18" t="n">
        <v>404.65475182</v>
      </c>
      <c r="R50" s="20" t="n">
        <v>5.35402722</v>
      </c>
    </row>
    <row r="51" spans="1:18">
      <c r="A51" s="15" t="s">
        <v>526</v>
      </c>
      <c r="B51" s="17" t="n">
        <v>6866</v>
      </c>
      <c r="C51" s="18">
        <f>(116.0/B51*100)</f>
        <v/>
      </c>
      <c r="D51" s="19" t="n">
        <v>6750</v>
      </c>
      <c r="E51" s="18" t="n">
        <v>465.90164106</v>
      </c>
      <c r="F51" s="20" t="n">
        <v>5.60475005</v>
      </c>
      <c r="G51" s="18" t="n">
        <v>429.89389183</v>
      </c>
      <c r="H51" s="20" t="n">
        <v>2.71746566</v>
      </c>
      <c r="I51" s="18" t="s">
        <v>481</v>
      </c>
      <c r="J51" s="20" t="s">
        <v>481</v>
      </c>
      <c r="K51" s="18" t="s">
        <v>481</v>
      </c>
      <c r="L51" s="20" t="s">
        <v>481</v>
      </c>
      <c r="M51" s="18" t="s">
        <v>481</v>
      </c>
      <c r="N51" s="20" t="s">
        <v>481</v>
      </c>
      <c r="O51" s="18" t="s">
        <v>481</v>
      </c>
      <c r="P51" s="20" t="s">
        <v>481</v>
      </c>
      <c r="Q51" s="18" t="n">
        <v>408.72135656</v>
      </c>
      <c r="R51" s="20" t="n">
        <v>3.37090978</v>
      </c>
    </row>
    <row r="52" spans="1:18">
      <c r="A52" s="15" t="s">
        <v>527</v>
      </c>
      <c r="B52" s="17" t="n">
        <v>5809</v>
      </c>
      <c r="C52" s="18">
        <f>(71.0/B52*100)</f>
        <v/>
      </c>
      <c r="D52" s="19" t="n">
        <v>5738</v>
      </c>
      <c r="E52" s="18" t="n">
        <v>517.98659316</v>
      </c>
      <c r="F52" s="20" t="n">
        <v>6.94504276</v>
      </c>
      <c r="G52" s="18" t="n">
        <v>494.04881942</v>
      </c>
      <c r="H52" s="20" t="n">
        <v>2.5257995</v>
      </c>
      <c r="I52" s="18" t="s">
        <v>481</v>
      </c>
      <c r="J52" s="20" t="s">
        <v>481</v>
      </c>
      <c r="K52" s="18" t="s">
        <v>481</v>
      </c>
      <c r="L52" s="20" t="s">
        <v>481</v>
      </c>
      <c r="M52" s="18" t="s">
        <v>481</v>
      </c>
      <c r="N52" s="20" t="s">
        <v>481</v>
      </c>
      <c r="O52" s="18" t="s">
        <v>481</v>
      </c>
      <c r="P52" s="20" t="s">
        <v>481</v>
      </c>
      <c r="Q52" s="18" t="n">
        <v>446.06313774</v>
      </c>
      <c r="R52" s="20" t="n">
        <v>5.15260719</v>
      </c>
    </row>
    <row r="53" spans="1:18">
      <c r="A53" s="15" t="s">
        <v>528</v>
      </c>
      <c r="B53" s="17" t="n">
        <v>5571</v>
      </c>
      <c r="C53" s="18">
        <f>(84.0/B53*100)</f>
        <v/>
      </c>
      <c r="D53" s="19" t="n">
        <v>5487</v>
      </c>
      <c r="E53" s="18" t="n">
        <v>458.55580271</v>
      </c>
      <c r="F53" s="20" t="n">
        <v>3.44634138</v>
      </c>
      <c r="G53" s="18" t="n">
        <v>446.72750863</v>
      </c>
      <c r="H53" s="20" t="n">
        <v>2.01312508</v>
      </c>
      <c r="I53" s="18" t="s">
        <v>481</v>
      </c>
      <c r="J53" s="20" t="s">
        <v>481</v>
      </c>
      <c r="K53" s="18" t="s">
        <v>481</v>
      </c>
      <c r="L53" s="20" t="s">
        <v>481</v>
      </c>
      <c r="M53" s="18" t="s">
        <v>481</v>
      </c>
      <c r="N53" s="20" t="s">
        <v>481</v>
      </c>
      <c r="O53" s="18" t="s">
        <v>481</v>
      </c>
      <c r="P53" s="20" t="s">
        <v>481</v>
      </c>
      <c r="Q53" s="18" t="n">
        <v>414.04663966</v>
      </c>
      <c r="R53" s="20" t="n">
        <v>3.67079751</v>
      </c>
    </row>
    <row r="54" spans="1:18">
      <c r="A54" s="15" t="s">
        <v>529</v>
      </c>
      <c r="B54" s="17" t="n">
        <v>4740</v>
      </c>
      <c r="C54" s="18">
        <f>(38.0/B54*100)</f>
        <v/>
      </c>
      <c r="D54" s="19" t="n">
        <v>4702</v>
      </c>
      <c r="E54" s="18" t="n">
        <v>366.31504399</v>
      </c>
      <c r="F54" s="20" t="n">
        <v>7.03520633</v>
      </c>
      <c r="G54" s="18" t="n">
        <v>364.14205852</v>
      </c>
      <c r="H54" s="20" t="n">
        <v>3.38201276</v>
      </c>
      <c r="I54" s="18" t="s">
        <v>481</v>
      </c>
      <c r="J54" s="20" t="s">
        <v>481</v>
      </c>
      <c r="K54" s="18" t="s">
        <v>481</v>
      </c>
      <c r="L54" s="20" t="s">
        <v>481</v>
      </c>
      <c r="M54" s="18" t="s">
        <v>481</v>
      </c>
      <c r="N54" s="20" t="s">
        <v>481</v>
      </c>
      <c r="O54" s="18" t="s">
        <v>481</v>
      </c>
      <c r="P54" s="20" t="s">
        <v>481</v>
      </c>
      <c r="Q54" s="18" t="n">
        <v>341.29426614</v>
      </c>
      <c r="R54" s="20" t="n">
        <v>3.9326597</v>
      </c>
    </row>
    <row r="55" spans="1:18">
      <c r="A55" s="15" t="s">
        <v>530</v>
      </c>
      <c r="B55" s="17" t="n">
        <v>5316</v>
      </c>
      <c r="C55" s="18">
        <f>(22.0/B55*100)</f>
        <v/>
      </c>
      <c r="D55" s="19" t="n">
        <v>5294</v>
      </c>
      <c r="E55" s="18" t="n">
        <v>420.95314364</v>
      </c>
      <c r="F55" s="20" t="n">
        <v>5.9937764</v>
      </c>
      <c r="G55" s="18" t="n">
        <v>399.25367586</v>
      </c>
      <c r="H55" s="20" t="n">
        <v>3.8784028</v>
      </c>
      <c r="I55" s="18" t="s">
        <v>481</v>
      </c>
      <c r="J55" s="20" t="s">
        <v>481</v>
      </c>
      <c r="K55" s="18" t="s">
        <v>481</v>
      </c>
      <c r="L55" s="20" t="s">
        <v>481</v>
      </c>
      <c r="M55" s="18" t="s">
        <v>481</v>
      </c>
      <c r="N55" s="20" t="s">
        <v>481</v>
      </c>
      <c r="O55" s="18" t="n">
        <v>335.98689636</v>
      </c>
      <c r="P55" s="20" t="n">
        <v>34.78218219</v>
      </c>
      <c r="Q55" s="18" t="n">
        <v>398.82580714</v>
      </c>
      <c r="R55" s="20" t="n">
        <v>3.35307535</v>
      </c>
    </row>
    <row r="56" spans="1:18">
      <c r="A56" s="15" t="s">
        <v>531</v>
      </c>
      <c r="B56" s="17" t="n">
        <v>5359</v>
      </c>
      <c r="C56" s="18">
        <f>(76.0/B56*100)</f>
        <v/>
      </c>
      <c r="D56" s="19" t="n">
        <v>5283</v>
      </c>
      <c r="E56" s="18" t="n">
        <v>548.65392159</v>
      </c>
      <c r="F56" s="20" t="n">
        <v>5.52891368</v>
      </c>
      <c r="G56" s="18" t="n">
        <v>526.54262382</v>
      </c>
      <c r="H56" s="20" t="n">
        <v>2.69340155</v>
      </c>
      <c r="I56" s="18" t="s">
        <v>481</v>
      </c>
      <c r="J56" s="20" t="s">
        <v>481</v>
      </c>
      <c r="K56" s="18" t="s">
        <v>481</v>
      </c>
      <c r="L56" s="20" t="s">
        <v>481</v>
      </c>
      <c r="M56" s="18" t="s">
        <v>481</v>
      </c>
      <c r="N56" s="20" t="s">
        <v>481</v>
      </c>
      <c r="O56" s="18" t="s">
        <v>481</v>
      </c>
      <c r="P56" s="20" t="s">
        <v>481</v>
      </c>
      <c r="Q56" s="18" t="n">
        <v>503.30904647</v>
      </c>
      <c r="R56" s="20" t="n">
        <v>7.33388109</v>
      </c>
    </row>
    <row r="57" spans="1:18">
      <c r="A57" s="15" t="s">
        <v>532</v>
      </c>
      <c r="B57" s="17" t="n">
        <v>6513</v>
      </c>
      <c r="C57" s="18">
        <f>(0.0/B57*100)</f>
        <v/>
      </c>
      <c r="D57" s="19" t="n">
        <v>6513</v>
      </c>
      <c r="E57" s="18" t="n">
        <v>354.93755818</v>
      </c>
      <c r="F57" s="20" t="n">
        <v>15.19860986</v>
      </c>
      <c r="G57" s="18" t="n">
        <v>396.84386069</v>
      </c>
      <c r="H57" s="20" t="n">
        <v>3.07365793</v>
      </c>
      <c r="I57" s="18" t="s">
        <v>481</v>
      </c>
      <c r="J57" s="20" t="s">
        <v>481</v>
      </c>
      <c r="K57" s="18" t="s">
        <v>481</v>
      </c>
      <c r="L57" s="20" t="s">
        <v>481</v>
      </c>
      <c r="M57" s="18" t="s">
        <v>481</v>
      </c>
      <c r="N57" s="20" t="s">
        <v>481</v>
      </c>
      <c r="O57" s="18" t="s">
        <v>481</v>
      </c>
      <c r="P57" s="20" t="s">
        <v>481</v>
      </c>
      <c r="Q57" s="18" t="n">
        <v>402.66193387</v>
      </c>
      <c r="R57" s="20" t="n">
        <v>4.98828651</v>
      </c>
    </row>
    <row r="58" spans="1:18">
      <c r="A58" s="15" t="s">
        <v>533</v>
      </c>
      <c r="B58" s="17" t="n">
        <v>7267</v>
      </c>
      <c r="C58" s="18">
        <f>(10.0/B58*100)</f>
        <v/>
      </c>
      <c r="D58" s="19" t="n">
        <v>7257</v>
      </c>
      <c r="E58" s="18" t="n">
        <v>403.19533798</v>
      </c>
      <c r="F58" s="20" t="n">
        <v>6.27705656</v>
      </c>
      <c r="G58" s="18" t="n">
        <v>410.20769389</v>
      </c>
      <c r="H58" s="20" t="n">
        <v>3.15841005</v>
      </c>
      <c r="I58" s="18" t="s">
        <v>481</v>
      </c>
      <c r="J58" s="20" t="s">
        <v>481</v>
      </c>
      <c r="K58" s="18" t="s">
        <v>481</v>
      </c>
      <c r="L58" s="20" t="s">
        <v>481</v>
      </c>
      <c r="M58" s="18" t="s">
        <v>481</v>
      </c>
      <c r="N58" s="20" t="s">
        <v>481</v>
      </c>
      <c r="O58" s="18" t="n">
        <v>234.22878551</v>
      </c>
      <c r="P58" s="20" t="n">
        <v>19.62724633</v>
      </c>
      <c r="Q58" s="18" t="n">
        <v>408.4412133</v>
      </c>
      <c r="R58" s="20" t="n">
        <v>4.20621522</v>
      </c>
    </row>
    <row r="59" spans="1:18">
      <c r="A59" s="15" t="s">
        <v>534</v>
      </c>
      <c r="B59" s="17" t="n">
        <v>4826</v>
      </c>
      <c r="C59" s="18">
        <f>(26.0/B59*100)</f>
        <v/>
      </c>
      <c r="D59" s="19" t="n">
        <v>4800</v>
      </c>
      <c r="E59" s="18" t="n">
        <v>355.98260906</v>
      </c>
      <c r="F59" s="20" t="n">
        <v>5.87901831</v>
      </c>
      <c r="G59" s="18" t="n">
        <v>354.35184094</v>
      </c>
      <c r="H59" s="20" t="n">
        <v>1.73279755</v>
      </c>
      <c r="I59" s="18" t="s">
        <v>481</v>
      </c>
      <c r="J59" s="20" t="s">
        <v>481</v>
      </c>
      <c r="K59" s="18" t="s">
        <v>481</v>
      </c>
      <c r="L59" s="20" t="s">
        <v>481</v>
      </c>
      <c r="M59" s="18" t="s">
        <v>481</v>
      </c>
      <c r="N59" s="20" t="s">
        <v>481</v>
      </c>
      <c r="O59" s="18" t="n">
        <v>287.10887475</v>
      </c>
      <c r="P59" s="20" t="n">
        <v>20.16742182</v>
      </c>
      <c r="Q59" s="18" t="n">
        <v>327.95148376</v>
      </c>
      <c r="R59" s="20" t="n">
        <v>3.37349572</v>
      </c>
    </row>
    <row r="60" spans="1:18">
      <c r="A60" s="15" t="s">
        <v>535</v>
      </c>
      <c r="B60" s="17" t="n">
        <v>4546</v>
      </c>
      <c r="C60" s="18">
        <f>(15.0/B60*100)</f>
        <v/>
      </c>
      <c r="D60" s="19" t="n">
        <v>4531</v>
      </c>
      <c r="E60" s="18" t="n">
        <v>322.13898076</v>
      </c>
      <c r="F60" s="20" t="n">
        <v>12.26657692</v>
      </c>
      <c r="G60" s="18" t="n">
        <v>351.08579859</v>
      </c>
      <c r="H60" s="20" t="n">
        <v>4.46458724</v>
      </c>
      <c r="I60" s="18" t="s">
        <v>481</v>
      </c>
      <c r="J60" s="20" t="s">
        <v>481</v>
      </c>
      <c r="K60" s="18" t="s">
        <v>481</v>
      </c>
      <c r="L60" s="20" t="s">
        <v>481</v>
      </c>
      <c r="M60" s="18" t="n">
        <v>320.8948</v>
      </c>
      <c r="N60" s="20" t="n">
        <v>34.70872808</v>
      </c>
      <c r="O60" s="18" t="n">
        <v>248.65199701</v>
      </c>
      <c r="P60" s="20" t="n">
        <v>40.51158552</v>
      </c>
      <c r="Q60" s="18" t="n">
        <v>347.82612214</v>
      </c>
      <c r="R60" s="20" t="n">
        <v>6.60402183</v>
      </c>
    </row>
    <row r="61" spans="1:18">
      <c r="A61" s="15" t="s">
        <v>536</v>
      </c>
      <c r="B61" s="17" t="n">
        <v>6525</v>
      </c>
      <c r="C61" s="18">
        <f>(135.0/B61*100)</f>
        <v/>
      </c>
      <c r="D61" s="19" t="n">
        <v>6390</v>
      </c>
      <c r="E61" s="18" t="n">
        <v>442.39646114</v>
      </c>
      <c r="F61" s="20" t="n">
        <v>10.01824812</v>
      </c>
      <c r="G61" s="18" t="n">
        <v>483.23882593</v>
      </c>
      <c r="H61" s="20" t="n">
        <v>2.77040296</v>
      </c>
      <c r="I61" s="18" t="s">
        <v>481</v>
      </c>
      <c r="J61" s="20" t="s">
        <v>481</v>
      </c>
      <c r="K61" s="18" t="s">
        <v>481</v>
      </c>
      <c r="L61" s="20" t="s">
        <v>481</v>
      </c>
      <c r="M61" s="18" t="s">
        <v>481</v>
      </c>
      <c r="N61" s="20" t="s">
        <v>481</v>
      </c>
      <c r="O61" s="18" t="s">
        <v>481</v>
      </c>
      <c r="P61" s="20" t="s">
        <v>481</v>
      </c>
      <c r="Q61" s="18" t="n">
        <v>443.30900995</v>
      </c>
      <c r="R61" s="20" t="n">
        <v>4.09781547</v>
      </c>
    </row>
    <row r="62" spans="1:18">
      <c r="A62" s="15" t="s">
        <v>537</v>
      </c>
      <c r="B62" s="17" t="n">
        <v>4476</v>
      </c>
      <c r="C62" s="18">
        <f>(3.0/B62*100)</f>
        <v/>
      </c>
      <c r="D62" s="19" t="n">
        <v>4473</v>
      </c>
      <c r="E62" s="18" t="n">
        <v>512.77218551</v>
      </c>
      <c r="F62" s="20" t="n">
        <v>6.30688235</v>
      </c>
      <c r="G62" s="18" t="n">
        <v>509.44091358</v>
      </c>
      <c r="H62" s="20" t="n">
        <v>1.41467192</v>
      </c>
      <c r="I62" s="18" t="s">
        <v>481</v>
      </c>
      <c r="J62" s="20" t="s">
        <v>481</v>
      </c>
      <c r="K62" s="18" t="s">
        <v>481</v>
      </c>
      <c r="L62" s="20" t="s">
        <v>481</v>
      </c>
      <c r="M62" s="18" t="s">
        <v>481</v>
      </c>
      <c r="N62" s="20" t="s">
        <v>481</v>
      </c>
      <c r="O62" s="18" t="s">
        <v>481</v>
      </c>
      <c r="P62" s="20" t="s">
        <v>481</v>
      </c>
      <c r="Q62" s="18" t="n">
        <v>480.51588912</v>
      </c>
      <c r="R62" s="20" t="n">
        <v>8.45518551</v>
      </c>
    </row>
    <row r="63" spans="1:18">
      <c r="A63" s="15" t="s">
        <v>538</v>
      </c>
      <c r="B63" s="17" t="n">
        <v>5324</v>
      </c>
      <c r="C63" s="18">
        <f>(13.0/B63*100)</f>
        <v/>
      </c>
      <c r="D63" s="19" t="n">
        <v>5311</v>
      </c>
      <c r="E63" s="18" t="n">
        <v>351.31136459</v>
      </c>
      <c r="F63" s="20" t="n">
        <v>7.02152694</v>
      </c>
      <c r="G63" s="18" t="n">
        <v>362.95723311</v>
      </c>
      <c r="H63" s="20" t="n">
        <v>1.86134437</v>
      </c>
      <c r="I63" s="18" t="s">
        <v>481</v>
      </c>
      <c r="J63" s="20" t="s">
        <v>481</v>
      </c>
      <c r="K63" s="18" t="s">
        <v>481</v>
      </c>
      <c r="L63" s="20" t="s">
        <v>481</v>
      </c>
      <c r="M63" s="18" t="s">
        <v>481</v>
      </c>
      <c r="N63" s="20" t="s">
        <v>481</v>
      </c>
      <c r="O63" s="18" t="n">
        <v>254.86704864</v>
      </c>
      <c r="P63" s="20" t="n">
        <v>35.090947</v>
      </c>
      <c r="Q63" s="18" t="n">
        <v>332.32790619</v>
      </c>
      <c r="R63" s="20" t="n">
        <v>2.6648712</v>
      </c>
    </row>
    <row r="64" spans="1:18">
      <c r="A64" s="15" t="s">
        <v>539</v>
      </c>
      <c r="B64" s="17" t="n">
        <v>3634</v>
      </c>
      <c r="C64" s="18">
        <f>(3.0/B64*100)</f>
        <v/>
      </c>
      <c r="D64" s="19" t="n">
        <v>3631</v>
      </c>
      <c r="E64" s="18" t="n">
        <v>460.59479071</v>
      </c>
      <c r="F64" s="20" t="n">
        <v>9.21512553</v>
      </c>
      <c r="G64" s="18" t="n">
        <v>455.82403082</v>
      </c>
      <c r="H64" s="20" t="n">
        <v>2.13295679</v>
      </c>
      <c r="I64" s="18" t="s">
        <v>481</v>
      </c>
      <c r="J64" s="20" t="s">
        <v>481</v>
      </c>
      <c r="K64" s="18" t="s">
        <v>481</v>
      </c>
      <c r="L64" s="20" t="s">
        <v>481</v>
      </c>
      <c r="M64" s="18" t="n">
        <v>447.1902</v>
      </c>
      <c r="N64" s="20" t="n">
        <v>28.77102473</v>
      </c>
      <c r="O64" s="18" t="n">
        <v>526.34300238</v>
      </c>
      <c r="P64" s="20" t="n">
        <v>113.51845199</v>
      </c>
      <c r="Q64" s="18" t="n">
        <v>396.35832484</v>
      </c>
      <c r="R64" s="20" t="n">
        <v>5.06021147</v>
      </c>
    </row>
    <row r="65" spans="1:18">
      <c r="A65" s="15" t="s">
        <v>540</v>
      </c>
      <c r="B65" s="17" t="n">
        <v>5325</v>
      </c>
      <c r="C65" s="18">
        <f>(14.0/B65*100)</f>
        <v/>
      </c>
      <c r="D65" s="19" t="n">
        <v>5311</v>
      </c>
      <c r="E65" s="18" t="n">
        <v>373.51980725</v>
      </c>
      <c r="F65" s="20" t="n">
        <v>17.40914136</v>
      </c>
      <c r="G65" s="18" t="n">
        <v>422.80911946</v>
      </c>
      <c r="H65" s="20" t="n">
        <v>2.80749763</v>
      </c>
      <c r="I65" s="18" t="s">
        <v>481</v>
      </c>
      <c r="J65" s="20" t="s">
        <v>481</v>
      </c>
      <c r="K65" s="18" t="s">
        <v>481</v>
      </c>
      <c r="L65" s="20" t="s">
        <v>481</v>
      </c>
      <c r="M65" s="18" t="n">
        <v>244.10071148</v>
      </c>
      <c r="N65" s="20" t="n">
        <v>52.87059165</v>
      </c>
      <c r="O65" s="18" t="n">
        <v>420.42649564</v>
      </c>
      <c r="P65" s="20" t="n">
        <v>64.68068950999999</v>
      </c>
      <c r="Q65" s="18" t="n">
        <v>398.10101491</v>
      </c>
      <c r="R65" s="20" t="n">
        <v>3.84055998</v>
      </c>
    </row>
    <row r="66" spans="1:18">
      <c r="A66" s="15" t="s">
        <v>541</v>
      </c>
      <c r="B66" s="17" t="n">
        <v>5665</v>
      </c>
      <c r="C66" s="18">
        <f>(74.0/B66*100)</f>
        <v/>
      </c>
      <c r="D66" s="19" t="n">
        <v>5591</v>
      </c>
      <c r="E66" s="18" t="n">
        <v>414.73657594</v>
      </c>
      <c r="F66" s="20" t="n">
        <v>5.60216973</v>
      </c>
      <c r="G66" s="18" t="n">
        <v>438.31756419</v>
      </c>
      <c r="H66" s="20" t="n">
        <v>1.98205722</v>
      </c>
      <c r="I66" s="18" t="s">
        <v>481</v>
      </c>
      <c r="J66" s="20" t="s">
        <v>481</v>
      </c>
      <c r="K66" s="18" t="s">
        <v>481</v>
      </c>
      <c r="L66" s="20" t="s">
        <v>481</v>
      </c>
      <c r="M66" s="18" t="s">
        <v>481</v>
      </c>
      <c r="N66" s="20" t="s">
        <v>481</v>
      </c>
      <c r="O66" s="18" t="s">
        <v>481</v>
      </c>
      <c r="P66" s="20" t="s">
        <v>481</v>
      </c>
      <c r="Q66" s="18" t="n">
        <v>403.10424674</v>
      </c>
      <c r="R66" s="20" t="n">
        <v>2.98388605</v>
      </c>
    </row>
    <row r="67" spans="1:18">
      <c r="A67" s="15" t="s">
        <v>542</v>
      </c>
      <c r="B67" s="17" t="n">
        <v>6971</v>
      </c>
      <c r="C67" s="18">
        <f>(21.0/B67*100)</f>
        <v/>
      </c>
      <c r="D67" s="19" t="n">
        <v>6950</v>
      </c>
      <c r="E67" s="18" t="n">
        <v>408.8809375</v>
      </c>
      <c r="F67" s="20" t="n">
        <v>8.407594980000001</v>
      </c>
      <c r="G67" s="18" t="n">
        <v>397.55363743</v>
      </c>
      <c r="H67" s="20" t="n">
        <v>2.80870745</v>
      </c>
      <c r="I67" s="18" t="s">
        <v>481</v>
      </c>
      <c r="J67" s="20" t="s">
        <v>481</v>
      </c>
      <c r="K67" s="18" t="s">
        <v>481</v>
      </c>
      <c r="L67" s="20" t="s">
        <v>481</v>
      </c>
      <c r="M67" s="18" t="s">
        <v>481</v>
      </c>
      <c r="N67" s="20" t="s">
        <v>481</v>
      </c>
      <c r="O67" s="18" t="s">
        <v>481</v>
      </c>
      <c r="P67" s="20" t="s">
        <v>481</v>
      </c>
      <c r="Q67" s="18" t="n">
        <v>390.90266551</v>
      </c>
      <c r="R67" s="20" t="n">
        <v>5.03719931</v>
      </c>
    </row>
    <row r="68" spans="1:18">
      <c r="A68" s="15" t="s">
        <v>543</v>
      </c>
      <c r="B68" s="17" t="n">
        <v>12083</v>
      </c>
      <c r="C68" s="18">
        <f>(26.0/B68*100)</f>
        <v/>
      </c>
      <c r="D68" s="19" t="n">
        <v>12057</v>
      </c>
      <c r="E68" s="18" t="n">
        <v>400.63606913</v>
      </c>
      <c r="F68" s="20" t="n">
        <v>2.00137589</v>
      </c>
      <c r="G68" s="18" t="n">
        <v>409.81644245</v>
      </c>
      <c r="H68" s="20" t="n">
        <v>1.59102925</v>
      </c>
      <c r="I68" s="18" t="s">
        <v>481</v>
      </c>
      <c r="J68" s="20" t="s">
        <v>481</v>
      </c>
      <c r="K68" s="18" t="s">
        <v>481</v>
      </c>
      <c r="L68" s="20" t="s">
        <v>481</v>
      </c>
      <c r="M68" s="18" t="s">
        <v>481</v>
      </c>
      <c r="N68" s="20" t="s">
        <v>481</v>
      </c>
      <c r="O68" s="18" t="s">
        <v>481</v>
      </c>
      <c r="P68" s="20" t="s">
        <v>481</v>
      </c>
      <c r="Q68" s="18" t="n">
        <v>385.55350283</v>
      </c>
      <c r="R68" s="20" t="n">
        <v>2.63018373</v>
      </c>
    </row>
    <row r="69" spans="1:18">
      <c r="A69" s="15" t="s">
        <v>544</v>
      </c>
      <c r="B69" s="17" t="n">
        <v>4876</v>
      </c>
      <c r="C69" s="18">
        <f>(0.0/B69*100)</f>
        <v/>
      </c>
      <c r="D69" s="19" t="n">
        <v>4876</v>
      </c>
      <c r="E69" s="18" t="n">
        <v>423.51107866</v>
      </c>
      <c r="F69" s="20" t="n">
        <v>12.27704579</v>
      </c>
      <c r="G69" s="18" t="n">
        <v>436.80830034</v>
      </c>
      <c r="H69" s="20" t="n">
        <v>4.01726053</v>
      </c>
      <c r="I69" s="18" t="s">
        <v>481</v>
      </c>
      <c r="J69" s="20" t="s">
        <v>481</v>
      </c>
      <c r="K69" s="18" t="s">
        <v>481</v>
      </c>
      <c r="L69" s="20" t="s">
        <v>481</v>
      </c>
      <c r="M69" s="18" t="s">
        <v>481</v>
      </c>
      <c r="N69" s="20" t="s">
        <v>481</v>
      </c>
      <c r="O69" s="18" t="s">
        <v>481</v>
      </c>
      <c r="P69" s="20" t="s">
        <v>481</v>
      </c>
      <c r="Q69" s="18" t="n">
        <v>406.14252164</v>
      </c>
      <c r="R69" s="20" t="n">
        <v>7.57264042</v>
      </c>
    </row>
    <row r="70" spans="1:18">
      <c r="A70" s="15" t="s">
        <v>545</v>
      </c>
      <c r="B70" s="17" t="n">
        <v>6036</v>
      </c>
      <c r="C70" s="18">
        <f>(223.0/B70*100)</f>
        <v/>
      </c>
      <c r="D70" s="19" t="n">
        <v>5813</v>
      </c>
      <c r="E70" s="18" t="n">
        <v>483.16196486</v>
      </c>
      <c r="F70" s="20" t="n">
        <v>10.93193174</v>
      </c>
      <c r="G70" s="18" t="n">
        <v>505.10949399</v>
      </c>
      <c r="H70" s="20" t="n">
        <v>2.87048083</v>
      </c>
      <c r="I70" s="18" t="s">
        <v>481</v>
      </c>
      <c r="J70" s="20" t="s">
        <v>481</v>
      </c>
      <c r="K70" s="18" t="s">
        <v>481</v>
      </c>
      <c r="L70" s="20" t="s">
        <v>481</v>
      </c>
      <c r="M70" s="18" t="s">
        <v>481</v>
      </c>
      <c r="N70" s="20" t="s">
        <v>481</v>
      </c>
      <c r="O70" s="18" t="s">
        <v>481</v>
      </c>
      <c r="P70" s="20" t="s">
        <v>481</v>
      </c>
      <c r="Q70" s="18" t="n">
        <v>470.22903061</v>
      </c>
      <c r="R70" s="20" t="n">
        <v>4.41222337</v>
      </c>
    </row>
    <row r="71" spans="1:18">
      <c r="A71" s="15" t="s">
        <v>546</v>
      </c>
      <c r="B71" s="17" t="n">
        <v>6115</v>
      </c>
      <c r="C71" s="18">
        <f>(17.0/B71*100)</f>
        <v/>
      </c>
      <c r="D71" s="19" t="n">
        <v>6098</v>
      </c>
      <c r="E71" s="18" t="n">
        <v>532.71998429</v>
      </c>
      <c r="F71" s="20" t="n">
        <v>7.16091178</v>
      </c>
      <c r="G71" s="18" t="n">
        <v>539.34963597</v>
      </c>
      <c r="H71" s="20" t="n">
        <v>1.48045142</v>
      </c>
      <c r="I71" s="18" t="s">
        <v>481</v>
      </c>
      <c r="J71" s="20" t="s">
        <v>481</v>
      </c>
      <c r="K71" s="18" t="s">
        <v>481</v>
      </c>
      <c r="L71" s="20" t="s">
        <v>481</v>
      </c>
      <c r="M71" s="18" t="s">
        <v>481</v>
      </c>
      <c r="N71" s="20" t="s">
        <v>481</v>
      </c>
      <c r="O71" s="18" t="s">
        <v>481</v>
      </c>
      <c r="P71" s="20" t="s">
        <v>481</v>
      </c>
      <c r="Q71" s="18" t="n">
        <v>512.26110024</v>
      </c>
      <c r="R71" s="20" t="n">
        <v>4.84352281</v>
      </c>
    </row>
    <row r="72" spans="1:18">
      <c r="A72" s="15" t="s">
        <v>547</v>
      </c>
      <c r="B72" s="17" t="n">
        <v>7708</v>
      </c>
      <c r="C72" s="18">
        <f>(5.0/B72*100)</f>
        <v/>
      </c>
      <c r="D72" s="19" t="n">
        <v>7703</v>
      </c>
      <c r="E72" s="18" t="n">
        <v>550.73675451</v>
      </c>
      <c r="F72" s="20" t="n">
        <v>5.9338489</v>
      </c>
      <c r="G72" s="18" t="n">
        <v>493.07423228</v>
      </c>
      <c r="H72" s="20" t="n">
        <v>2.44964727</v>
      </c>
      <c r="I72" s="18" t="s">
        <v>481</v>
      </c>
      <c r="J72" s="20" t="s">
        <v>481</v>
      </c>
      <c r="K72" s="18" t="s">
        <v>481</v>
      </c>
      <c r="L72" s="20" t="s">
        <v>481</v>
      </c>
      <c r="M72" s="18" t="s">
        <v>481</v>
      </c>
      <c r="N72" s="20" t="s">
        <v>481</v>
      </c>
      <c r="O72" s="18" t="s">
        <v>481</v>
      </c>
      <c r="P72" s="20" t="s">
        <v>481</v>
      </c>
      <c r="Q72" s="18" t="n">
        <v>463.90311057</v>
      </c>
      <c r="R72" s="20" t="n">
        <v>8.381759779999999</v>
      </c>
    </row>
    <row r="73" spans="1:18">
      <c r="A73" s="15" t="s">
        <v>548</v>
      </c>
      <c r="B73" s="17" t="n">
        <v>8249</v>
      </c>
      <c r="C73" s="18">
        <f>(143.0/B73*100)</f>
        <v/>
      </c>
      <c r="D73" s="19" t="n">
        <v>8106</v>
      </c>
      <c r="E73" s="18" t="n">
        <v>430.54503486</v>
      </c>
      <c r="F73" s="20" t="n">
        <v>9.589820660000001</v>
      </c>
      <c r="G73" s="18" t="n">
        <v>410.30930735</v>
      </c>
      <c r="H73" s="20" t="n">
        <v>3.17948831</v>
      </c>
      <c r="I73" s="18" t="s">
        <v>481</v>
      </c>
      <c r="J73" s="20" t="s">
        <v>481</v>
      </c>
      <c r="K73" s="18" t="s">
        <v>481</v>
      </c>
      <c r="L73" s="20" t="s">
        <v>481</v>
      </c>
      <c r="M73" s="18" t="s">
        <v>481</v>
      </c>
      <c r="N73" s="20" t="s">
        <v>481</v>
      </c>
      <c r="O73" s="18" t="s">
        <v>481</v>
      </c>
      <c r="P73" s="20" t="s">
        <v>481</v>
      </c>
      <c r="Q73" s="18" t="n">
        <v>396.84324758</v>
      </c>
      <c r="R73" s="20" t="n">
        <v>5.37721875</v>
      </c>
    </row>
    <row r="74" spans="1:18">
      <c r="A74" s="15" t="s">
        <v>549</v>
      </c>
      <c r="B74" s="17" t="n">
        <v>4692</v>
      </c>
      <c r="C74" s="18">
        <f>(82.0/B74*100)</f>
        <v/>
      </c>
      <c r="D74" s="19" t="n">
        <v>4610</v>
      </c>
      <c r="E74" s="18" t="n">
        <v>378.92170585</v>
      </c>
      <c r="F74" s="20" t="n">
        <v>7.98754576</v>
      </c>
      <c r="G74" s="18" t="n">
        <v>446.26403032</v>
      </c>
      <c r="H74" s="20" t="n">
        <v>1.89838818</v>
      </c>
      <c r="I74" s="18" t="s">
        <v>481</v>
      </c>
      <c r="J74" s="20" t="s">
        <v>481</v>
      </c>
      <c r="K74" s="18" t="s">
        <v>481</v>
      </c>
      <c r="L74" s="20" t="s">
        <v>481</v>
      </c>
      <c r="M74" s="18" t="n">
        <v>342.1149</v>
      </c>
      <c r="N74" s="20" t="n">
        <v>48.25081635</v>
      </c>
      <c r="O74" s="18" t="n">
        <v>335.39772229</v>
      </c>
      <c r="P74" s="20" t="n">
        <v>44.63143432</v>
      </c>
      <c r="Q74" s="18" t="n">
        <v>397.43184669</v>
      </c>
      <c r="R74" s="20" t="n">
        <v>3.60132729</v>
      </c>
    </row>
    <row r="75" spans="1:18">
      <c r="A75" s="15" t="s">
        <v>550</v>
      </c>
      <c r="B75" s="17" t="n">
        <v>5375</v>
      </c>
      <c r="C75" s="18">
        <f>(196.0/B75*100)</f>
        <v/>
      </c>
      <c r="D75" s="19" t="n">
        <v>5179</v>
      </c>
      <c r="E75" s="18" t="n">
        <v>356.41421777</v>
      </c>
      <c r="F75" s="20" t="n">
        <v>7.16612036</v>
      </c>
      <c r="G75" s="18" t="n">
        <v>363.34963913</v>
      </c>
      <c r="H75" s="20" t="n">
        <v>3.03685346</v>
      </c>
      <c r="I75" s="18" t="s">
        <v>481</v>
      </c>
      <c r="J75" s="20" t="s">
        <v>481</v>
      </c>
      <c r="K75" s="18" t="s">
        <v>481</v>
      </c>
      <c r="L75" s="20" t="s">
        <v>481</v>
      </c>
      <c r="M75" s="18" t="s">
        <v>481</v>
      </c>
      <c r="N75" s="20" t="s">
        <v>481</v>
      </c>
      <c r="O75" s="18" t="s">
        <v>481</v>
      </c>
      <c r="P75" s="20" t="s">
        <v>481</v>
      </c>
      <c r="Q75" s="18" t="n">
        <v>352.43139218</v>
      </c>
      <c r="R75" s="20" t="n">
        <v>4.95361306</v>
      </c>
    </row>
    <row r="76" spans="1:18">
      <c r="A76" s="15" t="s">
        <v>551</v>
      </c>
      <c r="B76" s="17" t="n">
        <v>14167</v>
      </c>
      <c r="C76" s="18">
        <f>(227.0/B76*100)</f>
        <v/>
      </c>
      <c r="D76" s="19" t="n">
        <v>13940</v>
      </c>
      <c r="E76" s="18" t="n">
        <v>432.4491005</v>
      </c>
      <c r="F76" s="20" t="n">
        <v>4.33721527</v>
      </c>
      <c r="G76" s="18" t="n">
        <v>439.43100185</v>
      </c>
      <c r="H76" s="20" t="n">
        <v>2.88245695</v>
      </c>
      <c r="I76" s="18" t="s">
        <v>481</v>
      </c>
      <c r="J76" s="20" t="s">
        <v>481</v>
      </c>
      <c r="K76" s="18" t="s">
        <v>481</v>
      </c>
      <c r="L76" s="20" t="s">
        <v>481</v>
      </c>
      <c r="M76" s="18" t="s">
        <v>481</v>
      </c>
      <c r="N76" s="20" t="s">
        <v>481</v>
      </c>
      <c r="O76" s="18" t="s">
        <v>481</v>
      </c>
      <c r="P76" s="20" t="s">
        <v>481</v>
      </c>
      <c r="Q76" s="18" t="n">
        <v>420.31455129</v>
      </c>
      <c r="R76" s="20" t="n">
        <v>3.87635924</v>
      </c>
    </row>
    <row r="77" spans="1:18">
      <c r="A77" s="15" t="s">
        <v>552</v>
      </c>
      <c r="B77" s="17" t="n">
        <v>6062</v>
      </c>
      <c r="C77" s="18">
        <f>(82.0/B77*100)</f>
        <v/>
      </c>
      <c r="D77" s="19" t="n">
        <v>5980</v>
      </c>
      <c r="E77" s="18" t="n">
        <v>481.62106083</v>
      </c>
      <c r="F77" s="20" t="n">
        <v>7.85516427</v>
      </c>
      <c r="G77" s="18" t="n">
        <v>443.74185029</v>
      </c>
      <c r="H77" s="20" t="n">
        <v>2.68459477</v>
      </c>
      <c r="I77" s="18" t="s">
        <v>481</v>
      </c>
      <c r="J77" s="20" t="s">
        <v>481</v>
      </c>
      <c r="K77" s="18" t="s">
        <v>481</v>
      </c>
      <c r="L77" s="20" t="s">
        <v>481</v>
      </c>
      <c r="M77" s="18" t="s">
        <v>481</v>
      </c>
      <c r="N77" s="20" t="s">
        <v>481</v>
      </c>
      <c r="O77" s="18" t="s">
        <v>481</v>
      </c>
      <c r="P77" s="20" t="s">
        <v>481</v>
      </c>
      <c r="Q77" s="18" t="n">
        <v>412.70443456</v>
      </c>
      <c r="R77" s="20" t="n">
        <v>3.85654923</v>
      </c>
    </row>
    <row r="78" spans="1:18">
      <c r="A78" s="15" t="s">
        <v>553</v>
      </c>
      <c r="B78" s="17" t="n">
        <v>5826</v>
      </c>
      <c r="C78" s="18">
        <f>(0.0/B78*100)</f>
        <v/>
      </c>
      <c r="D78" s="19" t="n">
        <v>5826</v>
      </c>
      <c r="E78" s="18" t="n">
        <v>544.38706078</v>
      </c>
      <c r="F78" s="20" t="n">
        <v>28.03386945</v>
      </c>
      <c r="G78" s="18" t="n">
        <v>487.32802325</v>
      </c>
      <c r="H78" s="20" t="n">
        <v>3.73259643</v>
      </c>
      <c r="I78" s="18" t="s">
        <v>481</v>
      </c>
      <c r="J78" s="20" t="s">
        <v>481</v>
      </c>
      <c r="K78" s="18" t="s">
        <v>481</v>
      </c>
      <c r="L78" s="20" t="s">
        <v>481</v>
      </c>
      <c r="M78" s="18" t="s">
        <v>481</v>
      </c>
      <c r="N78" s="20" t="s">
        <v>481</v>
      </c>
      <c r="O78" s="18" t="n">
        <v>467.54670199</v>
      </c>
      <c r="P78" s="20" t="n">
        <v>29.13973499</v>
      </c>
      <c r="Q78" s="18" t="n">
        <v>473.07225106</v>
      </c>
      <c r="R78" s="20" t="n">
        <v>6.86727864</v>
      </c>
    </row>
    <row customHeight="1" ht="25" r="79" spans="1:18">
      <c r="A79" s="15" t="s">
        <v>554</v>
      </c>
      <c r="B79" s="17" t="n">
        <v>1657</v>
      </c>
      <c r="C79" s="18">
        <f>(41.0/B79*100)</f>
        <v/>
      </c>
      <c r="D79" s="19" t="n">
        <v>1616</v>
      </c>
      <c r="E79" s="18" t="n">
        <v>500.85946355</v>
      </c>
      <c r="F79" s="20" t="n">
        <v>8.93441574</v>
      </c>
      <c r="G79" s="18" t="n">
        <v>476.53512315</v>
      </c>
      <c r="H79" s="20" t="n">
        <v>7.48657744</v>
      </c>
      <c r="I79" s="18" t="s">
        <v>481</v>
      </c>
      <c r="J79" s="20" t="s">
        <v>481</v>
      </c>
      <c r="K79" s="18" t="s">
        <v>481</v>
      </c>
      <c r="L79" s="20" t="s">
        <v>481</v>
      </c>
      <c r="M79" s="18" t="s">
        <v>481</v>
      </c>
      <c r="N79" s="20" t="s">
        <v>481</v>
      </c>
      <c r="O79" s="18" t="s">
        <v>481</v>
      </c>
      <c r="P79" s="20" t="s">
        <v>481</v>
      </c>
      <c r="Q79" s="18" t="n">
        <v>438.3555374</v>
      </c>
      <c r="R79" s="20" t="n">
        <v>8.89818032</v>
      </c>
    </row>
    <row r="80" spans="1:18">
      <c r="A80" s="15" t="s">
        <v>555</v>
      </c>
      <c r="B80" s="17" t="n">
        <v>7841</v>
      </c>
      <c r="C80" s="18">
        <f>(0.0/B80*100)</f>
        <v/>
      </c>
      <c r="D80" s="19" t="n">
        <v>7841</v>
      </c>
      <c r="E80" s="18" t="n">
        <v>417.5577095</v>
      </c>
      <c r="F80" s="20" t="n">
        <v>7.96906251</v>
      </c>
      <c r="G80" s="18" t="n">
        <v>428.42810635</v>
      </c>
      <c r="H80" s="20" t="n">
        <v>3.378823</v>
      </c>
      <c r="I80" s="18" t="s">
        <v>481</v>
      </c>
      <c r="J80" s="20" t="s">
        <v>481</v>
      </c>
      <c r="K80" s="18" t="s">
        <v>481</v>
      </c>
      <c r="L80" s="20" t="s">
        <v>481</v>
      </c>
      <c r="M80" s="18" t="s">
        <v>481</v>
      </c>
      <c r="N80" s="20" t="s">
        <v>481</v>
      </c>
      <c r="O80" s="18" t="s">
        <v>481</v>
      </c>
      <c r="P80" s="20" t="s">
        <v>481</v>
      </c>
      <c r="Q80" s="18" t="n">
        <v>413.01905763</v>
      </c>
      <c r="R80" s="20" t="n">
        <v>13.97405396</v>
      </c>
    </row>
    <row r="81" spans="1:18">
      <c r="A81" s="23" t="s">
        <v>556</v>
      </c>
      <c r="B81" s="17" t="n">
        <v>8861</v>
      </c>
      <c r="C81" s="18">
        <f>(76.0/B81*100)</f>
        <v/>
      </c>
      <c r="D81" s="19" t="n">
        <v>8785</v>
      </c>
      <c r="E81" s="18" t="n">
        <v>400.62100815</v>
      </c>
      <c r="F81" s="20" t="n">
        <v>12.7154727</v>
      </c>
      <c r="G81" s="18" t="n">
        <v>433.82163322</v>
      </c>
      <c r="H81" s="20" t="n">
        <v>3.63426295</v>
      </c>
      <c r="I81" s="18" t="s">
        <v>481</v>
      </c>
      <c r="J81" s="20" t="s">
        <v>481</v>
      </c>
      <c r="K81" s="18" t="s">
        <v>481</v>
      </c>
      <c r="L81" s="20" t="s">
        <v>481</v>
      </c>
      <c r="M81" s="18" t="s">
        <v>481</v>
      </c>
      <c r="N81" s="20" t="s">
        <v>481</v>
      </c>
      <c r="O81" s="18" t="s">
        <v>481</v>
      </c>
      <c r="P81" s="20" t="s">
        <v>481</v>
      </c>
      <c r="Q81" s="18" t="n">
        <v>411.62156248</v>
      </c>
      <c r="R81" s="20" t="n">
        <v>4.44737606</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605</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545.27761786</v>
      </c>
      <c r="F7" s="20" t="n">
        <v>2.24439683</v>
      </c>
      <c r="G7" s="18" t="n">
        <v>492.63032709</v>
      </c>
      <c r="H7" s="20" t="n">
        <v>2.16604541</v>
      </c>
      <c r="I7" s="18" t="s">
        <v>481</v>
      </c>
      <c r="J7" s="20" t="s">
        <v>481</v>
      </c>
      <c r="K7" s="18" t="s">
        <v>481</v>
      </c>
      <c r="L7" s="20" t="s">
        <v>481</v>
      </c>
      <c r="M7" s="18" t="s">
        <v>481</v>
      </c>
      <c r="N7" s="20" t="s">
        <v>481</v>
      </c>
      <c r="O7" s="18" t="s">
        <v>481</v>
      </c>
      <c r="P7" s="20" t="s">
        <v>481</v>
      </c>
      <c r="Q7" s="18" t="n">
        <v>462.07159501</v>
      </c>
      <c r="R7" s="20" t="n">
        <v>2.88020597</v>
      </c>
    </row>
    <row r="8" spans="1:18">
      <c r="A8" s="15" t="s">
        <v>483</v>
      </c>
      <c r="B8" s="17" t="n">
        <v>7007</v>
      </c>
      <c r="C8" s="18">
        <f>(20.0/B8*100)</f>
        <v/>
      </c>
      <c r="D8" s="19" t="n">
        <v>6987</v>
      </c>
      <c r="E8" s="18" t="n">
        <v>533.40725465</v>
      </c>
      <c r="F8" s="20" t="n">
        <v>4.15100022</v>
      </c>
      <c r="G8" s="18" t="n">
        <v>484.78191504</v>
      </c>
      <c r="H8" s="20" t="n">
        <v>3.00068152</v>
      </c>
      <c r="I8" s="18" t="s">
        <v>481</v>
      </c>
      <c r="J8" s="20" t="s">
        <v>481</v>
      </c>
      <c r="K8" s="18" t="s">
        <v>481</v>
      </c>
      <c r="L8" s="20" t="s">
        <v>481</v>
      </c>
      <c r="M8" s="18" t="s">
        <v>481</v>
      </c>
      <c r="N8" s="20" t="s">
        <v>481</v>
      </c>
      <c r="O8" s="18" t="s">
        <v>481</v>
      </c>
      <c r="P8" s="20" t="s">
        <v>481</v>
      </c>
      <c r="Q8" s="18" t="n">
        <v>432.95132524</v>
      </c>
      <c r="R8" s="20" t="n">
        <v>4.58142655</v>
      </c>
    </row>
    <row r="9" spans="1:18">
      <c r="A9" s="15" t="s">
        <v>484</v>
      </c>
      <c r="B9" s="17" t="n">
        <v>9651</v>
      </c>
      <c r="C9" s="18">
        <f>(77.0/B9*100)</f>
        <v/>
      </c>
      <c r="D9" s="19" t="n">
        <v>9574</v>
      </c>
      <c r="E9" s="18" t="n">
        <v>535.99412951</v>
      </c>
      <c r="F9" s="20" t="n">
        <v>3.06679822</v>
      </c>
      <c r="G9" s="18" t="n">
        <v>497.72371326</v>
      </c>
      <c r="H9" s="20" t="n">
        <v>2.63794499</v>
      </c>
      <c r="I9" s="18" t="s">
        <v>481</v>
      </c>
      <c r="J9" s="20" t="s">
        <v>481</v>
      </c>
      <c r="K9" s="18" t="s">
        <v>481</v>
      </c>
      <c r="L9" s="20" t="s">
        <v>481</v>
      </c>
      <c r="M9" s="18" t="s">
        <v>481</v>
      </c>
      <c r="N9" s="20" t="s">
        <v>481</v>
      </c>
      <c r="O9" s="18" t="s">
        <v>481</v>
      </c>
      <c r="P9" s="20" t="s">
        <v>481</v>
      </c>
      <c r="Q9" s="18" t="n">
        <v>445.24405163</v>
      </c>
      <c r="R9" s="20" t="n">
        <v>3.71241562</v>
      </c>
    </row>
    <row r="10" spans="1:18">
      <c r="A10" s="15" t="s">
        <v>485</v>
      </c>
      <c r="B10" s="17" t="n">
        <v>20058</v>
      </c>
      <c r="C10" s="18">
        <f>(521.0/B10*100)</f>
        <v/>
      </c>
      <c r="D10" s="19" t="n">
        <v>19537</v>
      </c>
      <c r="E10" s="18" t="n">
        <v>549.91869047</v>
      </c>
      <c r="F10" s="20" t="n">
        <v>2.85223046</v>
      </c>
      <c r="G10" s="18" t="n">
        <v>520.61706957</v>
      </c>
      <c r="H10" s="20" t="n">
        <v>2.3812363</v>
      </c>
      <c r="I10" s="18" t="s">
        <v>481</v>
      </c>
      <c r="J10" s="20" t="s">
        <v>481</v>
      </c>
      <c r="K10" s="18" t="s">
        <v>481</v>
      </c>
      <c r="L10" s="20" t="s">
        <v>481</v>
      </c>
      <c r="M10" s="18" t="s">
        <v>481</v>
      </c>
      <c r="N10" s="20" t="s">
        <v>481</v>
      </c>
      <c r="O10" s="18" t="s">
        <v>481</v>
      </c>
      <c r="P10" s="20" t="s">
        <v>481</v>
      </c>
      <c r="Q10" s="18" t="n">
        <v>493.37208446</v>
      </c>
      <c r="R10" s="20" t="n">
        <v>3.67886811</v>
      </c>
    </row>
    <row r="11" spans="1:18">
      <c r="A11" s="15" t="s">
        <v>486</v>
      </c>
      <c r="B11" s="17" t="n">
        <v>7053</v>
      </c>
      <c r="C11" s="18">
        <f>(45.0/B11*100)</f>
        <v/>
      </c>
      <c r="D11" s="19" t="n">
        <v>7008</v>
      </c>
      <c r="E11" s="18" t="n">
        <v>495.70086814</v>
      </c>
      <c r="F11" s="20" t="n">
        <v>3.78715125</v>
      </c>
      <c r="G11" s="18" t="n">
        <v>457.92689653</v>
      </c>
      <c r="H11" s="20" t="n">
        <v>2.97627787</v>
      </c>
      <c r="I11" s="18" t="s">
        <v>481</v>
      </c>
      <c r="J11" s="20" t="s">
        <v>481</v>
      </c>
      <c r="K11" s="18" t="s">
        <v>481</v>
      </c>
      <c r="L11" s="20" t="s">
        <v>481</v>
      </c>
      <c r="M11" s="18" t="s">
        <v>481</v>
      </c>
      <c r="N11" s="20" t="s">
        <v>481</v>
      </c>
      <c r="O11" s="18" t="s">
        <v>481</v>
      </c>
      <c r="P11" s="20" t="s">
        <v>481</v>
      </c>
      <c r="Q11" s="18" t="n">
        <v>420.61659748</v>
      </c>
      <c r="R11" s="20" t="n">
        <v>3.81094056</v>
      </c>
    </row>
    <row r="12" spans="1:18">
      <c r="A12" s="15" t="s">
        <v>487</v>
      </c>
      <c r="B12" s="17" t="n">
        <v>6894</v>
      </c>
      <c r="C12" s="18">
        <f>(55.0/B12*100)</f>
        <v/>
      </c>
      <c r="D12" s="19" t="n">
        <v>6839</v>
      </c>
      <c r="E12" s="18" t="n">
        <v>537.30751776</v>
      </c>
      <c r="F12" s="20" t="n">
        <v>3.89835853</v>
      </c>
      <c r="G12" s="18" t="n">
        <v>490.39305545</v>
      </c>
      <c r="H12" s="20" t="n">
        <v>2.782228</v>
      </c>
      <c r="I12" s="18" t="s">
        <v>481</v>
      </c>
      <c r="J12" s="20" t="s">
        <v>481</v>
      </c>
      <c r="K12" s="18" t="s">
        <v>481</v>
      </c>
      <c r="L12" s="20" t="s">
        <v>481</v>
      </c>
      <c r="M12" s="18" t="s">
        <v>481</v>
      </c>
      <c r="N12" s="20" t="s">
        <v>481</v>
      </c>
      <c r="O12" s="18" t="s">
        <v>481</v>
      </c>
      <c r="P12" s="20" t="s">
        <v>481</v>
      </c>
      <c r="Q12" s="18" t="n">
        <v>436.24184836</v>
      </c>
      <c r="R12" s="20" t="n">
        <v>5.28357076</v>
      </c>
    </row>
    <row r="13" spans="1:18">
      <c r="A13" s="15" t="s">
        <v>488</v>
      </c>
      <c r="B13" s="17" t="n">
        <v>7161</v>
      </c>
      <c r="C13" s="18">
        <f>(0.0/B13*100)</f>
        <v/>
      </c>
      <c r="D13" s="19" t="n">
        <v>7161</v>
      </c>
      <c r="E13" s="18" t="n">
        <v>518.9573457499999</v>
      </c>
      <c r="F13" s="20" t="n">
        <v>3.5676865</v>
      </c>
      <c r="G13" s="18" t="n">
        <v>487.77892819</v>
      </c>
      <c r="H13" s="20" t="n">
        <v>2.59901237</v>
      </c>
      <c r="I13" s="18" t="s">
        <v>481</v>
      </c>
      <c r="J13" s="20" t="s">
        <v>481</v>
      </c>
      <c r="K13" s="18" t="s">
        <v>481</v>
      </c>
      <c r="L13" s="20" t="s">
        <v>481</v>
      </c>
      <c r="M13" s="18" t="s">
        <v>481</v>
      </c>
      <c r="N13" s="20" t="s">
        <v>481</v>
      </c>
      <c r="O13" s="18" t="s">
        <v>481</v>
      </c>
      <c r="P13" s="20" t="s">
        <v>481</v>
      </c>
      <c r="Q13" s="18" t="s">
        <v>481</v>
      </c>
      <c r="R13" s="20" t="s">
        <v>481</v>
      </c>
    </row>
    <row r="14" spans="1:18">
      <c r="A14" s="15" t="s">
        <v>489</v>
      </c>
      <c r="B14" s="17" t="n">
        <v>5587</v>
      </c>
      <c r="C14" s="18">
        <f>(74.0/B14*100)</f>
        <v/>
      </c>
      <c r="D14" s="19" t="n">
        <v>5513</v>
      </c>
      <c r="E14" s="18" t="n">
        <v>544.5248454600001</v>
      </c>
      <c r="F14" s="20" t="n">
        <v>3.82232785</v>
      </c>
      <c r="G14" s="18" t="n">
        <v>521.21661812</v>
      </c>
      <c r="H14" s="20" t="n">
        <v>2.1833319</v>
      </c>
      <c r="I14" s="18" t="s">
        <v>481</v>
      </c>
      <c r="J14" s="20" t="s">
        <v>481</v>
      </c>
      <c r="K14" s="18" t="s">
        <v>481</v>
      </c>
      <c r="L14" s="20" t="s">
        <v>481</v>
      </c>
      <c r="M14" s="18" t="s">
        <v>481</v>
      </c>
      <c r="N14" s="20" t="s">
        <v>481</v>
      </c>
      <c r="O14" s="18" t="s">
        <v>481</v>
      </c>
      <c r="P14" s="20" t="s">
        <v>481</v>
      </c>
      <c r="Q14" s="18" t="n">
        <v>482.80086375</v>
      </c>
      <c r="R14" s="20" t="n">
        <v>4.75247448</v>
      </c>
    </row>
    <row r="15" spans="1:18">
      <c r="A15" s="15" t="s">
        <v>490</v>
      </c>
      <c r="B15" s="17" t="n">
        <v>5882</v>
      </c>
      <c r="C15" s="18">
        <f>(52.0/B15*100)</f>
        <v/>
      </c>
      <c r="D15" s="19" t="n">
        <v>5830</v>
      </c>
      <c r="E15" s="18" t="n">
        <v>544.38008628</v>
      </c>
      <c r="F15" s="20" t="n">
        <v>3.15282077</v>
      </c>
      <c r="G15" s="18" t="n">
        <v>522.15966337</v>
      </c>
      <c r="H15" s="20" t="n">
        <v>2.80615574</v>
      </c>
      <c r="I15" s="18" t="s">
        <v>481</v>
      </c>
      <c r="J15" s="20" t="s">
        <v>481</v>
      </c>
      <c r="K15" s="18" t="s">
        <v>481</v>
      </c>
      <c r="L15" s="20" t="s">
        <v>481</v>
      </c>
      <c r="M15" s="18" t="s">
        <v>481</v>
      </c>
      <c r="N15" s="20" t="s">
        <v>481</v>
      </c>
      <c r="O15" s="18" t="s">
        <v>481</v>
      </c>
      <c r="P15" s="20" t="s">
        <v>481</v>
      </c>
      <c r="Q15" s="18" t="n">
        <v>489.38630324</v>
      </c>
      <c r="R15" s="20" t="n">
        <v>5.35331982</v>
      </c>
    </row>
    <row r="16" spans="1:18">
      <c r="A16" s="15" t="s">
        <v>491</v>
      </c>
      <c r="B16" s="17" t="n">
        <v>6108</v>
      </c>
      <c r="C16" s="18">
        <f>(98.0/B16*100)</f>
        <v/>
      </c>
      <c r="D16" s="19" t="n">
        <v>6010</v>
      </c>
      <c r="E16" s="18" t="n">
        <v>534.97106645</v>
      </c>
      <c r="F16" s="20" t="n">
        <v>4.65161243</v>
      </c>
      <c r="G16" s="18" t="n">
        <v>502.42777386</v>
      </c>
      <c r="H16" s="20" t="n">
        <v>2.62004533</v>
      </c>
      <c r="I16" s="18" t="s">
        <v>481</v>
      </c>
      <c r="J16" s="20" t="s">
        <v>481</v>
      </c>
      <c r="K16" s="18" t="s">
        <v>481</v>
      </c>
      <c r="L16" s="20" t="s">
        <v>481</v>
      </c>
      <c r="M16" s="18" t="s">
        <v>481</v>
      </c>
      <c r="N16" s="20" t="s">
        <v>481</v>
      </c>
      <c r="O16" s="18" t="s">
        <v>481</v>
      </c>
      <c r="P16" s="20" t="s">
        <v>481</v>
      </c>
      <c r="Q16" s="18" t="n">
        <v>437.55648554</v>
      </c>
      <c r="R16" s="20" t="n">
        <v>5.5569857</v>
      </c>
    </row>
    <row r="17" spans="1:18">
      <c r="A17" s="15" t="s">
        <v>492</v>
      </c>
      <c r="B17" s="17" t="n">
        <v>6504</v>
      </c>
      <c r="C17" s="18">
        <f>(658.0/B17*100)</f>
        <v/>
      </c>
      <c r="D17" s="19" t="n">
        <v>5846</v>
      </c>
      <c r="E17" s="18" t="n">
        <v>553.40722403</v>
      </c>
      <c r="F17" s="20" t="n">
        <v>4.15105365</v>
      </c>
      <c r="G17" s="18" t="n">
        <v>522.32558445</v>
      </c>
      <c r="H17" s="20" t="n">
        <v>3.14758182</v>
      </c>
      <c r="I17" s="18" t="s">
        <v>481</v>
      </c>
      <c r="J17" s="20" t="s">
        <v>481</v>
      </c>
      <c r="K17" s="18" t="s">
        <v>481</v>
      </c>
      <c r="L17" s="20" t="s">
        <v>481</v>
      </c>
      <c r="M17" s="18" t="s">
        <v>481</v>
      </c>
      <c r="N17" s="20" t="s">
        <v>481</v>
      </c>
      <c r="O17" s="18" t="s">
        <v>481</v>
      </c>
      <c r="P17" s="20" t="s">
        <v>481</v>
      </c>
      <c r="Q17" s="18" t="n">
        <v>473.06591319</v>
      </c>
      <c r="R17" s="20" t="n">
        <v>4.38401341</v>
      </c>
    </row>
    <row r="18" spans="1:18">
      <c r="A18" s="15" t="s">
        <v>493</v>
      </c>
      <c r="B18" s="17" t="n">
        <v>5532</v>
      </c>
      <c r="C18" s="18">
        <f>(28.0/B18*100)</f>
        <v/>
      </c>
      <c r="D18" s="19" t="n">
        <v>5504</v>
      </c>
      <c r="E18" s="18" t="n">
        <v>509.39479278</v>
      </c>
      <c r="F18" s="20" t="n">
        <v>3.81404005</v>
      </c>
      <c r="G18" s="18" t="n">
        <v>460.30230542</v>
      </c>
      <c r="H18" s="20" t="n">
        <v>4.78528269</v>
      </c>
      <c r="I18" s="18" t="s">
        <v>481</v>
      </c>
      <c r="J18" s="20" t="s">
        <v>481</v>
      </c>
      <c r="K18" s="18" t="s">
        <v>481</v>
      </c>
      <c r="L18" s="20" t="s">
        <v>481</v>
      </c>
      <c r="M18" s="18" t="s">
        <v>481</v>
      </c>
      <c r="N18" s="20" t="s">
        <v>481</v>
      </c>
      <c r="O18" s="18" t="s">
        <v>481</v>
      </c>
      <c r="P18" s="20" t="s">
        <v>481</v>
      </c>
      <c r="Q18" s="18" t="n">
        <v>428.07444708</v>
      </c>
      <c r="R18" s="20" t="n">
        <v>6.13249364</v>
      </c>
    </row>
    <row r="19" spans="1:18">
      <c r="A19" s="15" t="s">
        <v>494</v>
      </c>
      <c r="B19" s="17" t="n">
        <v>5658</v>
      </c>
      <c r="C19" s="18">
        <f>(61.0/B19*100)</f>
        <v/>
      </c>
      <c r="D19" s="19" t="n">
        <v>5597</v>
      </c>
      <c r="E19" s="18" t="n">
        <v>494.10428644</v>
      </c>
      <c r="F19" s="20" t="n">
        <v>3.68634344</v>
      </c>
      <c r="G19" s="18" t="n">
        <v>463.44375119</v>
      </c>
      <c r="H19" s="20" t="n">
        <v>3.02232915</v>
      </c>
      <c r="I19" s="18" t="s">
        <v>481</v>
      </c>
      <c r="J19" s="20" t="s">
        <v>481</v>
      </c>
      <c r="K19" s="18" t="s">
        <v>481</v>
      </c>
      <c r="L19" s="20" t="s">
        <v>481</v>
      </c>
      <c r="M19" s="18" t="s">
        <v>481</v>
      </c>
      <c r="N19" s="20" t="s">
        <v>481</v>
      </c>
      <c r="O19" s="18" t="s">
        <v>481</v>
      </c>
      <c r="P19" s="20" t="s">
        <v>481</v>
      </c>
      <c r="Q19" s="18" t="n">
        <v>433.29513923</v>
      </c>
      <c r="R19" s="20" t="n">
        <v>5.81307817</v>
      </c>
    </row>
    <row r="20" spans="1:18">
      <c r="A20" s="15" t="s">
        <v>495</v>
      </c>
      <c r="B20" s="17" t="n">
        <v>3371</v>
      </c>
      <c r="C20" s="18">
        <f>(75.0/B20*100)</f>
        <v/>
      </c>
      <c r="D20" s="19" t="n">
        <v>3296</v>
      </c>
      <c r="E20" s="18" t="n">
        <v>503.64723646</v>
      </c>
      <c r="F20" s="20" t="n">
        <v>3.82950974</v>
      </c>
      <c r="G20" s="18" t="n">
        <v>482.0764068</v>
      </c>
      <c r="H20" s="20" t="n">
        <v>2.85358056</v>
      </c>
      <c r="I20" s="18" t="s">
        <v>481</v>
      </c>
      <c r="J20" s="20" t="s">
        <v>481</v>
      </c>
      <c r="K20" s="18" t="s">
        <v>481</v>
      </c>
      <c r="L20" s="20" t="s">
        <v>481</v>
      </c>
      <c r="M20" s="18" t="s">
        <v>481</v>
      </c>
      <c r="N20" s="20" t="s">
        <v>481</v>
      </c>
      <c r="O20" s="18" t="s">
        <v>481</v>
      </c>
      <c r="P20" s="20" t="s">
        <v>481</v>
      </c>
      <c r="Q20" s="18" t="n">
        <v>451.59418728</v>
      </c>
      <c r="R20" s="20" t="n">
        <v>3.71075155</v>
      </c>
    </row>
    <row r="21" spans="1:18">
      <c r="A21" s="15" t="s">
        <v>496</v>
      </c>
      <c r="B21" s="17" t="n">
        <v>5741</v>
      </c>
      <c r="C21" s="18">
        <f>(44.0/B21*100)</f>
        <v/>
      </c>
      <c r="D21" s="19" t="n">
        <v>5697</v>
      </c>
      <c r="E21" s="18" t="n">
        <v>547.80163401</v>
      </c>
      <c r="F21" s="20" t="n">
        <v>3.09759418</v>
      </c>
      <c r="G21" s="18" t="n">
        <v>516.91568803</v>
      </c>
      <c r="H21" s="20" t="n">
        <v>2.47595483</v>
      </c>
      <c r="I21" s="18" t="s">
        <v>481</v>
      </c>
      <c r="J21" s="20" t="s">
        <v>481</v>
      </c>
      <c r="K21" s="18" t="s">
        <v>481</v>
      </c>
      <c r="L21" s="20" t="s">
        <v>481</v>
      </c>
      <c r="M21" s="18" t="s">
        <v>481</v>
      </c>
      <c r="N21" s="20" t="s">
        <v>481</v>
      </c>
      <c r="O21" s="18" t="s">
        <v>481</v>
      </c>
      <c r="P21" s="20" t="s">
        <v>481</v>
      </c>
      <c r="Q21" s="18" t="n">
        <v>490.99684212</v>
      </c>
      <c r="R21" s="20" t="n">
        <v>4.13303466</v>
      </c>
    </row>
    <row r="22" spans="1:18">
      <c r="A22" s="15" t="s">
        <v>497</v>
      </c>
      <c r="B22" s="17" t="n">
        <v>6598</v>
      </c>
      <c r="C22" s="18">
        <f>(32.0/B22*100)</f>
        <v/>
      </c>
      <c r="D22" s="19" t="n">
        <v>6566</v>
      </c>
      <c r="E22" s="18" t="n">
        <v>524.15069003</v>
      </c>
      <c r="F22" s="20" t="n">
        <v>4.31465593</v>
      </c>
      <c r="G22" s="18" t="n">
        <v>464.16063963</v>
      </c>
      <c r="H22" s="20" t="n">
        <v>3.82583344</v>
      </c>
      <c r="I22" s="18" t="s">
        <v>481</v>
      </c>
      <c r="J22" s="20" t="s">
        <v>481</v>
      </c>
      <c r="K22" s="18" t="s">
        <v>481</v>
      </c>
      <c r="L22" s="20" t="s">
        <v>481</v>
      </c>
      <c r="M22" s="18" t="s">
        <v>481</v>
      </c>
      <c r="N22" s="20" t="s">
        <v>481</v>
      </c>
      <c r="O22" s="18" t="n">
        <v>524.1654796</v>
      </c>
      <c r="P22" s="20" t="n">
        <v>24.15616561</v>
      </c>
      <c r="Q22" s="18" t="n">
        <v>437.15340512</v>
      </c>
      <c r="R22" s="20" t="n">
        <v>6.04698544</v>
      </c>
    </row>
    <row r="23" spans="1:18">
      <c r="A23" s="15" t="s">
        <v>498</v>
      </c>
      <c r="B23" s="17" t="n">
        <v>11583</v>
      </c>
      <c r="C23" s="18">
        <f>(210.0/B23*100)</f>
        <v/>
      </c>
      <c r="D23" s="19" t="n">
        <v>11373</v>
      </c>
      <c r="E23" s="18" t="n">
        <v>509.88709907</v>
      </c>
      <c r="F23" s="20" t="n">
        <v>4.5103321</v>
      </c>
      <c r="G23" s="18" t="n">
        <v>485.95603372</v>
      </c>
      <c r="H23" s="20" t="n">
        <v>2.62922219</v>
      </c>
      <c r="I23" s="18" t="s">
        <v>481</v>
      </c>
      <c r="J23" s="20" t="s">
        <v>481</v>
      </c>
      <c r="K23" s="18" t="s">
        <v>481</v>
      </c>
      <c r="L23" s="20" t="s">
        <v>481</v>
      </c>
      <c r="M23" s="18" t="s">
        <v>481</v>
      </c>
      <c r="N23" s="20" t="s">
        <v>481</v>
      </c>
      <c r="O23" s="18" t="s">
        <v>481</v>
      </c>
      <c r="P23" s="20" t="s">
        <v>481</v>
      </c>
      <c r="Q23" s="18" t="n">
        <v>441.00973145</v>
      </c>
      <c r="R23" s="20" t="n">
        <v>5.25982971</v>
      </c>
    </row>
    <row r="24" spans="1:18">
      <c r="A24" s="15" t="s">
        <v>499</v>
      </c>
      <c r="B24" s="17" t="n">
        <v>6647</v>
      </c>
      <c r="C24" s="18">
        <f>(7.0/B24*100)</f>
        <v/>
      </c>
      <c r="D24" s="19" t="n">
        <v>6640</v>
      </c>
      <c r="E24" s="18" t="n">
        <v>543.09103204</v>
      </c>
      <c r="F24" s="20" t="n">
        <v>3.68934109</v>
      </c>
      <c r="G24" s="18" t="n">
        <v>501.0791399</v>
      </c>
      <c r="H24" s="20" t="n">
        <v>3.03912642</v>
      </c>
      <c r="I24" s="18" t="s">
        <v>481</v>
      </c>
      <c r="J24" s="20" t="s">
        <v>481</v>
      </c>
      <c r="K24" s="18" t="s">
        <v>481</v>
      </c>
      <c r="L24" s="20" t="s">
        <v>481</v>
      </c>
      <c r="M24" s="18" t="s">
        <v>481</v>
      </c>
      <c r="N24" s="20" t="s">
        <v>481</v>
      </c>
      <c r="O24" s="18" t="s">
        <v>481</v>
      </c>
      <c r="P24" s="20" t="s">
        <v>481</v>
      </c>
      <c r="Q24" s="18" t="n">
        <v>473.08899306</v>
      </c>
      <c r="R24" s="20" t="n">
        <v>8.195552989999999</v>
      </c>
    </row>
    <row r="25" spans="1:18">
      <c r="A25" s="15" t="s">
        <v>500</v>
      </c>
      <c r="B25" s="17" t="n">
        <v>5581</v>
      </c>
      <c r="C25" s="18">
        <f>(24.0/B25*100)</f>
        <v/>
      </c>
      <c r="D25" s="19" t="n">
        <v>5557</v>
      </c>
      <c r="E25" s="18" t="n">
        <v>563.8495956</v>
      </c>
      <c r="F25" s="20" t="n">
        <v>6.14426595</v>
      </c>
      <c r="G25" s="18" t="n">
        <v>517.69141609</v>
      </c>
      <c r="H25" s="20" t="n">
        <v>3.45255817</v>
      </c>
      <c r="I25" s="18" t="s">
        <v>481</v>
      </c>
      <c r="J25" s="20" t="s">
        <v>481</v>
      </c>
      <c r="K25" s="18" t="s">
        <v>481</v>
      </c>
      <c r="L25" s="20" t="s">
        <v>481</v>
      </c>
      <c r="M25" s="18" t="s">
        <v>481</v>
      </c>
      <c r="N25" s="20" t="s">
        <v>481</v>
      </c>
      <c r="O25" s="18" t="s">
        <v>481</v>
      </c>
      <c r="P25" s="20" t="s">
        <v>481</v>
      </c>
      <c r="Q25" s="18" t="n">
        <v>499.63283718</v>
      </c>
      <c r="R25" s="20" t="n">
        <v>5.07653337</v>
      </c>
    </row>
    <row r="26" spans="1:18">
      <c r="A26" s="15" t="s">
        <v>501</v>
      </c>
      <c r="B26" s="17" t="n">
        <v>4869</v>
      </c>
      <c r="C26" s="18">
        <f>(32.0/B26*100)</f>
        <v/>
      </c>
      <c r="D26" s="19" t="n">
        <v>4837</v>
      </c>
      <c r="E26" s="18" t="n">
        <v>510.7291245</v>
      </c>
      <c r="F26" s="20" t="n">
        <v>3.09346596</v>
      </c>
      <c r="G26" s="18" t="n">
        <v>485.44093492</v>
      </c>
      <c r="H26" s="20" t="n">
        <v>2.35307323</v>
      </c>
      <c r="I26" s="18" t="s">
        <v>481</v>
      </c>
      <c r="J26" s="20" t="s">
        <v>481</v>
      </c>
      <c r="K26" s="18" t="s">
        <v>481</v>
      </c>
      <c r="L26" s="20" t="s">
        <v>481</v>
      </c>
      <c r="M26" s="18" t="s">
        <v>481</v>
      </c>
      <c r="N26" s="20" t="s">
        <v>481</v>
      </c>
      <c r="O26" s="18" t="s">
        <v>481</v>
      </c>
      <c r="P26" s="20" t="s">
        <v>481</v>
      </c>
      <c r="Q26" s="18" t="n">
        <v>475.15947457</v>
      </c>
      <c r="R26" s="20" t="n">
        <v>3.58395826</v>
      </c>
    </row>
    <row r="27" spans="1:18">
      <c r="A27" s="15" t="s">
        <v>502</v>
      </c>
      <c r="B27" s="17" t="n">
        <v>5299</v>
      </c>
      <c r="C27" s="18">
        <f>(17.0/B27*100)</f>
        <v/>
      </c>
      <c r="D27" s="19" t="n">
        <v>5282</v>
      </c>
      <c r="E27" s="18" t="n">
        <v>525.7318504</v>
      </c>
      <c r="F27" s="20" t="n">
        <v>3.22105967</v>
      </c>
      <c r="G27" s="18" t="n">
        <v>472.20250025</v>
      </c>
      <c r="H27" s="20" t="n">
        <v>2.14054787</v>
      </c>
      <c r="I27" s="18" t="s">
        <v>481</v>
      </c>
      <c r="J27" s="20" t="s">
        <v>481</v>
      </c>
      <c r="K27" s="18" t="s">
        <v>481</v>
      </c>
      <c r="L27" s="20" t="s">
        <v>481</v>
      </c>
      <c r="M27" s="18" t="s">
        <v>481</v>
      </c>
      <c r="N27" s="20" t="s">
        <v>481</v>
      </c>
      <c r="O27" s="18" t="s">
        <v>481</v>
      </c>
      <c r="P27" s="20" t="s">
        <v>481</v>
      </c>
      <c r="Q27" s="18" t="n">
        <v>451.0577068</v>
      </c>
      <c r="R27" s="20" t="n">
        <v>3.10215853</v>
      </c>
    </row>
    <row r="28" spans="1:18">
      <c r="A28" s="15" t="s">
        <v>503</v>
      </c>
      <c r="B28" s="17" t="n">
        <v>7568</v>
      </c>
      <c r="C28" s="18">
        <f>(51.0/B28*100)</f>
        <v/>
      </c>
      <c r="D28" s="19" t="n">
        <v>7517</v>
      </c>
      <c r="E28" s="18" t="n">
        <v>451.86859632</v>
      </c>
      <c r="F28" s="20" t="n">
        <v>4.9848255</v>
      </c>
      <c r="G28" s="18" t="n">
        <v>421.82939215</v>
      </c>
      <c r="H28" s="20" t="n">
        <v>2.49223301</v>
      </c>
      <c r="I28" s="18" t="s">
        <v>481</v>
      </c>
      <c r="J28" s="20" t="s">
        <v>481</v>
      </c>
      <c r="K28" s="18" t="s">
        <v>481</v>
      </c>
      <c r="L28" s="20" t="s">
        <v>481</v>
      </c>
      <c r="M28" s="18" t="s">
        <v>481</v>
      </c>
      <c r="N28" s="20" t="s">
        <v>481</v>
      </c>
      <c r="O28" s="18" t="s">
        <v>481</v>
      </c>
      <c r="P28" s="20" t="s">
        <v>481</v>
      </c>
      <c r="Q28" s="18" t="n">
        <v>387.874801</v>
      </c>
      <c r="R28" s="20" t="n">
        <v>4.92965519</v>
      </c>
    </row>
    <row r="29" spans="1:18">
      <c r="A29" s="15" t="s">
        <v>504</v>
      </c>
      <c r="B29" s="17" t="n">
        <v>5385</v>
      </c>
      <c r="C29" s="18">
        <f>(30.0/B29*100)</f>
        <v/>
      </c>
      <c r="D29" s="19" t="n">
        <v>5355</v>
      </c>
      <c r="E29" s="18" t="n">
        <v>534.6630409099999</v>
      </c>
      <c r="F29" s="20" t="n">
        <v>5.74680771</v>
      </c>
      <c r="G29" s="18" t="n">
        <v>509.66629864</v>
      </c>
      <c r="H29" s="20" t="n">
        <v>2.5052825</v>
      </c>
      <c r="I29" s="18" t="s">
        <v>481</v>
      </c>
      <c r="J29" s="20" t="s">
        <v>481</v>
      </c>
      <c r="K29" s="18" t="s">
        <v>481</v>
      </c>
      <c r="L29" s="20" t="s">
        <v>481</v>
      </c>
      <c r="M29" s="18" t="s">
        <v>481</v>
      </c>
      <c r="N29" s="20" t="s">
        <v>481</v>
      </c>
      <c r="O29" s="18" t="s">
        <v>481</v>
      </c>
      <c r="P29" s="20" t="s">
        <v>481</v>
      </c>
      <c r="Q29" s="18" t="n">
        <v>462.97708782</v>
      </c>
      <c r="R29" s="20" t="n">
        <v>4.7620935</v>
      </c>
    </row>
    <row r="30" spans="1:18">
      <c r="A30" s="15" t="s">
        <v>505</v>
      </c>
      <c r="B30" s="17" t="n">
        <v>4520</v>
      </c>
      <c r="C30" s="18">
        <f>(96.0/B30*100)</f>
        <v/>
      </c>
      <c r="D30" s="19" t="n">
        <v>4424</v>
      </c>
      <c r="E30" s="18" t="n">
        <v>550.53275334</v>
      </c>
      <c r="F30" s="20" t="n">
        <v>4.61532831</v>
      </c>
      <c r="G30" s="18" t="n">
        <v>513.202132</v>
      </c>
      <c r="H30" s="20" t="n">
        <v>2.85394991</v>
      </c>
      <c r="I30" s="18" t="s">
        <v>481</v>
      </c>
      <c r="J30" s="20" t="s">
        <v>481</v>
      </c>
      <c r="K30" s="18" t="s">
        <v>481</v>
      </c>
      <c r="L30" s="20" t="s">
        <v>481</v>
      </c>
      <c r="M30" s="18" t="s">
        <v>481</v>
      </c>
      <c r="N30" s="20" t="s">
        <v>481</v>
      </c>
      <c r="O30" s="18" t="s">
        <v>481</v>
      </c>
      <c r="P30" s="20" t="s">
        <v>481</v>
      </c>
      <c r="Q30" s="18" t="n">
        <v>474.91675825</v>
      </c>
      <c r="R30" s="20" t="n">
        <v>4.33142497</v>
      </c>
    </row>
    <row r="31" spans="1:18">
      <c r="A31" s="15" t="s">
        <v>506</v>
      </c>
      <c r="B31" s="17" t="n">
        <v>5456</v>
      </c>
      <c r="C31" s="18">
        <f>(125.0/B31*100)</f>
        <v/>
      </c>
      <c r="D31" s="19" t="n">
        <v>5331</v>
      </c>
      <c r="E31" s="18" t="n">
        <v>525.31914537</v>
      </c>
      <c r="F31" s="20" t="n">
        <v>4.62088401</v>
      </c>
      <c r="G31" s="18" t="n">
        <v>519.5538496</v>
      </c>
      <c r="H31" s="20" t="n">
        <v>2.63541919</v>
      </c>
      <c r="I31" s="18" t="s">
        <v>481</v>
      </c>
      <c r="J31" s="20" t="s">
        <v>481</v>
      </c>
      <c r="K31" s="18" t="s">
        <v>481</v>
      </c>
      <c r="L31" s="20" t="s">
        <v>481</v>
      </c>
      <c r="M31" s="18" t="s">
        <v>481</v>
      </c>
      <c r="N31" s="20" t="s">
        <v>481</v>
      </c>
      <c r="O31" s="18" t="s">
        <v>481</v>
      </c>
      <c r="P31" s="20" t="s">
        <v>481</v>
      </c>
      <c r="Q31" s="18" t="n">
        <v>494.89506549</v>
      </c>
      <c r="R31" s="20" t="n">
        <v>3.79111355</v>
      </c>
    </row>
    <row r="32" spans="1:18">
      <c r="A32" s="15" t="s">
        <v>507</v>
      </c>
      <c r="B32" s="17" t="n">
        <v>4478</v>
      </c>
      <c r="C32" s="18">
        <f>(5.0/B32*100)</f>
        <v/>
      </c>
      <c r="D32" s="19" t="n">
        <v>4473</v>
      </c>
      <c r="E32" s="18" t="n">
        <v>547.9202017</v>
      </c>
      <c r="F32" s="20" t="n">
        <v>4.14662485</v>
      </c>
      <c r="G32" s="18" t="n">
        <v>495.17636918</v>
      </c>
      <c r="H32" s="20" t="n">
        <v>2.33454038</v>
      </c>
      <c r="I32" s="18" t="s">
        <v>481</v>
      </c>
      <c r="J32" s="20" t="s">
        <v>481</v>
      </c>
      <c r="K32" s="18" t="s">
        <v>481</v>
      </c>
      <c r="L32" s="20" t="s">
        <v>481</v>
      </c>
      <c r="M32" s="18" t="s">
        <v>481</v>
      </c>
      <c r="N32" s="20" t="s">
        <v>481</v>
      </c>
      <c r="O32" s="18" t="s">
        <v>481</v>
      </c>
      <c r="P32" s="20" t="s">
        <v>481</v>
      </c>
      <c r="Q32" s="18" t="n">
        <v>439.36870242</v>
      </c>
      <c r="R32" s="20" t="n">
        <v>14.37239983</v>
      </c>
    </row>
    <row r="33" spans="1:18">
      <c r="A33" s="15" t="s">
        <v>508</v>
      </c>
      <c r="B33" s="17" t="n">
        <v>7325</v>
      </c>
      <c r="C33" s="18">
        <f>(74.0/B33*100)</f>
        <v/>
      </c>
      <c r="D33" s="19" t="n">
        <v>7251</v>
      </c>
      <c r="E33" s="18" t="n">
        <v>536.79272758</v>
      </c>
      <c r="F33" s="20" t="n">
        <v>5.34907653</v>
      </c>
      <c r="G33" s="18" t="n">
        <v>496.75935113</v>
      </c>
      <c r="H33" s="20" t="n">
        <v>2.70578179</v>
      </c>
      <c r="I33" s="18" t="s">
        <v>481</v>
      </c>
      <c r="J33" s="20" t="s">
        <v>481</v>
      </c>
      <c r="K33" s="18" t="s">
        <v>481</v>
      </c>
      <c r="L33" s="20" t="s">
        <v>481</v>
      </c>
      <c r="M33" s="18" t="s">
        <v>481</v>
      </c>
      <c r="N33" s="20" t="s">
        <v>481</v>
      </c>
      <c r="O33" s="18" t="s">
        <v>481</v>
      </c>
      <c r="P33" s="20" t="s">
        <v>481</v>
      </c>
      <c r="Q33" s="18" t="n">
        <v>460.38641753</v>
      </c>
      <c r="R33" s="20" t="n">
        <v>5.26733973</v>
      </c>
    </row>
    <row r="34" spans="1:18">
      <c r="A34" s="15" t="s">
        <v>509</v>
      </c>
      <c r="B34" s="17" t="n">
        <v>6350</v>
      </c>
      <c r="C34" s="18">
        <f>(65.0/B34*100)</f>
        <v/>
      </c>
      <c r="D34" s="19" t="n">
        <v>6285</v>
      </c>
      <c r="E34" s="18" t="n">
        <v>498.13031837</v>
      </c>
      <c r="F34" s="20" t="n">
        <v>5.24319604</v>
      </c>
      <c r="G34" s="18" t="n">
        <v>452.55202178</v>
      </c>
      <c r="H34" s="20" t="n">
        <v>3.02736634</v>
      </c>
      <c r="I34" s="18" t="s">
        <v>481</v>
      </c>
      <c r="J34" s="20" t="s">
        <v>481</v>
      </c>
      <c r="K34" s="18" t="s">
        <v>481</v>
      </c>
      <c r="L34" s="20" t="s">
        <v>481</v>
      </c>
      <c r="M34" s="18" t="s">
        <v>481</v>
      </c>
      <c r="N34" s="20" t="s">
        <v>481</v>
      </c>
      <c r="O34" s="18" t="s">
        <v>481</v>
      </c>
      <c r="P34" s="20" t="s">
        <v>481</v>
      </c>
      <c r="Q34" s="18" t="n">
        <v>392.74699126</v>
      </c>
      <c r="R34" s="20" t="n">
        <v>5.4779702</v>
      </c>
    </row>
    <row r="35" spans="1:18">
      <c r="A35" s="15" t="s">
        <v>510</v>
      </c>
      <c r="B35" s="17" t="n">
        <v>6406</v>
      </c>
      <c r="C35" s="18">
        <f>(36.0/B35*100)</f>
        <v/>
      </c>
      <c r="D35" s="19" t="n">
        <v>6370</v>
      </c>
      <c r="E35" s="18" t="n">
        <v>532.5525393299999</v>
      </c>
      <c r="F35" s="20" t="n">
        <v>3.76722274</v>
      </c>
      <c r="G35" s="18" t="n">
        <v>502.65285497</v>
      </c>
      <c r="H35" s="20" t="n">
        <v>1.86779419</v>
      </c>
      <c r="I35" s="18" t="s">
        <v>481</v>
      </c>
      <c r="J35" s="20" t="s">
        <v>481</v>
      </c>
      <c r="K35" s="18" t="s">
        <v>481</v>
      </c>
      <c r="L35" s="20" t="s">
        <v>481</v>
      </c>
      <c r="M35" s="18" t="s">
        <v>481</v>
      </c>
      <c r="N35" s="20" t="s">
        <v>481</v>
      </c>
      <c r="O35" s="18" t="s">
        <v>481</v>
      </c>
      <c r="P35" s="20" t="s">
        <v>481</v>
      </c>
      <c r="Q35" s="18" t="n">
        <v>474.0442628</v>
      </c>
      <c r="R35" s="20" t="n">
        <v>4.0769182</v>
      </c>
    </row>
    <row r="36" spans="1:18">
      <c r="A36" s="15" t="s">
        <v>511</v>
      </c>
      <c r="B36" s="17" t="n">
        <v>6736</v>
      </c>
      <c r="C36" s="18">
        <f>(26.0/B36*100)</f>
        <v/>
      </c>
      <c r="D36" s="19" t="n">
        <v>6710</v>
      </c>
      <c r="E36" s="18" t="n">
        <v>529.29062717</v>
      </c>
      <c r="F36" s="20" t="n">
        <v>3.72323774</v>
      </c>
      <c r="G36" s="18" t="n">
        <v>488.36292387</v>
      </c>
      <c r="H36" s="20" t="n">
        <v>2.26607434</v>
      </c>
      <c r="I36" s="18" t="s">
        <v>481</v>
      </c>
      <c r="J36" s="20" t="s">
        <v>481</v>
      </c>
      <c r="K36" s="18" t="s">
        <v>481</v>
      </c>
      <c r="L36" s="20" t="s">
        <v>481</v>
      </c>
      <c r="M36" s="18" t="s">
        <v>481</v>
      </c>
      <c r="N36" s="20" t="s">
        <v>481</v>
      </c>
      <c r="O36" s="18" t="s">
        <v>481</v>
      </c>
      <c r="P36" s="20" t="s">
        <v>481</v>
      </c>
      <c r="Q36" s="18" t="n">
        <v>464.94662465</v>
      </c>
      <c r="R36" s="20" t="n">
        <v>4.79797892</v>
      </c>
    </row>
    <row r="37" spans="1:18">
      <c r="A37" s="15" t="s">
        <v>512</v>
      </c>
      <c r="B37" s="17" t="n">
        <v>5458</v>
      </c>
      <c r="C37" s="18">
        <f>(62.0/B37*100)</f>
        <v/>
      </c>
      <c r="D37" s="19" t="n">
        <v>5396</v>
      </c>
      <c r="E37" s="18" t="n">
        <v>525.84126582</v>
      </c>
      <c r="F37" s="20" t="n">
        <v>4.5980303</v>
      </c>
      <c r="G37" s="18" t="n">
        <v>500.84949826</v>
      </c>
      <c r="H37" s="20" t="n">
        <v>3.0728703</v>
      </c>
      <c r="I37" s="18" t="s">
        <v>481</v>
      </c>
      <c r="J37" s="20" t="s">
        <v>481</v>
      </c>
      <c r="K37" s="18" t="s">
        <v>481</v>
      </c>
      <c r="L37" s="20" t="s">
        <v>481</v>
      </c>
      <c r="M37" s="18" t="s">
        <v>481</v>
      </c>
      <c r="N37" s="20" t="s">
        <v>481</v>
      </c>
      <c r="O37" s="18" t="s">
        <v>481</v>
      </c>
      <c r="P37" s="20" t="s">
        <v>481</v>
      </c>
      <c r="Q37" s="18" t="n">
        <v>456.35293521</v>
      </c>
      <c r="R37" s="20" t="n">
        <v>5.81740068</v>
      </c>
    </row>
    <row r="38" spans="1:18">
      <c r="A38" s="15" t="s">
        <v>513</v>
      </c>
      <c r="B38" s="17" t="n">
        <v>5860</v>
      </c>
      <c r="C38" s="18">
        <f>(16.0/B38*100)</f>
        <v/>
      </c>
      <c r="D38" s="19" t="n">
        <v>5844</v>
      </c>
      <c r="E38" s="18" t="n">
        <v>525.45947233</v>
      </c>
      <c r="F38" s="20" t="n">
        <v>5.14360564</v>
      </c>
      <c r="G38" s="18" t="n">
        <v>490.61799521</v>
      </c>
      <c r="H38" s="20" t="n">
        <v>2.9809853</v>
      </c>
      <c r="I38" s="18" t="s">
        <v>481</v>
      </c>
      <c r="J38" s="20" t="s">
        <v>481</v>
      </c>
      <c r="K38" s="18" t="s">
        <v>481</v>
      </c>
      <c r="L38" s="20" t="s">
        <v>481</v>
      </c>
      <c r="M38" s="18" t="s">
        <v>481</v>
      </c>
      <c r="N38" s="20" t="s">
        <v>481</v>
      </c>
      <c r="O38" s="18" t="s">
        <v>481</v>
      </c>
      <c r="P38" s="20" t="s">
        <v>481</v>
      </c>
      <c r="Q38" s="18" t="n">
        <v>447.33695196</v>
      </c>
      <c r="R38" s="20" t="n">
        <v>4.91530676</v>
      </c>
    </row>
    <row r="39" spans="1:18">
      <c r="A39" s="15" t="s">
        <v>514</v>
      </c>
      <c r="B39" s="17" t="n">
        <v>5895</v>
      </c>
      <c r="C39" s="18">
        <f>(30.0/B39*100)</f>
        <v/>
      </c>
      <c r="D39" s="19" t="n">
        <v>5865</v>
      </c>
      <c r="E39" s="18" t="n">
        <v>464.04869034</v>
      </c>
      <c r="F39" s="20" t="n">
        <v>7.91449483</v>
      </c>
      <c r="G39" s="18" t="n">
        <v>427.68018199</v>
      </c>
      <c r="H39" s="20" t="n">
        <v>3.71182581</v>
      </c>
      <c r="I39" s="18" t="s">
        <v>481</v>
      </c>
      <c r="J39" s="20" t="s">
        <v>481</v>
      </c>
      <c r="K39" s="18" t="s">
        <v>481</v>
      </c>
      <c r="L39" s="20" t="s">
        <v>481</v>
      </c>
      <c r="M39" s="18" t="s">
        <v>481</v>
      </c>
      <c r="N39" s="20" t="s">
        <v>481</v>
      </c>
      <c r="O39" s="18" t="s">
        <v>481</v>
      </c>
      <c r="P39" s="20" t="s">
        <v>481</v>
      </c>
      <c r="Q39" s="18" t="n">
        <v>385.76833409</v>
      </c>
      <c r="R39" s="20" t="n">
        <v>6.55332915</v>
      </c>
    </row>
    <row r="40" spans="1:18">
      <c r="A40" s="15" t="s">
        <v>515</v>
      </c>
      <c r="B40" s="17" t="n">
        <v>14157</v>
      </c>
      <c r="C40" s="18">
        <f>(263.0/B40*100)</f>
        <v/>
      </c>
      <c r="D40" s="19" t="n">
        <v>13894</v>
      </c>
      <c r="E40" s="18" t="n">
        <v>532.02750085</v>
      </c>
      <c r="F40" s="20" t="n">
        <v>4.2604995</v>
      </c>
      <c r="G40" s="18" t="n">
        <v>502.71935117</v>
      </c>
      <c r="H40" s="20" t="n">
        <v>2.87261245</v>
      </c>
      <c r="I40" s="18" t="s">
        <v>481</v>
      </c>
      <c r="J40" s="20" t="s">
        <v>481</v>
      </c>
      <c r="K40" s="18" t="s">
        <v>481</v>
      </c>
      <c r="L40" s="20" t="s">
        <v>481</v>
      </c>
      <c r="M40" s="18" t="s">
        <v>481</v>
      </c>
      <c r="N40" s="20" t="s">
        <v>481</v>
      </c>
      <c r="O40" s="18" t="s">
        <v>481</v>
      </c>
      <c r="P40" s="20" t="s">
        <v>481</v>
      </c>
      <c r="Q40" s="18" t="n">
        <v>460.35349709</v>
      </c>
      <c r="R40" s="20" t="n">
        <v>3.70105022</v>
      </c>
    </row>
    <row r="41" spans="1:18">
      <c r="A41" s="15" t="s">
        <v>516</v>
      </c>
      <c r="B41" s="17" t="n">
        <v>5712</v>
      </c>
      <c r="C41" s="18">
        <f>(40.0/B41*100)</f>
        <v/>
      </c>
      <c r="D41" s="19" t="n">
        <v>5672</v>
      </c>
      <c r="E41" s="18" t="n">
        <v>528.99749544</v>
      </c>
      <c r="F41" s="20" t="n">
        <v>4.07797431</v>
      </c>
      <c r="G41" s="18" t="n">
        <v>491.40364544</v>
      </c>
      <c r="H41" s="20" t="n">
        <v>3.462434</v>
      </c>
      <c r="I41" s="18" t="s">
        <v>481</v>
      </c>
      <c r="J41" s="20" t="s">
        <v>481</v>
      </c>
      <c r="K41" s="18" t="s">
        <v>481</v>
      </c>
      <c r="L41" s="20" t="s">
        <v>481</v>
      </c>
      <c r="M41" s="18" t="s">
        <v>481</v>
      </c>
      <c r="N41" s="20" t="s">
        <v>481</v>
      </c>
      <c r="O41" s="18" t="s">
        <v>481</v>
      </c>
      <c r="P41" s="20" t="s">
        <v>481</v>
      </c>
      <c r="Q41" s="18" t="n">
        <v>460.88493045</v>
      </c>
      <c r="R41" s="20" t="n">
        <v>7.07127516</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351.56333626</v>
      </c>
      <c r="F45" s="20" t="n">
        <v>8.062242680000001</v>
      </c>
      <c r="G45" s="18" t="n">
        <v>352.01218489</v>
      </c>
      <c r="H45" s="20" t="n">
        <v>3.43864735</v>
      </c>
      <c r="I45" s="18" t="s">
        <v>481</v>
      </c>
      <c r="J45" s="20" t="s">
        <v>481</v>
      </c>
      <c r="K45" s="18" t="s">
        <v>481</v>
      </c>
      <c r="L45" s="20" t="s">
        <v>481</v>
      </c>
      <c r="M45" s="18" t="n">
        <v>352.28107404</v>
      </c>
      <c r="N45" s="20" t="n">
        <v>43.58053647</v>
      </c>
      <c r="O45" s="18" t="n">
        <v>310.56558505</v>
      </c>
      <c r="P45" s="20" t="n">
        <v>19.74865559</v>
      </c>
      <c r="Q45" s="18" t="n">
        <v>347.79944662</v>
      </c>
      <c r="R45" s="20" t="n">
        <v>3.13051347</v>
      </c>
    </row>
    <row r="46" spans="1:18">
      <c r="A46" s="15" t="s">
        <v>521</v>
      </c>
      <c r="B46" s="17" t="n">
        <v>23141</v>
      </c>
      <c r="C46" s="18">
        <f>(1129.0/B46*100)</f>
        <v/>
      </c>
      <c r="D46" s="19" t="n">
        <v>22012</v>
      </c>
      <c r="E46" s="18" t="n">
        <v>448.72299936</v>
      </c>
      <c r="F46" s="20" t="n">
        <v>5.22975617</v>
      </c>
      <c r="G46" s="18" t="n">
        <v>412.33913657</v>
      </c>
      <c r="H46" s="20" t="n">
        <v>2.60555464</v>
      </c>
      <c r="I46" s="18" t="s">
        <v>481</v>
      </c>
      <c r="J46" s="20" t="s">
        <v>481</v>
      </c>
      <c r="K46" s="18" t="s">
        <v>481</v>
      </c>
      <c r="L46" s="20" t="s">
        <v>481</v>
      </c>
      <c r="M46" s="18" t="s">
        <v>481</v>
      </c>
      <c r="N46" s="20" t="s">
        <v>481</v>
      </c>
      <c r="O46" s="18" t="s">
        <v>481</v>
      </c>
      <c r="P46" s="20" t="s">
        <v>481</v>
      </c>
      <c r="Q46" s="18" t="n">
        <v>371.41185183</v>
      </c>
      <c r="R46" s="20" t="n">
        <v>3.90103502</v>
      </c>
    </row>
    <row r="47" spans="1:18">
      <c r="A47" s="15" t="s">
        <v>522</v>
      </c>
      <c r="B47" s="17" t="n">
        <v>5928</v>
      </c>
      <c r="C47" s="18">
        <f>(70.0/B47*100)</f>
        <v/>
      </c>
      <c r="D47" s="19" t="n">
        <v>5858</v>
      </c>
      <c r="E47" s="18" t="n">
        <v>476.81779419</v>
      </c>
      <c r="F47" s="20" t="n">
        <v>4.97898485</v>
      </c>
      <c r="G47" s="18" t="n">
        <v>424.99971936</v>
      </c>
      <c r="H47" s="20" t="n">
        <v>5.04247824</v>
      </c>
      <c r="I47" s="18" t="s">
        <v>481</v>
      </c>
      <c r="J47" s="20" t="s">
        <v>481</v>
      </c>
      <c r="K47" s="18" t="s">
        <v>481</v>
      </c>
      <c r="L47" s="20" t="s">
        <v>481</v>
      </c>
      <c r="M47" s="18" t="s">
        <v>481</v>
      </c>
      <c r="N47" s="20" t="s">
        <v>481</v>
      </c>
      <c r="O47" s="18" t="s">
        <v>481</v>
      </c>
      <c r="P47" s="20" t="s">
        <v>481</v>
      </c>
      <c r="Q47" s="18" t="n">
        <v>390.65246745</v>
      </c>
      <c r="R47" s="20" t="n">
        <v>7.12487886</v>
      </c>
    </row>
    <row r="48" spans="1:18">
      <c r="A48" s="15" t="s">
        <v>523</v>
      </c>
      <c r="B48" s="17" t="n">
        <v>9841</v>
      </c>
      <c r="C48" s="18">
        <f>(7.0/B48*100)</f>
        <v/>
      </c>
      <c r="D48" s="19" t="n">
        <v>9834</v>
      </c>
      <c r="E48" s="18" t="n">
        <v>547.1897039200001</v>
      </c>
      <c r="F48" s="20" t="n">
        <v>11.67048775</v>
      </c>
      <c r="G48" s="18" t="n">
        <v>489.14445176</v>
      </c>
      <c r="H48" s="20" t="n">
        <v>4.8727387</v>
      </c>
      <c r="I48" s="18" t="s">
        <v>481</v>
      </c>
      <c r="J48" s="20" t="s">
        <v>481</v>
      </c>
      <c r="K48" s="18" t="s">
        <v>481</v>
      </c>
      <c r="L48" s="20" t="s">
        <v>481</v>
      </c>
      <c r="M48" s="18" t="s">
        <v>481</v>
      </c>
      <c r="N48" s="20" t="s">
        <v>481</v>
      </c>
      <c r="O48" s="18" t="s">
        <v>481</v>
      </c>
      <c r="P48" s="20" t="s">
        <v>481</v>
      </c>
      <c r="Q48" s="18" t="n">
        <v>437.37750235</v>
      </c>
      <c r="R48" s="20" t="n">
        <v>9.19686456</v>
      </c>
    </row>
    <row r="49" spans="1:18">
      <c r="A49" s="15" t="s">
        <v>524</v>
      </c>
      <c r="B49" s="17" t="n">
        <v>6349</v>
      </c>
      <c r="C49" s="18">
        <f>(56.0/B49*100)</f>
        <v/>
      </c>
      <c r="D49" s="19" t="n">
        <v>6293</v>
      </c>
      <c r="E49" s="18" t="n">
        <v>464.50610448</v>
      </c>
      <c r="F49" s="20" t="n">
        <v>5.66567672</v>
      </c>
      <c r="G49" s="18" t="n">
        <v>424.37873304</v>
      </c>
      <c r="H49" s="20" t="n">
        <v>3.06941644</v>
      </c>
      <c r="I49" s="18" t="s">
        <v>481</v>
      </c>
      <c r="J49" s="20" t="s">
        <v>481</v>
      </c>
      <c r="K49" s="18" t="s">
        <v>481</v>
      </c>
      <c r="L49" s="20" t="s">
        <v>481</v>
      </c>
      <c r="M49" s="18" t="s">
        <v>481</v>
      </c>
      <c r="N49" s="20" t="s">
        <v>481</v>
      </c>
      <c r="O49" s="18" t="n">
        <v>376.0645</v>
      </c>
      <c r="P49" s="20" t="n">
        <v>47.26912851</v>
      </c>
      <c r="Q49" s="18" t="n">
        <v>399.42737405</v>
      </c>
      <c r="R49" s="20" t="n">
        <v>5.27122939</v>
      </c>
    </row>
    <row r="50" spans="1:18">
      <c r="A50" s="15" t="s">
        <v>525</v>
      </c>
      <c r="B50" s="17" t="n">
        <v>11795</v>
      </c>
      <c r="C50" s="18">
        <f>(218.0/B50*100)</f>
        <v/>
      </c>
      <c r="D50" s="19" t="n">
        <v>11577</v>
      </c>
      <c r="E50" s="18" t="n">
        <v>456.82236024</v>
      </c>
      <c r="F50" s="20" t="n">
        <v>5.5087987</v>
      </c>
      <c r="G50" s="18" t="n">
        <v>420.3603473</v>
      </c>
      <c r="H50" s="20" t="n">
        <v>2.9123865</v>
      </c>
      <c r="I50" s="18" t="s">
        <v>481</v>
      </c>
      <c r="J50" s="20" t="s">
        <v>481</v>
      </c>
      <c r="K50" s="18" t="s">
        <v>481</v>
      </c>
      <c r="L50" s="20" t="s">
        <v>481</v>
      </c>
      <c r="M50" s="18" t="s">
        <v>481</v>
      </c>
      <c r="N50" s="20" t="s">
        <v>481</v>
      </c>
      <c r="O50" s="18" t="s">
        <v>481</v>
      </c>
      <c r="P50" s="20" t="s">
        <v>481</v>
      </c>
      <c r="Q50" s="18" t="n">
        <v>396.0811329</v>
      </c>
      <c r="R50" s="20" t="n">
        <v>5.66730212</v>
      </c>
    </row>
    <row r="51" spans="1:18">
      <c r="A51" s="15" t="s">
        <v>526</v>
      </c>
      <c r="B51" s="17" t="n">
        <v>6866</v>
      </c>
      <c r="C51" s="18">
        <f>(116.0/B51*100)</f>
        <v/>
      </c>
      <c r="D51" s="19" t="n">
        <v>6750</v>
      </c>
      <c r="E51" s="18" t="n">
        <v>463.38174594</v>
      </c>
      <c r="F51" s="20" t="n">
        <v>3.84546143</v>
      </c>
      <c r="G51" s="18" t="n">
        <v>420.7354512</v>
      </c>
      <c r="H51" s="20" t="n">
        <v>2.50802527</v>
      </c>
      <c r="I51" s="18" t="s">
        <v>481</v>
      </c>
      <c r="J51" s="20" t="s">
        <v>481</v>
      </c>
      <c r="K51" s="18" t="s">
        <v>481</v>
      </c>
      <c r="L51" s="20" t="s">
        <v>481</v>
      </c>
      <c r="M51" s="18" t="s">
        <v>481</v>
      </c>
      <c r="N51" s="20" t="s">
        <v>481</v>
      </c>
      <c r="O51" s="18" t="s">
        <v>481</v>
      </c>
      <c r="P51" s="20" t="s">
        <v>481</v>
      </c>
      <c r="Q51" s="18" t="n">
        <v>402.30143694</v>
      </c>
      <c r="R51" s="20" t="n">
        <v>3.76034228</v>
      </c>
    </row>
    <row r="52" spans="1:18">
      <c r="A52" s="15" t="s">
        <v>527</v>
      </c>
      <c r="B52" s="17" t="n">
        <v>5809</v>
      </c>
      <c r="C52" s="18">
        <f>(71.0/B52*100)</f>
        <v/>
      </c>
      <c r="D52" s="19" t="n">
        <v>5738</v>
      </c>
      <c r="E52" s="18" t="n">
        <v>523.43548974</v>
      </c>
      <c r="F52" s="20" t="n">
        <v>4.72026126</v>
      </c>
      <c r="G52" s="18" t="n">
        <v>487.13006956</v>
      </c>
      <c r="H52" s="20" t="n">
        <v>2.61882096</v>
      </c>
      <c r="I52" s="18" t="s">
        <v>481</v>
      </c>
      <c r="J52" s="20" t="s">
        <v>481</v>
      </c>
      <c r="K52" s="18" t="s">
        <v>481</v>
      </c>
      <c r="L52" s="20" t="s">
        <v>481</v>
      </c>
      <c r="M52" s="18" t="s">
        <v>481</v>
      </c>
      <c r="N52" s="20" t="s">
        <v>481</v>
      </c>
      <c r="O52" s="18" t="s">
        <v>481</v>
      </c>
      <c r="P52" s="20" t="s">
        <v>481</v>
      </c>
      <c r="Q52" s="18" t="n">
        <v>436.60881012</v>
      </c>
      <c r="R52" s="20" t="n">
        <v>5.44741398</v>
      </c>
    </row>
    <row r="53" spans="1:18">
      <c r="A53" s="15" t="s">
        <v>528</v>
      </c>
      <c r="B53" s="17" t="n">
        <v>5571</v>
      </c>
      <c r="C53" s="18">
        <f>(84.0/B53*100)</f>
        <v/>
      </c>
      <c r="D53" s="19" t="n">
        <v>5487</v>
      </c>
      <c r="E53" s="18" t="n">
        <v>470.75902751</v>
      </c>
      <c r="F53" s="20" t="n">
        <v>2.88283715</v>
      </c>
      <c r="G53" s="18" t="n">
        <v>436.13272558</v>
      </c>
      <c r="H53" s="20" t="n">
        <v>2.1836015</v>
      </c>
      <c r="I53" s="18" t="s">
        <v>481</v>
      </c>
      <c r="J53" s="20" t="s">
        <v>481</v>
      </c>
      <c r="K53" s="18" t="s">
        <v>481</v>
      </c>
      <c r="L53" s="20" t="s">
        <v>481</v>
      </c>
      <c r="M53" s="18" t="s">
        <v>481</v>
      </c>
      <c r="N53" s="20" t="s">
        <v>481</v>
      </c>
      <c r="O53" s="18" t="s">
        <v>481</v>
      </c>
      <c r="P53" s="20" t="s">
        <v>481</v>
      </c>
      <c r="Q53" s="18" t="n">
        <v>406.72194765</v>
      </c>
      <c r="R53" s="20" t="n">
        <v>3.74225532</v>
      </c>
    </row>
    <row r="54" spans="1:18">
      <c r="A54" s="15" t="s">
        <v>529</v>
      </c>
      <c r="B54" s="17" t="n">
        <v>4740</v>
      </c>
      <c r="C54" s="18">
        <f>(38.0/B54*100)</f>
        <v/>
      </c>
      <c r="D54" s="19" t="n">
        <v>4702</v>
      </c>
      <c r="E54" s="18" t="n">
        <v>381.20058208</v>
      </c>
      <c r="F54" s="20" t="n">
        <v>5.93094627</v>
      </c>
      <c r="G54" s="18" t="n">
        <v>365.28984581</v>
      </c>
      <c r="H54" s="20" t="n">
        <v>3.45501561</v>
      </c>
      <c r="I54" s="18" t="s">
        <v>481</v>
      </c>
      <c r="J54" s="20" t="s">
        <v>481</v>
      </c>
      <c r="K54" s="18" t="s">
        <v>481</v>
      </c>
      <c r="L54" s="20" t="s">
        <v>481</v>
      </c>
      <c r="M54" s="18" t="s">
        <v>481</v>
      </c>
      <c r="N54" s="20" t="s">
        <v>481</v>
      </c>
      <c r="O54" s="18" t="s">
        <v>481</v>
      </c>
      <c r="P54" s="20" t="s">
        <v>481</v>
      </c>
      <c r="Q54" s="18" t="n">
        <v>332.0538729</v>
      </c>
      <c r="R54" s="20" t="n">
        <v>3.70840875</v>
      </c>
    </row>
    <row r="55" spans="1:18">
      <c r="A55" s="15" t="s">
        <v>530</v>
      </c>
      <c r="B55" s="17" t="n">
        <v>5316</v>
      </c>
      <c r="C55" s="18">
        <f>(22.0/B55*100)</f>
        <v/>
      </c>
      <c r="D55" s="19" t="n">
        <v>5294</v>
      </c>
      <c r="E55" s="18" t="n">
        <v>433.85468493</v>
      </c>
      <c r="F55" s="20" t="n">
        <v>4.03904883</v>
      </c>
      <c r="G55" s="18" t="n">
        <v>388.55827462</v>
      </c>
      <c r="H55" s="20" t="n">
        <v>3.67252552</v>
      </c>
      <c r="I55" s="18" t="s">
        <v>481</v>
      </c>
      <c r="J55" s="20" t="s">
        <v>481</v>
      </c>
      <c r="K55" s="18" t="s">
        <v>481</v>
      </c>
      <c r="L55" s="20" t="s">
        <v>481</v>
      </c>
      <c r="M55" s="18" t="s">
        <v>481</v>
      </c>
      <c r="N55" s="20" t="s">
        <v>481</v>
      </c>
      <c r="O55" s="18" t="n">
        <v>374.35960116</v>
      </c>
      <c r="P55" s="20" t="n">
        <v>27.4743008</v>
      </c>
      <c r="Q55" s="18" t="n">
        <v>385.97644009</v>
      </c>
      <c r="R55" s="20" t="n">
        <v>3.83798395</v>
      </c>
    </row>
    <row r="56" spans="1:18">
      <c r="A56" s="15" t="s">
        <v>531</v>
      </c>
      <c r="B56" s="17" t="n">
        <v>5359</v>
      </c>
      <c r="C56" s="18">
        <f>(76.0/B56*100)</f>
        <v/>
      </c>
      <c r="D56" s="19" t="n">
        <v>5283</v>
      </c>
      <c r="E56" s="18" t="n">
        <v>556.77648158</v>
      </c>
      <c r="F56" s="20" t="n">
        <v>4.13185092</v>
      </c>
      <c r="G56" s="18" t="n">
        <v>523.73647278</v>
      </c>
      <c r="H56" s="20" t="n">
        <v>2.74846334</v>
      </c>
      <c r="I56" s="18" t="s">
        <v>481</v>
      </c>
      <c r="J56" s="20" t="s">
        <v>481</v>
      </c>
      <c r="K56" s="18" t="s">
        <v>481</v>
      </c>
      <c r="L56" s="20" t="s">
        <v>481</v>
      </c>
      <c r="M56" s="18" t="s">
        <v>481</v>
      </c>
      <c r="N56" s="20" t="s">
        <v>481</v>
      </c>
      <c r="O56" s="18" t="s">
        <v>481</v>
      </c>
      <c r="P56" s="20" t="s">
        <v>481</v>
      </c>
      <c r="Q56" s="18" t="n">
        <v>498.92875588</v>
      </c>
      <c r="R56" s="20" t="n">
        <v>7.34217518</v>
      </c>
    </row>
    <row r="57" spans="1:18">
      <c r="A57" s="15" t="s">
        <v>532</v>
      </c>
      <c r="B57" s="17" t="n">
        <v>6513</v>
      </c>
      <c r="C57" s="18">
        <f>(0.0/B57*100)</f>
        <v/>
      </c>
      <c r="D57" s="19" t="n">
        <v>6513</v>
      </c>
      <c r="E57" s="18" t="n">
        <v>450.77846623</v>
      </c>
      <c r="F57" s="20" t="n">
        <v>6.307158</v>
      </c>
      <c r="G57" s="18" t="n">
        <v>392.25758127</v>
      </c>
      <c r="H57" s="20" t="n">
        <v>3.01138356</v>
      </c>
      <c r="I57" s="18" t="s">
        <v>481</v>
      </c>
      <c r="J57" s="20" t="s">
        <v>481</v>
      </c>
      <c r="K57" s="18" t="s">
        <v>481</v>
      </c>
      <c r="L57" s="20" t="s">
        <v>481</v>
      </c>
      <c r="M57" s="18" t="n">
        <v>431.0803</v>
      </c>
      <c r="N57" s="20" t="n">
        <v>39.01167495</v>
      </c>
      <c r="O57" s="18" t="n">
        <v>445.64343695</v>
      </c>
      <c r="P57" s="20" t="n">
        <v>25.72771628</v>
      </c>
      <c r="Q57" s="18" t="n">
        <v>391.26811174</v>
      </c>
      <c r="R57" s="20" t="n">
        <v>5.40412504</v>
      </c>
    </row>
    <row r="58" spans="1:18">
      <c r="A58" s="15" t="s">
        <v>533</v>
      </c>
      <c r="B58" s="17" t="n">
        <v>7267</v>
      </c>
      <c r="C58" s="18">
        <f>(10.0/B58*100)</f>
        <v/>
      </c>
      <c r="D58" s="19" t="n">
        <v>7257</v>
      </c>
      <c r="E58" s="18" t="n">
        <v>435.34754565</v>
      </c>
      <c r="F58" s="20" t="n">
        <v>4.07353497</v>
      </c>
      <c r="G58" s="18" t="n">
        <v>405.46140021</v>
      </c>
      <c r="H58" s="20" t="n">
        <v>3.23023572</v>
      </c>
      <c r="I58" s="18" t="s">
        <v>481</v>
      </c>
      <c r="J58" s="20" t="s">
        <v>481</v>
      </c>
      <c r="K58" s="18" t="s">
        <v>481</v>
      </c>
      <c r="L58" s="20" t="s">
        <v>481</v>
      </c>
      <c r="M58" s="18" t="s">
        <v>481</v>
      </c>
      <c r="N58" s="20" t="s">
        <v>481</v>
      </c>
      <c r="O58" s="18" t="n">
        <v>248.35159855</v>
      </c>
      <c r="P58" s="20" t="n">
        <v>23.01194155</v>
      </c>
      <c r="Q58" s="18" t="n">
        <v>394.00066081</v>
      </c>
      <c r="R58" s="20" t="n">
        <v>4.70355446</v>
      </c>
    </row>
    <row r="59" spans="1:18">
      <c r="A59" s="15" t="s">
        <v>534</v>
      </c>
      <c r="B59" s="17" t="n">
        <v>4826</v>
      </c>
      <c r="C59" s="18">
        <f>(26.0/B59*100)</f>
        <v/>
      </c>
      <c r="D59" s="19" t="n">
        <v>4800</v>
      </c>
      <c r="E59" s="18" t="n">
        <v>363.7501403</v>
      </c>
      <c r="F59" s="20" t="n">
        <v>3.22449214</v>
      </c>
      <c r="G59" s="18" t="n">
        <v>350.15101894</v>
      </c>
      <c r="H59" s="20" t="n">
        <v>1.82547941</v>
      </c>
      <c r="I59" s="18" t="s">
        <v>481</v>
      </c>
      <c r="J59" s="20" t="s">
        <v>481</v>
      </c>
      <c r="K59" s="18" t="s">
        <v>481</v>
      </c>
      <c r="L59" s="20" t="s">
        <v>481</v>
      </c>
      <c r="M59" s="18" t="s">
        <v>481</v>
      </c>
      <c r="N59" s="20" t="s">
        <v>481</v>
      </c>
      <c r="O59" s="18" t="n">
        <v>314.69980282</v>
      </c>
      <c r="P59" s="20" t="n">
        <v>20.17934246</v>
      </c>
      <c r="Q59" s="18" t="n">
        <v>319.55682588</v>
      </c>
      <c r="R59" s="20" t="n">
        <v>3.72974296</v>
      </c>
    </row>
    <row r="60" spans="1:18">
      <c r="A60" s="15" t="s">
        <v>535</v>
      </c>
      <c r="B60" s="17" t="n">
        <v>4546</v>
      </c>
      <c r="C60" s="18">
        <f>(15.0/B60*100)</f>
        <v/>
      </c>
      <c r="D60" s="19" t="n">
        <v>4531</v>
      </c>
      <c r="E60" s="18" t="n">
        <v>385.35455586</v>
      </c>
      <c r="F60" s="20" t="n">
        <v>9.22980757</v>
      </c>
      <c r="G60" s="18" t="n">
        <v>343.72213886</v>
      </c>
      <c r="H60" s="20" t="n">
        <v>4.17065381</v>
      </c>
      <c r="I60" s="18" t="s">
        <v>481</v>
      </c>
      <c r="J60" s="20" t="s">
        <v>481</v>
      </c>
      <c r="K60" s="18" t="s">
        <v>481</v>
      </c>
      <c r="L60" s="20" t="s">
        <v>481</v>
      </c>
      <c r="M60" s="18" t="s">
        <v>481</v>
      </c>
      <c r="N60" s="20" t="s">
        <v>481</v>
      </c>
      <c r="O60" s="18" t="n">
        <v>330.54542666</v>
      </c>
      <c r="P60" s="20" t="n">
        <v>59.63064629</v>
      </c>
      <c r="Q60" s="18" t="n">
        <v>332.89630989</v>
      </c>
      <c r="R60" s="20" t="n">
        <v>6.59515785</v>
      </c>
    </row>
    <row r="61" spans="1:18">
      <c r="A61" s="15" t="s">
        <v>536</v>
      </c>
      <c r="B61" s="17" t="n">
        <v>6525</v>
      </c>
      <c r="C61" s="18">
        <f>(135.0/B61*100)</f>
        <v/>
      </c>
      <c r="D61" s="19" t="n">
        <v>6390</v>
      </c>
      <c r="E61" s="18" t="n">
        <v>499.7344619</v>
      </c>
      <c r="F61" s="20" t="n">
        <v>5.35331253</v>
      </c>
      <c r="G61" s="18" t="n">
        <v>470.7737412</v>
      </c>
      <c r="H61" s="20" t="n">
        <v>2.22963836</v>
      </c>
      <c r="I61" s="18" t="s">
        <v>481</v>
      </c>
      <c r="J61" s="20" t="s">
        <v>481</v>
      </c>
      <c r="K61" s="18" t="s">
        <v>481</v>
      </c>
      <c r="L61" s="20" t="s">
        <v>481</v>
      </c>
      <c r="M61" s="18" t="s">
        <v>481</v>
      </c>
      <c r="N61" s="20" t="s">
        <v>481</v>
      </c>
      <c r="O61" s="18" t="s">
        <v>481</v>
      </c>
      <c r="P61" s="20" t="s">
        <v>481</v>
      </c>
      <c r="Q61" s="18" t="n">
        <v>435.67511494</v>
      </c>
      <c r="R61" s="20" t="n">
        <v>4.23291361</v>
      </c>
    </row>
    <row r="62" spans="1:18">
      <c r="A62" s="15" t="s">
        <v>537</v>
      </c>
      <c r="B62" s="17" t="n">
        <v>4476</v>
      </c>
      <c r="C62" s="18">
        <f>(3.0/B62*100)</f>
        <v/>
      </c>
      <c r="D62" s="19" t="n">
        <v>4473</v>
      </c>
      <c r="E62" s="18" t="n">
        <v>525.29818132</v>
      </c>
      <c r="F62" s="20" t="n">
        <v>4.1108389</v>
      </c>
      <c r="G62" s="18" t="n">
        <v>507.29403528</v>
      </c>
      <c r="H62" s="20" t="n">
        <v>1.31172624</v>
      </c>
      <c r="I62" s="18" t="s">
        <v>481</v>
      </c>
      <c r="J62" s="20" t="s">
        <v>481</v>
      </c>
      <c r="K62" s="18" t="s">
        <v>481</v>
      </c>
      <c r="L62" s="20" t="s">
        <v>481</v>
      </c>
      <c r="M62" s="18" t="s">
        <v>481</v>
      </c>
      <c r="N62" s="20" t="s">
        <v>481</v>
      </c>
      <c r="O62" s="18" t="s">
        <v>481</v>
      </c>
      <c r="P62" s="20" t="s">
        <v>481</v>
      </c>
      <c r="Q62" s="18" t="n">
        <v>481.32910273</v>
      </c>
      <c r="R62" s="20" t="n">
        <v>8.45915355</v>
      </c>
    </row>
    <row r="63" spans="1:18">
      <c r="A63" s="15" t="s">
        <v>538</v>
      </c>
      <c r="B63" s="17" t="n">
        <v>5324</v>
      </c>
      <c r="C63" s="18">
        <f>(13.0/B63*100)</f>
        <v/>
      </c>
      <c r="D63" s="19" t="n">
        <v>5311</v>
      </c>
      <c r="E63" s="18" t="n">
        <v>372.00185173</v>
      </c>
      <c r="F63" s="20" t="n">
        <v>3.35141271</v>
      </c>
      <c r="G63" s="18" t="n">
        <v>357.50066682</v>
      </c>
      <c r="H63" s="20" t="n">
        <v>2.02701795</v>
      </c>
      <c r="I63" s="18" t="s">
        <v>481</v>
      </c>
      <c r="J63" s="20" t="s">
        <v>481</v>
      </c>
      <c r="K63" s="18" t="s">
        <v>481</v>
      </c>
      <c r="L63" s="20" t="s">
        <v>481</v>
      </c>
      <c r="M63" s="18" t="s">
        <v>481</v>
      </c>
      <c r="N63" s="20" t="s">
        <v>481</v>
      </c>
      <c r="O63" s="18" t="n">
        <v>292.53396626</v>
      </c>
      <c r="P63" s="20" t="n">
        <v>31.48939953</v>
      </c>
      <c r="Q63" s="18" t="n">
        <v>323.10461516</v>
      </c>
      <c r="R63" s="20" t="n">
        <v>3.17105403</v>
      </c>
    </row>
    <row r="64" spans="1:18">
      <c r="A64" s="15" t="s">
        <v>539</v>
      </c>
      <c r="B64" s="17" t="n">
        <v>3634</v>
      </c>
      <c r="C64" s="18">
        <f>(3.0/B64*100)</f>
        <v/>
      </c>
      <c r="D64" s="19" t="n">
        <v>3631</v>
      </c>
      <c r="E64" s="18" t="n">
        <v>494.84417959</v>
      </c>
      <c r="F64" s="20" t="n">
        <v>4.41764708</v>
      </c>
      <c r="G64" s="18" t="n">
        <v>445.45024534</v>
      </c>
      <c r="H64" s="20" t="n">
        <v>2.37266086</v>
      </c>
      <c r="I64" s="18" t="s">
        <v>481</v>
      </c>
      <c r="J64" s="20" t="s">
        <v>481</v>
      </c>
      <c r="K64" s="18" t="s">
        <v>481</v>
      </c>
      <c r="L64" s="20" t="s">
        <v>481</v>
      </c>
      <c r="M64" s="18" t="n">
        <v>447.1902</v>
      </c>
      <c r="N64" s="20" t="n">
        <v>28.77102473</v>
      </c>
      <c r="O64" s="18" t="n">
        <v>513.80295977</v>
      </c>
      <c r="P64" s="20" t="n">
        <v>59.00137414</v>
      </c>
      <c r="Q64" s="18" t="n">
        <v>385.1415744</v>
      </c>
      <c r="R64" s="20" t="n">
        <v>5.27440367</v>
      </c>
    </row>
    <row r="65" spans="1:18">
      <c r="A65" s="15" t="s">
        <v>540</v>
      </c>
      <c r="B65" s="17" t="n">
        <v>5325</v>
      </c>
      <c r="C65" s="18">
        <f>(14.0/B65*100)</f>
        <v/>
      </c>
      <c r="D65" s="19" t="n">
        <v>5311</v>
      </c>
      <c r="E65" s="18" t="n">
        <v>441.14418638</v>
      </c>
      <c r="F65" s="20" t="n">
        <v>6.71050696</v>
      </c>
      <c r="G65" s="18" t="n">
        <v>418.90770308</v>
      </c>
      <c r="H65" s="20" t="n">
        <v>2.55730654</v>
      </c>
      <c r="I65" s="18" t="s">
        <v>481</v>
      </c>
      <c r="J65" s="20" t="s">
        <v>481</v>
      </c>
      <c r="K65" s="18" t="s">
        <v>481</v>
      </c>
      <c r="L65" s="20" t="s">
        <v>481</v>
      </c>
      <c r="M65" s="18" t="n">
        <v>278.33431811</v>
      </c>
      <c r="N65" s="20" t="n">
        <v>28.0485741</v>
      </c>
      <c r="O65" s="18" t="n">
        <v>547.3057</v>
      </c>
      <c r="P65" s="20" t="n">
        <v>50.68099824</v>
      </c>
      <c r="Q65" s="18" t="n">
        <v>392.29709949</v>
      </c>
      <c r="R65" s="20" t="n">
        <v>4.14033953</v>
      </c>
    </row>
    <row r="66" spans="1:18">
      <c r="A66" s="15" t="s">
        <v>541</v>
      </c>
      <c r="B66" s="17" t="n">
        <v>5665</v>
      </c>
      <c r="C66" s="18">
        <f>(74.0/B66*100)</f>
        <v/>
      </c>
      <c r="D66" s="19" t="n">
        <v>5591</v>
      </c>
      <c r="E66" s="18" t="n">
        <v>444.29523617</v>
      </c>
      <c r="F66" s="20" t="n">
        <v>3.37232764</v>
      </c>
      <c r="G66" s="18" t="n">
        <v>431.56677872</v>
      </c>
      <c r="H66" s="20" t="n">
        <v>2.08553764</v>
      </c>
      <c r="I66" s="18" t="s">
        <v>481</v>
      </c>
      <c r="J66" s="20" t="s">
        <v>481</v>
      </c>
      <c r="K66" s="18" t="s">
        <v>481</v>
      </c>
      <c r="L66" s="20" t="s">
        <v>481</v>
      </c>
      <c r="M66" s="18" t="s">
        <v>481</v>
      </c>
      <c r="N66" s="20" t="s">
        <v>481</v>
      </c>
      <c r="O66" s="18" t="s">
        <v>481</v>
      </c>
      <c r="P66" s="20" t="s">
        <v>481</v>
      </c>
      <c r="Q66" s="18" t="n">
        <v>389.05751273</v>
      </c>
      <c r="R66" s="20" t="n">
        <v>3.95217204</v>
      </c>
    </row>
    <row r="67" spans="1:18">
      <c r="A67" s="15" t="s">
        <v>542</v>
      </c>
      <c r="B67" s="17" t="n">
        <v>6971</v>
      </c>
      <c r="C67" s="18">
        <f>(21.0/B67*100)</f>
        <v/>
      </c>
      <c r="D67" s="19" t="n">
        <v>6950</v>
      </c>
      <c r="E67" s="18" t="n">
        <v>428.35578229</v>
      </c>
      <c r="F67" s="20" t="n">
        <v>5.39535469</v>
      </c>
      <c r="G67" s="18" t="n">
        <v>389.00379247</v>
      </c>
      <c r="H67" s="20" t="n">
        <v>2.5247686</v>
      </c>
      <c r="I67" s="18" t="s">
        <v>481</v>
      </c>
      <c r="J67" s="20" t="s">
        <v>481</v>
      </c>
      <c r="K67" s="18" t="s">
        <v>481</v>
      </c>
      <c r="L67" s="20" t="s">
        <v>481</v>
      </c>
      <c r="M67" s="18" t="s">
        <v>481</v>
      </c>
      <c r="N67" s="20" t="s">
        <v>481</v>
      </c>
      <c r="O67" s="18" t="s">
        <v>481</v>
      </c>
      <c r="P67" s="20" t="s">
        <v>481</v>
      </c>
      <c r="Q67" s="18" t="n">
        <v>385.34886541</v>
      </c>
      <c r="R67" s="20" t="n">
        <v>5.44552924</v>
      </c>
    </row>
    <row r="68" spans="1:18">
      <c r="A68" s="15" t="s">
        <v>543</v>
      </c>
      <c r="B68" s="17" t="n">
        <v>12083</v>
      </c>
      <c r="C68" s="18">
        <f>(26.0/B68*100)</f>
        <v/>
      </c>
      <c r="D68" s="19" t="n">
        <v>12057</v>
      </c>
      <c r="E68" s="18" t="n">
        <v>432.83407007</v>
      </c>
      <c r="F68" s="20" t="n">
        <v>1.84039785</v>
      </c>
      <c r="G68" s="18" t="n">
        <v>379.57188485</v>
      </c>
      <c r="H68" s="20" t="n">
        <v>1.96863078</v>
      </c>
      <c r="I68" s="18" t="s">
        <v>481</v>
      </c>
      <c r="J68" s="20" t="s">
        <v>481</v>
      </c>
      <c r="K68" s="18" t="s">
        <v>481</v>
      </c>
      <c r="L68" s="20" t="s">
        <v>481</v>
      </c>
      <c r="M68" s="18" t="s">
        <v>481</v>
      </c>
      <c r="N68" s="20" t="s">
        <v>481</v>
      </c>
      <c r="O68" s="18" t="s">
        <v>481</v>
      </c>
      <c r="P68" s="20" t="s">
        <v>481</v>
      </c>
      <c r="Q68" s="18" t="n">
        <v>362.27486089</v>
      </c>
      <c r="R68" s="20" t="n">
        <v>2.56580765</v>
      </c>
    </row>
    <row r="69" spans="1:18">
      <c r="A69" s="15" t="s">
        <v>544</v>
      </c>
      <c r="B69" s="17" t="n">
        <v>4876</v>
      </c>
      <c r="C69" s="18">
        <f>(0.0/B69*100)</f>
        <v/>
      </c>
      <c r="D69" s="19" t="n">
        <v>4876</v>
      </c>
      <c r="E69" s="18" t="n">
        <v>467.31012867</v>
      </c>
      <c r="F69" s="20" t="n">
        <v>7.9415637</v>
      </c>
      <c r="G69" s="18" t="n">
        <v>428.11300055</v>
      </c>
      <c r="H69" s="20" t="n">
        <v>3.90201737</v>
      </c>
      <c r="I69" s="18" t="s">
        <v>481</v>
      </c>
      <c r="J69" s="20" t="s">
        <v>481</v>
      </c>
      <c r="K69" s="18" t="s">
        <v>481</v>
      </c>
      <c r="L69" s="20" t="s">
        <v>481</v>
      </c>
      <c r="M69" s="18" t="s">
        <v>481</v>
      </c>
      <c r="N69" s="20" t="s">
        <v>481</v>
      </c>
      <c r="O69" s="18" t="s">
        <v>481</v>
      </c>
      <c r="P69" s="20" t="s">
        <v>481</v>
      </c>
      <c r="Q69" s="18" t="n">
        <v>399.34427667</v>
      </c>
      <c r="R69" s="20" t="n">
        <v>7.43142948</v>
      </c>
    </row>
    <row r="70" spans="1:18">
      <c r="A70" s="15" t="s">
        <v>545</v>
      </c>
      <c r="B70" s="17" t="n">
        <v>6036</v>
      </c>
      <c r="C70" s="18">
        <f>(223.0/B70*100)</f>
        <v/>
      </c>
      <c r="D70" s="19" t="n">
        <v>5813</v>
      </c>
      <c r="E70" s="18" t="n">
        <v>515.1102102999999</v>
      </c>
      <c r="F70" s="20" t="n">
        <v>3.33149514</v>
      </c>
      <c r="G70" s="18" t="n">
        <v>492.63965295</v>
      </c>
      <c r="H70" s="20" t="n">
        <v>3.33148657</v>
      </c>
      <c r="I70" s="18" t="s">
        <v>481</v>
      </c>
      <c r="J70" s="20" t="s">
        <v>481</v>
      </c>
      <c r="K70" s="18" t="s">
        <v>481</v>
      </c>
      <c r="L70" s="20" t="s">
        <v>481</v>
      </c>
      <c r="M70" s="18" t="s">
        <v>481</v>
      </c>
      <c r="N70" s="20" t="s">
        <v>481</v>
      </c>
      <c r="O70" s="18" t="s">
        <v>481</v>
      </c>
      <c r="P70" s="20" t="s">
        <v>481</v>
      </c>
      <c r="Q70" s="18" t="n">
        <v>464.47730779</v>
      </c>
      <c r="R70" s="20" t="n">
        <v>4.74721242</v>
      </c>
    </row>
    <row r="71" spans="1:18">
      <c r="A71" s="15" t="s">
        <v>546</v>
      </c>
      <c r="B71" s="17" t="n">
        <v>6115</v>
      </c>
      <c r="C71" s="18">
        <f>(17.0/B71*100)</f>
        <v/>
      </c>
      <c r="D71" s="19" t="n">
        <v>6098</v>
      </c>
      <c r="E71" s="18" t="n">
        <v>579.56708498</v>
      </c>
      <c r="F71" s="20" t="n">
        <v>3.39111205</v>
      </c>
      <c r="G71" s="18" t="n">
        <v>521.06427868</v>
      </c>
      <c r="H71" s="20" t="n">
        <v>1.71881795</v>
      </c>
      <c r="I71" s="18" t="s">
        <v>481</v>
      </c>
      <c r="J71" s="20" t="s">
        <v>481</v>
      </c>
      <c r="K71" s="18" t="s">
        <v>481</v>
      </c>
      <c r="L71" s="20" t="s">
        <v>481</v>
      </c>
      <c r="M71" s="18" t="s">
        <v>481</v>
      </c>
      <c r="N71" s="20" t="s">
        <v>481</v>
      </c>
      <c r="O71" s="18" t="s">
        <v>481</v>
      </c>
      <c r="P71" s="20" t="s">
        <v>481</v>
      </c>
      <c r="Q71" s="18" t="n">
        <v>486.12942172</v>
      </c>
      <c r="R71" s="20" t="n">
        <v>5.23846525</v>
      </c>
    </row>
    <row r="72" spans="1:18">
      <c r="A72" s="15" t="s">
        <v>547</v>
      </c>
      <c r="B72" s="17" t="n">
        <v>7708</v>
      </c>
      <c r="C72" s="18">
        <f>(5.0/B72*100)</f>
        <v/>
      </c>
      <c r="D72" s="19" t="n">
        <v>7703</v>
      </c>
      <c r="E72" s="18" t="n">
        <v>548.53952803</v>
      </c>
      <c r="F72" s="20" t="n">
        <v>4.62088136</v>
      </c>
      <c r="G72" s="18" t="n">
        <v>486.89420655</v>
      </c>
      <c r="H72" s="20" t="n">
        <v>2.33360222</v>
      </c>
      <c r="I72" s="18" t="s">
        <v>481</v>
      </c>
      <c r="J72" s="20" t="s">
        <v>481</v>
      </c>
      <c r="K72" s="18" t="s">
        <v>481</v>
      </c>
      <c r="L72" s="20" t="s">
        <v>481</v>
      </c>
      <c r="M72" s="18" t="s">
        <v>481</v>
      </c>
      <c r="N72" s="20" t="s">
        <v>481</v>
      </c>
      <c r="O72" s="18" t="s">
        <v>481</v>
      </c>
      <c r="P72" s="20" t="s">
        <v>481</v>
      </c>
      <c r="Q72" s="18" t="n">
        <v>461.68826938</v>
      </c>
      <c r="R72" s="20" t="n">
        <v>8.231803380000001</v>
      </c>
    </row>
    <row r="73" spans="1:18">
      <c r="A73" s="15" t="s">
        <v>548</v>
      </c>
      <c r="B73" s="17" t="n">
        <v>8249</v>
      </c>
      <c r="C73" s="18">
        <f>(143.0/B73*100)</f>
        <v/>
      </c>
      <c r="D73" s="19" t="n">
        <v>8106</v>
      </c>
      <c r="E73" s="18" t="n">
        <v>448.52759108</v>
      </c>
      <c r="F73" s="20" t="n">
        <v>6.61395431</v>
      </c>
      <c r="G73" s="18" t="n">
        <v>405.73875812</v>
      </c>
      <c r="H73" s="20" t="n">
        <v>3.01800437</v>
      </c>
      <c r="I73" s="18" t="s">
        <v>481</v>
      </c>
      <c r="J73" s="20" t="s">
        <v>481</v>
      </c>
      <c r="K73" s="18" t="s">
        <v>481</v>
      </c>
      <c r="L73" s="20" t="s">
        <v>481</v>
      </c>
      <c r="M73" s="18" t="s">
        <v>481</v>
      </c>
      <c r="N73" s="20" t="s">
        <v>481</v>
      </c>
      <c r="O73" s="18" t="s">
        <v>481</v>
      </c>
      <c r="P73" s="20" t="s">
        <v>481</v>
      </c>
      <c r="Q73" s="18" t="n">
        <v>387.16789952</v>
      </c>
      <c r="R73" s="20" t="n">
        <v>5.35795529</v>
      </c>
    </row>
    <row r="74" spans="1:18">
      <c r="A74" s="15" t="s">
        <v>549</v>
      </c>
      <c r="B74" s="17" t="n">
        <v>4692</v>
      </c>
      <c r="C74" s="18">
        <f>(82.0/B74*100)</f>
        <v/>
      </c>
      <c r="D74" s="19" t="n">
        <v>4610</v>
      </c>
      <c r="E74" s="18" t="n">
        <v>442.79934798</v>
      </c>
      <c r="F74" s="20" t="n">
        <v>4.16943184</v>
      </c>
      <c r="G74" s="18" t="n">
        <v>441.01022376</v>
      </c>
      <c r="H74" s="20" t="n">
        <v>2.05062758</v>
      </c>
      <c r="I74" s="18" t="s">
        <v>481</v>
      </c>
      <c r="J74" s="20" t="s">
        <v>481</v>
      </c>
      <c r="K74" s="18" t="s">
        <v>481</v>
      </c>
      <c r="L74" s="20" t="s">
        <v>481</v>
      </c>
      <c r="M74" s="18" t="n">
        <v>342.1149</v>
      </c>
      <c r="N74" s="20" t="n">
        <v>48.25081635</v>
      </c>
      <c r="O74" s="18" t="n">
        <v>337.08616852</v>
      </c>
      <c r="P74" s="20" t="n">
        <v>52.07189554</v>
      </c>
      <c r="Q74" s="18" t="n">
        <v>392.21715699</v>
      </c>
      <c r="R74" s="20" t="n">
        <v>3.77874168</v>
      </c>
    </row>
    <row r="75" spans="1:18">
      <c r="A75" s="15" t="s">
        <v>550</v>
      </c>
      <c r="B75" s="17" t="n">
        <v>5375</v>
      </c>
      <c r="C75" s="18">
        <f>(196.0/B75*100)</f>
        <v/>
      </c>
      <c r="D75" s="19" t="n">
        <v>5179</v>
      </c>
      <c r="E75" s="18" t="n">
        <v>387.55216725</v>
      </c>
      <c r="F75" s="20" t="n">
        <v>6.35312918</v>
      </c>
      <c r="G75" s="18" t="n">
        <v>357.47668852</v>
      </c>
      <c r="H75" s="20" t="n">
        <v>3.23480463</v>
      </c>
      <c r="I75" s="18" t="s">
        <v>481</v>
      </c>
      <c r="J75" s="20" t="s">
        <v>481</v>
      </c>
      <c r="K75" s="18" t="s">
        <v>481</v>
      </c>
      <c r="L75" s="20" t="s">
        <v>481</v>
      </c>
      <c r="M75" s="18" t="s">
        <v>481</v>
      </c>
      <c r="N75" s="20" t="s">
        <v>481</v>
      </c>
      <c r="O75" s="18" t="s">
        <v>481</v>
      </c>
      <c r="P75" s="20" t="s">
        <v>481</v>
      </c>
      <c r="Q75" s="18" t="n">
        <v>349.61253236</v>
      </c>
      <c r="R75" s="20" t="n">
        <v>4.70905696</v>
      </c>
    </row>
    <row r="76" spans="1:18">
      <c r="A76" s="15" t="s">
        <v>551</v>
      </c>
      <c r="B76" s="17" t="n">
        <v>14167</v>
      </c>
      <c r="C76" s="18">
        <f>(227.0/B76*100)</f>
        <v/>
      </c>
      <c r="D76" s="19" t="n">
        <v>13940</v>
      </c>
      <c r="E76" s="18" t="n">
        <v>466.01445358</v>
      </c>
      <c r="F76" s="20" t="n">
        <v>3.2974222</v>
      </c>
      <c r="G76" s="18" t="n">
        <v>408.76121401</v>
      </c>
      <c r="H76" s="20" t="n">
        <v>3.1545891</v>
      </c>
      <c r="I76" s="18" t="s">
        <v>481</v>
      </c>
      <c r="J76" s="20" t="s">
        <v>481</v>
      </c>
      <c r="K76" s="18" t="s">
        <v>481</v>
      </c>
      <c r="L76" s="20" t="s">
        <v>481</v>
      </c>
      <c r="M76" s="18" t="s">
        <v>481</v>
      </c>
      <c r="N76" s="20" t="s">
        <v>481</v>
      </c>
      <c r="O76" s="18" t="s">
        <v>481</v>
      </c>
      <c r="P76" s="20" t="s">
        <v>481</v>
      </c>
      <c r="Q76" s="18" t="n">
        <v>395.27900965</v>
      </c>
      <c r="R76" s="20" t="n">
        <v>3.76036827</v>
      </c>
    </row>
    <row r="77" spans="1:18">
      <c r="A77" s="15" t="s">
        <v>552</v>
      </c>
      <c r="B77" s="17" t="n">
        <v>6062</v>
      </c>
      <c r="C77" s="18">
        <f>(82.0/B77*100)</f>
        <v/>
      </c>
      <c r="D77" s="19" t="n">
        <v>5980</v>
      </c>
      <c r="E77" s="18" t="n">
        <v>487.95564583</v>
      </c>
      <c r="F77" s="20" t="n">
        <v>6.51392489</v>
      </c>
      <c r="G77" s="18" t="n">
        <v>442.11150132</v>
      </c>
      <c r="H77" s="20" t="n">
        <v>2.64002811</v>
      </c>
      <c r="I77" s="18" t="s">
        <v>481</v>
      </c>
      <c r="J77" s="20" t="s">
        <v>481</v>
      </c>
      <c r="K77" s="18" t="s">
        <v>481</v>
      </c>
      <c r="L77" s="20" t="s">
        <v>481</v>
      </c>
      <c r="M77" s="18" t="s">
        <v>481</v>
      </c>
      <c r="N77" s="20" t="s">
        <v>481</v>
      </c>
      <c r="O77" s="18" t="s">
        <v>481</v>
      </c>
      <c r="P77" s="20" t="s">
        <v>481</v>
      </c>
      <c r="Q77" s="18" t="n">
        <v>408.95119736</v>
      </c>
      <c r="R77" s="20" t="n">
        <v>3.70067489</v>
      </c>
    </row>
    <row r="78" spans="1:18">
      <c r="A78" s="15" t="s">
        <v>553</v>
      </c>
      <c r="B78" s="17" t="n">
        <v>5826</v>
      </c>
      <c r="C78" s="18">
        <f>(0.0/B78*100)</f>
        <v/>
      </c>
      <c r="D78" s="19" t="n">
        <v>5826</v>
      </c>
      <c r="E78" s="18" t="n">
        <v>548.9711476799999</v>
      </c>
      <c r="F78" s="20" t="n">
        <v>9.05582987</v>
      </c>
      <c r="G78" s="18" t="n">
        <v>484.81401586</v>
      </c>
      <c r="H78" s="20" t="n">
        <v>3.54207585</v>
      </c>
      <c r="I78" s="18" t="s">
        <v>481</v>
      </c>
      <c r="J78" s="20" t="s">
        <v>481</v>
      </c>
      <c r="K78" s="18" t="s">
        <v>481</v>
      </c>
      <c r="L78" s="20" t="s">
        <v>481</v>
      </c>
      <c r="M78" s="18" t="s">
        <v>481</v>
      </c>
      <c r="N78" s="20" t="s">
        <v>481</v>
      </c>
      <c r="O78" s="18" t="n">
        <v>467.54670199</v>
      </c>
      <c r="P78" s="20" t="n">
        <v>29.13973499</v>
      </c>
      <c r="Q78" s="18" t="n">
        <v>454.78730054</v>
      </c>
      <c r="R78" s="20" t="n">
        <v>7.17626102</v>
      </c>
    </row>
    <row customHeight="1" ht="25" r="79" spans="1:18">
      <c r="A79" s="15" t="s">
        <v>554</v>
      </c>
      <c r="B79" s="17" t="n">
        <v>1657</v>
      </c>
      <c r="C79" s="18">
        <f>(41.0/B79*100)</f>
        <v/>
      </c>
      <c r="D79" s="19" t="n">
        <v>1616</v>
      </c>
      <c r="E79" s="18" t="n">
        <v>509.6757193</v>
      </c>
      <c r="F79" s="20" t="n">
        <v>8.464827229999999</v>
      </c>
      <c r="G79" s="18" t="n">
        <v>465.60831875</v>
      </c>
      <c r="H79" s="20" t="n">
        <v>7.14541858</v>
      </c>
      <c r="I79" s="18" t="s">
        <v>481</v>
      </c>
      <c r="J79" s="20" t="s">
        <v>481</v>
      </c>
      <c r="K79" s="18" t="s">
        <v>481</v>
      </c>
      <c r="L79" s="20" t="s">
        <v>481</v>
      </c>
      <c r="M79" s="18" t="s">
        <v>481</v>
      </c>
      <c r="N79" s="20" t="s">
        <v>481</v>
      </c>
      <c r="O79" s="18" t="s">
        <v>481</v>
      </c>
      <c r="P79" s="20" t="s">
        <v>481</v>
      </c>
      <c r="Q79" s="18" t="n">
        <v>431.75680822</v>
      </c>
      <c r="R79" s="20" t="n">
        <v>8.51283244</v>
      </c>
    </row>
    <row r="80" spans="1:18">
      <c r="A80" s="15" t="s">
        <v>555</v>
      </c>
      <c r="B80" s="17" t="n">
        <v>7841</v>
      </c>
      <c r="C80" s="18">
        <f>(0.0/B80*100)</f>
        <v/>
      </c>
      <c r="D80" s="19" t="n">
        <v>7841</v>
      </c>
      <c r="E80" s="18" t="n">
        <v>441.71249876</v>
      </c>
      <c r="F80" s="20" t="n">
        <v>5.06041967</v>
      </c>
      <c r="G80" s="18" t="n">
        <v>420.99182018</v>
      </c>
      <c r="H80" s="20" t="n">
        <v>3.5089268</v>
      </c>
      <c r="I80" s="18" t="s">
        <v>481</v>
      </c>
      <c r="J80" s="20" t="s">
        <v>481</v>
      </c>
      <c r="K80" s="18" t="s">
        <v>481</v>
      </c>
      <c r="L80" s="20" t="s">
        <v>481</v>
      </c>
      <c r="M80" s="18" t="s">
        <v>481</v>
      </c>
      <c r="N80" s="20" t="s">
        <v>481</v>
      </c>
      <c r="O80" s="18" t="s">
        <v>481</v>
      </c>
      <c r="P80" s="20" t="s">
        <v>481</v>
      </c>
      <c r="Q80" s="18" t="n">
        <v>412.43401411</v>
      </c>
      <c r="R80" s="20" t="n">
        <v>14.2243341</v>
      </c>
    </row>
    <row r="81" spans="1:18">
      <c r="A81" s="23" t="s">
        <v>556</v>
      </c>
      <c r="B81" s="17" t="n">
        <v>8861</v>
      </c>
      <c r="C81" s="18">
        <f>(76.0/B81*100)</f>
        <v/>
      </c>
      <c r="D81" s="19" t="n">
        <v>8785</v>
      </c>
      <c r="E81" s="18" t="n">
        <v>447.74197345</v>
      </c>
      <c r="F81" s="20" t="n">
        <v>5.90767164</v>
      </c>
      <c r="G81" s="18" t="n">
        <v>431.37185703</v>
      </c>
      <c r="H81" s="20" t="n">
        <v>3.56533403</v>
      </c>
      <c r="I81" s="18" t="s">
        <v>481</v>
      </c>
      <c r="J81" s="20" t="s">
        <v>481</v>
      </c>
      <c r="K81" s="18" t="s">
        <v>481</v>
      </c>
      <c r="L81" s="20" t="s">
        <v>481</v>
      </c>
      <c r="M81" s="18" t="s">
        <v>481</v>
      </c>
      <c r="N81" s="20" t="s">
        <v>481</v>
      </c>
      <c r="O81" s="18" t="s">
        <v>481</v>
      </c>
      <c r="P81" s="20" t="s">
        <v>481</v>
      </c>
      <c r="Q81" s="18" t="n">
        <v>408.89248758</v>
      </c>
      <c r="R81" s="20" t="n">
        <v>4.79920929</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606</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503.94771084</v>
      </c>
      <c r="F7" s="20" t="n">
        <v>3.20242833</v>
      </c>
      <c r="G7" s="18" t="n">
        <v>511.87352097</v>
      </c>
      <c r="H7" s="20" t="n">
        <v>1.96819768</v>
      </c>
      <c r="I7" s="18" t="s">
        <v>481</v>
      </c>
      <c r="J7" s="20" t="s">
        <v>481</v>
      </c>
      <c r="K7" s="18" t="s">
        <v>481</v>
      </c>
      <c r="L7" s="20" t="s">
        <v>481</v>
      </c>
      <c r="M7" s="18" t="s">
        <v>481</v>
      </c>
      <c r="N7" s="20" t="s">
        <v>481</v>
      </c>
      <c r="O7" s="18" t="s">
        <v>481</v>
      </c>
      <c r="P7" s="20" t="s">
        <v>481</v>
      </c>
      <c r="Q7" s="18" t="n">
        <v>481.77340908</v>
      </c>
      <c r="R7" s="20" t="n">
        <v>2.63443359</v>
      </c>
    </row>
    <row r="8" spans="1:18">
      <c r="A8" s="15" t="s">
        <v>483</v>
      </c>
      <c r="B8" s="17" t="n">
        <v>7007</v>
      </c>
      <c r="C8" s="18">
        <f>(20.0/B8*100)</f>
        <v/>
      </c>
      <c r="D8" s="19" t="n">
        <v>6987</v>
      </c>
      <c r="E8" s="18" t="n">
        <v>480.17667299</v>
      </c>
      <c r="F8" s="20" t="n">
        <v>3.96471766</v>
      </c>
      <c r="G8" s="18" t="n">
        <v>497.00750689</v>
      </c>
      <c r="H8" s="20" t="n">
        <v>2.95785123</v>
      </c>
      <c r="I8" s="18" t="s">
        <v>481</v>
      </c>
      <c r="J8" s="20" t="s">
        <v>481</v>
      </c>
      <c r="K8" s="18" t="s">
        <v>481</v>
      </c>
      <c r="L8" s="20" t="s">
        <v>481</v>
      </c>
      <c r="M8" s="18" t="s">
        <v>481</v>
      </c>
      <c r="N8" s="20" t="s">
        <v>481</v>
      </c>
      <c r="O8" s="18" t="s">
        <v>481</v>
      </c>
      <c r="P8" s="20" t="s">
        <v>481</v>
      </c>
      <c r="Q8" s="18" t="n">
        <v>448.96042373</v>
      </c>
      <c r="R8" s="20" t="n">
        <v>5.54244962</v>
      </c>
    </row>
    <row r="9" spans="1:18">
      <c r="A9" s="15" t="s">
        <v>484</v>
      </c>
      <c r="B9" s="17" t="n">
        <v>9651</v>
      </c>
      <c r="C9" s="18">
        <f>(77.0/B9*100)</f>
        <v/>
      </c>
      <c r="D9" s="19" t="n">
        <v>9574</v>
      </c>
      <c r="E9" s="18" t="n">
        <v>510.05080164</v>
      </c>
      <c r="F9" s="20" t="n">
        <v>3.27922683</v>
      </c>
      <c r="G9" s="18" t="n">
        <v>511.53874691</v>
      </c>
      <c r="H9" s="20" t="n">
        <v>2.62378368</v>
      </c>
      <c r="I9" s="18" t="s">
        <v>481</v>
      </c>
      <c r="J9" s="20" t="s">
        <v>481</v>
      </c>
      <c r="K9" s="18" t="s">
        <v>481</v>
      </c>
      <c r="L9" s="20" t="s">
        <v>481</v>
      </c>
      <c r="M9" s="18" t="s">
        <v>481</v>
      </c>
      <c r="N9" s="20" t="s">
        <v>481</v>
      </c>
      <c r="O9" s="18" t="s">
        <v>481</v>
      </c>
      <c r="P9" s="20" t="s">
        <v>481</v>
      </c>
      <c r="Q9" s="18" t="n">
        <v>454.50937802</v>
      </c>
      <c r="R9" s="20" t="n">
        <v>3.61915234</v>
      </c>
    </row>
    <row r="10" spans="1:18">
      <c r="A10" s="15" t="s">
        <v>485</v>
      </c>
      <c r="B10" s="17" t="n">
        <v>20058</v>
      </c>
      <c r="C10" s="18">
        <f>(521.0/B10*100)</f>
        <v/>
      </c>
      <c r="D10" s="19" t="n">
        <v>19537</v>
      </c>
      <c r="E10" s="18" t="n">
        <v>530.57704183</v>
      </c>
      <c r="F10" s="20" t="n">
        <v>2.54238567</v>
      </c>
      <c r="G10" s="18" t="n">
        <v>534.10507016</v>
      </c>
      <c r="H10" s="20" t="n">
        <v>2.63084307</v>
      </c>
      <c r="I10" s="18" t="s">
        <v>481</v>
      </c>
      <c r="J10" s="20" t="s">
        <v>481</v>
      </c>
      <c r="K10" s="18" t="s">
        <v>481</v>
      </c>
      <c r="L10" s="20" t="s">
        <v>481</v>
      </c>
      <c r="M10" s="18" t="s">
        <v>481</v>
      </c>
      <c r="N10" s="20" t="s">
        <v>481</v>
      </c>
      <c r="O10" s="18" t="s">
        <v>481</v>
      </c>
      <c r="P10" s="20" t="s">
        <v>481</v>
      </c>
      <c r="Q10" s="18" t="n">
        <v>504.30582749</v>
      </c>
      <c r="R10" s="20" t="n">
        <v>4.03101827</v>
      </c>
    </row>
    <row r="11" spans="1:18">
      <c r="A11" s="15" t="s">
        <v>486</v>
      </c>
      <c r="B11" s="17" t="n">
        <v>7053</v>
      </c>
      <c r="C11" s="18">
        <f>(45.0/B11*100)</f>
        <v/>
      </c>
      <c r="D11" s="19" t="n">
        <v>7008</v>
      </c>
      <c r="E11" s="18" t="n">
        <v>479.7176796</v>
      </c>
      <c r="F11" s="20" t="n">
        <v>4.56474399</v>
      </c>
      <c r="G11" s="18" t="n">
        <v>463.53301793</v>
      </c>
      <c r="H11" s="20" t="n">
        <v>2.89473999</v>
      </c>
      <c r="I11" s="18" t="s">
        <v>481</v>
      </c>
      <c r="J11" s="20" t="s">
        <v>481</v>
      </c>
      <c r="K11" s="18" t="s">
        <v>481</v>
      </c>
      <c r="L11" s="20" t="s">
        <v>481</v>
      </c>
      <c r="M11" s="18" t="s">
        <v>481</v>
      </c>
      <c r="N11" s="20" t="s">
        <v>481</v>
      </c>
      <c r="O11" s="18" t="s">
        <v>481</v>
      </c>
      <c r="P11" s="20" t="s">
        <v>481</v>
      </c>
      <c r="Q11" s="18" t="n">
        <v>428.88775167</v>
      </c>
      <c r="R11" s="20" t="n">
        <v>3.89465664</v>
      </c>
    </row>
    <row r="12" spans="1:18">
      <c r="A12" s="15" t="s">
        <v>487</v>
      </c>
      <c r="B12" s="17" t="n">
        <v>6894</v>
      </c>
      <c r="C12" s="18">
        <f>(55.0/B12*100)</f>
        <v/>
      </c>
      <c r="D12" s="19" t="n">
        <v>6839</v>
      </c>
      <c r="E12" s="18" t="n">
        <v>491.51594193</v>
      </c>
      <c r="F12" s="20" t="n">
        <v>5.75446139</v>
      </c>
      <c r="G12" s="18" t="n">
        <v>501.31166422</v>
      </c>
      <c r="H12" s="20" t="n">
        <v>2.41495707</v>
      </c>
      <c r="I12" s="18" t="s">
        <v>481</v>
      </c>
      <c r="J12" s="20" t="s">
        <v>481</v>
      </c>
      <c r="K12" s="18" t="s">
        <v>481</v>
      </c>
      <c r="L12" s="20" t="s">
        <v>481</v>
      </c>
      <c r="M12" s="18" t="s">
        <v>481</v>
      </c>
      <c r="N12" s="20" t="s">
        <v>481</v>
      </c>
      <c r="O12" s="18" t="s">
        <v>481</v>
      </c>
      <c r="P12" s="20" t="s">
        <v>481</v>
      </c>
      <c r="Q12" s="18" t="n">
        <v>445.71068533</v>
      </c>
      <c r="R12" s="20" t="n">
        <v>5.3350368</v>
      </c>
    </row>
    <row r="13" spans="1:18">
      <c r="A13" s="15" t="s">
        <v>488</v>
      </c>
      <c r="B13" s="17" t="n">
        <v>7161</v>
      </c>
      <c r="C13" s="18">
        <f>(98.0/B13*100)</f>
        <v/>
      </c>
      <c r="D13" s="19" t="n">
        <v>7063</v>
      </c>
      <c r="E13" s="18" t="n">
        <v>493.96284427</v>
      </c>
      <c r="F13" s="20" t="n">
        <v>3.88946926</v>
      </c>
      <c r="G13" s="18" t="n">
        <v>506.80666857</v>
      </c>
      <c r="H13" s="20" t="n">
        <v>2.53057751</v>
      </c>
      <c r="I13" s="18" t="s">
        <v>481</v>
      </c>
      <c r="J13" s="20" t="s">
        <v>481</v>
      </c>
      <c r="K13" s="18" t="s">
        <v>481</v>
      </c>
      <c r="L13" s="20" t="s">
        <v>481</v>
      </c>
      <c r="M13" s="18" t="s">
        <v>481</v>
      </c>
      <c r="N13" s="20" t="s">
        <v>481</v>
      </c>
      <c r="O13" s="18" t="s">
        <v>481</v>
      </c>
      <c r="P13" s="20" t="s">
        <v>481</v>
      </c>
      <c r="Q13" s="18" t="n">
        <v>480.64791248</v>
      </c>
      <c r="R13" s="20" t="n">
        <v>5.43192869</v>
      </c>
    </row>
    <row r="14" spans="1:18">
      <c r="A14" s="15" t="s">
        <v>489</v>
      </c>
      <c r="B14" s="17" t="n">
        <v>5587</v>
      </c>
      <c r="C14" s="18">
        <f>(74.0/B14*100)</f>
        <v/>
      </c>
      <c r="D14" s="19" t="n">
        <v>5513</v>
      </c>
      <c r="E14" s="18" t="n">
        <v>515.13979046</v>
      </c>
      <c r="F14" s="20" t="n">
        <v>3.52348974</v>
      </c>
      <c r="G14" s="18" t="n">
        <v>530.34061652</v>
      </c>
      <c r="H14" s="20" t="n">
        <v>2.50199903</v>
      </c>
      <c r="I14" s="18" t="s">
        <v>481</v>
      </c>
      <c r="J14" s="20" t="s">
        <v>481</v>
      </c>
      <c r="K14" s="18" t="s">
        <v>481</v>
      </c>
      <c r="L14" s="20" t="s">
        <v>481</v>
      </c>
      <c r="M14" s="18" t="s">
        <v>481</v>
      </c>
      <c r="N14" s="20" t="s">
        <v>481</v>
      </c>
      <c r="O14" s="18" t="s">
        <v>481</v>
      </c>
      <c r="P14" s="20" t="s">
        <v>481</v>
      </c>
      <c r="Q14" s="18" t="n">
        <v>492.35433955</v>
      </c>
      <c r="R14" s="20" t="n">
        <v>4.46180714</v>
      </c>
    </row>
    <row r="15" spans="1:18">
      <c r="A15" s="15" t="s">
        <v>490</v>
      </c>
      <c r="B15" s="17" t="n">
        <v>5882</v>
      </c>
      <c r="C15" s="18">
        <f>(52.0/B15*100)</f>
        <v/>
      </c>
      <c r="D15" s="19" t="n">
        <v>5830</v>
      </c>
      <c r="E15" s="18" t="n">
        <v>526.27071265</v>
      </c>
      <c r="F15" s="20" t="n">
        <v>3.55645167</v>
      </c>
      <c r="G15" s="18" t="n">
        <v>534.67993471</v>
      </c>
      <c r="H15" s="20" t="n">
        <v>2.59109975</v>
      </c>
      <c r="I15" s="18" t="s">
        <v>481</v>
      </c>
      <c r="J15" s="20" t="s">
        <v>481</v>
      </c>
      <c r="K15" s="18" t="s">
        <v>481</v>
      </c>
      <c r="L15" s="20" t="s">
        <v>481</v>
      </c>
      <c r="M15" s="18" t="s">
        <v>481</v>
      </c>
      <c r="N15" s="20" t="s">
        <v>481</v>
      </c>
      <c r="O15" s="18" t="s">
        <v>481</v>
      </c>
      <c r="P15" s="20" t="s">
        <v>481</v>
      </c>
      <c r="Q15" s="18" t="n">
        <v>502.23168312</v>
      </c>
      <c r="R15" s="20" t="n">
        <v>5.26211843</v>
      </c>
    </row>
    <row r="16" spans="1:18">
      <c r="A16" s="15" t="s">
        <v>491</v>
      </c>
      <c r="B16" s="17" t="n">
        <v>6108</v>
      </c>
      <c r="C16" s="18">
        <f>(98.0/B16*100)</f>
        <v/>
      </c>
      <c r="D16" s="19" t="n">
        <v>6010</v>
      </c>
      <c r="E16" s="18" t="n">
        <v>524.7914227799999</v>
      </c>
      <c r="F16" s="20" t="n">
        <v>3.60013044</v>
      </c>
      <c r="G16" s="18" t="n">
        <v>506.74973468</v>
      </c>
      <c r="H16" s="20" t="n">
        <v>2.65397056</v>
      </c>
      <c r="I16" s="18" t="s">
        <v>481</v>
      </c>
      <c r="J16" s="20" t="s">
        <v>481</v>
      </c>
      <c r="K16" s="18" t="s">
        <v>481</v>
      </c>
      <c r="L16" s="20" t="s">
        <v>481</v>
      </c>
      <c r="M16" s="18" t="s">
        <v>481</v>
      </c>
      <c r="N16" s="20" t="s">
        <v>481</v>
      </c>
      <c r="O16" s="18" t="s">
        <v>481</v>
      </c>
      <c r="P16" s="20" t="s">
        <v>481</v>
      </c>
      <c r="Q16" s="18" t="n">
        <v>447.33752572</v>
      </c>
      <c r="R16" s="20" t="n">
        <v>5.21893244</v>
      </c>
    </row>
    <row r="17" spans="1:18">
      <c r="A17" s="15" t="s">
        <v>492</v>
      </c>
      <c r="B17" s="17" t="n">
        <v>6504</v>
      </c>
      <c r="C17" s="18">
        <f>(658.0/B17*100)</f>
        <v/>
      </c>
      <c r="D17" s="19" t="n">
        <v>5846</v>
      </c>
      <c r="E17" s="18" t="n">
        <v>521.75082073</v>
      </c>
      <c r="F17" s="20" t="n">
        <v>4.34500718</v>
      </c>
      <c r="G17" s="18" t="n">
        <v>533.73373138</v>
      </c>
      <c r="H17" s="20" t="n">
        <v>3.13376891</v>
      </c>
      <c r="I17" s="18" t="s">
        <v>481</v>
      </c>
      <c r="J17" s="20" t="s">
        <v>481</v>
      </c>
      <c r="K17" s="18" t="s">
        <v>481</v>
      </c>
      <c r="L17" s="20" t="s">
        <v>481</v>
      </c>
      <c r="M17" s="18" t="s">
        <v>481</v>
      </c>
      <c r="N17" s="20" t="s">
        <v>481</v>
      </c>
      <c r="O17" s="18" t="s">
        <v>481</v>
      </c>
      <c r="P17" s="20" t="s">
        <v>481</v>
      </c>
      <c r="Q17" s="18" t="n">
        <v>481.93740763</v>
      </c>
      <c r="R17" s="20" t="n">
        <v>4.57076521</v>
      </c>
    </row>
    <row r="18" spans="1:18">
      <c r="A18" s="15" t="s">
        <v>493</v>
      </c>
      <c r="B18" s="17" t="n">
        <v>5532</v>
      </c>
      <c r="C18" s="18">
        <f>(28.0/B18*100)</f>
        <v/>
      </c>
      <c r="D18" s="19" t="n">
        <v>5504</v>
      </c>
      <c r="E18" s="18" t="n">
        <v>463.08362721</v>
      </c>
      <c r="F18" s="20" t="n">
        <v>6.04714286</v>
      </c>
      <c r="G18" s="18" t="n">
        <v>474.88092929</v>
      </c>
      <c r="H18" s="20" t="n">
        <v>4.42524735</v>
      </c>
      <c r="I18" s="18" t="s">
        <v>481</v>
      </c>
      <c r="J18" s="20" t="s">
        <v>481</v>
      </c>
      <c r="K18" s="18" t="s">
        <v>481</v>
      </c>
      <c r="L18" s="20" t="s">
        <v>481</v>
      </c>
      <c r="M18" s="18" t="s">
        <v>481</v>
      </c>
      <c r="N18" s="20" t="s">
        <v>481</v>
      </c>
      <c r="O18" s="18" t="s">
        <v>481</v>
      </c>
      <c r="P18" s="20" t="s">
        <v>481</v>
      </c>
      <c r="Q18" s="18" t="n">
        <v>448.78596623</v>
      </c>
      <c r="R18" s="20" t="n">
        <v>5.64433852</v>
      </c>
    </row>
    <row r="19" spans="1:18">
      <c r="A19" s="15" t="s">
        <v>494</v>
      </c>
      <c r="B19" s="17" t="n">
        <v>5658</v>
      </c>
      <c r="C19" s="18">
        <f>(61.0/B19*100)</f>
        <v/>
      </c>
      <c r="D19" s="19" t="n">
        <v>5597</v>
      </c>
      <c r="E19" s="18" t="n">
        <v>469.0988135</v>
      </c>
      <c r="F19" s="20" t="n">
        <v>4.72941628</v>
      </c>
      <c r="G19" s="18" t="n">
        <v>476.34702717</v>
      </c>
      <c r="H19" s="20" t="n">
        <v>2.9023302</v>
      </c>
      <c r="I19" s="18" t="s">
        <v>481</v>
      </c>
      <c r="J19" s="20" t="s">
        <v>481</v>
      </c>
      <c r="K19" s="18" t="s">
        <v>481</v>
      </c>
      <c r="L19" s="20" t="s">
        <v>481</v>
      </c>
      <c r="M19" s="18" t="s">
        <v>481</v>
      </c>
      <c r="N19" s="20" t="s">
        <v>481</v>
      </c>
      <c r="O19" s="18" t="s">
        <v>481</v>
      </c>
      <c r="P19" s="20" t="s">
        <v>481</v>
      </c>
      <c r="Q19" s="18" t="n">
        <v>440.00100983</v>
      </c>
      <c r="R19" s="20" t="n">
        <v>5.1847078</v>
      </c>
    </row>
    <row r="20" spans="1:18">
      <c r="A20" s="15" t="s">
        <v>495</v>
      </c>
      <c r="B20" s="17" t="n">
        <v>3371</v>
      </c>
      <c r="C20" s="18">
        <f>(75.0/B20*100)</f>
        <v/>
      </c>
      <c r="D20" s="19" t="n">
        <v>3296</v>
      </c>
      <c r="E20" s="18" t="n">
        <v>480.29138707</v>
      </c>
      <c r="F20" s="20" t="n">
        <v>3.59814651</v>
      </c>
      <c r="G20" s="18" t="n">
        <v>495.53200823</v>
      </c>
      <c r="H20" s="20" t="n">
        <v>2.69591551</v>
      </c>
      <c r="I20" s="18" t="s">
        <v>481</v>
      </c>
      <c r="J20" s="20" t="s">
        <v>481</v>
      </c>
      <c r="K20" s="18" t="s">
        <v>481</v>
      </c>
      <c r="L20" s="20" t="s">
        <v>481</v>
      </c>
      <c r="M20" s="18" t="s">
        <v>481</v>
      </c>
      <c r="N20" s="20" t="s">
        <v>481</v>
      </c>
      <c r="O20" s="18" t="s">
        <v>481</v>
      </c>
      <c r="P20" s="20" t="s">
        <v>481</v>
      </c>
      <c r="Q20" s="18" t="n">
        <v>455.71072913</v>
      </c>
      <c r="R20" s="20" t="n">
        <v>3.92901672</v>
      </c>
    </row>
    <row r="21" spans="1:18">
      <c r="A21" s="15" t="s">
        <v>496</v>
      </c>
      <c r="B21" s="17" t="n">
        <v>5741</v>
      </c>
      <c r="C21" s="18">
        <f>(44.0/B21*100)</f>
        <v/>
      </c>
      <c r="D21" s="19" t="n">
        <v>5697</v>
      </c>
      <c r="E21" s="18" t="n">
        <v>533.9244201</v>
      </c>
      <c r="F21" s="20" t="n">
        <v>2.89055233</v>
      </c>
      <c r="G21" s="18" t="n">
        <v>523.10156296</v>
      </c>
      <c r="H21" s="20" t="n">
        <v>2.6691645</v>
      </c>
      <c r="I21" s="18" t="s">
        <v>481</v>
      </c>
      <c r="J21" s="20" t="s">
        <v>481</v>
      </c>
      <c r="K21" s="18" t="s">
        <v>481</v>
      </c>
      <c r="L21" s="20" t="s">
        <v>481</v>
      </c>
      <c r="M21" s="18" t="s">
        <v>481</v>
      </c>
      <c r="N21" s="20" t="s">
        <v>481</v>
      </c>
      <c r="O21" s="18" t="s">
        <v>481</v>
      </c>
      <c r="P21" s="20" t="s">
        <v>481</v>
      </c>
      <c r="Q21" s="18" t="n">
        <v>498.85747582</v>
      </c>
      <c r="R21" s="20" t="n">
        <v>4.15862856</v>
      </c>
    </row>
    <row r="22" spans="1:18">
      <c r="A22" s="15" t="s">
        <v>497</v>
      </c>
      <c r="B22" s="17" t="n">
        <v>6598</v>
      </c>
      <c r="C22" s="18">
        <f>(32.0/B22*100)</f>
        <v/>
      </c>
      <c r="D22" s="19" t="n">
        <v>6566</v>
      </c>
      <c r="E22" s="18" t="n">
        <v>493.2077229</v>
      </c>
      <c r="F22" s="20" t="n">
        <v>4.23534941</v>
      </c>
      <c r="G22" s="18" t="n">
        <v>479.14425241</v>
      </c>
      <c r="H22" s="20" t="n">
        <v>4.09858688</v>
      </c>
      <c r="I22" s="18" t="s">
        <v>481</v>
      </c>
      <c r="J22" s="20" t="s">
        <v>481</v>
      </c>
      <c r="K22" s="18" t="s">
        <v>481</v>
      </c>
      <c r="L22" s="20" t="s">
        <v>481</v>
      </c>
      <c r="M22" s="18" t="s">
        <v>481</v>
      </c>
      <c r="N22" s="20" t="s">
        <v>481</v>
      </c>
      <c r="O22" s="18" t="n">
        <v>455.68387531</v>
      </c>
      <c r="P22" s="20" t="n">
        <v>64.72733157</v>
      </c>
      <c r="Q22" s="18" t="n">
        <v>458.77275662</v>
      </c>
      <c r="R22" s="20" t="n">
        <v>6.43743517</v>
      </c>
    </row>
    <row r="23" spans="1:18">
      <c r="A23" s="15" t="s">
        <v>498</v>
      </c>
      <c r="B23" s="17" t="n">
        <v>11583</v>
      </c>
      <c r="C23" s="18">
        <f>(210.0/B23*100)</f>
        <v/>
      </c>
      <c r="D23" s="19" t="n">
        <v>11373</v>
      </c>
      <c r="E23" s="18" t="n">
        <v>450.99606316</v>
      </c>
      <c r="F23" s="20" t="n">
        <v>6.32881312</v>
      </c>
      <c r="G23" s="18" t="n">
        <v>495.22310516</v>
      </c>
      <c r="H23" s="20" t="n">
        <v>2.55557593</v>
      </c>
      <c r="I23" s="18" t="s">
        <v>481</v>
      </c>
      <c r="J23" s="20" t="s">
        <v>481</v>
      </c>
      <c r="K23" s="18" t="s">
        <v>481</v>
      </c>
      <c r="L23" s="20" t="s">
        <v>481</v>
      </c>
      <c r="M23" s="18" t="s">
        <v>481</v>
      </c>
      <c r="N23" s="20" t="s">
        <v>481</v>
      </c>
      <c r="O23" s="18" t="s">
        <v>481</v>
      </c>
      <c r="P23" s="20" t="s">
        <v>481</v>
      </c>
      <c r="Q23" s="18" t="n">
        <v>449.62836526</v>
      </c>
      <c r="R23" s="20" t="n">
        <v>4.82885683</v>
      </c>
    </row>
    <row r="24" spans="1:18">
      <c r="A24" s="15" t="s">
        <v>499</v>
      </c>
      <c r="B24" s="17" t="n">
        <v>6647</v>
      </c>
      <c r="C24" s="18">
        <f>(7.0/B24*100)</f>
        <v/>
      </c>
      <c r="D24" s="19" t="n">
        <v>6640</v>
      </c>
      <c r="E24" s="18" t="n">
        <v>519.20242355</v>
      </c>
      <c r="F24" s="20" t="n">
        <v>4.46691709</v>
      </c>
      <c r="G24" s="18" t="n">
        <v>519.64237404</v>
      </c>
      <c r="H24" s="20" t="n">
        <v>3.22106876</v>
      </c>
      <c r="I24" s="18" t="s">
        <v>481</v>
      </c>
      <c r="J24" s="20" t="s">
        <v>481</v>
      </c>
      <c r="K24" s="18" t="s">
        <v>481</v>
      </c>
      <c r="L24" s="20" t="s">
        <v>481</v>
      </c>
      <c r="M24" s="18" t="s">
        <v>481</v>
      </c>
      <c r="N24" s="20" t="s">
        <v>481</v>
      </c>
      <c r="O24" s="18" t="s">
        <v>481</v>
      </c>
      <c r="P24" s="20" t="s">
        <v>481</v>
      </c>
      <c r="Q24" s="18" t="n">
        <v>473.08899306</v>
      </c>
      <c r="R24" s="20" t="n">
        <v>8.195552989999999</v>
      </c>
    </row>
    <row r="25" spans="1:18">
      <c r="A25" s="15" t="s">
        <v>500</v>
      </c>
      <c r="B25" s="17" t="n">
        <v>5581</v>
      </c>
      <c r="C25" s="18">
        <f>(24.0/B25*100)</f>
        <v/>
      </c>
      <c r="D25" s="19" t="n">
        <v>5557</v>
      </c>
      <c r="E25" s="18" t="n">
        <v>535.15189811</v>
      </c>
      <c r="F25" s="20" t="n">
        <v>4.13874465</v>
      </c>
      <c r="G25" s="18" t="n">
        <v>502.27801664</v>
      </c>
      <c r="H25" s="20" t="n">
        <v>3.981811</v>
      </c>
      <c r="I25" s="18" t="s">
        <v>481</v>
      </c>
      <c r="J25" s="20" t="s">
        <v>481</v>
      </c>
      <c r="K25" s="18" t="s">
        <v>481</v>
      </c>
      <c r="L25" s="20" t="s">
        <v>481</v>
      </c>
      <c r="M25" s="18" t="s">
        <v>481</v>
      </c>
      <c r="N25" s="20" t="s">
        <v>481</v>
      </c>
      <c r="O25" s="18" t="s">
        <v>481</v>
      </c>
      <c r="P25" s="20" t="s">
        <v>481</v>
      </c>
      <c r="Q25" s="18" t="n">
        <v>495.91596716</v>
      </c>
      <c r="R25" s="20" t="n">
        <v>6.26012228</v>
      </c>
    </row>
    <row r="26" spans="1:18">
      <c r="A26" s="15" t="s">
        <v>501</v>
      </c>
      <c r="B26" s="17" t="n">
        <v>4869</v>
      </c>
      <c r="C26" s="18">
        <f>(32.0/B26*100)</f>
        <v/>
      </c>
      <c r="D26" s="19" t="n">
        <v>4837</v>
      </c>
      <c r="E26" s="18" t="n">
        <v>500.55383099</v>
      </c>
      <c r="F26" s="20" t="n">
        <v>2.86679156</v>
      </c>
      <c r="G26" s="18" t="n">
        <v>485.49489036</v>
      </c>
      <c r="H26" s="20" t="n">
        <v>2.41621528</v>
      </c>
      <c r="I26" s="18" t="s">
        <v>481</v>
      </c>
      <c r="J26" s="20" t="s">
        <v>481</v>
      </c>
      <c r="K26" s="18" t="s">
        <v>481</v>
      </c>
      <c r="L26" s="20" t="s">
        <v>481</v>
      </c>
      <c r="M26" s="18" t="s">
        <v>481</v>
      </c>
      <c r="N26" s="20" t="s">
        <v>481</v>
      </c>
      <c r="O26" s="18" t="s">
        <v>481</v>
      </c>
      <c r="P26" s="20" t="s">
        <v>481</v>
      </c>
      <c r="Q26" s="18" t="n">
        <v>475.14594939</v>
      </c>
      <c r="R26" s="20" t="n">
        <v>3.56963788</v>
      </c>
    </row>
    <row r="27" spans="1:18">
      <c r="A27" s="15" t="s">
        <v>502</v>
      </c>
      <c r="B27" s="17" t="n">
        <v>5299</v>
      </c>
      <c r="C27" s="18">
        <f>(17.0/B27*100)</f>
        <v/>
      </c>
      <c r="D27" s="19" t="n">
        <v>5282</v>
      </c>
      <c r="E27" s="18" t="n">
        <v>504.95567945</v>
      </c>
      <c r="F27" s="20" t="n">
        <v>3.37993631</v>
      </c>
      <c r="G27" s="18" t="n">
        <v>480.77712292</v>
      </c>
      <c r="H27" s="20" t="n">
        <v>2.33018746</v>
      </c>
      <c r="I27" s="18" t="s">
        <v>481</v>
      </c>
      <c r="J27" s="20" t="s">
        <v>481</v>
      </c>
      <c r="K27" s="18" t="s">
        <v>481</v>
      </c>
      <c r="L27" s="20" t="s">
        <v>481</v>
      </c>
      <c r="M27" s="18" t="s">
        <v>481</v>
      </c>
      <c r="N27" s="20" t="s">
        <v>481</v>
      </c>
      <c r="O27" s="18" t="s">
        <v>481</v>
      </c>
      <c r="P27" s="20" t="s">
        <v>481</v>
      </c>
      <c r="Q27" s="18" t="n">
        <v>461.30820067</v>
      </c>
      <c r="R27" s="20" t="n">
        <v>3.11432257</v>
      </c>
    </row>
    <row r="28" spans="1:18">
      <c r="A28" s="15" t="s">
        <v>503</v>
      </c>
      <c r="B28" s="17" t="n">
        <v>7568</v>
      </c>
      <c r="C28" s="18">
        <f>(51.0/B28*100)</f>
        <v/>
      </c>
      <c r="D28" s="19" t="n">
        <v>7517</v>
      </c>
      <c r="E28" s="18" t="n">
        <v>442.60193837</v>
      </c>
      <c r="F28" s="20" t="n">
        <v>3.93852249</v>
      </c>
      <c r="G28" s="18" t="n">
        <v>422.84118498</v>
      </c>
      <c r="H28" s="20" t="n">
        <v>2.57360444</v>
      </c>
      <c r="I28" s="18" t="s">
        <v>481</v>
      </c>
      <c r="J28" s="20" t="s">
        <v>481</v>
      </c>
      <c r="K28" s="18" t="s">
        <v>481</v>
      </c>
      <c r="L28" s="20" t="s">
        <v>481</v>
      </c>
      <c r="M28" s="18" t="s">
        <v>481</v>
      </c>
      <c r="N28" s="20" t="s">
        <v>481</v>
      </c>
      <c r="O28" s="18" t="s">
        <v>481</v>
      </c>
      <c r="P28" s="20" t="s">
        <v>481</v>
      </c>
      <c r="Q28" s="18" t="n">
        <v>394.82656322</v>
      </c>
      <c r="R28" s="20" t="n">
        <v>5.78255082</v>
      </c>
    </row>
    <row r="29" spans="1:18">
      <c r="A29" s="15" t="s">
        <v>504</v>
      </c>
      <c r="B29" s="17" t="n">
        <v>5385</v>
      </c>
      <c r="C29" s="18">
        <f>(30.0/B29*100)</f>
        <v/>
      </c>
      <c r="D29" s="19" t="n">
        <v>5355</v>
      </c>
      <c r="E29" s="18" t="n">
        <v>510.65020172</v>
      </c>
      <c r="F29" s="20" t="n">
        <v>3.12552886</v>
      </c>
      <c r="G29" s="18" t="n">
        <v>510.09507395</v>
      </c>
      <c r="H29" s="20" t="n">
        <v>2.99059261</v>
      </c>
      <c r="I29" s="18" t="s">
        <v>481</v>
      </c>
      <c r="J29" s="20" t="s">
        <v>481</v>
      </c>
      <c r="K29" s="18" t="s">
        <v>481</v>
      </c>
      <c r="L29" s="20" t="s">
        <v>481</v>
      </c>
      <c r="M29" s="18" t="s">
        <v>481</v>
      </c>
      <c r="N29" s="20" t="s">
        <v>481</v>
      </c>
      <c r="O29" s="18" t="s">
        <v>481</v>
      </c>
      <c r="P29" s="20" t="s">
        <v>481</v>
      </c>
      <c r="Q29" s="18" t="n">
        <v>465.70303807</v>
      </c>
      <c r="R29" s="20" t="n">
        <v>5.28956519</v>
      </c>
    </row>
    <row r="30" spans="1:18">
      <c r="A30" s="15" t="s">
        <v>505</v>
      </c>
      <c r="B30" s="17" t="n">
        <v>4520</v>
      </c>
      <c r="C30" s="18">
        <f>(96.0/B30*100)</f>
        <v/>
      </c>
      <c r="D30" s="19" t="n">
        <v>4424</v>
      </c>
      <c r="E30" s="18" t="n">
        <v>516.23121989</v>
      </c>
      <c r="F30" s="20" t="n">
        <v>4.72347299</v>
      </c>
      <c r="G30" s="18" t="n">
        <v>523.25769769</v>
      </c>
      <c r="H30" s="20" t="n">
        <v>2.84065478</v>
      </c>
      <c r="I30" s="18" t="s">
        <v>481</v>
      </c>
      <c r="J30" s="20" t="s">
        <v>481</v>
      </c>
      <c r="K30" s="18" t="s">
        <v>481</v>
      </c>
      <c r="L30" s="20" t="s">
        <v>481</v>
      </c>
      <c r="M30" s="18" t="s">
        <v>481</v>
      </c>
      <c r="N30" s="20" t="s">
        <v>481</v>
      </c>
      <c r="O30" s="18" t="s">
        <v>481</v>
      </c>
      <c r="P30" s="20" t="s">
        <v>481</v>
      </c>
      <c r="Q30" s="18" t="n">
        <v>484.37536558</v>
      </c>
      <c r="R30" s="20" t="n">
        <v>4.27598419</v>
      </c>
    </row>
    <row r="31" spans="1:18">
      <c r="A31" s="15" t="s">
        <v>506</v>
      </c>
      <c r="B31" s="17" t="n">
        <v>5456</v>
      </c>
      <c r="C31" s="18">
        <f>(125.0/B31*100)</f>
        <v/>
      </c>
      <c r="D31" s="19" t="n">
        <v>5331</v>
      </c>
      <c r="E31" s="18" t="n">
        <v>531.38427806</v>
      </c>
      <c r="F31" s="20" t="n">
        <v>3.22688266</v>
      </c>
      <c r="G31" s="18" t="n">
        <v>514.43609931</v>
      </c>
      <c r="H31" s="20" t="n">
        <v>3.11947187</v>
      </c>
      <c r="I31" s="18" t="s">
        <v>481</v>
      </c>
      <c r="J31" s="20" t="s">
        <v>481</v>
      </c>
      <c r="K31" s="18" t="s">
        <v>481</v>
      </c>
      <c r="L31" s="20" t="s">
        <v>481</v>
      </c>
      <c r="M31" s="18" t="s">
        <v>481</v>
      </c>
      <c r="N31" s="20" t="s">
        <v>481</v>
      </c>
      <c r="O31" s="18" t="s">
        <v>481</v>
      </c>
      <c r="P31" s="20" t="s">
        <v>481</v>
      </c>
      <c r="Q31" s="18" t="n">
        <v>489.23377508</v>
      </c>
      <c r="R31" s="20" t="n">
        <v>4.3505183</v>
      </c>
    </row>
    <row r="32" spans="1:18">
      <c r="A32" s="15" t="s">
        <v>507</v>
      </c>
      <c r="B32" s="17" t="n">
        <v>4478</v>
      </c>
      <c r="C32" s="18">
        <f>(5.0/B32*100)</f>
        <v/>
      </c>
      <c r="D32" s="19" t="n">
        <v>4473</v>
      </c>
      <c r="E32" s="18" t="s">
        <v>481</v>
      </c>
      <c r="F32" s="20" t="s">
        <v>481</v>
      </c>
      <c r="G32" s="18" t="n">
        <v>507.21060328</v>
      </c>
      <c r="H32" s="20" t="n">
        <v>2.44494154</v>
      </c>
      <c r="I32" s="18" t="s">
        <v>481</v>
      </c>
      <c r="J32" s="20" t="s">
        <v>481</v>
      </c>
      <c r="K32" s="18" t="s">
        <v>481</v>
      </c>
      <c r="L32" s="20" t="s">
        <v>481</v>
      </c>
      <c r="M32" s="18" t="s">
        <v>481</v>
      </c>
      <c r="N32" s="20" t="s">
        <v>481</v>
      </c>
      <c r="O32" s="18" t="s">
        <v>481</v>
      </c>
      <c r="P32" s="20" t="s">
        <v>481</v>
      </c>
      <c r="Q32" s="18" t="n">
        <v>439.36870242</v>
      </c>
      <c r="R32" s="20" t="n">
        <v>14.37239983</v>
      </c>
    </row>
    <row r="33" spans="1:18">
      <c r="A33" s="15" t="s">
        <v>508</v>
      </c>
      <c r="B33" s="17" t="n">
        <v>7325</v>
      </c>
      <c r="C33" s="18">
        <f>(74.0/B33*100)</f>
        <v/>
      </c>
      <c r="D33" s="19" t="n">
        <v>7251</v>
      </c>
      <c r="E33" s="18" t="n">
        <v>533.41315581</v>
      </c>
      <c r="F33" s="20" t="n">
        <v>5.16591637</v>
      </c>
      <c r="G33" s="18" t="n">
        <v>497.38705371</v>
      </c>
      <c r="H33" s="20" t="n">
        <v>2.73994532</v>
      </c>
      <c r="I33" s="18" t="s">
        <v>481</v>
      </c>
      <c r="J33" s="20" t="s">
        <v>481</v>
      </c>
      <c r="K33" s="18" t="s">
        <v>481</v>
      </c>
      <c r="L33" s="20" t="s">
        <v>481</v>
      </c>
      <c r="M33" s="18" t="s">
        <v>481</v>
      </c>
      <c r="N33" s="20" t="s">
        <v>481</v>
      </c>
      <c r="O33" s="18" t="s">
        <v>481</v>
      </c>
      <c r="P33" s="20" t="s">
        <v>481</v>
      </c>
      <c r="Q33" s="18" t="n">
        <v>466.78934215</v>
      </c>
      <c r="R33" s="20" t="n">
        <v>5.63369199</v>
      </c>
    </row>
    <row r="34" spans="1:18">
      <c r="A34" s="15" t="s">
        <v>509</v>
      </c>
      <c r="B34" s="17" t="n">
        <v>6350</v>
      </c>
      <c r="C34" s="18">
        <f>(65.0/B34*100)</f>
        <v/>
      </c>
      <c r="D34" s="19" t="n">
        <v>6285</v>
      </c>
      <c r="E34" s="18" t="n">
        <v>483.7759796</v>
      </c>
      <c r="F34" s="20" t="n">
        <v>5.47147572</v>
      </c>
      <c r="G34" s="18" t="n">
        <v>457.45650022</v>
      </c>
      <c r="H34" s="20" t="n">
        <v>2.9761022</v>
      </c>
      <c r="I34" s="18" t="s">
        <v>481</v>
      </c>
      <c r="J34" s="20" t="s">
        <v>481</v>
      </c>
      <c r="K34" s="18" t="s">
        <v>481</v>
      </c>
      <c r="L34" s="20" t="s">
        <v>481</v>
      </c>
      <c r="M34" s="18" t="s">
        <v>481</v>
      </c>
      <c r="N34" s="20" t="s">
        <v>481</v>
      </c>
      <c r="O34" s="18" t="s">
        <v>481</v>
      </c>
      <c r="P34" s="20" t="s">
        <v>481</v>
      </c>
      <c r="Q34" s="18" t="n">
        <v>407.51479253</v>
      </c>
      <c r="R34" s="20" t="n">
        <v>5.16542026</v>
      </c>
    </row>
    <row r="35" spans="1:18">
      <c r="A35" s="15" t="s">
        <v>510</v>
      </c>
      <c r="B35" s="17" t="n">
        <v>6406</v>
      </c>
      <c r="C35" s="18">
        <f>(36.0/B35*100)</f>
        <v/>
      </c>
      <c r="D35" s="19" t="n">
        <v>6370</v>
      </c>
      <c r="E35" s="18" t="n">
        <v>521.79353569</v>
      </c>
      <c r="F35" s="20" t="n">
        <v>3.0328535</v>
      </c>
      <c r="G35" s="18" t="n">
        <v>504.46232561</v>
      </c>
      <c r="H35" s="20" t="n">
        <v>1.95661805</v>
      </c>
      <c r="I35" s="18" t="s">
        <v>481</v>
      </c>
      <c r="J35" s="20" t="s">
        <v>481</v>
      </c>
      <c r="K35" s="18" t="s">
        <v>481</v>
      </c>
      <c r="L35" s="20" t="s">
        <v>481</v>
      </c>
      <c r="M35" s="18" t="s">
        <v>481</v>
      </c>
      <c r="N35" s="20" t="s">
        <v>481</v>
      </c>
      <c r="O35" s="18" t="s">
        <v>481</v>
      </c>
      <c r="P35" s="20" t="s">
        <v>481</v>
      </c>
      <c r="Q35" s="18" t="n">
        <v>478.53481699</v>
      </c>
      <c r="R35" s="20" t="n">
        <v>4.59309859</v>
      </c>
    </row>
    <row r="36" spans="1:18">
      <c r="A36" s="15" t="s">
        <v>511</v>
      </c>
      <c r="B36" s="17" t="n">
        <v>6736</v>
      </c>
      <c r="C36" s="18">
        <f>(26.0/B36*100)</f>
        <v/>
      </c>
      <c r="D36" s="19" t="n">
        <v>6710</v>
      </c>
      <c r="E36" s="18" t="n">
        <v>497.75237899</v>
      </c>
      <c r="F36" s="20" t="n">
        <v>3.53277903</v>
      </c>
      <c r="G36" s="18" t="n">
        <v>499.06818839</v>
      </c>
      <c r="H36" s="20" t="n">
        <v>2.54311038</v>
      </c>
      <c r="I36" s="18" t="s">
        <v>481</v>
      </c>
      <c r="J36" s="20" t="s">
        <v>481</v>
      </c>
      <c r="K36" s="18" t="s">
        <v>481</v>
      </c>
      <c r="L36" s="20" t="s">
        <v>481</v>
      </c>
      <c r="M36" s="18" t="s">
        <v>481</v>
      </c>
      <c r="N36" s="20" t="s">
        <v>481</v>
      </c>
      <c r="O36" s="18" t="s">
        <v>481</v>
      </c>
      <c r="P36" s="20" t="s">
        <v>481</v>
      </c>
      <c r="Q36" s="18" t="n">
        <v>480.43891435</v>
      </c>
      <c r="R36" s="20" t="n">
        <v>4.17584952</v>
      </c>
    </row>
    <row r="37" spans="1:18">
      <c r="A37" s="15" t="s">
        <v>512</v>
      </c>
      <c r="B37" s="17" t="n">
        <v>5458</v>
      </c>
      <c r="C37" s="18">
        <f>(62.0/B37*100)</f>
        <v/>
      </c>
      <c r="D37" s="19" t="n">
        <v>5396</v>
      </c>
      <c r="E37" s="18" t="n">
        <v>513.6532931199999</v>
      </c>
      <c r="F37" s="20" t="n">
        <v>4.23019261</v>
      </c>
      <c r="G37" s="18" t="n">
        <v>508.3973368</v>
      </c>
      <c r="H37" s="20" t="n">
        <v>3.49872931</v>
      </c>
      <c r="I37" s="18" t="s">
        <v>481</v>
      </c>
      <c r="J37" s="20" t="s">
        <v>481</v>
      </c>
      <c r="K37" s="18" t="s">
        <v>481</v>
      </c>
      <c r="L37" s="20" t="s">
        <v>481</v>
      </c>
      <c r="M37" s="18" t="s">
        <v>481</v>
      </c>
      <c r="N37" s="20" t="s">
        <v>481</v>
      </c>
      <c r="O37" s="18" t="s">
        <v>481</v>
      </c>
      <c r="P37" s="20" t="s">
        <v>481</v>
      </c>
      <c r="Q37" s="18" t="n">
        <v>467.03152166</v>
      </c>
      <c r="R37" s="20" t="n">
        <v>5.29384487</v>
      </c>
    </row>
    <row r="38" spans="1:18">
      <c r="A38" s="15" t="s">
        <v>513</v>
      </c>
      <c r="B38" s="17" t="n">
        <v>5860</v>
      </c>
      <c r="C38" s="18">
        <f>(16.0/B38*100)</f>
        <v/>
      </c>
      <c r="D38" s="19" t="n">
        <v>5844</v>
      </c>
      <c r="E38" s="18" t="n">
        <v>501.87344687</v>
      </c>
      <c r="F38" s="20" t="n">
        <v>4.04011533</v>
      </c>
      <c r="G38" s="18" t="n">
        <v>495.674991</v>
      </c>
      <c r="H38" s="20" t="n">
        <v>3.23740619</v>
      </c>
      <c r="I38" s="18" t="s">
        <v>481</v>
      </c>
      <c r="J38" s="20" t="s">
        <v>481</v>
      </c>
      <c r="K38" s="18" t="s">
        <v>481</v>
      </c>
      <c r="L38" s="20" t="s">
        <v>481</v>
      </c>
      <c r="M38" s="18" t="s">
        <v>481</v>
      </c>
      <c r="N38" s="20" t="s">
        <v>481</v>
      </c>
      <c r="O38" s="18" t="s">
        <v>481</v>
      </c>
      <c r="P38" s="20" t="s">
        <v>481</v>
      </c>
      <c r="Q38" s="18" t="n">
        <v>454.45209639</v>
      </c>
      <c r="R38" s="20" t="n">
        <v>5.12101916</v>
      </c>
    </row>
    <row r="39" spans="1:18">
      <c r="A39" s="15" t="s">
        <v>514</v>
      </c>
      <c r="B39" s="17" t="n">
        <v>5895</v>
      </c>
      <c r="C39" s="18">
        <f>(30.0/B39*100)</f>
        <v/>
      </c>
      <c r="D39" s="19" t="n">
        <v>5865</v>
      </c>
      <c r="E39" s="18" t="n">
        <v>439.04032928</v>
      </c>
      <c r="F39" s="20" t="n">
        <v>5.68179386</v>
      </c>
      <c r="G39" s="18" t="n">
        <v>430.33621483</v>
      </c>
      <c r="H39" s="20" t="n">
        <v>3.86377843</v>
      </c>
      <c r="I39" s="18" t="s">
        <v>481</v>
      </c>
      <c r="J39" s="20" t="s">
        <v>481</v>
      </c>
      <c r="K39" s="18" t="s">
        <v>481</v>
      </c>
      <c r="L39" s="20" t="s">
        <v>481</v>
      </c>
      <c r="M39" s="18" t="s">
        <v>481</v>
      </c>
      <c r="N39" s="20" t="s">
        <v>481</v>
      </c>
      <c r="O39" s="18" t="s">
        <v>481</v>
      </c>
      <c r="P39" s="20" t="s">
        <v>481</v>
      </c>
      <c r="Q39" s="18" t="n">
        <v>389.44243766</v>
      </c>
      <c r="R39" s="20" t="n">
        <v>7.44734249</v>
      </c>
    </row>
    <row r="40" spans="1:18">
      <c r="A40" s="15" t="s">
        <v>515</v>
      </c>
      <c r="B40" s="17" t="n">
        <v>14157</v>
      </c>
      <c r="C40" s="18">
        <f>(263.0/B40*100)</f>
        <v/>
      </c>
      <c r="D40" s="19" t="n">
        <v>13894</v>
      </c>
      <c r="E40" s="18" t="n">
        <v>495.23272514</v>
      </c>
      <c r="F40" s="20" t="n">
        <v>3.65718046</v>
      </c>
      <c r="G40" s="18" t="n">
        <v>519.6247849600001</v>
      </c>
      <c r="H40" s="20" t="n">
        <v>3.23852409</v>
      </c>
      <c r="I40" s="18" t="s">
        <v>481</v>
      </c>
      <c r="J40" s="20" t="s">
        <v>481</v>
      </c>
      <c r="K40" s="18" t="s">
        <v>481</v>
      </c>
      <c r="L40" s="20" t="s">
        <v>481</v>
      </c>
      <c r="M40" s="18" t="s">
        <v>481</v>
      </c>
      <c r="N40" s="20" t="s">
        <v>481</v>
      </c>
      <c r="O40" s="18" t="s">
        <v>481</v>
      </c>
      <c r="P40" s="20" t="s">
        <v>481</v>
      </c>
      <c r="Q40" s="18" t="n">
        <v>469.30229829</v>
      </c>
      <c r="R40" s="20" t="n">
        <v>3.6935018</v>
      </c>
    </row>
    <row r="41" spans="1:18">
      <c r="A41" s="15" t="s">
        <v>516</v>
      </c>
      <c r="B41" s="17" t="n">
        <v>5712</v>
      </c>
      <c r="C41" s="18">
        <f>(40.0/B41*100)</f>
        <v/>
      </c>
      <c r="D41" s="19" t="n">
        <v>5672</v>
      </c>
      <c r="E41" s="18" t="n">
        <v>507.88262663</v>
      </c>
      <c r="F41" s="20" t="n">
        <v>5.01665261</v>
      </c>
      <c r="G41" s="18" t="n">
        <v>500.04136876</v>
      </c>
      <c r="H41" s="20" t="n">
        <v>3.36324396</v>
      </c>
      <c r="I41" s="18" t="s">
        <v>481</v>
      </c>
      <c r="J41" s="20" t="s">
        <v>481</v>
      </c>
      <c r="K41" s="18" t="s">
        <v>481</v>
      </c>
      <c r="L41" s="20" t="s">
        <v>481</v>
      </c>
      <c r="M41" s="18" t="s">
        <v>481</v>
      </c>
      <c r="N41" s="20" t="s">
        <v>481</v>
      </c>
      <c r="O41" s="18" t="s">
        <v>481</v>
      </c>
      <c r="P41" s="20" t="s">
        <v>481</v>
      </c>
      <c r="Q41" s="18" t="n">
        <v>474.36402047</v>
      </c>
      <c r="R41" s="20" t="n">
        <v>6.27523886</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365.18117941</v>
      </c>
      <c r="F45" s="20" t="n">
        <v>6.95699445</v>
      </c>
      <c r="G45" s="18" t="n">
        <v>350.62414104</v>
      </c>
      <c r="H45" s="20" t="n">
        <v>3.25252137</v>
      </c>
      <c r="I45" s="18" t="s">
        <v>481</v>
      </c>
      <c r="J45" s="20" t="s">
        <v>481</v>
      </c>
      <c r="K45" s="18" t="s">
        <v>481</v>
      </c>
      <c r="L45" s="20" t="s">
        <v>481</v>
      </c>
      <c r="M45" s="18" t="n">
        <v>318.61085192</v>
      </c>
      <c r="N45" s="20" t="n">
        <v>38.72609851</v>
      </c>
      <c r="O45" s="18" t="n">
        <v>318.52618091</v>
      </c>
      <c r="P45" s="20" t="n">
        <v>18.75621518</v>
      </c>
      <c r="Q45" s="18" t="n">
        <v>345.52706388</v>
      </c>
      <c r="R45" s="20" t="n">
        <v>2.9786897</v>
      </c>
    </row>
    <row r="46" spans="1:18">
      <c r="A46" s="15" t="s">
        <v>521</v>
      </c>
      <c r="B46" s="17" t="n">
        <v>23141</v>
      </c>
      <c r="C46" s="18">
        <f>(1129.0/B46*100)</f>
        <v/>
      </c>
      <c r="D46" s="19" t="n">
        <v>22012</v>
      </c>
      <c r="E46" s="18" t="n">
        <v>413.2781429</v>
      </c>
      <c r="F46" s="20" t="n">
        <v>5.71429366</v>
      </c>
      <c r="G46" s="18" t="n">
        <v>418.15139658</v>
      </c>
      <c r="H46" s="20" t="n">
        <v>2.69139116</v>
      </c>
      <c r="I46" s="18" t="s">
        <v>481</v>
      </c>
      <c r="J46" s="20" t="s">
        <v>481</v>
      </c>
      <c r="K46" s="18" t="s">
        <v>481</v>
      </c>
      <c r="L46" s="20" t="s">
        <v>481</v>
      </c>
      <c r="M46" s="18" t="s">
        <v>481</v>
      </c>
      <c r="N46" s="20" t="s">
        <v>481</v>
      </c>
      <c r="O46" s="18" t="s">
        <v>481</v>
      </c>
      <c r="P46" s="20" t="s">
        <v>481</v>
      </c>
      <c r="Q46" s="18" t="n">
        <v>374.52387831</v>
      </c>
      <c r="R46" s="20" t="n">
        <v>3.92095883</v>
      </c>
    </row>
    <row r="47" spans="1:18">
      <c r="A47" s="15" t="s">
        <v>522</v>
      </c>
      <c r="B47" s="17" t="n">
        <v>5928</v>
      </c>
      <c r="C47" s="18">
        <f>(70.0/B47*100)</f>
        <v/>
      </c>
      <c r="D47" s="19" t="n">
        <v>5858</v>
      </c>
      <c r="E47" s="18" t="n">
        <v>462.23327368</v>
      </c>
      <c r="F47" s="20" t="n">
        <v>5.71134892</v>
      </c>
      <c r="G47" s="18" t="n">
        <v>432.16927695</v>
      </c>
      <c r="H47" s="20" t="n">
        <v>5.03237197</v>
      </c>
      <c r="I47" s="18" t="s">
        <v>481</v>
      </c>
      <c r="J47" s="20" t="s">
        <v>481</v>
      </c>
      <c r="K47" s="18" t="s">
        <v>481</v>
      </c>
      <c r="L47" s="20" t="s">
        <v>481</v>
      </c>
      <c r="M47" s="18" t="s">
        <v>481</v>
      </c>
      <c r="N47" s="20" t="s">
        <v>481</v>
      </c>
      <c r="O47" s="18" t="s">
        <v>481</v>
      </c>
      <c r="P47" s="20" t="s">
        <v>481</v>
      </c>
      <c r="Q47" s="18" t="n">
        <v>401.2193222</v>
      </c>
      <c r="R47" s="20" t="n">
        <v>7.5122828</v>
      </c>
    </row>
    <row r="48" spans="1:18">
      <c r="A48" s="15" t="s">
        <v>523</v>
      </c>
      <c r="B48" s="17" t="n">
        <v>9841</v>
      </c>
      <c r="C48" s="18">
        <f>(7.0/B48*100)</f>
        <v/>
      </c>
      <c r="D48" s="19" t="n">
        <v>9834</v>
      </c>
      <c r="E48" s="18" t="n">
        <v>545.89790128</v>
      </c>
      <c r="F48" s="20" t="n">
        <v>10.39689359</v>
      </c>
      <c r="G48" s="18" t="n">
        <v>490.85196062</v>
      </c>
      <c r="H48" s="20" t="n">
        <v>4.86787158</v>
      </c>
      <c r="I48" s="18" t="s">
        <v>481</v>
      </c>
      <c r="J48" s="20" t="s">
        <v>481</v>
      </c>
      <c r="K48" s="18" t="s">
        <v>481</v>
      </c>
      <c r="L48" s="20" t="s">
        <v>481</v>
      </c>
      <c r="M48" s="18" t="s">
        <v>481</v>
      </c>
      <c r="N48" s="20" t="s">
        <v>481</v>
      </c>
      <c r="O48" s="18" t="s">
        <v>481</v>
      </c>
      <c r="P48" s="20" t="s">
        <v>481</v>
      </c>
      <c r="Q48" s="18" t="n">
        <v>436.07093123</v>
      </c>
      <c r="R48" s="20" t="n">
        <v>8.59108208</v>
      </c>
    </row>
    <row r="49" spans="1:18">
      <c r="A49" s="15" t="s">
        <v>524</v>
      </c>
      <c r="B49" s="17" t="n">
        <v>6349</v>
      </c>
      <c r="C49" s="18">
        <f>(56.0/B49*100)</f>
        <v/>
      </c>
      <c r="D49" s="19" t="n">
        <v>6293</v>
      </c>
      <c r="E49" s="18" t="n">
        <v>446.44097392</v>
      </c>
      <c r="F49" s="20" t="n">
        <v>4.37009105</v>
      </c>
      <c r="G49" s="18" t="n">
        <v>426.27365174</v>
      </c>
      <c r="H49" s="20" t="n">
        <v>3.21422252</v>
      </c>
      <c r="I49" s="18" t="s">
        <v>481</v>
      </c>
      <c r="J49" s="20" t="s">
        <v>481</v>
      </c>
      <c r="K49" s="18" t="s">
        <v>481</v>
      </c>
      <c r="L49" s="20" t="s">
        <v>481</v>
      </c>
      <c r="M49" s="18" t="s">
        <v>481</v>
      </c>
      <c r="N49" s="20" t="s">
        <v>481</v>
      </c>
      <c r="O49" s="18" t="n">
        <v>364.49291084</v>
      </c>
      <c r="P49" s="20" t="n">
        <v>34.64733949</v>
      </c>
      <c r="Q49" s="18" t="n">
        <v>398.06652826</v>
      </c>
      <c r="R49" s="20" t="n">
        <v>5.62552951</v>
      </c>
    </row>
    <row r="50" spans="1:18">
      <c r="A50" s="15" t="s">
        <v>525</v>
      </c>
      <c r="B50" s="17" t="n">
        <v>11795</v>
      </c>
      <c r="C50" s="18">
        <f>(218.0/B50*100)</f>
        <v/>
      </c>
      <c r="D50" s="19" t="n">
        <v>11577</v>
      </c>
      <c r="E50" s="18" t="n">
        <v>444.44140029</v>
      </c>
      <c r="F50" s="20" t="n">
        <v>3.78884589</v>
      </c>
      <c r="G50" s="18" t="n">
        <v>420.51685178</v>
      </c>
      <c r="H50" s="20" t="n">
        <v>3.11893287</v>
      </c>
      <c r="I50" s="18" t="s">
        <v>481</v>
      </c>
      <c r="J50" s="20" t="s">
        <v>481</v>
      </c>
      <c r="K50" s="18" t="s">
        <v>481</v>
      </c>
      <c r="L50" s="20" t="s">
        <v>481</v>
      </c>
      <c r="M50" s="18" t="s">
        <v>481</v>
      </c>
      <c r="N50" s="20" t="s">
        <v>481</v>
      </c>
      <c r="O50" s="18" t="s">
        <v>481</v>
      </c>
      <c r="P50" s="20" t="s">
        <v>481</v>
      </c>
      <c r="Q50" s="18" t="n">
        <v>396.41584664</v>
      </c>
      <c r="R50" s="20" t="n">
        <v>5.9382175</v>
      </c>
    </row>
    <row r="51" spans="1:18">
      <c r="A51" s="15" t="s">
        <v>526</v>
      </c>
      <c r="B51" s="17" t="n">
        <v>6866</v>
      </c>
      <c r="C51" s="18">
        <f>(116.0/B51*100)</f>
        <v/>
      </c>
      <c r="D51" s="19" t="n">
        <v>6750</v>
      </c>
      <c r="E51" s="18" t="n">
        <v>443.55911242</v>
      </c>
      <c r="F51" s="20" t="n">
        <v>3.94889294</v>
      </c>
      <c r="G51" s="18" t="n">
        <v>427.51946081</v>
      </c>
      <c r="H51" s="20" t="n">
        <v>2.69914102</v>
      </c>
      <c r="I51" s="18" t="s">
        <v>481</v>
      </c>
      <c r="J51" s="20" t="s">
        <v>481</v>
      </c>
      <c r="K51" s="18" t="s">
        <v>481</v>
      </c>
      <c r="L51" s="20" t="s">
        <v>481</v>
      </c>
      <c r="M51" s="18" t="s">
        <v>481</v>
      </c>
      <c r="N51" s="20" t="s">
        <v>481</v>
      </c>
      <c r="O51" s="18" t="s">
        <v>481</v>
      </c>
      <c r="P51" s="20" t="s">
        <v>481</v>
      </c>
      <c r="Q51" s="18" t="n">
        <v>412.21857982</v>
      </c>
      <c r="R51" s="20" t="n">
        <v>3.75697398</v>
      </c>
    </row>
    <row r="52" spans="1:18">
      <c r="A52" s="15" t="s">
        <v>527</v>
      </c>
      <c r="B52" s="17" t="n">
        <v>5809</v>
      </c>
      <c r="C52" s="18">
        <f>(71.0/B52*100)</f>
        <v/>
      </c>
      <c r="D52" s="19" t="n">
        <v>5738</v>
      </c>
      <c r="E52" s="18" t="n">
        <v>470.52391366</v>
      </c>
      <c r="F52" s="20" t="n">
        <v>4.05606502</v>
      </c>
      <c r="G52" s="18" t="n">
        <v>499.96501369</v>
      </c>
      <c r="H52" s="20" t="n">
        <v>2.70221314</v>
      </c>
      <c r="I52" s="18" t="s">
        <v>481</v>
      </c>
      <c r="J52" s="20" t="s">
        <v>481</v>
      </c>
      <c r="K52" s="18" t="s">
        <v>481</v>
      </c>
      <c r="L52" s="20" t="s">
        <v>481</v>
      </c>
      <c r="M52" s="18" t="s">
        <v>481</v>
      </c>
      <c r="N52" s="20" t="s">
        <v>481</v>
      </c>
      <c r="O52" s="18" t="s">
        <v>481</v>
      </c>
      <c r="P52" s="20" t="s">
        <v>481</v>
      </c>
      <c r="Q52" s="18" t="n">
        <v>457.62063236</v>
      </c>
      <c r="R52" s="20" t="n">
        <v>5.20371763</v>
      </c>
    </row>
    <row r="53" spans="1:18">
      <c r="A53" s="15" t="s">
        <v>528</v>
      </c>
      <c r="B53" s="17" t="n">
        <v>5571</v>
      </c>
      <c r="C53" s="18">
        <f>(84.0/B53*100)</f>
        <v/>
      </c>
      <c r="D53" s="19" t="n">
        <v>5487</v>
      </c>
      <c r="E53" s="18" t="n">
        <v>438.52799941</v>
      </c>
      <c r="F53" s="20" t="n">
        <v>4.19758736</v>
      </c>
      <c r="G53" s="18" t="n">
        <v>452.98781133</v>
      </c>
      <c r="H53" s="20" t="n">
        <v>1.96868808</v>
      </c>
      <c r="I53" s="18" t="s">
        <v>481</v>
      </c>
      <c r="J53" s="20" t="s">
        <v>481</v>
      </c>
      <c r="K53" s="18" t="s">
        <v>481</v>
      </c>
      <c r="L53" s="20" t="s">
        <v>481</v>
      </c>
      <c r="M53" s="18" t="s">
        <v>481</v>
      </c>
      <c r="N53" s="20" t="s">
        <v>481</v>
      </c>
      <c r="O53" s="18" t="s">
        <v>481</v>
      </c>
      <c r="P53" s="20" t="s">
        <v>481</v>
      </c>
      <c r="Q53" s="18" t="n">
        <v>416.84246427</v>
      </c>
      <c r="R53" s="20" t="n">
        <v>3.66086245</v>
      </c>
    </row>
    <row r="54" spans="1:18">
      <c r="A54" s="15" t="s">
        <v>529</v>
      </c>
      <c r="B54" s="17" t="n">
        <v>4740</v>
      </c>
      <c r="C54" s="18">
        <f>(38.0/B54*100)</f>
        <v/>
      </c>
      <c r="D54" s="19" t="n">
        <v>4702</v>
      </c>
      <c r="E54" s="18" t="n">
        <v>370.94130167</v>
      </c>
      <c r="F54" s="20" t="n">
        <v>5.82532381</v>
      </c>
      <c r="G54" s="18" t="n">
        <v>368.72403067</v>
      </c>
      <c r="H54" s="20" t="n">
        <v>3.49863421</v>
      </c>
      <c r="I54" s="18" t="s">
        <v>481</v>
      </c>
      <c r="J54" s="20" t="s">
        <v>481</v>
      </c>
      <c r="K54" s="18" t="s">
        <v>481</v>
      </c>
      <c r="L54" s="20" t="s">
        <v>481</v>
      </c>
      <c r="M54" s="18" t="s">
        <v>481</v>
      </c>
      <c r="N54" s="20" t="s">
        <v>481</v>
      </c>
      <c r="O54" s="18" t="s">
        <v>481</v>
      </c>
      <c r="P54" s="20" t="s">
        <v>481</v>
      </c>
      <c r="Q54" s="18" t="n">
        <v>333.60013285</v>
      </c>
      <c r="R54" s="20" t="n">
        <v>3.5326268</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(76.0/B56*100)</f>
        <v/>
      </c>
      <c r="D56" s="19" t="n">
        <v>5283</v>
      </c>
      <c r="E56" s="18" t="n">
        <v>541.3196966199999</v>
      </c>
      <c r="F56" s="20" t="n">
        <v>5.62539622</v>
      </c>
      <c r="G56" s="18" t="n">
        <v>526.66170434</v>
      </c>
      <c r="H56" s="20" t="n">
        <v>2.80354555</v>
      </c>
      <c r="I56" s="18" t="s">
        <v>481</v>
      </c>
      <c r="J56" s="20" t="s">
        <v>481</v>
      </c>
      <c r="K56" s="18" t="s">
        <v>481</v>
      </c>
      <c r="L56" s="20" t="s">
        <v>481</v>
      </c>
      <c r="M56" s="18" t="s">
        <v>481</v>
      </c>
      <c r="N56" s="20" t="s">
        <v>481</v>
      </c>
      <c r="O56" s="18" t="s">
        <v>481</v>
      </c>
      <c r="P56" s="20" t="s">
        <v>481</v>
      </c>
      <c r="Q56" s="18" t="n">
        <v>505.67901827</v>
      </c>
      <c r="R56" s="20" t="n">
        <v>7.01369129</v>
      </c>
    </row>
    <row r="57" spans="1:18">
      <c r="A57" s="15" t="s">
        <v>532</v>
      </c>
      <c r="B57" s="17" t="n">
        <v>6513</v>
      </c>
      <c r="C57" s="18">
        <f>(0.0/B57*100)</f>
        <v/>
      </c>
      <c r="D57" s="19" t="n">
        <v>6513</v>
      </c>
      <c r="E57" s="18" t="n">
        <v>444.67876301</v>
      </c>
      <c r="F57" s="20" t="n">
        <v>11.58489339</v>
      </c>
      <c r="G57" s="18" t="n">
        <v>395.99935152</v>
      </c>
      <c r="H57" s="20" t="n">
        <v>3.07055433</v>
      </c>
      <c r="I57" s="18" t="s">
        <v>481</v>
      </c>
      <c r="J57" s="20" t="s">
        <v>481</v>
      </c>
      <c r="K57" s="18" t="s">
        <v>481</v>
      </c>
      <c r="L57" s="20" t="s">
        <v>481</v>
      </c>
      <c r="M57" s="18" t="n">
        <v>431.0803</v>
      </c>
      <c r="N57" s="20" t="n">
        <v>39.01167495</v>
      </c>
      <c r="O57" s="18" t="s">
        <v>481</v>
      </c>
      <c r="P57" s="20" t="s">
        <v>481</v>
      </c>
      <c r="Q57" s="18" t="n">
        <v>395.6605148</v>
      </c>
      <c r="R57" s="20" t="n">
        <v>5.12774178</v>
      </c>
    </row>
    <row r="58" spans="1:18">
      <c r="A58" s="15" t="s">
        <v>533</v>
      </c>
      <c r="B58" s="17" t="n">
        <v>7267</v>
      </c>
      <c r="C58" s="18">
        <f>(10.0/B58*100)</f>
        <v/>
      </c>
      <c r="D58" s="19" t="n">
        <v>7257</v>
      </c>
      <c r="E58" s="18" t="n">
        <v>423.37392162</v>
      </c>
      <c r="F58" s="20" t="n">
        <v>4.16970992</v>
      </c>
      <c r="G58" s="18" t="n">
        <v>408.04018787</v>
      </c>
      <c r="H58" s="20" t="n">
        <v>3.38819288</v>
      </c>
      <c r="I58" s="18" t="s">
        <v>481</v>
      </c>
      <c r="J58" s="20" t="s">
        <v>481</v>
      </c>
      <c r="K58" s="18" t="s">
        <v>481</v>
      </c>
      <c r="L58" s="20" t="s">
        <v>481</v>
      </c>
      <c r="M58" s="18" t="s">
        <v>481</v>
      </c>
      <c r="N58" s="20" t="s">
        <v>481</v>
      </c>
      <c r="O58" s="18" t="n">
        <v>243.92206828</v>
      </c>
      <c r="P58" s="20" t="n">
        <v>21.4556908</v>
      </c>
      <c r="Q58" s="18" t="n">
        <v>399.55354603</v>
      </c>
      <c r="R58" s="20" t="n">
        <v>4.93546351</v>
      </c>
    </row>
    <row r="59" spans="1:18">
      <c r="A59" s="15" t="s">
        <v>534</v>
      </c>
      <c r="B59" s="17" t="n">
        <v>4826</v>
      </c>
      <c r="C59" s="18">
        <f>(26.0/B59*100)</f>
        <v/>
      </c>
      <c r="D59" s="19" t="n">
        <v>4800</v>
      </c>
      <c r="E59" s="18" t="n">
        <v>343.49985097</v>
      </c>
      <c r="F59" s="20" t="n">
        <v>3.91474018</v>
      </c>
      <c r="G59" s="18" t="n">
        <v>355.69308341</v>
      </c>
      <c r="H59" s="20" t="n">
        <v>2.16880015</v>
      </c>
      <c r="I59" s="18" t="s">
        <v>481</v>
      </c>
      <c r="J59" s="20" t="s">
        <v>481</v>
      </c>
      <c r="K59" s="18" t="s">
        <v>481</v>
      </c>
      <c r="L59" s="20" t="s">
        <v>481</v>
      </c>
      <c r="M59" s="18" t="s">
        <v>481</v>
      </c>
      <c r="N59" s="20" t="s">
        <v>481</v>
      </c>
      <c r="O59" s="18" t="n">
        <v>333.00766723</v>
      </c>
      <c r="P59" s="20" t="n">
        <v>20.27442257</v>
      </c>
      <c r="Q59" s="18" t="n">
        <v>333.29837048</v>
      </c>
      <c r="R59" s="20" t="n">
        <v>3.64833851</v>
      </c>
    </row>
    <row r="60" spans="1:18">
      <c r="A60" s="15" t="s">
        <v>535</v>
      </c>
      <c r="B60" s="17" t="n">
        <v>4546</v>
      </c>
      <c r="C60" s="18">
        <f>(15.0/B60*100)</f>
        <v/>
      </c>
      <c r="D60" s="19" t="n">
        <v>4531</v>
      </c>
      <c r="E60" s="18" t="n">
        <v>355.13105886</v>
      </c>
      <c r="F60" s="20" t="n">
        <v>8.81390702</v>
      </c>
      <c r="G60" s="18" t="n">
        <v>345.13972237</v>
      </c>
      <c r="H60" s="20" t="n">
        <v>4.2581167</v>
      </c>
      <c r="I60" s="18" t="s">
        <v>481</v>
      </c>
      <c r="J60" s="20" t="s">
        <v>481</v>
      </c>
      <c r="K60" s="18" t="s">
        <v>481</v>
      </c>
      <c r="L60" s="20" t="s">
        <v>481</v>
      </c>
      <c r="M60" s="18" t="s">
        <v>481</v>
      </c>
      <c r="N60" s="20" t="s">
        <v>481</v>
      </c>
      <c r="O60" s="18" t="n">
        <v>329.26210413</v>
      </c>
      <c r="P60" s="20" t="n">
        <v>41.78337047</v>
      </c>
      <c r="Q60" s="18" t="n">
        <v>345.50952367</v>
      </c>
      <c r="R60" s="20" t="n">
        <v>6.69153308</v>
      </c>
    </row>
    <row r="61" spans="1:18">
      <c r="A61" s="15" t="s">
        <v>536</v>
      </c>
      <c r="B61" s="17" t="n">
        <v>6525</v>
      </c>
      <c r="C61" s="18">
        <f>(135.0/B61*100)</f>
        <v/>
      </c>
      <c r="D61" s="19" t="n">
        <v>6390</v>
      </c>
      <c r="E61" s="18" t="n">
        <v>481.98008782</v>
      </c>
      <c r="F61" s="20" t="n">
        <v>3.49263156</v>
      </c>
      <c r="G61" s="18" t="n">
        <v>480.40104889</v>
      </c>
      <c r="H61" s="20" t="n">
        <v>2.85424841</v>
      </c>
      <c r="I61" s="18" t="s">
        <v>481</v>
      </c>
      <c r="J61" s="20" t="s">
        <v>481</v>
      </c>
      <c r="K61" s="18" t="s">
        <v>481</v>
      </c>
      <c r="L61" s="20" t="s">
        <v>481</v>
      </c>
      <c r="M61" s="18" t="s">
        <v>481</v>
      </c>
      <c r="N61" s="20" t="s">
        <v>481</v>
      </c>
      <c r="O61" s="18" t="s">
        <v>481</v>
      </c>
      <c r="P61" s="20" t="s">
        <v>481</v>
      </c>
      <c r="Q61" s="18" t="n">
        <v>440.33849794</v>
      </c>
      <c r="R61" s="20" t="n">
        <v>4.64714229</v>
      </c>
    </row>
    <row r="62" spans="1:18">
      <c r="A62" s="15" t="s">
        <v>537</v>
      </c>
      <c r="B62" s="17" t="n">
        <v>4476</v>
      </c>
      <c r="C62" s="18">
        <f>(3.0/B62*100)</f>
        <v/>
      </c>
      <c r="D62" s="19" t="n">
        <v>4473</v>
      </c>
      <c r="E62" s="18" t="n">
        <v>523.37254821</v>
      </c>
      <c r="F62" s="20" t="n">
        <v>3.9727366</v>
      </c>
      <c r="G62" s="18" t="n">
        <v>506.85593864</v>
      </c>
      <c r="H62" s="20" t="n">
        <v>1.3799643</v>
      </c>
      <c r="I62" s="18" t="s">
        <v>481</v>
      </c>
      <c r="J62" s="20" t="s">
        <v>481</v>
      </c>
      <c r="K62" s="18" t="s">
        <v>481</v>
      </c>
      <c r="L62" s="20" t="s">
        <v>481</v>
      </c>
      <c r="M62" s="18" t="s">
        <v>481</v>
      </c>
      <c r="N62" s="20" t="s">
        <v>481</v>
      </c>
      <c r="O62" s="18" t="s">
        <v>481</v>
      </c>
      <c r="P62" s="20" t="s">
        <v>481</v>
      </c>
      <c r="Q62" s="18" t="n">
        <v>489.42797306</v>
      </c>
      <c r="R62" s="20" t="n">
        <v>8.59565235</v>
      </c>
    </row>
    <row r="63" spans="1:18">
      <c r="A63" s="15" t="s">
        <v>538</v>
      </c>
      <c r="B63" s="17" t="n">
        <v>5324</v>
      </c>
      <c r="C63" s="18">
        <f>(13.0/B63*100)</f>
        <v/>
      </c>
      <c r="D63" s="19" t="n">
        <v>5311</v>
      </c>
      <c r="E63" s="18" t="n">
        <v>352.41205913</v>
      </c>
      <c r="F63" s="20" t="n">
        <v>3.89841144</v>
      </c>
      <c r="G63" s="18" t="n">
        <v>362.49239213</v>
      </c>
      <c r="H63" s="20" t="n">
        <v>2.24530163</v>
      </c>
      <c r="I63" s="18" t="s">
        <v>481</v>
      </c>
      <c r="J63" s="20" t="s">
        <v>481</v>
      </c>
      <c r="K63" s="18" t="s">
        <v>481</v>
      </c>
      <c r="L63" s="20" t="s">
        <v>481</v>
      </c>
      <c r="M63" s="18" t="s">
        <v>481</v>
      </c>
      <c r="N63" s="20" t="s">
        <v>481</v>
      </c>
      <c r="O63" s="18" t="n">
        <v>303.34438411</v>
      </c>
      <c r="P63" s="20" t="n">
        <v>44.7769469</v>
      </c>
      <c r="Q63" s="18" t="n">
        <v>334.11579738</v>
      </c>
      <c r="R63" s="20" t="n">
        <v>3.05740449</v>
      </c>
    </row>
    <row r="64" spans="1:18">
      <c r="A64" s="15" t="s">
        <v>539</v>
      </c>
      <c r="B64" s="17" t="n">
        <v>3634</v>
      </c>
      <c r="C64" s="18">
        <f>(3.0/B64*100)</f>
        <v/>
      </c>
      <c r="D64" s="19" t="n">
        <v>3631</v>
      </c>
      <c r="E64" s="18" t="n">
        <v>475.00943013</v>
      </c>
      <c r="F64" s="20" t="n">
        <v>5.09663494</v>
      </c>
      <c r="G64" s="18" t="n">
        <v>451.38294817</v>
      </c>
      <c r="H64" s="20" t="n">
        <v>2.2119742</v>
      </c>
      <c r="I64" s="18" t="s">
        <v>481</v>
      </c>
      <c r="J64" s="20" t="s">
        <v>481</v>
      </c>
      <c r="K64" s="18" t="s">
        <v>481</v>
      </c>
      <c r="L64" s="20" t="s">
        <v>481</v>
      </c>
      <c r="M64" s="18" t="n">
        <v>447.1902</v>
      </c>
      <c r="N64" s="20" t="n">
        <v>28.77102473</v>
      </c>
      <c r="O64" s="18" t="n">
        <v>516.80695517</v>
      </c>
      <c r="P64" s="20" t="n">
        <v>70.87623161</v>
      </c>
      <c r="Q64" s="18" t="n">
        <v>397.93799423</v>
      </c>
      <c r="R64" s="20" t="n">
        <v>4.86505792</v>
      </c>
    </row>
    <row r="65" spans="1:18">
      <c r="A65" s="15" t="s">
        <v>540</v>
      </c>
      <c r="B65" s="17" t="n">
        <v>5325</v>
      </c>
      <c r="C65" s="18">
        <f>(14.0/B65*100)</f>
        <v/>
      </c>
      <c r="D65" s="19" t="n">
        <v>5311</v>
      </c>
      <c r="E65" s="18" t="n">
        <v>427.45691154</v>
      </c>
      <c r="F65" s="20" t="n">
        <v>4.1052037</v>
      </c>
      <c r="G65" s="18" t="n">
        <v>420.19705853</v>
      </c>
      <c r="H65" s="20" t="n">
        <v>2.99340355</v>
      </c>
      <c r="I65" s="18" t="s">
        <v>481</v>
      </c>
      <c r="J65" s="20" t="s">
        <v>481</v>
      </c>
      <c r="K65" s="18" t="s">
        <v>481</v>
      </c>
      <c r="L65" s="20" t="s">
        <v>481</v>
      </c>
      <c r="M65" s="18" t="n">
        <v>303.360822</v>
      </c>
      <c r="N65" s="20" t="n">
        <v>27.93985968</v>
      </c>
      <c r="O65" s="18" t="n">
        <v>493.11523603</v>
      </c>
      <c r="P65" s="20" t="n">
        <v>49.32594357</v>
      </c>
      <c r="Q65" s="18" t="n">
        <v>398.11620222</v>
      </c>
      <c r="R65" s="20" t="n">
        <v>3.75645659</v>
      </c>
    </row>
    <row r="66" spans="1:18">
      <c r="A66" s="15" t="s">
        <v>541</v>
      </c>
      <c r="B66" s="17" t="n">
        <v>5665</v>
      </c>
      <c r="C66" s="18">
        <f>(74.0/B66*100)</f>
        <v/>
      </c>
      <c r="D66" s="19" t="n">
        <v>5591</v>
      </c>
      <c r="E66" s="18" t="n">
        <v>432.45904626</v>
      </c>
      <c r="F66" s="20" t="n">
        <v>2.38892972</v>
      </c>
      <c r="G66" s="18" t="n">
        <v>435.9965065</v>
      </c>
      <c r="H66" s="20" t="n">
        <v>2.48366045</v>
      </c>
      <c r="I66" s="18" t="s">
        <v>481</v>
      </c>
      <c r="J66" s="20" t="s">
        <v>481</v>
      </c>
      <c r="K66" s="18" t="s">
        <v>481</v>
      </c>
      <c r="L66" s="20" t="s">
        <v>481</v>
      </c>
      <c r="M66" s="18" t="s">
        <v>481</v>
      </c>
      <c r="N66" s="20" t="s">
        <v>481</v>
      </c>
      <c r="O66" s="18" t="s">
        <v>481</v>
      </c>
      <c r="P66" s="20" t="s">
        <v>481</v>
      </c>
      <c r="Q66" s="18" t="n">
        <v>399.838512</v>
      </c>
      <c r="R66" s="20" t="n">
        <v>3.74237318</v>
      </c>
    </row>
    <row r="67" spans="1:18">
      <c r="A67" s="15" t="s">
        <v>542</v>
      </c>
      <c r="B67" s="17" t="n">
        <v>6971</v>
      </c>
      <c r="C67" s="18">
        <f>(21.0/B67*100)</f>
        <v/>
      </c>
      <c r="D67" s="19" t="n">
        <v>6950</v>
      </c>
      <c r="E67" s="18" t="n">
        <v>427.70764409</v>
      </c>
      <c r="F67" s="20" t="n">
        <v>4.18251707</v>
      </c>
      <c r="G67" s="18" t="n">
        <v>390.93315939</v>
      </c>
      <c r="H67" s="20" t="n">
        <v>2.86139158</v>
      </c>
      <c r="I67" s="18" t="s">
        <v>481</v>
      </c>
      <c r="J67" s="20" t="s">
        <v>481</v>
      </c>
      <c r="K67" s="18" t="s">
        <v>481</v>
      </c>
      <c r="L67" s="20" t="s">
        <v>481</v>
      </c>
      <c r="M67" s="18" t="s">
        <v>481</v>
      </c>
      <c r="N67" s="20" t="s">
        <v>481</v>
      </c>
      <c r="O67" s="18" t="s">
        <v>481</v>
      </c>
      <c r="P67" s="20" t="s">
        <v>481</v>
      </c>
      <c r="Q67" s="18" t="n">
        <v>382.68633431</v>
      </c>
      <c r="R67" s="20" t="n">
        <v>5.69898824</v>
      </c>
    </row>
    <row r="68" spans="1:18">
      <c r="A68" s="15" t="s">
        <v>543</v>
      </c>
      <c r="B68" s="17" t="n">
        <v>12083</v>
      </c>
      <c r="C68" s="18">
        <f>(26.0/B68*100)</f>
        <v/>
      </c>
      <c r="D68" s="19" t="n">
        <v>12057</v>
      </c>
      <c r="E68" s="18" t="n">
        <v>416.66595431</v>
      </c>
      <c r="F68" s="20" t="n">
        <v>2.31709331</v>
      </c>
      <c r="G68" s="18" t="n">
        <v>402.41584084</v>
      </c>
      <c r="H68" s="20" t="n">
        <v>1.79236611</v>
      </c>
      <c r="I68" s="18" t="s">
        <v>481</v>
      </c>
      <c r="J68" s="20" t="s">
        <v>481</v>
      </c>
      <c r="K68" s="18" t="s">
        <v>481</v>
      </c>
      <c r="L68" s="20" t="s">
        <v>481</v>
      </c>
      <c r="M68" s="18" t="s">
        <v>481</v>
      </c>
      <c r="N68" s="20" t="s">
        <v>481</v>
      </c>
      <c r="O68" s="18" t="s">
        <v>481</v>
      </c>
      <c r="P68" s="20" t="s">
        <v>481</v>
      </c>
      <c r="Q68" s="18" t="n">
        <v>383.95682193</v>
      </c>
      <c r="R68" s="20" t="n">
        <v>2.20923785</v>
      </c>
    </row>
    <row r="69" spans="1:18">
      <c r="A69" s="15" t="s">
        <v>544</v>
      </c>
      <c r="B69" s="17" t="n">
        <v>4876</v>
      </c>
      <c r="C69" s="18">
        <f>(0.0/B69*100)</f>
        <v/>
      </c>
      <c r="D69" s="19" t="n">
        <v>4876</v>
      </c>
      <c r="E69" s="18" t="n">
        <v>443.77756971</v>
      </c>
      <c r="F69" s="20" t="n">
        <v>5.31217704</v>
      </c>
      <c r="G69" s="18" t="n">
        <v>432.90883536</v>
      </c>
      <c r="H69" s="20" t="n">
        <v>4.21715578</v>
      </c>
      <c r="I69" s="18" t="s">
        <v>481</v>
      </c>
      <c r="J69" s="20" t="s">
        <v>481</v>
      </c>
      <c r="K69" s="18" t="s">
        <v>481</v>
      </c>
      <c r="L69" s="20" t="s">
        <v>481</v>
      </c>
      <c r="M69" s="18" t="s">
        <v>481</v>
      </c>
      <c r="N69" s="20" t="s">
        <v>481</v>
      </c>
      <c r="O69" s="18" t="s">
        <v>481</v>
      </c>
      <c r="P69" s="20" t="s">
        <v>481</v>
      </c>
      <c r="Q69" s="18" t="n">
        <v>408.7577053</v>
      </c>
      <c r="R69" s="20" t="n">
        <v>8.50157943</v>
      </c>
    </row>
    <row r="70" spans="1:18">
      <c r="A70" s="15" t="s">
        <v>545</v>
      </c>
      <c r="B70" s="17" t="n">
        <v>6036</v>
      </c>
      <c r="C70" s="18">
        <f>(223.0/B70*100)</f>
        <v/>
      </c>
      <c r="D70" s="19" t="n">
        <v>5813</v>
      </c>
      <c r="E70" s="18" t="n">
        <v>494.00052408</v>
      </c>
      <c r="F70" s="20" t="n">
        <v>3.37627992</v>
      </c>
      <c r="G70" s="18" t="n">
        <v>512.2273990899999</v>
      </c>
      <c r="H70" s="20" t="n">
        <v>4.03530118</v>
      </c>
      <c r="I70" s="18" t="s">
        <v>481</v>
      </c>
      <c r="J70" s="20" t="s">
        <v>481</v>
      </c>
      <c r="K70" s="18" t="s">
        <v>481</v>
      </c>
      <c r="L70" s="20" t="s">
        <v>481</v>
      </c>
      <c r="M70" s="18" t="s">
        <v>481</v>
      </c>
      <c r="N70" s="20" t="s">
        <v>481</v>
      </c>
      <c r="O70" s="18" t="s">
        <v>481</v>
      </c>
      <c r="P70" s="20" t="s">
        <v>481</v>
      </c>
      <c r="Q70" s="18" t="n">
        <v>470.03161998</v>
      </c>
      <c r="R70" s="20" t="n">
        <v>5.48639462</v>
      </c>
    </row>
    <row r="71" spans="1:18">
      <c r="A71" s="15" t="s">
        <v>546</v>
      </c>
      <c r="B71" s="17" t="n">
        <v>6115</v>
      </c>
      <c r="C71" s="18">
        <f>(17.0/B71*100)</f>
        <v/>
      </c>
      <c r="D71" s="19" t="n">
        <v>6098</v>
      </c>
      <c r="E71" s="18" t="n">
        <v>548.02324383</v>
      </c>
      <c r="F71" s="20" t="n">
        <v>2.6821506</v>
      </c>
      <c r="G71" s="18" t="n">
        <v>534.6972683400001</v>
      </c>
      <c r="H71" s="20" t="n">
        <v>1.88000915</v>
      </c>
      <c r="I71" s="18" t="s">
        <v>481</v>
      </c>
      <c r="J71" s="20" t="s">
        <v>481</v>
      </c>
      <c r="K71" s="18" t="s">
        <v>481</v>
      </c>
      <c r="L71" s="20" t="s">
        <v>481</v>
      </c>
      <c r="M71" s="18" t="s">
        <v>481</v>
      </c>
      <c r="N71" s="20" t="s">
        <v>481</v>
      </c>
      <c r="O71" s="18" t="s">
        <v>481</v>
      </c>
      <c r="P71" s="20" t="s">
        <v>481</v>
      </c>
      <c r="Q71" s="18" t="n">
        <v>509.13829307</v>
      </c>
      <c r="R71" s="20" t="n">
        <v>5.88438967</v>
      </c>
    </row>
    <row r="72" spans="1:18">
      <c r="A72" s="15" t="s">
        <v>547</v>
      </c>
      <c r="B72" s="17" t="n">
        <v>7708</v>
      </c>
      <c r="C72" s="18">
        <f>(5.0/B72*100)</f>
        <v/>
      </c>
      <c r="D72" s="19" t="n">
        <v>7703</v>
      </c>
      <c r="E72" s="18" t="n">
        <v>503.36453057</v>
      </c>
      <c r="F72" s="20" t="n">
        <v>2.96044819</v>
      </c>
      <c r="G72" s="18" t="n">
        <v>494.95445303</v>
      </c>
      <c r="H72" s="20" t="n">
        <v>2.94497573</v>
      </c>
      <c r="I72" s="18" t="s">
        <v>481</v>
      </c>
      <c r="J72" s="20" t="s">
        <v>481</v>
      </c>
      <c r="K72" s="18" t="s">
        <v>481</v>
      </c>
      <c r="L72" s="20" t="s">
        <v>481</v>
      </c>
      <c r="M72" s="18" t="s">
        <v>481</v>
      </c>
      <c r="N72" s="20" t="s">
        <v>481</v>
      </c>
      <c r="O72" s="18" t="s">
        <v>481</v>
      </c>
      <c r="P72" s="20" t="s">
        <v>481</v>
      </c>
      <c r="Q72" s="18" t="n">
        <v>463.56083921</v>
      </c>
      <c r="R72" s="20" t="n">
        <v>9.96830454</v>
      </c>
    </row>
    <row r="73" spans="1:18">
      <c r="A73" s="15" t="s">
        <v>548</v>
      </c>
      <c r="B73" s="17" t="n">
        <v>8249</v>
      </c>
      <c r="C73" s="18">
        <f>(0.0/B73*100)</f>
        <v/>
      </c>
      <c r="D73" s="19" t="n">
        <v>8249</v>
      </c>
      <c r="E73" s="18" t="s">
        <v>481</v>
      </c>
      <c r="F73" s="20" t="s">
        <v>481</v>
      </c>
      <c r="G73" s="18" t="s">
        <v>481</v>
      </c>
      <c r="H73" s="20" t="s">
        <v>481</v>
      </c>
      <c r="I73" s="18" t="s">
        <v>481</v>
      </c>
      <c r="J73" s="20" t="s">
        <v>481</v>
      </c>
      <c r="K73" s="18" t="s">
        <v>481</v>
      </c>
      <c r="L73" s="20" t="s">
        <v>481</v>
      </c>
      <c r="M73" s="18" t="n">
        <v>409.13011538</v>
      </c>
      <c r="N73" s="20" t="n">
        <v>3.34887586</v>
      </c>
      <c r="O73" s="18" t="s">
        <v>481</v>
      </c>
      <c r="P73" s="20" t="s">
        <v>481</v>
      </c>
      <c r="Q73" s="18" t="s">
        <v>481</v>
      </c>
      <c r="R73" s="20" t="s">
        <v>481</v>
      </c>
    </row>
    <row r="74" spans="1:18">
      <c r="A74" s="15" t="s">
        <v>549</v>
      </c>
      <c r="B74" s="17" t="n">
        <v>4692</v>
      </c>
      <c r="C74" s="18">
        <f>(82.0/B74*100)</f>
        <v/>
      </c>
      <c r="D74" s="19" t="n">
        <v>4610</v>
      </c>
      <c r="E74" s="18" t="n">
        <v>456.84317316</v>
      </c>
      <c r="F74" s="20" t="n">
        <v>3.63273088</v>
      </c>
      <c r="G74" s="18" t="n">
        <v>436.85437084</v>
      </c>
      <c r="H74" s="20" t="n">
        <v>2.18569395</v>
      </c>
      <c r="I74" s="18" t="s">
        <v>481</v>
      </c>
      <c r="J74" s="20" t="s">
        <v>481</v>
      </c>
      <c r="K74" s="18" t="s">
        <v>481</v>
      </c>
      <c r="L74" s="20" t="s">
        <v>481</v>
      </c>
      <c r="M74" s="18" t="n">
        <v>342.1149</v>
      </c>
      <c r="N74" s="20" t="n">
        <v>48.25081635</v>
      </c>
      <c r="O74" s="18" t="n">
        <v>460.37797865</v>
      </c>
      <c r="P74" s="20" t="n">
        <v>33.33448694</v>
      </c>
      <c r="Q74" s="18" t="n">
        <v>389.53730893</v>
      </c>
      <c r="R74" s="20" t="n">
        <v>3.52197576</v>
      </c>
    </row>
    <row r="75" spans="1:18">
      <c r="A75" s="15" t="s">
        <v>550</v>
      </c>
      <c r="B75" s="17" t="n">
        <v>5375</v>
      </c>
      <c r="C75" s="18">
        <f>(196.0/B75*100)</f>
        <v/>
      </c>
      <c r="D75" s="19" t="n">
        <v>5179</v>
      </c>
      <c r="E75" s="18" t="n">
        <v>384.41921551</v>
      </c>
      <c r="F75" s="20" t="n">
        <v>5.85321753</v>
      </c>
      <c r="G75" s="18" t="n">
        <v>358.841934</v>
      </c>
      <c r="H75" s="20" t="n">
        <v>3.19776371</v>
      </c>
      <c r="I75" s="18" t="s">
        <v>481</v>
      </c>
      <c r="J75" s="20" t="s">
        <v>481</v>
      </c>
      <c r="K75" s="18" t="s">
        <v>481</v>
      </c>
      <c r="L75" s="20" t="s">
        <v>481</v>
      </c>
      <c r="M75" s="18" t="s">
        <v>481</v>
      </c>
      <c r="N75" s="20" t="s">
        <v>481</v>
      </c>
      <c r="O75" s="18" t="s">
        <v>481</v>
      </c>
      <c r="P75" s="20" t="s">
        <v>481</v>
      </c>
      <c r="Q75" s="18" t="n">
        <v>349.39182868</v>
      </c>
      <c r="R75" s="20" t="n">
        <v>4.84794688</v>
      </c>
    </row>
    <row r="76" spans="1:18">
      <c r="A76" s="15" t="s">
        <v>551</v>
      </c>
      <c r="B76" s="17" t="n">
        <v>14167</v>
      </c>
      <c r="C76" s="18">
        <f>(227.0/B76*100)</f>
        <v/>
      </c>
      <c r="D76" s="19" t="n">
        <v>13940</v>
      </c>
      <c r="E76" s="18" t="n">
        <v>434.86722744</v>
      </c>
      <c r="F76" s="20" t="n">
        <v>3.21060586</v>
      </c>
      <c r="G76" s="18" t="n">
        <v>439.66173962</v>
      </c>
      <c r="H76" s="20" t="n">
        <v>3.22982892</v>
      </c>
      <c r="I76" s="18" t="s">
        <v>481</v>
      </c>
      <c r="J76" s="20" t="s">
        <v>481</v>
      </c>
      <c r="K76" s="18" t="s">
        <v>481</v>
      </c>
      <c r="L76" s="20" t="s">
        <v>481</v>
      </c>
      <c r="M76" s="18" t="s">
        <v>481</v>
      </c>
      <c r="N76" s="20" t="s">
        <v>481</v>
      </c>
      <c r="O76" s="18" t="s">
        <v>481</v>
      </c>
      <c r="P76" s="20" t="s">
        <v>481</v>
      </c>
      <c r="Q76" s="18" t="n">
        <v>419.27591298</v>
      </c>
      <c r="R76" s="20" t="n">
        <v>4.07784598</v>
      </c>
    </row>
    <row r="77" spans="1:18">
      <c r="A77" s="15" t="s">
        <v>552</v>
      </c>
      <c r="B77" s="17" t="n">
        <v>6062</v>
      </c>
      <c r="C77" s="18">
        <f>(0.0/B77*100)</f>
        <v/>
      </c>
      <c r="D77" s="19" t="n">
        <v>6062</v>
      </c>
      <c r="E77" s="18" t="n">
        <v>481.02027605</v>
      </c>
      <c r="F77" s="20" t="n">
        <v>5.3703558</v>
      </c>
      <c r="G77" s="18" t="n">
        <v>432.30873524</v>
      </c>
      <c r="H77" s="20" t="n">
        <v>2.60475522</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(41.0/B79*100)</f>
        <v/>
      </c>
      <c r="D79" s="19" t="n">
        <v>1616</v>
      </c>
      <c r="E79" s="18" t="n">
        <v>490.53977476</v>
      </c>
      <c r="F79" s="20" t="n">
        <v>9.94525496</v>
      </c>
      <c r="G79" s="18" t="n">
        <v>479.99814351</v>
      </c>
      <c r="H79" s="20" t="n">
        <v>7.31498389</v>
      </c>
      <c r="I79" s="18" t="s">
        <v>481</v>
      </c>
      <c r="J79" s="20" t="s">
        <v>481</v>
      </c>
      <c r="K79" s="18" t="s">
        <v>481</v>
      </c>
      <c r="L79" s="20" t="s">
        <v>481</v>
      </c>
      <c r="M79" s="18" t="s">
        <v>481</v>
      </c>
      <c r="N79" s="20" t="s">
        <v>481</v>
      </c>
      <c r="O79" s="18" t="s">
        <v>481</v>
      </c>
      <c r="P79" s="20" t="s">
        <v>481</v>
      </c>
      <c r="Q79" s="18" t="n">
        <v>435.51772102</v>
      </c>
      <c r="R79" s="20" t="n">
        <v>9.533684729999999</v>
      </c>
    </row>
    <row r="80" spans="1:18">
      <c r="A80" s="15" t="s">
        <v>555</v>
      </c>
      <c r="B80" s="17" t="n">
        <v>7841</v>
      </c>
      <c r="C80" s="18">
        <f>(0.0/B80*100)</f>
        <v/>
      </c>
      <c r="D80" s="19" t="n">
        <v>7841</v>
      </c>
      <c r="E80" s="18" t="n">
        <v>427.20675526</v>
      </c>
      <c r="F80" s="20" t="n">
        <v>3.57301667</v>
      </c>
      <c r="G80" s="18" t="n">
        <v>427.86990935</v>
      </c>
      <c r="H80" s="20" t="n">
        <v>4.38744925</v>
      </c>
      <c r="I80" s="18" t="s">
        <v>481</v>
      </c>
      <c r="J80" s="20" t="s">
        <v>481</v>
      </c>
      <c r="K80" s="18" t="s">
        <v>481</v>
      </c>
      <c r="L80" s="20" t="s">
        <v>481</v>
      </c>
      <c r="M80" s="18" t="s">
        <v>481</v>
      </c>
      <c r="N80" s="20" t="s">
        <v>481</v>
      </c>
      <c r="O80" s="18" t="s">
        <v>481</v>
      </c>
      <c r="P80" s="20" t="s">
        <v>481</v>
      </c>
      <c r="Q80" s="18" t="n">
        <v>410.63624694</v>
      </c>
      <c r="R80" s="20" t="n">
        <v>13.02454767</v>
      </c>
    </row>
    <row r="81" spans="1:18">
      <c r="A81" s="23" t="s">
        <v>556</v>
      </c>
      <c r="B81" s="17" t="n">
        <v>8861</v>
      </c>
      <c r="C81" s="18">
        <f>(76.0/B81*100)</f>
        <v/>
      </c>
      <c r="D81" s="19" t="n">
        <v>8785</v>
      </c>
      <c r="E81" s="18" t="n">
        <v>462.24904307</v>
      </c>
      <c r="F81" s="20" t="n">
        <v>5.08571531</v>
      </c>
      <c r="G81" s="18" t="n">
        <v>426.95135127</v>
      </c>
      <c r="H81" s="20" t="n">
        <v>3.39901333</v>
      </c>
      <c r="I81" s="18" t="s">
        <v>481</v>
      </c>
      <c r="J81" s="20" t="s">
        <v>481</v>
      </c>
      <c r="K81" s="18" t="s">
        <v>481</v>
      </c>
      <c r="L81" s="20" t="s">
        <v>481</v>
      </c>
      <c r="M81" s="18" t="s">
        <v>481</v>
      </c>
      <c r="N81" s="20" t="s">
        <v>481</v>
      </c>
      <c r="O81" s="18" t="s">
        <v>481</v>
      </c>
      <c r="P81" s="20" t="s">
        <v>481</v>
      </c>
      <c r="Q81" s="18" t="n">
        <v>405.39045779</v>
      </c>
      <c r="R81" s="20" t="n">
        <v>4.56043326</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607</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493.28567204</v>
      </c>
      <c r="F7" s="20" t="n">
        <v>2.2680739</v>
      </c>
      <c r="G7" s="18" t="n">
        <v>515.92079989</v>
      </c>
      <c r="H7" s="20" t="n">
        <v>2.13011427</v>
      </c>
      <c r="I7" s="18" t="s">
        <v>481</v>
      </c>
      <c r="J7" s="20" t="s">
        <v>481</v>
      </c>
      <c r="K7" s="18" t="s">
        <v>481</v>
      </c>
      <c r="L7" s="20" t="s">
        <v>481</v>
      </c>
      <c r="M7" s="18" t="s">
        <v>481</v>
      </c>
      <c r="N7" s="20" t="s">
        <v>481</v>
      </c>
      <c r="O7" s="18" t="s">
        <v>481</v>
      </c>
      <c r="P7" s="20" t="s">
        <v>481</v>
      </c>
      <c r="Q7" s="18" t="n">
        <v>483.59542107</v>
      </c>
      <c r="R7" s="20" t="n">
        <v>2.8731908</v>
      </c>
    </row>
    <row r="8" spans="1:18">
      <c r="A8" s="15" t="s">
        <v>483</v>
      </c>
      <c r="B8" s="17" t="n">
        <v>7007</v>
      </c>
      <c r="C8" s="18">
        <f>(20.0/B8*100)</f>
        <v/>
      </c>
      <c r="D8" s="19" t="n">
        <v>6987</v>
      </c>
      <c r="E8" s="18" t="n">
        <v>471.15118539</v>
      </c>
      <c r="F8" s="20" t="n">
        <v>9.51315902</v>
      </c>
      <c r="G8" s="18" t="n">
        <v>496.13281372</v>
      </c>
      <c r="H8" s="20" t="n">
        <v>2.61919438</v>
      </c>
      <c r="I8" s="18" t="s">
        <v>481</v>
      </c>
      <c r="J8" s="20" t="s">
        <v>481</v>
      </c>
      <c r="K8" s="18" t="s">
        <v>481</v>
      </c>
      <c r="L8" s="20" t="s">
        <v>481</v>
      </c>
      <c r="M8" s="18" t="s">
        <v>481</v>
      </c>
      <c r="N8" s="20" t="s">
        <v>481</v>
      </c>
      <c r="O8" s="18" t="s">
        <v>481</v>
      </c>
      <c r="P8" s="20" t="s">
        <v>481</v>
      </c>
      <c r="Q8" s="18" t="n">
        <v>447.41671023</v>
      </c>
      <c r="R8" s="20" t="n">
        <v>4.7785416</v>
      </c>
    </row>
    <row r="9" spans="1:18">
      <c r="A9" s="15" t="s">
        <v>484</v>
      </c>
      <c r="B9" s="17" t="n">
        <v>9651</v>
      </c>
      <c r="C9" s="18">
        <f>(77.0/B9*100)</f>
        <v/>
      </c>
      <c r="D9" s="19" t="n">
        <v>9574</v>
      </c>
      <c r="E9" s="18" t="n">
        <v>480.49930096</v>
      </c>
      <c r="F9" s="20" t="n">
        <v>3.0256644</v>
      </c>
      <c r="G9" s="18" t="n">
        <v>521.7793408</v>
      </c>
      <c r="H9" s="20" t="n">
        <v>2.61133948</v>
      </c>
      <c r="I9" s="18" t="s">
        <v>481</v>
      </c>
      <c r="J9" s="20" t="s">
        <v>481</v>
      </c>
      <c r="K9" s="18" t="s">
        <v>481</v>
      </c>
      <c r="L9" s="20" t="s">
        <v>481</v>
      </c>
      <c r="M9" s="18" t="s">
        <v>481</v>
      </c>
      <c r="N9" s="20" t="s">
        <v>481</v>
      </c>
      <c r="O9" s="18" t="s">
        <v>481</v>
      </c>
      <c r="P9" s="20" t="s">
        <v>481</v>
      </c>
      <c r="Q9" s="18" t="n">
        <v>461.34352012</v>
      </c>
      <c r="R9" s="20" t="n">
        <v>3.50305991</v>
      </c>
    </row>
    <row r="10" spans="1:18">
      <c r="A10" s="15" t="s">
        <v>485</v>
      </c>
      <c r="B10" s="17" t="n">
        <v>20058</v>
      </c>
      <c r="C10" s="18">
        <f>(521.0/B10*100)</f>
        <v/>
      </c>
      <c r="D10" s="19" t="n">
        <v>19537</v>
      </c>
      <c r="E10" s="18" t="n">
        <v>519.5008742</v>
      </c>
      <c r="F10" s="20" t="n">
        <v>2.7845867</v>
      </c>
      <c r="G10" s="18" t="n">
        <v>540.68731318</v>
      </c>
      <c r="H10" s="20" t="n">
        <v>2.78975394</v>
      </c>
      <c r="I10" s="18" t="s">
        <v>481</v>
      </c>
      <c r="J10" s="20" t="s">
        <v>481</v>
      </c>
      <c r="K10" s="18" t="s">
        <v>481</v>
      </c>
      <c r="L10" s="20" t="s">
        <v>481</v>
      </c>
      <c r="M10" s="18" t="s">
        <v>481</v>
      </c>
      <c r="N10" s="20" t="s">
        <v>481</v>
      </c>
      <c r="O10" s="18" t="s">
        <v>481</v>
      </c>
      <c r="P10" s="20" t="s">
        <v>481</v>
      </c>
      <c r="Q10" s="18" t="n">
        <v>510.00429086</v>
      </c>
      <c r="R10" s="20" t="n">
        <v>3.61607754</v>
      </c>
    </row>
    <row r="11" spans="1:18">
      <c r="A11" s="15" t="s">
        <v>486</v>
      </c>
      <c r="B11" s="17" t="n">
        <v>7053</v>
      </c>
      <c r="C11" s="18">
        <f>(45.0/B11*100)</f>
        <v/>
      </c>
      <c r="D11" s="19" t="n">
        <v>7008</v>
      </c>
      <c r="E11" s="18" t="n">
        <v>476.04979677</v>
      </c>
      <c r="F11" s="20" t="n">
        <v>4.50536498</v>
      </c>
      <c r="G11" s="18" t="n">
        <v>463.07436254</v>
      </c>
      <c r="H11" s="20" t="n">
        <v>2.75830311</v>
      </c>
      <c r="I11" s="18" t="s">
        <v>481</v>
      </c>
      <c r="J11" s="20" t="s">
        <v>481</v>
      </c>
      <c r="K11" s="18" t="s">
        <v>481</v>
      </c>
      <c r="L11" s="20" t="s">
        <v>481</v>
      </c>
      <c r="M11" s="18" t="s">
        <v>481</v>
      </c>
      <c r="N11" s="20" t="s">
        <v>481</v>
      </c>
      <c r="O11" s="18" t="s">
        <v>481</v>
      </c>
      <c r="P11" s="20" t="s">
        <v>481</v>
      </c>
      <c r="Q11" s="18" t="n">
        <v>430.95822008</v>
      </c>
      <c r="R11" s="20" t="n">
        <v>3.98873347</v>
      </c>
    </row>
    <row r="12" spans="1:18">
      <c r="A12" s="15" t="s">
        <v>487</v>
      </c>
      <c r="B12" s="17" t="n">
        <v>6894</v>
      </c>
      <c r="C12" s="18">
        <f>(55.0/B12*100)</f>
        <v/>
      </c>
      <c r="D12" s="19" t="n">
        <v>6839</v>
      </c>
      <c r="E12" s="18" t="n">
        <v>481.34402772</v>
      </c>
      <c r="F12" s="20" t="n">
        <v>4.05554421</v>
      </c>
      <c r="G12" s="18" t="n">
        <v>504.43348814</v>
      </c>
      <c r="H12" s="20" t="n">
        <v>2.47922442</v>
      </c>
      <c r="I12" s="18" t="s">
        <v>481</v>
      </c>
      <c r="J12" s="20" t="s">
        <v>481</v>
      </c>
      <c r="K12" s="18" t="s">
        <v>481</v>
      </c>
      <c r="L12" s="20" t="s">
        <v>481</v>
      </c>
      <c r="M12" s="18" t="s">
        <v>481</v>
      </c>
      <c r="N12" s="20" t="s">
        <v>481</v>
      </c>
      <c r="O12" s="18" t="s">
        <v>481</v>
      </c>
      <c r="P12" s="20" t="s">
        <v>481</v>
      </c>
      <c r="Q12" s="18" t="n">
        <v>445.68667879</v>
      </c>
      <c r="R12" s="20" t="n">
        <v>5.49274868</v>
      </c>
    </row>
    <row r="13" spans="1:18">
      <c r="A13" s="15" t="s">
        <v>488</v>
      </c>
      <c r="B13" s="17" t="n">
        <v>7161</v>
      </c>
      <c r="C13" s="18">
        <f>(0.0/B13*100)</f>
        <v/>
      </c>
      <c r="D13" s="19" t="n">
        <v>7161</v>
      </c>
      <c r="E13" s="18" t="s">
        <v>481</v>
      </c>
      <c r="F13" s="20" t="s">
        <v>481</v>
      </c>
      <c r="G13" s="18" t="s">
        <v>481</v>
      </c>
      <c r="H13" s="20" t="s">
        <v>481</v>
      </c>
      <c r="I13" s="18" t="s">
        <v>481</v>
      </c>
      <c r="J13" s="20" t="s">
        <v>481</v>
      </c>
      <c r="K13" s="18" t="s">
        <v>481</v>
      </c>
      <c r="L13" s="20" t="s">
        <v>481</v>
      </c>
      <c r="M13" s="18" t="n">
        <v>499.8145841</v>
      </c>
      <c r="N13" s="20" t="n">
        <v>2.54454744</v>
      </c>
      <c r="O13" s="18" t="s">
        <v>481</v>
      </c>
      <c r="P13" s="20" t="s">
        <v>481</v>
      </c>
      <c r="Q13" s="18" t="s">
        <v>481</v>
      </c>
      <c r="R13" s="20" t="s">
        <v>481</v>
      </c>
    </row>
    <row r="14" spans="1:18">
      <c r="A14" s="15" t="s">
        <v>489</v>
      </c>
      <c r="B14" s="17" t="n">
        <v>5587</v>
      </c>
      <c r="C14" s="18">
        <f>(74.0/B14*100)</f>
        <v/>
      </c>
      <c r="D14" s="19" t="n">
        <v>5513</v>
      </c>
      <c r="E14" s="18" t="n">
        <v>512.0392255100001</v>
      </c>
      <c r="F14" s="20" t="n">
        <v>2.38267939</v>
      </c>
      <c r="G14" s="18" t="n">
        <v>535.80226582</v>
      </c>
      <c r="H14" s="20" t="n">
        <v>2.9184691</v>
      </c>
      <c r="I14" s="18" t="s">
        <v>481</v>
      </c>
      <c r="J14" s="20" t="s">
        <v>481</v>
      </c>
      <c r="K14" s="18" t="s">
        <v>481</v>
      </c>
      <c r="L14" s="20" t="s">
        <v>481</v>
      </c>
      <c r="M14" s="18" t="s">
        <v>481</v>
      </c>
      <c r="N14" s="20" t="s">
        <v>481</v>
      </c>
      <c r="O14" s="18" t="s">
        <v>481</v>
      </c>
      <c r="P14" s="20" t="s">
        <v>481</v>
      </c>
      <c r="Q14" s="18" t="n">
        <v>492.67749491</v>
      </c>
      <c r="R14" s="20" t="n">
        <v>4.79066093</v>
      </c>
    </row>
    <row r="15" spans="1:18">
      <c r="A15" s="15" t="s">
        <v>490</v>
      </c>
      <c r="B15" s="17" t="n">
        <v>5882</v>
      </c>
      <c r="C15" s="18">
        <f>(52.0/B15*100)</f>
        <v/>
      </c>
      <c r="D15" s="19" t="n">
        <v>5830</v>
      </c>
      <c r="E15" s="18" t="n">
        <v>523.5619057500001</v>
      </c>
      <c r="F15" s="20" t="n">
        <v>4.44563656</v>
      </c>
      <c r="G15" s="18" t="n">
        <v>534.0853237</v>
      </c>
      <c r="H15" s="20" t="n">
        <v>2.55257446</v>
      </c>
      <c r="I15" s="18" t="s">
        <v>481</v>
      </c>
      <c r="J15" s="20" t="s">
        <v>481</v>
      </c>
      <c r="K15" s="18" t="s">
        <v>481</v>
      </c>
      <c r="L15" s="20" t="s">
        <v>481</v>
      </c>
      <c r="M15" s="18" t="s">
        <v>481</v>
      </c>
      <c r="N15" s="20" t="s">
        <v>481</v>
      </c>
      <c r="O15" s="18" t="s">
        <v>481</v>
      </c>
      <c r="P15" s="20" t="s">
        <v>481</v>
      </c>
      <c r="Q15" s="18" t="n">
        <v>503.64468173</v>
      </c>
      <c r="R15" s="20" t="n">
        <v>4.67726308</v>
      </c>
    </row>
    <row r="16" spans="1:18">
      <c r="A16" s="15" t="s">
        <v>491</v>
      </c>
      <c r="B16" s="17" t="n">
        <v>6108</v>
      </c>
      <c r="C16" s="18">
        <f>(0.0/B16*100)</f>
        <v/>
      </c>
      <c r="D16" s="19" t="n">
        <v>6108</v>
      </c>
      <c r="E16" s="18" t="s">
        <v>481</v>
      </c>
      <c r="F16" s="20" t="s">
        <v>481</v>
      </c>
      <c r="G16" s="18" t="s">
        <v>481</v>
      </c>
      <c r="H16" s="20" t="s">
        <v>481</v>
      </c>
      <c r="I16" s="18" t="s">
        <v>481</v>
      </c>
      <c r="J16" s="20" t="s">
        <v>481</v>
      </c>
      <c r="K16" s="18" t="s">
        <v>481</v>
      </c>
      <c r="L16" s="20" t="s">
        <v>481</v>
      </c>
      <c r="M16" s="18" t="n">
        <v>499.30614176</v>
      </c>
      <c r="N16" s="20" t="n">
        <v>2.50701975</v>
      </c>
      <c r="O16" s="18" t="s">
        <v>481</v>
      </c>
      <c r="P16" s="20" t="s">
        <v>481</v>
      </c>
      <c r="Q16" s="18" t="s">
        <v>481</v>
      </c>
      <c r="R16" s="20" t="s">
        <v>481</v>
      </c>
    </row>
    <row r="17" spans="1:18">
      <c r="A17" s="15" t="s">
        <v>492</v>
      </c>
      <c r="B17" s="17" t="n">
        <v>6504</v>
      </c>
      <c r="C17" s="18">
        <f>(658.0/B17*100)</f>
        <v/>
      </c>
      <c r="D17" s="19" t="n">
        <v>5846</v>
      </c>
      <c r="E17" s="18" t="n">
        <v>523.3941947</v>
      </c>
      <c r="F17" s="20" t="n">
        <v>3.7803987</v>
      </c>
      <c r="G17" s="18" t="n">
        <v>535.43843657</v>
      </c>
      <c r="H17" s="20" t="n">
        <v>3.48077865</v>
      </c>
      <c r="I17" s="18" t="s">
        <v>481</v>
      </c>
      <c r="J17" s="20" t="s">
        <v>481</v>
      </c>
      <c r="K17" s="18" t="s">
        <v>481</v>
      </c>
      <c r="L17" s="20" t="s">
        <v>481</v>
      </c>
      <c r="M17" s="18" t="s">
        <v>481</v>
      </c>
      <c r="N17" s="20" t="s">
        <v>481</v>
      </c>
      <c r="O17" s="18" t="s">
        <v>481</v>
      </c>
      <c r="P17" s="20" t="s">
        <v>481</v>
      </c>
      <c r="Q17" s="18" t="n">
        <v>481.05716273</v>
      </c>
      <c r="R17" s="20" t="n">
        <v>4.33190288</v>
      </c>
    </row>
    <row r="18" spans="1:18">
      <c r="A18" s="15" t="s">
        <v>493</v>
      </c>
      <c r="B18" s="17" t="n">
        <v>5532</v>
      </c>
      <c r="C18" s="18">
        <f>(28.0/B18*100)</f>
        <v/>
      </c>
      <c r="D18" s="19" t="n">
        <v>5504</v>
      </c>
      <c r="E18" s="18" t="n">
        <v>456.09074886</v>
      </c>
      <c r="F18" s="20" t="n">
        <v>6.51035694</v>
      </c>
      <c r="G18" s="18" t="n">
        <v>477.00746876</v>
      </c>
      <c r="H18" s="20" t="n">
        <v>4.11464229</v>
      </c>
      <c r="I18" s="18" t="s">
        <v>481</v>
      </c>
      <c r="J18" s="20" t="s">
        <v>481</v>
      </c>
      <c r="K18" s="18" t="s">
        <v>481</v>
      </c>
      <c r="L18" s="20" t="s">
        <v>481</v>
      </c>
      <c r="M18" s="18" t="s">
        <v>481</v>
      </c>
      <c r="N18" s="20" t="s">
        <v>481</v>
      </c>
      <c r="O18" s="18" t="s">
        <v>481</v>
      </c>
      <c r="P18" s="20" t="s">
        <v>481</v>
      </c>
      <c r="Q18" s="18" t="n">
        <v>449.57129793</v>
      </c>
      <c r="R18" s="20" t="n">
        <v>5.84335426</v>
      </c>
    </row>
    <row r="19" spans="1:18">
      <c r="A19" s="15" t="s">
        <v>494</v>
      </c>
      <c r="B19" s="17" t="n">
        <v>5658</v>
      </c>
      <c r="C19" s="18">
        <f>(61.0/B19*100)</f>
        <v/>
      </c>
      <c r="D19" s="19" t="n">
        <v>5597</v>
      </c>
      <c r="E19" s="18" t="n">
        <v>479.02026223</v>
      </c>
      <c r="F19" s="20" t="n">
        <v>3.75217856</v>
      </c>
      <c r="G19" s="18" t="n">
        <v>473.27087546</v>
      </c>
      <c r="H19" s="20" t="n">
        <v>3.00040911</v>
      </c>
      <c r="I19" s="18" t="s">
        <v>481</v>
      </c>
      <c r="J19" s="20" t="s">
        <v>481</v>
      </c>
      <c r="K19" s="18" t="s">
        <v>481</v>
      </c>
      <c r="L19" s="20" t="s">
        <v>481</v>
      </c>
      <c r="M19" s="18" t="s">
        <v>481</v>
      </c>
      <c r="N19" s="20" t="s">
        <v>481</v>
      </c>
      <c r="O19" s="18" t="s">
        <v>481</v>
      </c>
      <c r="P19" s="20" t="s">
        <v>481</v>
      </c>
      <c r="Q19" s="18" t="n">
        <v>440.04593284</v>
      </c>
      <c r="R19" s="20" t="n">
        <v>5.64298213</v>
      </c>
    </row>
    <row r="20" spans="1:18">
      <c r="A20" s="15" t="s">
        <v>495</v>
      </c>
      <c r="B20" s="17" t="n">
        <v>3371</v>
      </c>
      <c r="C20" s="18">
        <f>(75.0/B20*100)</f>
        <v/>
      </c>
      <c r="D20" s="19" t="n">
        <v>3296</v>
      </c>
      <c r="E20" s="18" t="n">
        <v>487.43374038</v>
      </c>
      <c r="F20" s="20" t="n">
        <v>3.6987856</v>
      </c>
      <c r="G20" s="18" t="n">
        <v>494.02155083</v>
      </c>
      <c r="H20" s="20" t="n">
        <v>3.07935723</v>
      </c>
      <c r="I20" s="18" t="s">
        <v>481</v>
      </c>
      <c r="J20" s="20" t="s">
        <v>481</v>
      </c>
      <c r="K20" s="18" t="s">
        <v>481</v>
      </c>
      <c r="L20" s="20" t="s">
        <v>481</v>
      </c>
      <c r="M20" s="18" t="s">
        <v>481</v>
      </c>
      <c r="N20" s="20" t="s">
        <v>481</v>
      </c>
      <c r="O20" s="18" t="s">
        <v>481</v>
      </c>
      <c r="P20" s="20" t="s">
        <v>481</v>
      </c>
      <c r="Q20" s="18" t="n">
        <v>450.45289169</v>
      </c>
      <c r="R20" s="20" t="n">
        <v>3.60131431</v>
      </c>
    </row>
    <row r="21" spans="1:18">
      <c r="A21" s="15" t="s">
        <v>496</v>
      </c>
      <c r="B21" s="17" t="n">
        <v>5741</v>
      </c>
      <c r="C21" s="18">
        <f>(44.0/B21*100)</f>
        <v/>
      </c>
      <c r="D21" s="19" t="n">
        <v>5697</v>
      </c>
      <c r="E21" s="18" t="n">
        <v>537.19914409</v>
      </c>
      <c r="F21" s="20" t="n">
        <v>2.5807614</v>
      </c>
      <c r="G21" s="18" t="n">
        <v>519.36624889</v>
      </c>
      <c r="H21" s="20" t="n">
        <v>2.90363663</v>
      </c>
      <c r="I21" s="18" t="s">
        <v>481</v>
      </c>
      <c r="J21" s="20" t="s">
        <v>481</v>
      </c>
      <c r="K21" s="18" t="s">
        <v>481</v>
      </c>
      <c r="L21" s="20" t="s">
        <v>481</v>
      </c>
      <c r="M21" s="18" t="s">
        <v>481</v>
      </c>
      <c r="N21" s="20" t="s">
        <v>481</v>
      </c>
      <c r="O21" s="18" t="s">
        <v>481</v>
      </c>
      <c r="P21" s="20" t="s">
        <v>481</v>
      </c>
      <c r="Q21" s="18" t="n">
        <v>497.56164279</v>
      </c>
      <c r="R21" s="20" t="n">
        <v>4.48093473</v>
      </c>
    </row>
    <row r="22" spans="1:18">
      <c r="A22" s="15" t="s">
        <v>497</v>
      </c>
      <c r="B22" s="17" t="n">
        <v>6598</v>
      </c>
      <c r="C22" s="18">
        <f>(32.0/B22*100)</f>
        <v/>
      </c>
      <c r="D22" s="19" t="n">
        <v>6566</v>
      </c>
      <c r="E22" s="18" t="n">
        <v>474.31374332</v>
      </c>
      <c r="F22" s="20" t="n">
        <v>4.9154393</v>
      </c>
      <c r="G22" s="18" t="n">
        <v>487.85899723</v>
      </c>
      <c r="H22" s="20" t="n">
        <v>3.91267393</v>
      </c>
      <c r="I22" s="18" t="s">
        <v>481</v>
      </c>
      <c r="J22" s="20" t="s">
        <v>481</v>
      </c>
      <c r="K22" s="18" t="s">
        <v>481</v>
      </c>
      <c r="L22" s="20" t="s">
        <v>481</v>
      </c>
      <c r="M22" s="18" t="s">
        <v>481</v>
      </c>
      <c r="N22" s="20" t="s">
        <v>481</v>
      </c>
      <c r="O22" s="18" t="n">
        <v>522.37150739</v>
      </c>
      <c r="P22" s="20" t="n">
        <v>32.86243579</v>
      </c>
      <c r="Q22" s="18" t="n">
        <v>460.60886809</v>
      </c>
      <c r="R22" s="20" t="n">
        <v>6.194872</v>
      </c>
    </row>
    <row r="23" spans="1:18">
      <c r="A23" s="15" t="s">
        <v>498</v>
      </c>
      <c r="B23" s="17" t="n">
        <v>11583</v>
      </c>
      <c r="C23" s="18">
        <f>(210.0/B23*100)</f>
        <v/>
      </c>
      <c r="D23" s="19" t="n">
        <v>11373</v>
      </c>
      <c r="E23" s="18" t="n">
        <v>482.64776838</v>
      </c>
      <c r="F23" s="20" t="n">
        <v>3.64443628</v>
      </c>
      <c r="G23" s="18" t="n">
        <v>494.61475686</v>
      </c>
      <c r="H23" s="20" t="n">
        <v>2.75913536</v>
      </c>
      <c r="I23" s="18" t="s">
        <v>481</v>
      </c>
      <c r="J23" s="20" t="s">
        <v>481</v>
      </c>
      <c r="K23" s="18" t="s">
        <v>481</v>
      </c>
      <c r="L23" s="20" t="s">
        <v>481</v>
      </c>
      <c r="M23" s="18" t="s">
        <v>481</v>
      </c>
      <c r="N23" s="20" t="s">
        <v>481</v>
      </c>
      <c r="O23" s="18" t="s">
        <v>481</v>
      </c>
      <c r="P23" s="20" t="s">
        <v>481</v>
      </c>
      <c r="Q23" s="18" t="n">
        <v>449.17114633</v>
      </c>
      <c r="R23" s="20" t="n">
        <v>5.21989194</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515.9584799199999</v>
      </c>
      <c r="N24" s="20" t="n">
        <v>3.19721086</v>
      </c>
      <c r="O24" s="18" t="s">
        <v>481</v>
      </c>
      <c r="P24" s="20" t="s">
        <v>481</v>
      </c>
      <c r="Q24" s="18" t="s">
        <v>481</v>
      </c>
      <c r="R24" s="20" t="s">
        <v>481</v>
      </c>
    </row>
    <row r="25" spans="1:18">
      <c r="A25" s="15" t="s">
        <v>500</v>
      </c>
      <c r="B25" s="17" t="n">
        <v>5581</v>
      </c>
      <c r="C25" s="18">
        <f>(24.0/B25*100)</f>
        <v/>
      </c>
      <c r="D25" s="19" t="n">
        <v>5557</v>
      </c>
      <c r="E25" s="18" t="n">
        <v>520.62619611</v>
      </c>
      <c r="F25" s="20" t="n">
        <v>5.24734788</v>
      </c>
      <c r="G25" s="18" t="n">
        <v>520.57442998</v>
      </c>
      <c r="H25" s="20" t="n">
        <v>3.61473471</v>
      </c>
      <c r="I25" s="18" t="s">
        <v>481</v>
      </c>
      <c r="J25" s="20" t="s">
        <v>481</v>
      </c>
      <c r="K25" s="18" t="s">
        <v>481</v>
      </c>
      <c r="L25" s="20" t="s">
        <v>481</v>
      </c>
      <c r="M25" s="18" t="s">
        <v>481</v>
      </c>
      <c r="N25" s="20" t="s">
        <v>481</v>
      </c>
      <c r="O25" s="18" t="s">
        <v>481</v>
      </c>
      <c r="P25" s="20" t="s">
        <v>481</v>
      </c>
      <c r="Q25" s="18" t="n">
        <v>506.46157408</v>
      </c>
      <c r="R25" s="20" t="n">
        <v>5.28752883</v>
      </c>
    </row>
    <row r="26" spans="1:18">
      <c r="A26" s="15" t="s">
        <v>501</v>
      </c>
      <c r="B26" s="17" t="n">
        <v>4869</v>
      </c>
      <c r="C26" s="18">
        <f>(32.0/B26*100)</f>
        <v/>
      </c>
      <c r="D26" s="19" t="n">
        <v>4837</v>
      </c>
      <c r="E26" s="18" t="n">
        <v>485.06817507</v>
      </c>
      <c r="F26" s="20" t="n">
        <v>2.31501162</v>
      </c>
      <c r="G26" s="18" t="n">
        <v>494.81365505</v>
      </c>
      <c r="H26" s="20" t="n">
        <v>2.85425326</v>
      </c>
      <c r="I26" s="18" t="s">
        <v>481</v>
      </c>
      <c r="J26" s="20" t="s">
        <v>481</v>
      </c>
      <c r="K26" s="18" t="s">
        <v>481</v>
      </c>
      <c r="L26" s="20" t="s">
        <v>481</v>
      </c>
      <c r="M26" s="18" t="s">
        <v>481</v>
      </c>
      <c r="N26" s="20" t="s">
        <v>481</v>
      </c>
      <c r="O26" s="18" t="s">
        <v>481</v>
      </c>
      <c r="P26" s="20" t="s">
        <v>481</v>
      </c>
      <c r="Q26" s="18" t="n">
        <v>482.19824029</v>
      </c>
      <c r="R26" s="20" t="n">
        <v>4.09567579</v>
      </c>
    </row>
    <row r="27" spans="1:18">
      <c r="A27" s="15" t="s">
        <v>502</v>
      </c>
      <c r="B27" s="17" t="n">
        <v>5299</v>
      </c>
      <c r="C27" s="18">
        <f>(17.0/B27*100)</f>
        <v/>
      </c>
      <c r="D27" s="19" t="n">
        <v>5282</v>
      </c>
      <c r="E27" s="18" t="n">
        <v>481.41063957</v>
      </c>
      <c r="F27" s="20" t="n">
        <v>3.43503755</v>
      </c>
      <c r="G27" s="18" t="n">
        <v>489.78718452</v>
      </c>
      <c r="H27" s="20" t="n">
        <v>2.21748893</v>
      </c>
      <c r="I27" s="18" t="s">
        <v>481</v>
      </c>
      <c r="J27" s="20" t="s">
        <v>481</v>
      </c>
      <c r="K27" s="18" t="s">
        <v>481</v>
      </c>
      <c r="L27" s="20" t="s">
        <v>481</v>
      </c>
      <c r="M27" s="18" t="s">
        <v>481</v>
      </c>
      <c r="N27" s="20" t="s">
        <v>481</v>
      </c>
      <c r="O27" s="18" t="s">
        <v>481</v>
      </c>
      <c r="P27" s="20" t="s">
        <v>481</v>
      </c>
      <c r="Q27" s="18" t="n">
        <v>465.1846034</v>
      </c>
      <c r="R27" s="20" t="n">
        <v>2.98660951</v>
      </c>
    </row>
    <row r="28" spans="1:18">
      <c r="A28" s="15" t="s">
        <v>503</v>
      </c>
      <c r="B28" s="17" t="n">
        <v>7568</v>
      </c>
      <c r="C28" s="18">
        <f>(0.0/B28*100)</f>
        <v/>
      </c>
      <c r="D28" s="19" t="n">
        <v>7568</v>
      </c>
      <c r="E28" s="18" t="s">
        <v>481</v>
      </c>
      <c r="F28" s="20" t="s">
        <v>481</v>
      </c>
      <c r="G28" s="18" t="s">
        <v>481</v>
      </c>
      <c r="H28" s="20" t="s">
        <v>481</v>
      </c>
      <c r="I28" s="18" t="s">
        <v>481</v>
      </c>
      <c r="J28" s="20" t="s">
        <v>481</v>
      </c>
      <c r="K28" s="18" t="s">
        <v>481</v>
      </c>
      <c r="L28" s="20" t="s">
        <v>481</v>
      </c>
      <c r="M28" s="18" t="n">
        <v>423.2764794</v>
      </c>
      <c r="N28" s="20" t="n">
        <v>2.58361374</v>
      </c>
      <c r="O28" s="18" t="s">
        <v>481</v>
      </c>
      <c r="P28" s="20" t="s">
        <v>481</v>
      </c>
      <c r="Q28" s="18" t="s">
        <v>481</v>
      </c>
      <c r="R28" s="20" t="s">
        <v>481</v>
      </c>
    </row>
    <row r="29" spans="1:18">
      <c r="A29" s="15" t="s">
        <v>504</v>
      </c>
      <c r="B29" s="17" t="n">
        <v>5385</v>
      </c>
      <c r="C29" s="18">
        <f>(30.0/B29*100)</f>
        <v/>
      </c>
      <c r="D29" s="19" t="n">
        <v>5355</v>
      </c>
      <c r="E29" s="18" t="n">
        <v>491.22139496</v>
      </c>
      <c r="F29" s="20" t="n">
        <v>2.85111281</v>
      </c>
      <c r="G29" s="18" t="n">
        <v>528.99785906</v>
      </c>
      <c r="H29" s="20" t="n">
        <v>3.22916025</v>
      </c>
      <c r="I29" s="18" t="s">
        <v>481</v>
      </c>
      <c r="J29" s="20" t="s">
        <v>481</v>
      </c>
      <c r="K29" s="18" t="s">
        <v>481</v>
      </c>
      <c r="L29" s="20" t="s">
        <v>481</v>
      </c>
      <c r="M29" s="18" t="s">
        <v>481</v>
      </c>
      <c r="N29" s="20" t="s">
        <v>481</v>
      </c>
      <c r="O29" s="18" t="s">
        <v>481</v>
      </c>
      <c r="P29" s="20" t="s">
        <v>481</v>
      </c>
      <c r="Q29" s="18" t="n">
        <v>478.14061271</v>
      </c>
      <c r="R29" s="20" t="n">
        <v>5.25715996</v>
      </c>
    </row>
    <row r="30" spans="1:18">
      <c r="A30" s="15" t="s">
        <v>505</v>
      </c>
      <c r="B30" s="17" t="n">
        <v>4520</v>
      </c>
      <c r="C30" s="18">
        <f>(96.0/B30*100)</f>
        <v/>
      </c>
      <c r="D30" s="19" t="n">
        <v>4424</v>
      </c>
      <c r="E30" s="18" t="n">
        <v>508.07035708</v>
      </c>
      <c r="F30" s="20" t="n">
        <v>3.60103927</v>
      </c>
      <c r="G30" s="18" t="n">
        <v>524.97123786</v>
      </c>
      <c r="H30" s="20" t="n">
        <v>3.441253</v>
      </c>
      <c r="I30" s="18" t="s">
        <v>481</v>
      </c>
      <c r="J30" s="20" t="s">
        <v>481</v>
      </c>
      <c r="K30" s="18" t="s">
        <v>481</v>
      </c>
      <c r="L30" s="20" t="s">
        <v>481</v>
      </c>
      <c r="M30" s="18" t="s">
        <v>481</v>
      </c>
      <c r="N30" s="20" t="s">
        <v>481</v>
      </c>
      <c r="O30" s="18" t="s">
        <v>481</v>
      </c>
      <c r="P30" s="20" t="s">
        <v>481</v>
      </c>
      <c r="Q30" s="18" t="n">
        <v>489.41754326</v>
      </c>
      <c r="R30" s="20" t="n">
        <v>4.58488705</v>
      </c>
    </row>
    <row r="31" spans="1:18">
      <c r="A31" s="15" t="s">
        <v>506</v>
      </c>
      <c r="B31" s="17" t="n">
        <v>5456</v>
      </c>
      <c r="C31" s="18">
        <f>(125.0/B31*100)</f>
        <v/>
      </c>
      <c r="D31" s="19" t="n">
        <v>5331</v>
      </c>
      <c r="E31" s="18" t="n">
        <v>514.30131783</v>
      </c>
      <c r="F31" s="20" t="n">
        <v>2.80876509</v>
      </c>
      <c r="G31" s="18" t="n">
        <v>524.8753017</v>
      </c>
      <c r="H31" s="20" t="n">
        <v>3.93913202</v>
      </c>
      <c r="I31" s="18" t="s">
        <v>481</v>
      </c>
      <c r="J31" s="20" t="s">
        <v>481</v>
      </c>
      <c r="K31" s="18" t="s">
        <v>481</v>
      </c>
      <c r="L31" s="20" t="s">
        <v>481</v>
      </c>
      <c r="M31" s="18" t="s">
        <v>481</v>
      </c>
      <c r="N31" s="20" t="s">
        <v>481</v>
      </c>
      <c r="O31" s="18" t="s">
        <v>481</v>
      </c>
      <c r="P31" s="20" t="s">
        <v>481</v>
      </c>
      <c r="Q31" s="18" t="n">
        <v>502.65738908</v>
      </c>
      <c r="R31" s="20" t="n">
        <v>4.1984144</v>
      </c>
    </row>
    <row r="32" spans="1:18">
      <c r="A32" s="15" t="s">
        <v>507</v>
      </c>
      <c r="B32" s="17" t="n">
        <v>4478</v>
      </c>
      <c r="C32" s="18">
        <f>(5.0/B32*100)</f>
        <v/>
      </c>
      <c r="D32" s="19" t="n">
        <v>4473</v>
      </c>
      <c r="E32" s="18" t="n">
        <v>549.99579423</v>
      </c>
      <c r="F32" s="20" t="n">
        <v>7.1430071</v>
      </c>
      <c r="G32" s="18" t="n">
        <v>505.33448744</v>
      </c>
      <c r="H32" s="20" t="n">
        <v>2.37614452</v>
      </c>
      <c r="I32" s="18" t="s">
        <v>481</v>
      </c>
      <c r="J32" s="20" t="s">
        <v>481</v>
      </c>
      <c r="K32" s="18" t="s">
        <v>481</v>
      </c>
      <c r="L32" s="20" t="s">
        <v>481</v>
      </c>
      <c r="M32" s="18" t="s">
        <v>481</v>
      </c>
      <c r="N32" s="20" t="s">
        <v>481</v>
      </c>
      <c r="O32" s="18" t="s">
        <v>481</v>
      </c>
      <c r="P32" s="20" t="s">
        <v>481</v>
      </c>
      <c r="Q32" s="18" t="n">
        <v>439.36870242</v>
      </c>
      <c r="R32" s="20" t="n">
        <v>14.37239983</v>
      </c>
    </row>
    <row r="33" spans="1:18">
      <c r="A33" s="15" t="s">
        <v>508</v>
      </c>
      <c r="B33" s="17" t="n">
        <v>7325</v>
      </c>
      <c r="C33" s="18">
        <f>(74.0/B33*100)</f>
        <v/>
      </c>
      <c r="D33" s="19" t="n">
        <v>7251</v>
      </c>
      <c r="E33" s="18" t="n">
        <v>513.66773276</v>
      </c>
      <c r="F33" s="20" t="n">
        <v>4.78670683</v>
      </c>
      <c r="G33" s="18" t="n">
        <v>500.47294792</v>
      </c>
      <c r="H33" s="20" t="n">
        <v>2.7892056</v>
      </c>
      <c r="I33" s="18" t="s">
        <v>481</v>
      </c>
      <c r="J33" s="20" t="s">
        <v>481</v>
      </c>
      <c r="K33" s="18" t="s">
        <v>481</v>
      </c>
      <c r="L33" s="20" t="s">
        <v>481</v>
      </c>
      <c r="M33" s="18" t="s">
        <v>481</v>
      </c>
      <c r="N33" s="20" t="s">
        <v>481</v>
      </c>
      <c r="O33" s="18" t="s">
        <v>481</v>
      </c>
      <c r="P33" s="20" t="s">
        <v>481</v>
      </c>
      <c r="Q33" s="18" t="n">
        <v>472.77968258</v>
      </c>
      <c r="R33" s="20" t="n">
        <v>5.39185842</v>
      </c>
    </row>
    <row r="34" spans="1:18">
      <c r="A34" s="15" t="s">
        <v>509</v>
      </c>
      <c r="B34" s="17" t="n">
        <v>6350</v>
      </c>
      <c r="C34" s="18">
        <f>(65.0/B34*100)</f>
        <v/>
      </c>
      <c r="D34" s="19" t="n">
        <v>6285</v>
      </c>
      <c r="E34" s="18" t="n">
        <v>440.14584965</v>
      </c>
      <c r="F34" s="20" t="n">
        <v>3.82581651</v>
      </c>
      <c r="G34" s="18" t="n">
        <v>464.14788539</v>
      </c>
      <c r="H34" s="20" t="n">
        <v>2.99935792</v>
      </c>
      <c r="I34" s="18" t="s">
        <v>481</v>
      </c>
      <c r="J34" s="20" t="s">
        <v>481</v>
      </c>
      <c r="K34" s="18" t="s">
        <v>481</v>
      </c>
      <c r="L34" s="20" t="s">
        <v>481</v>
      </c>
      <c r="M34" s="18" t="s">
        <v>481</v>
      </c>
      <c r="N34" s="20" t="s">
        <v>481</v>
      </c>
      <c r="O34" s="18" t="s">
        <v>481</v>
      </c>
      <c r="P34" s="20" t="s">
        <v>481</v>
      </c>
      <c r="Q34" s="18" t="n">
        <v>418.03095826</v>
      </c>
      <c r="R34" s="20" t="n">
        <v>5.26711051</v>
      </c>
    </row>
    <row r="35" spans="1:18">
      <c r="A35" s="15" t="s">
        <v>510</v>
      </c>
      <c r="B35" s="17" t="n">
        <v>6406</v>
      </c>
      <c r="C35" s="18">
        <f>(36.0/B35*100)</f>
        <v/>
      </c>
      <c r="D35" s="19" t="n">
        <v>6370</v>
      </c>
      <c r="E35" s="18" t="n">
        <v>499.14579883</v>
      </c>
      <c r="F35" s="20" t="n">
        <v>2.36025308</v>
      </c>
      <c r="G35" s="18" t="n">
        <v>515.16449441</v>
      </c>
      <c r="H35" s="20" t="n">
        <v>2.18480207</v>
      </c>
      <c r="I35" s="18" t="s">
        <v>481</v>
      </c>
      <c r="J35" s="20" t="s">
        <v>481</v>
      </c>
      <c r="K35" s="18" t="s">
        <v>481</v>
      </c>
      <c r="L35" s="20" t="s">
        <v>481</v>
      </c>
      <c r="M35" s="18" t="s">
        <v>481</v>
      </c>
      <c r="N35" s="20" t="s">
        <v>481</v>
      </c>
      <c r="O35" s="18" t="s">
        <v>481</v>
      </c>
      <c r="P35" s="20" t="s">
        <v>481</v>
      </c>
      <c r="Q35" s="18" t="n">
        <v>477.74330694</v>
      </c>
      <c r="R35" s="20" t="n">
        <v>4.24809825</v>
      </c>
    </row>
    <row r="36" spans="1:18">
      <c r="A36" s="15" t="s">
        <v>511</v>
      </c>
      <c r="B36" s="17" t="n">
        <v>6736</v>
      </c>
      <c r="C36" s="18">
        <f>(0.0/B36*100)</f>
        <v/>
      </c>
      <c r="D36" s="19" t="n">
        <v>6736</v>
      </c>
      <c r="E36" s="18" t="s">
        <v>481</v>
      </c>
      <c r="F36" s="20" t="s">
        <v>481</v>
      </c>
      <c r="G36" s="18" t="s">
        <v>481</v>
      </c>
      <c r="H36" s="20" t="s">
        <v>481</v>
      </c>
      <c r="I36" s="18" t="s">
        <v>481</v>
      </c>
      <c r="J36" s="20" t="s">
        <v>481</v>
      </c>
      <c r="K36" s="18" t="s">
        <v>481</v>
      </c>
      <c r="L36" s="20" t="s">
        <v>481</v>
      </c>
      <c r="M36" s="18" t="n">
        <v>495.57643519</v>
      </c>
      <c r="N36" s="20" t="n">
        <v>2.3637625</v>
      </c>
      <c r="O36" s="18" t="s">
        <v>481</v>
      </c>
      <c r="P36" s="20" t="s">
        <v>481</v>
      </c>
      <c r="Q36" s="18" t="s">
        <v>481</v>
      </c>
      <c r="R36" s="20" t="s">
        <v>481</v>
      </c>
    </row>
    <row r="37" spans="1:18">
      <c r="A37" s="15" t="s">
        <v>512</v>
      </c>
      <c r="B37" s="17" t="n">
        <v>5458</v>
      </c>
      <c r="C37" s="18">
        <f>(0.0/B37*100)</f>
        <v/>
      </c>
      <c r="D37" s="19" t="n">
        <v>5458</v>
      </c>
      <c r="E37" s="18" t="s">
        <v>481</v>
      </c>
      <c r="F37" s="20" t="s">
        <v>481</v>
      </c>
      <c r="G37" s="18" t="s">
        <v>481</v>
      </c>
      <c r="H37" s="20" t="s">
        <v>481</v>
      </c>
      <c r="I37" s="18" t="s">
        <v>481</v>
      </c>
      <c r="J37" s="20" t="s">
        <v>481</v>
      </c>
      <c r="K37" s="18" t="s">
        <v>481</v>
      </c>
      <c r="L37" s="20" t="s">
        <v>481</v>
      </c>
      <c r="M37" s="18" t="n">
        <v>500.15560677</v>
      </c>
      <c r="N37" s="20" t="n">
        <v>3.48340033</v>
      </c>
      <c r="O37" s="18" t="s">
        <v>481</v>
      </c>
      <c r="P37" s="20" t="s">
        <v>481</v>
      </c>
      <c r="Q37" s="18" t="s">
        <v>481</v>
      </c>
      <c r="R37" s="20" t="s">
        <v>481</v>
      </c>
    </row>
    <row r="38" spans="1:18">
      <c r="A38" s="15" t="s">
        <v>513</v>
      </c>
      <c r="B38" s="17" t="n">
        <v>5860</v>
      </c>
      <c r="C38" s="18">
        <f>(16.0/B38*100)</f>
        <v/>
      </c>
      <c r="D38" s="19" t="n">
        <v>5844</v>
      </c>
      <c r="E38" s="18" t="n">
        <v>458.82530112</v>
      </c>
      <c r="F38" s="20" t="n">
        <v>4.94846819</v>
      </c>
      <c r="G38" s="18" t="n">
        <v>506.0272551</v>
      </c>
      <c r="H38" s="20" t="n">
        <v>2.99031404</v>
      </c>
      <c r="I38" s="18" t="s">
        <v>481</v>
      </c>
      <c r="J38" s="20" t="s">
        <v>481</v>
      </c>
      <c r="K38" s="18" t="s">
        <v>481</v>
      </c>
      <c r="L38" s="20" t="s">
        <v>481</v>
      </c>
      <c r="M38" s="18" t="s">
        <v>481</v>
      </c>
      <c r="N38" s="20" t="s">
        <v>481</v>
      </c>
      <c r="O38" s="18" t="s">
        <v>481</v>
      </c>
      <c r="P38" s="20" t="s">
        <v>481</v>
      </c>
      <c r="Q38" s="18" t="n">
        <v>458.46061479</v>
      </c>
      <c r="R38" s="20" t="n">
        <v>5.02383116</v>
      </c>
    </row>
    <row r="39" spans="1:18">
      <c r="A39" s="15" t="s">
        <v>514</v>
      </c>
      <c r="B39" s="17" t="n">
        <v>5895</v>
      </c>
      <c r="C39" s="18">
        <f>(0.0/B39*100)</f>
        <v/>
      </c>
      <c r="D39" s="19" t="n">
        <v>5895</v>
      </c>
      <c r="E39" s="18" t="s">
        <v>481</v>
      </c>
      <c r="F39" s="20" t="s">
        <v>481</v>
      </c>
      <c r="G39" s="18" t="s">
        <v>481</v>
      </c>
      <c r="H39" s="20" t="s">
        <v>481</v>
      </c>
      <c r="I39" s="18" t="s">
        <v>481</v>
      </c>
      <c r="J39" s="20" t="s">
        <v>481</v>
      </c>
      <c r="K39" s="18" t="s">
        <v>481</v>
      </c>
      <c r="L39" s="20" t="s">
        <v>481</v>
      </c>
      <c r="M39" s="18" t="n">
        <v>428.33509279</v>
      </c>
      <c r="N39" s="20" t="n">
        <v>3.96406432</v>
      </c>
      <c r="O39" s="18" t="s">
        <v>481</v>
      </c>
      <c r="P39" s="20" t="s">
        <v>481</v>
      </c>
      <c r="Q39" s="18" t="s">
        <v>481</v>
      </c>
      <c r="R39" s="20" t="s">
        <v>481</v>
      </c>
    </row>
    <row r="40" spans="1:18">
      <c r="A40" s="15" t="s">
        <v>515</v>
      </c>
      <c r="B40" s="17" t="n">
        <v>14157</v>
      </c>
      <c r="C40" s="18">
        <f>(263.0/B40*100)</f>
        <v/>
      </c>
      <c r="D40" s="19" t="n">
        <v>13894</v>
      </c>
      <c r="E40" s="18" t="n">
        <v>489.82379113</v>
      </c>
      <c r="F40" s="20" t="n">
        <v>3.16883038</v>
      </c>
      <c r="G40" s="18" t="n">
        <v>523.04127211</v>
      </c>
      <c r="H40" s="20" t="n">
        <v>3.43116872</v>
      </c>
      <c r="I40" s="18" t="s">
        <v>481</v>
      </c>
      <c r="J40" s="20" t="s">
        <v>481</v>
      </c>
      <c r="K40" s="18" t="s">
        <v>481</v>
      </c>
      <c r="L40" s="20" t="s">
        <v>481</v>
      </c>
      <c r="M40" s="18" t="s">
        <v>481</v>
      </c>
      <c r="N40" s="20" t="s">
        <v>481</v>
      </c>
      <c r="O40" s="18" t="s">
        <v>481</v>
      </c>
      <c r="P40" s="20" t="s">
        <v>481</v>
      </c>
      <c r="Q40" s="18" t="n">
        <v>470.51163714</v>
      </c>
      <c r="R40" s="20" t="n">
        <v>3.74070211</v>
      </c>
    </row>
    <row r="41" spans="1:18">
      <c r="A41" s="15" t="s">
        <v>516</v>
      </c>
      <c r="B41" s="17" t="n">
        <v>5712</v>
      </c>
      <c r="C41" s="18">
        <f>(40.0/B41*100)</f>
        <v/>
      </c>
      <c r="D41" s="19" t="n">
        <v>5672</v>
      </c>
      <c r="E41" s="18" t="n">
        <v>486.67982424</v>
      </c>
      <c r="F41" s="20" t="n">
        <v>4.34978201</v>
      </c>
      <c r="G41" s="18" t="n">
        <v>505.60370219</v>
      </c>
      <c r="H41" s="20" t="n">
        <v>3.27914467</v>
      </c>
      <c r="I41" s="18" t="s">
        <v>481</v>
      </c>
      <c r="J41" s="20" t="s">
        <v>481</v>
      </c>
      <c r="K41" s="18" t="s">
        <v>481</v>
      </c>
      <c r="L41" s="20" t="s">
        <v>481</v>
      </c>
      <c r="M41" s="18" t="s">
        <v>481</v>
      </c>
      <c r="N41" s="20" t="s">
        <v>481</v>
      </c>
      <c r="O41" s="18" t="s">
        <v>481</v>
      </c>
      <c r="P41" s="20" t="s">
        <v>481</v>
      </c>
      <c r="Q41" s="18" t="n">
        <v>480.53389549</v>
      </c>
      <c r="R41" s="20" t="n">
        <v>6.13001743</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349.20810265</v>
      </c>
      <c r="F45" s="20" t="n">
        <v>3.56574601</v>
      </c>
      <c r="G45" s="18" t="n">
        <v>351.90498543</v>
      </c>
      <c r="H45" s="20" t="n">
        <v>3.64634437</v>
      </c>
      <c r="I45" s="18" t="s">
        <v>481</v>
      </c>
      <c r="J45" s="20" t="s">
        <v>481</v>
      </c>
      <c r="K45" s="18" t="s">
        <v>481</v>
      </c>
      <c r="L45" s="20" t="s">
        <v>481</v>
      </c>
      <c r="M45" s="18" t="n">
        <v>332.20455582</v>
      </c>
      <c r="N45" s="20" t="n">
        <v>28.44039241</v>
      </c>
      <c r="O45" s="18" t="n">
        <v>318.41035155</v>
      </c>
      <c r="P45" s="20" t="n">
        <v>13.61982384</v>
      </c>
      <c r="Q45" s="18" t="n">
        <v>348.60435518</v>
      </c>
      <c r="R45" s="20" t="n">
        <v>3.5212948</v>
      </c>
    </row>
    <row r="46" spans="1:18">
      <c r="A46" s="15" t="s">
        <v>521</v>
      </c>
      <c r="B46" s="17" t="n">
        <v>23141</v>
      </c>
      <c r="C46" s="18">
        <f>(1129.0/B46*100)</f>
        <v/>
      </c>
      <c r="D46" s="19" t="n">
        <v>22012</v>
      </c>
      <c r="E46" s="18" t="n">
        <v>429.55109465</v>
      </c>
      <c r="F46" s="20" t="n">
        <v>4.06717246</v>
      </c>
      <c r="G46" s="18" t="n">
        <v>413.69618015</v>
      </c>
      <c r="H46" s="20" t="n">
        <v>2.72484119</v>
      </c>
      <c r="I46" s="18" t="s">
        <v>481</v>
      </c>
      <c r="J46" s="20" t="s">
        <v>481</v>
      </c>
      <c r="K46" s="18" t="s">
        <v>481</v>
      </c>
      <c r="L46" s="20" t="s">
        <v>481</v>
      </c>
      <c r="M46" s="18" t="s">
        <v>481</v>
      </c>
      <c r="N46" s="20" t="s">
        <v>481</v>
      </c>
      <c r="O46" s="18" t="s">
        <v>481</v>
      </c>
      <c r="P46" s="20" t="s">
        <v>481</v>
      </c>
      <c r="Q46" s="18" t="n">
        <v>372.54043256</v>
      </c>
      <c r="R46" s="20" t="n">
        <v>3.92377009</v>
      </c>
    </row>
    <row r="47" spans="1:18">
      <c r="A47" s="15" t="s">
        <v>522</v>
      </c>
      <c r="B47" s="17" t="n">
        <v>5928</v>
      </c>
      <c r="C47" s="18">
        <f>(70.0/B47*100)</f>
        <v/>
      </c>
      <c r="D47" s="19" t="n">
        <v>5858</v>
      </c>
      <c r="E47" s="18" t="n">
        <v>450.57896395</v>
      </c>
      <c r="F47" s="20" t="n">
        <v>5.11412291</v>
      </c>
      <c r="G47" s="18" t="n">
        <v>427.72166857</v>
      </c>
      <c r="H47" s="20" t="n">
        <v>4.98205103</v>
      </c>
      <c r="I47" s="18" t="s">
        <v>481</v>
      </c>
      <c r="J47" s="20" t="s">
        <v>481</v>
      </c>
      <c r="K47" s="18" t="s">
        <v>481</v>
      </c>
      <c r="L47" s="20" t="s">
        <v>481</v>
      </c>
      <c r="M47" s="18" t="s">
        <v>481</v>
      </c>
      <c r="N47" s="20" t="s">
        <v>481</v>
      </c>
      <c r="O47" s="18" t="s">
        <v>481</v>
      </c>
      <c r="P47" s="20" t="s">
        <v>481</v>
      </c>
      <c r="Q47" s="18" t="n">
        <v>406.35769489</v>
      </c>
      <c r="R47" s="20" t="n">
        <v>7.71328492</v>
      </c>
    </row>
    <row r="48" spans="1:18">
      <c r="A48" s="15" t="s">
        <v>523</v>
      </c>
      <c r="B48" s="17" t="n">
        <v>9841</v>
      </c>
      <c r="C48" s="18">
        <f>(7.0/B48*100)</f>
        <v/>
      </c>
      <c r="D48" s="19" t="n">
        <v>9834</v>
      </c>
      <c r="E48" s="18" t="n">
        <v>529.04079233</v>
      </c>
      <c r="F48" s="20" t="n">
        <v>6.76715959</v>
      </c>
      <c r="G48" s="18" t="n">
        <v>492.07947587</v>
      </c>
      <c r="H48" s="20" t="n">
        <v>5.15626257</v>
      </c>
      <c r="I48" s="18" t="s">
        <v>481</v>
      </c>
      <c r="J48" s="20" t="s">
        <v>481</v>
      </c>
      <c r="K48" s="18" t="s">
        <v>481</v>
      </c>
      <c r="L48" s="20" t="s">
        <v>481</v>
      </c>
      <c r="M48" s="18" t="s">
        <v>481</v>
      </c>
      <c r="N48" s="20" t="s">
        <v>481</v>
      </c>
      <c r="O48" s="18" t="s">
        <v>481</v>
      </c>
      <c r="P48" s="20" t="s">
        <v>481</v>
      </c>
      <c r="Q48" s="18" t="n">
        <v>439.71728534</v>
      </c>
      <c r="R48" s="20" t="n">
        <v>9.38915579</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(0.0/B50*100)</f>
        <v/>
      </c>
      <c r="D50" s="19" t="n">
        <v>11795</v>
      </c>
      <c r="E50" s="18" t="s">
        <v>481</v>
      </c>
      <c r="F50" s="20" t="s">
        <v>481</v>
      </c>
      <c r="G50" s="18" t="s">
        <v>481</v>
      </c>
      <c r="H50" s="20" t="s">
        <v>481</v>
      </c>
      <c r="I50" s="18" t="s">
        <v>481</v>
      </c>
      <c r="J50" s="20" t="s">
        <v>481</v>
      </c>
      <c r="K50" s="18" t="s">
        <v>481</v>
      </c>
      <c r="L50" s="20" t="s">
        <v>481</v>
      </c>
      <c r="M50" s="18" t="n">
        <v>424.90516706</v>
      </c>
      <c r="N50" s="20" t="n">
        <v>2.9446881</v>
      </c>
      <c r="O50" s="18" t="s">
        <v>481</v>
      </c>
      <c r="P50" s="20" t="s">
        <v>481</v>
      </c>
      <c r="Q50" s="18" t="s">
        <v>481</v>
      </c>
      <c r="R50" s="20" t="s">
        <v>481</v>
      </c>
    </row>
    <row r="51" spans="1:18">
      <c r="A51" s="15" t="s">
        <v>526</v>
      </c>
      <c r="B51" s="17" t="n">
        <v>6866</v>
      </c>
      <c r="C51" s="18">
        <f>(116.0/B51*100)</f>
        <v/>
      </c>
      <c r="D51" s="19" t="n">
        <v>6750</v>
      </c>
      <c r="E51" s="18" t="n">
        <v>450.96117942</v>
      </c>
      <c r="F51" s="20" t="n">
        <v>3.28727258</v>
      </c>
      <c r="G51" s="18" t="n">
        <v>414.55628372</v>
      </c>
      <c r="H51" s="20" t="n">
        <v>2.89265298</v>
      </c>
      <c r="I51" s="18" t="s">
        <v>481</v>
      </c>
      <c r="J51" s="20" t="s">
        <v>481</v>
      </c>
      <c r="K51" s="18" t="s">
        <v>481</v>
      </c>
      <c r="L51" s="20" t="s">
        <v>481</v>
      </c>
      <c r="M51" s="18" t="s">
        <v>481</v>
      </c>
      <c r="N51" s="20" t="s">
        <v>481</v>
      </c>
      <c r="O51" s="18" t="s">
        <v>481</v>
      </c>
      <c r="P51" s="20" t="s">
        <v>481</v>
      </c>
      <c r="Q51" s="18" t="n">
        <v>407.61352872</v>
      </c>
      <c r="R51" s="20" t="n">
        <v>3.94860671</v>
      </c>
    </row>
    <row r="52" spans="1:18">
      <c r="A52" s="15" t="s">
        <v>527</v>
      </c>
      <c r="B52" s="17" t="n">
        <v>5809</v>
      </c>
      <c r="C52" s="18">
        <f>(71.0/B52*100)</f>
        <v/>
      </c>
      <c r="D52" s="19" t="n">
        <v>5738</v>
      </c>
      <c r="E52" s="18" t="n">
        <v>493.01516951</v>
      </c>
      <c r="F52" s="20" t="n">
        <v>3.13236132</v>
      </c>
      <c r="G52" s="18" t="n">
        <v>493.81201783</v>
      </c>
      <c r="H52" s="20" t="n">
        <v>2.89254248</v>
      </c>
      <c r="I52" s="18" t="s">
        <v>481</v>
      </c>
      <c r="J52" s="20" t="s">
        <v>481</v>
      </c>
      <c r="K52" s="18" t="s">
        <v>481</v>
      </c>
      <c r="L52" s="20" t="s">
        <v>481</v>
      </c>
      <c r="M52" s="18" t="s">
        <v>481</v>
      </c>
      <c r="N52" s="20" t="s">
        <v>481</v>
      </c>
      <c r="O52" s="18" t="s">
        <v>481</v>
      </c>
      <c r="P52" s="20" t="s">
        <v>481</v>
      </c>
      <c r="Q52" s="18" t="n">
        <v>445.94455646</v>
      </c>
      <c r="R52" s="20" t="n">
        <v>5.37607955</v>
      </c>
    </row>
    <row r="53" spans="1:18">
      <c r="A53" s="15" t="s">
        <v>528</v>
      </c>
      <c r="B53" s="17" t="n">
        <v>5571</v>
      </c>
      <c r="C53" s="18">
        <f>(84.0/B53*100)</f>
        <v/>
      </c>
      <c r="D53" s="19" t="n">
        <v>5487</v>
      </c>
      <c r="E53" s="18" t="n">
        <v>441.26281457</v>
      </c>
      <c r="F53" s="20" t="n">
        <v>3.01276188</v>
      </c>
      <c r="G53" s="18" t="n">
        <v>451.91196292</v>
      </c>
      <c r="H53" s="20" t="n">
        <v>2.45524076</v>
      </c>
      <c r="I53" s="18" t="s">
        <v>481</v>
      </c>
      <c r="J53" s="20" t="s">
        <v>481</v>
      </c>
      <c r="K53" s="18" t="s">
        <v>481</v>
      </c>
      <c r="L53" s="20" t="s">
        <v>481</v>
      </c>
      <c r="M53" s="18" t="s">
        <v>481</v>
      </c>
      <c r="N53" s="20" t="s">
        <v>481</v>
      </c>
      <c r="O53" s="18" t="s">
        <v>481</v>
      </c>
      <c r="P53" s="20" t="s">
        <v>481</v>
      </c>
      <c r="Q53" s="18" t="n">
        <v>420.01579554</v>
      </c>
      <c r="R53" s="20" t="n">
        <v>3.7866513</v>
      </c>
    </row>
    <row r="54" spans="1:18">
      <c r="A54" s="15" t="s">
        <v>529</v>
      </c>
      <c r="B54" s="17" t="n">
        <v>4740</v>
      </c>
      <c r="C54" s="18">
        <f>(38.0/B54*100)</f>
        <v/>
      </c>
      <c r="D54" s="19" t="n">
        <v>4702</v>
      </c>
      <c r="E54" s="18" t="n">
        <v>364.58327392</v>
      </c>
      <c r="F54" s="20" t="n">
        <v>4.9568946</v>
      </c>
      <c r="G54" s="18" t="n">
        <v>366.8940433</v>
      </c>
      <c r="H54" s="20" t="n">
        <v>3.45669338</v>
      </c>
      <c r="I54" s="18" t="s">
        <v>481</v>
      </c>
      <c r="J54" s="20" t="s">
        <v>481</v>
      </c>
      <c r="K54" s="18" t="s">
        <v>481</v>
      </c>
      <c r="L54" s="20" t="s">
        <v>481</v>
      </c>
      <c r="M54" s="18" t="s">
        <v>481</v>
      </c>
      <c r="N54" s="20" t="s">
        <v>481</v>
      </c>
      <c r="O54" s="18" t="s">
        <v>481</v>
      </c>
      <c r="P54" s="20" t="s">
        <v>481</v>
      </c>
      <c r="Q54" s="18" t="n">
        <v>337.15478562</v>
      </c>
      <c r="R54" s="20" t="n">
        <v>3.73089973</v>
      </c>
    </row>
    <row r="55" spans="1:18">
      <c r="A55" s="15" t="s">
        <v>530</v>
      </c>
      <c r="B55" s="17" t="n">
        <v>5316</v>
      </c>
      <c r="C55" s="18">
        <f>(22.0/B55*100)</f>
        <v/>
      </c>
      <c r="D55" s="19" t="n">
        <v>5294</v>
      </c>
      <c r="E55" s="18" t="n">
        <v>405.1940189</v>
      </c>
      <c r="F55" s="20" t="n">
        <v>3.55784704</v>
      </c>
      <c r="G55" s="18" t="n">
        <v>398.69555604</v>
      </c>
      <c r="H55" s="20" t="n">
        <v>4.40983167</v>
      </c>
      <c r="I55" s="18" t="s">
        <v>481</v>
      </c>
      <c r="J55" s="20" t="s">
        <v>481</v>
      </c>
      <c r="K55" s="18" t="s">
        <v>481</v>
      </c>
      <c r="L55" s="20" t="s">
        <v>481</v>
      </c>
      <c r="M55" s="18" t="s">
        <v>481</v>
      </c>
      <c r="N55" s="20" t="s">
        <v>481</v>
      </c>
      <c r="O55" s="18" t="n">
        <v>366.37121817</v>
      </c>
      <c r="P55" s="20" t="n">
        <v>21.1725596</v>
      </c>
      <c r="Q55" s="18" t="n">
        <v>400.82070983</v>
      </c>
      <c r="R55" s="20" t="n">
        <v>3.57592336</v>
      </c>
    </row>
    <row r="56" spans="1:18">
      <c r="A56" s="15" t="s">
        <v>531</v>
      </c>
      <c r="B56" s="17" t="n">
        <v>5359</v>
      </c>
      <c r="C56" s="18">
        <f>(76.0/B56*100)</f>
        <v/>
      </c>
      <c r="D56" s="19" t="n">
        <v>5283</v>
      </c>
      <c r="E56" s="18" t="n">
        <v>545.94722359</v>
      </c>
      <c r="F56" s="20" t="n">
        <v>4.21267352</v>
      </c>
      <c r="G56" s="18" t="n">
        <v>525.3121039500001</v>
      </c>
      <c r="H56" s="20" t="n">
        <v>2.69325909</v>
      </c>
      <c r="I56" s="18" t="s">
        <v>481</v>
      </c>
      <c r="J56" s="20" t="s">
        <v>481</v>
      </c>
      <c r="K56" s="18" t="s">
        <v>481</v>
      </c>
      <c r="L56" s="20" t="s">
        <v>481</v>
      </c>
      <c r="M56" s="18" t="s">
        <v>481</v>
      </c>
      <c r="N56" s="20" t="s">
        <v>481</v>
      </c>
      <c r="O56" s="18" t="s">
        <v>481</v>
      </c>
      <c r="P56" s="20" t="s">
        <v>481</v>
      </c>
      <c r="Q56" s="18" t="n">
        <v>505.52081517</v>
      </c>
      <c r="R56" s="20" t="n">
        <v>6.9145193</v>
      </c>
    </row>
    <row r="57" spans="1:18">
      <c r="A57" s="15" t="s">
        <v>532</v>
      </c>
      <c r="B57" s="17" t="n">
        <v>6513</v>
      </c>
      <c r="C57" s="18">
        <f>(0.0/B57*100)</f>
        <v/>
      </c>
      <c r="D57" s="19" t="n">
        <v>6513</v>
      </c>
      <c r="E57" s="18" t="n">
        <v>432.00861384</v>
      </c>
      <c r="F57" s="20" t="n">
        <v>8.032950339999999</v>
      </c>
      <c r="G57" s="18" t="n">
        <v>395.36097083</v>
      </c>
      <c r="H57" s="20" t="n">
        <v>3.02669029</v>
      </c>
      <c r="I57" s="18" t="s">
        <v>481</v>
      </c>
      <c r="J57" s="20" t="s">
        <v>481</v>
      </c>
      <c r="K57" s="18" t="s">
        <v>481</v>
      </c>
      <c r="L57" s="20" t="s">
        <v>481</v>
      </c>
      <c r="M57" s="18" t="n">
        <v>431.0803</v>
      </c>
      <c r="N57" s="20" t="n">
        <v>39.01167495</v>
      </c>
      <c r="O57" s="18" t="s">
        <v>481</v>
      </c>
      <c r="P57" s="20" t="s">
        <v>481</v>
      </c>
      <c r="Q57" s="18" t="n">
        <v>396.05255273</v>
      </c>
      <c r="R57" s="20" t="n">
        <v>5.05199584</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(26.0/B59*100)</f>
        <v/>
      </c>
      <c r="D59" s="19" t="n">
        <v>4800</v>
      </c>
      <c r="E59" s="18" t="n">
        <v>367.53646512</v>
      </c>
      <c r="F59" s="20" t="n">
        <v>2.58541112</v>
      </c>
      <c r="G59" s="18" t="n">
        <v>344.1908697</v>
      </c>
      <c r="H59" s="20" t="n">
        <v>2.30336587</v>
      </c>
      <c r="I59" s="18" t="s">
        <v>481</v>
      </c>
      <c r="J59" s="20" t="s">
        <v>481</v>
      </c>
      <c r="K59" s="18" t="s">
        <v>481</v>
      </c>
      <c r="L59" s="20" t="s">
        <v>481</v>
      </c>
      <c r="M59" s="18" t="s">
        <v>481</v>
      </c>
      <c r="N59" s="20" t="s">
        <v>481</v>
      </c>
      <c r="O59" s="18" t="n">
        <v>306.67122557</v>
      </c>
      <c r="P59" s="20" t="n">
        <v>21.65243805</v>
      </c>
      <c r="Q59" s="18" t="n">
        <v>326.70701152</v>
      </c>
      <c r="R59" s="20" t="n">
        <v>3.3828265</v>
      </c>
    </row>
    <row r="60" spans="1:18">
      <c r="A60" s="15" t="s">
        <v>535</v>
      </c>
      <c r="B60" s="17" t="n">
        <v>4546</v>
      </c>
      <c r="C60" s="18">
        <f>(15.0/B60*100)</f>
        <v/>
      </c>
      <c r="D60" s="19" t="n">
        <v>4531</v>
      </c>
      <c r="E60" s="18" t="n">
        <v>365.49895965</v>
      </c>
      <c r="F60" s="20" t="n">
        <v>10.81333971</v>
      </c>
      <c r="G60" s="18" t="n">
        <v>343.6559809</v>
      </c>
      <c r="H60" s="20" t="n">
        <v>4.20225159</v>
      </c>
      <c r="I60" s="18" t="s">
        <v>481</v>
      </c>
      <c r="J60" s="20" t="s">
        <v>481</v>
      </c>
      <c r="K60" s="18" t="s">
        <v>481</v>
      </c>
      <c r="L60" s="20" t="s">
        <v>481</v>
      </c>
      <c r="M60" s="18" t="s">
        <v>481</v>
      </c>
      <c r="N60" s="20" t="s">
        <v>481</v>
      </c>
      <c r="O60" s="18" t="n">
        <v>228.77142182</v>
      </c>
      <c r="P60" s="20" t="n">
        <v>36.0383652</v>
      </c>
      <c r="Q60" s="18" t="n">
        <v>345.49440928</v>
      </c>
      <c r="R60" s="20" t="n">
        <v>6.47441704</v>
      </c>
    </row>
    <row r="61" spans="1:18">
      <c r="A61" s="15" t="s">
        <v>536</v>
      </c>
      <c r="B61" s="17" t="n">
        <v>6525</v>
      </c>
      <c r="C61" s="18">
        <f>(135.0/B61*100)</f>
        <v/>
      </c>
      <c r="D61" s="19" t="n">
        <v>6390</v>
      </c>
      <c r="E61" s="18" t="n">
        <v>466.63899</v>
      </c>
      <c r="F61" s="20" t="n">
        <v>2.50088741</v>
      </c>
      <c r="G61" s="18" t="n">
        <v>496.56665504</v>
      </c>
      <c r="H61" s="20" t="n">
        <v>4.35542908</v>
      </c>
      <c r="I61" s="18" t="s">
        <v>481</v>
      </c>
      <c r="J61" s="20" t="s">
        <v>481</v>
      </c>
      <c r="K61" s="18" t="s">
        <v>481</v>
      </c>
      <c r="L61" s="20" t="s">
        <v>481</v>
      </c>
      <c r="M61" s="18" t="s">
        <v>481</v>
      </c>
      <c r="N61" s="20" t="s">
        <v>481</v>
      </c>
      <c r="O61" s="18" t="s">
        <v>481</v>
      </c>
      <c r="P61" s="20" t="s">
        <v>481</v>
      </c>
      <c r="Q61" s="18" t="n">
        <v>441.37941959</v>
      </c>
      <c r="R61" s="20" t="n">
        <v>4.81472035</v>
      </c>
    </row>
    <row r="62" spans="1:18">
      <c r="A62" s="15" t="s">
        <v>537</v>
      </c>
      <c r="B62" s="17" t="n">
        <v>4476</v>
      </c>
      <c r="C62" s="18">
        <f>(3.0/B62*100)</f>
        <v/>
      </c>
      <c r="D62" s="19" t="n">
        <v>4473</v>
      </c>
      <c r="E62" s="18" t="n">
        <v>525.97193837</v>
      </c>
      <c r="F62" s="20" t="n">
        <v>3.69911816</v>
      </c>
      <c r="G62" s="18" t="n">
        <v>506.05509762</v>
      </c>
      <c r="H62" s="20" t="n">
        <v>1.38314878</v>
      </c>
      <c r="I62" s="18" t="s">
        <v>481</v>
      </c>
      <c r="J62" s="20" t="s">
        <v>481</v>
      </c>
      <c r="K62" s="18" t="s">
        <v>481</v>
      </c>
      <c r="L62" s="20" t="s">
        <v>481</v>
      </c>
      <c r="M62" s="18" t="s">
        <v>481</v>
      </c>
      <c r="N62" s="20" t="s">
        <v>481</v>
      </c>
      <c r="O62" s="18" t="s">
        <v>481</v>
      </c>
      <c r="P62" s="20" t="s">
        <v>481</v>
      </c>
      <c r="Q62" s="18" t="n">
        <v>486.31166808</v>
      </c>
      <c r="R62" s="20" t="n">
        <v>8.36089948</v>
      </c>
    </row>
    <row r="63" spans="1:18">
      <c r="A63" s="15" t="s">
        <v>538</v>
      </c>
      <c r="B63" s="17" t="n">
        <v>5324</v>
      </c>
      <c r="C63" s="18">
        <f>(13.0/B63*100)</f>
        <v/>
      </c>
      <c r="D63" s="19" t="n">
        <v>5311</v>
      </c>
      <c r="E63" s="18" t="n">
        <v>352.34855504</v>
      </c>
      <c r="F63" s="20" t="n">
        <v>4.23560442</v>
      </c>
      <c r="G63" s="18" t="n">
        <v>362.32177403</v>
      </c>
      <c r="H63" s="20" t="n">
        <v>2.3119551</v>
      </c>
      <c r="I63" s="18" t="s">
        <v>481</v>
      </c>
      <c r="J63" s="20" t="s">
        <v>481</v>
      </c>
      <c r="K63" s="18" t="s">
        <v>481</v>
      </c>
      <c r="L63" s="20" t="s">
        <v>481</v>
      </c>
      <c r="M63" s="18" t="s">
        <v>481</v>
      </c>
      <c r="N63" s="20" t="s">
        <v>481</v>
      </c>
      <c r="O63" s="18" t="n">
        <v>248.17758642</v>
      </c>
      <c r="P63" s="20" t="n">
        <v>26.10939048</v>
      </c>
      <c r="Q63" s="18" t="n">
        <v>335.89781426</v>
      </c>
      <c r="R63" s="20" t="n">
        <v>3.05632063</v>
      </c>
    </row>
    <row r="64" spans="1:18">
      <c r="A64" s="15" t="s">
        <v>539</v>
      </c>
      <c r="B64" s="17" t="n">
        <v>3634</v>
      </c>
      <c r="C64" s="18">
        <f>(3.0/B64*100)</f>
        <v/>
      </c>
      <c r="D64" s="19" t="n">
        <v>3631</v>
      </c>
      <c r="E64" s="18" t="n">
        <v>482.19227724</v>
      </c>
      <c r="F64" s="20" t="n">
        <v>3.18670332</v>
      </c>
      <c r="G64" s="18" t="n">
        <v>438.44946589</v>
      </c>
      <c r="H64" s="20" t="n">
        <v>2.73068884</v>
      </c>
      <c r="I64" s="18" t="s">
        <v>481</v>
      </c>
      <c r="J64" s="20" t="s">
        <v>481</v>
      </c>
      <c r="K64" s="18" t="s">
        <v>481</v>
      </c>
      <c r="L64" s="20" t="s">
        <v>481</v>
      </c>
      <c r="M64" s="18" t="n">
        <v>378.63257961</v>
      </c>
      <c r="N64" s="20" t="n">
        <v>66.87654797</v>
      </c>
      <c r="O64" s="18" t="n">
        <v>508.11526596</v>
      </c>
      <c r="P64" s="20" t="n">
        <v>57.49282998</v>
      </c>
      <c r="Q64" s="18" t="n">
        <v>389.57669951</v>
      </c>
      <c r="R64" s="20" t="n">
        <v>4.88482138</v>
      </c>
    </row>
    <row r="65" spans="1:18">
      <c r="A65" s="15" t="s">
        <v>540</v>
      </c>
      <c r="B65" s="17" t="n">
        <v>5325</v>
      </c>
      <c r="C65" s="18">
        <f>(14.0/B65*100)</f>
        <v/>
      </c>
      <c r="D65" s="19" t="n">
        <v>5311</v>
      </c>
      <c r="E65" s="18" t="n">
        <v>434.73310776</v>
      </c>
      <c r="F65" s="20" t="n">
        <v>2.84729022</v>
      </c>
      <c r="G65" s="18" t="n">
        <v>403.62696188</v>
      </c>
      <c r="H65" s="20" t="n">
        <v>3.6777251</v>
      </c>
      <c r="I65" s="18" t="s">
        <v>481</v>
      </c>
      <c r="J65" s="20" t="s">
        <v>481</v>
      </c>
      <c r="K65" s="18" t="s">
        <v>481</v>
      </c>
      <c r="L65" s="20" t="s">
        <v>481</v>
      </c>
      <c r="M65" s="18" t="n">
        <v>371.78399353</v>
      </c>
      <c r="N65" s="20" t="n">
        <v>24.13987191</v>
      </c>
      <c r="O65" s="18" t="n">
        <v>547.3057</v>
      </c>
      <c r="P65" s="20" t="n">
        <v>50.68099824</v>
      </c>
      <c r="Q65" s="18" t="n">
        <v>391.13903332</v>
      </c>
      <c r="R65" s="20" t="n">
        <v>4.13233702</v>
      </c>
    </row>
    <row r="66" spans="1:18">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n">
        <v>426.88447764</v>
      </c>
      <c r="N66" s="20" t="n">
        <v>1.57885956</v>
      </c>
      <c r="O66" s="18" t="s">
        <v>481</v>
      </c>
      <c r="P66" s="20" t="s">
        <v>481</v>
      </c>
      <c r="Q66" s="18" t="s">
        <v>481</v>
      </c>
      <c r="R66" s="20" t="s">
        <v>481</v>
      </c>
    </row>
    <row r="67" spans="1:18">
      <c r="A67" s="15" t="s">
        <v>542</v>
      </c>
      <c r="B67" s="17" t="n">
        <v>6971</v>
      </c>
      <c r="C67" s="18">
        <f>(21.0/B67*100)</f>
        <v/>
      </c>
      <c r="D67" s="19" t="n">
        <v>6950</v>
      </c>
      <c r="E67" s="18" t="n">
        <v>418.92043962</v>
      </c>
      <c r="F67" s="20" t="n">
        <v>3.70517549</v>
      </c>
      <c r="G67" s="18" t="n">
        <v>390.69079763</v>
      </c>
      <c r="H67" s="20" t="n">
        <v>2.81013598</v>
      </c>
      <c r="I67" s="18" t="s">
        <v>481</v>
      </c>
      <c r="J67" s="20" t="s">
        <v>481</v>
      </c>
      <c r="K67" s="18" t="s">
        <v>481</v>
      </c>
      <c r="L67" s="20" t="s">
        <v>481</v>
      </c>
      <c r="M67" s="18" t="s">
        <v>481</v>
      </c>
      <c r="N67" s="20" t="s">
        <v>481</v>
      </c>
      <c r="O67" s="18" t="s">
        <v>481</v>
      </c>
      <c r="P67" s="20" t="s">
        <v>481</v>
      </c>
      <c r="Q67" s="18" t="n">
        <v>388.9100373</v>
      </c>
      <c r="R67" s="20" t="n">
        <v>5.5320755</v>
      </c>
    </row>
    <row r="68" spans="1:18">
      <c r="A68" s="15" t="s">
        <v>543</v>
      </c>
      <c r="B68" s="17" t="n">
        <v>12083</v>
      </c>
      <c r="C68" s="18">
        <f>(26.0/B68*100)</f>
        <v/>
      </c>
      <c r="D68" s="19" t="n">
        <v>12057</v>
      </c>
      <c r="E68" s="18" t="n">
        <v>407.37590124</v>
      </c>
      <c r="F68" s="20" t="n">
        <v>3.17112286</v>
      </c>
      <c r="G68" s="18" t="n">
        <v>407.26743692</v>
      </c>
      <c r="H68" s="20" t="n">
        <v>1.55636669</v>
      </c>
      <c r="I68" s="18" t="s">
        <v>481</v>
      </c>
      <c r="J68" s="20" t="s">
        <v>481</v>
      </c>
      <c r="K68" s="18" t="s">
        <v>481</v>
      </c>
      <c r="L68" s="20" t="s">
        <v>481</v>
      </c>
      <c r="M68" s="18" t="s">
        <v>481</v>
      </c>
      <c r="N68" s="20" t="s">
        <v>481</v>
      </c>
      <c r="O68" s="18" t="s">
        <v>481</v>
      </c>
      <c r="P68" s="20" t="s">
        <v>481</v>
      </c>
      <c r="Q68" s="18" t="n">
        <v>389.10643033</v>
      </c>
      <c r="R68" s="20" t="n">
        <v>1.98261689</v>
      </c>
    </row>
    <row r="69" spans="1:18">
      <c r="A69" s="15" t="s">
        <v>544</v>
      </c>
      <c r="B69" s="17" t="n">
        <v>4876</v>
      </c>
      <c r="C69" s="18">
        <f>(0.0/B69*100)</f>
        <v/>
      </c>
      <c r="D69" s="19" t="n">
        <v>4876</v>
      </c>
      <c r="E69" s="18" t="n">
        <v>433.20781182</v>
      </c>
      <c r="F69" s="20" t="n">
        <v>4.47783458</v>
      </c>
      <c r="G69" s="18" t="n">
        <v>436.52941265</v>
      </c>
      <c r="H69" s="20" t="n">
        <v>4.6397575</v>
      </c>
      <c r="I69" s="18" t="s">
        <v>481</v>
      </c>
      <c r="J69" s="20" t="s">
        <v>481</v>
      </c>
      <c r="K69" s="18" t="s">
        <v>481</v>
      </c>
      <c r="L69" s="20" t="s">
        <v>481</v>
      </c>
      <c r="M69" s="18" t="s">
        <v>481</v>
      </c>
      <c r="N69" s="20" t="s">
        <v>481</v>
      </c>
      <c r="O69" s="18" t="s">
        <v>481</v>
      </c>
      <c r="P69" s="20" t="s">
        <v>481</v>
      </c>
      <c r="Q69" s="18" t="n">
        <v>407.4736892</v>
      </c>
      <c r="R69" s="20" t="n">
        <v>9.97288066</v>
      </c>
    </row>
    <row r="70" spans="1:18">
      <c r="A70" s="15" t="s">
        <v>545</v>
      </c>
      <c r="B70" s="17" t="n">
        <v>6036</v>
      </c>
      <c r="C70" s="18">
        <f>(223.0/B70*100)</f>
        <v/>
      </c>
      <c r="D70" s="19" t="n">
        <v>5813</v>
      </c>
      <c r="E70" s="18" t="n">
        <v>498.26870142</v>
      </c>
      <c r="F70" s="20" t="n">
        <v>3.71161237</v>
      </c>
      <c r="G70" s="18" t="n">
        <v>506.70167286</v>
      </c>
      <c r="H70" s="20" t="n">
        <v>3.23836701</v>
      </c>
      <c r="I70" s="18" t="s">
        <v>481</v>
      </c>
      <c r="J70" s="20" t="s">
        <v>481</v>
      </c>
      <c r="K70" s="18" t="s">
        <v>481</v>
      </c>
      <c r="L70" s="20" t="s">
        <v>481</v>
      </c>
      <c r="M70" s="18" t="s">
        <v>481</v>
      </c>
      <c r="N70" s="20" t="s">
        <v>481</v>
      </c>
      <c r="O70" s="18" t="s">
        <v>481</v>
      </c>
      <c r="P70" s="20" t="s">
        <v>481</v>
      </c>
      <c r="Q70" s="18" t="n">
        <v>469.27773177</v>
      </c>
      <c r="R70" s="20" t="n">
        <v>4.64008669</v>
      </c>
    </row>
    <row r="71" spans="1:18">
      <c r="A71" s="15" t="s">
        <v>546</v>
      </c>
      <c r="B71" s="17" t="n">
        <v>6115</v>
      </c>
      <c r="C71" s="18">
        <f>(17.0/B71*100)</f>
        <v/>
      </c>
      <c r="D71" s="19" t="n">
        <v>6098</v>
      </c>
      <c r="E71" s="18" t="n">
        <v>548.01049692</v>
      </c>
      <c r="F71" s="20" t="n">
        <v>1.9980057</v>
      </c>
      <c r="G71" s="18" t="n">
        <v>525.15129233</v>
      </c>
      <c r="H71" s="20" t="n">
        <v>2.14476299</v>
      </c>
      <c r="I71" s="18" t="s">
        <v>481</v>
      </c>
      <c r="J71" s="20" t="s">
        <v>481</v>
      </c>
      <c r="K71" s="18" t="s">
        <v>481</v>
      </c>
      <c r="L71" s="20" t="s">
        <v>481</v>
      </c>
      <c r="M71" s="18" t="s">
        <v>481</v>
      </c>
      <c r="N71" s="20" t="s">
        <v>481</v>
      </c>
      <c r="O71" s="18" t="s">
        <v>481</v>
      </c>
      <c r="P71" s="20" t="s">
        <v>481</v>
      </c>
      <c r="Q71" s="18" t="n">
        <v>513.82886367</v>
      </c>
      <c r="R71" s="20" t="n">
        <v>6.31153633</v>
      </c>
    </row>
    <row r="72" spans="1:18">
      <c r="A72" s="15" t="s">
        <v>547</v>
      </c>
      <c r="B72" s="17" t="n">
        <v>7708</v>
      </c>
      <c r="C72" s="18">
        <f>(0.0/B72*100)</f>
        <v/>
      </c>
      <c r="D72" s="19" t="n">
        <v>7708</v>
      </c>
      <c r="E72" s="18" t="s">
        <v>481</v>
      </c>
      <c r="F72" s="20" t="s">
        <v>481</v>
      </c>
      <c r="G72" s="18" t="s">
        <v>481</v>
      </c>
      <c r="H72" s="20" t="s">
        <v>481</v>
      </c>
      <c r="I72" s="18" t="s">
        <v>481</v>
      </c>
      <c r="J72" s="20" t="s">
        <v>481</v>
      </c>
      <c r="K72" s="18" t="s">
        <v>481</v>
      </c>
      <c r="L72" s="20" t="s">
        <v>481</v>
      </c>
      <c r="M72" s="18" t="n">
        <v>497.09909204</v>
      </c>
      <c r="N72" s="20" t="n">
        <v>2.49673717</v>
      </c>
      <c r="O72" s="18" t="s">
        <v>481</v>
      </c>
      <c r="P72" s="20" t="s">
        <v>481</v>
      </c>
      <c r="Q72" s="18" t="s">
        <v>481</v>
      </c>
      <c r="R72" s="20" t="s">
        <v>481</v>
      </c>
    </row>
    <row r="73" spans="1:18">
      <c r="A73" s="15" t="s">
        <v>548</v>
      </c>
      <c r="B73" s="17" t="n">
        <v>8249</v>
      </c>
      <c r="C73" s="18">
        <f>(143.0/B73*100)</f>
        <v/>
      </c>
      <c r="D73" s="19" t="n">
        <v>8106</v>
      </c>
      <c r="E73" s="18" t="n">
        <v>414.11549129</v>
      </c>
      <c r="F73" s="20" t="n">
        <v>5.09170452</v>
      </c>
      <c r="G73" s="18" t="n">
        <v>410.0443424</v>
      </c>
      <c r="H73" s="20" t="n">
        <v>3.23969887</v>
      </c>
      <c r="I73" s="18" t="s">
        <v>481</v>
      </c>
      <c r="J73" s="20" t="s">
        <v>481</v>
      </c>
      <c r="K73" s="18" t="s">
        <v>481</v>
      </c>
      <c r="L73" s="20" t="s">
        <v>481</v>
      </c>
      <c r="M73" s="18" t="s">
        <v>481</v>
      </c>
      <c r="N73" s="20" t="s">
        <v>481</v>
      </c>
      <c r="O73" s="18" t="s">
        <v>481</v>
      </c>
      <c r="P73" s="20" t="s">
        <v>481</v>
      </c>
      <c r="Q73" s="18" t="n">
        <v>400.09301113</v>
      </c>
      <c r="R73" s="20" t="n">
        <v>6.15820045</v>
      </c>
    </row>
    <row r="74" spans="1:18">
      <c r="A74" s="15" t="s">
        <v>549</v>
      </c>
      <c r="B74" s="17" t="n">
        <v>4692</v>
      </c>
      <c r="C74" s="18">
        <f>(82.0/B74*100)</f>
        <v/>
      </c>
      <c r="D74" s="19" t="n">
        <v>4610</v>
      </c>
      <c r="E74" s="18" t="n">
        <v>451.33750041</v>
      </c>
      <c r="F74" s="20" t="n">
        <v>2.86877962</v>
      </c>
      <c r="G74" s="18" t="n">
        <v>433.36702323</v>
      </c>
      <c r="H74" s="20" t="n">
        <v>2.36308127</v>
      </c>
      <c r="I74" s="18" t="s">
        <v>481</v>
      </c>
      <c r="J74" s="20" t="s">
        <v>481</v>
      </c>
      <c r="K74" s="18" t="s">
        <v>481</v>
      </c>
      <c r="L74" s="20" t="s">
        <v>481</v>
      </c>
      <c r="M74" s="18" t="n">
        <v>373.32778304</v>
      </c>
      <c r="N74" s="20" t="n">
        <v>45.76244717</v>
      </c>
      <c r="O74" s="18" t="n">
        <v>409.46767933</v>
      </c>
      <c r="P74" s="20" t="n">
        <v>32.68075481</v>
      </c>
      <c r="Q74" s="18" t="n">
        <v>390.60076197</v>
      </c>
      <c r="R74" s="20" t="n">
        <v>3.97123662</v>
      </c>
    </row>
    <row r="75" spans="1:18">
      <c r="A75" s="15" t="s">
        <v>550</v>
      </c>
      <c r="B75" s="17" t="n">
        <v>5375</v>
      </c>
      <c r="C75" s="18">
        <f>(196.0/B75*100)</f>
        <v/>
      </c>
      <c r="D75" s="19" t="n">
        <v>5179</v>
      </c>
      <c r="E75" s="18" t="n">
        <v>360.90537039</v>
      </c>
      <c r="F75" s="20" t="n">
        <v>4.50719119</v>
      </c>
      <c r="G75" s="18" t="n">
        <v>363.41175004</v>
      </c>
      <c r="H75" s="20" t="n">
        <v>3.30772535</v>
      </c>
      <c r="I75" s="18" t="s">
        <v>481</v>
      </c>
      <c r="J75" s="20" t="s">
        <v>481</v>
      </c>
      <c r="K75" s="18" t="s">
        <v>481</v>
      </c>
      <c r="L75" s="20" t="s">
        <v>481</v>
      </c>
      <c r="M75" s="18" t="s">
        <v>481</v>
      </c>
      <c r="N75" s="20" t="s">
        <v>481</v>
      </c>
      <c r="O75" s="18" t="s">
        <v>481</v>
      </c>
      <c r="P75" s="20" t="s">
        <v>481</v>
      </c>
      <c r="Q75" s="18" t="n">
        <v>349.87057452</v>
      </c>
      <c r="R75" s="20" t="n">
        <v>4.80667421</v>
      </c>
    </row>
    <row r="76" spans="1:18">
      <c r="A76" s="15" t="s">
        <v>551</v>
      </c>
      <c r="B76" s="17" t="n">
        <v>14167</v>
      </c>
      <c r="C76" s="18">
        <f>(227.0/B76*100)</f>
        <v/>
      </c>
      <c r="D76" s="19" t="n">
        <v>13940</v>
      </c>
      <c r="E76" s="18" t="n">
        <v>429.79106055</v>
      </c>
      <c r="F76" s="20" t="n">
        <v>3.44813844</v>
      </c>
      <c r="G76" s="18" t="n">
        <v>442.51907886</v>
      </c>
      <c r="H76" s="20" t="n">
        <v>3.31989896</v>
      </c>
      <c r="I76" s="18" t="s">
        <v>481</v>
      </c>
      <c r="J76" s="20" t="s">
        <v>481</v>
      </c>
      <c r="K76" s="18" t="s">
        <v>481</v>
      </c>
      <c r="L76" s="20" t="s">
        <v>481</v>
      </c>
      <c r="M76" s="18" t="s">
        <v>481</v>
      </c>
      <c r="N76" s="20" t="s">
        <v>481</v>
      </c>
      <c r="O76" s="18" t="s">
        <v>481</v>
      </c>
      <c r="P76" s="20" t="s">
        <v>481</v>
      </c>
      <c r="Q76" s="18" t="n">
        <v>423.04845796</v>
      </c>
      <c r="R76" s="20" t="n">
        <v>3.94135789</v>
      </c>
    </row>
    <row r="77" spans="1:18">
      <c r="A77" s="15" t="s">
        <v>552</v>
      </c>
      <c r="B77" s="17" t="n">
        <v>6062</v>
      </c>
      <c r="C77" s="18">
        <f>(0.0/B77*100)</f>
        <v/>
      </c>
      <c r="D77" s="19" t="n">
        <v>6062</v>
      </c>
      <c r="E77" s="18" t="n">
        <v>460.25138824</v>
      </c>
      <c r="F77" s="20" t="n">
        <v>4.41772121</v>
      </c>
      <c r="G77" s="18" t="n">
        <v>432.67660232</v>
      </c>
      <c r="H77" s="20" t="n">
        <v>2.63233455</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516.23083049</v>
      </c>
      <c r="F78" s="20" t="n">
        <v>6.91508429</v>
      </c>
      <c r="G78" s="18" t="n">
        <v>484.94976476</v>
      </c>
      <c r="H78" s="20" t="n">
        <v>3.59640504</v>
      </c>
      <c r="I78" s="18" t="s">
        <v>481</v>
      </c>
      <c r="J78" s="20" t="s">
        <v>481</v>
      </c>
      <c r="K78" s="18" t="s">
        <v>481</v>
      </c>
      <c r="L78" s="20" t="s">
        <v>481</v>
      </c>
      <c r="M78" s="18" t="s">
        <v>481</v>
      </c>
      <c r="N78" s="20" t="s">
        <v>481</v>
      </c>
      <c r="O78" s="18" t="n">
        <v>467.54670199</v>
      </c>
      <c r="P78" s="20" t="n">
        <v>29.13973499</v>
      </c>
      <c r="Q78" s="18" t="n">
        <v>468.07027536</v>
      </c>
      <c r="R78" s="20" t="n">
        <v>8.689915900000001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n">
        <v>422.09742857</v>
      </c>
      <c r="F80" s="20" t="n">
        <v>4.632047</v>
      </c>
      <c r="G80" s="18" t="n">
        <v>429.12595055</v>
      </c>
      <c r="H80" s="20" t="n">
        <v>3.55550132</v>
      </c>
      <c r="I80" s="18" t="s">
        <v>481</v>
      </c>
      <c r="J80" s="20" t="s">
        <v>481</v>
      </c>
      <c r="K80" s="18" t="s">
        <v>481</v>
      </c>
      <c r="L80" s="20" t="s">
        <v>481</v>
      </c>
      <c r="M80" s="18" t="n">
        <v>423.76796833</v>
      </c>
      <c r="N80" s="20" t="n">
        <v>38.1528</v>
      </c>
      <c r="O80" s="18" t="s">
        <v>481</v>
      </c>
      <c r="P80" s="20" t="s">
        <v>481</v>
      </c>
      <c r="Q80" s="18" t="n">
        <v>415.94453247</v>
      </c>
      <c r="R80" s="20" t="n">
        <v>13.65733875</v>
      </c>
    </row>
    <row r="81" spans="1:18">
      <c r="A81" s="23" t="s">
        <v>556</v>
      </c>
      <c r="B81" s="17" t="n">
        <v>8861</v>
      </c>
      <c r="C81" s="18">
        <f>(76.0/B81*100)</f>
        <v/>
      </c>
      <c r="D81" s="19" t="n">
        <v>8785</v>
      </c>
      <c r="E81" s="18" t="n">
        <v>455.44468244</v>
      </c>
      <c r="F81" s="20" t="n">
        <v>4.41325931</v>
      </c>
      <c r="G81" s="18" t="n">
        <v>423.44943833</v>
      </c>
      <c r="H81" s="20" t="n">
        <v>3.49563168</v>
      </c>
      <c r="I81" s="18" t="s">
        <v>481</v>
      </c>
      <c r="J81" s="20" t="s">
        <v>481</v>
      </c>
      <c r="K81" s="18" t="s">
        <v>481</v>
      </c>
      <c r="L81" s="20" t="s">
        <v>481</v>
      </c>
      <c r="M81" s="18" t="s">
        <v>481</v>
      </c>
      <c r="N81" s="20" t="s">
        <v>481</v>
      </c>
      <c r="O81" s="18" t="s">
        <v>481</v>
      </c>
      <c r="P81" s="20" t="s">
        <v>481</v>
      </c>
      <c r="Q81" s="18" t="n">
        <v>406.77231326</v>
      </c>
      <c r="R81" s="20" t="n">
        <v>4.92008008</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608</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510.90300571</v>
      </c>
      <c r="F7" s="20" t="n">
        <v>1.68062285</v>
      </c>
      <c r="G7" s="18" t="n">
        <v>455.62441607</v>
      </c>
      <c r="H7" s="20" t="n">
        <v>3.80199391</v>
      </c>
      <c r="I7" s="18" t="s">
        <v>481</v>
      </c>
      <c r="J7" s="20" t="s">
        <v>481</v>
      </c>
      <c r="K7" s="18" t="s">
        <v>481</v>
      </c>
      <c r="L7" s="20" t="s">
        <v>481</v>
      </c>
      <c r="M7" s="18" t="s">
        <v>481</v>
      </c>
      <c r="N7" s="20" t="s">
        <v>481</v>
      </c>
      <c r="O7" s="18" t="s">
        <v>481</v>
      </c>
      <c r="P7" s="20" t="s">
        <v>481</v>
      </c>
      <c r="Q7" s="18" t="n">
        <v>396.16343773</v>
      </c>
      <c r="R7" s="20" t="n">
        <v>12.65950284</v>
      </c>
    </row>
    <row r="8" spans="1:18">
      <c r="A8" s="15" t="s">
        <v>483</v>
      </c>
      <c r="B8" s="17" t="n">
        <v>7007</v>
      </c>
      <c r="C8" s="18">
        <f>(20.0/B8*100)</f>
        <v/>
      </c>
      <c r="D8" s="19" t="n">
        <v>6987</v>
      </c>
      <c r="E8" s="18" t="n">
        <v>487.11176635</v>
      </c>
      <c r="F8" s="20" t="n">
        <v>2.86288655</v>
      </c>
      <c r="G8" s="18" t="n">
        <v>445.35796285</v>
      </c>
      <c r="H8" s="20" t="n">
        <v>7.74598214</v>
      </c>
      <c r="I8" s="18" t="s">
        <v>481</v>
      </c>
      <c r="J8" s="20" t="s">
        <v>481</v>
      </c>
      <c r="K8" s="18" t="s">
        <v>481</v>
      </c>
      <c r="L8" s="20" t="s">
        <v>481</v>
      </c>
      <c r="M8" s="18" t="s">
        <v>481</v>
      </c>
      <c r="N8" s="20" t="s">
        <v>481</v>
      </c>
      <c r="O8" s="18" t="s">
        <v>481</v>
      </c>
      <c r="P8" s="20" t="s">
        <v>481</v>
      </c>
      <c r="Q8" s="18" t="n">
        <v>344.69025979</v>
      </c>
      <c r="R8" s="20" t="n">
        <v>27.89050804</v>
      </c>
    </row>
    <row r="9" spans="1:18">
      <c r="A9" s="15" t="s">
        <v>484</v>
      </c>
      <c r="B9" s="17" t="n">
        <v>9651</v>
      </c>
      <c r="C9" s="18">
        <f>(77.0/B9*100)</f>
        <v/>
      </c>
      <c r="D9" s="19" t="n">
        <v>9574</v>
      </c>
      <c r="E9" s="18" t="n">
        <v>504.09266755</v>
      </c>
      <c r="F9" s="20" t="n">
        <v>2.38663782</v>
      </c>
      <c r="G9" s="18" t="n">
        <v>420.8403603</v>
      </c>
      <c r="H9" s="20" t="n">
        <v>6.26022508</v>
      </c>
      <c r="I9" s="18" t="s">
        <v>481</v>
      </c>
      <c r="J9" s="20" t="s">
        <v>481</v>
      </c>
      <c r="K9" s="18" t="s">
        <v>481</v>
      </c>
      <c r="L9" s="20" t="s">
        <v>481</v>
      </c>
      <c r="M9" s="18" t="s">
        <v>481</v>
      </c>
      <c r="N9" s="20" t="s">
        <v>481</v>
      </c>
      <c r="O9" s="18" t="s">
        <v>481</v>
      </c>
      <c r="P9" s="20" t="s">
        <v>481</v>
      </c>
      <c r="Q9" s="18" t="n">
        <v>347.96717342</v>
      </c>
      <c r="R9" s="20" t="n">
        <v>12.5327951</v>
      </c>
    </row>
    <row r="10" spans="1:18">
      <c r="A10" s="15" t="s">
        <v>485</v>
      </c>
      <c r="B10" s="17" t="n">
        <v>20058</v>
      </c>
      <c r="C10" s="18">
        <f>(521.0/B10*100)</f>
        <v/>
      </c>
      <c r="D10" s="19" t="n">
        <v>19537</v>
      </c>
      <c r="E10" s="18" t="n">
        <v>533.7958251</v>
      </c>
      <c r="F10" s="20" t="n">
        <v>2.30507833</v>
      </c>
      <c r="G10" s="18" t="n">
        <v>494.7203948</v>
      </c>
      <c r="H10" s="20" t="n">
        <v>3.6031789</v>
      </c>
      <c r="I10" s="18" t="s">
        <v>481</v>
      </c>
      <c r="J10" s="20" t="s">
        <v>481</v>
      </c>
      <c r="K10" s="18" t="s">
        <v>481</v>
      </c>
      <c r="L10" s="20" t="s">
        <v>481</v>
      </c>
      <c r="M10" s="18" t="s">
        <v>481</v>
      </c>
      <c r="N10" s="20" t="s">
        <v>481</v>
      </c>
      <c r="O10" s="18" t="s">
        <v>481</v>
      </c>
      <c r="P10" s="20" t="s">
        <v>481</v>
      </c>
      <c r="Q10" s="18" t="n">
        <v>414.31435181</v>
      </c>
      <c r="R10" s="20" t="n">
        <v>12.52288765</v>
      </c>
    </row>
    <row r="11" spans="1:18">
      <c r="A11" s="15" t="s">
        <v>486</v>
      </c>
      <c r="B11" s="17" t="n">
        <v>7053</v>
      </c>
      <c r="C11" s="18">
        <f>(45.0/B11*100)</f>
        <v/>
      </c>
      <c r="D11" s="19" t="n">
        <v>7008</v>
      </c>
      <c r="E11" s="18" t="n">
        <v>463.87846997</v>
      </c>
      <c r="F11" s="20" t="n">
        <v>2.49860504</v>
      </c>
      <c r="G11" s="18" t="n">
        <v>445.85960147</v>
      </c>
      <c r="H11" s="20" t="n">
        <v>3.83551768</v>
      </c>
      <c r="I11" s="18" t="s">
        <v>481</v>
      </c>
      <c r="J11" s="20" t="s">
        <v>481</v>
      </c>
      <c r="K11" s="18" t="s">
        <v>481</v>
      </c>
      <c r="L11" s="20" t="s">
        <v>481</v>
      </c>
      <c r="M11" s="18" t="s">
        <v>481</v>
      </c>
      <c r="N11" s="20" t="s">
        <v>481</v>
      </c>
      <c r="O11" s="18" t="s">
        <v>481</v>
      </c>
      <c r="P11" s="20" t="s">
        <v>481</v>
      </c>
      <c r="Q11" s="18" t="n">
        <v>379.01830514</v>
      </c>
      <c r="R11" s="20" t="n">
        <v>12.51593027</v>
      </c>
    </row>
    <row r="12" spans="1:18">
      <c r="A12" s="15" t="s">
        <v>487</v>
      </c>
      <c r="B12" s="17" t="n">
        <v>6894</v>
      </c>
      <c r="C12" s="18">
        <f>(56.0/B12*100)</f>
        <v/>
      </c>
      <c r="D12" s="19" t="n">
        <v>6838</v>
      </c>
      <c r="E12" s="18" t="n">
        <v>491.24000269</v>
      </c>
      <c r="F12" s="20" t="n">
        <v>2.39863736</v>
      </c>
      <c r="G12" s="18" t="n">
        <v>442.28896637</v>
      </c>
      <c r="H12" s="20" t="n">
        <v>12.23094337</v>
      </c>
      <c r="I12" s="18" t="s">
        <v>481</v>
      </c>
      <c r="J12" s="20" t="s">
        <v>481</v>
      </c>
      <c r="K12" s="18" t="s">
        <v>481</v>
      </c>
      <c r="L12" s="20" t="s">
        <v>481</v>
      </c>
      <c r="M12" s="18" t="s">
        <v>481</v>
      </c>
      <c r="N12" s="20" t="s">
        <v>481</v>
      </c>
      <c r="O12" s="18" t="s">
        <v>481</v>
      </c>
      <c r="P12" s="20" t="s">
        <v>481</v>
      </c>
      <c r="Q12" s="18" t="n">
        <v>335.24675562</v>
      </c>
      <c r="R12" s="20" t="n">
        <v>11.18066329</v>
      </c>
    </row>
    <row r="13" spans="1:18">
      <c r="A13" s="15" t="s">
        <v>488</v>
      </c>
      <c r="B13" s="17" t="n">
        <v>7161</v>
      </c>
      <c r="C13" s="18">
        <f>(98.0/B13*100)</f>
        <v/>
      </c>
      <c r="D13" s="19" t="n">
        <v>7063</v>
      </c>
      <c r="E13" s="18" t="n">
        <v>504.02272507</v>
      </c>
      <c r="F13" s="20" t="n">
        <v>2.51567878</v>
      </c>
      <c r="G13" s="18" t="n">
        <v>470.22058117</v>
      </c>
      <c r="H13" s="20" t="n">
        <v>4.96970439</v>
      </c>
      <c r="I13" s="18" t="s">
        <v>481</v>
      </c>
      <c r="J13" s="20" t="s">
        <v>481</v>
      </c>
      <c r="K13" s="18" t="s">
        <v>481</v>
      </c>
      <c r="L13" s="20" t="s">
        <v>481</v>
      </c>
      <c r="M13" s="18" t="s">
        <v>481</v>
      </c>
      <c r="N13" s="20" t="s">
        <v>481</v>
      </c>
      <c r="O13" s="18" t="s">
        <v>481</v>
      </c>
      <c r="P13" s="20" t="s">
        <v>481</v>
      </c>
      <c r="Q13" s="18" t="n">
        <v>392.37804884</v>
      </c>
      <c r="R13" s="20" t="n">
        <v>23.22486582</v>
      </c>
    </row>
    <row r="14" spans="1:18">
      <c r="A14" s="15" t="s">
        <v>489</v>
      </c>
      <c r="B14" s="17" t="n">
        <v>5587</v>
      </c>
      <c r="C14" s="18">
        <f>(74.0/B14*100)</f>
        <v/>
      </c>
      <c r="D14" s="19" t="n">
        <v>5513</v>
      </c>
      <c r="E14" s="18" t="n">
        <v>519.34460259</v>
      </c>
      <c r="F14" s="20" t="n">
        <v>2.21525451</v>
      </c>
      <c r="G14" s="18" t="n">
        <v>539.31408175</v>
      </c>
      <c r="H14" s="20" t="n">
        <v>9.93929208</v>
      </c>
      <c r="I14" s="18" t="s">
        <v>481</v>
      </c>
      <c r="J14" s="20" t="s">
        <v>481</v>
      </c>
      <c r="K14" s="18" t="s">
        <v>481</v>
      </c>
      <c r="L14" s="20" t="s">
        <v>481</v>
      </c>
      <c r="M14" s="18" t="s">
        <v>481</v>
      </c>
      <c r="N14" s="20" t="s">
        <v>481</v>
      </c>
      <c r="O14" s="18" t="s">
        <v>481</v>
      </c>
      <c r="P14" s="20" t="s">
        <v>481</v>
      </c>
      <c r="Q14" s="18" t="n">
        <v>417.74630418</v>
      </c>
      <c r="R14" s="20" t="n">
        <v>42.99324021</v>
      </c>
    </row>
    <row r="15" spans="1:18">
      <c r="A15" s="15" t="s">
        <v>490</v>
      </c>
      <c r="B15" s="17" t="n">
        <v>5882</v>
      </c>
      <c r="C15" s="18">
        <f>(53.0/B15*100)</f>
        <v/>
      </c>
      <c r="D15" s="19" t="n">
        <v>5829</v>
      </c>
      <c r="E15" s="18" t="n">
        <v>529.51508299</v>
      </c>
      <c r="F15" s="20" t="n">
        <v>2.48822501</v>
      </c>
      <c r="G15" s="18" t="n">
        <v>497.0344911</v>
      </c>
      <c r="H15" s="20" t="n">
        <v>6.73079187</v>
      </c>
      <c r="I15" s="18" t="s">
        <v>481</v>
      </c>
      <c r="J15" s="20" t="s">
        <v>481</v>
      </c>
      <c r="K15" s="18" t="s">
        <v>481</v>
      </c>
      <c r="L15" s="20" t="s">
        <v>481</v>
      </c>
      <c r="M15" s="18" t="s">
        <v>481</v>
      </c>
      <c r="N15" s="20" t="s">
        <v>481</v>
      </c>
      <c r="O15" s="18" t="s">
        <v>481</v>
      </c>
      <c r="P15" s="20" t="s">
        <v>481</v>
      </c>
      <c r="Q15" s="18" t="n">
        <v>375.29179695</v>
      </c>
      <c r="R15" s="20" t="n">
        <v>16.1303606</v>
      </c>
    </row>
    <row r="16" spans="1:18">
      <c r="A16" s="15" t="s">
        <v>491</v>
      </c>
      <c r="B16" s="17" t="n">
        <v>6108</v>
      </c>
      <c r="C16" s="18">
        <f>(98.0/B16*100)</f>
        <v/>
      </c>
      <c r="D16" s="19" t="n">
        <v>6010</v>
      </c>
      <c r="E16" s="18" t="n">
        <v>504.50272259</v>
      </c>
      <c r="F16" s="20" t="n">
        <v>2.31288305</v>
      </c>
      <c r="G16" s="18" t="n">
        <v>397.02977221</v>
      </c>
      <c r="H16" s="20" t="n">
        <v>11.82291544</v>
      </c>
      <c r="I16" s="18" t="s">
        <v>481</v>
      </c>
      <c r="J16" s="20" t="s">
        <v>481</v>
      </c>
      <c r="K16" s="18" t="s">
        <v>481</v>
      </c>
      <c r="L16" s="20" t="s">
        <v>481</v>
      </c>
      <c r="M16" s="18" t="s">
        <v>481</v>
      </c>
      <c r="N16" s="20" t="s">
        <v>481</v>
      </c>
      <c r="O16" s="18" t="s">
        <v>481</v>
      </c>
      <c r="P16" s="20" t="s">
        <v>481</v>
      </c>
      <c r="Q16" s="18" t="n">
        <v>358.04493436</v>
      </c>
      <c r="R16" s="20" t="n">
        <v>24.23165991</v>
      </c>
    </row>
    <row r="17" spans="1:18">
      <c r="A17" s="15" t="s">
        <v>492</v>
      </c>
      <c r="B17" s="17" t="n">
        <v>6504</v>
      </c>
      <c r="C17" s="18">
        <f>(658.0/B17*100)</f>
        <v/>
      </c>
      <c r="D17" s="19" t="n">
        <v>5846</v>
      </c>
      <c r="E17" s="18" t="n">
        <v>518.61375047</v>
      </c>
      <c r="F17" s="20" t="n">
        <v>3.09846241</v>
      </c>
      <c r="G17" s="18" t="n">
        <v>468.6647366</v>
      </c>
      <c r="H17" s="20" t="n">
        <v>7.53946116</v>
      </c>
      <c r="I17" s="18" t="s">
        <v>481</v>
      </c>
      <c r="J17" s="20" t="s">
        <v>481</v>
      </c>
      <c r="K17" s="18" t="s">
        <v>481</v>
      </c>
      <c r="L17" s="20" t="s">
        <v>481</v>
      </c>
      <c r="M17" s="18" t="s">
        <v>481</v>
      </c>
      <c r="N17" s="20" t="s">
        <v>481</v>
      </c>
      <c r="O17" s="18" t="s">
        <v>481</v>
      </c>
      <c r="P17" s="20" t="s">
        <v>481</v>
      </c>
      <c r="Q17" s="18" t="n">
        <v>441.04383745</v>
      </c>
      <c r="R17" s="20" t="n">
        <v>13.46044103</v>
      </c>
    </row>
    <row r="18" spans="1:18">
      <c r="A18" s="15" t="s">
        <v>493</v>
      </c>
      <c r="B18" s="17" t="n">
        <v>5532</v>
      </c>
      <c r="C18" s="18">
        <f>(28.0/B18*100)</f>
        <v/>
      </c>
      <c r="D18" s="19" t="n">
        <v>5504</v>
      </c>
      <c r="E18" s="18" t="n">
        <v>470.68964854</v>
      </c>
      <c r="F18" s="20" t="n">
        <v>4.04795446</v>
      </c>
      <c r="G18" s="18" t="n">
        <v>390.65243617</v>
      </c>
      <c r="H18" s="20" t="n">
        <v>15.64772865</v>
      </c>
      <c r="I18" s="18" t="s">
        <v>481</v>
      </c>
      <c r="J18" s="20" t="s">
        <v>481</v>
      </c>
      <c r="K18" s="18" t="s">
        <v>481</v>
      </c>
      <c r="L18" s="20" t="s">
        <v>481</v>
      </c>
      <c r="M18" s="18" t="s">
        <v>481</v>
      </c>
      <c r="N18" s="20" t="s">
        <v>481</v>
      </c>
      <c r="O18" s="18" t="s">
        <v>481</v>
      </c>
      <c r="P18" s="20" t="s">
        <v>481</v>
      </c>
      <c r="Q18" s="18" t="n">
        <v>349.87177844</v>
      </c>
      <c r="R18" s="20" t="n">
        <v>16.60824416</v>
      </c>
    </row>
    <row r="19" spans="1:18">
      <c r="A19" s="15" t="s">
        <v>494</v>
      </c>
      <c r="B19" s="17" t="n">
        <v>5658</v>
      </c>
      <c r="C19" s="18">
        <f>(61.0/B19*100)</f>
        <v/>
      </c>
      <c r="D19" s="19" t="n">
        <v>5597</v>
      </c>
      <c r="E19" s="18" t="n">
        <v>472.61609279</v>
      </c>
      <c r="F19" s="20" t="n">
        <v>2.669071</v>
      </c>
      <c r="G19" s="18" t="n">
        <v>409.66317519</v>
      </c>
      <c r="H19" s="20" t="n">
        <v>9.297852020000001</v>
      </c>
      <c r="I19" s="18" t="s">
        <v>481</v>
      </c>
      <c r="J19" s="20" t="s">
        <v>481</v>
      </c>
      <c r="K19" s="18" t="s">
        <v>481</v>
      </c>
      <c r="L19" s="20" t="s">
        <v>481</v>
      </c>
      <c r="M19" s="18" t="s">
        <v>481</v>
      </c>
      <c r="N19" s="20" t="s">
        <v>481</v>
      </c>
      <c r="O19" s="18" t="s">
        <v>481</v>
      </c>
      <c r="P19" s="20" t="s">
        <v>481</v>
      </c>
      <c r="Q19" s="18" t="n">
        <v>350.24349363</v>
      </c>
      <c r="R19" s="20" t="n">
        <v>23.45926554</v>
      </c>
    </row>
    <row r="20" spans="1:18">
      <c r="A20" s="15" t="s">
        <v>495</v>
      </c>
      <c r="B20" s="17" t="n">
        <v>3371</v>
      </c>
      <c r="C20" s="18">
        <f>(75.0/B20*100)</f>
        <v/>
      </c>
      <c r="D20" s="19" t="n">
        <v>3296</v>
      </c>
      <c r="E20" s="18" t="n">
        <v>484.12556794</v>
      </c>
      <c r="F20" s="20" t="n">
        <v>2.04148734</v>
      </c>
      <c r="G20" s="18" t="n">
        <v>456.80016389</v>
      </c>
      <c r="H20" s="20" t="n">
        <v>8.889483950000001</v>
      </c>
      <c r="I20" s="18" t="s">
        <v>481</v>
      </c>
      <c r="J20" s="20" t="s">
        <v>481</v>
      </c>
      <c r="K20" s="18" t="s">
        <v>481</v>
      </c>
      <c r="L20" s="20" t="s">
        <v>481</v>
      </c>
      <c r="M20" s="18" t="s">
        <v>481</v>
      </c>
      <c r="N20" s="20" t="s">
        <v>481</v>
      </c>
      <c r="O20" s="18" t="s">
        <v>481</v>
      </c>
      <c r="P20" s="20" t="s">
        <v>481</v>
      </c>
      <c r="Q20" s="18" t="n">
        <v>316.83131579</v>
      </c>
      <c r="R20" s="20" t="n">
        <v>22.77980154</v>
      </c>
    </row>
    <row r="21" spans="1:18">
      <c r="A21" s="15" t="s">
        <v>496</v>
      </c>
      <c r="B21" s="17" t="n">
        <v>5741</v>
      </c>
      <c r="C21" s="18">
        <f>(44.0/B21*100)</f>
        <v/>
      </c>
      <c r="D21" s="19" t="n">
        <v>5697</v>
      </c>
      <c r="E21" s="18" t="n">
        <v>526.11884777</v>
      </c>
      <c r="F21" s="20" t="n">
        <v>2.31754012</v>
      </c>
      <c r="G21" s="18" t="n">
        <v>483.83840804</v>
      </c>
      <c r="H21" s="20" t="n">
        <v>5.13919132</v>
      </c>
      <c r="I21" s="18" t="s">
        <v>481</v>
      </c>
      <c r="J21" s="20" t="s">
        <v>481</v>
      </c>
      <c r="K21" s="18" t="s">
        <v>481</v>
      </c>
      <c r="L21" s="20" t="s">
        <v>481</v>
      </c>
      <c r="M21" s="18" t="s">
        <v>481</v>
      </c>
      <c r="N21" s="20" t="s">
        <v>481</v>
      </c>
      <c r="O21" s="18" t="s">
        <v>481</v>
      </c>
      <c r="P21" s="20" t="s">
        <v>481</v>
      </c>
      <c r="Q21" s="18" t="n">
        <v>429.8530517</v>
      </c>
      <c r="R21" s="20" t="n">
        <v>12.72595517</v>
      </c>
    </row>
    <row r="22" spans="1:18">
      <c r="A22" s="15" t="s">
        <v>497</v>
      </c>
      <c r="B22" s="17" t="n">
        <v>6598</v>
      </c>
      <c r="C22" s="18">
        <f>(32.0/B22*100)</f>
        <v/>
      </c>
      <c r="D22" s="19" t="n">
        <v>6566</v>
      </c>
      <c r="E22" s="18" t="n">
        <v>483.95587691</v>
      </c>
      <c r="F22" s="20" t="n">
        <v>3.64246084</v>
      </c>
      <c r="G22" s="18" t="n">
        <v>436.53505015</v>
      </c>
      <c r="H22" s="20" t="n">
        <v>10.40332966</v>
      </c>
      <c r="I22" s="18" t="s">
        <v>481</v>
      </c>
      <c r="J22" s="20" t="s">
        <v>481</v>
      </c>
      <c r="K22" s="18" t="s">
        <v>481</v>
      </c>
      <c r="L22" s="20" t="s">
        <v>481</v>
      </c>
      <c r="M22" s="18" t="s">
        <v>481</v>
      </c>
      <c r="N22" s="20" t="s">
        <v>481</v>
      </c>
      <c r="O22" s="18" t="n">
        <v>484.08019587</v>
      </c>
      <c r="P22" s="20" t="n">
        <v>27.16693252</v>
      </c>
      <c r="Q22" s="18" t="n">
        <v>325.9193967</v>
      </c>
      <c r="R22" s="20" t="n">
        <v>15.80101765</v>
      </c>
    </row>
    <row r="23" spans="1:18">
      <c r="A23" s="15" t="s">
        <v>498</v>
      </c>
      <c r="B23" s="17" t="n">
        <v>11583</v>
      </c>
      <c r="C23" s="18">
        <f>(210.0/B23*100)</f>
        <v/>
      </c>
      <c r="D23" s="19" t="n">
        <v>11373</v>
      </c>
      <c r="E23" s="18" t="n">
        <v>487.57746327</v>
      </c>
      <c r="F23" s="20" t="n">
        <v>2.67889411</v>
      </c>
      <c r="G23" s="18" t="n">
        <v>454.11711307</v>
      </c>
      <c r="H23" s="20" t="n">
        <v>7.90399466</v>
      </c>
      <c r="I23" s="18" t="s">
        <v>481</v>
      </c>
      <c r="J23" s="20" t="s">
        <v>481</v>
      </c>
      <c r="K23" s="18" t="s">
        <v>481</v>
      </c>
      <c r="L23" s="20" t="s">
        <v>481</v>
      </c>
      <c r="M23" s="18" t="s">
        <v>481</v>
      </c>
      <c r="N23" s="20" t="s">
        <v>481</v>
      </c>
      <c r="O23" s="18" t="s">
        <v>481</v>
      </c>
      <c r="P23" s="20" t="s">
        <v>481</v>
      </c>
      <c r="Q23" s="18" t="n">
        <v>370.55739525</v>
      </c>
      <c r="R23" s="20" t="n">
        <v>23.17386136</v>
      </c>
    </row>
    <row r="24" spans="1:18">
      <c r="A24" s="15" t="s">
        <v>499</v>
      </c>
      <c r="B24" s="17" t="n">
        <v>6647</v>
      </c>
      <c r="C24" s="18">
        <f>(7.0/B24*100)</f>
        <v/>
      </c>
      <c r="D24" s="19" t="n">
        <v>6640</v>
      </c>
      <c r="E24" s="18" t="n">
        <v>518.02876695</v>
      </c>
      <c r="F24" s="20" t="n">
        <v>3.17909154</v>
      </c>
      <c r="G24" s="18" t="n">
        <v>485.51980977</v>
      </c>
      <c r="H24" s="20" t="n">
        <v>8.114085810000001</v>
      </c>
      <c r="I24" s="18" t="s">
        <v>481</v>
      </c>
      <c r="J24" s="20" t="s">
        <v>481</v>
      </c>
      <c r="K24" s="18" t="s">
        <v>481</v>
      </c>
      <c r="L24" s="20" t="s">
        <v>481</v>
      </c>
      <c r="M24" s="18" t="s">
        <v>481</v>
      </c>
      <c r="N24" s="20" t="s">
        <v>481</v>
      </c>
      <c r="O24" s="18" t="s">
        <v>481</v>
      </c>
      <c r="P24" s="20" t="s">
        <v>481</v>
      </c>
      <c r="Q24" s="18" t="n">
        <v>414.65334169</v>
      </c>
      <c r="R24" s="20" t="n">
        <v>31.06825989</v>
      </c>
    </row>
    <row r="25" spans="1:18">
      <c r="A25" s="15" t="s">
        <v>500</v>
      </c>
      <c r="B25" s="17" t="n">
        <v>5581</v>
      </c>
      <c r="C25" s="18">
        <f>(24.0/B25*100)</f>
        <v/>
      </c>
      <c r="D25" s="19" t="n">
        <v>5557</v>
      </c>
      <c r="E25" s="18" t="n">
        <v>519.64218349</v>
      </c>
      <c r="F25" s="20" t="n">
        <v>3.42823307</v>
      </c>
      <c r="G25" s="18" t="n">
        <v>490.35706959</v>
      </c>
      <c r="H25" s="20" t="n">
        <v>8.95979747</v>
      </c>
      <c r="I25" s="18" t="s">
        <v>481</v>
      </c>
      <c r="J25" s="20" t="s">
        <v>481</v>
      </c>
      <c r="K25" s="18" t="s">
        <v>481</v>
      </c>
      <c r="L25" s="20" t="s">
        <v>481</v>
      </c>
      <c r="M25" s="18" t="s">
        <v>481</v>
      </c>
      <c r="N25" s="20" t="s">
        <v>481</v>
      </c>
      <c r="O25" s="18" t="s">
        <v>481</v>
      </c>
      <c r="P25" s="20" t="s">
        <v>481</v>
      </c>
      <c r="Q25" s="18" t="n">
        <v>399.09221641</v>
      </c>
      <c r="R25" s="20" t="n">
        <v>28.25822894</v>
      </c>
    </row>
    <row r="26" spans="1:18">
      <c r="A26" s="15" t="s">
        <v>501</v>
      </c>
      <c r="B26" s="17" t="n">
        <v>4869</v>
      </c>
      <c r="C26" s="18">
        <f>(32.0/B26*100)</f>
        <v/>
      </c>
      <c r="D26" s="19" t="n">
        <v>4837</v>
      </c>
      <c r="E26" s="18" t="n">
        <v>488.78498586</v>
      </c>
      <c r="F26" s="20" t="n">
        <v>1.76005011</v>
      </c>
      <c r="G26" s="18" t="n">
        <v>475.15172654</v>
      </c>
      <c r="H26" s="20" t="n">
        <v>13.94403179</v>
      </c>
      <c r="I26" s="18" t="s">
        <v>481</v>
      </c>
      <c r="J26" s="20" t="s">
        <v>481</v>
      </c>
      <c r="K26" s="18" t="s">
        <v>481</v>
      </c>
      <c r="L26" s="20" t="s">
        <v>481</v>
      </c>
      <c r="M26" s="18" t="s">
        <v>481</v>
      </c>
      <c r="N26" s="20" t="s">
        <v>481</v>
      </c>
      <c r="O26" s="18" t="s">
        <v>481</v>
      </c>
      <c r="P26" s="20" t="s">
        <v>481</v>
      </c>
      <c r="Q26" s="18" t="n">
        <v>389.2025748</v>
      </c>
      <c r="R26" s="20" t="n">
        <v>27.05103265</v>
      </c>
    </row>
    <row r="27" spans="1:18">
      <c r="A27" s="15" t="s">
        <v>502</v>
      </c>
      <c r="B27" s="17" t="n">
        <v>5299</v>
      </c>
      <c r="C27" s="18">
        <f>(17.0/B27*100)</f>
        <v/>
      </c>
      <c r="D27" s="19" t="n">
        <v>5282</v>
      </c>
      <c r="E27" s="18" t="n">
        <v>484.65649039</v>
      </c>
      <c r="F27" s="20" t="n">
        <v>1.45044244</v>
      </c>
      <c r="G27" s="18" t="n">
        <v>422.37814102</v>
      </c>
      <c r="H27" s="20" t="n">
        <v>7.69440954</v>
      </c>
      <c r="I27" s="18" t="s">
        <v>481</v>
      </c>
      <c r="J27" s="20" t="s">
        <v>481</v>
      </c>
      <c r="K27" s="18" t="s">
        <v>481</v>
      </c>
      <c r="L27" s="20" t="s">
        <v>481</v>
      </c>
      <c r="M27" s="18" t="s">
        <v>481</v>
      </c>
      <c r="N27" s="20" t="s">
        <v>481</v>
      </c>
      <c r="O27" s="18" t="s">
        <v>481</v>
      </c>
      <c r="P27" s="20" t="s">
        <v>481</v>
      </c>
      <c r="Q27" s="18" t="n">
        <v>397.89028678</v>
      </c>
      <c r="R27" s="20" t="n">
        <v>27.88826249</v>
      </c>
    </row>
    <row r="28" spans="1:18">
      <c r="A28" s="15" t="s">
        <v>503</v>
      </c>
      <c r="B28" s="17" t="n">
        <v>7568</v>
      </c>
      <c r="C28" s="18">
        <f>(51.0/B28*100)</f>
        <v/>
      </c>
      <c r="D28" s="19" t="n">
        <v>7517</v>
      </c>
      <c r="E28" s="18" t="n">
        <v>427.50270991</v>
      </c>
      <c r="F28" s="20" t="n">
        <v>2.78290962</v>
      </c>
      <c r="G28" s="18" t="n">
        <v>414.69239005</v>
      </c>
      <c r="H28" s="20" t="n">
        <v>3.42184044</v>
      </c>
      <c r="I28" s="18" t="s">
        <v>481</v>
      </c>
      <c r="J28" s="20" t="s">
        <v>481</v>
      </c>
      <c r="K28" s="18" t="s">
        <v>481</v>
      </c>
      <c r="L28" s="20" t="s">
        <v>481</v>
      </c>
      <c r="M28" s="18" t="s">
        <v>481</v>
      </c>
      <c r="N28" s="20" t="s">
        <v>481</v>
      </c>
      <c r="O28" s="18" t="s">
        <v>481</v>
      </c>
      <c r="P28" s="20" t="s">
        <v>481</v>
      </c>
      <c r="Q28" s="18" t="n">
        <v>331.40079847</v>
      </c>
      <c r="R28" s="20" t="n">
        <v>12.28577875</v>
      </c>
    </row>
    <row r="29" spans="1:18">
      <c r="A29" s="15" t="s">
        <v>504</v>
      </c>
      <c r="B29" s="17" t="n">
        <v>5385</v>
      </c>
      <c r="C29" s="18">
        <f>(30.0/B29*100)</f>
        <v/>
      </c>
      <c r="D29" s="19" t="n">
        <v>5355</v>
      </c>
      <c r="E29" s="18" t="n">
        <v>508.65828708</v>
      </c>
      <c r="F29" s="20" t="n">
        <v>2.39444886</v>
      </c>
      <c r="G29" s="18" t="n">
        <v>428.42798515</v>
      </c>
      <c r="H29" s="20" t="n">
        <v>6.30767809</v>
      </c>
      <c r="I29" s="18" t="s">
        <v>481</v>
      </c>
      <c r="J29" s="20" t="s">
        <v>481</v>
      </c>
      <c r="K29" s="18" t="s">
        <v>481</v>
      </c>
      <c r="L29" s="20" t="s">
        <v>481</v>
      </c>
      <c r="M29" s="18" t="s">
        <v>481</v>
      </c>
      <c r="N29" s="20" t="s">
        <v>481</v>
      </c>
      <c r="O29" s="18" t="s">
        <v>481</v>
      </c>
      <c r="P29" s="20" t="s">
        <v>481</v>
      </c>
      <c r="Q29" s="18" t="n">
        <v>369.79541655</v>
      </c>
      <c r="R29" s="20" t="n">
        <v>20.0768549</v>
      </c>
    </row>
    <row r="30" spans="1:18">
      <c r="A30" s="15" t="s">
        <v>505</v>
      </c>
      <c r="B30" s="17" t="n">
        <v>4520</v>
      </c>
      <c r="C30" s="18">
        <f>(96.0/B30*100)</f>
        <v/>
      </c>
      <c r="D30" s="19" t="n">
        <v>4424</v>
      </c>
      <c r="E30" s="18" t="n">
        <v>519.1151492</v>
      </c>
      <c r="F30" s="20" t="n">
        <v>2.7072931</v>
      </c>
      <c r="G30" s="18" t="n">
        <v>468.13040244</v>
      </c>
      <c r="H30" s="20" t="n">
        <v>5.67392472</v>
      </c>
      <c r="I30" s="18" t="s">
        <v>481</v>
      </c>
      <c r="J30" s="20" t="s">
        <v>481</v>
      </c>
      <c r="K30" s="18" t="s">
        <v>481</v>
      </c>
      <c r="L30" s="20" t="s">
        <v>481</v>
      </c>
      <c r="M30" s="18" t="s">
        <v>481</v>
      </c>
      <c r="N30" s="20" t="s">
        <v>481</v>
      </c>
      <c r="O30" s="18" t="s">
        <v>481</v>
      </c>
      <c r="P30" s="20" t="s">
        <v>481</v>
      </c>
      <c r="Q30" s="18" t="n">
        <v>412.84893738</v>
      </c>
      <c r="R30" s="20" t="n">
        <v>13.35027955</v>
      </c>
    </row>
    <row r="31" spans="1:18">
      <c r="A31" s="15" t="s">
        <v>506</v>
      </c>
      <c r="B31" s="17" t="n">
        <v>5456</v>
      </c>
      <c r="C31" s="18">
        <f>(125.0/B31*100)</f>
        <v/>
      </c>
      <c r="D31" s="19" t="n">
        <v>5331</v>
      </c>
      <c r="E31" s="18" t="n">
        <v>517.13103556</v>
      </c>
      <c r="F31" s="20" t="n">
        <v>2.38931089</v>
      </c>
      <c r="G31" s="18" t="n">
        <v>474.27711018</v>
      </c>
      <c r="H31" s="20" t="n">
        <v>8.93004404</v>
      </c>
      <c r="I31" s="18" t="s">
        <v>481</v>
      </c>
      <c r="J31" s="20" t="s">
        <v>481</v>
      </c>
      <c r="K31" s="18" t="s">
        <v>481</v>
      </c>
      <c r="L31" s="20" t="s">
        <v>481</v>
      </c>
      <c r="M31" s="18" t="s">
        <v>481</v>
      </c>
      <c r="N31" s="20" t="s">
        <v>481</v>
      </c>
      <c r="O31" s="18" t="s">
        <v>481</v>
      </c>
      <c r="P31" s="20" t="s">
        <v>481</v>
      </c>
      <c r="Q31" s="18" t="n">
        <v>409.92914901</v>
      </c>
      <c r="R31" s="20" t="n">
        <v>15.97083074</v>
      </c>
    </row>
    <row r="32" spans="1:18">
      <c r="A32" s="15" t="s">
        <v>507</v>
      </c>
      <c r="B32" s="17" t="n">
        <v>4478</v>
      </c>
      <c r="C32" s="18">
        <f>(5.0/B32*100)</f>
        <v/>
      </c>
      <c r="D32" s="19" t="n">
        <v>4473</v>
      </c>
      <c r="E32" s="18" t="n">
        <v>506.37478137</v>
      </c>
      <c r="F32" s="20" t="n">
        <v>2.56128455</v>
      </c>
      <c r="G32" s="18" t="n">
        <v>498.66648258</v>
      </c>
      <c r="H32" s="20" t="n">
        <v>8.011346830000001</v>
      </c>
      <c r="I32" s="18" t="s">
        <v>481</v>
      </c>
      <c r="J32" s="20" t="s">
        <v>481</v>
      </c>
      <c r="K32" s="18" t="s">
        <v>481</v>
      </c>
      <c r="L32" s="20" t="s">
        <v>481</v>
      </c>
      <c r="M32" s="18" t="s">
        <v>481</v>
      </c>
      <c r="N32" s="20" t="s">
        <v>481</v>
      </c>
      <c r="O32" s="18" t="s">
        <v>481</v>
      </c>
      <c r="P32" s="20" t="s">
        <v>481</v>
      </c>
      <c r="Q32" s="18" t="n">
        <v>416.36631094</v>
      </c>
      <c r="R32" s="20" t="n">
        <v>33.19401642</v>
      </c>
    </row>
    <row r="33" spans="1:18">
      <c r="A33" s="15" t="s">
        <v>508</v>
      </c>
      <c r="B33" s="17" t="n">
        <v>7325</v>
      </c>
      <c r="C33" s="18">
        <f>(74.0/B33*100)</f>
        <v/>
      </c>
      <c r="D33" s="19" t="n">
        <v>7251</v>
      </c>
      <c r="E33" s="18" t="n">
        <v>500.26202588</v>
      </c>
      <c r="F33" s="20" t="n">
        <v>2.64423097</v>
      </c>
      <c r="G33" s="18" t="n">
        <v>463.99332581</v>
      </c>
      <c r="H33" s="20" t="n">
        <v>9.810807820000001</v>
      </c>
      <c r="I33" s="18" t="s">
        <v>481</v>
      </c>
      <c r="J33" s="20" t="s">
        <v>481</v>
      </c>
      <c r="K33" s="18" t="s">
        <v>481</v>
      </c>
      <c r="L33" s="20" t="s">
        <v>481</v>
      </c>
      <c r="M33" s="18" t="s">
        <v>481</v>
      </c>
      <c r="N33" s="20" t="s">
        <v>481</v>
      </c>
      <c r="O33" s="18" t="s">
        <v>481</v>
      </c>
      <c r="P33" s="20" t="s">
        <v>481</v>
      </c>
      <c r="Q33" s="18" t="n">
        <v>422.89715869</v>
      </c>
      <c r="R33" s="20" t="n">
        <v>22.74625728</v>
      </c>
    </row>
    <row r="34" spans="1:18">
      <c r="A34" s="15" t="s">
        <v>509</v>
      </c>
      <c r="B34" s="17" t="n">
        <v>6350</v>
      </c>
      <c r="C34" s="18">
        <f>(65.0/B34*100)</f>
        <v/>
      </c>
      <c r="D34" s="19" t="n">
        <v>6285</v>
      </c>
      <c r="E34" s="18" t="n">
        <v>465.61645621</v>
      </c>
      <c r="F34" s="20" t="n">
        <v>2.71176301</v>
      </c>
      <c r="G34" s="18" t="n">
        <v>358.73633287</v>
      </c>
      <c r="H34" s="20" t="n">
        <v>6.84382959</v>
      </c>
      <c r="I34" s="18" t="s">
        <v>481</v>
      </c>
      <c r="J34" s="20" t="s">
        <v>481</v>
      </c>
      <c r="K34" s="18" t="s">
        <v>481</v>
      </c>
      <c r="L34" s="20" t="s">
        <v>481</v>
      </c>
      <c r="M34" s="18" t="s">
        <v>481</v>
      </c>
      <c r="N34" s="20" t="s">
        <v>481</v>
      </c>
      <c r="O34" s="18" t="s">
        <v>481</v>
      </c>
      <c r="P34" s="20" t="s">
        <v>481</v>
      </c>
      <c r="Q34" s="18" t="n">
        <v>285.68637838</v>
      </c>
      <c r="R34" s="20" t="n">
        <v>11.31555035</v>
      </c>
    </row>
    <row r="35" spans="1:18">
      <c r="A35" s="15" t="s">
        <v>510</v>
      </c>
      <c r="B35" s="17" t="n">
        <v>6406</v>
      </c>
      <c r="C35" s="18">
        <f>(36.0/B35*100)</f>
        <v/>
      </c>
      <c r="D35" s="19" t="n">
        <v>6370</v>
      </c>
      <c r="E35" s="18" t="n">
        <v>506.89488142</v>
      </c>
      <c r="F35" s="20" t="n">
        <v>1.46553344</v>
      </c>
      <c r="G35" s="18" t="n">
        <v>469.4783639</v>
      </c>
      <c r="H35" s="20" t="n">
        <v>13.64543478</v>
      </c>
      <c r="I35" s="18" t="s">
        <v>481</v>
      </c>
      <c r="J35" s="20" t="s">
        <v>481</v>
      </c>
      <c r="K35" s="18" t="s">
        <v>481</v>
      </c>
      <c r="L35" s="20" t="s">
        <v>481</v>
      </c>
      <c r="M35" s="18" t="s">
        <v>481</v>
      </c>
      <c r="N35" s="20" t="s">
        <v>481</v>
      </c>
      <c r="O35" s="18" t="s">
        <v>481</v>
      </c>
      <c r="P35" s="20" t="s">
        <v>481</v>
      </c>
      <c r="Q35" s="18" t="n">
        <v>377.3370952</v>
      </c>
      <c r="R35" s="20" t="n">
        <v>17.16198458</v>
      </c>
    </row>
    <row r="36" spans="1:18">
      <c r="A36" s="15" t="s">
        <v>511</v>
      </c>
      <c r="B36" s="17" t="n">
        <v>6736</v>
      </c>
      <c r="C36" s="18">
        <f>(26.0/B36*100)</f>
        <v/>
      </c>
      <c r="D36" s="19" t="n">
        <v>6710</v>
      </c>
      <c r="E36" s="18" t="n">
        <v>497.15318722</v>
      </c>
      <c r="F36" s="20" t="n">
        <v>2.31134024</v>
      </c>
      <c r="G36" s="18" t="n">
        <v>452.92698876</v>
      </c>
      <c r="H36" s="20" t="n">
        <v>10.28781058</v>
      </c>
      <c r="I36" s="18" t="s">
        <v>481</v>
      </c>
      <c r="J36" s="20" t="s">
        <v>481</v>
      </c>
      <c r="K36" s="18" t="s">
        <v>481</v>
      </c>
      <c r="L36" s="20" t="s">
        <v>481</v>
      </c>
      <c r="M36" s="18" t="s">
        <v>481</v>
      </c>
      <c r="N36" s="20" t="s">
        <v>481</v>
      </c>
      <c r="O36" s="18" t="s">
        <v>481</v>
      </c>
      <c r="P36" s="20" t="s">
        <v>481</v>
      </c>
      <c r="Q36" s="18" t="n">
        <v>371.75159866</v>
      </c>
      <c r="R36" s="20" t="n">
        <v>29.54787918</v>
      </c>
    </row>
    <row r="37" spans="1:18">
      <c r="A37" s="15" t="s">
        <v>512</v>
      </c>
      <c r="B37" s="17" t="n">
        <v>5458</v>
      </c>
      <c r="C37" s="18">
        <f>(62.0/B37*100)</f>
        <v/>
      </c>
      <c r="D37" s="19" t="n">
        <v>5396</v>
      </c>
      <c r="E37" s="18" t="n">
        <v>505.17421668</v>
      </c>
      <c r="F37" s="20" t="n">
        <v>3.37381992</v>
      </c>
      <c r="G37" s="18" t="n">
        <v>482.70716594</v>
      </c>
      <c r="H37" s="20" t="n">
        <v>5.91893707</v>
      </c>
      <c r="I37" s="18" t="s">
        <v>481</v>
      </c>
      <c r="J37" s="20" t="s">
        <v>481</v>
      </c>
      <c r="K37" s="18" t="s">
        <v>481</v>
      </c>
      <c r="L37" s="20" t="s">
        <v>481</v>
      </c>
      <c r="M37" s="18" t="s">
        <v>481</v>
      </c>
      <c r="N37" s="20" t="s">
        <v>481</v>
      </c>
      <c r="O37" s="18" t="s">
        <v>481</v>
      </c>
      <c r="P37" s="20" t="s">
        <v>481</v>
      </c>
      <c r="Q37" s="18" t="n">
        <v>393.31026358</v>
      </c>
      <c r="R37" s="20" t="n">
        <v>11.95072456</v>
      </c>
    </row>
    <row r="38" spans="1:18">
      <c r="A38" s="15" t="s">
        <v>513</v>
      </c>
      <c r="B38" s="17" t="n">
        <v>5860</v>
      </c>
      <c r="C38" s="18">
        <f>(16.0/B38*100)</f>
        <v/>
      </c>
      <c r="D38" s="19" t="n">
        <v>5844</v>
      </c>
      <c r="E38" s="18" t="n">
        <v>495.01226609</v>
      </c>
      <c r="F38" s="20" t="n">
        <v>2.98996729</v>
      </c>
      <c r="G38" s="18" t="n">
        <v>434.20750297</v>
      </c>
      <c r="H38" s="20" t="n">
        <v>11.42220775</v>
      </c>
      <c r="I38" s="18" t="s">
        <v>481</v>
      </c>
      <c r="J38" s="20" t="s">
        <v>481</v>
      </c>
      <c r="K38" s="18" t="s">
        <v>481</v>
      </c>
      <c r="L38" s="20" t="s">
        <v>481</v>
      </c>
      <c r="M38" s="18" t="s">
        <v>481</v>
      </c>
      <c r="N38" s="20" t="s">
        <v>481</v>
      </c>
      <c r="O38" s="18" t="s">
        <v>481</v>
      </c>
      <c r="P38" s="20" t="s">
        <v>481</v>
      </c>
      <c r="Q38" s="18" t="n">
        <v>341.32877115</v>
      </c>
      <c r="R38" s="20" t="n">
        <v>21.10479173</v>
      </c>
    </row>
    <row r="39" spans="1:18">
      <c r="A39" s="15" t="s">
        <v>514</v>
      </c>
      <c r="B39" s="17" t="n">
        <v>5895</v>
      </c>
      <c r="C39" s="18">
        <f>(30.0/B39*100)</f>
        <v/>
      </c>
      <c r="D39" s="19" t="n">
        <v>5865</v>
      </c>
      <c r="E39" s="18" t="n">
        <v>436.16985877</v>
      </c>
      <c r="F39" s="20" t="n">
        <v>4.0270864</v>
      </c>
      <c r="G39" s="18" t="n">
        <v>391.98759729</v>
      </c>
      <c r="H39" s="20" t="n">
        <v>5.2203569</v>
      </c>
      <c r="I39" s="18" t="s">
        <v>481</v>
      </c>
      <c r="J39" s="20" t="s">
        <v>481</v>
      </c>
      <c r="K39" s="18" t="s">
        <v>481</v>
      </c>
      <c r="L39" s="20" t="s">
        <v>481</v>
      </c>
      <c r="M39" s="18" t="s">
        <v>481</v>
      </c>
      <c r="N39" s="20" t="s">
        <v>481</v>
      </c>
      <c r="O39" s="18" t="s">
        <v>481</v>
      </c>
      <c r="P39" s="20" t="s">
        <v>481</v>
      </c>
      <c r="Q39" s="18" t="n">
        <v>354.79045506</v>
      </c>
      <c r="R39" s="20" t="n">
        <v>12.93348175</v>
      </c>
    </row>
    <row r="40" spans="1:18">
      <c r="A40" s="15" t="s">
        <v>515</v>
      </c>
      <c r="B40" s="17" t="n">
        <v>14157</v>
      </c>
      <c r="C40" s="18">
        <f>(264.0/B40*100)</f>
        <v/>
      </c>
      <c r="D40" s="19" t="n">
        <v>13893</v>
      </c>
      <c r="E40" s="18" t="n">
        <v>507.12041649</v>
      </c>
      <c r="F40" s="20" t="n">
        <v>2.81723726</v>
      </c>
      <c r="G40" s="18" t="n">
        <v>467.6833333</v>
      </c>
      <c r="H40" s="20" t="n">
        <v>4.73562792</v>
      </c>
      <c r="I40" s="18" t="s">
        <v>481</v>
      </c>
      <c r="J40" s="20" t="s">
        <v>481</v>
      </c>
      <c r="K40" s="18" t="s">
        <v>481</v>
      </c>
      <c r="L40" s="20" t="s">
        <v>481</v>
      </c>
      <c r="M40" s="18" t="s">
        <v>481</v>
      </c>
      <c r="N40" s="20" t="s">
        <v>481</v>
      </c>
      <c r="O40" s="18" t="s">
        <v>481</v>
      </c>
      <c r="P40" s="20" t="s">
        <v>481</v>
      </c>
      <c r="Q40" s="18" t="n">
        <v>393.2852842</v>
      </c>
      <c r="R40" s="20" t="n">
        <v>9.000066520000001</v>
      </c>
    </row>
    <row r="41" spans="1:18">
      <c r="A41" s="15" t="s">
        <v>516</v>
      </c>
      <c r="B41" s="17" t="n">
        <v>5712</v>
      </c>
      <c r="C41" s="18">
        <f>(40.0/B41*100)</f>
        <v/>
      </c>
      <c r="D41" s="19" t="n">
        <v>5672</v>
      </c>
      <c r="E41" s="18" t="n">
        <v>506.01097484</v>
      </c>
      <c r="F41" s="20" t="n">
        <v>3.25174504</v>
      </c>
      <c r="G41" s="18" t="n">
        <v>474.7697063</v>
      </c>
      <c r="H41" s="20" t="n">
        <v>5.06378024</v>
      </c>
      <c r="I41" s="18" t="s">
        <v>481</v>
      </c>
      <c r="J41" s="20" t="s">
        <v>481</v>
      </c>
      <c r="K41" s="18" t="s">
        <v>481</v>
      </c>
      <c r="L41" s="20" t="s">
        <v>481</v>
      </c>
      <c r="M41" s="18" t="s">
        <v>481</v>
      </c>
      <c r="N41" s="20" t="s">
        <v>481</v>
      </c>
      <c r="O41" s="18" t="s">
        <v>481</v>
      </c>
      <c r="P41" s="20" t="s">
        <v>481</v>
      </c>
      <c r="Q41" s="18" t="n">
        <v>407.05544246</v>
      </c>
      <c r="R41" s="20" t="n">
        <v>13.66385129</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356.48617662</v>
      </c>
      <c r="F45" s="20" t="n">
        <v>3.28519618</v>
      </c>
      <c r="G45" s="18" t="n">
        <v>338.16841376</v>
      </c>
      <c r="H45" s="20" t="n">
        <v>3.99118581</v>
      </c>
      <c r="I45" s="18" t="s">
        <v>481</v>
      </c>
      <c r="J45" s="20" t="s">
        <v>481</v>
      </c>
      <c r="K45" s="18" t="s">
        <v>481</v>
      </c>
      <c r="L45" s="20" t="s">
        <v>481</v>
      </c>
      <c r="M45" s="18" t="n">
        <v>332.83495802</v>
      </c>
      <c r="N45" s="20" t="n">
        <v>25.92176799</v>
      </c>
      <c r="O45" s="18" t="n">
        <v>331.37472654</v>
      </c>
      <c r="P45" s="20" t="n">
        <v>33.99860057</v>
      </c>
      <c r="Q45" s="18" t="n">
        <v>324.60074875</v>
      </c>
      <c r="R45" s="20" t="n">
        <v>4.32073562</v>
      </c>
    </row>
    <row r="46" spans="1:18">
      <c r="A46" s="15" t="s">
        <v>521</v>
      </c>
      <c r="B46" s="17" t="n">
        <v>23141</v>
      </c>
      <c r="C46" s="18">
        <f>(1129.0/B46*100)</f>
        <v/>
      </c>
      <c r="D46" s="19" t="n">
        <v>22012</v>
      </c>
      <c r="E46" s="18" t="n">
        <v>426.53403282</v>
      </c>
      <c r="F46" s="20" t="n">
        <v>2.99863828</v>
      </c>
      <c r="G46" s="18" t="n">
        <v>391.50780497</v>
      </c>
      <c r="H46" s="20" t="n">
        <v>2.90918504</v>
      </c>
      <c r="I46" s="18" t="s">
        <v>481</v>
      </c>
      <c r="J46" s="20" t="s">
        <v>481</v>
      </c>
      <c r="K46" s="18" t="s">
        <v>481</v>
      </c>
      <c r="L46" s="20" t="s">
        <v>481</v>
      </c>
      <c r="M46" s="18" t="s">
        <v>481</v>
      </c>
      <c r="N46" s="20" t="s">
        <v>481</v>
      </c>
      <c r="O46" s="18" t="s">
        <v>481</v>
      </c>
      <c r="P46" s="20" t="s">
        <v>481</v>
      </c>
      <c r="Q46" s="18" t="n">
        <v>333.73517259</v>
      </c>
      <c r="R46" s="20" t="n">
        <v>4.74286293</v>
      </c>
    </row>
    <row r="47" spans="1:18">
      <c r="A47" s="15" t="s">
        <v>522</v>
      </c>
      <c r="B47" s="17" t="n">
        <v>5928</v>
      </c>
      <c r="C47" s="18">
        <f>(70.0/B47*100)</f>
        <v/>
      </c>
      <c r="D47" s="19" t="n">
        <v>5858</v>
      </c>
      <c r="E47" s="18" t="n">
        <v>441.18340041</v>
      </c>
      <c r="F47" s="20" t="n">
        <v>4.6763453</v>
      </c>
      <c r="G47" s="18" t="n">
        <v>370.47361835</v>
      </c>
      <c r="H47" s="20" t="n">
        <v>9.96414354</v>
      </c>
      <c r="I47" s="18" t="s">
        <v>481</v>
      </c>
      <c r="J47" s="20" t="s">
        <v>481</v>
      </c>
      <c r="K47" s="18" t="s">
        <v>481</v>
      </c>
      <c r="L47" s="20" t="s">
        <v>481</v>
      </c>
      <c r="M47" s="18" t="s">
        <v>481</v>
      </c>
      <c r="N47" s="20" t="s">
        <v>481</v>
      </c>
      <c r="O47" s="18" t="s">
        <v>481</v>
      </c>
      <c r="P47" s="20" t="s">
        <v>481</v>
      </c>
      <c r="Q47" s="18" t="n">
        <v>288.15501945</v>
      </c>
      <c r="R47" s="20" t="n">
        <v>10.10568663</v>
      </c>
    </row>
    <row r="48" spans="1:18">
      <c r="A48" s="15" t="s">
        <v>523</v>
      </c>
      <c r="B48" s="17" t="n">
        <v>9841</v>
      </c>
      <c r="C48" s="18">
        <f>(7.0/B48*100)</f>
        <v/>
      </c>
      <c r="D48" s="19" t="n">
        <v>9834</v>
      </c>
      <c r="E48" s="18" t="n">
        <v>500.50448939</v>
      </c>
      <c r="F48" s="20" t="n">
        <v>5.05682587</v>
      </c>
      <c r="G48" s="18" t="n">
        <v>415.12895937</v>
      </c>
      <c r="H48" s="20" t="n">
        <v>8.49106701</v>
      </c>
      <c r="I48" s="18" t="s">
        <v>481</v>
      </c>
      <c r="J48" s="20" t="s">
        <v>481</v>
      </c>
      <c r="K48" s="18" t="s">
        <v>481</v>
      </c>
      <c r="L48" s="20" t="s">
        <v>481</v>
      </c>
      <c r="M48" s="18" t="s">
        <v>481</v>
      </c>
      <c r="N48" s="20" t="s">
        <v>481</v>
      </c>
      <c r="O48" s="18" t="s">
        <v>481</v>
      </c>
      <c r="P48" s="20" t="s">
        <v>481</v>
      </c>
      <c r="Q48" s="18" t="n">
        <v>437.77907493</v>
      </c>
      <c r="R48" s="20" t="n">
        <v>27.26487475</v>
      </c>
    </row>
    <row r="49" spans="1:18">
      <c r="A49" s="15" t="s">
        <v>524</v>
      </c>
      <c r="B49" s="17" t="n">
        <v>6349</v>
      </c>
      <c r="C49" s="18">
        <f>(56.0/B49*100)</f>
        <v/>
      </c>
      <c r="D49" s="19" t="n">
        <v>6293</v>
      </c>
      <c r="E49" s="18" t="n">
        <v>439.51213778</v>
      </c>
      <c r="F49" s="20" t="n">
        <v>3.4409117</v>
      </c>
      <c r="G49" s="18" t="n">
        <v>397.17902203</v>
      </c>
      <c r="H49" s="20" t="n">
        <v>3.84958853</v>
      </c>
      <c r="I49" s="18" t="s">
        <v>481</v>
      </c>
      <c r="J49" s="20" t="s">
        <v>481</v>
      </c>
      <c r="K49" s="18" t="s">
        <v>481</v>
      </c>
      <c r="L49" s="20" t="s">
        <v>481</v>
      </c>
      <c r="M49" s="18" t="s">
        <v>481</v>
      </c>
      <c r="N49" s="20" t="s">
        <v>481</v>
      </c>
      <c r="O49" s="18" t="s">
        <v>481</v>
      </c>
      <c r="P49" s="20" t="s">
        <v>481</v>
      </c>
      <c r="Q49" s="18" t="n">
        <v>353.56302944</v>
      </c>
      <c r="R49" s="20" t="n">
        <v>11.81491392</v>
      </c>
    </row>
    <row r="50" spans="1:18">
      <c r="A50" s="15" t="s">
        <v>525</v>
      </c>
      <c r="B50" s="17" t="n">
        <v>11795</v>
      </c>
      <c r="C50" s="18">
        <f>(218.0/B50*100)</f>
        <v/>
      </c>
      <c r="D50" s="19" t="n">
        <v>11577</v>
      </c>
      <c r="E50" s="18" t="n">
        <v>437.78501579</v>
      </c>
      <c r="F50" s="20" t="n">
        <v>2.99977898</v>
      </c>
      <c r="G50" s="18" t="n">
        <v>407.55951502</v>
      </c>
      <c r="H50" s="20" t="n">
        <v>3.49261346</v>
      </c>
      <c r="I50" s="18" t="s">
        <v>481</v>
      </c>
      <c r="J50" s="20" t="s">
        <v>481</v>
      </c>
      <c r="K50" s="18" t="s">
        <v>481</v>
      </c>
      <c r="L50" s="20" t="s">
        <v>481</v>
      </c>
      <c r="M50" s="18" t="s">
        <v>481</v>
      </c>
      <c r="N50" s="20" t="s">
        <v>481</v>
      </c>
      <c r="O50" s="18" t="s">
        <v>481</v>
      </c>
      <c r="P50" s="20" t="s">
        <v>481</v>
      </c>
      <c r="Q50" s="18" t="n">
        <v>339.59338667</v>
      </c>
      <c r="R50" s="20" t="n">
        <v>9.37151794</v>
      </c>
    </row>
    <row r="51" spans="1:18">
      <c r="A51" s="15" t="s">
        <v>526</v>
      </c>
      <c r="B51" s="17" t="n">
        <v>6866</v>
      </c>
      <c r="C51" s="18">
        <f>(116.0/B51*100)</f>
        <v/>
      </c>
      <c r="D51" s="19" t="n">
        <v>6750</v>
      </c>
      <c r="E51" s="18" t="n">
        <v>433.86805254</v>
      </c>
      <c r="F51" s="20" t="n">
        <v>2.73136919</v>
      </c>
      <c r="G51" s="18" t="n">
        <v>405.01154702</v>
      </c>
      <c r="H51" s="20" t="n">
        <v>4.10453234</v>
      </c>
      <c r="I51" s="18" t="s">
        <v>481</v>
      </c>
      <c r="J51" s="20" t="s">
        <v>481</v>
      </c>
      <c r="K51" s="18" t="s">
        <v>481</v>
      </c>
      <c r="L51" s="20" t="s">
        <v>481</v>
      </c>
      <c r="M51" s="18" t="s">
        <v>481</v>
      </c>
      <c r="N51" s="20" t="s">
        <v>481</v>
      </c>
      <c r="O51" s="18" t="s">
        <v>481</v>
      </c>
      <c r="P51" s="20" t="s">
        <v>481</v>
      </c>
      <c r="Q51" s="18" t="n">
        <v>366.63247375</v>
      </c>
      <c r="R51" s="20" t="n">
        <v>8.50818072</v>
      </c>
    </row>
    <row r="52" spans="1:18">
      <c r="A52" s="15" t="s">
        <v>527</v>
      </c>
      <c r="B52" s="17" t="n">
        <v>5809</v>
      </c>
      <c r="C52" s="18">
        <f>(71.0/B52*100)</f>
        <v/>
      </c>
      <c r="D52" s="19" t="n">
        <v>5738</v>
      </c>
      <c r="E52" s="18" t="n">
        <v>488.96714863</v>
      </c>
      <c r="F52" s="20" t="n">
        <v>2.66684046</v>
      </c>
      <c r="G52" s="18" t="n">
        <v>463.08853899</v>
      </c>
      <c r="H52" s="20" t="n">
        <v>7.84028451</v>
      </c>
      <c r="I52" s="18" t="s">
        <v>481</v>
      </c>
      <c r="J52" s="20" t="s">
        <v>481</v>
      </c>
      <c r="K52" s="18" t="s">
        <v>481</v>
      </c>
      <c r="L52" s="20" t="s">
        <v>481</v>
      </c>
      <c r="M52" s="18" t="s">
        <v>481</v>
      </c>
      <c r="N52" s="20" t="s">
        <v>481</v>
      </c>
      <c r="O52" s="18" t="s">
        <v>481</v>
      </c>
      <c r="P52" s="20" t="s">
        <v>481</v>
      </c>
      <c r="Q52" s="18" t="n">
        <v>389.40901115</v>
      </c>
      <c r="R52" s="20" t="n">
        <v>12.33887499</v>
      </c>
    </row>
    <row r="53" spans="1:18">
      <c r="A53" s="15" t="s">
        <v>528</v>
      </c>
      <c r="B53" s="17" t="n">
        <v>5571</v>
      </c>
      <c r="C53" s="18">
        <f>(84.0/B53*100)</f>
        <v/>
      </c>
      <c r="D53" s="19" t="n">
        <v>5487</v>
      </c>
      <c r="E53" s="18" t="n">
        <v>446.96710184</v>
      </c>
      <c r="F53" s="20" t="n">
        <v>1.74284338</v>
      </c>
      <c r="G53" s="18" t="n">
        <v>347.44581016</v>
      </c>
      <c r="H53" s="20" t="n">
        <v>8.636432040000001</v>
      </c>
      <c r="I53" s="18" t="s">
        <v>481</v>
      </c>
      <c r="J53" s="20" t="s">
        <v>481</v>
      </c>
      <c r="K53" s="18" t="s">
        <v>481</v>
      </c>
      <c r="L53" s="20" t="s">
        <v>481</v>
      </c>
      <c r="M53" s="18" t="s">
        <v>481</v>
      </c>
      <c r="N53" s="20" t="s">
        <v>481</v>
      </c>
      <c r="O53" s="18" t="s">
        <v>481</v>
      </c>
      <c r="P53" s="20" t="s">
        <v>481</v>
      </c>
      <c r="Q53" s="18" t="n">
        <v>325.806106</v>
      </c>
      <c r="R53" s="20" t="n">
        <v>15.07933892</v>
      </c>
    </row>
    <row r="54" spans="1:18">
      <c r="A54" s="15" t="s">
        <v>529</v>
      </c>
      <c r="B54" s="17" t="n">
        <v>4740</v>
      </c>
      <c r="C54" s="18">
        <f>(38.0/B54*100)</f>
        <v/>
      </c>
      <c r="D54" s="19" t="n">
        <v>4702</v>
      </c>
      <c r="E54" s="18" t="n">
        <v>368.81068398</v>
      </c>
      <c r="F54" s="20" t="n">
        <v>3.55281359</v>
      </c>
      <c r="G54" s="18" t="n">
        <v>355.53853694</v>
      </c>
      <c r="H54" s="20" t="n">
        <v>3.69195861</v>
      </c>
      <c r="I54" s="18" t="s">
        <v>481</v>
      </c>
      <c r="J54" s="20" t="s">
        <v>481</v>
      </c>
      <c r="K54" s="18" t="s">
        <v>481</v>
      </c>
      <c r="L54" s="20" t="s">
        <v>481</v>
      </c>
      <c r="M54" s="18" t="s">
        <v>481</v>
      </c>
      <c r="N54" s="20" t="s">
        <v>481</v>
      </c>
      <c r="O54" s="18" t="s">
        <v>481</v>
      </c>
      <c r="P54" s="20" t="s">
        <v>481</v>
      </c>
      <c r="Q54" s="18" t="n">
        <v>319.24746454</v>
      </c>
      <c r="R54" s="20" t="n">
        <v>4.86818949</v>
      </c>
    </row>
    <row r="55" spans="1:18">
      <c r="A55" s="15" t="s">
        <v>530</v>
      </c>
      <c r="B55" s="17" t="n">
        <v>5316</v>
      </c>
      <c r="C55" s="18">
        <f>(22.0/B55*100)</f>
        <v/>
      </c>
      <c r="D55" s="19" t="n">
        <v>5294</v>
      </c>
      <c r="E55" s="18" t="n">
        <v>407.23408453</v>
      </c>
      <c r="F55" s="20" t="n">
        <v>2.88019461</v>
      </c>
      <c r="G55" s="18" t="n">
        <v>329.57120564</v>
      </c>
      <c r="H55" s="20" t="n">
        <v>9.119930009999999</v>
      </c>
      <c r="I55" s="18" t="s">
        <v>481</v>
      </c>
      <c r="J55" s="20" t="s">
        <v>481</v>
      </c>
      <c r="K55" s="18" t="s">
        <v>481</v>
      </c>
      <c r="L55" s="20" t="s">
        <v>481</v>
      </c>
      <c r="M55" s="18" t="n">
        <v>495.7153</v>
      </c>
      <c r="N55" s="20" t="n">
        <v>72.06416769</v>
      </c>
      <c r="O55" s="18" t="n">
        <v>264.86325264</v>
      </c>
      <c r="P55" s="20" t="n">
        <v>34.40347322</v>
      </c>
      <c r="Q55" s="18" t="n">
        <v>316.65882513</v>
      </c>
      <c r="R55" s="20" t="n">
        <v>12.12798344</v>
      </c>
    </row>
    <row r="56" spans="1:18">
      <c r="A56" s="15" t="s">
        <v>531</v>
      </c>
      <c r="B56" s="17" t="n">
        <v>5359</v>
      </c>
      <c r="C56" s="18">
        <f>(76.0/B56*100)</f>
        <v/>
      </c>
      <c r="D56" s="19" t="n">
        <v>5283</v>
      </c>
      <c r="E56" s="18" t="n">
        <v>529.35668575</v>
      </c>
      <c r="F56" s="20" t="n">
        <v>2.74045908</v>
      </c>
      <c r="G56" s="18" t="n">
        <v>505.76307761</v>
      </c>
      <c r="H56" s="20" t="n">
        <v>5.08856007</v>
      </c>
      <c r="I56" s="18" t="s">
        <v>481</v>
      </c>
      <c r="J56" s="20" t="s">
        <v>481</v>
      </c>
      <c r="K56" s="18" t="s">
        <v>481</v>
      </c>
      <c r="L56" s="20" t="s">
        <v>481</v>
      </c>
      <c r="M56" s="18" t="s">
        <v>481</v>
      </c>
      <c r="N56" s="20" t="s">
        <v>481</v>
      </c>
      <c r="O56" s="18" t="s">
        <v>481</v>
      </c>
      <c r="P56" s="20" t="s">
        <v>481</v>
      </c>
      <c r="Q56" s="18" t="n">
        <v>461.90495327</v>
      </c>
      <c r="R56" s="20" t="n">
        <v>26.6516302</v>
      </c>
    </row>
    <row r="57" spans="1:18">
      <c r="A57" s="15" t="s">
        <v>532</v>
      </c>
      <c r="B57" s="17" t="n">
        <v>6513</v>
      </c>
      <c r="C57" s="18">
        <f>(0.0/B57*100)</f>
        <v/>
      </c>
      <c r="D57" s="19" t="n">
        <v>6513</v>
      </c>
      <c r="E57" s="18" t="n">
        <v>405.59970154</v>
      </c>
      <c r="F57" s="20" t="n">
        <v>2.99918436</v>
      </c>
      <c r="G57" s="18" t="n">
        <v>383.25873251</v>
      </c>
      <c r="H57" s="20" t="n">
        <v>3.76103583</v>
      </c>
      <c r="I57" s="18" t="s">
        <v>481</v>
      </c>
      <c r="J57" s="20" t="s">
        <v>481</v>
      </c>
      <c r="K57" s="18" t="s">
        <v>481</v>
      </c>
      <c r="L57" s="20" t="s">
        <v>481</v>
      </c>
      <c r="M57" s="18" t="s">
        <v>481</v>
      </c>
      <c r="N57" s="20" t="s">
        <v>481</v>
      </c>
      <c r="O57" s="18" t="n">
        <v>260.06645329</v>
      </c>
      <c r="P57" s="20" t="n">
        <v>35.89127929</v>
      </c>
      <c r="Q57" s="18" t="n">
        <v>350.64868381</v>
      </c>
      <c r="R57" s="20" t="n">
        <v>12.80308365</v>
      </c>
    </row>
    <row r="58" spans="1:18">
      <c r="A58" s="15" t="s">
        <v>533</v>
      </c>
      <c r="B58" s="17" t="n">
        <v>7267</v>
      </c>
      <c r="C58" s="18">
        <f>(10.0/B58*100)</f>
        <v/>
      </c>
      <c r="D58" s="19" t="n">
        <v>7257</v>
      </c>
      <c r="E58" s="18" t="n">
        <v>426.9533512</v>
      </c>
      <c r="F58" s="20" t="n">
        <v>3.19957307</v>
      </c>
      <c r="G58" s="18" t="n">
        <v>385.54062377</v>
      </c>
      <c r="H58" s="20" t="n">
        <v>4.02643136</v>
      </c>
      <c r="I58" s="18" t="s">
        <v>481</v>
      </c>
      <c r="J58" s="20" t="s">
        <v>481</v>
      </c>
      <c r="K58" s="18" t="s">
        <v>481</v>
      </c>
      <c r="L58" s="20" t="s">
        <v>481</v>
      </c>
      <c r="M58" s="18" t="s">
        <v>481</v>
      </c>
      <c r="N58" s="20" t="s">
        <v>481</v>
      </c>
      <c r="O58" s="18" t="n">
        <v>249.34416578</v>
      </c>
      <c r="P58" s="20" t="n">
        <v>18.44571181</v>
      </c>
      <c r="Q58" s="18" t="n">
        <v>356.23211319</v>
      </c>
      <c r="R58" s="20" t="n">
        <v>7.29481046</v>
      </c>
    </row>
    <row r="59" spans="1:18">
      <c r="A59" s="15" t="s">
        <v>534</v>
      </c>
      <c r="B59" s="17" t="n">
        <v>4826</v>
      </c>
      <c r="C59" s="18">
        <f>(26.0/B59*100)</f>
        <v/>
      </c>
      <c r="D59" s="19" t="n">
        <v>4800</v>
      </c>
      <c r="E59" s="18" t="n">
        <v>364.0992315</v>
      </c>
      <c r="F59" s="20" t="n">
        <v>1.63277646</v>
      </c>
      <c r="G59" s="18" t="n">
        <v>317.1517357</v>
      </c>
      <c r="H59" s="20" t="n">
        <v>3.29327663</v>
      </c>
      <c r="I59" s="18" t="s">
        <v>481</v>
      </c>
      <c r="J59" s="20" t="s">
        <v>481</v>
      </c>
      <c r="K59" s="18" t="s">
        <v>481</v>
      </c>
      <c r="L59" s="20" t="s">
        <v>481</v>
      </c>
      <c r="M59" s="18" t="s">
        <v>481</v>
      </c>
      <c r="N59" s="20" t="s">
        <v>481</v>
      </c>
      <c r="O59" s="18" t="n">
        <v>276.11895421</v>
      </c>
      <c r="P59" s="20" t="n">
        <v>24.95764616</v>
      </c>
      <c r="Q59" s="18" t="n">
        <v>274.75729505</v>
      </c>
      <c r="R59" s="20" t="n">
        <v>5.72823649</v>
      </c>
    </row>
    <row r="60" spans="1:18">
      <c r="A60" s="15" t="s">
        <v>535</v>
      </c>
      <c r="B60" s="17" t="n">
        <v>4546</v>
      </c>
      <c r="C60" s="18">
        <f>(15.0/B60*100)</f>
        <v/>
      </c>
      <c r="D60" s="19" t="n">
        <v>4531</v>
      </c>
      <c r="E60" s="18" t="n">
        <v>353.92430199</v>
      </c>
      <c r="F60" s="20" t="n">
        <v>4.89357098</v>
      </c>
      <c r="G60" s="18" t="n">
        <v>319.49585679</v>
      </c>
      <c r="H60" s="20" t="n">
        <v>5.57274847</v>
      </c>
      <c r="I60" s="18" t="s">
        <v>481</v>
      </c>
      <c r="J60" s="20" t="s">
        <v>481</v>
      </c>
      <c r="K60" s="18" t="s">
        <v>481</v>
      </c>
      <c r="L60" s="20" t="s">
        <v>481</v>
      </c>
      <c r="M60" s="18" t="s">
        <v>481</v>
      </c>
      <c r="N60" s="20" t="s">
        <v>481</v>
      </c>
      <c r="O60" s="18" t="n">
        <v>231.00212521</v>
      </c>
      <c r="P60" s="20" t="n">
        <v>47.64687456</v>
      </c>
      <c r="Q60" s="18" t="n">
        <v>280.00804291</v>
      </c>
      <c r="R60" s="20" t="n">
        <v>13.08650741</v>
      </c>
    </row>
    <row r="61" spans="1:18">
      <c r="A61" s="15" t="s">
        <v>536</v>
      </c>
      <c r="B61" s="17" t="n">
        <v>6525</v>
      </c>
      <c r="C61" s="18">
        <f>(135.0/B61*100)</f>
        <v/>
      </c>
      <c r="D61" s="19" t="n">
        <v>6390</v>
      </c>
      <c r="E61" s="18" t="n">
        <v>474.68364486</v>
      </c>
      <c r="F61" s="20" t="n">
        <v>2.66814417</v>
      </c>
      <c r="G61" s="18" t="n">
        <v>404.82768054</v>
      </c>
      <c r="H61" s="20" t="n">
        <v>13.88622276</v>
      </c>
      <c r="I61" s="18" t="s">
        <v>481</v>
      </c>
      <c r="J61" s="20" t="s">
        <v>481</v>
      </c>
      <c r="K61" s="18" t="s">
        <v>481</v>
      </c>
      <c r="L61" s="20" t="s">
        <v>481</v>
      </c>
      <c r="M61" s="18" t="s">
        <v>481</v>
      </c>
      <c r="N61" s="20" t="s">
        <v>481</v>
      </c>
      <c r="O61" s="18" t="s">
        <v>481</v>
      </c>
      <c r="P61" s="20" t="s">
        <v>481</v>
      </c>
      <c r="Q61" s="18" t="n">
        <v>356.61344178</v>
      </c>
      <c r="R61" s="20" t="n">
        <v>15.71047942</v>
      </c>
    </row>
    <row r="62" spans="1:18">
      <c r="A62" s="15" t="s">
        <v>537</v>
      </c>
      <c r="B62" s="17" t="n">
        <v>4476</v>
      </c>
      <c r="C62" s="18">
        <f>(3.0/B62*100)</f>
        <v/>
      </c>
      <c r="D62" s="19" t="n">
        <v>4473</v>
      </c>
      <c r="E62" s="18" t="n">
        <v>509.96573581</v>
      </c>
      <c r="F62" s="20" t="n">
        <v>1.26479818</v>
      </c>
      <c r="G62" s="18" t="n">
        <v>499.69758141</v>
      </c>
      <c r="H62" s="20" t="n">
        <v>4.18453924</v>
      </c>
      <c r="I62" s="18" t="s">
        <v>481</v>
      </c>
      <c r="J62" s="20" t="s">
        <v>481</v>
      </c>
      <c r="K62" s="18" t="s">
        <v>481</v>
      </c>
      <c r="L62" s="20" t="s">
        <v>481</v>
      </c>
      <c r="M62" s="18" t="s">
        <v>481</v>
      </c>
      <c r="N62" s="20" t="s">
        <v>481</v>
      </c>
      <c r="O62" s="18" t="s">
        <v>481</v>
      </c>
      <c r="P62" s="20" t="s">
        <v>481</v>
      </c>
      <c r="Q62" s="18" t="n">
        <v>443.80334159</v>
      </c>
      <c r="R62" s="20" t="n">
        <v>34.70547875</v>
      </c>
    </row>
    <row r="63" spans="1:18">
      <c r="A63" s="15" t="s">
        <v>538</v>
      </c>
      <c r="B63" s="17" t="n">
        <v>5324</v>
      </c>
      <c r="C63" s="18">
        <f>(13.0/B63*100)</f>
        <v/>
      </c>
      <c r="D63" s="19" t="n">
        <v>5311</v>
      </c>
      <c r="E63" s="18" t="n">
        <v>361.08803066</v>
      </c>
      <c r="F63" s="20" t="n">
        <v>1.56813092</v>
      </c>
      <c r="G63" s="18" t="n">
        <v>280.32416152</v>
      </c>
      <c r="H63" s="20" t="n">
        <v>6.02566419</v>
      </c>
      <c r="I63" s="18" t="s">
        <v>481</v>
      </c>
      <c r="J63" s="20" t="s">
        <v>481</v>
      </c>
      <c r="K63" s="18" t="s">
        <v>481</v>
      </c>
      <c r="L63" s="20" t="s">
        <v>481</v>
      </c>
      <c r="M63" s="18" t="s">
        <v>481</v>
      </c>
      <c r="N63" s="20" t="s">
        <v>481</v>
      </c>
      <c r="O63" s="18" t="n">
        <v>258.58707405</v>
      </c>
      <c r="P63" s="20" t="n">
        <v>42.99225495</v>
      </c>
      <c r="Q63" s="18" t="n">
        <v>274.1268931</v>
      </c>
      <c r="R63" s="20" t="n">
        <v>6.42286487</v>
      </c>
    </row>
    <row r="64" spans="1:18">
      <c r="A64" s="15" t="s">
        <v>539</v>
      </c>
      <c r="B64" s="17" t="n">
        <v>3634</v>
      </c>
      <c r="C64" s="18">
        <f>(3.0/B64*100)</f>
        <v/>
      </c>
      <c r="D64" s="19" t="n">
        <v>3631</v>
      </c>
      <c r="E64" s="18" t="n">
        <v>455.33080974</v>
      </c>
      <c r="F64" s="20" t="n">
        <v>1.90909943</v>
      </c>
      <c r="G64" s="18" t="n">
        <v>376.05442109</v>
      </c>
      <c r="H64" s="20" t="n">
        <v>8.552253739999999</v>
      </c>
      <c r="I64" s="18" t="s">
        <v>481</v>
      </c>
      <c r="J64" s="20" t="s">
        <v>481</v>
      </c>
      <c r="K64" s="18" t="s">
        <v>481</v>
      </c>
      <c r="L64" s="20" t="s">
        <v>481</v>
      </c>
      <c r="M64" s="18" t="s">
        <v>481</v>
      </c>
      <c r="N64" s="20" t="s">
        <v>481</v>
      </c>
      <c r="O64" s="18" t="n">
        <v>287.42600587</v>
      </c>
      <c r="P64" s="20" t="n">
        <v>49.64524131</v>
      </c>
      <c r="Q64" s="18" t="n">
        <v>298.16485618</v>
      </c>
      <c r="R64" s="20" t="n">
        <v>23.76522492</v>
      </c>
    </row>
    <row r="65" spans="1:18">
      <c r="A65" s="15" t="s">
        <v>540</v>
      </c>
      <c r="B65" s="17" t="n">
        <v>5325</v>
      </c>
      <c r="C65" s="18">
        <f>(14.0/B65*100)</f>
        <v/>
      </c>
      <c r="D65" s="19" t="n">
        <v>5311</v>
      </c>
      <c r="E65" s="18" t="n">
        <v>428.37882096</v>
      </c>
      <c r="F65" s="20" t="n">
        <v>2.60799477</v>
      </c>
      <c r="G65" s="18" t="n">
        <v>339.27749669</v>
      </c>
      <c r="H65" s="20" t="n">
        <v>4.48511889</v>
      </c>
      <c r="I65" s="18" t="s">
        <v>481</v>
      </c>
      <c r="J65" s="20" t="s">
        <v>481</v>
      </c>
      <c r="K65" s="18" t="s">
        <v>481</v>
      </c>
      <c r="L65" s="20" t="s">
        <v>481</v>
      </c>
      <c r="M65" s="18" t="n">
        <v>261.90022519</v>
      </c>
      <c r="N65" s="20" t="n">
        <v>48.54158778</v>
      </c>
      <c r="O65" s="18" t="n">
        <v>286.07772388</v>
      </c>
      <c r="P65" s="20" t="n">
        <v>59.42729239</v>
      </c>
      <c r="Q65" s="18" t="n">
        <v>333.2721945</v>
      </c>
      <c r="R65" s="20" t="n">
        <v>8.27328911</v>
      </c>
    </row>
    <row r="66" spans="1:18">
      <c r="A66" s="15" t="s">
        <v>541</v>
      </c>
      <c r="B66" s="17" t="n">
        <v>5665</v>
      </c>
      <c r="C66" s="18">
        <f>(74.0/B66*100)</f>
        <v/>
      </c>
      <c r="D66" s="19" t="n">
        <v>5591</v>
      </c>
      <c r="E66" s="18" t="n">
        <v>429.95715219</v>
      </c>
      <c r="F66" s="20" t="n">
        <v>1.62293043</v>
      </c>
      <c r="G66" s="18" t="n">
        <v>400.22998449</v>
      </c>
      <c r="H66" s="20" t="n">
        <v>9.86702861</v>
      </c>
      <c r="I66" s="18" t="s">
        <v>481</v>
      </c>
      <c r="J66" s="20" t="s">
        <v>481</v>
      </c>
      <c r="K66" s="18" t="s">
        <v>481</v>
      </c>
      <c r="L66" s="20" t="s">
        <v>481</v>
      </c>
      <c r="M66" s="18" t="s">
        <v>481</v>
      </c>
      <c r="N66" s="20" t="s">
        <v>481</v>
      </c>
      <c r="O66" s="18" t="s">
        <v>481</v>
      </c>
      <c r="P66" s="20" t="s">
        <v>481</v>
      </c>
      <c r="Q66" s="18" t="n">
        <v>330.83821188</v>
      </c>
      <c r="R66" s="20" t="n">
        <v>9.818344639999999</v>
      </c>
    </row>
    <row r="67" spans="1:18">
      <c r="A67" s="15" t="s">
        <v>542</v>
      </c>
      <c r="B67" s="17" t="n">
        <v>6971</v>
      </c>
      <c r="C67" s="18">
        <f>(21.0/B67*100)</f>
        <v/>
      </c>
      <c r="D67" s="19" t="n">
        <v>6950</v>
      </c>
      <c r="E67" s="18" t="n">
        <v>409.97817414</v>
      </c>
      <c r="F67" s="20" t="n">
        <v>3.11968488</v>
      </c>
      <c r="G67" s="18" t="n">
        <v>362.35064953</v>
      </c>
      <c r="H67" s="20" t="n">
        <v>3.2033517</v>
      </c>
      <c r="I67" s="18" t="s">
        <v>481</v>
      </c>
      <c r="J67" s="20" t="s">
        <v>481</v>
      </c>
      <c r="K67" s="18" t="s">
        <v>481</v>
      </c>
      <c r="L67" s="20" t="s">
        <v>481</v>
      </c>
      <c r="M67" s="18" t="s">
        <v>481</v>
      </c>
      <c r="N67" s="20" t="s">
        <v>481</v>
      </c>
      <c r="O67" s="18" t="s">
        <v>481</v>
      </c>
      <c r="P67" s="20" t="s">
        <v>481</v>
      </c>
      <c r="Q67" s="18" t="n">
        <v>286.15853736</v>
      </c>
      <c r="R67" s="20" t="n">
        <v>9.53146976</v>
      </c>
    </row>
    <row r="68" spans="1:18">
      <c r="A68" s="15" t="s">
        <v>543</v>
      </c>
      <c r="B68" s="17" t="n">
        <v>12083</v>
      </c>
      <c r="C68" s="18">
        <f>(27.0/B68*100)</f>
        <v/>
      </c>
      <c r="D68" s="19" t="n">
        <v>12056</v>
      </c>
      <c r="E68" s="18" t="n">
        <v>417.55423266</v>
      </c>
      <c r="F68" s="20" t="n">
        <v>1.22902908</v>
      </c>
      <c r="G68" s="18" t="n">
        <v>356.53512748</v>
      </c>
      <c r="H68" s="20" t="n">
        <v>2.64012812</v>
      </c>
      <c r="I68" s="18" t="s">
        <v>481</v>
      </c>
      <c r="J68" s="20" t="s">
        <v>481</v>
      </c>
      <c r="K68" s="18" t="s">
        <v>481</v>
      </c>
      <c r="L68" s="20" t="s">
        <v>481</v>
      </c>
      <c r="M68" s="18" t="s">
        <v>481</v>
      </c>
      <c r="N68" s="20" t="s">
        <v>481</v>
      </c>
      <c r="O68" s="18" t="s">
        <v>481</v>
      </c>
      <c r="P68" s="20" t="s">
        <v>481</v>
      </c>
      <c r="Q68" s="18" t="n">
        <v>292.60080147</v>
      </c>
      <c r="R68" s="20" t="n">
        <v>5.92151109</v>
      </c>
    </row>
    <row r="69" spans="1:18">
      <c r="A69" s="15" t="s">
        <v>544</v>
      </c>
      <c r="B69" s="17" t="n">
        <v>4876</v>
      </c>
      <c r="C69" s="18">
        <f>(0.0/B69*100)</f>
        <v/>
      </c>
      <c r="D69" s="19" t="n">
        <v>4876</v>
      </c>
      <c r="E69" s="18" t="n">
        <v>437.03870649</v>
      </c>
      <c r="F69" s="20" t="n">
        <v>3.94326978</v>
      </c>
      <c r="G69" s="18" t="n">
        <v>364.58637181</v>
      </c>
      <c r="H69" s="20" t="n">
        <v>11.551194</v>
      </c>
      <c r="I69" s="18" t="s">
        <v>481</v>
      </c>
      <c r="J69" s="20" t="s">
        <v>481</v>
      </c>
      <c r="K69" s="18" t="s">
        <v>481</v>
      </c>
      <c r="L69" s="20" t="s">
        <v>481</v>
      </c>
      <c r="M69" s="18" t="n">
        <v>432.86852256</v>
      </c>
      <c r="N69" s="20" t="n">
        <v>51.84016388</v>
      </c>
      <c r="O69" s="18" t="s">
        <v>481</v>
      </c>
      <c r="P69" s="20" t="s">
        <v>481</v>
      </c>
      <c r="Q69" s="18" t="n">
        <v>289.01710664</v>
      </c>
      <c r="R69" s="20" t="n">
        <v>22.82921399</v>
      </c>
    </row>
    <row r="70" spans="1:18">
      <c r="A70" s="15" t="s">
        <v>545</v>
      </c>
      <c r="B70" s="17" t="n">
        <v>6036</v>
      </c>
      <c r="C70" s="18">
        <f>(223.0/B70*100)</f>
        <v/>
      </c>
      <c r="D70" s="19" t="n">
        <v>5813</v>
      </c>
      <c r="E70" s="18" t="n">
        <v>498.24902099</v>
      </c>
      <c r="F70" s="20" t="n">
        <v>3.05331016</v>
      </c>
      <c r="G70" s="18" t="n">
        <v>479.9306833</v>
      </c>
      <c r="H70" s="20" t="n">
        <v>8.52290612</v>
      </c>
      <c r="I70" s="18" t="s">
        <v>481</v>
      </c>
      <c r="J70" s="20" t="s">
        <v>481</v>
      </c>
      <c r="K70" s="18" t="s">
        <v>481</v>
      </c>
      <c r="L70" s="20" t="s">
        <v>481</v>
      </c>
      <c r="M70" s="18" t="s">
        <v>481</v>
      </c>
      <c r="N70" s="20" t="s">
        <v>481</v>
      </c>
      <c r="O70" s="18" t="s">
        <v>481</v>
      </c>
      <c r="P70" s="20" t="s">
        <v>481</v>
      </c>
      <c r="Q70" s="18" t="n">
        <v>392.18232634</v>
      </c>
      <c r="R70" s="20" t="n">
        <v>11.89139387</v>
      </c>
    </row>
    <row r="71" spans="1:18">
      <c r="A71" s="15" t="s">
        <v>546</v>
      </c>
      <c r="B71" s="17" t="n">
        <v>6115</v>
      </c>
      <c r="C71" s="18">
        <f>(17.0/B71*100)</f>
        <v/>
      </c>
      <c r="D71" s="19" t="n">
        <v>6098</v>
      </c>
      <c r="E71" s="18" t="n">
        <v>541.27511128</v>
      </c>
      <c r="F71" s="20" t="n">
        <v>1.78291688</v>
      </c>
      <c r="G71" s="18" t="n">
        <v>471.2831531</v>
      </c>
      <c r="H71" s="20" t="n">
        <v>5.12962512</v>
      </c>
      <c r="I71" s="18" t="s">
        <v>481</v>
      </c>
      <c r="J71" s="20" t="s">
        <v>481</v>
      </c>
      <c r="K71" s="18" t="s">
        <v>481</v>
      </c>
      <c r="L71" s="20" t="s">
        <v>481</v>
      </c>
      <c r="M71" s="18" t="s">
        <v>481</v>
      </c>
      <c r="N71" s="20" t="s">
        <v>481</v>
      </c>
      <c r="O71" s="18" t="s">
        <v>481</v>
      </c>
      <c r="P71" s="20" t="s">
        <v>481</v>
      </c>
      <c r="Q71" s="18" t="n">
        <v>433.01548493</v>
      </c>
      <c r="R71" s="20" t="n">
        <v>39.31053442</v>
      </c>
    </row>
    <row r="72" spans="1:18">
      <c r="A72" s="15" t="s">
        <v>547</v>
      </c>
      <c r="B72" s="17" t="n">
        <v>7708</v>
      </c>
      <c r="C72" s="18">
        <f>(5.0/B72*100)</f>
        <v/>
      </c>
      <c r="D72" s="19" t="n">
        <v>7703</v>
      </c>
      <c r="E72" s="18" t="n">
        <v>500.48293718</v>
      </c>
      <c r="F72" s="20" t="n">
        <v>2.53876023</v>
      </c>
      <c r="G72" s="18" t="n">
        <v>447.19285271</v>
      </c>
      <c r="H72" s="20" t="n">
        <v>5.98015616</v>
      </c>
      <c r="I72" s="18" t="s">
        <v>481</v>
      </c>
      <c r="J72" s="20" t="s">
        <v>481</v>
      </c>
      <c r="K72" s="18" t="s">
        <v>481</v>
      </c>
      <c r="L72" s="20" t="s">
        <v>481</v>
      </c>
      <c r="M72" s="18" t="s">
        <v>481</v>
      </c>
      <c r="N72" s="20" t="s">
        <v>481</v>
      </c>
      <c r="O72" s="18" t="s">
        <v>481</v>
      </c>
      <c r="P72" s="20" t="s">
        <v>481</v>
      </c>
      <c r="Q72" s="18" t="n">
        <v>380.29171207</v>
      </c>
      <c r="R72" s="20" t="n">
        <v>41.60468313</v>
      </c>
    </row>
    <row r="73" spans="1:18">
      <c r="A73" s="15" t="s">
        <v>548</v>
      </c>
      <c r="B73" s="17" t="n">
        <v>8249</v>
      </c>
      <c r="C73" s="18">
        <f>(143.0/B73*100)</f>
        <v/>
      </c>
      <c r="D73" s="19" t="n">
        <v>8106</v>
      </c>
      <c r="E73" s="18" t="n">
        <v>415.04948662</v>
      </c>
      <c r="F73" s="20" t="n">
        <v>3.40619546</v>
      </c>
      <c r="G73" s="18" t="n">
        <v>377.75336585</v>
      </c>
      <c r="H73" s="20" t="n">
        <v>3.84533417</v>
      </c>
      <c r="I73" s="18" t="s">
        <v>481</v>
      </c>
      <c r="J73" s="20" t="s">
        <v>481</v>
      </c>
      <c r="K73" s="18" t="s">
        <v>481</v>
      </c>
      <c r="L73" s="20" t="s">
        <v>481</v>
      </c>
      <c r="M73" s="18" t="s">
        <v>481</v>
      </c>
      <c r="N73" s="20" t="s">
        <v>481</v>
      </c>
      <c r="O73" s="18" t="s">
        <v>481</v>
      </c>
      <c r="P73" s="20" t="s">
        <v>481</v>
      </c>
      <c r="Q73" s="18" t="n">
        <v>322.98002018</v>
      </c>
      <c r="R73" s="20" t="n">
        <v>14.93210493</v>
      </c>
    </row>
    <row r="74" spans="1:18">
      <c r="A74" s="15" t="s">
        <v>549</v>
      </c>
      <c r="B74" s="17" t="n">
        <v>4692</v>
      </c>
      <c r="C74" s="18">
        <f>(82.0/B74*100)</f>
        <v/>
      </c>
      <c r="D74" s="19" t="n">
        <v>4610</v>
      </c>
      <c r="E74" s="18" t="n">
        <v>441.45218027</v>
      </c>
      <c r="F74" s="20" t="n">
        <v>1.84456532</v>
      </c>
      <c r="G74" s="18" t="n">
        <v>397.3217072</v>
      </c>
      <c r="H74" s="20" t="n">
        <v>3.68638124</v>
      </c>
      <c r="I74" s="18" t="s">
        <v>481</v>
      </c>
      <c r="J74" s="20" t="s">
        <v>481</v>
      </c>
      <c r="K74" s="18" t="s">
        <v>481</v>
      </c>
      <c r="L74" s="20" t="s">
        <v>481</v>
      </c>
      <c r="M74" s="18" t="n">
        <v>388.59718719</v>
      </c>
      <c r="N74" s="20" t="n">
        <v>51.26277326</v>
      </c>
      <c r="O74" s="18" t="n">
        <v>388.64056941</v>
      </c>
      <c r="P74" s="20" t="n">
        <v>29.0499946</v>
      </c>
      <c r="Q74" s="18" t="n">
        <v>336.43956452</v>
      </c>
      <c r="R74" s="20" t="n">
        <v>10.96116076</v>
      </c>
    </row>
    <row r="75" spans="1:18">
      <c r="A75" s="15" t="s">
        <v>550</v>
      </c>
      <c r="B75" s="17" t="n">
        <v>5375</v>
      </c>
      <c r="C75" s="18">
        <f>(196.0/B75*100)</f>
        <v/>
      </c>
      <c r="D75" s="19" t="n">
        <v>5179</v>
      </c>
      <c r="E75" s="18" t="n">
        <v>366.42408467</v>
      </c>
      <c r="F75" s="20" t="n">
        <v>3.10148231</v>
      </c>
      <c r="G75" s="18" t="n">
        <v>318.35066113</v>
      </c>
      <c r="H75" s="20" t="n">
        <v>6.72893679</v>
      </c>
      <c r="I75" s="18" t="s">
        <v>481</v>
      </c>
      <c r="J75" s="20" t="s">
        <v>481</v>
      </c>
      <c r="K75" s="18" t="s">
        <v>481</v>
      </c>
      <c r="L75" s="20" t="s">
        <v>481</v>
      </c>
      <c r="M75" s="18" t="s">
        <v>481</v>
      </c>
      <c r="N75" s="20" t="s">
        <v>481</v>
      </c>
      <c r="O75" s="18" t="s">
        <v>481</v>
      </c>
      <c r="P75" s="20" t="s">
        <v>481</v>
      </c>
      <c r="Q75" s="18" t="n">
        <v>300.5911637</v>
      </c>
      <c r="R75" s="20" t="n">
        <v>9.071273140000001</v>
      </c>
    </row>
    <row r="76" spans="1:18">
      <c r="A76" s="15" t="s">
        <v>551</v>
      </c>
      <c r="B76" s="17" t="n">
        <v>14167</v>
      </c>
      <c r="C76" s="18">
        <f>(227.0/B76*100)</f>
        <v/>
      </c>
      <c r="D76" s="19" t="n">
        <v>13940</v>
      </c>
      <c r="E76" s="18" t="n">
        <v>440.81653602</v>
      </c>
      <c r="F76" s="20" t="n">
        <v>3.00527507</v>
      </c>
      <c r="G76" s="18" t="n">
        <v>405.81727524</v>
      </c>
      <c r="H76" s="20" t="n">
        <v>4.35439261</v>
      </c>
      <c r="I76" s="18" t="s">
        <v>481</v>
      </c>
      <c r="J76" s="20" t="s">
        <v>481</v>
      </c>
      <c r="K76" s="18" t="s">
        <v>481</v>
      </c>
      <c r="L76" s="20" t="s">
        <v>481</v>
      </c>
      <c r="M76" s="18" t="s">
        <v>481</v>
      </c>
      <c r="N76" s="20" t="s">
        <v>481</v>
      </c>
      <c r="O76" s="18" t="s">
        <v>481</v>
      </c>
      <c r="P76" s="20" t="s">
        <v>481</v>
      </c>
      <c r="Q76" s="18" t="n">
        <v>341.9243138</v>
      </c>
      <c r="R76" s="20" t="n">
        <v>8.93670124</v>
      </c>
    </row>
    <row r="77" spans="1:18">
      <c r="A77" s="15" t="s">
        <v>552</v>
      </c>
      <c r="B77" s="17" t="n">
        <v>6062</v>
      </c>
      <c r="C77" s="18">
        <f>(82.0/B77*100)</f>
        <v/>
      </c>
      <c r="D77" s="19" t="n">
        <v>5980</v>
      </c>
      <c r="E77" s="18" t="n">
        <v>448.10279709</v>
      </c>
      <c r="F77" s="20" t="n">
        <v>2.70085388</v>
      </c>
      <c r="G77" s="18" t="n">
        <v>407.19546412</v>
      </c>
      <c r="H77" s="20" t="n">
        <v>4.08750292</v>
      </c>
      <c r="I77" s="18" t="s">
        <v>481</v>
      </c>
      <c r="J77" s="20" t="s">
        <v>481</v>
      </c>
      <c r="K77" s="18" t="s">
        <v>481</v>
      </c>
      <c r="L77" s="20" t="s">
        <v>481</v>
      </c>
      <c r="M77" s="18" t="s">
        <v>481</v>
      </c>
      <c r="N77" s="20" t="s">
        <v>481</v>
      </c>
      <c r="O77" s="18" t="s">
        <v>481</v>
      </c>
      <c r="P77" s="20" t="s">
        <v>481</v>
      </c>
      <c r="Q77" s="18" t="n">
        <v>355.21757775</v>
      </c>
      <c r="R77" s="20" t="n">
        <v>6.39922107</v>
      </c>
    </row>
    <row r="78" spans="1:18">
      <c r="A78" s="15" t="s">
        <v>553</v>
      </c>
      <c r="B78" s="17" t="n">
        <v>5826</v>
      </c>
      <c r="C78" s="18">
        <f>(0.0/B78*100)</f>
        <v/>
      </c>
      <c r="D78" s="19" t="n">
        <v>5826</v>
      </c>
      <c r="E78" s="18" t="n">
        <v>490.94939279</v>
      </c>
      <c r="F78" s="20" t="n">
        <v>3.699329</v>
      </c>
      <c r="G78" s="18" t="n">
        <v>447.64689475</v>
      </c>
      <c r="H78" s="20" t="n">
        <v>6.26033376</v>
      </c>
      <c r="I78" s="18" t="s">
        <v>481</v>
      </c>
      <c r="J78" s="20" t="s">
        <v>481</v>
      </c>
      <c r="K78" s="18" t="s">
        <v>481</v>
      </c>
      <c r="L78" s="20" t="s">
        <v>481</v>
      </c>
      <c r="M78" s="18" t="s">
        <v>481</v>
      </c>
      <c r="N78" s="20" t="s">
        <v>481</v>
      </c>
      <c r="O78" s="18" t="n">
        <v>507.0752</v>
      </c>
      <c r="P78" s="20" t="n">
        <v>28.24235421</v>
      </c>
      <c r="Q78" s="18" t="n">
        <v>431.39425209</v>
      </c>
      <c r="R78" s="20" t="n">
        <v>21.77391616</v>
      </c>
    </row>
    <row customHeight="1" ht="25" r="79" spans="1:18">
      <c r="A79" s="15" t="s">
        <v>554</v>
      </c>
      <c r="B79" s="17" t="n">
        <v>1657</v>
      </c>
      <c r="C79" s="18">
        <f>(41.0/B79*100)</f>
        <v/>
      </c>
      <c r="D79" s="19" t="n">
        <v>1616</v>
      </c>
      <c r="E79" s="18" t="n">
        <v>483.41653573</v>
      </c>
      <c r="F79" s="20" t="n">
        <v>7.62445067</v>
      </c>
      <c r="G79" s="18" t="n">
        <v>438.53758654</v>
      </c>
      <c r="H79" s="20" t="n">
        <v>9.829077529999999</v>
      </c>
      <c r="I79" s="18" t="s">
        <v>481</v>
      </c>
      <c r="J79" s="20" t="s">
        <v>481</v>
      </c>
      <c r="K79" s="18" t="s">
        <v>481</v>
      </c>
      <c r="L79" s="20" t="s">
        <v>481</v>
      </c>
      <c r="M79" s="18" t="s">
        <v>481</v>
      </c>
      <c r="N79" s="20" t="s">
        <v>481</v>
      </c>
      <c r="O79" s="18" t="s">
        <v>481</v>
      </c>
      <c r="P79" s="20" t="s">
        <v>481</v>
      </c>
      <c r="Q79" s="18" t="n">
        <v>374.98523924</v>
      </c>
      <c r="R79" s="20" t="n">
        <v>32.48025918</v>
      </c>
    </row>
    <row r="80" spans="1:18">
      <c r="A80" s="15" t="s">
        <v>555</v>
      </c>
      <c r="B80" s="17" t="n">
        <v>7841</v>
      </c>
      <c r="C80" s="18">
        <f>(0.0/B80*100)</f>
        <v/>
      </c>
      <c r="D80" s="19" t="n">
        <v>7841</v>
      </c>
      <c r="E80" s="18" t="n">
        <v>429.88489852</v>
      </c>
      <c r="F80" s="20" t="n">
        <v>3.45708815</v>
      </c>
      <c r="G80" s="18" t="n">
        <v>379.20439565</v>
      </c>
      <c r="H80" s="20" t="n">
        <v>6.58100553</v>
      </c>
      <c r="I80" s="18" t="s">
        <v>481</v>
      </c>
      <c r="J80" s="20" t="s">
        <v>481</v>
      </c>
      <c r="K80" s="18" t="s">
        <v>481</v>
      </c>
      <c r="L80" s="20" t="s">
        <v>481</v>
      </c>
      <c r="M80" s="18" t="s">
        <v>481</v>
      </c>
      <c r="N80" s="20" t="s">
        <v>481</v>
      </c>
      <c r="O80" s="18" t="s">
        <v>481</v>
      </c>
      <c r="P80" s="20" t="s">
        <v>481</v>
      </c>
      <c r="Q80" s="18" t="n">
        <v>374.84963742</v>
      </c>
      <c r="R80" s="20" t="n">
        <v>30.3094349</v>
      </c>
    </row>
    <row r="81" spans="1:18">
      <c r="A81" s="23" t="s">
        <v>556</v>
      </c>
      <c r="B81" s="17" t="n">
        <v>8861</v>
      </c>
      <c r="C81" s="18">
        <f>(76.0/B81*100)</f>
        <v/>
      </c>
      <c r="D81" s="19" t="n">
        <v>8785</v>
      </c>
      <c r="E81" s="18" t="n">
        <v>434.60105071</v>
      </c>
      <c r="F81" s="20" t="n">
        <v>3.5711289</v>
      </c>
      <c r="G81" s="18" t="n">
        <v>399.2904616</v>
      </c>
      <c r="H81" s="20" t="n">
        <v>5.31009367</v>
      </c>
      <c r="I81" s="18" t="s">
        <v>481</v>
      </c>
      <c r="J81" s="20" t="s">
        <v>481</v>
      </c>
      <c r="K81" s="18" t="s">
        <v>481</v>
      </c>
      <c r="L81" s="20" t="s">
        <v>481</v>
      </c>
      <c r="M81" s="18" t="s">
        <v>481</v>
      </c>
      <c r="N81" s="20" t="s">
        <v>481</v>
      </c>
      <c r="O81" s="18" t="s">
        <v>481</v>
      </c>
      <c r="P81" s="20" t="s">
        <v>481</v>
      </c>
      <c r="Q81" s="18" t="n">
        <v>385.58018846</v>
      </c>
      <c r="R81" s="20" t="n">
        <v>23.80523877</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609</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506.81592653</v>
      </c>
      <c r="F7" s="20" t="n">
        <v>1.72334168</v>
      </c>
      <c r="G7" s="18" t="n">
        <v>481.74262167</v>
      </c>
      <c r="H7" s="20" t="n">
        <v>4.7562929</v>
      </c>
      <c r="I7" s="18" t="s">
        <v>481</v>
      </c>
      <c r="J7" s="20" t="s">
        <v>481</v>
      </c>
      <c r="K7" s="18" t="s">
        <v>481</v>
      </c>
      <c r="L7" s="20" t="s">
        <v>481</v>
      </c>
      <c r="M7" s="18" t="s">
        <v>481</v>
      </c>
      <c r="N7" s="20" t="s">
        <v>481</v>
      </c>
      <c r="O7" s="18" t="s">
        <v>481</v>
      </c>
      <c r="P7" s="20" t="s">
        <v>481</v>
      </c>
      <c r="Q7" s="18" t="n">
        <v>405.93561295</v>
      </c>
      <c r="R7" s="20" t="n">
        <v>14.6543058</v>
      </c>
    </row>
    <row r="8" spans="1:18">
      <c r="A8" s="15" t="s">
        <v>483</v>
      </c>
      <c r="B8" s="17" t="n">
        <v>7007</v>
      </c>
      <c r="C8" s="18">
        <f>(20.0/B8*100)</f>
        <v/>
      </c>
      <c r="D8" s="19" t="n">
        <v>6987</v>
      </c>
      <c r="E8" s="18" t="n">
        <v>488.8943363</v>
      </c>
      <c r="F8" s="20" t="n">
        <v>2.80695635</v>
      </c>
      <c r="G8" s="18" t="n">
        <v>453.38376691</v>
      </c>
      <c r="H8" s="20" t="n">
        <v>6.09383254</v>
      </c>
      <c r="I8" s="18" t="s">
        <v>481</v>
      </c>
      <c r="J8" s="20" t="s">
        <v>481</v>
      </c>
      <c r="K8" s="18" t="s">
        <v>481</v>
      </c>
      <c r="L8" s="20" t="s">
        <v>481</v>
      </c>
      <c r="M8" s="18" t="s">
        <v>481</v>
      </c>
      <c r="N8" s="20" t="s">
        <v>481</v>
      </c>
      <c r="O8" s="18" t="s">
        <v>481</v>
      </c>
      <c r="P8" s="20" t="s">
        <v>481</v>
      </c>
      <c r="Q8" s="18" t="n">
        <v>388.28822615</v>
      </c>
      <c r="R8" s="20" t="n">
        <v>25.2545759</v>
      </c>
    </row>
    <row r="9" spans="1:18">
      <c r="A9" s="15" t="s">
        <v>484</v>
      </c>
      <c r="B9" s="17" t="n">
        <v>9651</v>
      </c>
      <c r="C9" s="18">
        <f>(77.0/B9*100)</f>
        <v/>
      </c>
      <c r="D9" s="19" t="n">
        <v>9574</v>
      </c>
      <c r="E9" s="18" t="n">
        <v>504.7540048</v>
      </c>
      <c r="F9" s="20" t="n">
        <v>2.30043481</v>
      </c>
      <c r="G9" s="18" t="n">
        <v>453.52225399</v>
      </c>
      <c r="H9" s="20" t="n">
        <v>5.48273524</v>
      </c>
      <c r="I9" s="18" t="s">
        <v>481</v>
      </c>
      <c r="J9" s="20" t="s">
        <v>481</v>
      </c>
      <c r="K9" s="18" t="s">
        <v>481</v>
      </c>
      <c r="L9" s="20" t="s">
        <v>481</v>
      </c>
      <c r="M9" s="18" t="s">
        <v>481</v>
      </c>
      <c r="N9" s="20" t="s">
        <v>481</v>
      </c>
      <c r="O9" s="18" t="s">
        <v>481</v>
      </c>
      <c r="P9" s="20" t="s">
        <v>481</v>
      </c>
      <c r="Q9" s="18" t="n">
        <v>367.77657294</v>
      </c>
      <c r="R9" s="20" t="n">
        <v>13.38793731</v>
      </c>
    </row>
    <row r="10" spans="1:18">
      <c r="A10" s="15" t="s">
        <v>485</v>
      </c>
      <c r="B10" s="17" t="n">
        <v>20058</v>
      </c>
      <c r="C10" s="18">
        <f>(521.0/B10*100)</f>
        <v/>
      </c>
      <c r="D10" s="19" t="n">
        <v>19537</v>
      </c>
      <c r="E10" s="18" t="n">
        <v>529.22641376</v>
      </c>
      <c r="F10" s="20" t="n">
        <v>2.26127221</v>
      </c>
      <c r="G10" s="18" t="n">
        <v>514.13775277</v>
      </c>
      <c r="H10" s="20" t="n">
        <v>5.62999269</v>
      </c>
      <c r="I10" s="18" t="s">
        <v>481</v>
      </c>
      <c r="J10" s="20" t="s">
        <v>481</v>
      </c>
      <c r="K10" s="18" t="s">
        <v>481</v>
      </c>
      <c r="L10" s="20" t="s">
        <v>481</v>
      </c>
      <c r="M10" s="18" t="s">
        <v>481</v>
      </c>
      <c r="N10" s="20" t="s">
        <v>481</v>
      </c>
      <c r="O10" s="18" t="s">
        <v>481</v>
      </c>
      <c r="P10" s="20" t="s">
        <v>481</v>
      </c>
      <c r="Q10" s="18" t="n">
        <v>429.22792836</v>
      </c>
      <c r="R10" s="20" t="n">
        <v>14.23420996</v>
      </c>
    </row>
    <row r="11" spans="1:18">
      <c r="A11" s="15" t="s">
        <v>486</v>
      </c>
      <c r="B11" s="17" t="n">
        <v>7053</v>
      </c>
      <c r="C11" s="18">
        <f>(45.0/B11*100)</f>
        <v/>
      </c>
      <c r="D11" s="19" t="n">
        <v>7008</v>
      </c>
      <c r="E11" s="18" t="n">
        <v>460.29418659</v>
      </c>
      <c r="F11" s="20" t="n">
        <v>2.66552083</v>
      </c>
      <c r="G11" s="18" t="n">
        <v>454.98506649</v>
      </c>
      <c r="H11" s="20" t="n">
        <v>4.30503798</v>
      </c>
      <c r="I11" s="18" t="s">
        <v>481</v>
      </c>
      <c r="J11" s="20" t="s">
        <v>481</v>
      </c>
      <c r="K11" s="18" t="s">
        <v>481</v>
      </c>
      <c r="L11" s="20" t="s">
        <v>481</v>
      </c>
      <c r="M11" s="18" t="s">
        <v>481</v>
      </c>
      <c r="N11" s="20" t="s">
        <v>481</v>
      </c>
      <c r="O11" s="18" t="s">
        <v>481</v>
      </c>
      <c r="P11" s="20" t="s">
        <v>481</v>
      </c>
      <c r="Q11" s="18" t="n">
        <v>389.26283829</v>
      </c>
      <c r="R11" s="20" t="n">
        <v>17.36644717</v>
      </c>
    </row>
    <row r="12" spans="1:18">
      <c r="A12" s="15" t="s">
        <v>487</v>
      </c>
      <c r="B12" s="17" t="n">
        <v>6894</v>
      </c>
      <c r="C12" s="18">
        <f>(56.0/B12*100)</f>
        <v/>
      </c>
      <c r="D12" s="19" t="n">
        <v>6838</v>
      </c>
      <c r="E12" s="18" t="n">
        <v>491.64507772</v>
      </c>
      <c r="F12" s="20" t="n">
        <v>2.55549935</v>
      </c>
      <c r="G12" s="18" t="n">
        <v>485.04686018</v>
      </c>
      <c r="H12" s="20" t="n">
        <v>4.17769854</v>
      </c>
      <c r="I12" s="18" t="s">
        <v>481</v>
      </c>
      <c r="J12" s="20" t="s">
        <v>481</v>
      </c>
      <c r="K12" s="18" t="s">
        <v>481</v>
      </c>
      <c r="L12" s="20" t="s">
        <v>481</v>
      </c>
      <c r="M12" s="18" t="s">
        <v>481</v>
      </c>
      <c r="N12" s="20" t="s">
        <v>481</v>
      </c>
      <c r="O12" s="18" t="s">
        <v>481</v>
      </c>
      <c r="P12" s="20" t="s">
        <v>481</v>
      </c>
      <c r="Q12" s="18" t="n">
        <v>363.56416487</v>
      </c>
      <c r="R12" s="20" t="n">
        <v>11.60823925</v>
      </c>
    </row>
    <row r="13" spans="1:18">
      <c r="A13" s="15" t="s">
        <v>488</v>
      </c>
      <c r="B13" s="17" t="n">
        <v>7161</v>
      </c>
      <c r="C13" s="18">
        <f>(98.0/B13*100)</f>
        <v/>
      </c>
      <c r="D13" s="19" t="n">
        <v>7063</v>
      </c>
      <c r="E13" s="18" t="n">
        <v>502.29927755</v>
      </c>
      <c r="F13" s="20" t="n">
        <v>2.56747087</v>
      </c>
      <c r="G13" s="18" t="n">
        <v>449.99837428</v>
      </c>
      <c r="H13" s="20" t="n">
        <v>9.77598279</v>
      </c>
      <c r="I13" s="18" t="s">
        <v>481</v>
      </c>
      <c r="J13" s="20" t="s">
        <v>481</v>
      </c>
      <c r="K13" s="18" t="s">
        <v>481</v>
      </c>
      <c r="L13" s="20" t="s">
        <v>481</v>
      </c>
      <c r="M13" s="18" t="s">
        <v>481</v>
      </c>
      <c r="N13" s="20" t="s">
        <v>481</v>
      </c>
      <c r="O13" s="18" t="s">
        <v>481</v>
      </c>
      <c r="P13" s="20" t="s">
        <v>481</v>
      </c>
      <c r="Q13" s="18" t="n">
        <v>393.70847276</v>
      </c>
      <c r="R13" s="20" t="n">
        <v>25.53731949</v>
      </c>
    </row>
    <row r="14" spans="1:18">
      <c r="A14" s="15" t="s">
        <v>489</v>
      </c>
      <c r="B14" s="17" t="n">
        <v>5587</v>
      </c>
      <c r="C14" s="18">
        <f>(74.0/B14*100)</f>
        <v/>
      </c>
      <c r="D14" s="19" t="n">
        <v>5513</v>
      </c>
      <c r="E14" s="18" t="n">
        <v>519.99830041</v>
      </c>
      <c r="F14" s="20" t="n">
        <v>2.34163612</v>
      </c>
      <c r="G14" s="18" t="n">
        <v>519.6215549</v>
      </c>
      <c r="H14" s="20" t="n">
        <v>4.70505955</v>
      </c>
      <c r="I14" s="18" t="s">
        <v>481</v>
      </c>
      <c r="J14" s="20" t="s">
        <v>481</v>
      </c>
      <c r="K14" s="18" t="s">
        <v>481</v>
      </c>
      <c r="L14" s="20" t="s">
        <v>481</v>
      </c>
      <c r="M14" s="18" t="s">
        <v>481</v>
      </c>
      <c r="N14" s="20" t="s">
        <v>481</v>
      </c>
      <c r="O14" s="18" t="s">
        <v>481</v>
      </c>
      <c r="P14" s="20" t="s">
        <v>481</v>
      </c>
      <c r="Q14" s="18" t="n">
        <v>473.67617568</v>
      </c>
      <c r="R14" s="20" t="n">
        <v>19.90228926</v>
      </c>
    </row>
    <row r="15" spans="1:18">
      <c r="A15" s="15" t="s">
        <v>490</v>
      </c>
      <c r="B15" s="17" t="n">
        <v>5882</v>
      </c>
      <c r="C15" s="18">
        <f>(53.0/B15*100)</f>
        <v/>
      </c>
      <c r="D15" s="19" t="n">
        <v>5829</v>
      </c>
      <c r="E15" s="18" t="n">
        <v>527.8126751</v>
      </c>
      <c r="F15" s="20" t="n">
        <v>2.49756546</v>
      </c>
      <c r="G15" s="18" t="n">
        <v>513.59174761</v>
      </c>
      <c r="H15" s="20" t="n">
        <v>6.85389614</v>
      </c>
      <c r="I15" s="18" t="s">
        <v>481</v>
      </c>
      <c r="J15" s="20" t="s">
        <v>481</v>
      </c>
      <c r="K15" s="18" t="s">
        <v>481</v>
      </c>
      <c r="L15" s="20" t="s">
        <v>481</v>
      </c>
      <c r="M15" s="18" t="s">
        <v>481</v>
      </c>
      <c r="N15" s="20" t="s">
        <v>481</v>
      </c>
      <c r="O15" s="18" t="s">
        <v>481</v>
      </c>
      <c r="P15" s="20" t="s">
        <v>481</v>
      </c>
      <c r="Q15" s="18" t="n">
        <v>457.62048803</v>
      </c>
      <c r="R15" s="20" t="n">
        <v>18.95894401</v>
      </c>
    </row>
    <row r="16" spans="1:18">
      <c r="A16" s="15" t="s">
        <v>491</v>
      </c>
      <c r="B16" s="17" t="n">
        <v>6108</v>
      </c>
      <c r="C16" s="18">
        <f>(98.0/B16*100)</f>
        <v/>
      </c>
      <c r="D16" s="19" t="n">
        <v>6010</v>
      </c>
      <c r="E16" s="18" t="n">
        <v>508.21003365</v>
      </c>
      <c r="F16" s="20" t="n">
        <v>2.39265108</v>
      </c>
      <c r="G16" s="18" t="n">
        <v>456.35595236</v>
      </c>
      <c r="H16" s="20" t="n">
        <v>6.48629697</v>
      </c>
      <c r="I16" s="18" t="s">
        <v>481</v>
      </c>
      <c r="J16" s="20" t="s">
        <v>481</v>
      </c>
      <c r="K16" s="18" t="s">
        <v>481</v>
      </c>
      <c r="L16" s="20" t="s">
        <v>481</v>
      </c>
      <c r="M16" s="18" t="s">
        <v>481</v>
      </c>
      <c r="N16" s="20" t="s">
        <v>481</v>
      </c>
      <c r="O16" s="18" t="s">
        <v>481</v>
      </c>
      <c r="P16" s="20" t="s">
        <v>481</v>
      </c>
      <c r="Q16" s="18" t="n">
        <v>401.50123314</v>
      </c>
      <c r="R16" s="20" t="n">
        <v>21.25889482</v>
      </c>
    </row>
    <row r="17" spans="1:18">
      <c r="A17" s="15" t="s">
        <v>492</v>
      </c>
      <c r="B17" s="17" t="n">
        <v>6504</v>
      </c>
      <c r="C17" s="18">
        <f>(658.0/B17*100)</f>
        <v/>
      </c>
      <c r="D17" s="19" t="n">
        <v>5846</v>
      </c>
      <c r="E17" s="18" t="n">
        <v>519.44470975</v>
      </c>
      <c r="F17" s="20" t="n">
        <v>3.01069113</v>
      </c>
      <c r="G17" s="18" t="n">
        <v>457.90822723</v>
      </c>
      <c r="H17" s="20" t="n">
        <v>7.47311441</v>
      </c>
      <c r="I17" s="18" t="s">
        <v>481</v>
      </c>
      <c r="J17" s="20" t="s">
        <v>481</v>
      </c>
      <c r="K17" s="18" t="s">
        <v>481</v>
      </c>
      <c r="L17" s="20" t="s">
        <v>481</v>
      </c>
      <c r="M17" s="18" t="s">
        <v>481</v>
      </c>
      <c r="N17" s="20" t="s">
        <v>481</v>
      </c>
      <c r="O17" s="18" t="s">
        <v>481</v>
      </c>
      <c r="P17" s="20" t="s">
        <v>481</v>
      </c>
      <c r="Q17" s="18" t="n">
        <v>455.97454793</v>
      </c>
      <c r="R17" s="20" t="n">
        <v>16.39238779</v>
      </c>
    </row>
    <row r="18" spans="1:18">
      <c r="A18" s="15" t="s">
        <v>493</v>
      </c>
      <c r="B18" s="17" t="n">
        <v>5532</v>
      </c>
      <c r="C18" s="18">
        <f>(28.0/B18*100)</f>
        <v/>
      </c>
      <c r="D18" s="19" t="n">
        <v>5504</v>
      </c>
      <c r="E18" s="18" t="n">
        <v>469.45224814</v>
      </c>
      <c r="F18" s="20" t="n">
        <v>4.34514845</v>
      </c>
      <c r="G18" s="18" t="n">
        <v>464.96520333</v>
      </c>
      <c r="H18" s="20" t="n">
        <v>5.06382748</v>
      </c>
      <c r="I18" s="18" t="s">
        <v>481</v>
      </c>
      <c r="J18" s="20" t="s">
        <v>481</v>
      </c>
      <c r="K18" s="18" t="s">
        <v>481</v>
      </c>
      <c r="L18" s="20" t="s">
        <v>481</v>
      </c>
      <c r="M18" s="18" t="s">
        <v>481</v>
      </c>
      <c r="N18" s="20" t="s">
        <v>481</v>
      </c>
      <c r="O18" s="18" t="s">
        <v>481</v>
      </c>
      <c r="P18" s="20" t="s">
        <v>481</v>
      </c>
      <c r="Q18" s="18" t="n">
        <v>405.9501151</v>
      </c>
      <c r="R18" s="20" t="n">
        <v>16.21731054</v>
      </c>
    </row>
    <row r="19" spans="1:18">
      <c r="A19" s="15" t="s">
        <v>494</v>
      </c>
      <c r="B19" s="17" t="n">
        <v>5658</v>
      </c>
      <c r="C19" s="18">
        <f>(61.0/B19*100)</f>
        <v/>
      </c>
      <c r="D19" s="19" t="n">
        <v>5597</v>
      </c>
      <c r="E19" s="18" t="n">
        <v>470.12642497</v>
      </c>
      <c r="F19" s="20" t="n">
        <v>2.72035616</v>
      </c>
      <c r="G19" s="18" t="n">
        <v>465.54990611</v>
      </c>
      <c r="H19" s="20" t="n">
        <v>6.04281212</v>
      </c>
      <c r="I19" s="18" t="s">
        <v>481</v>
      </c>
      <c r="J19" s="20" t="s">
        <v>481</v>
      </c>
      <c r="K19" s="18" t="s">
        <v>481</v>
      </c>
      <c r="L19" s="20" t="s">
        <v>481</v>
      </c>
      <c r="M19" s="18" t="s">
        <v>481</v>
      </c>
      <c r="N19" s="20" t="s">
        <v>481</v>
      </c>
      <c r="O19" s="18" t="s">
        <v>481</v>
      </c>
      <c r="P19" s="20" t="s">
        <v>481</v>
      </c>
      <c r="Q19" s="18" t="n">
        <v>451.75889014</v>
      </c>
      <c r="R19" s="20" t="n">
        <v>22.56883959</v>
      </c>
    </row>
    <row r="20" spans="1:18">
      <c r="A20" s="15" t="s">
        <v>495</v>
      </c>
      <c r="B20" s="17" t="n">
        <v>3371</v>
      </c>
      <c r="C20" s="18">
        <f>(75.0/B20*100)</f>
        <v/>
      </c>
      <c r="D20" s="19" t="n">
        <v>3296</v>
      </c>
      <c r="E20" s="18" t="n">
        <v>483.36483739</v>
      </c>
      <c r="F20" s="20" t="n">
        <v>2.00311235</v>
      </c>
      <c r="G20" s="18" t="n">
        <v>426.14307144</v>
      </c>
      <c r="H20" s="20" t="n">
        <v>22.94707101</v>
      </c>
      <c r="I20" s="18" t="s">
        <v>481</v>
      </c>
      <c r="J20" s="20" t="s">
        <v>481</v>
      </c>
      <c r="K20" s="18" t="s">
        <v>481</v>
      </c>
      <c r="L20" s="20" t="s">
        <v>481</v>
      </c>
      <c r="M20" s="18" t="s">
        <v>481</v>
      </c>
      <c r="N20" s="20" t="s">
        <v>481</v>
      </c>
      <c r="O20" s="18" t="s">
        <v>481</v>
      </c>
      <c r="P20" s="20" t="s">
        <v>481</v>
      </c>
      <c r="Q20" s="18" t="n">
        <v>374.09811076</v>
      </c>
      <c r="R20" s="20" t="n">
        <v>29.412304</v>
      </c>
    </row>
    <row r="21" spans="1:18">
      <c r="A21" s="15" t="s">
        <v>496</v>
      </c>
      <c r="B21" s="17" t="n">
        <v>5741</v>
      </c>
      <c r="C21" s="18">
        <f>(44.0/B21*100)</f>
        <v/>
      </c>
      <c r="D21" s="19" t="n">
        <v>5697</v>
      </c>
      <c r="E21" s="18" t="n">
        <v>523.17755857</v>
      </c>
      <c r="F21" s="20" t="n">
        <v>2.41830864</v>
      </c>
      <c r="G21" s="18" t="n">
        <v>509.40640079</v>
      </c>
      <c r="H21" s="20" t="n">
        <v>4.81393746</v>
      </c>
      <c r="I21" s="18" t="s">
        <v>481</v>
      </c>
      <c r="J21" s="20" t="s">
        <v>481</v>
      </c>
      <c r="K21" s="18" t="s">
        <v>481</v>
      </c>
      <c r="L21" s="20" t="s">
        <v>481</v>
      </c>
      <c r="M21" s="18" t="s">
        <v>481</v>
      </c>
      <c r="N21" s="20" t="s">
        <v>481</v>
      </c>
      <c r="O21" s="18" t="s">
        <v>481</v>
      </c>
      <c r="P21" s="20" t="s">
        <v>481</v>
      </c>
      <c r="Q21" s="18" t="n">
        <v>432.78522942</v>
      </c>
      <c r="R21" s="20" t="n">
        <v>15.19383771</v>
      </c>
    </row>
    <row r="22" spans="1:18">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n">
        <v>478.96064277</v>
      </c>
      <c r="N22" s="20" t="n">
        <v>3.77659329</v>
      </c>
      <c r="O22" s="18" t="s">
        <v>481</v>
      </c>
      <c r="P22" s="20" t="s">
        <v>481</v>
      </c>
      <c r="Q22" s="18" t="s">
        <v>481</v>
      </c>
      <c r="R22" s="20" t="s">
        <v>481</v>
      </c>
    </row>
    <row r="23" spans="1:18">
      <c r="A23" s="15" t="s">
        <v>498</v>
      </c>
      <c r="B23" s="17" t="n">
        <v>11583</v>
      </c>
      <c r="C23" s="18">
        <f>(210.0/B23*100)</f>
        <v/>
      </c>
      <c r="D23" s="19" t="n">
        <v>11373</v>
      </c>
      <c r="E23" s="18" t="n">
        <v>488.82441525</v>
      </c>
      <c r="F23" s="20" t="n">
        <v>2.91019935</v>
      </c>
      <c r="G23" s="18" t="n">
        <v>480.49924994</v>
      </c>
      <c r="H23" s="20" t="n">
        <v>3.40758202</v>
      </c>
      <c r="I23" s="18" t="s">
        <v>481</v>
      </c>
      <c r="J23" s="20" t="s">
        <v>481</v>
      </c>
      <c r="K23" s="18" t="s">
        <v>481</v>
      </c>
      <c r="L23" s="20" t="s">
        <v>481</v>
      </c>
      <c r="M23" s="18" t="s">
        <v>481</v>
      </c>
      <c r="N23" s="20" t="s">
        <v>481</v>
      </c>
      <c r="O23" s="18" t="s">
        <v>481</v>
      </c>
      <c r="P23" s="20" t="s">
        <v>481</v>
      </c>
      <c r="Q23" s="18" t="n">
        <v>400.76618618</v>
      </c>
      <c r="R23" s="20" t="n">
        <v>27.8871402</v>
      </c>
    </row>
    <row r="24" spans="1:18">
      <c r="A24" s="15" t="s">
        <v>499</v>
      </c>
      <c r="B24" s="17" t="n">
        <v>6647</v>
      </c>
      <c r="C24" s="18">
        <f>(7.0/B24*100)</f>
        <v/>
      </c>
      <c r="D24" s="19" t="n">
        <v>6640</v>
      </c>
      <c r="E24" s="18" t="n">
        <v>515.98505821</v>
      </c>
      <c r="F24" s="20" t="n">
        <v>3.21142347</v>
      </c>
      <c r="G24" s="18" t="n">
        <v>517.2894711599999</v>
      </c>
      <c r="H24" s="20" t="n">
        <v>5.31610806</v>
      </c>
      <c r="I24" s="18" t="s">
        <v>481</v>
      </c>
      <c r="J24" s="20" t="s">
        <v>481</v>
      </c>
      <c r="K24" s="18" t="s">
        <v>481</v>
      </c>
      <c r="L24" s="20" t="s">
        <v>481</v>
      </c>
      <c r="M24" s="18" t="s">
        <v>481</v>
      </c>
      <c r="N24" s="20" t="s">
        <v>481</v>
      </c>
      <c r="O24" s="18" t="s">
        <v>481</v>
      </c>
      <c r="P24" s="20" t="s">
        <v>481</v>
      </c>
      <c r="Q24" s="18" t="n">
        <v>462.56984623</v>
      </c>
      <c r="R24" s="20" t="n">
        <v>24.07801323</v>
      </c>
    </row>
    <row r="25" spans="1:18">
      <c r="A25" s="15" t="s">
        <v>500</v>
      </c>
      <c r="B25" s="17" t="n">
        <v>5581</v>
      </c>
      <c r="C25" s="18">
        <f>(24.0/B25*100)</f>
        <v/>
      </c>
      <c r="D25" s="19" t="n">
        <v>5557</v>
      </c>
      <c r="E25" s="18" t="n">
        <v>518.77929438</v>
      </c>
      <c r="F25" s="20" t="n">
        <v>3.64181027</v>
      </c>
      <c r="G25" s="18" t="n">
        <v>516.35597435</v>
      </c>
      <c r="H25" s="20" t="n">
        <v>4.64406124</v>
      </c>
      <c r="I25" s="18" t="s">
        <v>481</v>
      </c>
      <c r="J25" s="20" t="s">
        <v>481</v>
      </c>
      <c r="K25" s="18" t="s">
        <v>481</v>
      </c>
      <c r="L25" s="20" t="s">
        <v>481</v>
      </c>
      <c r="M25" s="18" t="s">
        <v>481</v>
      </c>
      <c r="N25" s="20" t="s">
        <v>481</v>
      </c>
      <c r="O25" s="18" t="s">
        <v>481</v>
      </c>
      <c r="P25" s="20" t="s">
        <v>481</v>
      </c>
      <c r="Q25" s="18" t="n">
        <v>429.00517509</v>
      </c>
      <c r="R25" s="20" t="n">
        <v>21.91494429</v>
      </c>
    </row>
    <row r="26" spans="1:18">
      <c r="A26" s="15" t="s">
        <v>501</v>
      </c>
      <c r="B26" s="17" t="n">
        <v>4869</v>
      </c>
      <c r="C26" s="18">
        <f>(32.0/B26*100)</f>
        <v/>
      </c>
      <c r="D26" s="19" t="n">
        <v>4837</v>
      </c>
      <c r="E26" s="18" t="n">
        <v>488.14640504</v>
      </c>
      <c r="F26" s="20" t="n">
        <v>1.87009728</v>
      </c>
      <c r="G26" s="18" t="n">
        <v>488.96938898</v>
      </c>
      <c r="H26" s="20" t="n">
        <v>4.04077821</v>
      </c>
      <c r="I26" s="18" t="s">
        <v>481</v>
      </c>
      <c r="J26" s="20" t="s">
        <v>481</v>
      </c>
      <c r="K26" s="18" t="s">
        <v>481</v>
      </c>
      <c r="L26" s="20" t="s">
        <v>481</v>
      </c>
      <c r="M26" s="18" t="s">
        <v>481</v>
      </c>
      <c r="N26" s="20" t="s">
        <v>481</v>
      </c>
      <c r="O26" s="18" t="s">
        <v>481</v>
      </c>
      <c r="P26" s="20" t="s">
        <v>481</v>
      </c>
      <c r="Q26" s="18" t="n">
        <v>457.91263211</v>
      </c>
      <c r="R26" s="20" t="n">
        <v>18.41558169</v>
      </c>
    </row>
    <row r="27" spans="1:18">
      <c r="A27" s="15" t="s">
        <v>502</v>
      </c>
      <c r="B27" s="17" t="n">
        <v>5299</v>
      </c>
      <c r="C27" s="18">
        <f>(17.0/B27*100)</f>
        <v/>
      </c>
      <c r="D27" s="19" t="n">
        <v>5282</v>
      </c>
      <c r="E27" s="18" t="n">
        <v>486.18826567</v>
      </c>
      <c r="F27" s="20" t="n">
        <v>1.49059235</v>
      </c>
      <c r="G27" s="18" t="n">
        <v>438.86967843</v>
      </c>
      <c r="H27" s="20" t="n">
        <v>5.38069158</v>
      </c>
      <c r="I27" s="18" t="s">
        <v>481</v>
      </c>
      <c r="J27" s="20" t="s">
        <v>481</v>
      </c>
      <c r="K27" s="18" t="s">
        <v>481</v>
      </c>
      <c r="L27" s="20" t="s">
        <v>481</v>
      </c>
      <c r="M27" s="18" t="s">
        <v>481</v>
      </c>
      <c r="N27" s="20" t="s">
        <v>481</v>
      </c>
      <c r="O27" s="18" t="s">
        <v>481</v>
      </c>
      <c r="P27" s="20" t="s">
        <v>481</v>
      </c>
      <c r="Q27" s="18" t="n">
        <v>431.44162361</v>
      </c>
      <c r="R27" s="20" t="n">
        <v>26.10350836</v>
      </c>
    </row>
    <row r="28" spans="1:18">
      <c r="A28" s="15" t="s">
        <v>503</v>
      </c>
      <c r="B28" s="17" t="n">
        <v>7568</v>
      </c>
      <c r="C28" s="18">
        <f>(51.0/B28*100)</f>
        <v/>
      </c>
      <c r="D28" s="19" t="n">
        <v>7517</v>
      </c>
      <c r="E28" s="18" t="n">
        <v>426.35765621</v>
      </c>
      <c r="F28" s="20" t="n">
        <v>3.1326422</v>
      </c>
      <c r="G28" s="18" t="n">
        <v>422.43836249</v>
      </c>
      <c r="H28" s="20" t="n">
        <v>2.77144609</v>
      </c>
      <c r="I28" s="18" t="s">
        <v>481</v>
      </c>
      <c r="J28" s="20" t="s">
        <v>481</v>
      </c>
      <c r="K28" s="18" t="s">
        <v>481</v>
      </c>
      <c r="L28" s="20" t="s">
        <v>481</v>
      </c>
      <c r="M28" s="18" t="s">
        <v>481</v>
      </c>
      <c r="N28" s="20" t="s">
        <v>481</v>
      </c>
      <c r="O28" s="18" t="s">
        <v>481</v>
      </c>
      <c r="P28" s="20" t="s">
        <v>481</v>
      </c>
      <c r="Q28" s="18" t="n">
        <v>350.67265844</v>
      </c>
      <c r="R28" s="20" t="n">
        <v>13.62432981</v>
      </c>
    </row>
    <row r="29" spans="1:18">
      <c r="A29" s="15" t="s">
        <v>504</v>
      </c>
      <c r="B29" s="17" t="n">
        <v>5385</v>
      </c>
      <c r="C29" s="18">
        <f>(30.0/B29*100)</f>
        <v/>
      </c>
      <c r="D29" s="19" t="n">
        <v>5355</v>
      </c>
      <c r="E29" s="18" t="n">
        <v>504.42746164</v>
      </c>
      <c r="F29" s="20" t="n">
        <v>2.35216339</v>
      </c>
      <c r="G29" s="18" t="n">
        <v>479.24921536</v>
      </c>
      <c r="H29" s="20" t="n">
        <v>10.93586217</v>
      </c>
      <c r="I29" s="18" t="s">
        <v>481</v>
      </c>
      <c r="J29" s="20" t="s">
        <v>481</v>
      </c>
      <c r="K29" s="18" t="s">
        <v>481</v>
      </c>
      <c r="L29" s="20" t="s">
        <v>481</v>
      </c>
      <c r="M29" s="18" t="s">
        <v>481</v>
      </c>
      <c r="N29" s="20" t="s">
        <v>481</v>
      </c>
      <c r="O29" s="18" t="s">
        <v>481</v>
      </c>
      <c r="P29" s="20" t="s">
        <v>481</v>
      </c>
      <c r="Q29" s="18" t="n">
        <v>398.77327411</v>
      </c>
      <c r="R29" s="20" t="n">
        <v>21.68832471</v>
      </c>
    </row>
    <row r="30" spans="1:18">
      <c r="A30" s="15" t="s">
        <v>505</v>
      </c>
      <c r="B30" s="17" t="n">
        <v>4520</v>
      </c>
      <c r="C30" s="18">
        <f>(96.0/B30*100)</f>
        <v/>
      </c>
      <c r="D30" s="19" t="n">
        <v>4424</v>
      </c>
      <c r="E30" s="18" t="n">
        <v>513.36233557</v>
      </c>
      <c r="F30" s="20" t="n">
        <v>2.53693144</v>
      </c>
      <c r="G30" s="18" t="n">
        <v>487.16465218</v>
      </c>
      <c r="H30" s="20" t="n">
        <v>6.29916829</v>
      </c>
      <c r="I30" s="18" t="s">
        <v>481</v>
      </c>
      <c r="J30" s="20" t="s">
        <v>481</v>
      </c>
      <c r="K30" s="18" t="s">
        <v>481</v>
      </c>
      <c r="L30" s="20" t="s">
        <v>481</v>
      </c>
      <c r="M30" s="18" t="s">
        <v>481</v>
      </c>
      <c r="N30" s="20" t="s">
        <v>481</v>
      </c>
      <c r="O30" s="18" t="s">
        <v>481</v>
      </c>
      <c r="P30" s="20" t="s">
        <v>481</v>
      </c>
      <c r="Q30" s="18" t="n">
        <v>441.23653359</v>
      </c>
      <c r="R30" s="20" t="n">
        <v>20.87673139</v>
      </c>
    </row>
    <row r="31" spans="1:18">
      <c r="A31" s="15" t="s">
        <v>506</v>
      </c>
      <c r="B31" s="17" t="n">
        <v>5456</v>
      </c>
      <c r="C31" s="18">
        <f>(125.0/B31*100)</f>
        <v/>
      </c>
      <c r="D31" s="19" t="n">
        <v>5331</v>
      </c>
      <c r="E31" s="18" t="n">
        <v>516.16886264</v>
      </c>
      <c r="F31" s="20" t="n">
        <v>2.43174227</v>
      </c>
      <c r="G31" s="18" t="n">
        <v>461.15234731</v>
      </c>
      <c r="H31" s="20" t="n">
        <v>10.71932713</v>
      </c>
      <c r="I31" s="18" t="s">
        <v>481</v>
      </c>
      <c r="J31" s="20" t="s">
        <v>481</v>
      </c>
      <c r="K31" s="18" t="s">
        <v>481</v>
      </c>
      <c r="L31" s="20" t="s">
        <v>481</v>
      </c>
      <c r="M31" s="18" t="s">
        <v>481</v>
      </c>
      <c r="N31" s="20" t="s">
        <v>481</v>
      </c>
      <c r="O31" s="18" t="s">
        <v>481</v>
      </c>
      <c r="P31" s="20" t="s">
        <v>481</v>
      </c>
      <c r="Q31" s="18" t="n">
        <v>476.25546047</v>
      </c>
      <c r="R31" s="20" t="n">
        <v>22.61819063</v>
      </c>
    </row>
    <row r="32" spans="1:18">
      <c r="A32" s="15" t="s">
        <v>507</v>
      </c>
      <c r="B32" s="17" t="n">
        <v>4478</v>
      </c>
      <c r="C32" s="18">
        <f>(5.0/B32*100)</f>
        <v/>
      </c>
      <c r="D32" s="19" t="n">
        <v>4473</v>
      </c>
      <c r="E32" s="18" t="n">
        <v>508.70600915</v>
      </c>
      <c r="F32" s="20" t="n">
        <v>2.66471303</v>
      </c>
      <c r="G32" s="18" t="n">
        <v>492.3697011</v>
      </c>
      <c r="H32" s="20" t="n">
        <v>4.31093064</v>
      </c>
      <c r="I32" s="18" t="s">
        <v>481</v>
      </c>
      <c r="J32" s="20" t="s">
        <v>481</v>
      </c>
      <c r="K32" s="18" t="s">
        <v>481</v>
      </c>
      <c r="L32" s="20" t="s">
        <v>481</v>
      </c>
      <c r="M32" s="18" t="s">
        <v>481</v>
      </c>
      <c r="N32" s="20" t="s">
        <v>481</v>
      </c>
      <c r="O32" s="18" t="s">
        <v>481</v>
      </c>
      <c r="P32" s="20" t="s">
        <v>481</v>
      </c>
      <c r="Q32" s="18" t="n">
        <v>434.2805429</v>
      </c>
      <c r="R32" s="20" t="n">
        <v>21.48334413</v>
      </c>
    </row>
    <row r="33" spans="1:18">
      <c r="A33" s="15" t="s">
        <v>508</v>
      </c>
      <c r="B33" s="17" t="n">
        <v>7325</v>
      </c>
      <c r="C33" s="18">
        <f>(74.0/B33*100)</f>
        <v/>
      </c>
      <c r="D33" s="19" t="n">
        <v>7251</v>
      </c>
      <c r="E33" s="18" t="n">
        <v>499.80143721</v>
      </c>
      <c r="F33" s="20" t="n">
        <v>2.75569498</v>
      </c>
      <c r="G33" s="18" t="n">
        <v>493.73026874</v>
      </c>
      <c r="H33" s="20" t="n">
        <v>4.2841011</v>
      </c>
      <c r="I33" s="18" t="s">
        <v>481</v>
      </c>
      <c r="J33" s="20" t="s">
        <v>481</v>
      </c>
      <c r="K33" s="18" t="s">
        <v>481</v>
      </c>
      <c r="L33" s="20" t="s">
        <v>481</v>
      </c>
      <c r="M33" s="18" t="s">
        <v>481</v>
      </c>
      <c r="N33" s="20" t="s">
        <v>481</v>
      </c>
      <c r="O33" s="18" t="s">
        <v>481</v>
      </c>
      <c r="P33" s="20" t="s">
        <v>481</v>
      </c>
      <c r="Q33" s="18" t="n">
        <v>448.67989786</v>
      </c>
      <c r="R33" s="20" t="n">
        <v>24.43594257</v>
      </c>
    </row>
    <row r="34" spans="1:18">
      <c r="A34" s="15" t="s">
        <v>509</v>
      </c>
      <c r="B34" s="17" t="n">
        <v>6350</v>
      </c>
      <c r="C34" s="18">
        <f>(65.0/B34*100)</f>
        <v/>
      </c>
      <c r="D34" s="19" t="n">
        <v>6285</v>
      </c>
      <c r="E34" s="18" t="n">
        <v>456.4734149</v>
      </c>
      <c r="F34" s="20" t="n">
        <v>2.90826983</v>
      </c>
      <c r="G34" s="18" t="n">
        <v>451.59177843</v>
      </c>
      <c r="H34" s="20" t="n">
        <v>4.1694744</v>
      </c>
      <c r="I34" s="18" t="s">
        <v>481</v>
      </c>
      <c r="J34" s="20" t="s">
        <v>481</v>
      </c>
      <c r="K34" s="18" t="s">
        <v>481</v>
      </c>
      <c r="L34" s="20" t="s">
        <v>481</v>
      </c>
      <c r="M34" s="18" t="s">
        <v>481</v>
      </c>
      <c r="N34" s="20" t="s">
        <v>481</v>
      </c>
      <c r="O34" s="18" t="s">
        <v>481</v>
      </c>
      <c r="P34" s="20" t="s">
        <v>481</v>
      </c>
      <c r="Q34" s="18" t="n">
        <v>288.81826525</v>
      </c>
      <c r="R34" s="20" t="n">
        <v>15.04261881</v>
      </c>
    </row>
    <row r="35" spans="1:18">
      <c r="A35" s="15" t="s">
        <v>510</v>
      </c>
      <c r="B35" s="17" t="n">
        <v>6406</v>
      </c>
      <c r="C35" s="18">
        <f>(36.0/B35*100)</f>
        <v/>
      </c>
      <c r="D35" s="19" t="n">
        <v>6370</v>
      </c>
      <c r="E35" s="18" t="n">
        <v>505.5570741</v>
      </c>
      <c r="F35" s="20" t="n">
        <v>1.48218017</v>
      </c>
      <c r="G35" s="18" t="n">
        <v>516.59872622</v>
      </c>
      <c r="H35" s="20" t="n">
        <v>6.31584276</v>
      </c>
      <c r="I35" s="18" t="s">
        <v>481</v>
      </c>
      <c r="J35" s="20" t="s">
        <v>481</v>
      </c>
      <c r="K35" s="18" t="s">
        <v>481</v>
      </c>
      <c r="L35" s="20" t="s">
        <v>481</v>
      </c>
      <c r="M35" s="18" t="s">
        <v>481</v>
      </c>
      <c r="N35" s="20" t="s">
        <v>481</v>
      </c>
      <c r="O35" s="18" t="s">
        <v>481</v>
      </c>
      <c r="P35" s="20" t="s">
        <v>481</v>
      </c>
      <c r="Q35" s="18" t="n">
        <v>408.61013892</v>
      </c>
      <c r="R35" s="20" t="n">
        <v>19.02317866</v>
      </c>
    </row>
    <row r="36" spans="1:18">
      <c r="A36" s="15" t="s">
        <v>511</v>
      </c>
      <c r="B36" s="17" t="n">
        <v>6736</v>
      </c>
      <c r="C36" s="18">
        <f>(26.0/B36*100)</f>
        <v/>
      </c>
      <c r="D36" s="19" t="n">
        <v>6710</v>
      </c>
      <c r="E36" s="18" t="n">
        <v>496.32911791</v>
      </c>
      <c r="F36" s="20" t="n">
        <v>2.27384064</v>
      </c>
      <c r="G36" s="18" t="n">
        <v>493.24739846</v>
      </c>
      <c r="H36" s="20" t="n">
        <v>5.19480315</v>
      </c>
      <c r="I36" s="18" t="s">
        <v>481</v>
      </c>
      <c r="J36" s="20" t="s">
        <v>481</v>
      </c>
      <c r="K36" s="18" t="s">
        <v>481</v>
      </c>
      <c r="L36" s="20" t="s">
        <v>481</v>
      </c>
      <c r="M36" s="18" t="s">
        <v>481</v>
      </c>
      <c r="N36" s="20" t="s">
        <v>481</v>
      </c>
      <c r="O36" s="18" t="s">
        <v>481</v>
      </c>
      <c r="P36" s="20" t="s">
        <v>481</v>
      </c>
      <c r="Q36" s="18" t="n">
        <v>430.3552838</v>
      </c>
      <c r="R36" s="20" t="n">
        <v>26.36770052</v>
      </c>
    </row>
    <row r="37" spans="1:18">
      <c r="A37" s="15" t="s">
        <v>512</v>
      </c>
      <c r="B37" s="17" t="n">
        <v>5458</v>
      </c>
      <c r="C37" s="18">
        <f>(62.0/B37*100)</f>
        <v/>
      </c>
      <c r="D37" s="19" t="n">
        <v>5396</v>
      </c>
      <c r="E37" s="18" t="n">
        <v>504.87346522</v>
      </c>
      <c r="F37" s="20" t="n">
        <v>3.36277946</v>
      </c>
      <c r="G37" s="18" t="n">
        <v>440.12822893</v>
      </c>
      <c r="H37" s="20" t="n">
        <v>10.16435057</v>
      </c>
      <c r="I37" s="18" t="s">
        <v>481</v>
      </c>
      <c r="J37" s="20" t="s">
        <v>481</v>
      </c>
      <c r="K37" s="18" t="s">
        <v>481</v>
      </c>
      <c r="L37" s="20" t="s">
        <v>481</v>
      </c>
      <c r="M37" s="18" t="s">
        <v>481</v>
      </c>
      <c r="N37" s="20" t="s">
        <v>481</v>
      </c>
      <c r="O37" s="18" t="s">
        <v>481</v>
      </c>
      <c r="P37" s="20" t="s">
        <v>481</v>
      </c>
      <c r="Q37" s="18" t="n">
        <v>376.97480606</v>
      </c>
      <c r="R37" s="20" t="n">
        <v>18.25392015</v>
      </c>
    </row>
    <row r="38" spans="1:18">
      <c r="A38" s="15" t="s">
        <v>513</v>
      </c>
      <c r="B38" s="17" t="n">
        <v>5860</v>
      </c>
      <c r="C38" s="18">
        <f>(16.0/B38*100)</f>
        <v/>
      </c>
      <c r="D38" s="19" t="n">
        <v>5844</v>
      </c>
      <c r="E38" s="18" t="n">
        <v>496.6927729</v>
      </c>
      <c r="F38" s="20" t="n">
        <v>3.06913092</v>
      </c>
      <c r="G38" s="18" t="n">
        <v>458.12830972</v>
      </c>
      <c r="H38" s="20" t="n">
        <v>5.30731826</v>
      </c>
      <c r="I38" s="18" t="s">
        <v>481</v>
      </c>
      <c r="J38" s="20" t="s">
        <v>481</v>
      </c>
      <c r="K38" s="18" t="s">
        <v>481</v>
      </c>
      <c r="L38" s="20" t="s">
        <v>481</v>
      </c>
      <c r="M38" s="18" t="s">
        <v>481</v>
      </c>
      <c r="N38" s="20" t="s">
        <v>481</v>
      </c>
      <c r="O38" s="18" t="s">
        <v>481</v>
      </c>
      <c r="P38" s="20" t="s">
        <v>481</v>
      </c>
      <c r="Q38" s="18" t="n">
        <v>369.80852503</v>
      </c>
      <c r="R38" s="20" t="n">
        <v>20.11221628</v>
      </c>
    </row>
    <row r="39" spans="1:18">
      <c r="A39" s="15" t="s">
        <v>514</v>
      </c>
      <c r="B39" s="17" t="n">
        <v>5895</v>
      </c>
      <c r="C39" s="18">
        <f>(30.0/B39*100)</f>
        <v/>
      </c>
      <c r="D39" s="19" t="n">
        <v>5865</v>
      </c>
      <c r="E39" s="18" t="n">
        <v>438.8128169</v>
      </c>
      <c r="F39" s="20" t="n">
        <v>4.10587667</v>
      </c>
      <c r="G39" s="18" t="n">
        <v>406.59773475</v>
      </c>
      <c r="H39" s="20" t="n">
        <v>4.78391324</v>
      </c>
      <c r="I39" s="18" t="s">
        <v>481</v>
      </c>
      <c r="J39" s="20" t="s">
        <v>481</v>
      </c>
      <c r="K39" s="18" t="s">
        <v>481</v>
      </c>
      <c r="L39" s="20" t="s">
        <v>481</v>
      </c>
      <c r="M39" s="18" t="s">
        <v>481</v>
      </c>
      <c r="N39" s="20" t="s">
        <v>481</v>
      </c>
      <c r="O39" s="18" t="s">
        <v>481</v>
      </c>
      <c r="P39" s="20" t="s">
        <v>481</v>
      </c>
      <c r="Q39" s="18" t="n">
        <v>360.94758859</v>
      </c>
      <c r="R39" s="20" t="n">
        <v>12.36129201</v>
      </c>
    </row>
    <row r="40" spans="1:18">
      <c r="A40" s="15" t="s">
        <v>515</v>
      </c>
      <c r="B40" s="17" t="n">
        <v>14157</v>
      </c>
      <c r="C40" s="18">
        <f>(264.0/B40*100)</f>
        <v/>
      </c>
      <c r="D40" s="19" t="n">
        <v>13893</v>
      </c>
      <c r="E40" s="18" t="n">
        <v>501.82981309</v>
      </c>
      <c r="F40" s="20" t="n">
        <v>2.87937004</v>
      </c>
      <c r="G40" s="18" t="n">
        <v>478.58678061</v>
      </c>
      <c r="H40" s="20" t="n">
        <v>4.61045037</v>
      </c>
      <c r="I40" s="18" t="s">
        <v>481</v>
      </c>
      <c r="J40" s="20" t="s">
        <v>481</v>
      </c>
      <c r="K40" s="18" t="s">
        <v>481</v>
      </c>
      <c r="L40" s="20" t="s">
        <v>481</v>
      </c>
      <c r="M40" s="18" t="s">
        <v>481</v>
      </c>
      <c r="N40" s="20" t="s">
        <v>481</v>
      </c>
      <c r="O40" s="18" t="s">
        <v>481</v>
      </c>
      <c r="P40" s="20" t="s">
        <v>481</v>
      </c>
      <c r="Q40" s="18" t="n">
        <v>407.30616899</v>
      </c>
      <c r="R40" s="20" t="n">
        <v>12.97113144</v>
      </c>
    </row>
    <row r="41" spans="1:18">
      <c r="A41" s="15" t="s">
        <v>516</v>
      </c>
      <c r="B41" s="17" t="n">
        <v>5712</v>
      </c>
      <c r="C41" s="18">
        <f>(40.0/B41*100)</f>
        <v/>
      </c>
      <c r="D41" s="19" t="n">
        <v>5672</v>
      </c>
      <c r="E41" s="18" t="n">
        <v>500.03707369</v>
      </c>
      <c r="F41" s="20" t="n">
        <v>3.39165534</v>
      </c>
      <c r="G41" s="18" t="n">
        <v>488.05668078</v>
      </c>
      <c r="H41" s="20" t="n">
        <v>5.05323603</v>
      </c>
      <c r="I41" s="18" t="s">
        <v>481</v>
      </c>
      <c r="J41" s="20" t="s">
        <v>481</v>
      </c>
      <c r="K41" s="18" t="s">
        <v>481</v>
      </c>
      <c r="L41" s="20" t="s">
        <v>481</v>
      </c>
      <c r="M41" s="18" t="s">
        <v>481</v>
      </c>
      <c r="N41" s="20" t="s">
        <v>481</v>
      </c>
      <c r="O41" s="18" t="s">
        <v>481</v>
      </c>
      <c r="P41" s="20" t="s">
        <v>481</v>
      </c>
      <c r="Q41" s="18" t="n">
        <v>396.99030474</v>
      </c>
      <c r="R41" s="20" t="n">
        <v>18.20476754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347.25955235</v>
      </c>
      <c r="F45" s="20" t="n">
        <v>3.40399729</v>
      </c>
      <c r="G45" s="18" t="n">
        <v>357.27316234</v>
      </c>
      <c r="H45" s="20" t="n">
        <v>3.41551292</v>
      </c>
      <c r="I45" s="18" t="s">
        <v>481</v>
      </c>
      <c r="J45" s="20" t="s">
        <v>481</v>
      </c>
      <c r="K45" s="18" t="s">
        <v>481</v>
      </c>
      <c r="L45" s="20" t="s">
        <v>481</v>
      </c>
      <c r="M45" s="18" t="n">
        <v>265.8177</v>
      </c>
      <c r="N45" s="20" t="n">
        <v>17.3427991</v>
      </c>
      <c r="O45" s="18" t="n">
        <v>295.40814224</v>
      </c>
      <c r="P45" s="20" t="n">
        <v>39.47644032</v>
      </c>
      <c r="Q45" s="18" t="n">
        <v>327.78215011</v>
      </c>
      <c r="R45" s="20" t="n">
        <v>5.22272598</v>
      </c>
    </row>
    <row r="46" spans="1:18">
      <c r="A46" s="15" t="s">
        <v>521</v>
      </c>
      <c r="B46" s="17" t="n">
        <v>23141</v>
      </c>
      <c r="C46" s="18">
        <f>(1129.0/B46*100)</f>
        <v/>
      </c>
      <c r="D46" s="19" t="n">
        <v>22012</v>
      </c>
      <c r="E46" s="18" t="n">
        <v>414.54762301</v>
      </c>
      <c r="F46" s="20" t="n">
        <v>2.97458236</v>
      </c>
      <c r="G46" s="18" t="n">
        <v>400.92322348</v>
      </c>
      <c r="H46" s="20" t="n">
        <v>3.46781477</v>
      </c>
      <c r="I46" s="18" t="s">
        <v>481</v>
      </c>
      <c r="J46" s="20" t="s">
        <v>481</v>
      </c>
      <c r="K46" s="18" t="s">
        <v>481</v>
      </c>
      <c r="L46" s="20" t="s">
        <v>481</v>
      </c>
      <c r="M46" s="18" t="s">
        <v>481</v>
      </c>
      <c r="N46" s="20" t="s">
        <v>481</v>
      </c>
      <c r="O46" s="18" t="s">
        <v>481</v>
      </c>
      <c r="P46" s="20" t="s">
        <v>481</v>
      </c>
      <c r="Q46" s="18" t="n">
        <v>336.25934379</v>
      </c>
      <c r="R46" s="20" t="n">
        <v>5.82211281</v>
      </c>
    </row>
    <row r="47" spans="1:18">
      <c r="A47" s="15" t="s">
        <v>522</v>
      </c>
      <c r="B47" s="17" t="n">
        <v>5928</v>
      </c>
      <c r="C47" s="18">
        <f>(70.0/B47*100)</f>
        <v/>
      </c>
      <c r="D47" s="19" t="n">
        <v>5858</v>
      </c>
      <c r="E47" s="18" t="n">
        <v>432.86071026</v>
      </c>
      <c r="F47" s="20" t="n">
        <v>4.73281571</v>
      </c>
      <c r="G47" s="18" t="n">
        <v>464.33188901</v>
      </c>
      <c r="H47" s="20" t="n">
        <v>6.69202234</v>
      </c>
      <c r="I47" s="18" t="s">
        <v>481</v>
      </c>
      <c r="J47" s="20" t="s">
        <v>481</v>
      </c>
      <c r="K47" s="18" t="s">
        <v>481</v>
      </c>
      <c r="L47" s="20" t="s">
        <v>481</v>
      </c>
      <c r="M47" s="18" t="s">
        <v>481</v>
      </c>
      <c r="N47" s="20" t="s">
        <v>481</v>
      </c>
      <c r="O47" s="18" t="s">
        <v>481</v>
      </c>
      <c r="P47" s="20" t="s">
        <v>481</v>
      </c>
      <c r="Q47" s="18" t="n">
        <v>291.50611521</v>
      </c>
      <c r="R47" s="20" t="n">
        <v>11.38694942</v>
      </c>
    </row>
    <row r="48" spans="1:18">
      <c r="A48" s="15" t="s">
        <v>523</v>
      </c>
      <c r="B48" s="17" t="n">
        <v>9841</v>
      </c>
      <c r="C48" s="18">
        <f>(7.0/B48*100)</f>
        <v/>
      </c>
      <c r="D48" s="19" t="n">
        <v>9834</v>
      </c>
      <c r="E48" s="18" t="n">
        <v>499.71994308</v>
      </c>
      <c r="F48" s="20" t="n">
        <v>5.15758094</v>
      </c>
      <c r="G48" s="18" t="n">
        <v>452.36619186</v>
      </c>
      <c r="H48" s="20" t="n">
        <v>6.59700186</v>
      </c>
      <c r="I48" s="18" t="s">
        <v>481</v>
      </c>
      <c r="J48" s="20" t="s">
        <v>481</v>
      </c>
      <c r="K48" s="18" t="s">
        <v>481</v>
      </c>
      <c r="L48" s="20" t="s">
        <v>481</v>
      </c>
      <c r="M48" s="18" t="s">
        <v>481</v>
      </c>
      <c r="N48" s="20" t="s">
        <v>481</v>
      </c>
      <c r="O48" s="18" t="s">
        <v>481</v>
      </c>
      <c r="P48" s="20" t="s">
        <v>481</v>
      </c>
      <c r="Q48" s="18" t="n">
        <v>423.26980187</v>
      </c>
      <c r="R48" s="20" t="n">
        <v>30.11579918</v>
      </c>
    </row>
    <row r="49" spans="1:18">
      <c r="A49" s="15" t="s">
        <v>524</v>
      </c>
      <c r="B49" s="17" t="n">
        <v>6349</v>
      </c>
      <c r="C49" s="18">
        <f>(56.0/B49*100)</f>
        <v/>
      </c>
      <c r="D49" s="19" t="n">
        <v>6293</v>
      </c>
      <c r="E49" s="18" t="n">
        <v>432.25956642</v>
      </c>
      <c r="F49" s="20" t="n">
        <v>3.56129823</v>
      </c>
      <c r="G49" s="18" t="n">
        <v>420.43390833</v>
      </c>
      <c r="H49" s="20" t="n">
        <v>3.44110562</v>
      </c>
      <c r="I49" s="18" t="s">
        <v>481</v>
      </c>
      <c r="J49" s="20" t="s">
        <v>481</v>
      </c>
      <c r="K49" s="18" t="s">
        <v>481</v>
      </c>
      <c r="L49" s="20" t="s">
        <v>481</v>
      </c>
      <c r="M49" s="18" t="s">
        <v>481</v>
      </c>
      <c r="N49" s="20" t="s">
        <v>481</v>
      </c>
      <c r="O49" s="18" t="s">
        <v>481</v>
      </c>
      <c r="P49" s="20" t="s">
        <v>481</v>
      </c>
      <c r="Q49" s="18" t="n">
        <v>341.30178893</v>
      </c>
      <c r="R49" s="20" t="n">
        <v>11.33311267</v>
      </c>
    </row>
    <row r="50" spans="1:18">
      <c r="A50" s="15" t="s">
        <v>525</v>
      </c>
      <c r="B50" s="17" t="n">
        <v>11795</v>
      </c>
      <c r="C50" s="18">
        <f>(218.0/B50*100)</f>
        <v/>
      </c>
      <c r="D50" s="19" t="n">
        <v>11577</v>
      </c>
      <c r="E50" s="18" t="n">
        <v>432.60657087</v>
      </c>
      <c r="F50" s="20" t="n">
        <v>3.33049256</v>
      </c>
      <c r="G50" s="18" t="n">
        <v>413.28893662</v>
      </c>
      <c r="H50" s="20" t="n">
        <v>2.97976898</v>
      </c>
      <c r="I50" s="18" t="s">
        <v>481</v>
      </c>
      <c r="J50" s="20" t="s">
        <v>481</v>
      </c>
      <c r="K50" s="18" t="s">
        <v>481</v>
      </c>
      <c r="L50" s="20" t="s">
        <v>481</v>
      </c>
      <c r="M50" s="18" t="s">
        <v>481</v>
      </c>
      <c r="N50" s="20" t="s">
        <v>481</v>
      </c>
      <c r="O50" s="18" t="s">
        <v>481</v>
      </c>
      <c r="P50" s="20" t="s">
        <v>481</v>
      </c>
      <c r="Q50" s="18" t="n">
        <v>348.25449074</v>
      </c>
      <c r="R50" s="20" t="n">
        <v>10.44956152</v>
      </c>
    </row>
    <row r="51" spans="1:18">
      <c r="A51" s="15" t="s">
        <v>526</v>
      </c>
      <c r="B51" s="17" t="n">
        <v>6866</v>
      </c>
      <c r="C51" s="18">
        <f>(116.0/B51*100)</f>
        <v/>
      </c>
      <c r="D51" s="19" t="n">
        <v>6750</v>
      </c>
      <c r="E51" s="18" t="n">
        <v>433.34468163</v>
      </c>
      <c r="F51" s="20" t="n">
        <v>2.78642046</v>
      </c>
      <c r="G51" s="18" t="n">
        <v>417.30762933</v>
      </c>
      <c r="H51" s="20" t="n">
        <v>3.19853116</v>
      </c>
      <c r="I51" s="18" t="s">
        <v>481</v>
      </c>
      <c r="J51" s="20" t="s">
        <v>481</v>
      </c>
      <c r="K51" s="18" t="s">
        <v>481</v>
      </c>
      <c r="L51" s="20" t="s">
        <v>481</v>
      </c>
      <c r="M51" s="18" t="s">
        <v>481</v>
      </c>
      <c r="N51" s="20" t="s">
        <v>481</v>
      </c>
      <c r="O51" s="18" t="s">
        <v>481</v>
      </c>
      <c r="P51" s="20" t="s">
        <v>481</v>
      </c>
      <c r="Q51" s="18" t="n">
        <v>379.43929015</v>
      </c>
      <c r="R51" s="20" t="n">
        <v>9.542007740000001</v>
      </c>
    </row>
    <row r="52" spans="1:18">
      <c r="A52" s="15" t="s">
        <v>527</v>
      </c>
      <c r="B52" s="17" t="n">
        <v>5809</v>
      </c>
      <c r="C52" s="18">
        <f>(71.0/B52*100)</f>
        <v/>
      </c>
      <c r="D52" s="19" t="n">
        <v>5738</v>
      </c>
      <c r="E52" s="18" t="n">
        <v>485.37208221</v>
      </c>
      <c r="F52" s="20" t="n">
        <v>2.93277272</v>
      </c>
      <c r="G52" s="18" t="n">
        <v>499.72530748</v>
      </c>
      <c r="H52" s="20" t="n">
        <v>3.60633854</v>
      </c>
      <c r="I52" s="18" t="s">
        <v>481</v>
      </c>
      <c r="J52" s="20" t="s">
        <v>481</v>
      </c>
      <c r="K52" s="18" t="s">
        <v>481</v>
      </c>
      <c r="L52" s="20" t="s">
        <v>481</v>
      </c>
      <c r="M52" s="18" t="s">
        <v>481</v>
      </c>
      <c r="N52" s="20" t="s">
        <v>481</v>
      </c>
      <c r="O52" s="18" t="s">
        <v>481</v>
      </c>
      <c r="P52" s="20" t="s">
        <v>481</v>
      </c>
      <c r="Q52" s="18" t="n">
        <v>419.06713825</v>
      </c>
      <c r="R52" s="20" t="n">
        <v>14.11975581</v>
      </c>
    </row>
    <row r="53" spans="1:18">
      <c r="A53" s="15" t="s">
        <v>528</v>
      </c>
      <c r="B53" s="17" t="n">
        <v>5571</v>
      </c>
      <c r="C53" s="18">
        <f>(84.0/B53*100)</f>
        <v/>
      </c>
      <c r="D53" s="19" t="n">
        <v>5487</v>
      </c>
      <c r="E53" s="18" t="n">
        <v>446.16209822</v>
      </c>
      <c r="F53" s="20" t="n">
        <v>1.87274861</v>
      </c>
      <c r="G53" s="18" t="n">
        <v>433.42732556</v>
      </c>
      <c r="H53" s="20" t="n">
        <v>4.6258692</v>
      </c>
      <c r="I53" s="18" t="s">
        <v>481</v>
      </c>
      <c r="J53" s="20" t="s">
        <v>481</v>
      </c>
      <c r="K53" s="18" t="s">
        <v>481</v>
      </c>
      <c r="L53" s="20" t="s">
        <v>481</v>
      </c>
      <c r="M53" s="18" t="s">
        <v>481</v>
      </c>
      <c r="N53" s="20" t="s">
        <v>481</v>
      </c>
      <c r="O53" s="18" t="s">
        <v>481</v>
      </c>
      <c r="P53" s="20" t="s">
        <v>481</v>
      </c>
      <c r="Q53" s="18" t="n">
        <v>338.2191419</v>
      </c>
      <c r="R53" s="20" t="n">
        <v>14.12407396</v>
      </c>
    </row>
    <row r="54" spans="1:18">
      <c r="A54" s="15" t="s">
        <v>529</v>
      </c>
      <c r="B54" s="17" t="n">
        <v>4740</v>
      </c>
      <c r="C54" s="18">
        <f>(38.0/B54*100)</f>
        <v/>
      </c>
      <c r="D54" s="19" t="n">
        <v>4702</v>
      </c>
      <c r="E54" s="18" t="n">
        <v>359.27621741</v>
      </c>
      <c r="F54" s="20" t="n">
        <v>3.27498916</v>
      </c>
      <c r="G54" s="18" t="n">
        <v>363.55342931</v>
      </c>
      <c r="H54" s="20" t="n">
        <v>4.6054473</v>
      </c>
      <c r="I54" s="18" t="s">
        <v>481</v>
      </c>
      <c r="J54" s="20" t="s">
        <v>481</v>
      </c>
      <c r="K54" s="18" t="s">
        <v>481</v>
      </c>
      <c r="L54" s="20" t="s">
        <v>481</v>
      </c>
      <c r="M54" s="18" t="s">
        <v>481</v>
      </c>
      <c r="N54" s="20" t="s">
        <v>481</v>
      </c>
      <c r="O54" s="18" t="s">
        <v>481</v>
      </c>
      <c r="P54" s="20" t="s">
        <v>481</v>
      </c>
      <c r="Q54" s="18" t="n">
        <v>314.36418006</v>
      </c>
      <c r="R54" s="20" t="n">
        <v>6.3728417</v>
      </c>
    </row>
    <row r="55" spans="1:18">
      <c r="A55" s="15" t="s">
        <v>530</v>
      </c>
      <c r="B55" s="17" t="n">
        <v>5316</v>
      </c>
      <c r="C55" s="18">
        <f>(22.0/B55*100)</f>
        <v/>
      </c>
      <c r="D55" s="19" t="n">
        <v>5294</v>
      </c>
      <c r="E55" s="18" t="n">
        <v>402.03675711</v>
      </c>
      <c r="F55" s="20" t="n">
        <v>2.91808736</v>
      </c>
      <c r="G55" s="18" t="n">
        <v>411.79508997</v>
      </c>
      <c r="H55" s="20" t="n">
        <v>5.04990831</v>
      </c>
      <c r="I55" s="18" t="s">
        <v>481</v>
      </c>
      <c r="J55" s="20" t="s">
        <v>481</v>
      </c>
      <c r="K55" s="18" t="s">
        <v>481</v>
      </c>
      <c r="L55" s="20" t="s">
        <v>481</v>
      </c>
      <c r="M55" s="18" t="n">
        <v>495.7153</v>
      </c>
      <c r="N55" s="20" t="n">
        <v>72.06416769</v>
      </c>
      <c r="O55" s="18" t="n">
        <v>280.24078668</v>
      </c>
      <c r="P55" s="20" t="n">
        <v>31.66095214</v>
      </c>
      <c r="Q55" s="18" t="n">
        <v>321.2148117</v>
      </c>
      <c r="R55" s="20" t="n">
        <v>10.96305478</v>
      </c>
    </row>
    <row r="56" spans="1:18">
      <c r="A56" s="15" t="s">
        <v>531</v>
      </c>
      <c r="B56" s="17" t="n">
        <v>5359</v>
      </c>
      <c r="C56" s="18">
        <f>(76.0/B56*100)</f>
        <v/>
      </c>
      <c r="D56" s="19" t="n">
        <v>5283</v>
      </c>
      <c r="E56" s="18" t="n">
        <v>527.41150321</v>
      </c>
      <c r="F56" s="20" t="n">
        <v>2.95109051</v>
      </c>
      <c r="G56" s="18" t="n">
        <v>526.0906490900001</v>
      </c>
      <c r="H56" s="20" t="n">
        <v>3.26076588</v>
      </c>
      <c r="I56" s="18" t="s">
        <v>481</v>
      </c>
      <c r="J56" s="20" t="s">
        <v>481</v>
      </c>
      <c r="K56" s="18" t="s">
        <v>481</v>
      </c>
      <c r="L56" s="20" t="s">
        <v>481</v>
      </c>
      <c r="M56" s="18" t="s">
        <v>481</v>
      </c>
      <c r="N56" s="20" t="s">
        <v>481</v>
      </c>
      <c r="O56" s="18" t="s">
        <v>481</v>
      </c>
      <c r="P56" s="20" t="s">
        <v>481</v>
      </c>
      <c r="Q56" s="18" t="n">
        <v>472.00912974</v>
      </c>
      <c r="R56" s="20" t="n">
        <v>19.12881524</v>
      </c>
    </row>
    <row r="57" spans="1:18">
      <c r="A57" s="15" t="s">
        <v>532</v>
      </c>
      <c r="B57" s="17" t="n">
        <v>6513</v>
      </c>
      <c r="C57" s="18">
        <f>(0.0/B57*100)</f>
        <v/>
      </c>
      <c r="D57" s="19" t="n">
        <v>6513</v>
      </c>
      <c r="E57" s="18" t="n">
        <v>402.70182307</v>
      </c>
      <c r="F57" s="20" t="n">
        <v>2.7455579</v>
      </c>
      <c r="G57" s="18" t="n">
        <v>382.56631458</v>
      </c>
      <c r="H57" s="20" t="n">
        <v>4.77999467</v>
      </c>
      <c r="I57" s="18" t="s">
        <v>481</v>
      </c>
      <c r="J57" s="20" t="s">
        <v>481</v>
      </c>
      <c r="K57" s="18" t="s">
        <v>481</v>
      </c>
      <c r="L57" s="20" t="s">
        <v>481</v>
      </c>
      <c r="M57" s="18" t="s">
        <v>481</v>
      </c>
      <c r="N57" s="20" t="s">
        <v>481</v>
      </c>
      <c r="O57" s="18" t="n">
        <v>273.288</v>
      </c>
      <c r="P57" s="20" t="n">
        <v>43.16667239</v>
      </c>
      <c r="Q57" s="18" t="n">
        <v>334.24577092</v>
      </c>
      <c r="R57" s="20" t="n">
        <v>15.42511992</v>
      </c>
    </row>
    <row r="58" spans="1:18">
      <c r="A58" s="15" t="s">
        <v>533</v>
      </c>
      <c r="B58" s="17" t="n">
        <v>7267</v>
      </c>
      <c r="C58" s="18">
        <f>(10.0/B58*100)</f>
        <v/>
      </c>
      <c r="D58" s="19" t="n">
        <v>7257</v>
      </c>
      <c r="E58" s="18" t="n">
        <v>415.24990065</v>
      </c>
      <c r="F58" s="20" t="n">
        <v>3.12887566</v>
      </c>
      <c r="G58" s="18" t="n">
        <v>401.04676887</v>
      </c>
      <c r="H58" s="20" t="n">
        <v>3.85056184</v>
      </c>
      <c r="I58" s="18" t="s">
        <v>481</v>
      </c>
      <c r="J58" s="20" t="s">
        <v>481</v>
      </c>
      <c r="K58" s="18" t="s">
        <v>481</v>
      </c>
      <c r="L58" s="20" t="s">
        <v>481</v>
      </c>
      <c r="M58" s="18" t="s">
        <v>481</v>
      </c>
      <c r="N58" s="20" t="s">
        <v>481</v>
      </c>
      <c r="O58" s="18" t="n">
        <v>276.76728625</v>
      </c>
      <c r="P58" s="20" t="n">
        <v>18.63883988</v>
      </c>
      <c r="Q58" s="18" t="n">
        <v>333.68058444</v>
      </c>
      <c r="R58" s="20" t="n">
        <v>12.51733582</v>
      </c>
    </row>
    <row r="59" spans="1:18">
      <c r="A59" s="15" t="s">
        <v>534</v>
      </c>
      <c r="B59" s="17" t="n">
        <v>4826</v>
      </c>
      <c r="C59" s="18">
        <f>(26.0/B59*100)</f>
        <v/>
      </c>
      <c r="D59" s="19" t="n">
        <v>4800</v>
      </c>
      <c r="E59" s="18" t="n">
        <v>348.55618855</v>
      </c>
      <c r="F59" s="20" t="n">
        <v>1.60383233</v>
      </c>
      <c r="G59" s="18" t="n">
        <v>364.91658731</v>
      </c>
      <c r="H59" s="20" t="n">
        <v>5.52397481</v>
      </c>
      <c r="I59" s="18" t="s">
        <v>481</v>
      </c>
      <c r="J59" s="20" t="s">
        <v>481</v>
      </c>
      <c r="K59" s="18" t="s">
        <v>481</v>
      </c>
      <c r="L59" s="20" t="s">
        <v>481</v>
      </c>
      <c r="M59" s="18" t="s">
        <v>481</v>
      </c>
      <c r="N59" s="20" t="s">
        <v>481</v>
      </c>
      <c r="O59" s="18" t="n">
        <v>260.77528461</v>
      </c>
      <c r="P59" s="20" t="n">
        <v>20.72306108</v>
      </c>
      <c r="Q59" s="18" t="n">
        <v>257.75986034</v>
      </c>
      <c r="R59" s="20" t="n">
        <v>10.13432091</v>
      </c>
    </row>
    <row r="60" spans="1:18">
      <c r="A60" s="15" t="s">
        <v>535</v>
      </c>
      <c r="B60" s="17" t="n">
        <v>4546</v>
      </c>
      <c r="C60" s="18">
        <f>(15.0/B60*100)</f>
        <v/>
      </c>
      <c r="D60" s="19" t="n">
        <v>4531</v>
      </c>
      <c r="E60" s="18" t="n">
        <v>346.13199139</v>
      </c>
      <c r="F60" s="20" t="n">
        <v>5.82828911</v>
      </c>
      <c r="G60" s="18" t="n">
        <v>351.85006816</v>
      </c>
      <c r="H60" s="20" t="n">
        <v>4.42254863</v>
      </c>
      <c r="I60" s="18" t="s">
        <v>481</v>
      </c>
      <c r="J60" s="20" t="s">
        <v>481</v>
      </c>
      <c r="K60" s="18" t="s">
        <v>481</v>
      </c>
      <c r="L60" s="20" t="s">
        <v>481</v>
      </c>
      <c r="M60" s="18" t="s">
        <v>481</v>
      </c>
      <c r="N60" s="20" t="s">
        <v>481</v>
      </c>
      <c r="O60" s="18" t="n">
        <v>220.65069844</v>
      </c>
      <c r="P60" s="20" t="n">
        <v>25.87071645</v>
      </c>
      <c r="Q60" s="18" t="n">
        <v>268.42506827</v>
      </c>
      <c r="R60" s="20" t="n">
        <v>14.43835221</v>
      </c>
    </row>
    <row r="61" spans="1:18">
      <c r="A61" s="15" t="s">
        <v>536</v>
      </c>
      <c r="B61" s="17" t="n">
        <v>6525</v>
      </c>
      <c r="C61" s="18">
        <f>(135.0/B61*100)</f>
        <v/>
      </c>
      <c r="D61" s="19" t="n">
        <v>6390</v>
      </c>
      <c r="E61" s="18" t="n">
        <v>474.45252356</v>
      </c>
      <c r="F61" s="20" t="n">
        <v>2.7846981</v>
      </c>
      <c r="G61" s="18" t="n">
        <v>466.26601097</v>
      </c>
      <c r="H61" s="20" t="n">
        <v>5.90105314</v>
      </c>
      <c r="I61" s="18" t="s">
        <v>481</v>
      </c>
      <c r="J61" s="20" t="s">
        <v>481</v>
      </c>
      <c r="K61" s="18" t="s">
        <v>481</v>
      </c>
      <c r="L61" s="20" t="s">
        <v>481</v>
      </c>
      <c r="M61" s="18" t="s">
        <v>481</v>
      </c>
      <c r="N61" s="20" t="s">
        <v>481</v>
      </c>
      <c r="O61" s="18" t="s">
        <v>481</v>
      </c>
      <c r="P61" s="20" t="s">
        <v>481</v>
      </c>
      <c r="Q61" s="18" t="n">
        <v>385.51571113</v>
      </c>
      <c r="R61" s="20" t="n">
        <v>16.57770303</v>
      </c>
    </row>
    <row r="62" spans="1:18">
      <c r="A62" s="15" t="s">
        <v>537</v>
      </c>
      <c r="B62" s="17" t="n">
        <v>4476</v>
      </c>
      <c r="C62" s="18">
        <f>(3.0/B62*100)</f>
        <v/>
      </c>
      <c r="D62" s="19" t="n">
        <v>4473</v>
      </c>
      <c r="E62" s="18" t="n">
        <v>508.32686332</v>
      </c>
      <c r="F62" s="20" t="n">
        <v>1.33633191</v>
      </c>
      <c r="G62" s="18" t="n">
        <v>509.82184472</v>
      </c>
      <c r="H62" s="20" t="n">
        <v>2.82305259</v>
      </c>
      <c r="I62" s="18" t="s">
        <v>481</v>
      </c>
      <c r="J62" s="20" t="s">
        <v>481</v>
      </c>
      <c r="K62" s="18" t="s">
        <v>481</v>
      </c>
      <c r="L62" s="20" t="s">
        <v>481</v>
      </c>
      <c r="M62" s="18" t="s">
        <v>481</v>
      </c>
      <c r="N62" s="20" t="s">
        <v>481</v>
      </c>
      <c r="O62" s="18" t="s">
        <v>481</v>
      </c>
      <c r="P62" s="20" t="s">
        <v>481</v>
      </c>
      <c r="Q62" s="18" t="n">
        <v>452.42592543</v>
      </c>
      <c r="R62" s="20" t="n">
        <v>29.99793975</v>
      </c>
    </row>
    <row r="63" spans="1:18">
      <c r="A63" s="15" t="s">
        <v>538</v>
      </c>
      <c r="B63" s="17" t="n">
        <v>5324</v>
      </c>
      <c r="C63" s="18">
        <f>(13.0/B63*100)</f>
        <v/>
      </c>
      <c r="D63" s="19" t="n">
        <v>5311</v>
      </c>
      <c r="E63" s="18" t="n">
        <v>355.38995477</v>
      </c>
      <c r="F63" s="20" t="n">
        <v>1.63255407</v>
      </c>
      <c r="G63" s="18" t="n">
        <v>345.48123994</v>
      </c>
      <c r="H63" s="20" t="n">
        <v>5.75264548</v>
      </c>
      <c r="I63" s="18" t="s">
        <v>481</v>
      </c>
      <c r="J63" s="20" t="s">
        <v>481</v>
      </c>
      <c r="K63" s="18" t="s">
        <v>481</v>
      </c>
      <c r="L63" s="20" t="s">
        <v>481</v>
      </c>
      <c r="M63" s="18" t="s">
        <v>481</v>
      </c>
      <c r="N63" s="20" t="s">
        <v>481</v>
      </c>
      <c r="O63" s="18" t="n">
        <v>285.33502668</v>
      </c>
      <c r="P63" s="20" t="n">
        <v>45.76514012</v>
      </c>
      <c r="Q63" s="18" t="n">
        <v>276.91614822</v>
      </c>
      <c r="R63" s="20" t="n">
        <v>8.24367247</v>
      </c>
    </row>
    <row r="64" spans="1:18">
      <c r="A64" s="15" t="s">
        <v>539</v>
      </c>
      <c r="B64" s="17" t="n">
        <v>3634</v>
      </c>
      <c r="C64" s="18">
        <f>(3.0/B64*100)</f>
        <v/>
      </c>
      <c r="D64" s="19" t="n">
        <v>3631</v>
      </c>
      <c r="E64" s="18" t="n">
        <v>450.8202495</v>
      </c>
      <c r="F64" s="20" t="n">
        <v>2.03516009</v>
      </c>
      <c r="G64" s="18" t="n">
        <v>435.73838569</v>
      </c>
      <c r="H64" s="20" t="n">
        <v>5.19535009</v>
      </c>
      <c r="I64" s="18" t="s">
        <v>481</v>
      </c>
      <c r="J64" s="20" t="s">
        <v>481</v>
      </c>
      <c r="K64" s="18" t="s">
        <v>481</v>
      </c>
      <c r="L64" s="20" t="s">
        <v>481</v>
      </c>
      <c r="M64" s="18" t="s">
        <v>481</v>
      </c>
      <c r="N64" s="20" t="s">
        <v>481</v>
      </c>
      <c r="O64" s="18" t="n">
        <v>319.4503</v>
      </c>
      <c r="P64" s="20" t="n">
        <v>19.6672448</v>
      </c>
      <c r="Q64" s="18" t="n">
        <v>314.01346753</v>
      </c>
      <c r="R64" s="20" t="n">
        <v>25.90058049</v>
      </c>
    </row>
    <row r="65" spans="1:18">
      <c r="A65" s="15" t="s">
        <v>540</v>
      </c>
      <c r="B65" s="17" t="n">
        <v>5325</v>
      </c>
      <c r="C65" s="18">
        <f>(14.0/B65*100)</f>
        <v/>
      </c>
      <c r="D65" s="19" t="n">
        <v>5311</v>
      </c>
      <c r="E65" s="18" t="n">
        <v>419.74064009</v>
      </c>
      <c r="F65" s="20" t="n">
        <v>2.88418942</v>
      </c>
      <c r="G65" s="18" t="n">
        <v>414.40150804</v>
      </c>
      <c r="H65" s="20" t="n">
        <v>3.32022376</v>
      </c>
      <c r="I65" s="18" t="s">
        <v>481</v>
      </c>
      <c r="J65" s="20" t="s">
        <v>481</v>
      </c>
      <c r="K65" s="18" t="s">
        <v>481</v>
      </c>
      <c r="L65" s="20" t="s">
        <v>481</v>
      </c>
      <c r="M65" s="18" t="n">
        <v>279.27392501</v>
      </c>
      <c r="N65" s="20" t="n">
        <v>60.62140357</v>
      </c>
      <c r="O65" s="18" t="n">
        <v>187.7048</v>
      </c>
      <c r="P65" s="20" t="n">
        <v>86.31724404000001</v>
      </c>
      <c r="Q65" s="18" t="n">
        <v>321.26437648</v>
      </c>
      <c r="R65" s="20" t="n">
        <v>10.23457781</v>
      </c>
    </row>
    <row r="66" spans="1:18">
      <c r="A66" s="15" t="s">
        <v>541</v>
      </c>
      <c r="B66" s="17" t="n">
        <v>5665</v>
      </c>
      <c r="C66" s="18">
        <f>(74.0/B66*100)</f>
        <v/>
      </c>
      <c r="D66" s="19" t="n">
        <v>5591</v>
      </c>
      <c r="E66" s="18" t="n">
        <v>427.46658053</v>
      </c>
      <c r="F66" s="20" t="n">
        <v>1.69410165</v>
      </c>
      <c r="G66" s="18" t="n">
        <v>440.9071581</v>
      </c>
      <c r="H66" s="20" t="n">
        <v>5.79995349</v>
      </c>
      <c r="I66" s="18" t="s">
        <v>481</v>
      </c>
      <c r="J66" s="20" t="s">
        <v>481</v>
      </c>
      <c r="K66" s="18" t="s">
        <v>481</v>
      </c>
      <c r="L66" s="20" t="s">
        <v>481</v>
      </c>
      <c r="M66" s="18" t="s">
        <v>481</v>
      </c>
      <c r="N66" s="20" t="s">
        <v>481</v>
      </c>
      <c r="O66" s="18" t="s">
        <v>481</v>
      </c>
      <c r="P66" s="20" t="s">
        <v>481</v>
      </c>
      <c r="Q66" s="18" t="n">
        <v>370.08206119</v>
      </c>
      <c r="R66" s="20" t="n">
        <v>13.43752588</v>
      </c>
    </row>
    <row r="67" spans="1:18">
      <c r="A67" s="15" t="s">
        <v>542</v>
      </c>
      <c r="B67" s="17" t="n">
        <v>6971</v>
      </c>
      <c r="C67" s="18">
        <f>(21.0/B67*100)</f>
        <v/>
      </c>
      <c r="D67" s="19" t="n">
        <v>6950</v>
      </c>
      <c r="E67" s="18" t="n">
        <v>396.247833</v>
      </c>
      <c r="F67" s="20" t="n">
        <v>3.14685945</v>
      </c>
      <c r="G67" s="18" t="n">
        <v>403.53868644</v>
      </c>
      <c r="H67" s="20" t="n">
        <v>3.51028075</v>
      </c>
      <c r="I67" s="18" t="s">
        <v>481</v>
      </c>
      <c r="J67" s="20" t="s">
        <v>481</v>
      </c>
      <c r="K67" s="18" t="s">
        <v>481</v>
      </c>
      <c r="L67" s="20" t="s">
        <v>481</v>
      </c>
      <c r="M67" s="18" t="s">
        <v>481</v>
      </c>
      <c r="N67" s="20" t="s">
        <v>481</v>
      </c>
      <c r="O67" s="18" t="s">
        <v>481</v>
      </c>
      <c r="P67" s="20" t="s">
        <v>481</v>
      </c>
      <c r="Q67" s="18" t="n">
        <v>280.05495839</v>
      </c>
      <c r="R67" s="20" t="n">
        <v>9.98275759</v>
      </c>
    </row>
    <row r="68" spans="1:18">
      <c r="A68" s="15" t="s">
        <v>543</v>
      </c>
      <c r="B68" s="17" t="n">
        <v>12083</v>
      </c>
      <c r="C68" s="18">
        <f>(27.0/B68*100)</f>
        <v/>
      </c>
      <c r="D68" s="19" t="n">
        <v>12056</v>
      </c>
      <c r="E68" s="18" t="n">
        <v>405.92420823</v>
      </c>
      <c r="F68" s="20" t="n">
        <v>1.2124157</v>
      </c>
      <c r="G68" s="18" t="n">
        <v>404.29269137</v>
      </c>
      <c r="H68" s="20" t="n">
        <v>3.08427763</v>
      </c>
      <c r="I68" s="18" t="s">
        <v>481</v>
      </c>
      <c r="J68" s="20" t="s">
        <v>481</v>
      </c>
      <c r="K68" s="18" t="s">
        <v>481</v>
      </c>
      <c r="L68" s="20" t="s">
        <v>481</v>
      </c>
      <c r="M68" s="18" t="s">
        <v>481</v>
      </c>
      <c r="N68" s="20" t="s">
        <v>481</v>
      </c>
      <c r="O68" s="18" t="s">
        <v>481</v>
      </c>
      <c r="P68" s="20" t="s">
        <v>481</v>
      </c>
      <c r="Q68" s="18" t="n">
        <v>287.68446717</v>
      </c>
      <c r="R68" s="20" t="n">
        <v>6.48798934</v>
      </c>
    </row>
    <row r="69" spans="1:18">
      <c r="A69" s="15" t="s">
        <v>544</v>
      </c>
      <c r="B69" s="17" t="n">
        <v>4876</v>
      </c>
      <c r="C69" s="18">
        <f>(0.0/B69*100)</f>
        <v/>
      </c>
      <c r="D69" s="19" t="n">
        <v>4876</v>
      </c>
      <c r="E69" s="18" t="n">
        <v>435.85153557</v>
      </c>
      <c r="F69" s="20" t="n">
        <v>4.13638965</v>
      </c>
      <c r="G69" s="18" t="n">
        <v>424.91321601</v>
      </c>
      <c r="H69" s="20" t="n">
        <v>5.75023896</v>
      </c>
      <c r="I69" s="18" t="s">
        <v>481</v>
      </c>
      <c r="J69" s="20" t="s">
        <v>481</v>
      </c>
      <c r="K69" s="18" t="s">
        <v>481</v>
      </c>
      <c r="L69" s="20" t="s">
        <v>481</v>
      </c>
      <c r="M69" s="18" t="n">
        <v>508.2821</v>
      </c>
      <c r="N69" s="20" t="n">
        <v>41.41095246</v>
      </c>
      <c r="O69" s="18" t="s">
        <v>481</v>
      </c>
      <c r="P69" s="20" t="s">
        <v>481</v>
      </c>
      <c r="Q69" s="18" t="n">
        <v>299.87142063</v>
      </c>
      <c r="R69" s="20" t="n">
        <v>32.53886346</v>
      </c>
    </row>
    <row r="70" spans="1:18">
      <c r="A70" s="15" t="s">
        <v>545</v>
      </c>
      <c r="B70" s="17" t="n">
        <v>6036</v>
      </c>
      <c r="C70" s="18">
        <f>(223.0/B70*100)</f>
        <v/>
      </c>
      <c r="D70" s="19" t="n">
        <v>5813</v>
      </c>
      <c r="E70" s="18" t="n">
        <v>496.08778101</v>
      </c>
      <c r="F70" s="20" t="n">
        <v>3.18402754</v>
      </c>
      <c r="G70" s="18" t="n">
        <v>505.35087267</v>
      </c>
      <c r="H70" s="20" t="n">
        <v>4.28120151</v>
      </c>
      <c r="I70" s="18" t="s">
        <v>481</v>
      </c>
      <c r="J70" s="20" t="s">
        <v>481</v>
      </c>
      <c r="K70" s="18" t="s">
        <v>481</v>
      </c>
      <c r="L70" s="20" t="s">
        <v>481</v>
      </c>
      <c r="M70" s="18" t="s">
        <v>481</v>
      </c>
      <c r="N70" s="20" t="s">
        <v>481</v>
      </c>
      <c r="O70" s="18" t="s">
        <v>481</v>
      </c>
      <c r="P70" s="20" t="s">
        <v>481</v>
      </c>
      <c r="Q70" s="18" t="n">
        <v>407.77931306</v>
      </c>
      <c r="R70" s="20" t="n">
        <v>12.28928691</v>
      </c>
    </row>
    <row r="71" spans="1:18">
      <c r="A71" s="15" t="s">
        <v>546</v>
      </c>
      <c r="B71" s="17" t="n">
        <v>6115</v>
      </c>
      <c r="C71" s="18">
        <f>(17.0/B71*100)</f>
        <v/>
      </c>
      <c r="D71" s="19" t="n">
        <v>6098</v>
      </c>
      <c r="E71" s="18" t="n">
        <v>541.690352</v>
      </c>
      <c r="F71" s="20" t="n">
        <v>2.1733517</v>
      </c>
      <c r="G71" s="18" t="n">
        <v>525.31430198</v>
      </c>
      <c r="H71" s="20" t="n">
        <v>3.022924</v>
      </c>
      <c r="I71" s="18" t="s">
        <v>481</v>
      </c>
      <c r="J71" s="20" t="s">
        <v>481</v>
      </c>
      <c r="K71" s="18" t="s">
        <v>481</v>
      </c>
      <c r="L71" s="20" t="s">
        <v>481</v>
      </c>
      <c r="M71" s="18" t="s">
        <v>481</v>
      </c>
      <c r="N71" s="20" t="s">
        <v>481</v>
      </c>
      <c r="O71" s="18" t="s">
        <v>481</v>
      </c>
      <c r="P71" s="20" t="s">
        <v>481</v>
      </c>
      <c r="Q71" s="18" t="n">
        <v>453.43999931</v>
      </c>
      <c r="R71" s="20" t="n">
        <v>24.9476119</v>
      </c>
    </row>
    <row r="72" spans="1:18">
      <c r="A72" s="15" t="s">
        <v>547</v>
      </c>
      <c r="B72" s="17" t="n">
        <v>7708</v>
      </c>
      <c r="C72" s="18">
        <f>(5.0/B72*100)</f>
        <v/>
      </c>
      <c r="D72" s="19" t="n">
        <v>7703</v>
      </c>
      <c r="E72" s="18" t="n">
        <v>494.9457999</v>
      </c>
      <c r="F72" s="20" t="n">
        <v>2.64891972</v>
      </c>
      <c r="G72" s="18" t="n">
        <v>505.18729018</v>
      </c>
      <c r="H72" s="20" t="n">
        <v>3.2053542</v>
      </c>
      <c r="I72" s="18" t="s">
        <v>481</v>
      </c>
      <c r="J72" s="20" t="s">
        <v>481</v>
      </c>
      <c r="K72" s="18" t="s">
        <v>481</v>
      </c>
      <c r="L72" s="20" t="s">
        <v>481</v>
      </c>
      <c r="M72" s="18" t="s">
        <v>481</v>
      </c>
      <c r="N72" s="20" t="s">
        <v>481</v>
      </c>
      <c r="O72" s="18" t="s">
        <v>481</v>
      </c>
      <c r="P72" s="20" t="s">
        <v>481</v>
      </c>
      <c r="Q72" s="18" t="n">
        <v>443.81836453</v>
      </c>
      <c r="R72" s="20" t="n">
        <v>25.68812913</v>
      </c>
    </row>
    <row r="73" spans="1:18">
      <c r="A73" s="15" t="s">
        <v>548</v>
      </c>
      <c r="B73" s="17" t="n">
        <v>8249</v>
      </c>
      <c r="C73" s="18">
        <f>(143.0/B73*100)</f>
        <v/>
      </c>
      <c r="D73" s="19" t="n">
        <v>8106</v>
      </c>
      <c r="E73" s="18" t="n">
        <v>410.02322664</v>
      </c>
      <c r="F73" s="20" t="n">
        <v>3.51719479</v>
      </c>
      <c r="G73" s="18" t="n">
        <v>410.9432933</v>
      </c>
      <c r="H73" s="20" t="n">
        <v>3.81658693</v>
      </c>
      <c r="I73" s="18" t="s">
        <v>481</v>
      </c>
      <c r="J73" s="20" t="s">
        <v>481</v>
      </c>
      <c r="K73" s="18" t="s">
        <v>481</v>
      </c>
      <c r="L73" s="20" t="s">
        <v>481</v>
      </c>
      <c r="M73" s="18" t="s">
        <v>481</v>
      </c>
      <c r="N73" s="20" t="s">
        <v>481</v>
      </c>
      <c r="O73" s="18" t="s">
        <v>481</v>
      </c>
      <c r="P73" s="20" t="s">
        <v>481</v>
      </c>
      <c r="Q73" s="18" t="n">
        <v>344.28974197</v>
      </c>
      <c r="R73" s="20" t="n">
        <v>19.24642281</v>
      </c>
    </row>
    <row r="74" spans="1:18">
      <c r="A74" s="15" t="s">
        <v>549</v>
      </c>
      <c r="B74" s="17" t="n">
        <v>4692</v>
      </c>
      <c r="C74" s="18">
        <f>(82.0/B74*100)</f>
        <v/>
      </c>
      <c r="D74" s="19" t="n">
        <v>4610</v>
      </c>
      <c r="E74" s="18" t="n">
        <v>433.4934573</v>
      </c>
      <c r="F74" s="20" t="n">
        <v>1.82967686</v>
      </c>
      <c r="G74" s="18" t="n">
        <v>421.96346433</v>
      </c>
      <c r="H74" s="20" t="n">
        <v>3.34742296</v>
      </c>
      <c r="I74" s="18" t="s">
        <v>481</v>
      </c>
      <c r="J74" s="20" t="s">
        <v>481</v>
      </c>
      <c r="K74" s="18" t="s">
        <v>481</v>
      </c>
      <c r="L74" s="20" t="s">
        <v>481</v>
      </c>
      <c r="M74" s="18" t="s">
        <v>481</v>
      </c>
      <c r="N74" s="20" t="s">
        <v>481</v>
      </c>
      <c r="O74" s="18" t="n">
        <v>346.52163216</v>
      </c>
      <c r="P74" s="20" t="n">
        <v>35.2581732</v>
      </c>
      <c r="Q74" s="18" t="n">
        <v>329.79242572</v>
      </c>
      <c r="R74" s="20" t="n">
        <v>12.18392151</v>
      </c>
    </row>
    <row r="75" spans="1:18">
      <c r="A75" s="15" t="s">
        <v>550</v>
      </c>
      <c r="B75" s="17" t="n">
        <v>5375</v>
      </c>
      <c r="C75" s="18">
        <f>(196.0/B75*100)</f>
        <v/>
      </c>
      <c r="D75" s="19" t="n">
        <v>5179</v>
      </c>
      <c r="E75" s="18" t="n">
        <v>365.08639887</v>
      </c>
      <c r="F75" s="20" t="n">
        <v>3.44411813</v>
      </c>
      <c r="G75" s="18" t="n">
        <v>358.01983536</v>
      </c>
      <c r="H75" s="20" t="n">
        <v>3.4854713</v>
      </c>
      <c r="I75" s="18" t="s">
        <v>481</v>
      </c>
      <c r="J75" s="20" t="s">
        <v>481</v>
      </c>
      <c r="K75" s="18" t="s">
        <v>481</v>
      </c>
      <c r="L75" s="20" t="s">
        <v>481</v>
      </c>
      <c r="M75" s="18" t="s">
        <v>481</v>
      </c>
      <c r="N75" s="20" t="s">
        <v>481</v>
      </c>
      <c r="O75" s="18" t="s">
        <v>481</v>
      </c>
      <c r="P75" s="20" t="s">
        <v>481</v>
      </c>
      <c r="Q75" s="18" t="n">
        <v>292.12243803</v>
      </c>
      <c r="R75" s="20" t="n">
        <v>10.9700346</v>
      </c>
    </row>
    <row r="76" spans="1:18">
      <c r="A76" s="15" t="s">
        <v>551</v>
      </c>
      <c r="B76" s="17" t="n">
        <v>14167</v>
      </c>
      <c r="C76" s="18">
        <f>(227.0/B76*100)</f>
        <v/>
      </c>
      <c r="D76" s="19" t="n">
        <v>13940</v>
      </c>
      <c r="E76" s="18" t="n">
        <v>433.74310108</v>
      </c>
      <c r="F76" s="20" t="n">
        <v>3.07939022</v>
      </c>
      <c r="G76" s="18" t="n">
        <v>439.82161746</v>
      </c>
      <c r="H76" s="20" t="n">
        <v>3.15750236</v>
      </c>
      <c r="I76" s="18" t="s">
        <v>481</v>
      </c>
      <c r="J76" s="20" t="s">
        <v>481</v>
      </c>
      <c r="K76" s="18" t="s">
        <v>481</v>
      </c>
      <c r="L76" s="20" t="s">
        <v>481</v>
      </c>
      <c r="M76" s="18" t="s">
        <v>481</v>
      </c>
      <c r="N76" s="20" t="s">
        <v>481</v>
      </c>
      <c r="O76" s="18" t="s">
        <v>481</v>
      </c>
      <c r="P76" s="20" t="s">
        <v>481</v>
      </c>
      <c r="Q76" s="18" t="n">
        <v>346.65671577</v>
      </c>
      <c r="R76" s="20" t="n">
        <v>8.216595999999999</v>
      </c>
    </row>
    <row r="77" spans="1:18">
      <c r="A77" s="15" t="s">
        <v>552</v>
      </c>
      <c r="B77" s="17" t="n">
        <v>6062</v>
      </c>
      <c r="C77" s="18">
        <f>(82.0/B77*100)</f>
        <v/>
      </c>
      <c r="D77" s="19" t="n">
        <v>5980</v>
      </c>
      <c r="E77" s="18" t="n">
        <v>441.11507811</v>
      </c>
      <c r="F77" s="20" t="n">
        <v>2.87684422</v>
      </c>
      <c r="G77" s="18" t="n">
        <v>438.0964339</v>
      </c>
      <c r="H77" s="20" t="n">
        <v>3.29355721</v>
      </c>
      <c r="I77" s="18" t="s">
        <v>481</v>
      </c>
      <c r="J77" s="20" t="s">
        <v>481</v>
      </c>
      <c r="K77" s="18" t="s">
        <v>481</v>
      </c>
      <c r="L77" s="20" t="s">
        <v>481</v>
      </c>
      <c r="M77" s="18" t="s">
        <v>481</v>
      </c>
      <c r="N77" s="20" t="s">
        <v>481</v>
      </c>
      <c r="O77" s="18" t="s">
        <v>481</v>
      </c>
      <c r="P77" s="20" t="s">
        <v>481</v>
      </c>
      <c r="Q77" s="18" t="n">
        <v>364.69042754</v>
      </c>
      <c r="R77" s="20" t="n">
        <v>6.92874261</v>
      </c>
    </row>
    <row r="78" spans="1:18">
      <c r="A78" s="15" t="s">
        <v>553</v>
      </c>
      <c r="B78" s="17" t="n">
        <v>5826</v>
      </c>
      <c r="C78" s="18">
        <f>(0.0/B78*100)</f>
        <v/>
      </c>
      <c r="D78" s="19" t="n">
        <v>5826</v>
      </c>
      <c r="E78" s="18" t="n">
        <v>487.73659105</v>
      </c>
      <c r="F78" s="20" t="n">
        <v>4.25603132</v>
      </c>
      <c r="G78" s="18" t="n">
        <v>486.37922645</v>
      </c>
      <c r="H78" s="20" t="n">
        <v>3.93773081</v>
      </c>
      <c r="I78" s="18" t="s">
        <v>481</v>
      </c>
      <c r="J78" s="20" t="s">
        <v>481</v>
      </c>
      <c r="K78" s="18" t="s">
        <v>481</v>
      </c>
      <c r="L78" s="20" t="s">
        <v>481</v>
      </c>
      <c r="M78" s="18" t="s">
        <v>481</v>
      </c>
      <c r="N78" s="20" t="s">
        <v>481</v>
      </c>
      <c r="O78" s="18" t="n">
        <v>386.4954</v>
      </c>
      <c r="P78" s="20" t="n">
        <v>38.04444239</v>
      </c>
      <c r="Q78" s="18" t="n">
        <v>427.38920371</v>
      </c>
      <c r="R78" s="20" t="n">
        <v>16.63571905</v>
      </c>
    </row>
    <row customHeight="1" ht="25" r="79" spans="1:18">
      <c r="A79" s="15" t="s">
        <v>554</v>
      </c>
      <c r="B79" s="17" t="n">
        <v>1657</v>
      </c>
      <c r="C79" s="18">
        <f>(41.0/B79*100)</f>
        <v/>
      </c>
      <c r="D79" s="19" t="n">
        <v>1616</v>
      </c>
      <c r="E79" s="18" t="n">
        <v>486.2962157</v>
      </c>
      <c r="F79" s="20" t="n">
        <v>7.56297195</v>
      </c>
      <c r="G79" s="18" t="n">
        <v>459.69631339</v>
      </c>
      <c r="H79" s="20" t="n">
        <v>7.87904321</v>
      </c>
      <c r="I79" s="18" t="s">
        <v>481</v>
      </c>
      <c r="J79" s="20" t="s">
        <v>481</v>
      </c>
      <c r="K79" s="18" t="s">
        <v>481</v>
      </c>
      <c r="L79" s="20" t="s">
        <v>481</v>
      </c>
      <c r="M79" s="18" t="s">
        <v>481</v>
      </c>
      <c r="N79" s="20" t="s">
        <v>481</v>
      </c>
      <c r="O79" s="18" t="s">
        <v>481</v>
      </c>
      <c r="P79" s="20" t="s">
        <v>481</v>
      </c>
      <c r="Q79" s="18" t="n">
        <v>314.91284471</v>
      </c>
      <c r="R79" s="20" t="n">
        <v>38.24552726</v>
      </c>
    </row>
    <row r="80" spans="1:18">
      <c r="A80" s="15" t="s">
        <v>555</v>
      </c>
      <c r="B80" s="17" t="n">
        <v>7841</v>
      </c>
      <c r="C80" s="18">
        <f>(0.0/B80*100)</f>
        <v/>
      </c>
      <c r="D80" s="19" t="n">
        <v>7841</v>
      </c>
      <c r="E80" s="18" t="n">
        <v>428.18994069</v>
      </c>
      <c r="F80" s="20" t="n">
        <v>3.39388448</v>
      </c>
      <c r="G80" s="18" t="n">
        <v>422.55309293</v>
      </c>
      <c r="H80" s="20" t="n">
        <v>5.81309517</v>
      </c>
      <c r="I80" s="18" t="s">
        <v>481</v>
      </c>
      <c r="J80" s="20" t="s">
        <v>481</v>
      </c>
      <c r="K80" s="18" t="s">
        <v>481</v>
      </c>
      <c r="L80" s="20" t="s">
        <v>481</v>
      </c>
      <c r="M80" s="18" t="s">
        <v>481</v>
      </c>
      <c r="N80" s="20" t="s">
        <v>481</v>
      </c>
      <c r="O80" s="18" t="s">
        <v>481</v>
      </c>
      <c r="P80" s="20" t="s">
        <v>481</v>
      </c>
      <c r="Q80" s="18" t="n">
        <v>389.78239699</v>
      </c>
      <c r="R80" s="20" t="n">
        <v>30.65100836</v>
      </c>
    </row>
    <row r="81" spans="1:18">
      <c r="A81" s="23" t="s">
        <v>556</v>
      </c>
      <c r="B81" s="17" t="n">
        <v>8861</v>
      </c>
      <c r="C81" s="18">
        <f>(76.0/B81*100)</f>
        <v/>
      </c>
      <c r="D81" s="19" t="n">
        <v>8785</v>
      </c>
      <c r="E81" s="18" t="n">
        <v>433.59554603</v>
      </c>
      <c r="F81" s="20" t="n">
        <v>3.62893554</v>
      </c>
      <c r="G81" s="18" t="n">
        <v>420.343419</v>
      </c>
      <c r="H81" s="20" t="n">
        <v>4.09980413</v>
      </c>
      <c r="I81" s="18" t="s">
        <v>481</v>
      </c>
      <c r="J81" s="20" t="s">
        <v>481</v>
      </c>
      <c r="K81" s="18" t="s">
        <v>481</v>
      </c>
      <c r="L81" s="20" t="s">
        <v>481</v>
      </c>
      <c r="M81" s="18" t="s">
        <v>481</v>
      </c>
      <c r="N81" s="20" t="s">
        <v>481</v>
      </c>
      <c r="O81" s="18" t="s">
        <v>481</v>
      </c>
      <c r="P81" s="20" t="s">
        <v>481</v>
      </c>
      <c r="Q81" s="18" t="n">
        <v>368.39415358</v>
      </c>
      <c r="R81" s="20" t="n">
        <v>25.83009141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610</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511.01143239</v>
      </c>
      <c r="F7" s="20" t="n">
        <v>1.73212459</v>
      </c>
      <c r="G7" s="18" t="n">
        <v>464.88714551</v>
      </c>
      <c r="H7" s="20" t="n">
        <v>3.54212766</v>
      </c>
      <c r="I7" s="18" t="s">
        <v>481</v>
      </c>
      <c r="J7" s="20" t="s">
        <v>481</v>
      </c>
      <c r="K7" s="18" t="s">
        <v>481</v>
      </c>
      <c r="L7" s="20" t="s">
        <v>481</v>
      </c>
      <c r="M7" s="18" t="s">
        <v>481</v>
      </c>
      <c r="N7" s="20" t="s">
        <v>481</v>
      </c>
      <c r="O7" s="18" t="s">
        <v>481</v>
      </c>
      <c r="P7" s="20" t="s">
        <v>481</v>
      </c>
      <c r="Q7" s="18" t="n">
        <v>401.2150563</v>
      </c>
      <c r="R7" s="20" t="n">
        <v>11.36744653</v>
      </c>
    </row>
    <row r="8" spans="1:18">
      <c r="A8" s="15" t="s">
        <v>483</v>
      </c>
      <c r="B8" s="17" t="n">
        <v>7007</v>
      </c>
      <c r="C8" s="18">
        <f>(20.0/B8*100)</f>
        <v/>
      </c>
      <c r="D8" s="19" t="n">
        <v>6987</v>
      </c>
      <c r="E8" s="18" t="n">
        <v>487.15911517</v>
      </c>
      <c r="F8" s="20" t="n">
        <v>2.84530255</v>
      </c>
      <c r="G8" s="18" t="n">
        <v>439.20340761</v>
      </c>
      <c r="H8" s="20" t="n">
        <v>8.06752781</v>
      </c>
      <c r="I8" s="18" t="s">
        <v>481</v>
      </c>
      <c r="J8" s="20" t="s">
        <v>481</v>
      </c>
      <c r="K8" s="18" t="s">
        <v>481</v>
      </c>
      <c r="L8" s="20" t="s">
        <v>481</v>
      </c>
      <c r="M8" s="18" t="s">
        <v>481</v>
      </c>
      <c r="N8" s="20" t="s">
        <v>481</v>
      </c>
      <c r="O8" s="18" t="s">
        <v>481</v>
      </c>
      <c r="P8" s="20" t="s">
        <v>481</v>
      </c>
      <c r="Q8" s="18" t="n">
        <v>425.91404293</v>
      </c>
      <c r="R8" s="20" t="n">
        <v>15.40122649</v>
      </c>
    </row>
    <row r="9" spans="1:18">
      <c r="A9" s="15" t="s">
        <v>484</v>
      </c>
      <c r="B9" s="17" t="n">
        <v>9651</v>
      </c>
      <c r="C9" s="18">
        <f>(77.0/B9*100)</f>
        <v/>
      </c>
      <c r="D9" s="19" t="n">
        <v>9574</v>
      </c>
      <c r="E9" s="18" t="n">
        <v>503.91584102</v>
      </c>
      <c r="F9" s="20" t="n">
        <v>2.37468281</v>
      </c>
      <c r="G9" s="18" t="n">
        <v>446.13979606</v>
      </c>
      <c r="H9" s="20" t="n">
        <v>5.83874575</v>
      </c>
      <c r="I9" s="18" t="s">
        <v>481</v>
      </c>
      <c r="J9" s="20" t="s">
        <v>481</v>
      </c>
      <c r="K9" s="18" t="s">
        <v>481</v>
      </c>
      <c r="L9" s="20" t="s">
        <v>481</v>
      </c>
      <c r="M9" s="18" t="s">
        <v>481</v>
      </c>
      <c r="N9" s="20" t="s">
        <v>481</v>
      </c>
      <c r="O9" s="18" t="s">
        <v>481</v>
      </c>
      <c r="P9" s="20" t="s">
        <v>481</v>
      </c>
      <c r="Q9" s="18" t="n">
        <v>385.52218844</v>
      </c>
      <c r="R9" s="20" t="n">
        <v>11.35834355</v>
      </c>
    </row>
    <row r="10" spans="1:18">
      <c r="A10" s="15" t="s">
        <v>485</v>
      </c>
      <c r="B10" s="17" t="n">
        <v>20058</v>
      </c>
      <c r="C10" s="18">
        <f>(521.0/B10*100)</f>
        <v/>
      </c>
      <c r="D10" s="19" t="n">
        <v>19537</v>
      </c>
      <c r="E10" s="18" t="n">
        <v>531.32798876</v>
      </c>
      <c r="F10" s="20" t="n">
        <v>2.30548866</v>
      </c>
      <c r="G10" s="18" t="n">
        <v>496.79346618</v>
      </c>
      <c r="H10" s="20" t="n">
        <v>4.66763439</v>
      </c>
      <c r="I10" s="18" t="s">
        <v>481</v>
      </c>
      <c r="J10" s="20" t="s">
        <v>481</v>
      </c>
      <c r="K10" s="18" t="s">
        <v>481</v>
      </c>
      <c r="L10" s="20" t="s">
        <v>481</v>
      </c>
      <c r="M10" s="18" t="s">
        <v>481</v>
      </c>
      <c r="N10" s="20" t="s">
        <v>481</v>
      </c>
      <c r="O10" s="18" t="s">
        <v>481</v>
      </c>
      <c r="P10" s="20" t="s">
        <v>481</v>
      </c>
      <c r="Q10" s="18" t="n">
        <v>442.75050599</v>
      </c>
      <c r="R10" s="20" t="n">
        <v>13.03369763</v>
      </c>
    </row>
    <row r="11" spans="1:18">
      <c r="A11" s="15" t="s">
        <v>486</v>
      </c>
      <c r="B11" s="17" t="n">
        <v>7053</v>
      </c>
      <c r="C11" s="18">
        <f>(45.0/B11*100)</f>
        <v/>
      </c>
      <c r="D11" s="19" t="n">
        <v>7008</v>
      </c>
      <c r="E11" s="18" t="n">
        <v>461.22461106</v>
      </c>
      <c r="F11" s="20" t="n">
        <v>2.59457087</v>
      </c>
      <c r="G11" s="18" t="n">
        <v>447.11056163</v>
      </c>
      <c r="H11" s="20" t="n">
        <v>5.08612378</v>
      </c>
      <c r="I11" s="18" t="s">
        <v>481</v>
      </c>
      <c r="J11" s="20" t="s">
        <v>481</v>
      </c>
      <c r="K11" s="18" t="s">
        <v>481</v>
      </c>
      <c r="L11" s="20" t="s">
        <v>481</v>
      </c>
      <c r="M11" s="18" t="s">
        <v>481</v>
      </c>
      <c r="N11" s="20" t="s">
        <v>481</v>
      </c>
      <c r="O11" s="18" t="s">
        <v>481</v>
      </c>
      <c r="P11" s="20" t="s">
        <v>481</v>
      </c>
      <c r="Q11" s="18" t="n">
        <v>410.10673397</v>
      </c>
      <c r="R11" s="20" t="n">
        <v>13.03362932</v>
      </c>
    </row>
    <row r="12" spans="1:18">
      <c r="A12" s="15" t="s">
        <v>487</v>
      </c>
      <c r="B12" s="17" t="n">
        <v>6894</v>
      </c>
      <c r="C12" s="18">
        <f>(56.0/B12*100)</f>
        <v/>
      </c>
      <c r="D12" s="19" t="n">
        <v>6838</v>
      </c>
      <c r="E12" s="18" t="n">
        <v>494.60080534</v>
      </c>
      <c r="F12" s="20" t="n">
        <v>2.30171266</v>
      </c>
      <c r="G12" s="18" t="n">
        <v>462.37168684</v>
      </c>
      <c r="H12" s="20" t="n">
        <v>5.75655885</v>
      </c>
      <c r="I12" s="18" t="s">
        <v>481</v>
      </c>
      <c r="J12" s="20" t="s">
        <v>481</v>
      </c>
      <c r="K12" s="18" t="s">
        <v>481</v>
      </c>
      <c r="L12" s="20" t="s">
        <v>481</v>
      </c>
      <c r="M12" s="18" t="s">
        <v>481</v>
      </c>
      <c r="N12" s="20" t="s">
        <v>481</v>
      </c>
      <c r="O12" s="18" t="s">
        <v>481</v>
      </c>
      <c r="P12" s="20" t="s">
        <v>481</v>
      </c>
      <c r="Q12" s="18" t="n">
        <v>341.22478148</v>
      </c>
      <c r="R12" s="20" t="n">
        <v>10.6469635</v>
      </c>
    </row>
    <row r="13" spans="1:18">
      <c r="A13" s="15" t="s">
        <v>488</v>
      </c>
      <c r="B13" s="17" t="n">
        <v>7161</v>
      </c>
      <c r="C13" s="18">
        <f>(98.0/B13*100)</f>
        <v/>
      </c>
      <c r="D13" s="19" t="n">
        <v>7063</v>
      </c>
      <c r="E13" s="18" t="n">
        <v>503.07680022</v>
      </c>
      <c r="F13" s="20" t="n">
        <v>2.47993866</v>
      </c>
      <c r="G13" s="18" t="n">
        <v>459.57185141</v>
      </c>
      <c r="H13" s="20" t="n">
        <v>7.84050495</v>
      </c>
      <c r="I13" s="18" t="s">
        <v>481</v>
      </c>
      <c r="J13" s="20" t="s">
        <v>481</v>
      </c>
      <c r="K13" s="18" t="s">
        <v>481</v>
      </c>
      <c r="L13" s="20" t="s">
        <v>481</v>
      </c>
      <c r="M13" s="18" t="s">
        <v>481</v>
      </c>
      <c r="N13" s="20" t="s">
        <v>481</v>
      </c>
      <c r="O13" s="18" t="s">
        <v>481</v>
      </c>
      <c r="P13" s="20" t="s">
        <v>481</v>
      </c>
      <c r="Q13" s="18" t="n">
        <v>426.12933014</v>
      </c>
      <c r="R13" s="20" t="n">
        <v>18.53708711</v>
      </c>
    </row>
    <row r="14" spans="1:18">
      <c r="A14" s="15" t="s">
        <v>489</v>
      </c>
      <c r="B14" s="17" t="n">
        <v>5587</v>
      </c>
      <c r="C14" s="18">
        <f>(74.0/B14*100)</f>
        <v/>
      </c>
      <c r="D14" s="19" t="n">
        <v>5513</v>
      </c>
      <c r="E14" s="18" t="n">
        <v>521.14273013</v>
      </c>
      <c r="F14" s="20" t="n">
        <v>2.19671323</v>
      </c>
      <c r="G14" s="18" t="n">
        <v>506.51832536</v>
      </c>
      <c r="H14" s="20" t="n">
        <v>6.36935004</v>
      </c>
      <c r="I14" s="18" t="s">
        <v>481</v>
      </c>
      <c r="J14" s="20" t="s">
        <v>481</v>
      </c>
      <c r="K14" s="18" t="s">
        <v>481</v>
      </c>
      <c r="L14" s="20" t="s">
        <v>481</v>
      </c>
      <c r="M14" s="18" t="s">
        <v>481</v>
      </c>
      <c r="N14" s="20" t="s">
        <v>481</v>
      </c>
      <c r="O14" s="18" t="s">
        <v>481</v>
      </c>
      <c r="P14" s="20" t="s">
        <v>481</v>
      </c>
      <c r="Q14" s="18" t="n">
        <v>459.17977313</v>
      </c>
      <c r="R14" s="20" t="n">
        <v>22.69503928</v>
      </c>
    </row>
    <row r="15" spans="1:18">
      <c r="A15" s="15" t="s">
        <v>490</v>
      </c>
      <c r="B15" s="17" t="n">
        <v>5882</v>
      </c>
      <c r="C15" s="18">
        <f>(53.0/B15*100)</f>
        <v/>
      </c>
      <c r="D15" s="19" t="n">
        <v>5829</v>
      </c>
      <c r="E15" s="18" t="n">
        <v>528.3410746</v>
      </c>
      <c r="F15" s="20" t="n">
        <v>2.51896252</v>
      </c>
      <c r="G15" s="18" t="n">
        <v>501.30147887</v>
      </c>
      <c r="H15" s="20" t="n">
        <v>8.08383622</v>
      </c>
      <c r="I15" s="18" t="s">
        <v>481</v>
      </c>
      <c r="J15" s="20" t="s">
        <v>481</v>
      </c>
      <c r="K15" s="18" t="s">
        <v>481</v>
      </c>
      <c r="L15" s="20" t="s">
        <v>481</v>
      </c>
      <c r="M15" s="18" t="s">
        <v>481</v>
      </c>
      <c r="N15" s="20" t="s">
        <v>481</v>
      </c>
      <c r="O15" s="18" t="s">
        <v>481</v>
      </c>
      <c r="P15" s="20" t="s">
        <v>481</v>
      </c>
      <c r="Q15" s="18" t="n">
        <v>431.65984363</v>
      </c>
      <c r="R15" s="20" t="n">
        <v>22.7949797</v>
      </c>
    </row>
    <row r="16" spans="1:18">
      <c r="A16" s="15" t="s">
        <v>491</v>
      </c>
      <c r="B16" s="17" t="n">
        <v>6108</v>
      </c>
      <c r="C16" s="18">
        <f>(98.0/B16*100)</f>
        <v/>
      </c>
      <c r="D16" s="19" t="n">
        <v>6010</v>
      </c>
      <c r="E16" s="18" t="n">
        <v>505.86721011</v>
      </c>
      <c r="F16" s="20" t="n">
        <v>2.29581645</v>
      </c>
      <c r="G16" s="18" t="n">
        <v>430.3892356</v>
      </c>
      <c r="H16" s="20" t="n">
        <v>8.83468467</v>
      </c>
      <c r="I16" s="18" t="s">
        <v>481</v>
      </c>
      <c r="J16" s="20" t="s">
        <v>481</v>
      </c>
      <c r="K16" s="18" t="s">
        <v>481</v>
      </c>
      <c r="L16" s="20" t="s">
        <v>481</v>
      </c>
      <c r="M16" s="18" t="s">
        <v>481</v>
      </c>
      <c r="N16" s="20" t="s">
        <v>481</v>
      </c>
      <c r="O16" s="18" t="s">
        <v>481</v>
      </c>
      <c r="P16" s="20" t="s">
        <v>481</v>
      </c>
      <c r="Q16" s="18" t="n">
        <v>397.38100835</v>
      </c>
      <c r="R16" s="20" t="n">
        <v>19.52078085</v>
      </c>
    </row>
    <row r="17" spans="1:18">
      <c r="A17" s="15" t="s">
        <v>492</v>
      </c>
      <c r="B17" s="17" t="n">
        <v>6504</v>
      </c>
      <c r="C17" s="18">
        <f>(658.0/B17*100)</f>
        <v/>
      </c>
      <c r="D17" s="19" t="n">
        <v>5846</v>
      </c>
      <c r="E17" s="18" t="n">
        <v>518.6425477400001</v>
      </c>
      <c r="F17" s="20" t="n">
        <v>3.00325008</v>
      </c>
      <c r="G17" s="18" t="n">
        <v>452.00836993</v>
      </c>
      <c r="H17" s="20" t="n">
        <v>8.05921891</v>
      </c>
      <c r="I17" s="18" t="s">
        <v>481</v>
      </c>
      <c r="J17" s="20" t="s">
        <v>481</v>
      </c>
      <c r="K17" s="18" t="s">
        <v>481</v>
      </c>
      <c r="L17" s="20" t="s">
        <v>481</v>
      </c>
      <c r="M17" s="18" t="s">
        <v>481</v>
      </c>
      <c r="N17" s="20" t="s">
        <v>481</v>
      </c>
      <c r="O17" s="18" t="s">
        <v>481</v>
      </c>
      <c r="P17" s="20" t="s">
        <v>481</v>
      </c>
      <c r="Q17" s="18" t="n">
        <v>448.21735936</v>
      </c>
      <c r="R17" s="20" t="n">
        <v>13.36494017</v>
      </c>
    </row>
    <row r="18" spans="1:18">
      <c r="A18" s="15" t="s">
        <v>493</v>
      </c>
      <c r="B18" s="17" t="n">
        <v>5532</v>
      </c>
      <c r="C18" s="18">
        <f>(28.0/B18*100)</f>
        <v/>
      </c>
      <c r="D18" s="19" t="n">
        <v>5504</v>
      </c>
      <c r="E18" s="18" t="n">
        <v>472.01689075</v>
      </c>
      <c r="F18" s="20" t="n">
        <v>4.3671243</v>
      </c>
      <c r="G18" s="18" t="n">
        <v>451.0122793</v>
      </c>
      <c r="H18" s="20" t="n">
        <v>5.51668969</v>
      </c>
      <c r="I18" s="18" t="s">
        <v>481</v>
      </c>
      <c r="J18" s="20" t="s">
        <v>481</v>
      </c>
      <c r="K18" s="18" t="s">
        <v>481</v>
      </c>
      <c r="L18" s="20" t="s">
        <v>481</v>
      </c>
      <c r="M18" s="18" t="s">
        <v>481</v>
      </c>
      <c r="N18" s="20" t="s">
        <v>481</v>
      </c>
      <c r="O18" s="18" t="s">
        <v>481</v>
      </c>
      <c r="P18" s="20" t="s">
        <v>481</v>
      </c>
      <c r="Q18" s="18" t="n">
        <v>382.75493105</v>
      </c>
      <c r="R18" s="20" t="n">
        <v>13.20573125</v>
      </c>
    </row>
    <row r="19" spans="1:18">
      <c r="A19" s="15" t="s">
        <v>494</v>
      </c>
      <c r="B19" s="17" t="n">
        <v>5658</v>
      </c>
      <c r="C19" s="18">
        <f>(61.0/B19*100)</f>
        <v/>
      </c>
      <c r="D19" s="19" t="n">
        <v>5597</v>
      </c>
      <c r="E19" s="18" t="n">
        <v>473.44251774</v>
      </c>
      <c r="F19" s="20" t="n">
        <v>2.69202818</v>
      </c>
      <c r="G19" s="18" t="n">
        <v>432.78775572</v>
      </c>
      <c r="H19" s="20" t="n">
        <v>6.43240789</v>
      </c>
      <c r="I19" s="18" t="s">
        <v>481</v>
      </c>
      <c r="J19" s="20" t="s">
        <v>481</v>
      </c>
      <c r="K19" s="18" t="s">
        <v>481</v>
      </c>
      <c r="L19" s="20" t="s">
        <v>481</v>
      </c>
      <c r="M19" s="18" t="s">
        <v>481</v>
      </c>
      <c r="N19" s="20" t="s">
        <v>481</v>
      </c>
      <c r="O19" s="18" t="s">
        <v>481</v>
      </c>
      <c r="P19" s="20" t="s">
        <v>481</v>
      </c>
      <c r="Q19" s="18" t="n">
        <v>379.80383198</v>
      </c>
      <c r="R19" s="20" t="n">
        <v>20.21336217</v>
      </c>
    </row>
    <row r="20" spans="1:18">
      <c r="A20" s="15" t="s">
        <v>495</v>
      </c>
      <c r="B20" s="17" t="n">
        <v>3371</v>
      </c>
      <c r="C20" s="18">
        <f>(75.0/B20*100)</f>
        <v/>
      </c>
      <c r="D20" s="19" t="n">
        <v>3296</v>
      </c>
      <c r="E20" s="18" t="n">
        <v>483.57845721</v>
      </c>
      <c r="F20" s="20" t="n">
        <v>1.97273512</v>
      </c>
      <c r="G20" s="18" t="n">
        <v>459.02614116</v>
      </c>
      <c r="H20" s="20" t="n">
        <v>10.16403026</v>
      </c>
      <c r="I20" s="18" t="s">
        <v>481</v>
      </c>
      <c r="J20" s="20" t="s">
        <v>481</v>
      </c>
      <c r="K20" s="18" t="s">
        <v>481</v>
      </c>
      <c r="L20" s="20" t="s">
        <v>481</v>
      </c>
      <c r="M20" s="18" t="s">
        <v>481</v>
      </c>
      <c r="N20" s="20" t="s">
        <v>481</v>
      </c>
      <c r="O20" s="18" t="s">
        <v>481</v>
      </c>
      <c r="P20" s="20" t="s">
        <v>481</v>
      </c>
      <c r="Q20" s="18" t="n">
        <v>358.64182464</v>
      </c>
      <c r="R20" s="20" t="n">
        <v>35.03283688</v>
      </c>
    </row>
    <row r="21" spans="1:18">
      <c r="A21" s="15" t="s">
        <v>496</v>
      </c>
      <c r="B21" s="17" t="n">
        <v>5741</v>
      </c>
      <c r="C21" s="18">
        <f>(44.0/B21*100)</f>
        <v/>
      </c>
      <c r="D21" s="19" t="n">
        <v>5697</v>
      </c>
      <c r="E21" s="18" t="n">
        <v>525.1805064599999</v>
      </c>
      <c r="F21" s="20" t="n">
        <v>2.28870055</v>
      </c>
      <c r="G21" s="18" t="n">
        <v>492.95047785</v>
      </c>
      <c r="H21" s="20" t="n">
        <v>5.0826747</v>
      </c>
      <c r="I21" s="18" t="s">
        <v>481</v>
      </c>
      <c r="J21" s="20" t="s">
        <v>481</v>
      </c>
      <c r="K21" s="18" t="s">
        <v>481</v>
      </c>
      <c r="L21" s="20" t="s">
        <v>481</v>
      </c>
      <c r="M21" s="18" t="s">
        <v>481</v>
      </c>
      <c r="N21" s="20" t="s">
        <v>481</v>
      </c>
      <c r="O21" s="18" t="s">
        <v>481</v>
      </c>
      <c r="P21" s="20" t="s">
        <v>481</v>
      </c>
      <c r="Q21" s="18" t="n">
        <v>435.01554157</v>
      </c>
      <c r="R21" s="20" t="n">
        <v>13.07878949</v>
      </c>
    </row>
    <row r="22" spans="1:18">
      <c r="A22" s="15" t="s">
        <v>497</v>
      </c>
      <c r="B22" s="17" t="n">
        <v>6598</v>
      </c>
      <c r="C22" s="18">
        <f>(32.0/B22*100)</f>
        <v/>
      </c>
      <c r="D22" s="19" t="n">
        <v>6566</v>
      </c>
      <c r="E22" s="18" t="n">
        <v>483.91559727</v>
      </c>
      <c r="F22" s="20" t="n">
        <v>3.66734741</v>
      </c>
      <c r="G22" s="18" t="n">
        <v>445.08186024</v>
      </c>
      <c r="H22" s="20" t="n">
        <v>8.6010648</v>
      </c>
      <c r="I22" s="18" t="s">
        <v>481</v>
      </c>
      <c r="J22" s="20" t="s">
        <v>481</v>
      </c>
      <c r="K22" s="18" t="s">
        <v>481</v>
      </c>
      <c r="L22" s="20" t="s">
        <v>481</v>
      </c>
      <c r="M22" s="18" t="s">
        <v>481</v>
      </c>
      <c r="N22" s="20" t="s">
        <v>481</v>
      </c>
      <c r="O22" s="18" t="n">
        <v>427.49176408</v>
      </c>
      <c r="P22" s="20" t="n">
        <v>38.47985727</v>
      </c>
      <c r="Q22" s="18" t="n">
        <v>361.49195177</v>
      </c>
      <c r="R22" s="20" t="n">
        <v>16.39211244</v>
      </c>
    </row>
    <row r="23" spans="1:18">
      <c r="A23" s="15" t="s">
        <v>498</v>
      </c>
      <c r="B23" s="17" t="n">
        <v>11583</v>
      </c>
      <c r="C23" s="18">
        <f>(210.0/B23*100)</f>
        <v/>
      </c>
      <c r="D23" s="19" t="n">
        <v>11373</v>
      </c>
      <c r="E23" s="18" t="n">
        <v>488.80271143</v>
      </c>
      <c r="F23" s="20" t="n">
        <v>2.69249717</v>
      </c>
      <c r="G23" s="18" t="n">
        <v>453.64035247</v>
      </c>
      <c r="H23" s="20" t="n">
        <v>5.60507275</v>
      </c>
      <c r="I23" s="18" t="s">
        <v>481</v>
      </c>
      <c r="J23" s="20" t="s">
        <v>481</v>
      </c>
      <c r="K23" s="18" t="s">
        <v>481</v>
      </c>
      <c r="L23" s="20" t="s">
        <v>481</v>
      </c>
      <c r="M23" s="18" t="s">
        <v>481</v>
      </c>
      <c r="N23" s="20" t="s">
        <v>481</v>
      </c>
      <c r="O23" s="18" t="s">
        <v>481</v>
      </c>
      <c r="P23" s="20" t="s">
        <v>481</v>
      </c>
      <c r="Q23" s="18" t="n">
        <v>397.13048606</v>
      </c>
      <c r="R23" s="20" t="n">
        <v>22.65242747</v>
      </c>
    </row>
    <row r="24" spans="1:18">
      <c r="A24" s="15" t="s">
        <v>499</v>
      </c>
      <c r="B24" s="17" t="n">
        <v>6647</v>
      </c>
      <c r="C24" s="18">
        <f>(7.0/B24*100)</f>
        <v/>
      </c>
      <c r="D24" s="19" t="n">
        <v>6640</v>
      </c>
      <c r="E24" s="18" t="n">
        <v>518.43663979</v>
      </c>
      <c r="F24" s="20" t="n">
        <v>3.19418092</v>
      </c>
      <c r="G24" s="18" t="n">
        <v>502.86404058</v>
      </c>
      <c r="H24" s="20" t="n">
        <v>4.81599287</v>
      </c>
      <c r="I24" s="18" t="s">
        <v>481</v>
      </c>
      <c r="J24" s="20" t="s">
        <v>481</v>
      </c>
      <c r="K24" s="18" t="s">
        <v>481</v>
      </c>
      <c r="L24" s="20" t="s">
        <v>481</v>
      </c>
      <c r="M24" s="18" t="s">
        <v>481</v>
      </c>
      <c r="N24" s="20" t="s">
        <v>481</v>
      </c>
      <c r="O24" s="18" t="s">
        <v>481</v>
      </c>
      <c r="P24" s="20" t="s">
        <v>481</v>
      </c>
      <c r="Q24" s="18" t="n">
        <v>419.58520025</v>
      </c>
      <c r="R24" s="20" t="n">
        <v>20.52351136</v>
      </c>
    </row>
    <row r="25" spans="1:18">
      <c r="A25" s="15" t="s">
        <v>500</v>
      </c>
      <c r="B25" s="17" t="n">
        <v>5581</v>
      </c>
      <c r="C25" s="18">
        <f>(24.0/B25*100)</f>
        <v/>
      </c>
      <c r="D25" s="19" t="n">
        <v>5557</v>
      </c>
      <c r="E25" s="18" t="n">
        <v>521.55303718</v>
      </c>
      <c r="F25" s="20" t="n">
        <v>3.5368337</v>
      </c>
      <c r="G25" s="18" t="n">
        <v>501.66336952</v>
      </c>
      <c r="H25" s="20" t="n">
        <v>5.31952352</v>
      </c>
      <c r="I25" s="18" t="s">
        <v>481</v>
      </c>
      <c r="J25" s="20" t="s">
        <v>481</v>
      </c>
      <c r="K25" s="18" t="s">
        <v>481</v>
      </c>
      <c r="L25" s="20" t="s">
        <v>481</v>
      </c>
      <c r="M25" s="18" t="s">
        <v>481</v>
      </c>
      <c r="N25" s="20" t="s">
        <v>481</v>
      </c>
      <c r="O25" s="18" t="s">
        <v>481</v>
      </c>
      <c r="P25" s="20" t="s">
        <v>481</v>
      </c>
      <c r="Q25" s="18" t="n">
        <v>432.04292645</v>
      </c>
      <c r="R25" s="20" t="n">
        <v>19.01096847</v>
      </c>
    </row>
    <row r="26" spans="1:18">
      <c r="A26" s="15" t="s">
        <v>501</v>
      </c>
      <c r="B26" s="17" t="n">
        <v>4869</v>
      </c>
      <c r="C26" s="18">
        <f>(32.0/B26*100)</f>
        <v/>
      </c>
      <c r="D26" s="19" t="n">
        <v>4837</v>
      </c>
      <c r="E26" s="18" t="n">
        <v>489.3582582</v>
      </c>
      <c r="F26" s="20" t="n">
        <v>1.78962152</v>
      </c>
      <c r="G26" s="18" t="n">
        <v>476.56363257</v>
      </c>
      <c r="H26" s="20" t="n">
        <v>5.73849912</v>
      </c>
      <c r="I26" s="18" t="s">
        <v>481</v>
      </c>
      <c r="J26" s="20" t="s">
        <v>481</v>
      </c>
      <c r="K26" s="18" t="s">
        <v>481</v>
      </c>
      <c r="L26" s="20" t="s">
        <v>481</v>
      </c>
      <c r="M26" s="18" t="s">
        <v>481</v>
      </c>
      <c r="N26" s="20" t="s">
        <v>481</v>
      </c>
      <c r="O26" s="18" t="s">
        <v>481</v>
      </c>
      <c r="P26" s="20" t="s">
        <v>481</v>
      </c>
      <c r="Q26" s="18" t="n">
        <v>434.56165365</v>
      </c>
      <c r="R26" s="20" t="n">
        <v>26.47815834</v>
      </c>
    </row>
    <row r="27" spans="1:18">
      <c r="A27" s="15" t="s">
        <v>502</v>
      </c>
      <c r="B27" s="17" t="n">
        <v>5299</v>
      </c>
      <c r="C27" s="18">
        <f>(17.0/B27*100)</f>
        <v/>
      </c>
      <c r="D27" s="19" t="n">
        <v>5282</v>
      </c>
      <c r="E27" s="18" t="n">
        <v>485.1638385</v>
      </c>
      <c r="F27" s="20" t="n">
        <v>1.47743472</v>
      </c>
      <c r="G27" s="18" t="n">
        <v>425.71628483</v>
      </c>
      <c r="H27" s="20" t="n">
        <v>7.00001123</v>
      </c>
      <c r="I27" s="18" t="s">
        <v>481</v>
      </c>
      <c r="J27" s="20" t="s">
        <v>481</v>
      </c>
      <c r="K27" s="18" t="s">
        <v>481</v>
      </c>
      <c r="L27" s="20" t="s">
        <v>481</v>
      </c>
      <c r="M27" s="18" t="s">
        <v>481</v>
      </c>
      <c r="N27" s="20" t="s">
        <v>481</v>
      </c>
      <c r="O27" s="18" t="s">
        <v>481</v>
      </c>
      <c r="P27" s="20" t="s">
        <v>481</v>
      </c>
      <c r="Q27" s="18" t="n">
        <v>397.4943752</v>
      </c>
      <c r="R27" s="20" t="n">
        <v>19.40649695</v>
      </c>
    </row>
    <row r="28" spans="1:18">
      <c r="A28" s="15" t="s">
        <v>503</v>
      </c>
      <c r="B28" s="17" t="n">
        <v>7568</v>
      </c>
      <c r="C28" s="18">
        <f>(51.0/B28*100)</f>
        <v/>
      </c>
      <c r="D28" s="19" t="n">
        <v>7517</v>
      </c>
      <c r="E28" s="18" t="n">
        <v>427.4518723</v>
      </c>
      <c r="F28" s="20" t="n">
        <v>2.69506525</v>
      </c>
      <c r="G28" s="18" t="n">
        <v>415.54721138</v>
      </c>
      <c r="H28" s="20" t="n">
        <v>3.45824859</v>
      </c>
      <c r="I28" s="18" t="s">
        <v>481</v>
      </c>
      <c r="J28" s="20" t="s">
        <v>481</v>
      </c>
      <c r="K28" s="18" t="s">
        <v>481</v>
      </c>
      <c r="L28" s="20" t="s">
        <v>481</v>
      </c>
      <c r="M28" s="18" t="s">
        <v>481</v>
      </c>
      <c r="N28" s="20" t="s">
        <v>481</v>
      </c>
      <c r="O28" s="18" t="s">
        <v>481</v>
      </c>
      <c r="P28" s="20" t="s">
        <v>481</v>
      </c>
      <c r="Q28" s="18" t="n">
        <v>363.6602247</v>
      </c>
      <c r="R28" s="20" t="n">
        <v>12.09758999</v>
      </c>
    </row>
    <row r="29" spans="1:18">
      <c r="A29" s="15" t="s">
        <v>504</v>
      </c>
      <c r="B29" s="17" t="n">
        <v>5385</v>
      </c>
      <c r="C29" s="18">
        <f>(30.0/B29*100)</f>
        <v/>
      </c>
      <c r="D29" s="19" t="n">
        <v>5355</v>
      </c>
      <c r="E29" s="18" t="n">
        <v>505.50948141</v>
      </c>
      <c r="F29" s="20" t="n">
        <v>2.4174585</v>
      </c>
      <c r="G29" s="18" t="n">
        <v>451.03353489</v>
      </c>
      <c r="H29" s="20" t="n">
        <v>9.72777026</v>
      </c>
      <c r="I29" s="18" t="s">
        <v>481</v>
      </c>
      <c r="J29" s="20" t="s">
        <v>481</v>
      </c>
      <c r="K29" s="18" t="s">
        <v>481</v>
      </c>
      <c r="L29" s="20" t="s">
        <v>481</v>
      </c>
      <c r="M29" s="18" t="s">
        <v>481</v>
      </c>
      <c r="N29" s="20" t="s">
        <v>481</v>
      </c>
      <c r="O29" s="18" t="s">
        <v>481</v>
      </c>
      <c r="P29" s="20" t="s">
        <v>481</v>
      </c>
      <c r="Q29" s="18" t="n">
        <v>389.56062598</v>
      </c>
      <c r="R29" s="20" t="n">
        <v>18.85533736</v>
      </c>
    </row>
    <row r="30" spans="1:18">
      <c r="A30" s="15" t="s">
        <v>505</v>
      </c>
      <c r="B30" s="17" t="n">
        <v>4520</v>
      </c>
      <c r="C30" s="18">
        <f>(96.0/B30*100)</f>
        <v/>
      </c>
      <c r="D30" s="19" t="n">
        <v>4424</v>
      </c>
      <c r="E30" s="18" t="n">
        <v>516.3323545</v>
      </c>
      <c r="F30" s="20" t="n">
        <v>2.55801701</v>
      </c>
      <c r="G30" s="18" t="n">
        <v>472.17498541</v>
      </c>
      <c r="H30" s="20" t="n">
        <v>5.75575063</v>
      </c>
      <c r="I30" s="18" t="s">
        <v>481</v>
      </c>
      <c r="J30" s="20" t="s">
        <v>481</v>
      </c>
      <c r="K30" s="18" t="s">
        <v>481</v>
      </c>
      <c r="L30" s="20" t="s">
        <v>481</v>
      </c>
      <c r="M30" s="18" t="s">
        <v>481</v>
      </c>
      <c r="N30" s="20" t="s">
        <v>481</v>
      </c>
      <c r="O30" s="18" t="s">
        <v>481</v>
      </c>
      <c r="P30" s="20" t="s">
        <v>481</v>
      </c>
      <c r="Q30" s="18" t="n">
        <v>434.40517962</v>
      </c>
      <c r="R30" s="20" t="n">
        <v>15.12429229</v>
      </c>
    </row>
    <row r="31" spans="1:18">
      <c r="A31" s="15" t="s">
        <v>506</v>
      </c>
      <c r="B31" s="17" t="n">
        <v>5456</v>
      </c>
      <c r="C31" s="18">
        <f>(125.0/B31*100)</f>
        <v/>
      </c>
      <c r="D31" s="19" t="n">
        <v>5331</v>
      </c>
      <c r="E31" s="18" t="n">
        <v>516.97708471</v>
      </c>
      <c r="F31" s="20" t="n">
        <v>2.41214026</v>
      </c>
      <c r="G31" s="18" t="n">
        <v>484.21528397</v>
      </c>
      <c r="H31" s="20" t="n">
        <v>7.40492196</v>
      </c>
      <c r="I31" s="18" t="s">
        <v>481</v>
      </c>
      <c r="J31" s="20" t="s">
        <v>481</v>
      </c>
      <c r="K31" s="18" t="s">
        <v>481</v>
      </c>
      <c r="L31" s="20" t="s">
        <v>481</v>
      </c>
      <c r="M31" s="18" t="s">
        <v>481</v>
      </c>
      <c r="N31" s="20" t="s">
        <v>481</v>
      </c>
      <c r="O31" s="18" t="s">
        <v>481</v>
      </c>
      <c r="P31" s="20" t="s">
        <v>481</v>
      </c>
      <c r="Q31" s="18" t="n">
        <v>446.37722778</v>
      </c>
      <c r="R31" s="20" t="n">
        <v>22.83490799</v>
      </c>
    </row>
    <row r="32" spans="1:18">
      <c r="A32" s="15" t="s">
        <v>507</v>
      </c>
      <c r="B32" s="17" t="n">
        <v>4478</v>
      </c>
      <c r="C32" s="18">
        <f>(5.0/B32*100)</f>
        <v/>
      </c>
      <c r="D32" s="19" t="n">
        <v>4473</v>
      </c>
      <c r="E32" s="18" t="n">
        <v>506.5706711</v>
      </c>
      <c r="F32" s="20" t="n">
        <v>2.55171857</v>
      </c>
      <c r="G32" s="18" t="n">
        <v>499.14999718</v>
      </c>
      <c r="H32" s="20" t="n">
        <v>7.71896273</v>
      </c>
      <c r="I32" s="18" t="s">
        <v>481</v>
      </c>
      <c r="J32" s="20" t="s">
        <v>481</v>
      </c>
      <c r="K32" s="18" t="s">
        <v>481</v>
      </c>
      <c r="L32" s="20" t="s">
        <v>481</v>
      </c>
      <c r="M32" s="18" t="s">
        <v>481</v>
      </c>
      <c r="N32" s="20" t="s">
        <v>481</v>
      </c>
      <c r="O32" s="18" t="s">
        <v>481</v>
      </c>
      <c r="P32" s="20" t="s">
        <v>481</v>
      </c>
      <c r="Q32" s="18" t="n">
        <v>390.97071783</v>
      </c>
      <c r="R32" s="20" t="n">
        <v>21.14454444</v>
      </c>
    </row>
    <row r="33" spans="1:18">
      <c r="A33" s="15" t="s">
        <v>508</v>
      </c>
      <c r="B33" s="17" t="n">
        <v>7325</v>
      </c>
      <c r="C33" s="18">
        <f>(74.0/B33*100)</f>
        <v/>
      </c>
      <c r="D33" s="19" t="n">
        <v>7251</v>
      </c>
      <c r="E33" s="18" t="n">
        <v>499.34269779</v>
      </c>
      <c r="F33" s="20" t="n">
        <v>2.70757324</v>
      </c>
      <c r="G33" s="18" t="n">
        <v>480.22799517</v>
      </c>
      <c r="H33" s="20" t="n">
        <v>8.794002369999999</v>
      </c>
      <c r="I33" s="18" t="s">
        <v>481</v>
      </c>
      <c r="J33" s="20" t="s">
        <v>481</v>
      </c>
      <c r="K33" s="18" t="s">
        <v>481</v>
      </c>
      <c r="L33" s="20" t="s">
        <v>481</v>
      </c>
      <c r="M33" s="18" t="s">
        <v>481</v>
      </c>
      <c r="N33" s="20" t="s">
        <v>481</v>
      </c>
      <c r="O33" s="18" t="s">
        <v>481</v>
      </c>
      <c r="P33" s="20" t="s">
        <v>481</v>
      </c>
      <c r="Q33" s="18" t="n">
        <v>461.6931381</v>
      </c>
      <c r="R33" s="20" t="n">
        <v>18.54768119</v>
      </c>
    </row>
    <row r="34" spans="1:18">
      <c r="A34" s="15" t="s">
        <v>509</v>
      </c>
      <c r="B34" s="17" t="n">
        <v>6350</v>
      </c>
      <c r="C34" s="18">
        <f>(65.0/B34*100)</f>
        <v/>
      </c>
      <c r="D34" s="19" t="n">
        <v>6285</v>
      </c>
      <c r="E34" s="18" t="n">
        <v>464.46424735</v>
      </c>
      <c r="F34" s="20" t="n">
        <v>2.64022739</v>
      </c>
      <c r="G34" s="18" t="n">
        <v>408.41728134</v>
      </c>
      <c r="H34" s="20" t="n">
        <v>6.26814347</v>
      </c>
      <c r="I34" s="18" t="s">
        <v>481</v>
      </c>
      <c r="J34" s="20" t="s">
        <v>481</v>
      </c>
      <c r="K34" s="18" t="s">
        <v>481</v>
      </c>
      <c r="L34" s="20" t="s">
        <v>481</v>
      </c>
      <c r="M34" s="18" t="s">
        <v>481</v>
      </c>
      <c r="N34" s="20" t="s">
        <v>481</v>
      </c>
      <c r="O34" s="18" t="s">
        <v>481</v>
      </c>
      <c r="P34" s="20" t="s">
        <v>481</v>
      </c>
      <c r="Q34" s="18" t="n">
        <v>301.56104833</v>
      </c>
      <c r="R34" s="20" t="n">
        <v>11.61908708</v>
      </c>
    </row>
    <row r="35" spans="1:18">
      <c r="A35" s="15" t="s">
        <v>510</v>
      </c>
      <c r="B35" s="17" t="n">
        <v>6406</v>
      </c>
      <c r="C35" s="18">
        <f>(36.0/B35*100)</f>
        <v/>
      </c>
      <c r="D35" s="19" t="n">
        <v>6370</v>
      </c>
      <c r="E35" s="18" t="n">
        <v>508.44435204</v>
      </c>
      <c r="F35" s="20" t="n">
        <v>1.51046978</v>
      </c>
      <c r="G35" s="18" t="n">
        <v>478.79354739</v>
      </c>
      <c r="H35" s="20" t="n">
        <v>5.33850585</v>
      </c>
      <c r="I35" s="18" t="s">
        <v>481</v>
      </c>
      <c r="J35" s="20" t="s">
        <v>481</v>
      </c>
      <c r="K35" s="18" t="s">
        <v>481</v>
      </c>
      <c r="L35" s="20" t="s">
        <v>481</v>
      </c>
      <c r="M35" s="18" t="s">
        <v>481</v>
      </c>
      <c r="N35" s="20" t="s">
        <v>481</v>
      </c>
      <c r="O35" s="18" t="s">
        <v>481</v>
      </c>
      <c r="P35" s="20" t="s">
        <v>481</v>
      </c>
      <c r="Q35" s="18" t="n">
        <v>407.13893418</v>
      </c>
      <c r="R35" s="20" t="n">
        <v>17.30033645</v>
      </c>
    </row>
    <row r="36" spans="1:18">
      <c r="A36" s="15" t="s">
        <v>511</v>
      </c>
      <c r="B36" s="17" t="n">
        <v>6736</v>
      </c>
      <c r="C36" s="18">
        <f>(26.0/B36*100)</f>
        <v/>
      </c>
      <c r="D36" s="19" t="n">
        <v>6710</v>
      </c>
      <c r="E36" s="18" t="n">
        <v>498.10400384</v>
      </c>
      <c r="F36" s="20" t="n">
        <v>2.29986481</v>
      </c>
      <c r="G36" s="18" t="n">
        <v>464.6376737</v>
      </c>
      <c r="H36" s="20" t="n">
        <v>5.74709581</v>
      </c>
      <c r="I36" s="18" t="s">
        <v>481</v>
      </c>
      <c r="J36" s="20" t="s">
        <v>481</v>
      </c>
      <c r="K36" s="18" t="s">
        <v>481</v>
      </c>
      <c r="L36" s="20" t="s">
        <v>481</v>
      </c>
      <c r="M36" s="18" t="s">
        <v>481</v>
      </c>
      <c r="N36" s="20" t="s">
        <v>481</v>
      </c>
      <c r="O36" s="18" t="s">
        <v>481</v>
      </c>
      <c r="P36" s="20" t="s">
        <v>481</v>
      </c>
      <c r="Q36" s="18" t="n">
        <v>406.02722761</v>
      </c>
      <c r="R36" s="20" t="n">
        <v>26.17742495</v>
      </c>
    </row>
    <row r="37" spans="1:18">
      <c r="A37" s="15" t="s">
        <v>512</v>
      </c>
      <c r="B37" s="17" t="n">
        <v>5458</v>
      </c>
      <c r="C37" s="18">
        <f>(62.0/B37*100)</f>
        <v/>
      </c>
      <c r="D37" s="19" t="n">
        <v>5396</v>
      </c>
      <c r="E37" s="18" t="n">
        <v>505.01351877</v>
      </c>
      <c r="F37" s="20" t="n">
        <v>3.36275828</v>
      </c>
      <c r="G37" s="18" t="n">
        <v>466.42072021</v>
      </c>
      <c r="H37" s="20" t="n">
        <v>6.68002291</v>
      </c>
      <c r="I37" s="18" t="s">
        <v>481</v>
      </c>
      <c r="J37" s="20" t="s">
        <v>481</v>
      </c>
      <c r="K37" s="18" t="s">
        <v>481</v>
      </c>
      <c r="L37" s="20" t="s">
        <v>481</v>
      </c>
      <c r="M37" s="18" t="s">
        <v>481</v>
      </c>
      <c r="N37" s="20" t="s">
        <v>481</v>
      </c>
      <c r="O37" s="18" t="s">
        <v>481</v>
      </c>
      <c r="P37" s="20" t="s">
        <v>481</v>
      </c>
      <c r="Q37" s="18" t="n">
        <v>402.37118742</v>
      </c>
      <c r="R37" s="20" t="n">
        <v>14.58379725</v>
      </c>
    </row>
    <row r="38" spans="1:18">
      <c r="A38" s="15" t="s">
        <v>513</v>
      </c>
      <c r="B38" s="17" t="n">
        <v>5860</v>
      </c>
      <c r="C38" s="18">
        <f>(16.0/B38*100)</f>
        <v/>
      </c>
      <c r="D38" s="19" t="n">
        <v>5844</v>
      </c>
      <c r="E38" s="18" t="n">
        <v>494.56262312</v>
      </c>
      <c r="F38" s="20" t="n">
        <v>3.06642569</v>
      </c>
      <c r="G38" s="18" t="n">
        <v>454.67037163</v>
      </c>
      <c r="H38" s="20" t="n">
        <v>8.713434810000001</v>
      </c>
      <c r="I38" s="18" t="s">
        <v>481</v>
      </c>
      <c r="J38" s="20" t="s">
        <v>481</v>
      </c>
      <c r="K38" s="18" t="s">
        <v>481</v>
      </c>
      <c r="L38" s="20" t="s">
        <v>481</v>
      </c>
      <c r="M38" s="18" t="s">
        <v>481</v>
      </c>
      <c r="N38" s="20" t="s">
        <v>481</v>
      </c>
      <c r="O38" s="18" t="s">
        <v>481</v>
      </c>
      <c r="P38" s="20" t="s">
        <v>481</v>
      </c>
      <c r="Q38" s="18" t="n">
        <v>405.2986269</v>
      </c>
      <c r="R38" s="20" t="n">
        <v>15.68314097</v>
      </c>
    </row>
    <row r="39" spans="1:18">
      <c r="A39" s="15" t="s">
        <v>514</v>
      </c>
      <c r="B39" s="17" t="n">
        <v>5895</v>
      </c>
      <c r="C39" s="18">
        <f>(30.0/B39*100)</f>
        <v/>
      </c>
      <c r="D39" s="19" t="n">
        <v>5865</v>
      </c>
      <c r="E39" s="18" t="n">
        <v>434.18894375</v>
      </c>
      <c r="F39" s="20" t="n">
        <v>4.0434939</v>
      </c>
      <c r="G39" s="18" t="n">
        <v>405.20380796</v>
      </c>
      <c r="H39" s="20" t="n">
        <v>5.17474523</v>
      </c>
      <c r="I39" s="18" t="s">
        <v>481</v>
      </c>
      <c r="J39" s="20" t="s">
        <v>481</v>
      </c>
      <c r="K39" s="18" t="s">
        <v>481</v>
      </c>
      <c r="L39" s="20" t="s">
        <v>481</v>
      </c>
      <c r="M39" s="18" t="s">
        <v>481</v>
      </c>
      <c r="N39" s="20" t="s">
        <v>481</v>
      </c>
      <c r="O39" s="18" t="s">
        <v>481</v>
      </c>
      <c r="P39" s="20" t="s">
        <v>481</v>
      </c>
      <c r="Q39" s="18" t="n">
        <v>373.13739984</v>
      </c>
      <c r="R39" s="20" t="n">
        <v>12.6298569</v>
      </c>
    </row>
    <row r="40" spans="1:18">
      <c r="A40" s="15" t="s">
        <v>515</v>
      </c>
      <c r="B40" s="17" t="n">
        <v>14157</v>
      </c>
      <c r="C40" s="18">
        <f>(264.0/B40*100)</f>
        <v/>
      </c>
      <c r="D40" s="19" t="n">
        <v>13893</v>
      </c>
      <c r="E40" s="18" t="n">
        <v>504.37073227</v>
      </c>
      <c r="F40" s="20" t="n">
        <v>2.82134524</v>
      </c>
      <c r="G40" s="18" t="n">
        <v>471.09376604</v>
      </c>
      <c r="H40" s="20" t="n">
        <v>5.1132855</v>
      </c>
      <c r="I40" s="18" t="s">
        <v>481</v>
      </c>
      <c r="J40" s="20" t="s">
        <v>481</v>
      </c>
      <c r="K40" s="18" t="s">
        <v>481</v>
      </c>
      <c r="L40" s="20" t="s">
        <v>481</v>
      </c>
      <c r="M40" s="18" t="s">
        <v>481</v>
      </c>
      <c r="N40" s="20" t="s">
        <v>481</v>
      </c>
      <c r="O40" s="18" t="s">
        <v>481</v>
      </c>
      <c r="P40" s="20" t="s">
        <v>481</v>
      </c>
      <c r="Q40" s="18" t="n">
        <v>408.66774405</v>
      </c>
      <c r="R40" s="20" t="n">
        <v>10.79735249</v>
      </c>
    </row>
    <row r="41" spans="1:18">
      <c r="A41" s="15" t="s">
        <v>516</v>
      </c>
      <c r="B41" s="17" t="n">
        <v>5712</v>
      </c>
      <c r="C41" s="18">
        <f>(40.0/B41*100)</f>
        <v/>
      </c>
      <c r="D41" s="19" t="n">
        <v>5672</v>
      </c>
      <c r="E41" s="18" t="n">
        <v>500.84007822</v>
      </c>
      <c r="F41" s="20" t="n">
        <v>3.32602033</v>
      </c>
      <c r="G41" s="18" t="n">
        <v>480.4274577</v>
      </c>
      <c r="H41" s="20" t="n">
        <v>5.22120982</v>
      </c>
      <c r="I41" s="18" t="s">
        <v>481</v>
      </c>
      <c r="J41" s="20" t="s">
        <v>481</v>
      </c>
      <c r="K41" s="18" t="s">
        <v>481</v>
      </c>
      <c r="L41" s="20" t="s">
        <v>481</v>
      </c>
      <c r="M41" s="18" t="s">
        <v>481</v>
      </c>
      <c r="N41" s="20" t="s">
        <v>481</v>
      </c>
      <c r="O41" s="18" t="s">
        <v>481</v>
      </c>
      <c r="P41" s="20" t="s">
        <v>481</v>
      </c>
      <c r="Q41" s="18" t="n">
        <v>407.15598862</v>
      </c>
      <c r="R41" s="20" t="n">
        <v>17.53101006</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354.84089601</v>
      </c>
      <c r="F45" s="20" t="n">
        <v>3.21593015</v>
      </c>
      <c r="G45" s="18" t="n">
        <v>342.12665678</v>
      </c>
      <c r="H45" s="20" t="n">
        <v>3.72370214</v>
      </c>
      <c r="I45" s="18" t="s">
        <v>481</v>
      </c>
      <c r="J45" s="20" t="s">
        <v>481</v>
      </c>
      <c r="K45" s="18" t="s">
        <v>481</v>
      </c>
      <c r="L45" s="20" t="s">
        <v>481</v>
      </c>
      <c r="M45" s="18" t="n">
        <v>265.8177</v>
      </c>
      <c r="N45" s="20" t="n">
        <v>17.3427991</v>
      </c>
      <c r="O45" s="18" t="n">
        <v>374.76640405</v>
      </c>
      <c r="P45" s="20" t="n">
        <v>23.91108328</v>
      </c>
      <c r="Q45" s="18" t="n">
        <v>330.00561262</v>
      </c>
      <c r="R45" s="20" t="n">
        <v>4.44498667</v>
      </c>
    </row>
    <row r="46" spans="1:18">
      <c r="A46" s="15" t="s">
        <v>521</v>
      </c>
      <c r="B46" s="17" t="n">
        <v>23141</v>
      </c>
      <c r="C46" s="18">
        <f>(1129.0/B46*100)</f>
        <v/>
      </c>
      <c r="D46" s="19" t="n">
        <v>22012</v>
      </c>
      <c r="E46" s="18" t="n">
        <v>417.03746355</v>
      </c>
      <c r="F46" s="20" t="n">
        <v>2.93631889</v>
      </c>
      <c r="G46" s="18" t="n">
        <v>394.64876231</v>
      </c>
      <c r="H46" s="20" t="n">
        <v>3.7056099</v>
      </c>
      <c r="I46" s="18" t="s">
        <v>481</v>
      </c>
      <c r="J46" s="20" t="s">
        <v>481</v>
      </c>
      <c r="K46" s="18" t="s">
        <v>481</v>
      </c>
      <c r="L46" s="20" t="s">
        <v>481</v>
      </c>
      <c r="M46" s="18" t="s">
        <v>481</v>
      </c>
      <c r="N46" s="20" t="s">
        <v>481</v>
      </c>
      <c r="O46" s="18" t="s">
        <v>481</v>
      </c>
      <c r="P46" s="20" t="s">
        <v>481</v>
      </c>
      <c r="Q46" s="18" t="n">
        <v>338.27060607</v>
      </c>
      <c r="R46" s="20" t="n">
        <v>5.39367728</v>
      </c>
    </row>
    <row r="47" spans="1:18">
      <c r="A47" s="15" t="s">
        <v>522</v>
      </c>
      <c r="B47" s="17" t="n">
        <v>5928</v>
      </c>
      <c r="C47" s="18">
        <f>(70.0/B47*100)</f>
        <v/>
      </c>
      <c r="D47" s="19" t="n">
        <v>5858</v>
      </c>
      <c r="E47" s="18" t="n">
        <v>441.54556857</v>
      </c>
      <c r="F47" s="20" t="n">
        <v>4.885785</v>
      </c>
      <c r="G47" s="18" t="n">
        <v>424.76178966</v>
      </c>
      <c r="H47" s="20" t="n">
        <v>5.57227101</v>
      </c>
      <c r="I47" s="18" t="s">
        <v>481</v>
      </c>
      <c r="J47" s="20" t="s">
        <v>481</v>
      </c>
      <c r="K47" s="18" t="s">
        <v>481</v>
      </c>
      <c r="L47" s="20" t="s">
        <v>481</v>
      </c>
      <c r="M47" s="18" t="s">
        <v>481</v>
      </c>
      <c r="N47" s="20" t="s">
        <v>481</v>
      </c>
      <c r="O47" s="18" t="s">
        <v>481</v>
      </c>
      <c r="P47" s="20" t="s">
        <v>481</v>
      </c>
      <c r="Q47" s="18" t="n">
        <v>321.85525627</v>
      </c>
      <c r="R47" s="20" t="n">
        <v>9.341040319999999</v>
      </c>
    </row>
    <row r="48" spans="1:18">
      <c r="A48" s="15" t="s">
        <v>523</v>
      </c>
      <c r="B48" s="17" t="n">
        <v>9841</v>
      </c>
      <c r="C48" s="18">
        <f>(7.0/B48*100)</f>
        <v/>
      </c>
      <c r="D48" s="19" t="n">
        <v>9834</v>
      </c>
      <c r="E48" s="18" t="n">
        <v>507.23201734</v>
      </c>
      <c r="F48" s="20" t="n">
        <v>4.82578456</v>
      </c>
      <c r="G48" s="18" t="n">
        <v>426.85719795</v>
      </c>
      <c r="H48" s="20" t="n">
        <v>8.05243153</v>
      </c>
      <c r="I48" s="18" t="s">
        <v>481</v>
      </c>
      <c r="J48" s="20" t="s">
        <v>481</v>
      </c>
      <c r="K48" s="18" t="s">
        <v>481</v>
      </c>
      <c r="L48" s="20" t="s">
        <v>481</v>
      </c>
      <c r="M48" s="18" t="s">
        <v>481</v>
      </c>
      <c r="N48" s="20" t="s">
        <v>481</v>
      </c>
      <c r="O48" s="18" t="s">
        <v>481</v>
      </c>
      <c r="P48" s="20" t="s">
        <v>481</v>
      </c>
      <c r="Q48" s="18" t="n">
        <v>408.9282075</v>
      </c>
      <c r="R48" s="20" t="n">
        <v>22.71399117</v>
      </c>
    </row>
    <row r="49" spans="1:18">
      <c r="A49" s="15" t="s">
        <v>524</v>
      </c>
      <c r="B49" s="17" t="n">
        <v>6349</v>
      </c>
      <c r="C49" s="18">
        <f>(56.0/B49*100)</f>
        <v/>
      </c>
      <c r="D49" s="19" t="n">
        <v>6293</v>
      </c>
      <c r="E49" s="18" t="n">
        <v>433.98918625</v>
      </c>
      <c r="F49" s="20" t="n">
        <v>3.25632164</v>
      </c>
      <c r="G49" s="18" t="n">
        <v>401.1232141</v>
      </c>
      <c r="H49" s="20" t="n">
        <v>4.50404083</v>
      </c>
      <c r="I49" s="18" t="s">
        <v>481</v>
      </c>
      <c r="J49" s="20" t="s">
        <v>481</v>
      </c>
      <c r="K49" s="18" t="s">
        <v>481</v>
      </c>
      <c r="L49" s="20" t="s">
        <v>481</v>
      </c>
      <c r="M49" s="18" t="s">
        <v>481</v>
      </c>
      <c r="N49" s="20" t="s">
        <v>481</v>
      </c>
      <c r="O49" s="18" t="n">
        <v>325.3160003</v>
      </c>
      <c r="P49" s="20" t="n">
        <v>24.68390118</v>
      </c>
      <c r="Q49" s="18" t="n">
        <v>363.40396912</v>
      </c>
      <c r="R49" s="20" t="n">
        <v>9.662756079999999</v>
      </c>
    </row>
    <row r="50" spans="1:18">
      <c r="A50" s="15" t="s">
        <v>525</v>
      </c>
      <c r="B50" s="17" t="n">
        <v>11795</v>
      </c>
      <c r="C50" s="18">
        <f>(218.0/B50*100)</f>
        <v/>
      </c>
      <c r="D50" s="19" t="n">
        <v>11577</v>
      </c>
      <c r="E50" s="18" t="n">
        <v>429.2966858</v>
      </c>
      <c r="F50" s="20" t="n">
        <v>3.23357726</v>
      </c>
      <c r="G50" s="18" t="n">
        <v>418.2958211</v>
      </c>
      <c r="H50" s="20" t="n">
        <v>3.34981484</v>
      </c>
      <c r="I50" s="18" t="s">
        <v>481</v>
      </c>
      <c r="J50" s="20" t="s">
        <v>481</v>
      </c>
      <c r="K50" s="18" t="s">
        <v>481</v>
      </c>
      <c r="L50" s="20" t="s">
        <v>481</v>
      </c>
      <c r="M50" s="18" t="s">
        <v>481</v>
      </c>
      <c r="N50" s="20" t="s">
        <v>481</v>
      </c>
      <c r="O50" s="18" t="s">
        <v>481</v>
      </c>
      <c r="P50" s="20" t="s">
        <v>481</v>
      </c>
      <c r="Q50" s="18" t="n">
        <v>354.98705274</v>
      </c>
      <c r="R50" s="20" t="n">
        <v>10.78414884</v>
      </c>
    </row>
    <row r="51" spans="1:18">
      <c r="A51" s="15" t="s">
        <v>526</v>
      </c>
      <c r="B51" s="17" t="n">
        <v>6866</v>
      </c>
      <c r="C51" s="18">
        <f>(116.0/B51*100)</f>
        <v/>
      </c>
      <c r="D51" s="19" t="n">
        <v>6750</v>
      </c>
      <c r="E51" s="18" t="n">
        <v>432.05119401</v>
      </c>
      <c r="F51" s="20" t="n">
        <v>2.68362388</v>
      </c>
      <c r="G51" s="18" t="n">
        <v>411.30817212</v>
      </c>
      <c r="H51" s="20" t="n">
        <v>3.8840409</v>
      </c>
      <c r="I51" s="18" t="s">
        <v>481</v>
      </c>
      <c r="J51" s="20" t="s">
        <v>481</v>
      </c>
      <c r="K51" s="18" t="s">
        <v>481</v>
      </c>
      <c r="L51" s="20" t="s">
        <v>481</v>
      </c>
      <c r="M51" s="18" t="s">
        <v>481</v>
      </c>
      <c r="N51" s="20" t="s">
        <v>481</v>
      </c>
      <c r="O51" s="18" t="s">
        <v>481</v>
      </c>
      <c r="P51" s="20" t="s">
        <v>481</v>
      </c>
      <c r="Q51" s="18" t="n">
        <v>384.24565128</v>
      </c>
      <c r="R51" s="20" t="n">
        <v>8.76072447</v>
      </c>
    </row>
    <row r="52" spans="1:18">
      <c r="A52" s="15" t="s">
        <v>527</v>
      </c>
      <c r="B52" s="17" t="n">
        <v>5809</v>
      </c>
      <c r="C52" s="18">
        <f>(71.0/B52*100)</f>
        <v/>
      </c>
      <c r="D52" s="19" t="n">
        <v>5738</v>
      </c>
      <c r="E52" s="18" t="n">
        <v>492.56905949</v>
      </c>
      <c r="F52" s="20" t="n">
        <v>2.7465971</v>
      </c>
      <c r="G52" s="18" t="n">
        <v>468.28830343</v>
      </c>
      <c r="H52" s="20" t="n">
        <v>4.63285181</v>
      </c>
      <c r="I52" s="18" t="s">
        <v>481</v>
      </c>
      <c r="J52" s="20" t="s">
        <v>481</v>
      </c>
      <c r="K52" s="18" t="s">
        <v>481</v>
      </c>
      <c r="L52" s="20" t="s">
        <v>481</v>
      </c>
      <c r="M52" s="18" t="s">
        <v>481</v>
      </c>
      <c r="N52" s="20" t="s">
        <v>481</v>
      </c>
      <c r="O52" s="18" t="s">
        <v>481</v>
      </c>
      <c r="P52" s="20" t="s">
        <v>481</v>
      </c>
      <c r="Q52" s="18" t="n">
        <v>398.70346127</v>
      </c>
      <c r="R52" s="20" t="n">
        <v>8.71366928</v>
      </c>
    </row>
    <row r="53" spans="1:18">
      <c r="A53" s="15" t="s">
        <v>528</v>
      </c>
      <c r="B53" s="17" t="n">
        <v>5571</v>
      </c>
      <c r="C53" s="18">
        <f>(84.0/B53*100)</f>
        <v/>
      </c>
      <c r="D53" s="19" t="n">
        <v>5487</v>
      </c>
      <c r="E53" s="18" t="n">
        <v>449.57477246</v>
      </c>
      <c r="F53" s="20" t="n">
        <v>1.84739524</v>
      </c>
      <c r="G53" s="18" t="n">
        <v>406.13520292</v>
      </c>
      <c r="H53" s="20" t="n">
        <v>4.96760133</v>
      </c>
      <c r="I53" s="18" t="s">
        <v>481</v>
      </c>
      <c r="J53" s="20" t="s">
        <v>481</v>
      </c>
      <c r="K53" s="18" t="s">
        <v>481</v>
      </c>
      <c r="L53" s="20" t="s">
        <v>481</v>
      </c>
      <c r="M53" s="18" t="s">
        <v>481</v>
      </c>
      <c r="N53" s="20" t="s">
        <v>481</v>
      </c>
      <c r="O53" s="18" t="s">
        <v>481</v>
      </c>
      <c r="P53" s="20" t="s">
        <v>481</v>
      </c>
      <c r="Q53" s="18" t="n">
        <v>336.15758796</v>
      </c>
      <c r="R53" s="20" t="n">
        <v>10.26704186</v>
      </c>
    </row>
    <row r="54" spans="1:18">
      <c r="A54" s="15" t="s">
        <v>529</v>
      </c>
      <c r="B54" s="17" t="n">
        <v>4740</v>
      </c>
      <c r="C54" s="18">
        <f>(38.0/B54*100)</f>
        <v/>
      </c>
      <c r="D54" s="19" t="n">
        <v>4702</v>
      </c>
      <c r="E54" s="18" t="n">
        <v>360.96971076</v>
      </c>
      <c r="F54" s="20" t="n">
        <v>3.21871036</v>
      </c>
      <c r="G54" s="18" t="n">
        <v>358.09018195</v>
      </c>
      <c r="H54" s="20" t="n">
        <v>4.99076423</v>
      </c>
      <c r="I54" s="18" t="s">
        <v>481</v>
      </c>
      <c r="J54" s="20" t="s">
        <v>481</v>
      </c>
      <c r="K54" s="18" t="s">
        <v>481</v>
      </c>
      <c r="L54" s="20" t="s">
        <v>481</v>
      </c>
      <c r="M54" s="18" t="s">
        <v>481</v>
      </c>
      <c r="N54" s="20" t="s">
        <v>481</v>
      </c>
      <c r="O54" s="18" t="s">
        <v>481</v>
      </c>
      <c r="P54" s="20" t="s">
        <v>481</v>
      </c>
      <c r="Q54" s="18" t="n">
        <v>316.06454609</v>
      </c>
      <c r="R54" s="20" t="n">
        <v>6.12599927</v>
      </c>
    </row>
    <row r="55" spans="1:18">
      <c r="A55" s="15" t="s">
        <v>530</v>
      </c>
      <c r="B55" s="17" t="n">
        <v>5316</v>
      </c>
      <c r="C55" s="18">
        <f>(22.0/B55*100)</f>
        <v/>
      </c>
      <c r="D55" s="19" t="n">
        <v>5294</v>
      </c>
      <c r="E55" s="18" t="n">
        <v>407.54781353</v>
      </c>
      <c r="F55" s="20" t="n">
        <v>2.85738512</v>
      </c>
      <c r="G55" s="18" t="n">
        <v>369.29989509</v>
      </c>
      <c r="H55" s="20" t="n">
        <v>6.85549234</v>
      </c>
      <c r="I55" s="18" t="s">
        <v>481</v>
      </c>
      <c r="J55" s="20" t="s">
        <v>481</v>
      </c>
      <c r="K55" s="18" t="s">
        <v>481</v>
      </c>
      <c r="L55" s="20" t="s">
        <v>481</v>
      </c>
      <c r="M55" s="18" t="n">
        <v>495.7153</v>
      </c>
      <c r="N55" s="20" t="n">
        <v>72.06416769</v>
      </c>
      <c r="O55" s="18" t="n">
        <v>308.4857456</v>
      </c>
      <c r="P55" s="20" t="n">
        <v>33.71822646</v>
      </c>
      <c r="Q55" s="18" t="n">
        <v>323.29596064</v>
      </c>
      <c r="R55" s="20" t="n">
        <v>9.61552813</v>
      </c>
    </row>
    <row r="56" spans="1:18">
      <c r="A56" s="15" t="s">
        <v>531</v>
      </c>
      <c r="B56" s="17" t="n">
        <v>5359</v>
      </c>
      <c r="C56" s="18">
        <f>(76.0/B56*100)</f>
        <v/>
      </c>
      <c r="D56" s="19" t="n">
        <v>5283</v>
      </c>
      <c r="E56" s="18" t="n">
        <v>528.5950471899999</v>
      </c>
      <c r="F56" s="20" t="n">
        <v>2.79528362</v>
      </c>
      <c r="G56" s="18" t="n">
        <v>520.02074677</v>
      </c>
      <c r="H56" s="20" t="n">
        <v>4.05873292</v>
      </c>
      <c r="I56" s="18" t="s">
        <v>481</v>
      </c>
      <c r="J56" s="20" t="s">
        <v>481</v>
      </c>
      <c r="K56" s="18" t="s">
        <v>481</v>
      </c>
      <c r="L56" s="20" t="s">
        <v>481</v>
      </c>
      <c r="M56" s="18" t="s">
        <v>481</v>
      </c>
      <c r="N56" s="20" t="s">
        <v>481</v>
      </c>
      <c r="O56" s="18" t="s">
        <v>481</v>
      </c>
      <c r="P56" s="20" t="s">
        <v>481</v>
      </c>
      <c r="Q56" s="18" t="n">
        <v>501.95366172</v>
      </c>
      <c r="R56" s="20" t="n">
        <v>18.13442832</v>
      </c>
    </row>
    <row r="57" spans="1:18">
      <c r="A57" s="15" t="s">
        <v>532</v>
      </c>
      <c r="B57" s="17" t="n">
        <v>6513</v>
      </c>
      <c r="C57" s="18">
        <f>(0.0/B57*100)</f>
        <v/>
      </c>
      <c r="D57" s="19" t="n">
        <v>6513</v>
      </c>
      <c r="E57" s="18" t="n">
        <v>406.56941519</v>
      </c>
      <c r="F57" s="20" t="n">
        <v>3.1907511</v>
      </c>
      <c r="G57" s="18" t="n">
        <v>386.63797973</v>
      </c>
      <c r="H57" s="20" t="n">
        <v>3.1180386</v>
      </c>
      <c r="I57" s="18" t="s">
        <v>481</v>
      </c>
      <c r="J57" s="20" t="s">
        <v>481</v>
      </c>
      <c r="K57" s="18" t="s">
        <v>481</v>
      </c>
      <c r="L57" s="20" t="s">
        <v>481</v>
      </c>
      <c r="M57" s="18" t="s">
        <v>481</v>
      </c>
      <c r="N57" s="20" t="s">
        <v>481</v>
      </c>
      <c r="O57" s="18" t="n">
        <v>273.288</v>
      </c>
      <c r="P57" s="20" t="n">
        <v>43.16667239</v>
      </c>
      <c r="Q57" s="18" t="n">
        <v>358.26474881</v>
      </c>
      <c r="R57" s="20" t="n">
        <v>11.6580886</v>
      </c>
    </row>
    <row r="58" spans="1:18">
      <c r="A58" s="15" t="s">
        <v>533</v>
      </c>
      <c r="B58" s="17" t="n">
        <v>7267</v>
      </c>
      <c r="C58" s="18">
        <f>(10.0/B58*100)</f>
        <v/>
      </c>
      <c r="D58" s="19" t="n">
        <v>7257</v>
      </c>
      <c r="E58" s="18" t="n">
        <v>418.80282767</v>
      </c>
      <c r="F58" s="20" t="n">
        <v>2.87493441</v>
      </c>
      <c r="G58" s="18" t="n">
        <v>376.05078532</v>
      </c>
      <c r="H58" s="20" t="n">
        <v>4.67513926</v>
      </c>
      <c r="I58" s="18" t="s">
        <v>481</v>
      </c>
      <c r="J58" s="20" t="s">
        <v>481</v>
      </c>
      <c r="K58" s="18" t="s">
        <v>481</v>
      </c>
      <c r="L58" s="20" t="s">
        <v>481</v>
      </c>
      <c r="M58" s="18" t="s">
        <v>481</v>
      </c>
      <c r="N58" s="20" t="s">
        <v>481</v>
      </c>
      <c r="O58" s="18" t="n">
        <v>269.07680471</v>
      </c>
      <c r="P58" s="20" t="n">
        <v>17.54947273</v>
      </c>
      <c r="Q58" s="18" t="n">
        <v>347.39336122</v>
      </c>
      <c r="R58" s="20" t="n">
        <v>10.4333492</v>
      </c>
    </row>
    <row r="59" spans="1:18">
      <c r="A59" s="15" t="s">
        <v>534</v>
      </c>
      <c r="B59" s="17" t="n">
        <v>4826</v>
      </c>
      <c r="C59" s="18">
        <f>(26.0/B59*100)</f>
        <v/>
      </c>
      <c r="D59" s="19" t="n">
        <v>4800</v>
      </c>
      <c r="E59" s="18" t="n">
        <v>351.18903207</v>
      </c>
      <c r="F59" s="20" t="n">
        <v>1.4454471</v>
      </c>
      <c r="G59" s="18" t="n">
        <v>332.44133565</v>
      </c>
      <c r="H59" s="20" t="n">
        <v>8.229323259999999</v>
      </c>
      <c r="I59" s="18" t="s">
        <v>481</v>
      </c>
      <c r="J59" s="20" t="s">
        <v>481</v>
      </c>
      <c r="K59" s="18" t="s">
        <v>481</v>
      </c>
      <c r="L59" s="20" t="s">
        <v>481</v>
      </c>
      <c r="M59" s="18" t="s">
        <v>481</v>
      </c>
      <c r="N59" s="20" t="s">
        <v>481</v>
      </c>
      <c r="O59" s="18" t="n">
        <v>281.46155754</v>
      </c>
      <c r="P59" s="20" t="n">
        <v>24.37446241</v>
      </c>
      <c r="Q59" s="18" t="n">
        <v>264.61698991</v>
      </c>
      <c r="R59" s="20" t="n">
        <v>8.01184035</v>
      </c>
    </row>
    <row r="60" spans="1:18">
      <c r="A60" s="15" t="s">
        <v>535</v>
      </c>
      <c r="B60" s="17" t="n">
        <v>4546</v>
      </c>
      <c r="C60" s="18">
        <f>(15.0/B60*100)</f>
        <v/>
      </c>
      <c r="D60" s="19" t="n">
        <v>4531</v>
      </c>
      <c r="E60" s="18" t="n">
        <v>357.87195288</v>
      </c>
      <c r="F60" s="20" t="n">
        <v>4.68789159</v>
      </c>
      <c r="G60" s="18" t="n">
        <v>309.06445755</v>
      </c>
      <c r="H60" s="20" t="n">
        <v>6.52040666</v>
      </c>
      <c r="I60" s="18" t="s">
        <v>481</v>
      </c>
      <c r="J60" s="20" t="s">
        <v>481</v>
      </c>
      <c r="K60" s="18" t="s">
        <v>481</v>
      </c>
      <c r="L60" s="20" t="s">
        <v>481</v>
      </c>
      <c r="M60" s="18" t="s">
        <v>481</v>
      </c>
      <c r="N60" s="20" t="s">
        <v>481</v>
      </c>
      <c r="O60" s="18" t="n">
        <v>252.91330335</v>
      </c>
      <c r="P60" s="20" t="n">
        <v>32.96565107</v>
      </c>
      <c r="Q60" s="18" t="n">
        <v>280.42414256</v>
      </c>
      <c r="R60" s="20" t="n">
        <v>15.89762037</v>
      </c>
    </row>
    <row r="61" spans="1:18">
      <c r="A61" s="15" t="s">
        <v>536</v>
      </c>
      <c r="B61" s="17" t="n">
        <v>6525</v>
      </c>
      <c r="C61" s="18">
        <f>(135.0/B61*100)</f>
        <v/>
      </c>
      <c r="D61" s="19" t="n">
        <v>6390</v>
      </c>
      <c r="E61" s="18" t="n">
        <v>476.32161463</v>
      </c>
      <c r="F61" s="20" t="n">
        <v>2.66284213</v>
      </c>
      <c r="G61" s="18" t="n">
        <v>441.05180195</v>
      </c>
      <c r="H61" s="20" t="n">
        <v>6.68247187</v>
      </c>
      <c r="I61" s="18" t="s">
        <v>481</v>
      </c>
      <c r="J61" s="20" t="s">
        <v>481</v>
      </c>
      <c r="K61" s="18" t="s">
        <v>481</v>
      </c>
      <c r="L61" s="20" t="s">
        <v>481</v>
      </c>
      <c r="M61" s="18" t="s">
        <v>481</v>
      </c>
      <c r="N61" s="20" t="s">
        <v>481</v>
      </c>
      <c r="O61" s="18" t="s">
        <v>481</v>
      </c>
      <c r="P61" s="20" t="s">
        <v>481</v>
      </c>
      <c r="Q61" s="18" t="n">
        <v>391.10189719</v>
      </c>
      <c r="R61" s="20" t="n">
        <v>16.30152424</v>
      </c>
    </row>
    <row r="62" spans="1:18">
      <c r="A62" s="15" t="s">
        <v>537</v>
      </c>
      <c r="B62" s="17" t="n">
        <v>4476</v>
      </c>
      <c r="C62" s="18">
        <f>(3.0/B62*100)</f>
        <v/>
      </c>
      <c r="D62" s="19" t="n">
        <v>4473</v>
      </c>
      <c r="E62" s="18" t="n">
        <v>509.70203414</v>
      </c>
      <c r="F62" s="20" t="n">
        <v>1.30474943</v>
      </c>
      <c r="G62" s="18" t="n">
        <v>504.43163374</v>
      </c>
      <c r="H62" s="20" t="n">
        <v>3.67600091</v>
      </c>
      <c r="I62" s="18" t="s">
        <v>481</v>
      </c>
      <c r="J62" s="20" t="s">
        <v>481</v>
      </c>
      <c r="K62" s="18" t="s">
        <v>481</v>
      </c>
      <c r="L62" s="20" t="s">
        <v>481</v>
      </c>
      <c r="M62" s="18" t="s">
        <v>481</v>
      </c>
      <c r="N62" s="20" t="s">
        <v>481</v>
      </c>
      <c r="O62" s="18" t="s">
        <v>481</v>
      </c>
      <c r="P62" s="20" t="s">
        <v>481</v>
      </c>
      <c r="Q62" s="18" t="n">
        <v>475.70470836</v>
      </c>
      <c r="R62" s="20" t="n">
        <v>30.75537152</v>
      </c>
    </row>
    <row r="63" spans="1:18">
      <c r="A63" s="15" t="s">
        <v>538</v>
      </c>
      <c r="B63" s="17" t="n">
        <v>5324</v>
      </c>
      <c r="C63" s="18">
        <f>(13.0/B63*100)</f>
        <v/>
      </c>
      <c r="D63" s="19" t="n">
        <v>5311</v>
      </c>
      <c r="E63" s="18" t="n">
        <v>357.55595722</v>
      </c>
      <c r="F63" s="20" t="n">
        <v>1.62245133</v>
      </c>
      <c r="G63" s="18" t="n">
        <v>318.4801766</v>
      </c>
      <c r="H63" s="20" t="n">
        <v>6.91421169</v>
      </c>
      <c r="I63" s="18" t="s">
        <v>481</v>
      </c>
      <c r="J63" s="20" t="s">
        <v>481</v>
      </c>
      <c r="K63" s="18" t="s">
        <v>481</v>
      </c>
      <c r="L63" s="20" t="s">
        <v>481</v>
      </c>
      <c r="M63" s="18" t="s">
        <v>481</v>
      </c>
      <c r="N63" s="20" t="s">
        <v>481</v>
      </c>
      <c r="O63" s="18" t="n">
        <v>227.31417602</v>
      </c>
      <c r="P63" s="20" t="n">
        <v>58.65511207</v>
      </c>
      <c r="Q63" s="18" t="n">
        <v>287.07898363</v>
      </c>
      <c r="R63" s="20" t="n">
        <v>7.52351727</v>
      </c>
    </row>
    <row r="64" spans="1:18">
      <c r="A64" s="15" t="s">
        <v>539</v>
      </c>
      <c r="B64" s="17" t="n">
        <v>3634</v>
      </c>
      <c r="C64" s="18">
        <f>(3.0/B64*100)</f>
        <v/>
      </c>
      <c r="D64" s="19" t="n">
        <v>3631</v>
      </c>
      <c r="E64" s="18" t="n">
        <v>455.87595098</v>
      </c>
      <c r="F64" s="20" t="n">
        <v>1.9737485</v>
      </c>
      <c r="G64" s="18" t="n">
        <v>412.10755935</v>
      </c>
      <c r="H64" s="20" t="n">
        <v>4.95299255</v>
      </c>
      <c r="I64" s="18" t="s">
        <v>481</v>
      </c>
      <c r="J64" s="20" t="s">
        <v>481</v>
      </c>
      <c r="K64" s="18" t="s">
        <v>481</v>
      </c>
      <c r="L64" s="20" t="s">
        <v>481</v>
      </c>
      <c r="M64" s="18" t="s">
        <v>481</v>
      </c>
      <c r="N64" s="20" t="s">
        <v>481</v>
      </c>
      <c r="O64" s="18" t="n">
        <v>350.90917535</v>
      </c>
      <c r="P64" s="20" t="n">
        <v>32.03395676</v>
      </c>
      <c r="Q64" s="18" t="n">
        <v>323.35532821</v>
      </c>
      <c r="R64" s="20" t="n">
        <v>20.91843596</v>
      </c>
    </row>
    <row r="65" spans="1:18">
      <c r="A65" s="15" t="s">
        <v>540</v>
      </c>
      <c r="B65" s="17" t="n">
        <v>5325</v>
      </c>
      <c r="C65" s="18">
        <f>(14.0/B65*100)</f>
        <v/>
      </c>
      <c r="D65" s="19" t="n">
        <v>5311</v>
      </c>
      <c r="E65" s="18" t="n">
        <v>423.3474376</v>
      </c>
      <c r="F65" s="20" t="n">
        <v>2.6481688</v>
      </c>
      <c r="G65" s="18" t="n">
        <v>384.47136033</v>
      </c>
      <c r="H65" s="20" t="n">
        <v>5.30283226</v>
      </c>
      <c r="I65" s="18" t="s">
        <v>481</v>
      </c>
      <c r="J65" s="20" t="s">
        <v>481</v>
      </c>
      <c r="K65" s="18" t="s">
        <v>481</v>
      </c>
      <c r="L65" s="20" t="s">
        <v>481</v>
      </c>
      <c r="M65" s="18" t="n">
        <v>268.01000444</v>
      </c>
      <c r="N65" s="20" t="n">
        <v>42.69028179</v>
      </c>
      <c r="O65" s="18" t="n">
        <v>187.7048</v>
      </c>
      <c r="P65" s="20" t="n">
        <v>86.31724404000001</v>
      </c>
      <c r="Q65" s="18" t="n">
        <v>337.25388385</v>
      </c>
      <c r="R65" s="20" t="n">
        <v>9.125187589999999</v>
      </c>
    </row>
    <row r="66" spans="1:18">
      <c r="A66" s="15" t="s">
        <v>541</v>
      </c>
      <c r="B66" s="17" t="n">
        <v>5665</v>
      </c>
      <c r="C66" s="18">
        <f>(74.0/B66*100)</f>
        <v/>
      </c>
      <c r="D66" s="19" t="n">
        <v>5591</v>
      </c>
      <c r="E66" s="18" t="n">
        <v>431.39830975</v>
      </c>
      <c r="F66" s="20" t="n">
        <v>1.68414973</v>
      </c>
      <c r="G66" s="18" t="n">
        <v>419.72809316</v>
      </c>
      <c r="H66" s="20" t="n">
        <v>4.5373036</v>
      </c>
      <c r="I66" s="18" t="s">
        <v>481</v>
      </c>
      <c r="J66" s="20" t="s">
        <v>481</v>
      </c>
      <c r="K66" s="18" t="s">
        <v>481</v>
      </c>
      <c r="L66" s="20" t="s">
        <v>481</v>
      </c>
      <c r="M66" s="18" t="s">
        <v>481</v>
      </c>
      <c r="N66" s="20" t="s">
        <v>481</v>
      </c>
      <c r="O66" s="18" t="s">
        <v>481</v>
      </c>
      <c r="P66" s="20" t="s">
        <v>481</v>
      </c>
      <c r="Q66" s="18" t="n">
        <v>337.36908469</v>
      </c>
      <c r="R66" s="20" t="n">
        <v>7.84212173</v>
      </c>
    </row>
    <row r="67" spans="1:18">
      <c r="A67" s="15" t="s">
        <v>542</v>
      </c>
      <c r="B67" s="17" t="n">
        <v>6971</v>
      </c>
      <c r="C67" s="18">
        <f>(21.0/B67*100)</f>
        <v/>
      </c>
      <c r="D67" s="19" t="n">
        <v>6950</v>
      </c>
      <c r="E67" s="18" t="n">
        <v>401.08629893</v>
      </c>
      <c r="F67" s="20" t="n">
        <v>3.11541424</v>
      </c>
      <c r="G67" s="18" t="n">
        <v>390.44792386</v>
      </c>
      <c r="H67" s="20" t="n">
        <v>3.52765001</v>
      </c>
      <c r="I67" s="18" t="s">
        <v>481</v>
      </c>
      <c r="J67" s="20" t="s">
        <v>481</v>
      </c>
      <c r="K67" s="18" t="s">
        <v>481</v>
      </c>
      <c r="L67" s="20" t="s">
        <v>481</v>
      </c>
      <c r="M67" s="18" t="s">
        <v>481</v>
      </c>
      <c r="N67" s="20" t="s">
        <v>481</v>
      </c>
      <c r="O67" s="18" t="s">
        <v>481</v>
      </c>
      <c r="P67" s="20" t="s">
        <v>481</v>
      </c>
      <c r="Q67" s="18" t="n">
        <v>299.62858607</v>
      </c>
      <c r="R67" s="20" t="n">
        <v>10.82435953</v>
      </c>
    </row>
    <row r="68" spans="1:18">
      <c r="A68" s="15" t="s">
        <v>543</v>
      </c>
      <c r="B68" s="17" t="n">
        <v>12083</v>
      </c>
      <c r="C68" s="18">
        <f>(27.0/B68*100)</f>
        <v/>
      </c>
      <c r="D68" s="19" t="n">
        <v>12056</v>
      </c>
      <c r="E68" s="18" t="n">
        <v>410.7063271</v>
      </c>
      <c r="F68" s="20" t="n">
        <v>1.05649555</v>
      </c>
      <c r="G68" s="18" t="n">
        <v>369.24744381</v>
      </c>
      <c r="H68" s="20" t="n">
        <v>4.04452255</v>
      </c>
      <c r="I68" s="18" t="s">
        <v>481</v>
      </c>
      <c r="J68" s="20" t="s">
        <v>481</v>
      </c>
      <c r="K68" s="18" t="s">
        <v>481</v>
      </c>
      <c r="L68" s="20" t="s">
        <v>481</v>
      </c>
      <c r="M68" s="18" t="s">
        <v>481</v>
      </c>
      <c r="N68" s="20" t="s">
        <v>481</v>
      </c>
      <c r="O68" s="18" t="s">
        <v>481</v>
      </c>
      <c r="P68" s="20" t="s">
        <v>481</v>
      </c>
      <c r="Q68" s="18" t="n">
        <v>290.45487135</v>
      </c>
      <c r="R68" s="20" t="n">
        <v>6.45148875</v>
      </c>
    </row>
    <row r="69" spans="1:18">
      <c r="A69" s="15" t="s">
        <v>544</v>
      </c>
      <c r="B69" s="17" t="n">
        <v>4876</v>
      </c>
      <c r="C69" s="18">
        <f>(0.0/B69*100)</f>
        <v/>
      </c>
      <c r="D69" s="19" t="n">
        <v>4876</v>
      </c>
      <c r="E69" s="18" t="n">
        <v>436.89218209</v>
      </c>
      <c r="F69" s="20" t="n">
        <v>4.0674219</v>
      </c>
      <c r="G69" s="18" t="n">
        <v>402.66017193</v>
      </c>
      <c r="H69" s="20" t="n">
        <v>7.15348657</v>
      </c>
      <c r="I69" s="18" t="s">
        <v>481</v>
      </c>
      <c r="J69" s="20" t="s">
        <v>481</v>
      </c>
      <c r="K69" s="18" t="s">
        <v>481</v>
      </c>
      <c r="L69" s="20" t="s">
        <v>481</v>
      </c>
      <c r="M69" s="18" t="s">
        <v>481</v>
      </c>
      <c r="N69" s="20" t="s">
        <v>481</v>
      </c>
      <c r="O69" s="18" t="s">
        <v>481</v>
      </c>
      <c r="P69" s="20" t="s">
        <v>481</v>
      </c>
      <c r="Q69" s="18" t="n">
        <v>304.19522362</v>
      </c>
      <c r="R69" s="20" t="n">
        <v>26.1239344</v>
      </c>
    </row>
    <row r="70" spans="1:18">
      <c r="A70" s="15" t="s">
        <v>545</v>
      </c>
      <c r="B70" s="17" t="n">
        <v>6036</v>
      </c>
      <c r="C70" s="18">
        <f>(223.0/B70*100)</f>
        <v/>
      </c>
      <c r="D70" s="19" t="n">
        <v>5813</v>
      </c>
      <c r="E70" s="18" t="n">
        <v>498.22953957</v>
      </c>
      <c r="F70" s="20" t="n">
        <v>2.98972493</v>
      </c>
      <c r="G70" s="18" t="n">
        <v>498.3973438</v>
      </c>
      <c r="H70" s="20" t="n">
        <v>6.06647322</v>
      </c>
      <c r="I70" s="18" t="s">
        <v>481</v>
      </c>
      <c r="J70" s="20" t="s">
        <v>481</v>
      </c>
      <c r="K70" s="18" t="s">
        <v>481</v>
      </c>
      <c r="L70" s="20" t="s">
        <v>481</v>
      </c>
      <c r="M70" s="18" t="s">
        <v>481</v>
      </c>
      <c r="N70" s="20" t="s">
        <v>481</v>
      </c>
      <c r="O70" s="18" t="s">
        <v>481</v>
      </c>
      <c r="P70" s="20" t="s">
        <v>481</v>
      </c>
      <c r="Q70" s="18" t="n">
        <v>412.34019206</v>
      </c>
      <c r="R70" s="20" t="n">
        <v>10.52455029</v>
      </c>
    </row>
    <row r="71" spans="1:18">
      <c r="A71" s="15" t="s">
        <v>546</v>
      </c>
      <c r="B71" s="17" t="n">
        <v>6115</v>
      </c>
      <c r="C71" s="18">
        <f>(17.0/B71*100)</f>
        <v/>
      </c>
      <c r="D71" s="19" t="n">
        <v>6098</v>
      </c>
      <c r="E71" s="18" t="n">
        <v>543.49377578</v>
      </c>
      <c r="F71" s="20" t="n">
        <v>1.83756778</v>
      </c>
      <c r="G71" s="18" t="n">
        <v>507.51607768</v>
      </c>
      <c r="H71" s="20" t="n">
        <v>3.65464926</v>
      </c>
      <c r="I71" s="18" t="s">
        <v>481</v>
      </c>
      <c r="J71" s="20" t="s">
        <v>481</v>
      </c>
      <c r="K71" s="18" t="s">
        <v>481</v>
      </c>
      <c r="L71" s="20" t="s">
        <v>481</v>
      </c>
      <c r="M71" s="18" t="s">
        <v>481</v>
      </c>
      <c r="N71" s="20" t="s">
        <v>481</v>
      </c>
      <c r="O71" s="18" t="s">
        <v>481</v>
      </c>
      <c r="P71" s="20" t="s">
        <v>481</v>
      </c>
      <c r="Q71" s="18" t="n">
        <v>436.12564442</v>
      </c>
      <c r="R71" s="20" t="n">
        <v>28.39547515</v>
      </c>
    </row>
    <row r="72" spans="1:18">
      <c r="A72" s="15" t="s">
        <v>547</v>
      </c>
      <c r="B72" s="17" t="n">
        <v>7708</v>
      </c>
      <c r="C72" s="18">
        <f>(5.0/B72*100)</f>
        <v/>
      </c>
      <c r="D72" s="19" t="n">
        <v>7703</v>
      </c>
      <c r="E72" s="18" t="n">
        <v>500.48246991</v>
      </c>
      <c r="F72" s="20" t="n">
        <v>2.62219017</v>
      </c>
      <c r="G72" s="18" t="n">
        <v>480.64343916</v>
      </c>
      <c r="H72" s="20" t="n">
        <v>3.75238007</v>
      </c>
      <c r="I72" s="18" t="s">
        <v>481</v>
      </c>
      <c r="J72" s="20" t="s">
        <v>481</v>
      </c>
      <c r="K72" s="18" t="s">
        <v>481</v>
      </c>
      <c r="L72" s="20" t="s">
        <v>481</v>
      </c>
      <c r="M72" s="18" t="s">
        <v>481</v>
      </c>
      <c r="N72" s="20" t="s">
        <v>481</v>
      </c>
      <c r="O72" s="18" t="s">
        <v>481</v>
      </c>
      <c r="P72" s="20" t="s">
        <v>481</v>
      </c>
      <c r="Q72" s="18" t="n">
        <v>403.35346359</v>
      </c>
      <c r="R72" s="20" t="n">
        <v>33.21085712</v>
      </c>
    </row>
    <row r="73" spans="1:18">
      <c r="A73" s="15" t="s">
        <v>548</v>
      </c>
      <c r="B73" s="17" t="n">
        <v>8249</v>
      </c>
      <c r="C73" s="18">
        <f>(143.0/B73*100)</f>
        <v/>
      </c>
      <c r="D73" s="19" t="n">
        <v>8106</v>
      </c>
      <c r="E73" s="18" t="n">
        <v>416.86401862</v>
      </c>
      <c r="F73" s="20" t="n">
        <v>3.5502933</v>
      </c>
      <c r="G73" s="18" t="n">
        <v>391.61880593</v>
      </c>
      <c r="H73" s="20" t="n">
        <v>3.28195871</v>
      </c>
      <c r="I73" s="18" t="s">
        <v>481</v>
      </c>
      <c r="J73" s="20" t="s">
        <v>481</v>
      </c>
      <c r="K73" s="18" t="s">
        <v>481</v>
      </c>
      <c r="L73" s="20" t="s">
        <v>481</v>
      </c>
      <c r="M73" s="18" t="s">
        <v>481</v>
      </c>
      <c r="N73" s="20" t="s">
        <v>481</v>
      </c>
      <c r="O73" s="18" t="s">
        <v>481</v>
      </c>
      <c r="P73" s="20" t="s">
        <v>481</v>
      </c>
      <c r="Q73" s="18" t="n">
        <v>345.70144095</v>
      </c>
      <c r="R73" s="20" t="n">
        <v>15.15244496</v>
      </c>
    </row>
    <row r="74" spans="1:18">
      <c r="A74" s="15" t="s">
        <v>549</v>
      </c>
      <c r="B74" s="17" t="n">
        <v>4692</v>
      </c>
      <c r="C74" s="18">
        <f>(82.0/B74*100)</f>
        <v/>
      </c>
      <c r="D74" s="19" t="n">
        <v>4610</v>
      </c>
      <c r="E74" s="18" t="n">
        <v>441.72908004</v>
      </c>
      <c r="F74" s="20" t="n">
        <v>1.80940048</v>
      </c>
      <c r="G74" s="18" t="n">
        <v>405.38206716</v>
      </c>
      <c r="H74" s="20" t="n">
        <v>2.86736118</v>
      </c>
      <c r="I74" s="18" t="s">
        <v>481</v>
      </c>
      <c r="J74" s="20" t="s">
        <v>481</v>
      </c>
      <c r="K74" s="18" t="s">
        <v>481</v>
      </c>
      <c r="L74" s="20" t="s">
        <v>481</v>
      </c>
      <c r="M74" s="18" t="s">
        <v>481</v>
      </c>
      <c r="N74" s="20" t="s">
        <v>481</v>
      </c>
      <c r="O74" s="18" t="n">
        <v>380.60379858</v>
      </c>
      <c r="P74" s="20" t="n">
        <v>52.12143474</v>
      </c>
      <c r="Q74" s="18" t="n">
        <v>330.74771366</v>
      </c>
      <c r="R74" s="20" t="n">
        <v>9.44281797</v>
      </c>
    </row>
    <row r="75" spans="1:18">
      <c r="A75" s="15" t="s">
        <v>550</v>
      </c>
      <c r="B75" s="17" t="n">
        <v>5375</v>
      </c>
      <c r="C75" s="18">
        <f>(196.0/B75*100)</f>
        <v/>
      </c>
      <c r="D75" s="19" t="n">
        <v>5179</v>
      </c>
      <c r="E75" s="18" t="n">
        <v>367.39327015</v>
      </c>
      <c r="F75" s="20" t="n">
        <v>3.1249109</v>
      </c>
      <c r="G75" s="18" t="n">
        <v>338.12653023</v>
      </c>
      <c r="H75" s="20" t="n">
        <v>4.50281286</v>
      </c>
      <c r="I75" s="18" t="s">
        <v>481</v>
      </c>
      <c r="J75" s="20" t="s">
        <v>481</v>
      </c>
      <c r="K75" s="18" t="s">
        <v>481</v>
      </c>
      <c r="L75" s="20" t="s">
        <v>481</v>
      </c>
      <c r="M75" s="18" t="s">
        <v>481</v>
      </c>
      <c r="N75" s="20" t="s">
        <v>481</v>
      </c>
      <c r="O75" s="18" t="s">
        <v>481</v>
      </c>
      <c r="P75" s="20" t="s">
        <v>481</v>
      </c>
      <c r="Q75" s="18" t="n">
        <v>297.13017699</v>
      </c>
      <c r="R75" s="20" t="n">
        <v>8.56393744</v>
      </c>
    </row>
    <row r="76" spans="1:18">
      <c r="A76" s="15" t="s">
        <v>551</v>
      </c>
      <c r="B76" s="17" t="n">
        <v>14167</v>
      </c>
      <c r="C76" s="18">
        <f>(227.0/B76*100)</f>
        <v/>
      </c>
      <c r="D76" s="19" t="n">
        <v>13940</v>
      </c>
      <c r="E76" s="18" t="n">
        <v>438.71479534</v>
      </c>
      <c r="F76" s="20" t="n">
        <v>2.90891404</v>
      </c>
      <c r="G76" s="18" t="n">
        <v>415.88199859</v>
      </c>
      <c r="H76" s="20" t="n">
        <v>4.47193753</v>
      </c>
      <c r="I76" s="18" t="s">
        <v>481</v>
      </c>
      <c r="J76" s="20" t="s">
        <v>481</v>
      </c>
      <c r="K76" s="18" t="s">
        <v>481</v>
      </c>
      <c r="L76" s="20" t="s">
        <v>481</v>
      </c>
      <c r="M76" s="18" t="s">
        <v>481</v>
      </c>
      <c r="N76" s="20" t="s">
        <v>481</v>
      </c>
      <c r="O76" s="18" t="s">
        <v>481</v>
      </c>
      <c r="P76" s="20" t="s">
        <v>481</v>
      </c>
      <c r="Q76" s="18" t="n">
        <v>343.57688818</v>
      </c>
      <c r="R76" s="20" t="n">
        <v>8.25907877</v>
      </c>
    </row>
    <row r="77" spans="1:18">
      <c r="A77" s="15" t="s">
        <v>552</v>
      </c>
      <c r="B77" s="17" t="n">
        <v>6062</v>
      </c>
      <c r="C77" s="18">
        <f>(82.0/B77*100)</f>
        <v/>
      </c>
      <c r="D77" s="19" t="n">
        <v>5980</v>
      </c>
      <c r="E77" s="18" t="n">
        <v>443.9593524</v>
      </c>
      <c r="F77" s="20" t="n">
        <v>2.62900331</v>
      </c>
      <c r="G77" s="18" t="n">
        <v>424.25725126</v>
      </c>
      <c r="H77" s="20" t="n">
        <v>5.03522861</v>
      </c>
      <c r="I77" s="18" t="s">
        <v>481</v>
      </c>
      <c r="J77" s="20" t="s">
        <v>481</v>
      </c>
      <c r="K77" s="18" t="s">
        <v>481</v>
      </c>
      <c r="L77" s="20" t="s">
        <v>481</v>
      </c>
      <c r="M77" s="18" t="s">
        <v>481</v>
      </c>
      <c r="N77" s="20" t="s">
        <v>481</v>
      </c>
      <c r="O77" s="18" t="s">
        <v>481</v>
      </c>
      <c r="P77" s="20" t="s">
        <v>481</v>
      </c>
      <c r="Q77" s="18" t="n">
        <v>351.30105361</v>
      </c>
      <c r="R77" s="20" t="n">
        <v>6.30972216</v>
      </c>
    </row>
    <row r="78" spans="1:18">
      <c r="A78" s="15" t="s">
        <v>553</v>
      </c>
      <c r="B78" s="17" t="n">
        <v>5826</v>
      </c>
      <c r="C78" s="18">
        <f>(0.0/B78*100)</f>
        <v/>
      </c>
      <c r="D78" s="19" t="n">
        <v>5826</v>
      </c>
      <c r="E78" s="18" t="n">
        <v>491.44929439</v>
      </c>
      <c r="F78" s="20" t="n">
        <v>3.85829787</v>
      </c>
      <c r="G78" s="18" t="n">
        <v>467.00311437</v>
      </c>
      <c r="H78" s="20" t="n">
        <v>4.44986607</v>
      </c>
      <c r="I78" s="18" t="s">
        <v>481</v>
      </c>
      <c r="J78" s="20" t="s">
        <v>481</v>
      </c>
      <c r="K78" s="18" t="s">
        <v>481</v>
      </c>
      <c r="L78" s="20" t="s">
        <v>481</v>
      </c>
      <c r="M78" s="18" t="s">
        <v>481</v>
      </c>
      <c r="N78" s="20" t="s">
        <v>481</v>
      </c>
      <c r="O78" s="18" t="n">
        <v>541.5151</v>
      </c>
      <c r="P78" s="20" t="n">
        <v>25.31603219</v>
      </c>
      <c r="Q78" s="18" t="n">
        <v>428.40079931</v>
      </c>
      <c r="R78" s="20" t="n">
        <v>13.64406264</v>
      </c>
    </row>
    <row customHeight="1" ht="25" r="79" spans="1:18">
      <c r="A79" s="15" t="s">
        <v>554</v>
      </c>
      <c r="B79" s="17" t="n">
        <v>1657</v>
      </c>
      <c r="C79" s="18">
        <f>(41.0/B79*100)</f>
        <v/>
      </c>
      <c r="D79" s="19" t="n">
        <v>1616</v>
      </c>
      <c r="E79" s="18" t="n">
        <v>482.81713066</v>
      </c>
      <c r="F79" s="20" t="n">
        <v>7.42467962</v>
      </c>
      <c r="G79" s="18" t="n">
        <v>435.64680177</v>
      </c>
      <c r="H79" s="20" t="n">
        <v>10.97095319</v>
      </c>
      <c r="I79" s="18" t="s">
        <v>481</v>
      </c>
      <c r="J79" s="20" t="s">
        <v>481</v>
      </c>
      <c r="K79" s="18" t="s">
        <v>481</v>
      </c>
      <c r="L79" s="20" t="s">
        <v>481</v>
      </c>
      <c r="M79" s="18" t="s">
        <v>481</v>
      </c>
      <c r="N79" s="20" t="s">
        <v>481</v>
      </c>
      <c r="O79" s="18" t="s">
        <v>481</v>
      </c>
      <c r="P79" s="20" t="s">
        <v>481</v>
      </c>
      <c r="Q79" s="18" t="n">
        <v>407.50282948</v>
      </c>
      <c r="R79" s="20" t="n">
        <v>38.61769056</v>
      </c>
    </row>
    <row r="80" spans="1:18">
      <c r="A80" s="15" t="s">
        <v>555</v>
      </c>
      <c r="B80" s="17" t="n">
        <v>7841</v>
      </c>
      <c r="C80" s="18">
        <f>(0.0/B80*100)</f>
        <v/>
      </c>
      <c r="D80" s="19" t="n">
        <v>7841</v>
      </c>
      <c r="E80" s="18" t="n">
        <v>428.64754904</v>
      </c>
      <c r="F80" s="20" t="n">
        <v>3.52276571</v>
      </c>
      <c r="G80" s="18" t="n">
        <v>415.59960426</v>
      </c>
      <c r="H80" s="20" t="n">
        <v>6.50461298</v>
      </c>
      <c r="I80" s="18" t="s">
        <v>481</v>
      </c>
      <c r="J80" s="20" t="s">
        <v>481</v>
      </c>
      <c r="K80" s="18" t="s">
        <v>481</v>
      </c>
      <c r="L80" s="20" t="s">
        <v>481</v>
      </c>
      <c r="M80" s="18" t="s">
        <v>481</v>
      </c>
      <c r="N80" s="20" t="s">
        <v>481</v>
      </c>
      <c r="O80" s="18" t="s">
        <v>481</v>
      </c>
      <c r="P80" s="20" t="s">
        <v>481</v>
      </c>
      <c r="Q80" s="18" t="n">
        <v>364.4964718</v>
      </c>
      <c r="R80" s="20" t="n">
        <v>26.93642134</v>
      </c>
    </row>
    <row r="81" spans="1:18">
      <c r="A81" s="23" t="s">
        <v>556</v>
      </c>
      <c r="B81" s="17" t="n">
        <v>8861</v>
      </c>
      <c r="C81" s="18">
        <f>(76.0/B81*100)</f>
        <v/>
      </c>
      <c r="D81" s="19" t="n">
        <v>8785</v>
      </c>
      <c r="E81" s="18" t="n">
        <v>438.5551162</v>
      </c>
      <c r="F81" s="20" t="n">
        <v>3.71663645</v>
      </c>
      <c r="G81" s="18" t="n">
        <v>409.82644388</v>
      </c>
      <c r="H81" s="20" t="n">
        <v>3.76924906</v>
      </c>
      <c r="I81" s="18" t="s">
        <v>481</v>
      </c>
      <c r="J81" s="20" t="s">
        <v>481</v>
      </c>
      <c r="K81" s="18" t="s">
        <v>481</v>
      </c>
      <c r="L81" s="20" t="s">
        <v>481</v>
      </c>
      <c r="M81" s="18" t="s">
        <v>481</v>
      </c>
      <c r="N81" s="20" t="s">
        <v>481</v>
      </c>
      <c r="O81" s="18" t="s">
        <v>481</v>
      </c>
      <c r="P81" s="20" t="s">
        <v>481</v>
      </c>
      <c r="Q81" s="18" t="n">
        <v>375.00567059</v>
      </c>
      <c r="R81" s="20" t="n">
        <v>22.67321843</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611</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509.25804903</v>
      </c>
      <c r="F7" s="20" t="n">
        <v>1.72279134</v>
      </c>
      <c r="G7" s="18" t="n">
        <v>425.74242834</v>
      </c>
      <c r="H7" s="20" t="n">
        <v>5.98120531</v>
      </c>
      <c r="I7" s="18" t="s">
        <v>481</v>
      </c>
      <c r="J7" s="20" t="s">
        <v>481</v>
      </c>
      <c r="K7" s="18" t="s">
        <v>481</v>
      </c>
      <c r="L7" s="20" t="s">
        <v>481</v>
      </c>
      <c r="M7" s="18" t="s">
        <v>481</v>
      </c>
      <c r="N7" s="20" t="s">
        <v>481</v>
      </c>
      <c r="O7" s="18" t="s">
        <v>481</v>
      </c>
      <c r="P7" s="20" t="s">
        <v>481</v>
      </c>
      <c r="Q7" s="18" t="n">
        <v>389.53538984</v>
      </c>
      <c r="R7" s="20" t="n">
        <v>15.01730141</v>
      </c>
    </row>
    <row r="8" spans="1:18">
      <c r="A8" s="15" t="s">
        <v>483</v>
      </c>
      <c r="B8" s="17" t="n">
        <v>7007</v>
      </c>
      <c r="C8" s="18">
        <f>(20.0/B8*100)</f>
        <v/>
      </c>
      <c r="D8" s="19" t="n">
        <v>6987</v>
      </c>
      <c r="E8" s="18" t="n">
        <v>487.44237308</v>
      </c>
      <c r="F8" s="20" t="n">
        <v>2.78229457</v>
      </c>
      <c r="G8" s="18" t="n">
        <v>420.40549305</v>
      </c>
      <c r="H8" s="20" t="n">
        <v>8.50601228</v>
      </c>
      <c r="I8" s="18" t="s">
        <v>481</v>
      </c>
      <c r="J8" s="20" t="s">
        <v>481</v>
      </c>
      <c r="K8" s="18" t="s">
        <v>481</v>
      </c>
      <c r="L8" s="20" t="s">
        <v>481</v>
      </c>
      <c r="M8" s="18" t="s">
        <v>481</v>
      </c>
      <c r="N8" s="20" t="s">
        <v>481</v>
      </c>
      <c r="O8" s="18" t="s">
        <v>481</v>
      </c>
      <c r="P8" s="20" t="s">
        <v>481</v>
      </c>
      <c r="Q8" s="18" t="n">
        <v>392.001171</v>
      </c>
      <c r="R8" s="20" t="n">
        <v>28.16546248</v>
      </c>
    </row>
    <row r="9" spans="1:18">
      <c r="A9" s="15" t="s">
        <v>484</v>
      </c>
      <c r="B9" s="17" t="n">
        <v>9651</v>
      </c>
      <c r="C9" s="18">
        <f>(77.0/B9*100)</f>
        <v/>
      </c>
      <c r="D9" s="19" t="n">
        <v>9574</v>
      </c>
      <c r="E9" s="18" t="n">
        <v>504.3937537</v>
      </c>
      <c r="F9" s="20" t="n">
        <v>2.29917378</v>
      </c>
      <c r="G9" s="18" t="n">
        <v>416.89823354</v>
      </c>
      <c r="H9" s="20" t="n">
        <v>6.74691966</v>
      </c>
      <c r="I9" s="18" t="s">
        <v>481</v>
      </c>
      <c r="J9" s="20" t="s">
        <v>481</v>
      </c>
      <c r="K9" s="18" t="s">
        <v>481</v>
      </c>
      <c r="L9" s="20" t="s">
        <v>481</v>
      </c>
      <c r="M9" s="18" t="s">
        <v>481</v>
      </c>
      <c r="N9" s="20" t="s">
        <v>481</v>
      </c>
      <c r="O9" s="18" t="s">
        <v>481</v>
      </c>
      <c r="P9" s="20" t="s">
        <v>481</v>
      </c>
      <c r="Q9" s="18" t="n">
        <v>354.42176576</v>
      </c>
      <c r="R9" s="20" t="n">
        <v>11.56303352</v>
      </c>
    </row>
    <row r="10" spans="1:18">
      <c r="A10" s="15" t="s">
        <v>485</v>
      </c>
      <c r="B10" s="17" t="n">
        <v>20058</v>
      </c>
      <c r="C10" s="18">
        <f>(521.0/B10*100)</f>
        <v/>
      </c>
      <c r="D10" s="19" t="n">
        <v>19537</v>
      </c>
      <c r="E10" s="18" t="n">
        <v>532.0534530899999</v>
      </c>
      <c r="F10" s="20" t="n">
        <v>2.18125447</v>
      </c>
      <c r="G10" s="18" t="n">
        <v>464.09103974</v>
      </c>
      <c r="H10" s="20" t="n">
        <v>4.77584907</v>
      </c>
      <c r="I10" s="18" t="s">
        <v>481</v>
      </c>
      <c r="J10" s="20" t="s">
        <v>481</v>
      </c>
      <c r="K10" s="18" t="s">
        <v>481</v>
      </c>
      <c r="L10" s="20" t="s">
        <v>481</v>
      </c>
      <c r="M10" s="18" t="s">
        <v>481</v>
      </c>
      <c r="N10" s="20" t="s">
        <v>481</v>
      </c>
      <c r="O10" s="18" t="s">
        <v>481</v>
      </c>
      <c r="P10" s="20" t="s">
        <v>481</v>
      </c>
      <c r="Q10" s="18" t="n">
        <v>408.32084252</v>
      </c>
      <c r="R10" s="20" t="n">
        <v>14.27197124</v>
      </c>
    </row>
    <row r="11" spans="1:18">
      <c r="A11" s="15" t="s">
        <v>486</v>
      </c>
      <c r="B11" s="17" t="n">
        <v>7053</v>
      </c>
      <c r="C11" s="18">
        <f>(45.0/B11*100)</f>
        <v/>
      </c>
      <c r="D11" s="19" t="n">
        <v>7008</v>
      </c>
      <c r="E11" s="18" t="n">
        <v>467.56129756</v>
      </c>
      <c r="F11" s="20" t="n">
        <v>2.63241171</v>
      </c>
      <c r="G11" s="18" t="n">
        <v>417.20049588</v>
      </c>
      <c r="H11" s="20" t="n">
        <v>4.10937881</v>
      </c>
      <c r="I11" s="18" t="s">
        <v>481</v>
      </c>
      <c r="J11" s="20" t="s">
        <v>481</v>
      </c>
      <c r="K11" s="18" t="s">
        <v>481</v>
      </c>
      <c r="L11" s="20" t="s">
        <v>481</v>
      </c>
      <c r="M11" s="18" t="s">
        <v>481</v>
      </c>
      <c r="N11" s="20" t="s">
        <v>481</v>
      </c>
      <c r="O11" s="18" t="s">
        <v>481</v>
      </c>
      <c r="P11" s="20" t="s">
        <v>481</v>
      </c>
      <c r="Q11" s="18" t="n">
        <v>383.18915412</v>
      </c>
      <c r="R11" s="20" t="n">
        <v>16.50825651</v>
      </c>
    </row>
    <row r="12" spans="1:18">
      <c r="A12" s="15" t="s">
        <v>487</v>
      </c>
      <c r="B12" s="17" t="n">
        <v>6894</v>
      </c>
      <c r="C12" s="18">
        <f>(56.0/B12*100)</f>
        <v/>
      </c>
      <c r="D12" s="19" t="n">
        <v>6838</v>
      </c>
      <c r="E12" s="18" t="n">
        <v>494.13807262</v>
      </c>
      <c r="F12" s="20" t="n">
        <v>2.37374257</v>
      </c>
      <c r="G12" s="18" t="n">
        <v>412.39801838</v>
      </c>
      <c r="H12" s="20" t="n">
        <v>8.317869849999999</v>
      </c>
      <c r="I12" s="18" t="s">
        <v>481</v>
      </c>
      <c r="J12" s="20" t="s">
        <v>481</v>
      </c>
      <c r="K12" s="18" t="s">
        <v>481</v>
      </c>
      <c r="L12" s="20" t="s">
        <v>481</v>
      </c>
      <c r="M12" s="18" t="s">
        <v>481</v>
      </c>
      <c r="N12" s="20" t="s">
        <v>481</v>
      </c>
      <c r="O12" s="18" t="s">
        <v>481</v>
      </c>
      <c r="P12" s="20" t="s">
        <v>481</v>
      </c>
      <c r="Q12" s="18" t="n">
        <v>333.55698109</v>
      </c>
      <c r="R12" s="20" t="n">
        <v>10.63901948</v>
      </c>
    </row>
    <row r="13" spans="1:18">
      <c r="A13" s="15" t="s">
        <v>488</v>
      </c>
      <c r="B13" s="17" t="n">
        <v>7161</v>
      </c>
      <c r="C13" s="18">
        <f>(98.0/B13*100)</f>
        <v/>
      </c>
      <c r="D13" s="19" t="n">
        <v>7063</v>
      </c>
      <c r="E13" s="18" t="n">
        <v>501.69284094</v>
      </c>
      <c r="F13" s="20" t="n">
        <v>2.54641152</v>
      </c>
      <c r="G13" s="18" t="n">
        <v>438.54917318</v>
      </c>
      <c r="H13" s="20" t="n">
        <v>10.34384682</v>
      </c>
      <c r="I13" s="18" t="s">
        <v>481</v>
      </c>
      <c r="J13" s="20" t="s">
        <v>481</v>
      </c>
      <c r="K13" s="18" t="s">
        <v>481</v>
      </c>
      <c r="L13" s="20" t="s">
        <v>481</v>
      </c>
      <c r="M13" s="18" t="s">
        <v>481</v>
      </c>
      <c r="N13" s="20" t="s">
        <v>481</v>
      </c>
      <c r="O13" s="18" t="s">
        <v>481</v>
      </c>
      <c r="P13" s="20" t="s">
        <v>481</v>
      </c>
      <c r="Q13" s="18" t="n">
        <v>374.01241959</v>
      </c>
      <c r="R13" s="20" t="n">
        <v>22.13069194</v>
      </c>
    </row>
    <row r="14" spans="1:18">
      <c r="A14" s="15" t="s">
        <v>489</v>
      </c>
      <c r="B14" s="17" t="n">
        <v>5587</v>
      </c>
      <c r="C14" s="18">
        <f>(74.0/B14*100)</f>
        <v/>
      </c>
      <c r="D14" s="19" t="n">
        <v>5513</v>
      </c>
      <c r="E14" s="18" t="n">
        <v>520.16408445</v>
      </c>
      <c r="F14" s="20" t="n">
        <v>2.25549711</v>
      </c>
      <c r="G14" s="18" t="n">
        <v>518.88983851</v>
      </c>
      <c r="H14" s="20" t="n">
        <v>5.29011041</v>
      </c>
      <c r="I14" s="18" t="s">
        <v>481</v>
      </c>
      <c r="J14" s="20" t="s">
        <v>481</v>
      </c>
      <c r="K14" s="18" t="s">
        <v>481</v>
      </c>
      <c r="L14" s="20" t="s">
        <v>481</v>
      </c>
      <c r="M14" s="18" t="s">
        <v>481</v>
      </c>
      <c r="N14" s="20" t="s">
        <v>481</v>
      </c>
      <c r="O14" s="18" t="s">
        <v>481</v>
      </c>
      <c r="P14" s="20" t="s">
        <v>481</v>
      </c>
      <c r="Q14" s="18" t="n">
        <v>458.99762826</v>
      </c>
      <c r="R14" s="20" t="n">
        <v>22.17504073</v>
      </c>
    </row>
    <row r="15" spans="1:18">
      <c r="A15" s="15" t="s">
        <v>490</v>
      </c>
      <c r="B15" s="17" t="n">
        <v>5882</v>
      </c>
      <c r="C15" s="18">
        <f>(53.0/B15*100)</f>
        <v/>
      </c>
      <c r="D15" s="19" t="n">
        <v>5829</v>
      </c>
      <c r="E15" s="18" t="n">
        <v>529.82115589</v>
      </c>
      <c r="F15" s="20" t="n">
        <v>2.43596628</v>
      </c>
      <c r="G15" s="18" t="n">
        <v>473.85081581</v>
      </c>
      <c r="H15" s="20" t="n">
        <v>9.66286103</v>
      </c>
      <c r="I15" s="18" t="s">
        <v>481</v>
      </c>
      <c r="J15" s="20" t="s">
        <v>481</v>
      </c>
      <c r="K15" s="18" t="s">
        <v>481</v>
      </c>
      <c r="L15" s="20" t="s">
        <v>481</v>
      </c>
      <c r="M15" s="18" t="s">
        <v>481</v>
      </c>
      <c r="N15" s="20" t="s">
        <v>481</v>
      </c>
      <c r="O15" s="18" t="s">
        <v>481</v>
      </c>
      <c r="P15" s="20" t="s">
        <v>481</v>
      </c>
      <c r="Q15" s="18" t="n">
        <v>396.22004363</v>
      </c>
      <c r="R15" s="20" t="n">
        <v>16.28364498</v>
      </c>
    </row>
    <row r="16" spans="1:18">
      <c r="A16" s="15" t="s">
        <v>491</v>
      </c>
      <c r="B16" s="17" t="n">
        <v>6108</v>
      </c>
      <c r="C16" s="18">
        <f>(98.0/B16*100)</f>
        <v/>
      </c>
      <c r="D16" s="19" t="n">
        <v>6010</v>
      </c>
      <c r="E16" s="18" t="n">
        <v>506.7038915</v>
      </c>
      <c r="F16" s="20" t="n">
        <v>2.32197829</v>
      </c>
      <c r="G16" s="18" t="n">
        <v>424.02193246</v>
      </c>
      <c r="H16" s="20" t="n">
        <v>7.20771522</v>
      </c>
      <c r="I16" s="18" t="s">
        <v>481</v>
      </c>
      <c r="J16" s="20" t="s">
        <v>481</v>
      </c>
      <c r="K16" s="18" t="s">
        <v>481</v>
      </c>
      <c r="L16" s="20" t="s">
        <v>481</v>
      </c>
      <c r="M16" s="18" t="s">
        <v>481</v>
      </c>
      <c r="N16" s="20" t="s">
        <v>481</v>
      </c>
      <c r="O16" s="18" t="s">
        <v>481</v>
      </c>
      <c r="P16" s="20" t="s">
        <v>481</v>
      </c>
      <c r="Q16" s="18" t="n">
        <v>352.56729572</v>
      </c>
      <c r="R16" s="20" t="n">
        <v>19.18025144</v>
      </c>
    </row>
    <row r="17" spans="1:18">
      <c r="A17" s="15" t="s">
        <v>492</v>
      </c>
      <c r="B17" s="17" t="n">
        <v>6504</v>
      </c>
      <c r="C17" s="18">
        <f>(658.0/B17*100)</f>
        <v/>
      </c>
      <c r="D17" s="19" t="n">
        <v>5846</v>
      </c>
      <c r="E17" s="18" t="n">
        <v>520.57628133</v>
      </c>
      <c r="F17" s="20" t="n">
        <v>2.97048195</v>
      </c>
      <c r="G17" s="18" t="n">
        <v>426.57545294</v>
      </c>
      <c r="H17" s="20" t="n">
        <v>7.78704363</v>
      </c>
      <c r="I17" s="18" t="s">
        <v>481</v>
      </c>
      <c r="J17" s="20" t="s">
        <v>481</v>
      </c>
      <c r="K17" s="18" t="s">
        <v>481</v>
      </c>
      <c r="L17" s="20" t="s">
        <v>481</v>
      </c>
      <c r="M17" s="18" t="s">
        <v>481</v>
      </c>
      <c r="N17" s="20" t="s">
        <v>481</v>
      </c>
      <c r="O17" s="18" t="s">
        <v>481</v>
      </c>
      <c r="P17" s="20" t="s">
        <v>481</v>
      </c>
      <c r="Q17" s="18" t="n">
        <v>440.20439965</v>
      </c>
      <c r="R17" s="20" t="n">
        <v>13.71186428</v>
      </c>
    </row>
    <row r="18" spans="1:18">
      <c r="A18" s="15" t="s">
        <v>493</v>
      </c>
      <c r="B18" s="17" t="n">
        <v>5532</v>
      </c>
      <c r="C18" s="18">
        <f>(28.0/B18*100)</f>
        <v/>
      </c>
      <c r="D18" s="19" t="n">
        <v>5504</v>
      </c>
      <c r="E18" s="18" t="n">
        <v>474.46064113</v>
      </c>
      <c r="F18" s="20" t="n">
        <v>3.93767872</v>
      </c>
      <c r="G18" s="18" t="n">
        <v>406.32907216</v>
      </c>
      <c r="H18" s="20" t="n">
        <v>7.54578371</v>
      </c>
      <c r="I18" s="18" t="s">
        <v>481</v>
      </c>
      <c r="J18" s="20" t="s">
        <v>481</v>
      </c>
      <c r="K18" s="18" t="s">
        <v>481</v>
      </c>
      <c r="L18" s="20" t="s">
        <v>481</v>
      </c>
      <c r="M18" s="18" t="s">
        <v>481</v>
      </c>
      <c r="N18" s="20" t="s">
        <v>481</v>
      </c>
      <c r="O18" s="18" t="s">
        <v>481</v>
      </c>
      <c r="P18" s="20" t="s">
        <v>481</v>
      </c>
      <c r="Q18" s="18" t="n">
        <v>363.73919262</v>
      </c>
      <c r="R18" s="20" t="n">
        <v>13.65209468</v>
      </c>
    </row>
    <row r="19" spans="1:18">
      <c r="A19" s="15" t="s">
        <v>494</v>
      </c>
      <c r="B19" s="17" t="n">
        <v>5658</v>
      </c>
      <c r="C19" s="18">
        <f>(61.0/B19*100)</f>
        <v/>
      </c>
      <c r="D19" s="19" t="n">
        <v>5597</v>
      </c>
      <c r="E19" s="18" t="n">
        <v>476.26082872</v>
      </c>
      <c r="F19" s="20" t="n">
        <v>2.61259229</v>
      </c>
      <c r="G19" s="18" t="n">
        <v>391.72476689</v>
      </c>
      <c r="H19" s="20" t="n">
        <v>6.68182154</v>
      </c>
      <c r="I19" s="18" t="s">
        <v>481</v>
      </c>
      <c r="J19" s="20" t="s">
        <v>481</v>
      </c>
      <c r="K19" s="18" t="s">
        <v>481</v>
      </c>
      <c r="L19" s="20" t="s">
        <v>481</v>
      </c>
      <c r="M19" s="18" t="s">
        <v>481</v>
      </c>
      <c r="N19" s="20" t="s">
        <v>481</v>
      </c>
      <c r="O19" s="18" t="s">
        <v>481</v>
      </c>
      <c r="P19" s="20" t="s">
        <v>481</v>
      </c>
      <c r="Q19" s="18" t="n">
        <v>387.75098057</v>
      </c>
      <c r="R19" s="20" t="n">
        <v>24.33850518</v>
      </c>
    </row>
    <row r="20" spans="1:18">
      <c r="A20" s="15" t="s">
        <v>495</v>
      </c>
      <c r="B20" s="17" t="n">
        <v>3371</v>
      </c>
      <c r="C20" s="18">
        <f>(75.0/B20*100)</f>
        <v/>
      </c>
      <c r="D20" s="19" t="n">
        <v>3296</v>
      </c>
      <c r="E20" s="18" t="n">
        <v>483.86231979</v>
      </c>
      <c r="F20" s="20" t="n">
        <v>2.01462106</v>
      </c>
      <c r="G20" s="18" t="n">
        <v>427.65683898</v>
      </c>
      <c r="H20" s="20" t="n">
        <v>16.39606287</v>
      </c>
      <c r="I20" s="18" t="s">
        <v>481</v>
      </c>
      <c r="J20" s="20" t="s">
        <v>481</v>
      </c>
      <c r="K20" s="18" t="s">
        <v>481</v>
      </c>
      <c r="L20" s="20" t="s">
        <v>481</v>
      </c>
      <c r="M20" s="18" t="s">
        <v>481</v>
      </c>
      <c r="N20" s="20" t="s">
        <v>481</v>
      </c>
      <c r="O20" s="18" t="s">
        <v>481</v>
      </c>
      <c r="P20" s="20" t="s">
        <v>481</v>
      </c>
      <c r="Q20" s="18" t="n">
        <v>341.76023691</v>
      </c>
      <c r="R20" s="20" t="n">
        <v>23.4336038</v>
      </c>
    </row>
    <row r="21" spans="1:18">
      <c r="A21" s="15" t="s">
        <v>496</v>
      </c>
      <c r="B21" s="17" t="n">
        <v>5741</v>
      </c>
      <c r="C21" s="18">
        <f>(44.0/B21*100)</f>
        <v/>
      </c>
      <c r="D21" s="19" t="n">
        <v>5697</v>
      </c>
      <c r="E21" s="18" t="n">
        <v>526.6019344</v>
      </c>
      <c r="F21" s="20" t="n">
        <v>2.38315495</v>
      </c>
      <c r="G21" s="18" t="n">
        <v>486.58304115</v>
      </c>
      <c r="H21" s="20" t="n">
        <v>4.33078745</v>
      </c>
      <c r="I21" s="18" t="s">
        <v>481</v>
      </c>
      <c r="J21" s="20" t="s">
        <v>481</v>
      </c>
      <c r="K21" s="18" t="s">
        <v>481</v>
      </c>
      <c r="L21" s="20" t="s">
        <v>481</v>
      </c>
      <c r="M21" s="18" t="s">
        <v>481</v>
      </c>
      <c r="N21" s="20" t="s">
        <v>481</v>
      </c>
      <c r="O21" s="18" t="s">
        <v>481</v>
      </c>
      <c r="P21" s="20" t="s">
        <v>481</v>
      </c>
      <c r="Q21" s="18" t="n">
        <v>424.61930314</v>
      </c>
      <c r="R21" s="20" t="n">
        <v>11.35516252</v>
      </c>
    </row>
    <row r="22" spans="1:18">
      <c r="A22" s="15" t="s">
        <v>497</v>
      </c>
      <c r="B22" s="17" t="n">
        <v>6598</v>
      </c>
      <c r="C22" s="18">
        <f>(32.0/B22*100)</f>
        <v/>
      </c>
      <c r="D22" s="19" t="n">
        <v>6566</v>
      </c>
      <c r="E22" s="18" t="n">
        <v>487.35728442</v>
      </c>
      <c r="F22" s="20" t="n">
        <v>3.87938487</v>
      </c>
      <c r="G22" s="18" t="n">
        <v>395.14305152</v>
      </c>
      <c r="H22" s="20" t="n">
        <v>7.83898993</v>
      </c>
      <c r="I22" s="18" t="s">
        <v>481</v>
      </c>
      <c r="J22" s="20" t="s">
        <v>481</v>
      </c>
      <c r="K22" s="18" t="s">
        <v>481</v>
      </c>
      <c r="L22" s="20" t="s">
        <v>481</v>
      </c>
      <c r="M22" s="18" t="n">
        <v>481.75555063</v>
      </c>
      <c r="N22" s="20" t="n">
        <v>8.711038220000001</v>
      </c>
      <c r="O22" s="18" t="s">
        <v>481</v>
      </c>
      <c r="P22" s="20" t="s">
        <v>481</v>
      </c>
      <c r="Q22" s="18" t="n">
        <v>327.83979214</v>
      </c>
      <c r="R22" s="20" t="n">
        <v>13.89020824</v>
      </c>
    </row>
    <row r="23" spans="1:18">
      <c r="A23" s="15" t="s">
        <v>498</v>
      </c>
      <c r="B23" s="17" t="n">
        <v>11583</v>
      </c>
      <c r="C23" s="18">
        <f>(210.0/B23*100)</f>
        <v/>
      </c>
      <c r="D23" s="19" t="n">
        <v>11373</v>
      </c>
      <c r="E23" s="18" t="n">
        <v>489.7298639</v>
      </c>
      <c r="F23" s="20" t="n">
        <v>2.58779186</v>
      </c>
      <c r="G23" s="18" t="n">
        <v>442.79152661</v>
      </c>
      <c r="H23" s="20" t="n">
        <v>8.198659470000001</v>
      </c>
      <c r="I23" s="18" t="s">
        <v>481</v>
      </c>
      <c r="J23" s="20" t="s">
        <v>481</v>
      </c>
      <c r="K23" s="18" t="s">
        <v>481</v>
      </c>
      <c r="L23" s="20" t="s">
        <v>481</v>
      </c>
      <c r="M23" s="18" t="s">
        <v>481</v>
      </c>
      <c r="N23" s="20" t="s">
        <v>481</v>
      </c>
      <c r="O23" s="18" t="s">
        <v>481</v>
      </c>
      <c r="P23" s="20" t="s">
        <v>481</v>
      </c>
      <c r="Q23" s="18" t="n">
        <v>374.70531561</v>
      </c>
      <c r="R23" s="20" t="n">
        <v>23.02357538</v>
      </c>
    </row>
    <row r="24" spans="1:18">
      <c r="A24" s="15" t="s">
        <v>499</v>
      </c>
      <c r="B24" s="17" t="n">
        <v>6647</v>
      </c>
      <c r="C24" s="18">
        <f>(7.0/B24*100)</f>
        <v/>
      </c>
      <c r="D24" s="19" t="n">
        <v>6640</v>
      </c>
      <c r="E24" s="18" t="n">
        <v>529.26668679</v>
      </c>
      <c r="F24" s="20" t="n">
        <v>3.19748832</v>
      </c>
      <c r="G24" s="18" t="n">
        <v>495.89361357</v>
      </c>
      <c r="H24" s="20" t="n">
        <v>3.64073596</v>
      </c>
      <c r="I24" s="18" t="s">
        <v>481</v>
      </c>
      <c r="J24" s="20" t="s">
        <v>481</v>
      </c>
      <c r="K24" s="18" t="s">
        <v>481</v>
      </c>
      <c r="L24" s="20" t="s">
        <v>481</v>
      </c>
      <c r="M24" s="18" t="s">
        <v>481</v>
      </c>
      <c r="N24" s="20" t="s">
        <v>481</v>
      </c>
      <c r="O24" s="18" t="s">
        <v>481</v>
      </c>
      <c r="P24" s="20" t="s">
        <v>481</v>
      </c>
      <c r="Q24" s="18" t="n">
        <v>449.03235672</v>
      </c>
      <c r="R24" s="20" t="n">
        <v>15.80438347</v>
      </c>
    </row>
    <row r="25" spans="1:18">
      <c r="A25" s="15" t="s">
        <v>500</v>
      </c>
      <c r="B25" s="17" t="n">
        <v>5581</v>
      </c>
      <c r="C25" s="18">
        <f>(24.0/B25*100)</f>
        <v/>
      </c>
      <c r="D25" s="19" t="n">
        <v>5557</v>
      </c>
      <c r="E25" s="18" t="n">
        <v>522.84320636</v>
      </c>
      <c r="F25" s="20" t="n">
        <v>3.42208689</v>
      </c>
      <c r="G25" s="18" t="n">
        <v>471.34713085</v>
      </c>
      <c r="H25" s="20" t="n">
        <v>6.5027306</v>
      </c>
      <c r="I25" s="18" t="s">
        <v>481</v>
      </c>
      <c r="J25" s="20" t="s">
        <v>481</v>
      </c>
      <c r="K25" s="18" t="s">
        <v>481</v>
      </c>
      <c r="L25" s="20" t="s">
        <v>481</v>
      </c>
      <c r="M25" s="18" t="s">
        <v>481</v>
      </c>
      <c r="N25" s="20" t="s">
        <v>481</v>
      </c>
      <c r="O25" s="18" t="s">
        <v>481</v>
      </c>
      <c r="P25" s="20" t="s">
        <v>481</v>
      </c>
      <c r="Q25" s="18" t="n">
        <v>414.38220969</v>
      </c>
      <c r="R25" s="20" t="n">
        <v>25.11547862</v>
      </c>
    </row>
    <row r="26" spans="1:18">
      <c r="A26" s="15" t="s">
        <v>501</v>
      </c>
      <c r="B26" s="17" t="n">
        <v>4869</v>
      </c>
      <c r="C26" s="18">
        <f>(32.0/B26*100)</f>
        <v/>
      </c>
      <c r="D26" s="19" t="n">
        <v>4837</v>
      </c>
      <c r="E26" s="18" t="n">
        <v>490.238083</v>
      </c>
      <c r="F26" s="20" t="n">
        <v>1.72771037</v>
      </c>
      <c r="G26" s="18" t="n">
        <v>444.89075995</v>
      </c>
      <c r="H26" s="20" t="n">
        <v>10.47061519</v>
      </c>
      <c r="I26" s="18" t="s">
        <v>481</v>
      </c>
      <c r="J26" s="20" t="s">
        <v>481</v>
      </c>
      <c r="K26" s="18" t="s">
        <v>481</v>
      </c>
      <c r="L26" s="20" t="s">
        <v>481</v>
      </c>
      <c r="M26" s="18" t="s">
        <v>481</v>
      </c>
      <c r="N26" s="20" t="s">
        <v>481</v>
      </c>
      <c r="O26" s="18" t="s">
        <v>481</v>
      </c>
      <c r="P26" s="20" t="s">
        <v>481</v>
      </c>
      <c r="Q26" s="18" t="n">
        <v>423.51784938</v>
      </c>
      <c r="R26" s="20" t="n">
        <v>23.91073225</v>
      </c>
    </row>
    <row r="27" spans="1:18">
      <c r="A27" s="15" t="s">
        <v>502</v>
      </c>
      <c r="B27" s="17" t="n">
        <v>5299</v>
      </c>
      <c r="C27" s="18">
        <f>(17.0/B27*100)</f>
        <v/>
      </c>
      <c r="D27" s="19" t="n">
        <v>5282</v>
      </c>
      <c r="E27" s="18" t="n">
        <v>485.74509036</v>
      </c>
      <c r="F27" s="20" t="n">
        <v>1.49799037</v>
      </c>
      <c r="G27" s="18" t="n">
        <v>417.56465402</v>
      </c>
      <c r="H27" s="20" t="n">
        <v>6.28947111</v>
      </c>
      <c r="I27" s="18" t="s">
        <v>481</v>
      </c>
      <c r="J27" s="20" t="s">
        <v>481</v>
      </c>
      <c r="K27" s="18" t="s">
        <v>481</v>
      </c>
      <c r="L27" s="20" t="s">
        <v>481</v>
      </c>
      <c r="M27" s="18" t="s">
        <v>481</v>
      </c>
      <c r="N27" s="20" t="s">
        <v>481</v>
      </c>
      <c r="O27" s="18" t="s">
        <v>481</v>
      </c>
      <c r="P27" s="20" t="s">
        <v>481</v>
      </c>
      <c r="Q27" s="18" t="n">
        <v>411.94738256</v>
      </c>
      <c r="R27" s="20" t="n">
        <v>23.52896601</v>
      </c>
    </row>
    <row r="28" spans="1:18">
      <c r="A28" s="15" t="s">
        <v>503</v>
      </c>
      <c r="B28" s="17" t="n">
        <v>7568</v>
      </c>
      <c r="C28" s="18">
        <f>(51.0/B28*100)</f>
        <v/>
      </c>
      <c r="D28" s="19" t="n">
        <v>7517</v>
      </c>
      <c r="E28" s="18" t="n">
        <v>446.02659111</v>
      </c>
      <c r="F28" s="20" t="n">
        <v>2.91136695</v>
      </c>
      <c r="G28" s="18" t="n">
        <v>397.05874118</v>
      </c>
      <c r="H28" s="20" t="n">
        <v>2.93291903</v>
      </c>
      <c r="I28" s="18" t="s">
        <v>481</v>
      </c>
      <c r="J28" s="20" t="s">
        <v>481</v>
      </c>
      <c r="K28" s="18" t="s">
        <v>481</v>
      </c>
      <c r="L28" s="20" t="s">
        <v>481</v>
      </c>
      <c r="M28" s="18" t="s">
        <v>481</v>
      </c>
      <c r="N28" s="20" t="s">
        <v>481</v>
      </c>
      <c r="O28" s="18" t="s">
        <v>481</v>
      </c>
      <c r="P28" s="20" t="s">
        <v>481</v>
      </c>
      <c r="Q28" s="18" t="n">
        <v>332.63123562</v>
      </c>
      <c r="R28" s="20" t="n">
        <v>12.3254003</v>
      </c>
    </row>
    <row r="29" spans="1:18">
      <c r="A29" s="15" t="s">
        <v>504</v>
      </c>
      <c r="B29" s="17" t="n">
        <v>5385</v>
      </c>
      <c r="C29" s="18">
        <f>(30.0/B29*100)</f>
        <v/>
      </c>
      <c r="D29" s="19" t="n">
        <v>5355</v>
      </c>
      <c r="E29" s="18" t="n">
        <v>506.73180011</v>
      </c>
      <c r="F29" s="20" t="n">
        <v>2.46004035</v>
      </c>
      <c r="G29" s="18" t="n">
        <v>426.59562392</v>
      </c>
      <c r="H29" s="20" t="n">
        <v>9.012922209999999</v>
      </c>
      <c r="I29" s="18" t="s">
        <v>481</v>
      </c>
      <c r="J29" s="20" t="s">
        <v>481</v>
      </c>
      <c r="K29" s="18" t="s">
        <v>481</v>
      </c>
      <c r="L29" s="20" t="s">
        <v>481</v>
      </c>
      <c r="M29" s="18" t="s">
        <v>481</v>
      </c>
      <c r="N29" s="20" t="s">
        <v>481</v>
      </c>
      <c r="O29" s="18" t="s">
        <v>481</v>
      </c>
      <c r="P29" s="20" t="s">
        <v>481</v>
      </c>
      <c r="Q29" s="18" t="n">
        <v>400.20293951</v>
      </c>
      <c r="R29" s="20" t="n">
        <v>23.91872285</v>
      </c>
    </row>
    <row r="30" spans="1:18">
      <c r="A30" s="15" t="s">
        <v>505</v>
      </c>
      <c r="B30" s="17" t="n">
        <v>4520</v>
      </c>
      <c r="C30" s="18">
        <f>(96.0/B30*100)</f>
        <v/>
      </c>
      <c r="D30" s="19" t="n">
        <v>4424</v>
      </c>
      <c r="E30" s="18" t="n">
        <v>517.87128351</v>
      </c>
      <c r="F30" s="20" t="n">
        <v>2.55181309</v>
      </c>
      <c r="G30" s="18" t="n">
        <v>436.05089193</v>
      </c>
      <c r="H30" s="20" t="n">
        <v>6.53263775</v>
      </c>
      <c r="I30" s="18" t="s">
        <v>481</v>
      </c>
      <c r="J30" s="20" t="s">
        <v>481</v>
      </c>
      <c r="K30" s="18" t="s">
        <v>481</v>
      </c>
      <c r="L30" s="20" t="s">
        <v>481</v>
      </c>
      <c r="M30" s="18" t="s">
        <v>481</v>
      </c>
      <c r="N30" s="20" t="s">
        <v>481</v>
      </c>
      <c r="O30" s="18" t="s">
        <v>481</v>
      </c>
      <c r="P30" s="20" t="s">
        <v>481</v>
      </c>
      <c r="Q30" s="18" t="n">
        <v>398.60520002</v>
      </c>
      <c r="R30" s="20" t="n">
        <v>20.20393336</v>
      </c>
    </row>
    <row r="31" spans="1:18">
      <c r="A31" s="15" t="s">
        <v>506</v>
      </c>
      <c r="B31" s="17" t="n">
        <v>5456</v>
      </c>
      <c r="C31" s="18">
        <f>(125.0/B31*100)</f>
        <v/>
      </c>
      <c r="D31" s="19" t="n">
        <v>5331</v>
      </c>
      <c r="E31" s="18" t="n">
        <v>517.32169929</v>
      </c>
      <c r="F31" s="20" t="n">
        <v>2.409977</v>
      </c>
      <c r="G31" s="18" t="n">
        <v>456.13441271</v>
      </c>
      <c r="H31" s="20" t="n">
        <v>10.98518782</v>
      </c>
      <c r="I31" s="18" t="s">
        <v>481</v>
      </c>
      <c r="J31" s="20" t="s">
        <v>481</v>
      </c>
      <c r="K31" s="18" t="s">
        <v>481</v>
      </c>
      <c r="L31" s="20" t="s">
        <v>481</v>
      </c>
      <c r="M31" s="18" t="s">
        <v>481</v>
      </c>
      <c r="N31" s="20" t="s">
        <v>481</v>
      </c>
      <c r="O31" s="18" t="s">
        <v>481</v>
      </c>
      <c r="P31" s="20" t="s">
        <v>481</v>
      </c>
      <c r="Q31" s="18" t="n">
        <v>406.98956817</v>
      </c>
      <c r="R31" s="20" t="n">
        <v>16.58563933</v>
      </c>
    </row>
    <row r="32" spans="1:18">
      <c r="A32" s="15" t="s">
        <v>507</v>
      </c>
      <c r="B32" s="17" t="n">
        <v>4478</v>
      </c>
      <c r="C32" s="18">
        <f>(5.0/B32*100)</f>
        <v/>
      </c>
      <c r="D32" s="19" t="n">
        <v>4473</v>
      </c>
      <c r="E32" s="18" t="n">
        <v>507.39628507</v>
      </c>
      <c r="F32" s="20" t="n">
        <v>2.51386253</v>
      </c>
      <c r="G32" s="18" t="n">
        <v>468.34264382</v>
      </c>
      <c r="H32" s="20" t="n">
        <v>10.55778437</v>
      </c>
      <c r="I32" s="18" t="s">
        <v>481</v>
      </c>
      <c r="J32" s="20" t="s">
        <v>481</v>
      </c>
      <c r="K32" s="18" t="s">
        <v>481</v>
      </c>
      <c r="L32" s="20" t="s">
        <v>481</v>
      </c>
      <c r="M32" s="18" t="s">
        <v>481</v>
      </c>
      <c r="N32" s="20" t="s">
        <v>481</v>
      </c>
      <c r="O32" s="18" t="s">
        <v>481</v>
      </c>
      <c r="P32" s="20" t="s">
        <v>481</v>
      </c>
      <c r="Q32" s="18" t="n">
        <v>403.42450573</v>
      </c>
      <c r="R32" s="20" t="n">
        <v>25.81082865</v>
      </c>
    </row>
    <row r="33" spans="1:18">
      <c r="A33" s="15" t="s">
        <v>508</v>
      </c>
      <c r="B33" s="17" t="n">
        <v>7325</v>
      </c>
      <c r="C33" s="18">
        <f>(74.0/B33*100)</f>
        <v/>
      </c>
      <c r="D33" s="19" t="n">
        <v>7251</v>
      </c>
      <c r="E33" s="18" t="n">
        <v>501.57176297</v>
      </c>
      <c r="F33" s="20" t="n">
        <v>2.67566773</v>
      </c>
      <c r="G33" s="18" t="n">
        <v>428.81165833</v>
      </c>
      <c r="H33" s="20" t="n">
        <v>6.96248318</v>
      </c>
      <c r="I33" s="18" t="s">
        <v>481</v>
      </c>
      <c r="J33" s="20" t="s">
        <v>481</v>
      </c>
      <c r="K33" s="18" t="s">
        <v>481</v>
      </c>
      <c r="L33" s="20" t="s">
        <v>481</v>
      </c>
      <c r="M33" s="18" t="s">
        <v>481</v>
      </c>
      <c r="N33" s="20" t="s">
        <v>481</v>
      </c>
      <c r="O33" s="18" t="s">
        <v>481</v>
      </c>
      <c r="P33" s="20" t="s">
        <v>481</v>
      </c>
      <c r="Q33" s="18" t="n">
        <v>452.77851456</v>
      </c>
      <c r="R33" s="20" t="n">
        <v>22.83237227</v>
      </c>
    </row>
    <row r="34" spans="1:18">
      <c r="A34" s="15" t="s">
        <v>509</v>
      </c>
      <c r="B34" s="17" t="n">
        <v>6350</v>
      </c>
      <c r="C34" s="18">
        <f>(65.0/B34*100)</f>
        <v/>
      </c>
      <c r="D34" s="19" t="n">
        <v>6285</v>
      </c>
      <c r="E34" s="18" t="n">
        <v>465.06134198</v>
      </c>
      <c r="F34" s="20" t="n">
        <v>2.69541027</v>
      </c>
      <c r="G34" s="18" t="n">
        <v>350.60604385</v>
      </c>
      <c r="H34" s="20" t="n">
        <v>6.55197255</v>
      </c>
      <c r="I34" s="18" t="s">
        <v>481</v>
      </c>
      <c r="J34" s="20" t="s">
        <v>481</v>
      </c>
      <c r="K34" s="18" t="s">
        <v>481</v>
      </c>
      <c r="L34" s="20" t="s">
        <v>481</v>
      </c>
      <c r="M34" s="18" t="s">
        <v>481</v>
      </c>
      <c r="N34" s="20" t="s">
        <v>481</v>
      </c>
      <c r="O34" s="18" t="s">
        <v>481</v>
      </c>
      <c r="P34" s="20" t="s">
        <v>481</v>
      </c>
      <c r="Q34" s="18" t="n">
        <v>281.55324312</v>
      </c>
      <c r="R34" s="20" t="n">
        <v>10.69968042</v>
      </c>
    </row>
    <row r="35" spans="1:18">
      <c r="A35" s="15" t="s">
        <v>510</v>
      </c>
      <c r="B35" s="17" t="n">
        <v>6406</v>
      </c>
      <c r="C35" s="18">
        <f>(36.0/B35*100)</f>
        <v/>
      </c>
      <c r="D35" s="19" t="n">
        <v>6370</v>
      </c>
      <c r="E35" s="18" t="n">
        <v>508.12700846</v>
      </c>
      <c r="F35" s="20" t="n">
        <v>1.4744679</v>
      </c>
      <c r="G35" s="18" t="n">
        <v>456.2763897</v>
      </c>
      <c r="H35" s="20" t="n">
        <v>8.94448264</v>
      </c>
      <c r="I35" s="18" t="s">
        <v>481</v>
      </c>
      <c r="J35" s="20" t="s">
        <v>481</v>
      </c>
      <c r="K35" s="18" t="s">
        <v>481</v>
      </c>
      <c r="L35" s="20" t="s">
        <v>481</v>
      </c>
      <c r="M35" s="18" t="s">
        <v>481</v>
      </c>
      <c r="N35" s="20" t="s">
        <v>481</v>
      </c>
      <c r="O35" s="18" t="s">
        <v>481</v>
      </c>
      <c r="P35" s="20" t="s">
        <v>481</v>
      </c>
      <c r="Q35" s="18" t="n">
        <v>371.37017148</v>
      </c>
      <c r="R35" s="20" t="n">
        <v>17.43266848</v>
      </c>
    </row>
    <row r="36" spans="1:18">
      <c r="A36" s="15" t="s">
        <v>511</v>
      </c>
      <c r="B36" s="17" t="n">
        <v>6736</v>
      </c>
      <c r="C36" s="18">
        <f>(26.0/B36*100)</f>
        <v/>
      </c>
      <c r="D36" s="19" t="n">
        <v>6710</v>
      </c>
      <c r="E36" s="18" t="n">
        <v>500.34837179</v>
      </c>
      <c r="F36" s="20" t="n">
        <v>2.28111019</v>
      </c>
      <c r="G36" s="18" t="n">
        <v>446.36711277</v>
      </c>
      <c r="H36" s="20" t="n">
        <v>5.35155642</v>
      </c>
      <c r="I36" s="18" t="s">
        <v>481</v>
      </c>
      <c r="J36" s="20" t="s">
        <v>481</v>
      </c>
      <c r="K36" s="18" t="s">
        <v>481</v>
      </c>
      <c r="L36" s="20" t="s">
        <v>481</v>
      </c>
      <c r="M36" s="18" t="s">
        <v>481</v>
      </c>
      <c r="N36" s="20" t="s">
        <v>481</v>
      </c>
      <c r="O36" s="18" t="s">
        <v>481</v>
      </c>
      <c r="P36" s="20" t="s">
        <v>481</v>
      </c>
      <c r="Q36" s="18" t="n">
        <v>419.88997353</v>
      </c>
      <c r="R36" s="20" t="n">
        <v>25.66946901</v>
      </c>
    </row>
    <row r="37" spans="1:18">
      <c r="A37" s="15" t="s">
        <v>512</v>
      </c>
      <c r="B37" s="17" t="n">
        <v>5458</v>
      </c>
      <c r="C37" s="18">
        <f>(62.0/B37*100)</f>
        <v/>
      </c>
      <c r="D37" s="19" t="n">
        <v>5396</v>
      </c>
      <c r="E37" s="18" t="n">
        <v>504.64850702</v>
      </c>
      <c r="F37" s="20" t="n">
        <v>3.40099528</v>
      </c>
      <c r="G37" s="18" t="n">
        <v>446.6317642</v>
      </c>
      <c r="H37" s="20" t="n">
        <v>8.224776220000001</v>
      </c>
      <c r="I37" s="18" t="s">
        <v>481</v>
      </c>
      <c r="J37" s="20" t="s">
        <v>481</v>
      </c>
      <c r="K37" s="18" t="s">
        <v>481</v>
      </c>
      <c r="L37" s="20" t="s">
        <v>481</v>
      </c>
      <c r="M37" s="18" t="s">
        <v>481</v>
      </c>
      <c r="N37" s="20" t="s">
        <v>481</v>
      </c>
      <c r="O37" s="18" t="s">
        <v>481</v>
      </c>
      <c r="P37" s="20" t="s">
        <v>481</v>
      </c>
      <c r="Q37" s="18" t="n">
        <v>385.20398343</v>
      </c>
      <c r="R37" s="20" t="n">
        <v>18.02041702</v>
      </c>
    </row>
    <row r="38" spans="1:18">
      <c r="A38" s="15" t="s">
        <v>513</v>
      </c>
      <c r="B38" s="17" t="n">
        <v>5860</v>
      </c>
      <c r="C38" s="18">
        <f>(16.0/B38*100)</f>
        <v/>
      </c>
      <c r="D38" s="19" t="n">
        <v>5844</v>
      </c>
      <c r="E38" s="18" t="n">
        <v>495.07233652</v>
      </c>
      <c r="F38" s="20" t="n">
        <v>3.01482488</v>
      </c>
      <c r="G38" s="18" t="n">
        <v>438.14397554</v>
      </c>
      <c r="H38" s="20" t="n">
        <v>9.91474461</v>
      </c>
      <c r="I38" s="18" t="s">
        <v>481</v>
      </c>
      <c r="J38" s="20" t="s">
        <v>481</v>
      </c>
      <c r="K38" s="18" t="s">
        <v>481</v>
      </c>
      <c r="L38" s="20" t="s">
        <v>481</v>
      </c>
      <c r="M38" s="18" t="s">
        <v>481</v>
      </c>
      <c r="N38" s="20" t="s">
        <v>481</v>
      </c>
      <c r="O38" s="18" t="s">
        <v>481</v>
      </c>
      <c r="P38" s="20" t="s">
        <v>481</v>
      </c>
      <c r="Q38" s="18" t="n">
        <v>397.531999</v>
      </c>
      <c r="R38" s="20" t="n">
        <v>19.94501354</v>
      </c>
    </row>
    <row r="39" spans="1:18">
      <c r="A39" s="15" t="s">
        <v>514</v>
      </c>
      <c r="B39" s="17" t="n">
        <v>5895</v>
      </c>
      <c r="C39" s="18">
        <f>(30.0/B39*100)</f>
        <v/>
      </c>
      <c r="D39" s="19" t="n">
        <v>5865</v>
      </c>
      <c r="E39" s="18" t="n">
        <v>444.60699394</v>
      </c>
      <c r="F39" s="20" t="n">
        <v>4.17057343</v>
      </c>
      <c r="G39" s="18" t="n">
        <v>398.34406682</v>
      </c>
      <c r="H39" s="20" t="n">
        <v>4.3123221</v>
      </c>
      <c r="I39" s="18" t="s">
        <v>481</v>
      </c>
      <c r="J39" s="20" t="s">
        <v>481</v>
      </c>
      <c r="K39" s="18" t="s">
        <v>481</v>
      </c>
      <c r="L39" s="20" t="s">
        <v>481</v>
      </c>
      <c r="M39" s="18" t="s">
        <v>481</v>
      </c>
      <c r="N39" s="20" t="s">
        <v>481</v>
      </c>
      <c r="O39" s="18" t="s">
        <v>481</v>
      </c>
      <c r="P39" s="20" t="s">
        <v>481</v>
      </c>
      <c r="Q39" s="18" t="n">
        <v>360.50669678</v>
      </c>
      <c r="R39" s="20" t="n">
        <v>10.59275976</v>
      </c>
    </row>
    <row r="40" spans="1:18">
      <c r="A40" s="15" t="s">
        <v>515</v>
      </c>
      <c r="B40" s="17" t="n">
        <v>14157</v>
      </c>
      <c r="C40" s="18">
        <f>(264.0/B40*100)</f>
        <v/>
      </c>
      <c r="D40" s="19" t="n">
        <v>13893</v>
      </c>
      <c r="E40" s="18" t="n">
        <v>503.51019889</v>
      </c>
      <c r="F40" s="20" t="n">
        <v>2.7903384</v>
      </c>
      <c r="G40" s="18" t="n">
        <v>451.40183649</v>
      </c>
      <c r="H40" s="20" t="n">
        <v>5.84400978</v>
      </c>
      <c r="I40" s="18" t="s">
        <v>481</v>
      </c>
      <c r="J40" s="20" t="s">
        <v>481</v>
      </c>
      <c r="K40" s="18" t="s">
        <v>481</v>
      </c>
      <c r="L40" s="20" t="s">
        <v>481</v>
      </c>
      <c r="M40" s="18" t="s">
        <v>481</v>
      </c>
      <c r="N40" s="20" t="s">
        <v>481</v>
      </c>
      <c r="O40" s="18" t="s">
        <v>481</v>
      </c>
      <c r="P40" s="20" t="s">
        <v>481</v>
      </c>
      <c r="Q40" s="18" t="n">
        <v>381.11350765</v>
      </c>
      <c r="R40" s="20" t="n">
        <v>12.62031681</v>
      </c>
    </row>
    <row r="41" spans="1:18">
      <c r="A41" s="15" t="s">
        <v>516</v>
      </c>
      <c r="B41" s="17" t="n">
        <v>5712</v>
      </c>
      <c r="C41" s="18">
        <f>(40.0/B41*100)</f>
        <v/>
      </c>
      <c r="D41" s="19" t="n">
        <v>5672</v>
      </c>
      <c r="E41" s="18" t="n">
        <v>505.22934752</v>
      </c>
      <c r="F41" s="20" t="n">
        <v>3.27238101</v>
      </c>
      <c r="G41" s="18" t="n">
        <v>454.20631205</v>
      </c>
      <c r="H41" s="20" t="n">
        <v>5.47126281</v>
      </c>
      <c r="I41" s="18" t="s">
        <v>481</v>
      </c>
      <c r="J41" s="20" t="s">
        <v>481</v>
      </c>
      <c r="K41" s="18" t="s">
        <v>481</v>
      </c>
      <c r="L41" s="20" t="s">
        <v>481</v>
      </c>
      <c r="M41" s="18" t="s">
        <v>481</v>
      </c>
      <c r="N41" s="20" t="s">
        <v>481</v>
      </c>
      <c r="O41" s="18" t="s">
        <v>481</v>
      </c>
      <c r="P41" s="20" t="s">
        <v>481</v>
      </c>
      <c r="Q41" s="18" t="n">
        <v>395.39512787</v>
      </c>
      <c r="R41" s="20" t="n">
        <v>17.11168005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359.11786798</v>
      </c>
      <c r="F45" s="20" t="n">
        <v>3.81720276</v>
      </c>
      <c r="G45" s="18" t="n">
        <v>342.25009546</v>
      </c>
      <c r="H45" s="20" t="n">
        <v>3.0666278</v>
      </c>
      <c r="I45" s="18" t="s">
        <v>481</v>
      </c>
      <c r="J45" s="20" t="s">
        <v>481</v>
      </c>
      <c r="K45" s="18" t="s">
        <v>481</v>
      </c>
      <c r="L45" s="20" t="s">
        <v>481</v>
      </c>
      <c r="M45" s="18" t="s">
        <v>481</v>
      </c>
      <c r="N45" s="20" t="s">
        <v>481</v>
      </c>
      <c r="O45" s="18" t="n">
        <v>364.63927123</v>
      </c>
      <c r="P45" s="20" t="n">
        <v>31.18052956</v>
      </c>
      <c r="Q45" s="18" t="n">
        <v>327.26840538</v>
      </c>
      <c r="R45" s="20" t="n">
        <v>4.63044479</v>
      </c>
    </row>
    <row r="46" spans="1:18">
      <c r="A46" s="15" t="s">
        <v>521</v>
      </c>
      <c r="B46" s="17" t="n">
        <v>23141</v>
      </c>
      <c r="C46" s="18">
        <f>(1129.0/B46*100)</f>
        <v/>
      </c>
      <c r="D46" s="19" t="n">
        <v>22012</v>
      </c>
      <c r="E46" s="18" t="n">
        <v>430.04045804</v>
      </c>
      <c r="F46" s="20" t="n">
        <v>3.08736908</v>
      </c>
      <c r="G46" s="18" t="n">
        <v>372.49015318</v>
      </c>
      <c r="H46" s="20" t="n">
        <v>3.03197637</v>
      </c>
      <c r="I46" s="18" t="s">
        <v>481</v>
      </c>
      <c r="J46" s="20" t="s">
        <v>481</v>
      </c>
      <c r="K46" s="18" t="s">
        <v>481</v>
      </c>
      <c r="L46" s="20" t="s">
        <v>481</v>
      </c>
      <c r="M46" s="18" t="s">
        <v>481</v>
      </c>
      <c r="N46" s="20" t="s">
        <v>481</v>
      </c>
      <c r="O46" s="18" t="s">
        <v>481</v>
      </c>
      <c r="P46" s="20" t="s">
        <v>481</v>
      </c>
      <c r="Q46" s="18" t="n">
        <v>327.17497729</v>
      </c>
      <c r="R46" s="20" t="n">
        <v>5.28688375</v>
      </c>
    </row>
    <row r="47" spans="1:18">
      <c r="A47" s="15" t="s">
        <v>522</v>
      </c>
      <c r="B47" s="17" t="n">
        <v>5928</v>
      </c>
      <c r="C47" s="18">
        <f>(70.0/B47*100)</f>
        <v/>
      </c>
      <c r="D47" s="19" t="n">
        <v>5858</v>
      </c>
      <c r="E47" s="18" t="n">
        <v>441.19644831</v>
      </c>
      <c r="F47" s="20" t="n">
        <v>4.6212122</v>
      </c>
      <c r="G47" s="18" t="n">
        <v>339.75723085</v>
      </c>
      <c r="H47" s="20" t="n">
        <v>9.3687992</v>
      </c>
      <c r="I47" s="18" t="s">
        <v>481</v>
      </c>
      <c r="J47" s="20" t="s">
        <v>481</v>
      </c>
      <c r="K47" s="18" t="s">
        <v>481</v>
      </c>
      <c r="L47" s="20" t="s">
        <v>481</v>
      </c>
      <c r="M47" s="18" t="s">
        <v>481</v>
      </c>
      <c r="N47" s="20" t="s">
        <v>481</v>
      </c>
      <c r="O47" s="18" t="s">
        <v>481</v>
      </c>
      <c r="P47" s="20" t="s">
        <v>481</v>
      </c>
      <c r="Q47" s="18" t="n">
        <v>287.70230419</v>
      </c>
      <c r="R47" s="20" t="n">
        <v>10.70027376</v>
      </c>
    </row>
    <row r="48" spans="1:18">
      <c r="A48" s="15" t="s">
        <v>523</v>
      </c>
      <c r="B48" s="17" t="n">
        <v>9841</v>
      </c>
      <c r="C48" s="18">
        <f>(7.0/B48*100)</f>
        <v/>
      </c>
      <c r="D48" s="19" t="n">
        <v>9834</v>
      </c>
      <c r="E48" s="18" t="n">
        <v>526.46361428</v>
      </c>
      <c r="F48" s="20" t="n">
        <v>5.36601404</v>
      </c>
      <c r="G48" s="18" t="n">
        <v>449.39982123</v>
      </c>
      <c r="H48" s="20" t="n">
        <v>6.11367761</v>
      </c>
      <c r="I48" s="18" t="s">
        <v>481</v>
      </c>
      <c r="J48" s="20" t="s">
        <v>481</v>
      </c>
      <c r="K48" s="18" t="s">
        <v>481</v>
      </c>
      <c r="L48" s="20" t="s">
        <v>481</v>
      </c>
      <c r="M48" s="18" t="s">
        <v>481</v>
      </c>
      <c r="N48" s="20" t="s">
        <v>481</v>
      </c>
      <c r="O48" s="18" t="s">
        <v>481</v>
      </c>
      <c r="P48" s="20" t="s">
        <v>481</v>
      </c>
      <c r="Q48" s="18" t="n">
        <v>404.42904947</v>
      </c>
      <c r="R48" s="20" t="n">
        <v>22.16818839</v>
      </c>
    </row>
    <row r="49" spans="1:18">
      <c r="A49" s="15" t="s">
        <v>524</v>
      </c>
      <c r="B49" s="17" t="n">
        <v>6349</v>
      </c>
      <c r="C49" s="18">
        <f>(56.0/B49*100)</f>
        <v/>
      </c>
      <c r="D49" s="19" t="n">
        <v>6293</v>
      </c>
      <c r="E49" s="18" t="n">
        <v>433.32116893</v>
      </c>
      <c r="F49" s="20" t="n">
        <v>3.20901489</v>
      </c>
      <c r="G49" s="18" t="n">
        <v>389.44630407</v>
      </c>
      <c r="H49" s="20" t="n">
        <v>4.94606508</v>
      </c>
      <c r="I49" s="18" t="s">
        <v>481</v>
      </c>
      <c r="J49" s="20" t="s">
        <v>481</v>
      </c>
      <c r="K49" s="18" t="s">
        <v>481</v>
      </c>
      <c r="L49" s="20" t="s">
        <v>481</v>
      </c>
      <c r="M49" s="18" t="s">
        <v>481</v>
      </c>
      <c r="N49" s="20" t="s">
        <v>481</v>
      </c>
      <c r="O49" s="18" t="n">
        <v>263.58285996</v>
      </c>
      <c r="P49" s="20" t="n">
        <v>43.37186198</v>
      </c>
      <c r="Q49" s="18" t="n">
        <v>341.63266288</v>
      </c>
      <c r="R49" s="20" t="n">
        <v>12.46471436</v>
      </c>
    </row>
    <row r="50" spans="1:18">
      <c r="A50" s="15" t="s">
        <v>525</v>
      </c>
      <c r="B50" s="17" t="n">
        <v>11795</v>
      </c>
      <c r="C50" s="18">
        <f>(218.0/B50*100)</f>
        <v/>
      </c>
      <c r="D50" s="19" t="n">
        <v>11577</v>
      </c>
      <c r="E50" s="18" t="n">
        <v>449.26646379</v>
      </c>
      <c r="F50" s="20" t="n">
        <v>2.69451814</v>
      </c>
      <c r="G50" s="18" t="n">
        <v>387.87483624</v>
      </c>
      <c r="H50" s="20" t="n">
        <v>3.88991943</v>
      </c>
      <c r="I50" s="18" t="s">
        <v>481</v>
      </c>
      <c r="J50" s="20" t="s">
        <v>481</v>
      </c>
      <c r="K50" s="18" t="s">
        <v>481</v>
      </c>
      <c r="L50" s="20" t="s">
        <v>481</v>
      </c>
      <c r="M50" s="18" t="s">
        <v>481</v>
      </c>
      <c r="N50" s="20" t="s">
        <v>481</v>
      </c>
      <c r="O50" s="18" t="s">
        <v>481</v>
      </c>
      <c r="P50" s="20" t="s">
        <v>481</v>
      </c>
      <c r="Q50" s="18" t="n">
        <v>336.44142348</v>
      </c>
      <c r="R50" s="20" t="n">
        <v>11.10652816</v>
      </c>
    </row>
    <row r="51" spans="1:18">
      <c r="A51" s="15" t="s">
        <v>526</v>
      </c>
      <c r="B51" s="17" t="n">
        <v>6866</v>
      </c>
      <c r="C51" s="18">
        <f>(116.0/B51*100)</f>
        <v/>
      </c>
      <c r="D51" s="19" t="n">
        <v>6750</v>
      </c>
      <c r="E51" s="18" t="n">
        <v>443.68789827</v>
      </c>
      <c r="F51" s="20" t="n">
        <v>2.57180372</v>
      </c>
      <c r="G51" s="18" t="n">
        <v>385.90612924</v>
      </c>
      <c r="H51" s="20" t="n">
        <v>3.36169108</v>
      </c>
      <c r="I51" s="18" t="s">
        <v>481</v>
      </c>
      <c r="J51" s="20" t="s">
        <v>481</v>
      </c>
      <c r="K51" s="18" t="s">
        <v>481</v>
      </c>
      <c r="L51" s="20" t="s">
        <v>481</v>
      </c>
      <c r="M51" s="18" t="s">
        <v>481</v>
      </c>
      <c r="N51" s="20" t="s">
        <v>481</v>
      </c>
      <c r="O51" s="18" t="s">
        <v>481</v>
      </c>
      <c r="P51" s="20" t="s">
        <v>481</v>
      </c>
      <c r="Q51" s="18" t="n">
        <v>367.30199246</v>
      </c>
      <c r="R51" s="20" t="n">
        <v>9.477789080000001</v>
      </c>
    </row>
    <row r="52" spans="1:18">
      <c r="A52" s="15" t="s">
        <v>527</v>
      </c>
      <c r="B52" s="17" t="n">
        <v>5809</v>
      </c>
      <c r="C52" s="18">
        <f>(71.0/B52*100)</f>
        <v/>
      </c>
      <c r="D52" s="19" t="n">
        <v>5738</v>
      </c>
      <c r="E52" s="18" t="n">
        <v>490.90127499</v>
      </c>
      <c r="F52" s="20" t="n">
        <v>2.73688342</v>
      </c>
      <c r="G52" s="18" t="n">
        <v>452.39962059</v>
      </c>
      <c r="H52" s="20" t="n">
        <v>5.5617845</v>
      </c>
      <c r="I52" s="18" t="s">
        <v>481</v>
      </c>
      <c r="J52" s="20" t="s">
        <v>481</v>
      </c>
      <c r="K52" s="18" t="s">
        <v>481</v>
      </c>
      <c r="L52" s="20" t="s">
        <v>481</v>
      </c>
      <c r="M52" s="18" t="s">
        <v>481</v>
      </c>
      <c r="N52" s="20" t="s">
        <v>481</v>
      </c>
      <c r="O52" s="18" t="s">
        <v>481</v>
      </c>
      <c r="P52" s="20" t="s">
        <v>481</v>
      </c>
      <c r="Q52" s="18" t="n">
        <v>404.15106233</v>
      </c>
      <c r="R52" s="20" t="n">
        <v>12.51119661</v>
      </c>
    </row>
    <row r="53" spans="1:18">
      <c r="A53" s="15" t="s">
        <v>528</v>
      </c>
      <c r="B53" s="17" t="n">
        <v>5571</v>
      </c>
      <c r="C53" s="18">
        <f>(84.0/B53*100)</f>
        <v/>
      </c>
      <c r="D53" s="19" t="n">
        <v>5487</v>
      </c>
      <c r="E53" s="18" t="n">
        <v>450.41764206</v>
      </c>
      <c r="F53" s="20" t="n">
        <v>1.79151643</v>
      </c>
      <c r="G53" s="18" t="n">
        <v>382.20679214</v>
      </c>
      <c r="H53" s="20" t="n">
        <v>5.7008042</v>
      </c>
      <c r="I53" s="18" t="s">
        <v>481</v>
      </c>
      <c r="J53" s="20" t="s">
        <v>481</v>
      </c>
      <c r="K53" s="18" t="s">
        <v>481</v>
      </c>
      <c r="L53" s="20" t="s">
        <v>481</v>
      </c>
      <c r="M53" s="18" t="s">
        <v>481</v>
      </c>
      <c r="N53" s="20" t="s">
        <v>481</v>
      </c>
      <c r="O53" s="18" t="s">
        <v>481</v>
      </c>
      <c r="P53" s="20" t="s">
        <v>481</v>
      </c>
      <c r="Q53" s="18" t="n">
        <v>317.19815309</v>
      </c>
      <c r="R53" s="20" t="n">
        <v>13.18005934</v>
      </c>
    </row>
    <row r="54" spans="1:18">
      <c r="A54" s="15" t="s">
        <v>529</v>
      </c>
      <c r="B54" s="17" t="n">
        <v>4740</v>
      </c>
      <c r="C54" s="18">
        <f>(38.0/B54*100)</f>
        <v/>
      </c>
      <c r="D54" s="19" t="n">
        <v>4702</v>
      </c>
      <c r="E54" s="18" t="n">
        <v>379.30787609</v>
      </c>
      <c r="F54" s="20" t="n">
        <v>3.8583107</v>
      </c>
      <c r="G54" s="18" t="n">
        <v>337.2026584</v>
      </c>
      <c r="H54" s="20" t="n">
        <v>3.18958419</v>
      </c>
      <c r="I54" s="18" t="s">
        <v>481</v>
      </c>
      <c r="J54" s="20" t="s">
        <v>481</v>
      </c>
      <c r="K54" s="18" t="s">
        <v>481</v>
      </c>
      <c r="L54" s="20" t="s">
        <v>481</v>
      </c>
      <c r="M54" s="18" t="s">
        <v>481</v>
      </c>
      <c r="N54" s="20" t="s">
        <v>481</v>
      </c>
      <c r="O54" s="18" t="s">
        <v>481</v>
      </c>
      <c r="P54" s="20" t="s">
        <v>481</v>
      </c>
      <c r="Q54" s="18" t="n">
        <v>307.81188663</v>
      </c>
      <c r="R54" s="20" t="n">
        <v>5.12998021</v>
      </c>
    </row>
    <row r="55" spans="1:18">
      <c r="A55" s="15" t="s">
        <v>530</v>
      </c>
      <c r="B55" s="17" t="n">
        <v>5316</v>
      </c>
      <c r="C55" s="18">
        <f>(22.0/B55*100)</f>
        <v/>
      </c>
      <c r="D55" s="19" t="n">
        <v>5294</v>
      </c>
      <c r="E55" s="18" t="n">
        <v>416.71211856</v>
      </c>
      <c r="F55" s="20" t="n">
        <v>2.9492672</v>
      </c>
      <c r="G55" s="18" t="n">
        <v>353.31073947</v>
      </c>
      <c r="H55" s="20" t="n">
        <v>4.76305822</v>
      </c>
      <c r="I55" s="18" t="s">
        <v>481</v>
      </c>
      <c r="J55" s="20" t="s">
        <v>481</v>
      </c>
      <c r="K55" s="18" t="s">
        <v>481</v>
      </c>
      <c r="L55" s="20" t="s">
        <v>481</v>
      </c>
      <c r="M55" s="18" t="n">
        <v>495.7153</v>
      </c>
      <c r="N55" s="20" t="n">
        <v>72.06416769</v>
      </c>
      <c r="O55" s="18" t="n">
        <v>341.8328097</v>
      </c>
      <c r="P55" s="20" t="n">
        <v>57.35588327</v>
      </c>
      <c r="Q55" s="18" t="n">
        <v>312.27393794</v>
      </c>
      <c r="R55" s="20" t="n">
        <v>10.5145347</v>
      </c>
    </row>
    <row r="56" spans="1:18">
      <c r="A56" s="15" t="s">
        <v>531</v>
      </c>
      <c r="B56" s="17" t="n">
        <v>5359</v>
      </c>
      <c r="C56" s="18">
        <f>(76.0/B56*100)</f>
        <v/>
      </c>
      <c r="D56" s="19" t="n">
        <v>5283</v>
      </c>
      <c r="E56" s="18" t="n">
        <v>530.88498888</v>
      </c>
      <c r="F56" s="20" t="n">
        <v>2.67546036</v>
      </c>
      <c r="G56" s="18" t="n">
        <v>469.09849649</v>
      </c>
      <c r="H56" s="20" t="n">
        <v>6.06147378</v>
      </c>
      <c r="I56" s="18" t="s">
        <v>481</v>
      </c>
      <c r="J56" s="20" t="s">
        <v>481</v>
      </c>
      <c r="K56" s="18" t="s">
        <v>481</v>
      </c>
      <c r="L56" s="20" t="s">
        <v>481</v>
      </c>
      <c r="M56" s="18" t="s">
        <v>481</v>
      </c>
      <c r="N56" s="20" t="s">
        <v>481</v>
      </c>
      <c r="O56" s="18" t="s">
        <v>481</v>
      </c>
      <c r="P56" s="20" t="s">
        <v>481</v>
      </c>
      <c r="Q56" s="18" t="n">
        <v>452.8222393</v>
      </c>
      <c r="R56" s="20" t="n">
        <v>22.71435902</v>
      </c>
    </row>
    <row r="57" spans="1:18">
      <c r="A57" s="15" t="s">
        <v>532</v>
      </c>
      <c r="B57" s="17" t="n">
        <v>6513</v>
      </c>
      <c r="C57" s="18">
        <f>(0.0/B57*100)</f>
        <v/>
      </c>
      <c r="D57" s="19" t="n">
        <v>6513</v>
      </c>
      <c r="E57" s="18" t="n">
        <v>435.74853898</v>
      </c>
      <c r="F57" s="20" t="n">
        <v>4.00833234</v>
      </c>
      <c r="G57" s="18" t="n">
        <v>382.95344572</v>
      </c>
      <c r="H57" s="20" t="n">
        <v>3.10810956</v>
      </c>
      <c r="I57" s="18" t="s">
        <v>481</v>
      </c>
      <c r="J57" s="20" t="s">
        <v>481</v>
      </c>
      <c r="K57" s="18" t="s">
        <v>481</v>
      </c>
      <c r="L57" s="20" t="s">
        <v>481</v>
      </c>
      <c r="M57" s="18" t="s">
        <v>481</v>
      </c>
      <c r="N57" s="20" t="s">
        <v>481</v>
      </c>
      <c r="O57" s="18" t="n">
        <v>260.06645329</v>
      </c>
      <c r="P57" s="20" t="n">
        <v>35.89127929</v>
      </c>
      <c r="Q57" s="18" t="n">
        <v>355.18864019</v>
      </c>
      <c r="R57" s="20" t="n">
        <v>11.73811734</v>
      </c>
    </row>
    <row r="58" spans="1:18">
      <c r="A58" s="15" t="s">
        <v>533</v>
      </c>
      <c r="B58" s="17" t="n">
        <v>7267</v>
      </c>
      <c r="C58" s="18">
        <f>(10.0/B58*100)</f>
        <v/>
      </c>
      <c r="D58" s="19" t="n">
        <v>7257</v>
      </c>
      <c r="E58" s="18" t="n">
        <v>422.4993546</v>
      </c>
      <c r="F58" s="20" t="n">
        <v>2.96093419</v>
      </c>
      <c r="G58" s="18" t="n">
        <v>370.21045248</v>
      </c>
      <c r="H58" s="20" t="n">
        <v>4.62162023</v>
      </c>
      <c r="I58" s="18" t="s">
        <v>481</v>
      </c>
      <c r="J58" s="20" t="s">
        <v>481</v>
      </c>
      <c r="K58" s="18" t="s">
        <v>481</v>
      </c>
      <c r="L58" s="20" t="s">
        <v>481</v>
      </c>
      <c r="M58" s="18" t="s">
        <v>481</v>
      </c>
      <c r="N58" s="20" t="s">
        <v>481</v>
      </c>
      <c r="O58" s="18" t="n">
        <v>271.98539982</v>
      </c>
      <c r="P58" s="20" t="n">
        <v>17.3448959</v>
      </c>
      <c r="Q58" s="18" t="n">
        <v>329.92120942</v>
      </c>
      <c r="R58" s="20" t="n">
        <v>12.96655842</v>
      </c>
    </row>
    <row r="59" spans="1:18">
      <c r="A59" s="15" t="s">
        <v>534</v>
      </c>
      <c r="B59" s="17" t="n">
        <v>4826</v>
      </c>
      <c r="C59" s="18">
        <f>(26.0/B59*100)</f>
        <v/>
      </c>
      <c r="D59" s="19" t="n">
        <v>4800</v>
      </c>
      <c r="E59" s="18" t="n">
        <v>352.79708243</v>
      </c>
      <c r="F59" s="20" t="n">
        <v>1.53225518</v>
      </c>
      <c r="G59" s="18" t="n">
        <v>327.71427257</v>
      </c>
      <c r="H59" s="20" t="n">
        <v>5.55138601</v>
      </c>
      <c r="I59" s="18" t="s">
        <v>481</v>
      </c>
      <c r="J59" s="20" t="s">
        <v>481</v>
      </c>
      <c r="K59" s="18" t="s">
        <v>481</v>
      </c>
      <c r="L59" s="20" t="s">
        <v>481</v>
      </c>
      <c r="M59" s="18" t="s">
        <v>481</v>
      </c>
      <c r="N59" s="20" t="s">
        <v>481</v>
      </c>
      <c r="O59" s="18" t="n">
        <v>263.80890386</v>
      </c>
      <c r="P59" s="20" t="n">
        <v>26.68053482</v>
      </c>
      <c r="Q59" s="18" t="n">
        <v>252.14511069</v>
      </c>
      <c r="R59" s="20" t="n">
        <v>9.23035853</v>
      </c>
    </row>
    <row r="60" spans="1:18">
      <c r="A60" s="15" t="s">
        <v>535</v>
      </c>
      <c r="B60" s="17" t="n">
        <v>4546</v>
      </c>
      <c r="C60" s="18">
        <f>(15.0/B60*100)</f>
        <v/>
      </c>
      <c r="D60" s="19" t="n">
        <v>4531</v>
      </c>
      <c r="E60" s="18" t="n">
        <v>365.74963882</v>
      </c>
      <c r="F60" s="20" t="n">
        <v>4.81703142</v>
      </c>
      <c r="G60" s="18" t="n">
        <v>292.85488471</v>
      </c>
      <c r="H60" s="20" t="n">
        <v>4.82800387</v>
      </c>
      <c r="I60" s="18" t="s">
        <v>481</v>
      </c>
      <c r="J60" s="20" t="s">
        <v>481</v>
      </c>
      <c r="K60" s="18" t="s">
        <v>481</v>
      </c>
      <c r="L60" s="20" t="s">
        <v>481</v>
      </c>
      <c r="M60" s="18" t="s">
        <v>481</v>
      </c>
      <c r="N60" s="20" t="s">
        <v>481</v>
      </c>
      <c r="O60" s="18" t="n">
        <v>214.56764973</v>
      </c>
      <c r="P60" s="20" t="n">
        <v>54.94327046</v>
      </c>
      <c r="Q60" s="18" t="n">
        <v>256.53100486</v>
      </c>
      <c r="R60" s="20" t="n">
        <v>14.30299808</v>
      </c>
    </row>
    <row r="61" spans="1:18">
      <c r="A61" s="15" t="s">
        <v>536</v>
      </c>
      <c r="B61" s="17" t="n">
        <v>6525</v>
      </c>
      <c r="C61" s="18">
        <f>(135.0/B61*100)</f>
        <v/>
      </c>
      <c r="D61" s="19" t="n">
        <v>6390</v>
      </c>
      <c r="E61" s="18" t="n">
        <v>476.22209858</v>
      </c>
      <c r="F61" s="20" t="n">
        <v>2.68979625</v>
      </c>
      <c r="G61" s="18" t="n">
        <v>405.04233635</v>
      </c>
      <c r="H61" s="20" t="n">
        <v>7.5456631</v>
      </c>
      <c r="I61" s="18" t="s">
        <v>481</v>
      </c>
      <c r="J61" s="20" t="s">
        <v>481</v>
      </c>
      <c r="K61" s="18" t="s">
        <v>481</v>
      </c>
      <c r="L61" s="20" t="s">
        <v>481</v>
      </c>
      <c r="M61" s="18" t="s">
        <v>481</v>
      </c>
      <c r="N61" s="20" t="s">
        <v>481</v>
      </c>
      <c r="O61" s="18" t="s">
        <v>481</v>
      </c>
      <c r="P61" s="20" t="s">
        <v>481</v>
      </c>
      <c r="Q61" s="18" t="n">
        <v>383.72246597</v>
      </c>
      <c r="R61" s="20" t="n">
        <v>16.99542354</v>
      </c>
    </row>
    <row r="62" spans="1:18">
      <c r="A62" s="15" t="s">
        <v>537</v>
      </c>
      <c r="B62" s="17" t="n">
        <v>4476</v>
      </c>
      <c r="C62" s="18">
        <f>(3.0/B62*100)</f>
        <v/>
      </c>
      <c r="D62" s="19" t="n">
        <v>4473</v>
      </c>
      <c r="E62" s="18" t="n">
        <v>510.8506152</v>
      </c>
      <c r="F62" s="20" t="n">
        <v>1.33586673</v>
      </c>
      <c r="G62" s="18" t="n">
        <v>468.62551819</v>
      </c>
      <c r="H62" s="20" t="n">
        <v>5.4711733</v>
      </c>
      <c r="I62" s="18" t="s">
        <v>481</v>
      </c>
      <c r="J62" s="20" t="s">
        <v>481</v>
      </c>
      <c r="K62" s="18" t="s">
        <v>481</v>
      </c>
      <c r="L62" s="20" t="s">
        <v>481</v>
      </c>
      <c r="M62" s="18" t="s">
        <v>481</v>
      </c>
      <c r="N62" s="20" t="s">
        <v>481</v>
      </c>
      <c r="O62" s="18" t="s">
        <v>481</v>
      </c>
      <c r="P62" s="20" t="s">
        <v>481</v>
      </c>
      <c r="Q62" s="18" t="n">
        <v>455.16549304</v>
      </c>
      <c r="R62" s="20" t="n">
        <v>39.1510889</v>
      </c>
    </row>
    <row r="63" spans="1:18">
      <c r="A63" s="15" t="s">
        <v>538</v>
      </c>
      <c r="B63" s="17" t="n">
        <v>5324</v>
      </c>
      <c r="C63" s="18">
        <f>(13.0/B63*100)</f>
        <v/>
      </c>
      <c r="D63" s="19" t="n">
        <v>5311</v>
      </c>
      <c r="E63" s="18" t="n">
        <v>359.46826592</v>
      </c>
      <c r="F63" s="20" t="n">
        <v>1.44451921</v>
      </c>
      <c r="G63" s="18" t="n">
        <v>291.52764736</v>
      </c>
      <c r="H63" s="20" t="n">
        <v>5.88661593</v>
      </c>
      <c r="I63" s="18" t="s">
        <v>481</v>
      </c>
      <c r="J63" s="20" t="s">
        <v>481</v>
      </c>
      <c r="K63" s="18" t="s">
        <v>481</v>
      </c>
      <c r="L63" s="20" t="s">
        <v>481</v>
      </c>
      <c r="M63" s="18" t="s">
        <v>481</v>
      </c>
      <c r="N63" s="20" t="s">
        <v>481</v>
      </c>
      <c r="O63" s="18" t="n">
        <v>241.14820435</v>
      </c>
      <c r="P63" s="20" t="n">
        <v>52.07429213</v>
      </c>
      <c r="Q63" s="18" t="n">
        <v>269.45945441</v>
      </c>
      <c r="R63" s="20" t="n">
        <v>8.70065541</v>
      </c>
    </row>
    <row r="64" spans="1:18">
      <c r="A64" s="15" t="s">
        <v>539</v>
      </c>
      <c r="B64" s="17" t="n">
        <v>3634</v>
      </c>
      <c r="C64" s="18">
        <f>(3.0/B64*100)</f>
        <v/>
      </c>
      <c r="D64" s="19" t="n">
        <v>3631</v>
      </c>
      <c r="E64" s="18" t="n">
        <v>453.4394501</v>
      </c>
      <c r="F64" s="20" t="n">
        <v>1.93069606</v>
      </c>
      <c r="G64" s="18" t="n">
        <v>362.74913886</v>
      </c>
      <c r="H64" s="20" t="n">
        <v>9.79503143</v>
      </c>
      <c r="I64" s="18" t="s">
        <v>481</v>
      </c>
      <c r="J64" s="20" t="s">
        <v>481</v>
      </c>
      <c r="K64" s="18" t="s">
        <v>481</v>
      </c>
      <c r="L64" s="20" t="s">
        <v>481</v>
      </c>
      <c r="M64" s="18" t="s">
        <v>481</v>
      </c>
      <c r="N64" s="20" t="s">
        <v>481</v>
      </c>
      <c r="O64" s="18" t="n">
        <v>280.29818824</v>
      </c>
      <c r="P64" s="20" t="n">
        <v>54.32206971</v>
      </c>
      <c r="Q64" s="18" t="n">
        <v>314.63533599</v>
      </c>
      <c r="R64" s="20" t="n">
        <v>23.23364102</v>
      </c>
    </row>
    <row r="65" spans="1:18">
      <c r="A65" s="15" t="s">
        <v>540</v>
      </c>
      <c r="B65" s="17" t="n">
        <v>5325</v>
      </c>
      <c r="C65" s="18">
        <f>(14.0/B65*100)</f>
        <v/>
      </c>
      <c r="D65" s="19" t="n">
        <v>5311</v>
      </c>
      <c r="E65" s="18" t="n">
        <v>429.42950343</v>
      </c>
      <c r="F65" s="20" t="n">
        <v>2.64136815</v>
      </c>
      <c r="G65" s="18" t="n">
        <v>371.18642878</v>
      </c>
      <c r="H65" s="20" t="n">
        <v>4.49360232</v>
      </c>
      <c r="I65" s="18" t="s">
        <v>481</v>
      </c>
      <c r="J65" s="20" t="s">
        <v>481</v>
      </c>
      <c r="K65" s="18" t="s">
        <v>481</v>
      </c>
      <c r="L65" s="20" t="s">
        <v>481</v>
      </c>
      <c r="M65" s="18" t="n">
        <v>289.8276</v>
      </c>
      <c r="N65" s="20" t="n">
        <v>67.19991834</v>
      </c>
      <c r="O65" s="18" t="n">
        <v>187.7048</v>
      </c>
      <c r="P65" s="20" t="n">
        <v>86.31724404000001</v>
      </c>
      <c r="Q65" s="18" t="n">
        <v>319.50571409</v>
      </c>
      <c r="R65" s="20" t="n">
        <v>8.530127220000001</v>
      </c>
    </row>
    <row r="66" spans="1:18">
      <c r="A66" s="15" t="s">
        <v>541</v>
      </c>
      <c r="B66" s="17" t="n">
        <v>5665</v>
      </c>
      <c r="C66" s="18">
        <f>(74.0/B66*100)</f>
        <v/>
      </c>
      <c r="D66" s="19" t="n">
        <v>5591</v>
      </c>
      <c r="E66" s="18" t="n">
        <v>433.26298419</v>
      </c>
      <c r="F66" s="20" t="n">
        <v>1.81112668</v>
      </c>
      <c r="G66" s="18" t="n">
        <v>395.67093788</v>
      </c>
      <c r="H66" s="20" t="n">
        <v>4.69551819</v>
      </c>
      <c r="I66" s="18" t="s">
        <v>481</v>
      </c>
      <c r="J66" s="20" t="s">
        <v>481</v>
      </c>
      <c r="K66" s="18" t="s">
        <v>481</v>
      </c>
      <c r="L66" s="20" t="s">
        <v>481</v>
      </c>
      <c r="M66" s="18" t="s">
        <v>481</v>
      </c>
      <c r="N66" s="20" t="s">
        <v>481</v>
      </c>
      <c r="O66" s="18" t="s">
        <v>481</v>
      </c>
      <c r="P66" s="20" t="s">
        <v>481</v>
      </c>
      <c r="Q66" s="18" t="n">
        <v>341.56913376</v>
      </c>
      <c r="R66" s="20" t="n">
        <v>9.57054518</v>
      </c>
    </row>
    <row r="67" spans="1:18">
      <c r="A67" s="15" t="s">
        <v>542</v>
      </c>
      <c r="B67" s="17" t="n">
        <v>6971</v>
      </c>
      <c r="C67" s="18">
        <f>(21.0/B67*100)</f>
        <v/>
      </c>
      <c r="D67" s="19" t="n">
        <v>6950</v>
      </c>
      <c r="E67" s="18" t="n">
        <v>432.81350556</v>
      </c>
      <c r="F67" s="20" t="n">
        <v>3.42438751</v>
      </c>
      <c r="G67" s="18" t="n">
        <v>358.0475847</v>
      </c>
      <c r="H67" s="20" t="n">
        <v>2.40025702</v>
      </c>
      <c r="I67" s="18" t="s">
        <v>481</v>
      </c>
      <c r="J67" s="20" t="s">
        <v>481</v>
      </c>
      <c r="K67" s="18" t="s">
        <v>481</v>
      </c>
      <c r="L67" s="20" t="s">
        <v>481</v>
      </c>
      <c r="M67" s="18" t="s">
        <v>481</v>
      </c>
      <c r="N67" s="20" t="s">
        <v>481</v>
      </c>
      <c r="O67" s="18" t="s">
        <v>481</v>
      </c>
      <c r="P67" s="20" t="s">
        <v>481</v>
      </c>
      <c r="Q67" s="18" t="n">
        <v>280.91522384</v>
      </c>
      <c r="R67" s="20" t="n">
        <v>11.48990716</v>
      </c>
    </row>
    <row r="68" spans="1:18">
      <c r="A68" s="15" t="s">
        <v>543</v>
      </c>
      <c r="B68" s="17" t="n">
        <v>12083</v>
      </c>
      <c r="C68" s="18">
        <f>(27.0/B68*100)</f>
        <v/>
      </c>
      <c r="D68" s="19" t="n">
        <v>12056</v>
      </c>
      <c r="E68" s="18" t="n">
        <v>415.44649188</v>
      </c>
      <c r="F68" s="20" t="n">
        <v>1.19526175</v>
      </c>
      <c r="G68" s="18" t="n">
        <v>336.19912239</v>
      </c>
      <c r="H68" s="20" t="n">
        <v>2.90462098</v>
      </c>
      <c r="I68" s="18" t="s">
        <v>481</v>
      </c>
      <c r="J68" s="20" t="s">
        <v>481</v>
      </c>
      <c r="K68" s="18" t="s">
        <v>481</v>
      </c>
      <c r="L68" s="20" t="s">
        <v>481</v>
      </c>
      <c r="M68" s="18" t="s">
        <v>481</v>
      </c>
      <c r="N68" s="20" t="s">
        <v>481</v>
      </c>
      <c r="O68" s="18" t="s">
        <v>481</v>
      </c>
      <c r="P68" s="20" t="s">
        <v>481</v>
      </c>
      <c r="Q68" s="18" t="n">
        <v>288.92937248</v>
      </c>
      <c r="R68" s="20" t="n">
        <v>6.49891528</v>
      </c>
    </row>
    <row r="69" spans="1:18">
      <c r="A69" s="15" t="s">
        <v>544</v>
      </c>
      <c r="B69" s="17" t="n">
        <v>4876</v>
      </c>
      <c r="C69" s="18">
        <f>(0.0/B69*100)</f>
        <v/>
      </c>
      <c r="D69" s="19" t="n">
        <v>4876</v>
      </c>
      <c r="E69" s="18" t="n">
        <v>441.86047745</v>
      </c>
      <c r="F69" s="20" t="n">
        <v>3.9236372</v>
      </c>
      <c r="G69" s="18" t="n">
        <v>383.01264996</v>
      </c>
      <c r="H69" s="20" t="n">
        <v>6.171776</v>
      </c>
      <c r="I69" s="18" t="s">
        <v>481</v>
      </c>
      <c r="J69" s="20" t="s">
        <v>481</v>
      </c>
      <c r="K69" s="18" t="s">
        <v>481</v>
      </c>
      <c r="L69" s="20" t="s">
        <v>481</v>
      </c>
      <c r="M69" s="18" t="s">
        <v>481</v>
      </c>
      <c r="N69" s="20" t="s">
        <v>481</v>
      </c>
      <c r="O69" s="18" t="s">
        <v>481</v>
      </c>
      <c r="P69" s="20" t="s">
        <v>481</v>
      </c>
      <c r="Q69" s="18" t="n">
        <v>280.71111128</v>
      </c>
      <c r="R69" s="20" t="n">
        <v>22.84839596</v>
      </c>
    </row>
    <row r="70" spans="1:18">
      <c r="A70" s="15" t="s">
        <v>545</v>
      </c>
      <c r="B70" s="17" t="n">
        <v>6036</v>
      </c>
      <c r="C70" s="18">
        <f>(223.0/B70*100)</f>
        <v/>
      </c>
      <c r="D70" s="19" t="n">
        <v>5813</v>
      </c>
      <c r="E70" s="18" t="n">
        <v>499.58275626</v>
      </c>
      <c r="F70" s="20" t="n">
        <v>2.99547397</v>
      </c>
      <c r="G70" s="18" t="n">
        <v>455.30114163</v>
      </c>
      <c r="H70" s="20" t="n">
        <v>7.58031737</v>
      </c>
      <c r="I70" s="18" t="s">
        <v>481</v>
      </c>
      <c r="J70" s="20" t="s">
        <v>481</v>
      </c>
      <c r="K70" s="18" t="s">
        <v>481</v>
      </c>
      <c r="L70" s="20" t="s">
        <v>481</v>
      </c>
      <c r="M70" s="18" t="s">
        <v>481</v>
      </c>
      <c r="N70" s="20" t="s">
        <v>481</v>
      </c>
      <c r="O70" s="18" t="s">
        <v>481</v>
      </c>
      <c r="P70" s="20" t="s">
        <v>481</v>
      </c>
      <c r="Q70" s="18" t="n">
        <v>396.90912439</v>
      </c>
      <c r="R70" s="20" t="n">
        <v>13.28578973</v>
      </c>
    </row>
    <row r="71" spans="1:18">
      <c r="A71" s="15" t="s">
        <v>546</v>
      </c>
      <c r="B71" s="17" t="n">
        <v>6115</v>
      </c>
      <c r="C71" s="18">
        <f>(17.0/B71*100)</f>
        <v/>
      </c>
      <c r="D71" s="19" t="n">
        <v>6098</v>
      </c>
      <c r="E71" s="18" t="n">
        <v>543.6726852199999</v>
      </c>
      <c r="F71" s="20" t="n">
        <v>1.88791834</v>
      </c>
      <c r="G71" s="18" t="n">
        <v>463.78662373</v>
      </c>
      <c r="H71" s="20" t="n">
        <v>4.49631579</v>
      </c>
      <c r="I71" s="18" t="s">
        <v>481</v>
      </c>
      <c r="J71" s="20" t="s">
        <v>481</v>
      </c>
      <c r="K71" s="18" t="s">
        <v>481</v>
      </c>
      <c r="L71" s="20" t="s">
        <v>481</v>
      </c>
      <c r="M71" s="18" t="s">
        <v>481</v>
      </c>
      <c r="N71" s="20" t="s">
        <v>481</v>
      </c>
      <c r="O71" s="18" t="s">
        <v>481</v>
      </c>
      <c r="P71" s="20" t="s">
        <v>481</v>
      </c>
      <c r="Q71" s="18" t="n">
        <v>462.19874807</v>
      </c>
      <c r="R71" s="20" t="n">
        <v>28.39789617</v>
      </c>
    </row>
    <row r="72" spans="1:18">
      <c r="A72" s="15" t="s">
        <v>547</v>
      </c>
      <c r="B72" s="17" t="n">
        <v>7708</v>
      </c>
      <c r="C72" s="18">
        <f>(5.0/B72*100)</f>
        <v/>
      </c>
      <c r="D72" s="19" t="n">
        <v>7703</v>
      </c>
      <c r="E72" s="18" t="n">
        <v>503.84193171</v>
      </c>
      <c r="F72" s="20" t="n">
        <v>2.58652897</v>
      </c>
      <c r="G72" s="18" t="n">
        <v>454.00902882</v>
      </c>
      <c r="H72" s="20" t="n">
        <v>4.62300442</v>
      </c>
      <c r="I72" s="18" t="s">
        <v>481</v>
      </c>
      <c r="J72" s="20" t="s">
        <v>481</v>
      </c>
      <c r="K72" s="18" t="s">
        <v>481</v>
      </c>
      <c r="L72" s="20" t="s">
        <v>481</v>
      </c>
      <c r="M72" s="18" t="s">
        <v>481</v>
      </c>
      <c r="N72" s="20" t="s">
        <v>481</v>
      </c>
      <c r="O72" s="18" t="s">
        <v>481</v>
      </c>
      <c r="P72" s="20" t="s">
        <v>481</v>
      </c>
      <c r="Q72" s="18" t="n">
        <v>378.76190535</v>
      </c>
      <c r="R72" s="20" t="n">
        <v>26.80923118</v>
      </c>
    </row>
    <row r="73" spans="1:18">
      <c r="A73" s="15" t="s">
        <v>548</v>
      </c>
      <c r="B73" s="17" t="n">
        <v>8249</v>
      </c>
      <c r="C73" s="18">
        <f>(143.0/B73*100)</f>
        <v/>
      </c>
      <c r="D73" s="19" t="n">
        <v>8106</v>
      </c>
      <c r="E73" s="18" t="n">
        <v>427.16319537</v>
      </c>
      <c r="F73" s="20" t="n">
        <v>3.97849223</v>
      </c>
      <c r="G73" s="18" t="n">
        <v>382.86556158</v>
      </c>
      <c r="H73" s="20" t="n">
        <v>2.80495762</v>
      </c>
      <c r="I73" s="18" t="s">
        <v>481</v>
      </c>
      <c r="J73" s="20" t="s">
        <v>481</v>
      </c>
      <c r="K73" s="18" t="s">
        <v>481</v>
      </c>
      <c r="L73" s="20" t="s">
        <v>481</v>
      </c>
      <c r="M73" s="18" t="s">
        <v>481</v>
      </c>
      <c r="N73" s="20" t="s">
        <v>481</v>
      </c>
      <c r="O73" s="18" t="s">
        <v>481</v>
      </c>
      <c r="P73" s="20" t="s">
        <v>481</v>
      </c>
      <c r="Q73" s="18" t="n">
        <v>332.87274018</v>
      </c>
      <c r="R73" s="20" t="n">
        <v>16.8633719</v>
      </c>
    </row>
    <row r="74" spans="1:18">
      <c r="A74" s="15" t="s">
        <v>549</v>
      </c>
      <c r="B74" s="17" t="n">
        <v>4692</v>
      </c>
      <c r="C74" s="18">
        <f>(82.0/B74*100)</f>
        <v/>
      </c>
      <c r="D74" s="19" t="n">
        <v>4610</v>
      </c>
      <c r="E74" s="18" t="n">
        <v>437.518944</v>
      </c>
      <c r="F74" s="20" t="n">
        <v>1.89204214</v>
      </c>
      <c r="G74" s="18" t="n">
        <v>385.47129824</v>
      </c>
      <c r="H74" s="20" t="n">
        <v>4.19988768</v>
      </c>
      <c r="I74" s="18" t="s">
        <v>481</v>
      </c>
      <c r="J74" s="20" t="s">
        <v>481</v>
      </c>
      <c r="K74" s="18" t="s">
        <v>481</v>
      </c>
      <c r="L74" s="20" t="s">
        <v>481</v>
      </c>
      <c r="M74" s="18" t="s">
        <v>481</v>
      </c>
      <c r="N74" s="20" t="s">
        <v>481</v>
      </c>
      <c r="O74" s="18" t="n">
        <v>309.58269825</v>
      </c>
      <c r="P74" s="20" t="n">
        <v>43.39665626</v>
      </c>
      <c r="Q74" s="18" t="n">
        <v>333.10457836</v>
      </c>
      <c r="R74" s="20" t="n">
        <v>14.070465</v>
      </c>
    </row>
    <row r="75" spans="1:18">
      <c r="A75" s="15" t="s">
        <v>550</v>
      </c>
      <c r="B75" s="17" t="n">
        <v>5375</v>
      </c>
      <c r="C75" s="18">
        <f>(196.0/B75*100)</f>
        <v/>
      </c>
      <c r="D75" s="19" t="n">
        <v>5179</v>
      </c>
      <c r="E75" s="18" t="n">
        <v>377.16697952</v>
      </c>
      <c r="F75" s="20" t="n">
        <v>3.25119957</v>
      </c>
      <c r="G75" s="18" t="n">
        <v>335.1338569</v>
      </c>
      <c r="H75" s="20" t="n">
        <v>3.98717258</v>
      </c>
      <c r="I75" s="18" t="s">
        <v>481</v>
      </c>
      <c r="J75" s="20" t="s">
        <v>481</v>
      </c>
      <c r="K75" s="18" t="s">
        <v>481</v>
      </c>
      <c r="L75" s="20" t="s">
        <v>481</v>
      </c>
      <c r="M75" s="18" t="s">
        <v>481</v>
      </c>
      <c r="N75" s="20" t="s">
        <v>481</v>
      </c>
      <c r="O75" s="18" t="s">
        <v>481</v>
      </c>
      <c r="P75" s="20" t="s">
        <v>481</v>
      </c>
      <c r="Q75" s="18" t="n">
        <v>299.53464237</v>
      </c>
      <c r="R75" s="20" t="n">
        <v>9.433427500000001</v>
      </c>
    </row>
    <row r="76" spans="1:18">
      <c r="A76" s="15" t="s">
        <v>551</v>
      </c>
      <c r="B76" s="17" t="n">
        <v>14167</v>
      </c>
      <c r="C76" s="18">
        <f>(227.0/B76*100)</f>
        <v/>
      </c>
      <c r="D76" s="19" t="n">
        <v>13940</v>
      </c>
      <c r="E76" s="18" t="n">
        <v>441.94380685</v>
      </c>
      <c r="F76" s="20" t="n">
        <v>2.70867987</v>
      </c>
      <c r="G76" s="18" t="n">
        <v>379.6540113</v>
      </c>
      <c r="H76" s="20" t="n">
        <v>5.16311215</v>
      </c>
      <c r="I76" s="18" t="s">
        <v>481</v>
      </c>
      <c r="J76" s="20" t="s">
        <v>481</v>
      </c>
      <c r="K76" s="18" t="s">
        <v>481</v>
      </c>
      <c r="L76" s="20" t="s">
        <v>481</v>
      </c>
      <c r="M76" s="18" t="s">
        <v>481</v>
      </c>
      <c r="N76" s="20" t="s">
        <v>481</v>
      </c>
      <c r="O76" s="18" t="s">
        <v>481</v>
      </c>
      <c r="P76" s="20" t="s">
        <v>481</v>
      </c>
      <c r="Q76" s="18" t="n">
        <v>328.25260024</v>
      </c>
      <c r="R76" s="20" t="n">
        <v>8.59808627</v>
      </c>
    </row>
    <row r="77" spans="1:18">
      <c r="A77" s="15" t="s">
        <v>552</v>
      </c>
      <c r="B77" s="17" t="n">
        <v>6062</v>
      </c>
      <c r="C77" s="18">
        <f>(82.0/B77*100)</f>
        <v/>
      </c>
      <c r="D77" s="19" t="n">
        <v>5980</v>
      </c>
      <c r="E77" s="18" t="n">
        <v>445.55392961</v>
      </c>
      <c r="F77" s="20" t="n">
        <v>2.63022802</v>
      </c>
      <c r="G77" s="18" t="n">
        <v>401.83990582</v>
      </c>
      <c r="H77" s="20" t="n">
        <v>5.03466455</v>
      </c>
      <c r="I77" s="18" t="s">
        <v>481</v>
      </c>
      <c r="J77" s="20" t="s">
        <v>481</v>
      </c>
      <c r="K77" s="18" t="s">
        <v>481</v>
      </c>
      <c r="L77" s="20" t="s">
        <v>481</v>
      </c>
      <c r="M77" s="18" t="s">
        <v>481</v>
      </c>
      <c r="N77" s="20" t="s">
        <v>481</v>
      </c>
      <c r="O77" s="18" t="s">
        <v>481</v>
      </c>
      <c r="P77" s="20" t="s">
        <v>481</v>
      </c>
      <c r="Q77" s="18" t="n">
        <v>345.90659744</v>
      </c>
      <c r="R77" s="20" t="n">
        <v>7.00241851</v>
      </c>
    </row>
    <row r="78" spans="1:18">
      <c r="A78" s="15" t="s">
        <v>553</v>
      </c>
      <c r="B78" s="17" t="n">
        <v>5826</v>
      </c>
      <c r="C78" s="18">
        <f>(0.0/B78*100)</f>
        <v/>
      </c>
      <c r="D78" s="19" t="n">
        <v>5826</v>
      </c>
      <c r="E78" s="18" t="n">
        <v>509.32322241</v>
      </c>
      <c r="F78" s="20" t="n">
        <v>4.44245543</v>
      </c>
      <c r="G78" s="18" t="n">
        <v>470.0988037</v>
      </c>
      <c r="H78" s="20" t="n">
        <v>3.53195301</v>
      </c>
      <c r="I78" s="18" t="s">
        <v>481</v>
      </c>
      <c r="J78" s="20" t="s">
        <v>481</v>
      </c>
      <c r="K78" s="18" t="s">
        <v>481</v>
      </c>
      <c r="L78" s="20" t="s">
        <v>481</v>
      </c>
      <c r="M78" s="18" t="s">
        <v>481</v>
      </c>
      <c r="N78" s="20" t="s">
        <v>481</v>
      </c>
      <c r="O78" s="18" t="s">
        <v>481</v>
      </c>
      <c r="P78" s="20" t="s">
        <v>481</v>
      </c>
      <c r="Q78" s="18" t="n">
        <v>432.22905831</v>
      </c>
      <c r="R78" s="20" t="n">
        <v>15.50614374</v>
      </c>
    </row>
    <row customHeight="1" ht="25" r="79" spans="1:18">
      <c r="A79" s="15" t="s">
        <v>554</v>
      </c>
      <c r="B79" s="17" t="n">
        <v>1657</v>
      </c>
      <c r="C79" s="18">
        <f>(41.0/B79*100)</f>
        <v/>
      </c>
      <c r="D79" s="19" t="n">
        <v>1616</v>
      </c>
      <c r="E79" s="18" t="n">
        <v>481.35325051</v>
      </c>
      <c r="F79" s="20" t="n">
        <v>7.29510594</v>
      </c>
      <c r="G79" s="18" t="n">
        <v>420.17166801</v>
      </c>
      <c r="H79" s="20" t="n">
        <v>11.14418818</v>
      </c>
      <c r="I79" s="18" t="s">
        <v>481</v>
      </c>
      <c r="J79" s="20" t="s">
        <v>481</v>
      </c>
      <c r="K79" s="18" t="s">
        <v>481</v>
      </c>
      <c r="L79" s="20" t="s">
        <v>481</v>
      </c>
      <c r="M79" s="18" t="s">
        <v>481</v>
      </c>
      <c r="N79" s="20" t="s">
        <v>481</v>
      </c>
      <c r="O79" s="18" t="n">
        <v>255.78835241</v>
      </c>
      <c r="P79" s="20" t="n">
        <v>80.95034788</v>
      </c>
      <c r="Q79" s="18" t="n">
        <v>414.63812138</v>
      </c>
      <c r="R79" s="20" t="n">
        <v>41.81729656</v>
      </c>
    </row>
    <row r="80" spans="1:18">
      <c r="A80" s="15" t="s">
        <v>555</v>
      </c>
      <c r="B80" s="17" t="n">
        <v>7841</v>
      </c>
      <c r="C80" s="18">
        <f>(0.0/B80*100)</f>
        <v/>
      </c>
      <c r="D80" s="19" t="n">
        <v>7841</v>
      </c>
      <c r="E80" s="18" t="n">
        <v>433.68007438</v>
      </c>
      <c r="F80" s="20" t="n">
        <v>3.40307743</v>
      </c>
      <c r="G80" s="18" t="n">
        <v>398.65901735</v>
      </c>
      <c r="H80" s="20" t="n">
        <v>5.8945447</v>
      </c>
      <c r="I80" s="18" t="s">
        <v>481</v>
      </c>
      <c r="J80" s="20" t="s">
        <v>481</v>
      </c>
      <c r="K80" s="18" t="s">
        <v>481</v>
      </c>
      <c r="L80" s="20" t="s">
        <v>481</v>
      </c>
      <c r="M80" s="18" t="s">
        <v>481</v>
      </c>
      <c r="N80" s="20" t="s">
        <v>481</v>
      </c>
      <c r="O80" s="18" t="s">
        <v>481</v>
      </c>
      <c r="P80" s="20" t="s">
        <v>481</v>
      </c>
      <c r="Q80" s="18" t="n">
        <v>364.11968091</v>
      </c>
      <c r="R80" s="20" t="n">
        <v>35.07167037</v>
      </c>
    </row>
    <row r="81" spans="1:18">
      <c r="A81" s="23" t="s">
        <v>556</v>
      </c>
      <c r="B81" s="17" t="n">
        <v>8861</v>
      </c>
      <c r="C81" s="18">
        <f>(76.0/B81*100)</f>
        <v/>
      </c>
      <c r="D81" s="19" t="n">
        <v>8785</v>
      </c>
      <c r="E81" s="18" t="n">
        <v>449.27791125</v>
      </c>
      <c r="F81" s="20" t="n">
        <v>3.78139209</v>
      </c>
      <c r="G81" s="18" t="n">
        <v>400.73610304</v>
      </c>
      <c r="H81" s="20" t="n">
        <v>3.74805766</v>
      </c>
      <c r="I81" s="18" t="s">
        <v>481</v>
      </c>
      <c r="J81" s="20" t="s">
        <v>481</v>
      </c>
      <c r="K81" s="18" t="s">
        <v>481</v>
      </c>
      <c r="L81" s="20" t="s">
        <v>481</v>
      </c>
      <c r="M81" s="18" t="s">
        <v>481</v>
      </c>
      <c r="N81" s="20" t="s">
        <v>481</v>
      </c>
      <c r="O81" s="18" t="s">
        <v>481</v>
      </c>
      <c r="P81" s="20" t="s">
        <v>481</v>
      </c>
      <c r="Q81" s="18" t="n">
        <v>376.23630538</v>
      </c>
      <c r="R81" s="20" t="n">
        <v>21.04745539</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612</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512.86863056</v>
      </c>
      <c r="F7" s="20" t="n">
        <v>1.80246028</v>
      </c>
      <c r="G7" s="18" t="n">
        <v>477.58883502</v>
      </c>
      <c r="H7" s="20" t="n">
        <v>3.36054722</v>
      </c>
      <c r="I7" s="18" t="s">
        <v>481</v>
      </c>
      <c r="J7" s="20" t="s">
        <v>481</v>
      </c>
      <c r="K7" s="18" t="s">
        <v>481</v>
      </c>
      <c r="L7" s="20" t="s">
        <v>481</v>
      </c>
      <c r="M7" s="18" t="s">
        <v>481</v>
      </c>
      <c r="N7" s="20" t="s">
        <v>481</v>
      </c>
      <c r="O7" s="18" t="s">
        <v>481</v>
      </c>
      <c r="P7" s="20" t="s">
        <v>481</v>
      </c>
      <c r="Q7" s="18" t="n">
        <v>424.87874203</v>
      </c>
      <c r="R7" s="20" t="n">
        <v>9.573284599999999</v>
      </c>
    </row>
    <row r="8" spans="1:18">
      <c r="A8" s="15" t="s">
        <v>483</v>
      </c>
      <c r="B8" s="17" t="n">
        <v>7007</v>
      </c>
      <c r="C8" s="18">
        <f>(20.0/B8*100)</f>
        <v/>
      </c>
      <c r="D8" s="19" t="n">
        <v>6987</v>
      </c>
      <c r="E8" s="18" t="n">
        <v>492.47601645</v>
      </c>
      <c r="F8" s="20" t="n">
        <v>3.82430855</v>
      </c>
      <c r="G8" s="18" t="n">
        <v>481.40858068</v>
      </c>
      <c r="H8" s="20" t="n">
        <v>2.95893564</v>
      </c>
      <c r="I8" s="18" t="s">
        <v>481</v>
      </c>
      <c r="J8" s="20" t="s">
        <v>481</v>
      </c>
      <c r="K8" s="18" t="s">
        <v>481</v>
      </c>
      <c r="L8" s="20" t="s">
        <v>481</v>
      </c>
      <c r="M8" s="18" t="s">
        <v>481</v>
      </c>
      <c r="N8" s="20" t="s">
        <v>481</v>
      </c>
      <c r="O8" s="18" t="s">
        <v>481</v>
      </c>
      <c r="P8" s="20" t="s">
        <v>481</v>
      </c>
      <c r="Q8" s="18" t="n">
        <v>421.70193589</v>
      </c>
      <c r="R8" s="20" t="n">
        <v>9.38119854</v>
      </c>
    </row>
    <row r="9" spans="1:18">
      <c r="A9" s="15" t="s">
        <v>484</v>
      </c>
      <c r="B9" s="17" t="n">
        <v>9651</v>
      </c>
      <c r="C9" s="18">
        <f>(77.0/B9*100)</f>
        <v/>
      </c>
      <c r="D9" s="19" t="n">
        <v>9574</v>
      </c>
      <c r="E9" s="18" t="n">
        <v>509.81776587</v>
      </c>
      <c r="F9" s="20" t="n">
        <v>2.52907994</v>
      </c>
      <c r="G9" s="18" t="n">
        <v>490.11816456</v>
      </c>
      <c r="H9" s="20" t="n">
        <v>3.2343252</v>
      </c>
      <c r="I9" s="18" t="s">
        <v>481</v>
      </c>
      <c r="J9" s="20" t="s">
        <v>481</v>
      </c>
      <c r="K9" s="18" t="s">
        <v>481</v>
      </c>
      <c r="L9" s="20" t="s">
        <v>481</v>
      </c>
      <c r="M9" s="18" t="s">
        <v>481</v>
      </c>
      <c r="N9" s="20" t="s">
        <v>481</v>
      </c>
      <c r="O9" s="18" t="s">
        <v>481</v>
      </c>
      <c r="P9" s="20" t="s">
        <v>481</v>
      </c>
      <c r="Q9" s="18" t="n">
        <v>413.47696388</v>
      </c>
      <c r="R9" s="20" t="n">
        <v>6.89193176</v>
      </c>
    </row>
    <row r="10" spans="1:18">
      <c r="A10" s="15" t="s">
        <v>485</v>
      </c>
      <c r="B10" s="17" t="n">
        <v>20058</v>
      </c>
      <c r="C10" s="18">
        <f>(521.0/B10*100)</f>
        <v/>
      </c>
      <c r="D10" s="19" t="n">
        <v>19537</v>
      </c>
      <c r="E10" s="18" t="n">
        <v>531.95715036</v>
      </c>
      <c r="F10" s="20" t="n">
        <v>2.34496692</v>
      </c>
      <c r="G10" s="18" t="n">
        <v>522.06717035</v>
      </c>
      <c r="H10" s="20" t="n">
        <v>2.68053877</v>
      </c>
      <c r="I10" s="18" t="s">
        <v>481</v>
      </c>
      <c r="J10" s="20" t="s">
        <v>481</v>
      </c>
      <c r="K10" s="18" t="s">
        <v>481</v>
      </c>
      <c r="L10" s="20" t="s">
        <v>481</v>
      </c>
      <c r="M10" s="18" t="s">
        <v>481</v>
      </c>
      <c r="N10" s="20" t="s">
        <v>481</v>
      </c>
      <c r="O10" s="18" t="s">
        <v>481</v>
      </c>
      <c r="P10" s="20" t="s">
        <v>481</v>
      </c>
      <c r="Q10" s="18" t="n">
        <v>450.09168557</v>
      </c>
      <c r="R10" s="20" t="n">
        <v>11.3810645</v>
      </c>
    </row>
    <row r="11" spans="1:18">
      <c r="A11" s="15" t="s">
        <v>486</v>
      </c>
      <c r="B11" s="17" t="n">
        <v>7053</v>
      </c>
      <c r="C11" s="18">
        <f>(45.0/B11*100)</f>
        <v/>
      </c>
      <c r="D11" s="19" t="n">
        <v>7008</v>
      </c>
      <c r="E11" s="18" t="n">
        <v>460.57412802</v>
      </c>
      <c r="F11" s="20" t="n">
        <v>3.52002788</v>
      </c>
      <c r="G11" s="18" t="n">
        <v>458.86099979</v>
      </c>
      <c r="H11" s="20" t="n">
        <v>2.75292541</v>
      </c>
      <c r="I11" s="18" t="s">
        <v>481</v>
      </c>
      <c r="J11" s="20" t="s">
        <v>481</v>
      </c>
      <c r="K11" s="18" t="s">
        <v>481</v>
      </c>
      <c r="L11" s="20" t="s">
        <v>481</v>
      </c>
      <c r="M11" s="18" t="s">
        <v>481</v>
      </c>
      <c r="N11" s="20" t="s">
        <v>481</v>
      </c>
      <c r="O11" s="18" t="s">
        <v>481</v>
      </c>
      <c r="P11" s="20" t="s">
        <v>481</v>
      </c>
      <c r="Q11" s="18" t="n">
        <v>430.3616566</v>
      </c>
      <c r="R11" s="20" t="n">
        <v>9.75886055</v>
      </c>
    </row>
    <row r="12" spans="1:18">
      <c r="A12" s="15" t="s">
        <v>487</v>
      </c>
      <c r="B12" s="17" t="n">
        <v>6894</v>
      </c>
      <c r="C12" s="18">
        <f>(56.0/B12*100)</f>
        <v/>
      </c>
      <c r="D12" s="19" t="n">
        <v>6838</v>
      </c>
      <c r="E12" s="18" t="n">
        <v>498.89047876</v>
      </c>
      <c r="F12" s="20" t="n">
        <v>3.06266144</v>
      </c>
      <c r="G12" s="18" t="n">
        <v>486.99458791</v>
      </c>
      <c r="H12" s="20" t="n">
        <v>2.70215691</v>
      </c>
      <c r="I12" s="18" t="s">
        <v>481</v>
      </c>
      <c r="J12" s="20" t="s">
        <v>481</v>
      </c>
      <c r="K12" s="18" t="s">
        <v>481</v>
      </c>
      <c r="L12" s="20" t="s">
        <v>481</v>
      </c>
      <c r="M12" s="18" t="s">
        <v>481</v>
      </c>
      <c r="N12" s="20" t="s">
        <v>481</v>
      </c>
      <c r="O12" s="18" t="s">
        <v>481</v>
      </c>
      <c r="P12" s="20" t="s">
        <v>481</v>
      </c>
      <c r="Q12" s="18" t="n">
        <v>379.25888405</v>
      </c>
      <c r="R12" s="20" t="n">
        <v>9.82543246</v>
      </c>
    </row>
    <row r="13" spans="1:18">
      <c r="A13" s="15" t="s">
        <v>488</v>
      </c>
      <c r="B13" s="17" t="n">
        <v>7161</v>
      </c>
      <c r="C13" s="18">
        <f>(98.0/B13*100)</f>
        <v/>
      </c>
      <c r="D13" s="19" t="n">
        <v>7063</v>
      </c>
      <c r="E13" s="18" t="n">
        <v>504.2823251</v>
      </c>
      <c r="F13" s="20" t="n">
        <v>2.5411548</v>
      </c>
      <c r="G13" s="18" t="n">
        <v>471.14905357</v>
      </c>
      <c r="H13" s="20" t="n">
        <v>4.53319</v>
      </c>
      <c r="I13" s="18" t="s">
        <v>481</v>
      </c>
      <c r="J13" s="20" t="s">
        <v>481</v>
      </c>
      <c r="K13" s="18" t="s">
        <v>481</v>
      </c>
      <c r="L13" s="20" t="s">
        <v>481</v>
      </c>
      <c r="M13" s="18" t="s">
        <v>481</v>
      </c>
      <c r="N13" s="20" t="s">
        <v>481</v>
      </c>
      <c r="O13" s="18" t="s">
        <v>481</v>
      </c>
      <c r="P13" s="20" t="s">
        <v>481</v>
      </c>
      <c r="Q13" s="18" t="n">
        <v>408.86253037</v>
      </c>
      <c r="R13" s="20" t="n">
        <v>19.37785095</v>
      </c>
    </row>
    <row r="14" spans="1:18">
      <c r="A14" s="15" t="s">
        <v>489</v>
      </c>
      <c r="B14" s="17" t="n">
        <v>5587</v>
      </c>
      <c r="C14" s="18">
        <f>(74.0/B14*100)</f>
        <v/>
      </c>
      <c r="D14" s="19" t="n">
        <v>5513</v>
      </c>
      <c r="E14" s="18" t="n">
        <v>522.25322854</v>
      </c>
      <c r="F14" s="20" t="n">
        <v>2.51402256</v>
      </c>
      <c r="G14" s="18" t="n">
        <v>514.55084846</v>
      </c>
      <c r="H14" s="20" t="n">
        <v>3.31169079</v>
      </c>
      <c r="I14" s="18" t="s">
        <v>481</v>
      </c>
      <c r="J14" s="20" t="s">
        <v>481</v>
      </c>
      <c r="K14" s="18" t="s">
        <v>481</v>
      </c>
      <c r="L14" s="20" t="s">
        <v>481</v>
      </c>
      <c r="M14" s="18" t="s">
        <v>481</v>
      </c>
      <c r="N14" s="20" t="s">
        <v>481</v>
      </c>
      <c r="O14" s="18" t="s">
        <v>481</v>
      </c>
      <c r="P14" s="20" t="s">
        <v>481</v>
      </c>
      <c r="Q14" s="18" t="n">
        <v>476.65831762</v>
      </c>
      <c r="R14" s="20" t="n">
        <v>16.66381395</v>
      </c>
    </row>
    <row r="15" spans="1:18">
      <c r="A15" s="15" t="s">
        <v>490</v>
      </c>
      <c r="B15" s="17" t="n">
        <v>5882</v>
      </c>
      <c r="C15" s="18">
        <f>(53.0/B15*100)</f>
        <v/>
      </c>
      <c r="D15" s="19" t="n">
        <v>5829</v>
      </c>
      <c r="E15" s="18" t="n">
        <v>529.73605472</v>
      </c>
      <c r="F15" s="20" t="n">
        <v>2.94091064</v>
      </c>
      <c r="G15" s="18" t="n">
        <v>526.93970554</v>
      </c>
      <c r="H15" s="20" t="n">
        <v>2.82836518</v>
      </c>
      <c r="I15" s="18" t="s">
        <v>481</v>
      </c>
      <c r="J15" s="20" t="s">
        <v>481</v>
      </c>
      <c r="K15" s="18" t="s">
        <v>481</v>
      </c>
      <c r="L15" s="20" t="s">
        <v>481</v>
      </c>
      <c r="M15" s="18" t="s">
        <v>481</v>
      </c>
      <c r="N15" s="20" t="s">
        <v>481</v>
      </c>
      <c r="O15" s="18" t="s">
        <v>481</v>
      </c>
      <c r="P15" s="20" t="s">
        <v>481</v>
      </c>
      <c r="Q15" s="18" t="n">
        <v>430.98915583</v>
      </c>
      <c r="R15" s="20" t="n">
        <v>13.02571088</v>
      </c>
    </row>
    <row r="16" spans="1:18">
      <c r="A16" s="15" t="s">
        <v>491</v>
      </c>
      <c r="B16" s="17" t="n">
        <v>6108</v>
      </c>
      <c r="C16" s="18">
        <f>(98.0/B16*100)</f>
        <v/>
      </c>
      <c r="D16" s="19" t="n">
        <v>6010</v>
      </c>
      <c r="E16" s="18" t="n">
        <v>511.4646827</v>
      </c>
      <c r="F16" s="20" t="n">
        <v>3.47436352</v>
      </c>
      <c r="G16" s="18" t="n">
        <v>498.25936995</v>
      </c>
      <c r="H16" s="20" t="n">
        <v>2.64967235</v>
      </c>
      <c r="I16" s="18" t="s">
        <v>481</v>
      </c>
      <c r="J16" s="20" t="s">
        <v>481</v>
      </c>
      <c r="K16" s="18" t="s">
        <v>481</v>
      </c>
      <c r="L16" s="20" t="s">
        <v>481</v>
      </c>
      <c r="M16" s="18" t="s">
        <v>481</v>
      </c>
      <c r="N16" s="20" t="s">
        <v>481</v>
      </c>
      <c r="O16" s="18" t="s">
        <v>481</v>
      </c>
      <c r="P16" s="20" t="s">
        <v>481</v>
      </c>
      <c r="Q16" s="18" t="n">
        <v>407.20632446</v>
      </c>
      <c r="R16" s="20" t="n">
        <v>11.71641513</v>
      </c>
    </row>
    <row r="17" spans="1:18">
      <c r="A17" s="15" t="s">
        <v>492</v>
      </c>
      <c r="B17" s="17" t="n">
        <v>6504</v>
      </c>
      <c r="C17" s="18">
        <f>(658.0/B17*100)</f>
        <v/>
      </c>
      <c r="D17" s="19" t="n">
        <v>5846</v>
      </c>
      <c r="E17" s="18" t="n">
        <v>523.93033581</v>
      </c>
      <c r="F17" s="20" t="n">
        <v>3.52604666</v>
      </c>
      <c r="G17" s="18" t="n">
        <v>513.01241051</v>
      </c>
      <c r="H17" s="20" t="n">
        <v>3.15114097</v>
      </c>
      <c r="I17" s="18" t="s">
        <v>481</v>
      </c>
      <c r="J17" s="20" t="s">
        <v>481</v>
      </c>
      <c r="K17" s="18" t="s">
        <v>481</v>
      </c>
      <c r="L17" s="20" t="s">
        <v>481</v>
      </c>
      <c r="M17" s="18" t="s">
        <v>481</v>
      </c>
      <c r="N17" s="20" t="s">
        <v>481</v>
      </c>
      <c r="O17" s="18" t="s">
        <v>481</v>
      </c>
      <c r="P17" s="20" t="s">
        <v>481</v>
      </c>
      <c r="Q17" s="18" t="n">
        <v>454.37001437</v>
      </c>
      <c r="R17" s="20" t="n">
        <v>9.30730441</v>
      </c>
    </row>
    <row r="18" spans="1:18">
      <c r="A18" s="15" t="s">
        <v>493</v>
      </c>
      <c r="B18" s="17" t="n">
        <v>5532</v>
      </c>
      <c r="C18" s="18">
        <f>(28.0/B18*100)</f>
        <v/>
      </c>
      <c r="D18" s="19" t="n">
        <v>5504</v>
      </c>
      <c r="E18" s="18" t="n">
        <v>480.45908591</v>
      </c>
      <c r="F18" s="20" t="n">
        <v>4.51444829</v>
      </c>
      <c r="G18" s="18" t="n">
        <v>461.52223133</v>
      </c>
      <c r="H18" s="20" t="n">
        <v>4.67384854</v>
      </c>
      <c r="I18" s="18" t="s">
        <v>481</v>
      </c>
      <c r="J18" s="20" t="s">
        <v>481</v>
      </c>
      <c r="K18" s="18" t="s">
        <v>481</v>
      </c>
      <c r="L18" s="20" t="s">
        <v>481</v>
      </c>
      <c r="M18" s="18" t="s">
        <v>481</v>
      </c>
      <c r="N18" s="20" t="s">
        <v>481</v>
      </c>
      <c r="O18" s="18" t="s">
        <v>481</v>
      </c>
      <c r="P18" s="20" t="s">
        <v>481</v>
      </c>
      <c r="Q18" s="18" t="n">
        <v>419.64206156</v>
      </c>
      <c r="R18" s="20" t="n">
        <v>8.809131600000001</v>
      </c>
    </row>
    <row r="19" spans="1:18">
      <c r="A19" s="15" t="s">
        <v>494</v>
      </c>
      <c r="B19" s="17" t="n">
        <v>5658</v>
      </c>
      <c r="C19" s="18">
        <f>(61.0/B19*100)</f>
        <v/>
      </c>
      <c r="D19" s="19" t="n">
        <v>5597</v>
      </c>
      <c r="E19" s="18" t="n">
        <v>482.19521884</v>
      </c>
      <c r="F19" s="20" t="n">
        <v>2.9349818</v>
      </c>
      <c r="G19" s="18" t="n">
        <v>463.1591077</v>
      </c>
      <c r="H19" s="20" t="n">
        <v>3.14921181</v>
      </c>
      <c r="I19" s="18" t="s">
        <v>481</v>
      </c>
      <c r="J19" s="20" t="s">
        <v>481</v>
      </c>
      <c r="K19" s="18" t="s">
        <v>481</v>
      </c>
      <c r="L19" s="20" t="s">
        <v>481</v>
      </c>
      <c r="M19" s="18" t="s">
        <v>481</v>
      </c>
      <c r="N19" s="20" t="s">
        <v>481</v>
      </c>
      <c r="O19" s="18" t="s">
        <v>481</v>
      </c>
      <c r="P19" s="20" t="s">
        <v>481</v>
      </c>
      <c r="Q19" s="18" t="n">
        <v>392.32315815</v>
      </c>
      <c r="R19" s="20" t="n">
        <v>11.12332601</v>
      </c>
    </row>
    <row r="20" spans="1:18">
      <c r="A20" s="15" t="s">
        <v>495</v>
      </c>
      <c r="B20" s="17" t="n">
        <v>3371</v>
      </c>
      <c r="C20" s="18">
        <f>(75.0/B20*100)</f>
        <v/>
      </c>
      <c r="D20" s="19" t="n">
        <v>3296</v>
      </c>
      <c r="E20" s="18" t="n">
        <v>486.63808198</v>
      </c>
      <c r="F20" s="20" t="n">
        <v>2.24464129</v>
      </c>
      <c r="G20" s="18" t="n">
        <v>467.96979213</v>
      </c>
      <c r="H20" s="20" t="n">
        <v>5.3063986</v>
      </c>
      <c r="I20" s="18" t="s">
        <v>481</v>
      </c>
      <c r="J20" s="20" t="s">
        <v>481</v>
      </c>
      <c r="K20" s="18" t="s">
        <v>481</v>
      </c>
      <c r="L20" s="20" t="s">
        <v>481</v>
      </c>
      <c r="M20" s="18" t="s">
        <v>481</v>
      </c>
      <c r="N20" s="20" t="s">
        <v>481</v>
      </c>
      <c r="O20" s="18" t="s">
        <v>481</v>
      </c>
      <c r="P20" s="20" t="s">
        <v>481</v>
      </c>
      <c r="Q20" s="18" t="n">
        <v>420.16946868</v>
      </c>
      <c r="R20" s="20" t="n">
        <v>16.17418135</v>
      </c>
    </row>
    <row r="21" spans="1:18">
      <c r="A21" s="15" t="s">
        <v>496</v>
      </c>
      <c r="B21" s="17" t="n">
        <v>5741</v>
      </c>
      <c r="C21" s="18">
        <f>(44.0/B21*100)</f>
        <v/>
      </c>
      <c r="D21" s="19" t="n">
        <v>5697</v>
      </c>
      <c r="E21" s="18" t="n">
        <v>526.3623532300001</v>
      </c>
      <c r="F21" s="20" t="n">
        <v>2.57038939</v>
      </c>
      <c r="G21" s="18" t="n">
        <v>519.20758358</v>
      </c>
      <c r="H21" s="20" t="n">
        <v>2.86949155</v>
      </c>
      <c r="I21" s="18" t="s">
        <v>481</v>
      </c>
      <c r="J21" s="20" t="s">
        <v>481</v>
      </c>
      <c r="K21" s="18" t="s">
        <v>481</v>
      </c>
      <c r="L21" s="20" t="s">
        <v>481</v>
      </c>
      <c r="M21" s="18" t="s">
        <v>481</v>
      </c>
      <c r="N21" s="20" t="s">
        <v>481</v>
      </c>
      <c r="O21" s="18" t="s">
        <v>481</v>
      </c>
      <c r="P21" s="20" t="s">
        <v>481</v>
      </c>
      <c r="Q21" s="18" t="n">
        <v>460.541478</v>
      </c>
      <c r="R21" s="20" t="n">
        <v>7.97770549</v>
      </c>
    </row>
    <row r="22" spans="1:18">
      <c r="A22" s="15" t="s">
        <v>497</v>
      </c>
      <c r="B22" s="17" t="n">
        <v>6598</v>
      </c>
      <c r="C22" s="18">
        <f>(32.0/B22*100)</f>
        <v/>
      </c>
      <c r="D22" s="19" t="n">
        <v>6566</v>
      </c>
      <c r="E22" s="18" t="n">
        <v>471.14397533</v>
      </c>
      <c r="F22" s="20" t="n">
        <v>4.56847626</v>
      </c>
      <c r="G22" s="18" t="n">
        <v>496.07979901</v>
      </c>
      <c r="H22" s="20" t="n">
        <v>5.04621595</v>
      </c>
      <c r="I22" s="18" t="s">
        <v>481</v>
      </c>
      <c r="J22" s="20" t="s">
        <v>481</v>
      </c>
      <c r="K22" s="18" t="s">
        <v>481</v>
      </c>
      <c r="L22" s="20" t="s">
        <v>481</v>
      </c>
      <c r="M22" s="18" t="n">
        <v>481.75555063</v>
      </c>
      <c r="N22" s="20" t="n">
        <v>8.711038220000001</v>
      </c>
      <c r="O22" s="18" t="s">
        <v>481</v>
      </c>
      <c r="P22" s="20" t="s">
        <v>481</v>
      </c>
      <c r="Q22" s="18" t="n">
        <v>396.69077342</v>
      </c>
      <c r="R22" s="20" t="n">
        <v>13.29259837</v>
      </c>
    </row>
    <row r="23" spans="1:18">
      <c r="A23" s="15" t="s">
        <v>498</v>
      </c>
      <c r="B23" s="17" t="n">
        <v>11583</v>
      </c>
      <c r="C23" s="18">
        <f>(210.0/B23*100)</f>
        <v/>
      </c>
      <c r="D23" s="19" t="n">
        <v>11373</v>
      </c>
      <c r="E23" s="18" t="n">
        <v>493.9497001</v>
      </c>
      <c r="F23" s="20" t="n">
        <v>2.85489841</v>
      </c>
      <c r="G23" s="18" t="n">
        <v>477.86735184</v>
      </c>
      <c r="H23" s="20" t="n">
        <v>3.10848074</v>
      </c>
      <c r="I23" s="18" t="s">
        <v>481</v>
      </c>
      <c r="J23" s="20" t="s">
        <v>481</v>
      </c>
      <c r="K23" s="18" t="s">
        <v>481</v>
      </c>
      <c r="L23" s="20" t="s">
        <v>481</v>
      </c>
      <c r="M23" s="18" t="s">
        <v>481</v>
      </c>
      <c r="N23" s="20" t="s">
        <v>481</v>
      </c>
      <c r="O23" s="18" t="s">
        <v>481</v>
      </c>
      <c r="P23" s="20" t="s">
        <v>481</v>
      </c>
      <c r="Q23" s="18" t="n">
        <v>396.24479429</v>
      </c>
      <c r="R23" s="20" t="n">
        <v>15.08460557</v>
      </c>
    </row>
    <row r="24" spans="1:18">
      <c r="A24" s="15" t="s">
        <v>499</v>
      </c>
      <c r="B24" s="17" t="n">
        <v>6647</v>
      </c>
      <c r="C24" s="18">
        <f>(7.0/B24*100)</f>
        <v/>
      </c>
      <c r="D24" s="19" t="n">
        <v>6640</v>
      </c>
      <c r="E24" s="18" t="n">
        <v>524.71328751</v>
      </c>
      <c r="F24" s="20" t="n">
        <v>5.13379774</v>
      </c>
      <c r="G24" s="18" t="n">
        <v>515.5135499199999</v>
      </c>
      <c r="H24" s="20" t="n">
        <v>3.15113218</v>
      </c>
      <c r="I24" s="18" t="s">
        <v>481</v>
      </c>
      <c r="J24" s="20" t="s">
        <v>481</v>
      </c>
      <c r="K24" s="18" t="s">
        <v>481</v>
      </c>
      <c r="L24" s="20" t="s">
        <v>481</v>
      </c>
      <c r="M24" s="18" t="s">
        <v>481</v>
      </c>
      <c r="N24" s="20" t="s">
        <v>481</v>
      </c>
      <c r="O24" s="18" t="s">
        <v>481</v>
      </c>
      <c r="P24" s="20" t="s">
        <v>481</v>
      </c>
      <c r="Q24" s="18" t="n">
        <v>485.76192043</v>
      </c>
      <c r="R24" s="20" t="n">
        <v>10.39403239</v>
      </c>
    </row>
    <row r="25" spans="1:18">
      <c r="A25" s="15" t="s">
        <v>500</v>
      </c>
      <c r="B25" s="17" t="n">
        <v>5581</v>
      </c>
      <c r="C25" s="18">
        <f>(24.0/B25*100)</f>
        <v/>
      </c>
      <c r="D25" s="19" t="n">
        <v>5557</v>
      </c>
      <c r="E25" s="18" t="n">
        <v>534.4998692</v>
      </c>
      <c r="F25" s="20" t="n">
        <v>3.83112436</v>
      </c>
      <c r="G25" s="18" t="n">
        <v>502.20731945</v>
      </c>
      <c r="H25" s="20" t="n">
        <v>3.90959153</v>
      </c>
      <c r="I25" s="18" t="s">
        <v>481</v>
      </c>
      <c r="J25" s="20" t="s">
        <v>481</v>
      </c>
      <c r="K25" s="18" t="s">
        <v>481</v>
      </c>
      <c r="L25" s="20" t="s">
        <v>481</v>
      </c>
      <c r="M25" s="18" t="s">
        <v>481</v>
      </c>
      <c r="N25" s="20" t="s">
        <v>481</v>
      </c>
      <c r="O25" s="18" t="s">
        <v>481</v>
      </c>
      <c r="P25" s="20" t="s">
        <v>481</v>
      </c>
      <c r="Q25" s="18" t="n">
        <v>459.91873653</v>
      </c>
      <c r="R25" s="20" t="n">
        <v>11.72584954</v>
      </c>
    </row>
    <row r="26" spans="1:18">
      <c r="A26" s="15" t="s">
        <v>501</v>
      </c>
      <c r="B26" s="17" t="n">
        <v>4869</v>
      </c>
      <c r="C26" s="18">
        <f>(32.0/B26*100)</f>
        <v/>
      </c>
      <c r="D26" s="19" t="n">
        <v>4837</v>
      </c>
      <c r="E26" s="18" t="n">
        <v>492.82619778</v>
      </c>
      <c r="F26" s="20" t="n">
        <v>1.80544458</v>
      </c>
      <c r="G26" s="18" t="n">
        <v>477.15027593</v>
      </c>
      <c r="H26" s="20" t="n">
        <v>3.6362622</v>
      </c>
      <c r="I26" s="18" t="s">
        <v>481</v>
      </c>
      <c r="J26" s="20" t="s">
        <v>481</v>
      </c>
      <c r="K26" s="18" t="s">
        <v>481</v>
      </c>
      <c r="L26" s="20" t="s">
        <v>481</v>
      </c>
      <c r="M26" s="18" t="s">
        <v>481</v>
      </c>
      <c r="N26" s="20" t="s">
        <v>481</v>
      </c>
      <c r="O26" s="18" t="s">
        <v>481</v>
      </c>
      <c r="P26" s="20" t="s">
        <v>481</v>
      </c>
      <c r="Q26" s="18" t="n">
        <v>419.51525974</v>
      </c>
      <c r="R26" s="20" t="n">
        <v>18.77048126</v>
      </c>
    </row>
    <row r="27" spans="1:18">
      <c r="A27" s="15" t="s">
        <v>502</v>
      </c>
      <c r="B27" s="17" t="n">
        <v>5299</v>
      </c>
      <c r="C27" s="18">
        <f>(17.0/B27*100)</f>
        <v/>
      </c>
      <c r="D27" s="19" t="n">
        <v>5282</v>
      </c>
      <c r="E27" s="18" t="n">
        <v>480.58125096</v>
      </c>
      <c r="F27" s="20" t="n">
        <v>2.2234794</v>
      </c>
      <c r="G27" s="18" t="n">
        <v>487.04354332</v>
      </c>
      <c r="H27" s="20" t="n">
        <v>2.03061815</v>
      </c>
      <c r="I27" s="18" t="s">
        <v>481</v>
      </c>
      <c r="J27" s="20" t="s">
        <v>481</v>
      </c>
      <c r="K27" s="18" t="s">
        <v>481</v>
      </c>
      <c r="L27" s="20" t="s">
        <v>481</v>
      </c>
      <c r="M27" s="18" t="s">
        <v>481</v>
      </c>
      <c r="N27" s="20" t="s">
        <v>481</v>
      </c>
      <c r="O27" s="18" t="s">
        <v>481</v>
      </c>
      <c r="P27" s="20" t="s">
        <v>481</v>
      </c>
      <c r="Q27" s="18" t="n">
        <v>413.17389027</v>
      </c>
      <c r="R27" s="20" t="n">
        <v>8.19650551</v>
      </c>
    </row>
    <row r="28" spans="1:18">
      <c r="A28" s="15" t="s">
        <v>503</v>
      </c>
      <c r="B28" s="17" t="n">
        <v>7568</v>
      </c>
      <c r="C28" s="18">
        <f>(51.0/B28*100)</f>
        <v/>
      </c>
      <c r="D28" s="19" t="n">
        <v>7517</v>
      </c>
      <c r="E28" s="18" t="n">
        <v>440.33925268</v>
      </c>
      <c r="F28" s="20" t="n">
        <v>4.20573658</v>
      </c>
      <c r="G28" s="18" t="n">
        <v>419.65970236</v>
      </c>
      <c r="H28" s="20" t="n">
        <v>2.59449948</v>
      </c>
      <c r="I28" s="18" t="s">
        <v>481</v>
      </c>
      <c r="J28" s="20" t="s">
        <v>481</v>
      </c>
      <c r="K28" s="18" t="s">
        <v>481</v>
      </c>
      <c r="L28" s="20" t="s">
        <v>481</v>
      </c>
      <c r="M28" s="18" t="s">
        <v>481</v>
      </c>
      <c r="N28" s="20" t="s">
        <v>481</v>
      </c>
      <c r="O28" s="18" t="s">
        <v>481</v>
      </c>
      <c r="P28" s="20" t="s">
        <v>481</v>
      </c>
      <c r="Q28" s="18" t="n">
        <v>358.14989527</v>
      </c>
      <c r="R28" s="20" t="n">
        <v>10.32746432</v>
      </c>
    </row>
    <row r="29" spans="1:18">
      <c r="A29" s="15" t="s">
        <v>504</v>
      </c>
      <c r="B29" s="17" t="n">
        <v>5385</v>
      </c>
      <c r="C29" s="18">
        <f>(30.0/B29*100)</f>
        <v/>
      </c>
      <c r="D29" s="19" t="n">
        <v>5355</v>
      </c>
      <c r="E29" s="18" t="n">
        <v>498.86455331</v>
      </c>
      <c r="F29" s="20" t="n">
        <v>2.81296183</v>
      </c>
      <c r="G29" s="18" t="n">
        <v>515.0389186</v>
      </c>
      <c r="H29" s="20" t="n">
        <v>3.3560954</v>
      </c>
      <c r="I29" s="18" t="s">
        <v>481</v>
      </c>
      <c r="J29" s="20" t="s">
        <v>481</v>
      </c>
      <c r="K29" s="18" t="s">
        <v>481</v>
      </c>
      <c r="L29" s="20" t="s">
        <v>481</v>
      </c>
      <c r="M29" s="18" t="s">
        <v>481</v>
      </c>
      <c r="N29" s="20" t="s">
        <v>481</v>
      </c>
      <c r="O29" s="18" t="s">
        <v>481</v>
      </c>
      <c r="P29" s="20" t="s">
        <v>481</v>
      </c>
      <c r="Q29" s="18" t="n">
        <v>392.18347254</v>
      </c>
      <c r="R29" s="20" t="n">
        <v>17.93691311</v>
      </c>
    </row>
    <row r="30" spans="1:18">
      <c r="A30" s="15" t="s">
        <v>505</v>
      </c>
      <c r="B30" s="17" t="n">
        <v>4520</v>
      </c>
      <c r="C30" s="18">
        <f>(96.0/B30*100)</f>
        <v/>
      </c>
      <c r="D30" s="19" t="n">
        <v>4424</v>
      </c>
      <c r="E30" s="18" t="n">
        <v>518.67441881</v>
      </c>
      <c r="F30" s="20" t="n">
        <v>2.67014016</v>
      </c>
      <c r="G30" s="18" t="n">
        <v>495.80916529</v>
      </c>
      <c r="H30" s="20" t="n">
        <v>4.26453992</v>
      </c>
      <c r="I30" s="18" t="s">
        <v>481</v>
      </c>
      <c r="J30" s="20" t="s">
        <v>481</v>
      </c>
      <c r="K30" s="18" t="s">
        <v>481</v>
      </c>
      <c r="L30" s="20" t="s">
        <v>481</v>
      </c>
      <c r="M30" s="18" t="s">
        <v>481</v>
      </c>
      <c r="N30" s="20" t="s">
        <v>481</v>
      </c>
      <c r="O30" s="18" t="s">
        <v>481</v>
      </c>
      <c r="P30" s="20" t="s">
        <v>481</v>
      </c>
      <c r="Q30" s="18" t="n">
        <v>459.04072513</v>
      </c>
      <c r="R30" s="20" t="n">
        <v>8.6258321</v>
      </c>
    </row>
    <row r="31" spans="1:18">
      <c r="A31" s="15" t="s">
        <v>506</v>
      </c>
      <c r="B31" s="17" t="n">
        <v>5456</v>
      </c>
      <c r="C31" s="18">
        <f>(125.0/B31*100)</f>
        <v/>
      </c>
      <c r="D31" s="19" t="n">
        <v>5331</v>
      </c>
      <c r="E31" s="18" t="n">
        <v>513.63751731</v>
      </c>
      <c r="F31" s="20" t="n">
        <v>2.7102348</v>
      </c>
      <c r="G31" s="18" t="n">
        <v>519.9841167</v>
      </c>
      <c r="H31" s="20" t="n">
        <v>3.5131091</v>
      </c>
      <c r="I31" s="18" t="s">
        <v>481</v>
      </c>
      <c r="J31" s="20" t="s">
        <v>481</v>
      </c>
      <c r="K31" s="18" t="s">
        <v>481</v>
      </c>
      <c r="L31" s="20" t="s">
        <v>481</v>
      </c>
      <c r="M31" s="18" t="s">
        <v>481</v>
      </c>
      <c r="N31" s="20" t="s">
        <v>481</v>
      </c>
      <c r="O31" s="18" t="s">
        <v>481</v>
      </c>
      <c r="P31" s="20" t="s">
        <v>481</v>
      </c>
      <c r="Q31" s="18" t="n">
        <v>450.98243297</v>
      </c>
      <c r="R31" s="20" t="n">
        <v>12.89257345</v>
      </c>
    </row>
    <row r="32" spans="1:18">
      <c r="A32" s="15" t="s">
        <v>507</v>
      </c>
      <c r="B32" s="17" t="n">
        <v>4478</v>
      </c>
      <c r="C32" s="18">
        <f>(5.0/B32*100)</f>
        <v/>
      </c>
      <c r="D32" s="19" t="n">
        <v>4473</v>
      </c>
      <c r="E32" s="18" t="n">
        <v>507.58326089</v>
      </c>
      <c r="F32" s="20" t="n">
        <v>2.88502379</v>
      </c>
      <c r="G32" s="18" t="n">
        <v>504.80755293</v>
      </c>
      <c r="H32" s="20" t="n">
        <v>2.94388218</v>
      </c>
      <c r="I32" s="18" t="s">
        <v>481</v>
      </c>
      <c r="J32" s="20" t="s">
        <v>481</v>
      </c>
      <c r="K32" s="18" t="s">
        <v>481</v>
      </c>
      <c r="L32" s="20" t="s">
        <v>481</v>
      </c>
      <c r="M32" s="18" t="s">
        <v>481</v>
      </c>
      <c r="N32" s="20" t="s">
        <v>481</v>
      </c>
      <c r="O32" s="18" t="s">
        <v>481</v>
      </c>
      <c r="P32" s="20" t="s">
        <v>481</v>
      </c>
      <c r="Q32" s="18" t="n">
        <v>428.12886329</v>
      </c>
      <c r="R32" s="20" t="n">
        <v>19.81142045</v>
      </c>
    </row>
    <row r="33" spans="1:18">
      <c r="A33" s="15" t="s">
        <v>508</v>
      </c>
      <c r="B33" s="17" t="n">
        <v>7325</v>
      </c>
      <c r="C33" s="18">
        <f>(74.0/B33*100)</f>
        <v/>
      </c>
      <c r="D33" s="19" t="n">
        <v>7251</v>
      </c>
      <c r="E33" s="18" t="n">
        <v>502.47717638</v>
      </c>
      <c r="F33" s="20" t="n">
        <v>3.2827765</v>
      </c>
      <c r="G33" s="18" t="n">
        <v>496.23680371</v>
      </c>
      <c r="H33" s="20" t="n">
        <v>2.83993934</v>
      </c>
      <c r="I33" s="18" t="s">
        <v>481</v>
      </c>
      <c r="J33" s="20" t="s">
        <v>481</v>
      </c>
      <c r="K33" s="18" t="s">
        <v>481</v>
      </c>
      <c r="L33" s="20" t="s">
        <v>481</v>
      </c>
      <c r="M33" s="18" t="s">
        <v>481</v>
      </c>
      <c r="N33" s="20" t="s">
        <v>481</v>
      </c>
      <c r="O33" s="18" t="s">
        <v>481</v>
      </c>
      <c r="P33" s="20" t="s">
        <v>481</v>
      </c>
      <c r="Q33" s="18" t="n">
        <v>447.80439578</v>
      </c>
      <c r="R33" s="20" t="n">
        <v>11.98747568</v>
      </c>
    </row>
    <row r="34" spans="1:18">
      <c r="A34" s="15" t="s">
        <v>509</v>
      </c>
      <c r="B34" s="17" t="n">
        <v>6350</v>
      </c>
      <c r="C34" s="18">
        <f>(65.0/B34*100)</f>
        <v/>
      </c>
      <c r="D34" s="19" t="n">
        <v>6285</v>
      </c>
      <c r="E34" s="18" t="n">
        <v>471.13478586</v>
      </c>
      <c r="F34" s="20" t="n">
        <v>2.82084136</v>
      </c>
      <c r="G34" s="18" t="n">
        <v>437.99934933</v>
      </c>
      <c r="H34" s="20" t="n">
        <v>3.54769662</v>
      </c>
      <c r="I34" s="18" t="s">
        <v>481</v>
      </c>
      <c r="J34" s="20" t="s">
        <v>481</v>
      </c>
      <c r="K34" s="18" t="s">
        <v>481</v>
      </c>
      <c r="L34" s="20" t="s">
        <v>481</v>
      </c>
      <c r="M34" s="18" t="s">
        <v>481</v>
      </c>
      <c r="N34" s="20" t="s">
        <v>481</v>
      </c>
      <c r="O34" s="18" t="s">
        <v>481</v>
      </c>
      <c r="P34" s="20" t="s">
        <v>481</v>
      </c>
      <c r="Q34" s="18" t="n">
        <v>340.91937185</v>
      </c>
      <c r="R34" s="20" t="n">
        <v>9.60290592</v>
      </c>
    </row>
    <row r="35" spans="1:18">
      <c r="A35" s="15" t="s">
        <v>510</v>
      </c>
      <c r="B35" s="17" t="n">
        <v>6406</v>
      </c>
      <c r="C35" s="18">
        <f>(36.0/B35*100)</f>
        <v/>
      </c>
      <c r="D35" s="19" t="n">
        <v>6370</v>
      </c>
      <c r="E35" s="18" t="n">
        <v>507.11292803</v>
      </c>
      <c r="F35" s="20" t="n">
        <v>1.90972306</v>
      </c>
      <c r="G35" s="18" t="n">
        <v>507.27300047</v>
      </c>
      <c r="H35" s="20" t="n">
        <v>2.55855632</v>
      </c>
      <c r="I35" s="18" t="s">
        <v>481</v>
      </c>
      <c r="J35" s="20" t="s">
        <v>481</v>
      </c>
      <c r="K35" s="18" t="s">
        <v>481</v>
      </c>
      <c r="L35" s="20" t="s">
        <v>481</v>
      </c>
      <c r="M35" s="18" t="s">
        <v>481</v>
      </c>
      <c r="N35" s="20" t="s">
        <v>481</v>
      </c>
      <c r="O35" s="18" t="s">
        <v>481</v>
      </c>
      <c r="P35" s="20" t="s">
        <v>481</v>
      </c>
      <c r="Q35" s="18" t="n">
        <v>420.56429787</v>
      </c>
      <c r="R35" s="20" t="n">
        <v>10.83715233</v>
      </c>
    </row>
    <row r="36" spans="1:18">
      <c r="A36" s="15" t="s">
        <v>511</v>
      </c>
      <c r="B36" s="17" t="n">
        <v>6736</v>
      </c>
      <c r="C36" s="18">
        <f>(26.0/B36*100)</f>
        <v/>
      </c>
      <c r="D36" s="19" t="n">
        <v>6710</v>
      </c>
      <c r="E36" s="18" t="n">
        <v>500.99287593</v>
      </c>
      <c r="F36" s="20" t="n">
        <v>2.69093906</v>
      </c>
      <c r="G36" s="18" t="n">
        <v>493.21003531</v>
      </c>
      <c r="H36" s="20" t="n">
        <v>2.74724784</v>
      </c>
      <c r="I36" s="18" t="s">
        <v>481</v>
      </c>
      <c r="J36" s="20" t="s">
        <v>481</v>
      </c>
      <c r="K36" s="18" t="s">
        <v>481</v>
      </c>
      <c r="L36" s="20" t="s">
        <v>481</v>
      </c>
      <c r="M36" s="18" t="s">
        <v>481</v>
      </c>
      <c r="N36" s="20" t="s">
        <v>481</v>
      </c>
      <c r="O36" s="18" t="s">
        <v>481</v>
      </c>
      <c r="P36" s="20" t="s">
        <v>481</v>
      </c>
      <c r="Q36" s="18" t="n">
        <v>439.15924748</v>
      </c>
      <c r="R36" s="20" t="n">
        <v>14.39541787</v>
      </c>
    </row>
    <row r="37" spans="1:18">
      <c r="A37" s="15" t="s">
        <v>512</v>
      </c>
      <c r="B37" s="17" t="n">
        <v>5458</v>
      </c>
      <c r="C37" s="18">
        <f>(62.0/B37*100)</f>
        <v/>
      </c>
      <c r="D37" s="19" t="n">
        <v>5396</v>
      </c>
      <c r="E37" s="18" t="n">
        <v>504.7391116</v>
      </c>
      <c r="F37" s="20" t="n">
        <v>3.6425155</v>
      </c>
      <c r="G37" s="18" t="n">
        <v>502.31532398</v>
      </c>
      <c r="H37" s="20" t="n">
        <v>4.16699319</v>
      </c>
      <c r="I37" s="18" t="s">
        <v>481</v>
      </c>
      <c r="J37" s="20" t="s">
        <v>481</v>
      </c>
      <c r="K37" s="18" t="s">
        <v>481</v>
      </c>
      <c r="L37" s="20" t="s">
        <v>481</v>
      </c>
      <c r="M37" s="18" t="s">
        <v>481</v>
      </c>
      <c r="N37" s="20" t="s">
        <v>481</v>
      </c>
      <c r="O37" s="18" t="s">
        <v>481</v>
      </c>
      <c r="P37" s="20" t="s">
        <v>481</v>
      </c>
      <c r="Q37" s="18" t="n">
        <v>424.64037856</v>
      </c>
      <c r="R37" s="20" t="n">
        <v>8.79446199</v>
      </c>
    </row>
    <row r="38" spans="1:18">
      <c r="A38" s="15" t="s">
        <v>513</v>
      </c>
      <c r="B38" s="17" t="n">
        <v>5860</v>
      </c>
      <c r="C38" s="18">
        <f>(16.0/B38*100)</f>
        <v/>
      </c>
      <c r="D38" s="19" t="n">
        <v>5844</v>
      </c>
      <c r="E38" s="18" t="n">
        <v>491.19513907</v>
      </c>
      <c r="F38" s="20" t="n">
        <v>3.99194078</v>
      </c>
      <c r="G38" s="18" t="n">
        <v>496.5185235</v>
      </c>
      <c r="H38" s="20" t="n">
        <v>3.01339225</v>
      </c>
      <c r="I38" s="18" t="s">
        <v>481</v>
      </c>
      <c r="J38" s="20" t="s">
        <v>481</v>
      </c>
      <c r="K38" s="18" t="s">
        <v>481</v>
      </c>
      <c r="L38" s="20" t="s">
        <v>481</v>
      </c>
      <c r="M38" s="18" t="s">
        <v>481</v>
      </c>
      <c r="N38" s="20" t="s">
        <v>481</v>
      </c>
      <c r="O38" s="18" t="s">
        <v>481</v>
      </c>
      <c r="P38" s="20" t="s">
        <v>481</v>
      </c>
      <c r="Q38" s="18" t="n">
        <v>420.79719785</v>
      </c>
      <c r="R38" s="20" t="n">
        <v>8.73437848</v>
      </c>
    </row>
    <row r="39" spans="1:18">
      <c r="A39" s="15" t="s">
        <v>514</v>
      </c>
      <c r="B39" s="17" t="n">
        <v>5895</v>
      </c>
      <c r="C39" s="18">
        <f>(30.0/B39*100)</f>
        <v/>
      </c>
      <c r="D39" s="19" t="n">
        <v>5865</v>
      </c>
      <c r="E39" s="18" t="n">
        <v>432.72919237</v>
      </c>
      <c r="F39" s="20" t="n">
        <v>4.76519937</v>
      </c>
      <c r="G39" s="18" t="n">
        <v>429.91484712</v>
      </c>
      <c r="H39" s="20" t="n">
        <v>4.02876324</v>
      </c>
      <c r="I39" s="18" t="s">
        <v>481</v>
      </c>
      <c r="J39" s="20" t="s">
        <v>481</v>
      </c>
      <c r="K39" s="18" t="s">
        <v>481</v>
      </c>
      <c r="L39" s="20" t="s">
        <v>481</v>
      </c>
      <c r="M39" s="18" t="s">
        <v>481</v>
      </c>
      <c r="N39" s="20" t="s">
        <v>481</v>
      </c>
      <c r="O39" s="18" t="s">
        <v>481</v>
      </c>
      <c r="P39" s="20" t="s">
        <v>481</v>
      </c>
      <c r="Q39" s="18" t="n">
        <v>375.86411419</v>
      </c>
      <c r="R39" s="20" t="n">
        <v>8.49287382</v>
      </c>
    </row>
    <row r="40" spans="1:18">
      <c r="A40" s="15" t="s">
        <v>515</v>
      </c>
      <c r="B40" s="17" t="n">
        <v>14157</v>
      </c>
      <c r="C40" s="18">
        <f>(264.0/B40*100)</f>
        <v/>
      </c>
      <c r="D40" s="19" t="n">
        <v>13893</v>
      </c>
      <c r="E40" s="18" t="n">
        <v>504.57146842</v>
      </c>
      <c r="F40" s="20" t="n">
        <v>3.03071501</v>
      </c>
      <c r="G40" s="18" t="n">
        <v>493.34619811</v>
      </c>
      <c r="H40" s="20" t="n">
        <v>3.76443816</v>
      </c>
      <c r="I40" s="18" t="s">
        <v>481</v>
      </c>
      <c r="J40" s="20" t="s">
        <v>481</v>
      </c>
      <c r="K40" s="18" t="s">
        <v>481</v>
      </c>
      <c r="L40" s="20" t="s">
        <v>481</v>
      </c>
      <c r="M40" s="18" t="s">
        <v>481</v>
      </c>
      <c r="N40" s="20" t="s">
        <v>481</v>
      </c>
      <c r="O40" s="18" t="s">
        <v>481</v>
      </c>
      <c r="P40" s="20" t="s">
        <v>481</v>
      </c>
      <c r="Q40" s="18" t="n">
        <v>425.84289654</v>
      </c>
      <c r="R40" s="20" t="n">
        <v>7.27688777</v>
      </c>
    </row>
    <row r="41" spans="1:18">
      <c r="A41" s="15" t="s">
        <v>516</v>
      </c>
      <c r="B41" s="17" t="n">
        <v>5712</v>
      </c>
      <c r="C41" s="18">
        <f>(40.0/B41*100)</f>
        <v/>
      </c>
      <c r="D41" s="19" t="n">
        <v>5672</v>
      </c>
      <c r="E41" s="18" t="n">
        <v>503.05705776</v>
      </c>
      <c r="F41" s="20" t="n">
        <v>3.37892121</v>
      </c>
      <c r="G41" s="18" t="n">
        <v>490.80021339</v>
      </c>
      <c r="H41" s="20" t="n">
        <v>4.25867139</v>
      </c>
      <c r="I41" s="18" t="s">
        <v>481</v>
      </c>
      <c r="J41" s="20" t="s">
        <v>481</v>
      </c>
      <c r="K41" s="18" t="s">
        <v>481</v>
      </c>
      <c r="L41" s="20" t="s">
        <v>481</v>
      </c>
      <c r="M41" s="18" t="s">
        <v>481</v>
      </c>
      <c r="N41" s="20" t="s">
        <v>481</v>
      </c>
      <c r="O41" s="18" t="s">
        <v>481</v>
      </c>
      <c r="P41" s="20" t="s">
        <v>481</v>
      </c>
      <c r="Q41" s="18" t="n">
        <v>438.2075443</v>
      </c>
      <c r="R41" s="20" t="n">
        <v>12.02505379</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359.16558793</v>
      </c>
      <c r="F45" s="20" t="n">
        <v>4.09308577</v>
      </c>
      <c r="G45" s="18" t="n">
        <v>347.51321125</v>
      </c>
      <c r="H45" s="20" t="n">
        <v>3.22253109</v>
      </c>
      <c r="I45" s="18" t="s">
        <v>481</v>
      </c>
      <c r="J45" s="20" t="s">
        <v>481</v>
      </c>
      <c r="K45" s="18" t="s">
        <v>481</v>
      </c>
      <c r="L45" s="20" t="s">
        <v>481</v>
      </c>
      <c r="M45" s="18" t="s">
        <v>481</v>
      </c>
      <c r="N45" s="20" t="s">
        <v>481</v>
      </c>
      <c r="O45" s="18" t="n">
        <v>341.00914992</v>
      </c>
      <c r="P45" s="20" t="n">
        <v>26.17632191</v>
      </c>
      <c r="Q45" s="18" t="n">
        <v>335.98223199</v>
      </c>
      <c r="R45" s="20" t="n">
        <v>3.95059349</v>
      </c>
    </row>
    <row r="46" spans="1:18">
      <c r="A46" s="15" t="s">
        <v>521</v>
      </c>
      <c r="B46" s="17" t="n">
        <v>23141</v>
      </c>
      <c r="C46" s="18">
        <f>(1129.0/B46*100)</f>
        <v/>
      </c>
      <c r="D46" s="19" t="n">
        <v>22012</v>
      </c>
      <c r="E46" s="18" t="n">
        <v>421.29546029</v>
      </c>
      <c r="F46" s="20" t="n">
        <v>3.87065547</v>
      </c>
      <c r="G46" s="18" t="n">
        <v>411.84517312</v>
      </c>
      <c r="H46" s="20" t="n">
        <v>2.65807587</v>
      </c>
      <c r="I46" s="18" t="s">
        <v>481</v>
      </c>
      <c r="J46" s="20" t="s">
        <v>481</v>
      </c>
      <c r="K46" s="18" t="s">
        <v>481</v>
      </c>
      <c r="L46" s="20" t="s">
        <v>481</v>
      </c>
      <c r="M46" s="18" t="s">
        <v>481</v>
      </c>
      <c r="N46" s="20" t="s">
        <v>481</v>
      </c>
      <c r="O46" s="18" t="s">
        <v>481</v>
      </c>
      <c r="P46" s="20" t="s">
        <v>481</v>
      </c>
      <c r="Q46" s="18" t="n">
        <v>345.2013247</v>
      </c>
      <c r="R46" s="20" t="n">
        <v>4.79497431</v>
      </c>
    </row>
    <row r="47" spans="1:18">
      <c r="A47" s="15" t="s">
        <v>522</v>
      </c>
      <c r="B47" s="17" t="n">
        <v>5928</v>
      </c>
      <c r="C47" s="18">
        <f>(70.0/B47*100)</f>
        <v/>
      </c>
      <c r="D47" s="19" t="n">
        <v>5858</v>
      </c>
      <c r="E47" s="18" t="n">
        <v>439.08675668</v>
      </c>
      <c r="F47" s="20" t="n">
        <v>5.07835832</v>
      </c>
      <c r="G47" s="18" t="n">
        <v>437.44643133</v>
      </c>
      <c r="H47" s="20" t="n">
        <v>5.0702844</v>
      </c>
      <c r="I47" s="18" t="s">
        <v>481</v>
      </c>
      <c r="J47" s="20" t="s">
        <v>481</v>
      </c>
      <c r="K47" s="18" t="s">
        <v>481</v>
      </c>
      <c r="L47" s="20" t="s">
        <v>481</v>
      </c>
      <c r="M47" s="18" t="s">
        <v>481</v>
      </c>
      <c r="N47" s="20" t="s">
        <v>481</v>
      </c>
      <c r="O47" s="18" t="s">
        <v>481</v>
      </c>
      <c r="P47" s="20" t="s">
        <v>481</v>
      </c>
      <c r="Q47" s="18" t="n">
        <v>337.92278493</v>
      </c>
      <c r="R47" s="20" t="n">
        <v>10.69871844</v>
      </c>
    </row>
    <row r="48" spans="1:18">
      <c r="A48" s="15" t="s">
        <v>523</v>
      </c>
      <c r="B48" s="17" t="n">
        <v>9841</v>
      </c>
      <c r="C48" s="18">
        <f>(7.0/B48*100)</f>
        <v/>
      </c>
      <c r="D48" s="19" t="n">
        <v>9834</v>
      </c>
      <c r="E48" s="18" t="n">
        <v>529.97497047</v>
      </c>
      <c r="F48" s="20" t="n">
        <v>5.70905386</v>
      </c>
      <c r="G48" s="18" t="n">
        <v>472.04881965</v>
      </c>
      <c r="H48" s="20" t="n">
        <v>4.98889425</v>
      </c>
      <c r="I48" s="18" t="s">
        <v>481</v>
      </c>
      <c r="J48" s="20" t="s">
        <v>481</v>
      </c>
      <c r="K48" s="18" t="s">
        <v>481</v>
      </c>
      <c r="L48" s="20" t="s">
        <v>481</v>
      </c>
      <c r="M48" s="18" t="s">
        <v>481</v>
      </c>
      <c r="N48" s="20" t="s">
        <v>481</v>
      </c>
      <c r="O48" s="18" t="s">
        <v>481</v>
      </c>
      <c r="P48" s="20" t="s">
        <v>481</v>
      </c>
      <c r="Q48" s="18" t="n">
        <v>413.3810992</v>
      </c>
      <c r="R48" s="20" t="n">
        <v>15.53482804</v>
      </c>
    </row>
    <row r="49" spans="1:18">
      <c r="A49" s="15" t="s">
        <v>524</v>
      </c>
      <c r="B49" s="17" t="n">
        <v>6349</v>
      </c>
      <c r="C49" s="18">
        <f>(56.0/B49*100)</f>
        <v/>
      </c>
      <c r="D49" s="19" t="n">
        <v>6293</v>
      </c>
      <c r="E49" s="18" t="n">
        <v>428.55309262</v>
      </c>
      <c r="F49" s="20" t="n">
        <v>3.64774719</v>
      </c>
      <c r="G49" s="18" t="n">
        <v>425.47863645</v>
      </c>
      <c r="H49" s="20" t="n">
        <v>3.50185572</v>
      </c>
      <c r="I49" s="18" t="s">
        <v>481</v>
      </c>
      <c r="J49" s="20" t="s">
        <v>481</v>
      </c>
      <c r="K49" s="18" t="s">
        <v>481</v>
      </c>
      <c r="L49" s="20" t="s">
        <v>481</v>
      </c>
      <c r="M49" s="18" t="s">
        <v>481</v>
      </c>
      <c r="N49" s="20" t="s">
        <v>481</v>
      </c>
      <c r="O49" s="18" t="n">
        <v>437.76621077</v>
      </c>
      <c r="P49" s="20" t="n">
        <v>87.63023397000001</v>
      </c>
      <c r="Q49" s="18" t="n">
        <v>353.84814951</v>
      </c>
      <c r="R49" s="20" t="n">
        <v>9.952505909999999</v>
      </c>
    </row>
    <row r="50" spans="1:18">
      <c r="A50" s="15" t="s">
        <v>525</v>
      </c>
      <c r="B50" s="17" t="n">
        <v>11795</v>
      </c>
      <c r="C50" s="18">
        <f>(218.0/B50*100)</f>
        <v/>
      </c>
      <c r="D50" s="19" t="n">
        <v>11577</v>
      </c>
      <c r="E50" s="18" t="n">
        <v>437.94543745</v>
      </c>
      <c r="F50" s="20" t="n">
        <v>3.7792329</v>
      </c>
      <c r="G50" s="18" t="n">
        <v>422.44165098</v>
      </c>
      <c r="H50" s="20" t="n">
        <v>2.95248507</v>
      </c>
      <c r="I50" s="18" t="s">
        <v>481</v>
      </c>
      <c r="J50" s="20" t="s">
        <v>481</v>
      </c>
      <c r="K50" s="18" t="s">
        <v>481</v>
      </c>
      <c r="L50" s="20" t="s">
        <v>481</v>
      </c>
      <c r="M50" s="18" t="s">
        <v>481</v>
      </c>
      <c r="N50" s="20" t="s">
        <v>481</v>
      </c>
      <c r="O50" s="18" t="s">
        <v>481</v>
      </c>
      <c r="P50" s="20" t="s">
        <v>481</v>
      </c>
      <c r="Q50" s="18" t="n">
        <v>348.68055606</v>
      </c>
      <c r="R50" s="20" t="n">
        <v>10.36783774</v>
      </c>
    </row>
    <row r="51" spans="1:18">
      <c r="A51" s="15" t="s">
        <v>526</v>
      </c>
      <c r="B51" s="17" t="n">
        <v>6866</v>
      </c>
      <c r="C51" s="18">
        <f>(116.0/B51*100)</f>
        <v/>
      </c>
      <c r="D51" s="19" t="n">
        <v>6750</v>
      </c>
      <c r="E51" s="18" t="n">
        <v>440.59062471</v>
      </c>
      <c r="F51" s="20" t="n">
        <v>3.35366776</v>
      </c>
      <c r="G51" s="18" t="n">
        <v>423.16755277</v>
      </c>
      <c r="H51" s="20" t="n">
        <v>2.8690283</v>
      </c>
      <c r="I51" s="18" t="s">
        <v>481</v>
      </c>
      <c r="J51" s="20" t="s">
        <v>481</v>
      </c>
      <c r="K51" s="18" t="s">
        <v>481</v>
      </c>
      <c r="L51" s="20" t="s">
        <v>481</v>
      </c>
      <c r="M51" s="18" t="s">
        <v>481</v>
      </c>
      <c r="N51" s="20" t="s">
        <v>481</v>
      </c>
      <c r="O51" s="18" t="s">
        <v>481</v>
      </c>
      <c r="P51" s="20" t="s">
        <v>481</v>
      </c>
      <c r="Q51" s="18" t="n">
        <v>380.08032129</v>
      </c>
      <c r="R51" s="20" t="n">
        <v>7.4365575</v>
      </c>
    </row>
    <row r="52" spans="1:18">
      <c r="A52" s="15" t="s">
        <v>527</v>
      </c>
      <c r="B52" s="17" t="n">
        <v>5809</v>
      </c>
      <c r="C52" s="18">
        <f>(71.0/B52*100)</f>
        <v/>
      </c>
      <c r="D52" s="19" t="n">
        <v>5738</v>
      </c>
      <c r="E52" s="18" t="n">
        <v>492.80701972</v>
      </c>
      <c r="F52" s="20" t="n">
        <v>2.91652343</v>
      </c>
      <c r="G52" s="18" t="n">
        <v>487.04978089</v>
      </c>
      <c r="H52" s="20" t="n">
        <v>3.49197617</v>
      </c>
      <c r="I52" s="18" t="s">
        <v>481</v>
      </c>
      <c r="J52" s="20" t="s">
        <v>481</v>
      </c>
      <c r="K52" s="18" t="s">
        <v>481</v>
      </c>
      <c r="L52" s="20" t="s">
        <v>481</v>
      </c>
      <c r="M52" s="18" t="s">
        <v>481</v>
      </c>
      <c r="N52" s="20" t="s">
        <v>481</v>
      </c>
      <c r="O52" s="18" t="s">
        <v>481</v>
      </c>
      <c r="P52" s="20" t="s">
        <v>481</v>
      </c>
      <c r="Q52" s="18" t="n">
        <v>413.00288479</v>
      </c>
      <c r="R52" s="20" t="n">
        <v>6.65287219</v>
      </c>
    </row>
    <row r="53" spans="1:18">
      <c r="A53" s="15" t="s">
        <v>528</v>
      </c>
      <c r="B53" s="17" t="n">
        <v>5571</v>
      </c>
      <c r="C53" s="18">
        <f>(84.0/B53*100)</f>
        <v/>
      </c>
      <c r="D53" s="19" t="n">
        <v>5487</v>
      </c>
      <c r="E53" s="18" t="n">
        <v>458.92941634</v>
      </c>
      <c r="F53" s="20" t="n">
        <v>2.21701553</v>
      </c>
      <c r="G53" s="18" t="n">
        <v>430.8947834</v>
      </c>
      <c r="H53" s="20" t="n">
        <v>2.36021452</v>
      </c>
      <c r="I53" s="18" t="s">
        <v>481</v>
      </c>
      <c r="J53" s="20" t="s">
        <v>481</v>
      </c>
      <c r="K53" s="18" t="s">
        <v>481</v>
      </c>
      <c r="L53" s="20" t="s">
        <v>481</v>
      </c>
      <c r="M53" s="18" t="s">
        <v>481</v>
      </c>
      <c r="N53" s="20" t="s">
        <v>481</v>
      </c>
      <c r="O53" s="18" t="s">
        <v>481</v>
      </c>
      <c r="P53" s="20" t="s">
        <v>481</v>
      </c>
      <c r="Q53" s="18" t="n">
        <v>366.55484522</v>
      </c>
      <c r="R53" s="20" t="n">
        <v>6.77317532</v>
      </c>
    </row>
    <row r="54" spans="1:18">
      <c r="A54" s="15" t="s">
        <v>529</v>
      </c>
      <c r="B54" s="17" t="n">
        <v>4740</v>
      </c>
      <c r="C54" s="18">
        <f>(38.0/B54*100)</f>
        <v/>
      </c>
      <c r="D54" s="19" t="n">
        <v>4702</v>
      </c>
      <c r="E54" s="18" t="n">
        <v>366.34007736</v>
      </c>
      <c r="F54" s="20" t="n">
        <v>5.00511736</v>
      </c>
      <c r="G54" s="18" t="n">
        <v>363.15657219</v>
      </c>
      <c r="H54" s="20" t="n">
        <v>3.18190851</v>
      </c>
      <c r="I54" s="18" t="s">
        <v>481</v>
      </c>
      <c r="J54" s="20" t="s">
        <v>481</v>
      </c>
      <c r="K54" s="18" t="s">
        <v>481</v>
      </c>
      <c r="L54" s="20" t="s">
        <v>481</v>
      </c>
      <c r="M54" s="18" t="s">
        <v>481</v>
      </c>
      <c r="N54" s="20" t="s">
        <v>481</v>
      </c>
      <c r="O54" s="18" t="s">
        <v>481</v>
      </c>
      <c r="P54" s="20" t="s">
        <v>481</v>
      </c>
      <c r="Q54" s="18" t="n">
        <v>318.56746258</v>
      </c>
      <c r="R54" s="20" t="n">
        <v>4.58835251</v>
      </c>
    </row>
    <row r="55" spans="1:18">
      <c r="A55" s="15" t="s">
        <v>530</v>
      </c>
      <c r="B55" s="17" t="n">
        <v>5316</v>
      </c>
      <c r="C55" s="18">
        <f>(22.0/B55*100)</f>
        <v/>
      </c>
      <c r="D55" s="19" t="n">
        <v>5294</v>
      </c>
      <c r="E55" s="18" t="n">
        <v>411.22387344</v>
      </c>
      <c r="F55" s="20" t="n">
        <v>3.78731369</v>
      </c>
      <c r="G55" s="18" t="n">
        <v>400.80529258</v>
      </c>
      <c r="H55" s="20" t="n">
        <v>3.40532363</v>
      </c>
      <c r="I55" s="18" t="s">
        <v>481</v>
      </c>
      <c r="J55" s="20" t="s">
        <v>481</v>
      </c>
      <c r="K55" s="18" t="s">
        <v>481</v>
      </c>
      <c r="L55" s="20" t="s">
        <v>481</v>
      </c>
      <c r="M55" s="18" t="n">
        <v>495.7153</v>
      </c>
      <c r="N55" s="20" t="n">
        <v>72.06416769</v>
      </c>
      <c r="O55" s="18" t="n">
        <v>318.47843482</v>
      </c>
      <c r="P55" s="20" t="n">
        <v>34.21739578</v>
      </c>
      <c r="Q55" s="18" t="n">
        <v>348.597398</v>
      </c>
      <c r="R55" s="20" t="n">
        <v>8.027081389999999</v>
      </c>
    </row>
    <row r="56" spans="1:18">
      <c r="A56" s="15" t="s">
        <v>531</v>
      </c>
      <c r="B56" s="17" t="n">
        <v>5359</v>
      </c>
      <c r="C56" s="18">
        <f>(76.0/B56*100)</f>
        <v/>
      </c>
      <c r="D56" s="19" t="n">
        <v>5283</v>
      </c>
      <c r="E56" s="18" t="n">
        <v>531.77686684</v>
      </c>
      <c r="F56" s="20" t="n">
        <v>3.01513774</v>
      </c>
      <c r="G56" s="18" t="n">
        <v>522.40753095</v>
      </c>
      <c r="H56" s="20" t="n">
        <v>3.21474411</v>
      </c>
      <c r="I56" s="18" t="s">
        <v>481</v>
      </c>
      <c r="J56" s="20" t="s">
        <v>481</v>
      </c>
      <c r="K56" s="18" t="s">
        <v>481</v>
      </c>
      <c r="L56" s="20" t="s">
        <v>481</v>
      </c>
      <c r="M56" s="18" t="s">
        <v>481</v>
      </c>
      <c r="N56" s="20" t="s">
        <v>481</v>
      </c>
      <c r="O56" s="18" t="s">
        <v>481</v>
      </c>
      <c r="P56" s="20" t="s">
        <v>481</v>
      </c>
      <c r="Q56" s="18" t="n">
        <v>499.0795479</v>
      </c>
      <c r="R56" s="20" t="n">
        <v>14.08020847</v>
      </c>
    </row>
    <row r="57" spans="1:18">
      <c r="A57" s="15" t="s">
        <v>532</v>
      </c>
      <c r="B57" s="17" t="n">
        <v>6513</v>
      </c>
      <c r="C57" s="18">
        <f>(0.0/B57*100)</f>
        <v/>
      </c>
      <c r="D57" s="19" t="n">
        <v>6513</v>
      </c>
      <c r="E57" s="18" t="n">
        <v>436.32177675</v>
      </c>
      <c r="F57" s="20" t="n">
        <v>4.19892098</v>
      </c>
      <c r="G57" s="18" t="n">
        <v>387.34310388</v>
      </c>
      <c r="H57" s="20" t="n">
        <v>2.97714638</v>
      </c>
      <c r="I57" s="18" t="s">
        <v>481</v>
      </c>
      <c r="J57" s="20" t="s">
        <v>481</v>
      </c>
      <c r="K57" s="18" t="s">
        <v>481</v>
      </c>
      <c r="L57" s="20" t="s">
        <v>481</v>
      </c>
      <c r="M57" s="18" t="s">
        <v>481</v>
      </c>
      <c r="N57" s="20" t="s">
        <v>481</v>
      </c>
      <c r="O57" s="18" t="n">
        <v>273.288</v>
      </c>
      <c r="P57" s="20" t="n">
        <v>43.16667239</v>
      </c>
      <c r="Q57" s="18" t="n">
        <v>362.6259463</v>
      </c>
      <c r="R57" s="20" t="n">
        <v>9.12509639</v>
      </c>
    </row>
    <row r="58" spans="1:18">
      <c r="A58" s="15" t="s">
        <v>533</v>
      </c>
      <c r="B58" s="17" t="n">
        <v>7267</v>
      </c>
      <c r="C58" s="18">
        <f>(10.0/B58*100)</f>
        <v/>
      </c>
      <c r="D58" s="19" t="n">
        <v>7257</v>
      </c>
      <c r="E58" s="18" t="n">
        <v>427.21355491</v>
      </c>
      <c r="F58" s="20" t="n">
        <v>3.22210411</v>
      </c>
      <c r="G58" s="18" t="n">
        <v>396.18080471</v>
      </c>
      <c r="H58" s="20" t="n">
        <v>3.19943658</v>
      </c>
      <c r="I58" s="18" t="s">
        <v>481</v>
      </c>
      <c r="J58" s="20" t="s">
        <v>481</v>
      </c>
      <c r="K58" s="18" t="s">
        <v>481</v>
      </c>
      <c r="L58" s="20" t="s">
        <v>481</v>
      </c>
      <c r="M58" s="18" t="s">
        <v>481</v>
      </c>
      <c r="N58" s="20" t="s">
        <v>481</v>
      </c>
      <c r="O58" s="18" t="n">
        <v>263.86398929</v>
      </c>
      <c r="P58" s="20" t="n">
        <v>16.72123342</v>
      </c>
      <c r="Q58" s="18" t="n">
        <v>350.87775869</v>
      </c>
      <c r="R58" s="20" t="n">
        <v>9.07740821</v>
      </c>
    </row>
    <row r="59" spans="1:18">
      <c r="A59" s="15" t="s">
        <v>534</v>
      </c>
      <c r="B59" s="17" t="n">
        <v>4826</v>
      </c>
      <c r="C59" s="18">
        <f>(26.0/B59*100)</f>
        <v/>
      </c>
      <c r="D59" s="19" t="n">
        <v>4800</v>
      </c>
      <c r="E59" s="18" t="n">
        <v>357.25650464</v>
      </c>
      <c r="F59" s="20" t="n">
        <v>1.83009155</v>
      </c>
      <c r="G59" s="18" t="n">
        <v>337.85044201</v>
      </c>
      <c r="H59" s="20" t="n">
        <v>2.49785829</v>
      </c>
      <c r="I59" s="18" t="s">
        <v>481</v>
      </c>
      <c r="J59" s="20" t="s">
        <v>481</v>
      </c>
      <c r="K59" s="18" t="s">
        <v>481</v>
      </c>
      <c r="L59" s="20" t="s">
        <v>481</v>
      </c>
      <c r="M59" s="18" t="s">
        <v>481</v>
      </c>
      <c r="N59" s="20" t="s">
        <v>481</v>
      </c>
      <c r="O59" s="18" t="n">
        <v>265.51684899</v>
      </c>
      <c r="P59" s="20" t="n">
        <v>19.67258288</v>
      </c>
      <c r="Q59" s="18" t="n">
        <v>285.21684876</v>
      </c>
      <c r="R59" s="20" t="n">
        <v>6.62285521</v>
      </c>
    </row>
    <row r="60" spans="1:18">
      <c r="A60" s="15" t="s">
        <v>535</v>
      </c>
      <c r="B60" s="17" t="n">
        <v>4546</v>
      </c>
      <c r="C60" s="18">
        <f>(15.0/B60*100)</f>
        <v/>
      </c>
      <c r="D60" s="19" t="n">
        <v>4531</v>
      </c>
      <c r="E60" s="18" t="n">
        <v>362.64118597</v>
      </c>
      <c r="F60" s="20" t="n">
        <v>5.70569363</v>
      </c>
      <c r="G60" s="18" t="n">
        <v>333.06720982</v>
      </c>
      <c r="H60" s="20" t="n">
        <v>4.60836436</v>
      </c>
      <c r="I60" s="18" t="s">
        <v>481</v>
      </c>
      <c r="J60" s="20" t="s">
        <v>481</v>
      </c>
      <c r="K60" s="18" t="s">
        <v>481</v>
      </c>
      <c r="L60" s="20" t="s">
        <v>481</v>
      </c>
      <c r="M60" s="18" t="s">
        <v>481</v>
      </c>
      <c r="N60" s="20" t="s">
        <v>481</v>
      </c>
      <c r="O60" s="18" t="n">
        <v>234.73976137</v>
      </c>
      <c r="P60" s="20" t="n">
        <v>33.86729591</v>
      </c>
      <c r="Q60" s="18" t="n">
        <v>316.59985148</v>
      </c>
      <c r="R60" s="20" t="n">
        <v>8.590384930000001</v>
      </c>
    </row>
    <row r="61" spans="1:18">
      <c r="A61" s="15" t="s">
        <v>536</v>
      </c>
      <c r="B61" s="17" t="n">
        <v>6525</v>
      </c>
      <c r="C61" s="18">
        <f>(135.0/B61*100)</f>
        <v/>
      </c>
      <c r="D61" s="19" t="n">
        <v>6390</v>
      </c>
      <c r="E61" s="18" t="n">
        <v>481.28900603</v>
      </c>
      <c r="F61" s="20" t="n">
        <v>3.02012677</v>
      </c>
      <c r="G61" s="18" t="n">
        <v>457.67975213</v>
      </c>
      <c r="H61" s="20" t="n">
        <v>3.30761641</v>
      </c>
      <c r="I61" s="18" t="s">
        <v>481</v>
      </c>
      <c r="J61" s="20" t="s">
        <v>481</v>
      </c>
      <c r="K61" s="18" t="s">
        <v>481</v>
      </c>
      <c r="L61" s="20" t="s">
        <v>481</v>
      </c>
      <c r="M61" s="18" t="s">
        <v>481</v>
      </c>
      <c r="N61" s="20" t="s">
        <v>481</v>
      </c>
      <c r="O61" s="18" t="s">
        <v>481</v>
      </c>
      <c r="P61" s="20" t="s">
        <v>481</v>
      </c>
      <c r="Q61" s="18" t="n">
        <v>402.40187976</v>
      </c>
      <c r="R61" s="20" t="n">
        <v>8.39948235</v>
      </c>
    </row>
    <row r="62" spans="1:18">
      <c r="A62" s="15" t="s">
        <v>537</v>
      </c>
      <c r="B62" s="17" t="n">
        <v>4476</v>
      </c>
      <c r="C62" s="18">
        <f>(3.0/B62*100)</f>
        <v/>
      </c>
      <c r="D62" s="19" t="n">
        <v>4473</v>
      </c>
      <c r="E62" s="18" t="n">
        <v>516.58066855</v>
      </c>
      <c r="F62" s="20" t="n">
        <v>1.58065793</v>
      </c>
      <c r="G62" s="18" t="n">
        <v>498.2141045</v>
      </c>
      <c r="H62" s="20" t="n">
        <v>1.89913294</v>
      </c>
      <c r="I62" s="18" t="s">
        <v>481</v>
      </c>
      <c r="J62" s="20" t="s">
        <v>481</v>
      </c>
      <c r="K62" s="18" t="s">
        <v>481</v>
      </c>
      <c r="L62" s="20" t="s">
        <v>481</v>
      </c>
      <c r="M62" s="18" t="s">
        <v>481</v>
      </c>
      <c r="N62" s="20" t="s">
        <v>481</v>
      </c>
      <c r="O62" s="18" t="s">
        <v>481</v>
      </c>
      <c r="P62" s="20" t="s">
        <v>481</v>
      </c>
      <c r="Q62" s="18" t="n">
        <v>445.45157869</v>
      </c>
      <c r="R62" s="20" t="n">
        <v>19.82186658</v>
      </c>
    </row>
    <row r="63" spans="1:18">
      <c r="A63" s="15" t="s">
        <v>538</v>
      </c>
      <c r="B63" s="17" t="n">
        <v>5324</v>
      </c>
      <c r="C63" s="18">
        <f>(13.0/B63*100)</f>
        <v/>
      </c>
      <c r="D63" s="19" t="n">
        <v>5311</v>
      </c>
      <c r="E63" s="18" t="n">
        <v>364.34465985</v>
      </c>
      <c r="F63" s="20" t="n">
        <v>1.99313767</v>
      </c>
      <c r="G63" s="18" t="n">
        <v>345.25716569</v>
      </c>
      <c r="H63" s="20" t="n">
        <v>2.71466766</v>
      </c>
      <c r="I63" s="18" t="s">
        <v>481</v>
      </c>
      <c r="J63" s="20" t="s">
        <v>481</v>
      </c>
      <c r="K63" s="18" t="s">
        <v>481</v>
      </c>
      <c r="L63" s="20" t="s">
        <v>481</v>
      </c>
      <c r="M63" s="18" t="n">
        <v>362.41985</v>
      </c>
      <c r="N63" s="20" t="n">
        <v>61.47975201</v>
      </c>
      <c r="O63" s="18" t="n">
        <v>281.93483452</v>
      </c>
      <c r="P63" s="20" t="n">
        <v>41.95854451</v>
      </c>
      <c r="Q63" s="18" t="n">
        <v>311.57514914</v>
      </c>
      <c r="R63" s="20" t="n">
        <v>5.06103748</v>
      </c>
    </row>
    <row r="64" spans="1:18">
      <c r="A64" s="15" t="s">
        <v>539</v>
      </c>
      <c r="B64" s="17" t="n">
        <v>3634</v>
      </c>
      <c r="C64" s="18">
        <f>(3.0/B64*100)</f>
        <v/>
      </c>
      <c r="D64" s="19" t="n">
        <v>3631</v>
      </c>
      <c r="E64" s="18" t="n">
        <v>461.65120149</v>
      </c>
      <c r="F64" s="20" t="n">
        <v>2.09266607</v>
      </c>
      <c r="G64" s="18" t="n">
        <v>414.08289267</v>
      </c>
      <c r="H64" s="20" t="n">
        <v>4.3203761</v>
      </c>
      <c r="I64" s="18" t="s">
        <v>481</v>
      </c>
      <c r="J64" s="20" t="s">
        <v>481</v>
      </c>
      <c r="K64" s="18" t="s">
        <v>481</v>
      </c>
      <c r="L64" s="20" t="s">
        <v>481</v>
      </c>
      <c r="M64" s="18" t="s">
        <v>481</v>
      </c>
      <c r="N64" s="20" t="s">
        <v>481</v>
      </c>
      <c r="O64" s="18" t="n">
        <v>334.42754436</v>
      </c>
      <c r="P64" s="20" t="n">
        <v>28.22844186</v>
      </c>
      <c r="Q64" s="18" t="n">
        <v>336.00891816</v>
      </c>
      <c r="R64" s="20" t="n">
        <v>14.99924538</v>
      </c>
    </row>
    <row r="65" spans="1:18">
      <c r="A65" s="15" t="s">
        <v>540</v>
      </c>
      <c r="B65" s="17" t="n">
        <v>5325</v>
      </c>
      <c r="C65" s="18">
        <f>(14.0/B65*100)</f>
        <v/>
      </c>
      <c r="D65" s="19" t="n">
        <v>5311</v>
      </c>
      <c r="E65" s="18" t="n">
        <v>439.82691739</v>
      </c>
      <c r="F65" s="20" t="n">
        <v>3.4172821</v>
      </c>
      <c r="G65" s="18" t="n">
        <v>403.27697312</v>
      </c>
      <c r="H65" s="20" t="n">
        <v>2.77231698</v>
      </c>
      <c r="I65" s="18" t="s">
        <v>481</v>
      </c>
      <c r="J65" s="20" t="s">
        <v>481</v>
      </c>
      <c r="K65" s="18" t="s">
        <v>481</v>
      </c>
      <c r="L65" s="20" t="s">
        <v>481</v>
      </c>
      <c r="M65" s="18" t="n">
        <v>385.83413687</v>
      </c>
      <c r="N65" s="20" t="n">
        <v>44.6473436</v>
      </c>
      <c r="O65" s="18" t="s">
        <v>481</v>
      </c>
      <c r="P65" s="20" t="s">
        <v>481</v>
      </c>
      <c r="Q65" s="18" t="n">
        <v>364.06165345</v>
      </c>
      <c r="R65" s="20" t="n">
        <v>5.97431863</v>
      </c>
    </row>
    <row r="66" spans="1:18">
      <c r="A66" s="15" t="s">
        <v>541</v>
      </c>
      <c r="B66" s="17" t="n">
        <v>5665</v>
      </c>
      <c r="C66" s="18">
        <f>(74.0/B66*100)</f>
        <v/>
      </c>
      <c r="D66" s="19" t="n">
        <v>5591</v>
      </c>
      <c r="E66" s="18" t="n">
        <v>434.55418818</v>
      </c>
      <c r="F66" s="20" t="n">
        <v>2.11085786</v>
      </c>
      <c r="G66" s="18" t="n">
        <v>427.41429598</v>
      </c>
      <c r="H66" s="20" t="n">
        <v>2.44447262</v>
      </c>
      <c r="I66" s="18" t="s">
        <v>481</v>
      </c>
      <c r="J66" s="20" t="s">
        <v>481</v>
      </c>
      <c r="K66" s="18" t="s">
        <v>481</v>
      </c>
      <c r="L66" s="20" t="s">
        <v>481</v>
      </c>
      <c r="M66" s="18" t="s">
        <v>481</v>
      </c>
      <c r="N66" s="20" t="s">
        <v>481</v>
      </c>
      <c r="O66" s="18" t="s">
        <v>481</v>
      </c>
      <c r="P66" s="20" t="s">
        <v>481</v>
      </c>
      <c r="Q66" s="18" t="n">
        <v>364.80113596</v>
      </c>
      <c r="R66" s="20" t="n">
        <v>6.03885186</v>
      </c>
    </row>
    <row r="67" spans="1:18">
      <c r="A67" s="15" t="s">
        <v>542</v>
      </c>
      <c r="B67" s="17" t="n">
        <v>6971</v>
      </c>
      <c r="C67" s="18">
        <f>(21.0/B67*100)</f>
        <v/>
      </c>
      <c r="D67" s="19" t="n">
        <v>6950</v>
      </c>
      <c r="E67" s="18" t="n">
        <v>413.84075564</v>
      </c>
      <c r="F67" s="20" t="n">
        <v>3.71997084</v>
      </c>
      <c r="G67" s="18" t="n">
        <v>393.09432816</v>
      </c>
      <c r="H67" s="20" t="n">
        <v>2.95893116</v>
      </c>
      <c r="I67" s="18" t="s">
        <v>481</v>
      </c>
      <c r="J67" s="20" t="s">
        <v>481</v>
      </c>
      <c r="K67" s="18" t="s">
        <v>481</v>
      </c>
      <c r="L67" s="20" t="s">
        <v>481</v>
      </c>
      <c r="M67" s="18" t="s">
        <v>481</v>
      </c>
      <c r="N67" s="20" t="s">
        <v>481</v>
      </c>
      <c r="O67" s="18" t="s">
        <v>481</v>
      </c>
      <c r="P67" s="20" t="s">
        <v>481</v>
      </c>
      <c r="Q67" s="18" t="n">
        <v>293.88959192</v>
      </c>
      <c r="R67" s="20" t="n">
        <v>9.968964229999999</v>
      </c>
    </row>
    <row r="68" spans="1:18">
      <c r="A68" s="15" t="s">
        <v>543</v>
      </c>
      <c r="B68" s="17" t="n">
        <v>12083</v>
      </c>
      <c r="C68" s="18">
        <f>(27.0/B68*100)</f>
        <v/>
      </c>
      <c r="D68" s="19" t="n">
        <v>12056</v>
      </c>
      <c r="E68" s="18" t="n">
        <v>415.96080602</v>
      </c>
      <c r="F68" s="20" t="n">
        <v>1.49069336</v>
      </c>
      <c r="G68" s="18" t="n">
        <v>391.35535993</v>
      </c>
      <c r="H68" s="20" t="n">
        <v>1.81187757</v>
      </c>
      <c r="I68" s="18" t="s">
        <v>481</v>
      </c>
      <c r="J68" s="20" t="s">
        <v>481</v>
      </c>
      <c r="K68" s="18" t="s">
        <v>481</v>
      </c>
      <c r="L68" s="20" t="s">
        <v>481</v>
      </c>
      <c r="M68" s="18" t="s">
        <v>481</v>
      </c>
      <c r="N68" s="20" t="s">
        <v>481</v>
      </c>
      <c r="O68" s="18" t="s">
        <v>481</v>
      </c>
      <c r="P68" s="20" t="s">
        <v>481</v>
      </c>
      <c r="Q68" s="18" t="n">
        <v>315.46438383</v>
      </c>
      <c r="R68" s="20" t="n">
        <v>5.38484761</v>
      </c>
    </row>
    <row r="69" spans="1:18">
      <c r="A69" s="15" t="s">
        <v>544</v>
      </c>
      <c r="B69" s="17" t="n">
        <v>4876</v>
      </c>
      <c r="C69" s="18">
        <f>(0.0/B69*100)</f>
        <v/>
      </c>
      <c r="D69" s="19" t="n">
        <v>4876</v>
      </c>
      <c r="E69" s="18" t="n">
        <v>450.77109573</v>
      </c>
      <c r="F69" s="20" t="n">
        <v>4.35623949</v>
      </c>
      <c r="G69" s="18" t="n">
        <v>415.00957132</v>
      </c>
      <c r="H69" s="20" t="n">
        <v>4.44292984</v>
      </c>
      <c r="I69" s="18" t="s">
        <v>481</v>
      </c>
      <c r="J69" s="20" t="s">
        <v>481</v>
      </c>
      <c r="K69" s="18" t="s">
        <v>481</v>
      </c>
      <c r="L69" s="20" t="s">
        <v>481</v>
      </c>
      <c r="M69" s="18" t="s">
        <v>481</v>
      </c>
      <c r="N69" s="20" t="s">
        <v>481</v>
      </c>
      <c r="O69" s="18" t="s">
        <v>481</v>
      </c>
      <c r="P69" s="20" t="s">
        <v>481</v>
      </c>
      <c r="Q69" s="18" t="n">
        <v>321.14064999</v>
      </c>
      <c r="R69" s="20" t="n">
        <v>19.16920263</v>
      </c>
    </row>
    <row r="70" spans="1:18">
      <c r="A70" s="15" t="s">
        <v>545</v>
      </c>
      <c r="B70" s="17" t="n">
        <v>6036</v>
      </c>
      <c r="C70" s="18">
        <f>(223.0/B70*100)</f>
        <v/>
      </c>
      <c r="D70" s="19" t="n">
        <v>5813</v>
      </c>
      <c r="E70" s="18" t="n">
        <v>502.88868209</v>
      </c>
      <c r="F70" s="20" t="n">
        <v>3.03303465</v>
      </c>
      <c r="G70" s="18" t="n">
        <v>491.03593552</v>
      </c>
      <c r="H70" s="20" t="n">
        <v>3.92771032</v>
      </c>
      <c r="I70" s="18" t="s">
        <v>481</v>
      </c>
      <c r="J70" s="20" t="s">
        <v>481</v>
      </c>
      <c r="K70" s="18" t="s">
        <v>481</v>
      </c>
      <c r="L70" s="20" t="s">
        <v>481</v>
      </c>
      <c r="M70" s="18" t="s">
        <v>481</v>
      </c>
      <c r="N70" s="20" t="s">
        <v>481</v>
      </c>
      <c r="O70" s="18" t="s">
        <v>481</v>
      </c>
      <c r="P70" s="20" t="s">
        <v>481</v>
      </c>
      <c r="Q70" s="18" t="n">
        <v>427.3706764</v>
      </c>
      <c r="R70" s="20" t="n">
        <v>9.92961611</v>
      </c>
    </row>
    <row r="71" spans="1:18">
      <c r="A71" s="15" t="s">
        <v>546</v>
      </c>
      <c r="B71" s="17" t="n">
        <v>6115</v>
      </c>
      <c r="C71" s="18">
        <f>(17.0/B71*100)</f>
        <v/>
      </c>
      <c r="D71" s="19" t="n">
        <v>6098</v>
      </c>
      <c r="E71" s="18" t="n">
        <v>545.57621384</v>
      </c>
      <c r="F71" s="20" t="n">
        <v>2.02390705</v>
      </c>
      <c r="G71" s="18" t="n">
        <v>509.90485439</v>
      </c>
      <c r="H71" s="20" t="n">
        <v>3.12376598</v>
      </c>
      <c r="I71" s="18" t="s">
        <v>481</v>
      </c>
      <c r="J71" s="20" t="s">
        <v>481</v>
      </c>
      <c r="K71" s="18" t="s">
        <v>481</v>
      </c>
      <c r="L71" s="20" t="s">
        <v>481</v>
      </c>
      <c r="M71" s="18" t="s">
        <v>481</v>
      </c>
      <c r="N71" s="20" t="s">
        <v>481</v>
      </c>
      <c r="O71" s="18" t="s">
        <v>481</v>
      </c>
      <c r="P71" s="20" t="s">
        <v>481</v>
      </c>
      <c r="Q71" s="18" t="n">
        <v>456.87790084</v>
      </c>
      <c r="R71" s="20" t="n">
        <v>17.49145899</v>
      </c>
    </row>
    <row r="72" spans="1:18">
      <c r="A72" s="15" t="s">
        <v>547</v>
      </c>
      <c r="B72" s="17" t="n">
        <v>7708</v>
      </c>
      <c r="C72" s="18">
        <f>(5.0/B72*100)</f>
        <v/>
      </c>
      <c r="D72" s="19" t="n">
        <v>7703</v>
      </c>
      <c r="E72" s="18" t="n">
        <v>510.38536673</v>
      </c>
      <c r="F72" s="20" t="n">
        <v>3.1982912</v>
      </c>
      <c r="G72" s="18" t="n">
        <v>488.28354473</v>
      </c>
      <c r="H72" s="20" t="n">
        <v>2.60139216</v>
      </c>
      <c r="I72" s="18" t="s">
        <v>481</v>
      </c>
      <c r="J72" s="20" t="s">
        <v>481</v>
      </c>
      <c r="K72" s="18" t="s">
        <v>481</v>
      </c>
      <c r="L72" s="20" t="s">
        <v>481</v>
      </c>
      <c r="M72" s="18" t="s">
        <v>481</v>
      </c>
      <c r="N72" s="20" t="s">
        <v>481</v>
      </c>
      <c r="O72" s="18" t="s">
        <v>481</v>
      </c>
      <c r="P72" s="20" t="s">
        <v>481</v>
      </c>
      <c r="Q72" s="18" t="n">
        <v>441.42197533</v>
      </c>
      <c r="R72" s="20" t="n">
        <v>14.98842541</v>
      </c>
    </row>
    <row r="73" spans="1:18">
      <c r="A73" s="15" t="s">
        <v>548</v>
      </c>
      <c r="B73" s="17" t="n">
        <v>8249</v>
      </c>
      <c r="C73" s="18">
        <f>(143.0/B73*100)</f>
        <v/>
      </c>
      <c r="D73" s="19" t="n">
        <v>8106</v>
      </c>
      <c r="E73" s="18" t="n">
        <v>431.58129148</v>
      </c>
      <c r="F73" s="20" t="n">
        <v>4.32218982</v>
      </c>
      <c r="G73" s="18" t="n">
        <v>396.07112804</v>
      </c>
      <c r="H73" s="20" t="n">
        <v>2.95549034</v>
      </c>
      <c r="I73" s="18" t="s">
        <v>481</v>
      </c>
      <c r="J73" s="20" t="s">
        <v>481</v>
      </c>
      <c r="K73" s="18" t="s">
        <v>481</v>
      </c>
      <c r="L73" s="20" t="s">
        <v>481</v>
      </c>
      <c r="M73" s="18" t="s">
        <v>481</v>
      </c>
      <c r="N73" s="20" t="s">
        <v>481</v>
      </c>
      <c r="O73" s="18" t="s">
        <v>481</v>
      </c>
      <c r="P73" s="20" t="s">
        <v>481</v>
      </c>
      <c r="Q73" s="18" t="n">
        <v>349.37553869</v>
      </c>
      <c r="R73" s="20" t="n">
        <v>15.24726304</v>
      </c>
    </row>
    <row r="74" spans="1:18">
      <c r="A74" s="15" t="s">
        <v>549</v>
      </c>
      <c r="B74" s="17" t="n">
        <v>4692</v>
      </c>
      <c r="C74" s="18">
        <f>(82.0/B74*100)</f>
        <v/>
      </c>
      <c r="D74" s="19" t="n">
        <v>4610</v>
      </c>
      <c r="E74" s="18" t="n">
        <v>444.83677768</v>
      </c>
      <c r="F74" s="20" t="n">
        <v>2.14116348</v>
      </c>
      <c r="G74" s="18" t="n">
        <v>400.01034111</v>
      </c>
      <c r="H74" s="20" t="n">
        <v>2.89120508</v>
      </c>
      <c r="I74" s="18" t="s">
        <v>481</v>
      </c>
      <c r="J74" s="20" t="s">
        <v>481</v>
      </c>
      <c r="K74" s="18" t="s">
        <v>481</v>
      </c>
      <c r="L74" s="20" t="s">
        <v>481</v>
      </c>
      <c r="M74" s="18" t="s">
        <v>481</v>
      </c>
      <c r="N74" s="20" t="s">
        <v>481</v>
      </c>
      <c r="O74" s="18" t="n">
        <v>317.77880874</v>
      </c>
      <c r="P74" s="20" t="n">
        <v>48.17870942</v>
      </c>
      <c r="Q74" s="18" t="n">
        <v>356.61966255</v>
      </c>
      <c r="R74" s="20" t="n">
        <v>8.640912670000001</v>
      </c>
    </row>
    <row r="75" spans="1:18">
      <c r="A75" s="15" t="s">
        <v>550</v>
      </c>
      <c r="B75" s="17" t="n">
        <v>5375</v>
      </c>
      <c r="C75" s="18">
        <f>(196.0/B75*100)</f>
        <v/>
      </c>
      <c r="D75" s="19" t="n">
        <v>5179</v>
      </c>
      <c r="E75" s="18" t="n">
        <v>372.36445157</v>
      </c>
      <c r="F75" s="20" t="n">
        <v>3.75933779</v>
      </c>
      <c r="G75" s="18" t="n">
        <v>354.49556436</v>
      </c>
      <c r="H75" s="20" t="n">
        <v>3.09205333</v>
      </c>
      <c r="I75" s="18" t="s">
        <v>481</v>
      </c>
      <c r="J75" s="20" t="s">
        <v>481</v>
      </c>
      <c r="K75" s="18" t="s">
        <v>481</v>
      </c>
      <c r="L75" s="20" t="s">
        <v>481</v>
      </c>
      <c r="M75" s="18" t="s">
        <v>481</v>
      </c>
      <c r="N75" s="20" t="s">
        <v>481</v>
      </c>
      <c r="O75" s="18" t="s">
        <v>481</v>
      </c>
      <c r="P75" s="20" t="s">
        <v>481</v>
      </c>
      <c r="Q75" s="18" t="n">
        <v>328.8753793</v>
      </c>
      <c r="R75" s="20" t="n">
        <v>6.98106696</v>
      </c>
    </row>
    <row r="76" spans="1:18">
      <c r="A76" s="15" t="s">
        <v>551</v>
      </c>
      <c r="B76" s="17" t="n">
        <v>14167</v>
      </c>
      <c r="C76" s="18">
        <f>(227.0/B76*100)</f>
        <v/>
      </c>
      <c r="D76" s="19" t="n">
        <v>13940</v>
      </c>
      <c r="E76" s="18" t="n">
        <v>444.21042186</v>
      </c>
      <c r="F76" s="20" t="n">
        <v>2.96240982</v>
      </c>
      <c r="G76" s="18" t="n">
        <v>421.84223318</v>
      </c>
      <c r="H76" s="20" t="n">
        <v>3.67703044</v>
      </c>
      <c r="I76" s="18" t="s">
        <v>481</v>
      </c>
      <c r="J76" s="20" t="s">
        <v>481</v>
      </c>
      <c r="K76" s="18" t="s">
        <v>481</v>
      </c>
      <c r="L76" s="20" t="s">
        <v>481</v>
      </c>
      <c r="M76" s="18" t="s">
        <v>481</v>
      </c>
      <c r="N76" s="20" t="s">
        <v>481</v>
      </c>
      <c r="O76" s="18" t="s">
        <v>481</v>
      </c>
      <c r="P76" s="20" t="s">
        <v>481</v>
      </c>
      <c r="Q76" s="18" t="n">
        <v>364.89127194</v>
      </c>
      <c r="R76" s="20" t="n">
        <v>7.16120534</v>
      </c>
    </row>
    <row r="77" spans="1:18">
      <c r="A77" s="15" t="s">
        <v>552</v>
      </c>
      <c r="B77" s="17" t="n">
        <v>6062</v>
      </c>
      <c r="C77" s="18">
        <f>(82.0/B77*100)</f>
        <v/>
      </c>
      <c r="D77" s="19" t="n">
        <v>5980</v>
      </c>
      <c r="E77" s="18" t="n">
        <v>452.57753025</v>
      </c>
      <c r="F77" s="20" t="n">
        <v>3.6267926</v>
      </c>
      <c r="G77" s="18" t="n">
        <v>438.53651783</v>
      </c>
      <c r="H77" s="20" t="n">
        <v>2.628436</v>
      </c>
      <c r="I77" s="18" t="s">
        <v>481</v>
      </c>
      <c r="J77" s="20" t="s">
        <v>481</v>
      </c>
      <c r="K77" s="18" t="s">
        <v>481</v>
      </c>
      <c r="L77" s="20" t="s">
        <v>481</v>
      </c>
      <c r="M77" s="18" t="s">
        <v>481</v>
      </c>
      <c r="N77" s="20" t="s">
        <v>481</v>
      </c>
      <c r="O77" s="18" t="s">
        <v>481</v>
      </c>
      <c r="P77" s="20" t="s">
        <v>481</v>
      </c>
      <c r="Q77" s="18" t="n">
        <v>374.08203241</v>
      </c>
      <c r="R77" s="20" t="n">
        <v>4.36209023</v>
      </c>
    </row>
    <row r="78" spans="1:18">
      <c r="A78" s="15" t="s">
        <v>553</v>
      </c>
      <c r="B78" s="17" t="n">
        <v>5826</v>
      </c>
      <c r="C78" s="18">
        <f>(0.0/B78*100)</f>
        <v/>
      </c>
      <c r="D78" s="19" t="n">
        <v>5826</v>
      </c>
      <c r="E78" s="18" t="n">
        <v>516.5184176499999</v>
      </c>
      <c r="F78" s="20" t="n">
        <v>6.24823588</v>
      </c>
      <c r="G78" s="18" t="n">
        <v>480.5244453</v>
      </c>
      <c r="H78" s="20" t="n">
        <v>3.48922241</v>
      </c>
      <c r="I78" s="18" t="s">
        <v>481</v>
      </c>
      <c r="J78" s="20" t="s">
        <v>481</v>
      </c>
      <c r="K78" s="18" t="s">
        <v>481</v>
      </c>
      <c r="L78" s="20" t="s">
        <v>481</v>
      </c>
      <c r="M78" s="18" t="s">
        <v>481</v>
      </c>
      <c r="N78" s="20" t="s">
        <v>481</v>
      </c>
      <c r="O78" s="18" t="s">
        <v>481</v>
      </c>
      <c r="P78" s="20" t="s">
        <v>481</v>
      </c>
      <c r="Q78" s="18" t="n">
        <v>455.34080622</v>
      </c>
      <c r="R78" s="20" t="n">
        <v>9.50579042</v>
      </c>
    </row>
    <row customHeight="1" ht="25" r="79" spans="1:18">
      <c r="A79" s="15" t="s">
        <v>554</v>
      </c>
      <c r="B79" s="17" t="n">
        <v>1657</v>
      </c>
      <c r="C79" s="18">
        <f>(41.0/B79*100)</f>
        <v/>
      </c>
      <c r="D79" s="19" t="n">
        <v>1616</v>
      </c>
      <c r="E79" s="18" t="n">
        <v>484.08213899</v>
      </c>
      <c r="F79" s="20" t="n">
        <v>9.44291576</v>
      </c>
      <c r="G79" s="18" t="n">
        <v>469.8922361</v>
      </c>
      <c r="H79" s="20" t="n">
        <v>7.00472828</v>
      </c>
      <c r="I79" s="18" t="s">
        <v>481</v>
      </c>
      <c r="J79" s="20" t="s">
        <v>481</v>
      </c>
      <c r="K79" s="18" t="s">
        <v>481</v>
      </c>
      <c r="L79" s="20" t="s">
        <v>481</v>
      </c>
      <c r="M79" s="18" t="s">
        <v>481</v>
      </c>
      <c r="N79" s="20" t="s">
        <v>481</v>
      </c>
      <c r="O79" s="18" t="s">
        <v>481</v>
      </c>
      <c r="P79" s="20" t="s">
        <v>481</v>
      </c>
      <c r="Q79" s="18" t="n">
        <v>418.04236274</v>
      </c>
      <c r="R79" s="20" t="n">
        <v>28.20516112</v>
      </c>
    </row>
    <row r="80" spans="1:18">
      <c r="A80" s="15" t="s">
        <v>555</v>
      </c>
      <c r="B80" s="17" t="n">
        <v>7841</v>
      </c>
      <c r="C80" s="18">
        <f>(0.0/B80*100)</f>
        <v/>
      </c>
      <c r="D80" s="19" t="n">
        <v>7841</v>
      </c>
      <c r="E80" s="18" t="n">
        <v>434.58530601</v>
      </c>
      <c r="F80" s="20" t="n">
        <v>3.5021143</v>
      </c>
      <c r="G80" s="18" t="n">
        <v>411.22481447</v>
      </c>
      <c r="H80" s="20" t="n">
        <v>4.6221671</v>
      </c>
      <c r="I80" s="18" t="s">
        <v>481</v>
      </c>
      <c r="J80" s="20" t="s">
        <v>481</v>
      </c>
      <c r="K80" s="18" t="s">
        <v>481</v>
      </c>
      <c r="L80" s="20" t="s">
        <v>481</v>
      </c>
      <c r="M80" s="18" t="s">
        <v>481</v>
      </c>
      <c r="N80" s="20" t="s">
        <v>481</v>
      </c>
      <c r="O80" s="18" t="s">
        <v>481</v>
      </c>
      <c r="P80" s="20" t="s">
        <v>481</v>
      </c>
      <c r="Q80" s="18" t="n">
        <v>374.47715396</v>
      </c>
      <c r="R80" s="20" t="n">
        <v>26.56699017</v>
      </c>
    </row>
    <row r="81" spans="1:18">
      <c r="A81" s="23" t="s">
        <v>556</v>
      </c>
      <c r="B81" s="17" t="n">
        <v>8861</v>
      </c>
      <c r="C81" s="18">
        <f>(76.0/B81*100)</f>
        <v/>
      </c>
      <c r="D81" s="19" t="n">
        <v>8785</v>
      </c>
      <c r="E81" s="18" t="n">
        <v>446.70114418</v>
      </c>
      <c r="F81" s="20" t="n">
        <v>4.26773244</v>
      </c>
      <c r="G81" s="18" t="n">
        <v>421.025499</v>
      </c>
      <c r="H81" s="20" t="n">
        <v>3.39529177</v>
      </c>
      <c r="I81" s="18" t="s">
        <v>481</v>
      </c>
      <c r="J81" s="20" t="s">
        <v>481</v>
      </c>
      <c r="K81" s="18" t="s">
        <v>481</v>
      </c>
      <c r="L81" s="20" t="s">
        <v>481</v>
      </c>
      <c r="M81" s="18" t="s">
        <v>481</v>
      </c>
      <c r="N81" s="20" t="s">
        <v>481</v>
      </c>
      <c r="O81" s="18" t="s">
        <v>481</v>
      </c>
      <c r="P81" s="20" t="s">
        <v>481</v>
      </c>
      <c r="Q81" s="18" t="n">
        <v>377.68108585</v>
      </c>
      <c r="R81" s="20" t="n">
        <v>17.7893884</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613</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508.0053633</v>
      </c>
      <c r="F7" s="20" t="n">
        <v>1.66104253</v>
      </c>
      <c r="G7" s="18" t="n">
        <v>427.63107414</v>
      </c>
      <c r="H7" s="20" t="n">
        <v>7.43160019</v>
      </c>
      <c r="I7" s="18" t="s">
        <v>481</v>
      </c>
      <c r="J7" s="20" t="s">
        <v>481</v>
      </c>
      <c r="K7" s="18" t="s">
        <v>481</v>
      </c>
      <c r="L7" s="20" t="s">
        <v>481</v>
      </c>
      <c r="M7" s="18" t="s">
        <v>481</v>
      </c>
      <c r="N7" s="20" t="s">
        <v>481</v>
      </c>
      <c r="O7" s="18" t="s">
        <v>481</v>
      </c>
      <c r="P7" s="20" t="s">
        <v>481</v>
      </c>
      <c r="Q7" s="18" t="n">
        <v>393.59046897</v>
      </c>
      <c r="R7" s="20" t="n">
        <v>13.64321853</v>
      </c>
    </row>
    <row r="8" spans="1:18">
      <c r="A8" s="15" t="s">
        <v>483</v>
      </c>
      <c r="B8" s="17" t="n">
        <v>7007</v>
      </c>
      <c r="C8" s="18">
        <f>(20.0/B8*100)</f>
        <v/>
      </c>
      <c r="D8" s="19" t="n">
        <v>6987</v>
      </c>
      <c r="E8" s="18" t="n">
        <v>487.27705464</v>
      </c>
      <c r="F8" s="20" t="n">
        <v>2.74983682</v>
      </c>
      <c r="G8" s="18" t="n">
        <v>382.83205725</v>
      </c>
      <c r="H8" s="20" t="n">
        <v>12.41710188</v>
      </c>
      <c r="I8" s="18" t="s">
        <v>481</v>
      </c>
      <c r="J8" s="20" t="s">
        <v>481</v>
      </c>
      <c r="K8" s="18" t="s">
        <v>481</v>
      </c>
      <c r="L8" s="20" t="s">
        <v>481</v>
      </c>
      <c r="M8" s="18" t="s">
        <v>481</v>
      </c>
      <c r="N8" s="20" t="s">
        <v>481</v>
      </c>
      <c r="O8" s="18" t="s">
        <v>481</v>
      </c>
      <c r="P8" s="20" t="s">
        <v>481</v>
      </c>
      <c r="Q8" s="18" t="n">
        <v>384.36912409</v>
      </c>
      <c r="R8" s="20" t="n">
        <v>18.34822946</v>
      </c>
    </row>
    <row r="9" spans="1:18">
      <c r="A9" s="15" t="s">
        <v>484</v>
      </c>
      <c r="B9" s="17" t="n">
        <v>9651</v>
      </c>
      <c r="C9" s="18">
        <f>(77.0/B9*100)</f>
        <v/>
      </c>
      <c r="D9" s="19" t="n">
        <v>9574</v>
      </c>
      <c r="E9" s="18" t="n">
        <v>501.95590804</v>
      </c>
      <c r="F9" s="20" t="n">
        <v>2.34118684</v>
      </c>
      <c r="G9" s="18" t="n">
        <v>401.32554899</v>
      </c>
      <c r="H9" s="20" t="n">
        <v>10.89838742</v>
      </c>
      <c r="I9" s="18" t="s">
        <v>481</v>
      </c>
      <c r="J9" s="20" t="s">
        <v>481</v>
      </c>
      <c r="K9" s="18" t="s">
        <v>481</v>
      </c>
      <c r="L9" s="20" t="s">
        <v>481</v>
      </c>
      <c r="M9" s="18" t="s">
        <v>481</v>
      </c>
      <c r="N9" s="20" t="s">
        <v>481</v>
      </c>
      <c r="O9" s="18" t="s">
        <v>481</v>
      </c>
      <c r="P9" s="20" t="s">
        <v>481</v>
      </c>
      <c r="Q9" s="18" t="n">
        <v>373.37247786</v>
      </c>
      <c r="R9" s="20" t="n">
        <v>12.38958399</v>
      </c>
    </row>
    <row r="10" spans="1:18">
      <c r="A10" s="15" t="s">
        <v>485</v>
      </c>
      <c r="B10" s="17" t="n">
        <v>20058</v>
      </c>
      <c r="C10" s="18">
        <f>(521.0/B10*100)</f>
        <v/>
      </c>
      <c r="D10" s="19" t="n">
        <v>19537</v>
      </c>
      <c r="E10" s="18" t="n">
        <v>530.30869712</v>
      </c>
      <c r="F10" s="20" t="n">
        <v>2.19568347</v>
      </c>
      <c r="G10" s="18" t="n">
        <v>455.43007299</v>
      </c>
      <c r="H10" s="20" t="n">
        <v>10.58769028</v>
      </c>
      <c r="I10" s="18" t="s">
        <v>481</v>
      </c>
      <c r="J10" s="20" t="s">
        <v>481</v>
      </c>
      <c r="K10" s="18" t="s">
        <v>481</v>
      </c>
      <c r="L10" s="20" t="s">
        <v>481</v>
      </c>
      <c r="M10" s="18" t="s">
        <v>481</v>
      </c>
      <c r="N10" s="20" t="s">
        <v>481</v>
      </c>
      <c r="O10" s="18" t="s">
        <v>481</v>
      </c>
      <c r="P10" s="20" t="s">
        <v>481</v>
      </c>
      <c r="Q10" s="18" t="n">
        <v>415.49919908</v>
      </c>
      <c r="R10" s="20" t="n">
        <v>13.77692152</v>
      </c>
    </row>
    <row r="11" spans="1:18">
      <c r="A11" s="15" t="s">
        <v>486</v>
      </c>
      <c r="B11" s="17" t="n">
        <v>7053</v>
      </c>
      <c r="C11" s="18">
        <f>(45.0/B11*100)</f>
        <v/>
      </c>
      <c r="D11" s="19" t="n">
        <v>7008</v>
      </c>
      <c r="E11" s="18" t="n">
        <v>467.93172013</v>
      </c>
      <c r="F11" s="20" t="n">
        <v>2.72661437</v>
      </c>
      <c r="G11" s="18" t="n">
        <v>421.0754929</v>
      </c>
      <c r="H11" s="20" t="n">
        <v>4.56985049</v>
      </c>
      <c r="I11" s="18" t="s">
        <v>481</v>
      </c>
      <c r="J11" s="20" t="s">
        <v>481</v>
      </c>
      <c r="K11" s="18" t="s">
        <v>481</v>
      </c>
      <c r="L11" s="20" t="s">
        <v>481</v>
      </c>
      <c r="M11" s="18" t="s">
        <v>481</v>
      </c>
      <c r="N11" s="20" t="s">
        <v>481</v>
      </c>
      <c r="O11" s="18" t="s">
        <v>481</v>
      </c>
      <c r="P11" s="20" t="s">
        <v>481</v>
      </c>
      <c r="Q11" s="18" t="n">
        <v>378.50970436</v>
      </c>
      <c r="R11" s="20" t="n">
        <v>17.57776437</v>
      </c>
    </row>
    <row r="12" spans="1:18">
      <c r="A12" s="15" t="s">
        <v>487</v>
      </c>
      <c r="B12" s="17" t="n">
        <v>6894</v>
      </c>
      <c r="C12" s="18">
        <f>(56.0/B12*100)</f>
        <v/>
      </c>
      <c r="D12" s="19" t="n">
        <v>6838</v>
      </c>
      <c r="E12" s="18" t="n">
        <v>491.25107057</v>
      </c>
      <c r="F12" s="20" t="n">
        <v>2.35353979</v>
      </c>
      <c r="G12" s="18" t="n">
        <v>414.32982023</v>
      </c>
      <c r="H12" s="20" t="n">
        <v>14.0636706</v>
      </c>
      <c r="I12" s="18" t="s">
        <v>481</v>
      </c>
      <c r="J12" s="20" t="s">
        <v>481</v>
      </c>
      <c r="K12" s="18" t="s">
        <v>481</v>
      </c>
      <c r="L12" s="20" t="s">
        <v>481</v>
      </c>
      <c r="M12" s="18" t="s">
        <v>481</v>
      </c>
      <c r="N12" s="20" t="s">
        <v>481</v>
      </c>
      <c r="O12" s="18" t="s">
        <v>481</v>
      </c>
      <c r="P12" s="20" t="s">
        <v>481</v>
      </c>
      <c r="Q12" s="18" t="n">
        <v>344.08366875</v>
      </c>
      <c r="R12" s="20" t="n">
        <v>15.58993846</v>
      </c>
    </row>
    <row r="13" spans="1:18">
      <c r="A13" s="15" t="s">
        <v>488</v>
      </c>
      <c r="B13" s="17" t="n">
        <v>7161</v>
      </c>
      <c r="C13" s="18">
        <f>(98.0/B13*100)</f>
        <v/>
      </c>
      <c r="D13" s="19" t="n">
        <v>7063</v>
      </c>
      <c r="E13" s="18" t="n">
        <v>501.34986912</v>
      </c>
      <c r="F13" s="20" t="n">
        <v>2.53074916</v>
      </c>
      <c r="G13" s="18" t="n">
        <v>412.53568193</v>
      </c>
      <c r="H13" s="20" t="n">
        <v>20.33004405</v>
      </c>
      <c r="I13" s="18" t="s">
        <v>481</v>
      </c>
      <c r="J13" s="20" t="s">
        <v>481</v>
      </c>
      <c r="K13" s="18" t="s">
        <v>481</v>
      </c>
      <c r="L13" s="20" t="s">
        <v>481</v>
      </c>
      <c r="M13" s="18" t="s">
        <v>481</v>
      </c>
      <c r="N13" s="20" t="s">
        <v>481</v>
      </c>
      <c r="O13" s="18" t="s">
        <v>481</v>
      </c>
      <c r="P13" s="20" t="s">
        <v>481</v>
      </c>
      <c r="Q13" s="18" t="n">
        <v>356.73552891</v>
      </c>
      <c r="R13" s="20" t="n">
        <v>19.56728938</v>
      </c>
    </row>
    <row r="14" spans="1:18">
      <c r="A14" s="15" t="s">
        <v>489</v>
      </c>
      <c r="B14" s="17" t="n">
        <v>5587</v>
      </c>
      <c r="C14" s="18">
        <f>(74.0/B14*100)</f>
        <v/>
      </c>
      <c r="D14" s="19" t="n">
        <v>5513</v>
      </c>
      <c r="E14" s="18" t="n">
        <v>520.49504007</v>
      </c>
      <c r="F14" s="20" t="n">
        <v>2.24476191</v>
      </c>
      <c r="G14" s="18" t="n">
        <v>455.84599493</v>
      </c>
      <c r="H14" s="20" t="n">
        <v>15.60636255</v>
      </c>
      <c r="I14" s="18" t="s">
        <v>481</v>
      </c>
      <c r="J14" s="20" t="s">
        <v>481</v>
      </c>
      <c r="K14" s="18" t="s">
        <v>481</v>
      </c>
      <c r="L14" s="20" t="s">
        <v>481</v>
      </c>
      <c r="M14" s="18" t="s">
        <v>481</v>
      </c>
      <c r="N14" s="20" t="s">
        <v>481</v>
      </c>
      <c r="O14" s="18" t="s">
        <v>481</v>
      </c>
      <c r="P14" s="20" t="s">
        <v>481</v>
      </c>
      <c r="Q14" s="18" t="n">
        <v>448.36438733</v>
      </c>
      <c r="R14" s="20" t="n">
        <v>30.92450539</v>
      </c>
    </row>
    <row r="15" spans="1:18">
      <c r="A15" s="15" t="s">
        <v>490</v>
      </c>
      <c r="B15" s="17" t="n">
        <v>5882</v>
      </c>
      <c r="C15" s="18">
        <f>(53.0/B15*100)</f>
        <v/>
      </c>
      <c r="D15" s="19" t="n">
        <v>5829</v>
      </c>
      <c r="E15" s="18" t="n">
        <v>527.94318191</v>
      </c>
      <c r="F15" s="20" t="n">
        <v>2.48513901</v>
      </c>
      <c r="G15" s="18" t="n">
        <v>353.06323552</v>
      </c>
      <c r="H15" s="20" t="n">
        <v>29.44961025</v>
      </c>
      <c r="I15" s="18" t="s">
        <v>481</v>
      </c>
      <c r="J15" s="20" t="s">
        <v>481</v>
      </c>
      <c r="K15" s="18" t="s">
        <v>481</v>
      </c>
      <c r="L15" s="20" t="s">
        <v>481</v>
      </c>
      <c r="M15" s="18" t="s">
        <v>481</v>
      </c>
      <c r="N15" s="20" t="s">
        <v>481</v>
      </c>
      <c r="O15" s="18" t="s">
        <v>481</v>
      </c>
      <c r="P15" s="20" t="s">
        <v>481</v>
      </c>
      <c r="Q15" s="18" t="n">
        <v>441.57749899</v>
      </c>
      <c r="R15" s="20" t="n">
        <v>22.65386491</v>
      </c>
    </row>
    <row r="16" spans="1:18">
      <c r="A16" s="15" t="s">
        <v>491</v>
      </c>
      <c r="B16" s="17" t="n">
        <v>6108</v>
      </c>
      <c r="C16" s="18">
        <f>(98.0/B16*100)</f>
        <v/>
      </c>
      <c r="D16" s="19" t="n">
        <v>6010</v>
      </c>
      <c r="E16" s="18" t="n">
        <v>502.95049299</v>
      </c>
      <c r="F16" s="20" t="n">
        <v>2.29711503</v>
      </c>
      <c r="G16" s="18" t="n">
        <v>413.35895187</v>
      </c>
      <c r="H16" s="20" t="n">
        <v>15.32203605</v>
      </c>
      <c r="I16" s="18" t="s">
        <v>481</v>
      </c>
      <c r="J16" s="20" t="s">
        <v>481</v>
      </c>
      <c r="K16" s="18" t="s">
        <v>481</v>
      </c>
      <c r="L16" s="20" t="s">
        <v>481</v>
      </c>
      <c r="M16" s="18" t="s">
        <v>481</v>
      </c>
      <c r="N16" s="20" t="s">
        <v>481</v>
      </c>
      <c r="O16" s="18" t="s">
        <v>481</v>
      </c>
      <c r="P16" s="20" t="s">
        <v>481</v>
      </c>
      <c r="Q16" s="18" t="n">
        <v>379.31088983</v>
      </c>
      <c r="R16" s="20" t="n">
        <v>19.07843963</v>
      </c>
    </row>
    <row r="17" spans="1:18">
      <c r="A17" s="15" t="s">
        <v>492</v>
      </c>
      <c r="B17" s="17" t="n">
        <v>6504</v>
      </c>
      <c r="C17" s="18">
        <f>(658.0/B17*100)</f>
        <v/>
      </c>
      <c r="D17" s="19" t="n">
        <v>5846</v>
      </c>
      <c r="E17" s="18" t="n">
        <v>518.09634222</v>
      </c>
      <c r="F17" s="20" t="n">
        <v>3.04603296</v>
      </c>
      <c r="G17" s="18" t="n">
        <v>413.43415778</v>
      </c>
      <c r="H17" s="20" t="n">
        <v>10.7384442</v>
      </c>
      <c r="I17" s="18" t="s">
        <v>481</v>
      </c>
      <c r="J17" s="20" t="s">
        <v>481</v>
      </c>
      <c r="K17" s="18" t="s">
        <v>481</v>
      </c>
      <c r="L17" s="20" t="s">
        <v>481</v>
      </c>
      <c r="M17" s="18" t="s">
        <v>481</v>
      </c>
      <c r="N17" s="20" t="s">
        <v>481</v>
      </c>
      <c r="O17" s="18" t="s">
        <v>481</v>
      </c>
      <c r="P17" s="20" t="s">
        <v>481</v>
      </c>
      <c r="Q17" s="18" t="n">
        <v>440.7863767</v>
      </c>
      <c r="R17" s="20" t="n">
        <v>14.33298582</v>
      </c>
    </row>
    <row r="18" spans="1:18">
      <c r="A18" s="15" t="s">
        <v>493</v>
      </c>
      <c r="B18" s="17" t="n">
        <v>5532</v>
      </c>
      <c r="C18" s="18">
        <f>(28.0/B18*100)</f>
        <v/>
      </c>
      <c r="D18" s="19" t="n">
        <v>5504</v>
      </c>
      <c r="E18" s="18" t="n">
        <v>472.98787248</v>
      </c>
      <c r="F18" s="20" t="n">
        <v>4.07862764</v>
      </c>
      <c r="G18" s="18" t="n">
        <v>398.22203044</v>
      </c>
      <c r="H18" s="20" t="n">
        <v>8.425308810000001</v>
      </c>
      <c r="I18" s="18" t="s">
        <v>481</v>
      </c>
      <c r="J18" s="20" t="s">
        <v>481</v>
      </c>
      <c r="K18" s="18" t="s">
        <v>481</v>
      </c>
      <c r="L18" s="20" t="s">
        <v>481</v>
      </c>
      <c r="M18" s="18" t="s">
        <v>481</v>
      </c>
      <c r="N18" s="20" t="s">
        <v>481</v>
      </c>
      <c r="O18" s="18" t="s">
        <v>481</v>
      </c>
      <c r="P18" s="20" t="s">
        <v>481</v>
      </c>
      <c r="Q18" s="18" t="n">
        <v>362.12468744</v>
      </c>
      <c r="R18" s="20" t="n">
        <v>14.47333968</v>
      </c>
    </row>
    <row r="19" spans="1:18">
      <c r="A19" s="15" t="s">
        <v>494</v>
      </c>
      <c r="B19" s="17" t="n">
        <v>5658</v>
      </c>
      <c r="C19" s="18">
        <f>(61.0/B19*100)</f>
        <v/>
      </c>
      <c r="D19" s="19" t="n">
        <v>5597</v>
      </c>
      <c r="E19" s="18" t="n">
        <v>472.56099197</v>
      </c>
      <c r="F19" s="20" t="n">
        <v>2.66849197</v>
      </c>
      <c r="G19" s="18" t="n">
        <v>395.7150125</v>
      </c>
      <c r="H19" s="20" t="n">
        <v>9.53207102</v>
      </c>
      <c r="I19" s="18" t="s">
        <v>481</v>
      </c>
      <c r="J19" s="20" t="s">
        <v>481</v>
      </c>
      <c r="K19" s="18" t="s">
        <v>481</v>
      </c>
      <c r="L19" s="20" t="s">
        <v>481</v>
      </c>
      <c r="M19" s="18" t="s">
        <v>481</v>
      </c>
      <c r="N19" s="20" t="s">
        <v>481</v>
      </c>
      <c r="O19" s="18" t="s">
        <v>481</v>
      </c>
      <c r="P19" s="20" t="s">
        <v>481</v>
      </c>
      <c r="Q19" s="18" t="n">
        <v>375.16971128</v>
      </c>
      <c r="R19" s="20" t="n">
        <v>17.97764684</v>
      </c>
    </row>
    <row r="20" spans="1:18">
      <c r="A20" s="15" t="s">
        <v>495</v>
      </c>
      <c r="B20" s="17" t="n">
        <v>3371</v>
      </c>
      <c r="C20" s="18">
        <f>(75.0/B20*100)</f>
        <v/>
      </c>
      <c r="D20" s="19" t="n">
        <v>3296</v>
      </c>
      <c r="E20" s="18" t="n">
        <v>483.53158915</v>
      </c>
      <c r="F20" s="20" t="n">
        <v>1.99439539</v>
      </c>
      <c r="G20" s="18" t="n">
        <v>314.23638649</v>
      </c>
      <c r="H20" s="20" t="n">
        <v>28.40795051</v>
      </c>
      <c r="I20" s="18" t="s">
        <v>481</v>
      </c>
      <c r="J20" s="20" t="s">
        <v>481</v>
      </c>
      <c r="K20" s="18" t="s">
        <v>481</v>
      </c>
      <c r="L20" s="20" t="s">
        <v>481</v>
      </c>
      <c r="M20" s="18" t="s">
        <v>481</v>
      </c>
      <c r="N20" s="20" t="s">
        <v>481</v>
      </c>
      <c r="O20" s="18" t="s">
        <v>481</v>
      </c>
      <c r="P20" s="20" t="s">
        <v>481</v>
      </c>
      <c r="Q20" s="18" t="n">
        <v>351.37313104</v>
      </c>
      <c r="R20" s="20" t="n">
        <v>21.90852803</v>
      </c>
    </row>
    <row r="21" spans="1:18">
      <c r="A21" s="15" t="s">
        <v>496</v>
      </c>
      <c r="B21" s="17" t="n">
        <v>5741</v>
      </c>
      <c r="C21" s="18">
        <f>(44.0/B21*100)</f>
        <v/>
      </c>
      <c r="D21" s="19" t="n">
        <v>5697</v>
      </c>
      <c r="E21" s="18" t="n">
        <v>523.76136648</v>
      </c>
      <c r="F21" s="20" t="n">
        <v>2.38900941</v>
      </c>
      <c r="G21" s="18" t="n">
        <v>447.19370736</v>
      </c>
      <c r="H21" s="20" t="n">
        <v>8.85058072</v>
      </c>
      <c r="I21" s="18" t="s">
        <v>481</v>
      </c>
      <c r="J21" s="20" t="s">
        <v>481</v>
      </c>
      <c r="K21" s="18" t="s">
        <v>481</v>
      </c>
      <c r="L21" s="20" t="s">
        <v>481</v>
      </c>
      <c r="M21" s="18" t="s">
        <v>481</v>
      </c>
      <c r="N21" s="20" t="s">
        <v>481</v>
      </c>
      <c r="O21" s="18" t="s">
        <v>481</v>
      </c>
      <c r="P21" s="20" t="s">
        <v>481</v>
      </c>
      <c r="Q21" s="18" t="n">
        <v>416.56391017</v>
      </c>
      <c r="R21" s="20" t="n">
        <v>15.81091543</v>
      </c>
    </row>
    <row r="22" spans="1:18">
      <c r="A22" s="15" t="s">
        <v>497</v>
      </c>
      <c r="B22" s="17" t="n">
        <v>6598</v>
      </c>
      <c r="C22" s="18">
        <f>(32.0/B22*100)</f>
        <v/>
      </c>
      <c r="D22" s="19" t="n">
        <v>6566</v>
      </c>
      <c r="E22" s="18" t="n">
        <v>486.8505758</v>
      </c>
      <c r="F22" s="20" t="n">
        <v>4.02896295</v>
      </c>
      <c r="G22" s="18" t="n">
        <v>375.52046816</v>
      </c>
      <c r="H22" s="20" t="n">
        <v>9.79022638</v>
      </c>
      <c r="I22" s="18" t="s">
        <v>481</v>
      </c>
      <c r="J22" s="20" t="s">
        <v>481</v>
      </c>
      <c r="K22" s="18" t="s">
        <v>481</v>
      </c>
      <c r="L22" s="20" t="s">
        <v>481</v>
      </c>
      <c r="M22" s="18" t="n">
        <v>481.75555063</v>
      </c>
      <c r="N22" s="20" t="n">
        <v>8.711038220000001</v>
      </c>
      <c r="O22" s="18" t="s">
        <v>481</v>
      </c>
      <c r="P22" s="20" t="s">
        <v>481</v>
      </c>
      <c r="Q22" s="18" t="n">
        <v>340.05754486</v>
      </c>
      <c r="R22" s="20" t="n">
        <v>16.20648825</v>
      </c>
    </row>
    <row r="23" spans="1:18">
      <c r="A23" s="15" t="s">
        <v>498</v>
      </c>
      <c r="B23" s="17" t="n">
        <v>11583</v>
      </c>
      <c r="C23" s="18">
        <f>(210.0/B23*100)</f>
        <v/>
      </c>
      <c r="D23" s="19" t="n">
        <v>11373</v>
      </c>
      <c r="E23" s="18" t="n">
        <v>488.23571166</v>
      </c>
      <c r="F23" s="20" t="n">
        <v>2.65177777</v>
      </c>
      <c r="G23" s="18" t="n">
        <v>433.25852329</v>
      </c>
      <c r="H23" s="20" t="n">
        <v>8.5011774</v>
      </c>
      <c r="I23" s="18" t="s">
        <v>481</v>
      </c>
      <c r="J23" s="20" t="s">
        <v>481</v>
      </c>
      <c r="K23" s="18" t="s">
        <v>481</v>
      </c>
      <c r="L23" s="20" t="s">
        <v>481</v>
      </c>
      <c r="M23" s="18" t="s">
        <v>481</v>
      </c>
      <c r="N23" s="20" t="s">
        <v>481</v>
      </c>
      <c r="O23" s="18" t="s">
        <v>481</v>
      </c>
      <c r="P23" s="20" t="s">
        <v>481</v>
      </c>
      <c r="Q23" s="18" t="n">
        <v>385.57521474</v>
      </c>
      <c r="R23" s="20" t="n">
        <v>23.99003427</v>
      </c>
    </row>
    <row r="24" spans="1:18">
      <c r="A24" s="15" t="s">
        <v>499</v>
      </c>
      <c r="B24" s="17" t="n">
        <v>6647</v>
      </c>
      <c r="C24" s="18">
        <f>(7.0/B24*100)</f>
        <v/>
      </c>
      <c r="D24" s="19" t="n">
        <v>6640</v>
      </c>
      <c r="E24" s="18" t="n">
        <v>521.35888152</v>
      </c>
      <c r="F24" s="20" t="n">
        <v>3.12344542</v>
      </c>
      <c r="G24" s="18" t="n">
        <v>467.99564333</v>
      </c>
      <c r="H24" s="20" t="n">
        <v>5.39969211</v>
      </c>
      <c r="I24" s="18" t="s">
        <v>481</v>
      </c>
      <c r="J24" s="20" t="s">
        <v>481</v>
      </c>
      <c r="K24" s="18" t="s">
        <v>481</v>
      </c>
      <c r="L24" s="20" t="s">
        <v>481</v>
      </c>
      <c r="M24" s="18" t="s">
        <v>481</v>
      </c>
      <c r="N24" s="20" t="s">
        <v>481</v>
      </c>
      <c r="O24" s="18" t="s">
        <v>481</v>
      </c>
      <c r="P24" s="20" t="s">
        <v>481</v>
      </c>
      <c r="Q24" s="18" t="n">
        <v>439.21902503</v>
      </c>
      <c r="R24" s="20" t="n">
        <v>17.38508965</v>
      </c>
    </row>
    <row r="25" spans="1:18">
      <c r="A25" s="15" t="s">
        <v>500</v>
      </c>
      <c r="B25" s="17" t="n">
        <v>5581</v>
      </c>
      <c r="C25" s="18">
        <f>(24.0/B25*100)</f>
        <v/>
      </c>
      <c r="D25" s="19" t="n">
        <v>5557</v>
      </c>
      <c r="E25" s="18" t="n">
        <v>521.53349201</v>
      </c>
      <c r="F25" s="20" t="n">
        <v>3.40792041</v>
      </c>
      <c r="G25" s="18" t="n">
        <v>421.90416048</v>
      </c>
      <c r="H25" s="20" t="n">
        <v>9.813692850000001</v>
      </c>
      <c r="I25" s="18" t="s">
        <v>481</v>
      </c>
      <c r="J25" s="20" t="s">
        <v>481</v>
      </c>
      <c r="K25" s="18" t="s">
        <v>481</v>
      </c>
      <c r="L25" s="20" t="s">
        <v>481</v>
      </c>
      <c r="M25" s="18" t="s">
        <v>481</v>
      </c>
      <c r="N25" s="20" t="s">
        <v>481</v>
      </c>
      <c r="O25" s="18" t="s">
        <v>481</v>
      </c>
      <c r="P25" s="20" t="s">
        <v>481</v>
      </c>
      <c r="Q25" s="18" t="n">
        <v>450.42058596</v>
      </c>
      <c r="R25" s="20" t="n">
        <v>19.85654945</v>
      </c>
    </row>
    <row r="26" spans="1:18">
      <c r="A26" s="15" t="s">
        <v>501</v>
      </c>
      <c r="B26" s="17" t="n">
        <v>4869</v>
      </c>
      <c r="C26" s="18">
        <f>(32.0/B26*100)</f>
        <v/>
      </c>
      <c r="D26" s="19" t="n">
        <v>4837</v>
      </c>
      <c r="E26" s="18" t="n">
        <v>489.71701604</v>
      </c>
      <c r="F26" s="20" t="n">
        <v>1.7223456</v>
      </c>
      <c r="G26" s="18" t="n">
        <v>422.66217036</v>
      </c>
      <c r="H26" s="20" t="n">
        <v>15.41527504</v>
      </c>
      <c r="I26" s="18" t="s">
        <v>481</v>
      </c>
      <c r="J26" s="20" t="s">
        <v>481</v>
      </c>
      <c r="K26" s="18" t="s">
        <v>481</v>
      </c>
      <c r="L26" s="20" t="s">
        <v>481</v>
      </c>
      <c r="M26" s="18" t="s">
        <v>481</v>
      </c>
      <c r="N26" s="20" t="s">
        <v>481</v>
      </c>
      <c r="O26" s="18" t="s">
        <v>481</v>
      </c>
      <c r="P26" s="20" t="s">
        <v>481</v>
      </c>
      <c r="Q26" s="18" t="n">
        <v>395.95552338</v>
      </c>
      <c r="R26" s="20" t="n">
        <v>23.77626587</v>
      </c>
    </row>
    <row r="27" spans="1:18">
      <c r="A27" s="15" t="s">
        <v>502</v>
      </c>
      <c r="B27" s="17" t="n">
        <v>5299</v>
      </c>
      <c r="C27" s="18">
        <f>(17.0/B27*100)</f>
        <v/>
      </c>
      <c r="D27" s="19" t="n">
        <v>5282</v>
      </c>
      <c r="E27" s="18" t="n">
        <v>484.77702239</v>
      </c>
      <c r="F27" s="20" t="n">
        <v>1.52354267</v>
      </c>
      <c r="G27" s="18" t="n">
        <v>395.76132952</v>
      </c>
      <c r="H27" s="20" t="n">
        <v>8.31048899</v>
      </c>
      <c r="I27" s="18" t="s">
        <v>481</v>
      </c>
      <c r="J27" s="20" t="s">
        <v>481</v>
      </c>
      <c r="K27" s="18" t="s">
        <v>481</v>
      </c>
      <c r="L27" s="20" t="s">
        <v>481</v>
      </c>
      <c r="M27" s="18" t="s">
        <v>481</v>
      </c>
      <c r="N27" s="20" t="s">
        <v>481</v>
      </c>
      <c r="O27" s="18" t="s">
        <v>481</v>
      </c>
      <c r="P27" s="20" t="s">
        <v>481</v>
      </c>
      <c r="Q27" s="18" t="n">
        <v>409.75752988</v>
      </c>
      <c r="R27" s="20" t="n">
        <v>21.90893812</v>
      </c>
    </row>
    <row r="28" spans="1:18">
      <c r="A28" s="15" t="s">
        <v>503</v>
      </c>
      <c r="B28" s="17" t="n">
        <v>7568</v>
      </c>
      <c r="C28" s="18">
        <f>(51.0/B28*100)</f>
        <v/>
      </c>
      <c r="D28" s="19" t="n">
        <v>7517</v>
      </c>
      <c r="E28" s="18" t="n">
        <v>443.43807666</v>
      </c>
      <c r="F28" s="20" t="n">
        <v>3.05283443</v>
      </c>
      <c r="G28" s="18" t="n">
        <v>402.33873156</v>
      </c>
      <c r="H28" s="20" t="n">
        <v>2.89358948</v>
      </c>
      <c r="I28" s="18" t="s">
        <v>481</v>
      </c>
      <c r="J28" s="20" t="s">
        <v>481</v>
      </c>
      <c r="K28" s="18" t="s">
        <v>481</v>
      </c>
      <c r="L28" s="20" t="s">
        <v>481</v>
      </c>
      <c r="M28" s="18" t="s">
        <v>481</v>
      </c>
      <c r="N28" s="20" t="s">
        <v>481</v>
      </c>
      <c r="O28" s="18" t="s">
        <v>481</v>
      </c>
      <c r="P28" s="20" t="s">
        <v>481</v>
      </c>
      <c r="Q28" s="18" t="n">
        <v>343.1028173</v>
      </c>
      <c r="R28" s="20" t="n">
        <v>12.81990449</v>
      </c>
    </row>
    <row r="29" spans="1:18">
      <c r="A29" s="15" t="s">
        <v>504</v>
      </c>
      <c r="B29" s="17" t="n">
        <v>5385</v>
      </c>
      <c r="C29" s="18">
        <f>(30.0/B29*100)</f>
        <v/>
      </c>
      <c r="D29" s="19" t="n">
        <v>5355</v>
      </c>
      <c r="E29" s="18" t="n">
        <v>505.26710595</v>
      </c>
      <c r="F29" s="20" t="n">
        <v>2.38196759</v>
      </c>
      <c r="G29" s="18" t="n">
        <v>400.25673162</v>
      </c>
      <c r="H29" s="20" t="n">
        <v>15.42863228</v>
      </c>
      <c r="I29" s="18" t="s">
        <v>481</v>
      </c>
      <c r="J29" s="20" t="s">
        <v>481</v>
      </c>
      <c r="K29" s="18" t="s">
        <v>481</v>
      </c>
      <c r="L29" s="20" t="s">
        <v>481</v>
      </c>
      <c r="M29" s="18" t="s">
        <v>481</v>
      </c>
      <c r="N29" s="20" t="s">
        <v>481</v>
      </c>
      <c r="O29" s="18" t="s">
        <v>481</v>
      </c>
      <c r="P29" s="20" t="s">
        <v>481</v>
      </c>
      <c r="Q29" s="18" t="n">
        <v>393.02661701</v>
      </c>
      <c r="R29" s="20" t="n">
        <v>18.61772621</v>
      </c>
    </row>
    <row r="30" spans="1:18">
      <c r="A30" s="15" t="s">
        <v>505</v>
      </c>
      <c r="B30" s="17" t="n">
        <v>4520</v>
      </c>
      <c r="C30" s="18">
        <f>(96.0/B30*100)</f>
        <v/>
      </c>
      <c r="D30" s="19" t="n">
        <v>4424</v>
      </c>
      <c r="E30" s="18" t="n">
        <v>515.06249459</v>
      </c>
      <c r="F30" s="20" t="n">
        <v>2.47863399</v>
      </c>
      <c r="G30" s="18" t="n">
        <v>437.07131325</v>
      </c>
      <c r="H30" s="20" t="n">
        <v>9.8337269</v>
      </c>
      <c r="I30" s="18" t="s">
        <v>481</v>
      </c>
      <c r="J30" s="20" t="s">
        <v>481</v>
      </c>
      <c r="K30" s="18" t="s">
        <v>481</v>
      </c>
      <c r="L30" s="20" t="s">
        <v>481</v>
      </c>
      <c r="M30" s="18" t="s">
        <v>481</v>
      </c>
      <c r="N30" s="20" t="s">
        <v>481</v>
      </c>
      <c r="O30" s="18" t="s">
        <v>481</v>
      </c>
      <c r="P30" s="20" t="s">
        <v>481</v>
      </c>
      <c r="Q30" s="18" t="n">
        <v>407.13211583</v>
      </c>
      <c r="R30" s="20" t="n">
        <v>18.94843774</v>
      </c>
    </row>
    <row r="31" spans="1:18">
      <c r="A31" s="15" t="s">
        <v>506</v>
      </c>
      <c r="B31" s="17" t="n">
        <v>5456</v>
      </c>
      <c r="C31" s="18">
        <f>(125.0/B31*100)</f>
        <v/>
      </c>
      <c r="D31" s="19" t="n">
        <v>5331</v>
      </c>
      <c r="E31" s="18" t="n">
        <v>515.85414234</v>
      </c>
      <c r="F31" s="20" t="n">
        <v>2.38972161</v>
      </c>
      <c r="G31" s="18" t="n">
        <v>465.54492815</v>
      </c>
      <c r="H31" s="20" t="n">
        <v>16.99594864</v>
      </c>
      <c r="I31" s="18" t="s">
        <v>481</v>
      </c>
      <c r="J31" s="20" t="s">
        <v>481</v>
      </c>
      <c r="K31" s="18" t="s">
        <v>481</v>
      </c>
      <c r="L31" s="20" t="s">
        <v>481</v>
      </c>
      <c r="M31" s="18" t="s">
        <v>481</v>
      </c>
      <c r="N31" s="20" t="s">
        <v>481</v>
      </c>
      <c r="O31" s="18" t="s">
        <v>481</v>
      </c>
      <c r="P31" s="20" t="s">
        <v>481</v>
      </c>
      <c r="Q31" s="18" t="n">
        <v>421.20782072</v>
      </c>
      <c r="R31" s="20" t="n">
        <v>17.99375948</v>
      </c>
    </row>
    <row r="32" spans="1:18">
      <c r="A32" s="15" t="s">
        <v>507</v>
      </c>
      <c r="B32" s="17" t="n">
        <v>4478</v>
      </c>
      <c r="C32" s="18">
        <f>(5.0/B32*100)</f>
        <v/>
      </c>
      <c r="D32" s="19" t="n">
        <v>4473</v>
      </c>
      <c r="E32" s="18" t="n">
        <v>507.15132682</v>
      </c>
      <c r="F32" s="20" t="n">
        <v>2.50720959</v>
      </c>
      <c r="G32" s="18" t="n">
        <v>451.84851422</v>
      </c>
      <c r="H32" s="20" t="n">
        <v>12.50238054</v>
      </c>
      <c r="I32" s="18" t="s">
        <v>481</v>
      </c>
      <c r="J32" s="20" t="s">
        <v>481</v>
      </c>
      <c r="K32" s="18" t="s">
        <v>481</v>
      </c>
      <c r="L32" s="20" t="s">
        <v>481</v>
      </c>
      <c r="M32" s="18" t="s">
        <v>481</v>
      </c>
      <c r="N32" s="20" t="s">
        <v>481</v>
      </c>
      <c r="O32" s="18" t="s">
        <v>481</v>
      </c>
      <c r="P32" s="20" t="s">
        <v>481</v>
      </c>
      <c r="Q32" s="18" t="n">
        <v>385.1910683</v>
      </c>
      <c r="R32" s="20" t="n">
        <v>23.69841681</v>
      </c>
    </row>
    <row r="33" spans="1:18">
      <c r="A33" s="15" t="s">
        <v>508</v>
      </c>
      <c r="B33" s="17" t="n">
        <v>7325</v>
      </c>
      <c r="C33" s="18">
        <f>(74.0/B33*100)</f>
        <v/>
      </c>
      <c r="D33" s="19" t="n">
        <v>7251</v>
      </c>
      <c r="E33" s="18" t="n">
        <v>501.53597761</v>
      </c>
      <c r="F33" s="20" t="n">
        <v>2.62755639</v>
      </c>
      <c r="G33" s="18" t="n">
        <v>408.56073134</v>
      </c>
      <c r="H33" s="20" t="n">
        <v>9.18659121</v>
      </c>
      <c r="I33" s="18" t="s">
        <v>481</v>
      </c>
      <c r="J33" s="20" t="s">
        <v>481</v>
      </c>
      <c r="K33" s="18" t="s">
        <v>481</v>
      </c>
      <c r="L33" s="20" t="s">
        <v>481</v>
      </c>
      <c r="M33" s="18" t="s">
        <v>481</v>
      </c>
      <c r="N33" s="20" t="s">
        <v>481</v>
      </c>
      <c r="O33" s="18" t="s">
        <v>481</v>
      </c>
      <c r="P33" s="20" t="s">
        <v>481</v>
      </c>
      <c r="Q33" s="18" t="n">
        <v>422.1018803</v>
      </c>
      <c r="R33" s="20" t="n">
        <v>18.70635425</v>
      </c>
    </row>
    <row r="34" spans="1:18">
      <c r="A34" s="15" t="s">
        <v>509</v>
      </c>
      <c r="B34" s="17" t="n">
        <v>6350</v>
      </c>
      <c r="C34" s="18">
        <f>(65.0/B34*100)</f>
        <v/>
      </c>
      <c r="D34" s="19" t="n">
        <v>6285</v>
      </c>
      <c r="E34" s="18" t="n">
        <v>461.68961629</v>
      </c>
      <c r="F34" s="20" t="n">
        <v>2.70904106</v>
      </c>
      <c r="G34" s="18" t="n">
        <v>319.96366898</v>
      </c>
      <c r="H34" s="20" t="n">
        <v>7.75007196</v>
      </c>
      <c r="I34" s="18" t="s">
        <v>481</v>
      </c>
      <c r="J34" s="20" t="s">
        <v>481</v>
      </c>
      <c r="K34" s="18" t="s">
        <v>481</v>
      </c>
      <c r="L34" s="20" t="s">
        <v>481</v>
      </c>
      <c r="M34" s="18" t="s">
        <v>481</v>
      </c>
      <c r="N34" s="20" t="s">
        <v>481</v>
      </c>
      <c r="O34" s="18" t="s">
        <v>481</v>
      </c>
      <c r="P34" s="20" t="s">
        <v>481</v>
      </c>
      <c r="Q34" s="18" t="n">
        <v>281.47134397</v>
      </c>
      <c r="R34" s="20" t="n">
        <v>13.40349423</v>
      </c>
    </row>
    <row r="35" spans="1:18">
      <c r="A35" s="15" t="s">
        <v>510</v>
      </c>
      <c r="B35" s="17" t="n">
        <v>6406</v>
      </c>
      <c r="C35" s="18">
        <f>(36.0/B35*100)</f>
        <v/>
      </c>
      <c r="D35" s="19" t="n">
        <v>6370</v>
      </c>
      <c r="E35" s="18" t="n">
        <v>507.113174</v>
      </c>
      <c r="F35" s="20" t="n">
        <v>1.48285612</v>
      </c>
      <c r="G35" s="18" t="n">
        <v>433.14246885</v>
      </c>
      <c r="H35" s="20" t="n">
        <v>15.23125442</v>
      </c>
      <c r="I35" s="18" t="s">
        <v>481</v>
      </c>
      <c r="J35" s="20" t="s">
        <v>481</v>
      </c>
      <c r="K35" s="18" t="s">
        <v>481</v>
      </c>
      <c r="L35" s="20" t="s">
        <v>481</v>
      </c>
      <c r="M35" s="18" t="s">
        <v>481</v>
      </c>
      <c r="N35" s="20" t="s">
        <v>481</v>
      </c>
      <c r="O35" s="18" t="s">
        <v>481</v>
      </c>
      <c r="P35" s="20" t="s">
        <v>481</v>
      </c>
      <c r="Q35" s="18" t="n">
        <v>382.8466413</v>
      </c>
      <c r="R35" s="20" t="n">
        <v>17.58836258</v>
      </c>
    </row>
    <row r="36" spans="1:18">
      <c r="A36" s="15" t="s">
        <v>511</v>
      </c>
      <c r="B36" s="17" t="n">
        <v>6736</v>
      </c>
      <c r="C36" s="18">
        <f>(26.0/B36*100)</f>
        <v/>
      </c>
      <c r="D36" s="19" t="n">
        <v>6710</v>
      </c>
      <c r="E36" s="18" t="n">
        <v>499.01241781</v>
      </c>
      <c r="F36" s="20" t="n">
        <v>2.34890426</v>
      </c>
      <c r="G36" s="18" t="n">
        <v>437.81290242</v>
      </c>
      <c r="H36" s="20" t="n">
        <v>6.26690414</v>
      </c>
      <c r="I36" s="18" t="s">
        <v>481</v>
      </c>
      <c r="J36" s="20" t="s">
        <v>481</v>
      </c>
      <c r="K36" s="18" t="s">
        <v>481</v>
      </c>
      <c r="L36" s="20" t="s">
        <v>481</v>
      </c>
      <c r="M36" s="18" t="s">
        <v>481</v>
      </c>
      <c r="N36" s="20" t="s">
        <v>481</v>
      </c>
      <c r="O36" s="18" t="s">
        <v>481</v>
      </c>
      <c r="P36" s="20" t="s">
        <v>481</v>
      </c>
      <c r="Q36" s="18" t="n">
        <v>381.07123282</v>
      </c>
      <c r="R36" s="20" t="n">
        <v>21.60625226</v>
      </c>
    </row>
    <row r="37" spans="1:18">
      <c r="A37" s="15" t="s">
        <v>512</v>
      </c>
      <c r="B37" s="17" t="n">
        <v>5458</v>
      </c>
      <c r="C37" s="18">
        <f>(62.0/B37*100)</f>
        <v/>
      </c>
      <c r="D37" s="19" t="n">
        <v>5396</v>
      </c>
      <c r="E37" s="18" t="n">
        <v>504.26970646</v>
      </c>
      <c r="F37" s="20" t="n">
        <v>3.3353857</v>
      </c>
      <c r="G37" s="18" t="n">
        <v>412.59393475</v>
      </c>
      <c r="H37" s="20" t="n">
        <v>14.50848363</v>
      </c>
      <c r="I37" s="18" t="s">
        <v>481</v>
      </c>
      <c r="J37" s="20" t="s">
        <v>481</v>
      </c>
      <c r="K37" s="18" t="s">
        <v>481</v>
      </c>
      <c r="L37" s="20" t="s">
        <v>481</v>
      </c>
      <c r="M37" s="18" t="s">
        <v>481</v>
      </c>
      <c r="N37" s="20" t="s">
        <v>481</v>
      </c>
      <c r="O37" s="18" t="s">
        <v>481</v>
      </c>
      <c r="P37" s="20" t="s">
        <v>481</v>
      </c>
      <c r="Q37" s="18" t="n">
        <v>388.46505426</v>
      </c>
      <c r="R37" s="20" t="n">
        <v>14.03443748</v>
      </c>
    </row>
    <row r="38" spans="1:18">
      <c r="A38" s="15" t="s">
        <v>513</v>
      </c>
      <c r="B38" s="17" t="n">
        <v>5860</v>
      </c>
      <c r="C38" s="18">
        <f>(16.0/B38*100)</f>
        <v/>
      </c>
      <c r="D38" s="19" t="n">
        <v>5844</v>
      </c>
      <c r="E38" s="18" t="n">
        <v>493.99815073</v>
      </c>
      <c r="F38" s="20" t="n">
        <v>2.97714414</v>
      </c>
      <c r="G38" s="18" t="n">
        <v>379.97936845</v>
      </c>
      <c r="H38" s="20" t="n">
        <v>15.37248298</v>
      </c>
      <c r="I38" s="18" t="s">
        <v>481</v>
      </c>
      <c r="J38" s="20" t="s">
        <v>481</v>
      </c>
      <c r="K38" s="18" t="s">
        <v>481</v>
      </c>
      <c r="L38" s="20" t="s">
        <v>481</v>
      </c>
      <c r="M38" s="18" t="s">
        <v>481</v>
      </c>
      <c r="N38" s="20" t="s">
        <v>481</v>
      </c>
      <c r="O38" s="18" t="s">
        <v>481</v>
      </c>
      <c r="P38" s="20" t="s">
        <v>481</v>
      </c>
      <c r="Q38" s="18" t="n">
        <v>400.8303313</v>
      </c>
      <c r="R38" s="20" t="n">
        <v>16.94658927</v>
      </c>
    </row>
    <row r="39" spans="1:18">
      <c r="A39" s="15" t="s">
        <v>514</v>
      </c>
      <c r="B39" s="17" t="n">
        <v>5895</v>
      </c>
      <c r="C39" s="18">
        <f>(30.0/B39*100)</f>
        <v/>
      </c>
      <c r="D39" s="19" t="n">
        <v>5865</v>
      </c>
      <c r="E39" s="18" t="n">
        <v>445.14761004</v>
      </c>
      <c r="F39" s="20" t="n">
        <v>4.07711083</v>
      </c>
      <c r="G39" s="18" t="n">
        <v>403.32703387</v>
      </c>
      <c r="H39" s="20" t="n">
        <v>4.57525812</v>
      </c>
      <c r="I39" s="18" t="s">
        <v>481</v>
      </c>
      <c r="J39" s="20" t="s">
        <v>481</v>
      </c>
      <c r="K39" s="18" t="s">
        <v>481</v>
      </c>
      <c r="L39" s="20" t="s">
        <v>481</v>
      </c>
      <c r="M39" s="18" t="s">
        <v>481</v>
      </c>
      <c r="N39" s="20" t="s">
        <v>481</v>
      </c>
      <c r="O39" s="18" t="s">
        <v>481</v>
      </c>
      <c r="P39" s="20" t="s">
        <v>481</v>
      </c>
      <c r="Q39" s="18" t="n">
        <v>352.75657357</v>
      </c>
      <c r="R39" s="20" t="n">
        <v>9.856418959999999</v>
      </c>
    </row>
    <row r="40" spans="1:18">
      <c r="A40" s="15" t="s">
        <v>515</v>
      </c>
      <c r="B40" s="17" t="n">
        <v>14157</v>
      </c>
      <c r="C40" s="18">
        <f>(264.0/B40*100)</f>
        <v/>
      </c>
      <c r="D40" s="19" t="n">
        <v>13893</v>
      </c>
      <c r="E40" s="18" t="n">
        <v>501.35405739</v>
      </c>
      <c r="F40" s="20" t="n">
        <v>2.76796676</v>
      </c>
      <c r="G40" s="18" t="n">
        <v>414.23911739</v>
      </c>
      <c r="H40" s="20" t="n">
        <v>13.45083369</v>
      </c>
      <c r="I40" s="18" t="s">
        <v>481</v>
      </c>
      <c r="J40" s="20" t="s">
        <v>481</v>
      </c>
      <c r="K40" s="18" t="s">
        <v>481</v>
      </c>
      <c r="L40" s="20" t="s">
        <v>481</v>
      </c>
      <c r="M40" s="18" t="s">
        <v>481</v>
      </c>
      <c r="N40" s="20" t="s">
        <v>481</v>
      </c>
      <c r="O40" s="18" t="s">
        <v>481</v>
      </c>
      <c r="P40" s="20" t="s">
        <v>481</v>
      </c>
      <c r="Q40" s="18" t="n">
        <v>405.01780234</v>
      </c>
      <c r="R40" s="20" t="n">
        <v>11.21300602</v>
      </c>
    </row>
    <row r="41" spans="1:18">
      <c r="A41" s="15" t="s">
        <v>516</v>
      </c>
      <c r="B41" s="17" t="n">
        <v>5712</v>
      </c>
      <c r="C41" s="18">
        <f>(40.0/B41*100)</f>
        <v/>
      </c>
      <c r="D41" s="19" t="n">
        <v>5672</v>
      </c>
      <c r="E41" s="18" t="n">
        <v>503.27018243</v>
      </c>
      <c r="F41" s="20" t="n">
        <v>3.22359472</v>
      </c>
      <c r="G41" s="18" t="n">
        <v>431.14968425</v>
      </c>
      <c r="H41" s="20" t="n">
        <v>7.70225264</v>
      </c>
      <c r="I41" s="18" t="s">
        <v>481</v>
      </c>
      <c r="J41" s="20" t="s">
        <v>481</v>
      </c>
      <c r="K41" s="18" t="s">
        <v>481</v>
      </c>
      <c r="L41" s="20" t="s">
        <v>481</v>
      </c>
      <c r="M41" s="18" t="s">
        <v>481</v>
      </c>
      <c r="N41" s="20" t="s">
        <v>481</v>
      </c>
      <c r="O41" s="18" t="s">
        <v>481</v>
      </c>
      <c r="P41" s="20" t="s">
        <v>481</v>
      </c>
      <c r="Q41" s="18" t="n">
        <v>390.31301158</v>
      </c>
      <c r="R41" s="20" t="n">
        <v>15.70513948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357.99835464</v>
      </c>
      <c r="F45" s="20" t="n">
        <v>4.25141461</v>
      </c>
      <c r="G45" s="18" t="n">
        <v>346.88187322</v>
      </c>
      <c r="H45" s="20" t="n">
        <v>3.04907894</v>
      </c>
      <c r="I45" s="18" t="s">
        <v>481</v>
      </c>
      <c r="J45" s="20" t="s">
        <v>481</v>
      </c>
      <c r="K45" s="18" t="s">
        <v>481</v>
      </c>
      <c r="L45" s="20" t="s">
        <v>481</v>
      </c>
      <c r="M45" s="18" t="s">
        <v>481</v>
      </c>
      <c r="N45" s="20" t="s">
        <v>481</v>
      </c>
      <c r="O45" s="18" t="n">
        <v>343.85809454</v>
      </c>
      <c r="P45" s="20" t="n">
        <v>27.45237898</v>
      </c>
      <c r="Q45" s="18" t="n">
        <v>330.86073941</v>
      </c>
      <c r="R45" s="20" t="n">
        <v>4.29918278</v>
      </c>
    </row>
    <row r="46" spans="1:18">
      <c r="A46" s="15" t="s">
        <v>521</v>
      </c>
      <c r="B46" s="17" t="n">
        <v>23141</v>
      </c>
      <c r="C46" s="18">
        <f>(1129.0/B46*100)</f>
        <v/>
      </c>
      <c r="D46" s="19" t="n">
        <v>22012</v>
      </c>
      <c r="E46" s="18" t="n">
        <v>419.75443983</v>
      </c>
      <c r="F46" s="20" t="n">
        <v>2.909422</v>
      </c>
      <c r="G46" s="18" t="n">
        <v>370.45021409</v>
      </c>
      <c r="H46" s="20" t="n">
        <v>3.68662512</v>
      </c>
      <c r="I46" s="18" t="s">
        <v>481</v>
      </c>
      <c r="J46" s="20" t="s">
        <v>481</v>
      </c>
      <c r="K46" s="18" t="s">
        <v>481</v>
      </c>
      <c r="L46" s="20" t="s">
        <v>481</v>
      </c>
      <c r="M46" s="18" t="s">
        <v>481</v>
      </c>
      <c r="N46" s="20" t="s">
        <v>481</v>
      </c>
      <c r="O46" s="18" t="s">
        <v>481</v>
      </c>
      <c r="P46" s="20" t="s">
        <v>481</v>
      </c>
      <c r="Q46" s="18" t="n">
        <v>326.58957006</v>
      </c>
      <c r="R46" s="20" t="n">
        <v>5.71680852</v>
      </c>
    </row>
    <row r="47" spans="1:18">
      <c r="A47" s="15" t="s">
        <v>522</v>
      </c>
      <c r="B47" s="17" t="n">
        <v>5928</v>
      </c>
      <c r="C47" s="18">
        <f>(70.0/B47*100)</f>
        <v/>
      </c>
      <c r="D47" s="19" t="n">
        <v>5858</v>
      </c>
      <c r="E47" s="18" t="n">
        <v>440.01333552</v>
      </c>
      <c r="F47" s="20" t="n">
        <v>4.61848933</v>
      </c>
      <c r="G47" s="18" t="n">
        <v>310.95926566</v>
      </c>
      <c r="H47" s="20" t="n">
        <v>11.03268549</v>
      </c>
      <c r="I47" s="18" t="s">
        <v>481</v>
      </c>
      <c r="J47" s="20" t="s">
        <v>481</v>
      </c>
      <c r="K47" s="18" t="s">
        <v>481</v>
      </c>
      <c r="L47" s="20" t="s">
        <v>481</v>
      </c>
      <c r="M47" s="18" t="s">
        <v>481</v>
      </c>
      <c r="N47" s="20" t="s">
        <v>481</v>
      </c>
      <c r="O47" s="18" t="s">
        <v>481</v>
      </c>
      <c r="P47" s="20" t="s">
        <v>481</v>
      </c>
      <c r="Q47" s="18" t="n">
        <v>279.40047355</v>
      </c>
      <c r="R47" s="20" t="n">
        <v>10.44577171</v>
      </c>
    </row>
    <row r="48" spans="1:18">
      <c r="A48" s="15" t="s">
        <v>523</v>
      </c>
      <c r="B48" s="17" t="n">
        <v>9841</v>
      </c>
      <c r="C48" s="18">
        <f>(7.0/B48*100)</f>
        <v/>
      </c>
      <c r="D48" s="19" t="n">
        <v>9834</v>
      </c>
      <c r="E48" s="18" t="n">
        <v>528.55985227</v>
      </c>
      <c r="F48" s="20" t="n">
        <v>4.61064731</v>
      </c>
      <c r="G48" s="18" t="n">
        <v>423.44043406</v>
      </c>
      <c r="H48" s="20" t="n">
        <v>5.69512825</v>
      </c>
      <c r="I48" s="18" t="s">
        <v>481</v>
      </c>
      <c r="J48" s="20" t="s">
        <v>481</v>
      </c>
      <c r="K48" s="18" t="s">
        <v>481</v>
      </c>
      <c r="L48" s="20" t="s">
        <v>481</v>
      </c>
      <c r="M48" s="18" t="s">
        <v>481</v>
      </c>
      <c r="N48" s="20" t="s">
        <v>481</v>
      </c>
      <c r="O48" s="18" t="s">
        <v>481</v>
      </c>
      <c r="P48" s="20" t="s">
        <v>481</v>
      </c>
      <c r="Q48" s="18" t="n">
        <v>403.7866831</v>
      </c>
      <c r="R48" s="20" t="n">
        <v>21.40197319</v>
      </c>
    </row>
    <row r="49" spans="1:18">
      <c r="A49" s="15" t="s">
        <v>524</v>
      </c>
      <c r="B49" s="17" t="n">
        <v>6349</v>
      </c>
      <c r="C49" s="18">
        <f>(56.0/B49*100)</f>
        <v/>
      </c>
      <c r="D49" s="19" t="n">
        <v>6293</v>
      </c>
      <c r="E49" s="18" t="n">
        <v>437.26999472</v>
      </c>
      <c r="F49" s="20" t="n">
        <v>3.44726925</v>
      </c>
      <c r="G49" s="18" t="n">
        <v>392.80382181</v>
      </c>
      <c r="H49" s="20" t="n">
        <v>4.55591817</v>
      </c>
      <c r="I49" s="18" t="s">
        <v>481</v>
      </c>
      <c r="J49" s="20" t="s">
        <v>481</v>
      </c>
      <c r="K49" s="18" t="s">
        <v>481</v>
      </c>
      <c r="L49" s="20" t="s">
        <v>481</v>
      </c>
      <c r="M49" s="18" t="s">
        <v>481</v>
      </c>
      <c r="N49" s="20" t="s">
        <v>481</v>
      </c>
      <c r="O49" s="18" t="n">
        <v>404.93311785</v>
      </c>
      <c r="P49" s="20" t="n">
        <v>56.13292851</v>
      </c>
      <c r="Q49" s="18" t="n">
        <v>343.39343873</v>
      </c>
      <c r="R49" s="20" t="n">
        <v>12.94649367</v>
      </c>
    </row>
    <row r="50" spans="1:18">
      <c r="A50" s="15" t="s">
        <v>525</v>
      </c>
      <c r="B50" s="17" t="n">
        <v>11795</v>
      </c>
      <c r="C50" s="18">
        <f>(218.0/B50*100)</f>
        <v/>
      </c>
      <c r="D50" s="19" t="n">
        <v>11577</v>
      </c>
      <c r="E50" s="18" t="n">
        <v>446.16073745</v>
      </c>
      <c r="F50" s="20" t="n">
        <v>2.80988695</v>
      </c>
      <c r="G50" s="18" t="n">
        <v>394.28563425</v>
      </c>
      <c r="H50" s="20" t="n">
        <v>3.74483515</v>
      </c>
      <c r="I50" s="18" t="s">
        <v>481</v>
      </c>
      <c r="J50" s="20" t="s">
        <v>481</v>
      </c>
      <c r="K50" s="18" t="s">
        <v>481</v>
      </c>
      <c r="L50" s="20" t="s">
        <v>481</v>
      </c>
      <c r="M50" s="18" t="s">
        <v>481</v>
      </c>
      <c r="N50" s="20" t="s">
        <v>481</v>
      </c>
      <c r="O50" s="18" t="s">
        <v>481</v>
      </c>
      <c r="P50" s="20" t="s">
        <v>481</v>
      </c>
      <c r="Q50" s="18" t="n">
        <v>345.53612657</v>
      </c>
      <c r="R50" s="20" t="n">
        <v>10.67104511</v>
      </c>
    </row>
    <row r="51" spans="1:18">
      <c r="A51" s="15" t="s">
        <v>526</v>
      </c>
      <c r="B51" s="17" t="n">
        <v>6866</v>
      </c>
      <c r="C51" s="18">
        <f>(116.0/B51*100)</f>
        <v/>
      </c>
      <c r="D51" s="19" t="n">
        <v>6750</v>
      </c>
      <c r="E51" s="18" t="n">
        <v>441.18552635</v>
      </c>
      <c r="F51" s="20" t="n">
        <v>2.77884264</v>
      </c>
      <c r="G51" s="18" t="n">
        <v>393.95039224</v>
      </c>
      <c r="H51" s="20" t="n">
        <v>3.1096737</v>
      </c>
      <c r="I51" s="18" t="s">
        <v>481</v>
      </c>
      <c r="J51" s="20" t="s">
        <v>481</v>
      </c>
      <c r="K51" s="18" t="s">
        <v>481</v>
      </c>
      <c r="L51" s="20" t="s">
        <v>481</v>
      </c>
      <c r="M51" s="18" t="s">
        <v>481</v>
      </c>
      <c r="N51" s="20" t="s">
        <v>481</v>
      </c>
      <c r="O51" s="18" t="s">
        <v>481</v>
      </c>
      <c r="P51" s="20" t="s">
        <v>481</v>
      </c>
      <c r="Q51" s="18" t="n">
        <v>390.82745481</v>
      </c>
      <c r="R51" s="20" t="n">
        <v>8.48443788</v>
      </c>
    </row>
    <row r="52" spans="1:18">
      <c r="A52" s="15" t="s">
        <v>527</v>
      </c>
      <c r="B52" s="17" t="n">
        <v>5809</v>
      </c>
      <c r="C52" s="18">
        <f>(71.0/B52*100)</f>
        <v/>
      </c>
      <c r="D52" s="19" t="n">
        <v>5738</v>
      </c>
      <c r="E52" s="18" t="n">
        <v>489.01683429</v>
      </c>
      <c r="F52" s="20" t="n">
        <v>2.67622102</v>
      </c>
      <c r="G52" s="18" t="n">
        <v>432.68704882</v>
      </c>
      <c r="H52" s="20" t="n">
        <v>11.88751013</v>
      </c>
      <c r="I52" s="18" t="s">
        <v>481</v>
      </c>
      <c r="J52" s="20" t="s">
        <v>481</v>
      </c>
      <c r="K52" s="18" t="s">
        <v>481</v>
      </c>
      <c r="L52" s="20" t="s">
        <v>481</v>
      </c>
      <c r="M52" s="18" t="s">
        <v>481</v>
      </c>
      <c r="N52" s="20" t="s">
        <v>481</v>
      </c>
      <c r="O52" s="18" t="s">
        <v>481</v>
      </c>
      <c r="P52" s="20" t="s">
        <v>481</v>
      </c>
      <c r="Q52" s="18" t="n">
        <v>380.02915437</v>
      </c>
      <c r="R52" s="20" t="n">
        <v>14.99187531</v>
      </c>
    </row>
    <row r="53" spans="1:18">
      <c r="A53" s="15" t="s">
        <v>528</v>
      </c>
      <c r="B53" s="17" t="n">
        <v>5571</v>
      </c>
      <c r="C53" s="18">
        <f>(84.0/B53*100)</f>
        <v/>
      </c>
      <c r="D53" s="19" t="n">
        <v>5487</v>
      </c>
      <c r="E53" s="18" t="n">
        <v>447.77385689</v>
      </c>
      <c r="F53" s="20" t="n">
        <v>1.78168749</v>
      </c>
      <c r="G53" s="18" t="n">
        <v>371.65562165</v>
      </c>
      <c r="H53" s="20" t="n">
        <v>7.73187308</v>
      </c>
      <c r="I53" s="18" t="s">
        <v>481</v>
      </c>
      <c r="J53" s="20" t="s">
        <v>481</v>
      </c>
      <c r="K53" s="18" t="s">
        <v>481</v>
      </c>
      <c r="L53" s="20" t="s">
        <v>481</v>
      </c>
      <c r="M53" s="18" t="s">
        <v>481</v>
      </c>
      <c r="N53" s="20" t="s">
        <v>481</v>
      </c>
      <c r="O53" s="18" t="s">
        <v>481</v>
      </c>
      <c r="P53" s="20" t="s">
        <v>481</v>
      </c>
      <c r="Q53" s="18" t="n">
        <v>329.8358457</v>
      </c>
      <c r="R53" s="20" t="n">
        <v>12.40808057</v>
      </c>
    </row>
    <row r="54" spans="1:18">
      <c r="A54" s="15" t="s">
        <v>529</v>
      </c>
      <c r="B54" s="17" t="n">
        <v>4740</v>
      </c>
      <c r="C54" s="18">
        <f>(38.0/B54*100)</f>
        <v/>
      </c>
      <c r="D54" s="19" t="n">
        <v>4702</v>
      </c>
      <c r="E54" s="18" t="n">
        <v>373.37830352</v>
      </c>
      <c r="F54" s="20" t="n">
        <v>3.51382599</v>
      </c>
      <c r="G54" s="18" t="n">
        <v>333.49043325</v>
      </c>
      <c r="H54" s="20" t="n">
        <v>3.47097237</v>
      </c>
      <c r="I54" s="18" t="s">
        <v>481</v>
      </c>
      <c r="J54" s="20" t="s">
        <v>481</v>
      </c>
      <c r="K54" s="18" t="s">
        <v>481</v>
      </c>
      <c r="L54" s="20" t="s">
        <v>481</v>
      </c>
      <c r="M54" s="18" t="s">
        <v>481</v>
      </c>
      <c r="N54" s="20" t="s">
        <v>481</v>
      </c>
      <c r="O54" s="18" t="s">
        <v>481</v>
      </c>
      <c r="P54" s="20" t="s">
        <v>481</v>
      </c>
      <c r="Q54" s="18" t="n">
        <v>305.37546898</v>
      </c>
      <c r="R54" s="20" t="n">
        <v>5.52171354</v>
      </c>
    </row>
    <row r="55" spans="1:18">
      <c r="A55" s="15" t="s">
        <v>530</v>
      </c>
      <c r="B55" s="17" t="n">
        <v>5316</v>
      </c>
      <c r="C55" s="18">
        <f>(22.0/B55*100)</f>
        <v/>
      </c>
      <c r="D55" s="19" t="n">
        <v>5294</v>
      </c>
      <c r="E55" s="18" t="n">
        <v>412.04003836</v>
      </c>
      <c r="F55" s="20" t="n">
        <v>2.97922766</v>
      </c>
      <c r="G55" s="18" t="n">
        <v>352.28051942</v>
      </c>
      <c r="H55" s="20" t="n">
        <v>5.30733768</v>
      </c>
      <c r="I55" s="18" t="s">
        <v>481</v>
      </c>
      <c r="J55" s="20" t="s">
        <v>481</v>
      </c>
      <c r="K55" s="18" t="s">
        <v>481</v>
      </c>
      <c r="L55" s="20" t="s">
        <v>481</v>
      </c>
      <c r="M55" s="18" t="n">
        <v>495.7153</v>
      </c>
      <c r="N55" s="20" t="n">
        <v>72.06416769</v>
      </c>
      <c r="O55" s="18" t="n">
        <v>294.62841718</v>
      </c>
      <c r="P55" s="20" t="n">
        <v>32.46719157</v>
      </c>
      <c r="Q55" s="18" t="n">
        <v>313.18151599</v>
      </c>
      <c r="R55" s="20" t="n">
        <v>10.99556066</v>
      </c>
    </row>
    <row r="56" spans="1:18">
      <c r="A56" s="15" t="s">
        <v>531</v>
      </c>
      <c r="B56" s="17" t="n">
        <v>5359</v>
      </c>
      <c r="C56" s="18">
        <f>(76.0/B56*100)</f>
        <v/>
      </c>
      <c r="D56" s="19" t="n">
        <v>5283</v>
      </c>
      <c r="E56" s="18" t="n">
        <v>529.64440324</v>
      </c>
      <c r="F56" s="20" t="n">
        <v>2.63305345</v>
      </c>
      <c r="G56" s="18" t="n">
        <v>421.94098733</v>
      </c>
      <c r="H56" s="20" t="n">
        <v>11.7787157</v>
      </c>
      <c r="I56" s="18" t="s">
        <v>481</v>
      </c>
      <c r="J56" s="20" t="s">
        <v>481</v>
      </c>
      <c r="K56" s="18" t="s">
        <v>481</v>
      </c>
      <c r="L56" s="20" t="s">
        <v>481</v>
      </c>
      <c r="M56" s="18" t="s">
        <v>481</v>
      </c>
      <c r="N56" s="20" t="s">
        <v>481</v>
      </c>
      <c r="O56" s="18" t="s">
        <v>481</v>
      </c>
      <c r="P56" s="20" t="s">
        <v>481</v>
      </c>
      <c r="Q56" s="18" t="n">
        <v>503.26108457</v>
      </c>
      <c r="R56" s="20" t="n">
        <v>17.25011109</v>
      </c>
    </row>
    <row r="57" spans="1:18">
      <c r="A57" s="15" t="s">
        <v>532</v>
      </c>
      <c r="B57" s="17" t="n">
        <v>6513</v>
      </c>
      <c r="C57" s="18">
        <f>(0.0/B57*100)</f>
        <v/>
      </c>
      <c r="D57" s="19" t="n">
        <v>6513</v>
      </c>
      <c r="E57" s="18" t="n">
        <v>426.06202058</v>
      </c>
      <c r="F57" s="20" t="n">
        <v>3.15828426</v>
      </c>
      <c r="G57" s="18" t="n">
        <v>384.14405502</v>
      </c>
      <c r="H57" s="20" t="n">
        <v>3.1871319</v>
      </c>
      <c r="I57" s="18" t="s">
        <v>481</v>
      </c>
      <c r="J57" s="20" t="s">
        <v>481</v>
      </c>
      <c r="K57" s="18" t="s">
        <v>481</v>
      </c>
      <c r="L57" s="20" t="s">
        <v>481</v>
      </c>
      <c r="M57" s="18" t="s">
        <v>481</v>
      </c>
      <c r="N57" s="20" t="s">
        <v>481</v>
      </c>
      <c r="O57" s="18" t="n">
        <v>273.288</v>
      </c>
      <c r="P57" s="20" t="n">
        <v>43.16667239</v>
      </c>
      <c r="Q57" s="18" t="n">
        <v>349.10314724</v>
      </c>
      <c r="R57" s="20" t="n">
        <v>10.18913348</v>
      </c>
    </row>
    <row r="58" spans="1:18">
      <c r="A58" s="15" t="s">
        <v>533</v>
      </c>
      <c r="B58" s="17" t="n">
        <v>7267</v>
      </c>
      <c r="C58" s="18">
        <f>(10.0/B58*100)</f>
        <v/>
      </c>
      <c r="D58" s="19" t="n">
        <v>7257</v>
      </c>
      <c r="E58" s="18" t="n">
        <v>423.39866075</v>
      </c>
      <c r="F58" s="20" t="n">
        <v>2.93331218</v>
      </c>
      <c r="G58" s="18" t="n">
        <v>369.84647192</v>
      </c>
      <c r="H58" s="20" t="n">
        <v>4.37628751</v>
      </c>
      <c r="I58" s="18" t="s">
        <v>481</v>
      </c>
      <c r="J58" s="20" t="s">
        <v>481</v>
      </c>
      <c r="K58" s="18" t="s">
        <v>481</v>
      </c>
      <c r="L58" s="20" t="s">
        <v>481</v>
      </c>
      <c r="M58" s="18" t="s">
        <v>481</v>
      </c>
      <c r="N58" s="20" t="s">
        <v>481</v>
      </c>
      <c r="O58" s="18" t="n">
        <v>271.08840863</v>
      </c>
      <c r="P58" s="20" t="n">
        <v>18.28038058</v>
      </c>
      <c r="Q58" s="18" t="n">
        <v>329.57996865</v>
      </c>
      <c r="R58" s="20" t="n">
        <v>12.17295041</v>
      </c>
    </row>
    <row r="59" spans="1:18">
      <c r="A59" s="15" t="s">
        <v>534</v>
      </c>
      <c r="B59" s="17" t="n">
        <v>4826</v>
      </c>
      <c r="C59" s="18">
        <f>(26.0/B59*100)</f>
        <v/>
      </c>
      <c r="D59" s="19" t="n">
        <v>4800</v>
      </c>
      <c r="E59" s="18" t="n">
        <v>353.32364049</v>
      </c>
      <c r="F59" s="20" t="n">
        <v>1.51710314</v>
      </c>
      <c r="G59" s="18" t="n">
        <v>317.00422461</v>
      </c>
      <c r="H59" s="20" t="n">
        <v>5.46698508</v>
      </c>
      <c r="I59" s="18" t="s">
        <v>481</v>
      </c>
      <c r="J59" s="20" t="s">
        <v>481</v>
      </c>
      <c r="K59" s="18" t="s">
        <v>481</v>
      </c>
      <c r="L59" s="20" t="s">
        <v>481</v>
      </c>
      <c r="M59" s="18" t="s">
        <v>481</v>
      </c>
      <c r="N59" s="20" t="s">
        <v>481</v>
      </c>
      <c r="O59" s="18" t="n">
        <v>254.60971501</v>
      </c>
      <c r="P59" s="20" t="n">
        <v>20.67148719</v>
      </c>
      <c r="Q59" s="18" t="n">
        <v>261.22024762</v>
      </c>
      <c r="R59" s="20" t="n">
        <v>9.997047070000001</v>
      </c>
    </row>
    <row r="60" spans="1:18">
      <c r="A60" s="15" t="s">
        <v>535</v>
      </c>
      <c r="B60" s="17" t="n">
        <v>4546</v>
      </c>
      <c r="C60" s="18">
        <f>(15.0/B60*100)</f>
        <v/>
      </c>
      <c r="D60" s="19" t="n">
        <v>4531</v>
      </c>
      <c r="E60" s="18" t="n">
        <v>362.39401148</v>
      </c>
      <c r="F60" s="20" t="n">
        <v>4.75121378</v>
      </c>
      <c r="G60" s="18" t="n">
        <v>295.83646262</v>
      </c>
      <c r="H60" s="20" t="n">
        <v>5.67466275</v>
      </c>
      <c r="I60" s="18" t="s">
        <v>481</v>
      </c>
      <c r="J60" s="20" t="s">
        <v>481</v>
      </c>
      <c r="K60" s="18" t="s">
        <v>481</v>
      </c>
      <c r="L60" s="20" t="s">
        <v>481</v>
      </c>
      <c r="M60" s="18" t="s">
        <v>481</v>
      </c>
      <c r="N60" s="20" t="s">
        <v>481</v>
      </c>
      <c r="O60" s="18" t="n">
        <v>212.70179477</v>
      </c>
      <c r="P60" s="20" t="n">
        <v>30.50823257</v>
      </c>
      <c r="Q60" s="18" t="n">
        <v>263.07560953</v>
      </c>
      <c r="R60" s="20" t="n">
        <v>14.88300385</v>
      </c>
    </row>
    <row r="61" spans="1:18">
      <c r="A61" s="15" t="s">
        <v>536</v>
      </c>
      <c r="B61" s="17" t="n">
        <v>6525</v>
      </c>
      <c r="C61" s="18">
        <f>(135.0/B61*100)</f>
        <v/>
      </c>
      <c r="D61" s="19" t="n">
        <v>6390</v>
      </c>
      <c r="E61" s="18" t="n">
        <v>476.03563051</v>
      </c>
      <c r="F61" s="20" t="n">
        <v>2.68574785</v>
      </c>
      <c r="G61" s="18" t="n">
        <v>402.24397221</v>
      </c>
      <c r="H61" s="20" t="n">
        <v>8.680250559999999</v>
      </c>
      <c r="I61" s="18" t="s">
        <v>481</v>
      </c>
      <c r="J61" s="20" t="s">
        <v>481</v>
      </c>
      <c r="K61" s="18" t="s">
        <v>481</v>
      </c>
      <c r="L61" s="20" t="s">
        <v>481</v>
      </c>
      <c r="M61" s="18" t="s">
        <v>481</v>
      </c>
      <c r="N61" s="20" t="s">
        <v>481</v>
      </c>
      <c r="O61" s="18" t="s">
        <v>481</v>
      </c>
      <c r="P61" s="20" t="s">
        <v>481</v>
      </c>
      <c r="Q61" s="18" t="n">
        <v>375.57982879</v>
      </c>
      <c r="R61" s="20" t="n">
        <v>14.99643706</v>
      </c>
    </row>
    <row r="62" spans="1:18">
      <c r="A62" s="15" t="s">
        <v>537</v>
      </c>
      <c r="B62" s="17" t="n">
        <v>4476</v>
      </c>
      <c r="C62" s="18">
        <f>(3.0/B62*100)</f>
        <v/>
      </c>
      <c r="D62" s="19" t="n">
        <v>4473</v>
      </c>
      <c r="E62" s="18" t="n">
        <v>509.79733417</v>
      </c>
      <c r="F62" s="20" t="n">
        <v>1.29073288</v>
      </c>
      <c r="G62" s="18" t="n">
        <v>454.4828103</v>
      </c>
      <c r="H62" s="20" t="n">
        <v>10.71019149</v>
      </c>
      <c r="I62" s="18" t="s">
        <v>481</v>
      </c>
      <c r="J62" s="20" t="s">
        <v>481</v>
      </c>
      <c r="K62" s="18" t="s">
        <v>481</v>
      </c>
      <c r="L62" s="20" t="s">
        <v>481</v>
      </c>
      <c r="M62" s="18" t="s">
        <v>481</v>
      </c>
      <c r="N62" s="20" t="s">
        <v>481</v>
      </c>
      <c r="O62" s="18" t="s">
        <v>481</v>
      </c>
      <c r="P62" s="20" t="s">
        <v>481</v>
      </c>
      <c r="Q62" s="18" t="n">
        <v>462.55389266</v>
      </c>
      <c r="R62" s="20" t="n">
        <v>30.98553354</v>
      </c>
    </row>
    <row r="63" spans="1:18">
      <c r="A63" s="15" t="s">
        <v>538</v>
      </c>
      <c r="B63" s="17" t="n">
        <v>5324</v>
      </c>
      <c r="C63" s="18">
        <f>(13.0/B63*100)</f>
        <v/>
      </c>
      <c r="D63" s="19" t="n">
        <v>5311</v>
      </c>
      <c r="E63" s="18" t="n">
        <v>358.09841088</v>
      </c>
      <c r="F63" s="20" t="n">
        <v>1.43887622</v>
      </c>
      <c r="G63" s="18" t="n">
        <v>289.8738301</v>
      </c>
      <c r="H63" s="20" t="n">
        <v>7.02733656</v>
      </c>
      <c r="I63" s="18" t="s">
        <v>481</v>
      </c>
      <c r="J63" s="20" t="s">
        <v>481</v>
      </c>
      <c r="K63" s="18" t="s">
        <v>481</v>
      </c>
      <c r="L63" s="20" t="s">
        <v>481</v>
      </c>
      <c r="M63" s="18" t="s">
        <v>481</v>
      </c>
      <c r="N63" s="20" t="s">
        <v>481</v>
      </c>
      <c r="O63" s="18" t="n">
        <v>228.63059391</v>
      </c>
      <c r="P63" s="20" t="n">
        <v>26.51775123</v>
      </c>
      <c r="Q63" s="18" t="n">
        <v>272.31073976</v>
      </c>
      <c r="R63" s="20" t="n">
        <v>8.44939434</v>
      </c>
    </row>
    <row r="64" spans="1:18">
      <c r="A64" s="15" t="s">
        <v>539</v>
      </c>
      <c r="B64" s="17" t="n">
        <v>3634</v>
      </c>
      <c r="C64" s="18">
        <f>(3.0/B64*100)</f>
        <v/>
      </c>
      <c r="D64" s="19" t="n">
        <v>3631</v>
      </c>
      <c r="E64" s="18" t="n">
        <v>452.6268718</v>
      </c>
      <c r="F64" s="20" t="n">
        <v>1.83448087</v>
      </c>
      <c r="G64" s="18" t="n">
        <v>299.74456514</v>
      </c>
      <c r="H64" s="20" t="n">
        <v>15.02378164</v>
      </c>
      <c r="I64" s="18" t="s">
        <v>481</v>
      </c>
      <c r="J64" s="20" t="s">
        <v>481</v>
      </c>
      <c r="K64" s="18" t="s">
        <v>481</v>
      </c>
      <c r="L64" s="20" t="s">
        <v>481</v>
      </c>
      <c r="M64" s="18" t="s">
        <v>481</v>
      </c>
      <c r="N64" s="20" t="s">
        <v>481</v>
      </c>
      <c r="O64" s="18" t="n">
        <v>319.4503</v>
      </c>
      <c r="P64" s="20" t="n">
        <v>19.6672448</v>
      </c>
      <c r="Q64" s="18" t="n">
        <v>294.36618444</v>
      </c>
      <c r="R64" s="20" t="n">
        <v>21.20734366</v>
      </c>
    </row>
    <row r="65" spans="1:18">
      <c r="A65" s="15" t="s">
        <v>540</v>
      </c>
      <c r="B65" s="17" t="n">
        <v>5325</v>
      </c>
      <c r="C65" s="18">
        <f>(14.0/B65*100)</f>
        <v/>
      </c>
      <c r="D65" s="19" t="n">
        <v>5311</v>
      </c>
      <c r="E65" s="18" t="n">
        <v>428.01532948</v>
      </c>
      <c r="F65" s="20" t="n">
        <v>2.65317929</v>
      </c>
      <c r="G65" s="18" t="n">
        <v>362.80270281</v>
      </c>
      <c r="H65" s="20" t="n">
        <v>4.49454638</v>
      </c>
      <c r="I65" s="18" t="s">
        <v>481</v>
      </c>
      <c r="J65" s="20" t="s">
        <v>481</v>
      </c>
      <c r="K65" s="18" t="s">
        <v>481</v>
      </c>
      <c r="L65" s="20" t="s">
        <v>481</v>
      </c>
      <c r="M65" s="18" t="n">
        <v>363.89928257</v>
      </c>
      <c r="N65" s="20" t="n">
        <v>32.78405445</v>
      </c>
      <c r="O65" s="18" t="n">
        <v>187.7048</v>
      </c>
      <c r="P65" s="20" t="n">
        <v>86.31724404000001</v>
      </c>
      <c r="Q65" s="18" t="n">
        <v>316.34455493</v>
      </c>
      <c r="R65" s="20" t="n">
        <v>8.613082609999999</v>
      </c>
    </row>
    <row r="66" spans="1:18">
      <c r="A66" s="15" t="s">
        <v>541</v>
      </c>
      <c r="B66" s="17" t="n">
        <v>5665</v>
      </c>
      <c r="C66" s="18">
        <f>(74.0/B66*100)</f>
        <v/>
      </c>
      <c r="D66" s="19" t="n">
        <v>5591</v>
      </c>
      <c r="E66" s="18" t="n">
        <v>432.6886104</v>
      </c>
      <c r="F66" s="20" t="n">
        <v>1.81910897</v>
      </c>
      <c r="G66" s="18" t="n">
        <v>395.52710335</v>
      </c>
      <c r="H66" s="20" t="n">
        <v>4.71163503</v>
      </c>
      <c r="I66" s="18" t="s">
        <v>481</v>
      </c>
      <c r="J66" s="20" t="s">
        <v>481</v>
      </c>
      <c r="K66" s="18" t="s">
        <v>481</v>
      </c>
      <c r="L66" s="20" t="s">
        <v>481</v>
      </c>
      <c r="M66" s="18" t="s">
        <v>481</v>
      </c>
      <c r="N66" s="20" t="s">
        <v>481</v>
      </c>
      <c r="O66" s="18" t="s">
        <v>481</v>
      </c>
      <c r="P66" s="20" t="s">
        <v>481</v>
      </c>
      <c r="Q66" s="18" t="n">
        <v>344.88257993</v>
      </c>
      <c r="R66" s="20" t="n">
        <v>9.342289040000001</v>
      </c>
    </row>
    <row r="67" spans="1:18">
      <c r="A67" s="15" t="s">
        <v>542</v>
      </c>
      <c r="B67" s="17" t="n">
        <v>6971</v>
      </c>
      <c r="C67" s="18">
        <f>(21.0/B67*100)</f>
        <v/>
      </c>
      <c r="D67" s="19" t="n">
        <v>6950</v>
      </c>
      <c r="E67" s="18" t="n">
        <v>435.11207438</v>
      </c>
      <c r="F67" s="20" t="n">
        <v>3.68480059</v>
      </c>
      <c r="G67" s="18" t="n">
        <v>366.5500289</v>
      </c>
      <c r="H67" s="20" t="n">
        <v>2.84626504</v>
      </c>
      <c r="I67" s="18" t="s">
        <v>481</v>
      </c>
      <c r="J67" s="20" t="s">
        <v>481</v>
      </c>
      <c r="K67" s="18" t="s">
        <v>481</v>
      </c>
      <c r="L67" s="20" t="s">
        <v>481</v>
      </c>
      <c r="M67" s="18" t="s">
        <v>481</v>
      </c>
      <c r="N67" s="20" t="s">
        <v>481</v>
      </c>
      <c r="O67" s="18" t="s">
        <v>481</v>
      </c>
      <c r="P67" s="20" t="s">
        <v>481</v>
      </c>
      <c r="Q67" s="18" t="n">
        <v>290.60037073</v>
      </c>
      <c r="R67" s="20" t="n">
        <v>9.14822199</v>
      </c>
    </row>
    <row r="68" spans="1:18">
      <c r="A68" s="15" t="s">
        <v>543</v>
      </c>
      <c r="B68" s="17" t="n">
        <v>12083</v>
      </c>
      <c r="C68" s="18">
        <f>(27.0/B68*100)</f>
        <v/>
      </c>
      <c r="D68" s="19" t="n">
        <v>12056</v>
      </c>
      <c r="E68" s="18" t="n">
        <v>411.85893922</v>
      </c>
      <c r="F68" s="20" t="n">
        <v>1.14202407</v>
      </c>
      <c r="G68" s="18" t="n">
        <v>311.02334718</v>
      </c>
      <c r="H68" s="20" t="n">
        <v>4.19755507</v>
      </c>
      <c r="I68" s="18" t="s">
        <v>481</v>
      </c>
      <c r="J68" s="20" t="s">
        <v>481</v>
      </c>
      <c r="K68" s="18" t="s">
        <v>481</v>
      </c>
      <c r="L68" s="20" t="s">
        <v>481</v>
      </c>
      <c r="M68" s="18" t="s">
        <v>481</v>
      </c>
      <c r="N68" s="20" t="s">
        <v>481</v>
      </c>
      <c r="O68" s="18" t="s">
        <v>481</v>
      </c>
      <c r="P68" s="20" t="s">
        <v>481</v>
      </c>
      <c r="Q68" s="18" t="n">
        <v>285.36684024</v>
      </c>
      <c r="R68" s="20" t="n">
        <v>6.52188534</v>
      </c>
    </row>
    <row r="69" spans="1:18">
      <c r="A69" s="15" t="s">
        <v>544</v>
      </c>
      <c r="B69" s="17" t="n">
        <v>4876</v>
      </c>
      <c r="C69" s="18">
        <f>(0.0/B69*100)</f>
        <v/>
      </c>
      <c r="D69" s="19" t="n">
        <v>4876</v>
      </c>
      <c r="E69" s="18" t="n">
        <v>441.70055389</v>
      </c>
      <c r="F69" s="20" t="n">
        <v>3.97212563</v>
      </c>
      <c r="G69" s="18" t="n">
        <v>387.22787398</v>
      </c>
      <c r="H69" s="20" t="n">
        <v>5.84331608</v>
      </c>
      <c r="I69" s="18" t="s">
        <v>481</v>
      </c>
      <c r="J69" s="20" t="s">
        <v>481</v>
      </c>
      <c r="K69" s="18" t="s">
        <v>481</v>
      </c>
      <c r="L69" s="20" t="s">
        <v>481</v>
      </c>
      <c r="M69" s="18" t="s">
        <v>481</v>
      </c>
      <c r="N69" s="20" t="s">
        <v>481</v>
      </c>
      <c r="O69" s="18" t="s">
        <v>481</v>
      </c>
      <c r="P69" s="20" t="s">
        <v>481</v>
      </c>
      <c r="Q69" s="18" t="n">
        <v>279.33647794</v>
      </c>
      <c r="R69" s="20" t="n">
        <v>21.78109484</v>
      </c>
    </row>
    <row r="70" spans="1:18">
      <c r="A70" s="15" t="s">
        <v>545</v>
      </c>
      <c r="B70" s="17" t="n">
        <v>6036</v>
      </c>
      <c r="C70" s="18">
        <f>(223.0/B70*100)</f>
        <v/>
      </c>
      <c r="D70" s="19" t="n">
        <v>5813</v>
      </c>
      <c r="E70" s="18" t="n">
        <v>498.58297387</v>
      </c>
      <c r="F70" s="20" t="n">
        <v>3.11595522</v>
      </c>
      <c r="G70" s="18" t="n">
        <v>448.9643293</v>
      </c>
      <c r="H70" s="20" t="n">
        <v>11.29155042</v>
      </c>
      <c r="I70" s="18" t="s">
        <v>481</v>
      </c>
      <c r="J70" s="20" t="s">
        <v>481</v>
      </c>
      <c r="K70" s="18" t="s">
        <v>481</v>
      </c>
      <c r="L70" s="20" t="s">
        <v>481</v>
      </c>
      <c r="M70" s="18" t="s">
        <v>481</v>
      </c>
      <c r="N70" s="20" t="s">
        <v>481</v>
      </c>
      <c r="O70" s="18" t="s">
        <v>481</v>
      </c>
      <c r="P70" s="20" t="s">
        <v>481</v>
      </c>
      <c r="Q70" s="18" t="n">
        <v>424.83378859</v>
      </c>
      <c r="R70" s="20" t="n">
        <v>13.11528197</v>
      </c>
    </row>
    <row r="71" spans="1:18">
      <c r="A71" s="15" t="s">
        <v>546</v>
      </c>
      <c r="B71" s="17" t="n">
        <v>6115</v>
      </c>
      <c r="C71" s="18">
        <f>(17.0/B71*100)</f>
        <v/>
      </c>
      <c r="D71" s="19" t="n">
        <v>6098</v>
      </c>
      <c r="E71" s="18" t="n">
        <v>538.5084798300001</v>
      </c>
      <c r="F71" s="20" t="n">
        <v>1.61876759</v>
      </c>
      <c r="G71" s="18" t="n">
        <v>421.33807954</v>
      </c>
      <c r="H71" s="20" t="n">
        <v>9.31000016</v>
      </c>
      <c r="I71" s="18" t="s">
        <v>481</v>
      </c>
      <c r="J71" s="20" t="s">
        <v>481</v>
      </c>
      <c r="K71" s="18" t="s">
        <v>481</v>
      </c>
      <c r="L71" s="20" t="s">
        <v>481</v>
      </c>
      <c r="M71" s="18" t="s">
        <v>481</v>
      </c>
      <c r="N71" s="20" t="s">
        <v>481</v>
      </c>
      <c r="O71" s="18" t="s">
        <v>481</v>
      </c>
      <c r="P71" s="20" t="s">
        <v>481</v>
      </c>
      <c r="Q71" s="18" t="n">
        <v>446.39769185</v>
      </c>
      <c r="R71" s="20" t="n">
        <v>24.89357147</v>
      </c>
    </row>
    <row r="72" spans="1:18">
      <c r="A72" s="15" t="s">
        <v>547</v>
      </c>
      <c r="B72" s="17" t="n">
        <v>7708</v>
      </c>
      <c r="C72" s="18">
        <f>(5.0/B72*100)</f>
        <v/>
      </c>
      <c r="D72" s="19" t="n">
        <v>7703</v>
      </c>
      <c r="E72" s="18" t="n">
        <v>499.43049113</v>
      </c>
      <c r="F72" s="20" t="n">
        <v>2.50232287</v>
      </c>
      <c r="G72" s="18" t="n">
        <v>448.68166976</v>
      </c>
      <c r="H72" s="20" t="n">
        <v>7.3156193</v>
      </c>
      <c r="I72" s="18" t="s">
        <v>481</v>
      </c>
      <c r="J72" s="20" t="s">
        <v>481</v>
      </c>
      <c r="K72" s="18" t="s">
        <v>481</v>
      </c>
      <c r="L72" s="20" t="s">
        <v>481</v>
      </c>
      <c r="M72" s="18" t="s">
        <v>481</v>
      </c>
      <c r="N72" s="20" t="s">
        <v>481</v>
      </c>
      <c r="O72" s="18" t="s">
        <v>481</v>
      </c>
      <c r="P72" s="20" t="s">
        <v>481</v>
      </c>
      <c r="Q72" s="18" t="n">
        <v>447.17961336</v>
      </c>
      <c r="R72" s="20" t="n">
        <v>28.96901113</v>
      </c>
    </row>
    <row r="73" spans="1:18">
      <c r="A73" s="15" t="s">
        <v>548</v>
      </c>
      <c r="B73" s="17" t="n">
        <v>8249</v>
      </c>
      <c r="C73" s="18">
        <f>(143.0/B73*100)</f>
        <v/>
      </c>
      <c r="D73" s="19" t="n">
        <v>8106</v>
      </c>
      <c r="E73" s="18" t="n">
        <v>420.82366736</v>
      </c>
      <c r="F73" s="20" t="n">
        <v>3.92192393</v>
      </c>
      <c r="G73" s="18" t="n">
        <v>384.30814258</v>
      </c>
      <c r="H73" s="20" t="n">
        <v>3.25795312</v>
      </c>
      <c r="I73" s="18" t="s">
        <v>481</v>
      </c>
      <c r="J73" s="20" t="s">
        <v>481</v>
      </c>
      <c r="K73" s="18" t="s">
        <v>481</v>
      </c>
      <c r="L73" s="20" t="s">
        <v>481</v>
      </c>
      <c r="M73" s="18" t="s">
        <v>481</v>
      </c>
      <c r="N73" s="20" t="s">
        <v>481</v>
      </c>
      <c r="O73" s="18" t="s">
        <v>481</v>
      </c>
      <c r="P73" s="20" t="s">
        <v>481</v>
      </c>
      <c r="Q73" s="18" t="n">
        <v>341.10939764</v>
      </c>
      <c r="R73" s="20" t="n">
        <v>17.4293866</v>
      </c>
    </row>
    <row r="74" spans="1:18">
      <c r="A74" s="15" t="s">
        <v>549</v>
      </c>
      <c r="B74" s="17" t="n">
        <v>4692</v>
      </c>
      <c r="C74" s="18">
        <f>(82.0/B74*100)</f>
        <v/>
      </c>
      <c r="D74" s="19" t="n">
        <v>4610</v>
      </c>
      <c r="E74" s="18" t="n">
        <v>438.49533571</v>
      </c>
      <c r="F74" s="20" t="n">
        <v>1.75086255</v>
      </c>
      <c r="G74" s="18" t="n">
        <v>375.70732216</v>
      </c>
      <c r="H74" s="20" t="n">
        <v>4.35734806</v>
      </c>
      <c r="I74" s="18" t="s">
        <v>481</v>
      </c>
      <c r="J74" s="20" t="s">
        <v>481</v>
      </c>
      <c r="K74" s="18" t="s">
        <v>481</v>
      </c>
      <c r="L74" s="20" t="s">
        <v>481</v>
      </c>
      <c r="M74" s="18" t="s">
        <v>481</v>
      </c>
      <c r="N74" s="20" t="s">
        <v>481</v>
      </c>
      <c r="O74" s="18" t="n">
        <v>274.42989967</v>
      </c>
      <c r="P74" s="20" t="n">
        <v>39.78021062</v>
      </c>
      <c r="Q74" s="18" t="n">
        <v>330.11051889</v>
      </c>
      <c r="R74" s="20" t="n">
        <v>14.40756167</v>
      </c>
    </row>
    <row r="75" spans="1:18">
      <c r="A75" s="15" t="s">
        <v>550</v>
      </c>
      <c r="B75" s="17" t="n">
        <v>5375</v>
      </c>
      <c r="C75" s="18">
        <f>(196.0/B75*100)</f>
        <v/>
      </c>
      <c r="D75" s="19" t="n">
        <v>5179</v>
      </c>
      <c r="E75" s="18" t="n">
        <v>373.87651902</v>
      </c>
      <c r="F75" s="20" t="n">
        <v>3.29706111</v>
      </c>
      <c r="G75" s="18" t="n">
        <v>337.55824716</v>
      </c>
      <c r="H75" s="20" t="n">
        <v>3.89079725</v>
      </c>
      <c r="I75" s="18" t="s">
        <v>481</v>
      </c>
      <c r="J75" s="20" t="s">
        <v>481</v>
      </c>
      <c r="K75" s="18" t="s">
        <v>481</v>
      </c>
      <c r="L75" s="20" t="s">
        <v>481</v>
      </c>
      <c r="M75" s="18" t="s">
        <v>481</v>
      </c>
      <c r="N75" s="20" t="s">
        <v>481</v>
      </c>
      <c r="O75" s="18" t="s">
        <v>481</v>
      </c>
      <c r="P75" s="20" t="s">
        <v>481</v>
      </c>
      <c r="Q75" s="18" t="n">
        <v>301.54903886</v>
      </c>
      <c r="R75" s="20" t="n">
        <v>9.070945910000001</v>
      </c>
    </row>
    <row r="76" spans="1:18">
      <c r="A76" s="15" t="s">
        <v>551</v>
      </c>
      <c r="B76" s="17" t="n">
        <v>14167</v>
      </c>
      <c r="C76" s="18">
        <f>(227.0/B76*100)</f>
        <v/>
      </c>
      <c r="D76" s="19" t="n">
        <v>13940</v>
      </c>
      <c r="E76" s="18" t="n">
        <v>440.47452359</v>
      </c>
      <c r="F76" s="20" t="n">
        <v>2.7896957</v>
      </c>
      <c r="G76" s="18" t="n">
        <v>355.18288784</v>
      </c>
      <c r="H76" s="20" t="n">
        <v>5.61469527</v>
      </c>
      <c r="I76" s="18" t="s">
        <v>481</v>
      </c>
      <c r="J76" s="20" t="s">
        <v>481</v>
      </c>
      <c r="K76" s="18" t="s">
        <v>481</v>
      </c>
      <c r="L76" s="20" t="s">
        <v>481</v>
      </c>
      <c r="M76" s="18" t="s">
        <v>481</v>
      </c>
      <c r="N76" s="20" t="s">
        <v>481</v>
      </c>
      <c r="O76" s="18" t="s">
        <v>481</v>
      </c>
      <c r="P76" s="20" t="s">
        <v>481</v>
      </c>
      <c r="Q76" s="18" t="n">
        <v>343.74364979</v>
      </c>
      <c r="R76" s="20" t="n">
        <v>8.738402130000001</v>
      </c>
    </row>
    <row r="77" spans="1:18">
      <c r="A77" s="15" t="s">
        <v>552</v>
      </c>
      <c r="B77" s="17" t="n">
        <v>6062</v>
      </c>
      <c r="C77" s="18">
        <f>(82.0/B77*100)</f>
        <v/>
      </c>
      <c r="D77" s="19" t="n">
        <v>5980</v>
      </c>
      <c r="E77" s="18" t="n">
        <v>446.82081544</v>
      </c>
      <c r="F77" s="20" t="n">
        <v>2.54914228</v>
      </c>
      <c r="G77" s="18" t="n">
        <v>385.4305416</v>
      </c>
      <c r="H77" s="20" t="n">
        <v>4.82165613</v>
      </c>
      <c r="I77" s="18" t="s">
        <v>481</v>
      </c>
      <c r="J77" s="20" t="s">
        <v>481</v>
      </c>
      <c r="K77" s="18" t="s">
        <v>481</v>
      </c>
      <c r="L77" s="20" t="s">
        <v>481</v>
      </c>
      <c r="M77" s="18" t="s">
        <v>481</v>
      </c>
      <c r="N77" s="20" t="s">
        <v>481</v>
      </c>
      <c r="O77" s="18" t="s">
        <v>481</v>
      </c>
      <c r="P77" s="20" t="s">
        <v>481</v>
      </c>
      <c r="Q77" s="18" t="n">
        <v>337.55483825</v>
      </c>
      <c r="R77" s="20" t="n">
        <v>7.19625096</v>
      </c>
    </row>
    <row r="78" spans="1:18">
      <c r="A78" s="15" t="s">
        <v>553</v>
      </c>
      <c r="B78" s="17" t="n">
        <v>5826</v>
      </c>
      <c r="C78" s="18">
        <f>(0.0/B78*100)</f>
        <v/>
      </c>
      <c r="D78" s="19" t="n">
        <v>5826</v>
      </c>
      <c r="E78" s="18" t="n">
        <v>509.67829205</v>
      </c>
      <c r="F78" s="20" t="n">
        <v>4.67692278</v>
      </c>
      <c r="G78" s="18" t="n">
        <v>468.23331078</v>
      </c>
      <c r="H78" s="20" t="n">
        <v>3.6521882</v>
      </c>
      <c r="I78" s="18" t="s">
        <v>481</v>
      </c>
      <c r="J78" s="20" t="s">
        <v>481</v>
      </c>
      <c r="K78" s="18" t="s">
        <v>481</v>
      </c>
      <c r="L78" s="20" t="s">
        <v>481</v>
      </c>
      <c r="M78" s="18" t="s">
        <v>481</v>
      </c>
      <c r="N78" s="20" t="s">
        <v>481</v>
      </c>
      <c r="O78" s="18" t="n">
        <v>328.7018</v>
      </c>
      <c r="P78" s="20" t="n">
        <v>30.65332839</v>
      </c>
      <c r="Q78" s="18" t="n">
        <v>431.66608918</v>
      </c>
      <c r="R78" s="20" t="n">
        <v>16.41968545</v>
      </c>
    </row>
    <row customHeight="1" ht="25" r="79" spans="1:18">
      <c r="A79" s="15" t="s">
        <v>554</v>
      </c>
      <c r="B79" s="17" t="n">
        <v>1657</v>
      </c>
      <c r="C79" s="18">
        <f>(41.0/B79*100)</f>
        <v/>
      </c>
      <c r="D79" s="19" t="n">
        <v>1616</v>
      </c>
      <c r="E79" s="18" t="n">
        <v>481.60543154</v>
      </c>
      <c r="F79" s="20" t="n">
        <v>7.41889637</v>
      </c>
      <c r="G79" s="18" t="n">
        <v>412.15127973</v>
      </c>
      <c r="H79" s="20" t="n">
        <v>12.44758804</v>
      </c>
      <c r="I79" s="18" t="s">
        <v>481</v>
      </c>
      <c r="J79" s="20" t="s">
        <v>481</v>
      </c>
      <c r="K79" s="18" t="s">
        <v>481</v>
      </c>
      <c r="L79" s="20" t="s">
        <v>481</v>
      </c>
      <c r="M79" s="18" t="s">
        <v>481</v>
      </c>
      <c r="N79" s="20" t="s">
        <v>481</v>
      </c>
      <c r="O79" s="18" t="s">
        <v>481</v>
      </c>
      <c r="P79" s="20" t="s">
        <v>481</v>
      </c>
      <c r="Q79" s="18" t="n">
        <v>349.73791545</v>
      </c>
      <c r="R79" s="20" t="n">
        <v>39.93593581</v>
      </c>
    </row>
    <row r="80" spans="1:18">
      <c r="A80" s="15" t="s">
        <v>555</v>
      </c>
      <c r="B80" s="17" t="n">
        <v>7841</v>
      </c>
      <c r="C80" s="18">
        <f>(0.0/B80*100)</f>
        <v/>
      </c>
      <c r="D80" s="19" t="n">
        <v>7841</v>
      </c>
      <c r="E80" s="18" t="n">
        <v>433.0810745</v>
      </c>
      <c r="F80" s="20" t="n">
        <v>3.41549899</v>
      </c>
      <c r="G80" s="18" t="n">
        <v>400.04172673</v>
      </c>
      <c r="H80" s="20" t="n">
        <v>5.34702428</v>
      </c>
      <c r="I80" s="18" t="s">
        <v>481</v>
      </c>
      <c r="J80" s="20" t="s">
        <v>481</v>
      </c>
      <c r="K80" s="18" t="s">
        <v>481</v>
      </c>
      <c r="L80" s="20" t="s">
        <v>481</v>
      </c>
      <c r="M80" s="18" t="s">
        <v>481</v>
      </c>
      <c r="N80" s="20" t="s">
        <v>481</v>
      </c>
      <c r="O80" s="18" t="s">
        <v>481</v>
      </c>
      <c r="P80" s="20" t="s">
        <v>481</v>
      </c>
      <c r="Q80" s="18" t="n">
        <v>382.41073084</v>
      </c>
      <c r="R80" s="20" t="n">
        <v>35.8641548</v>
      </c>
    </row>
    <row r="81" spans="1:18">
      <c r="A81" s="23" t="s">
        <v>556</v>
      </c>
      <c r="B81" s="17" t="n">
        <v>8861</v>
      </c>
      <c r="C81" s="18">
        <f>(76.0/B81*100)</f>
        <v/>
      </c>
      <c r="D81" s="19" t="n">
        <v>8785</v>
      </c>
      <c r="E81" s="18" t="n">
        <v>444.86070934</v>
      </c>
      <c r="F81" s="20" t="n">
        <v>3.74424138</v>
      </c>
      <c r="G81" s="18" t="n">
        <v>397.6276008</v>
      </c>
      <c r="H81" s="20" t="n">
        <v>3.85058881</v>
      </c>
      <c r="I81" s="18" t="s">
        <v>481</v>
      </c>
      <c r="J81" s="20" t="s">
        <v>481</v>
      </c>
      <c r="K81" s="18" t="s">
        <v>481</v>
      </c>
      <c r="L81" s="20" t="s">
        <v>481</v>
      </c>
      <c r="M81" s="18" t="s">
        <v>481</v>
      </c>
      <c r="N81" s="20" t="s">
        <v>481</v>
      </c>
      <c r="O81" s="18" t="s">
        <v>481</v>
      </c>
      <c r="P81" s="20" t="s">
        <v>481</v>
      </c>
      <c r="Q81" s="18" t="n">
        <v>369.75157615</v>
      </c>
      <c r="R81" s="20" t="n">
        <v>18.20308379</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614</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528.87790841</v>
      </c>
      <c r="F7" s="20" t="n">
        <v>2.32126429</v>
      </c>
      <c r="G7" s="18" t="n">
        <v>490.14815482</v>
      </c>
      <c r="H7" s="20" t="n">
        <v>1.917618</v>
      </c>
      <c r="I7" s="18" t="s">
        <v>481</v>
      </c>
      <c r="J7" s="20" t="s">
        <v>481</v>
      </c>
      <c r="K7" s="18" t="s">
        <v>481</v>
      </c>
      <c r="L7" s="20" t="s">
        <v>481</v>
      </c>
      <c r="M7" s="18" t="s">
        <v>481</v>
      </c>
      <c r="N7" s="20" t="s">
        <v>481</v>
      </c>
      <c r="O7" s="18" t="s">
        <v>481</v>
      </c>
      <c r="P7" s="20" t="s">
        <v>481</v>
      </c>
      <c r="Q7" s="18" t="n">
        <v>419.74226229</v>
      </c>
      <c r="R7" s="20" t="n">
        <v>6.91904188</v>
      </c>
    </row>
    <row r="8" spans="1:18">
      <c r="A8" s="15" t="s">
        <v>483</v>
      </c>
      <c r="B8" s="17" t="n">
        <v>7007</v>
      </c>
      <c r="C8" s="18">
        <f>(20.0/B8*100)</f>
        <v/>
      </c>
      <c r="D8" s="19" t="n">
        <v>6987</v>
      </c>
      <c r="E8" s="18" t="n">
        <v>527.59523347</v>
      </c>
      <c r="F8" s="20" t="n">
        <v>3.04953272</v>
      </c>
      <c r="G8" s="18" t="n">
        <v>462.31899955</v>
      </c>
      <c r="H8" s="20" t="n">
        <v>2.9871822</v>
      </c>
      <c r="I8" s="18" t="s">
        <v>481</v>
      </c>
      <c r="J8" s="20" t="s">
        <v>481</v>
      </c>
      <c r="K8" s="18" t="s">
        <v>481</v>
      </c>
      <c r="L8" s="20" t="s">
        <v>481</v>
      </c>
      <c r="M8" s="18" t="s">
        <v>481</v>
      </c>
      <c r="N8" s="20" t="s">
        <v>481</v>
      </c>
      <c r="O8" s="18" t="s">
        <v>481</v>
      </c>
      <c r="P8" s="20" t="s">
        <v>481</v>
      </c>
      <c r="Q8" s="18" t="n">
        <v>379.09784783</v>
      </c>
      <c r="R8" s="20" t="n">
        <v>9.44281215</v>
      </c>
    </row>
    <row r="9" spans="1:18">
      <c r="A9" s="15" t="s">
        <v>484</v>
      </c>
      <c r="B9" s="17" t="n">
        <v>9651</v>
      </c>
      <c r="C9" s="18">
        <f>(77.0/B9*100)</f>
        <v/>
      </c>
      <c r="D9" s="19" t="n">
        <v>9574</v>
      </c>
      <c r="E9" s="18" t="n">
        <v>533.47453932</v>
      </c>
      <c r="F9" s="20" t="n">
        <v>2.73861153</v>
      </c>
      <c r="G9" s="18" t="n">
        <v>483.60797633</v>
      </c>
      <c r="H9" s="20" t="n">
        <v>2.42381591</v>
      </c>
      <c r="I9" s="18" t="s">
        <v>481</v>
      </c>
      <c r="J9" s="20" t="s">
        <v>481</v>
      </c>
      <c r="K9" s="18" t="s">
        <v>481</v>
      </c>
      <c r="L9" s="20" t="s">
        <v>481</v>
      </c>
      <c r="M9" s="18" t="s">
        <v>481</v>
      </c>
      <c r="N9" s="20" t="s">
        <v>481</v>
      </c>
      <c r="O9" s="18" t="s">
        <v>481</v>
      </c>
      <c r="P9" s="20" t="s">
        <v>481</v>
      </c>
      <c r="Q9" s="18" t="n">
        <v>399.13348547</v>
      </c>
      <c r="R9" s="20" t="n">
        <v>7.37762563</v>
      </c>
    </row>
    <row r="10" spans="1:18">
      <c r="A10" s="15" t="s">
        <v>485</v>
      </c>
      <c r="B10" s="17" t="n">
        <v>20058</v>
      </c>
      <c r="C10" s="18">
        <f>(521.0/B10*100)</f>
        <v/>
      </c>
      <c r="D10" s="19" t="n">
        <v>19537</v>
      </c>
      <c r="E10" s="18" t="n">
        <v>546.25357691</v>
      </c>
      <c r="F10" s="20" t="n">
        <v>2.87129468</v>
      </c>
      <c r="G10" s="18" t="n">
        <v>517.17973452</v>
      </c>
      <c r="H10" s="20" t="n">
        <v>2.24989412</v>
      </c>
      <c r="I10" s="18" t="s">
        <v>481</v>
      </c>
      <c r="J10" s="20" t="s">
        <v>481</v>
      </c>
      <c r="K10" s="18" t="s">
        <v>481</v>
      </c>
      <c r="L10" s="20" t="s">
        <v>481</v>
      </c>
      <c r="M10" s="18" t="s">
        <v>481</v>
      </c>
      <c r="N10" s="20" t="s">
        <v>481</v>
      </c>
      <c r="O10" s="18" t="s">
        <v>481</v>
      </c>
      <c r="P10" s="20" t="s">
        <v>481</v>
      </c>
      <c r="Q10" s="18" t="n">
        <v>446.81102687</v>
      </c>
      <c r="R10" s="20" t="n">
        <v>10.83924807</v>
      </c>
    </row>
    <row r="11" spans="1:18">
      <c r="A11" s="15" t="s">
        <v>486</v>
      </c>
      <c r="B11" s="17" t="n">
        <v>7053</v>
      </c>
      <c r="C11" s="18">
        <f>(45.0/B11*100)</f>
        <v/>
      </c>
      <c r="D11" s="19" t="n">
        <v>7008</v>
      </c>
      <c r="E11" s="18" t="n">
        <v>490.79219316</v>
      </c>
      <c r="F11" s="20" t="n">
        <v>3.1238996</v>
      </c>
      <c r="G11" s="18" t="n">
        <v>439.10523542</v>
      </c>
      <c r="H11" s="20" t="n">
        <v>2.71690517</v>
      </c>
      <c r="I11" s="18" t="s">
        <v>481</v>
      </c>
      <c r="J11" s="20" t="s">
        <v>481</v>
      </c>
      <c r="K11" s="18" t="s">
        <v>481</v>
      </c>
      <c r="L11" s="20" t="s">
        <v>481</v>
      </c>
      <c r="M11" s="18" t="s">
        <v>481</v>
      </c>
      <c r="N11" s="20" t="s">
        <v>481</v>
      </c>
      <c r="O11" s="18" t="s">
        <v>481</v>
      </c>
      <c r="P11" s="20" t="s">
        <v>481</v>
      </c>
      <c r="Q11" s="18" t="n">
        <v>396.42063925</v>
      </c>
      <c r="R11" s="20" t="n">
        <v>11.6508712</v>
      </c>
    </row>
    <row r="12" spans="1:18">
      <c r="A12" s="15" t="s">
        <v>487</v>
      </c>
      <c r="B12" s="17" t="n">
        <v>6894</v>
      </c>
      <c r="C12" s="18">
        <f>(56.0/B12*100)</f>
        <v/>
      </c>
      <c r="D12" s="19" t="n">
        <v>6838</v>
      </c>
      <c r="E12" s="18" t="n">
        <v>514.16473253</v>
      </c>
      <c r="F12" s="20" t="n">
        <v>2.21222808</v>
      </c>
      <c r="G12" s="18" t="n">
        <v>454.22008789</v>
      </c>
      <c r="H12" s="20" t="n">
        <v>3.549297</v>
      </c>
      <c r="I12" s="18" t="s">
        <v>481</v>
      </c>
      <c r="J12" s="20" t="s">
        <v>481</v>
      </c>
      <c r="K12" s="18" t="s">
        <v>481</v>
      </c>
      <c r="L12" s="20" t="s">
        <v>481</v>
      </c>
      <c r="M12" s="18" t="s">
        <v>481</v>
      </c>
      <c r="N12" s="20" t="s">
        <v>481</v>
      </c>
      <c r="O12" s="18" t="s">
        <v>481</v>
      </c>
      <c r="P12" s="20" t="s">
        <v>481</v>
      </c>
      <c r="Q12" s="18" t="n">
        <v>353.38399303</v>
      </c>
      <c r="R12" s="20" t="n">
        <v>8.26977091</v>
      </c>
    </row>
    <row r="13" spans="1:18">
      <c r="A13" s="15" t="s">
        <v>488</v>
      </c>
      <c r="B13" s="17" t="n">
        <v>7161</v>
      </c>
      <c r="C13" s="18">
        <f>(98.0/B13*100)</f>
        <v/>
      </c>
      <c r="D13" s="19" t="n">
        <v>7063</v>
      </c>
      <c r="E13" s="18" t="n">
        <v>525.04233805</v>
      </c>
      <c r="F13" s="20" t="n">
        <v>2.79257469</v>
      </c>
      <c r="G13" s="18" t="n">
        <v>477.74564335</v>
      </c>
      <c r="H13" s="20" t="n">
        <v>2.6781741</v>
      </c>
      <c r="I13" s="18" t="s">
        <v>481</v>
      </c>
      <c r="J13" s="20" t="s">
        <v>481</v>
      </c>
      <c r="K13" s="18" t="s">
        <v>481</v>
      </c>
      <c r="L13" s="20" t="s">
        <v>481</v>
      </c>
      <c r="M13" s="18" t="s">
        <v>481</v>
      </c>
      <c r="N13" s="20" t="s">
        <v>481</v>
      </c>
      <c r="O13" s="18" t="s">
        <v>481</v>
      </c>
      <c r="P13" s="20" t="s">
        <v>481</v>
      </c>
      <c r="Q13" s="18" t="n">
        <v>405.9908256</v>
      </c>
      <c r="R13" s="20" t="n">
        <v>13.26812925</v>
      </c>
    </row>
    <row r="14" spans="1:18">
      <c r="A14" s="15" t="s">
        <v>489</v>
      </c>
      <c r="B14" s="17" t="n">
        <v>5587</v>
      </c>
      <c r="C14" s="18">
        <f>(74.0/B14*100)</f>
        <v/>
      </c>
      <c r="D14" s="19" t="n">
        <v>5513</v>
      </c>
      <c r="E14" s="18" t="n">
        <v>531.9756861</v>
      </c>
      <c r="F14" s="20" t="n">
        <v>2.34528983</v>
      </c>
      <c r="G14" s="18" t="n">
        <v>489.4227786</v>
      </c>
      <c r="H14" s="20" t="n">
        <v>3.16614479</v>
      </c>
      <c r="I14" s="18" t="s">
        <v>481</v>
      </c>
      <c r="J14" s="20" t="s">
        <v>481</v>
      </c>
      <c r="K14" s="18" t="s">
        <v>481</v>
      </c>
      <c r="L14" s="20" t="s">
        <v>481</v>
      </c>
      <c r="M14" s="18" t="s">
        <v>481</v>
      </c>
      <c r="N14" s="20" t="s">
        <v>481</v>
      </c>
      <c r="O14" s="18" t="s">
        <v>481</v>
      </c>
      <c r="P14" s="20" t="s">
        <v>481</v>
      </c>
      <c r="Q14" s="18" t="n">
        <v>414.23807345</v>
      </c>
      <c r="R14" s="20" t="n">
        <v>19.67235427</v>
      </c>
    </row>
    <row r="15" spans="1:18">
      <c r="A15" s="15" t="s">
        <v>490</v>
      </c>
      <c r="B15" s="17" t="n">
        <v>5882</v>
      </c>
      <c r="C15" s="18">
        <f>(53.0/B15*100)</f>
        <v/>
      </c>
      <c r="D15" s="19" t="n">
        <v>5829</v>
      </c>
      <c r="E15" s="18" t="n">
        <v>551.89534163</v>
      </c>
      <c r="F15" s="20" t="n">
        <v>2.55535792</v>
      </c>
      <c r="G15" s="18" t="n">
        <v>504.00840157</v>
      </c>
      <c r="H15" s="20" t="n">
        <v>2.87294217</v>
      </c>
      <c r="I15" s="18" t="s">
        <v>481</v>
      </c>
      <c r="J15" s="20" t="s">
        <v>481</v>
      </c>
      <c r="K15" s="18" t="s">
        <v>481</v>
      </c>
      <c r="L15" s="20" t="s">
        <v>481</v>
      </c>
      <c r="M15" s="18" t="s">
        <v>481</v>
      </c>
      <c r="N15" s="20" t="s">
        <v>481</v>
      </c>
      <c r="O15" s="18" t="s">
        <v>481</v>
      </c>
      <c r="P15" s="20" t="s">
        <v>481</v>
      </c>
      <c r="Q15" s="18" t="n">
        <v>399.74003089</v>
      </c>
      <c r="R15" s="20" t="n">
        <v>13.50923087</v>
      </c>
    </row>
    <row r="16" spans="1:18">
      <c r="A16" s="15" t="s">
        <v>491</v>
      </c>
      <c r="B16" s="17" t="n">
        <v>6108</v>
      </c>
      <c r="C16" s="18">
        <f>(98.0/B16*100)</f>
        <v/>
      </c>
      <c r="D16" s="19" t="n">
        <v>6010</v>
      </c>
      <c r="E16" s="18" t="n">
        <v>537.0984515599999</v>
      </c>
      <c r="F16" s="20" t="n">
        <v>2.60983904</v>
      </c>
      <c r="G16" s="18" t="n">
        <v>440.92328215</v>
      </c>
      <c r="H16" s="20" t="n">
        <v>3.83835938</v>
      </c>
      <c r="I16" s="18" t="s">
        <v>481</v>
      </c>
      <c r="J16" s="20" t="s">
        <v>481</v>
      </c>
      <c r="K16" s="18" t="s">
        <v>481</v>
      </c>
      <c r="L16" s="20" t="s">
        <v>481</v>
      </c>
      <c r="M16" s="18" t="s">
        <v>481</v>
      </c>
      <c r="N16" s="20" t="s">
        <v>481</v>
      </c>
      <c r="O16" s="18" t="s">
        <v>481</v>
      </c>
      <c r="P16" s="20" t="s">
        <v>481</v>
      </c>
      <c r="Q16" s="18" t="n">
        <v>370.6020146</v>
      </c>
      <c r="R16" s="20" t="n">
        <v>14.18445133</v>
      </c>
    </row>
    <row r="17" spans="1:18">
      <c r="A17" s="15" t="s">
        <v>492</v>
      </c>
      <c r="B17" s="17" t="n">
        <v>6504</v>
      </c>
      <c r="C17" s="18">
        <f>(658.0/B17*100)</f>
        <v/>
      </c>
      <c r="D17" s="19" t="n">
        <v>5846</v>
      </c>
      <c r="E17" s="18" t="n">
        <v>549.23291956</v>
      </c>
      <c r="F17" s="20" t="n">
        <v>3.33772358</v>
      </c>
      <c r="G17" s="18" t="n">
        <v>497.47176352</v>
      </c>
      <c r="H17" s="20" t="n">
        <v>3.05478966</v>
      </c>
      <c r="I17" s="18" t="s">
        <v>481</v>
      </c>
      <c r="J17" s="20" t="s">
        <v>481</v>
      </c>
      <c r="K17" s="18" t="s">
        <v>481</v>
      </c>
      <c r="L17" s="20" t="s">
        <v>481</v>
      </c>
      <c r="M17" s="18" t="s">
        <v>481</v>
      </c>
      <c r="N17" s="20" t="s">
        <v>481</v>
      </c>
      <c r="O17" s="18" t="s">
        <v>481</v>
      </c>
      <c r="P17" s="20" t="s">
        <v>481</v>
      </c>
      <c r="Q17" s="18" t="n">
        <v>432.83616572</v>
      </c>
      <c r="R17" s="20" t="n">
        <v>8.498363469999999</v>
      </c>
    </row>
    <row r="18" spans="1:18">
      <c r="A18" s="15" t="s">
        <v>493</v>
      </c>
      <c r="B18" s="17" t="n">
        <v>5532</v>
      </c>
      <c r="C18" s="18">
        <f>(28.0/B18*100)</f>
        <v/>
      </c>
      <c r="D18" s="19" t="n">
        <v>5504</v>
      </c>
      <c r="E18" s="18" t="n">
        <v>493.79340347</v>
      </c>
      <c r="F18" s="20" t="n">
        <v>3.75459585</v>
      </c>
      <c r="G18" s="18" t="n">
        <v>440.91360009</v>
      </c>
      <c r="H18" s="20" t="n">
        <v>5.31979967</v>
      </c>
      <c r="I18" s="18" t="s">
        <v>481</v>
      </c>
      <c r="J18" s="20" t="s">
        <v>481</v>
      </c>
      <c r="K18" s="18" t="s">
        <v>481</v>
      </c>
      <c r="L18" s="20" t="s">
        <v>481</v>
      </c>
      <c r="M18" s="18" t="s">
        <v>481</v>
      </c>
      <c r="N18" s="20" t="s">
        <v>481</v>
      </c>
      <c r="O18" s="18" t="s">
        <v>481</v>
      </c>
      <c r="P18" s="20" t="s">
        <v>481</v>
      </c>
      <c r="Q18" s="18" t="n">
        <v>394.56044486</v>
      </c>
      <c r="R18" s="20" t="n">
        <v>10.03468679</v>
      </c>
    </row>
    <row r="19" spans="1:18">
      <c r="A19" s="15" t="s">
        <v>494</v>
      </c>
      <c r="B19" s="17" t="n">
        <v>5658</v>
      </c>
      <c r="C19" s="18">
        <f>(61.0/B19*100)</f>
        <v/>
      </c>
      <c r="D19" s="19" t="n">
        <v>5597</v>
      </c>
      <c r="E19" s="18" t="n">
        <v>503.44019983</v>
      </c>
      <c r="F19" s="20" t="n">
        <v>2.70751622</v>
      </c>
      <c r="G19" s="18" t="n">
        <v>415.68941381</v>
      </c>
      <c r="H19" s="20" t="n">
        <v>3.18390698</v>
      </c>
      <c r="I19" s="18" t="s">
        <v>481</v>
      </c>
      <c r="J19" s="20" t="s">
        <v>481</v>
      </c>
      <c r="K19" s="18" t="s">
        <v>481</v>
      </c>
      <c r="L19" s="20" t="s">
        <v>481</v>
      </c>
      <c r="M19" s="18" t="s">
        <v>481</v>
      </c>
      <c r="N19" s="20" t="s">
        <v>481</v>
      </c>
      <c r="O19" s="18" t="s">
        <v>481</v>
      </c>
      <c r="P19" s="20" t="s">
        <v>481</v>
      </c>
      <c r="Q19" s="18" t="n">
        <v>364.92382916</v>
      </c>
      <c r="R19" s="20" t="n">
        <v>11.05191586</v>
      </c>
    </row>
    <row r="20" spans="1:18">
      <c r="A20" s="15" t="s">
        <v>495</v>
      </c>
      <c r="B20" s="17" t="n">
        <v>3371</v>
      </c>
      <c r="C20" s="18">
        <f>(75.0/B20*100)</f>
        <v/>
      </c>
      <c r="D20" s="19" t="n">
        <v>3296</v>
      </c>
      <c r="E20" s="18" t="n">
        <v>496.37788446</v>
      </c>
      <c r="F20" s="20" t="n">
        <v>2.46002654</v>
      </c>
      <c r="G20" s="18" t="n">
        <v>450.68878523</v>
      </c>
      <c r="H20" s="20" t="n">
        <v>3.09030623</v>
      </c>
      <c r="I20" s="18" t="s">
        <v>481</v>
      </c>
      <c r="J20" s="20" t="s">
        <v>481</v>
      </c>
      <c r="K20" s="18" t="s">
        <v>481</v>
      </c>
      <c r="L20" s="20" t="s">
        <v>481</v>
      </c>
      <c r="M20" s="18" t="s">
        <v>481</v>
      </c>
      <c r="N20" s="20" t="s">
        <v>481</v>
      </c>
      <c r="O20" s="18" t="s">
        <v>481</v>
      </c>
      <c r="P20" s="20" t="s">
        <v>481</v>
      </c>
      <c r="Q20" s="18" t="n">
        <v>386.59094098</v>
      </c>
      <c r="R20" s="20" t="n">
        <v>21.4377557</v>
      </c>
    </row>
    <row r="21" spans="1:18">
      <c r="A21" s="15" t="s">
        <v>496</v>
      </c>
      <c r="B21" s="17" t="n">
        <v>5741</v>
      </c>
      <c r="C21" s="18">
        <f>(44.0/B21*100)</f>
        <v/>
      </c>
      <c r="D21" s="19" t="n">
        <v>5697</v>
      </c>
      <c r="E21" s="18" t="n">
        <v>553.21967342</v>
      </c>
      <c r="F21" s="20" t="n">
        <v>2.68640592</v>
      </c>
      <c r="G21" s="18" t="n">
        <v>506.05961527</v>
      </c>
      <c r="H21" s="20" t="n">
        <v>2.51265714</v>
      </c>
      <c r="I21" s="18" t="s">
        <v>481</v>
      </c>
      <c r="J21" s="20" t="s">
        <v>481</v>
      </c>
      <c r="K21" s="18" t="s">
        <v>481</v>
      </c>
      <c r="L21" s="20" t="s">
        <v>481</v>
      </c>
      <c r="M21" s="18" t="s">
        <v>481</v>
      </c>
      <c r="N21" s="20" t="s">
        <v>481</v>
      </c>
      <c r="O21" s="18" t="s">
        <v>481</v>
      </c>
      <c r="P21" s="20" t="s">
        <v>481</v>
      </c>
      <c r="Q21" s="18" t="n">
        <v>448.76873268</v>
      </c>
      <c r="R21" s="20" t="n">
        <v>7.6348706</v>
      </c>
    </row>
    <row r="22" spans="1:18">
      <c r="A22" s="15" t="s">
        <v>497</v>
      </c>
      <c r="B22" s="17" t="n">
        <v>6598</v>
      </c>
      <c r="C22" s="18">
        <f>(32.0/B22*100)</f>
        <v/>
      </c>
      <c r="D22" s="19" t="n">
        <v>6566</v>
      </c>
      <c r="E22" s="18" t="n">
        <v>487.75945259</v>
      </c>
      <c r="F22" s="20" t="n">
        <v>4.81212103</v>
      </c>
      <c r="G22" s="18" t="n">
        <v>477.72407866</v>
      </c>
      <c r="H22" s="20" t="n">
        <v>3.80758655</v>
      </c>
      <c r="I22" s="18" t="s">
        <v>481</v>
      </c>
      <c r="J22" s="20" t="s">
        <v>481</v>
      </c>
      <c r="K22" s="18" t="s">
        <v>481</v>
      </c>
      <c r="L22" s="20" t="s">
        <v>481</v>
      </c>
      <c r="M22" s="18" t="s">
        <v>481</v>
      </c>
      <c r="N22" s="20" t="s">
        <v>481</v>
      </c>
      <c r="O22" s="18" t="n">
        <v>474.06420495</v>
      </c>
      <c r="P22" s="20" t="n">
        <v>30.93829875</v>
      </c>
      <c r="Q22" s="18" t="n">
        <v>406.35443594</v>
      </c>
      <c r="R22" s="20" t="n">
        <v>9.22289076</v>
      </c>
    </row>
    <row r="23" spans="1:18">
      <c r="A23" s="15" t="s">
        <v>498</v>
      </c>
      <c r="B23" s="17" t="n">
        <v>11583</v>
      </c>
      <c r="C23" s="18">
        <f>(210.0/B23*100)</f>
        <v/>
      </c>
      <c r="D23" s="19" t="n">
        <v>11373</v>
      </c>
      <c r="E23" s="18" t="n">
        <v>506.75720792</v>
      </c>
      <c r="F23" s="20" t="n">
        <v>2.8961292</v>
      </c>
      <c r="G23" s="18" t="n">
        <v>451.11494368</v>
      </c>
      <c r="H23" s="20" t="n">
        <v>3.14598814</v>
      </c>
      <c r="I23" s="18" t="s">
        <v>481</v>
      </c>
      <c r="J23" s="20" t="s">
        <v>481</v>
      </c>
      <c r="K23" s="18" t="s">
        <v>481</v>
      </c>
      <c r="L23" s="20" t="s">
        <v>481</v>
      </c>
      <c r="M23" s="18" t="s">
        <v>481</v>
      </c>
      <c r="N23" s="20" t="s">
        <v>481</v>
      </c>
      <c r="O23" s="18" t="s">
        <v>481</v>
      </c>
      <c r="P23" s="20" t="s">
        <v>481</v>
      </c>
      <c r="Q23" s="18" t="n">
        <v>348.22072695</v>
      </c>
      <c r="R23" s="20" t="n">
        <v>18.31632574</v>
      </c>
    </row>
    <row r="24" spans="1:18">
      <c r="A24" s="15" t="s">
        <v>499</v>
      </c>
      <c r="B24" s="17" t="n">
        <v>6647</v>
      </c>
      <c r="C24" s="18">
        <f>(7.0/B24*100)</f>
        <v/>
      </c>
      <c r="D24" s="19" t="n">
        <v>6640</v>
      </c>
      <c r="E24" s="18" t="n">
        <v>546.89334536</v>
      </c>
      <c r="F24" s="20" t="n">
        <v>3.03971879</v>
      </c>
      <c r="G24" s="18" t="n">
        <v>490.92504008</v>
      </c>
      <c r="H24" s="20" t="n">
        <v>3.58906629</v>
      </c>
      <c r="I24" s="18" t="s">
        <v>481</v>
      </c>
      <c r="J24" s="20" t="s">
        <v>481</v>
      </c>
      <c r="K24" s="18" t="s">
        <v>481</v>
      </c>
      <c r="L24" s="20" t="s">
        <v>481</v>
      </c>
      <c r="M24" s="18" t="s">
        <v>481</v>
      </c>
      <c r="N24" s="20" t="s">
        <v>481</v>
      </c>
      <c r="O24" s="18" t="s">
        <v>481</v>
      </c>
      <c r="P24" s="20" t="s">
        <v>481</v>
      </c>
      <c r="Q24" s="18" t="n">
        <v>452.62039088</v>
      </c>
      <c r="R24" s="20" t="n">
        <v>12.83944979</v>
      </c>
    </row>
    <row r="25" spans="1:18">
      <c r="A25" s="15" t="s">
        <v>500</v>
      </c>
      <c r="B25" s="17" t="n">
        <v>5581</v>
      </c>
      <c r="C25" s="18">
        <f>(24.0/B25*100)</f>
        <v/>
      </c>
      <c r="D25" s="19" t="n">
        <v>5557</v>
      </c>
      <c r="E25" s="18" t="n">
        <v>530.56294874</v>
      </c>
      <c r="F25" s="20" t="n">
        <v>3.38753877</v>
      </c>
      <c r="G25" s="18" t="n">
        <v>474.33425378</v>
      </c>
      <c r="H25" s="20" t="n">
        <v>4.49616624</v>
      </c>
      <c r="I25" s="18" t="s">
        <v>481</v>
      </c>
      <c r="J25" s="20" t="s">
        <v>481</v>
      </c>
      <c r="K25" s="18" t="s">
        <v>481</v>
      </c>
      <c r="L25" s="20" t="s">
        <v>481</v>
      </c>
      <c r="M25" s="18" t="s">
        <v>481</v>
      </c>
      <c r="N25" s="20" t="s">
        <v>481</v>
      </c>
      <c r="O25" s="18" t="s">
        <v>481</v>
      </c>
      <c r="P25" s="20" t="s">
        <v>481</v>
      </c>
      <c r="Q25" s="18" t="n">
        <v>414.30050438</v>
      </c>
      <c r="R25" s="20" t="n">
        <v>16.99463722</v>
      </c>
    </row>
    <row r="26" spans="1:18">
      <c r="A26" s="15" t="s">
        <v>501</v>
      </c>
      <c r="B26" s="17" t="n">
        <v>4869</v>
      </c>
      <c r="C26" s="18">
        <f>(32.0/B26*100)</f>
        <v/>
      </c>
      <c r="D26" s="19" t="n">
        <v>4837</v>
      </c>
      <c r="E26" s="18" t="n">
        <v>505.50829883</v>
      </c>
      <c r="F26" s="20" t="n">
        <v>1.83417551</v>
      </c>
      <c r="G26" s="18" t="n">
        <v>449.8201523</v>
      </c>
      <c r="H26" s="20" t="n">
        <v>3.1689045</v>
      </c>
      <c r="I26" s="18" t="s">
        <v>481</v>
      </c>
      <c r="J26" s="20" t="s">
        <v>481</v>
      </c>
      <c r="K26" s="18" t="s">
        <v>481</v>
      </c>
      <c r="L26" s="20" t="s">
        <v>481</v>
      </c>
      <c r="M26" s="18" t="s">
        <v>481</v>
      </c>
      <c r="N26" s="20" t="s">
        <v>481</v>
      </c>
      <c r="O26" s="18" t="s">
        <v>481</v>
      </c>
      <c r="P26" s="20" t="s">
        <v>481</v>
      </c>
      <c r="Q26" s="18" t="n">
        <v>395.0253074</v>
      </c>
      <c r="R26" s="20" t="n">
        <v>19.34840056</v>
      </c>
    </row>
    <row r="27" spans="1:18">
      <c r="A27" s="15" t="s">
        <v>502</v>
      </c>
      <c r="B27" s="17" t="n">
        <v>5299</v>
      </c>
      <c r="C27" s="18">
        <f>(17.0/B27*100)</f>
        <v/>
      </c>
      <c r="D27" s="19" t="n">
        <v>5282</v>
      </c>
      <c r="E27" s="18" t="n">
        <v>521.48950684</v>
      </c>
      <c r="F27" s="20" t="n">
        <v>2.39469057</v>
      </c>
      <c r="G27" s="18" t="n">
        <v>453.22001113</v>
      </c>
      <c r="H27" s="20" t="n">
        <v>2.04656713</v>
      </c>
      <c r="I27" s="18" t="s">
        <v>481</v>
      </c>
      <c r="J27" s="20" t="s">
        <v>481</v>
      </c>
      <c r="K27" s="18" t="s">
        <v>481</v>
      </c>
      <c r="L27" s="20" t="s">
        <v>481</v>
      </c>
      <c r="M27" s="18" t="s">
        <v>481</v>
      </c>
      <c r="N27" s="20" t="s">
        <v>481</v>
      </c>
      <c r="O27" s="18" t="s">
        <v>481</v>
      </c>
      <c r="P27" s="20" t="s">
        <v>481</v>
      </c>
      <c r="Q27" s="18" t="n">
        <v>380.16986423</v>
      </c>
      <c r="R27" s="20" t="n">
        <v>10.46505132</v>
      </c>
    </row>
    <row r="28" spans="1:18">
      <c r="A28" s="15" t="s">
        <v>503</v>
      </c>
      <c r="B28" s="17" t="n">
        <v>7568</v>
      </c>
      <c r="C28" s="18">
        <f>(51.0/B28*100)</f>
        <v/>
      </c>
      <c r="D28" s="19" t="n">
        <v>7517</v>
      </c>
      <c r="E28" s="18" t="n">
        <v>440.99468857</v>
      </c>
      <c r="F28" s="20" t="n">
        <v>3.00789833</v>
      </c>
      <c r="G28" s="18" t="n">
        <v>410.56059035</v>
      </c>
      <c r="H28" s="20" t="n">
        <v>2.97679294</v>
      </c>
      <c r="I28" s="18" t="s">
        <v>481</v>
      </c>
      <c r="J28" s="20" t="s">
        <v>481</v>
      </c>
      <c r="K28" s="18" t="s">
        <v>481</v>
      </c>
      <c r="L28" s="20" t="s">
        <v>481</v>
      </c>
      <c r="M28" s="18" t="s">
        <v>481</v>
      </c>
      <c r="N28" s="20" t="s">
        <v>481</v>
      </c>
      <c r="O28" s="18" t="s">
        <v>481</v>
      </c>
      <c r="P28" s="20" t="s">
        <v>481</v>
      </c>
      <c r="Q28" s="18" t="n">
        <v>336.28202976</v>
      </c>
      <c r="R28" s="20" t="n">
        <v>11.09758529</v>
      </c>
    </row>
    <row r="29" spans="1:18">
      <c r="A29" s="15" t="s">
        <v>504</v>
      </c>
      <c r="B29" s="17" t="n">
        <v>5385</v>
      </c>
      <c r="C29" s="18">
        <f>(30.0/B29*100)</f>
        <v/>
      </c>
      <c r="D29" s="19" t="n">
        <v>5355</v>
      </c>
      <c r="E29" s="18" t="n">
        <v>533.82720003</v>
      </c>
      <c r="F29" s="20" t="n">
        <v>4.25993981</v>
      </c>
      <c r="G29" s="18" t="n">
        <v>495.30440133</v>
      </c>
      <c r="H29" s="20" t="n">
        <v>2.83114387</v>
      </c>
      <c r="I29" s="18" t="s">
        <v>481</v>
      </c>
      <c r="J29" s="20" t="s">
        <v>481</v>
      </c>
      <c r="K29" s="18" t="s">
        <v>481</v>
      </c>
      <c r="L29" s="20" t="s">
        <v>481</v>
      </c>
      <c r="M29" s="18" t="s">
        <v>481</v>
      </c>
      <c r="N29" s="20" t="s">
        <v>481</v>
      </c>
      <c r="O29" s="18" t="s">
        <v>481</v>
      </c>
      <c r="P29" s="20" t="s">
        <v>481</v>
      </c>
      <c r="Q29" s="18" t="n">
        <v>392.46404317</v>
      </c>
      <c r="R29" s="20" t="n">
        <v>13.0969536</v>
      </c>
    </row>
    <row r="30" spans="1:18">
      <c r="A30" s="15" t="s">
        <v>505</v>
      </c>
      <c r="B30" s="17" t="n">
        <v>4520</v>
      </c>
      <c r="C30" s="18">
        <f>(96.0/B30*100)</f>
        <v/>
      </c>
      <c r="D30" s="19" t="n">
        <v>4424</v>
      </c>
      <c r="E30" s="18" t="n">
        <v>540.92735735</v>
      </c>
      <c r="F30" s="20" t="n">
        <v>4.00145728</v>
      </c>
      <c r="G30" s="18" t="n">
        <v>501.25850821</v>
      </c>
      <c r="H30" s="20" t="n">
        <v>2.75160083</v>
      </c>
      <c r="I30" s="18" t="s">
        <v>481</v>
      </c>
      <c r="J30" s="20" t="s">
        <v>481</v>
      </c>
      <c r="K30" s="18" t="s">
        <v>481</v>
      </c>
      <c r="L30" s="20" t="s">
        <v>481</v>
      </c>
      <c r="M30" s="18" t="s">
        <v>481</v>
      </c>
      <c r="N30" s="20" t="s">
        <v>481</v>
      </c>
      <c r="O30" s="18" t="s">
        <v>481</v>
      </c>
      <c r="P30" s="20" t="s">
        <v>481</v>
      </c>
      <c r="Q30" s="18" t="n">
        <v>440.51109578</v>
      </c>
      <c r="R30" s="20" t="n">
        <v>7.80718885</v>
      </c>
    </row>
    <row r="31" spans="1:18">
      <c r="A31" s="15" t="s">
        <v>506</v>
      </c>
      <c r="B31" s="17" t="n">
        <v>5456</v>
      </c>
      <c r="C31" s="18">
        <f>(125.0/B31*100)</f>
        <v/>
      </c>
      <c r="D31" s="19" t="n">
        <v>5331</v>
      </c>
      <c r="E31" s="18" t="n">
        <v>535.8125290200001</v>
      </c>
      <c r="F31" s="20" t="n">
        <v>3.00014024</v>
      </c>
      <c r="G31" s="18" t="n">
        <v>494.13459746</v>
      </c>
      <c r="H31" s="20" t="n">
        <v>3.09689932</v>
      </c>
      <c r="I31" s="18" t="s">
        <v>481</v>
      </c>
      <c r="J31" s="20" t="s">
        <v>481</v>
      </c>
      <c r="K31" s="18" t="s">
        <v>481</v>
      </c>
      <c r="L31" s="20" t="s">
        <v>481</v>
      </c>
      <c r="M31" s="18" t="s">
        <v>481</v>
      </c>
      <c r="N31" s="20" t="s">
        <v>481</v>
      </c>
      <c r="O31" s="18" t="s">
        <v>481</v>
      </c>
      <c r="P31" s="20" t="s">
        <v>481</v>
      </c>
      <c r="Q31" s="18" t="n">
        <v>444.12365015</v>
      </c>
      <c r="R31" s="20" t="n">
        <v>10.81572492</v>
      </c>
    </row>
    <row r="32" spans="1:18">
      <c r="A32" s="15" t="s">
        <v>507</v>
      </c>
      <c r="B32" s="17" t="n">
        <v>4478</v>
      </c>
      <c r="C32" s="18">
        <f>(5.0/B32*100)</f>
        <v/>
      </c>
      <c r="D32" s="19" t="n">
        <v>4473</v>
      </c>
      <c r="E32" s="18" t="n">
        <v>524.2141014699999</v>
      </c>
      <c r="F32" s="20" t="n">
        <v>2.34946792</v>
      </c>
      <c r="G32" s="18" t="n">
        <v>463.23288781</v>
      </c>
      <c r="H32" s="20" t="n">
        <v>3.40767363</v>
      </c>
      <c r="I32" s="18" t="s">
        <v>481</v>
      </c>
      <c r="J32" s="20" t="s">
        <v>481</v>
      </c>
      <c r="K32" s="18" t="s">
        <v>481</v>
      </c>
      <c r="L32" s="20" t="s">
        <v>481</v>
      </c>
      <c r="M32" s="18" t="s">
        <v>481</v>
      </c>
      <c r="N32" s="20" t="s">
        <v>481</v>
      </c>
      <c r="O32" s="18" t="s">
        <v>481</v>
      </c>
      <c r="P32" s="20" t="s">
        <v>481</v>
      </c>
      <c r="Q32" s="18" t="n">
        <v>406.48852233</v>
      </c>
      <c r="R32" s="20" t="n">
        <v>18.81352718</v>
      </c>
    </row>
    <row r="33" spans="1:18">
      <c r="A33" s="15" t="s">
        <v>508</v>
      </c>
      <c r="B33" s="17" t="n">
        <v>7325</v>
      </c>
      <c r="C33" s="18">
        <f>(74.0/B33*100)</f>
        <v/>
      </c>
      <c r="D33" s="19" t="n">
        <v>7251</v>
      </c>
      <c r="E33" s="18" t="n">
        <v>521.53558171</v>
      </c>
      <c r="F33" s="20" t="n">
        <v>2.60699991</v>
      </c>
      <c r="G33" s="18" t="n">
        <v>468.10249321</v>
      </c>
      <c r="H33" s="20" t="n">
        <v>3.40395971</v>
      </c>
      <c r="I33" s="18" t="s">
        <v>481</v>
      </c>
      <c r="J33" s="20" t="s">
        <v>481</v>
      </c>
      <c r="K33" s="18" t="s">
        <v>481</v>
      </c>
      <c r="L33" s="20" t="s">
        <v>481</v>
      </c>
      <c r="M33" s="18" t="s">
        <v>481</v>
      </c>
      <c r="N33" s="20" t="s">
        <v>481</v>
      </c>
      <c r="O33" s="18" t="s">
        <v>481</v>
      </c>
      <c r="P33" s="20" t="s">
        <v>481</v>
      </c>
      <c r="Q33" s="18" t="n">
        <v>414.09316888</v>
      </c>
      <c r="R33" s="20" t="n">
        <v>14.56915548</v>
      </c>
    </row>
    <row r="34" spans="1:18">
      <c r="A34" s="15" t="s">
        <v>509</v>
      </c>
      <c r="B34" s="17" t="n">
        <v>6350</v>
      </c>
      <c r="C34" s="18">
        <f>(65.0/B34*100)</f>
        <v/>
      </c>
      <c r="D34" s="19" t="n">
        <v>6285</v>
      </c>
      <c r="E34" s="18" t="n">
        <v>480.28193327</v>
      </c>
      <c r="F34" s="20" t="n">
        <v>2.78507739</v>
      </c>
      <c r="G34" s="18" t="n">
        <v>429.67980242</v>
      </c>
      <c r="H34" s="20" t="n">
        <v>3.32557282</v>
      </c>
      <c r="I34" s="18" t="s">
        <v>481</v>
      </c>
      <c r="J34" s="20" t="s">
        <v>481</v>
      </c>
      <c r="K34" s="18" t="s">
        <v>481</v>
      </c>
      <c r="L34" s="20" t="s">
        <v>481</v>
      </c>
      <c r="M34" s="18" t="s">
        <v>481</v>
      </c>
      <c r="N34" s="20" t="s">
        <v>481</v>
      </c>
      <c r="O34" s="18" t="s">
        <v>481</v>
      </c>
      <c r="P34" s="20" t="s">
        <v>481</v>
      </c>
      <c r="Q34" s="18" t="n">
        <v>308.7190634</v>
      </c>
      <c r="R34" s="20" t="n">
        <v>11.49566436</v>
      </c>
    </row>
    <row r="35" spans="1:18">
      <c r="A35" s="15" t="s">
        <v>510</v>
      </c>
      <c r="B35" s="17" t="n">
        <v>6406</v>
      </c>
      <c r="C35" s="18">
        <f>(36.0/B35*100)</f>
        <v/>
      </c>
      <c r="D35" s="19" t="n">
        <v>6370</v>
      </c>
      <c r="E35" s="18" t="n">
        <v>527.82719515</v>
      </c>
      <c r="F35" s="20" t="n">
        <v>1.78323569</v>
      </c>
      <c r="G35" s="18" t="n">
        <v>476.82730099</v>
      </c>
      <c r="H35" s="20" t="n">
        <v>2.41292264</v>
      </c>
      <c r="I35" s="18" t="s">
        <v>481</v>
      </c>
      <c r="J35" s="20" t="s">
        <v>481</v>
      </c>
      <c r="K35" s="18" t="s">
        <v>481</v>
      </c>
      <c r="L35" s="20" t="s">
        <v>481</v>
      </c>
      <c r="M35" s="18" t="s">
        <v>481</v>
      </c>
      <c r="N35" s="20" t="s">
        <v>481</v>
      </c>
      <c r="O35" s="18" t="s">
        <v>481</v>
      </c>
      <c r="P35" s="20" t="s">
        <v>481</v>
      </c>
      <c r="Q35" s="18" t="n">
        <v>405.80866031</v>
      </c>
      <c r="R35" s="20" t="n">
        <v>14.14289427</v>
      </c>
    </row>
    <row r="36" spans="1:18">
      <c r="A36" s="15" t="s">
        <v>511</v>
      </c>
      <c r="B36" s="17" t="n">
        <v>6736</v>
      </c>
      <c r="C36" s="18">
        <f>(26.0/B36*100)</f>
        <v/>
      </c>
      <c r="D36" s="19" t="n">
        <v>6710</v>
      </c>
      <c r="E36" s="18" t="n">
        <v>512.40478788</v>
      </c>
      <c r="F36" s="20" t="n">
        <v>2.44637826</v>
      </c>
      <c r="G36" s="18" t="n">
        <v>469.62084581</v>
      </c>
      <c r="H36" s="20" t="n">
        <v>3.3852028</v>
      </c>
      <c r="I36" s="18" t="s">
        <v>481</v>
      </c>
      <c r="J36" s="20" t="s">
        <v>481</v>
      </c>
      <c r="K36" s="18" t="s">
        <v>481</v>
      </c>
      <c r="L36" s="20" t="s">
        <v>481</v>
      </c>
      <c r="M36" s="18" t="s">
        <v>481</v>
      </c>
      <c r="N36" s="20" t="s">
        <v>481</v>
      </c>
      <c r="O36" s="18" t="s">
        <v>481</v>
      </c>
      <c r="P36" s="20" t="s">
        <v>481</v>
      </c>
      <c r="Q36" s="18" t="n">
        <v>399.22357257</v>
      </c>
      <c r="R36" s="20" t="n">
        <v>19.35709866</v>
      </c>
    </row>
    <row r="37" spans="1:18">
      <c r="A37" s="15" t="s">
        <v>512</v>
      </c>
      <c r="B37" s="17" t="n">
        <v>5458</v>
      </c>
      <c r="C37" s="18">
        <f>(62.0/B37*100)</f>
        <v/>
      </c>
      <c r="D37" s="19" t="n">
        <v>5396</v>
      </c>
      <c r="E37" s="18" t="n">
        <v>529.53362368</v>
      </c>
      <c r="F37" s="20" t="n">
        <v>3.90367653</v>
      </c>
      <c r="G37" s="18" t="n">
        <v>480.55147945</v>
      </c>
      <c r="H37" s="20" t="n">
        <v>3.22848065</v>
      </c>
      <c r="I37" s="18" t="s">
        <v>481</v>
      </c>
      <c r="J37" s="20" t="s">
        <v>481</v>
      </c>
      <c r="K37" s="18" t="s">
        <v>481</v>
      </c>
      <c r="L37" s="20" t="s">
        <v>481</v>
      </c>
      <c r="M37" s="18" t="s">
        <v>481</v>
      </c>
      <c r="N37" s="20" t="s">
        <v>481</v>
      </c>
      <c r="O37" s="18" t="s">
        <v>481</v>
      </c>
      <c r="P37" s="20" t="s">
        <v>481</v>
      </c>
      <c r="Q37" s="18" t="n">
        <v>392.29440152</v>
      </c>
      <c r="R37" s="20" t="n">
        <v>7.51154396</v>
      </c>
    </row>
    <row r="38" spans="1:18">
      <c r="A38" s="15" t="s">
        <v>513</v>
      </c>
      <c r="B38" s="17" t="n">
        <v>5860</v>
      </c>
      <c r="C38" s="18">
        <f>(16.0/B38*100)</f>
        <v/>
      </c>
      <c r="D38" s="19" t="n">
        <v>5844</v>
      </c>
      <c r="E38" s="18" t="n">
        <v>530.85427558</v>
      </c>
      <c r="F38" s="20" t="n">
        <v>3.75258288</v>
      </c>
      <c r="G38" s="18" t="n">
        <v>475.16354954</v>
      </c>
      <c r="H38" s="20" t="n">
        <v>2.94124145</v>
      </c>
      <c r="I38" s="18" t="s">
        <v>481</v>
      </c>
      <c r="J38" s="20" t="s">
        <v>481</v>
      </c>
      <c r="K38" s="18" t="s">
        <v>481</v>
      </c>
      <c r="L38" s="20" t="s">
        <v>481</v>
      </c>
      <c r="M38" s="18" t="s">
        <v>481</v>
      </c>
      <c r="N38" s="20" t="s">
        <v>481</v>
      </c>
      <c r="O38" s="18" t="s">
        <v>481</v>
      </c>
      <c r="P38" s="20" t="s">
        <v>481</v>
      </c>
      <c r="Q38" s="18" t="n">
        <v>387.49507663</v>
      </c>
      <c r="R38" s="20" t="n">
        <v>9.791649290000001</v>
      </c>
    </row>
    <row r="39" spans="1:18">
      <c r="A39" s="15" t="s">
        <v>514</v>
      </c>
      <c r="B39" s="17" t="n">
        <v>5895</v>
      </c>
      <c r="C39" s="18">
        <f>(30.0/B39*100)</f>
        <v/>
      </c>
      <c r="D39" s="19" t="n">
        <v>5865</v>
      </c>
      <c r="E39" s="18" t="n">
        <v>450.66774585</v>
      </c>
      <c r="F39" s="20" t="n">
        <v>4.37118411</v>
      </c>
      <c r="G39" s="18" t="n">
        <v>408.18355666</v>
      </c>
      <c r="H39" s="20" t="n">
        <v>3.83860957</v>
      </c>
      <c r="I39" s="18" t="s">
        <v>481</v>
      </c>
      <c r="J39" s="20" t="s">
        <v>481</v>
      </c>
      <c r="K39" s="18" t="s">
        <v>481</v>
      </c>
      <c r="L39" s="20" t="s">
        <v>481</v>
      </c>
      <c r="M39" s="18" t="s">
        <v>481</v>
      </c>
      <c r="N39" s="20" t="s">
        <v>481</v>
      </c>
      <c r="O39" s="18" t="s">
        <v>481</v>
      </c>
      <c r="P39" s="20" t="s">
        <v>481</v>
      </c>
      <c r="Q39" s="18" t="n">
        <v>348.36425398</v>
      </c>
      <c r="R39" s="20" t="n">
        <v>7.8749339</v>
      </c>
    </row>
    <row r="40" spans="1:18">
      <c r="A40" s="15" t="s">
        <v>515</v>
      </c>
      <c r="B40" s="17" t="n">
        <v>14157</v>
      </c>
      <c r="C40" s="18">
        <f>(264.0/B40*100)</f>
        <v/>
      </c>
      <c r="D40" s="19" t="n">
        <v>13893</v>
      </c>
      <c r="E40" s="18" t="n">
        <v>527.5711869199999</v>
      </c>
      <c r="F40" s="20" t="n">
        <v>3.89607161</v>
      </c>
      <c r="G40" s="18" t="n">
        <v>484.96038646</v>
      </c>
      <c r="H40" s="20" t="n">
        <v>2.63741625</v>
      </c>
      <c r="I40" s="18" t="s">
        <v>481</v>
      </c>
      <c r="J40" s="20" t="s">
        <v>481</v>
      </c>
      <c r="K40" s="18" t="s">
        <v>481</v>
      </c>
      <c r="L40" s="20" t="s">
        <v>481</v>
      </c>
      <c r="M40" s="18" t="s">
        <v>481</v>
      </c>
      <c r="N40" s="20" t="s">
        <v>481</v>
      </c>
      <c r="O40" s="18" t="s">
        <v>481</v>
      </c>
      <c r="P40" s="20" t="s">
        <v>481</v>
      </c>
      <c r="Q40" s="18" t="n">
        <v>418.04700474</v>
      </c>
      <c r="R40" s="20" t="n">
        <v>6.71785478</v>
      </c>
    </row>
    <row r="41" spans="1:18">
      <c r="A41" s="15" t="s">
        <v>516</v>
      </c>
      <c r="B41" s="17" t="n">
        <v>5712</v>
      </c>
      <c r="C41" s="18">
        <f>(40.0/B41*100)</f>
        <v/>
      </c>
      <c r="D41" s="19" t="n">
        <v>5672</v>
      </c>
      <c r="E41" s="18" t="n">
        <v>519.85157768</v>
      </c>
      <c r="F41" s="20" t="n">
        <v>3.58634707</v>
      </c>
      <c r="G41" s="18" t="n">
        <v>487.96287972</v>
      </c>
      <c r="H41" s="20" t="n">
        <v>3.66555127</v>
      </c>
      <c r="I41" s="18" t="s">
        <v>481</v>
      </c>
      <c r="J41" s="20" t="s">
        <v>481</v>
      </c>
      <c r="K41" s="18" t="s">
        <v>481</v>
      </c>
      <c r="L41" s="20" t="s">
        <v>481</v>
      </c>
      <c r="M41" s="18" t="s">
        <v>481</v>
      </c>
      <c r="N41" s="20" t="s">
        <v>481</v>
      </c>
      <c r="O41" s="18" t="s">
        <v>481</v>
      </c>
      <c r="P41" s="20" t="s">
        <v>481</v>
      </c>
      <c r="Q41" s="18" t="n">
        <v>417.8530198</v>
      </c>
      <c r="R41" s="20" t="n">
        <v>10.40878652</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358.14504903</v>
      </c>
      <c r="F45" s="20" t="n">
        <v>4.09604648</v>
      </c>
      <c r="G45" s="18" t="n">
        <v>350.17016568</v>
      </c>
      <c r="H45" s="20" t="n">
        <v>3.15042476</v>
      </c>
      <c r="I45" s="18" t="s">
        <v>481</v>
      </c>
      <c r="J45" s="20" t="s">
        <v>481</v>
      </c>
      <c r="K45" s="18" t="s">
        <v>481</v>
      </c>
      <c r="L45" s="20" t="s">
        <v>481</v>
      </c>
      <c r="M45" s="18" t="s">
        <v>481</v>
      </c>
      <c r="N45" s="20" t="s">
        <v>481</v>
      </c>
      <c r="O45" s="18" t="n">
        <v>366.69026077</v>
      </c>
      <c r="P45" s="20" t="n">
        <v>26.23919387</v>
      </c>
      <c r="Q45" s="18" t="n">
        <v>329.98367294</v>
      </c>
      <c r="R45" s="20" t="n">
        <v>4.02935933</v>
      </c>
    </row>
    <row r="46" spans="1:18">
      <c r="A46" s="15" t="s">
        <v>521</v>
      </c>
      <c r="B46" s="17" t="n">
        <v>23141</v>
      </c>
      <c r="C46" s="18">
        <f>(1129.0/B46*100)</f>
        <v/>
      </c>
      <c r="D46" s="19" t="n">
        <v>22012</v>
      </c>
      <c r="E46" s="18" t="n">
        <v>437.82288578</v>
      </c>
      <c r="F46" s="20" t="n">
        <v>3.92231775</v>
      </c>
      <c r="G46" s="18" t="n">
        <v>399.98287364</v>
      </c>
      <c r="H46" s="20" t="n">
        <v>2.44291943</v>
      </c>
      <c r="I46" s="18" t="s">
        <v>481</v>
      </c>
      <c r="J46" s="20" t="s">
        <v>481</v>
      </c>
      <c r="K46" s="18" t="s">
        <v>481</v>
      </c>
      <c r="L46" s="20" t="s">
        <v>481</v>
      </c>
      <c r="M46" s="18" t="s">
        <v>481</v>
      </c>
      <c r="N46" s="20" t="s">
        <v>481</v>
      </c>
      <c r="O46" s="18" t="s">
        <v>481</v>
      </c>
      <c r="P46" s="20" t="s">
        <v>481</v>
      </c>
      <c r="Q46" s="18" t="n">
        <v>333.71432617</v>
      </c>
      <c r="R46" s="20" t="n">
        <v>5.19952345</v>
      </c>
    </row>
    <row r="47" spans="1:18">
      <c r="A47" s="15" t="s">
        <v>522</v>
      </c>
      <c r="B47" s="17" t="n">
        <v>5928</v>
      </c>
      <c r="C47" s="18">
        <f>(70.0/B47*100)</f>
        <v/>
      </c>
      <c r="D47" s="19" t="n">
        <v>5858</v>
      </c>
      <c r="E47" s="18" t="n">
        <v>462.61912119</v>
      </c>
      <c r="F47" s="20" t="n">
        <v>4.27210667</v>
      </c>
      <c r="G47" s="18" t="n">
        <v>365.44287177</v>
      </c>
      <c r="H47" s="20" t="n">
        <v>5.04540143</v>
      </c>
      <c r="I47" s="18" t="s">
        <v>481</v>
      </c>
      <c r="J47" s="20" t="s">
        <v>481</v>
      </c>
      <c r="K47" s="18" t="s">
        <v>481</v>
      </c>
      <c r="L47" s="20" t="s">
        <v>481</v>
      </c>
      <c r="M47" s="18" t="s">
        <v>481</v>
      </c>
      <c r="N47" s="20" t="s">
        <v>481</v>
      </c>
      <c r="O47" s="18" t="s">
        <v>481</v>
      </c>
      <c r="P47" s="20" t="s">
        <v>481</v>
      </c>
      <c r="Q47" s="18" t="n">
        <v>301.9427753</v>
      </c>
      <c r="R47" s="20" t="n">
        <v>8.271853610000001</v>
      </c>
    </row>
    <row r="48" spans="1:18">
      <c r="A48" s="15" t="s">
        <v>523</v>
      </c>
      <c r="B48" s="17" t="n">
        <v>9841</v>
      </c>
      <c r="C48" s="18">
        <f>(7.0/B48*100)</f>
        <v/>
      </c>
      <c r="D48" s="19" t="n">
        <v>9834</v>
      </c>
      <c r="E48" s="18" t="n">
        <v>517.37587708</v>
      </c>
      <c r="F48" s="20" t="n">
        <v>4.8389838</v>
      </c>
      <c r="G48" s="18" t="n">
        <v>425.16440925</v>
      </c>
      <c r="H48" s="20" t="n">
        <v>6.23579317</v>
      </c>
      <c r="I48" s="18" t="s">
        <v>481</v>
      </c>
      <c r="J48" s="20" t="s">
        <v>481</v>
      </c>
      <c r="K48" s="18" t="s">
        <v>481</v>
      </c>
      <c r="L48" s="20" t="s">
        <v>481</v>
      </c>
      <c r="M48" s="18" t="s">
        <v>481</v>
      </c>
      <c r="N48" s="20" t="s">
        <v>481</v>
      </c>
      <c r="O48" s="18" t="s">
        <v>481</v>
      </c>
      <c r="P48" s="20" t="s">
        <v>481</v>
      </c>
      <c r="Q48" s="18" t="n">
        <v>390.84307119</v>
      </c>
      <c r="R48" s="20" t="n">
        <v>27.75601214</v>
      </c>
    </row>
    <row r="49" spans="1:18">
      <c r="A49" s="15" t="s">
        <v>524</v>
      </c>
      <c r="B49" s="17" t="n">
        <v>6349</v>
      </c>
      <c r="C49" s="18">
        <f>(56.0/B49*100)</f>
        <v/>
      </c>
      <c r="D49" s="19" t="n">
        <v>6293</v>
      </c>
      <c r="E49" s="18" t="n">
        <v>443.79194605</v>
      </c>
      <c r="F49" s="20" t="n">
        <v>3.45721549</v>
      </c>
      <c r="G49" s="18" t="n">
        <v>403.47684096</v>
      </c>
      <c r="H49" s="20" t="n">
        <v>3.58320237</v>
      </c>
      <c r="I49" s="18" t="s">
        <v>481</v>
      </c>
      <c r="J49" s="20" t="s">
        <v>481</v>
      </c>
      <c r="K49" s="18" t="s">
        <v>481</v>
      </c>
      <c r="L49" s="20" t="s">
        <v>481</v>
      </c>
      <c r="M49" s="18" t="s">
        <v>481</v>
      </c>
      <c r="N49" s="20" t="s">
        <v>481</v>
      </c>
      <c r="O49" s="18" t="n">
        <v>270.6923</v>
      </c>
      <c r="P49" s="20" t="n">
        <v>25.97658804</v>
      </c>
      <c r="Q49" s="18" t="n">
        <v>347.94636881</v>
      </c>
      <c r="R49" s="20" t="n">
        <v>10.34563528</v>
      </c>
    </row>
    <row r="50" spans="1:18">
      <c r="A50" s="15" t="s">
        <v>525</v>
      </c>
      <c r="B50" s="17" t="n">
        <v>11795</v>
      </c>
      <c r="C50" s="18">
        <f>(218.0/B50*100)</f>
        <v/>
      </c>
      <c r="D50" s="19" t="n">
        <v>11577</v>
      </c>
      <c r="E50" s="18" t="n">
        <v>450.27206774</v>
      </c>
      <c r="F50" s="20" t="n">
        <v>3.0666149</v>
      </c>
      <c r="G50" s="18" t="n">
        <v>405.20123319</v>
      </c>
      <c r="H50" s="20" t="n">
        <v>3.09428414</v>
      </c>
      <c r="I50" s="18" t="s">
        <v>481</v>
      </c>
      <c r="J50" s="20" t="s">
        <v>481</v>
      </c>
      <c r="K50" s="18" t="s">
        <v>481</v>
      </c>
      <c r="L50" s="20" t="s">
        <v>481</v>
      </c>
      <c r="M50" s="18" t="s">
        <v>481</v>
      </c>
      <c r="N50" s="20" t="s">
        <v>481</v>
      </c>
      <c r="O50" s="18" t="s">
        <v>481</v>
      </c>
      <c r="P50" s="20" t="s">
        <v>481</v>
      </c>
      <c r="Q50" s="18" t="n">
        <v>337.18463579</v>
      </c>
      <c r="R50" s="20" t="n">
        <v>12.08413561</v>
      </c>
    </row>
    <row r="51" spans="1:18">
      <c r="A51" s="15" t="s">
        <v>526</v>
      </c>
      <c r="B51" s="17" t="n">
        <v>6866</v>
      </c>
      <c r="C51" s="18">
        <f>(116.0/B51*100)</f>
        <v/>
      </c>
      <c r="D51" s="19" t="n">
        <v>6750</v>
      </c>
      <c r="E51" s="18" t="n">
        <v>448.43962775</v>
      </c>
      <c r="F51" s="20" t="n">
        <v>2.9548413</v>
      </c>
      <c r="G51" s="18" t="n">
        <v>405.99195642</v>
      </c>
      <c r="H51" s="20" t="n">
        <v>2.71521392</v>
      </c>
      <c r="I51" s="18" t="s">
        <v>481</v>
      </c>
      <c r="J51" s="20" t="s">
        <v>481</v>
      </c>
      <c r="K51" s="18" t="s">
        <v>481</v>
      </c>
      <c r="L51" s="20" t="s">
        <v>481</v>
      </c>
      <c r="M51" s="18" t="s">
        <v>481</v>
      </c>
      <c r="N51" s="20" t="s">
        <v>481</v>
      </c>
      <c r="O51" s="18" t="s">
        <v>481</v>
      </c>
      <c r="P51" s="20" t="s">
        <v>481</v>
      </c>
      <c r="Q51" s="18" t="n">
        <v>369.9213407</v>
      </c>
      <c r="R51" s="20" t="n">
        <v>8.4241837</v>
      </c>
    </row>
    <row r="52" spans="1:18">
      <c r="A52" s="15" t="s">
        <v>527</v>
      </c>
      <c r="B52" s="17" t="n">
        <v>5809</v>
      </c>
      <c r="C52" s="18">
        <f>(71.0/B52*100)</f>
        <v/>
      </c>
      <c r="D52" s="19" t="n">
        <v>5738</v>
      </c>
      <c r="E52" s="18" t="n">
        <v>518.83496595</v>
      </c>
      <c r="F52" s="20" t="n">
        <v>3.07172405</v>
      </c>
      <c r="G52" s="18" t="n">
        <v>466.08543265</v>
      </c>
      <c r="H52" s="20" t="n">
        <v>3.05450927</v>
      </c>
      <c r="I52" s="18" t="s">
        <v>481</v>
      </c>
      <c r="J52" s="20" t="s">
        <v>481</v>
      </c>
      <c r="K52" s="18" t="s">
        <v>481</v>
      </c>
      <c r="L52" s="20" t="s">
        <v>481</v>
      </c>
      <c r="M52" s="18" t="s">
        <v>481</v>
      </c>
      <c r="N52" s="20" t="s">
        <v>481</v>
      </c>
      <c r="O52" s="18" t="s">
        <v>481</v>
      </c>
      <c r="P52" s="20" t="s">
        <v>481</v>
      </c>
      <c r="Q52" s="18" t="n">
        <v>392.92436217</v>
      </c>
      <c r="R52" s="20" t="n">
        <v>6.94008913</v>
      </c>
    </row>
    <row r="53" spans="1:18">
      <c r="A53" s="15" t="s">
        <v>528</v>
      </c>
      <c r="B53" s="17" t="n">
        <v>5571</v>
      </c>
      <c r="C53" s="18">
        <f>(84.0/B53*100)</f>
        <v/>
      </c>
      <c r="D53" s="19" t="n">
        <v>5487</v>
      </c>
      <c r="E53" s="18" t="n">
        <v>470.97832086</v>
      </c>
      <c r="F53" s="20" t="n">
        <v>2.7375298</v>
      </c>
      <c r="G53" s="18" t="n">
        <v>428.76518958</v>
      </c>
      <c r="H53" s="20" t="n">
        <v>2.21340141</v>
      </c>
      <c r="I53" s="18" t="s">
        <v>481</v>
      </c>
      <c r="J53" s="20" t="s">
        <v>481</v>
      </c>
      <c r="K53" s="18" t="s">
        <v>481</v>
      </c>
      <c r="L53" s="20" t="s">
        <v>481</v>
      </c>
      <c r="M53" s="18" t="s">
        <v>481</v>
      </c>
      <c r="N53" s="20" t="s">
        <v>481</v>
      </c>
      <c r="O53" s="18" t="s">
        <v>481</v>
      </c>
      <c r="P53" s="20" t="s">
        <v>481</v>
      </c>
      <c r="Q53" s="18" t="n">
        <v>356.06085243</v>
      </c>
      <c r="R53" s="20" t="n">
        <v>7.63828545</v>
      </c>
    </row>
    <row r="54" spans="1:18">
      <c r="A54" s="15" t="s">
        <v>529</v>
      </c>
      <c r="B54" s="17" t="n">
        <v>4740</v>
      </c>
      <c r="C54" s="18">
        <f>(38.0/B54*100)</f>
        <v/>
      </c>
      <c r="D54" s="19" t="n">
        <v>4702</v>
      </c>
      <c r="E54" s="18" t="n">
        <v>390.55701841</v>
      </c>
      <c r="F54" s="20" t="n">
        <v>4.45232017</v>
      </c>
      <c r="G54" s="18" t="n">
        <v>348.12388081</v>
      </c>
      <c r="H54" s="20" t="n">
        <v>3.21911177</v>
      </c>
      <c r="I54" s="18" t="s">
        <v>481</v>
      </c>
      <c r="J54" s="20" t="s">
        <v>481</v>
      </c>
      <c r="K54" s="18" t="s">
        <v>481</v>
      </c>
      <c r="L54" s="20" t="s">
        <v>481</v>
      </c>
      <c r="M54" s="18" t="s">
        <v>481</v>
      </c>
      <c r="N54" s="20" t="s">
        <v>481</v>
      </c>
      <c r="O54" s="18" t="s">
        <v>481</v>
      </c>
      <c r="P54" s="20" t="s">
        <v>481</v>
      </c>
      <c r="Q54" s="18" t="n">
        <v>313.02163022</v>
      </c>
      <c r="R54" s="20" t="n">
        <v>4.5227275</v>
      </c>
    </row>
    <row r="55" spans="1:18">
      <c r="A55" s="15" t="s">
        <v>530</v>
      </c>
      <c r="B55" s="17" t="n">
        <v>5316</v>
      </c>
      <c r="C55" s="18">
        <f>(22.0/B55*100)</f>
        <v/>
      </c>
      <c r="D55" s="19" t="n">
        <v>5294</v>
      </c>
      <c r="E55" s="18" t="n">
        <v>422.73968493</v>
      </c>
      <c r="F55" s="20" t="n">
        <v>2.95172611</v>
      </c>
      <c r="G55" s="18" t="n">
        <v>333.0920133</v>
      </c>
      <c r="H55" s="20" t="n">
        <v>4.10686249</v>
      </c>
      <c r="I55" s="18" t="s">
        <v>481</v>
      </c>
      <c r="J55" s="20" t="s">
        <v>481</v>
      </c>
      <c r="K55" s="18" t="s">
        <v>481</v>
      </c>
      <c r="L55" s="20" t="s">
        <v>481</v>
      </c>
      <c r="M55" s="18" t="n">
        <v>495.7153</v>
      </c>
      <c r="N55" s="20" t="n">
        <v>72.06416769</v>
      </c>
      <c r="O55" s="18" t="n">
        <v>351.81572975</v>
      </c>
      <c r="P55" s="20" t="n">
        <v>22.61906261</v>
      </c>
      <c r="Q55" s="18" t="n">
        <v>298.62326855</v>
      </c>
      <c r="R55" s="20" t="n">
        <v>10.02236838</v>
      </c>
    </row>
    <row r="56" spans="1:18">
      <c r="A56" s="15" t="s">
        <v>531</v>
      </c>
      <c r="B56" s="17" t="n">
        <v>5359</v>
      </c>
      <c r="C56" s="18">
        <f>(76.0/B56*100)</f>
        <v/>
      </c>
      <c r="D56" s="19" t="n">
        <v>5283</v>
      </c>
      <c r="E56" s="18" t="n">
        <v>539.11370135</v>
      </c>
      <c r="F56" s="20" t="n">
        <v>2.81151035</v>
      </c>
      <c r="G56" s="18" t="n">
        <v>503.86177582</v>
      </c>
      <c r="H56" s="20" t="n">
        <v>3.45872549</v>
      </c>
      <c r="I56" s="18" t="s">
        <v>481</v>
      </c>
      <c r="J56" s="20" t="s">
        <v>481</v>
      </c>
      <c r="K56" s="18" t="s">
        <v>481</v>
      </c>
      <c r="L56" s="20" t="s">
        <v>481</v>
      </c>
      <c r="M56" s="18" t="s">
        <v>481</v>
      </c>
      <c r="N56" s="20" t="s">
        <v>481</v>
      </c>
      <c r="O56" s="18" t="s">
        <v>481</v>
      </c>
      <c r="P56" s="20" t="s">
        <v>481</v>
      </c>
      <c r="Q56" s="18" t="n">
        <v>475.72722114</v>
      </c>
      <c r="R56" s="20" t="n">
        <v>24.42738771</v>
      </c>
    </row>
    <row r="57" spans="1:18">
      <c r="A57" s="15" t="s">
        <v>532</v>
      </c>
      <c r="B57" s="17" t="n">
        <v>6513</v>
      </c>
      <c r="C57" s="18">
        <f>(0.0/B57*100)</f>
        <v/>
      </c>
      <c r="D57" s="19" t="n">
        <v>6513</v>
      </c>
      <c r="E57" s="18" t="n">
        <v>406.86906617</v>
      </c>
      <c r="F57" s="20" t="n">
        <v>3.75957509</v>
      </c>
      <c r="G57" s="18" t="n">
        <v>395.5604718</v>
      </c>
      <c r="H57" s="20" t="n">
        <v>2.96835873</v>
      </c>
      <c r="I57" s="18" t="s">
        <v>481</v>
      </c>
      <c r="J57" s="20" t="s">
        <v>481</v>
      </c>
      <c r="K57" s="18" t="s">
        <v>481</v>
      </c>
      <c r="L57" s="20" t="s">
        <v>481</v>
      </c>
      <c r="M57" s="18" t="s">
        <v>481</v>
      </c>
      <c r="N57" s="20" t="s">
        <v>481</v>
      </c>
      <c r="O57" s="18" t="n">
        <v>301.85638177</v>
      </c>
      <c r="P57" s="20" t="n">
        <v>50.18464738</v>
      </c>
      <c r="Q57" s="18" t="n">
        <v>348.25961597</v>
      </c>
      <c r="R57" s="20" t="n">
        <v>11.26118499</v>
      </c>
    </row>
    <row r="58" spans="1:18">
      <c r="A58" s="15" t="s">
        <v>533</v>
      </c>
      <c r="B58" s="17" t="n">
        <v>7267</v>
      </c>
      <c r="C58" s="18">
        <f>(10.0/B58*100)</f>
        <v/>
      </c>
      <c r="D58" s="19" t="n">
        <v>7257</v>
      </c>
      <c r="E58" s="18" t="n">
        <v>424.62207896</v>
      </c>
      <c r="F58" s="20" t="n">
        <v>3.76939584</v>
      </c>
      <c r="G58" s="18" t="n">
        <v>406.1347831</v>
      </c>
      <c r="H58" s="20" t="n">
        <v>3.06274851</v>
      </c>
      <c r="I58" s="18" t="s">
        <v>481</v>
      </c>
      <c r="J58" s="20" t="s">
        <v>481</v>
      </c>
      <c r="K58" s="18" t="s">
        <v>481</v>
      </c>
      <c r="L58" s="20" t="s">
        <v>481</v>
      </c>
      <c r="M58" s="18" t="s">
        <v>481</v>
      </c>
      <c r="N58" s="20" t="s">
        <v>481</v>
      </c>
      <c r="O58" s="18" t="n">
        <v>265.73848849</v>
      </c>
      <c r="P58" s="20" t="n">
        <v>22.28561308</v>
      </c>
      <c r="Q58" s="18" t="n">
        <v>343.02152202</v>
      </c>
      <c r="R58" s="20" t="n">
        <v>9.02740719</v>
      </c>
    </row>
    <row r="59" spans="1:18">
      <c r="A59" s="15" t="s">
        <v>534</v>
      </c>
      <c r="B59" s="17" t="n">
        <v>4826</v>
      </c>
      <c r="C59" s="18">
        <f>(26.0/B59*100)</f>
        <v/>
      </c>
      <c r="D59" s="19" t="n">
        <v>4800</v>
      </c>
      <c r="E59" s="18" t="n">
        <v>361.70297794</v>
      </c>
      <c r="F59" s="20" t="n">
        <v>2.2859998</v>
      </c>
      <c r="G59" s="18" t="n">
        <v>339.64831417</v>
      </c>
      <c r="H59" s="20" t="n">
        <v>2.25519185</v>
      </c>
      <c r="I59" s="18" t="s">
        <v>481</v>
      </c>
      <c r="J59" s="20" t="s">
        <v>481</v>
      </c>
      <c r="K59" s="18" t="s">
        <v>481</v>
      </c>
      <c r="L59" s="20" t="s">
        <v>481</v>
      </c>
      <c r="M59" s="18" t="s">
        <v>481</v>
      </c>
      <c r="N59" s="20" t="s">
        <v>481</v>
      </c>
      <c r="O59" s="18" t="n">
        <v>261.53580869</v>
      </c>
      <c r="P59" s="20" t="n">
        <v>21.22196315</v>
      </c>
      <c r="Q59" s="18" t="n">
        <v>276.29727375</v>
      </c>
      <c r="R59" s="20" t="n">
        <v>6.67833075</v>
      </c>
    </row>
    <row r="60" spans="1:18">
      <c r="A60" s="15" t="s">
        <v>535</v>
      </c>
      <c r="B60" s="17" t="n">
        <v>4546</v>
      </c>
      <c r="C60" s="18">
        <f>(15.0/B60*100)</f>
        <v/>
      </c>
      <c r="D60" s="19" t="n">
        <v>4531</v>
      </c>
      <c r="E60" s="18" t="n">
        <v>378.25790998</v>
      </c>
      <c r="F60" s="20" t="n">
        <v>7.59974845</v>
      </c>
      <c r="G60" s="18" t="n">
        <v>331.64229144</v>
      </c>
      <c r="H60" s="20" t="n">
        <v>3.74551141</v>
      </c>
      <c r="I60" s="18" t="s">
        <v>481</v>
      </c>
      <c r="J60" s="20" t="s">
        <v>481</v>
      </c>
      <c r="K60" s="18" t="s">
        <v>481</v>
      </c>
      <c r="L60" s="20" t="s">
        <v>481</v>
      </c>
      <c r="M60" s="18" t="s">
        <v>481</v>
      </c>
      <c r="N60" s="20" t="s">
        <v>481</v>
      </c>
      <c r="O60" s="18" t="n">
        <v>252.42138616</v>
      </c>
      <c r="P60" s="20" t="n">
        <v>45.34232436</v>
      </c>
      <c r="Q60" s="18" t="n">
        <v>297.12016075</v>
      </c>
      <c r="R60" s="20" t="n">
        <v>10.99329971</v>
      </c>
    </row>
    <row r="61" spans="1:18">
      <c r="A61" s="15" t="s">
        <v>536</v>
      </c>
      <c r="B61" s="17" t="n">
        <v>6525</v>
      </c>
      <c r="C61" s="18">
        <f>(135.0/B61*100)</f>
        <v/>
      </c>
      <c r="D61" s="19" t="n">
        <v>6390</v>
      </c>
      <c r="E61" s="18" t="n">
        <v>496.21703415</v>
      </c>
      <c r="F61" s="20" t="n">
        <v>3.48430919</v>
      </c>
      <c r="G61" s="18" t="n">
        <v>452.73706026</v>
      </c>
      <c r="H61" s="20" t="n">
        <v>2.5209855</v>
      </c>
      <c r="I61" s="18" t="s">
        <v>481</v>
      </c>
      <c r="J61" s="20" t="s">
        <v>481</v>
      </c>
      <c r="K61" s="18" t="s">
        <v>481</v>
      </c>
      <c r="L61" s="20" t="s">
        <v>481</v>
      </c>
      <c r="M61" s="18" t="s">
        <v>481</v>
      </c>
      <c r="N61" s="20" t="s">
        <v>481</v>
      </c>
      <c r="O61" s="18" t="s">
        <v>481</v>
      </c>
      <c r="P61" s="20" t="s">
        <v>481</v>
      </c>
      <c r="Q61" s="18" t="n">
        <v>378.6973383</v>
      </c>
      <c r="R61" s="20" t="n">
        <v>8.666054689999999</v>
      </c>
    </row>
    <row r="62" spans="1:18">
      <c r="A62" s="15" t="s">
        <v>537</v>
      </c>
      <c r="B62" s="17" t="n">
        <v>4476</v>
      </c>
      <c r="C62" s="18">
        <f>(3.0/B62*100)</f>
        <v/>
      </c>
      <c r="D62" s="19" t="n">
        <v>4473</v>
      </c>
      <c r="E62" s="18" t="n">
        <v>526.33413144</v>
      </c>
      <c r="F62" s="20" t="n">
        <v>2.00513636</v>
      </c>
      <c r="G62" s="18" t="n">
        <v>494.02074256</v>
      </c>
      <c r="H62" s="20" t="n">
        <v>1.70415656</v>
      </c>
      <c r="I62" s="18" t="s">
        <v>481</v>
      </c>
      <c r="J62" s="20" t="s">
        <v>481</v>
      </c>
      <c r="K62" s="18" t="s">
        <v>481</v>
      </c>
      <c r="L62" s="20" t="s">
        <v>481</v>
      </c>
      <c r="M62" s="18" t="s">
        <v>481</v>
      </c>
      <c r="N62" s="20" t="s">
        <v>481</v>
      </c>
      <c r="O62" s="18" t="s">
        <v>481</v>
      </c>
      <c r="P62" s="20" t="s">
        <v>481</v>
      </c>
      <c r="Q62" s="18" t="n">
        <v>440.87121009</v>
      </c>
      <c r="R62" s="20" t="n">
        <v>23.98612467</v>
      </c>
    </row>
    <row r="63" spans="1:18">
      <c r="A63" s="15" t="s">
        <v>538</v>
      </c>
      <c r="B63" s="17" t="n">
        <v>5324</v>
      </c>
      <c r="C63" s="18">
        <f>(13.0/B63*100)</f>
        <v/>
      </c>
      <c r="D63" s="19" t="n">
        <v>5311</v>
      </c>
      <c r="E63" s="18" t="n">
        <v>379.71472366</v>
      </c>
      <c r="F63" s="20" t="n">
        <v>2.60916586</v>
      </c>
      <c r="G63" s="18" t="n">
        <v>336.71959829</v>
      </c>
      <c r="H63" s="20" t="n">
        <v>2.39469833</v>
      </c>
      <c r="I63" s="18" t="s">
        <v>481</v>
      </c>
      <c r="J63" s="20" t="s">
        <v>481</v>
      </c>
      <c r="K63" s="18" t="s">
        <v>481</v>
      </c>
      <c r="L63" s="20" t="s">
        <v>481</v>
      </c>
      <c r="M63" s="18" t="n">
        <v>411.89515</v>
      </c>
      <c r="N63" s="20" t="n">
        <v>58.51366911</v>
      </c>
      <c r="O63" s="18" t="n">
        <v>294.18280864</v>
      </c>
      <c r="P63" s="20" t="n">
        <v>48.06243573</v>
      </c>
      <c r="Q63" s="18" t="n">
        <v>291.02101431</v>
      </c>
      <c r="R63" s="20" t="n">
        <v>5.33295713</v>
      </c>
    </row>
    <row r="64" spans="1:18">
      <c r="A64" s="15" t="s">
        <v>539</v>
      </c>
      <c r="B64" s="17" t="n">
        <v>3634</v>
      </c>
      <c r="C64" s="18">
        <f>(3.0/B64*100)</f>
        <v/>
      </c>
      <c r="D64" s="19" t="n">
        <v>3631</v>
      </c>
      <c r="E64" s="18" t="n">
        <v>490.40480297</v>
      </c>
      <c r="F64" s="20" t="n">
        <v>2.63304701</v>
      </c>
      <c r="G64" s="18" t="n">
        <v>412.61701186</v>
      </c>
      <c r="H64" s="20" t="n">
        <v>2.71875842</v>
      </c>
      <c r="I64" s="18" t="s">
        <v>481</v>
      </c>
      <c r="J64" s="20" t="s">
        <v>481</v>
      </c>
      <c r="K64" s="18" t="s">
        <v>481</v>
      </c>
      <c r="L64" s="20" t="s">
        <v>481</v>
      </c>
      <c r="M64" s="18" t="s">
        <v>481</v>
      </c>
      <c r="N64" s="20" t="s">
        <v>481</v>
      </c>
      <c r="O64" s="18" t="n">
        <v>319.4503</v>
      </c>
      <c r="P64" s="20" t="n">
        <v>19.6672448</v>
      </c>
      <c r="Q64" s="18" t="n">
        <v>300.07119249</v>
      </c>
      <c r="R64" s="20" t="n">
        <v>15.03676326</v>
      </c>
    </row>
    <row r="65" spans="1:18">
      <c r="A65" s="15" t="s">
        <v>540</v>
      </c>
      <c r="B65" s="17" t="n">
        <v>5325</v>
      </c>
      <c r="C65" s="18">
        <f>(14.0/B65*100)</f>
        <v/>
      </c>
      <c r="D65" s="19" t="n">
        <v>5311</v>
      </c>
      <c r="E65" s="18" t="n">
        <v>441.291513</v>
      </c>
      <c r="F65" s="20" t="n">
        <v>2.94126174</v>
      </c>
      <c r="G65" s="18" t="n">
        <v>380.82882603</v>
      </c>
      <c r="H65" s="20" t="n">
        <v>3.15561997</v>
      </c>
      <c r="I65" s="18" t="s">
        <v>481</v>
      </c>
      <c r="J65" s="20" t="s">
        <v>481</v>
      </c>
      <c r="K65" s="18" t="s">
        <v>481</v>
      </c>
      <c r="L65" s="20" t="s">
        <v>481</v>
      </c>
      <c r="M65" s="18" t="s">
        <v>481</v>
      </c>
      <c r="N65" s="20" t="s">
        <v>481</v>
      </c>
      <c r="O65" s="18" t="s">
        <v>481</v>
      </c>
      <c r="P65" s="20" t="s">
        <v>481</v>
      </c>
      <c r="Q65" s="18" t="n">
        <v>336.63452672</v>
      </c>
      <c r="R65" s="20" t="n">
        <v>7.04685367</v>
      </c>
    </row>
    <row r="66" spans="1:18">
      <c r="A66" s="15" t="s">
        <v>541</v>
      </c>
      <c r="B66" s="17" t="n">
        <v>5665</v>
      </c>
      <c r="C66" s="18">
        <f>(74.0/B66*100)</f>
        <v/>
      </c>
      <c r="D66" s="19" t="n">
        <v>5591</v>
      </c>
      <c r="E66" s="18" t="n">
        <v>452.14339737</v>
      </c>
      <c r="F66" s="20" t="n">
        <v>1.938053</v>
      </c>
      <c r="G66" s="18" t="n">
        <v>390.37467279</v>
      </c>
      <c r="H66" s="20" t="n">
        <v>2.75886838</v>
      </c>
      <c r="I66" s="18" t="s">
        <v>481</v>
      </c>
      <c r="J66" s="20" t="s">
        <v>481</v>
      </c>
      <c r="K66" s="18" t="s">
        <v>481</v>
      </c>
      <c r="L66" s="20" t="s">
        <v>481</v>
      </c>
      <c r="M66" s="18" t="s">
        <v>481</v>
      </c>
      <c r="N66" s="20" t="s">
        <v>481</v>
      </c>
      <c r="O66" s="18" t="s">
        <v>481</v>
      </c>
      <c r="P66" s="20" t="s">
        <v>481</v>
      </c>
      <c r="Q66" s="18" t="n">
        <v>332.09252134</v>
      </c>
      <c r="R66" s="20" t="n">
        <v>5.8755612</v>
      </c>
    </row>
    <row r="67" spans="1:18">
      <c r="A67" s="15" t="s">
        <v>542</v>
      </c>
      <c r="B67" s="17" t="n">
        <v>6971</v>
      </c>
      <c r="C67" s="18">
        <f>(21.0/B67*100)</f>
        <v/>
      </c>
      <c r="D67" s="19" t="n">
        <v>6950</v>
      </c>
      <c r="E67" s="18" t="n">
        <v>404.93190353</v>
      </c>
      <c r="F67" s="20" t="n">
        <v>3.08818717</v>
      </c>
      <c r="G67" s="18" t="n">
        <v>383.88655559</v>
      </c>
      <c r="H67" s="20" t="n">
        <v>3.60300326</v>
      </c>
      <c r="I67" s="18" t="s">
        <v>481</v>
      </c>
      <c r="J67" s="20" t="s">
        <v>481</v>
      </c>
      <c r="K67" s="18" t="s">
        <v>481</v>
      </c>
      <c r="L67" s="20" t="s">
        <v>481</v>
      </c>
      <c r="M67" s="18" t="s">
        <v>481</v>
      </c>
      <c r="N67" s="20" t="s">
        <v>481</v>
      </c>
      <c r="O67" s="18" t="s">
        <v>481</v>
      </c>
      <c r="P67" s="20" t="s">
        <v>481</v>
      </c>
      <c r="Q67" s="18" t="n">
        <v>282.93994378</v>
      </c>
      <c r="R67" s="20" t="n">
        <v>10.04441104</v>
      </c>
    </row>
    <row r="68" spans="1:18">
      <c r="A68" s="15" t="s">
        <v>543</v>
      </c>
      <c r="B68" s="17" t="n">
        <v>12083</v>
      </c>
      <c r="C68" s="18">
        <f>(27.0/B68*100)</f>
        <v/>
      </c>
      <c r="D68" s="19" t="n">
        <v>12056</v>
      </c>
      <c r="E68" s="18" t="n">
        <v>419.35839679</v>
      </c>
      <c r="F68" s="20" t="n">
        <v>1.85130918</v>
      </c>
      <c r="G68" s="18" t="n">
        <v>398.64934667</v>
      </c>
      <c r="H68" s="20" t="n">
        <v>1.40568485</v>
      </c>
      <c r="I68" s="18" t="s">
        <v>481</v>
      </c>
      <c r="J68" s="20" t="s">
        <v>481</v>
      </c>
      <c r="K68" s="18" t="s">
        <v>481</v>
      </c>
      <c r="L68" s="20" t="s">
        <v>481</v>
      </c>
      <c r="M68" s="18" t="s">
        <v>481</v>
      </c>
      <c r="N68" s="20" t="s">
        <v>481</v>
      </c>
      <c r="O68" s="18" t="s">
        <v>481</v>
      </c>
      <c r="P68" s="20" t="s">
        <v>481</v>
      </c>
      <c r="Q68" s="18" t="n">
        <v>312.22511533</v>
      </c>
      <c r="R68" s="20" t="n">
        <v>5.01515741</v>
      </c>
    </row>
    <row r="69" spans="1:18">
      <c r="A69" s="15" t="s">
        <v>544</v>
      </c>
      <c r="B69" s="17" t="n">
        <v>4876</v>
      </c>
      <c r="C69" s="18">
        <f>(0.0/B69*100)</f>
        <v/>
      </c>
      <c r="D69" s="19" t="n">
        <v>4876</v>
      </c>
      <c r="E69" s="18" t="n">
        <v>448.92983561</v>
      </c>
      <c r="F69" s="20" t="n">
        <v>3.93570039</v>
      </c>
      <c r="G69" s="18" t="n">
        <v>383.88506174</v>
      </c>
      <c r="H69" s="20" t="n">
        <v>4.96984702</v>
      </c>
      <c r="I69" s="18" t="s">
        <v>481</v>
      </c>
      <c r="J69" s="20" t="s">
        <v>481</v>
      </c>
      <c r="K69" s="18" t="s">
        <v>481</v>
      </c>
      <c r="L69" s="20" t="s">
        <v>481</v>
      </c>
      <c r="M69" s="18" t="s">
        <v>481</v>
      </c>
      <c r="N69" s="20" t="s">
        <v>481</v>
      </c>
      <c r="O69" s="18" t="s">
        <v>481</v>
      </c>
      <c r="P69" s="20" t="s">
        <v>481</v>
      </c>
      <c r="Q69" s="18" t="n">
        <v>295.68260119</v>
      </c>
      <c r="R69" s="20" t="n">
        <v>16.88603036</v>
      </c>
    </row>
    <row r="70" spans="1:18">
      <c r="A70" s="15" t="s">
        <v>545</v>
      </c>
      <c r="B70" s="17" t="n">
        <v>6036</v>
      </c>
      <c r="C70" s="18">
        <f>(223.0/B70*100)</f>
        <v/>
      </c>
      <c r="D70" s="19" t="n">
        <v>5813</v>
      </c>
      <c r="E70" s="18" t="n">
        <v>504.98432427</v>
      </c>
      <c r="F70" s="20" t="n">
        <v>2.85112252</v>
      </c>
      <c r="G70" s="18" t="n">
        <v>449.3432821</v>
      </c>
      <c r="H70" s="20" t="n">
        <v>5.66940102</v>
      </c>
      <c r="I70" s="18" t="s">
        <v>481</v>
      </c>
      <c r="J70" s="20" t="s">
        <v>481</v>
      </c>
      <c r="K70" s="18" t="s">
        <v>481</v>
      </c>
      <c r="L70" s="20" t="s">
        <v>481</v>
      </c>
      <c r="M70" s="18" t="s">
        <v>481</v>
      </c>
      <c r="N70" s="20" t="s">
        <v>481</v>
      </c>
      <c r="O70" s="18" t="s">
        <v>481</v>
      </c>
      <c r="P70" s="20" t="s">
        <v>481</v>
      </c>
      <c r="Q70" s="18" t="n">
        <v>403.5182065</v>
      </c>
      <c r="R70" s="20" t="n">
        <v>10.25904015</v>
      </c>
    </row>
    <row r="71" spans="1:18">
      <c r="A71" s="15" t="s">
        <v>546</v>
      </c>
      <c r="B71" s="17" t="n">
        <v>6115</v>
      </c>
      <c r="C71" s="18">
        <f>(17.0/B71*100)</f>
        <v/>
      </c>
      <c r="D71" s="19" t="n">
        <v>6098</v>
      </c>
      <c r="E71" s="18" t="n">
        <v>569.40771356</v>
      </c>
      <c r="F71" s="20" t="n">
        <v>2.65400337</v>
      </c>
      <c r="G71" s="18" t="n">
        <v>512.20659861</v>
      </c>
      <c r="H71" s="20" t="n">
        <v>2.03532626</v>
      </c>
      <c r="I71" s="18" t="s">
        <v>481</v>
      </c>
      <c r="J71" s="20" t="s">
        <v>481</v>
      </c>
      <c r="K71" s="18" t="s">
        <v>481</v>
      </c>
      <c r="L71" s="20" t="s">
        <v>481</v>
      </c>
      <c r="M71" s="18" t="s">
        <v>481</v>
      </c>
      <c r="N71" s="20" t="s">
        <v>481</v>
      </c>
      <c r="O71" s="18" t="s">
        <v>481</v>
      </c>
      <c r="P71" s="20" t="s">
        <v>481</v>
      </c>
      <c r="Q71" s="18" t="n">
        <v>467.23848446</v>
      </c>
      <c r="R71" s="20" t="n">
        <v>18.7768798</v>
      </c>
    </row>
    <row r="72" spans="1:18">
      <c r="A72" s="15" t="s">
        <v>547</v>
      </c>
      <c r="B72" s="17" t="n">
        <v>7708</v>
      </c>
      <c r="C72" s="18">
        <f>(5.0/B72*100)</f>
        <v/>
      </c>
      <c r="D72" s="19" t="n">
        <v>7703</v>
      </c>
      <c r="E72" s="18" t="n">
        <v>528.10412158</v>
      </c>
      <c r="F72" s="20" t="n">
        <v>3.13664122</v>
      </c>
      <c r="G72" s="18" t="n">
        <v>471.60859889</v>
      </c>
      <c r="H72" s="20" t="n">
        <v>2.48048757</v>
      </c>
      <c r="I72" s="18" t="s">
        <v>481</v>
      </c>
      <c r="J72" s="20" t="s">
        <v>481</v>
      </c>
      <c r="K72" s="18" t="s">
        <v>481</v>
      </c>
      <c r="L72" s="20" t="s">
        <v>481</v>
      </c>
      <c r="M72" s="18" t="s">
        <v>481</v>
      </c>
      <c r="N72" s="20" t="s">
        <v>481</v>
      </c>
      <c r="O72" s="18" t="s">
        <v>481</v>
      </c>
      <c r="P72" s="20" t="s">
        <v>481</v>
      </c>
      <c r="Q72" s="18" t="n">
        <v>421.57898535</v>
      </c>
      <c r="R72" s="20" t="n">
        <v>19.98773611</v>
      </c>
    </row>
    <row r="73" spans="1:18">
      <c r="A73" s="15" t="s">
        <v>548</v>
      </c>
      <c r="B73" s="17" t="n">
        <v>8249</v>
      </c>
      <c r="C73" s="18">
        <f>(143.0/B73*100)</f>
        <v/>
      </c>
      <c r="D73" s="19" t="n">
        <v>8106</v>
      </c>
      <c r="E73" s="18" t="n">
        <v>414.00165562</v>
      </c>
      <c r="F73" s="20" t="n">
        <v>3.92629377</v>
      </c>
      <c r="G73" s="18" t="n">
        <v>407.42558121</v>
      </c>
      <c r="H73" s="20" t="n">
        <v>3.2404103</v>
      </c>
      <c r="I73" s="18" t="s">
        <v>481</v>
      </c>
      <c r="J73" s="20" t="s">
        <v>481</v>
      </c>
      <c r="K73" s="18" t="s">
        <v>481</v>
      </c>
      <c r="L73" s="20" t="s">
        <v>481</v>
      </c>
      <c r="M73" s="18" t="s">
        <v>481</v>
      </c>
      <c r="N73" s="20" t="s">
        <v>481</v>
      </c>
      <c r="O73" s="18" t="s">
        <v>481</v>
      </c>
      <c r="P73" s="20" t="s">
        <v>481</v>
      </c>
      <c r="Q73" s="18" t="n">
        <v>348.03856242</v>
      </c>
      <c r="R73" s="20" t="n">
        <v>14.81578131</v>
      </c>
    </row>
    <row r="74" spans="1:18">
      <c r="A74" s="15" t="s">
        <v>549</v>
      </c>
      <c r="B74" s="17" t="n">
        <v>4692</v>
      </c>
      <c r="C74" s="18">
        <f>(82.0/B74*100)</f>
        <v/>
      </c>
      <c r="D74" s="19" t="n">
        <v>4610</v>
      </c>
      <c r="E74" s="18" t="n">
        <v>459.09069209</v>
      </c>
      <c r="F74" s="20" t="n">
        <v>2.17600007</v>
      </c>
      <c r="G74" s="18" t="n">
        <v>400.64616534</v>
      </c>
      <c r="H74" s="20" t="n">
        <v>2.83547874</v>
      </c>
      <c r="I74" s="18" t="s">
        <v>481</v>
      </c>
      <c r="J74" s="20" t="s">
        <v>481</v>
      </c>
      <c r="K74" s="18" t="s">
        <v>481</v>
      </c>
      <c r="L74" s="20" t="s">
        <v>481</v>
      </c>
      <c r="M74" s="18" t="s">
        <v>481</v>
      </c>
      <c r="N74" s="20" t="s">
        <v>481</v>
      </c>
      <c r="O74" s="18" t="n">
        <v>312.71399192</v>
      </c>
      <c r="P74" s="20" t="n">
        <v>37.33585036</v>
      </c>
      <c r="Q74" s="18" t="n">
        <v>327.44964363</v>
      </c>
      <c r="R74" s="20" t="n">
        <v>8.343184150000001</v>
      </c>
    </row>
    <row r="75" spans="1:18">
      <c r="A75" s="15" t="s">
        <v>550</v>
      </c>
      <c r="B75" s="17" t="n">
        <v>5375</v>
      </c>
      <c r="C75" s="18">
        <f>(196.0/B75*100)</f>
        <v/>
      </c>
      <c r="D75" s="19" t="n">
        <v>5179</v>
      </c>
      <c r="E75" s="18" t="n">
        <v>387.64758619</v>
      </c>
      <c r="F75" s="20" t="n">
        <v>4.0014804</v>
      </c>
      <c r="G75" s="18" t="n">
        <v>346.5462501</v>
      </c>
      <c r="H75" s="20" t="n">
        <v>3.18163153</v>
      </c>
      <c r="I75" s="18" t="s">
        <v>481</v>
      </c>
      <c r="J75" s="20" t="s">
        <v>481</v>
      </c>
      <c r="K75" s="18" t="s">
        <v>481</v>
      </c>
      <c r="L75" s="20" t="s">
        <v>481</v>
      </c>
      <c r="M75" s="18" t="s">
        <v>481</v>
      </c>
      <c r="N75" s="20" t="s">
        <v>481</v>
      </c>
      <c r="O75" s="18" t="s">
        <v>481</v>
      </c>
      <c r="P75" s="20" t="s">
        <v>481</v>
      </c>
      <c r="Q75" s="18" t="n">
        <v>310.43377848</v>
      </c>
      <c r="R75" s="20" t="n">
        <v>6.98124462</v>
      </c>
    </row>
    <row r="76" spans="1:18">
      <c r="A76" s="15" t="s">
        <v>551</v>
      </c>
      <c r="B76" s="17" t="n">
        <v>14167</v>
      </c>
      <c r="C76" s="18">
        <f>(227.0/B76*100)</f>
        <v/>
      </c>
      <c r="D76" s="19" t="n">
        <v>13940</v>
      </c>
      <c r="E76" s="18" t="n">
        <v>451.97563209</v>
      </c>
      <c r="F76" s="20" t="n">
        <v>3.52231311</v>
      </c>
      <c r="G76" s="18" t="n">
        <v>424.27523043</v>
      </c>
      <c r="H76" s="20" t="n">
        <v>2.80833354</v>
      </c>
      <c r="I76" s="18" t="s">
        <v>481</v>
      </c>
      <c r="J76" s="20" t="s">
        <v>481</v>
      </c>
      <c r="K76" s="18" t="s">
        <v>481</v>
      </c>
      <c r="L76" s="20" t="s">
        <v>481</v>
      </c>
      <c r="M76" s="18" t="s">
        <v>481</v>
      </c>
      <c r="N76" s="20" t="s">
        <v>481</v>
      </c>
      <c r="O76" s="18" t="s">
        <v>481</v>
      </c>
      <c r="P76" s="20" t="s">
        <v>481</v>
      </c>
      <c r="Q76" s="18" t="n">
        <v>362.7999471</v>
      </c>
      <c r="R76" s="20" t="n">
        <v>7.6037937</v>
      </c>
    </row>
    <row r="77" spans="1:18">
      <c r="A77" s="15" t="s">
        <v>552</v>
      </c>
      <c r="B77" s="17" t="n">
        <v>6062</v>
      </c>
      <c r="C77" s="18">
        <f>(82.0/B77*100)</f>
        <v/>
      </c>
      <c r="D77" s="19" t="n">
        <v>5980</v>
      </c>
      <c r="E77" s="18" t="n">
        <v>473.97909511</v>
      </c>
      <c r="F77" s="20" t="n">
        <v>3.39385993</v>
      </c>
      <c r="G77" s="18" t="n">
        <v>420.91259376</v>
      </c>
      <c r="H77" s="20" t="n">
        <v>2.70334397</v>
      </c>
      <c r="I77" s="18" t="s">
        <v>481</v>
      </c>
      <c r="J77" s="20" t="s">
        <v>481</v>
      </c>
      <c r="K77" s="18" t="s">
        <v>481</v>
      </c>
      <c r="L77" s="20" t="s">
        <v>481</v>
      </c>
      <c r="M77" s="18" t="s">
        <v>481</v>
      </c>
      <c r="N77" s="20" t="s">
        <v>481</v>
      </c>
      <c r="O77" s="18" t="s">
        <v>481</v>
      </c>
      <c r="P77" s="20" t="s">
        <v>481</v>
      </c>
      <c r="Q77" s="18" t="n">
        <v>363.3972935</v>
      </c>
      <c r="R77" s="20" t="n">
        <v>4.60195486</v>
      </c>
    </row>
    <row r="78" spans="1:18">
      <c r="A78" s="15" t="s">
        <v>553</v>
      </c>
      <c r="B78" s="17" t="n">
        <v>5826</v>
      </c>
      <c r="C78" s="18">
        <f>(0.0/B78*100)</f>
        <v/>
      </c>
      <c r="D78" s="19" t="n">
        <v>5826</v>
      </c>
      <c r="E78" s="18" t="n">
        <v>493.57809942</v>
      </c>
      <c r="F78" s="20" t="n">
        <v>4.6416127</v>
      </c>
      <c r="G78" s="18" t="n">
        <v>481.7225732</v>
      </c>
      <c r="H78" s="20" t="n">
        <v>3.66318457</v>
      </c>
      <c r="I78" s="18" t="s">
        <v>481</v>
      </c>
      <c r="J78" s="20" t="s">
        <v>481</v>
      </c>
      <c r="K78" s="18" t="s">
        <v>481</v>
      </c>
      <c r="L78" s="20" t="s">
        <v>481</v>
      </c>
      <c r="M78" s="18" t="s">
        <v>481</v>
      </c>
      <c r="N78" s="20" t="s">
        <v>481</v>
      </c>
      <c r="O78" s="18" t="s">
        <v>481</v>
      </c>
      <c r="P78" s="20" t="s">
        <v>481</v>
      </c>
      <c r="Q78" s="18" t="n">
        <v>433.70144711</v>
      </c>
      <c r="R78" s="20" t="n">
        <v>15.48922943</v>
      </c>
    </row>
    <row customHeight="1" ht="25" r="79" spans="1:18">
      <c r="A79" s="15" t="s">
        <v>554</v>
      </c>
      <c r="B79" s="17" t="n">
        <v>1657</v>
      </c>
      <c r="C79" s="18">
        <f>(41.0/B79*100)</f>
        <v/>
      </c>
      <c r="D79" s="19" t="n">
        <v>1616</v>
      </c>
      <c r="E79" s="18" t="n">
        <v>493.08208393</v>
      </c>
      <c r="F79" s="20" t="n">
        <v>8.00380814</v>
      </c>
      <c r="G79" s="18" t="n">
        <v>439.9631979</v>
      </c>
      <c r="H79" s="20" t="n">
        <v>6.71743563</v>
      </c>
      <c r="I79" s="18" t="s">
        <v>481</v>
      </c>
      <c r="J79" s="20" t="s">
        <v>481</v>
      </c>
      <c r="K79" s="18" t="s">
        <v>481</v>
      </c>
      <c r="L79" s="20" t="s">
        <v>481</v>
      </c>
      <c r="M79" s="18" t="s">
        <v>481</v>
      </c>
      <c r="N79" s="20" t="s">
        <v>481</v>
      </c>
      <c r="O79" s="18" t="s">
        <v>481</v>
      </c>
      <c r="P79" s="20" t="s">
        <v>481</v>
      </c>
      <c r="Q79" s="18" t="n">
        <v>387.83783062</v>
      </c>
      <c r="R79" s="20" t="n">
        <v>31.11198716</v>
      </c>
    </row>
    <row r="80" spans="1:18">
      <c r="A80" s="15" t="s">
        <v>555</v>
      </c>
      <c r="B80" s="17" t="n">
        <v>7841</v>
      </c>
      <c r="C80" s="18">
        <f>(0.0/B80*100)</f>
        <v/>
      </c>
      <c r="D80" s="19" t="n">
        <v>7841</v>
      </c>
      <c r="E80" s="18" t="n">
        <v>434.1078513</v>
      </c>
      <c r="F80" s="20" t="n">
        <v>3.55998221</v>
      </c>
      <c r="G80" s="18" t="n">
        <v>399.31593259</v>
      </c>
      <c r="H80" s="20" t="n">
        <v>5.04496265</v>
      </c>
      <c r="I80" s="18" t="s">
        <v>481</v>
      </c>
      <c r="J80" s="20" t="s">
        <v>481</v>
      </c>
      <c r="K80" s="18" t="s">
        <v>481</v>
      </c>
      <c r="L80" s="20" t="s">
        <v>481</v>
      </c>
      <c r="M80" s="18" t="s">
        <v>481</v>
      </c>
      <c r="N80" s="20" t="s">
        <v>481</v>
      </c>
      <c r="O80" s="18" t="s">
        <v>481</v>
      </c>
      <c r="P80" s="20" t="s">
        <v>481</v>
      </c>
      <c r="Q80" s="18" t="n">
        <v>382.63380826</v>
      </c>
      <c r="R80" s="20" t="n">
        <v>29.6232731</v>
      </c>
    </row>
    <row r="81" spans="1:18">
      <c r="A81" s="23" t="s">
        <v>556</v>
      </c>
      <c r="B81" s="17" t="n">
        <v>8861</v>
      </c>
      <c r="C81" s="18">
        <f>(76.0/B81*100)</f>
        <v/>
      </c>
      <c r="D81" s="19" t="n">
        <v>8785</v>
      </c>
      <c r="E81" s="18" t="n">
        <v>445.4649997</v>
      </c>
      <c r="F81" s="20" t="n">
        <v>4.35791389</v>
      </c>
      <c r="G81" s="18" t="n">
        <v>425.37291705</v>
      </c>
      <c r="H81" s="20" t="n">
        <v>3.4087189</v>
      </c>
      <c r="I81" s="18" t="s">
        <v>481</v>
      </c>
      <c r="J81" s="20" t="s">
        <v>481</v>
      </c>
      <c r="K81" s="18" t="s">
        <v>481</v>
      </c>
      <c r="L81" s="20" t="s">
        <v>481</v>
      </c>
      <c r="M81" s="18" t="s">
        <v>481</v>
      </c>
      <c r="N81" s="20" t="s">
        <v>481</v>
      </c>
      <c r="O81" s="18" t="s">
        <v>481</v>
      </c>
      <c r="P81" s="20" t="s">
        <v>481</v>
      </c>
      <c r="Q81" s="18" t="n">
        <v>375.33172198</v>
      </c>
      <c r="R81" s="20" t="n">
        <v>20.69235065</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615</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519.23966057</v>
      </c>
      <c r="F7" s="20" t="n">
        <v>2.51254589</v>
      </c>
      <c r="G7" s="18" t="n">
        <v>499.23328577</v>
      </c>
      <c r="H7" s="20" t="n">
        <v>1.89104527</v>
      </c>
      <c r="I7" s="18" t="s">
        <v>481</v>
      </c>
      <c r="J7" s="20" t="s">
        <v>481</v>
      </c>
      <c r="K7" s="18" t="s">
        <v>481</v>
      </c>
      <c r="L7" s="20" t="s">
        <v>481</v>
      </c>
      <c r="M7" s="18" t="s">
        <v>481</v>
      </c>
      <c r="N7" s="20" t="s">
        <v>481</v>
      </c>
      <c r="O7" s="18" t="s">
        <v>481</v>
      </c>
      <c r="P7" s="20" t="s">
        <v>481</v>
      </c>
      <c r="Q7" s="18" t="n">
        <v>430.47077611</v>
      </c>
      <c r="R7" s="20" t="n">
        <v>7.19397805</v>
      </c>
    </row>
    <row r="8" spans="1:18">
      <c r="A8" s="15" t="s">
        <v>483</v>
      </c>
      <c r="B8" s="17" t="n">
        <v>7007</v>
      </c>
      <c r="C8" s="18">
        <f>(20.0/B8*100)</f>
        <v/>
      </c>
      <c r="D8" s="19" t="n">
        <v>6987</v>
      </c>
      <c r="E8" s="18" t="n">
        <v>503.26527157</v>
      </c>
      <c r="F8" s="20" t="n">
        <v>3.16550401</v>
      </c>
      <c r="G8" s="18" t="n">
        <v>466.37481764</v>
      </c>
      <c r="H8" s="20" t="n">
        <v>3.32857052</v>
      </c>
      <c r="I8" s="18" t="s">
        <v>481</v>
      </c>
      <c r="J8" s="20" t="s">
        <v>481</v>
      </c>
      <c r="K8" s="18" t="s">
        <v>481</v>
      </c>
      <c r="L8" s="20" t="s">
        <v>481</v>
      </c>
      <c r="M8" s="18" t="s">
        <v>481</v>
      </c>
      <c r="N8" s="20" t="s">
        <v>481</v>
      </c>
      <c r="O8" s="18" t="s">
        <v>481</v>
      </c>
      <c r="P8" s="20" t="s">
        <v>481</v>
      </c>
      <c r="Q8" s="18" t="n">
        <v>394.15831159</v>
      </c>
      <c r="R8" s="20" t="n">
        <v>12.33924604</v>
      </c>
    </row>
    <row r="9" spans="1:18">
      <c r="A9" s="15" t="s">
        <v>484</v>
      </c>
      <c r="B9" s="17" t="n">
        <v>9651</v>
      </c>
      <c r="C9" s="18">
        <f>(77.0/B9*100)</f>
        <v/>
      </c>
      <c r="D9" s="19" t="n">
        <v>9574</v>
      </c>
      <c r="E9" s="18" t="n">
        <v>530.57795169</v>
      </c>
      <c r="F9" s="20" t="n">
        <v>3.2071069</v>
      </c>
      <c r="G9" s="18" t="n">
        <v>491.0982449</v>
      </c>
      <c r="H9" s="20" t="n">
        <v>2.40119754</v>
      </c>
      <c r="I9" s="18" t="s">
        <v>481</v>
      </c>
      <c r="J9" s="20" t="s">
        <v>481</v>
      </c>
      <c r="K9" s="18" t="s">
        <v>481</v>
      </c>
      <c r="L9" s="20" t="s">
        <v>481</v>
      </c>
      <c r="M9" s="18" t="s">
        <v>481</v>
      </c>
      <c r="N9" s="20" t="s">
        <v>481</v>
      </c>
      <c r="O9" s="18" t="s">
        <v>481</v>
      </c>
      <c r="P9" s="20" t="s">
        <v>481</v>
      </c>
      <c r="Q9" s="18" t="n">
        <v>408.40902671</v>
      </c>
      <c r="R9" s="20" t="n">
        <v>8.26049813</v>
      </c>
    </row>
    <row r="10" spans="1:18">
      <c r="A10" s="15" t="s">
        <v>485</v>
      </c>
      <c r="B10" s="17" t="n">
        <v>20058</v>
      </c>
      <c r="C10" s="18">
        <f>(521.0/B10*100)</f>
        <v/>
      </c>
      <c r="D10" s="19" t="n">
        <v>19537</v>
      </c>
      <c r="E10" s="18" t="n">
        <v>541.74358234</v>
      </c>
      <c r="F10" s="20" t="n">
        <v>3.16937127</v>
      </c>
      <c r="G10" s="18" t="n">
        <v>522.35176875</v>
      </c>
      <c r="H10" s="20" t="n">
        <v>2.17862159</v>
      </c>
      <c r="I10" s="18" t="s">
        <v>481</v>
      </c>
      <c r="J10" s="20" t="s">
        <v>481</v>
      </c>
      <c r="K10" s="18" t="s">
        <v>481</v>
      </c>
      <c r="L10" s="20" t="s">
        <v>481</v>
      </c>
      <c r="M10" s="18" t="s">
        <v>481</v>
      </c>
      <c r="N10" s="20" t="s">
        <v>481</v>
      </c>
      <c r="O10" s="18" t="s">
        <v>481</v>
      </c>
      <c r="P10" s="20" t="s">
        <v>481</v>
      </c>
      <c r="Q10" s="18" t="n">
        <v>455.27814762</v>
      </c>
      <c r="R10" s="20" t="n">
        <v>11.0079174</v>
      </c>
    </row>
    <row r="11" spans="1:18">
      <c r="A11" s="15" t="s">
        <v>486</v>
      </c>
      <c r="B11" s="17" t="n">
        <v>7053</v>
      </c>
      <c r="C11" s="18">
        <f>(45.0/B11*100)</f>
        <v/>
      </c>
      <c r="D11" s="19" t="n">
        <v>7008</v>
      </c>
      <c r="E11" s="18" t="n">
        <v>471.87447691</v>
      </c>
      <c r="F11" s="20" t="n">
        <v>3.04974858</v>
      </c>
      <c r="G11" s="18" t="n">
        <v>449.19044584</v>
      </c>
      <c r="H11" s="20" t="n">
        <v>2.66371192</v>
      </c>
      <c r="I11" s="18" t="s">
        <v>481</v>
      </c>
      <c r="J11" s="20" t="s">
        <v>481</v>
      </c>
      <c r="K11" s="18" t="s">
        <v>481</v>
      </c>
      <c r="L11" s="20" t="s">
        <v>481</v>
      </c>
      <c r="M11" s="18" t="s">
        <v>481</v>
      </c>
      <c r="N11" s="20" t="s">
        <v>481</v>
      </c>
      <c r="O11" s="18" t="s">
        <v>481</v>
      </c>
      <c r="P11" s="20" t="s">
        <v>481</v>
      </c>
      <c r="Q11" s="18" t="n">
        <v>402.65394225</v>
      </c>
      <c r="R11" s="20" t="n">
        <v>13.29810018</v>
      </c>
    </row>
    <row r="12" spans="1:18">
      <c r="A12" s="15" t="s">
        <v>487</v>
      </c>
      <c r="B12" s="17" t="n">
        <v>6894</v>
      </c>
      <c r="C12" s="18">
        <f>(56.0/B12*100)</f>
        <v/>
      </c>
      <c r="D12" s="19" t="n">
        <v>6838</v>
      </c>
      <c r="E12" s="18" t="n">
        <v>525.6163463300001</v>
      </c>
      <c r="F12" s="20" t="n">
        <v>2.4956923</v>
      </c>
      <c r="G12" s="18" t="n">
        <v>472.38207274</v>
      </c>
      <c r="H12" s="20" t="n">
        <v>2.73344603</v>
      </c>
      <c r="I12" s="18" t="s">
        <v>481</v>
      </c>
      <c r="J12" s="20" t="s">
        <v>481</v>
      </c>
      <c r="K12" s="18" t="s">
        <v>481</v>
      </c>
      <c r="L12" s="20" t="s">
        <v>481</v>
      </c>
      <c r="M12" s="18" t="s">
        <v>481</v>
      </c>
      <c r="N12" s="20" t="s">
        <v>481</v>
      </c>
      <c r="O12" s="18" t="s">
        <v>481</v>
      </c>
      <c r="P12" s="20" t="s">
        <v>481</v>
      </c>
      <c r="Q12" s="18" t="n">
        <v>371.79943652</v>
      </c>
      <c r="R12" s="20" t="n">
        <v>8.361806079999999</v>
      </c>
    </row>
    <row r="13" spans="1:18">
      <c r="A13" s="15" t="s">
        <v>488</v>
      </c>
      <c r="B13" s="17" t="n">
        <v>7161</v>
      </c>
      <c r="C13" s="18">
        <f>(98.0/B13*100)</f>
        <v/>
      </c>
      <c r="D13" s="19" t="n">
        <v>7063</v>
      </c>
      <c r="E13" s="18" t="n">
        <v>528.62100832</v>
      </c>
      <c r="F13" s="20" t="n">
        <v>3.61285412</v>
      </c>
      <c r="G13" s="18" t="n">
        <v>491.03321495</v>
      </c>
      <c r="H13" s="20" t="n">
        <v>2.46154912</v>
      </c>
      <c r="I13" s="18" t="s">
        <v>481</v>
      </c>
      <c r="J13" s="20" t="s">
        <v>481</v>
      </c>
      <c r="K13" s="18" t="s">
        <v>481</v>
      </c>
      <c r="L13" s="20" t="s">
        <v>481</v>
      </c>
      <c r="M13" s="18" t="s">
        <v>481</v>
      </c>
      <c r="N13" s="20" t="s">
        <v>481</v>
      </c>
      <c r="O13" s="18" t="s">
        <v>481</v>
      </c>
      <c r="P13" s="20" t="s">
        <v>481</v>
      </c>
      <c r="Q13" s="18" t="n">
        <v>415.68859059</v>
      </c>
      <c r="R13" s="20" t="n">
        <v>12.01017748</v>
      </c>
    </row>
    <row r="14" spans="1:18">
      <c r="A14" s="15" t="s">
        <v>489</v>
      </c>
      <c r="B14" s="17" t="n">
        <v>5587</v>
      </c>
      <c r="C14" s="18">
        <f>(74.0/B14*100)</f>
        <v/>
      </c>
      <c r="D14" s="19" t="n">
        <v>5513</v>
      </c>
      <c r="E14" s="18" t="n">
        <v>529.5777933099999</v>
      </c>
      <c r="F14" s="20" t="n">
        <v>2.37808721</v>
      </c>
      <c r="G14" s="18" t="n">
        <v>495.46711196</v>
      </c>
      <c r="H14" s="20" t="n">
        <v>3.38963837</v>
      </c>
      <c r="I14" s="18" t="s">
        <v>481</v>
      </c>
      <c r="J14" s="20" t="s">
        <v>481</v>
      </c>
      <c r="K14" s="18" t="s">
        <v>481</v>
      </c>
      <c r="L14" s="20" t="s">
        <v>481</v>
      </c>
      <c r="M14" s="18" t="s">
        <v>481</v>
      </c>
      <c r="N14" s="20" t="s">
        <v>481</v>
      </c>
      <c r="O14" s="18" t="s">
        <v>481</v>
      </c>
      <c r="P14" s="20" t="s">
        <v>481</v>
      </c>
      <c r="Q14" s="18" t="n">
        <v>427.99923712</v>
      </c>
      <c r="R14" s="20" t="n">
        <v>18.38687283</v>
      </c>
    </row>
    <row r="15" spans="1:18">
      <c r="A15" s="15" t="s">
        <v>490</v>
      </c>
      <c r="B15" s="17" t="n">
        <v>5882</v>
      </c>
      <c r="C15" s="18">
        <f>(53.0/B15*100)</f>
        <v/>
      </c>
      <c r="D15" s="19" t="n">
        <v>5829</v>
      </c>
      <c r="E15" s="18" t="n">
        <v>548.89823595</v>
      </c>
      <c r="F15" s="20" t="n">
        <v>2.92324136</v>
      </c>
      <c r="G15" s="18" t="n">
        <v>508.79904053</v>
      </c>
      <c r="H15" s="20" t="n">
        <v>2.75477483</v>
      </c>
      <c r="I15" s="18" t="s">
        <v>481</v>
      </c>
      <c r="J15" s="20" t="s">
        <v>481</v>
      </c>
      <c r="K15" s="18" t="s">
        <v>481</v>
      </c>
      <c r="L15" s="20" t="s">
        <v>481</v>
      </c>
      <c r="M15" s="18" t="s">
        <v>481</v>
      </c>
      <c r="N15" s="20" t="s">
        <v>481</v>
      </c>
      <c r="O15" s="18" t="s">
        <v>481</v>
      </c>
      <c r="P15" s="20" t="s">
        <v>481</v>
      </c>
      <c r="Q15" s="18" t="n">
        <v>421.12580128</v>
      </c>
      <c r="R15" s="20" t="n">
        <v>13.0553159</v>
      </c>
    </row>
    <row r="16" spans="1:18">
      <c r="A16" s="15" t="s">
        <v>491</v>
      </c>
      <c r="B16" s="17" t="n">
        <v>6108</v>
      </c>
      <c r="C16" s="18">
        <f>(98.0/B16*100)</f>
        <v/>
      </c>
      <c r="D16" s="19" t="n">
        <v>6010</v>
      </c>
      <c r="E16" s="18" t="n">
        <v>546.0055253199999</v>
      </c>
      <c r="F16" s="20" t="n">
        <v>3.03377013</v>
      </c>
      <c r="G16" s="18" t="n">
        <v>473.31268253</v>
      </c>
      <c r="H16" s="20" t="n">
        <v>2.79446967</v>
      </c>
      <c r="I16" s="18" t="s">
        <v>481</v>
      </c>
      <c r="J16" s="20" t="s">
        <v>481</v>
      </c>
      <c r="K16" s="18" t="s">
        <v>481</v>
      </c>
      <c r="L16" s="20" t="s">
        <v>481</v>
      </c>
      <c r="M16" s="18" t="s">
        <v>481</v>
      </c>
      <c r="N16" s="20" t="s">
        <v>481</v>
      </c>
      <c r="O16" s="18" t="s">
        <v>481</v>
      </c>
      <c r="P16" s="20" t="s">
        <v>481</v>
      </c>
      <c r="Q16" s="18" t="n">
        <v>397.27998119</v>
      </c>
      <c r="R16" s="20" t="n">
        <v>13.61017077</v>
      </c>
    </row>
    <row r="17" spans="1:18">
      <c r="A17" s="15" t="s">
        <v>492</v>
      </c>
      <c r="B17" s="17" t="n">
        <v>6504</v>
      </c>
      <c r="C17" s="18">
        <f>(658.0/B17*100)</f>
        <v/>
      </c>
      <c r="D17" s="19" t="n">
        <v>5846</v>
      </c>
      <c r="E17" s="18" t="n">
        <v>528.08238116</v>
      </c>
      <c r="F17" s="20" t="n">
        <v>3.54354837</v>
      </c>
      <c r="G17" s="18" t="n">
        <v>506.519615</v>
      </c>
      <c r="H17" s="20" t="n">
        <v>3.26715064</v>
      </c>
      <c r="I17" s="18" t="s">
        <v>481</v>
      </c>
      <c r="J17" s="20" t="s">
        <v>481</v>
      </c>
      <c r="K17" s="18" t="s">
        <v>481</v>
      </c>
      <c r="L17" s="20" t="s">
        <v>481</v>
      </c>
      <c r="M17" s="18" t="s">
        <v>481</v>
      </c>
      <c r="N17" s="20" t="s">
        <v>481</v>
      </c>
      <c r="O17" s="18" t="s">
        <v>481</v>
      </c>
      <c r="P17" s="20" t="s">
        <v>481</v>
      </c>
      <c r="Q17" s="18" t="n">
        <v>444.15277338</v>
      </c>
      <c r="R17" s="20" t="n">
        <v>10.15073691</v>
      </c>
    </row>
    <row r="18" spans="1:18">
      <c r="A18" s="15" t="s">
        <v>493</v>
      </c>
      <c r="B18" s="17" t="n">
        <v>5532</v>
      </c>
      <c r="C18" s="18">
        <f>(28.0/B18*100)</f>
        <v/>
      </c>
      <c r="D18" s="19" t="n">
        <v>5504</v>
      </c>
      <c r="E18" s="18" t="n">
        <v>490.62170234</v>
      </c>
      <c r="F18" s="20" t="n">
        <v>3.90951752</v>
      </c>
      <c r="G18" s="18" t="n">
        <v>453.55845521</v>
      </c>
      <c r="H18" s="20" t="n">
        <v>5.09803235</v>
      </c>
      <c r="I18" s="18" t="s">
        <v>481</v>
      </c>
      <c r="J18" s="20" t="s">
        <v>481</v>
      </c>
      <c r="K18" s="18" t="s">
        <v>481</v>
      </c>
      <c r="L18" s="20" t="s">
        <v>481</v>
      </c>
      <c r="M18" s="18" t="s">
        <v>481</v>
      </c>
      <c r="N18" s="20" t="s">
        <v>481</v>
      </c>
      <c r="O18" s="18" t="s">
        <v>481</v>
      </c>
      <c r="P18" s="20" t="s">
        <v>481</v>
      </c>
      <c r="Q18" s="18" t="n">
        <v>405.87585976</v>
      </c>
      <c r="R18" s="20" t="n">
        <v>8.84876839</v>
      </c>
    </row>
    <row r="19" spans="1:18">
      <c r="A19" s="15" t="s">
        <v>494</v>
      </c>
      <c r="B19" s="17" t="n">
        <v>5658</v>
      </c>
      <c r="C19" s="18">
        <f>(61.0/B19*100)</f>
        <v/>
      </c>
      <c r="D19" s="19" t="n">
        <v>5597</v>
      </c>
      <c r="E19" s="18" t="n">
        <v>501.01198904</v>
      </c>
      <c r="F19" s="20" t="n">
        <v>2.79297273</v>
      </c>
      <c r="G19" s="18" t="n">
        <v>421.54725573</v>
      </c>
      <c r="H19" s="20" t="n">
        <v>3.50464361</v>
      </c>
      <c r="I19" s="18" t="s">
        <v>481</v>
      </c>
      <c r="J19" s="20" t="s">
        <v>481</v>
      </c>
      <c r="K19" s="18" t="s">
        <v>481</v>
      </c>
      <c r="L19" s="20" t="s">
        <v>481</v>
      </c>
      <c r="M19" s="18" t="s">
        <v>481</v>
      </c>
      <c r="N19" s="20" t="s">
        <v>481</v>
      </c>
      <c r="O19" s="18" t="s">
        <v>481</v>
      </c>
      <c r="P19" s="20" t="s">
        <v>481</v>
      </c>
      <c r="Q19" s="18" t="n">
        <v>370.89860112</v>
      </c>
      <c r="R19" s="20" t="n">
        <v>12.0492252</v>
      </c>
    </row>
    <row r="20" spans="1:18">
      <c r="A20" s="15" t="s">
        <v>495</v>
      </c>
      <c r="B20" s="17" t="n">
        <v>3371</v>
      </c>
      <c r="C20" s="18">
        <f>(75.0/B20*100)</f>
        <v/>
      </c>
      <c r="D20" s="19" t="n">
        <v>3296</v>
      </c>
      <c r="E20" s="18" t="n">
        <v>495.76112652</v>
      </c>
      <c r="F20" s="20" t="n">
        <v>2.33548327</v>
      </c>
      <c r="G20" s="18" t="n">
        <v>451.56183649</v>
      </c>
      <c r="H20" s="20" t="n">
        <v>3.35488774</v>
      </c>
      <c r="I20" s="18" t="s">
        <v>481</v>
      </c>
      <c r="J20" s="20" t="s">
        <v>481</v>
      </c>
      <c r="K20" s="18" t="s">
        <v>481</v>
      </c>
      <c r="L20" s="20" t="s">
        <v>481</v>
      </c>
      <c r="M20" s="18" t="s">
        <v>481</v>
      </c>
      <c r="N20" s="20" t="s">
        <v>481</v>
      </c>
      <c r="O20" s="18" t="s">
        <v>481</v>
      </c>
      <c r="P20" s="20" t="s">
        <v>481</v>
      </c>
      <c r="Q20" s="18" t="n">
        <v>402.53675701</v>
      </c>
      <c r="R20" s="20" t="n">
        <v>17.75641962</v>
      </c>
    </row>
    <row r="21" spans="1:18">
      <c r="A21" s="15" t="s">
        <v>496</v>
      </c>
      <c r="B21" s="17" t="n">
        <v>5741</v>
      </c>
      <c r="C21" s="18">
        <f>(44.0/B21*100)</f>
        <v/>
      </c>
      <c r="D21" s="19" t="n">
        <v>5697</v>
      </c>
      <c r="E21" s="18" t="n">
        <v>537.09149991</v>
      </c>
      <c r="F21" s="20" t="n">
        <v>2.9617065</v>
      </c>
      <c r="G21" s="18" t="n">
        <v>515.56395734</v>
      </c>
      <c r="H21" s="20" t="n">
        <v>2.31112733</v>
      </c>
      <c r="I21" s="18" t="s">
        <v>481</v>
      </c>
      <c r="J21" s="20" t="s">
        <v>481</v>
      </c>
      <c r="K21" s="18" t="s">
        <v>481</v>
      </c>
      <c r="L21" s="20" t="s">
        <v>481</v>
      </c>
      <c r="M21" s="18" t="s">
        <v>481</v>
      </c>
      <c r="N21" s="20" t="s">
        <v>481</v>
      </c>
      <c r="O21" s="18" t="s">
        <v>481</v>
      </c>
      <c r="P21" s="20" t="s">
        <v>481</v>
      </c>
      <c r="Q21" s="18" t="n">
        <v>464.561404</v>
      </c>
      <c r="R21" s="20" t="n">
        <v>8.48882253</v>
      </c>
    </row>
    <row r="22" spans="1:18">
      <c r="A22" s="15" t="s">
        <v>497</v>
      </c>
      <c r="B22" s="17" t="n">
        <v>6598</v>
      </c>
      <c r="C22" s="18">
        <f>(32.0/B22*100)</f>
        <v/>
      </c>
      <c r="D22" s="19" t="n">
        <v>6566</v>
      </c>
      <c r="E22" s="18" t="n">
        <v>485.99530635</v>
      </c>
      <c r="F22" s="20" t="n">
        <v>4.59340816</v>
      </c>
      <c r="G22" s="18" t="n">
        <v>479.70536735</v>
      </c>
      <c r="H22" s="20" t="n">
        <v>3.96194666</v>
      </c>
      <c r="I22" s="18" t="s">
        <v>481</v>
      </c>
      <c r="J22" s="20" t="s">
        <v>481</v>
      </c>
      <c r="K22" s="18" t="s">
        <v>481</v>
      </c>
      <c r="L22" s="20" t="s">
        <v>481</v>
      </c>
      <c r="M22" s="18" t="s">
        <v>481</v>
      </c>
      <c r="N22" s="20" t="s">
        <v>481</v>
      </c>
      <c r="O22" s="18" t="n">
        <v>423.32858202</v>
      </c>
      <c r="P22" s="20" t="n">
        <v>32.08548662</v>
      </c>
      <c r="Q22" s="18" t="n">
        <v>403.89815637</v>
      </c>
      <c r="R22" s="20" t="n">
        <v>9.79718158</v>
      </c>
    </row>
    <row r="23" spans="1:18">
      <c r="A23" s="15" t="s">
        <v>498</v>
      </c>
      <c r="B23" s="17" t="n">
        <v>11583</v>
      </c>
      <c r="C23" s="18">
        <f>(210.0/B23*100)</f>
        <v/>
      </c>
      <c r="D23" s="19" t="n">
        <v>11373</v>
      </c>
      <c r="E23" s="18" t="n">
        <v>501.91808112</v>
      </c>
      <c r="F23" s="20" t="n">
        <v>3.03900285</v>
      </c>
      <c r="G23" s="18" t="n">
        <v>467.0759801</v>
      </c>
      <c r="H23" s="20" t="n">
        <v>3.17040489</v>
      </c>
      <c r="I23" s="18" t="s">
        <v>481</v>
      </c>
      <c r="J23" s="20" t="s">
        <v>481</v>
      </c>
      <c r="K23" s="18" t="s">
        <v>481</v>
      </c>
      <c r="L23" s="20" t="s">
        <v>481</v>
      </c>
      <c r="M23" s="18" t="s">
        <v>481</v>
      </c>
      <c r="N23" s="20" t="s">
        <v>481</v>
      </c>
      <c r="O23" s="18" t="s">
        <v>481</v>
      </c>
      <c r="P23" s="20" t="s">
        <v>481</v>
      </c>
      <c r="Q23" s="18" t="n">
        <v>369.18586202</v>
      </c>
      <c r="R23" s="20" t="n">
        <v>20.79415041</v>
      </c>
    </row>
    <row r="24" spans="1:18">
      <c r="A24" s="15" t="s">
        <v>499</v>
      </c>
      <c r="B24" s="17" t="n">
        <v>6647</v>
      </c>
      <c r="C24" s="18">
        <f>(7.0/B24*100)</f>
        <v/>
      </c>
      <c r="D24" s="19" t="n">
        <v>6640</v>
      </c>
      <c r="E24" s="18" t="n">
        <v>541.78173544</v>
      </c>
      <c r="F24" s="20" t="n">
        <v>3.89829606</v>
      </c>
      <c r="G24" s="18" t="n">
        <v>509.97754281</v>
      </c>
      <c r="H24" s="20" t="n">
        <v>3.16692966</v>
      </c>
      <c r="I24" s="18" t="s">
        <v>481</v>
      </c>
      <c r="J24" s="20" t="s">
        <v>481</v>
      </c>
      <c r="K24" s="18" t="s">
        <v>481</v>
      </c>
      <c r="L24" s="20" t="s">
        <v>481</v>
      </c>
      <c r="M24" s="18" t="s">
        <v>481</v>
      </c>
      <c r="N24" s="20" t="s">
        <v>481</v>
      </c>
      <c r="O24" s="18" t="s">
        <v>481</v>
      </c>
      <c r="P24" s="20" t="s">
        <v>481</v>
      </c>
      <c r="Q24" s="18" t="n">
        <v>465.42273642</v>
      </c>
      <c r="R24" s="20" t="n">
        <v>11.80912255</v>
      </c>
    </row>
    <row r="25" spans="1:18">
      <c r="A25" s="15" t="s">
        <v>500</v>
      </c>
      <c r="B25" s="17" t="n">
        <v>5581</v>
      </c>
      <c r="C25" s="18">
        <f>(24.0/B25*100)</f>
        <v/>
      </c>
      <c r="D25" s="19" t="n">
        <v>5557</v>
      </c>
      <c r="E25" s="18" t="n">
        <v>536.26610544</v>
      </c>
      <c r="F25" s="20" t="n">
        <v>3.46482104</v>
      </c>
      <c r="G25" s="18" t="n">
        <v>489.81187592</v>
      </c>
      <c r="H25" s="20" t="n">
        <v>3.93485368</v>
      </c>
      <c r="I25" s="18" t="s">
        <v>481</v>
      </c>
      <c r="J25" s="20" t="s">
        <v>481</v>
      </c>
      <c r="K25" s="18" t="s">
        <v>481</v>
      </c>
      <c r="L25" s="20" t="s">
        <v>481</v>
      </c>
      <c r="M25" s="18" t="s">
        <v>481</v>
      </c>
      <c r="N25" s="20" t="s">
        <v>481</v>
      </c>
      <c r="O25" s="18" t="s">
        <v>481</v>
      </c>
      <c r="P25" s="20" t="s">
        <v>481</v>
      </c>
      <c r="Q25" s="18" t="n">
        <v>413.44761716</v>
      </c>
      <c r="R25" s="20" t="n">
        <v>15.64117616</v>
      </c>
    </row>
    <row r="26" spans="1:18">
      <c r="A26" s="15" t="s">
        <v>501</v>
      </c>
      <c r="B26" s="17" t="n">
        <v>4869</v>
      </c>
      <c r="C26" s="18">
        <f>(32.0/B26*100)</f>
        <v/>
      </c>
      <c r="D26" s="19" t="n">
        <v>4837</v>
      </c>
      <c r="E26" s="18" t="n">
        <v>505.61777125</v>
      </c>
      <c r="F26" s="20" t="n">
        <v>1.90508202</v>
      </c>
      <c r="G26" s="18" t="n">
        <v>453.49655366</v>
      </c>
      <c r="H26" s="20" t="n">
        <v>2.91218207</v>
      </c>
      <c r="I26" s="18" t="s">
        <v>481</v>
      </c>
      <c r="J26" s="20" t="s">
        <v>481</v>
      </c>
      <c r="K26" s="18" t="s">
        <v>481</v>
      </c>
      <c r="L26" s="20" t="s">
        <v>481</v>
      </c>
      <c r="M26" s="18" t="s">
        <v>481</v>
      </c>
      <c r="N26" s="20" t="s">
        <v>481</v>
      </c>
      <c r="O26" s="18" t="s">
        <v>481</v>
      </c>
      <c r="P26" s="20" t="s">
        <v>481</v>
      </c>
      <c r="Q26" s="18" t="n">
        <v>417.22084664</v>
      </c>
      <c r="R26" s="20" t="n">
        <v>15.4603146</v>
      </c>
    </row>
    <row r="27" spans="1:18">
      <c r="A27" s="15" t="s">
        <v>502</v>
      </c>
      <c r="B27" s="17" t="n">
        <v>5299</v>
      </c>
      <c r="C27" s="18">
        <f>(17.0/B27*100)</f>
        <v/>
      </c>
      <c r="D27" s="19" t="n">
        <v>5282</v>
      </c>
      <c r="E27" s="18" t="n">
        <v>506.51302938</v>
      </c>
      <c r="F27" s="20" t="n">
        <v>1.95917274</v>
      </c>
      <c r="G27" s="18" t="n">
        <v>459.03127796</v>
      </c>
      <c r="H27" s="20" t="n">
        <v>2.24681271</v>
      </c>
      <c r="I27" s="18" t="s">
        <v>481</v>
      </c>
      <c r="J27" s="20" t="s">
        <v>481</v>
      </c>
      <c r="K27" s="18" t="s">
        <v>481</v>
      </c>
      <c r="L27" s="20" t="s">
        <v>481</v>
      </c>
      <c r="M27" s="18" t="s">
        <v>481</v>
      </c>
      <c r="N27" s="20" t="s">
        <v>481</v>
      </c>
      <c r="O27" s="18" t="s">
        <v>481</v>
      </c>
      <c r="P27" s="20" t="s">
        <v>481</v>
      </c>
      <c r="Q27" s="18" t="n">
        <v>385.24682163</v>
      </c>
      <c r="R27" s="20" t="n">
        <v>12.21112313</v>
      </c>
    </row>
    <row r="28" spans="1:18">
      <c r="A28" s="15" t="s">
        <v>503</v>
      </c>
      <c r="B28" s="17" t="n">
        <v>7568</v>
      </c>
      <c r="C28" s="18">
        <f>(51.0/B28*100)</f>
        <v/>
      </c>
      <c r="D28" s="19" t="n">
        <v>7517</v>
      </c>
      <c r="E28" s="18" t="n">
        <v>428.14870982</v>
      </c>
      <c r="F28" s="20" t="n">
        <v>3.12238488</v>
      </c>
      <c r="G28" s="18" t="n">
        <v>421.9077363</v>
      </c>
      <c r="H28" s="20" t="n">
        <v>2.72525215</v>
      </c>
      <c r="I28" s="18" t="s">
        <v>481</v>
      </c>
      <c r="J28" s="20" t="s">
        <v>481</v>
      </c>
      <c r="K28" s="18" t="s">
        <v>481</v>
      </c>
      <c r="L28" s="20" t="s">
        <v>481</v>
      </c>
      <c r="M28" s="18" t="s">
        <v>481</v>
      </c>
      <c r="N28" s="20" t="s">
        <v>481</v>
      </c>
      <c r="O28" s="18" t="s">
        <v>481</v>
      </c>
      <c r="P28" s="20" t="s">
        <v>481</v>
      </c>
      <c r="Q28" s="18" t="n">
        <v>353.72826995</v>
      </c>
      <c r="R28" s="20" t="n">
        <v>12.74596274</v>
      </c>
    </row>
    <row r="29" spans="1:18">
      <c r="A29" s="15" t="s">
        <v>504</v>
      </c>
      <c r="B29" s="17" t="n">
        <v>5385</v>
      </c>
      <c r="C29" s="18">
        <f>(30.0/B29*100)</f>
        <v/>
      </c>
      <c r="D29" s="19" t="n">
        <v>5355</v>
      </c>
      <c r="E29" s="18" t="n">
        <v>533.7637084</v>
      </c>
      <c r="F29" s="20" t="n">
        <v>4.29391031</v>
      </c>
      <c r="G29" s="18" t="n">
        <v>497.47975329</v>
      </c>
      <c r="H29" s="20" t="n">
        <v>2.70795984</v>
      </c>
      <c r="I29" s="18" t="s">
        <v>481</v>
      </c>
      <c r="J29" s="20" t="s">
        <v>481</v>
      </c>
      <c r="K29" s="18" t="s">
        <v>481</v>
      </c>
      <c r="L29" s="20" t="s">
        <v>481</v>
      </c>
      <c r="M29" s="18" t="s">
        <v>481</v>
      </c>
      <c r="N29" s="20" t="s">
        <v>481</v>
      </c>
      <c r="O29" s="18" t="s">
        <v>481</v>
      </c>
      <c r="P29" s="20" t="s">
        <v>481</v>
      </c>
      <c r="Q29" s="18" t="n">
        <v>391.34395526</v>
      </c>
      <c r="R29" s="20" t="n">
        <v>15.17465311</v>
      </c>
    </row>
    <row r="30" spans="1:18">
      <c r="A30" s="15" t="s">
        <v>505</v>
      </c>
      <c r="B30" s="17" t="n">
        <v>4520</v>
      </c>
      <c r="C30" s="18">
        <f>(96.0/B30*100)</f>
        <v/>
      </c>
      <c r="D30" s="19" t="n">
        <v>4424</v>
      </c>
      <c r="E30" s="18" t="n">
        <v>523.38559076</v>
      </c>
      <c r="F30" s="20" t="n">
        <v>3.52789364</v>
      </c>
      <c r="G30" s="18" t="n">
        <v>507.71000338</v>
      </c>
      <c r="H30" s="20" t="n">
        <v>2.95688405</v>
      </c>
      <c r="I30" s="18" t="s">
        <v>481</v>
      </c>
      <c r="J30" s="20" t="s">
        <v>481</v>
      </c>
      <c r="K30" s="18" t="s">
        <v>481</v>
      </c>
      <c r="L30" s="20" t="s">
        <v>481</v>
      </c>
      <c r="M30" s="18" t="s">
        <v>481</v>
      </c>
      <c r="N30" s="20" t="s">
        <v>481</v>
      </c>
      <c r="O30" s="18" t="s">
        <v>481</v>
      </c>
      <c r="P30" s="20" t="s">
        <v>481</v>
      </c>
      <c r="Q30" s="18" t="n">
        <v>443.50330689</v>
      </c>
      <c r="R30" s="20" t="n">
        <v>7.82140491</v>
      </c>
    </row>
    <row r="31" spans="1:18">
      <c r="A31" s="15" t="s">
        <v>506</v>
      </c>
      <c r="B31" s="17" t="n">
        <v>5456</v>
      </c>
      <c r="C31" s="18">
        <f>(125.0/B31*100)</f>
        <v/>
      </c>
      <c r="D31" s="19" t="n">
        <v>5331</v>
      </c>
      <c r="E31" s="18" t="n">
        <v>538.1217505</v>
      </c>
      <c r="F31" s="20" t="n">
        <v>3.97996376</v>
      </c>
      <c r="G31" s="18" t="n">
        <v>501.9668325</v>
      </c>
      <c r="H31" s="20" t="n">
        <v>2.92298631</v>
      </c>
      <c r="I31" s="18" t="s">
        <v>481</v>
      </c>
      <c r="J31" s="20" t="s">
        <v>481</v>
      </c>
      <c r="K31" s="18" t="s">
        <v>481</v>
      </c>
      <c r="L31" s="20" t="s">
        <v>481</v>
      </c>
      <c r="M31" s="18" t="s">
        <v>481</v>
      </c>
      <c r="N31" s="20" t="s">
        <v>481</v>
      </c>
      <c r="O31" s="18" t="s">
        <v>481</v>
      </c>
      <c r="P31" s="20" t="s">
        <v>481</v>
      </c>
      <c r="Q31" s="18" t="n">
        <v>448.5265929</v>
      </c>
      <c r="R31" s="20" t="n">
        <v>10.48666646</v>
      </c>
    </row>
    <row r="32" spans="1:18">
      <c r="A32" s="15" t="s">
        <v>507</v>
      </c>
      <c r="B32" s="17" t="n">
        <v>4478</v>
      </c>
      <c r="C32" s="18">
        <f>(5.0/B32*100)</f>
        <v/>
      </c>
      <c r="D32" s="19" t="n">
        <v>4473</v>
      </c>
      <c r="E32" s="18" t="n">
        <v>534.0352897499999</v>
      </c>
      <c r="F32" s="20" t="n">
        <v>2.67866115</v>
      </c>
      <c r="G32" s="18" t="n">
        <v>485.80433916</v>
      </c>
      <c r="H32" s="20" t="n">
        <v>2.70005436</v>
      </c>
      <c r="I32" s="18" t="s">
        <v>481</v>
      </c>
      <c r="J32" s="20" t="s">
        <v>481</v>
      </c>
      <c r="K32" s="18" t="s">
        <v>481</v>
      </c>
      <c r="L32" s="20" t="s">
        <v>481</v>
      </c>
      <c r="M32" s="18" t="s">
        <v>481</v>
      </c>
      <c r="N32" s="20" t="s">
        <v>481</v>
      </c>
      <c r="O32" s="18" t="s">
        <v>481</v>
      </c>
      <c r="P32" s="20" t="s">
        <v>481</v>
      </c>
      <c r="Q32" s="18" t="n">
        <v>431.49009995</v>
      </c>
      <c r="R32" s="20" t="n">
        <v>17.97485736</v>
      </c>
    </row>
    <row r="33" spans="1:18">
      <c r="A33" s="15" t="s">
        <v>508</v>
      </c>
      <c r="B33" s="17" t="n">
        <v>7325</v>
      </c>
      <c r="C33" s="18">
        <f>(74.0/B33*100)</f>
        <v/>
      </c>
      <c r="D33" s="19" t="n">
        <v>7251</v>
      </c>
      <c r="E33" s="18" t="n">
        <v>516.35211979</v>
      </c>
      <c r="F33" s="20" t="n">
        <v>2.95766632</v>
      </c>
      <c r="G33" s="18" t="n">
        <v>479.98913965</v>
      </c>
      <c r="H33" s="20" t="n">
        <v>3.10835947</v>
      </c>
      <c r="I33" s="18" t="s">
        <v>481</v>
      </c>
      <c r="J33" s="20" t="s">
        <v>481</v>
      </c>
      <c r="K33" s="18" t="s">
        <v>481</v>
      </c>
      <c r="L33" s="20" t="s">
        <v>481</v>
      </c>
      <c r="M33" s="18" t="s">
        <v>481</v>
      </c>
      <c r="N33" s="20" t="s">
        <v>481</v>
      </c>
      <c r="O33" s="18" t="s">
        <v>481</v>
      </c>
      <c r="P33" s="20" t="s">
        <v>481</v>
      </c>
      <c r="Q33" s="18" t="n">
        <v>428.89027005</v>
      </c>
      <c r="R33" s="20" t="n">
        <v>14.3498886</v>
      </c>
    </row>
    <row r="34" spans="1:18">
      <c r="A34" s="15" t="s">
        <v>509</v>
      </c>
      <c r="B34" s="17" t="n">
        <v>6350</v>
      </c>
      <c r="C34" s="18">
        <f>(65.0/B34*100)</f>
        <v/>
      </c>
      <c r="D34" s="19" t="n">
        <v>6285</v>
      </c>
      <c r="E34" s="18" t="n">
        <v>479.66233689</v>
      </c>
      <c r="F34" s="20" t="n">
        <v>2.71004657</v>
      </c>
      <c r="G34" s="18" t="n">
        <v>424.35882783</v>
      </c>
      <c r="H34" s="20" t="n">
        <v>3.49464743</v>
      </c>
      <c r="I34" s="18" t="s">
        <v>481</v>
      </c>
      <c r="J34" s="20" t="s">
        <v>481</v>
      </c>
      <c r="K34" s="18" t="s">
        <v>481</v>
      </c>
      <c r="L34" s="20" t="s">
        <v>481</v>
      </c>
      <c r="M34" s="18" t="s">
        <v>481</v>
      </c>
      <c r="N34" s="20" t="s">
        <v>481</v>
      </c>
      <c r="O34" s="18" t="s">
        <v>481</v>
      </c>
      <c r="P34" s="20" t="s">
        <v>481</v>
      </c>
      <c r="Q34" s="18" t="n">
        <v>312.54316958</v>
      </c>
      <c r="R34" s="20" t="n">
        <v>11.24566284</v>
      </c>
    </row>
    <row r="35" spans="1:18">
      <c r="A35" s="15" t="s">
        <v>510</v>
      </c>
      <c r="B35" s="17" t="n">
        <v>6406</v>
      </c>
      <c r="C35" s="18">
        <f>(36.0/B35*100)</f>
        <v/>
      </c>
      <c r="D35" s="19" t="n">
        <v>6370</v>
      </c>
      <c r="E35" s="18" t="n">
        <v>526.34067821</v>
      </c>
      <c r="F35" s="20" t="n">
        <v>1.83834</v>
      </c>
      <c r="G35" s="18" t="n">
        <v>479.72416989</v>
      </c>
      <c r="H35" s="20" t="n">
        <v>2.58615957</v>
      </c>
      <c r="I35" s="18" t="s">
        <v>481</v>
      </c>
      <c r="J35" s="20" t="s">
        <v>481</v>
      </c>
      <c r="K35" s="18" t="s">
        <v>481</v>
      </c>
      <c r="L35" s="20" t="s">
        <v>481</v>
      </c>
      <c r="M35" s="18" t="s">
        <v>481</v>
      </c>
      <c r="N35" s="20" t="s">
        <v>481</v>
      </c>
      <c r="O35" s="18" t="s">
        <v>481</v>
      </c>
      <c r="P35" s="20" t="s">
        <v>481</v>
      </c>
      <c r="Q35" s="18" t="n">
        <v>414.13857725</v>
      </c>
      <c r="R35" s="20" t="n">
        <v>12.43771254</v>
      </c>
    </row>
    <row r="36" spans="1:18">
      <c r="A36" s="15" t="s">
        <v>511</v>
      </c>
      <c r="B36" s="17" t="n">
        <v>6736</v>
      </c>
      <c r="C36" s="18">
        <f>(26.0/B36*100)</f>
        <v/>
      </c>
      <c r="D36" s="19" t="n">
        <v>6710</v>
      </c>
      <c r="E36" s="18" t="n">
        <v>515.86691024</v>
      </c>
      <c r="F36" s="20" t="n">
        <v>2.63144362</v>
      </c>
      <c r="G36" s="18" t="n">
        <v>475.89619248</v>
      </c>
      <c r="H36" s="20" t="n">
        <v>2.90310196</v>
      </c>
      <c r="I36" s="18" t="s">
        <v>481</v>
      </c>
      <c r="J36" s="20" t="s">
        <v>481</v>
      </c>
      <c r="K36" s="18" t="s">
        <v>481</v>
      </c>
      <c r="L36" s="20" t="s">
        <v>481</v>
      </c>
      <c r="M36" s="18" t="s">
        <v>481</v>
      </c>
      <c r="N36" s="20" t="s">
        <v>481</v>
      </c>
      <c r="O36" s="18" t="s">
        <v>481</v>
      </c>
      <c r="P36" s="20" t="s">
        <v>481</v>
      </c>
      <c r="Q36" s="18" t="n">
        <v>414.89720217</v>
      </c>
      <c r="R36" s="20" t="n">
        <v>15.94090872</v>
      </c>
    </row>
    <row r="37" spans="1:18">
      <c r="A37" s="15" t="s">
        <v>512</v>
      </c>
      <c r="B37" s="17" t="n">
        <v>5458</v>
      </c>
      <c r="C37" s="18">
        <f>(62.0/B37*100)</f>
        <v/>
      </c>
      <c r="D37" s="19" t="n">
        <v>5396</v>
      </c>
      <c r="E37" s="18" t="n">
        <v>520.51872344</v>
      </c>
      <c r="F37" s="20" t="n">
        <v>4.84659984</v>
      </c>
      <c r="G37" s="18" t="n">
        <v>499.48334048</v>
      </c>
      <c r="H37" s="20" t="n">
        <v>3.204887</v>
      </c>
      <c r="I37" s="18" t="s">
        <v>481</v>
      </c>
      <c r="J37" s="20" t="s">
        <v>481</v>
      </c>
      <c r="K37" s="18" t="s">
        <v>481</v>
      </c>
      <c r="L37" s="20" t="s">
        <v>481</v>
      </c>
      <c r="M37" s="18" t="s">
        <v>481</v>
      </c>
      <c r="N37" s="20" t="s">
        <v>481</v>
      </c>
      <c r="O37" s="18" t="s">
        <v>481</v>
      </c>
      <c r="P37" s="20" t="s">
        <v>481</v>
      </c>
      <c r="Q37" s="18" t="n">
        <v>410.5408979</v>
      </c>
      <c r="R37" s="20" t="n">
        <v>7.30182902</v>
      </c>
    </row>
    <row r="38" spans="1:18">
      <c r="A38" s="15" t="s">
        <v>513</v>
      </c>
      <c r="B38" s="17" t="n">
        <v>5860</v>
      </c>
      <c r="C38" s="18">
        <f>(16.0/B38*100)</f>
        <v/>
      </c>
      <c r="D38" s="19" t="n">
        <v>5844</v>
      </c>
      <c r="E38" s="18" t="n">
        <v>511.37760914</v>
      </c>
      <c r="F38" s="20" t="n">
        <v>3.68259611</v>
      </c>
      <c r="G38" s="18" t="n">
        <v>484.5953915</v>
      </c>
      <c r="H38" s="20" t="n">
        <v>3.39580563</v>
      </c>
      <c r="I38" s="18" t="s">
        <v>481</v>
      </c>
      <c r="J38" s="20" t="s">
        <v>481</v>
      </c>
      <c r="K38" s="18" t="s">
        <v>481</v>
      </c>
      <c r="L38" s="20" t="s">
        <v>481</v>
      </c>
      <c r="M38" s="18" t="s">
        <v>481</v>
      </c>
      <c r="N38" s="20" t="s">
        <v>481</v>
      </c>
      <c r="O38" s="18" t="s">
        <v>481</v>
      </c>
      <c r="P38" s="20" t="s">
        <v>481</v>
      </c>
      <c r="Q38" s="18" t="n">
        <v>414.11975018</v>
      </c>
      <c r="R38" s="20" t="n">
        <v>13.02353054</v>
      </c>
    </row>
    <row r="39" spans="1:18">
      <c r="A39" s="15" t="s">
        <v>514</v>
      </c>
      <c r="B39" s="17" t="n">
        <v>5895</v>
      </c>
      <c r="C39" s="18">
        <f>(30.0/B39*100)</f>
        <v/>
      </c>
      <c r="D39" s="19" t="n">
        <v>5865</v>
      </c>
      <c r="E39" s="18" t="n">
        <v>436.57416936</v>
      </c>
      <c r="F39" s="20" t="n">
        <v>4.3446698</v>
      </c>
      <c r="G39" s="18" t="n">
        <v>422.5993113</v>
      </c>
      <c r="H39" s="20" t="n">
        <v>4.02958669</v>
      </c>
      <c r="I39" s="18" t="s">
        <v>481</v>
      </c>
      <c r="J39" s="20" t="s">
        <v>481</v>
      </c>
      <c r="K39" s="18" t="s">
        <v>481</v>
      </c>
      <c r="L39" s="20" t="s">
        <v>481</v>
      </c>
      <c r="M39" s="18" t="s">
        <v>481</v>
      </c>
      <c r="N39" s="20" t="s">
        <v>481</v>
      </c>
      <c r="O39" s="18" t="s">
        <v>481</v>
      </c>
      <c r="P39" s="20" t="s">
        <v>481</v>
      </c>
      <c r="Q39" s="18" t="n">
        <v>360.93309602</v>
      </c>
      <c r="R39" s="20" t="n">
        <v>9.62517242</v>
      </c>
    </row>
    <row r="40" spans="1:18">
      <c r="A40" s="15" t="s">
        <v>515</v>
      </c>
      <c r="B40" s="17" t="n">
        <v>14157</v>
      </c>
      <c r="C40" s="18">
        <f>(264.0/B40*100)</f>
        <v/>
      </c>
      <c r="D40" s="19" t="n">
        <v>13893</v>
      </c>
      <c r="E40" s="18" t="n">
        <v>525.5587769799999</v>
      </c>
      <c r="F40" s="20" t="n">
        <v>4.08481594</v>
      </c>
      <c r="G40" s="18" t="n">
        <v>489.46101552</v>
      </c>
      <c r="H40" s="20" t="n">
        <v>2.62296139</v>
      </c>
      <c r="I40" s="18" t="s">
        <v>481</v>
      </c>
      <c r="J40" s="20" t="s">
        <v>481</v>
      </c>
      <c r="K40" s="18" t="s">
        <v>481</v>
      </c>
      <c r="L40" s="20" t="s">
        <v>481</v>
      </c>
      <c r="M40" s="18" t="s">
        <v>481</v>
      </c>
      <c r="N40" s="20" t="s">
        <v>481</v>
      </c>
      <c r="O40" s="18" t="s">
        <v>481</v>
      </c>
      <c r="P40" s="20" t="s">
        <v>481</v>
      </c>
      <c r="Q40" s="18" t="n">
        <v>425.24955318</v>
      </c>
      <c r="R40" s="20" t="n">
        <v>6.59347856</v>
      </c>
    </row>
    <row r="41" spans="1:18">
      <c r="A41" s="15" t="s">
        <v>516</v>
      </c>
      <c r="B41" s="17" t="n">
        <v>5712</v>
      </c>
      <c r="C41" s="18">
        <f>(40.0/B41*100)</f>
        <v/>
      </c>
      <c r="D41" s="19" t="n">
        <v>5672</v>
      </c>
      <c r="E41" s="18" t="n">
        <v>513.83899865</v>
      </c>
      <c r="F41" s="20" t="n">
        <v>3.68746103</v>
      </c>
      <c r="G41" s="18" t="n">
        <v>491.62039681</v>
      </c>
      <c r="H41" s="20" t="n">
        <v>3.64435936</v>
      </c>
      <c r="I41" s="18" t="s">
        <v>481</v>
      </c>
      <c r="J41" s="20" t="s">
        <v>481</v>
      </c>
      <c r="K41" s="18" t="s">
        <v>481</v>
      </c>
      <c r="L41" s="20" t="s">
        <v>481</v>
      </c>
      <c r="M41" s="18" t="s">
        <v>481</v>
      </c>
      <c r="N41" s="20" t="s">
        <v>481</v>
      </c>
      <c r="O41" s="18" t="s">
        <v>481</v>
      </c>
      <c r="P41" s="20" t="s">
        <v>481</v>
      </c>
      <c r="Q41" s="18" t="n">
        <v>419.31240059</v>
      </c>
      <c r="R41" s="20" t="n">
        <v>10.33535735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352.05427064</v>
      </c>
      <c r="F45" s="20" t="n">
        <v>4.05666752</v>
      </c>
      <c r="G45" s="18" t="n">
        <v>352.81658527</v>
      </c>
      <c r="H45" s="20" t="n">
        <v>3.20659683</v>
      </c>
      <c r="I45" s="18" t="s">
        <v>481</v>
      </c>
      <c r="J45" s="20" t="s">
        <v>481</v>
      </c>
      <c r="K45" s="18" t="s">
        <v>481</v>
      </c>
      <c r="L45" s="20" t="s">
        <v>481</v>
      </c>
      <c r="M45" s="18" t="s">
        <v>481</v>
      </c>
      <c r="N45" s="20" t="s">
        <v>481</v>
      </c>
      <c r="O45" s="18" t="n">
        <v>383.72060643</v>
      </c>
      <c r="P45" s="20" t="n">
        <v>31.83828934</v>
      </c>
      <c r="Q45" s="18" t="n">
        <v>330.99761718</v>
      </c>
      <c r="R45" s="20" t="n">
        <v>3.72714418</v>
      </c>
    </row>
    <row r="46" spans="1:18">
      <c r="A46" s="15" t="s">
        <v>521</v>
      </c>
      <c r="B46" s="17" t="n">
        <v>23141</v>
      </c>
      <c r="C46" s="18">
        <f>(1129.0/B46*100)</f>
        <v/>
      </c>
      <c r="D46" s="19" t="n">
        <v>22012</v>
      </c>
      <c r="E46" s="18" t="n">
        <v>412.23089158</v>
      </c>
      <c r="F46" s="20" t="n">
        <v>3.37480808</v>
      </c>
      <c r="G46" s="18" t="n">
        <v>413.95032957</v>
      </c>
      <c r="H46" s="20" t="n">
        <v>2.61510196</v>
      </c>
      <c r="I46" s="18" t="s">
        <v>481</v>
      </c>
      <c r="J46" s="20" t="s">
        <v>481</v>
      </c>
      <c r="K46" s="18" t="s">
        <v>481</v>
      </c>
      <c r="L46" s="20" t="s">
        <v>481</v>
      </c>
      <c r="M46" s="18" t="s">
        <v>481</v>
      </c>
      <c r="N46" s="20" t="s">
        <v>481</v>
      </c>
      <c r="O46" s="18" t="s">
        <v>481</v>
      </c>
      <c r="P46" s="20" t="s">
        <v>481</v>
      </c>
      <c r="Q46" s="18" t="n">
        <v>338.72123053</v>
      </c>
      <c r="R46" s="20" t="n">
        <v>5.34429605</v>
      </c>
    </row>
    <row r="47" spans="1:18">
      <c r="A47" s="15" t="s">
        <v>522</v>
      </c>
      <c r="B47" s="17" t="n">
        <v>5928</v>
      </c>
      <c r="C47" s="18">
        <f>(70.0/B47*100)</f>
        <v/>
      </c>
      <c r="D47" s="19" t="n">
        <v>5858</v>
      </c>
      <c r="E47" s="18" t="n">
        <v>462.14016998</v>
      </c>
      <c r="F47" s="20" t="n">
        <v>4.37208686</v>
      </c>
      <c r="G47" s="18" t="n">
        <v>394.54709592</v>
      </c>
      <c r="H47" s="20" t="n">
        <v>5.24168303</v>
      </c>
      <c r="I47" s="18" t="s">
        <v>481</v>
      </c>
      <c r="J47" s="20" t="s">
        <v>481</v>
      </c>
      <c r="K47" s="18" t="s">
        <v>481</v>
      </c>
      <c r="L47" s="20" t="s">
        <v>481</v>
      </c>
      <c r="M47" s="18" t="s">
        <v>481</v>
      </c>
      <c r="N47" s="20" t="s">
        <v>481</v>
      </c>
      <c r="O47" s="18" t="s">
        <v>481</v>
      </c>
      <c r="P47" s="20" t="s">
        <v>481</v>
      </c>
      <c r="Q47" s="18" t="n">
        <v>316.08728884</v>
      </c>
      <c r="R47" s="20" t="n">
        <v>9.208194900000001</v>
      </c>
    </row>
    <row r="48" spans="1:18">
      <c r="A48" s="15" t="s">
        <v>523</v>
      </c>
      <c r="B48" s="17" t="n">
        <v>9841</v>
      </c>
      <c r="C48" s="18">
        <f>(7.0/B48*100)</f>
        <v/>
      </c>
      <c r="D48" s="19" t="n">
        <v>9834</v>
      </c>
      <c r="E48" s="18" t="n">
        <v>512.12303475</v>
      </c>
      <c r="F48" s="20" t="n">
        <v>5.19644341</v>
      </c>
      <c r="G48" s="18" t="n">
        <v>455.00857979</v>
      </c>
      <c r="H48" s="20" t="n">
        <v>6.61439067</v>
      </c>
      <c r="I48" s="18" t="s">
        <v>481</v>
      </c>
      <c r="J48" s="20" t="s">
        <v>481</v>
      </c>
      <c r="K48" s="18" t="s">
        <v>481</v>
      </c>
      <c r="L48" s="20" t="s">
        <v>481</v>
      </c>
      <c r="M48" s="18" t="s">
        <v>481</v>
      </c>
      <c r="N48" s="20" t="s">
        <v>481</v>
      </c>
      <c r="O48" s="18" t="s">
        <v>481</v>
      </c>
      <c r="P48" s="20" t="s">
        <v>481</v>
      </c>
      <c r="Q48" s="18" t="n">
        <v>399.65085208</v>
      </c>
      <c r="R48" s="20" t="n">
        <v>25.01185266</v>
      </c>
    </row>
    <row r="49" spans="1:18">
      <c r="A49" s="15" t="s">
        <v>524</v>
      </c>
      <c r="B49" s="17" t="n">
        <v>6349</v>
      </c>
      <c r="C49" s="18">
        <f>(56.0/B49*100)</f>
        <v/>
      </c>
      <c r="D49" s="19" t="n">
        <v>6293</v>
      </c>
      <c r="E49" s="18" t="n">
        <v>434.57346612</v>
      </c>
      <c r="F49" s="20" t="n">
        <v>3.79547252</v>
      </c>
      <c r="G49" s="18" t="n">
        <v>419.81966735</v>
      </c>
      <c r="H49" s="20" t="n">
        <v>3.30895769</v>
      </c>
      <c r="I49" s="18" t="s">
        <v>481</v>
      </c>
      <c r="J49" s="20" t="s">
        <v>481</v>
      </c>
      <c r="K49" s="18" t="s">
        <v>481</v>
      </c>
      <c r="L49" s="20" t="s">
        <v>481</v>
      </c>
      <c r="M49" s="18" t="s">
        <v>481</v>
      </c>
      <c r="N49" s="20" t="s">
        <v>481</v>
      </c>
      <c r="O49" s="18" t="n">
        <v>316.81999492</v>
      </c>
      <c r="P49" s="20" t="n">
        <v>32.9669169</v>
      </c>
      <c r="Q49" s="18" t="n">
        <v>359.65778669</v>
      </c>
      <c r="R49" s="20" t="n">
        <v>11.27570972</v>
      </c>
    </row>
    <row r="50" spans="1:18">
      <c r="A50" s="15" t="s">
        <v>525</v>
      </c>
      <c r="B50" s="17" t="n">
        <v>11795</v>
      </c>
      <c r="C50" s="18">
        <f>(218.0/B50*100)</f>
        <v/>
      </c>
      <c r="D50" s="19" t="n">
        <v>11577</v>
      </c>
      <c r="E50" s="18" t="n">
        <v>429.35104113</v>
      </c>
      <c r="F50" s="20" t="n">
        <v>3.48291217</v>
      </c>
      <c r="G50" s="18" t="n">
        <v>423.25435539</v>
      </c>
      <c r="H50" s="20" t="n">
        <v>3.00522473</v>
      </c>
      <c r="I50" s="18" t="s">
        <v>481</v>
      </c>
      <c r="J50" s="20" t="s">
        <v>481</v>
      </c>
      <c r="K50" s="18" t="s">
        <v>481</v>
      </c>
      <c r="L50" s="20" t="s">
        <v>481</v>
      </c>
      <c r="M50" s="18" t="s">
        <v>481</v>
      </c>
      <c r="N50" s="20" t="s">
        <v>481</v>
      </c>
      <c r="O50" s="18" t="s">
        <v>481</v>
      </c>
      <c r="P50" s="20" t="s">
        <v>481</v>
      </c>
      <c r="Q50" s="18" t="n">
        <v>349.66308715</v>
      </c>
      <c r="R50" s="20" t="n">
        <v>11.1561267</v>
      </c>
    </row>
    <row r="51" spans="1:18">
      <c r="A51" s="15" t="s">
        <v>526</v>
      </c>
      <c r="B51" s="17" t="n">
        <v>6866</v>
      </c>
      <c r="C51" s="18">
        <f>(116.0/B51*100)</f>
        <v/>
      </c>
      <c r="D51" s="19" t="n">
        <v>6750</v>
      </c>
      <c r="E51" s="18" t="n">
        <v>443.83194283</v>
      </c>
      <c r="F51" s="20" t="n">
        <v>3.78244992</v>
      </c>
      <c r="G51" s="18" t="n">
        <v>422.77729633</v>
      </c>
      <c r="H51" s="20" t="n">
        <v>2.61819822</v>
      </c>
      <c r="I51" s="18" t="s">
        <v>481</v>
      </c>
      <c r="J51" s="20" t="s">
        <v>481</v>
      </c>
      <c r="K51" s="18" t="s">
        <v>481</v>
      </c>
      <c r="L51" s="20" t="s">
        <v>481</v>
      </c>
      <c r="M51" s="18" t="s">
        <v>481</v>
      </c>
      <c r="N51" s="20" t="s">
        <v>481</v>
      </c>
      <c r="O51" s="18" t="s">
        <v>481</v>
      </c>
      <c r="P51" s="20" t="s">
        <v>481</v>
      </c>
      <c r="Q51" s="18" t="n">
        <v>376.03248367</v>
      </c>
      <c r="R51" s="20" t="n">
        <v>8.4782604</v>
      </c>
    </row>
    <row r="52" spans="1:18">
      <c r="A52" s="15" t="s">
        <v>527</v>
      </c>
      <c r="B52" s="17" t="n">
        <v>5809</v>
      </c>
      <c r="C52" s="18">
        <f>(71.0/B52*100)</f>
        <v/>
      </c>
      <c r="D52" s="19" t="n">
        <v>5738</v>
      </c>
      <c r="E52" s="18" t="n">
        <v>522.39268025</v>
      </c>
      <c r="F52" s="20" t="n">
        <v>3.32006212</v>
      </c>
      <c r="G52" s="18" t="n">
        <v>475.61945063</v>
      </c>
      <c r="H52" s="20" t="n">
        <v>2.84307385</v>
      </c>
      <c r="I52" s="18" t="s">
        <v>481</v>
      </c>
      <c r="J52" s="20" t="s">
        <v>481</v>
      </c>
      <c r="K52" s="18" t="s">
        <v>481</v>
      </c>
      <c r="L52" s="20" t="s">
        <v>481</v>
      </c>
      <c r="M52" s="18" t="s">
        <v>481</v>
      </c>
      <c r="N52" s="20" t="s">
        <v>481</v>
      </c>
      <c r="O52" s="18" t="s">
        <v>481</v>
      </c>
      <c r="P52" s="20" t="s">
        <v>481</v>
      </c>
      <c r="Q52" s="18" t="n">
        <v>405.73366808</v>
      </c>
      <c r="R52" s="20" t="n">
        <v>7.05774491</v>
      </c>
    </row>
    <row r="53" spans="1:18">
      <c r="A53" s="15" t="s">
        <v>528</v>
      </c>
      <c r="B53" s="17" t="n">
        <v>5571</v>
      </c>
      <c r="C53" s="18">
        <f>(84.0/B53*100)</f>
        <v/>
      </c>
      <c r="D53" s="19" t="n">
        <v>5487</v>
      </c>
      <c r="E53" s="18" t="n">
        <v>462.25237477</v>
      </c>
      <c r="F53" s="20" t="n">
        <v>2.78164773</v>
      </c>
      <c r="G53" s="18" t="n">
        <v>434.17377826</v>
      </c>
      <c r="H53" s="20" t="n">
        <v>2.14566863</v>
      </c>
      <c r="I53" s="18" t="s">
        <v>481</v>
      </c>
      <c r="J53" s="20" t="s">
        <v>481</v>
      </c>
      <c r="K53" s="18" t="s">
        <v>481</v>
      </c>
      <c r="L53" s="20" t="s">
        <v>481</v>
      </c>
      <c r="M53" s="18" t="s">
        <v>481</v>
      </c>
      <c r="N53" s="20" t="s">
        <v>481</v>
      </c>
      <c r="O53" s="18" t="s">
        <v>481</v>
      </c>
      <c r="P53" s="20" t="s">
        <v>481</v>
      </c>
      <c r="Q53" s="18" t="n">
        <v>362.41300642</v>
      </c>
      <c r="R53" s="20" t="n">
        <v>7.0272559</v>
      </c>
    </row>
    <row r="54" spans="1:18">
      <c r="A54" s="15" t="s">
        <v>529</v>
      </c>
      <c r="B54" s="17" t="n">
        <v>4740</v>
      </c>
      <c r="C54" s="18">
        <f>(38.0/B54*100)</f>
        <v/>
      </c>
      <c r="D54" s="19" t="n">
        <v>4702</v>
      </c>
      <c r="E54" s="18" t="n">
        <v>361.98247316</v>
      </c>
      <c r="F54" s="20" t="n">
        <v>3.31758455</v>
      </c>
      <c r="G54" s="18" t="n">
        <v>359.84660187</v>
      </c>
      <c r="H54" s="20" t="n">
        <v>4.2017055</v>
      </c>
      <c r="I54" s="18" t="s">
        <v>481</v>
      </c>
      <c r="J54" s="20" t="s">
        <v>481</v>
      </c>
      <c r="K54" s="18" t="s">
        <v>481</v>
      </c>
      <c r="L54" s="20" t="s">
        <v>481</v>
      </c>
      <c r="M54" s="18" t="s">
        <v>481</v>
      </c>
      <c r="N54" s="20" t="s">
        <v>481</v>
      </c>
      <c r="O54" s="18" t="s">
        <v>481</v>
      </c>
      <c r="P54" s="20" t="s">
        <v>481</v>
      </c>
      <c r="Q54" s="18" t="n">
        <v>317.647482</v>
      </c>
      <c r="R54" s="20" t="n">
        <v>6.1877543</v>
      </c>
    </row>
    <row r="55" spans="1:18">
      <c r="A55" s="15" t="s">
        <v>530</v>
      </c>
      <c r="B55" s="17" t="n">
        <v>5316</v>
      </c>
      <c r="C55" s="18">
        <f>(22.0/B55*100)</f>
        <v/>
      </c>
      <c r="D55" s="19" t="n">
        <v>5294</v>
      </c>
      <c r="E55" s="18" t="n">
        <v>424.33808281</v>
      </c>
      <c r="F55" s="20" t="n">
        <v>3.17732107</v>
      </c>
      <c r="G55" s="18" t="n">
        <v>347.76482165</v>
      </c>
      <c r="H55" s="20" t="n">
        <v>4.05067719</v>
      </c>
      <c r="I55" s="18" t="s">
        <v>481</v>
      </c>
      <c r="J55" s="20" t="s">
        <v>481</v>
      </c>
      <c r="K55" s="18" t="s">
        <v>481</v>
      </c>
      <c r="L55" s="20" t="s">
        <v>481</v>
      </c>
      <c r="M55" s="18" t="n">
        <v>495.7153</v>
      </c>
      <c r="N55" s="20" t="n">
        <v>72.06416769</v>
      </c>
      <c r="O55" s="18" t="n">
        <v>355.95644786</v>
      </c>
      <c r="P55" s="20" t="n">
        <v>26.30366647</v>
      </c>
      <c r="Q55" s="18" t="n">
        <v>307.26669497</v>
      </c>
      <c r="R55" s="20" t="n">
        <v>9.5319679</v>
      </c>
    </row>
    <row r="56" spans="1:18">
      <c r="A56" s="15" t="s">
        <v>531</v>
      </c>
      <c r="B56" s="17" t="n">
        <v>5359</v>
      </c>
      <c r="C56" s="18">
        <f>(76.0/B56*100)</f>
        <v/>
      </c>
      <c r="D56" s="19" t="n">
        <v>5283</v>
      </c>
      <c r="E56" s="18" t="n">
        <v>538.85666592</v>
      </c>
      <c r="F56" s="20" t="n">
        <v>2.86565121</v>
      </c>
      <c r="G56" s="18" t="n">
        <v>515.4373372</v>
      </c>
      <c r="H56" s="20" t="n">
        <v>3.19243672</v>
      </c>
      <c r="I56" s="18" t="s">
        <v>481</v>
      </c>
      <c r="J56" s="20" t="s">
        <v>481</v>
      </c>
      <c r="K56" s="18" t="s">
        <v>481</v>
      </c>
      <c r="L56" s="20" t="s">
        <v>481</v>
      </c>
      <c r="M56" s="18" t="s">
        <v>481</v>
      </c>
      <c r="N56" s="20" t="s">
        <v>481</v>
      </c>
      <c r="O56" s="18" t="s">
        <v>481</v>
      </c>
      <c r="P56" s="20" t="s">
        <v>481</v>
      </c>
      <c r="Q56" s="18" t="n">
        <v>469.13327136</v>
      </c>
      <c r="R56" s="20" t="n">
        <v>23.7780176</v>
      </c>
    </row>
    <row r="57" spans="1:18">
      <c r="A57" s="15" t="s">
        <v>532</v>
      </c>
      <c r="B57" s="17" t="n">
        <v>6513</v>
      </c>
      <c r="C57" s="18">
        <f>(0.0/B57*100)</f>
        <v/>
      </c>
      <c r="D57" s="19" t="n">
        <v>6513</v>
      </c>
      <c r="E57" s="18" t="n">
        <v>389.75513837</v>
      </c>
      <c r="F57" s="20" t="n">
        <v>3.70148999</v>
      </c>
      <c r="G57" s="18" t="n">
        <v>401.67838748</v>
      </c>
      <c r="H57" s="20" t="n">
        <v>2.9540307</v>
      </c>
      <c r="I57" s="18" t="s">
        <v>481</v>
      </c>
      <c r="J57" s="20" t="s">
        <v>481</v>
      </c>
      <c r="K57" s="18" t="s">
        <v>481</v>
      </c>
      <c r="L57" s="20" t="s">
        <v>481</v>
      </c>
      <c r="M57" s="18" t="s">
        <v>481</v>
      </c>
      <c r="N57" s="20" t="s">
        <v>481</v>
      </c>
      <c r="O57" s="18" t="n">
        <v>273.288</v>
      </c>
      <c r="P57" s="20" t="n">
        <v>43.16667239</v>
      </c>
      <c r="Q57" s="18" t="n">
        <v>347.66664909</v>
      </c>
      <c r="R57" s="20" t="n">
        <v>10.69897852</v>
      </c>
    </row>
    <row r="58" spans="1:18">
      <c r="A58" s="15" t="s">
        <v>533</v>
      </c>
      <c r="B58" s="17" t="n">
        <v>7267</v>
      </c>
      <c r="C58" s="18">
        <f>(10.0/B58*100)</f>
        <v/>
      </c>
      <c r="D58" s="19" t="n">
        <v>7257</v>
      </c>
      <c r="E58" s="18" t="n">
        <v>424.24987467</v>
      </c>
      <c r="F58" s="20" t="n">
        <v>3.37042511</v>
      </c>
      <c r="G58" s="18" t="n">
        <v>404.42119735</v>
      </c>
      <c r="H58" s="20" t="n">
        <v>3.20564866</v>
      </c>
      <c r="I58" s="18" t="s">
        <v>481</v>
      </c>
      <c r="J58" s="20" t="s">
        <v>481</v>
      </c>
      <c r="K58" s="18" t="s">
        <v>481</v>
      </c>
      <c r="L58" s="20" t="s">
        <v>481</v>
      </c>
      <c r="M58" s="18" t="s">
        <v>481</v>
      </c>
      <c r="N58" s="20" t="s">
        <v>481</v>
      </c>
      <c r="O58" s="18" t="n">
        <v>287.12676393</v>
      </c>
      <c r="P58" s="20" t="n">
        <v>21.47700936</v>
      </c>
      <c r="Q58" s="18" t="n">
        <v>342.19484486</v>
      </c>
      <c r="R58" s="20" t="n">
        <v>9.700382899999999</v>
      </c>
    </row>
    <row r="59" spans="1:18">
      <c r="A59" s="15" t="s">
        <v>534</v>
      </c>
      <c r="B59" s="17" t="n">
        <v>4826</v>
      </c>
      <c r="C59" s="18">
        <f>(26.0/B59*100)</f>
        <v/>
      </c>
      <c r="D59" s="19" t="n">
        <v>4800</v>
      </c>
      <c r="E59" s="18" t="n">
        <v>353.87438444</v>
      </c>
      <c r="F59" s="20" t="n">
        <v>1.66711708</v>
      </c>
      <c r="G59" s="18" t="n">
        <v>335.78841164</v>
      </c>
      <c r="H59" s="20" t="n">
        <v>3.99240877</v>
      </c>
      <c r="I59" s="18" t="s">
        <v>481</v>
      </c>
      <c r="J59" s="20" t="s">
        <v>481</v>
      </c>
      <c r="K59" s="18" t="s">
        <v>481</v>
      </c>
      <c r="L59" s="20" t="s">
        <v>481</v>
      </c>
      <c r="M59" s="18" t="s">
        <v>481</v>
      </c>
      <c r="N59" s="20" t="s">
        <v>481</v>
      </c>
      <c r="O59" s="18" t="n">
        <v>261.6098847</v>
      </c>
      <c r="P59" s="20" t="n">
        <v>20.23606657</v>
      </c>
      <c r="Q59" s="18" t="n">
        <v>253.90809706</v>
      </c>
      <c r="R59" s="20" t="n">
        <v>7.42697625</v>
      </c>
    </row>
    <row r="60" spans="1:18">
      <c r="A60" s="15" t="s">
        <v>535</v>
      </c>
      <c r="B60" s="17" t="n">
        <v>4546</v>
      </c>
      <c r="C60" s="18">
        <f>(15.0/B60*100)</f>
        <v/>
      </c>
      <c r="D60" s="19" t="n">
        <v>4531</v>
      </c>
      <c r="E60" s="18" t="n">
        <v>356.61995746</v>
      </c>
      <c r="F60" s="20" t="n">
        <v>5.85187048</v>
      </c>
      <c r="G60" s="18" t="n">
        <v>343.61809771</v>
      </c>
      <c r="H60" s="20" t="n">
        <v>4.9315859</v>
      </c>
      <c r="I60" s="18" t="s">
        <v>481</v>
      </c>
      <c r="J60" s="20" t="s">
        <v>481</v>
      </c>
      <c r="K60" s="18" t="s">
        <v>481</v>
      </c>
      <c r="L60" s="20" t="s">
        <v>481</v>
      </c>
      <c r="M60" s="18" t="s">
        <v>481</v>
      </c>
      <c r="N60" s="20" t="s">
        <v>481</v>
      </c>
      <c r="O60" s="18" t="n">
        <v>306.66007718</v>
      </c>
      <c r="P60" s="20" t="n">
        <v>37.14292489</v>
      </c>
      <c r="Q60" s="18" t="n">
        <v>283.8225115</v>
      </c>
      <c r="R60" s="20" t="n">
        <v>11.07266797</v>
      </c>
    </row>
    <row r="61" spans="1:18">
      <c r="A61" s="15" t="s">
        <v>536</v>
      </c>
      <c r="B61" s="17" t="n">
        <v>6525</v>
      </c>
      <c r="C61" s="18">
        <f>(135.0/B61*100)</f>
        <v/>
      </c>
      <c r="D61" s="19" t="n">
        <v>6390</v>
      </c>
      <c r="E61" s="18" t="n">
        <v>496.59183916</v>
      </c>
      <c r="F61" s="20" t="n">
        <v>2.99067325</v>
      </c>
      <c r="G61" s="18" t="n">
        <v>450.24143801</v>
      </c>
      <c r="H61" s="20" t="n">
        <v>2.90016427</v>
      </c>
      <c r="I61" s="18" t="s">
        <v>481</v>
      </c>
      <c r="J61" s="20" t="s">
        <v>481</v>
      </c>
      <c r="K61" s="18" t="s">
        <v>481</v>
      </c>
      <c r="L61" s="20" t="s">
        <v>481</v>
      </c>
      <c r="M61" s="18" t="s">
        <v>481</v>
      </c>
      <c r="N61" s="20" t="s">
        <v>481</v>
      </c>
      <c r="O61" s="18" t="s">
        <v>481</v>
      </c>
      <c r="P61" s="20" t="s">
        <v>481</v>
      </c>
      <c r="Q61" s="18" t="n">
        <v>380.6541103</v>
      </c>
      <c r="R61" s="20" t="n">
        <v>8.59695889</v>
      </c>
    </row>
    <row r="62" spans="1:18">
      <c r="A62" s="15" t="s">
        <v>537</v>
      </c>
      <c r="B62" s="17" t="n">
        <v>4476</v>
      </c>
      <c r="C62" s="18">
        <f>(3.0/B62*100)</f>
        <v/>
      </c>
      <c r="D62" s="19" t="n">
        <v>4473</v>
      </c>
      <c r="E62" s="18" t="n">
        <v>518.7379041200001</v>
      </c>
      <c r="F62" s="20" t="n">
        <v>2.05747138</v>
      </c>
      <c r="G62" s="18" t="n">
        <v>501.86853709</v>
      </c>
      <c r="H62" s="20" t="n">
        <v>1.66010004</v>
      </c>
      <c r="I62" s="18" t="s">
        <v>481</v>
      </c>
      <c r="J62" s="20" t="s">
        <v>481</v>
      </c>
      <c r="K62" s="18" t="s">
        <v>481</v>
      </c>
      <c r="L62" s="20" t="s">
        <v>481</v>
      </c>
      <c r="M62" s="18" t="s">
        <v>481</v>
      </c>
      <c r="N62" s="20" t="s">
        <v>481</v>
      </c>
      <c r="O62" s="18" t="s">
        <v>481</v>
      </c>
      <c r="P62" s="20" t="s">
        <v>481</v>
      </c>
      <c r="Q62" s="18" t="n">
        <v>442.0635663</v>
      </c>
      <c r="R62" s="20" t="n">
        <v>19.80261686</v>
      </c>
    </row>
    <row r="63" spans="1:18">
      <c r="A63" s="15" t="s">
        <v>538</v>
      </c>
      <c r="B63" s="17" t="n">
        <v>5324</v>
      </c>
      <c r="C63" s="18">
        <f>(13.0/B63*100)</f>
        <v/>
      </c>
      <c r="D63" s="19" t="n">
        <v>5311</v>
      </c>
      <c r="E63" s="18" t="n">
        <v>362.61312252</v>
      </c>
      <c r="F63" s="20" t="n">
        <v>1.85689215</v>
      </c>
      <c r="G63" s="18" t="n">
        <v>340.14397721</v>
      </c>
      <c r="H63" s="20" t="n">
        <v>3.13877595</v>
      </c>
      <c r="I63" s="18" t="s">
        <v>481</v>
      </c>
      <c r="J63" s="20" t="s">
        <v>481</v>
      </c>
      <c r="K63" s="18" t="s">
        <v>481</v>
      </c>
      <c r="L63" s="20" t="s">
        <v>481</v>
      </c>
      <c r="M63" s="18" t="n">
        <v>336.3431</v>
      </c>
      <c r="N63" s="20" t="n">
        <v>30.95790049</v>
      </c>
      <c r="O63" s="18" t="n">
        <v>311.33814768</v>
      </c>
      <c r="P63" s="20" t="n">
        <v>62.29703681</v>
      </c>
      <c r="Q63" s="18" t="n">
        <v>290.96889233</v>
      </c>
      <c r="R63" s="20" t="n">
        <v>6.54904775</v>
      </c>
    </row>
    <row r="64" spans="1:18">
      <c r="A64" s="15" t="s">
        <v>539</v>
      </c>
      <c r="B64" s="17" t="n">
        <v>3634</v>
      </c>
      <c r="C64" s="18">
        <f>(3.0/B64*100)</f>
        <v/>
      </c>
      <c r="D64" s="19" t="n">
        <v>3631</v>
      </c>
      <c r="E64" s="18" t="n">
        <v>473.82568716</v>
      </c>
      <c r="F64" s="20" t="n">
        <v>2.58461221</v>
      </c>
      <c r="G64" s="18" t="n">
        <v>422.93191387</v>
      </c>
      <c r="H64" s="20" t="n">
        <v>2.66083397</v>
      </c>
      <c r="I64" s="18" t="s">
        <v>481</v>
      </c>
      <c r="J64" s="20" t="s">
        <v>481</v>
      </c>
      <c r="K64" s="18" t="s">
        <v>481</v>
      </c>
      <c r="L64" s="20" t="s">
        <v>481</v>
      </c>
      <c r="M64" s="18" t="s">
        <v>481</v>
      </c>
      <c r="N64" s="20" t="s">
        <v>481</v>
      </c>
      <c r="O64" s="18" t="n">
        <v>319.4503</v>
      </c>
      <c r="P64" s="20" t="n">
        <v>19.6672448</v>
      </c>
      <c r="Q64" s="18" t="n">
        <v>292.92025524</v>
      </c>
      <c r="R64" s="20" t="n">
        <v>16.86432066</v>
      </c>
    </row>
    <row r="65" spans="1:18">
      <c r="A65" s="15" t="s">
        <v>540</v>
      </c>
      <c r="B65" s="17" t="n">
        <v>5325</v>
      </c>
      <c r="C65" s="18">
        <f>(14.0/B65*100)</f>
        <v/>
      </c>
      <c r="D65" s="19" t="n">
        <v>5311</v>
      </c>
      <c r="E65" s="18" t="n">
        <v>429.78817246</v>
      </c>
      <c r="F65" s="20" t="n">
        <v>2.85941241</v>
      </c>
      <c r="G65" s="18" t="n">
        <v>392.14084067</v>
      </c>
      <c r="H65" s="20" t="n">
        <v>3.92515962</v>
      </c>
      <c r="I65" s="18" t="s">
        <v>481</v>
      </c>
      <c r="J65" s="20" t="s">
        <v>481</v>
      </c>
      <c r="K65" s="18" t="s">
        <v>481</v>
      </c>
      <c r="L65" s="20" t="s">
        <v>481</v>
      </c>
      <c r="M65" s="18" t="n">
        <v>349.10234462</v>
      </c>
      <c r="N65" s="20" t="n">
        <v>29.36417439</v>
      </c>
      <c r="O65" s="18" t="s">
        <v>481</v>
      </c>
      <c r="P65" s="20" t="s">
        <v>481</v>
      </c>
      <c r="Q65" s="18" t="n">
        <v>331.69114902</v>
      </c>
      <c r="R65" s="20" t="n">
        <v>7.91358011</v>
      </c>
    </row>
    <row r="66" spans="1:18">
      <c r="A66" s="15" t="s">
        <v>541</v>
      </c>
      <c r="B66" s="17" t="n">
        <v>5665</v>
      </c>
      <c r="C66" s="18">
        <f>(74.0/B66*100)</f>
        <v/>
      </c>
      <c r="D66" s="19" t="n">
        <v>5591</v>
      </c>
      <c r="E66" s="18" t="n">
        <v>443.81342473</v>
      </c>
      <c r="F66" s="20" t="n">
        <v>1.80347071</v>
      </c>
      <c r="G66" s="18" t="n">
        <v>401.72832479</v>
      </c>
      <c r="H66" s="20" t="n">
        <v>2.90121644</v>
      </c>
      <c r="I66" s="18" t="s">
        <v>481</v>
      </c>
      <c r="J66" s="20" t="s">
        <v>481</v>
      </c>
      <c r="K66" s="18" t="s">
        <v>481</v>
      </c>
      <c r="L66" s="20" t="s">
        <v>481</v>
      </c>
      <c r="M66" s="18" t="s">
        <v>481</v>
      </c>
      <c r="N66" s="20" t="s">
        <v>481</v>
      </c>
      <c r="O66" s="18" t="s">
        <v>481</v>
      </c>
      <c r="P66" s="20" t="s">
        <v>481</v>
      </c>
      <c r="Q66" s="18" t="n">
        <v>335.60793401</v>
      </c>
      <c r="R66" s="20" t="n">
        <v>6.85023518</v>
      </c>
    </row>
    <row r="67" spans="1:18">
      <c r="A67" s="15" t="s">
        <v>542</v>
      </c>
      <c r="B67" s="17" t="n">
        <v>6971</v>
      </c>
      <c r="C67" s="18">
        <f>(21.0/B67*100)</f>
        <v/>
      </c>
      <c r="D67" s="19" t="n">
        <v>6950</v>
      </c>
      <c r="E67" s="18" t="n">
        <v>394.26272684</v>
      </c>
      <c r="F67" s="20" t="n">
        <v>3.11479369</v>
      </c>
      <c r="G67" s="18" t="n">
        <v>408.08479742</v>
      </c>
      <c r="H67" s="20" t="n">
        <v>3.43181695</v>
      </c>
      <c r="I67" s="18" t="s">
        <v>481</v>
      </c>
      <c r="J67" s="20" t="s">
        <v>481</v>
      </c>
      <c r="K67" s="18" t="s">
        <v>481</v>
      </c>
      <c r="L67" s="20" t="s">
        <v>481</v>
      </c>
      <c r="M67" s="18" t="s">
        <v>481</v>
      </c>
      <c r="N67" s="20" t="s">
        <v>481</v>
      </c>
      <c r="O67" s="18" t="s">
        <v>481</v>
      </c>
      <c r="P67" s="20" t="s">
        <v>481</v>
      </c>
      <c r="Q67" s="18" t="n">
        <v>296.27629235</v>
      </c>
      <c r="R67" s="20" t="n">
        <v>9.376641129999999</v>
      </c>
    </row>
    <row r="68" spans="1:18">
      <c r="A68" s="15" t="s">
        <v>543</v>
      </c>
      <c r="B68" s="17" t="n">
        <v>12083</v>
      </c>
      <c r="C68" s="18">
        <f>(27.0/B68*100)</f>
        <v/>
      </c>
      <c r="D68" s="19" t="n">
        <v>12056</v>
      </c>
      <c r="E68" s="18" t="n">
        <v>403.66096129</v>
      </c>
      <c r="F68" s="20" t="n">
        <v>1.55640789</v>
      </c>
      <c r="G68" s="18" t="n">
        <v>410.42180288</v>
      </c>
      <c r="H68" s="20" t="n">
        <v>1.47454423</v>
      </c>
      <c r="I68" s="18" t="s">
        <v>481</v>
      </c>
      <c r="J68" s="20" t="s">
        <v>481</v>
      </c>
      <c r="K68" s="18" t="s">
        <v>481</v>
      </c>
      <c r="L68" s="20" t="s">
        <v>481</v>
      </c>
      <c r="M68" s="18" t="s">
        <v>481</v>
      </c>
      <c r="N68" s="20" t="s">
        <v>481</v>
      </c>
      <c r="O68" s="18" t="s">
        <v>481</v>
      </c>
      <c r="P68" s="20" t="s">
        <v>481</v>
      </c>
      <c r="Q68" s="18" t="n">
        <v>315.57382974</v>
      </c>
      <c r="R68" s="20" t="n">
        <v>5.64345761</v>
      </c>
    </row>
    <row r="69" spans="1:18">
      <c r="A69" s="15" t="s">
        <v>544</v>
      </c>
      <c r="B69" s="17" t="n">
        <v>4876</v>
      </c>
      <c r="C69" s="18">
        <f>(0.0/B69*100)</f>
        <v/>
      </c>
      <c r="D69" s="19" t="n">
        <v>4876</v>
      </c>
      <c r="E69" s="18" t="n">
        <v>445.05208838</v>
      </c>
      <c r="F69" s="20" t="n">
        <v>4.05678865</v>
      </c>
      <c r="G69" s="18" t="n">
        <v>393.76684752</v>
      </c>
      <c r="H69" s="20" t="n">
        <v>5.41775998</v>
      </c>
      <c r="I69" s="18" t="s">
        <v>481</v>
      </c>
      <c r="J69" s="20" t="s">
        <v>481</v>
      </c>
      <c r="K69" s="18" t="s">
        <v>481</v>
      </c>
      <c r="L69" s="20" t="s">
        <v>481</v>
      </c>
      <c r="M69" s="18" t="s">
        <v>481</v>
      </c>
      <c r="N69" s="20" t="s">
        <v>481</v>
      </c>
      <c r="O69" s="18" t="s">
        <v>481</v>
      </c>
      <c r="P69" s="20" t="s">
        <v>481</v>
      </c>
      <c r="Q69" s="18" t="n">
        <v>279.95214709</v>
      </c>
      <c r="R69" s="20" t="n">
        <v>23.27763913</v>
      </c>
    </row>
    <row r="70" spans="1:18">
      <c r="A70" s="15" t="s">
        <v>545</v>
      </c>
      <c r="B70" s="17" t="n">
        <v>6036</v>
      </c>
      <c r="C70" s="18">
        <f>(223.0/B70*100)</f>
        <v/>
      </c>
      <c r="D70" s="19" t="n">
        <v>5813</v>
      </c>
      <c r="E70" s="18" t="n">
        <v>508.51618031</v>
      </c>
      <c r="F70" s="20" t="n">
        <v>2.86697791</v>
      </c>
      <c r="G70" s="18" t="n">
        <v>460.83549956</v>
      </c>
      <c r="H70" s="20" t="n">
        <v>4.56894415</v>
      </c>
      <c r="I70" s="18" t="s">
        <v>481</v>
      </c>
      <c r="J70" s="20" t="s">
        <v>481</v>
      </c>
      <c r="K70" s="18" t="s">
        <v>481</v>
      </c>
      <c r="L70" s="20" t="s">
        <v>481</v>
      </c>
      <c r="M70" s="18" t="s">
        <v>481</v>
      </c>
      <c r="N70" s="20" t="s">
        <v>481</v>
      </c>
      <c r="O70" s="18" t="s">
        <v>481</v>
      </c>
      <c r="P70" s="20" t="s">
        <v>481</v>
      </c>
      <c r="Q70" s="18" t="n">
        <v>418.83902479</v>
      </c>
      <c r="R70" s="20" t="n">
        <v>9.78329546</v>
      </c>
    </row>
    <row r="71" spans="1:18">
      <c r="A71" s="15" t="s">
        <v>546</v>
      </c>
      <c r="B71" s="17" t="n">
        <v>6115</v>
      </c>
      <c r="C71" s="18">
        <f>(17.0/B71*100)</f>
        <v/>
      </c>
      <c r="D71" s="19" t="n">
        <v>6098</v>
      </c>
      <c r="E71" s="18" t="n">
        <v>556.42400971</v>
      </c>
      <c r="F71" s="20" t="n">
        <v>2.87829621</v>
      </c>
      <c r="G71" s="18" t="n">
        <v>525.62041565</v>
      </c>
      <c r="H71" s="20" t="n">
        <v>1.87777671</v>
      </c>
      <c r="I71" s="18" t="s">
        <v>481</v>
      </c>
      <c r="J71" s="20" t="s">
        <v>481</v>
      </c>
      <c r="K71" s="18" t="s">
        <v>481</v>
      </c>
      <c r="L71" s="20" t="s">
        <v>481</v>
      </c>
      <c r="M71" s="18" t="s">
        <v>481</v>
      </c>
      <c r="N71" s="20" t="s">
        <v>481</v>
      </c>
      <c r="O71" s="18" t="s">
        <v>481</v>
      </c>
      <c r="P71" s="20" t="s">
        <v>481</v>
      </c>
      <c r="Q71" s="18" t="n">
        <v>480.96220196</v>
      </c>
      <c r="R71" s="20" t="n">
        <v>17.32820814</v>
      </c>
    </row>
    <row r="72" spans="1:18">
      <c r="A72" s="15" t="s">
        <v>547</v>
      </c>
      <c r="B72" s="17" t="n">
        <v>7708</v>
      </c>
      <c r="C72" s="18">
        <f>(5.0/B72*100)</f>
        <v/>
      </c>
      <c r="D72" s="19" t="n">
        <v>7703</v>
      </c>
      <c r="E72" s="18" t="n">
        <v>526.19898001</v>
      </c>
      <c r="F72" s="20" t="n">
        <v>2.9990429</v>
      </c>
      <c r="G72" s="18" t="n">
        <v>471.77846127</v>
      </c>
      <c r="H72" s="20" t="n">
        <v>2.6727235</v>
      </c>
      <c r="I72" s="18" t="s">
        <v>481</v>
      </c>
      <c r="J72" s="20" t="s">
        <v>481</v>
      </c>
      <c r="K72" s="18" t="s">
        <v>481</v>
      </c>
      <c r="L72" s="20" t="s">
        <v>481</v>
      </c>
      <c r="M72" s="18" t="s">
        <v>481</v>
      </c>
      <c r="N72" s="20" t="s">
        <v>481</v>
      </c>
      <c r="O72" s="18" t="s">
        <v>481</v>
      </c>
      <c r="P72" s="20" t="s">
        <v>481</v>
      </c>
      <c r="Q72" s="18" t="n">
        <v>417.63182755</v>
      </c>
      <c r="R72" s="20" t="n">
        <v>20.76667431</v>
      </c>
    </row>
    <row r="73" spans="1:18">
      <c r="A73" s="15" t="s">
        <v>548</v>
      </c>
      <c r="B73" s="17" t="n">
        <v>8249</v>
      </c>
      <c r="C73" s="18">
        <f>(143.0/B73*100)</f>
        <v/>
      </c>
      <c r="D73" s="19" t="n">
        <v>8106</v>
      </c>
      <c r="E73" s="18" t="n">
        <v>407.77885678</v>
      </c>
      <c r="F73" s="20" t="n">
        <v>3.87133922</v>
      </c>
      <c r="G73" s="18" t="n">
        <v>412.21924223</v>
      </c>
      <c r="H73" s="20" t="n">
        <v>3.31710377</v>
      </c>
      <c r="I73" s="18" t="s">
        <v>481</v>
      </c>
      <c r="J73" s="20" t="s">
        <v>481</v>
      </c>
      <c r="K73" s="18" t="s">
        <v>481</v>
      </c>
      <c r="L73" s="20" t="s">
        <v>481</v>
      </c>
      <c r="M73" s="18" t="s">
        <v>481</v>
      </c>
      <c r="N73" s="20" t="s">
        <v>481</v>
      </c>
      <c r="O73" s="18" t="s">
        <v>481</v>
      </c>
      <c r="P73" s="20" t="s">
        <v>481</v>
      </c>
      <c r="Q73" s="18" t="n">
        <v>357.90081506</v>
      </c>
      <c r="R73" s="20" t="n">
        <v>14.16679416</v>
      </c>
    </row>
    <row r="74" spans="1:18">
      <c r="A74" s="15" t="s">
        <v>549</v>
      </c>
      <c r="B74" s="17" t="n">
        <v>4692</v>
      </c>
      <c r="C74" s="18">
        <f>(82.0/B74*100)</f>
        <v/>
      </c>
      <c r="D74" s="19" t="n">
        <v>4610</v>
      </c>
      <c r="E74" s="18" t="n">
        <v>448.35015799</v>
      </c>
      <c r="F74" s="20" t="n">
        <v>1.86301945</v>
      </c>
      <c r="G74" s="18" t="n">
        <v>402.75173477</v>
      </c>
      <c r="H74" s="20" t="n">
        <v>2.76140688</v>
      </c>
      <c r="I74" s="18" t="s">
        <v>481</v>
      </c>
      <c r="J74" s="20" t="s">
        <v>481</v>
      </c>
      <c r="K74" s="18" t="s">
        <v>481</v>
      </c>
      <c r="L74" s="20" t="s">
        <v>481</v>
      </c>
      <c r="M74" s="18" t="s">
        <v>481</v>
      </c>
      <c r="N74" s="20" t="s">
        <v>481</v>
      </c>
      <c r="O74" s="18" t="n">
        <v>347.7952992</v>
      </c>
      <c r="P74" s="20" t="n">
        <v>43.75230242</v>
      </c>
      <c r="Q74" s="18" t="n">
        <v>337.46259407</v>
      </c>
      <c r="R74" s="20" t="n">
        <v>10.86533774</v>
      </c>
    </row>
    <row r="75" spans="1:18">
      <c r="A75" s="15" t="s">
        <v>550</v>
      </c>
      <c r="B75" s="17" t="n">
        <v>5375</v>
      </c>
      <c r="C75" s="18">
        <f>(196.0/B75*100)</f>
        <v/>
      </c>
      <c r="D75" s="19" t="n">
        <v>5179</v>
      </c>
      <c r="E75" s="18" t="n">
        <v>380.52210789</v>
      </c>
      <c r="F75" s="20" t="n">
        <v>3.60056896</v>
      </c>
      <c r="G75" s="18" t="n">
        <v>352.1314345</v>
      </c>
      <c r="H75" s="20" t="n">
        <v>3.29374673</v>
      </c>
      <c r="I75" s="18" t="s">
        <v>481</v>
      </c>
      <c r="J75" s="20" t="s">
        <v>481</v>
      </c>
      <c r="K75" s="18" t="s">
        <v>481</v>
      </c>
      <c r="L75" s="20" t="s">
        <v>481</v>
      </c>
      <c r="M75" s="18" t="s">
        <v>481</v>
      </c>
      <c r="N75" s="20" t="s">
        <v>481</v>
      </c>
      <c r="O75" s="18" t="s">
        <v>481</v>
      </c>
      <c r="P75" s="20" t="s">
        <v>481</v>
      </c>
      <c r="Q75" s="18" t="n">
        <v>320.51174345</v>
      </c>
      <c r="R75" s="20" t="n">
        <v>7.01586647</v>
      </c>
    </row>
    <row r="76" spans="1:18">
      <c r="A76" s="15" t="s">
        <v>551</v>
      </c>
      <c r="B76" s="17" t="n">
        <v>14167</v>
      </c>
      <c r="C76" s="18">
        <f>(227.0/B76*100)</f>
        <v/>
      </c>
      <c r="D76" s="19" t="n">
        <v>13940</v>
      </c>
      <c r="E76" s="18" t="n">
        <v>433.05277601</v>
      </c>
      <c r="F76" s="20" t="n">
        <v>3.68926133</v>
      </c>
      <c r="G76" s="18" t="n">
        <v>438.02081661</v>
      </c>
      <c r="H76" s="20" t="n">
        <v>2.67712012</v>
      </c>
      <c r="I76" s="18" t="s">
        <v>481</v>
      </c>
      <c r="J76" s="20" t="s">
        <v>481</v>
      </c>
      <c r="K76" s="18" t="s">
        <v>481</v>
      </c>
      <c r="L76" s="20" t="s">
        <v>481</v>
      </c>
      <c r="M76" s="18" t="s">
        <v>481</v>
      </c>
      <c r="N76" s="20" t="s">
        <v>481</v>
      </c>
      <c r="O76" s="18" t="s">
        <v>481</v>
      </c>
      <c r="P76" s="20" t="s">
        <v>481</v>
      </c>
      <c r="Q76" s="18" t="n">
        <v>368.16944257</v>
      </c>
      <c r="R76" s="20" t="n">
        <v>8.295085759999999</v>
      </c>
    </row>
    <row r="77" spans="1:18">
      <c r="A77" s="15" t="s">
        <v>552</v>
      </c>
      <c r="B77" s="17" t="n">
        <v>6062</v>
      </c>
      <c r="C77" s="18">
        <f>(82.0/B77*100)</f>
        <v/>
      </c>
      <c r="D77" s="19" t="n">
        <v>5980</v>
      </c>
      <c r="E77" s="18" t="n">
        <v>460.63288909</v>
      </c>
      <c r="F77" s="20" t="n">
        <v>3.57762878</v>
      </c>
      <c r="G77" s="18" t="n">
        <v>430.64449322</v>
      </c>
      <c r="H77" s="20" t="n">
        <v>2.91725673</v>
      </c>
      <c r="I77" s="18" t="s">
        <v>481</v>
      </c>
      <c r="J77" s="20" t="s">
        <v>481</v>
      </c>
      <c r="K77" s="18" t="s">
        <v>481</v>
      </c>
      <c r="L77" s="20" t="s">
        <v>481</v>
      </c>
      <c r="M77" s="18" t="s">
        <v>481</v>
      </c>
      <c r="N77" s="20" t="s">
        <v>481</v>
      </c>
      <c r="O77" s="18" t="s">
        <v>481</v>
      </c>
      <c r="P77" s="20" t="s">
        <v>481</v>
      </c>
      <c r="Q77" s="18" t="n">
        <v>370.15887702</v>
      </c>
      <c r="R77" s="20" t="n">
        <v>4.82751406</v>
      </c>
    </row>
    <row r="78" spans="1:18">
      <c r="A78" s="15" t="s">
        <v>553</v>
      </c>
      <c r="B78" s="17" t="n">
        <v>5826</v>
      </c>
      <c r="C78" s="18">
        <f>(0.0/B78*100)</f>
        <v/>
      </c>
      <c r="D78" s="19" t="n">
        <v>5826</v>
      </c>
      <c r="E78" s="18" t="n">
        <v>495.87680822</v>
      </c>
      <c r="F78" s="20" t="n">
        <v>4.86286385</v>
      </c>
      <c r="G78" s="18" t="n">
        <v>482.25648322</v>
      </c>
      <c r="H78" s="20" t="n">
        <v>3.59073591</v>
      </c>
      <c r="I78" s="18" t="s">
        <v>481</v>
      </c>
      <c r="J78" s="20" t="s">
        <v>481</v>
      </c>
      <c r="K78" s="18" t="s">
        <v>481</v>
      </c>
      <c r="L78" s="20" t="s">
        <v>481</v>
      </c>
      <c r="M78" s="18" t="s">
        <v>481</v>
      </c>
      <c r="N78" s="20" t="s">
        <v>481</v>
      </c>
      <c r="O78" s="18" t="s">
        <v>481</v>
      </c>
      <c r="P78" s="20" t="s">
        <v>481</v>
      </c>
      <c r="Q78" s="18" t="n">
        <v>428.69622168</v>
      </c>
      <c r="R78" s="20" t="n">
        <v>16.89361857</v>
      </c>
    </row>
    <row customHeight="1" ht="25" r="79" spans="1:18">
      <c r="A79" s="15" t="s">
        <v>554</v>
      </c>
      <c r="B79" s="17" t="n">
        <v>1657</v>
      </c>
      <c r="C79" s="18">
        <f>(41.0/B79*100)</f>
        <v/>
      </c>
      <c r="D79" s="19" t="n">
        <v>1616</v>
      </c>
      <c r="E79" s="18" t="n">
        <v>488.89183605</v>
      </c>
      <c r="F79" s="20" t="n">
        <v>8.57213765</v>
      </c>
      <c r="G79" s="18" t="n">
        <v>462.72880177</v>
      </c>
      <c r="H79" s="20" t="n">
        <v>7.03434048</v>
      </c>
      <c r="I79" s="18" t="s">
        <v>481</v>
      </c>
      <c r="J79" s="20" t="s">
        <v>481</v>
      </c>
      <c r="K79" s="18" t="s">
        <v>481</v>
      </c>
      <c r="L79" s="20" t="s">
        <v>481</v>
      </c>
      <c r="M79" s="18" t="s">
        <v>481</v>
      </c>
      <c r="N79" s="20" t="s">
        <v>481</v>
      </c>
      <c r="O79" s="18" t="n">
        <v>308.5689</v>
      </c>
      <c r="P79" s="20" t="n">
        <v>52.89621445</v>
      </c>
      <c r="Q79" s="18" t="n">
        <v>441.48721341</v>
      </c>
      <c r="R79" s="20" t="n">
        <v>35.97054087</v>
      </c>
    </row>
    <row r="80" spans="1:18">
      <c r="A80" s="15" t="s">
        <v>555</v>
      </c>
      <c r="B80" s="17" t="n">
        <v>7841</v>
      </c>
      <c r="C80" s="18">
        <f>(0.0/B80*100)</f>
        <v/>
      </c>
      <c r="D80" s="19" t="n">
        <v>7841</v>
      </c>
      <c r="E80" s="18" t="n">
        <v>432.98772618</v>
      </c>
      <c r="F80" s="20" t="n">
        <v>3.6632851</v>
      </c>
      <c r="G80" s="18" t="n">
        <v>411.2664325</v>
      </c>
      <c r="H80" s="20" t="n">
        <v>4.87325745</v>
      </c>
      <c r="I80" s="18" t="s">
        <v>481</v>
      </c>
      <c r="J80" s="20" t="s">
        <v>481</v>
      </c>
      <c r="K80" s="18" t="s">
        <v>481</v>
      </c>
      <c r="L80" s="20" t="s">
        <v>481</v>
      </c>
      <c r="M80" s="18" t="s">
        <v>481</v>
      </c>
      <c r="N80" s="20" t="s">
        <v>481</v>
      </c>
      <c r="O80" s="18" t="s">
        <v>481</v>
      </c>
      <c r="P80" s="20" t="s">
        <v>481</v>
      </c>
      <c r="Q80" s="18" t="n">
        <v>373.87150268</v>
      </c>
      <c r="R80" s="20" t="n">
        <v>26.72947659</v>
      </c>
    </row>
    <row r="81" spans="1:18">
      <c r="A81" s="23" t="s">
        <v>556</v>
      </c>
      <c r="B81" s="17" t="n">
        <v>8861</v>
      </c>
      <c r="C81" s="18">
        <f>(76.0/B81*100)</f>
        <v/>
      </c>
      <c r="D81" s="19" t="n">
        <v>8785</v>
      </c>
      <c r="E81" s="18" t="n">
        <v>429.64099578</v>
      </c>
      <c r="F81" s="20" t="n">
        <v>3.92314957</v>
      </c>
      <c r="G81" s="18" t="n">
        <v>432.50651477</v>
      </c>
      <c r="H81" s="20" t="n">
        <v>3.68061892</v>
      </c>
      <c r="I81" s="18" t="s">
        <v>481</v>
      </c>
      <c r="J81" s="20" t="s">
        <v>481</v>
      </c>
      <c r="K81" s="18" t="s">
        <v>481</v>
      </c>
      <c r="L81" s="20" t="s">
        <v>481</v>
      </c>
      <c r="M81" s="18" t="s">
        <v>481</v>
      </c>
      <c r="N81" s="20" t="s">
        <v>481</v>
      </c>
      <c r="O81" s="18" t="s">
        <v>481</v>
      </c>
      <c r="P81" s="20" t="s">
        <v>481</v>
      </c>
      <c r="Q81" s="18" t="n">
        <v>381.31719664</v>
      </c>
      <c r="R81" s="20" t="n">
        <v>18.18612465</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616</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512.49679503</v>
      </c>
      <c r="F7" s="20" t="n">
        <v>1.77869868</v>
      </c>
      <c r="G7" s="18" t="n">
        <v>487.84753484</v>
      </c>
      <c r="H7" s="20" t="n">
        <v>2.70840718</v>
      </c>
      <c r="I7" s="18" t="s">
        <v>481</v>
      </c>
      <c r="J7" s="20" t="s">
        <v>481</v>
      </c>
      <c r="K7" s="18" t="s">
        <v>481</v>
      </c>
      <c r="L7" s="20" t="s">
        <v>481</v>
      </c>
      <c r="M7" s="18" t="s">
        <v>481</v>
      </c>
      <c r="N7" s="20" t="s">
        <v>481</v>
      </c>
      <c r="O7" s="18" t="s">
        <v>481</v>
      </c>
      <c r="P7" s="20" t="s">
        <v>481</v>
      </c>
      <c r="Q7" s="18" t="n">
        <v>410.88845218</v>
      </c>
      <c r="R7" s="20" t="n">
        <v>9.20407086</v>
      </c>
    </row>
    <row r="8" spans="1:18">
      <c r="A8" s="15" t="s">
        <v>483</v>
      </c>
      <c r="B8" s="17" t="n">
        <v>7007</v>
      </c>
      <c r="C8" s="18">
        <f>(20.0/B8*100)</f>
        <v/>
      </c>
      <c r="D8" s="19" t="n">
        <v>6987</v>
      </c>
      <c r="E8" s="18" t="n">
        <v>494.82448048</v>
      </c>
      <c r="F8" s="20" t="n">
        <v>2.74463861</v>
      </c>
      <c r="G8" s="18" t="n">
        <v>461.55856569</v>
      </c>
      <c r="H8" s="20" t="n">
        <v>4.16146603</v>
      </c>
      <c r="I8" s="18" t="s">
        <v>481</v>
      </c>
      <c r="J8" s="20" t="s">
        <v>481</v>
      </c>
      <c r="K8" s="18" t="s">
        <v>481</v>
      </c>
      <c r="L8" s="20" t="s">
        <v>481</v>
      </c>
      <c r="M8" s="18" t="s">
        <v>481</v>
      </c>
      <c r="N8" s="20" t="s">
        <v>481</v>
      </c>
      <c r="O8" s="18" t="s">
        <v>481</v>
      </c>
      <c r="P8" s="20" t="s">
        <v>481</v>
      </c>
      <c r="Q8" s="18" t="n">
        <v>363.60731587</v>
      </c>
      <c r="R8" s="20" t="n">
        <v>13.4367835</v>
      </c>
    </row>
    <row r="9" spans="1:18">
      <c r="A9" s="15" t="s">
        <v>484</v>
      </c>
      <c r="B9" s="17" t="n">
        <v>9651</v>
      </c>
      <c r="C9" s="18">
        <f>(77.0/B9*100)</f>
        <v/>
      </c>
      <c r="D9" s="19" t="n">
        <v>9574</v>
      </c>
      <c r="E9" s="18" t="n">
        <v>517.23669635</v>
      </c>
      <c r="F9" s="20" t="n">
        <v>2.67238258</v>
      </c>
      <c r="G9" s="18" t="n">
        <v>480.82282266</v>
      </c>
      <c r="H9" s="20" t="n">
        <v>2.62037541</v>
      </c>
      <c r="I9" s="18" t="s">
        <v>481</v>
      </c>
      <c r="J9" s="20" t="s">
        <v>481</v>
      </c>
      <c r="K9" s="18" t="s">
        <v>481</v>
      </c>
      <c r="L9" s="20" t="s">
        <v>481</v>
      </c>
      <c r="M9" s="18" t="s">
        <v>481</v>
      </c>
      <c r="N9" s="20" t="s">
        <v>481</v>
      </c>
      <c r="O9" s="18" t="s">
        <v>481</v>
      </c>
      <c r="P9" s="20" t="s">
        <v>481</v>
      </c>
      <c r="Q9" s="18" t="n">
        <v>395.49566047</v>
      </c>
      <c r="R9" s="20" t="n">
        <v>8.813700150000001</v>
      </c>
    </row>
    <row r="10" spans="1:18">
      <c r="A10" s="15" t="s">
        <v>485</v>
      </c>
      <c r="B10" s="17" t="n">
        <v>20058</v>
      </c>
      <c r="C10" s="18">
        <f>(521.0/B10*100)</f>
        <v/>
      </c>
      <c r="D10" s="19" t="n">
        <v>19537</v>
      </c>
      <c r="E10" s="18" t="n">
        <v>536.31704295</v>
      </c>
      <c r="F10" s="20" t="n">
        <v>2.24868223</v>
      </c>
      <c r="G10" s="18" t="n">
        <v>505.77523539</v>
      </c>
      <c r="H10" s="20" t="n">
        <v>3.11591601</v>
      </c>
      <c r="I10" s="18" t="s">
        <v>481</v>
      </c>
      <c r="J10" s="20" t="s">
        <v>481</v>
      </c>
      <c r="K10" s="18" t="s">
        <v>481</v>
      </c>
      <c r="L10" s="20" t="s">
        <v>481</v>
      </c>
      <c r="M10" s="18" t="s">
        <v>481</v>
      </c>
      <c r="N10" s="20" t="s">
        <v>481</v>
      </c>
      <c r="O10" s="18" t="s">
        <v>481</v>
      </c>
      <c r="P10" s="20" t="s">
        <v>481</v>
      </c>
      <c r="Q10" s="18" t="n">
        <v>431.67715911</v>
      </c>
      <c r="R10" s="20" t="n">
        <v>12.16284323</v>
      </c>
    </row>
    <row r="11" spans="1:18">
      <c r="A11" s="15" t="s">
        <v>486</v>
      </c>
      <c r="B11" s="17" t="n">
        <v>7053</v>
      </c>
      <c r="C11" s="18">
        <f>(45.0/B11*100)</f>
        <v/>
      </c>
      <c r="D11" s="19" t="n">
        <v>7008</v>
      </c>
      <c r="E11" s="18" t="n">
        <v>468.66235291</v>
      </c>
      <c r="F11" s="20" t="n">
        <v>2.7901285</v>
      </c>
      <c r="G11" s="18" t="n">
        <v>446.99099231</v>
      </c>
      <c r="H11" s="20" t="n">
        <v>2.97694514</v>
      </c>
      <c r="I11" s="18" t="s">
        <v>481</v>
      </c>
      <c r="J11" s="20" t="s">
        <v>481</v>
      </c>
      <c r="K11" s="18" t="s">
        <v>481</v>
      </c>
      <c r="L11" s="20" t="s">
        <v>481</v>
      </c>
      <c r="M11" s="18" t="s">
        <v>481</v>
      </c>
      <c r="N11" s="20" t="s">
        <v>481</v>
      </c>
      <c r="O11" s="18" t="s">
        <v>481</v>
      </c>
      <c r="P11" s="20" t="s">
        <v>481</v>
      </c>
      <c r="Q11" s="18" t="n">
        <v>375.88502373</v>
      </c>
      <c r="R11" s="20" t="n">
        <v>12.68597703</v>
      </c>
    </row>
    <row r="12" spans="1:18">
      <c r="A12" s="15" t="s">
        <v>487</v>
      </c>
      <c r="B12" s="17" t="n">
        <v>6894</v>
      </c>
      <c r="C12" s="18">
        <f>(56.0/B12*100)</f>
        <v/>
      </c>
      <c r="D12" s="19" t="n">
        <v>6838</v>
      </c>
      <c r="E12" s="18" t="n">
        <v>511.95361391</v>
      </c>
      <c r="F12" s="20" t="n">
        <v>2.6033031</v>
      </c>
      <c r="G12" s="18" t="n">
        <v>476.67132594</v>
      </c>
      <c r="H12" s="20" t="n">
        <v>2.75345907</v>
      </c>
      <c r="I12" s="18" t="s">
        <v>481</v>
      </c>
      <c r="J12" s="20" t="s">
        <v>481</v>
      </c>
      <c r="K12" s="18" t="s">
        <v>481</v>
      </c>
      <c r="L12" s="20" t="s">
        <v>481</v>
      </c>
      <c r="M12" s="18" t="s">
        <v>481</v>
      </c>
      <c r="N12" s="20" t="s">
        <v>481</v>
      </c>
      <c r="O12" s="18" t="s">
        <v>481</v>
      </c>
      <c r="P12" s="20" t="s">
        <v>481</v>
      </c>
      <c r="Q12" s="18" t="n">
        <v>371.92480908</v>
      </c>
      <c r="R12" s="20" t="n">
        <v>8.66938846</v>
      </c>
    </row>
    <row r="13" spans="1:18">
      <c r="A13" s="15" t="s">
        <v>488</v>
      </c>
      <c r="B13" s="17" t="n">
        <v>7161</v>
      </c>
      <c r="C13" s="18">
        <f>(98.0/B13*100)</f>
        <v/>
      </c>
      <c r="D13" s="19" t="n">
        <v>7063</v>
      </c>
      <c r="E13" s="18" t="n">
        <v>509.90643048</v>
      </c>
      <c r="F13" s="20" t="n">
        <v>2.60501734</v>
      </c>
      <c r="G13" s="18" t="n">
        <v>475.3849329</v>
      </c>
      <c r="H13" s="20" t="n">
        <v>3.39779694</v>
      </c>
      <c r="I13" s="18" t="s">
        <v>481</v>
      </c>
      <c r="J13" s="20" t="s">
        <v>481</v>
      </c>
      <c r="K13" s="18" t="s">
        <v>481</v>
      </c>
      <c r="L13" s="20" t="s">
        <v>481</v>
      </c>
      <c r="M13" s="18" t="s">
        <v>481</v>
      </c>
      <c r="N13" s="20" t="s">
        <v>481</v>
      </c>
      <c r="O13" s="18" t="s">
        <v>481</v>
      </c>
      <c r="P13" s="20" t="s">
        <v>481</v>
      </c>
      <c r="Q13" s="18" t="n">
        <v>381.82570306</v>
      </c>
      <c r="R13" s="20" t="n">
        <v>13.77376693</v>
      </c>
    </row>
    <row r="14" spans="1:18">
      <c r="A14" s="15" t="s">
        <v>489</v>
      </c>
      <c r="B14" s="17" t="n">
        <v>5587</v>
      </c>
      <c r="C14" s="18">
        <f>(74.0/B14*100)</f>
        <v/>
      </c>
      <c r="D14" s="19" t="n">
        <v>5513</v>
      </c>
      <c r="E14" s="18" t="n">
        <v>523.66475775</v>
      </c>
      <c r="F14" s="20" t="n">
        <v>2.51718352</v>
      </c>
      <c r="G14" s="18" t="n">
        <v>514.67475397</v>
      </c>
      <c r="H14" s="20" t="n">
        <v>3.05095048</v>
      </c>
      <c r="I14" s="18" t="s">
        <v>481</v>
      </c>
      <c r="J14" s="20" t="s">
        <v>481</v>
      </c>
      <c r="K14" s="18" t="s">
        <v>481</v>
      </c>
      <c r="L14" s="20" t="s">
        <v>481</v>
      </c>
      <c r="M14" s="18" t="s">
        <v>481</v>
      </c>
      <c r="N14" s="20" t="s">
        <v>481</v>
      </c>
      <c r="O14" s="18" t="s">
        <v>481</v>
      </c>
      <c r="P14" s="20" t="s">
        <v>481</v>
      </c>
      <c r="Q14" s="18" t="n">
        <v>443.22082785</v>
      </c>
      <c r="R14" s="20" t="n">
        <v>15.51829101</v>
      </c>
    </row>
    <row r="15" spans="1:18">
      <c r="A15" s="15" t="s">
        <v>490</v>
      </c>
      <c r="B15" s="17" t="n">
        <v>5882</v>
      </c>
      <c r="C15" s="18">
        <f>(53.0/B15*100)</f>
        <v/>
      </c>
      <c r="D15" s="19" t="n">
        <v>5829</v>
      </c>
      <c r="E15" s="18" t="n">
        <v>537.09223378</v>
      </c>
      <c r="F15" s="20" t="n">
        <v>2.46284355</v>
      </c>
      <c r="G15" s="18" t="n">
        <v>503.84815884</v>
      </c>
      <c r="H15" s="20" t="n">
        <v>3.67711214</v>
      </c>
      <c r="I15" s="18" t="s">
        <v>481</v>
      </c>
      <c r="J15" s="20" t="s">
        <v>481</v>
      </c>
      <c r="K15" s="18" t="s">
        <v>481</v>
      </c>
      <c r="L15" s="20" t="s">
        <v>481</v>
      </c>
      <c r="M15" s="18" t="s">
        <v>481</v>
      </c>
      <c r="N15" s="20" t="s">
        <v>481</v>
      </c>
      <c r="O15" s="18" t="s">
        <v>481</v>
      </c>
      <c r="P15" s="20" t="s">
        <v>481</v>
      </c>
      <c r="Q15" s="18" t="n">
        <v>400.1906938</v>
      </c>
      <c r="R15" s="20" t="n">
        <v>14.13252473</v>
      </c>
    </row>
    <row r="16" spans="1:18">
      <c r="A16" s="15" t="s">
        <v>491</v>
      </c>
      <c r="B16" s="17" t="n">
        <v>6108</v>
      </c>
      <c r="C16" s="18">
        <f>(98.0/B16*100)</f>
        <v/>
      </c>
      <c r="D16" s="19" t="n">
        <v>6010</v>
      </c>
      <c r="E16" s="18" t="n">
        <v>530.63310969</v>
      </c>
      <c r="F16" s="20" t="n">
        <v>3.44089475</v>
      </c>
      <c r="G16" s="18" t="n">
        <v>484.39887393</v>
      </c>
      <c r="H16" s="20" t="n">
        <v>2.74049215</v>
      </c>
      <c r="I16" s="18" t="s">
        <v>481</v>
      </c>
      <c r="J16" s="20" t="s">
        <v>481</v>
      </c>
      <c r="K16" s="18" t="s">
        <v>481</v>
      </c>
      <c r="L16" s="20" t="s">
        <v>481</v>
      </c>
      <c r="M16" s="18" t="s">
        <v>481</v>
      </c>
      <c r="N16" s="20" t="s">
        <v>481</v>
      </c>
      <c r="O16" s="18" t="s">
        <v>481</v>
      </c>
      <c r="P16" s="20" t="s">
        <v>481</v>
      </c>
      <c r="Q16" s="18" t="n">
        <v>403.70512212</v>
      </c>
      <c r="R16" s="20" t="n">
        <v>12.92837113</v>
      </c>
    </row>
    <row r="17" spans="1:18">
      <c r="A17" s="15" t="s">
        <v>492</v>
      </c>
      <c r="B17" s="17" t="n">
        <v>6504</v>
      </c>
      <c r="C17" s="18">
        <f>(658.0/B17*100)</f>
        <v/>
      </c>
      <c r="D17" s="19" t="n">
        <v>5846</v>
      </c>
      <c r="E17" s="18" t="n">
        <v>523.44998963</v>
      </c>
      <c r="F17" s="20" t="n">
        <v>3.12392653</v>
      </c>
      <c r="G17" s="18" t="n">
        <v>502.95981565</v>
      </c>
      <c r="H17" s="20" t="n">
        <v>4.236634</v>
      </c>
      <c r="I17" s="18" t="s">
        <v>481</v>
      </c>
      <c r="J17" s="20" t="s">
        <v>481</v>
      </c>
      <c r="K17" s="18" t="s">
        <v>481</v>
      </c>
      <c r="L17" s="20" t="s">
        <v>481</v>
      </c>
      <c r="M17" s="18" t="s">
        <v>481</v>
      </c>
      <c r="N17" s="20" t="s">
        <v>481</v>
      </c>
      <c r="O17" s="18" t="s">
        <v>481</v>
      </c>
      <c r="P17" s="20" t="s">
        <v>481</v>
      </c>
      <c r="Q17" s="18" t="n">
        <v>438.4234621</v>
      </c>
      <c r="R17" s="20" t="n">
        <v>10.64148791</v>
      </c>
    </row>
    <row r="18" spans="1:18">
      <c r="A18" s="15" t="s">
        <v>493</v>
      </c>
      <c r="B18" s="17" t="n">
        <v>5532</v>
      </c>
      <c r="C18" s="18">
        <f>(28.0/B18*100)</f>
        <v/>
      </c>
      <c r="D18" s="19" t="n">
        <v>5504</v>
      </c>
      <c r="E18" s="18" t="n">
        <v>481.71726136</v>
      </c>
      <c r="F18" s="20" t="n">
        <v>3.98901075</v>
      </c>
      <c r="G18" s="18" t="n">
        <v>443.03121468</v>
      </c>
      <c r="H18" s="20" t="n">
        <v>5.43342159</v>
      </c>
      <c r="I18" s="18" t="s">
        <v>481</v>
      </c>
      <c r="J18" s="20" t="s">
        <v>481</v>
      </c>
      <c r="K18" s="18" t="s">
        <v>481</v>
      </c>
      <c r="L18" s="20" t="s">
        <v>481</v>
      </c>
      <c r="M18" s="18" t="s">
        <v>481</v>
      </c>
      <c r="N18" s="20" t="s">
        <v>481</v>
      </c>
      <c r="O18" s="18" t="s">
        <v>481</v>
      </c>
      <c r="P18" s="20" t="s">
        <v>481</v>
      </c>
      <c r="Q18" s="18" t="n">
        <v>390.69385508</v>
      </c>
      <c r="R18" s="20" t="n">
        <v>9.955149990000001</v>
      </c>
    </row>
    <row r="19" spans="1:18">
      <c r="A19" s="15" t="s">
        <v>494</v>
      </c>
      <c r="B19" s="17" t="n">
        <v>5658</v>
      </c>
      <c r="C19" s="18">
        <f>(61.0/B19*100)</f>
        <v/>
      </c>
      <c r="D19" s="19" t="n">
        <v>5597</v>
      </c>
      <c r="E19" s="18" t="n">
        <v>492.80188856</v>
      </c>
      <c r="F19" s="20" t="n">
        <v>2.76369215</v>
      </c>
      <c r="G19" s="18" t="n">
        <v>444.59524404</v>
      </c>
      <c r="H19" s="20" t="n">
        <v>3.36861746</v>
      </c>
      <c r="I19" s="18" t="s">
        <v>481</v>
      </c>
      <c r="J19" s="20" t="s">
        <v>481</v>
      </c>
      <c r="K19" s="18" t="s">
        <v>481</v>
      </c>
      <c r="L19" s="20" t="s">
        <v>481</v>
      </c>
      <c r="M19" s="18" t="s">
        <v>481</v>
      </c>
      <c r="N19" s="20" t="s">
        <v>481</v>
      </c>
      <c r="O19" s="18" t="s">
        <v>481</v>
      </c>
      <c r="P19" s="20" t="s">
        <v>481</v>
      </c>
      <c r="Q19" s="18" t="n">
        <v>369.725913</v>
      </c>
      <c r="R19" s="20" t="n">
        <v>11.29282605</v>
      </c>
    </row>
    <row r="20" spans="1:18">
      <c r="A20" s="15" t="s">
        <v>495</v>
      </c>
      <c r="B20" s="17" t="n">
        <v>3371</v>
      </c>
      <c r="C20" s="18">
        <f>(75.0/B20*100)</f>
        <v/>
      </c>
      <c r="D20" s="19" t="n">
        <v>3296</v>
      </c>
      <c r="E20" s="18" t="n">
        <v>486.67979858</v>
      </c>
      <c r="F20" s="20" t="n">
        <v>2.15462773</v>
      </c>
      <c r="G20" s="18" t="n">
        <v>441.44074461</v>
      </c>
      <c r="H20" s="20" t="n">
        <v>6.82117275</v>
      </c>
      <c r="I20" s="18" t="s">
        <v>481</v>
      </c>
      <c r="J20" s="20" t="s">
        <v>481</v>
      </c>
      <c r="K20" s="18" t="s">
        <v>481</v>
      </c>
      <c r="L20" s="20" t="s">
        <v>481</v>
      </c>
      <c r="M20" s="18" t="s">
        <v>481</v>
      </c>
      <c r="N20" s="20" t="s">
        <v>481</v>
      </c>
      <c r="O20" s="18" t="s">
        <v>481</v>
      </c>
      <c r="P20" s="20" t="s">
        <v>481</v>
      </c>
      <c r="Q20" s="18" t="n">
        <v>375.2347901</v>
      </c>
      <c r="R20" s="20" t="n">
        <v>21.63394672</v>
      </c>
    </row>
    <row r="21" spans="1:18">
      <c r="A21" s="15" t="s">
        <v>496</v>
      </c>
      <c r="B21" s="17" t="n">
        <v>5741</v>
      </c>
      <c r="C21" s="18">
        <f>(44.0/B21*100)</f>
        <v/>
      </c>
      <c r="D21" s="19" t="n">
        <v>5697</v>
      </c>
      <c r="E21" s="18" t="n">
        <v>531.12360756</v>
      </c>
      <c r="F21" s="20" t="n">
        <v>2.48162926</v>
      </c>
      <c r="G21" s="18" t="n">
        <v>504.64431841</v>
      </c>
      <c r="H21" s="20" t="n">
        <v>3.02297487</v>
      </c>
      <c r="I21" s="18" t="s">
        <v>481</v>
      </c>
      <c r="J21" s="20" t="s">
        <v>481</v>
      </c>
      <c r="K21" s="18" t="s">
        <v>481</v>
      </c>
      <c r="L21" s="20" t="s">
        <v>481</v>
      </c>
      <c r="M21" s="18" t="s">
        <v>481</v>
      </c>
      <c r="N21" s="20" t="s">
        <v>481</v>
      </c>
      <c r="O21" s="18" t="s">
        <v>481</v>
      </c>
      <c r="P21" s="20" t="s">
        <v>481</v>
      </c>
      <c r="Q21" s="18" t="n">
        <v>444.7833458</v>
      </c>
      <c r="R21" s="20" t="n">
        <v>8.911659889999999</v>
      </c>
    </row>
    <row r="22" spans="1:18">
      <c r="A22" s="15" t="s">
        <v>497</v>
      </c>
      <c r="B22" s="17" t="n">
        <v>6598</v>
      </c>
      <c r="C22" s="18">
        <f>(32.0/B22*100)</f>
        <v/>
      </c>
      <c r="D22" s="19" t="n">
        <v>6566</v>
      </c>
      <c r="E22" s="18" t="n">
        <v>498.01385597</v>
      </c>
      <c r="F22" s="20" t="n">
        <v>3.70233215</v>
      </c>
      <c r="G22" s="18" t="n">
        <v>454.1029246</v>
      </c>
      <c r="H22" s="20" t="n">
        <v>4.45632396</v>
      </c>
      <c r="I22" s="18" t="s">
        <v>481</v>
      </c>
      <c r="J22" s="20" t="s">
        <v>481</v>
      </c>
      <c r="K22" s="18" t="s">
        <v>481</v>
      </c>
      <c r="L22" s="20" t="s">
        <v>481</v>
      </c>
      <c r="M22" s="18" t="s">
        <v>481</v>
      </c>
      <c r="N22" s="20" t="s">
        <v>481</v>
      </c>
      <c r="O22" s="18" t="s">
        <v>481</v>
      </c>
      <c r="P22" s="20" t="s">
        <v>481</v>
      </c>
      <c r="Q22" s="18" t="n">
        <v>378.78624911</v>
      </c>
      <c r="R22" s="20" t="n">
        <v>12.55448952</v>
      </c>
    </row>
    <row r="23" spans="1:18">
      <c r="A23" s="15" t="s">
        <v>498</v>
      </c>
      <c r="B23" s="17" t="n">
        <v>11583</v>
      </c>
      <c r="C23" s="18">
        <f>(210.0/B23*100)</f>
        <v/>
      </c>
      <c r="D23" s="19" t="n">
        <v>11373</v>
      </c>
      <c r="E23" s="18" t="n">
        <v>493.89755122</v>
      </c>
      <c r="F23" s="20" t="n">
        <v>2.78933427</v>
      </c>
      <c r="G23" s="18" t="n">
        <v>466.27169259</v>
      </c>
      <c r="H23" s="20" t="n">
        <v>3.81803073</v>
      </c>
      <c r="I23" s="18" t="s">
        <v>481</v>
      </c>
      <c r="J23" s="20" t="s">
        <v>481</v>
      </c>
      <c r="K23" s="18" t="s">
        <v>481</v>
      </c>
      <c r="L23" s="20" t="s">
        <v>481</v>
      </c>
      <c r="M23" s="18" t="s">
        <v>481</v>
      </c>
      <c r="N23" s="20" t="s">
        <v>481</v>
      </c>
      <c r="O23" s="18" t="s">
        <v>481</v>
      </c>
      <c r="P23" s="20" t="s">
        <v>481</v>
      </c>
      <c r="Q23" s="18" t="n">
        <v>377.6133673</v>
      </c>
      <c r="R23" s="20" t="n">
        <v>19.45834718</v>
      </c>
    </row>
    <row r="24" spans="1:18">
      <c r="A24" s="15" t="s">
        <v>499</v>
      </c>
      <c r="B24" s="17" t="n">
        <v>6647</v>
      </c>
      <c r="C24" s="18">
        <f>(7.0/B24*100)</f>
        <v/>
      </c>
      <c r="D24" s="19" t="n">
        <v>6640</v>
      </c>
      <c r="E24" s="18" t="n">
        <v>529.76264582</v>
      </c>
      <c r="F24" s="20" t="n">
        <v>3.64488791</v>
      </c>
      <c r="G24" s="18" t="n">
        <v>510.51891131</v>
      </c>
      <c r="H24" s="20" t="n">
        <v>3.38922379</v>
      </c>
      <c r="I24" s="18" t="s">
        <v>481</v>
      </c>
      <c r="J24" s="20" t="s">
        <v>481</v>
      </c>
      <c r="K24" s="18" t="s">
        <v>481</v>
      </c>
      <c r="L24" s="20" t="s">
        <v>481</v>
      </c>
      <c r="M24" s="18" t="s">
        <v>481</v>
      </c>
      <c r="N24" s="20" t="s">
        <v>481</v>
      </c>
      <c r="O24" s="18" t="s">
        <v>481</v>
      </c>
      <c r="P24" s="20" t="s">
        <v>481</v>
      </c>
      <c r="Q24" s="18" t="n">
        <v>477.44489319</v>
      </c>
      <c r="R24" s="20" t="n">
        <v>12.52638448</v>
      </c>
    </row>
    <row r="25" spans="1:18">
      <c r="A25" s="15" t="s">
        <v>500</v>
      </c>
      <c r="B25" s="17" t="n">
        <v>5581</v>
      </c>
      <c r="C25" s="18">
        <f>(24.0/B25*100)</f>
        <v/>
      </c>
      <c r="D25" s="19" t="n">
        <v>5557</v>
      </c>
      <c r="E25" s="18" t="n">
        <v>528.89890214</v>
      </c>
      <c r="F25" s="20" t="n">
        <v>3.62715192</v>
      </c>
      <c r="G25" s="18" t="n">
        <v>505.45521513</v>
      </c>
      <c r="H25" s="20" t="n">
        <v>3.85538852</v>
      </c>
      <c r="I25" s="18" t="s">
        <v>481</v>
      </c>
      <c r="J25" s="20" t="s">
        <v>481</v>
      </c>
      <c r="K25" s="18" t="s">
        <v>481</v>
      </c>
      <c r="L25" s="20" t="s">
        <v>481</v>
      </c>
      <c r="M25" s="18" t="s">
        <v>481</v>
      </c>
      <c r="N25" s="20" t="s">
        <v>481</v>
      </c>
      <c r="O25" s="18" t="s">
        <v>481</v>
      </c>
      <c r="P25" s="20" t="s">
        <v>481</v>
      </c>
      <c r="Q25" s="18" t="n">
        <v>455.577769</v>
      </c>
      <c r="R25" s="20" t="n">
        <v>15.44403233</v>
      </c>
    </row>
    <row r="26" spans="1:18">
      <c r="A26" s="15" t="s">
        <v>501</v>
      </c>
      <c r="B26" s="17" t="n">
        <v>4869</v>
      </c>
      <c r="C26" s="18">
        <f>(32.0/B26*100)</f>
        <v/>
      </c>
      <c r="D26" s="19" t="n">
        <v>4837</v>
      </c>
      <c r="E26" s="18" t="n">
        <v>493.64398363</v>
      </c>
      <c r="F26" s="20" t="n">
        <v>2.02026444</v>
      </c>
      <c r="G26" s="18" t="n">
        <v>480.34626544</v>
      </c>
      <c r="H26" s="20" t="n">
        <v>2.81462824</v>
      </c>
      <c r="I26" s="18" t="s">
        <v>481</v>
      </c>
      <c r="J26" s="20" t="s">
        <v>481</v>
      </c>
      <c r="K26" s="18" t="s">
        <v>481</v>
      </c>
      <c r="L26" s="20" t="s">
        <v>481</v>
      </c>
      <c r="M26" s="18" t="s">
        <v>481</v>
      </c>
      <c r="N26" s="20" t="s">
        <v>481</v>
      </c>
      <c r="O26" s="18" t="s">
        <v>481</v>
      </c>
      <c r="P26" s="20" t="s">
        <v>481</v>
      </c>
      <c r="Q26" s="18" t="n">
        <v>418.08621671</v>
      </c>
      <c r="R26" s="20" t="n">
        <v>16.24053447</v>
      </c>
    </row>
    <row r="27" spans="1:18">
      <c r="A27" s="15" t="s">
        <v>502</v>
      </c>
      <c r="B27" s="17" t="n">
        <v>5299</v>
      </c>
      <c r="C27" s="18">
        <f>(17.0/B27*100)</f>
        <v/>
      </c>
      <c r="D27" s="19" t="n">
        <v>5282</v>
      </c>
      <c r="E27" s="18" t="n">
        <v>493.21082461</v>
      </c>
      <c r="F27" s="20" t="n">
        <v>1.75735495</v>
      </c>
      <c r="G27" s="18" t="n">
        <v>449.83318752</v>
      </c>
      <c r="H27" s="20" t="n">
        <v>2.48262049</v>
      </c>
      <c r="I27" s="18" t="s">
        <v>481</v>
      </c>
      <c r="J27" s="20" t="s">
        <v>481</v>
      </c>
      <c r="K27" s="18" t="s">
        <v>481</v>
      </c>
      <c r="L27" s="20" t="s">
        <v>481</v>
      </c>
      <c r="M27" s="18" t="s">
        <v>481</v>
      </c>
      <c r="N27" s="20" t="s">
        <v>481</v>
      </c>
      <c r="O27" s="18" t="s">
        <v>481</v>
      </c>
      <c r="P27" s="20" t="s">
        <v>481</v>
      </c>
      <c r="Q27" s="18" t="n">
        <v>396.55779726</v>
      </c>
      <c r="R27" s="20" t="n">
        <v>15.19528889</v>
      </c>
    </row>
    <row r="28" spans="1:18">
      <c r="A28" s="15" t="s">
        <v>503</v>
      </c>
      <c r="B28" s="17" t="n">
        <v>7568</v>
      </c>
      <c r="C28" s="18">
        <f>(51.0/B28*100)</f>
        <v/>
      </c>
      <c r="D28" s="19" t="n">
        <v>7517</v>
      </c>
      <c r="E28" s="18" t="n">
        <v>438.83470909</v>
      </c>
      <c r="F28" s="20" t="n">
        <v>3.12587381</v>
      </c>
      <c r="G28" s="18" t="n">
        <v>418.00165517</v>
      </c>
      <c r="H28" s="20" t="n">
        <v>2.65376741</v>
      </c>
      <c r="I28" s="18" t="s">
        <v>481</v>
      </c>
      <c r="J28" s="20" t="s">
        <v>481</v>
      </c>
      <c r="K28" s="18" t="s">
        <v>481</v>
      </c>
      <c r="L28" s="20" t="s">
        <v>481</v>
      </c>
      <c r="M28" s="18" t="s">
        <v>481</v>
      </c>
      <c r="N28" s="20" t="s">
        <v>481</v>
      </c>
      <c r="O28" s="18" t="s">
        <v>481</v>
      </c>
      <c r="P28" s="20" t="s">
        <v>481</v>
      </c>
      <c r="Q28" s="18" t="n">
        <v>361.48286473</v>
      </c>
      <c r="R28" s="20" t="n">
        <v>11.28708525</v>
      </c>
    </row>
    <row r="29" spans="1:18">
      <c r="A29" s="15" t="s">
        <v>504</v>
      </c>
      <c r="B29" s="17" t="n">
        <v>5385</v>
      </c>
      <c r="C29" s="18">
        <f>(30.0/B29*100)</f>
        <v/>
      </c>
      <c r="D29" s="19" t="n">
        <v>5355</v>
      </c>
      <c r="E29" s="18" t="n">
        <v>515.6676049599999</v>
      </c>
      <c r="F29" s="20" t="n">
        <v>2.62729603</v>
      </c>
      <c r="G29" s="18" t="n">
        <v>482.25772315</v>
      </c>
      <c r="H29" s="20" t="n">
        <v>3.61097885</v>
      </c>
      <c r="I29" s="18" t="s">
        <v>481</v>
      </c>
      <c r="J29" s="20" t="s">
        <v>481</v>
      </c>
      <c r="K29" s="18" t="s">
        <v>481</v>
      </c>
      <c r="L29" s="20" t="s">
        <v>481</v>
      </c>
      <c r="M29" s="18" t="s">
        <v>481</v>
      </c>
      <c r="N29" s="20" t="s">
        <v>481</v>
      </c>
      <c r="O29" s="18" t="s">
        <v>481</v>
      </c>
      <c r="P29" s="20" t="s">
        <v>481</v>
      </c>
      <c r="Q29" s="18" t="n">
        <v>386.42990523</v>
      </c>
      <c r="R29" s="20" t="n">
        <v>19.61228309</v>
      </c>
    </row>
    <row r="30" spans="1:18">
      <c r="A30" s="15" t="s">
        <v>505</v>
      </c>
      <c r="B30" s="17" t="n">
        <v>4520</v>
      </c>
      <c r="C30" s="18">
        <f>(96.0/B30*100)</f>
        <v/>
      </c>
      <c r="D30" s="19" t="n">
        <v>4424</v>
      </c>
      <c r="E30" s="18" t="n">
        <v>522.14851136</v>
      </c>
      <c r="F30" s="20" t="n">
        <v>2.96039943</v>
      </c>
      <c r="G30" s="18" t="n">
        <v>486.81406181</v>
      </c>
      <c r="H30" s="20" t="n">
        <v>4.21187341</v>
      </c>
      <c r="I30" s="18" t="s">
        <v>481</v>
      </c>
      <c r="J30" s="20" t="s">
        <v>481</v>
      </c>
      <c r="K30" s="18" t="s">
        <v>481</v>
      </c>
      <c r="L30" s="20" t="s">
        <v>481</v>
      </c>
      <c r="M30" s="18" t="s">
        <v>481</v>
      </c>
      <c r="N30" s="20" t="s">
        <v>481</v>
      </c>
      <c r="O30" s="18" t="s">
        <v>481</v>
      </c>
      <c r="P30" s="20" t="s">
        <v>481</v>
      </c>
      <c r="Q30" s="18" t="n">
        <v>419.64636967</v>
      </c>
      <c r="R30" s="20" t="n">
        <v>10.23613186</v>
      </c>
    </row>
    <row r="31" spans="1:18">
      <c r="A31" s="15" t="s">
        <v>506</v>
      </c>
      <c r="B31" s="17" t="n">
        <v>5456</v>
      </c>
      <c r="C31" s="18">
        <f>(125.0/B31*100)</f>
        <v/>
      </c>
      <c r="D31" s="19" t="n">
        <v>5331</v>
      </c>
      <c r="E31" s="18" t="n">
        <v>522.2256569899999</v>
      </c>
      <c r="F31" s="20" t="n">
        <v>2.51359288</v>
      </c>
      <c r="G31" s="18" t="n">
        <v>487.70695332</v>
      </c>
      <c r="H31" s="20" t="n">
        <v>5.09277709</v>
      </c>
      <c r="I31" s="18" t="s">
        <v>481</v>
      </c>
      <c r="J31" s="20" t="s">
        <v>481</v>
      </c>
      <c r="K31" s="18" t="s">
        <v>481</v>
      </c>
      <c r="L31" s="20" t="s">
        <v>481</v>
      </c>
      <c r="M31" s="18" t="s">
        <v>481</v>
      </c>
      <c r="N31" s="20" t="s">
        <v>481</v>
      </c>
      <c r="O31" s="18" t="s">
        <v>481</v>
      </c>
      <c r="P31" s="20" t="s">
        <v>481</v>
      </c>
      <c r="Q31" s="18" t="n">
        <v>421.74678963</v>
      </c>
      <c r="R31" s="20" t="n">
        <v>10.09955585</v>
      </c>
    </row>
    <row r="32" spans="1:18">
      <c r="A32" s="15" t="s">
        <v>507</v>
      </c>
      <c r="B32" s="17" t="n">
        <v>4478</v>
      </c>
      <c r="C32" s="18">
        <f>(5.0/B32*100)</f>
        <v/>
      </c>
      <c r="D32" s="19" t="n">
        <v>4473</v>
      </c>
      <c r="E32" s="18" t="n">
        <v>513.6865779</v>
      </c>
      <c r="F32" s="20" t="n">
        <v>2.80760396</v>
      </c>
      <c r="G32" s="18" t="n">
        <v>498.6305706</v>
      </c>
      <c r="H32" s="20" t="n">
        <v>2.96867389</v>
      </c>
      <c r="I32" s="18" t="s">
        <v>481</v>
      </c>
      <c r="J32" s="20" t="s">
        <v>481</v>
      </c>
      <c r="K32" s="18" t="s">
        <v>481</v>
      </c>
      <c r="L32" s="20" t="s">
        <v>481</v>
      </c>
      <c r="M32" s="18" t="s">
        <v>481</v>
      </c>
      <c r="N32" s="20" t="s">
        <v>481</v>
      </c>
      <c r="O32" s="18" t="s">
        <v>481</v>
      </c>
      <c r="P32" s="20" t="s">
        <v>481</v>
      </c>
      <c r="Q32" s="18" t="n">
        <v>445.82379539</v>
      </c>
      <c r="R32" s="20" t="n">
        <v>17.44022631</v>
      </c>
    </row>
    <row r="33" spans="1:18">
      <c r="A33" s="15" t="s">
        <v>508</v>
      </c>
      <c r="B33" s="17" t="n">
        <v>7325</v>
      </c>
      <c r="C33" s="18">
        <f>(74.0/B33*100)</f>
        <v/>
      </c>
      <c r="D33" s="19" t="n">
        <v>7251</v>
      </c>
      <c r="E33" s="18" t="n">
        <v>505.67278135</v>
      </c>
      <c r="F33" s="20" t="n">
        <v>2.86540585</v>
      </c>
      <c r="G33" s="18" t="n">
        <v>483.8164452</v>
      </c>
      <c r="H33" s="20" t="n">
        <v>3.3982006</v>
      </c>
      <c r="I33" s="18" t="s">
        <v>481</v>
      </c>
      <c r="J33" s="20" t="s">
        <v>481</v>
      </c>
      <c r="K33" s="18" t="s">
        <v>481</v>
      </c>
      <c r="L33" s="20" t="s">
        <v>481</v>
      </c>
      <c r="M33" s="18" t="s">
        <v>481</v>
      </c>
      <c r="N33" s="20" t="s">
        <v>481</v>
      </c>
      <c r="O33" s="18" t="s">
        <v>481</v>
      </c>
      <c r="P33" s="20" t="s">
        <v>481</v>
      </c>
      <c r="Q33" s="18" t="n">
        <v>437.33573454</v>
      </c>
      <c r="R33" s="20" t="n">
        <v>14.36073883</v>
      </c>
    </row>
    <row r="34" spans="1:18">
      <c r="A34" s="15" t="s">
        <v>509</v>
      </c>
      <c r="B34" s="17" t="n">
        <v>6350</v>
      </c>
      <c r="C34" s="18">
        <f>(65.0/B34*100)</f>
        <v/>
      </c>
      <c r="D34" s="19" t="n">
        <v>6285</v>
      </c>
      <c r="E34" s="18" t="n">
        <v>475.62106153</v>
      </c>
      <c r="F34" s="20" t="n">
        <v>2.70159628</v>
      </c>
      <c r="G34" s="18" t="n">
        <v>426.11325934</v>
      </c>
      <c r="H34" s="20" t="n">
        <v>3.82062051</v>
      </c>
      <c r="I34" s="18" t="s">
        <v>481</v>
      </c>
      <c r="J34" s="20" t="s">
        <v>481</v>
      </c>
      <c r="K34" s="18" t="s">
        <v>481</v>
      </c>
      <c r="L34" s="20" t="s">
        <v>481</v>
      </c>
      <c r="M34" s="18" t="s">
        <v>481</v>
      </c>
      <c r="N34" s="20" t="s">
        <v>481</v>
      </c>
      <c r="O34" s="18" t="s">
        <v>481</v>
      </c>
      <c r="P34" s="20" t="s">
        <v>481</v>
      </c>
      <c r="Q34" s="18" t="n">
        <v>316.70983337</v>
      </c>
      <c r="R34" s="20" t="n">
        <v>10.94496274</v>
      </c>
    </row>
    <row r="35" spans="1:18">
      <c r="A35" s="15" t="s">
        <v>510</v>
      </c>
      <c r="B35" s="17" t="n">
        <v>6406</v>
      </c>
      <c r="C35" s="18">
        <f>(36.0/B35*100)</f>
        <v/>
      </c>
      <c r="D35" s="19" t="n">
        <v>6370</v>
      </c>
      <c r="E35" s="18" t="n">
        <v>515.5726134499999</v>
      </c>
      <c r="F35" s="20" t="n">
        <v>1.74460714</v>
      </c>
      <c r="G35" s="18" t="n">
        <v>484.90903255</v>
      </c>
      <c r="H35" s="20" t="n">
        <v>3.28212291</v>
      </c>
      <c r="I35" s="18" t="s">
        <v>481</v>
      </c>
      <c r="J35" s="20" t="s">
        <v>481</v>
      </c>
      <c r="K35" s="18" t="s">
        <v>481</v>
      </c>
      <c r="L35" s="20" t="s">
        <v>481</v>
      </c>
      <c r="M35" s="18" t="s">
        <v>481</v>
      </c>
      <c r="N35" s="20" t="s">
        <v>481</v>
      </c>
      <c r="O35" s="18" t="s">
        <v>481</v>
      </c>
      <c r="P35" s="20" t="s">
        <v>481</v>
      </c>
      <c r="Q35" s="18" t="n">
        <v>400.90781177</v>
      </c>
      <c r="R35" s="20" t="n">
        <v>12.9505092</v>
      </c>
    </row>
    <row r="36" spans="1:18">
      <c r="A36" s="15" t="s">
        <v>511</v>
      </c>
      <c r="B36" s="17" t="n">
        <v>6736</v>
      </c>
      <c r="C36" s="18">
        <f>(26.0/B36*100)</f>
        <v/>
      </c>
      <c r="D36" s="19" t="n">
        <v>6710</v>
      </c>
      <c r="E36" s="18" t="n">
        <v>509.8889314</v>
      </c>
      <c r="F36" s="20" t="n">
        <v>2.45198861</v>
      </c>
      <c r="G36" s="18" t="n">
        <v>474.98206546</v>
      </c>
      <c r="H36" s="20" t="n">
        <v>2.94909942</v>
      </c>
      <c r="I36" s="18" t="s">
        <v>481</v>
      </c>
      <c r="J36" s="20" t="s">
        <v>481</v>
      </c>
      <c r="K36" s="18" t="s">
        <v>481</v>
      </c>
      <c r="L36" s="20" t="s">
        <v>481</v>
      </c>
      <c r="M36" s="18" t="s">
        <v>481</v>
      </c>
      <c r="N36" s="20" t="s">
        <v>481</v>
      </c>
      <c r="O36" s="18" t="s">
        <v>481</v>
      </c>
      <c r="P36" s="20" t="s">
        <v>481</v>
      </c>
      <c r="Q36" s="18" t="n">
        <v>431.2142627</v>
      </c>
      <c r="R36" s="20" t="n">
        <v>15.3296458</v>
      </c>
    </row>
    <row r="37" spans="1:18">
      <c r="A37" s="15" t="s">
        <v>512</v>
      </c>
      <c r="B37" s="17" t="n">
        <v>5458</v>
      </c>
      <c r="C37" s="18">
        <f>(62.0/B37*100)</f>
        <v/>
      </c>
      <c r="D37" s="19" t="n">
        <v>5396</v>
      </c>
      <c r="E37" s="18" t="n">
        <v>514.04964892</v>
      </c>
      <c r="F37" s="20" t="n">
        <v>3.34393335</v>
      </c>
      <c r="G37" s="18" t="n">
        <v>474.46078987</v>
      </c>
      <c r="H37" s="20" t="n">
        <v>4.30262457</v>
      </c>
      <c r="I37" s="18" t="s">
        <v>481</v>
      </c>
      <c r="J37" s="20" t="s">
        <v>481</v>
      </c>
      <c r="K37" s="18" t="s">
        <v>481</v>
      </c>
      <c r="L37" s="20" t="s">
        <v>481</v>
      </c>
      <c r="M37" s="18" t="s">
        <v>481</v>
      </c>
      <c r="N37" s="20" t="s">
        <v>481</v>
      </c>
      <c r="O37" s="18" t="s">
        <v>481</v>
      </c>
      <c r="P37" s="20" t="s">
        <v>481</v>
      </c>
      <c r="Q37" s="18" t="n">
        <v>386.26685396</v>
      </c>
      <c r="R37" s="20" t="n">
        <v>9.00245205</v>
      </c>
    </row>
    <row r="38" spans="1:18">
      <c r="A38" s="15" t="s">
        <v>513</v>
      </c>
      <c r="B38" s="17" t="n">
        <v>5860</v>
      </c>
      <c r="C38" s="18">
        <f>(16.0/B38*100)</f>
        <v/>
      </c>
      <c r="D38" s="19" t="n">
        <v>5844</v>
      </c>
      <c r="E38" s="18" t="n">
        <v>505.84482258</v>
      </c>
      <c r="F38" s="20" t="n">
        <v>2.89013831</v>
      </c>
      <c r="G38" s="18" t="n">
        <v>471.6300907</v>
      </c>
      <c r="H38" s="20" t="n">
        <v>4.25505642</v>
      </c>
      <c r="I38" s="18" t="s">
        <v>481</v>
      </c>
      <c r="J38" s="20" t="s">
        <v>481</v>
      </c>
      <c r="K38" s="18" t="s">
        <v>481</v>
      </c>
      <c r="L38" s="20" t="s">
        <v>481</v>
      </c>
      <c r="M38" s="18" t="s">
        <v>481</v>
      </c>
      <c r="N38" s="20" t="s">
        <v>481</v>
      </c>
      <c r="O38" s="18" t="s">
        <v>481</v>
      </c>
      <c r="P38" s="20" t="s">
        <v>481</v>
      </c>
      <c r="Q38" s="18" t="n">
        <v>378.36171086</v>
      </c>
      <c r="R38" s="20" t="n">
        <v>11.83793619</v>
      </c>
    </row>
    <row r="39" spans="1:18">
      <c r="A39" s="15" t="s">
        <v>514</v>
      </c>
      <c r="B39" s="17" t="n">
        <v>5895</v>
      </c>
      <c r="C39" s="18">
        <f>(30.0/B39*100)</f>
        <v/>
      </c>
      <c r="D39" s="19" t="n">
        <v>5865</v>
      </c>
      <c r="E39" s="18" t="n">
        <v>445.20420858</v>
      </c>
      <c r="F39" s="20" t="n">
        <v>5.06239512</v>
      </c>
      <c r="G39" s="18" t="n">
        <v>424.51557998</v>
      </c>
      <c r="H39" s="20" t="n">
        <v>3.97772094</v>
      </c>
      <c r="I39" s="18" t="s">
        <v>481</v>
      </c>
      <c r="J39" s="20" t="s">
        <v>481</v>
      </c>
      <c r="K39" s="18" t="s">
        <v>481</v>
      </c>
      <c r="L39" s="20" t="s">
        <v>481</v>
      </c>
      <c r="M39" s="18" t="s">
        <v>481</v>
      </c>
      <c r="N39" s="20" t="s">
        <v>481</v>
      </c>
      <c r="O39" s="18" t="s">
        <v>481</v>
      </c>
      <c r="P39" s="20" t="s">
        <v>481</v>
      </c>
      <c r="Q39" s="18" t="n">
        <v>361.68190645</v>
      </c>
      <c r="R39" s="20" t="n">
        <v>8.752164560000001</v>
      </c>
    </row>
    <row r="40" spans="1:18">
      <c r="A40" s="15" t="s">
        <v>515</v>
      </c>
      <c r="B40" s="17" t="n">
        <v>14157</v>
      </c>
      <c r="C40" s="18">
        <f>(264.0/B40*100)</f>
        <v/>
      </c>
      <c r="D40" s="19" t="n">
        <v>13893</v>
      </c>
      <c r="E40" s="18" t="n">
        <v>514.0251158999999</v>
      </c>
      <c r="F40" s="20" t="n">
        <v>3.18232031</v>
      </c>
      <c r="G40" s="18" t="n">
        <v>484.0949388</v>
      </c>
      <c r="H40" s="20" t="n">
        <v>3.11863335</v>
      </c>
      <c r="I40" s="18" t="s">
        <v>481</v>
      </c>
      <c r="J40" s="20" t="s">
        <v>481</v>
      </c>
      <c r="K40" s="18" t="s">
        <v>481</v>
      </c>
      <c r="L40" s="20" t="s">
        <v>481</v>
      </c>
      <c r="M40" s="18" t="s">
        <v>481</v>
      </c>
      <c r="N40" s="20" t="s">
        <v>481</v>
      </c>
      <c r="O40" s="18" t="s">
        <v>481</v>
      </c>
      <c r="P40" s="20" t="s">
        <v>481</v>
      </c>
      <c r="Q40" s="18" t="n">
        <v>424.29355814</v>
      </c>
      <c r="R40" s="20" t="n">
        <v>7.09067945</v>
      </c>
    </row>
    <row r="41" spans="1:18">
      <c r="A41" s="15" t="s">
        <v>516</v>
      </c>
      <c r="B41" s="17" t="n">
        <v>5712</v>
      </c>
      <c r="C41" s="18">
        <f>(40.0/B41*100)</f>
        <v/>
      </c>
      <c r="D41" s="19" t="n">
        <v>5672</v>
      </c>
      <c r="E41" s="18" t="n">
        <v>511.37217084</v>
      </c>
      <c r="F41" s="20" t="n">
        <v>3.32190674</v>
      </c>
      <c r="G41" s="18" t="n">
        <v>475.94667632</v>
      </c>
      <c r="H41" s="20" t="n">
        <v>4.10817364</v>
      </c>
      <c r="I41" s="18" t="s">
        <v>481</v>
      </c>
      <c r="J41" s="20" t="s">
        <v>481</v>
      </c>
      <c r="K41" s="18" t="s">
        <v>481</v>
      </c>
      <c r="L41" s="20" t="s">
        <v>481</v>
      </c>
      <c r="M41" s="18" t="s">
        <v>481</v>
      </c>
      <c r="N41" s="20" t="s">
        <v>481</v>
      </c>
      <c r="O41" s="18" t="s">
        <v>481</v>
      </c>
      <c r="P41" s="20" t="s">
        <v>481</v>
      </c>
      <c r="Q41" s="18" t="n">
        <v>398.17609479</v>
      </c>
      <c r="R41" s="20" t="n">
        <v>11.09933068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357.83851073</v>
      </c>
      <c r="F45" s="20" t="n">
        <v>4.86355281</v>
      </c>
      <c r="G45" s="18" t="n">
        <v>350.23087908</v>
      </c>
      <c r="H45" s="20" t="n">
        <v>3.00731449</v>
      </c>
      <c r="I45" s="18" t="s">
        <v>481</v>
      </c>
      <c r="J45" s="20" t="s">
        <v>481</v>
      </c>
      <c r="K45" s="18" t="s">
        <v>481</v>
      </c>
      <c r="L45" s="20" t="s">
        <v>481</v>
      </c>
      <c r="M45" s="18" t="s">
        <v>481</v>
      </c>
      <c r="N45" s="20" t="s">
        <v>481</v>
      </c>
      <c r="O45" s="18" t="n">
        <v>399.234673</v>
      </c>
      <c r="P45" s="20" t="n">
        <v>31.38202342</v>
      </c>
      <c r="Q45" s="18" t="n">
        <v>331.27405155</v>
      </c>
      <c r="R45" s="20" t="n">
        <v>4.0690281</v>
      </c>
    </row>
    <row r="46" spans="1:18">
      <c r="A46" s="15" t="s">
        <v>521</v>
      </c>
      <c r="B46" s="17" t="n">
        <v>23141</v>
      </c>
      <c r="C46" s="18">
        <f>(1129.0/B46*100)</f>
        <v/>
      </c>
      <c r="D46" s="19" t="n">
        <v>22012</v>
      </c>
      <c r="E46" s="18" t="n">
        <v>421.26245934</v>
      </c>
      <c r="F46" s="20" t="n">
        <v>3.18452587</v>
      </c>
      <c r="G46" s="18" t="n">
        <v>409.03345609</v>
      </c>
      <c r="H46" s="20" t="n">
        <v>2.82483161</v>
      </c>
      <c r="I46" s="18" t="s">
        <v>481</v>
      </c>
      <c r="J46" s="20" t="s">
        <v>481</v>
      </c>
      <c r="K46" s="18" t="s">
        <v>481</v>
      </c>
      <c r="L46" s="20" t="s">
        <v>481</v>
      </c>
      <c r="M46" s="18" t="s">
        <v>481</v>
      </c>
      <c r="N46" s="20" t="s">
        <v>481</v>
      </c>
      <c r="O46" s="18" t="s">
        <v>481</v>
      </c>
      <c r="P46" s="20" t="s">
        <v>481</v>
      </c>
      <c r="Q46" s="18" t="n">
        <v>334.699461</v>
      </c>
      <c r="R46" s="20" t="n">
        <v>5.01680744</v>
      </c>
    </row>
    <row r="47" spans="1:18">
      <c r="A47" s="15" t="s">
        <v>522</v>
      </c>
      <c r="B47" s="17" t="n">
        <v>5928</v>
      </c>
      <c r="C47" s="18">
        <f>(70.0/B47*100)</f>
        <v/>
      </c>
      <c r="D47" s="19" t="n">
        <v>5858</v>
      </c>
      <c r="E47" s="18" t="n">
        <v>455.74662029</v>
      </c>
      <c r="F47" s="20" t="n">
        <v>4.59585551</v>
      </c>
      <c r="G47" s="18" t="n">
        <v>409.77950963</v>
      </c>
      <c r="H47" s="20" t="n">
        <v>5.38399721</v>
      </c>
      <c r="I47" s="18" t="s">
        <v>481</v>
      </c>
      <c r="J47" s="20" t="s">
        <v>481</v>
      </c>
      <c r="K47" s="18" t="s">
        <v>481</v>
      </c>
      <c r="L47" s="20" t="s">
        <v>481</v>
      </c>
      <c r="M47" s="18" t="s">
        <v>481</v>
      </c>
      <c r="N47" s="20" t="s">
        <v>481</v>
      </c>
      <c r="O47" s="18" t="s">
        <v>481</v>
      </c>
      <c r="P47" s="20" t="s">
        <v>481</v>
      </c>
      <c r="Q47" s="18" t="n">
        <v>313.80592354</v>
      </c>
      <c r="R47" s="20" t="n">
        <v>7.93943232</v>
      </c>
    </row>
    <row r="48" spans="1:18">
      <c r="A48" s="15" t="s">
        <v>523</v>
      </c>
      <c r="B48" s="17" t="n">
        <v>9841</v>
      </c>
      <c r="C48" s="18">
        <f>(7.0/B48*100)</f>
        <v/>
      </c>
      <c r="D48" s="19" t="n">
        <v>9834</v>
      </c>
      <c r="E48" s="18" t="n">
        <v>522.66881274</v>
      </c>
      <c r="F48" s="20" t="n">
        <v>5.46081873</v>
      </c>
      <c r="G48" s="18" t="n">
        <v>471.57796747</v>
      </c>
      <c r="H48" s="20" t="n">
        <v>5.70250586</v>
      </c>
      <c r="I48" s="18" t="s">
        <v>481</v>
      </c>
      <c r="J48" s="20" t="s">
        <v>481</v>
      </c>
      <c r="K48" s="18" t="s">
        <v>481</v>
      </c>
      <c r="L48" s="20" t="s">
        <v>481</v>
      </c>
      <c r="M48" s="18" t="s">
        <v>481</v>
      </c>
      <c r="N48" s="20" t="s">
        <v>481</v>
      </c>
      <c r="O48" s="18" t="s">
        <v>481</v>
      </c>
      <c r="P48" s="20" t="s">
        <v>481</v>
      </c>
      <c r="Q48" s="18" t="n">
        <v>408.05963093</v>
      </c>
      <c r="R48" s="20" t="n">
        <v>17.55017431</v>
      </c>
    </row>
    <row r="49" spans="1:18">
      <c r="A49" s="15" t="s">
        <v>524</v>
      </c>
      <c r="B49" s="17" t="n">
        <v>6349</v>
      </c>
      <c r="C49" s="18">
        <f>(56.0/B49*100)</f>
        <v/>
      </c>
      <c r="D49" s="19" t="n">
        <v>6293</v>
      </c>
      <c r="E49" s="18" t="n">
        <v>440.08379398</v>
      </c>
      <c r="F49" s="20" t="n">
        <v>4.08209888</v>
      </c>
      <c r="G49" s="18" t="n">
        <v>419.08946836</v>
      </c>
      <c r="H49" s="20" t="n">
        <v>3.02706918</v>
      </c>
      <c r="I49" s="18" t="s">
        <v>481</v>
      </c>
      <c r="J49" s="20" t="s">
        <v>481</v>
      </c>
      <c r="K49" s="18" t="s">
        <v>481</v>
      </c>
      <c r="L49" s="20" t="s">
        <v>481</v>
      </c>
      <c r="M49" s="18" t="s">
        <v>481</v>
      </c>
      <c r="N49" s="20" t="s">
        <v>481</v>
      </c>
      <c r="O49" s="18" t="n">
        <v>345.38168916</v>
      </c>
      <c r="P49" s="20" t="n">
        <v>53.24384805</v>
      </c>
      <c r="Q49" s="18" t="n">
        <v>353.91210198</v>
      </c>
      <c r="R49" s="20" t="n">
        <v>10.92903844</v>
      </c>
    </row>
    <row r="50" spans="1:18">
      <c r="A50" s="15" t="s">
        <v>525</v>
      </c>
      <c r="B50" s="17" t="n">
        <v>11795</v>
      </c>
      <c r="C50" s="18">
        <f>(218.0/B50*100)</f>
        <v/>
      </c>
      <c r="D50" s="19" t="n">
        <v>11577</v>
      </c>
      <c r="E50" s="18" t="n">
        <v>435.76725537</v>
      </c>
      <c r="F50" s="20" t="n">
        <v>3.18997809</v>
      </c>
      <c r="G50" s="18" t="n">
        <v>415.8083151</v>
      </c>
      <c r="H50" s="20" t="n">
        <v>3.34250975</v>
      </c>
      <c r="I50" s="18" t="s">
        <v>481</v>
      </c>
      <c r="J50" s="20" t="s">
        <v>481</v>
      </c>
      <c r="K50" s="18" t="s">
        <v>481</v>
      </c>
      <c r="L50" s="20" t="s">
        <v>481</v>
      </c>
      <c r="M50" s="18" t="s">
        <v>481</v>
      </c>
      <c r="N50" s="20" t="s">
        <v>481</v>
      </c>
      <c r="O50" s="18" t="s">
        <v>481</v>
      </c>
      <c r="P50" s="20" t="s">
        <v>481</v>
      </c>
      <c r="Q50" s="18" t="n">
        <v>345.90897804</v>
      </c>
      <c r="R50" s="20" t="n">
        <v>10.8437973</v>
      </c>
    </row>
    <row r="51" spans="1:18">
      <c r="A51" s="15" t="s">
        <v>526</v>
      </c>
      <c r="B51" s="17" t="n">
        <v>6866</v>
      </c>
      <c r="C51" s="18">
        <f>(116.0/B51*100)</f>
        <v/>
      </c>
      <c r="D51" s="19" t="n">
        <v>6750</v>
      </c>
      <c r="E51" s="18" t="n">
        <v>442.49635668</v>
      </c>
      <c r="F51" s="20" t="n">
        <v>3.16025939</v>
      </c>
      <c r="G51" s="18" t="n">
        <v>415.80810526</v>
      </c>
      <c r="H51" s="20" t="n">
        <v>2.57472547</v>
      </c>
      <c r="I51" s="18" t="s">
        <v>481</v>
      </c>
      <c r="J51" s="20" t="s">
        <v>481</v>
      </c>
      <c r="K51" s="18" t="s">
        <v>481</v>
      </c>
      <c r="L51" s="20" t="s">
        <v>481</v>
      </c>
      <c r="M51" s="18" t="s">
        <v>481</v>
      </c>
      <c r="N51" s="20" t="s">
        <v>481</v>
      </c>
      <c r="O51" s="18" t="s">
        <v>481</v>
      </c>
      <c r="P51" s="20" t="s">
        <v>481</v>
      </c>
      <c r="Q51" s="18" t="n">
        <v>370.51864373</v>
      </c>
      <c r="R51" s="20" t="n">
        <v>7.9686316</v>
      </c>
    </row>
    <row r="52" spans="1:18">
      <c r="A52" s="15" t="s">
        <v>527</v>
      </c>
      <c r="B52" s="17" t="n">
        <v>5809</v>
      </c>
      <c r="C52" s="18">
        <f>(71.0/B52*100)</f>
        <v/>
      </c>
      <c r="D52" s="19" t="n">
        <v>5738</v>
      </c>
      <c r="E52" s="18" t="n">
        <v>501.22621015</v>
      </c>
      <c r="F52" s="20" t="n">
        <v>3.0783646</v>
      </c>
      <c r="G52" s="18" t="n">
        <v>474.68821936</v>
      </c>
      <c r="H52" s="20" t="n">
        <v>3.20153362</v>
      </c>
      <c r="I52" s="18" t="s">
        <v>481</v>
      </c>
      <c r="J52" s="20" t="s">
        <v>481</v>
      </c>
      <c r="K52" s="18" t="s">
        <v>481</v>
      </c>
      <c r="L52" s="20" t="s">
        <v>481</v>
      </c>
      <c r="M52" s="18" t="s">
        <v>481</v>
      </c>
      <c r="N52" s="20" t="s">
        <v>481</v>
      </c>
      <c r="O52" s="18" t="s">
        <v>481</v>
      </c>
      <c r="P52" s="20" t="s">
        <v>481</v>
      </c>
      <c r="Q52" s="18" t="n">
        <v>398.24872101</v>
      </c>
      <c r="R52" s="20" t="n">
        <v>7.4793934</v>
      </c>
    </row>
    <row r="53" spans="1:18">
      <c r="A53" s="15" t="s">
        <v>528</v>
      </c>
      <c r="B53" s="17" t="n">
        <v>5571</v>
      </c>
      <c r="C53" s="18">
        <f>(84.0/B53*100)</f>
        <v/>
      </c>
      <c r="D53" s="19" t="n">
        <v>5487</v>
      </c>
      <c r="E53" s="18" t="n">
        <v>458.2123254</v>
      </c>
      <c r="F53" s="20" t="n">
        <v>2.05290047</v>
      </c>
      <c r="G53" s="18" t="n">
        <v>410.38219583</v>
      </c>
      <c r="H53" s="20" t="n">
        <v>3.50608427</v>
      </c>
      <c r="I53" s="18" t="s">
        <v>481</v>
      </c>
      <c r="J53" s="20" t="s">
        <v>481</v>
      </c>
      <c r="K53" s="18" t="s">
        <v>481</v>
      </c>
      <c r="L53" s="20" t="s">
        <v>481</v>
      </c>
      <c r="M53" s="18" t="s">
        <v>481</v>
      </c>
      <c r="N53" s="20" t="s">
        <v>481</v>
      </c>
      <c r="O53" s="18" t="s">
        <v>481</v>
      </c>
      <c r="P53" s="20" t="s">
        <v>481</v>
      </c>
      <c r="Q53" s="18" t="n">
        <v>344.12331169</v>
      </c>
      <c r="R53" s="20" t="n">
        <v>8.94946238</v>
      </c>
    </row>
    <row r="54" spans="1:18">
      <c r="A54" s="15" t="s">
        <v>529</v>
      </c>
      <c r="B54" s="17" t="n">
        <v>4740</v>
      </c>
      <c r="C54" s="18">
        <f>(38.0/B54*100)</f>
        <v/>
      </c>
      <c r="D54" s="19" t="n">
        <v>4702</v>
      </c>
      <c r="E54" s="18" t="n">
        <v>372.74689057</v>
      </c>
      <c r="F54" s="20" t="n">
        <v>3.58107855</v>
      </c>
      <c r="G54" s="18" t="n">
        <v>348.69730417</v>
      </c>
      <c r="H54" s="20" t="n">
        <v>3.75823986</v>
      </c>
      <c r="I54" s="18" t="s">
        <v>481</v>
      </c>
      <c r="J54" s="20" t="s">
        <v>481</v>
      </c>
      <c r="K54" s="18" t="s">
        <v>481</v>
      </c>
      <c r="L54" s="20" t="s">
        <v>481</v>
      </c>
      <c r="M54" s="18" t="s">
        <v>481</v>
      </c>
      <c r="N54" s="20" t="s">
        <v>481</v>
      </c>
      <c r="O54" s="18" t="s">
        <v>481</v>
      </c>
      <c r="P54" s="20" t="s">
        <v>481</v>
      </c>
      <c r="Q54" s="18" t="n">
        <v>312.02700241</v>
      </c>
      <c r="R54" s="20" t="n">
        <v>4.78050837</v>
      </c>
    </row>
    <row r="55" spans="1:18">
      <c r="A55" s="15" t="s">
        <v>530</v>
      </c>
      <c r="B55" s="17" t="n">
        <v>5316</v>
      </c>
      <c r="C55" s="18">
        <f>(22.0/B55*100)</f>
        <v/>
      </c>
      <c r="D55" s="19" t="n">
        <v>5294</v>
      </c>
      <c r="E55" s="18" t="n">
        <v>412.4720423</v>
      </c>
      <c r="F55" s="20" t="n">
        <v>3.42511252</v>
      </c>
      <c r="G55" s="18" t="n">
        <v>393.16092818</v>
      </c>
      <c r="H55" s="20" t="n">
        <v>3.45526981</v>
      </c>
      <c r="I55" s="18" t="s">
        <v>481</v>
      </c>
      <c r="J55" s="20" t="s">
        <v>481</v>
      </c>
      <c r="K55" s="18" t="s">
        <v>481</v>
      </c>
      <c r="L55" s="20" t="s">
        <v>481</v>
      </c>
      <c r="M55" s="18" t="n">
        <v>495.7153</v>
      </c>
      <c r="N55" s="20" t="n">
        <v>72.06416769</v>
      </c>
      <c r="O55" s="18" t="n">
        <v>367.46867076</v>
      </c>
      <c r="P55" s="20" t="n">
        <v>45.06435381</v>
      </c>
      <c r="Q55" s="18" t="n">
        <v>321.08101612</v>
      </c>
      <c r="R55" s="20" t="n">
        <v>10.97343762</v>
      </c>
    </row>
    <row r="56" spans="1:18">
      <c r="A56" s="15" t="s">
        <v>531</v>
      </c>
      <c r="B56" s="17" t="n">
        <v>5359</v>
      </c>
      <c r="C56" s="18">
        <f>(76.0/B56*100)</f>
        <v/>
      </c>
      <c r="D56" s="19" t="n">
        <v>5283</v>
      </c>
      <c r="E56" s="18" t="n">
        <v>529.89038919</v>
      </c>
      <c r="F56" s="20" t="n">
        <v>2.96426554</v>
      </c>
      <c r="G56" s="18" t="n">
        <v>525.29324463</v>
      </c>
      <c r="H56" s="20" t="n">
        <v>3.04547261</v>
      </c>
      <c r="I56" s="18" t="s">
        <v>481</v>
      </c>
      <c r="J56" s="20" t="s">
        <v>481</v>
      </c>
      <c r="K56" s="18" t="s">
        <v>481</v>
      </c>
      <c r="L56" s="20" t="s">
        <v>481</v>
      </c>
      <c r="M56" s="18" t="s">
        <v>481</v>
      </c>
      <c r="N56" s="20" t="s">
        <v>481</v>
      </c>
      <c r="O56" s="18" t="s">
        <v>481</v>
      </c>
      <c r="P56" s="20" t="s">
        <v>481</v>
      </c>
      <c r="Q56" s="18" t="n">
        <v>487.67444344</v>
      </c>
      <c r="R56" s="20" t="n">
        <v>18.25509418</v>
      </c>
    </row>
    <row r="57" spans="1:18">
      <c r="A57" s="15" t="s">
        <v>532</v>
      </c>
      <c r="B57" s="17" t="n">
        <v>6513</v>
      </c>
      <c r="C57" s="18">
        <f>(0.0/B57*100)</f>
        <v/>
      </c>
      <c r="D57" s="19" t="n">
        <v>6513</v>
      </c>
      <c r="E57" s="18" t="n">
        <v>405.81248981</v>
      </c>
      <c r="F57" s="20" t="n">
        <v>3.04678685</v>
      </c>
      <c r="G57" s="18" t="n">
        <v>387.94170908</v>
      </c>
      <c r="H57" s="20" t="n">
        <v>3.3419423</v>
      </c>
      <c r="I57" s="18" t="s">
        <v>481</v>
      </c>
      <c r="J57" s="20" t="s">
        <v>481</v>
      </c>
      <c r="K57" s="18" t="s">
        <v>481</v>
      </c>
      <c r="L57" s="20" t="s">
        <v>481</v>
      </c>
      <c r="M57" s="18" t="s">
        <v>481</v>
      </c>
      <c r="N57" s="20" t="s">
        <v>481</v>
      </c>
      <c r="O57" s="18" t="n">
        <v>273.288</v>
      </c>
      <c r="P57" s="20" t="n">
        <v>43.16667239</v>
      </c>
      <c r="Q57" s="18" t="n">
        <v>354.87826193</v>
      </c>
      <c r="R57" s="20" t="n">
        <v>10.77006979</v>
      </c>
    </row>
    <row r="58" spans="1:18">
      <c r="A58" s="15" t="s">
        <v>533</v>
      </c>
      <c r="B58" s="17" t="n">
        <v>7267</v>
      </c>
      <c r="C58" s="18">
        <f>(10.0/B58*100)</f>
        <v/>
      </c>
      <c r="D58" s="19" t="n">
        <v>7257</v>
      </c>
      <c r="E58" s="18" t="n">
        <v>418.93807053</v>
      </c>
      <c r="F58" s="20" t="n">
        <v>3.42423203</v>
      </c>
      <c r="G58" s="18" t="n">
        <v>407.73181936</v>
      </c>
      <c r="H58" s="20" t="n">
        <v>3.24582091</v>
      </c>
      <c r="I58" s="18" t="s">
        <v>481</v>
      </c>
      <c r="J58" s="20" t="s">
        <v>481</v>
      </c>
      <c r="K58" s="18" t="s">
        <v>481</v>
      </c>
      <c r="L58" s="20" t="s">
        <v>481</v>
      </c>
      <c r="M58" s="18" t="s">
        <v>481</v>
      </c>
      <c r="N58" s="20" t="s">
        <v>481</v>
      </c>
      <c r="O58" s="18" t="n">
        <v>275.31259584</v>
      </c>
      <c r="P58" s="20" t="n">
        <v>18.17818639</v>
      </c>
      <c r="Q58" s="18" t="n">
        <v>342.57209013</v>
      </c>
      <c r="R58" s="20" t="n">
        <v>9.50996278</v>
      </c>
    </row>
    <row r="59" spans="1:18">
      <c r="A59" s="15" t="s">
        <v>534</v>
      </c>
      <c r="B59" s="17" t="n">
        <v>4826</v>
      </c>
      <c r="C59" s="18">
        <f>(26.0/B59*100)</f>
        <v/>
      </c>
      <c r="D59" s="19" t="n">
        <v>4800</v>
      </c>
      <c r="E59" s="18" t="n">
        <v>353.63259233</v>
      </c>
      <c r="F59" s="20" t="n">
        <v>2.26640423</v>
      </c>
      <c r="G59" s="18" t="n">
        <v>348.77847411</v>
      </c>
      <c r="H59" s="20" t="n">
        <v>2.32591438</v>
      </c>
      <c r="I59" s="18" t="s">
        <v>481</v>
      </c>
      <c r="J59" s="20" t="s">
        <v>481</v>
      </c>
      <c r="K59" s="18" t="s">
        <v>481</v>
      </c>
      <c r="L59" s="20" t="s">
        <v>481</v>
      </c>
      <c r="M59" s="18" t="s">
        <v>481</v>
      </c>
      <c r="N59" s="20" t="s">
        <v>481</v>
      </c>
      <c r="O59" s="18" t="n">
        <v>267.48825989</v>
      </c>
      <c r="P59" s="20" t="n">
        <v>22.94864268</v>
      </c>
      <c r="Q59" s="18" t="n">
        <v>269.18060131</v>
      </c>
      <c r="R59" s="20" t="n">
        <v>6.50823359</v>
      </c>
    </row>
    <row r="60" spans="1:18">
      <c r="A60" s="15" t="s">
        <v>535</v>
      </c>
      <c r="B60" s="17" t="n">
        <v>4546</v>
      </c>
      <c r="C60" s="18">
        <f>(15.0/B60*100)</f>
        <v/>
      </c>
      <c r="D60" s="19" t="n">
        <v>4531</v>
      </c>
      <c r="E60" s="18" t="n">
        <v>368.22372837</v>
      </c>
      <c r="F60" s="20" t="n">
        <v>5.73038975</v>
      </c>
      <c r="G60" s="18" t="n">
        <v>328.30156125</v>
      </c>
      <c r="H60" s="20" t="n">
        <v>4.16423335</v>
      </c>
      <c r="I60" s="18" t="s">
        <v>481</v>
      </c>
      <c r="J60" s="20" t="s">
        <v>481</v>
      </c>
      <c r="K60" s="18" t="s">
        <v>481</v>
      </c>
      <c r="L60" s="20" t="s">
        <v>481</v>
      </c>
      <c r="M60" s="18" t="s">
        <v>481</v>
      </c>
      <c r="N60" s="20" t="s">
        <v>481</v>
      </c>
      <c r="O60" s="18" t="n">
        <v>263.83212782</v>
      </c>
      <c r="P60" s="20" t="n">
        <v>28.94387797</v>
      </c>
      <c r="Q60" s="18" t="n">
        <v>284.21227632</v>
      </c>
      <c r="R60" s="20" t="n">
        <v>10.99589277</v>
      </c>
    </row>
    <row r="61" spans="1:18">
      <c r="A61" s="15" t="s">
        <v>536</v>
      </c>
      <c r="B61" s="17" t="n">
        <v>6525</v>
      </c>
      <c r="C61" s="18">
        <f>(135.0/B61*100)</f>
        <v/>
      </c>
      <c r="D61" s="19" t="n">
        <v>6390</v>
      </c>
      <c r="E61" s="18" t="n">
        <v>482.78541204</v>
      </c>
      <c r="F61" s="20" t="n">
        <v>2.78013617</v>
      </c>
      <c r="G61" s="18" t="n">
        <v>456.77915203</v>
      </c>
      <c r="H61" s="20" t="n">
        <v>3.24285307</v>
      </c>
      <c r="I61" s="18" t="s">
        <v>481</v>
      </c>
      <c r="J61" s="20" t="s">
        <v>481</v>
      </c>
      <c r="K61" s="18" t="s">
        <v>481</v>
      </c>
      <c r="L61" s="20" t="s">
        <v>481</v>
      </c>
      <c r="M61" s="18" t="s">
        <v>481</v>
      </c>
      <c r="N61" s="20" t="s">
        <v>481</v>
      </c>
      <c r="O61" s="18" t="s">
        <v>481</v>
      </c>
      <c r="P61" s="20" t="s">
        <v>481</v>
      </c>
      <c r="Q61" s="18" t="n">
        <v>377.50384608</v>
      </c>
      <c r="R61" s="20" t="n">
        <v>9.48290156</v>
      </c>
    </row>
    <row r="62" spans="1:18">
      <c r="A62" s="15" t="s">
        <v>537</v>
      </c>
      <c r="B62" s="17" t="n">
        <v>4476</v>
      </c>
      <c r="C62" s="18">
        <f>(3.0/B62*100)</f>
        <v/>
      </c>
      <c r="D62" s="19" t="n">
        <v>4473</v>
      </c>
      <c r="E62" s="18" t="n">
        <v>514.8068796</v>
      </c>
      <c r="F62" s="20" t="n">
        <v>2.34564887</v>
      </c>
      <c r="G62" s="18" t="n">
        <v>504.64935819</v>
      </c>
      <c r="H62" s="20" t="n">
        <v>1.57891679</v>
      </c>
      <c r="I62" s="18" t="s">
        <v>481</v>
      </c>
      <c r="J62" s="20" t="s">
        <v>481</v>
      </c>
      <c r="K62" s="18" t="s">
        <v>481</v>
      </c>
      <c r="L62" s="20" t="s">
        <v>481</v>
      </c>
      <c r="M62" s="18" t="s">
        <v>481</v>
      </c>
      <c r="N62" s="20" t="s">
        <v>481</v>
      </c>
      <c r="O62" s="18" t="s">
        <v>481</v>
      </c>
      <c r="P62" s="20" t="s">
        <v>481</v>
      </c>
      <c r="Q62" s="18" t="n">
        <v>460.38837904</v>
      </c>
      <c r="R62" s="20" t="n">
        <v>21.12726155</v>
      </c>
    </row>
    <row r="63" spans="1:18">
      <c r="A63" s="15" t="s">
        <v>538</v>
      </c>
      <c r="B63" s="17" t="n">
        <v>5324</v>
      </c>
      <c r="C63" s="18">
        <f>(13.0/B63*100)</f>
        <v/>
      </c>
      <c r="D63" s="19" t="n">
        <v>5311</v>
      </c>
      <c r="E63" s="18" t="n">
        <v>365.89010739</v>
      </c>
      <c r="F63" s="20" t="n">
        <v>2.08259674</v>
      </c>
      <c r="G63" s="18" t="n">
        <v>337.06990584</v>
      </c>
      <c r="H63" s="20" t="n">
        <v>3.18963148</v>
      </c>
      <c r="I63" s="18" t="s">
        <v>481</v>
      </c>
      <c r="J63" s="20" t="s">
        <v>481</v>
      </c>
      <c r="K63" s="18" t="s">
        <v>481</v>
      </c>
      <c r="L63" s="20" t="s">
        <v>481</v>
      </c>
      <c r="M63" s="18" t="n">
        <v>336.3431</v>
      </c>
      <c r="N63" s="20" t="n">
        <v>30.95790049</v>
      </c>
      <c r="O63" s="18" t="n">
        <v>289.84199652</v>
      </c>
      <c r="P63" s="20" t="n">
        <v>69.82173935</v>
      </c>
      <c r="Q63" s="18" t="n">
        <v>285.80036234</v>
      </c>
      <c r="R63" s="20" t="n">
        <v>6.55438911</v>
      </c>
    </row>
    <row r="64" spans="1:18">
      <c r="A64" s="15" t="s">
        <v>539</v>
      </c>
      <c r="B64" s="17" t="n">
        <v>3634</v>
      </c>
      <c r="C64" s="18">
        <f>(3.0/B64*100)</f>
        <v/>
      </c>
      <c r="D64" s="19" t="n">
        <v>3631</v>
      </c>
      <c r="E64" s="18" t="n">
        <v>466.4162926</v>
      </c>
      <c r="F64" s="20" t="n">
        <v>2.36783583</v>
      </c>
      <c r="G64" s="18" t="n">
        <v>410.74228239</v>
      </c>
      <c r="H64" s="20" t="n">
        <v>3.88514801</v>
      </c>
      <c r="I64" s="18" t="s">
        <v>481</v>
      </c>
      <c r="J64" s="20" t="s">
        <v>481</v>
      </c>
      <c r="K64" s="18" t="s">
        <v>481</v>
      </c>
      <c r="L64" s="20" t="s">
        <v>481</v>
      </c>
      <c r="M64" s="18" t="s">
        <v>481</v>
      </c>
      <c r="N64" s="20" t="s">
        <v>481</v>
      </c>
      <c r="O64" s="18" t="n">
        <v>319.4503</v>
      </c>
      <c r="P64" s="20" t="n">
        <v>19.6672448</v>
      </c>
      <c r="Q64" s="18" t="n">
        <v>297.53512469</v>
      </c>
      <c r="R64" s="20" t="n">
        <v>16.81519826</v>
      </c>
    </row>
    <row r="65" spans="1:18">
      <c r="A65" s="15" t="s">
        <v>540</v>
      </c>
      <c r="B65" s="17" t="n">
        <v>5325</v>
      </c>
      <c r="C65" s="18">
        <f>(14.0/B65*100)</f>
        <v/>
      </c>
      <c r="D65" s="19" t="n">
        <v>5311</v>
      </c>
      <c r="E65" s="18" t="n">
        <v>438.80776301</v>
      </c>
      <c r="F65" s="20" t="n">
        <v>3.0761599</v>
      </c>
      <c r="G65" s="18" t="n">
        <v>397.03078696</v>
      </c>
      <c r="H65" s="20" t="n">
        <v>2.95530873</v>
      </c>
      <c r="I65" s="18" t="s">
        <v>481</v>
      </c>
      <c r="J65" s="20" t="s">
        <v>481</v>
      </c>
      <c r="K65" s="18" t="s">
        <v>481</v>
      </c>
      <c r="L65" s="20" t="s">
        <v>481</v>
      </c>
      <c r="M65" s="18" t="n">
        <v>284.14282983</v>
      </c>
      <c r="N65" s="20" t="n">
        <v>45.29952944</v>
      </c>
      <c r="O65" s="18" t="s">
        <v>481</v>
      </c>
      <c r="P65" s="20" t="s">
        <v>481</v>
      </c>
      <c r="Q65" s="18" t="n">
        <v>337.44063569</v>
      </c>
      <c r="R65" s="20" t="n">
        <v>7.70354774</v>
      </c>
    </row>
    <row r="66" spans="1:18">
      <c r="A66" s="15" t="s">
        <v>541</v>
      </c>
      <c r="B66" s="17" t="n">
        <v>5665</v>
      </c>
      <c r="C66" s="18">
        <f>(74.0/B66*100)</f>
        <v/>
      </c>
      <c r="D66" s="19" t="n">
        <v>5591</v>
      </c>
      <c r="E66" s="18" t="n">
        <v>441.10695615</v>
      </c>
      <c r="F66" s="20" t="n">
        <v>1.70259392</v>
      </c>
      <c r="G66" s="18" t="n">
        <v>405.89998173</v>
      </c>
      <c r="H66" s="20" t="n">
        <v>3.04232448</v>
      </c>
      <c r="I66" s="18" t="s">
        <v>481</v>
      </c>
      <c r="J66" s="20" t="s">
        <v>481</v>
      </c>
      <c r="K66" s="18" t="s">
        <v>481</v>
      </c>
      <c r="L66" s="20" t="s">
        <v>481</v>
      </c>
      <c r="M66" s="18" t="s">
        <v>481</v>
      </c>
      <c r="N66" s="20" t="s">
        <v>481</v>
      </c>
      <c r="O66" s="18" t="s">
        <v>481</v>
      </c>
      <c r="P66" s="20" t="s">
        <v>481</v>
      </c>
      <c r="Q66" s="18" t="n">
        <v>338.56687992</v>
      </c>
      <c r="R66" s="20" t="n">
        <v>6.32452336</v>
      </c>
    </row>
    <row r="67" spans="1:18">
      <c r="A67" s="15" t="s">
        <v>542</v>
      </c>
      <c r="B67" s="17" t="n">
        <v>6971</v>
      </c>
      <c r="C67" s="18">
        <f>(21.0/B67*100)</f>
        <v/>
      </c>
      <c r="D67" s="19" t="n">
        <v>6950</v>
      </c>
      <c r="E67" s="18" t="n">
        <v>396.16504534</v>
      </c>
      <c r="F67" s="20" t="n">
        <v>3.75568401</v>
      </c>
      <c r="G67" s="18" t="n">
        <v>401.95229487</v>
      </c>
      <c r="H67" s="20" t="n">
        <v>3.00403381</v>
      </c>
      <c r="I67" s="18" t="s">
        <v>481</v>
      </c>
      <c r="J67" s="20" t="s">
        <v>481</v>
      </c>
      <c r="K67" s="18" t="s">
        <v>481</v>
      </c>
      <c r="L67" s="20" t="s">
        <v>481</v>
      </c>
      <c r="M67" s="18" t="s">
        <v>481</v>
      </c>
      <c r="N67" s="20" t="s">
        <v>481</v>
      </c>
      <c r="O67" s="18" t="s">
        <v>481</v>
      </c>
      <c r="P67" s="20" t="s">
        <v>481</v>
      </c>
      <c r="Q67" s="18" t="n">
        <v>302.56696936</v>
      </c>
      <c r="R67" s="20" t="n">
        <v>10.03521687</v>
      </c>
    </row>
    <row r="68" spans="1:18">
      <c r="A68" s="15" t="s">
        <v>543</v>
      </c>
      <c r="B68" s="17" t="n">
        <v>12083</v>
      </c>
      <c r="C68" s="18">
        <f>(27.0/B68*100)</f>
        <v/>
      </c>
      <c r="D68" s="19" t="n">
        <v>12056</v>
      </c>
      <c r="E68" s="18" t="n">
        <v>415.76007442</v>
      </c>
      <c r="F68" s="20" t="n">
        <v>1.46842198</v>
      </c>
      <c r="G68" s="18" t="n">
        <v>391.45070963</v>
      </c>
      <c r="H68" s="20" t="n">
        <v>1.69124874</v>
      </c>
      <c r="I68" s="18" t="s">
        <v>481</v>
      </c>
      <c r="J68" s="20" t="s">
        <v>481</v>
      </c>
      <c r="K68" s="18" t="s">
        <v>481</v>
      </c>
      <c r="L68" s="20" t="s">
        <v>481</v>
      </c>
      <c r="M68" s="18" t="s">
        <v>481</v>
      </c>
      <c r="N68" s="20" t="s">
        <v>481</v>
      </c>
      <c r="O68" s="18" t="s">
        <v>481</v>
      </c>
      <c r="P68" s="20" t="s">
        <v>481</v>
      </c>
      <c r="Q68" s="18" t="n">
        <v>308.77601607</v>
      </c>
      <c r="R68" s="20" t="n">
        <v>5.55455131</v>
      </c>
    </row>
    <row r="69" spans="1:18">
      <c r="A69" s="15" t="s">
        <v>544</v>
      </c>
      <c r="B69" s="17" t="n">
        <v>4876</v>
      </c>
      <c r="C69" s="18">
        <f>(0.0/B69*100)</f>
        <v/>
      </c>
      <c r="D69" s="19" t="n">
        <v>4876</v>
      </c>
      <c r="E69" s="18" t="n">
        <v>447.91131584</v>
      </c>
      <c r="F69" s="20" t="n">
        <v>4.47357419</v>
      </c>
      <c r="G69" s="18" t="n">
        <v>417.90710073</v>
      </c>
      <c r="H69" s="20" t="n">
        <v>4.37264509</v>
      </c>
      <c r="I69" s="18" t="s">
        <v>481</v>
      </c>
      <c r="J69" s="20" t="s">
        <v>481</v>
      </c>
      <c r="K69" s="18" t="s">
        <v>481</v>
      </c>
      <c r="L69" s="20" t="s">
        <v>481</v>
      </c>
      <c r="M69" s="18" t="s">
        <v>481</v>
      </c>
      <c r="N69" s="20" t="s">
        <v>481</v>
      </c>
      <c r="O69" s="18" t="s">
        <v>481</v>
      </c>
      <c r="P69" s="20" t="s">
        <v>481</v>
      </c>
      <c r="Q69" s="18" t="n">
        <v>287.46417662</v>
      </c>
      <c r="R69" s="20" t="n">
        <v>18.17455076</v>
      </c>
    </row>
    <row r="70" spans="1:18">
      <c r="A70" s="15" t="s">
        <v>545</v>
      </c>
      <c r="B70" s="17" t="n">
        <v>6036</v>
      </c>
      <c r="C70" s="18">
        <f>(223.0/B70*100)</f>
        <v/>
      </c>
      <c r="D70" s="19" t="n">
        <v>5813</v>
      </c>
      <c r="E70" s="18" t="n">
        <v>502.4756814</v>
      </c>
      <c r="F70" s="20" t="n">
        <v>3.13394743</v>
      </c>
      <c r="G70" s="18" t="n">
        <v>492.29579689</v>
      </c>
      <c r="H70" s="20" t="n">
        <v>4.12736554</v>
      </c>
      <c r="I70" s="18" t="s">
        <v>481</v>
      </c>
      <c r="J70" s="20" t="s">
        <v>481</v>
      </c>
      <c r="K70" s="18" t="s">
        <v>481</v>
      </c>
      <c r="L70" s="20" t="s">
        <v>481</v>
      </c>
      <c r="M70" s="18" t="s">
        <v>481</v>
      </c>
      <c r="N70" s="20" t="s">
        <v>481</v>
      </c>
      <c r="O70" s="18" t="s">
        <v>481</v>
      </c>
      <c r="P70" s="20" t="s">
        <v>481</v>
      </c>
      <c r="Q70" s="18" t="n">
        <v>418.00272648</v>
      </c>
      <c r="R70" s="20" t="n">
        <v>8.59777858</v>
      </c>
    </row>
    <row r="71" spans="1:18">
      <c r="A71" s="15" t="s">
        <v>546</v>
      </c>
      <c r="B71" s="17" t="n">
        <v>6115</v>
      </c>
      <c r="C71" s="18">
        <f>(17.0/B71*100)</f>
        <v/>
      </c>
      <c r="D71" s="19" t="n">
        <v>6098</v>
      </c>
      <c r="E71" s="18" t="n">
        <v>549.11877968</v>
      </c>
      <c r="F71" s="20" t="n">
        <v>2.30587832</v>
      </c>
      <c r="G71" s="18" t="n">
        <v>522.07889156</v>
      </c>
      <c r="H71" s="20" t="n">
        <v>2.28037146</v>
      </c>
      <c r="I71" s="18" t="s">
        <v>481</v>
      </c>
      <c r="J71" s="20" t="s">
        <v>481</v>
      </c>
      <c r="K71" s="18" t="s">
        <v>481</v>
      </c>
      <c r="L71" s="20" t="s">
        <v>481</v>
      </c>
      <c r="M71" s="18" t="s">
        <v>481</v>
      </c>
      <c r="N71" s="20" t="s">
        <v>481</v>
      </c>
      <c r="O71" s="18" t="s">
        <v>481</v>
      </c>
      <c r="P71" s="20" t="s">
        <v>481</v>
      </c>
      <c r="Q71" s="18" t="n">
        <v>479.58156312</v>
      </c>
      <c r="R71" s="20" t="n">
        <v>17.46354714</v>
      </c>
    </row>
    <row r="72" spans="1:18">
      <c r="A72" s="15" t="s">
        <v>547</v>
      </c>
      <c r="B72" s="17" t="n">
        <v>7708</v>
      </c>
      <c r="C72" s="18">
        <f>(5.0/B72*100)</f>
        <v/>
      </c>
      <c r="D72" s="19" t="n">
        <v>7703</v>
      </c>
      <c r="E72" s="18" t="n">
        <v>514.03635637</v>
      </c>
      <c r="F72" s="20" t="n">
        <v>2.74179434</v>
      </c>
      <c r="G72" s="18" t="n">
        <v>482.81231894</v>
      </c>
      <c r="H72" s="20" t="n">
        <v>2.94615783</v>
      </c>
      <c r="I72" s="18" t="s">
        <v>481</v>
      </c>
      <c r="J72" s="20" t="s">
        <v>481</v>
      </c>
      <c r="K72" s="18" t="s">
        <v>481</v>
      </c>
      <c r="L72" s="20" t="s">
        <v>481</v>
      </c>
      <c r="M72" s="18" t="s">
        <v>481</v>
      </c>
      <c r="N72" s="20" t="s">
        <v>481</v>
      </c>
      <c r="O72" s="18" t="s">
        <v>481</v>
      </c>
      <c r="P72" s="20" t="s">
        <v>481</v>
      </c>
      <c r="Q72" s="18" t="n">
        <v>419.00006157</v>
      </c>
      <c r="R72" s="20" t="n">
        <v>18.17229026</v>
      </c>
    </row>
    <row r="73" spans="1:18">
      <c r="A73" s="15" t="s">
        <v>548</v>
      </c>
      <c r="B73" s="17" t="n">
        <v>8249</v>
      </c>
      <c r="C73" s="18">
        <f>(143.0/B73*100)</f>
        <v/>
      </c>
      <c r="D73" s="19" t="n">
        <v>8106</v>
      </c>
      <c r="E73" s="18" t="n">
        <v>411.40457955</v>
      </c>
      <c r="F73" s="20" t="n">
        <v>3.78674079</v>
      </c>
      <c r="G73" s="18" t="n">
        <v>408.45856545</v>
      </c>
      <c r="H73" s="20" t="n">
        <v>3.42918923</v>
      </c>
      <c r="I73" s="18" t="s">
        <v>481</v>
      </c>
      <c r="J73" s="20" t="s">
        <v>481</v>
      </c>
      <c r="K73" s="18" t="s">
        <v>481</v>
      </c>
      <c r="L73" s="20" t="s">
        <v>481</v>
      </c>
      <c r="M73" s="18" t="s">
        <v>481</v>
      </c>
      <c r="N73" s="20" t="s">
        <v>481</v>
      </c>
      <c r="O73" s="18" t="s">
        <v>481</v>
      </c>
      <c r="P73" s="20" t="s">
        <v>481</v>
      </c>
      <c r="Q73" s="18" t="n">
        <v>358.03217377</v>
      </c>
      <c r="R73" s="20" t="n">
        <v>15.04119355</v>
      </c>
    </row>
    <row r="74" spans="1:18">
      <c r="A74" s="15" t="s">
        <v>549</v>
      </c>
      <c r="B74" s="17" t="n">
        <v>4692</v>
      </c>
      <c r="C74" s="18">
        <f>(82.0/B74*100)</f>
        <v/>
      </c>
      <c r="D74" s="19" t="n">
        <v>4610</v>
      </c>
      <c r="E74" s="18" t="n">
        <v>440.43451148</v>
      </c>
      <c r="F74" s="20" t="n">
        <v>2.02109018</v>
      </c>
      <c r="G74" s="18" t="n">
        <v>419.30777588</v>
      </c>
      <c r="H74" s="20" t="n">
        <v>2.84046211</v>
      </c>
      <c r="I74" s="18" t="s">
        <v>481</v>
      </c>
      <c r="J74" s="20" t="s">
        <v>481</v>
      </c>
      <c r="K74" s="18" t="s">
        <v>481</v>
      </c>
      <c r="L74" s="20" t="s">
        <v>481</v>
      </c>
      <c r="M74" s="18" t="s">
        <v>481</v>
      </c>
      <c r="N74" s="20" t="s">
        <v>481</v>
      </c>
      <c r="O74" s="18" t="n">
        <v>297.70749858</v>
      </c>
      <c r="P74" s="20" t="n">
        <v>35.47219749</v>
      </c>
      <c r="Q74" s="18" t="n">
        <v>334.79980058</v>
      </c>
      <c r="R74" s="20" t="n">
        <v>10.17945858</v>
      </c>
    </row>
    <row r="75" spans="1:18">
      <c r="A75" s="15" t="s">
        <v>550</v>
      </c>
      <c r="B75" s="17" t="n">
        <v>5375</v>
      </c>
      <c r="C75" s="18">
        <f>(196.0/B75*100)</f>
        <v/>
      </c>
      <c r="D75" s="19" t="n">
        <v>5179</v>
      </c>
      <c r="E75" s="18" t="n">
        <v>375.83886238</v>
      </c>
      <c r="F75" s="20" t="n">
        <v>3.55752127</v>
      </c>
      <c r="G75" s="18" t="n">
        <v>353.64199433</v>
      </c>
      <c r="H75" s="20" t="n">
        <v>3.55419391</v>
      </c>
      <c r="I75" s="18" t="s">
        <v>481</v>
      </c>
      <c r="J75" s="20" t="s">
        <v>481</v>
      </c>
      <c r="K75" s="18" t="s">
        <v>481</v>
      </c>
      <c r="L75" s="20" t="s">
        <v>481</v>
      </c>
      <c r="M75" s="18" t="s">
        <v>481</v>
      </c>
      <c r="N75" s="20" t="s">
        <v>481</v>
      </c>
      <c r="O75" s="18" t="s">
        <v>481</v>
      </c>
      <c r="P75" s="20" t="s">
        <v>481</v>
      </c>
      <c r="Q75" s="18" t="n">
        <v>317.27172273</v>
      </c>
      <c r="R75" s="20" t="n">
        <v>6.80870335</v>
      </c>
    </row>
    <row r="76" spans="1:18">
      <c r="A76" s="15" t="s">
        <v>551</v>
      </c>
      <c r="B76" s="17" t="n">
        <v>14167</v>
      </c>
      <c r="C76" s="18">
        <f>(227.0/B76*100)</f>
        <v/>
      </c>
      <c r="D76" s="19" t="n">
        <v>13940</v>
      </c>
      <c r="E76" s="18" t="n">
        <v>447.54564669</v>
      </c>
      <c r="F76" s="20" t="n">
        <v>3.14152882</v>
      </c>
      <c r="G76" s="18" t="n">
        <v>419.78024694</v>
      </c>
      <c r="H76" s="20" t="n">
        <v>3.15481183</v>
      </c>
      <c r="I76" s="18" t="s">
        <v>481</v>
      </c>
      <c r="J76" s="20" t="s">
        <v>481</v>
      </c>
      <c r="K76" s="18" t="s">
        <v>481</v>
      </c>
      <c r="L76" s="20" t="s">
        <v>481</v>
      </c>
      <c r="M76" s="18" t="s">
        <v>481</v>
      </c>
      <c r="N76" s="20" t="s">
        <v>481</v>
      </c>
      <c r="O76" s="18" t="s">
        <v>481</v>
      </c>
      <c r="P76" s="20" t="s">
        <v>481</v>
      </c>
      <c r="Q76" s="18" t="n">
        <v>361.57997483</v>
      </c>
      <c r="R76" s="20" t="n">
        <v>7.77382922</v>
      </c>
    </row>
    <row r="77" spans="1:18">
      <c r="A77" s="15" t="s">
        <v>552</v>
      </c>
      <c r="B77" s="17" t="n">
        <v>6062</v>
      </c>
      <c r="C77" s="18">
        <f>(82.0/B77*100)</f>
        <v/>
      </c>
      <c r="D77" s="19" t="n">
        <v>5980</v>
      </c>
      <c r="E77" s="18" t="n">
        <v>465.37106186</v>
      </c>
      <c r="F77" s="20" t="n">
        <v>3.25243862</v>
      </c>
      <c r="G77" s="18" t="n">
        <v>424.20226573</v>
      </c>
      <c r="H77" s="20" t="n">
        <v>2.93610552</v>
      </c>
      <c r="I77" s="18" t="s">
        <v>481</v>
      </c>
      <c r="J77" s="20" t="s">
        <v>481</v>
      </c>
      <c r="K77" s="18" t="s">
        <v>481</v>
      </c>
      <c r="L77" s="20" t="s">
        <v>481</v>
      </c>
      <c r="M77" s="18" t="s">
        <v>481</v>
      </c>
      <c r="N77" s="20" t="s">
        <v>481</v>
      </c>
      <c r="O77" s="18" t="s">
        <v>481</v>
      </c>
      <c r="P77" s="20" t="s">
        <v>481</v>
      </c>
      <c r="Q77" s="18" t="n">
        <v>364.55618085</v>
      </c>
      <c r="R77" s="20" t="n">
        <v>4.68352851</v>
      </c>
    </row>
    <row r="78" spans="1:18">
      <c r="A78" s="15" t="s">
        <v>553</v>
      </c>
      <c r="B78" s="17" t="n">
        <v>5826</v>
      </c>
      <c r="C78" s="18">
        <f>(0.0/B78*100)</f>
        <v/>
      </c>
      <c r="D78" s="19" t="n">
        <v>5826</v>
      </c>
      <c r="E78" s="18" t="n">
        <v>496.92053202</v>
      </c>
      <c r="F78" s="20" t="n">
        <v>4.31932487</v>
      </c>
      <c r="G78" s="18" t="n">
        <v>477.85608234</v>
      </c>
      <c r="H78" s="20" t="n">
        <v>3.80177504</v>
      </c>
      <c r="I78" s="18" t="s">
        <v>481</v>
      </c>
      <c r="J78" s="20" t="s">
        <v>481</v>
      </c>
      <c r="K78" s="18" t="s">
        <v>481</v>
      </c>
      <c r="L78" s="20" t="s">
        <v>481</v>
      </c>
      <c r="M78" s="18" t="s">
        <v>481</v>
      </c>
      <c r="N78" s="20" t="s">
        <v>481</v>
      </c>
      <c r="O78" s="18" t="s">
        <v>481</v>
      </c>
      <c r="P78" s="20" t="s">
        <v>481</v>
      </c>
      <c r="Q78" s="18" t="n">
        <v>439.21216713</v>
      </c>
      <c r="R78" s="20" t="n">
        <v>14.00628513</v>
      </c>
    </row>
    <row customHeight="1" ht="25" r="79" spans="1:18">
      <c r="A79" s="15" t="s">
        <v>554</v>
      </c>
      <c r="B79" s="17" t="n">
        <v>1657</v>
      </c>
      <c r="C79" s="18">
        <f>(41.0/B79*100)</f>
        <v/>
      </c>
      <c r="D79" s="19" t="n">
        <v>1616</v>
      </c>
      <c r="E79" s="18" t="n">
        <v>496.20384135</v>
      </c>
      <c r="F79" s="20" t="n">
        <v>8.29388247</v>
      </c>
      <c r="G79" s="18" t="n">
        <v>456.05797104</v>
      </c>
      <c r="H79" s="20" t="n">
        <v>7.66295713</v>
      </c>
      <c r="I79" s="18" t="s">
        <v>481</v>
      </c>
      <c r="J79" s="20" t="s">
        <v>481</v>
      </c>
      <c r="K79" s="18" t="s">
        <v>481</v>
      </c>
      <c r="L79" s="20" t="s">
        <v>481</v>
      </c>
      <c r="M79" s="18" t="s">
        <v>481</v>
      </c>
      <c r="N79" s="20" t="s">
        <v>481</v>
      </c>
      <c r="O79" s="18" t="s">
        <v>481</v>
      </c>
      <c r="P79" s="20" t="s">
        <v>481</v>
      </c>
      <c r="Q79" s="18" t="n">
        <v>404.51847383</v>
      </c>
      <c r="R79" s="20" t="n">
        <v>31.04586165</v>
      </c>
    </row>
    <row r="80" spans="1:18">
      <c r="A80" s="15" t="s">
        <v>555</v>
      </c>
      <c r="B80" s="17" t="n">
        <v>7841</v>
      </c>
      <c r="C80" s="18">
        <f>(0.0/B80*100)</f>
        <v/>
      </c>
      <c r="D80" s="19" t="n">
        <v>7841</v>
      </c>
      <c r="E80" s="18" t="n">
        <v>430.46996441</v>
      </c>
      <c r="F80" s="20" t="n">
        <v>3.56242761</v>
      </c>
      <c r="G80" s="18" t="n">
        <v>420.59888411</v>
      </c>
      <c r="H80" s="20" t="n">
        <v>4.37575424</v>
      </c>
      <c r="I80" s="18" t="s">
        <v>481</v>
      </c>
      <c r="J80" s="20" t="s">
        <v>481</v>
      </c>
      <c r="K80" s="18" t="s">
        <v>481</v>
      </c>
      <c r="L80" s="20" t="s">
        <v>481</v>
      </c>
      <c r="M80" s="18" t="s">
        <v>481</v>
      </c>
      <c r="N80" s="20" t="s">
        <v>481</v>
      </c>
      <c r="O80" s="18" t="s">
        <v>481</v>
      </c>
      <c r="P80" s="20" t="s">
        <v>481</v>
      </c>
      <c r="Q80" s="18" t="n">
        <v>371.41461875</v>
      </c>
      <c r="R80" s="20" t="n">
        <v>29.98600206</v>
      </c>
    </row>
    <row r="81" spans="1:18">
      <c r="A81" s="23" t="s">
        <v>556</v>
      </c>
      <c r="B81" s="17" t="n">
        <v>8861</v>
      </c>
      <c r="C81" s="18">
        <f>(76.0/B81*100)</f>
        <v/>
      </c>
      <c r="D81" s="19" t="n">
        <v>8785</v>
      </c>
      <c r="E81" s="18" t="n">
        <v>435.0195744</v>
      </c>
      <c r="F81" s="20" t="n">
        <v>3.62144871</v>
      </c>
      <c r="G81" s="18" t="n">
        <v>425.07308109</v>
      </c>
      <c r="H81" s="20" t="n">
        <v>3.84293666</v>
      </c>
      <c r="I81" s="18" t="s">
        <v>481</v>
      </c>
      <c r="J81" s="20" t="s">
        <v>481</v>
      </c>
      <c r="K81" s="18" t="s">
        <v>481</v>
      </c>
      <c r="L81" s="20" t="s">
        <v>481</v>
      </c>
      <c r="M81" s="18" t="s">
        <v>481</v>
      </c>
      <c r="N81" s="20" t="s">
        <v>481</v>
      </c>
      <c r="O81" s="18" t="s">
        <v>481</v>
      </c>
      <c r="P81" s="20" t="s">
        <v>481</v>
      </c>
      <c r="Q81" s="18" t="n">
        <v>374.27293486</v>
      </c>
      <c r="R81" s="20" t="n">
        <v>19.45143057</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617</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513.52588957</v>
      </c>
      <c r="F7" s="20" t="n">
        <v>1.875377</v>
      </c>
      <c r="G7" s="18" t="n">
        <v>476.63044749</v>
      </c>
      <c r="H7" s="20" t="n">
        <v>2.57899003</v>
      </c>
      <c r="I7" s="18" t="s">
        <v>481</v>
      </c>
      <c r="J7" s="20" t="s">
        <v>481</v>
      </c>
      <c r="K7" s="18" t="s">
        <v>481</v>
      </c>
      <c r="L7" s="20" t="s">
        <v>481</v>
      </c>
      <c r="M7" s="18" t="s">
        <v>481</v>
      </c>
      <c r="N7" s="20" t="s">
        <v>481</v>
      </c>
      <c r="O7" s="18" t="s">
        <v>481</v>
      </c>
      <c r="P7" s="20" t="s">
        <v>481</v>
      </c>
      <c r="Q7" s="18" t="n">
        <v>408.38939631</v>
      </c>
      <c r="R7" s="20" t="n">
        <v>9.10428722</v>
      </c>
    </row>
    <row r="8" spans="1:18">
      <c r="A8" s="15" t="s">
        <v>483</v>
      </c>
      <c r="B8" s="17" t="n">
        <v>7007</v>
      </c>
      <c r="C8" s="18">
        <f>(20.0/B8*100)</f>
        <v/>
      </c>
      <c r="D8" s="19" t="n">
        <v>6987</v>
      </c>
      <c r="E8" s="18" t="n">
        <v>494.89310683</v>
      </c>
      <c r="F8" s="20" t="n">
        <v>3.11312362</v>
      </c>
      <c r="G8" s="18" t="n">
        <v>459.92650691</v>
      </c>
      <c r="H8" s="20" t="n">
        <v>4.07957165</v>
      </c>
      <c r="I8" s="18" t="s">
        <v>481</v>
      </c>
      <c r="J8" s="20" t="s">
        <v>481</v>
      </c>
      <c r="K8" s="18" t="s">
        <v>481</v>
      </c>
      <c r="L8" s="20" t="s">
        <v>481</v>
      </c>
      <c r="M8" s="18" t="s">
        <v>481</v>
      </c>
      <c r="N8" s="20" t="s">
        <v>481</v>
      </c>
      <c r="O8" s="18" t="s">
        <v>481</v>
      </c>
      <c r="P8" s="20" t="s">
        <v>481</v>
      </c>
      <c r="Q8" s="18" t="n">
        <v>379.76996347</v>
      </c>
      <c r="R8" s="20" t="n">
        <v>12.98187867</v>
      </c>
    </row>
    <row r="9" spans="1:18">
      <c r="A9" s="15" t="s">
        <v>484</v>
      </c>
      <c r="B9" s="17" t="n">
        <v>9651</v>
      </c>
      <c r="C9" s="18">
        <f>(77.0/B9*100)</f>
        <v/>
      </c>
      <c r="D9" s="19" t="n">
        <v>9574</v>
      </c>
      <c r="E9" s="18" t="n">
        <v>510.11151763</v>
      </c>
      <c r="F9" s="20" t="n">
        <v>2.45384964</v>
      </c>
      <c r="G9" s="18" t="n">
        <v>468.9838845</v>
      </c>
      <c r="H9" s="20" t="n">
        <v>3.43029967</v>
      </c>
      <c r="I9" s="18" t="s">
        <v>481</v>
      </c>
      <c r="J9" s="20" t="s">
        <v>481</v>
      </c>
      <c r="K9" s="18" t="s">
        <v>481</v>
      </c>
      <c r="L9" s="20" t="s">
        <v>481</v>
      </c>
      <c r="M9" s="18" t="s">
        <v>481</v>
      </c>
      <c r="N9" s="20" t="s">
        <v>481</v>
      </c>
      <c r="O9" s="18" t="s">
        <v>481</v>
      </c>
      <c r="P9" s="20" t="s">
        <v>481</v>
      </c>
      <c r="Q9" s="18" t="n">
        <v>384.94217726</v>
      </c>
      <c r="R9" s="20" t="n">
        <v>9.84941384</v>
      </c>
    </row>
    <row r="10" spans="1:18">
      <c r="A10" s="15" t="s">
        <v>485</v>
      </c>
      <c r="B10" s="17" t="n">
        <v>20058</v>
      </c>
      <c r="C10" s="18">
        <f>(521.0/B10*100)</f>
        <v/>
      </c>
      <c r="D10" s="19" t="n">
        <v>19537</v>
      </c>
      <c r="E10" s="18" t="n">
        <v>534.58536194</v>
      </c>
      <c r="F10" s="20" t="n">
        <v>2.27745143</v>
      </c>
      <c r="G10" s="18" t="n">
        <v>512.97156579</v>
      </c>
      <c r="H10" s="20" t="n">
        <v>3.22830506</v>
      </c>
      <c r="I10" s="18" t="s">
        <v>481</v>
      </c>
      <c r="J10" s="20" t="s">
        <v>481</v>
      </c>
      <c r="K10" s="18" t="s">
        <v>481</v>
      </c>
      <c r="L10" s="20" t="s">
        <v>481</v>
      </c>
      <c r="M10" s="18" t="s">
        <v>481</v>
      </c>
      <c r="N10" s="20" t="s">
        <v>481</v>
      </c>
      <c r="O10" s="18" t="s">
        <v>481</v>
      </c>
      <c r="P10" s="20" t="s">
        <v>481</v>
      </c>
      <c r="Q10" s="18" t="n">
        <v>433.7340052</v>
      </c>
      <c r="R10" s="20" t="n">
        <v>10.92545066</v>
      </c>
    </row>
    <row r="11" spans="1:18">
      <c r="A11" s="15" t="s">
        <v>486</v>
      </c>
      <c r="B11" s="17" t="n">
        <v>7053</v>
      </c>
      <c r="C11" s="18">
        <f>(45.0/B11*100)</f>
        <v/>
      </c>
      <c r="D11" s="19" t="n">
        <v>7008</v>
      </c>
      <c r="E11" s="18" t="n">
        <v>462.42760645</v>
      </c>
      <c r="F11" s="20" t="n">
        <v>2.56949933</v>
      </c>
      <c r="G11" s="18" t="n">
        <v>441.39118855</v>
      </c>
      <c r="H11" s="20" t="n">
        <v>4.34847544</v>
      </c>
      <c r="I11" s="18" t="s">
        <v>481</v>
      </c>
      <c r="J11" s="20" t="s">
        <v>481</v>
      </c>
      <c r="K11" s="18" t="s">
        <v>481</v>
      </c>
      <c r="L11" s="20" t="s">
        <v>481</v>
      </c>
      <c r="M11" s="18" t="s">
        <v>481</v>
      </c>
      <c r="N11" s="20" t="s">
        <v>481</v>
      </c>
      <c r="O11" s="18" t="s">
        <v>481</v>
      </c>
      <c r="P11" s="20" t="s">
        <v>481</v>
      </c>
      <c r="Q11" s="18" t="n">
        <v>401.22226202</v>
      </c>
      <c r="R11" s="20" t="n">
        <v>12.12561162</v>
      </c>
    </row>
    <row r="12" spans="1:18">
      <c r="A12" s="15" t="s">
        <v>487</v>
      </c>
      <c r="B12" s="17" t="n">
        <v>6894</v>
      </c>
      <c r="C12" s="18">
        <f>(56.0/B12*100)</f>
        <v/>
      </c>
      <c r="D12" s="19" t="n">
        <v>6838</v>
      </c>
      <c r="E12" s="18" t="n">
        <v>501.38426407</v>
      </c>
      <c r="F12" s="20" t="n">
        <v>2.20607149</v>
      </c>
      <c r="G12" s="18" t="n">
        <v>422.61187897</v>
      </c>
      <c r="H12" s="20" t="n">
        <v>5.45354598</v>
      </c>
      <c r="I12" s="18" t="s">
        <v>481</v>
      </c>
      <c r="J12" s="20" t="s">
        <v>481</v>
      </c>
      <c r="K12" s="18" t="s">
        <v>481</v>
      </c>
      <c r="L12" s="20" t="s">
        <v>481</v>
      </c>
      <c r="M12" s="18" t="s">
        <v>481</v>
      </c>
      <c r="N12" s="20" t="s">
        <v>481</v>
      </c>
      <c r="O12" s="18" t="s">
        <v>481</v>
      </c>
      <c r="P12" s="20" t="s">
        <v>481</v>
      </c>
      <c r="Q12" s="18" t="n">
        <v>346.05993394</v>
      </c>
      <c r="R12" s="20" t="n">
        <v>8.941493790000001</v>
      </c>
    </row>
    <row r="13" spans="1:18">
      <c r="A13" s="15" t="s">
        <v>488</v>
      </c>
      <c r="B13" s="17" t="n">
        <v>7161</v>
      </c>
      <c r="C13" s="18">
        <f>(98.0/B13*100)</f>
        <v/>
      </c>
      <c r="D13" s="19" t="n">
        <v>7063</v>
      </c>
      <c r="E13" s="18" t="n">
        <v>505.01742917</v>
      </c>
      <c r="F13" s="20" t="n">
        <v>2.52391131</v>
      </c>
      <c r="G13" s="18" t="n">
        <v>476.75956487</v>
      </c>
      <c r="H13" s="20" t="n">
        <v>4.52640847</v>
      </c>
      <c r="I13" s="18" t="s">
        <v>481</v>
      </c>
      <c r="J13" s="20" t="s">
        <v>481</v>
      </c>
      <c r="K13" s="18" t="s">
        <v>481</v>
      </c>
      <c r="L13" s="20" t="s">
        <v>481</v>
      </c>
      <c r="M13" s="18" t="s">
        <v>481</v>
      </c>
      <c r="N13" s="20" t="s">
        <v>481</v>
      </c>
      <c r="O13" s="18" t="s">
        <v>481</v>
      </c>
      <c r="P13" s="20" t="s">
        <v>481</v>
      </c>
      <c r="Q13" s="18" t="n">
        <v>392.16070176</v>
      </c>
      <c r="R13" s="20" t="n">
        <v>14.13861267</v>
      </c>
    </row>
    <row r="14" spans="1:18">
      <c r="A14" s="15" t="s">
        <v>489</v>
      </c>
      <c r="B14" s="17" t="n">
        <v>5587</v>
      </c>
      <c r="C14" s="18">
        <f>(74.0/B14*100)</f>
        <v/>
      </c>
      <c r="D14" s="19" t="n">
        <v>5513</v>
      </c>
      <c r="E14" s="18" t="n">
        <v>528.40794699</v>
      </c>
      <c r="F14" s="20" t="n">
        <v>2.17150571</v>
      </c>
      <c r="G14" s="18" t="n">
        <v>467.92921638</v>
      </c>
      <c r="H14" s="20" t="n">
        <v>4.83566651</v>
      </c>
      <c r="I14" s="18" t="s">
        <v>481</v>
      </c>
      <c r="J14" s="20" t="s">
        <v>481</v>
      </c>
      <c r="K14" s="18" t="s">
        <v>481</v>
      </c>
      <c r="L14" s="20" t="s">
        <v>481</v>
      </c>
      <c r="M14" s="18" t="s">
        <v>481</v>
      </c>
      <c r="N14" s="20" t="s">
        <v>481</v>
      </c>
      <c r="O14" s="18" t="s">
        <v>481</v>
      </c>
      <c r="P14" s="20" t="s">
        <v>481</v>
      </c>
      <c r="Q14" s="18" t="n">
        <v>418.72895445</v>
      </c>
      <c r="R14" s="20" t="n">
        <v>19.05432688</v>
      </c>
    </row>
    <row r="15" spans="1:18">
      <c r="A15" s="15" t="s">
        <v>490</v>
      </c>
      <c r="B15" s="17" t="n">
        <v>5882</v>
      </c>
      <c r="C15" s="18">
        <f>(53.0/B15*100)</f>
        <v/>
      </c>
      <c r="D15" s="19" t="n">
        <v>5829</v>
      </c>
      <c r="E15" s="18" t="n">
        <v>535.27130938</v>
      </c>
      <c r="F15" s="20" t="n">
        <v>2.58051964</v>
      </c>
      <c r="G15" s="18" t="n">
        <v>503.80837145</v>
      </c>
      <c r="H15" s="20" t="n">
        <v>3.91780866</v>
      </c>
      <c r="I15" s="18" t="s">
        <v>481</v>
      </c>
      <c r="J15" s="20" t="s">
        <v>481</v>
      </c>
      <c r="K15" s="18" t="s">
        <v>481</v>
      </c>
      <c r="L15" s="20" t="s">
        <v>481</v>
      </c>
      <c r="M15" s="18" t="s">
        <v>481</v>
      </c>
      <c r="N15" s="20" t="s">
        <v>481</v>
      </c>
      <c r="O15" s="18" t="s">
        <v>481</v>
      </c>
      <c r="P15" s="20" t="s">
        <v>481</v>
      </c>
      <c r="Q15" s="18" t="n">
        <v>392.8499308</v>
      </c>
      <c r="R15" s="20" t="n">
        <v>14.67316708</v>
      </c>
    </row>
    <row r="16" spans="1:18">
      <c r="A16" s="15" t="s">
        <v>491</v>
      </c>
      <c r="B16" s="17" t="n">
        <v>6108</v>
      </c>
      <c r="C16" s="18">
        <f>(98.0/B16*100)</f>
        <v/>
      </c>
      <c r="D16" s="19" t="n">
        <v>6010</v>
      </c>
      <c r="E16" s="18" t="n">
        <v>516.62699682</v>
      </c>
      <c r="F16" s="20" t="n">
        <v>2.48853815</v>
      </c>
      <c r="G16" s="18" t="n">
        <v>432.27543745</v>
      </c>
      <c r="H16" s="20" t="n">
        <v>5.31266872</v>
      </c>
      <c r="I16" s="18" t="s">
        <v>481</v>
      </c>
      <c r="J16" s="20" t="s">
        <v>481</v>
      </c>
      <c r="K16" s="18" t="s">
        <v>481</v>
      </c>
      <c r="L16" s="20" t="s">
        <v>481</v>
      </c>
      <c r="M16" s="18" t="s">
        <v>481</v>
      </c>
      <c r="N16" s="20" t="s">
        <v>481</v>
      </c>
      <c r="O16" s="18" t="s">
        <v>481</v>
      </c>
      <c r="P16" s="20" t="s">
        <v>481</v>
      </c>
      <c r="Q16" s="18" t="n">
        <v>364.6869608</v>
      </c>
      <c r="R16" s="20" t="n">
        <v>14.55619148</v>
      </c>
    </row>
    <row r="17" spans="1:18">
      <c r="A17" s="15" t="s">
        <v>492</v>
      </c>
      <c r="B17" s="17" t="n">
        <v>6504</v>
      </c>
      <c r="C17" s="18">
        <f>(658.0/B17*100)</f>
        <v/>
      </c>
      <c r="D17" s="19" t="n">
        <v>5846</v>
      </c>
      <c r="E17" s="18" t="n">
        <v>523.29142085</v>
      </c>
      <c r="F17" s="20" t="n">
        <v>2.91138213</v>
      </c>
      <c r="G17" s="18" t="n">
        <v>476.57332685</v>
      </c>
      <c r="H17" s="20" t="n">
        <v>5.49466336</v>
      </c>
      <c r="I17" s="18" t="s">
        <v>481</v>
      </c>
      <c r="J17" s="20" t="s">
        <v>481</v>
      </c>
      <c r="K17" s="18" t="s">
        <v>481</v>
      </c>
      <c r="L17" s="20" t="s">
        <v>481</v>
      </c>
      <c r="M17" s="18" t="s">
        <v>481</v>
      </c>
      <c r="N17" s="20" t="s">
        <v>481</v>
      </c>
      <c r="O17" s="18" t="s">
        <v>481</v>
      </c>
      <c r="P17" s="20" t="s">
        <v>481</v>
      </c>
      <c r="Q17" s="18" t="n">
        <v>430.89951416</v>
      </c>
      <c r="R17" s="20" t="n">
        <v>11.3417526</v>
      </c>
    </row>
    <row r="18" spans="1:18">
      <c r="A18" s="15" t="s">
        <v>493</v>
      </c>
      <c r="B18" s="17" t="n">
        <v>5532</v>
      </c>
      <c r="C18" s="18">
        <f>(28.0/B18*100)</f>
        <v/>
      </c>
      <c r="D18" s="19" t="n">
        <v>5504</v>
      </c>
      <c r="E18" s="18" t="n">
        <v>477.79371932</v>
      </c>
      <c r="F18" s="20" t="n">
        <v>3.75128155</v>
      </c>
      <c r="G18" s="18" t="n">
        <v>429.9551682</v>
      </c>
      <c r="H18" s="20" t="n">
        <v>7.06655189</v>
      </c>
      <c r="I18" s="18" t="s">
        <v>481</v>
      </c>
      <c r="J18" s="20" t="s">
        <v>481</v>
      </c>
      <c r="K18" s="18" t="s">
        <v>481</v>
      </c>
      <c r="L18" s="20" t="s">
        <v>481</v>
      </c>
      <c r="M18" s="18" t="s">
        <v>481</v>
      </c>
      <c r="N18" s="20" t="s">
        <v>481</v>
      </c>
      <c r="O18" s="18" t="s">
        <v>481</v>
      </c>
      <c r="P18" s="20" t="s">
        <v>481</v>
      </c>
      <c r="Q18" s="18" t="n">
        <v>376.82863745</v>
      </c>
      <c r="R18" s="20" t="n">
        <v>11.04041497</v>
      </c>
    </row>
    <row r="19" spans="1:18">
      <c r="A19" s="15" t="s">
        <v>494</v>
      </c>
      <c r="B19" s="17" t="n">
        <v>5658</v>
      </c>
      <c r="C19" s="18">
        <f>(61.0/B19*100)</f>
        <v/>
      </c>
      <c r="D19" s="19" t="n">
        <v>5597</v>
      </c>
      <c r="E19" s="18" t="n">
        <v>481.27643998</v>
      </c>
      <c r="F19" s="20" t="n">
        <v>2.57970319</v>
      </c>
      <c r="G19" s="18" t="n">
        <v>393.13138155</v>
      </c>
      <c r="H19" s="20" t="n">
        <v>5.18159716</v>
      </c>
      <c r="I19" s="18" t="s">
        <v>481</v>
      </c>
      <c r="J19" s="20" t="s">
        <v>481</v>
      </c>
      <c r="K19" s="18" t="s">
        <v>481</v>
      </c>
      <c r="L19" s="20" t="s">
        <v>481</v>
      </c>
      <c r="M19" s="18" t="s">
        <v>481</v>
      </c>
      <c r="N19" s="20" t="s">
        <v>481</v>
      </c>
      <c r="O19" s="18" t="s">
        <v>481</v>
      </c>
      <c r="P19" s="20" t="s">
        <v>481</v>
      </c>
      <c r="Q19" s="18" t="n">
        <v>351.55435012</v>
      </c>
      <c r="R19" s="20" t="n">
        <v>13.95009128</v>
      </c>
    </row>
    <row r="20" spans="1:18">
      <c r="A20" s="15" t="s">
        <v>495</v>
      </c>
      <c r="B20" s="17" t="n">
        <v>3371</v>
      </c>
      <c r="C20" s="18">
        <f>(75.0/B20*100)</f>
        <v/>
      </c>
      <c r="D20" s="19" t="n">
        <v>3296</v>
      </c>
      <c r="E20" s="18" t="n">
        <v>487.52903788</v>
      </c>
      <c r="F20" s="20" t="n">
        <v>2.02800464</v>
      </c>
      <c r="G20" s="18" t="n">
        <v>443.95722655</v>
      </c>
      <c r="H20" s="20" t="n">
        <v>6.28838592</v>
      </c>
      <c r="I20" s="18" t="s">
        <v>481</v>
      </c>
      <c r="J20" s="20" t="s">
        <v>481</v>
      </c>
      <c r="K20" s="18" t="s">
        <v>481</v>
      </c>
      <c r="L20" s="20" t="s">
        <v>481</v>
      </c>
      <c r="M20" s="18" t="s">
        <v>481</v>
      </c>
      <c r="N20" s="20" t="s">
        <v>481</v>
      </c>
      <c r="O20" s="18" t="s">
        <v>481</v>
      </c>
      <c r="P20" s="20" t="s">
        <v>481</v>
      </c>
      <c r="Q20" s="18" t="n">
        <v>372.92662851</v>
      </c>
      <c r="R20" s="20" t="n">
        <v>20.18445711</v>
      </c>
    </row>
    <row r="21" spans="1:18">
      <c r="A21" s="15" t="s">
        <v>496</v>
      </c>
      <c r="B21" s="17" t="n">
        <v>5741</v>
      </c>
      <c r="C21" s="18">
        <f>(44.0/B21*100)</f>
        <v/>
      </c>
      <c r="D21" s="19" t="n">
        <v>5697</v>
      </c>
      <c r="E21" s="18" t="n">
        <v>526.43339954</v>
      </c>
      <c r="F21" s="20" t="n">
        <v>2.32009488</v>
      </c>
      <c r="G21" s="18" t="n">
        <v>498.78562578</v>
      </c>
      <c r="H21" s="20" t="n">
        <v>4.24659553</v>
      </c>
      <c r="I21" s="18" t="s">
        <v>481</v>
      </c>
      <c r="J21" s="20" t="s">
        <v>481</v>
      </c>
      <c r="K21" s="18" t="s">
        <v>481</v>
      </c>
      <c r="L21" s="20" t="s">
        <v>481</v>
      </c>
      <c r="M21" s="18" t="s">
        <v>481</v>
      </c>
      <c r="N21" s="20" t="s">
        <v>481</v>
      </c>
      <c r="O21" s="18" t="s">
        <v>481</v>
      </c>
      <c r="P21" s="20" t="s">
        <v>481</v>
      </c>
      <c r="Q21" s="18" t="n">
        <v>446.81081167</v>
      </c>
      <c r="R21" s="20" t="n">
        <v>12.77316033</v>
      </c>
    </row>
    <row r="22" spans="1:18">
      <c r="A22" s="15" t="s">
        <v>497</v>
      </c>
      <c r="B22" s="17" t="n">
        <v>6598</v>
      </c>
      <c r="C22" s="18">
        <f>(32.0/B22*100)</f>
        <v/>
      </c>
      <c r="D22" s="19" t="n">
        <v>6566</v>
      </c>
      <c r="E22" s="18" t="n">
        <v>484.9006644</v>
      </c>
      <c r="F22" s="20" t="n">
        <v>3.79755628</v>
      </c>
      <c r="G22" s="18" t="n">
        <v>472.57415931</v>
      </c>
      <c r="H22" s="20" t="n">
        <v>5.38780432</v>
      </c>
      <c r="I22" s="18" t="s">
        <v>481</v>
      </c>
      <c r="J22" s="20" t="s">
        <v>481</v>
      </c>
      <c r="K22" s="18" t="s">
        <v>481</v>
      </c>
      <c r="L22" s="20" t="s">
        <v>481</v>
      </c>
      <c r="M22" s="18" t="s">
        <v>481</v>
      </c>
      <c r="N22" s="20" t="s">
        <v>481</v>
      </c>
      <c r="O22" s="18" t="n">
        <v>447.30506653</v>
      </c>
      <c r="P22" s="20" t="n">
        <v>51.25006303</v>
      </c>
      <c r="Q22" s="18" t="n">
        <v>369.50001244</v>
      </c>
      <c r="R22" s="20" t="n">
        <v>12.94191611</v>
      </c>
    </row>
    <row r="23" spans="1:18">
      <c r="A23" s="15" t="s">
        <v>498</v>
      </c>
      <c r="B23" s="17" t="n">
        <v>11583</v>
      </c>
      <c r="C23" s="18">
        <f>(210.0/B23*100)</f>
        <v/>
      </c>
      <c r="D23" s="19" t="n">
        <v>11373</v>
      </c>
      <c r="E23" s="18" t="n">
        <v>492.08399566</v>
      </c>
      <c r="F23" s="20" t="n">
        <v>2.65286124</v>
      </c>
      <c r="G23" s="18" t="n">
        <v>446.08839696</v>
      </c>
      <c r="H23" s="20" t="n">
        <v>5.80949369</v>
      </c>
      <c r="I23" s="18" t="s">
        <v>481</v>
      </c>
      <c r="J23" s="20" t="s">
        <v>481</v>
      </c>
      <c r="K23" s="18" t="s">
        <v>481</v>
      </c>
      <c r="L23" s="20" t="s">
        <v>481</v>
      </c>
      <c r="M23" s="18" t="s">
        <v>481</v>
      </c>
      <c r="N23" s="20" t="s">
        <v>481</v>
      </c>
      <c r="O23" s="18" t="s">
        <v>481</v>
      </c>
      <c r="P23" s="20" t="s">
        <v>481</v>
      </c>
      <c r="Q23" s="18" t="n">
        <v>392.41369601</v>
      </c>
      <c r="R23" s="20" t="n">
        <v>16.83332149</v>
      </c>
    </row>
    <row r="24" spans="1:18">
      <c r="A24" s="15" t="s">
        <v>499</v>
      </c>
      <c r="B24" s="17" t="n">
        <v>6647</v>
      </c>
      <c r="C24" s="18">
        <f>(7.0/B24*100)</f>
        <v/>
      </c>
      <c r="D24" s="19" t="n">
        <v>6640</v>
      </c>
      <c r="E24" s="18" t="n">
        <v>522.36126981</v>
      </c>
      <c r="F24" s="20" t="n">
        <v>3.0991542</v>
      </c>
      <c r="G24" s="18" t="n">
        <v>484.12981808</v>
      </c>
      <c r="H24" s="20" t="n">
        <v>5.23535408</v>
      </c>
      <c r="I24" s="18" t="s">
        <v>481</v>
      </c>
      <c r="J24" s="20" t="s">
        <v>481</v>
      </c>
      <c r="K24" s="18" t="s">
        <v>481</v>
      </c>
      <c r="L24" s="20" t="s">
        <v>481</v>
      </c>
      <c r="M24" s="18" t="s">
        <v>481</v>
      </c>
      <c r="N24" s="20" t="s">
        <v>481</v>
      </c>
      <c r="O24" s="18" t="s">
        <v>481</v>
      </c>
      <c r="P24" s="20" t="s">
        <v>481</v>
      </c>
      <c r="Q24" s="18" t="n">
        <v>444.22055286</v>
      </c>
      <c r="R24" s="20" t="n">
        <v>18.69382567</v>
      </c>
    </row>
    <row r="25" spans="1:18">
      <c r="A25" s="15" t="s">
        <v>500</v>
      </c>
      <c r="B25" s="17" t="n">
        <v>5581</v>
      </c>
      <c r="C25" s="18">
        <f>(24.0/B25*100)</f>
        <v/>
      </c>
      <c r="D25" s="19" t="n">
        <v>5557</v>
      </c>
      <c r="E25" s="18" t="n">
        <v>525.63178464</v>
      </c>
      <c r="F25" s="20" t="n">
        <v>3.39237562</v>
      </c>
      <c r="G25" s="18" t="n">
        <v>460.29474594</v>
      </c>
      <c r="H25" s="20" t="n">
        <v>5.83151904</v>
      </c>
      <c r="I25" s="18" t="s">
        <v>481</v>
      </c>
      <c r="J25" s="20" t="s">
        <v>481</v>
      </c>
      <c r="K25" s="18" t="s">
        <v>481</v>
      </c>
      <c r="L25" s="20" t="s">
        <v>481</v>
      </c>
      <c r="M25" s="18" t="s">
        <v>481</v>
      </c>
      <c r="N25" s="20" t="s">
        <v>481</v>
      </c>
      <c r="O25" s="18" t="s">
        <v>481</v>
      </c>
      <c r="P25" s="20" t="s">
        <v>481</v>
      </c>
      <c r="Q25" s="18" t="n">
        <v>403.53254226</v>
      </c>
      <c r="R25" s="20" t="n">
        <v>17.62512457</v>
      </c>
    </row>
    <row r="26" spans="1:18">
      <c r="A26" s="15" t="s">
        <v>501</v>
      </c>
      <c r="B26" s="17" t="n">
        <v>4869</v>
      </c>
      <c r="C26" s="18">
        <f>(32.0/B26*100)</f>
        <v/>
      </c>
      <c r="D26" s="19" t="n">
        <v>4837</v>
      </c>
      <c r="E26" s="18" t="n">
        <v>492.13608829</v>
      </c>
      <c r="F26" s="20" t="n">
        <v>1.68067376</v>
      </c>
      <c r="G26" s="18" t="n">
        <v>445.79187638</v>
      </c>
      <c r="H26" s="20" t="n">
        <v>6.51814634</v>
      </c>
      <c r="I26" s="18" t="s">
        <v>481</v>
      </c>
      <c r="J26" s="20" t="s">
        <v>481</v>
      </c>
      <c r="K26" s="18" t="s">
        <v>481</v>
      </c>
      <c r="L26" s="20" t="s">
        <v>481</v>
      </c>
      <c r="M26" s="18" t="s">
        <v>481</v>
      </c>
      <c r="N26" s="20" t="s">
        <v>481</v>
      </c>
      <c r="O26" s="18" t="s">
        <v>481</v>
      </c>
      <c r="P26" s="20" t="s">
        <v>481</v>
      </c>
      <c r="Q26" s="18" t="n">
        <v>410.23425623</v>
      </c>
      <c r="R26" s="20" t="n">
        <v>19.9603731</v>
      </c>
    </row>
    <row r="27" spans="1:18">
      <c r="A27" s="15" t="s">
        <v>502</v>
      </c>
      <c r="B27" s="17" t="n">
        <v>5299</v>
      </c>
      <c r="C27" s="18">
        <f>(17.0/B27*100)</f>
        <v/>
      </c>
      <c r="D27" s="19" t="n">
        <v>5282</v>
      </c>
      <c r="E27" s="18" t="n">
        <v>490.42488295</v>
      </c>
      <c r="F27" s="20" t="n">
        <v>1.6357329</v>
      </c>
      <c r="G27" s="18" t="n">
        <v>436.74333748</v>
      </c>
      <c r="H27" s="20" t="n">
        <v>3.68876591</v>
      </c>
      <c r="I27" s="18" t="s">
        <v>481</v>
      </c>
      <c r="J27" s="20" t="s">
        <v>481</v>
      </c>
      <c r="K27" s="18" t="s">
        <v>481</v>
      </c>
      <c r="L27" s="20" t="s">
        <v>481</v>
      </c>
      <c r="M27" s="18" t="s">
        <v>481</v>
      </c>
      <c r="N27" s="20" t="s">
        <v>481</v>
      </c>
      <c r="O27" s="18" t="s">
        <v>481</v>
      </c>
      <c r="P27" s="20" t="s">
        <v>481</v>
      </c>
      <c r="Q27" s="18" t="n">
        <v>416.01386639</v>
      </c>
      <c r="R27" s="20" t="n">
        <v>19.07129993</v>
      </c>
    </row>
    <row r="28" spans="1:18">
      <c r="A28" s="15" t="s">
        <v>503</v>
      </c>
      <c r="B28" s="17" t="n">
        <v>7568</v>
      </c>
      <c r="C28" s="18">
        <f>(51.0/B28*100)</f>
        <v/>
      </c>
      <c r="D28" s="19" t="n">
        <v>7517</v>
      </c>
      <c r="E28" s="18" t="n">
        <v>431.50161439</v>
      </c>
      <c r="F28" s="20" t="n">
        <v>2.82540412</v>
      </c>
      <c r="G28" s="18" t="n">
        <v>411.97137598</v>
      </c>
      <c r="H28" s="20" t="n">
        <v>2.85692546</v>
      </c>
      <c r="I28" s="18" t="s">
        <v>481</v>
      </c>
      <c r="J28" s="20" t="s">
        <v>481</v>
      </c>
      <c r="K28" s="18" t="s">
        <v>481</v>
      </c>
      <c r="L28" s="20" t="s">
        <v>481</v>
      </c>
      <c r="M28" s="18" t="s">
        <v>481</v>
      </c>
      <c r="N28" s="20" t="s">
        <v>481</v>
      </c>
      <c r="O28" s="18" t="s">
        <v>481</v>
      </c>
      <c r="P28" s="20" t="s">
        <v>481</v>
      </c>
      <c r="Q28" s="18" t="n">
        <v>339.62447064</v>
      </c>
      <c r="R28" s="20" t="n">
        <v>12.15771894</v>
      </c>
    </row>
    <row r="29" spans="1:18">
      <c r="A29" s="15" t="s">
        <v>504</v>
      </c>
      <c r="B29" s="17" t="n">
        <v>5385</v>
      </c>
      <c r="C29" s="18">
        <f>(30.0/B29*100)</f>
        <v/>
      </c>
      <c r="D29" s="19" t="n">
        <v>5355</v>
      </c>
      <c r="E29" s="18" t="n">
        <v>519.66091322</v>
      </c>
      <c r="F29" s="20" t="n">
        <v>2.22492938</v>
      </c>
      <c r="G29" s="18" t="n">
        <v>444.46207436</v>
      </c>
      <c r="H29" s="20" t="n">
        <v>4.84066967</v>
      </c>
      <c r="I29" s="18" t="s">
        <v>481</v>
      </c>
      <c r="J29" s="20" t="s">
        <v>481</v>
      </c>
      <c r="K29" s="18" t="s">
        <v>481</v>
      </c>
      <c r="L29" s="20" t="s">
        <v>481</v>
      </c>
      <c r="M29" s="18" t="s">
        <v>481</v>
      </c>
      <c r="N29" s="20" t="s">
        <v>481</v>
      </c>
      <c r="O29" s="18" t="s">
        <v>481</v>
      </c>
      <c r="P29" s="20" t="s">
        <v>481</v>
      </c>
      <c r="Q29" s="18" t="n">
        <v>372.27850117</v>
      </c>
      <c r="R29" s="20" t="n">
        <v>18.42347318</v>
      </c>
    </row>
    <row r="30" spans="1:18">
      <c r="A30" s="15" t="s">
        <v>505</v>
      </c>
      <c r="B30" s="17" t="n">
        <v>4520</v>
      </c>
      <c r="C30" s="18">
        <f>(96.0/B30*100)</f>
        <v/>
      </c>
      <c r="D30" s="19" t="n">
        <v>4424</v>
      </c>
      <c r="E30" s="18" t="n">
        <v>519.88006636</v>
      </c>
      <c r="F30" s="20" t="n">
        <v>2.74051168</v>
      </c>
      <c r="G30" s="18" t="n">
        <v>475.04789194</v>
      </c>
      <c r="H30" s="20" t="n">
        <v>5.12400548</v>
      </c>
      <c r="I30" s="18" t="s">
        <v>481</v>
      </c>
      <c r="J30" s="20" t="s">
        <v>481</v>
      </c>
      <c r="K30" s="18" t="s">
        <v>481</v>
      </c>
      <c r="L30" s="20" t="s">
        <v>481</v>
      </c>
      <c r="M30" s="18" t="s">
        <v>481</v>
      </c>
      <c r="N30" s="20" t="s">
        <v>481</v>
      </c>
      <c r="O30" s="18" t="s">
        <v>481</v>
      </c>
      <c r="P30" s="20" t="s">
        <v>481</v>
      </c>
      <c r="Q30" s="18" t="n">
        <v>427.4126238</v>
      </c>
      <c r="R30" s="20" t="n">
        <v>11.4808463</v>
      </c>
    </row>
    <row r="31" spans="1:18">
      <c r="A31" s="15" t="s">
        <v>506</v>
      </c>
      <c r="B31" s="17" t="n">
        <v>5456</v>
      </c>
      <c r="C31" s="18">
        <f>(125.0/B31*100)</f>
        <v/>
      </c>
      <c r="D31" s="19" t="n">
        <v>5331</v>
      </c>
      <c r="E31" s="18" t="n">
        <v>521.1252018</v>
      </c>
      <c r="F31" s="20" t="n">
        <v>2.57557687</v>
      </c>
      <c r="G31" s="18" t="n">
        <v>482.64946132</v>
      </c>
      <c r="H31" s="20" t="n">
        <v>5.24285113</v>
      </c>
      <c r="I31" s="18" t="s">
        <v>481</v>
      </c>
      <c r="J31" s="20" t="s">
        <v>481</v>
      </c>
      <c r="K31" s="18" t="s">
        <v>481</v>
      </c>
      <c r="L31" s="20" t="s">
        <v>481</v>
      </c>
      <c r="M31" s="18" t="s">
        <v>481</v>
      </c>
      <c r="N31" s="20" t="s">
        <v>481</v>
      </c>
      <c r="O31" s="18" t="s">
        <v>481</v>
      </c>
      <c r="P31" s="20" t="s">
        <v>481</v>
      </c>
      <c r="Q31" s="18" t="n">
        <v>413.25117487</v>
      </c>
      <c r="R31" s="20" t="n">
        <v>14.6605771</v>
      </c>
    </row>
    <row r="32" spans="1:18">
      <c r="A32" s="15" t="s">
        <v>507</v>
      </c>
      <c r="B32" s="17" t="n">
        <v>4478</v>
      </c>
      <c r="C32" s="18">
        <f>(5.0/B32*100)</f>
        <v/>
      </c>
      <c r="D32" s="19" t="n">
        <v>4473</v>
      </c>
      <c r="E32" s="18" t="n">
        <v>509.16667051</v>
      </c>
      <c r="F32" s="20" t="n">
        <v>2.43696858</v>
      </c>
      <c r="G32" s="18" t="n">
        <v>450.91980847</v>
      </c>
      <c r="H32" s="20" t="n">
        <v>7.46710684</v>
      </c>
      <c r="I32" s="18" t="s">
        <v>481</v>
      </c>
      <c r="J32" s="20" t="s">
        <v>481</v>
      </c>
      <c r="K32" s="18" t="s">
        <v>481</v>
      </c>
      <c r="L32" s="20" t="s">
        <v>481</v>
      </c>
      <c r="M32" s="18" t="s">
        <v>481</v>
      </c>
      <c r="N32" s="20" t="s">
        <v>481</v>
      </c>
      <c r="O32" s="18" t="s">
        <v>481</v>
      </c>
      <c r="P32" s="20" t="s">
        <v>481</v>
      </c>
      <c r="Q32" s="18" t="n">
        <v>410.05816264</v>
      </c>
      <c r="R32" s="20" t="n">
        <v>20.70820806</v>
      </c>
    </row>
    <row r="33" spans="1:18">
      <c r="A33" s="15" t="s">
        <v>508</v>
      </c>
      <c r="B33" s="17" t="n">
        <v>7325</v>
      </c>
      <c r="C33" s="18">
        <f>(74.0/B33*100)</f>
        <v/>
      </c>
      <c r="D33" s="19" t="n">
        <v>7251</v>
      </c>
      <c r="E33" s="18" t="n">
        <v>503.98739048</v>
      </c>
      <c r="F33" s="20" t="n">
        <v>2.69064342</v>
      </c>
      <c r="G33" s="18" t="n">
        <v>458.44919742</v>
      </c>
      <c r="H33" s="20" t="n">
        <v>4.79079815</v>
      </c>
      <c r="I33" s="18" t="s">
        <v>481</v>
      </c>
      <c r="J33" s="20" t="s">
        <v>481</v>
      </c>
      <c r="K33" s="18" t="s">
        <v>481</v>
      </c>
      <c r="L33" s="20" t="s">
        <v>481</v>
      </c>
      <c r="M33" s="18" t="s">
        <v>481</v>
      </c>
      <c r="N33" s="20" t="s">
        <v>481</v>
      </c>
      <c r="O33" s="18" t="s">
        <v>481</v>
      </c>
      <c r="P33" s="20" t="s">
        <v>481</v>
      </c>
      <c r="Q33" s="18" t="n">
        <v>420.54314775</v>
      </c>
      <c r="R33" s="20" t="n">
        <v>15.86286206</v>
      </c>
    </row>
    <row r="34" spans="1:18">
      <c r="A34" s="15" t="s">
        <v>509</v>
      </c>
      <c r="B34" s="17" t="n">
        <v>6350</v>
      </c>
      <c r="C34" s="18">
        <f>(65.0/B34*100)</f>
        <v/>
      </c>
      <c r="D34" s="19" t="n">
        <v>6285</v>
      </c>
      <c r="E34" s="18" t="n">
        <v>471.20588653</v>
      </c>
      <c r="F34" s="20" t="n">
        <v>2.66397512</v>
      </c>
      <c r="G34" s="18" t="n">
        <v>366.98169949</v>
      </c>
      <c r="H34" s="20" t="n">
        <v>4.95439169</v>
      </c>
      <c r="I34" s="18" t="s">
        <v>481</v>
      </c>
      <c r="J34" s="20" t="s">
        <v>481</v>
      </c>
      <c r="K34" s="18" t="s">
        <v>481</v>
      </c>
      <c r="L34" s="20" t="s">
        <v>481</v>
      </c>
      <c r="M34" s="18" t="s">
        <v>481</v>
      </c>
      <c r="N34" s="20" t="s">
        <v>481</v>
      </c>
      <c r="O34" s="18" t="s">
        <v>481</v>
      </c>
      <c r="P34" s="20" t="s">
        <v>481</v>
      </c>
      <c r="Q34" s="18" t="n">
        <v>295.75179623</v>
      </c>
      <c r="R34" s="20" t="n">
        <v>11.07279451</v>
      </c>
    </row>
    <row r="35" spans="1:18">
      <c r="A35" s="15" t="s">
        <v>510</v>
      </c>
      <c r="B35" s="17" t="n">
        <v>6406</v>
      </c>
      <c r="C35" s="18">
        <f>(36.0/B35*100)</f>
        <v/>
      </c>
      <c r="D35" s="19" t="n">
        <v>6370</v>
      </c>
      <c r="E35" s="18" t="n">
        <v>511.18796074</v>
      </c>
      <c r="F35" s="20" t="n">
        <v>1.46660969</v>
      </c>
      <c r="G35" s="18" t="n">
        <v>475.20405868</v>
      </c>
      <c r="H35" s="20" t="n">
        <v>4.66225859</v>
      </c>
      <c r="I35" s="18" t="s">
        <v>481</v>
      </c>
      <c r="J35" s="20" t="s">
        <v>481</v>
      </c>
      <c r="K35" s="18" t="s">
        <v>481</v>
      </c>
      <c r="L35" s="20" t="s">
        <v>481</v>
      </c>
      <c r="M35" s="18" t="s">
        <v>481</v>
      </c>
      <c r="N35" s="20" t="s">
        <v>481</v>
      </c>
      <c r="O35" s="18" t="s">
        <v>481</v>
      </c>
      <c r="P35" s="20" t="s">
        <v>481</v>
      </c>
      <c r="Q35" s="18" t="n">
        <v>394.00427892</v>
      </c>
      <c r="R35" s="20" t="n">
        <v>13.98453626</v>
      </c>
    </row>
    <row r="36" spans="1:18">
      <c r="A36" s="15" t="s">
        <v>511</v>
      </c>
      <c r="B36" s="17" t="n">
        <v>6736</v>
      </c>
      <c r="C36" s="18">
        <f>(26.0/B36*100)</f>
        <v/>
      </c>
      <c r="D36" s="19" t="n">
        <v>6710</v>
      </c>
      <c r="E36" s="18" t="n">
        <v>499.75851953</v>
      </c>
      <c r="F36" s="20" t="n">
        <v>2.23063123</v>
      </c>
      <c r="G36" s="18" t="n">
        <v>482.29822964</v>
      </c>
      <c r="H36" s="20" t="n">
        <v>4.35609497</v>
      </c>
      <c r="I36" s="18" t="s">
        <v>481</v>
      </c>
      <c r="J36" s="20" t="s">
        <v>481</v>
      </c>
      <c r="K36" s="18" t="s">
        <v>481</v>
      </c>
      <c r="L36" s="20" t="s">
        <v>481</v>
      </c>
      <c r="M36" s="18" t="s">
        <v>481</v>
      </c>
      <c r="N36" s="20" t="s">
        <v>481</v>
      </c>
      <c r="O36" s="18" t="s">
        <v>481</v>
      </c>
      <c r="P36" s="20" t="s">
        <v>481</v>
      </c>
      <c r="Q36" s="18" t="n">
        <v>386.9021456</v>
      </c>
      <c r="R36" s="20" t="n">
        <v>23.25092898</v>
      </c>
    </row>
    <row r="37" spans="1:18">
      <c r="A37" s="15" t="s">
        <v>512</v>
      </c>
      <c r="B37" s="17" t="n">
        <v>5458</v>
      </c>
      <c r="C37" s="18">
        <f>(62.0/B37*100)</f>
        <v/>
      </c>
      <c r="D37" s="19" t="n">
        <v>5396</v>
      </c>
      <c r="E37" s="18" t="n">
        <v>508.92809572</v>
      </c>
      <c r="F37" s="20" t="n">
        <v>3.68787683</v>
      </c>
      <c r="G37" s="18" t="n">
        <v>490.26925301</v>
      </c>
      <c r="H37" s="20" t="n">
        <v>4.14748293</v>
      </c>
      <c r="I37" s="18" t="s">
        <v>481</v>
      </c>
      <c r="J37" s="20" t="s">
        <v>481</v>
      </c>
      <c r="K37" s="18" t="s">
        <v>481</v>
      </c>
      <c r="L37" s="20" t="s">
        <v>481</v>
      </c>
      <c r="M37" s="18" t="s">
        <v>481</v>
      </c>
      <c r="N37" s="20" t="s">
        <v>481</v>
      </c>
      <c r="O37" s="18" t="s">
        <v>481</v>
      </c>
      <c r="P37" s="20" t="s">
        <v>481</v>
      </c>
      <c r="Q37" s="18" t="n">
        <v>396.94363399</v>
      </c>
      <c r="R37" s="20" t="n">
        <v>9.161349550000001</v>
      </c>
    </row>
    <row r="38" spans="1:18">
      <c r="A38" s="15" t="s">
        <v>513</v>
      </c>
      <c r="B38" s="17" t="n">
        <v>5860</v>
      </c>
      <c r="C38" s="18">
        <f>(16.0/B38*100)</f>
        <v/>
      </c>
      <c r="D38" s="19" t="n">
        <v>5844</v>
      </c>
      <c r="E38" s="18" t="n">
        <v>503.55552027</v>
      </c>
      <c r="F38" s="20" t="n">
        <v>3.05797193</v>
      </c>
      <c r="G38" s="18" t="n">
        <v>456.29983677</v>
      </c>
      <c r="H38" s="20" t="n">
        <v>4.25191931</v>
      </c>
      <c r="I38" s="18" t="s">
        <v>481</v>
      </c>
      <c r="J38" s="20" t="s">
        <v>481</v>
      </c>
      <c r="K38" s="18" t="s">
        <v>481</v>
      </c>
      <c r="L38" s="20" t="s">
        <v>481</v>
      </c>
      <c r="M38" s="18" t="s">
        <v>481</v>
      </c>
      <c r="N38" s="20" t="s">
        <v>481</v>
      </c>
      <c r="O38" s="18" t="s">
        <v>481</v>
      </c>
      <c r="P38" s="20" t="s">
        <v>481</v>
      </c>
      <c r="Q38" s="18" t="n">
        <v>387.21266619</v>
      </c>
      <c r="R38" s="20" t="n">
        <v>12.04102726</v>
      </c>
    </row>
    <row r="39" spans="1:18">
      <c r="A39" s="15" t="s">
        <v>514</v>
      </c>
      <c r="B39" s="17" t="n">
        <v>5895</v>
      </c>
      <c r="C39" s="18">
        <f>(30.0/B39*100)</f>
        <v/>
      </c>
      <c r="D39" s="19" t="n">
        <v>5865</v>
      </c>
      <c r="E39" s="18" t="n">
        <v>439.12418884</v>
      </c>
      <c r="F39" s="20" t="n">
        <v>3.9871776</v>
      </c>
      <c r="G39" s="18" t="n">
        <v>386.4886082</v>
      </c>
      <c r="H39" s="20" t="n">
        <v>4.32262444</v>
      </c>
      <c r="I39" s="18" t="s">
        <v>481</v>
      </c>
      <c r="J39" s="20" t="s">
        <v>481</v>
      </c>
      <c r="K39" s="18" t="s">
        <v>481</v>
      </c>
      <c r="L39" s="20" t="s">
        <v>481</v>
      </c>
      <c r="M39" s="18" t="s">
        <v>481</v>
      </c>
      <c r="N39" s="20" t="s">
        <v>481</v>
      </c>
      <c r="O39" s="18" t="s">
        <v>481</v>
      </c>
      <c r="P39" s="20" t="s">
        <v>481</v>
      </c>
      <c r="Q39" s="18" t="n">
        <v>354.06818387</v>
      </c>
      <c r="R39" s="20" t="n">
        <v>9.66453445</v>
      </c>
    </row>
    <row r="40" spans="1:18">
      <c r="A40" s="15" t="s">
        <v>515</v>
      </c>
      <c r="B40" s="17" t="n">
        <v>14157</v>
      </c>
      <c r="C40" s="18">
        <f>(264.0/B40*100)</f>
        <v/>
      </c>
      <c r="D40" s="19" t="n">
        <v>13893</v>
      </c>
      <c r="E40" s="18" t="n">
        <v>505.46829102</v>
      </c>
      <c r="F40" s="20" t="n">
        <v>2.72897385</v>
      </c>
      <c r="G40" s="18" t="n">
        <v>444.80663072</v>
      </c>
      <c r="H40" s="20" t="n">
        <v>5.63024548</v>
      </c>
      <c r="I40" s="18" t="s">
        <v>481</v>
      </c>
      <c r="J40" s="20" t="s">
        <v>481</v>
      </c>
      <c r="K40" s="18" t="s">
        <v>481</v>
      </c>
      <c r="L40" s="20" t="s">
        <v>481</v>
      </c>
      <c r="M40" s="18" t="s">
        <v>481</v>
      </c>
      <c r="N40" s="20" t="s">
        <v>481</v>
      </c>
      <c r="O40" s="18" t="s">
        <v>481</v>
      </c>
      <c r="P40" s="20" t="s">
        <v>481</v>
      </c>
      <c r="Q40" s="18" t="n">
        <v>397.55464399</v>
      </c>
      <c r="R40" s="20" t="n">
        <v>9.79045576</v>
      </c>
    </row>
    <row r="41" spans="1:18">
      <c r="A41" s="15" t="s">
        <v>516</v>
      </c>
      <c r="B41" s="17" t="n">
        <v>5712</v>
      </c>
      <c r="C41" s="18">
        <f>(40.0/B41*100)</f>
        <v/>
      </c>
      <c r="D41" s="19" t="n">
        <v>5672</v>
      </c>
      <c r="E41" s="18" t="n">
        <v>503.31467006</v>
      </c>
      <c r="F41" s="20" t="n">
        <v>3.33718312</v>
      </c>
      <c r="G41" s="18" t="n">
        <v>488.02885722</v>
      </c>
      <c r="H41" s="20" t="n">
        <v>4.60876134</v>
      </c>
      <c r="I41" s="18" t="s">
        <v>481</v>
      </c>
      <c r="J41" s="20" t="s">
        <v>481</v>
      </c>
      <c r="K41" s="18" t="s">
        <v>481</v>
      </c>
      <c r="L41" s="20" t="s">
        <v>481</v>
      </c>
      <c r="M41" s="18" t="s">
        <v>481</v>
      </c>
      <c r="N41" s="20" t="s">
        <v>481</v>
      </c>
      <c r="O41" s="18" t="s">
        <v>481</v>
      </c>
      <c r="P41" s="20" t="s">
        <v>481</v>
      </c>
      <c r="Q41" s="18" t="n">
        <v>410.2530837</v>
      </c>
      <c r="R41" s="20" t="n">
        <v>13.61543185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357.70749938</v>
      </c>
      <c r="F45" s="20" t="n">
        <v>3.38051916</v>
      </c>
      <c r="G45" s="18" t="n">
        <v>338.26259053</v>
      </c>
      <c r="H45" s="20" t="n">
        <v>3.83814078</v>
      </c>
      <c r="I45" s="18" t="s">
        <v>481</v>
      </c>
      <c r="J45" s="20" t="s">
        <v>481</v>
      </c>
      <c r="K45" s="18" t="s">
        <v>481</v>
      </c>
      <c r="L45" s="20" t="s">
        <v>481</v>
      </c>
      <c r="M45" s="18" t="s">
        <v>481</v>
      </c>
      <c r="N45" s="20" t="s">
        <v>481</v>
      </c>
      <c r="O45" s="18" t="n">
        <v>352.0859347</v>
      </c>
      <c r="P45" s="20" t="n">
        <v>25.18051559</v>
      </c>
      <c r="Q45" s="18" t="n">
        <v>328.4812967</v>
      </c>
      <c r="R45" s="20" t="n">
        <v>4.51965627</v>
      </c>
    </row>
    <row r="46" spans="1:18">
      <c r="A46" s="15" t="s">
        <v>521</v>
      </c>
      <c r="B46" s="17" t="n">
        <v>23141</v>
      </c>
      <c r="C46" s="18">
        <f>(1129.0/B46*100)</f>
        <v/>
      </c>
      <c r="D46" s="19" t="n">
        <v>22012</v>
      </c>
      <c r="E46" s="18" t="n">
        <v>415.05169432</v>
      </c>
      <c r="F46" s="20" t="n">
        <v>2.87679418</v>
      </c>
      <c r="G46" s="18" t="n">
        <v>400.65992103</v>
      </c>
      <c r="H46" s="20" t="n">
        <v>3.63197184</v>
      </c>
      <c r="I46" s="18" t="s">
        <v>481</v>
      </c>
      <c r="J46" s="20" t="s">
        <v>481</v>
      </c>
      <c r="K46" s="18" t="s">
        <v>481</v>
      </c>
      <c r="L46" s="20" t="s">
        <v>481</v>
      </c>
      <c r="M46" s="18" t="s">
        <v>481</v>
      </c>
      <c r="N46" s="20" t="s">
        <v>481</v>
      </c>
      <c r="O46" s="18" t="s">
        <v>481</v>
      </c>
      <c r="P46" s="20" t="s">
        <v>481</v>
      </c>
      <c r="Q46" s="18" t="n">
        <v>325.49969627</v>
      </c>
      <c r="R46" s="20" t="n">
        <v>5.35121388</v>
      </c>
    </row>
    <row r="47" spans="1:18">
      <c r="A47" s="15" t="s">
        <v>522</v>
      </c>
      <c r="B47" s="17" t="n">
        <v>5928</v>
      </c>
      <c r="C47" s="18">
        <f>(70.0/B47*100)</f>
        <v/>
      </c>
      <c r="D47" s="19" t="n">
        <v>5858</v>
      </c>
      <c r="E47" s="18" t="n">
        <v>450.70478815</v>
      </c>
      <c r="F47" s="20" t="n">
        <v>4.65533535</v>
      </c>
      <c r="G47" s="18" t="n">
        <v>377.36515419</v>
      </c>
      <c r="H47" s="20" t="n">
        <v>6.40338034</v>
      </c>
      <c r="I47" s="18" t="s">
        <v>481</v>
      </c>
      <c r="J47" s="20" t="s">
        <v>481</v>
      </c>
      <c r="K47" s="18" t="s">
        <v>481</v>
      </c>
      <c r="L47" s="20" t="s">
        <v>481</v>
      </c>
      <c r="M47" s="18" t="s">
        <v>481</v>
      </c>
      <c r="N47" s="20" t="s">
        <v>481</v>
      </c>
      <c r="O47" s="18" t="s">
        <v>481</v>
      </c>
      <c r="P47" s="20" t="s">
        <v>481</v>
      </c>
      <c r="Q47" s="18" t="n">
        <v>305.0056473</v>
      </c>
      <c r="R47" s="20" t="n">
        <v>8.472288020000001</v>
      </c>
    </row>
    <row r="48" spans="1:18">
      <c r="A48" s="15" t="s">
        <v>523</v>
      </c>
      <c r="B48" s="17" t="n">
        <v>9841</v>
      </c>
      <c r="C48" s="18">
        <f>(7.0/B48*100)</f>
        <v/>
      </c>
      <c r="D48" s="19" t="n">
        <v>9834</v>
      </c>
      <c r="E48" s="18" t="n">
        <v>517.57617865</v>
      </c>
      <c r="F48" s="20" t="n">
        <v>4.76537143</v>
      </c>
      <c r="G48" s="18" t="n">
        <v>406.35051957</v>
      </c>
      <c r="H48" s="20" t="n">
        <v>5.90811425</v>
      </c>
      <c r="I48" s="18" t="s">
        <v>481</v>
      </c>
      <c r="J48" s="20" t="s">
        <v>481</v>
      </c>
      <c r="K48" s="18" t="s">
        <v>481</v>
      </c>
      <c r="L48" s="20" t="s">
        <v>481</v>
      </c>
      <c r="M48" s="18" t="s">
        <v>481</v>
      </c>
      <c r="N48" s="20" t="s">
        <v>481</v>
      </c>
      <c r="O48" s="18" t="s">
        <v>481</v>
      </c>
      <c r="P48" s="20" t="s">
        <v>481</v>
      </c>
      <c r="Q48" s="18" t="n">
        <v>395.92713516</v>
      </c>
      <c r="R48" s="20" t="n">
        <v>21.24026695</v>
      </c>
    </row>
    <row r="49" spans="1:18">
      <c r="A49" s="15" t="s">
        <v>524</v>
      </c>
      <c r="B49" s="17" t="n">
        <v>6349</v>
      </c>
      <c r="C49" s="18">
        <f>(56.0/B49*100)</f>
        <v/>
      </c>
      <c r="D49" s="19" t="n">
        <v>6293</v>
      </c>
      <c r="E49" s="18" t="n">
        <v>433.85026592</v>
      </c>
      <c r="F49" s="20" t="n">
        <v>3.41967828</v>
      </c>
      <c r="G49" s="18" t="n">
        <v>407.43066501</v>
      </c>
      <c r="H49" s="20" t="n">
        <v>3.401067</v>
      </c>
      <c r="I49" s="18" t="s">
        <v>481</v>
      </c>
      <c r="J49" s="20" t="s">
        <v>481</v>
      </c>
      <c r="K49" s="18" t="s">
        <v>481</v>
      </c>
      <c r="L49" s="20" t="s">
        <v>481</v>
      </c>
      <c r="M49" s="18" t="s">
        <v>481</v>
      </c>
      <c r="N49" s="20" t="s">
        <v>481</v>
      </c>
      <c r="O49" s="18" t="s">
        <v>481</v>
      </c>
      <c r="P49" s="20" t="s">
        <v>481</v>
      </c>
      <c r="Q49" s="18" t="n">
        <v>344.04274222</v>
      </c>
      <c r="R49" s="20" t="n">
        <v>12.59273605</v>
      </c>
    </row>
    <row r="50" spans="1:18">
      <c r="A50" s="15" t="s">
        <v>525</v>
      </c>
      <c r="B50" s="17" t="n">
        <v>11795</v>
      </c>
      <c r="C50" s="18">
        <f>(218.0/B50*100)</f>
        <v/>
      </c>
      <c r="D50" s="19" t="n">
        <v>11577</v>
      </c>
      <c r="E50" s="18" t="n">
        <v>430.24864427</v>
      </c>
      <c r="F50" s="20" t="n">
        <v>3.00828326</v>
      </c>
      <c r="G50" s="18" t="n">
        <v>410.71736143</v>
      </c>
      <c r="H50" s="20" t="n">
        <v>3.58885339</v>
      </c>
      <c r="I50" s="18" t="s">
        <v>481</v>
      </c>
      <c r="J50" s="20" t="s">
        <v>481</v>
      </c>
      <c r="K50" s="18" t="s">
        <v>481</v>
      </c>
      <c r="L50" s="20" t="s">
        <v>481</v>
      </c>
      <c r="M50" s="18" t="s">
        <v>481</v>
      </c>
      <c r="N50" s="20" t="s">
        <v>481</v>
      </c>
      <c r="O50" s="18" t="s">
        <v>481</v>
      </c>
      <c r="P50" s="20" t="s">
        <v>481</v>
      </c>
      <c r="Q50" s="18" t="n">
        <v>335.4753051</v>
      </c>
      <c r="R50" s="20" t="n">
        <v>11.39564293</v>
      </c>
    </row>
    <row r="51" spans="1:18">
      <c r="A51" s="15" t="s">
        <v>526</v>
      </c>
      <c r="B51" s="17" t="n">
        <v>6866</v>
      </c>
      <c r="C51" s="18">
        <f>(116.0/B51*100)</f>
        <v/>
      </c>
      <c r="D51" s="19" t="n">
        <v>6750</v>
      </c>
      <c r="E51" s="18" t="n">
        <v>433.5664226</v>
      </c>
      <c r="F51" s="20" t="n">
        <v>2.94972981</v>
      </c>
      <c r="G51" s="18" t="n">
        <v>421.85418968</v>
      </c>
      <c r="H51" s="20" t="n">
        <v>3.11521035</v>
      </c>
      <c r="I51" s="18" t="s">
        <v>481</v>
      </c>
      <c r="J51" s="20" t="s">
        <v>481</v>
      </c>
      <c r="K51" s="18" t="s">
        <v>481</v>
      </c>
      <c r="L51" s="20" t="s">
        <v>481</v>
      </c>
      <c r="M51" s="18" t="s">
        <v>481</v>
      </c>
      <c r="N51" s="20" t="s">
        <v>481</v>
      </c>
      <c r="O51" s="18" t="s">
        <v>481</v>
      </c>
      <c r="P51" s="20" t="s">
        <v>481</v>
      </c>
      <c r="Q51" s="18" t="n">
        <v>372.86028344</v>
      </c>
      <c r="R51" s="20" t="n">
        <v>8.17756769</v>
      </c>
    </row>
    <row r="52" spans="1:18">
      <c r="A52" s="15" t="s">
        <v>527</v>
      </c>
      <c r="B52" s="17" t="n">
        <v>5809</v>
      </c>
      <c r="C52" s="18">
        <f>(71.0/B52*100)</f>
        <v/>
      </c>
      <c r="D52" s="19" t="n">
        <v>5738</v>
      </c>
      <c r="E52" s="18" t="n">
        <v>494.49284511</v>
      </c>
      <c r="F52" s="20" t="n">
        <v>2.67435474</v>
      </c>
      <c r="G52" s="18" t="n">
        <v>450.78503223</v>
      </c>
      <c r="H52" s="20" t="n">
        <v>4.81779019</v>
      </c>
      <c r="I52" s="18" t="s">
        <v>481</v>
      </c>
      <c r="J52" s="20" t="s">
        <v>481</v>
      </c>
      <c r="K52" s="18" t="s">
        <v>481</v>
      </c>
      <c r="L52" s="20" t="s">
        <v>481</v>
      </c>
      <c r="M52" s="18" t="s">
        <v>481</v>
      </c>
      <c r="N52" s="20" t="s">
        <v>481</v>
      </c>
      <c r="O52" s="18" t="s">
        <v>481</v>
      </c>
      <c r="P52" s="20" t="s">
        <v>481</v>
      </c>
      <c r="Q52" s="18" t="n">
        <v>383.5226629</v>
      </c>
      <c r="R52" s="20" t="n">
        <v>8.28159657</v>
      </c>
    </row>
    <row r="53" spans="1:18">
      <c r="A53" s="15" t="s">
        <v>528</v>
      </c>
      <c r="B53" s="17" t="n">
        <v>5571</v>
      </c>
      <c r="C53" s="18">
        <f>(84.0/B53*100)</f>
        <v/>
      </c>
      <c r="D53" s="19" t="n">
        <v>5487</v>
      </c>
      <c r="E53" s="18" t="n">
        <v>453.88606912</v>
      </c>
      <c r="F53" s="20" t="n">
        <v>1.94433937</v>
      </c>
      <c r="G53" s="18" t="n">
        <v>409.77533481</v>
      </c>
      <c r="H53" s="20" t="n">
        <v>3.66609478</v>
      </c>
      <c r="I53" s="18" t="s">
        <v>481</v>
      </c>
      <c r="J53" s="20" t="s">
        <v>481</v>
      </c>
      <c r="K53" s="18" t="s">
        <v>481</v>
      </c>
      <c r="L53" s="20" t="s">
        <v>481</v>
      </c>
      <c r="M53" s="18" t="s">
        <v>481</v>
      </c>
      <c r="N53" s="20" t="s">
        <v>481</v>
      </c>
      <c r="O53" s="18" t="s">
        <v>481</v>
      </c>
      <c r="P53" s="20" t="s">
        <v>481</v>
      </c>
      <c r="Q53" s="18" t="n">
        <v>339.77692902</v>
      </c>
      <c r="R53" s="20" t="n">
        <v>9.11973411</v>
      </c>
    </row>
    <row r="54" spans="1:18">
      <c r="A54" s="15" t="s">
        <v>529</v>
      </c>
      <c r="B54" s="17" t="n">
        <v>4740</v>
      </c>
      <c r="C54" s="18">
        <f>(38.0/B54*100)</f>
        <v/>
      </c>
      <c r="D54" s="19" t="n">
        <v>4702</v>
      </c>
      <c r="E54" s="18" t="n">
        <v>362.48252138</v>
      </c>
      <c r="F54" s="20" t="n">
        <v>3.16165453</v>
      </c>
      <c r="G54" s="18" t="n">
        <v>348.37646237</v>
      </c>
      <c r="H54" s="20" t="n">
        <v>5.7613766</v>
      </c>
      <c r="I54" s="18" t="s">
        <v>481</v>
      </c>
      <c r="J54" s="20" t="s">
        <v>481</v>
      </c>
      <c r="K54" s="18" t="s">
        <v>481</v>
      </c>
      <c r="L54" s="20" t="s">
        <v>481</v>
      </c>
      <c r="M54" s="18" t="s">
        <v>481</v>
      </c>
      <c r="N54" s="20" t="s">
        <v>481</v>
      </c>
      <c r="O54" s="18" t="s">
        <v>481</v>
      </c>
      <c r="P54" s="20" t="s">
        <v>481</v>
      </c>
      <c r="Q54" s="18" t="n">
        <v>304.35188549</v>
      </c>
      <c r="R54" s="20" t="n">
        <v>6.11899899</v>
      </c>
    </row>
    <row r="55" spans="1:18">
      <c r="A55" s="15" t="s">
        <v>530</v>
      </c>
      <c r="B55" s="17" t="n">
        <v>5316</v>
      </c>
      <c r="C55" s="18">
        <f>(22.0/B55*100)</f>
        <v/>
      </c>
      <c r="D55" s="19" t="n">
        <v>5294</v>
      </c>
      <c r="E55" s="18" t="n">
        <v>409.07849372</v>
      </c>
      <c r="F55" s="20" t="n">
        <v>2.91603333</v>
      </c>
      <c r="G55" s="18" t="n">
        <v>358.03350701</v>
      </c>
      <c r="H55" s="20" t="n">
        <v>7.1110215</v>
      </c>
      <c r="I55" s="18" t="s">
        <v>481</v>
      </c>
      <c r="J55" s="20" t="s">
        <v>481</v>
      </c>
      <c r="K55" s="18" t="s">
        <v>481</v>
      </c>
      <c r="L55" s="20" t="s">
        <v>481</v>
      </c>
      <c r="M55" s="18" t="n">
        <v>495.7153</v>
      </c>
      <c r="N55" s="20" t="n">
        <v>72.06416769</v>
      </c>
      <c r="O55" s="18" t="n">
        <v>298.99785251</v>
      </c>
      <c r="P55" s="20" t="n">
        <v>57.77124527</v>
      </c>
      <c r="Q55" s="18" t="n">
        <v>297.73423797</v>
      </c>
      <c r="R55" s="20" t="n">
        <v>11.13575838</v>
      </c>
    </row>
    <row r="56" spans="1:18">
      <c r="A56" s="15" t="s">
        <v>531</v>
      </c>
      <c r="B56" s="17" t="n">
        <v>5359</v>
      </c>
      <c r="C56" s="18">
        <f>(76.0/B56*100)</f>
        <v/>
      </c>
      <c r="D56" s="19" t="n">
        <v>5283</v>
      </c>
      <c r="E56" s="18" t="n">
        <v>536.93467661</v>
      </c>
      <c r="F56" s="20" t="n">
        <v>2.59348632</v>
      </c>
      <c r="G56" s="18" t="n">
        <v>488.22830985</v>
      </c>
      <c r="H56" s="20" t="n">
        <v>3.72696027</v>
      </c>
      <c r="I56" s="18" t="s">
        <v>481</v>
      </c>
      <c r="J56" s="20" t="s">
        <v>481</v>
      </c>
      <c r="K56" s="18" t="s">
        <v>481</v>
      </c>
      <c r="L56" s="20" t="s">
        <v>481</v>
      </c>
      <c r="M56" s="18" t="s">
        <v>481</v>
      </c>
      <c r="N56" s="20" t="s">
        <v>481</v>
      </c>
      <c r="O56" s="18" t="s">
        <v>481</v>
      </c>
      <c r="P56" s="20" t="s">
        <v>481</v>
      </c>
      <c r="Q56" s="18" t="n">
        <v>467.91808873</v>
      </c>
      <c r="R56" s="20" t="n">
        <v>19.87891094</v>
      </c>
    </row>
    <row r="57" spans="1:18">
      <c r="A57" s="15" t="s">
        <v>532</v>
      </c>
      <c r="B57" s="17" t="n">
        <v>6513</v>
      </c>
      <c r="C57" s="18">
        <f>(0.0/B57*100)</f>
        <v/>
      </c>
      <c r="D57" s="19" t="n">
        <v>6513</v>
      </c>
      <c r="E57" s="18" t="n">
        <v>402.61331928</v>
      </c>
      <c r="F57" s="20" t="n">
        <v>2.79422755</v>
      </c>
      <c r="G57" s="18" t="n">
        <v>364.44088063</v>
      </c>
      <c r="H57" s="20" t="n">
        <v>4.76094878</v>
      </c>
      <c r="I57" s="18" t="s">
        <v>481</v>
      </c>
      <c r="J57" s="20" t="s">
        <v>481</v>
      </c>
      <c r="K57" s="18" t="s">
        <v>481</v>
      </c>
      <c r="L57" s="20" t="s">
        <v>481</v>
      </c>
      <c r="M57" s="18" t="s">
        <v>481</v>
      </c>
      <c r="N57" s="20" t="s">
        <v>481</v>
      </c>
      <c r="O57" s="18" t="n">
        <v>273.288</v>
      </c>
      <c r="P57" s="20" t="n">
        <v>43.16667239</v>
      </c>
      <c r="Q57" s="18" t="n">
        <v>350.73895581</v>
      </c>
      <c r="R57" s="20" t="n">
        <v>12.27236667</v>
      </c>
    </row>
    <row r="58" spans="1:18">
      <c r="A58" s="15" t="s">
        <v>533</v>
      </c>
      <c r="B58" s="17" t="n">
        <v>7267</v>
      </c>
      <c r="C58" s="18">
        <f>(10.0/B58*100)</f>
        <v/>
      </c>
      <c r="D58" s="19" t="n">
        <v>7257</v>
      </c>
      <c r="E58" s="18" t="n">
        <v>419.9200967</v>
      </c>
      <c r="F58" s="20" t="n">
        <v>3.03608305</v>
      </c>
      <c r="G58" s="18" t="n">
        <v>394.42235992</v>
      </c>
      <c r="H58" s="20" t="n">
        <v>3.44568727</v>
      </c>
      <c r="I58" s="18" t="s">
        <v>481</v>
      </c>
      <c r="J58" s="20" t="s">
        <v>481</v>
      </c>
      <c r="K58" s="18" t="s">
        <v>481</v>
      </c>
      <c r="L58" s="20" t="s">
        <v>481</v>
      </c>
      <c r="M58" s="18" t="s">
        <v>481</v>
      </c>
      <c r="N58" s="20" t="s">
        <v>481</v>
      </c>
      <c r="O58" s="18" t="n">
        <v>316.53987023</v>
      </c>
      <c r="P58" s="20" t="n">
        <v>19.2999384</v>
      </c>
      <c r="Q58" s="18" t="n">
        <v>340.10792682</v>
      </c>
      <c r="R58" s="20" t="n">
        <v>10.62452764</v>
      </c>
    </row>
    <row r="59" spans="1:18">
      <c r="A59" s="15" t="s">
        <v>534</v>
      </c>
      <c r="B59" s="17" t="n">
        <v>4826</v>
      </c>
      <c r="C59" s="18">
        <f>(26.0/B59*100)</f>
        <v/>
      </c>
      <c r="D59" s="19" t="n">
        <v>4800</v>
      </c>
      <c r="E59" s="18" t="n">
        <v>349.94471534</v>
      </c>
      <c r="F59" s="20" t="n">
        <v>1.73247506</v>
      </c>
      <c r="G59" s="18" t="n">
        <v>354.18685852</v>
      </c>
      <c r="H59" s="20" t="n">
        <v>3.5887232</v>
      </c>
      <c r="I59" s="18" t="s">
        <v>481</v>
      </c>
      <c r="J59" s="20" t="s">
        <v>481</v>
      </c>
      <c r="K59" s="18" t="s">
        <v>481</v>
      </c>
      <c r="L59" s="20" t="s">
        <v>481</v>
      </c>
      <c r="M59" s="18" t="s">
        <v>481</v>
      </c>
      <c r="N59" s="20" t="s">
        <v>481</v>
      </c>
      <c r="O59" s="18" t="n">
        <v>279.7511804</v>
      </c>
      <c r="P59" s="20" t="n">
        <v>26.92289228</v>
      </c>
      <c r="Q59" s="18" t="n">
        <v>259.53908626</v>
      </c>
      <c r="R59" s="20" t="n">
        <v>7.83634903</v>
      </c>
    </row>
    <row r="60" spans="1:18">
      <c r="A60" s="15" t="s">
        <v>535</v>
      </c>
      <c r="B60" s="17" t="n">
        <v>4546</v>
      </c>
      <c r="C60" s="18">
        <f>(15.0/B60*100)</f>
        <v/>
      </c>
      <c r="D60" s="19" t="n">
        <v>4531</v>
      </c>
      <c r="E60" s="18" t="n">
        <v>357.31465937</v>
      </c>
      <c r="F60" s="20" t="n">
        <v>4.70918063</v>
      </c>
      <c r="G60" s="18" t="n">
        <v>317.91023712</v>
      </c>
      <c r="H60" s="20" t="n">
        <v>6.87692972</v>
      </c>
      <c r="I60" s="18" t="s">
        <v>481</v>
      </c>
      <c r="J60" s="20" t="s">
        <v>481</v>
      </c>
      <c r="K60" s="18" t="s">
        <v>481</v>
      </c>
      <c r="L60" s="20" t="s">
        <v>481</v>
      </c>
      <c r="M60" s="18" t="s">
        <v>481</v>
      </c>
      <c r="N60" s="20" t="s">
        <v>481</v>
      </c>
      <c r="O60" s="18" t="n">
        <v>219.40915012</v>
      </c>
      <c r="P60" s="20" t="n">
        <v>27.208987</v>
      </c>
      <c r="Q60" s="18" t="n">
        <v>278.10223528</v>
      </c>
      <c r="R60" s="20" t="n">
        <v>12.34132201</v>
      </c>
    </row>
    <row r="61" spans="1:18">
      <c r="A61" s="15" t="s">
        <v>536</v>
      </c>
      <c r="B61" s="17" t="n">
        <v>6525</v>
      </c>
      <c r="C61" s="18">
        <f>(135.0/B61*100)</f>
        <v/>
      </c>
      <c r="D61" s="19" t="n">
        <v>6390</v>
      </c>
      <c r="E61" s="18" t="n">
        <v>480.43983271</v>
      </c>
      <c r="F61" s="20" t="n">
        <v>2.56963097</v>
      </c>
      <c r="G61" s="18" t="n">
        <v>421.33155335</v>
      </c>
      <c r="H61" s="20" t="n">
        <v>5.51097417</v>
      </c>
      <c r="I61" s="18" t="s">
        <v>481</v>
      </c>
      <c r="J61" s="20" t="s">
        <v>481</v>
      </c>
      <c r="K61" s="18" t="s">
        <v>481</v>
      </c>
      <c r="L61" s="20" t="s">
        <v>481</v>
      </c>
      <c r="M61" s="18" t="s">
        <v>481</v>
      </c>
      <c r="N61" s="20" t="s">
        <v>481</v>
      </c>
      <c r="O61" s="18" t="s">
        <v>481</v>
      </c>
      <c r="P61" s="20" t="s">
        <v>481</v>
      </c>
      <c r="Q61" s="18" t="n">
        <v>363.46702837</v>
      </c>
      <c r="R61" s="20" t="n">
        <v>10.82618919</v>
      </c>
    </row>
    <row r="62" spans="1:18">
      <c r="A62" s="15" t="s">
        <v>537</v>
      </c>
      <c r="B62" s="17" t="n">
        <v>4476</v>
      </c>
      <c r="C62" s="18">
        <f>(3.0/B62*100)</f>
        <v/>
      </c>
      <c r="D62" s="19" t="n">
        <v>4473</v>
      </c>
      <c r="E62" s="18" t="n">
        <v>515.21350822</v>
      </c>
      <c r="F62" s="20" t="n">
        <v>1.63219413</v>
      </c>
      <c r="G62" s="18" t="n">
        <v>494.02071163</v>
      </c>
      <c r="H62" s="20" t="n">
        <v>2.47441842</v>
      </c>
      <c r="I62" s="18" t="s">
        <v>481</v>
      </c>
      <c r="J62" s="20" t="s">
        <v>481</v>
      </c>
      <c r="K62" s="18" t="s">
        <v>481</v>
      </c>
      <c r="L62" s="20" t="s">
        <v>481</v>
      </c>
      <c r="M62" s="18" t="s">
        <v>481</v>
      </c>
      <c r="N62" s="20" t="s">
        <v>481</v>
      </c>
      <c r="O62" s="18" t="s">
        <v>481</v>
      </c>
      <c r="P62" s="20" t="s">
        <v>481</v>
      </c>
      <c r="Q62" s="18" t="n">
        <v>440.26764453</v>
      </c>
      <c r="R62" s="20" t="n">
        <v>20.58887535</v>
      </c>
    </row>
    <row r="63" spans="1:18">
      <c r="A63" s="15" t="s">
        <v>538</v>
      </c>
      <c r="B63" s="17" t="n">
        <v>5324</v>
      </c>
      <c r="C63" s="18">
        <f>(13.0/B63*100)</f>
        <v/>
      </c>
      <c r="D63" s="19" t="n">
        <v>5311</v>
      </c>
      <c r="E63" s="18" t="n">
        <v>362.22133959</v>
      </c>
      <c r="F63" s="20" t="n">
        <v>1.62812583</v>
      </c>
      <c r="G63" s="18" t="n">
        <v>317.40884793</v>
      </c>
      <c r="H63" s="20" t="n">
        <v>5.09227275</v>
      </c>
      <c r="I63" s="18" t="s">
        <v>481</v>
      </c>
      <c r="J63" s="20" t="s">
        <v>481</v>
      </c>
      <c r="K63" s="18" t="s">
        <v>481</v>
      </c>
      <c r="L63" s="20" t="s">
        <v>481</v>
      </c>
      <c r="M63" s="18" t="n">
        <v>336.3431</v>
      </c>
      <c r="N63" s="20" t="n">
        <v>30.95790049</v>
      </c>
      <c r="O63" s="18" t="n">
        <v>301.2631142</v>
      </c>
      <c r="P63" s="20" t="n">
        <v>51.36751939</v>
      </c>
      <c r="Q63" s="18" t="n">
        <v>273.6570782</v>
      </c>
      <c r="R63" s="20" t="n">
        <v>7.09409244</v>
      </c>
    </row>
    <row r="64" spans="1:18">
      <c r="A64" s="15" t="s">
        <v>539</v>
      </c>
      <c r="B64" s="17" t="n">
        <v>3634</v>
      </c>
      <c r="C64" s="18">
        <f>(3.0/B64*100)</f>
        <v/>
      </c>
      <c r="D64" s="19" t="n">
        <v>3631</v>
      </c>
      <c r="E64" s="18" t="n">
        <v>458.6640553</v>
      </c>
      <c r="F64" s="20" t="n">
        <v>1.96640134</v>
      </c>
      <c r="G64" s="18" t="n">
        <v>356.97347963</v>
      </c>
      <c r="H64" s="20" t="n">
        <v>7.44239838</v>
      </c>
      <c r="I64" s="18" t="s">
        <v>481</v>
      </c>
      <c r="J64" s="20" t="s">
        <v>481</v>
      </c>
      <c r="K64" s="18" t="s">
        <v>481</v>
      </c>
      <c r="L64" s="20" t="s">
        <v>481</v>
      </c>
      <c r="M64" s="18" t="s">
        <v>481</v>
      </c>
      <c r="N64" s="20" t="s">
        <v>481</v>
      </c>
      <c r="O64" s="18" t="n">
        <v>336.28705467</v>
      </c>
      <c r="P64" s="20" t="n">
        <v>28.81210273</v>
      </c>
      <c r="Q64" s="18" t="n">
        <v>287.91519737</v>
      </c>
      <c r="R64" s="20" t="n">
        <v>19.95850229</v>
      </c>
    </row>
    <row r="65" spans="1:18">
      <c r="A65" s="15" t="s">
        <v>540</v>
      </c>
      <c r="B65" s="17" t="n">
        <v>5325</v>
      </c>
      <c r="C65" s="18">
        <f>(14.0/B65*100)</f>
        <v/>
      </c>
      <c r="D65" s="19" t="n">
        <v>5311</v>
      </c>
      <c r="E65" s="18" t="n">
        <v>427.53085352</v>
      </c>
      <c r="F65" s="20" t="n">
        <v>2.70190494</v>
      </c>
      <c r="G65" s="18" t="n">
        <v>360.50531797</v>
      </c>
      <c r="H65" s="20" t="n">
        <v>4.80802345</v>
      </c>
      <c r="I65" s="18" t="s">
        <v>481</v>
      </c>
      <c r="J65" s="20" t="s">
        <v>481</v>
      </c>
      <c r="K65" s="18" t="s">
        <v>481</v>
      </c>
      <c r="L65" s="20" t="s">
        <v>481</v>
      </c>
      <c r="M65" s="18" t="n">
        <v>269.32559219</v>
      </c>
      <c r="N65" s="20" t="n">
        <v>46.92187682</v>
      </c>
      <c r="O65" s="18" t="s">
        <v>481</v>
      </c>
      <c r="P65" s="20" t="s">
        <v>481</v>
      </c>
      <c r="Q65" s="18" t="n">
        <v>322.59299385</v>
      </c>
      <c r="R65" s="20" t="n">
        <v>8.66694474</v>
      </c>
    </row>
    <row r="66" spans="1:18">
      <c r="A66" s="15" t="s">
        <v>541</v>
      </c>
      <c r="B66" s="17" t="n">
        <v>5665</v>
      </c>
      <c r="C66" s="18">
        <f>(74.0/B66*100)</f>
        <v/>
      </c>
      <c r="D66" s="19" t="n">
        <v>5591</v>
      </c>
      <c r="E66" s="18" t="n">
        <v>449.61982175</v>
      </c>
      <c r="F66" s="20" t="n">
        <v>1.93446118</v>
      </c>
      <c r="G66" s="18" t="n">
        <v>400.49144723</v>
      </c>
      <c r="H66" s="20" t="n">
        <v>2.1114738</v>
      </c>
      <c r="I66" s="18" t="s">
        <v>481</v>
      </c>
      <c r="J66" s="20" t="s">
        <v>481</v>
      </c>
      <c r="K66" s="18" t="s">
        <v>481</v>
      </c>
      <c r="L66" s="20" t="s">
        <v>481</v>
      </c>
      <c r="M66" s="18" t="s">
        <v>481</v>
      </c>
      <c r="N66" s="20" t="s">
        <v>481</v>
      </c>
      <c r="O66" s="18" t="s">
        <v>481</v>
      </c>
      <c r="P66" s="20" t="s">
        <v>481</v>
      </c>
      <c r="Q66" s="18" t="n">
        <v>346.00141558</v>
      </c>
      <c r="R66" s="20" t="n">
        <v>5.73903064</v>
      </c>
    </row>
    <row r="67" spans="1:18">
      <c r="A67" s="15" t="s">
        <v>542</v>
      </c>
      <c r="B67" s="17" t="n">
        <v>6971</v>
      </c>
      <c r="C67" s="18">
        <f>(21.0/B67*100)</f>
        <v/>
      </c>
      <c r="D67" s="19" t="n">
        <v>6950</v>
      </c>
      <c r="E67" s="18" t="n">
        <v>404.28894656</v>
      </c>
      <c r="F67" s="20" t="n">
        <v>3.13081071</v>
      </c>
      <c r="G67" s="18" t="n">
        <v>384.45723835</v>
      </c>
      <c r="H67" s="20" t="n">
        <v>3.43997987</v>
      </c>
      <c r="I67" s="18" t="s">
        <v>481</v>
      </c>
      <c r="J67" s="20" t="s">
        <v>481</v>
      </c>
      <c r="K67" s="18" t="s">
        <v>481</v>
      </c>
      <c r="L67" s="20" t="s">
        <v>481</v>
      </c>
      <c r="M67" s="18" t="s">
        <v>481</v>
      </c>
      <c r="N67" s="20" t="s">
        <v>481</v>
      </c>
      <c r="O67" s="18" t="s">
        <v>481</v>
      </c>
      <c r="P67" s="20" t="s">
        <v>481</v>
      </c>
      <c r="Q67" s="18" t="n">
        <v>296.45894457</v>
      </c>
      <c r="R67" s="20" t="n">
        <v>10.35950001</v>
      </c>
    </row>
    <row r="68" spans="1:18">
      <c r="A68" s="15" t="s">
        <v>543</v>
      </c>
      <c r="B68" s="17" t="n">
        <v>12083</v>
      </c>
      <c r="C68" s="18">
        <f>(27.0/B68*100)</f>
        <v/>
      </c>
      <c r="D68" s="19" t="n">
        <v>12056</v>
      </c>
      <c r="E68" s="18" t="n">
        <v>418.94285496</v>
      </c>
      <c r="F68" s="20" t="n">
        <v>1.35038728</v>
      </c>
      <c r="G68" s="18" t="n">
        <v>365.08961951</v>
      </c>
      <c r="H68" s="20" t="n">
        <v>2.03738776</v>
      </c>
      <c r="I68" s="18" t="s">
        <v>481</v>
      </c>
      <c r="J68" s="20" t="s">
        <v>481</v>
      </c>
      <c r="K68" s="18" t="s">
        <v>481</v>
      </c>
      <c r="L68" s="20" t="s">
        <v>481</v>
      </c>
      <c r="M68" s="18" t="s">
        <v>481</v>
      </c>
      <c r="N68" s="20" t="s">
        <v>481</v>
      </c>
      <c r="O68" s="18" t="s">
        <v>481</v>
      </c>
      <c r="P68" s="20" t="s">
        <v>481</v>
      </c>
      <c r="Q68" s="18" t="n">
        <v>299.59958155</v>
      </c>
      <c r="R68" s="20" t="n">
        <v>5.72045622</v>
      </c>
    </row>
    <row r="69" spans="1:18">
      <c r="A69" s="15" t="s">
        <v>544</v>
      </c>
      <c r="B69" s="17" t="n">
        <v>4876</v>
      </c>
      <c r="C69" s="18">
        <f>(0.0/B69*100)</f>
        <v/>
      </c>
      <c r="D69" s="19" t="n">
        <v>4876</v>
      </c>
      <c r="E69" s="18" t="n">
        <v>442.49581487</v>
      </c>
      <c r="F69" s="20" t="n">
        <v>4.07118495</v>
      </c>
      <c r="G69" s="18" t="n">
        <v>393.16410377</v>
      </c>
      <c r="H69" s="20" t="n">
        <v>6.01342554</v>
      </c>
      <c r="I69" s="18" t="s">
        <v>481</v>
      </c>
      <c r="J69" s="20" t="s">
        <v>481</v>
      </c>
      <c r="K69" s="18" t="s">
        <v>481</v>
      </c>
      <c r="L69" s="20" t="s">
        <v>481</v>
      </c>
      <c r="M69" s="18" t="s">
        <v>481</v>
      </c>
      <c r="N69" s="20" t="s">
        <v>481</v>
      </c>
      <c r="O69" s="18" t="s">
        <v>481</v>
      </c>
      <c r="P69" s="20" t="s">
        <v>481</v>
      </c>
      <c r="Q69" s="18" t="n">
        <v>284.98103689</v>
      </c>
      <c r="R69" s="20" t="n">
        <v>21.49725486</v>
      </c>
    </row>
    <row r="70" spans="1:18">
      <c r="A70" s="15" t="s">
        <v>545</v>
      </c>
      <c r="B70" s="17" t="n">
        <v>6036</v>
      </c>
      <c r="C70" s="18">
        <f>(223.0/B70*100)</f>
        <v/>
      </c>
      <c r="D70" s="19" t="n">
        <v>5813</v>
      </c>
      <c r="E70" s="18" t="n">
        <v>500.85467263</v>
      </c>
      <c r="F70" s="20" t="n">
        <v>3.03991891</v>
      </c>
      <c r="G70" s="18" t="n">
        <v>457.27751153</v>
      </c>
      <c r="H70" s="20" t="n">
        <v>7.89168115</v>
      </c>
      <c r="I70" s="18" t="s">
        <v>481</v>
      </c>
      <c r="J70" s="20" t="s">
        <v>481</v>
      </c>
      <c r="K70" s="18" t="s">
        <v>481</v>
      </c>
      <c r="L70" s="20" t="s">
        <v>481</v>
      </c>
      <c r="M70" s="18" t="s">
        <v>481</v>
      </c>
      <c r="N70" s="20" t="s">
        <v>481</v>
      </c>
      <c r="O70" s="18" t="s">
        <v>481</v>
      </c>
      <c r="P70" s="20" t="s">
        <v>481</v>
      </c>
      <c r="Q70" s="18" t="n">
        <v>408.82443768</v>
      </c>
      <c r="R70" s="20" t="n">
        <v>9.95544806</v>
      </c>
    </row>
    <row r="71" spans="1:18">
      <c r="A71" s="15" t="s">
        <v>546</v>
      </c>
      <c r="B71" s="17" t="n">
        <v>6115</v>
      </c>
      <c r="C71" s="18">
        <f>(17.0/B71*100)</f>
        <v/>
      </c>
      <c r="D71" s="19" t="n">
        <v>6098</v>
      </c>
      <c r="E71" s="18" t="n">
        <v>539.2507048799999</v>
      </c>
      <c r="F71" s="20" t="n">
        <v>1.80198577</v>
      </c>
      <c r="G71" s="18" t="n">
        <v>483.87615811</v>
      </c>
      <c r="H71" s="20" t="n">
        <v>5.63415329</v>
      </c>
      <c r="I71" s="18" t="s">
        <v>481</v>
      </c>
      <c r="J71" s="20" t="s">
        <v>481</v>
      </c>
      <c r="K71" s="18" t="s">
        <v>481</v>
      </c>
      <c r="L71" s="20" t="s">
        <v>481</v>
      </c>
      <c r="M71" s="18" t="s">
        <v>481</v>
      </c>
      <c r="N71" s="20" t="s">
        <v>481</v>
      </c>
      <c r="O71" s="18" t="s">
        <v>481</v>
      </c>
      <c r="P71" s="20" t="s">
        <v>481</v>
      </c>
      <c r="Q71" s="18" t="n">
        <v>447.49583811</v>
      </c>
      <c r="R71" s="20" t="n">
        <v>23.39317358</v>
      </c>
    </row>
    <row r="72" spans="1:18">
      <c r="A72" s="15" t="s">
        <v>547</v>
      </c>
      <c r="B72" s="17" t="n">
        <v>7708</v>
      </c>
      <c r="C72" s="18">
        <f>(5.0/B72*100)</f>
        <v/>
      </c>
      <c r="D72" s="19" t="n">
        <v>7703</v>
      </c>
      <c r="E72" s="18" t="n">
        <v>510.15733316</v>
      </c>
      <c r="F72" s="20" t="n">
        <v>2.57181247</v>
      </c>
      <c r="G72" s="18" t="n">
        <v>460.49583786</v>
      </c>
      <c r="H72" s="20" t="n">
        <v>3.23938657</v>
      </c>
      <c r="I72" s="18" t="s">
        <v>481</v>
      </c>
      <c r="J72" s="20" t="s">
        <v>481</v>
      </c>
      <c r="K72" s="18" t="s">
        <v>481</v>
      </c>
      <c r="L72" s="20" t="s">
        <v>481</v>
      </c>
      <c r="M72" s="18" t="s">
        <v>481</v>
      </c>
      <c r="N72" s="20" t="s">
        <v>481</v>
      </c>
      <c r="O72" s="18" t="s">
        <v>481</v>
      </c>
      <c r="P72" s="20" t="s">
        <v>481</v>
      </c>
      <c r="Q72" s="18" t="n">
        <v>371.16584116</v>
      </c>
      <c r="R72" s="20" t="n">
        <v>22.35322364</v>
      </c>
    </row>
    <row r="73" spans="1:18">
      <c r="A73" s="15" t="s">
        <v>548</v>
      </c>
      <c r="B73" s="17" t="n">
        <v>8249</v>
      </c>
      <c r="C73" s="18">
        <f>(143.0/B73*100)</f>
        <v/>
      </c>
      <c r="D73" s="19" t="n">
        <v>8106</v>
      </c>
      <c r="E73" s="18" t="n">
        <v>416.66615356</v>
      </c>
      <c r="F73" s="20" t="n">
        <v>3.33218022</v>
      </c>
      <c r="G73" s="18" t="n">
        <v>374.22581836</v>
      </c>
      <c r="H73" s="20" t="n">
        <v>3.71675216</v>
      </c>
      <c r="I73" s="18" t="s">
        <v>481</v>
      </c>
      <c r="J73" s="20" t="s">
        <v>481</v>
      </c>
      <c r="K73" s="18" t="s">
        <v>481</v>
      </c>
      <c r="L73" s="20" t="s">
        <v>481</v>
      </c>
      <c r="M73" s="18" t="s">
        <v>481</v>
      </c>
      <c r="N73" s="20" t="s">
        <v>481</v>
      </c>
      <c r="O73" s="18" t="s">
        <v>481</v>
      </c>
      <c r="P73" s="20" t="s">
        <v>481</v>
      </c>
      <c r="Q73" s="18" t="n">
        <v>345.77906102</v>
      </c>
      <c r="R73" s="20" t="n">
        <v>12.34488125</v>
      </c>
    </row>
    <row r="74" spans="1:18">
      <c r="A74" s="15" t="s">
        <v>549</v>
      </c>
      <c r="B74" s="17" t="n">
        <v>4692</v>
      </c>
      <c r="C74" s="18">
        <f>(82.0/B74*100)</f>
        <v/>
      </c>
      <c r="D74" s="19" t="n">
        <v>4610</v>
      </c>
      <c r="E74" s="18" t="n">
        <v>435.0355958</v>
      </c>
      <c r="F74" s="20" t="n">
        <v>1.61467505</v>
      </c>
      <c r="G74" s="18" t="n">
        <v>354.93197902</v>
      </c>
      <c r="H74" s="20" t="n">
        <v>7.17098604</v>
      </c>
      <c r="I74" s="18" t="s">
        <v>481</v>
      </c>
      <c r="J74" s="20" t="s">
        <v>481</v>
      </c>
      <c r="K74" s="18" t="s">
        <v>481</v>
      </c>
      <c r="L74" s="20" t="s">
        <v>481</v>
      </c>
      <c r="M74" s="18" t="s">
        <v>481</v>
      </c>
      <c r="N74" s="20" t="s">
        <v>481</v>
      </c>
      <c r="O74" s="18" t="n">
        <v>275.12964131</v>
      </c>
      <c r="P74" s="20" t="n">
        <v>27.83855583</v>
      </c>
      <c r="Q74" s="18" t="n">
        <v>319.69550447</v>
      </c>
      <c r="R74" s="20" t="n">
        <v>13.34908905</v>
      </c>
    </row>
    <row r="75" spans="1:18">
      <c r="A75" s="15" t="s">
        <v>550</v>
      </c>
      <c r="B75" s="17" t="n">
        <v>5375</v>
      </c>
      <c r="C75" s="18">
        <f>(196.0/B75*100)</f>
        <v/>
      </c>
      <c r="D75" s="19" t="n">
        <v>5179</v>
      </c>
      <c r="E75" s="18" t="n">
        <v>373.94930907</v>
      </c>
      <c r="F75" s="20" t="n">
        <v>3.00979009</v>
      </c>
      <c r="G75" s="18" t="n">
        <v>330.19365208</v>
      </c>
      <c r="H75" s="20" t="n">
        <v>4.14153988</v>
      </c>
      <c r="I75" s="18" t="s">
        <v>481</v>
      </c>
      <c r="J75" s="20" t="s">
        <v>481</v>
      </c>
      <c r="K75" s="18" t="s">
        <v>481</v>
      </c>
      <c r="L75" s="20" t="s">
        <v>481</v>
      </c>
      <c r="M75" s="18" t="s">
        <v>481</v>
      </c>
      <c r="N75" s="20" t="s">
        <v>481</v>
      </c>
      <c r="O75" s="18" t="s">
        <v>481</v>
      </c>
      <c r="P75" s="20" t="s">
        <v>481</v>
      </c>
      <c r="Q75" s="18" t="n">
        <v>306.43360775</v>
      </c>
      <c r="R75" s="20" t="n">
        <v>7.98158191</v>
      </c>
    </row>
    <row r="76" spans="1:18">
      <c r="A76" s="15" t="s">
        <v>551</v>
      </c>
      <c r="B76" s="17" t="n">
        <v>14167</v>
      </c>
      <c r="C76" s="18">
        <f>(227.0/B76*100)</f>
        <v/>
      </c>
      <c r="D76" s="19" t="n">
        <v>13940</v>
      </c>
      <c r="E76" s="18" t="n">
        <v>444.47257054</v>
      </c>
      <c r="F76" s="20" t="n">
        <v>3.00698243</v>
      </c>
      <c r="G76" s="18" t="n">
        <v>404.98826847</v>
      </c>
      <c r="H76" s="20" t="n">
        <v>3.60865545</v>
      </c>
      <c r="I76" s="18" t="s">
        <v>481</v>
      </c>
      <c r="J76" s="20" t="s">
        <v>481</v>
      </c>
      <c r="K76" s="18" t="s">
        <v>481</v>
      </c>
      <c r="L76" s="20" t="s">
        <v>481</v>
      </c>
      <c r="M76" s="18" t="s">
        <v>481</v>
      </c>
      <c r="N76" s="20" t="s">
        <v>481</v>
      </c>
      <c r="O76" s="18" t="s">
        <v>481</v>
      </c>
      <c r="P76" s="20" t="s">
        <v>481</v>
      </c>
      <c r="Q76" s="18" t="n">
        <v>342.69023195</v>
      </c>
      <c r="R76" s="20" t="n">
        <v>8.868374080000001</v>
      </c>
    </row>
    <row r="77" spans="1:18">
      <c r="A77" s="15" t="s">
        <v>552</v>
      </c>
      <c r="B77" s="17" t="n">
        <v>6062</v>
      </c>
      <c r="C77" s="18">
        <f>(82.0/B77*100)</f>
        <v/>
      </c>
      <c r="D77" s="19" t="n">
        <v>5980</v>
      </c>
      <c r="E77" s="18" t="n">
        <v>449.46577137</v>
      </c>
      <c r="F77" s="20" t="n">
        <v>2.68540186</v>
      </c>
      <c r="G77" s="18" t="n">
        <v>414.93856177</v>
      </c>
      <c r="H77" s="20" t="n">
        <v>4.05676278</v>
      </c>
      <c r="I77" s="18" t="s">
        <v>481</v>
      </c>
      <c r="J77" s="20" t="s">
        <v>481</v>
      </c>
      <c r="K77" s="18" t="s">
        <v>481</v>
      </c>
      <c r="L77" s="20" t="s">
        <v>481</v>
      </c>
      <c r="M77" s="18" t="s">
        <v>481</v>
      </c>
      <c r="N77" s="20" t="s">
        <v>481</v>
      </c>
      <c r="O77" s="18" t="s">
        <v>481</v>
      </c>
      <c r="P77" s="20" t="s">
        <v>481</v>
      </c>
      <c r="Q77" s="18" t="n">
        <v>352.85293891</v>
      </c>
      <c r="R77" s="20" t="n">
        <v>5.72391998</v>
      </c>
    </row>
    <row r="78" spans="1:18">
      <c r="A78" s="15" t="s">
        <v>553</v>
      </c>
      <c r="B78" s="17" t="n">
        <v>5826</v>
      </c>
      <c r="C78" s="18">
        <f>(0.0/B78*100)</f>
        <v/>
      </c>
      <c r="D78" s="19" t="n">
        <v>5826</v>
      </c>
      <c r="E78" s="18" t="n">
        <v>490.53394054</v>
      </c>
      <c r="F78" s="20" t="n">
        <v>3.74966822</v>
      </c>
      <c r="G78" s="18" t="n">
        <v>474.75877009</v>
      </c>
      <c r="H78" s="20" t="n">
        <v>5.18069137</v>
      </c>
      <c r="I78" s="18" t="s">
        <v>481</v>
      </c>
      <c r="J78" s="20" t="s">
        <v>481</v>
      </c>
      <c r="K78" s="18" t="s">
        <v>481</v>
      </c>
      <c r="L78" s="20" t="s">
        <v>481</v>
      </c>
      <c r="M78" s="18" t="s">
        <v>481</v>
      </c>
      <c r="N78" s="20" t="s">
        <v>481</v>
      </c>
      <c r="O78" s="18" t="s">
        <v>481</v>
      </c>
      <c r="P78" s="20" t="s">
        <v>481</v>
      </c>
      <c r="Q78" s="18" t="n">
        <v>398.9049867</v>
      </c>
      <c r="R78" s="20" t="n">
        <v>28.51807247</v>
      </c>
    </row>
    <row customHeight="1" ht="25" r="79" spans="1:18">
      <c r="A79" s="15" t="s">
        <v>554</v>
      </c>
      <c r="B79" s="17" t="n">
        <v>1657</v>
      </c>
      <c r="C79" s="18">
        <f>(41.0/B79*100)</f>
        <v/>
      </c>
      <c r="D79" s="19" t="n">
        <v>1616</v>
      </c>
      <c r="E79" s="18" t="n">
        <v>483.65290506</v>
      </c>
      <c r="F79" s="20" t="n">
        <v>7.14299753</v>
      </c>
      <c r="G79" s="18" t="n">
        <v>457.18925448</v>
      </c>
      <c r="H79" s="20" t="n">
        <v>9.251885789999999</v>
      </c>
      <c r="I79" s="18" t="s">
        <v>481</v>
      </c>
      <c r="J79" s="20" t="s">
        <v>481</v>
      </c>
      <c r="K79" s="18" t="s">
        <v>481</v>
      </c>
      <c r="L79" s="20" t="s">
        <v>481</v>
      </c>
      <c r="M79" s="18" t="s">
        <v>481</v>
      </c>
      <c r="N79" s="20" t="s">
        <v>481</v>
      </c>
      <c r="O79" s="18" t="s">
        <v>481</v>
      </c>
      <c r="P79" s="20" t="s">
        <v>481</v>
      </c>
      <c r="Q79" s="18" t="n">
        <v>368.79653931</v>
      </c>
      <c r="R79" s="20" t="n">
        <v>28.42935075</v>
      </c>
    </row>
    <row r="80" spans="1:18">
      <c r="A80" s="15" t="s">
        <v>555</v>
      </c>
      <c r="B80" s="17" t="n">
        <v>7841</v>
      </c>
      <c r="C80" s="18">
        <f>(0.0/B80*100)</f>
        <v/>
      </c>
      <c r="D80" s="19" t="n">
        <v>7841</v>
      </c>
      <c r="E80" s="18" t="n">
        <v>430.27964387</v>
      </c>
      <c r="F80" s="20" t="n">
        <v>3.53333744</v>
      </c>
      <c r="G80" s="18" t="n">
        <v>406.65666828</v>
      </c>
      <c r="H80" s="20" t="n">
        <v>5.327733</v>
      </c>
      <c r="I80" s="18" t="s">
        <v>481</v>
      </c>
      <c r="J80" s="20" t="s">
        <v>481</v>
      </c>
      <c r="K80" s="18" t="s">
        <v>481</v>
      </c>
      <c r="L80" s="20" t="s">
        <v>481</v>
      </c>
      <c r="M80" s="18" t="s">
        <v>481</v>
      </c>
      <c r="N80" s="20" t="s">
        <v>481</v>
      </c>
      <c r="O80" s="18" t="s">
        <v>481</v>
      </c>
      <c r="P80" s="20" t="s">
        <v>481</v>
      </c>
      <c r="Q80" s="18" t="n">
        <v>368.66552678</v>
      </c>
      <c r="R80" s="20" t="n">
        <v>35.0783108</v>
      </c>
    </row>
    <row r="81" spans="1:18">
      <c r="A81" s="23" t="s">
        <v>556</v>
      </c>
      <c r="B81" s="17" t="n">
        <v>8861</v>
      </c>
      <c r="C81" s="18">
        <f>(76.0/B81*100)</f>
        <v/>
      </c>
      <c r="D81" s="19" t="n">
        <v>8785</v>
      </c>
      <c r="E81" s="18" t="n">
        <v>434.68888015</v>
      </c>
      <c r="F81" s="20" t="n">
        <v>3.40299583</v>
      </c>
      <c r="G81" s="18" t="n">
        <v>369.62543846</v>
      </c>
      <c r="H81" s="20" t="n">
        <v>6.41269867</v>
      </c>
      <c r="I81" s="18" t="s">
        <v>481</v>
      </c>
      <c r="J81" s="20" t="s">
        <v>481</v>
      </c>
      <c r="K81" s="18" t="s">
        <v>481</v>
      </c>
      <c r="L81" s="20" t="s">
        <v>481</v>
      </c>
      <c r="M81" s="18" t="s">
        <v>481</v>
      </c>
      <c r="N81" s="20" t="s">
        <v>481</v>
      </c>
      <c r="O81" s="18" t="s">
        <v>481</v>
      </c>
      <c r="P81" s="20" t="s">
        <v>481</v>
      </c>
      <c r="Q81" s="18" t="n">
        <v>367.19290224</v>
      </c>
      <c r="R81" s="20" t="n">
        <v>20.43815892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618</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516.62780914</v>
      </c>
      <c r="F7" s="20" t="n">
        <v>2.05191074</v>
      </c>
      <c r="G7" s="18" t="n">
        <v>495.98983645</v>
      </c>
      <c r="H7" s="20" t="n">
        <v>2.04613247</v>
      </c>
      <c r="I7" s="18" t="s">
        <v>481</v>
      </c>
      <c r="J7" s="20" t="s">
        <v>481</v>
      </c>
      <c r="K7" s="18" t="s">
        <v>481</v>
      </c>
      <c r="L7" s="20" t="s">
        <v>481</v>
      </c>
      <c r="M7" s="18" t="s">
        <v>481</v>
      </c>
      <c r="N7" s="20" t="s">
        <v>481</v>
      </c>
      <c r="O7" s="18" t="s">
        <v>481</v>
      </c>
      <c r="P7" s="20" t="s">
        <v>481</v>
      </c>
      <c r="Q7" s="18" t="n">
        <v>432.0149914</v>
      </c>
      <c r="R7" s="20" t="n">
        <v>6.81439292</v>
      </c>
    </row>
    <row r="8" spans="1:18">
      <c r="A8" s="15" t="s">
        <v>483</v>
      </c>
      <c r="B8" s="17" t="n">
        <v>7007</v>
      </c>
      <c r="C8" s="18">
        <f>(20.0/B8*100)</f>
        <v/>
      </c>
      <c r="D8" s="19" t="n">
        <v>6987</v>
      </c>
      <c r="E8" s="18" t="n">
        <v>500.44824789</v>
      </c>
      <c r="F8" s="20" t="n">
        <v>2.76613196</v>
      </c>
      <c r="G8" s="18" t="n">
        <v>454.16511448</v>
      </c>
      <c r="H8" s="20" t="n">
        <v>3.97697779</v>
      </c>
      <c r="I8" s="18" t="s">
        <v>481</v>
      </c>
      <c r="J8" s="20" t="s">
        <v>481</v>
      </c>
      <c r="K8" s="18" t="s">
        <v>481</v>
      </c>
      <c r="L8" s="20" t="s">
        <v>481</v>
      </c>
      <c r="M8" s="18" t="s">
        <v>481</v>
      </c>
      <c r="N8" s="20" t="s">
        <v>481</v>
      </c>
      <c r="O8" s="18" t="s">
        <v>481</v>
      </c>
      <c r="P8" s="20" t="s">
        <v>481</v>
      </c>
      <c r="Q8" s="18" t="n">
        <v>389.26375046</v>
      </c>
      <c r="R8" s="20" t="n">
        <v>12.60616471</v>
      </c>
    </row>
    <row r="9" spans="1:18">
      <c r="A9" s="15" t="s">
        <v>484</v>
      </c>
      <c r="B9" s="17" t="n">
        <v>9651</v>
      </c>
      <c r="C9" s="18">
        <f>(77.0/B9*100)</f>
        <v/>
      </c>
      <c r="D9" s="19" t="n">
        <v>9574</v>
      </c>
      <c r="E9" s="18" t="n">
        <v>514.71142418</v>
      </c>
      <c r="F9" s="20" t="n">
        <v>2.33095887</v>
      </c>
      <c r="G9" s="18" t="n">
        <v>481.27883779</v>
      </c>
      <c r="H9" s="20" t="n">
        <v>3.26166488</v>
      </c>
      <c r="I9" s="18" t="s">
        <v>481</v>
      </c>
      <c r="J9" s="20" t="s">
        <v>481</v>
      </c>
      <c r="K9" s="18" t="s">
        <v>481</v>
      </c>
      <c r="L9" s="20" t="s">
        <v>481</v>
      </c>
      <c r="M9" s="18" t="s">
        <v>481</v>
      </c>
      <c r="N9" s="20" t="s">
        <v>481</v>
      </c>
      <c r="O9" s="18" t="s">
        <v>481</v>
      </c>
      <c r="P9" s="20" t="s">
        <v>481</v>
      </c>
      <c r="Q9" s="18" t="n">
        <v>417.95130374</v>
      </c>
      <c r="R9" s="20" t="n">
        <v>6.6794007</v>
      </c>
    </row>
    <row r="10" spans="1:18">
      <c r="A10" s="15" t="s">
        <v>485</v>
      </c>
      <c r="B10" s="17" t="n">
        <v>20058</v>
      </c>
      <c r="C10" s="18">
        <f>(521.0/B10*100)</f>
        <v/>
      </c>
      <c r="D10" s="19" t="n">
        <v>19537</v>
      </c>
      <c r="E10" s="18" t="n">
        <v>536.26014092</v>
      </c>
      <c r="F10" s="20" t="n">
        <v>2.43335501</v>
      </c>
      <c r="G10" s="18" t="n">
        <v>519.75929579</v>
      </c>
      <c r="H10" s="20" t="n">
        <v>2.46084408</v>
      </c>
      <c r="I10" s="18" t="s">
        <v>481</v>
      </c>
      <c r="J10" s="20" t="s">
        <v>481</v>
      </c>
      <c r="K10" s="18" t="s">
        <v>481</v>
      </c>
      <c r="L10" s="20" t="s">
        <v>481</v>
      </c>
      <c r="M10" s="18" t="s">
        <v>481</v>
      </c>
      <c r="N10" s="20" t="s">
        <v>481</v>
      </c>
      <c r="O10" s="18" t="s">
        <v>481</v>
      </c>
      <c r="P10" s="20" t="s">
        <v>481</v>
      </c>
      <c r="Q10" s="18" t="n">
        <v>457.15788775</v>
      </c>
      <c r="R10" s="20" t="n">
        <v>10.00811678</v>
      </c>
    </row>
    <row r="11" spans="1:18">
      <c r="A11" s="15" t="s">
        <v>486</v>
      </c>
      <c r="B11" s="17" t="n">
        <v>7053</v>
      </c>
      <c r="C11" s="18">
        <f>(45.0/B11*100)</f>
        <v/>
      </c>
      <c r="D11" s="19" t="n">
        <v>7008</v>
      </c>
      <c r="E11" s="18" t="n">
        <v>467.9383476</v>
      </c>
      <c r="F11" s="20" t="n">
        <v>3.19938082</v>
      </c>
      <c r="G11" s="18" t="n">
        <v>448.97112563</v>
      </c>
      <c r="H11" s="20" t="n">
        <v>2.79840355</v>
      </c>
      <c r="I11" s="18" t="s">
        <v>481</v>
      </c>
      <c r="J11" s="20" t="s">
        <v>481</v>
      </c>
      <c r="K11" s="18" t="s">
        <v>481</v>
      </c>
      <c r="L11" s="20" t="s">
        <v>481</v>
      </c>
      <c r="M11" s="18" t="s">
        <v>481</v>
      </c>
      <c r="N11" s="20" t="s">
        <v>481</v>
      </c>
      <c r="O11" s="18" t="s">
        <v>481</v>
      </c>
      <c r="P11" s="20" t="s">
        <v>481</v>
      </c>
      <c r="Q11" s="18" t="n">
        <v>397.83851562</v>
      </c>
      <c r="R11" s="20" t="n">
        <v>12.87526051</v>
      </c>
    </row>
    <row r="12" spans="1:18">
      <c r="A12" s="15" t="s">
        <v>487</v>
      </c>
      <c r="B12" s="17" t="n">
        <v>6894</v>
      </c>
      <c r="C12" s="18">
        <f>(56.0/B12*100)</f>
        <v/>
      </c>
      <c r="D12" s="19" t="n">
        <v>6838</v>
      </c>
      <c r="E12" s="18" t="n">
        <v>500.76992707</v>
      </c>
      <c r="F12" s="20" t="n">
        <v>2.19261473</v>
      </c>
      <c r="G12" s="18" t="n">
        <v>441.00383401</v>
      </c>
      <c r="H12" s="20" t="n">
        <v>5.5681358</v>
      </c>
      <c r="I12" s="18" t="s">
        <v>481</v>
      </c>
      <c r="J12" s="20" t="s">
        <v>481</v>
      </c>
      <c r="K12" s="18" t="s">
        <v>481</v>
      </c>
      <c r="L12" s="20" t="s">
        <v>481</v>
      </c>
      <c r="M12" s="18" t="s">
        <v>481</v>
      </c>
      <c r="N12" s="20" t="s">
        <v>481</v>
      </c>
      <c r="O12" s="18" t="s">
        <v>481</v>
      </c>
      <c r="P12" s="20" t="s">
        <v>481</v>
      </c>
      <c r="Q12" s="18" t="n">
        <v>354.81632687</v>
      </c>
      <c r="R12" s="20" t="n">
        <v>8.49658114</v>
      </c>
    </row>
    <row r="13" spans="1:18">
      <c r="A13" s="15" t="s">
        <v>488</v>
      </c>
      <c r="B13" s="17" t="n">
        <v>7161</v>
      </c>
      <c r="C13" s="18">
        <f>(98.0/B13*100)</f>
        <v/>
      </c>
      <c r="D13" s="19" t="n">
        <v>7063</v>
      </c>
      <c r="E13" s="18" t="n">
        <v>511.95996298</v>
      </c>
      <c r="F13" s="20" t="n">
        <v>2.61872259</v>
      </c>
      <c r="G13" s="18" t="n">
        <v>476.0136337</v>
      </c>
      <c r="H13" s="20" t="n">
        <v>3.69187337</v>
      </c>
      <c r="I13" s="18" t="s">
        <v>481</v>
      </c>
      <c r="J13" s="20" t="s">
        <v>481</v>
      </c>
      <c r="K13" s="18" t="s">
        <v>481</v>
      </c>
      <c r="L13" s="20" t="s">
        <v>481</v>
      </c>
      <c r="M13" s="18" t="s">
        <v>481</v>
      </c>
      <c r="N13" s="20" t="s">
        <v>481</v>
      </c>
      <c r="O13" s="18" t="s">
        <v>481</v>
      </c>
      <c r="P13" s="20" t="s">
        <v>481</v>
      </c>
      <c r="Q13" s="18" t="n">
        <v>416.62566359</v>
      </c>
      <c r="R13" s="20" t="n">
        <v>11.5315244</v>
      </c>
    </row>
    <row r="14" spans="1:18">
      <c r="A14" s="15" t="s">
        <v>489</v>
      </c>
      <c r="B14" s="17" t="n">
        <v>5587</v>
      </c>
      <c r="C14" s="18">
        <f>(74.0/B14*100)</f>
        <v/>
      </c>
      <c r="D14" s="19" t="n">
        <v>5513</v>
      </c>
      <c r="E14" s="18" t="n">
        <v>528.88818844</v>
      </c>
      <c r="F14" s="20" t="n">
        <v>2.41511415</v>
      </c>
      <c r="G14" s="18" t="n">
        <v>497.69091846</v>
      </c>
      <c r="H14" s="20" t="n">
        <v>3.43099324</v>
      </c>
      <c r="I14" s="18" t="s">
        <v>481</v>
      </c>
      <c r="J14" s="20" t="s">
        <v>481</v>
      </c>
      <c r="K14" s="18" t="s">
        <v>481</v>
      </c>
      <c r="L14" s="20" t="s">
        <v>481</v>
      </c>
      <c r="M14" s="18" t="s">
        <v>481</v>
      </c>
      <c r="N14" s="20" t="s">
        <v>481</v>
      </c>
      <c r="O14" s="18" t="s">
        <v>481</v>
      </c>
      <c r="P14" s="20" t="s">
        <v>481</v>
      </c>
      <c r="Q14" s="18" t="n">
        <v>442.01347218</v>
      </c>
      <c r="R14" s="20" t="n">
        <v>14.28174765</v>
      </c>
    </row>
    <row r="15" spans="1:18">
      <c r="A15" s="15" t="s">
        <v>490</v>
      </c>
      <c r="B15" s="17" t="n">
        <v>5882</v>
      </c>
      <c r="C15" s="18">
        <f>(53.0/B15*100)</f>
        <v/>
      </c>
      <c r="D15" s="19" t="n">
        <v>5829</v>
      </c>
      <c r="E15" s="18" t="n">
        <v>528.7516868500001</v>
      </c>
      <c r="F15" s="20" t="n">
        <v>2.79613848</v>
      </c>
      <c r="G15" s="18" t="n">
        <v>528.36233483</v>
      </c>
      <c r="H15" s="20" t="n">
        <v>2.84316377</v>
      </c>
      <c r="I15" s="18" t="s">
        <v>481</v>
      </c>
      <c r="J15" s="20" t="s">
        <v>481</v>
      </c>
      <c r="K15" s="18" t="s">
        <v>481</v>
      </c>
      <c r="L15" s="20" t="s">
        <v>481</v>
      </c>
      <c r="M15" s="18" t="s">
        <v>481</v>
      </c>
      <c r="N15" s="20" t="s">
        <v>481</v>
      </c>
      <c r="O15" s="18" t="s">
        <v>481</v>
      </c>
      <c r="P15" s="20" t="s">
        <v>481</v>
      </c>
      <c r="Q15" s="18" t="n">
        <v>441.33946676</v>
      </c>
      <c r="R15" s="20" t="n">
        <v>11.11763599</v>
      </c>
    </row>
    <row r="16" spans="1:18">
      <c r="A16" s="15" t="s">
        <v>491</v>
      </c>
      <c r="B16" s="17" t="n">
        <v>6108</v>
      </c>
      <c r="C16" s="18">
        <f>(98.0/B16*100)</f>
        <v/>
      </c>
      <c r="D16" s="19" t="n">
        <v>6010</v>
      </c>
      <c r="E16" s="18" t="n">
        <v>521.98053641</v>
      </c>
      <c r="F16" s="20" t="n">
        <v>3.21910895</v>
      </c>
      <c r="G16" s="18" t="n">
        <v>487.81239526</v>
      </c>
      <c r="H16" s="20" t="n">
        <v>3.11762379</v>
      </c>
      <c r="I16" s="18" t="s">
        <v>481</v>
      </c>
      <c r="J16" s="20" t="s">
        <v>481</v>
      </c>
      <c r="K16" s="18" t="s">
        <v>481</v>
      </c>
      <c r="L16" s="20" t="s">
        <v>481</v>
      </c>
      <c r="M16" s="18" t="s">
        <v>481</v>
      </c>
      <c r="N16" s="20" t="s">
        <v>481</v>
      </c>
      <c r="O16" s="18" t="s">
        <v>481</v>
      </c>
      <c r="P16" s="20" t="s">
        <v>481</v>
      </c>
      <c r="Q16" s="18" t="n">
        <v>430.25877023</v>
      </c>
      <c r="R16" s="20" t="n">
        <v>9.546957669999999</v>
      </c>
    </row>
    <row r="17" spans="1:18">
      <c r="A17" s="15" t="s">
        <v>492</v>
      </c>
      <c r="B17" s="17" t="n">
        <v>6504</v>
      </c>
      <c r="C17" s="18">
        <f>(658.0/B17*100)</f>
        <v/>
      </c>
      <c r="D17" s="19" t="n">
        <v>5846</v>
      </c>
      <c r="E17" s="18" t="n">
        <v>529.43639795</v>
      </c>
      <c r="F17" s="20" t="n">
        <v>2.95407886</v>
      </c>
      <c r="G17" s="18" t="n">
        <v>487.68915956</v>
      </c>
      <c r="H17" s="20" t="n">
        <v>4.34073011</v>
      </c>
      <c r="I17" s="18" t="s">
        <v>481</v>
      </c>
      <c r="J17" s="20" t="s">
        <v>481</v>
      </c>
      <c r="K17" s="18" t="s">
        <v>481</v>
      </c>
      <c r="L17" s="20" t="s">
        <v>481</v>
      </c>
      <c r="M17" s="18" t="s">
        <v>481</v>
      </c>
      <c r="N17" s="20" t="s">
        <v>481</v>
      </c>
      <c r="O17" s="18" t="s">
        <v>481</v>
      </c>
      <c r="P17" s="20" t="s">
        <v>481</v>
      </c>
      <c r="Q17" s="18" t="n">
        <v>434.98239951</v>
      </c>
      <c r="R17" s="20" t="n">
        <v>9.148974190000001</v>
      </c>
    </row>
    <row r="18" spans="1:18">
      <c r="A18" s="15" t="s">
        <v>493</v>
      </c>
      <c r="B18" s="17" t="n">
        <v>5532</v>
      </c>
      <c r="C18" s="18">
        <f>(28.0/B18*100)</f>
        <v/>
      </c>
      <c r="D18" s="19" t="n">
        <v>5504</v>
      </c>
      <c r="E18" s="18" t="n">
        <v>478.24312351</v>
      </c>
      <c r="F18" s="20" t="n">
        <v>4.58706375</v>
      </c>
      <c r="G18" s="18" t="n">
        <v>461.39902749</v>
      </c>
      <c r="H18" s="20" t="n">
        <v>4.47316474</v>
      </c>
      <c r="I18" s="18" t="s">
        <v>481</v>
      </c>
      <c r="J18" s="20" t="s">
        <v>481</v>
      </c>
      <c r="K18" s="18" t="s">
        <v>481</v>
      </c>
      <c r="L18" s="20" t="s">
        <v>481</v>
      </c>
      <c r="M18" s="18" t="s">
        <v>481</v>
      </c>
      <c r="N18" s="20" t="s">
        <v>481</v>
      </c>
      <c r="O18" s="18" t="s">
        <v>481</v>
      </c>
      <c r="P18" s="20" t="s">
        <v>481</v>
      </c>
      <c r="Q18" s="18" t="n">
        <v>400.27768962</v>
      </c>
      <c r="R18" s="20" t="n">
        <v>9.70533592</v>
      </c>
    </row>
    <row r="19" spans="1:18">
      <c r="A19" s="15" t="s">
        <v>494</v>
      </c>
      <c r="B19" s="17" t="n">
        <v>5658</v>
      </c>
      <c r="C19" s="18">
        <f>(61.0/B19*100)</f>
        <v/>
      </c>
      <c r="D19" s="19" t="n">
        <v>5597</v>
      </c>
      <c r="E19" s="18" t="n">
        <v>488.10862706</v>
      </c>
      <c r="F19" s="20" t="n">
        <v>2.88261269</v>
      </c>
      <c r="G19" s="18" t="n">
        <v>451.12315794</v>
      </c>
      <c r="H19" s="20" t="n">
        <v>3.24997778</v>
      </c>
      <c r="I19" s="18" t="s">
        <v>481</v>
      </c>
      <c r="J19" s="20" t="s">
        <v>481</v>
      </c>
      <c r="K19" s="18" t="s">
        <v>481</v>
      </c>
      <c r="L19" s="20" t="s">
        <v>481</v>
      </c>
      <c r="M19" s="18" t="s">
        <v>481</v>
      </c>
      <c r="N19" s="20" t="s">
        <v>481</v>
      </c>
      <c r="O19" s="18" t="s">
        <v>481</v>
      </c>
      <c r="P19" s="20" t="s">
        <v>481</v>
      </c>
      <c r="Q19" s="18" t="n">
        <v>383.20994366</v>
      </c>
      <c r="R19" s="20" t="n">
        <v>11.36830164</v>
      </c>
    </row>
    <row r="20" spans="1:18">
      <c r="A20" s="15" t="s">
        <v>495</v>
      </c>
      <c r="B20" s="17" t="n">
        <v>3371</v>
      </c>
      <c r="C20" s="18">
        <f>(75.0/B20*100)</f>
        <v/>
      </c>
      <c r="D20" s="19" t="n">
        <v>3296</v>
      </c>
      <c r="E20" s="18" t="n">
        <v>488.95792596</v>
      </c>
      <c r="F20" s="20" t="n">
        <v>2.2086491</v>
      </c>
      <c r="G20" s="18" t="n">
        <v>452.31626399</v>
      </c>
      <c r="H20" s="20" t="n">
        <v>4.54873445</v>
      </c>
      <c r="I20" s="18" t="s">
        <v>481</v>
      </c>
      <c r="J20" s="20" t="s">
        <v>481</v>
      </c>
      <c r="K20" s="18" t="s">
        <v>481</v>
      </c>
      <c r="L20" s="20" t="s">
        <v>481</v>
      </c>
      <c r="M20" s="18" t="s">
        <v>481</v>
      </c>
      <c r="N20" s="20" t="s">
        <v>481</v>
      </c>
      <c r="O20" s="18" t="s">
        <v>481</v>
      </c>
      <c r="P20" s="20" t="s">
        <v>481</v>
      </c>
      <c r="Q20" s="18" t="n">
        <v>413.44076284</v>
      </c>
      <c r="R20" s="20" t="n">
        <v>17.57168375</v>
      </c>
    </row>
    <row r="21" spans="1:18">
      <c r="A21" s="15" t="s">
        <v>496</v>
      </c>
      <c r="B21" s="17" t="n">
        <v>5741</v>
      </c>
      <c r="C21" s="18">
        <f>(44.0/B21*100)</f>
        <v/>
      </c>
      <c r="D21" s="19" t="n">
        <v>5697</v>
      </c>
      <c r="E21" s="18" t="n">
        <v>534.45767326</v>
      </c>
      <c r="F21" s="20" t="n">
        <v>2.73369482</v>
      </c>
      <c r="G21" s="18" t="n">
        <v>515.70155055</v>
      </c>
      <c r="H21" s="20" t="n">
        <v>2.59662027</v>
      </c>
      <c r="I21" s="18" t="s">
        <v>481</v>
      </c>
      <c r="J21" s="20" t="s">
        <v>481</v>
      </c>
      <c r="K21" s="18" t="s">
        <v>481</v>
      </c>
      <c r="L21" s="20" t="s">
        <v>481</v>
      </c>
      <c r="M21" s="18" t="s">
        <v>481</v>
      </c>
      <c r="N21" s="20" t="s">
        <v>481</v>
      </c>
      <c r="O21" s="18" t="s">
        <v>481</v>
      </c>
      <c r="P21" s="20" t="s">
        <v>481</v>
      </c>
      <c r="Q21" s="18" t="n">
        <v>465.36734283</v>
      </c>
      <c r="R21" s="20" t="n">
        <v>7.65629873</v>
      </c>
    </row>
    <row r="22" spans="1:18">
      <c r="A22" s="15" t="s">
        <v>497</v>
      </c>
      <c r="B22" s="17" t="n">
        <v>6598</v>
      </c>
      <c r="C22" s="18">
        <f>(32.0/B22*100)</f>
        <v/>
      </c>
      <c r="D22" s="19" t="n">
        <v>6566</v>
      </c>
      <c r="E22" s="18" t="n">
        <v>487.81006828</v>
      </c>
      <c r="F22" s="20" t="n">
        <v>3.72501784</v>
      </c>
      <c r="G22" s="18" t="n">
        <v>475.62519921</v>
      </c>
      <c r="H22" s="20" t="n">
        <v>4.85046614</v>
      </c>
      <c r="I22" s="18" t="s">
        <v>481</v>
      </c>
      <c r="J22" s="20" t="s">
        <v>481</v>
      </c>
      <c r="K22" s="18" t="s">
        <v>481</v>
      </c>
      <c r="L22" s="20" t="s">
        <v>481</v>
      </c>
      <c r="M22" s="18" t="s">
        <v>481</v>
      </c>
      <c r="N22" s="20" t="s">
        <v>481</v>
      </c>
      <c r="O22" s="18" t="s">
        <v>481</v>
      </c>
      <c r="P22" s="20" t="s">
        <v>481</v>
      </c>
      <c r="Q22" s="18" t="n">
        <v>400.38525605</v>
      </c>
      <c r="R22" s="20" t="n">
        <v>10.46467496</v>
      </c>
    </row>
    <row r="23" spans="1:18">
      <c r="A23" s="15" t="s">
        <v>498</v>
      </c>
      <c r="B23" s="17" t="n">
        <v>11583</v>
      </c>
      <c r="C23" s="18">
        <f>(210.0/B23*100)</f>
        <v/>
      </c>
      <c r="D23" s="19" t="n">
        <v>11373</v>
      </c>
      <c r="E23" s="18" t="n">
        <v>491.54171435</v>
      </c>
      <c r="F23" s="20" t="n">
        <v>2.81621589</v>
      </c>
      <c r="G23" s="18" t="n">
        <v>455.34595461</v>
      </c>
      <c r="H23" s="20" t="n">
        <v>4.9288585</v>
      </c>
      <c r="I23" s="18" t="s">
        <v>481</v>
      </c>
      <c r="J23" s="20" t="s">
        <v>481</v>
      </c>
      <c r="K23" s="18" t="s">
        <v>481</v>
      </c>
      <c r="L23" s="20" t="s">
        <v>481</v>
      </c>
      <c r="M23" s="18" t="s">
        <v>481</v>
      </c>
      <c r="N23" s="20" t="s">
        <v>481</v>
      </c>
      <c r="O23" s="18" t="s">
        <v>481</v>
      </c>
      <c r="P23" s="20" t="s">
        <v>481</v>
      </c>
      <c r="Q23" s="18" t="n">
        <v>370.63215996</v>
      </c>
      <c r="R23" s="20" t="n">
        <v>15.07980608</v>
      </c>
    </row>
    <row r="24" spans="1:18">
      <c r="A24" s="15" t="s">
        <v>499</v>
      </c>
      <c r="B24" s="17" t="n">
        <v>6647</v>
      </c>
      <c r="C24" s="18">
        <f>(7.0/B24*100)</f>
        <v/>
      </c>
      <c r="D24" s="19" t="n">
        <v>6640</v>
      </c>
      <c r="E24" s="18" t="n">
        <v>532.96936314</v>
      </c>
      <c r="F24" s="20" t="n">
        <v>3.39476479</v>
      </c>
      <c r="G24" s="18" t="n">
        <v>500.86191718</v>
      </c>
      <c r="H24" s="20" t="n">
        <v>3.59301589</v>
      </c>
      <c r="I24" s="18" t="s">
        <v>481</v>
      </c>
      <c r="J24" s="20" t="s">
        <v>481</v>
      </c>
      <c r="K24" s="18" t="s">
        <v>481</v>
      </c>
      <c r="L24" s="20" t="s">
        <v>481</v>
      </c>
      <c r="M24" s="18" t="s">
        <v>481</v>
      </c>
      <c r="N24" s="20" t="s">
        <v>481</v>
      </c>
      <c r="O24" s="18" t="s">
        <v>481</v>
      </c>
      <c r="P24" s="20" t="s">
        <v>481</v>
      </c>
      <c r="Q24" s="18" t="n">
        <v>475.66226317</v>
      </c>
      <c r="R24" s="20" t="n">
        <v>12.6263855</v>
      </c>
    </row>
    <row r="25" spans="1:18">
      <c r="A25" s="15" t="s">
        <v>500</v>
      </c>
      <c r="B25" s="17" t="n">
        <v>5581</v>
      </c>
      <c r="C25" s="18">
        <f>(24.0/B25*100)</f>
        <v/>
      </c>
      <c r="D25" s="19" t="n">
        <v>5557</v>
      </c>
      <c r="E25" s="18" t="n">
        <v>534.11131782</v>
      </c>
      <c r="F25" s="20" t="n">
        <v>3.5736159</v>
      </c>
      <c r="G25" s="18" t="n">
        <v>500.96488306</v>
      </c>
      <c r="H25" s="20" t="n">
        <v>3.72395247</v>
      </c>
      <c r="I25" s="18" t="s">
        <v>481</v>
      </c>
      <c r="J25" s="20" t="s">
        <v>481</v>
      </c>
      <c r="K25" s="18" t="s">
        <v>481</v>
      </c>
      <c r="L25" s="20" t="s">
        <v>481</v>
      </c>
      <c r="M25" s="18" t="s">
        <v>481</v>
      </c>
      <c r="N25" s="20" t="s">
        <v>481</v>
      </c>
      <c r="O25" s="18" t="s">
        <v>481</v>
      </c>
      <c r="P25" s="20" t="s">
        <v>481</v>
      </c>
      <c r="Q25" s="18" t="n">
        <v>437.64658615</v>
      </c>
      <c r="R25" s="20" t="n">
        <v>14.03210736</v>
      </c>
    </row>
    <row r="26" spans="1:18">
      <c r="A26" s="15" t="s">
        <v>501</v>
      </c>
      <c r="B26" s="17" t="n">
        <v>4869</v>
      </c>
      <c r="C26" s="18">
        <f>(32.0/B26*100)</f>
        <v/>
      </c>
      <c r="D26" s="19" t="n">
        <v>4837</v>
      </c>
      <c r="E26" s="18" t="n">
        <v>496.28648852</v>
      </c>
      <c r="F26" s="20" t="n">
        <v>1.90561808</v>
      </c>
      <c r="G26" s="18" t="n">
        <v>474.92492171</v>
      </c>
      <c r="H26" s="20" t="n">
        <v>2.81651448</v>
      </c>
      <c r="I26" s="18" t="s">
        <v>481</v>
      </c>
      <c r="J26" s="20" t="s">
        <v>481</v>
      </c>
      <c r="K26" s="18" t="s">
        <v>481</v>
      </c>
      <c r="L26" s="20" t="s">
        <v>481</v>
      </c>
      <c r="M26" s="18" t="s">
        <v>481</v>
      </c>
      <c r="N26" s="20" t="s">
        <v>481</v>
      </c>
      <c r="O26" s="18" t="s">
        <v>481</v>
      </c>
      <c r="P26" s="20" t="s">
        <v>481</v>
      </c>
      <c r="Q26" s="18" t="n">
        <v>431.37511615</v>
      </c>
      <c r="R26" s="20" t="n">
        <v>13.90080008</v>
      </c>
    </row>
    <row r="27" spans="1:18">
      <c r="A27" s="15" t="s">
        <v>502</v>
      </c>
      <c r="B27" s="17" t="n">
        <v>5299</v>
      </c>
      <c r="C27" s="18">
        <f>(17.0/B27*100)</f>
        <v/>
      </c>
      <c r="D27" s="19" t="n">
        <v>5282</v>
      </c>
      <c r="E27" s="18" t="n">
        <v>497.68135131</v>
      </c>
      <c r="F27" s="20" t="n">
        <v>1.80697061</v>
      </c>
      <c r="G27" s="18" t="n">
        <v>451.18925328</v>
      </c>
      <c r="H27" s="20" t="n">
        <v>2.68056751</v>
      </c>
      <c r="I27" s="18" t="s">
        <v>481</v>
      </c>
      <c r="J27" s="20" t="s">
        <v>481</v>
      </c>
      <c r="K27" s="18" t="s">
        <v>481</v>
      </c>
      <c r="L27" s="20" t="s">
        <v>481</v>
      </c>
      <c r="M27" s="18" t="s">
        <v>481</v>
      </c>
      <c r="N27" s="20" t="s">
        <v>481</v>
      </c>
      <c r="O27" s="18" t="s">
        <v>481</v>
      </c>
      <c r="P27" s="20" t="s">
        <v>481</v>
      </c>
      <c r="Q27" s="18" t="n">
        <v>396.94564122</v>
      </c>
      <c r="R27" s="20" t="n">
        <v>8.32274424</v>
      </c>
    </row>
    <row r="28" spans="1:18">
      <c r="A28" s="15" t="s">
        <v>503</v>
      </c>
      <c r="B28" s="17" t="n">
        <v>7568</v>
      </c>
      <c r="C28" s="18">
        <f>(51.0/B28*100)</f>
        <v/>
      </c>
      <c r="D28" s="19" t="n">
        <v>7517</v>
      </c>
      <c r="E28" s="18" t="n">
        <v>440.09973092</v>
      </c>
      <c r="F28" s="20" t="n">
        <v>3.63190593</v>
      </c>
      <c r="G28" s="18" t="n">
        <v>418.33235418</v>
      </c>
      <c r="H28" s="20" t="n">
        <v>2.59685438</v>
      </c>
      <c r="I28" s="18" t="s">
        <v>481</v>
      </c>
      <c r="J28" s="20" t="s">
        <v>481</v>
      </c>
      <c r="K28" s="18" t="s">
        <v>481</v>
      </c>
      <c r="L28" s="20" t="s">
        <v>481</v>
      </c>
      <c r="M28" s="18" t="s">
        <v>481</v>
      </c>
      <c r="N28" s="20" t="s">
        <v>481</v>
      </c>
      <c r="O28" s="18" t="s">
        <v>481</v>
      </c>
      <c r="P28" s="20" t="s">
        <v>481</v>
      </c>
      <c r="Q28" s="18" t="n">
        <v>369.14746447</v>
      </c>
      <c r="R28" s="20" t="n">
        <v>9.71897738</v>
      </c>
    </row>
    <row r="29" spans="1:18">
      <c r="A29" s="15" t="s">
        <v>504</v>
      </c>
      <c r="B29" s="17" t="n">
        <v>5385</v>
      </c>
      <c r="C29" s="18">
        <f>(30.0/B29*100)</f>
        <v/>
      </c>
      <c r="D29" s="19" t="n">
        <v>5355</v>
      </c>
      <c r="E29" s="18" t="n">
        <v>508.87729076</v>
      </c>
      <c r="F29" s="20" t="n">
        <v>2.35990886</v>
      </c>
      <c r="G29" s="18" t="n">
        <v>468.6925464</v>
      </c>
      <c r="H29" s="20" t="n">
        <v>5.23240506</v>
      </c>
      <c r="I29" s="18" t="s">
        <v>481</v>
      </c>
      <c r="J29" s="20" t="s">
        <v>481</v>
      </c>
      <c r="K29" s="18" t="s">
        <v>481</v>
      </c>
      <c r="L29" s="20" t="s">
        <v>481</v>
      </c>
      <c r="M29" s="18" t="s">
        <v>481</v>
      </c>
      <c r="N29" s="20" t="s">
        <v>481</v>
      </c>
      <c r="O29" s="18" t="s">
        <v>481</v>
      </c>
      <c r="P29" s="20" t="s">
        <v>481</v>
      </c>
      <c r="Q29" s="18" t="n">
        <v>365.96287778</v>
      </c>
      <c r="R29" s="20" t="n">
        <v>18.57493727</v>
      </c>
    </row>
    <row r="30" spans="1:18">
      <c r="A30" s="15" t="s">
        <v>505</v>
      </c>
      <c r="B30" s="17" t="n">
        <v>4520</v>
      </c>
      <c r="C30" s="18">
        <f>(96.0/B30*100)</f>
        <v/>
      </c>
      <c r="D30" s="19" t="n">
        <v>4424</v>
      </c>
      <c r="E30" s="18" t="n">
        <v>523.97848832</v>
      </c>
      <c r="F30" s="20" t="n">
        <v>2.7134081</v>
      </c>
      <c r="G30" s="18" t="n">
        <v>503.27398267</v>
      </c>
      <c r="H30" s="20" t="n">
        <v>3.57122666</v>
      </c>
      <c r="I30" s="18" t="s">
        <v>481</v>
      </c>
      <c r="J30" s="20" t="s">
        <v>481</v>
      </c>
      <c r="K30" s="18" t="s">
        <v>481</v>
      </c>
      <c r="L30" s="20" t="s">
        <v>481</v>
      </c>
      <c r="M30" s="18" t="s">
        <v>481</v>
      </c>
      <c r="N30" s="20" t="s">
        <v>481</v>
      </c>
      <c r="O30" s="18" t="s">
        <v>481</v>
      </c>
      <c r="P30" s="20" t="s">
        <v>481</v>
      </c>
      <c r="Q30" s="18" t="n">
        <v>443.51214084</v>
      </c>
      <c r="R30" s="20" t="n">
        <v>8.808198409999999</v>
      </c>
    </row>
    <row r="31" spans="1:18">
      <c r="A31" s="15" t="s">
        <v>506</v>
      </c>
      <c r="B31" s="17" t="n">
        <v>5456</v>
      </c>
      <c r="C31" s="18">
        <f>(125.0/B31*100)</f>
        <v/>
      </c>
      <c r="D31" s="19" t="n">
        <v>5331</v>
      </c>
      <c r="E31" s="18" t="n">
        <v>523.11807185</v>
      </c>
      <c r="F31" s="20" t="n">
        <v>2.57160446</v>
      </c>
      <c r="G31" s="18" t="n">
        <v>496.21944174</v>
      </c>
      <c r="H31" s="20" t="n">
        <v>3.66356844</v>
      </c>
      <c r="I31" s="18" t="s">
        <v>481</v>
      </c>
      <c r="J31" s="20" t="s">
        <v>481</v>
      </c>
      <c r="K31" s="18" t="s">
        <v>481</v>
      </c>
      <c r="L31" s="20" t="s">
        <v>481</v>
      </c>
      <c r="M31" s="18" t="s">
        <v>481</v>
      </c>
      <c r="N31" s="20" t="s">
        <v>481</v>
      </c>
      <c r="O31" s="18" t="s">
        <v>481</v>
      </c>
      <c r="P31" s="20" t="s">
        <v>481</v>
      </c>
      <c r="Q31" s="18" t="n">
        <v>431.60209745</v>
      </c>
      <c r="R31" s="20" t="n">
        <v>10.90876371</v>
      </c>
    </row>
    <row r="32" spans="1:18">
      <c r="A32" s="15" t="s">
        <v>507</v>
      </c>
      <c r="B32" s="17" t="n">
        <v>4478</v>
      </c>
      <c r="C32" s="18">
        <f>(5.0/B32*100)</f>
        <v/>
      </c>
      <c r="D32" s="19" t="n">
        <v>4473</v>
      </c>
      <c r="E32" s="18" t="n">
        <v>514.00202523</v>
      </c>
      <c r="F32" s="20" t="n">
        <v>2.34912362</v>
      </c>
      <c r="G32" s="18" t="n">
        <v>477.05236274</v>
      </c>
      <c r="H32" s="20" t="n">
        <v>4.31627143</v>
      </c>
      <c r="I32" s="18" t="s">
        <v>481</v>
      </c>
      <c r="J32" s="20" t="s">
        <v>481</v>
      </c>
      <c r="K32" s="18" t="s">
        <v>481</v>
      </c>
      <c r="L32" s="20" t="s">
        <v>481</v>
      </c>
      <c r="M32" s="18" t="s">
        <v>481</v>
      </c>
      <c r="N32" s="20" t="s">
        <v>481</v>
      </c>
      <c r="O32" s="18" t="s">
        <v>481</v>
      </c>
      <c r="P32" s="20" t="s">
        <v>481</v>
      </c>
      <c r="Q32" s="18" t="n">
        <v>436.54340121</v>
      </c>
      <c r="R32" s="20" t="n">
        <v>22.23655912</v>
      </c>
    </row>
    <row r="33" spans="1:18">
      <c r="A33" s="15" t="s">
        <v>508</v>
      </c>
      <c r="B33" s="17" t="n">
        <v>7325</v>
      </c>
      <c r="C33" s="18">
        <f>(74.0/B33*100)</f>
        <v/>
      </c>
      <c r="D33" s="19" t="n">
        <v>7251</v>
      </c>
      <c r="E33" s="18" t="n">
        <v>516.7148976</v>
      </c>
      <c r="F33" s="20" t="n">
        <v>2.97643556</v>
      </c>
      <c r="G33" s="18" t="n">
        <v>481.8067273</v>
      </c>
      <c r="H33" s="20" t="n">
        <v>2.91507334</v>
      </c>
      <c r="I33" s="18" t="s">
        <v>481</v>
      </c>
      <c r="J33" s="20" t="s">
        <v>481</v>
      </c>
      <c r="K33" s="18" t="s">
        <v>481</v>
      </c>
      <c r="L33" s="20" t="s">
        <v>481</v>
      </c>
      <c r="M33" s="18" t="s">
        <v>481</v>
      </c>
      <c r="N33" s="20" t="s">
        <v>481</v>
      </c>
      <c r="O33" s="18" t="s">
        <v>481</v>
      </c>
      <c r="P33" s="20" t="s">
        <v>481</v>
      </c>
      <c r="Q33" s="18" t="n">
        <v>456.78610008</v>
      </c>
      <c r="R33" s="20" t="n">
        <v>11.16335649</v>
      </c>
    </row>
    <row r="34" spans="1:18">
      <c r="A34" s="15" t="s">
        <v>509</v>
      </c>
      <c r="B34" s="17" t="n">
        <v>6350</v>
      </c>
      <c r="C34" s="18">
        <f>(65.0/B34*100)</f>
        <v/>
      </c>
      <c r="D34" s="19" t="n">
        <v>6285</v>
      </c>
      <c r="E34" s="18" t="n">
        <v>472.11894159</v>
      </c>
      <c r="F34" s="20" t="n">
        <v>2.73669774</v>
      </c>
      <c r="G34" s="18" t="n">
        <v>413.81120441</v>
      </c>
      <c r="H34" s="20" t="n">
        <v>3.99144927</v>
      </c>
      <c r="I34" s="18" t="s">
        <v>481</v>
      </c>
      <c r="J34" s="20" t="s">
        <v>481</v>
      </c>
      <c r="K34" s="18" t="s">
        <v>481</v>
      </c>
      <c r="L34" s="20" t="s">
        <v>481</v>
      </c>
      <c r="M34" s="18" t="s">
        <v>481</v>
      </c>
      <c r="N34" s="20" t="s">
        <v>481</v>
      </c>
      <c r="O34" s="18" t="s">
        <v>481</v>
      </c>
      <c r="P34" s="20" t="s">
        <v>481</v>
      </c>
      <c r="Q34" s="18" t="n">
        <v>305.14884236</v>
      </c>
      <c r="R34" s="20" t="n">
        <v>11.46847575</v>
      </c>
    </row>
    <row r="35" spans="1:18">
      <c r="A35" s="15" t="s">
        <v>510</v>
      </c>
      <c r="B35" s="17" t="n">
        <v>6406</v>
      </c>
      <c r="C35" s="18">
        <f>(36.0/B35*100)</f>
        <v/>
      </c>
      <c r="D35" s="19" t="n">
        <v>6370</v>
      </c>
      <c r="E35" s="18" t="n">
        <v>507.87123831</v>
      </c>
      <c r="F35" s="20" t="n">
        <v>1.69221068</v>
      </c>
      <c r="G35" s="18" t="n">
        <v>504.45723922</v>
      </c>
      <c r="H35" s="20" t="n">
        <v>4.07850108</v>
      </c>
      <c r="I35" s="18" t="s">
        <v>481</v>
      </c>
      <c r="J35" s="20" t="s">
        <v>481</v>
      </c>
      <c r="K35" s="18" t="s">
        <v>481</v>
      </c>
      <c r="L35" s="20" t="s">
        <v>481</v>
      </c>
      <c r="M35" s="18" t="s">
        <v>481</v>
      </c>
      <c r="N35" s="20" t="s">
        <v>481</v>
      </c>
      <c r="O35" s="18" t="s">
        <v>481</v>
      </c>
      <c r="P35" s="20" t="s">
        <v>481</v>
      </c>
      <c r="Q35" s="18" t="n">
        <v>394.15185194</v>
      </c>
      <c r="R35" s="20" t="n">
        <v>14.07593984</v>
      </c>
    </row>
    <row r="36" spans="1:18">
      <c r="A36" s="15" t="s">
        <v>511</v>
      </c>
      <c r="B36" s="17" t="n">
        <v>6736</v>
      </c>
      <c r="C36" s="18">
        <f>(26.0/B36*100)</f>
        <v/>
      </c>
      <c r="D36" s="19" t="n">
        <v>6710</v>
      </c>
      <c r="E36" s="18" t="n">
        <v>506.0908559</v>
      </c>
      <c r="F36" s="20" t="n">
        <v>2.22387075</v>
      </c>
      <c r="G36" s="18" t="n">
        <v>481.36800361</v>
      </c>
      <c r="H36" s="20" t="n">
        <v>3.32649697</v>
      </c>
      <c r="I36" s="18" t="s">
        <v>481</v>
      </c>
      <c r="J36" s="20" t="s">
        <v>481</v>
      </c>
      <c r="K36" s="18" t="s">
        <v>481</v>
      </c>
      <c r="L36" s="20" t="s">
        <v>481</v>
      </c>
      <c r="M36" s="18" t="s">
        <v>481</v>
      </c>
      <c r="N36" s="20" t="s">
        <v>481</v>
      </c>
      <c r="O36" s="18" t="s">
        <v>481</v>
      </c>
      <c r="P36" s="20" t="s">
        <v>481</v>
      </c>
      <c r="Q36" s="18" t="n">
        <v>429.37632093</v>
      </c>
      <c r="R36" s="20" t="n">
        <v>15.4144036</v>
      </c>
    </row>
    <row r="37" spans="1:18">
      <c r="A37" s="15" t="s">
        <v>512</v>
      </c>
      <c r="B37" s="17" t="n">
        <v>5458</v>
      </c>
      <c r="C37" s="18">
        <f>(62.0/B37*100)</f>
        <v/>
      </c>
      <c r="D37" s="19" t="n">
        <v>5396</v>
      </c>
      <c r="E37" s="18" t="n">
        <v>515.31314288</v>
      </c>
      <c r="F37" s="20" t="n">
        <v>3.66094229</v>
      </c>
      <c r="G37" s="18" t="n">
        <v>493.71825173</v>
      </c>
      <c r="H37" s="20" t="n">
        <v>3.5977266</v>
      </c>
      <c r="I37" s="18" t="s">
        <v>481</v>
      </c>
      <c r="J37" s="20" t="s">
        <v>481</v>
      </c>
      <c r="K37" s="18" t="s">
        <v>481</v>
      </c>
      <c r="L37" s="20" t="s">
        <v>481</v>
      </c>
      <c r="M37" s="18" t="s">
        <v>481</v>
      </c>
      <c r="N37" s="20" t="s">
        <v>481</v>
      </c>
      <c r="O37" s="18" t="s">
        <v>481</v>
      </c>
      <c r="P37" s="20" t="s">
        <v>481</v>
      </c>
      <c r="Q37" s="18" t="n">
        <v>407.63485192</v>
      </c>
      <c r="R37" s="20" t="n">
        <v>7.9809967</v>
      </c>
    </row>
    <row r="38" spans="1:18">
      <c r="A38" s="15" t="s">
        <v>513</v>
      </c>
      <c r="B38" s="17" t="n">
        <v>5860</v>
      </c>
      <c r="C38" s="18">
        <f>(16.0/B38*100)</f>
        <v/>
      </c>
      <c r="D38" s="19" t="n">
        <v>5844</v>
      </c>
      <c r="E38" s="18" t="n">
        <v>503.86184248</v>
      </c>
      <c r="F38" s="20" t="n">
        <v>3.16777765</v>
      </c>
      <c r="G38" s="18" t="n">
        <v>468.17213433</v>
      </c>
      <c r="H38" s="20" t="n">
        <v>4.13408922</v>
      </c>
      <c r="I38" s="18" t="s">
        <v>481</v>
      </c>
      <c r="J38" s="20" t="s">
        <v>481</v>
      </c>
      <c r="K38" s="18" t="s">
        <v>481</v>
      </c>
      <c r="L38" s="20" t="s">
        <v>481</v>
      </c>
      <c r="M38" s="18" t="s">
        <v>481</v>
      </c>
      <c r="N38" s="20" t="s">
        <v>481</v>
      </c>
      <c r="O38" s="18" t="s">
        <v>481</v>
      </c>
      <c r="P38" s="20" t="s">
        <v>481</v>
      </c>
      <c r="Q38" s="18" t="n">
        <v>404.95855563</v>
      </c>
      <c r="R38" s="20" t="n">
        <v>10.42416148</v>
      </c>
    </row>
    <row r="39" spans="1:18">
      <c r="A39" s="15" t="s">
        <v>514</v>
      </c>
      <c r="B39" s="17" t="n">
        <v>5895</v>
      </c>
      <c r="C39" s="18">
        <f>(30.0/B39*100)</f>
        <v/>
      </c>
      <c r="D39" s="19" t="n">
        <v>5865</v>
      </c>
      <c r="E39" s="18" t="n">
        <v>439.88046373</v>
      </c>
      <c r="F39" s="20" t="n">
        <v>4.52442883</v>
      </c>
      <c r="G39" s="18" t="n">
        <v>424.22496104</v>
      </c>
      <c r="H39" s="20" t="n">
        <v>4.15541593</v>
      </c>
      <c r="I39" s="18" t="s">
        <v>481</v>
      </c>
      <c r="J39" s="20" t="s">
        <v>481</v>
      </c>
      <c r="K39" s="18" t="s">
        <v>481</v>
      </c>
      <c r="L39" s="20" t="s">
        <v>481</v>
      </c>
      <c r="M39" s="18" t="s">
        <v>481</v>
      </c>
      <c r="N39" s="20" t="s">
        <v>481</v>
      </c>
      <c r="O39" s="18" t="s">
        <v>481</v>
      </c>
      <c r="P39" s="20" t="s">
        <v>481</v>
      </c>
      <c r="Q39" s="18" t="n">
        <v>364.82633983</v>
      </c>
      <c r="R39" s="20" t="n">
        <v>9.380737440000001</v>
      </c>
    </row>
    <row r="40" spans="1:18">
      <c r="A40" s="15" t="s">
        <v>515</v>
      </c>
      <c r="B40" s="17" t="n">
        <v>14157</v>
      </c>
      <c r="C40" s="18">
        <f>(264.0/B40*100)</f>
        <v/>
      </c>
      <c r="D40" s="19" t="n">
        <v>13893</v>
      </c>
      <c r="E40" s="18" t="n">
        <v>513.8066149700001</v>
      </c>
      <c r="F40" s="20" t="n">
        <v>3.36621755</v>
      </c>
      <c r="G40" s="18" t="n">
        <v>489.12822555</v>
      </c>
      <c r="H40" s="20" t="n">
        <v>2.88029551</v>
      </c>
      <c r="I40" s="18" t="s">
        <v>481</v>
      </c>
      <c r="J40" s="20" t="s">
        <v>481</v>
      </c>
      <c r="K40" s="18" t="s">
        <v>481</v>
      </c>
      <c r="L40" s="20" t="s">
        <v>481</v>
      </c>
      <c r="M40" s="18" t="s">
        <v>481</v>
      </c>
      <c r="N40" s="20" t="s">
        <v>481</v>
      </c>
      <c r="O40" s="18" t="s">
        <v>481</v>
      </c>
      <c r="P40" s="20" t="s">
        <v>481</v>
      </c>
      <c r="Q40" s="18" t="n">
        <v>444.91003113</v>
      </c>
      <c r="R40" s="20" t="n">
        <v>6.75301684</v>
      </c>
    </row>
    <row r="41" spans="1:18">
      <c r="A41" s="15" t="s">
        <v>516</v>
      </c>
      <c r="B41" s="17" t="n">
        <v>5712</v>
      </c>
      <c r="C41" s="18">
        <f>(40.0/B41*100)</f>
        <v/>
      </c>
      <c r="D41" s="19" t="n">
        <v>5672</v>
      </c>
      <c r="E41" s="18" t="n">
        <v>509.70679249</v>
      </c>
      <c r="F41" s="20" t="n">
        <v>3.04550058</v>
      </c>
      <c r="G41" s="18" t="n">
        <v>481.82633077</v>
      </c>
      <c r="H41" s="20" t="n">
        <v>4.48128509</v>
      </c>
      <c r="I41" s="18" t="s">
        <v>481</v>
      </c>
      <c r="J41" s="20" t="s">
        <v>481</v>
      </c>
      <c r="K41" s="18" t="s">
        <v>481</v>
      </c>
      <c r="L41" s="20" t="s">
        <v>481</v>
      </c>
      <c r="M41" s="18" t="s">
        <v>481</v>
      </c>
      <c r="N41" s="20" t="s">
        <v>481</v>
      </c>
      <c r="O41" s="18" t="s">
        <v>481</v>
      </c>
      <c r="P41" s="20" t="s">
        <v>481</v>
      </c>
      <c r="Q41" s="18" t="n">
        <v>423.24281863</v>
      </c>
      <c r="R41" s="20" t="n">
        <v>8.91434381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354.45868523</v>
      </c>
      <c r="F45" s="20" t="n">
        <v>3.93045883</v>
      </c>
      <c r="G45" s="18" t="n">
        <v>349.65875019</v>
      </c>
      <c r="H45" s="20" t="n">
        <v>3.21252904</v>
      </c>
      <c r="I45" s="18" t="s">
        <v>481</v>
      </c>
      <c r="J45" s="20" t="s">
        <v>481</v>
      </c>
      <c r="K45" s="18" t="s">
        <v>481</v>
      </c>
      <c r="L45" s="20" t="s">
        <v>481</v>
      </c>
      <c r="M45" s="18" t="s">
        <v>481</v>
      </c>
      <c r="N45" s="20" t="s">
        <v>481</v>
      </c>
      <c r="O45" s="18" t="n">
        <v>400.10291086</v>
      </c>
      <c r="P45" s="20" t="n">
        <v>32.58687509</v>
      </c>
      <c r="Q45" s="18" t="n">
        <v>336.74627525</v>
      </c>
      <c r="R45" s="20" t="n">
        <v>3.76815919</v>
      </c>
    </row>
    <row r="46" spans="1:18">
      <c r="A46" s="15" t="s">
        <v>521</v>
      </c>
      <c r="B46" s="17" t="n">
        <v>23141</v>
      </c>
      <c r="C46" s="18">
        <f>(1129.0/B46*100)</f>
        <v/>
      </c>
      <c r="D46" s="19" t="n">
        <v>22012</v>
      </c>
      <c r="E46" s="18" t="n">
        <v>429.38161102</v>
      </c>
      <c r="F46" s="20" t="n">
        <v>3.32409317</v>
      </c>
      <c r="G46" s="18" t="n">
        <v>403.20839597</v>
      </c>
      <c r="H46" s="20" t="n">
        <v>2.69683167</v>
      </c>
      <c r="I46" s="18" t="s">
        <v>481</v>
      </c>
      <c r="J46" s="20" t="s">
        <v>481</v>
      </c>
      <c r="K46" s="18" t="s">
        <v>481</v>
      </c>
      <c r="L46" s="20" t="s">
        <v>481</v>
      </c>
      <c r="M46" s="18" t="s">
        <v>481</v>
      </c>
      <c r="N46" s="20" t="s">
        <v>481</v>
      </c>
      <c r="O46" s="18" t="s">
        <v>481</v>
      </c>
      <c r="P46" s="20" t="s">
        <v>481</v>
      </c>
      <c r="Q46" s="18" t="n">
        <v>340.64790778</v>
      </c>
      <c r="R46" s="20" t="n">
        <v>4.97950175</v>
      </c>
    </row>
    <row r="47" spans="1:18">
      <c r="A47" s="15" t="s">
        <v>522</v>
      </c>
      <c r="B47" s="17" t="n">
        <v>5928</v>
      </c>
      <c r="C47" s="18">
        <f>(70.0/B47*100)</f>
        <v/>
      </c>
      <c r="D47" s="19" t="n">
        <v>5858</v>
      </c>
      <c r="E47" s="18" t="n">
        <v>452.13567674</v>
      </c>
      <c r="F47" s="20" t="n">
        <v>4.95622848</v>
      </c>
      <c r="G47" s="18" t="n">
        <v>423.09844059</v>
      </c>
      <c r="H47" s="20" t="n">
        <v>5.10408768</v>
      </c>
      <c r="I47" s="18" t="s">
        <v>481</v>
      </c>
      <c r="J47" s="20" t="s">
        <v>481</v>
      </c>
      <c r="K47" s="18" t="s">
        <v>481</v>
      </c>
      <c r="L47" s="20" t="s">
        <v>481</v>
      </c>
      <c r="M47" s="18" t="s">
        <v>481</v>
      </c>
      <c r="N47" s="20" t="s">
        <v>481</v>
      </c>
      <c r="O47" s="18" t="s">
        <v>481</v>
      </c>
      <c r="P47" s="20" t="s">
        <v>481</v>
      </c>
      <c r="Q47" s="18" t="n">
        <v>337.26538323</v>
      </c>
      <c r="R47" s="20" t="n">
        <v>9.38369174</v>
      </c>
    </row>
    <row r="48" spans="1:18">
      <c r="A48" s="15" t="s">
        <v>523</v>
      </c>
      <c r="B48" s="17" t="n">
        <v>9841</v>
      </c>
      <c r="C48" s="18">
        <f>(7.0/B48*100)</f>
        <v/>
      </c>
      <c r="D48" s="19" t="n">
        <v>9834</v>
      </c>
      <c r="E48" s="18" t="n">
        <v>517.6463738800001</v>
      </c>
      <c r="F48" s="20" t="n">
        <v>5.1815104</v>
      </c>
      <c r="G48" s="18" t="n">
        <v>464.7266514</v>
      </c>
      <c r="H48" s="20" t="n">
        <v>5.45415345</v>
      </c>
      <c r="I48" s="18" t="s">
        <v>481</v>
      </c>
      <c r="J48" s="20" t="s">
        <v>481</v>
      </c>
      <c r="K48" s="18" t="s">
        <v>481</v>
      </c>
      <c r="L48" s="20" t="s">
        <v>481</v>
      </c>
      <c r="M48" s="18" t="s">
        <v>481</v>
      </c>
      <c r="N48" s="20" t="s">
        <v>481</v>
      </c>
      <c r="O48" s="18" t="s">
        <v>481</v>
      </c>
      <c r="P48" s="20" t="s">
        <v>481</v>
      </c>
      <c r="Q48" s="18" t="n">
        <v>412.33399234</v>
      </c>
      <c r="R48" s="20" t="n">
        <v>15.96776166</v>
      </c>
    </row>
    <row r="49" spans="1:18">
      <c r="A49" s="15" t="s">
        <v>524</v>
      </c>
      <c r="B49" s="17" t="n">
        <v>6349</v>
      </c>
      <c r="C49" s="18">
        <f>(56.0/B49*100)</f>
        <v/>
      </c>
      <c r="D49" s="19" t="n">
        <v>6293</v>
      </c>
      <c r="E49" s="18" t="n">
        <v>437.59912108</v>
      </c>
      <c r="F49" s="20" t="n">
        <v>3.53107588</v>
      </c>
      <c r="G49" s="18" t="n">
        <v>414.2319722</v>
      </c>
      <c r="H49" s="20" t="n">
        <v>3.37819627</v>
      </c>
      <c r="I49" s="18" t="s">
        <v>481</v>
      </c>
      <c r="J49" s="20" t="s">
        <v>481</v>
      </c>
      <c r="K49" s="18" t="s">
        <v>481</v>
      </c>
      <c r="L49" s="20" t="s">
        <v>481</v>
      </c>
      <c r="M49" s="18" t="s">
        <v>481</v>
      </c>
      <c r="N49" s="20" t="s">
        <v>481</v>
      </c>
      <c r="O49" s="18" t="n">
        <v>270.6923</v>
      </c>
      <c r="P49" s="20" t="n">
        <v>25.97658804</v>
      </c>
      <c r="Q49" s="18" t="n">
        <v>351.45357426</v>
      </c>
      <c r="R49" s="20" t="n">
        <v>10.00230641</v>
      </c>
    </row>
    <row r="50" spans="1:18">
      <c r="A50" s="15" t="s">
        <v>525</v>
      </c>
      <c r="B50" s="17" t="n">
        <v>11795</v>
      </c>
      <c r="C50" s="18">
        <f>(218.0/B50*100)</f>
        <v/>
      </c>
      <c r="D50" s="19" t="n">
        <v>11577</v>
      </c>
      <c r="E50" s="18" t="n">
        <v>440.79432711</v>
      </c>
      <c r="F50" s="20" t="n">
        <v>3.47805393</v>
      </c>
      <c r="G50" s="18" t="n">
        <v>418.43284915</v>
      </c>
      <c r="H50" s="20" t="n">
        <v>3.02655254</v>
      </c>
      <c r="I50" s="18" t="s">
        <v>481</v>
      </c>
      <c r="J50" s="20" t="s">
        <v>481</v>
      </c>
      <c r="K50" s="18" t="s">
        <v>481</v>
      </c>
      <c r="L50" s="20" t="s">
        <v>481</v>
      </c>
      <c r="M50" s="18" t="s">
        <v>481</v>
      </c>
      <c r="N50" s="20" t="s">
        <v>481</v>
      </c>
      <c r="O50" s="18" t="s">
        <v>481</v>
      </c>
      <c r="P50" s="20" t="s">
        <v>481</v>
      </c>
      <c r="Q50" s="18" t="n">
        <v>355.81839079</v>
      </c>
      <c r="R50" s="20" t="n">
        <v>9.748685399999999</v>
      </c>
    </row>
    <row r="51" spans="1:18">
      <c r="A51" s="15" t="s">
        <v>526</v>
      </c>
      <c r="B51" s="17" t="n">
        <v>6866</v>
      </c>
      <c r="C51" s="18">
        <f>(116.0/B51*100)</f>
        <v/>
      </c>
      <c r="D51" s="19" t="n">
        <v>6750</v>
      </c>
      <c r="E51" s="18" t="n">
        <v>448.60557741</v>
      </c>
      <c r="F51" s="20" t="n">
        <v>3.23260237</v>
      </c>
      <c r="G51" s="18" t="n">
        <v>419.663238</v>
      </c>
      <c r="H51" s="20" t="n">
        <v>2.65420382</v>
      </c>
      <c r="I51" s="18" t="s">
        <v>481</v>
      </c>
      <c r="J51" s="20" t="s">
        <v>481</v>
      </c>
      <c r="K51" s="18" t="s">
        <v>481</v>
      </c>
      <c r="L51" s="20" t="s">
        <v>481</v>
      </c>
      <c r="M51" s="18" t="s">
        <v>481</v>
      </c>
      <c r="N51" s="20" t="s">
        <v>481</v>
      </c>
      <c r="O51" s="18" t="s">
        <v>481</v>
      </c>
      <c r="P51" s="20" t="s">
        <v>481</v>
      </c>
      <c r="Q51" s="18" t="n">
        <v>390.20256735</v>
      </c>
      <c r="R51" s="20" t="n">
        <v>7.33921306</v>
      </c>
    </row>
    <row r="52" spans="1:18">
      <c r="A52" s="15" t="s">
        <v>527</v>
      </c>
      <c r="B52" s="17" t="n">
        <v>5809</v>
      </c>
      <c r="C52" s="18">
        <f>(71.0/B52*100)</f>
        <v/>
      </c>
      <c r="D52" s="19" t="n">
        <v>5738</v>
      </c>
      <c r="E52" s="18" t="n">
        <v>496.85790801</v>
      </c>
      <c r="F52" s="20" t="n">
        <v>2.96132283</v>
      </c>
      <c r="G52" s="18" t="n">
        <v>478.80923196</v>
      </c>
      <c r="H52" s="20" t="n">
        <v>3.21448875</v>
      </c>
      <c r="I52" s="18" t="s">
        <v>481</v>
      </c>
      <c r="J52" s="20" t="s">
        <v>481</v>
      </c>
      <c r="K52" s="18" t="s">
        <v>481</v>
      </c>
      <c r="L52" s="20" t="s">
        <v>481</v>
      </c>
      <c r="M52" s="18" t="s">
        <v>481</v>
      </c>
      <c r="N52" s="20" t="s">
        <v>481</v>
      </c>
      <c r="O52" s="18" t="s">
        <v>481</v>
      </c>
      <c r="P52" s="20" t="s">
        <v>481</v>
      </c>
      <c r="Q52" s="18" t="n">
        <v>404.7834385</v>
      </c>
      <c r="R52" s="20" t="n">
        <v>7.77250688</v>
      </c>
    </row>
    <row r="53" spans="1:18">
      <c r="A53" s="15" t="s">
        <v>528</v>
      </c>
      <c r="B53" s="17" t="n">
        <v>5571</v>
      </c>
      <c r="C53" s="18">
        <f>(84.0/B53*100)</f>
        <v/>
      </c>
      <c r="D53" s="19" t="n">
        <v>5487</v>
      </c>
      <c r="E53" s="18" t="n">
        <v>456.31720022</v>
      </c>
      <c r="F53" s="20" t="n">
        <v>2.31739931</v>
      </c>
      <c r="G53" s="18" t="n">
        <v>429.42808062</v>
      </c>
      <c r="H53" s="20" t="n">
        <v>2.72891318</v>
      </c>
      <c r="I53" s="18" t="s">
        <v>481</v>
      </c>
      <c r="J53" s="20" t="s">
        <v>481</v>
      </c>
      <c r="K53" s="18" t="s">
        <v>481</v>
      </c>
      <c r="L53" s="20" t="s">
        <v>481</v>
      </c>
      <c r="M53" s="18" t="s">
        <v>481</v>
      </c>
      <c r="N53" s="20" t="s">
        <v>481</v>
      </c>
      <c r="O53" s="18" t="s">
        <v>481</v>
      </c>
      <c r="P53" s="20" t="s">
        <v>481</v>
      </c>
      <c r="Q53" s="18" t="n">
        <v>361.62950882</v>
      </c>
      <c r="R53" s="20" t="n">
        <v>8.180345730000001</v>
      </c>
    </row>
    <row r="54" spans="1:18">
      <c r="A54" s="15" t="s">
        <v>529</v>
      </c>
      <c r="B54" s="17" t="n">
        <v>4740</v>
      </c>
      <c r="C54" s="18">
        <f>(38.0/B54*100)</f>
        <v/>
      </c>
      <c r="D54" s="19" t="n">
        <v>4702</v>
      </c>
      <c r="E54" s="18" t="n">
        <v>380.05209721</v>
      </c>
      <c r="F54" s="20" t="n">
        <v>3.9049047</v>
      </c>
      <c r="G54" s="18" t="n">
        <v>349.16860769</v>
      </c>
      <c r="H54" s="20" t="n">
        <v>3.32506752</v>
      </c>
      <c r="I54" s="18" t="s">
        <v>481</v>
      </c>
      <c r="J54" s="20" t="s">
        <v>481</v>
      </c>
      <c r="K54" s="18" t="s">
        <v>481</v>
      </c>
      <c r="L54" s="20" t="s">
        <v>481</v>
      </c>
      <c r="M54" s="18" t="s">
        <v>481</v>
      </c>
      <c r="N54" s="20" t="s">
        <v>481</v>
      </c>
      <c r="O54" s="18" t="s">
        <v>481</v>
      </c>
      <c r="P54" s="20" t="s">
        <v>481</v>
      </c>
      <c r="Q54" s="18" t="n">
        <v>314.26167818</v>
      </c>
      <c r="R54" s="20" t="n">
        <v>4.88548362</v>
      </c>
    </row>
    <row r="55" spans="1:18">
      <c r="A55" s="15" t="s">
        <v>530</v>
      </c>
      <c r="B55" s="17" t="n">
        <v>5316</v>
      </c>
      <c r="C55" s="18">
        <f>(22.0/B55*100)</f>
        <v/>
      </c>
      <c r="D55" s="19" t="n">
        <v>5294</v>
      </c>
      <c r="E55" s="18" t="n">
        <v>406.95547716</v>
      </c>
      <c r="F55" s="20" t="n">
        <v>3.4403222</v>
      </c>
      <c r="G55" s="18" t="n">
        <v>400.91887429</v>
      </c>
      <c r="H55" s="20" t="n">
        <v>3.36029068</v>
      </c>
      <c r="I55" s="18" t="s">
        <v>481</v>
      </c>
      <c r="J55" s="20" t="s">
        <v>481</v>
      </c>
      <c r="K55" s="18" t="s">
        <v>481</v>
      </c>
      <c r="L55" s="20" t="s">
        <v>481</v>
      </c>
      <c r="M55" s="18" t="n">
        <v>495.7153</v>
      </c>
      <c r="N55" s="20" t="n">
        <v>72.06416769</v>
      </c>
      <c r="O55" s="18" t="n">
        <v>402.63486092</v>
      </c>
      <c r="P55" s="20" t="n">
        <v>57.34410869</v>
      </c>
      <c r="Q55" s="18" t="n">
        <v>337.18409127</v>
      </c>
      <c r="R55" s="20" t="n">
        <v>9.46682738</v>
      </c>
    </row>
    <row r="56" spans="1:18">
      <c r="A56" s="15" t="s">
        <v>531</v>
      </c>
      <c r="B56" s="17" t="n">
        <v>5359</v>
      </c>
      <c r="C56" s="18">
        <f>(76.0/B56*100)</f>
        <v/>
      </c>
      <c r="D56" s="19" t="n">
        <v>5283</v>
      </c>
      <c r="E56" s="18" t="n">
        <v>534.24985058</v>
      </c>
      <c r="F56" s="20" t="n">
        <v>3.08938987</v>
      </c>
      <c r="G56" s="18" t="n">
        <v>516.7915105</v>
      </c>
      <c r="H56" s="20" t="n">
        <v>3.18645608</v>
      </c>
      <c r="I56" s="18" t="s">
        <v>481</v>
      </c>
      <c r="J56" s="20" t="s">
        <v>481</v>
      </c>
      <c r="K56" s="18" t="s">
        <v>481</v>
      </c>
      <c r="L56" s="20" t="s">
        <v>481</v>
      </c>
      <c r="M56" s="18" t="s">
        <v>481</v>
      </c>
      <c r="N56" s="20" t="s">
        <v>481</v>
      </c>
      <c r="O56" s="18" t="s">
        <v>481</v>
      </c>
      <c r="P56" s="20" t="s">
        <v>481</v>
      </c>
      <c r="Q56" s="18" t="n">
        <v>470.08119883</v>
      </c>
      <c r="R56" s="20" t="n">
        <v>25.81459206</v>
      </c>
    </row>
    <row r="57" spans="1:18">
      <c r="A57" s="15" t="s">
        <v>532</v>
      </c>
      <c r="B57" s="17" t="n">
        <v>6513</v>
      </c>
      <c r="C57" s="18">
        <f>(0.0/B57*100)</f>
        <v/>
      </c>
      <c r="D57" s="19" t="n">
        <v>6513</v>
      </c>
      <c r="E57" s="18" t="n">
        <v>415.71819027</v>
      </c>
      <c r="F57" s="20" t="n">
        <v>5.16222237</v>
      </c>
      <c r="G57" s="18" t="n">
        <v>394.11366198</v>
      </c>
      <c r="H57" s="20" t="n">
        <v>2.78810675</v>
      </c>
      <c r="I57" s="18" t="s">
        <v>481</v>
      </c>
      <c r="J57" s="20" t="s">
        <v>481</v>
      </c>
      <c r="K57" s="18" t="s">
        <v>481</v>
      </c>
      <c r="L57" s="20" t="s">
        <v>481</v>
      </c>
      <c r="M57" s="18" t="s">
        <v>481</v>
      </c>
      <c r="N57" s="20" t="s">
        <v>481</v>
      </c>
      <c r="O57" s="18" t="n">
        <v>273.288</v>
      </c>
      <c r="P57" s="20" t="n">
        <v>43.16667239</v>
      </c>
      <c r="Q57" s="18" t="n">
        <v>374.87369768</v>
      </c>
      <c r="R57" s="20" t="n">
        <v>8.39119926</v>
      </c>
    </row>
    <row r="58" spans="1:18">
      <c r="A58" s="15" t="s">
        <v>533</v>
      </c>
      <c r="B58" s="17" t="n">
        <v>7267</v>
      </c>
      <c r="C58" s="18">
        <f>(10.0/B58*100)</f>
        <v/>
      </c>
      <c r="D58" s="19" t="n">
        <v>7257</v>
      </c>
      <c r="E58" s="18" t="n">
        <v>415.99001268</v>
      </c>
      <c r="F58" s="20" t="n">
        <v>3.63934201</v>
      </c>
      <c r="G58" s="18" t="n">
        <v>410.02816577</v>
      </c>
      <c r="H58" s="20" t="n">
        <v>3.14774447</v>
      </c>
      <c r="I58" s="18" t="s">
        <v>481</v>
      </c>
      <c r="J58" s="20" t="s">
        <v>481</v>
      </c>
      <c r="K58" s="18" t="s">
        <v>481</v>
      </c>
      <c r="L58" s="20" t="s">
        <v>481</v>
      </c>
      <c r="M58" s="18" t="s">
        <v>481</v>
      </c>
      <c r="N58" s="20" t="s">
        <v>481</v>
      </c>
      <c r="O58" s="18" t="n">
        <v>268.29338408</v>
      </c>
      <c r="P58" s="20" t="n">
        <v>19.34933127</v>
      </c>
      <c r="Q58" s="18" t="n">
        <v>346.28558065</v>
      </c>
      <c r="R58" s="20" t="n">
        <v>9.22925412</v>
      </c>
    </row>
    <row r="59" spans="1:18">
      <c r="A59" s="15" t="s">
        <v>534</v>
      </c>
      <c r="B59" s="17" t="n">
        <v>4826</v>
      </c>
      <c r="C59" s="18">
        <f>(26.0/B59*100)</f>
        <v/>
      </c>
      <c r="D59" s="19" t="n">
        <v>4800</v>
      </c>
      <c r="E59" s="18" t="n">
        <v>364.95421139</v>
      </c>
      <c r="F59" s="20" t="n">
        <v>2.48977844</v>
      </c>
      <c r="G59" s="18" t="n">
        <v>342.84943875</v>
      </c>
      <c r="H59" s="20" t="n">
        <v>1.90515594</v>
      </c>
      <c r="I59" s="18" t="s">
        <v>481</v>
      </c>
      <c r="J59" s="20" t="s">
        <v>481</v>
      </c>
      <c r="K59" s="18" t="s">
        <v>481</v>
      </c>
      <c r="L59" s="20" t="s">
        <v>481</v>
      </c>
      <c r="M59" s="18" t="s">
        <v>481</v>
      </c>
      <c r="N59" s="20" t="s">
        <v>481</v>
      </c>
      <c r="O59" s="18" t="n">
        <v>261.09421621</v>
      </c>
      <c r="P59" s="20" t="n">
        <v>24.24104808</v>
      </c>
      <c r="Q59" s="18" t="n">
        <v>302.66815567</v>
      </c>
      <c r="R59" s="20" t="n">
        <v>5.14613515</v>
      </c>
    </row>
    <row r="60" spans="1:18">
      <c r="A60" s="15" t="s">
        <v>535</v>
      </c>
      <c r="B60" s="17" t="n">
        <v>4546</v>
      </c>
      <c r="C60" s="18">
        <f>(15.0/B60*100)</f>
        <v/>
      </c>
      <c r="D60" s="19" t="n">
        <v>4531</v>
      </c>
      <c r="E60" s="18" t="n">
        <v>358.29842778</v>
      </c>
      <c r="F60" s="20" t="n">
        <v>5.77063407</v>
      </c>
      <c r="G60" s="18" t="n">
        <v>338.47231272</v>
      </c>
      <c r="H60" s="20" t="n">
        <v>4.79880058</v>
      </c>
      <c r="I60" s="18" t="s">
        <v>481</v>
      </c>
      <c r="J60" s="20" t="s">
        <v>481</v>
      </c>
      <c r="K60" s="18" t="s">
        <v>481</v>
      </c>
      <c r="L60" s="20" t="s">
        <v>481</v>
      </c>
      <c r="M60" s="18" t="s">
        <v>481</v>
      </c>
      <c r="N60" s="20" t="s">
        <v>481</v>
      </c>
      <c r="O60" s="18" t="n">
        <v>226.00416901</v>
      </c>
      <c r="P60" s="20" t="n">
        <v>33.42067172</v>
      </c>
      <c r="Q60" s="18" t="n">
        <v>324.09572936</v>
      </c>
      <c r="R60" s="20" t="n">
        <v>8.67505851</v>
      </c>
    </row>
    <row r="61" spans="1:18">
      <c r="A61" s="15" t="s">
        <v>536</v>
      </c>
      <c r="B61" s="17" t="n">
        <v>6525</v>
      </c>
      <c r="C61" s="18">
        <f>(135.0/B61*100)</f>
        <v/>
      </c>
      <c r="D61" s="19" t="n">
        <v>6390</v>
      </c>
      <c r="E61" s="18" t="n">
        <v>479.36573573</v>
      </c>
      <c r="F61" s="20" t="n">
        <v>2.85845212</v>
      </c>
      <c r="G61" s="18" t="n">
        <v>467.06317065</v>
      </c>
      <c r="H61" s="20" t="n">
        <v>3.30590446</v>
      </c>
      <c r="I61" s="18" t="s">
        <v>481</v>
      </c>
      <c r="J61" s="20" t="s">
        <v>481</v>
      </c>
      <c r="K61" s="18" t="s">
        <v>481</v>
      </c>
      <c r="L61" s="20" t="s">
        <v>481</v>
      </c>
      <c r="M61" s="18" t="s">
        <v>481</v>
      </c>
      <c r="N61" s="20" t="s">
        <v>481</v>
      </c>
      <c r="O61" s="18" t="s">
        <v>481</v>
      </c>
      <c r="P61" s="20" t="s">
        <v>481</v>
      </c>
      <c r="Q61" s="18" t="n">
        <v>393.16402291</v>
      </c>
      <c r="R61" s="20" t="n">
        <v>9.520155129999999</v>
      </c>
    </row>
    <row r="62" spans="1:18">
      <c r="A62" s="15" t="s">
        <v>537</v>
      </c>
      <c r="B62" s="17" t="n">
        <v>4476</v>
      </c>
      <c r="C62" s="18">
        <f>(3.0/B62*100)</f>
        <v/>
      </c>
      <c r="D62" s="19" t="n">
        <v>4473</v>
      </c>
      <c r="E62" s="18" t="n">
        <v>518.57517308</v>
      </c>
      <c r="F62" s="20" t="n">
        <v>1.90820805</v>
      </c>
      <c r="G62" s="18" t="n">
        <v>496.22382334</v>
      </c>
      <c r="H62" s="20" t="n">
        <v>1.81508586</v>
      </c>
      <c r="I62" s="18" t="s">
        <v>481</v>
      </c>
      <c r="J62" s="20" t="s">
        <v>481</v>
      </c>
      <c r="K62" s="18" t="s">
        <v>481</v>
      </c>
      <c r="L62" s="20" t="s">
        <v>481</v>
      </c>
      <c r="M62" s="18" t="s">
        <v>481</v>
      </c>
      <c r="N62" s="20" t="s">
        <v>481</v>
      </c>
      <c r="O62" s="18" t="s">
        <v>481</v>
      </c>
      <c r="P62" s="20" t="s">
        <v>481</v>
      </c>
      <c r="Q62" s="18" t="n">
        <v>423.4812461</v>
      </c>
      <c r="R62" s="20" t="n">
        <v>25.01647888</v>
      </c>
    </row>
    <row r="63" spans="1:18">
      <c r="A63" s="15" t="s">
        <v>538</v>
      </c>
      <c r="B63" s="17" t="n">
        <v>5324</v>
      </c>
      <c r="C63" s="18">
        <f>(13.0/B63*100)</f>
        <v/>
      </c>
      <c r="D63" s="19" t="n">
        <v>5311</v>
      </c>
      <c r="E63" s="18" t="n">
        <v>364.40588174</v>
      </c>
      <c r="F63" s="20" t="n">
        <v>2.88534801</v>
      </c>
      <c r="G63" s="18" t="n">
        <v>349.00783166</v>
      </c>
      <c r="H63" s="20" t="n">
        <v>2.62712553</v>
      </c>
      <c r="I63" s="18" t="s">
        <v>481</v>
      </c>
      <c r="J63" s="20" t="s">
        <v>481</v>
      </c>
      <c r="K63" s="18" t="s">
        <v>481</v>
      </c>
      <c r="L63" s="20" t="s">
        <v>481</v>
      </c>
      <c r="M63" s="18" t="n">
        <v>336.3431</v>
      </c>
      <c r="N63" s="20" t="n">
        <v>30.95790049</v>
      </c>
      <c r="O63" s="18" t="n">
        <v>294.96083487</v>
      </c>
      <c r="P63" s="20" t="n">
        <v>65.57824229000001</v>
      </c>
      <c r="Q63" s="18" t="n">
        <v>304.0815759</v>
      </c>
      <c r="R63" s="20" t="n">
        <v>5.61328665</v>
      </c>
    </row>
    <row r="64" spans="1:18">
      <c r="A64" s="15" t="s">
        <v>539</v>
      </c>
      <c r="B64" s="17" t="n">
        <v>3634</v>
      </c>
      <c r="C64" s="18">
        <f>(3.0/B64*100)</f>
        <v/>
      </c>
      <c r="D64" s="19" t="n">
        <v>3631</v>
      </c>
      <c r="E64" s="18" t="n">
        <v>471.23658741</v>
      </c>
      <c r="F64" s="20" t="n">
        <v>2.23413421</v>
      </c>
      <c r="G64" s="18" t="n">
        <v>412.67396501</v>
      </c>
      <c r="H64" s="20" t="n">
        <v>3.24414167</v>
      </c>
      <c r="I64" s="18" t="s">
        <v>481</v>
      </c>
      <c r="J64" s="20" t="s">
        <v>481</v>
      </c>
      <c r="K64" s="18" t="s">
        <v>481</v>
      </c>
      <c r="L64" s="20" t="s">
        <v>481</v>
      </c>
      <c r="M64" s="18" t="n">
        <v>635.9334</v>
      </c>
      <c r="N64" s="20" t="n">
        <v>64.31994584</v>
      </c>
      <c r="O64" s="18" t="n">
        <v>280.29818824</v>
      </c>
      <c r="P64" s="20" t="n">
        <v>54.32206971</v>
      </c>
      <c r="Q64" s="18" t="n">
        <v>335.59046587</v>
      </c>
      <c r="R64" s="20" t="n">
        <v>14.67002063</v>
      </c>
    </row>
    <row r="65" spans="1:18">
      <c r="A65" s="15" t="s">
        <v>540</v>
      </c>
      <c r="B65" s="17" t="n">
        <v>5325</v>
      </c>
      <c r="C65" s="18">
        <f>(14.0/B65*100)</f>
        <v/>
      </c>
      <c r="D65" s="19" t="n">
        <v>5311</v>
      </c>
      <c r="E65" s="18" t="n">
        <v>432.3823202</v>
      </c>
      <c r="F65" s="20" t="n">
        <v>2.8977086</v>
      </c>
      <c r="G65" s="18" t="n">
        <v>390.48281772</v>
      </c>
      <c r="H65" s="20" t="n">
        <v>3.65884759</v>
      </c>
      <c r="I65" s="18" t="s">
        <v>481</v>
      </c>
      <c r="J65" s="20" t="s">
        <v>481</v>
      </c>
      <c r="K65" s="18" t="s">
        <v>481</v>
      </c>
      <c r="L65" s="20" t="s">
        <v>481</v>
      </c>
      <c r="M65" s="18" t="n">
        <v>181.7298</v>
      </c>
      <c r="N65" s="20" t="n">
        <v>39.67514391</v>
      </c>
      <c r="O65" s="18" t="s">
        <v>481</v>
      </c>
      <c r="P65" s="20" t="s">
        <v>481</v>
      </c>
      <c r="Q65" s="18" t="n">
        <v>345.71876426</v>
      </c>
      <c r="R65" s="20" t="n">
        <v>6.15425764</v>
      </c>
    </row>
    <row r="66" spans="1:18">
      <c r="A66" s="15" t="s">
        <v>541</v>
      </c>
      <c r="B66" s="17" t="n">
        <v>5665</v>
      </c>
      <c r="C66" s="18">
        <f>(74.0/B66*100)</f>
        <v/>
      </c>
      <c r="D66" s="19" t="n">
        <v>5591</v>
      </c>
      <c r="E66" s="18" t="n">
        <v>440.02744218</v>
      </c>
      <c r="F66" s="20" t="n">
        <v>2.04360022</v>
      </c>
      <c r="G66" s="18" t="n">
        <v>423.18176941</v>
      </c>
      <c r="H66" s="20" t="n">
        <v>2.27140953</v>
      </c>
      <c r="I66" s="18" t="s">
        <v>481</v>
      </c>
      <c r="J66" s="20" t="s">
        <v>481</v>
      </c>
      <c r="K66" s="18" t="s">
        <v>481</v>
      </c>
      <c r="L66" s="20" t="s">
        <v>481</v>
      </c>
      <c r="M66" s="18" t="s">
        <v>481</v>
      </c>
      <c r="N66" s="20" t="s">
        <v>481</v>
      </c>
      <c r="O66" s="18" t="s">
        <v>481</v>
      </c>
      <c r="P66" s="20" t="s">
        <v>481</v>
      </c>
      <c r="Q66" s="18" t="n">
        <v>359.80996826</v>
      </c>
      <c r="R66" s="20" t="n">
        <v>5.29408906</v>
      </c>
    </row>
    <row r="67" spans="1:18">
      <c r="A67" s="15" t="s">
        <v>542</v>
      </c>
      <c r="B67" s="17" t="n">
        <v>6971</v>
      </c>
      <c r="C67" s="18">
        <f>(21.0/B67*100)</f>
        <v/>
      </c>
      <c r="D67" s="19" t="n">
        <v>6950</v>
      </c>
      <c r="E67" s="18" t="n">
        <v>422.54958542</v>
      </c>
      <c r="F67" s="20" t="n">
        <v>3.15857256</v>
      </c>
      <c r="G67" s="18" t="n">
        <v>360.88140979</v>
      </c>
      <c r="H67" s="20" t="n">
        <v>2.98867838</v>
      </c>
      <c r="I67" s="18" t="s">
        <v>481</v>
      </c>
      <c r="J67" s="20" t="s">
        <v>481</v>
      </c>
      <c r="K67" s="18" t="s">
        <v>481</v>
      </c>
      <c r="L67" s="20" t="s">
        <v>481</v>
      </c>
      <c r="M67" s="18" t="s">
        <v>481</v>
      </c>
      <c r="N67" s="20" t="s">
        <v>481</v>
      </c>
      <c r="O67" s="18" t="s">
        <v>481</v>
      </c>
      <c r="P67" s="20" t="s">
        <v>481</v>
      </c>
      <c r="Q67" s="18" t="n">
        <v>288.7939473</v>
      </c>
      <c r="R67" s="20" t="n">
        <v>9.07646269</v>
      </c>
    </row>
    <row r="68" spans="1:18">
      <c r="A68" s="15" t="s">
        <v>543</v>
      </c>
      <c r="B68" s="17" t="n">
        <v>12083</v>
      </c>
      <c r="C68" s="18">
        <f>(27.0/B68*100)</f>
        <v/>
      </c>
      <c r="D68" s="19" t="n">
        <v>12056</v>
      </c>
      <c r="E68" s="18" t="n">
        <v>419.79628077</v>
      </c>
      <c r="F68" s="20" t="n">
        <v>1.52007514</v>
      </c>
      <c r="G68" s="18" t="n">
        <v>385.71300081</v>
      </c>
      <c r="H68" s="20" t="n">
        <v>1.85246152</v>
      </c>
      <c r="I68" s="18" t="s">
        <v>481</v>
      </c>
      <c r="J68" s="20" t="s">
        <v>481</v>
      </c>
      <c r="K68" s="18" t="s">
        <v>481</v>
      </c>
      <c r="L68" s="20" t="s">
        <v>481</v>
      </c>
      <c r="M68" s="18" t="s">
        <v>481</v>
      </c>
      <c r="N68" s="20" t="s">
        <v>481</v>
      </c>
      <c r="O68" s="18" t="s">
        <v>481</v>
      </c>
      <c r="P68" s="20" t="s">
        <v>481</v>
      </c>
      <c r="Q68" s="18" t="n">
        <v>315.5590691</v>
      </c>
      <c r="R68" s="20" t="n">
        <v>5.06513422</v>
      </c>
    </row>
    <row r="69" spans="1:18">
      <c r="A69" s="15" t="s">
        <v>544</v>
      </c>
      <c r="B69" s="17" t="n">
        <v>4876</v>
      </c>
      <c r="C69" s="18">
        <f>(0.0/B69*100)</f>
        <v/>
      </c>
      <c r="D69" s="19" t="n">
        <v>4876</v>
      </c>
      <c r="E69" s="18" t="n">
        <v>446.39181688</v>
      </c>
      <c r="F69" s="20" t="n">
        <v>4.13327796</v>
      </c>
      <c r="G69" s="18" t="n">
        <v>402.62655293</v>
      </c>
      <c r="H69" s="20" t="n">
        <v>4.79006306</v>
      </c>
      <c r="I69" s="18" t="s">
        <v>481</v>
      </c>
      <c r="J69" s="20" t="s">
        <v>481</v>
      </c>
      <c r="K69" s="18" t="s">
        <v>481</v>
      </c>
      <c r="L69" s="20" t="s">
        <v>481</v>
      </c>
      <c r="M69" s="18" t="s">
        <v>481</v>
      </c>
      <c r="N69" s="20" t="s">
        <v>481</v>
      </c>
      <c r="O69" s="18" t="s">
        <v>481</v>
      </c>
      <c r="P69" s="20" t="s">
        <v>481</v>
      </c>
      <c r="Q69" s="18" t="n">
        <v>286.40440115</v>
      </c>
      <c r="R69" s="20" t="n">
        <v>17.58035564</v>
      </c>
    </row>
    <row r="70" spans="1:18">
      <c r="A70" s="15" t="s">
        <v>545</v>
      </c>
      <c r="B70" s="17" t="n">
        <v>6036</v>
      </c>
      <c r="C70" s="18">
        <f>(223.0/B70*100)</f>
        <v/>
      </c>
      <c r="D70" s="19" t="n">
        <v>5813</v>
      </c>
      <c r="E70" s="18" t="n">
        <v>504.02283657</v>
      </c>
      <c r="F70" s="20" t="n">
        <v>3.05100873</v>
      </c>
      <c r="G70" s="18" t="n">
        <v>464.03124217</v>
      </c>
      <c r="H70" s="20" t="n">
        <v>4.32819687</v>
      </c>
      <c r="I70" s="18" t="s">
        <v>481</v>
      </c>
      <c r="J70" s="20" t="s">
        <v>481</v>
      </c>
      <c r="K70" s="18" t="s">
        <v>481</v>
      </c>
      <c r="L70" s="20" t="s">
        <v>481</v>
      </c>
      <c r="M70" s="18" t="s">
        <v>481</v>
      </c>
      <c r="N70" s="20" t="s">
        <v>481</v>
      </c>
      <c r="O70" s="18" t="s">
        <v>481</v>
      </c>
      <c r="P70" s="20" t="s">
        <v>481</v>
      </c>
      <c r="Q70" s="18" t="n">
        <v>415.51253543</v>
      </c>
      <c r="R70" s="20" t="n">
        <v>8.80198285</v>
      </c>
    </row>
    <row r="71" spans="1:18">
      <c r="A71" s="15" t="s">
        <v>546</v>
      </c>
      <c r="B71" s="17" t="n">
        <v>6115</v>
      </c>
      <c r="C71" s="18">
        <f>(17.0/B71*100)</f>
        <v/>
      </c>
      <c r="D71" s="19" t="n">
        <v>6098</v>
      </c>
      <c r="E71" s="18" t="n">
        <v>544.48038734</v>
      </c>
      <c r="F71" s="20" t="n">
        <v>1.94062454</v>
      </c>
      <c r="G71" s="18" t="n">
        <v>518.77582146</v>
      </c>
      <c r="H71" s="20" t="n">
        <v>2.58202273</v>
      </c>
      <c r="I71" s="18" t="s">
        <v>481</v>
      </c>
      <c r="J71" s="20" t="s">
        <v>481</v>
      </c>
      <c r="K71" s="18" t="s">
        <v>481</v>
      </c>
      <c r="L71" s="20" t="s">
        <v>481</v>
      </c>
      <c r="M71" s="18" t="s">
        <v>481</v>
      </c>
      <c r="N71" s="20" t="s">
        <v>481</v>
      </c>
      <c r="O71" s="18" t="s">
        <v>481</v>
      </c>
      <c r="P71" s="20" t="s">
        <v>481</v>
      </c>
      <c r="Q71" s="18" t="n">
        <v>469.14619232</v>
      </c>
      <c r="R71" s="20" t="n">
        <v>18.54862697</v>
      </c>
    </row>
    <row r="72" spans="1:18">
      <c r="A72" s="15" t="s">
        <v>547</v>
      </c>
      <c r="B72" s="17" t="n">
        <v>7708</v>
      </c>
      <c r="C72" s="18">
        <f>(5.0/B72*100)</f>
        <v/>
      </c>
      <c r="D72" s="19" t="n">
        <v>7703</v>
      </c>
      <c r="E72" s="18" t="n">
        <v>509.92896585</v>
      </c>
      <c r="F72" s="20" t="n">
        <v>2.81052549</v>
      </c>
      <c r="G72" s="18" t="n">
        <v>475.42582316</v>
      </c>
      <c r="H72" s="20" t="n">
        <v>2.98894706</v>
      </c>
      <c r="I72" s="18" t="s">
        <v>481</v>
      </c>
      <c r="J72" s="20" t="s">
        <v>481</v>
      </c>
      <c r="K72" s="18" t="s">
        <v>481</v>
      </c>
      <c r="L72" s="20" t="s">
        <v>481</v>
      </c>
      <c r="M72" s="18" t="s">
        <v>481</v>
      </c>
      <c r="N72" s="20" t="s">
        <v>481</v>
      </c>
      <c r="O72" s="18" t="s">
        <v>481</v>
      </c>
      <c r="P72" s="20" t="s">
        <v>481</v>
      </c>
      <c r="Q72" s="18" t="n">
        <v>416.6884663</v>
      </c>
      <c r="R72" s="20" t="n">
        <v>21.91988311</v>
      </c>
    </row>
    <row r="73" spans="1:18">
      <c r="A73" s="15" t="s">
        <v>548</v>
      </c>
      <c r="B73" s="17" t="n">
        <v>8249</v>
      </c>
      <c r="C73" s="18">
        <f>(143.0/B73*100)</f>
        <v/>
      </c>
      <c r="D73" s="19" t="n">
        <v>8106</v>
      </c>
      <c r="E73" s="18" t="n">
        <v>427.98840018</v>
      </c>
      <c r="F73" s="20" t="n">
        <v>3.9496699</v>
      </c>
      <c r="G73" s="18" t="n">
        <v>390.5240223</v>
      </c>
      <c r="H73" s="20" t="n">
        <v>3.06394564</v>
      </c>
      <c r="I73" s="18" t="s">
        <v>481</v>
      </c>
      <c r="J73" s="20" t="s">
        <v>481</v>
      </c>
      <c r="K73" s="18" t="s">
        <v>481</v>
      </c>
      <c r="L73" s="20" t="s">
        <v>481</v>
      </c>
      <c r="M73" s="18" t="s">
        <v>481</v>
      </c>
      <c r="N73" s="20" t="s">
        <v>481</v>
      </c>
      <c r="O73" s="18" t="s">
        <v>481</v>
      </c>
      <c r="P73" s="20" t="s">
        <v>481</v>
      </c>
      <c r="Q73" s="18" t="n">
        <v>338.64462575</v>
      </c>
      <c r="R73" s="20" t="n">
        <v>14.20820459</v>
      </c>
    </row>
    <row r="74" spans="1:18">
      <c r="A74" s="15" t="s">
        <v>549</v>
      </c>
      <c r="B74" s="17" t="n">
        <v>4692</v>
      </c>
      <c r="C74" s="18">
        <f>(82.0/B74*100)</f>
        <v/>
      </c>
      <c r="D74" s="19" t="n">
        <v>4610</v>
      </c>
      <c r="E74" s="18" t="n">
        <v>442.84353874</v>
      </c>
      <c r="F74" s="20" t="n">
        <v>1.99606695</v>
      </c>
      <c r="G74" s="18" t="n">
        <v>412.01203337</v>
      </c>
      <c r="H74" s="20" t="n">
        <v>3.1848595</v>
      </c>
      <c r="I74" s="18" t="s">
        <v>481</v>
      </c>
      <c r="J74" s="20" t="s">
        <v>481</v>
      </c>
      <c r="K74" s="18" t="s">
        <v>481</v>
      </c>
      <c r="L74" s="20" t="s">
        <v>481</v>
      </c>
      <c r="M74" s="18" t="s">
        <v>481</v>
      </c>
      <c r="N74" s="20" t="s">
        <v>481</v>
      </c>
      <c r="O74" s="18" t="n">
        <v>293.53271828</v>
      </c>
      <c r="P74" s="20" t="n">
        <v>40.34165708</v>
      </c>
      <c r="Q74" s="18" t="n">
        <v>339.59101227</v>
      </c>
      <c r="R74" s="20" t="n">
        <v>9.21416561</v>
      </c>
    </row>
    <row r="75" spans="1:18">
      <c r="A75" s="15" t="s">
        <v>550</v>
      </c>
      <c r="B75" s="17" t="n">
        <v>5375</v>
      </c>
      <c r="C75" s="18">
        <f>(196.0/B75*100)</f>
        <v/>
      </c>
      <c r="D75" s="19" t="n">
        <v>5179</v>
      </c>
      <c r="E75" s="18" t="n">
        <v>370.66048498</v>
      </c>
      <c r="F75" s="20" t="n">
        <v>4.00085472</v>
      </c>
      <c r="G75" s="18" t="n">
        <v>357.49695526</v>
      </c>
      <c r="H75" s="20" t="n">
        <v>3.05791329</v>
      </c>
      <c r="I75" s="18" t="s">
        <v>481</v>
      </c>
      <c r="J75" s="20" t="s">
        <v>481</v>
      </c>
      <c r="K75" s="18" t="s">
        <v>481</v>
      </c>
      <c r="L75" s="20" t="s">
        <v>481</v>
      </c>
      <c r="M75" s="18" t="s">
        <v>481</v>
      </c>
      <c r="N75" s="20" t="s">
        <v>481</v>
      </c>
      <c r="O75" s="18" t="s">
        <v>481</v>
      </c>
      <c r="P75" s="20" t="s">
        <v>481</v>
      </c>
      <c r="Q75" s="18" t="n">
        <v>328.51930966</v>
      </c>
      <c r="R75" s="20" t="n">
        <v>6.74043631</v>
      </c>
    </row>
    <row r="76" spans="1:18">
      <c r="A76" s="15" t="s">
        <v>551</v>
      </c>
      <c r="B76" s="17" t="n">
        <v>14167</v>
      </c>
      <c r="C76" s="18">
        <f>(227.0/B76*100)</f>
        <v/>
      </c>
      <c r="D76" s="19" t="n">
        <v>13940</v>
      </c>
      <c r="E76" s="18" t="n">
        <v>446.32838047</v>
      </c>
      <c r="F76" s="20" t="n">
        <v>3.28888734</v>
      </c>
      <c r="G76" s="18" t="n">
        <v>422.29387235</v>
      </c>
      <c r="H76" s="20" t="n">
        <v>2.88017628</v>
      </c>
      <c r="I76" s="18" t="s">
        <v>481</v>
      </c>
      <c r="J76" s="20" t="s">
        <v>481</v>
      </c>
      <c r="K76" s="18" t="s">
        <v>481</v>
      </c>
      <c r="L76" s="20" t="s">
        <v>481</v>
      </c>
      <c r="M76" s="18" t="s">
        <v>481</v>
      </c>
      <c r="N76" s="20" t="s">
        <v>481</v>
      </c>
      <c r="O76" s="18" t="s">
        <v>481</v>
      </c>
      <c r="P76" s="20" t="s">
        <v>481</v>
      </c>
      <c r="Q76" s="18" t="n">
        <v>374.72977744</v>
      </c>
      <c r="R76" s="20" t="n">
        <v>8.47032344</v>
      </c>
    </row>
    <row r="77" spans="1:18">
      <c r="A77" s="15" t="s">
        <v>552</v>
      </c>
      <c r="B77" s="17" t="n">
        <v>6062</v>
      </c>
      <c r="C77" s="18">
        <f>(82.0/B77*100)</f>
        <v/>
      </c>
      <c r="D77" s="19" t="n">
        <v>5980</v>
      </c>
      <c r="E77" s="18" t="n">
        <v>458.96102593</v>
      </c>
      <c r="F77" s="20" t="n">
        <v>2.89836005</v>
      </c>
      <c r="G77" s="18" t="n">
        <v>420.99069416</v>
      </c>
      <c r="H77" s="20" t="n">
        <v>3.09114316</v>
      </c>
      <c r="I77" s="18" t="s">
        <v>481</v>
      </c>
      <c r="J77" s="20" t="s">
        <v>481</v>
      </c>
      <c r="K77" s="18" t="s">
        <v>481</v>
      </c>
      <c r="L77" s="20" t="s">
        <v>481</v>
      </c>
      <c r="M77" s="18" t="s">
        <v>481</v>
      </c>
      <c r="N77" s="20" t="s">
        <v>481</v>
      </c>
      <c r="O77" s="18" t="s">
        <v>481</v>
      </c>
      <c r="P77" s="20" t="s">
        <v>481</v>
      </c>
      <c r="Q77" s="18" t="n">
        <v>365.62566721</v>
      </c>
      <c r="R77" s="20" t="n">
        <v>4.71657528</v>
      </c>
    </row>
    <row r="78" spans="1:18">
      <c r="A78" s="15" t="s">
        <v>553</v>
      </c>
      <c r="B78" s="17" t="n">
        <v>5826</v>
      </c>
      <c r="C78" s="18">
        <f>(0.0/B78*100)</f>
        <v/>
      </c>
      <c r="D78" s="19" t="n">
        <v>5826</v>
      </c>
      <c r="E78" s="18" t="n">
        <v>495.98489776</v>
      </c>
      <c r="F78" s="20" t="n">
        <v>4.9674443</v>
      </c>
      <c r="G78" s="18" t="n">
        <v>482.55841378</v>
      </c>
      <c r="H78" s="20" t="n">
        <v>3.61647209</v>
      </c>
      <c r="I78" s="18" t="s">
        <v>481</v>
      </c>
      <c r="J78" s="20" t="s">
        <v>481</v>
      </c>
      <c r="K78" s="18" t="s">
        <v>481</v>
      </c>
      <c r="L78" s="20" t="s">
        <v>481</v>
      </c>
      <c r="M78" s="18" t="s">
        <v>481</v>
      </c>
      <c r="N78" s="20" t="s">
        <v>481</v>
      </c>
      <c r="O78" s="18" t="n">
        <v>408.2482</v>
      </c>
      <c r="P78" s="20" t="n">
        <v>31.23570573</v>
      </c>
      <c r="Q78" s="18" t="n">
        <v>449.55050517</v>
      </c>
      <c r="R78" s="20" t="n">
        <v>11.74675544</v>
      </c>
    </row>
    <row customHeight="1" ht="25" r="79" spans="1:18">
      <c r="A79" s="15" t="s">
        <v>554</v>
      </c>
      <c r="B79" s="17" t="n">
        <v>1657</v>
      </c>
      <c r="C79" s="18">
        <f>(41.0/B79*100)</f>
        <v/>
      </c>
      <c r="D79" s="19" t="n">
        <v>1616</v>
      </c>
      <c r="E79" s="18" t="n">
        <v>483.5210923</v>
      </c>
      <c r="F79" s="20" t="n">
        <v>7.55045544</v>
      </c>
      <c r="G79" s="18" t="n">
        <v>467.83283641</v>
      </c>
      <c r="H79" s="20" t="n">
        <v>8.253629869999999</v>
      </c>
      <c r="I79" s="18" t="s">
        <v>481</v>
      </c>
      <c r="J79" s="20" t="s">
        <v>481</v>
      </c>
      <c r="K79" s="18" t="s">
        <v>481</v>
      </c>
      <c r="L79" s="20" t="s">
        <v>481</v>
      </c>
      <c r="M79" s="18" t="s">
        <v>481</v>
      </c>
      <c r="N79" s="20" t="s">
        <v>481</v>
      </c>
      <c r="O79" s="18" t="s">
        <v>481</v>
      </c>
      <c r="P79" s="20" t="s">
        <v>481</v>
      </c>
      <c r="Q79" s="18" t="n">
        <v>411.19194216</v>
      </c>
      <c r="R79" s="20" t="n">
        <v>24.67353621</v>
      </c>
    </row>
    <row r="80" spans="1:18">
      <c r="A80" s="15" t="s">
        <v>555</v>
      </c>
      <c r="B80" s="17" t="n">
        <v>7841</v>
      </c>
      <c r="C80" s="18">
        <f>(0.0/B80*100)</f>
        <v/>
      </c>
      <c r="D80" s="19" t="n">
        <v>7841</v>
      </c>
      <c r="E80" s="18" t="n">
        <v>435.17848589</v>
      </c>
      <c r="F80" s="20" t="n">
        <v>3.65826297</v>
      </c>
      <c r="G80" s="18" t="n">
        <v>412.32307243</v>
      </c>
      <c r="H80" s="20" t="n">
        <v>4.17298231</v>
      </c>
      <c r="I80" s="18" t="s">
        <v>481</v>
      </c>
      <c r="J80" s="20" t="s">
        <v>481</v>
      </c>
      <c r="K80" s="18" t="s">
        <v>481</v>
      </c>
      <c r="L80" s="20" t="s">
        <v>481</v>
      </c>
      <c r="M80" s="18" t="s">
        <v>481</v>
      </c>
      <c r="N80" s="20" t="s">
        <v>481</v>
      </c>
      <c r="O80" s="18" t="s">
        <v>481</v>
      </c>
      <c r="P80" s="20" t="s">
        <v>481</v>
      </c>
      <c r="Q80" s="18" t="n">
        <v>377.04955456</v>
      </c>
      <c r="R80" s="20" t="n">
        <v>27.76234493</v>
      </c>
    </row>
    <row r="81" spans="1:18">
      <c r="A81" s="23" t="s">
        <v>556</v>
      </c>
      <c r="B81" s="17" t="n">
        <v>8861</v>
      </c>
      <c r="C81" s="18">
        <f>(76.0/B81*100)</f>
        <v/>
      </c>
      <c r="D81" s="19" t="n">
        <v>8785</v>
      </c>
      <c r="E81" s="18" t="n">
        <v>438.45296871</v>
      </c>
      <c r="F81" s="20" t="n">
        <v>3.38955263</v>
      </c>
      <c r="G81" s="18" t="n">
        <v>419.19137829</v>
      </c>
      <c r="H81" s="20" t="n">
        <v>4.2133412</v>
      </c>
      <c r="I81" s="18" t="s">
        <v>481</v>
      </c>
      <c r="J81" s="20" t="s">
        <v>481</v>
      </c>
      <c r="K81" s="18" t="s">
        <v>481</v>
      </c>
      <c r="L81" s="20" t="s">
        <v>481</v>
      </c>
      <c r="M81" s="18" t="s">
        <v>481</v>
      </c>
      <c r="N81" s="20" t="s">
        <v>481</v>
      </c>
      <c r="O81" s="18" t="s">
        <v>481</v>
      </c>
      <c r="P81" s="20" t="s">
        <v>481</v>
      </c>
      <c r="Q81" s="18" t="n">
        <v>393.62761529</v>
      </c>
      <c r="R81" s="20" t="n">
        <v>15.36353282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619</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510.24441398</v>
      </c>
      <c r="F7" s="20" t="n">
        <v>1.71633786</v>
      </c>
      <c r="G7" s="18" t="n">
        <v>442.39090908</v>
      </c>
      <c r="H7" s="20" t="n">
        <v>4.4225274</v>
      </c>
      <c r="I7" s="18" t="s">
        <v>481</v>
      </c>
      <c r="J7" s="20" t="s">
        <v>481</v>
      </c>
      <c r="K7" s="18" t="s">
        <v>481</v>
      </c>
      <c r="L7" s="20" t="s">
        <v>481</v>
      </c>
      <c r="M7" s="18" t="s">
        <v>481</v>
      </c>
      <c r="N7" s="20" t="s">
        <v>481</v>
      </c>
      <c r="O7" s="18" t="s">
        <v>481</v>
      </c>
      <c r="P7" s="20" t="s">
        <v>481</v>
      </c>
      <c r="Q7" s="18" t="n">
        <v>401.77780865</v>
      </c>
      <c r="R7" s="20" t="n">
        <v>10.57496358</v>
      </c>
    </row>
    <row r="8" spans="1:18">
      <c r="A8" s="15" t="s">
        <v>483</v>
      </c>
      <c r="B8" s="17" t="n">
        <v>7007</v>
      </c>
      <c r="C8" s="18">
        <f>(20.0/B8*100)</f>
        <v/>
      </c>
      <c r="D8" s="19" t="n">
        <v>6987</v>
      </c>
      <c r="E8" s="18" t="n">
        <v>487.79909457</v>
      </c>
      <c r="F8" s="20" t="n">
        <v>2.81654108</v>
      </c>
      <c r="G8" s="18" t="n">
        <v>408.67914926</v>
      </c>
      <c r="H8" s="20" t="n">
        <v>10.00711812</v>
      </c>
      <c r="I8" s="18" t="s">
        <v>481</v>
      </c>
      <c r="J8" s="20" t="s">
        <v>481</v>
      </c>
      <c r="K8" s="18" t="s">
        <v>481</v>
      </c>
      <c r="L8" s="20" t="s">
        <v>481</v>
      </c>
      <c r="M8" s="18" t="s">
        <v>481</v>
      </c>
      <c r="N8" s="20" t="s">
        <v>481</v>
      </c>
      <c r="O8" s="18" t="s">
        <v>481</v>
      </c>
      <c r="P8" s="20" t="s">
        <v>481</v>
      </c>
      <c r="Q8" s="18" t="n">
        <v>399.18884431</v>
      </c>
      <c r="R8" s="20" t="n">
        <v>17.17591299</v>
      </c>
    </row>
    <row r="9" spans="1:18">
      <c r="A9" s="15" t="s">
        <v>484</v>
      </c>
      <c r="B9" s="17" t="n">
        <v>9651</v>
      </c>
      <c r="C9" s="18">
        <f>(77.0/B9*100)</f>
        <v/>
      </c>
      <c r="D9" s="19" t="n">
        <v>9574</v>
      </c>
      <c r="E9" s="18" t="n">
        <v>505.23600057</v>
      </c>
      <c r="F9" s="20" t="n">
        <v>2.38853492</v>
      </c>
      <c r="G9" s="18" t="n">
        <v>418.26344083</v>
      </c>
      <c r="H9" s="20" t="n">
        <v>6.78080871</v>
      </c>
      <c r="I9" s="18" t="s">
        <v>481</v>
      </c>
      <c r="J9" s="20" t="s">
        <v>481</v>
      </c>
      <c r="K9" s="18" t="s">
        <v>481</v>
      </c>
      <c r="L9" s="20" t="s">
        <v>481</v>
      </c>
      <c r="M9" s="18" t="s">
        <v>481</v>
      </c>
      <c r="N9" s="20" t="s">
        <v>481</v>
      </c>
      <c r="O9" s="18" t="s">
        <v>481</v>
      </c>
      <c r="P9" s="20" t="s">
        <v>481</v>
      </c>
      <c r="Q9" s="18" t="n">
        <v>366.62763117</v>
      </c>
      <c r="R9" s="20" t="n">
        <v>8.77123272</v>
      </c>
    </row>
    <row r="10" spans="1:18">
      <c r="A10" s="15" t="s">
        <v>485</v>
      </c>
      <c r="B10" s="17" t="n">
        <v>20058</v>
      </c>
      <c r="C10" s="18">
        <f>(521.0/B10*100)</f>
        <v/>
      </c>
      <c r="D10" s="19" t="n">
        <v>19537</v>
      </c>
      <c r="E10" s="18" t="n">
        <v>532.39417093</v>
      </c>
      <c r="F10" s="20" t="n">
        <v>2.2009478</v>
      </c>
      <c r="G10" s="18" t="n">
        <v>488.13202428</v>
      </c>
      <c r="H10" s="20" t="n">
        <v>5.11318817</v>
      </c>
      <c r="I10" s="18" t="s">
        <v>481</v>
      </c>
      <c r="J10" s="20" t="s">
        <v>481</v>
      </c>
      <c r="K10" s="18" t="s">
        <v>481</v>
      </c>
      <c r="L10" s="20" t="s">
        <v>481</v>
      </c>
      <c r="M10" s="18" t="s">
        <v>481</v>
      </c>
      <c r="N10" s="20" t="s">
        <v>481</v>
      </c>
      <c r="O10" s="18" t="s">
        <v>481</v>
      </c>
      <c r="P10" s="20" t="s">
        <v>481</v>
      </c>
      <c r="Q10" s="18" t="n">
        <v>433.00504155</v>
      </c>
      <c r="R10" s="20" t="n">
        <v>12.49061726</v>
      </c>
    </row>
    <row r="11" spans="1:18">
      <c r="A11" s="15" t="s">
        <v>486</v>
      </c>
      <c r="B11" s="17" t="n">
        <v>7053</v>
      </c>
      <c r="C11" s="18">
        <f>(45.0/B11*100)</f>
        <v/>
      </c>
      <c r="D11" s="19" t="n">
        <v>7008</v>
      </c>
      <c r="E11" s="18" t="n">
        <v>461.01240875</v>
      </c>
      <c r="F11" s="20" t="n">
        <v>2.57748349</v>
      </c>
      <c r="G11" s="18" t="n">
        <v>403.91405916</v>
      </c>
      <c r="H11" s="20" t="n">
        <v>8.74359428</v>
      </c>
      <c r="I11" s="18" t="s">
        <v>481</v>
      </c>
      <c r="J11" s="20" t="s">
        <v>481</v>
      </c>
      <c r="K11" s="18" t="s">
        <v>481</v>
      </c>
      <c r="L11" s="20" t="s">
        <v>481</v>
      </c>
      <c r="M11" s="18" t="s">
        <v>481</v>
      </c>
      <c r="N11" s="20" t="s">
        <v>481</v>
      </c>
      <c r="O11" s="18" t="s">
        <v>481</v>
      </c>
      <c r="P11" s="20" t="s">
        <v>481</v>
      </c>
      <c r="Q11" s="18" t="n">
        <v>379.50891547</v>
      </c>
      <c r="R11" s="20" t="n">
        <v>13.47402443</v>
      </c>
    </row>
    <row r="12" spans="1:18">
      <c r="A12" s="15" t="s">
        <v>487</v>
      </c>
      <c r="B12" s="17" t="n">
        <v>6894</v>
      </c>
      <c r="C12" s="18">
        <f>(56.0/B12*100)</f>
        <v/>
      </c>
      <c r="D12" s="19" t="n">
        <v>6838</v>
      </c>
      <c r="E12" s="18" t="n">
        <v>498.19779691</v>
      </c>
      <c r="F12" s="20" t="n">
        <v>2.21732571</v>
      </c>
      <c r="G12" s="18" t="n">
        <v>429.24769924</v>
      </c>
      <c r="H12" s="20" t="n">
        <v>6.82552261</v>
      </c>
      <c r="I12" s="18" t="s">
        <v>481</v>
      </c>
      <c r="J12" s="20" t="s">
        <v>481</v>
      </c>
      <c r="K12" s="18" t="s">
        <v>481</v>
      </c>
      <c r="L12" s="20" t="s">
        <v>481</v>
      </c>
      <c r="M12" s="18" t="s">
        <v>481</v>
      </c>
      <c r="N12" s="20" t="s">
        <v>481</v>
      </c>
      <c r="O12" s="18" t="s">
        <v>481</v>
      </c>
      <c r="P12" s="20" t="s">
        <v>481</v>
      </c>
      <c r="Q12" s="18" t="n">
        <v>357.61190644</v>
      </c>
      <c r="R12" s="20" t="n">
        <v>8.37834803</v>
      </c>
    </row>
    <row r="13" spans="1:18">
      <c r="A13" s="15" t="s">
        <v>488</v>
      </c>
      <c r="B13" s="17" t="n">
        <v>7161</v>
      </c>
      <c r="C13" s="18">
        <f>(98.0/B13*100)</f>
        <v/>
      </c>
      <c r="D13" s="19" t="n">
        <v>7063</v>
      </c>
      <c r="E13" s="18" t="n">
        <v>503.59863295</v>
      </c>
      <c r="F13" s="20" t="n">
        <v>2.64132225</v>
      </c>
      <c r="G13" s="18" t="n">
        <v>469.48487405</v>
      </c>
      <c r="H13" s="20" t="n">
        <v>5.70269424</v>
      </c>
      <c r="I13" s="18" t="s">
        <v>481</v>
      </c>
      <c r="J13" s="20" t="s">
        <v>481</v>
      </c>
      <c r="K13" s="18" t="s">
        <v>481</v>
      </c>
      <c r="L13" s="20" t="s">
        <v>481</v>
      </c>
      <c r="M13" s="18" t="s">
        <v>481</v>
      </c>
      <c r="N13" s="20" t="s">
        <v>481</v>
      </c>
      <c r="O13" s="18" t="s">
        <v>481</v>
      </c>
      <c r="P13" s="20" t="s">
        <v>481</v>
      </c>
      <c r="Q13" s="18" t="n">
        <v>403.70229972</v>
      </c>
      <c r="R13" s="20" t="n">
        <v>18.45317348</v>
      </c>
    </row>
    <row r="14" spans="1:18">
      <c r="A14" s="15" t="s">
        <v>489</v>
      </c>
      <c r="B14" s="17" t="n">
        <v>5587</v>
      </c>
      <c r="C14" s="18">
        <f>(74.0/B14*100)</f>
        <v/>
      </c>
      <c r="D14" s="19" t="n">
        <v>5513</v>
      </c>
      <c r="E14" s="18" t="n">
        <v>523.61097138</v>
      </c>
      <c r="F14" s="20" t="n">
        <v>2.36508343</v>
      </c>
      <c r="G14" s="18" t="n">
        <v>493.43613576</v>
      </c>
      <c r="H14" s="20" t="n">
        <v>4.63854531</v>
      </c>
      <c r="I14" s="18" t="s">
        <v>481</v>
      </c>
      <c r="J14" s="20" t="s">
        <v>481</v>
      </c>
      <c r="K14" s="18" t="s">
        <v>481</v>
      </c>
      <c r="L14" s="20" t="s">
        <v>481</v>
      </c>
      <c r="M14" s="18" t="s">
        <v>481</v>
      </c>
      <c r="N14" s="20" t="s">
        <v>481</v>
      </c>
      <c r="O14" s="18" t="s">
        <v>481</v>
      </c>
      <c r="P14" s="20" t="s">
        <v>481</v>
      </c>
      <c r="Q14" s="18" t="n">
        <v>433.38432312</v>
      </c>
      <c r="R14" s="20" t="n">
        <v>20.15886538</v>
      </c>
    </row>
    <row r="15" spans="1:18">
      <c r="A15" s="15" t="s">
        <v>490</v>
      </c>
      <c r="B15" s="17" t="n">
        <v>5882</v>
      </c>
      <c r="C15" s="18">
        <f>(53.0/B15*100)</f>
        <v/>
      </c>
      <c r="D15" s="19" t="n">
        <v>5829</v>
      </c>
      <c r="E15" s="18" t="n">
        <v>534.00062301</v>
      </c>
      <c r="F15" s="20" t="n">
        <v>2.39911479</v>
      </c>
      <c r="G15" s="18" t="n">
        <v>497.52699395</v>
      </c>
      <c r="H15" s="20" t="n">
        <v>4.71028368</v>
      </c>
      <c r="I15" s="18" t="s">
        <v>481</v>
      </c>
      <c r="J15" s="20" t="s">
        <v>481</v>
      </c>
      <c r="K15" s="18" t="s">
        <v>481</v>
      </c>
      <c r="L15" s="20" t="s">
        <v>481</v>
      </c>
      <c r="M15" s="18" t="s">
        <v>481</v>
      </c>
      <c r="N15" s="20" t="s">
        <v>481</v>
      </c>
      <c r="O15" s="18" t="s">
        <v>481</v>
      </c>
      <c r="P15" s="20" t="s">
        <v>481</v>
      </c>
      <c r="Q15" s="18" t="n">
        <v>405.26750808</v>
      </c>
      <c r="R15" s="20" t="n">
        <v>15.28103039</v>
      </c>
    </row>
    <row r="16" spans="1:18">
      <c r="A16" s="15" t="s">
        <v>491</v>
      </c>
      <c r="B16" s="17" t="n">
        <v>6108</v>
      </c>
      <c r="C16" s="18">
        <f>(98.0/B16*100)</f>
        <v/>
      </c>
      <c r="D16" s="19" t="n">
        <v>6010</v>
      </c>
      <c r="E16" s="18" t="n">
        <v>505.9362193</v>
      </c>
      <c r="F16" s="20" t="n">
        <v>2.26968388</v>
      </c>
      <c r="G16" s="18" t="n">
        <v>371.24217239</v>
      </c>
      <c r="H16" s="20" t="n">
        <v>10.53108634</v>
      </c>
      <c r="I16" s="18" t="s">
        <v>481</v>
      </c>
      <c r="J16" s="20" t="s">
        <v>481</v>
      </c>
      <c r="K16" s="18" t="s">
        <v>481</v>
      </c>
      <c r="L16" s="20" t="s">
        <v>481</v>
      </c>
      <c r="M16" s="18" t="s">
        <v>481</v>
      </c>
      <c r="N16" s="20" t="s">
        <v>481</v>
      </c>
      <c r="O16" s="18" t="s">
        <v>481</v>
      </c>
      <c r="P16" s="20" t="s">
        <v>481</v>
      </c>
      <c r="Q16" s="18" t="n">
        <v>380.04394696</v>
      </c>
      <c r="R16" s="20" t="n">
        <v>18.03995763</v>
      </c>
    </row>
    <row r="17" spans="1:18">
      <c r="A17" s="15" t="s">
        <v>492</v>
      </c>
      <c r="B17" s="17" t="n">
        <v>6504</v>
      </c>
      <c r="C17" s="18">
        <f>(658.0/B17*100)</f>
        <v/>
      </c>
      <c r="D17" s="19" t="n">
        <v>5846</v>
      </c>
      <c r="E17" s="18" t="n">
        <v>521.70769923</v>
      </c>
      <c r="F17" s="20" t="n">
        <v>2.87966108</v>
      </c>
      <c r="G17" s="18" t="n">
        <v>434.7602145</v>
      </c>
      <c r="H17" s="20" t="n">
        <v>7.57462383</v>
      </c>
      <c r="I17" s="18" t="s">
        <v>481</v>
      </c>
      <c r="J17" s="20" t="s">
        <v>481</v>
      </c>
      <c r="K17" s="18" t="s">
        <v>481</v>
      </c>
      <c r="L17" s="20" t="s">
        <v>481</v>
      </c>
      <c r="M17" s="18" t="s">
        <v>481</v>
      </c>
      <c r="N17" s="20" t="s">
        <v>481</v>
      </c>
      <c r="O17" s="18" t="s">
        <v>481</v>
      </c>
      <c r="P17" s="20" t="s">
        <v>481</v>
      </c>
      <c r="Q17" s="18" t="n">
        <v>431.10169337</v>
      </c>
      <c r="R17" s="20" t="n">
        <v>9.78980206</v>
      </c>
    </row>
    <row r="18" spans="1:18">
      <c r="A18" s="15" t="s">
        <v>493</v>
      </c>
      <c r="B18" s="17" t="n">
        <v>5532</v>
      </c>
      <c r="C18" s="18">
        <f>(28.0/B18*100)</f>
        <v/>
      </c>
      <c r="D18" s="19" t="n">
        <v>5504</v>
      </c>
      <c r="E18" s="18" t="n">
        <v>472.86008302</v>
      </c>
      <c r="F18" s="20" t="n">
        <v>3.97162874</v>
      </c>
      <c r="G18" s="18" t="n">
        <v>360.6529858</v>
      </c>
      <c r="H18" s="20" t="n">
        <v>11.36075334</v>
      </c>
      <c r="I18" s="18" t="s">
        <v>481</v>
      </c>
      <c r="J18" s="20" t="s">
        <v>481</v>
      </c>
      <c r="K18" s="18" t="s">
        <v>481</v>
      </c>
      <c r="L18" s="20" t="s">
        <v>481</v>
      </c>
      <c r="M18" s="18" t="s">
        <v>481</v>
      </c>
      <c r="N18" s="20" t="s">
        <v>481</v>
      </c>
      <c r="O18" s="18" t="s">
        <v>481</v>
      </c>
      <c r="P18" s="20" t="s">
        <v>481</v>
      </c>
      <c r="Q18" s="18" t="n">
        <v>373.52617666</v>
      </c>
      <c r="R18" s="20" t="n">
        <v>15.22118661</v>
      </c>
    </row>
    <row r="19" spans="1:18">
      <c r="A19" s="15" t="s">
        <v>494</v>
      </c>
      <c r="B19" s="17" t="n">
        <v>5658</v>
      </c>
      <c r="C19" s="18">
        <f>(61.0/B19*100)</f>
        <v/>
      </c>
      <c r="D19" s="19" t="n">
        <v>5597</v>
      </c>
      <c r="E19" s="18" t="n">
        <v>479.70676145</v>
      </c>
      <c r="F19" s="20" t="n">
        <v>2.56768223</v>
      </c>
      <c r="G19" s="18" t="n">
        <v>387.06332405</v>
      </c>
      <c r="H19" s="20" t="n">
        <v>6.14891564</v>
      </c>
      <c r="I19" s="18" t="s">
        <v>481</v>
      </c>
      <c r="J19" s="20" t="s">
        <v>481</v>
      </c>
      <c r="K19" s="18" t="s">
        <v>481</v>
      </c>
      <c r="L19" s="20" t="s">
        <v>481</v>
      </c>
      <c r="M19" s="18" t="s">
        <v>481</v>
      </c>
      <c r="N19" s="20" t="s">
        <v>481</v>
      </c>
      <c r="O19" s="18" t="s">
        <v>481</v>
      </c>
      <c r="P19" s="20" t="s">
        <v>481</v>
      </c>
      <c r="Q19" s="18" t="n">
        <v>364.62878371</v>
      </c>
      <c r="R19" s="20" t="n">
        <v>14.34531143</v>
      </c>
    </row>
    <row r="20" spans="1:18">
      <c r="A20" s="15" t="s">
        <v>495</v>
      </c>
      <c r="B20" s="17" t="n">
        <v>3371</v>
      </c>
      <c r="C20" s="18">
        <f>(75.0/B20*100)</f>
        <v/>
      </c>
      <c r="D20" s="19" t="n">
        <v>3296</v>
      </c>
      <c r="E20" s="18" t="n">
        <v>485.99037409</v>
      </c>
      <c r="F20" s="20" t="n">
        <v>2.12524857</v>
      </c>
      <c r="G20" s="18" t="n">
        <v>443.7689949</v>
      </c>
      <c r="H20" s="20" t="n">
        <v>7.9333844</v>
      </c>
      <c r="I20" s="18" t="s">
        <v>481</v>
      </c>
      <c r="J20" s="20" t="s">
        <v>481</v>
      </c>
      <c r="K20" s="18" t="s">
        <v>481</v>
      </c>
      <c r="L20" s="20" t="s">
        <v>481</v>
      </c>
      <c r="M20" s="18" t="s">
        <v>481</v>
      </c>
      <c r="N20" s="20" t="s">
        <v>481</v>
      </c>
      <c r="O20" s="18" t="s">
        <v>481</v>
      </c>
      <c r="P20" s="20" t="s">
        <v>481</v>
      </c>
      <c r="Q20" s="18" t="n">
        <v>384.5876781</v>
      </c>
      <c r="R20" s="20" t="n">
        <v>20.01597233</v>
      </c>
    </row>
    <row r="21" spans="1:18">
      <c r="A21" s="15" t="s">
        <v>496</v>
      </c>
      <c r="B21" s="17" t="n">
        <v>5741</v>
      </c>
      <c r="C21" s="18">
        <f>(44.0/B21*100)</f>
        <v/>
      </c>
      <c r="D21" s="19" t="n">
        <v>5697</v>
      </c>
      <c r="E21" s="18" t="n">
        <v>524.6379981</v>
      </c>
      <c r="F21" s="20" t="n">
        <v>2.29359435</v>
      </c>
      <c r="G21" s="18" t="n">
        <v>457.76568299</v>
      </c>
      <c r="H21" s="20" t="n">
        <v>8.036668560000001</v>
      </c>
      <c r="I21" s="18" t="s">
        <v>481</v>
      </c>
      <c r="J21" s="20" t="s">
        <v>481</v>
      </c>
      <c r="K21" s="18" t="s">
        <v>481</v>
      </c>
      <c r="L21" s="20" t="s">
        <v>481</v>
      </c>
      <c r="M21" s="18" t="s">
        <v>481</v>
      </c>
      <c r="N21" s="20" t="s">
        <v>481</v>
      </c>
      <c r="O21" s="18" t="s">
        <v>481</v>
      </c>
      <c r="P21" s="20" t="s">
        <v>481</v>
      </c>
      <c r="Q21" s="18" t="n">
        <v>436.85080553</v>
      </c>
      <c r="R21" s="20" t="n">
        <v>11.73673414</v>
      </c>
    </row>
    <row r="22" spans="1:18">
      <c r="A22" s="15" t="s">
        <v>497</v>
      </c>
      <c r="B22" s="17" t="n">
        <v>6598</v>
      </c>
      <c r="C22" s="18">
        <f>(32.0/B22*100)</f>
        <v/>
      </c>
      <c r="D22" s="19" t="n">
        <v>6566</v>
      </c>
      <c r="E22" s="18" t="n">
        <v>485.96961304</v>
      </c>
      <c r="F22" s="20" t="n">
        <v>3.59633627</v>
      </c>
      <c r="G22" s="18" t="n">
        <v>393.23032267</v>
      </c>
      <c r="H22" s="20" t="n">
        <v>11.04499418</v>
      </c>
      <c r="I22" s="18" t="s">
        <v>481</v>
      </c>
      <c r="J22" s="20" t="s">
        <v>481</v>
      </c>
      <c r="K22" s="18" t="s">
        <v>481</v>
      </c>
      <c r="L22" s="20" t="s">
        <v>481</v>
      </c>
      <c r="M22" s="18" t="s">
        <v>481</v>
      </c>
      <c r="N22" s="20" t="s">
        <v>481</v>
      </c>
      <c r="O22" s="18" t="n">
        <v>484.60448966</v>
      </c>
      <c r="P22" s="20" t="n">
        <v>35.5901629</v>
      </c>
      <c r="Q22" s="18" t="n">
        <v>341.08494841</v>
      </c>
      <c r="R22" s="20" t="n">
        <v>12.78768231</v>
      </c>
    </row>
    <row r="23" spans="1:18">
      <c r="A23" s="15" t="s">
        <v>498</v>
      </c>
      <c r="B23" s="17" t="n">
        <v>11583</v>
      </c>
      <c r="C23" s="18">
        <f>(210.0/B23*100)</f>
        <v/>
      </c>
      <c r="D23" s="19" t="n">
        <v>11373</v>
      </c>
      <c r="E23" s="18" t="n">
        <v>487.92778165</v>
      </c>
      <c r="F23" s="20" t="n">
        <v>2.67640676</v>
      </c>
      <c r="G23" s="18" t="n">
        <v>374.17918673</v>
      </c>
      <c r="H23" s="20" t="n">
        <v>12.77423032</v>
      </c>
      <c r="I23" s="18" t="s">
        <v>481</v>
      </c>
      <c r="J23" s="20" t="s">
        <v>481</v>
      </c>
      <c r="K23" s="18" t="s">
        <v>481</v>
      </c>
      <c r="L23" s="20" t="s">
        <v>481</v>
      </c>
      <c r="M23" s="18" t="s">
        <v>481</v>
      </c>
      <c r="N23" s="20" t="s">
        <v>481</v>
      </c>
      <c r="O23" s="18" t="s">
        <v>481</v>
      </c>
      <c r="P23" s="20" t="s">
        <v>481</v>
      </c>
      <c r="Q23" s="18" t="n">
        <v>384.53376259</v>
      </c>
      <c r="R23" s="20" t="n">
        <v>19.21706024</v>
      </c>
    </row>
    <row r="24" spans="1:18">
      <c r="A24" s="15" t="s">
        <v>499</v>
      </c>
      <c r="B24" s="17" t="n">
        <v>6647</v>
      </c>
      <c r="C24" s="18">
        <f>(7.0/B24*100)</f>
        <v/>
      </c>
      <c r="D24" s="19" t="n">
        <v>6640</v>
      </c>
      <c r="E24" s="18" t="n">
        <v>518.5994924300001</v>
      </c>
      <c r="F24" s="20" t="n">
        <v>3.11801904</v>
      </c>
      <c r="G24" s="18" t="n">
        <v>425.33495945</v>
      </c>
      <c r="H24" s="20" t="n">
        <v>11.67210388</v>
      </c>
      <c r="I24" s="18" t="s">
        <v>481</v>
      </c>
      <c r="J24" s="20" t="s">
        <v>481</v>
      </c>
      <c r="K24" s="18" t="s">
        <v>481</v>
      </c>
      <c r="L24" s="20" t="s">
        <v>481</v>
      </c>
      <c r="M24" s="18" t="s">
        <v>481</v>
      </c>
      <c r="N24" s="20" t="s">
        <v>481</v>
      </c>
      <c r="O24" s="18" t="s">
        <v>481</v>
      </c>
      <c r="P24" s="20" t="s">
        <v>481</v>
      </c>
      <c r="Q24" s="18" t="n">
        <v>448.25267261</v>
      </c>
      <c r="R24" s="20" t="n">
        <v>18.80325982</v>
      </c>
    </row>
    <row r="25" spans="1:18">
      <c r="A25" s="15" t="s">
        <v>500</v>
      </c>
      <c r="B25" s="17" t="n">
        <v>5581</v>
      </c>
      <c r="C25" s="18">
        <f>(24.0/B25*100)</f>
        <v/>
      </c>
      <c r="D25" s="19" t="n">
        <v>5557</v>
      </c>
      <c r="E25" s="18" t="n">
        <v>523.0771202</v>
      </c>
      <c r="F25" s="20" t="n">
        <v>3.31683338</v>
      </c>
      <c r="G25" s="18" t="n">
        <v>440.82134108</v>
      </c>
      <c r="H25" s="20" t="n">
        <v>7.8816602</v>
      </c>
      <c r="I25" s="18" t="s">
        <v>481</v>
      </c>
      <c r="J25" s="20" t="s">
        <v>481</v>
      </c>
      <c r="K25" s="18" t="s">
        <v>481</v>
      </c>
      <c r="L25" s="20" t="s">
        <v>481</v>
      </c>
      <c r="M25" s="18" t="s">
        <v>481</v>
      </c>
      <c r="N25" s="20" t="s">
        <v>481</v>
      </c>
      <c r="O25" s="18" t="s">
        <v>481</v>
      </c>
      <c r="P25" s="20" t="s">
        <v>481</v>
      </c>
      <c r="Q25" s="18" t="n">
        <v>424.89433794</v>
      </c>
      <c r="R25" s="20" t="n">
        <v>25.64655179</v>
      </c>
    </row>
    <row r="26" spans="1:18">
      <c r="A26" s="15" t="s">
        <v>501</v>
      </c>
      <c r="B26" s="17" t="n">
        <v>4869</v>
      </c>
      <c r="C26" s="18">
        <f>(32.0/B26*100)</f>
        <v/>
      </c>
      <c r="D26" s="19" t="n">
        <v>4837</v>
      </c>
      <c r="E26" s="18" t="n">
        <v>492.51786743</v>
      </c>
      <c r="F26" s="20" t="n">
        <v>1.83340961</v>
      </c>
      <c r="G26" s="18" t="n">
        <v>454.96387227</v>
      </c>
      <c r="H26" s="20" t="n">
        <v>4.65977025</v>
      </c>
      <c r="I26" s="18" t="s">
        <v>481</v>
      </c>
      <c r="J26" s="20" t="s">
        <v>481</v>
      </c>
      <c r="K26" s="18" t="s">
        <v>481</v>
      </c>
      <c r="L26" s="20" t="s">
        <v>481</v>
      </c>
      <c r="M26" s="18" t="s">
        <v>481</v>
      </c>
      <c r="N26" s="20" t="s">
        <v>481</v>
      </c>
      <c r="O26" s="18" t="s">
        <v>481</v>
      </c>
      <c r="P26" s="20" t="s">
        <v>481</v>
      </c>
      <c r="Q26" s="18" t="n">
        <v>413.34748151</v>
      </c>
      <c r="R26" s="20" t="n">
        <v>20.48977274</v>
      </c>
    </row>
    <row r="27" spans="1:18">
      <c r="A27" s="15" t="s">
        <v>502</v>
      </c>
      <c r="B27" s="17" t="n">
        <v>5299</v>
      </c>
      <c r="C27" s="18">
        <f>(17.0/B27*100)</f>
        <v/>
      </c>
      <c r="D27" s="19" t="n">
        <v>5282</v>
      </c>
      <c r="E27" s="18" t="n">
        <v>485.52859641</v>
      </c>
      <c r="F27" s="20" t="n">
        <v>1.48243351</v>
      </c>
      <c r="G27" s="18" t="n">
        <v>377.44386895</v>
      </c>
      <c r="H27" s="20" t="n">
        <v>8.823099770000001</v>
      </c>
      <c r="I27" s="18" t="s">
        <v>481</v>
      </c>
      <c r="J27" s="20" t="s">
        <v>481</v>
      </c>
      <c r="K27" s="18" t="s">
        <v>481</v>
      </c>
      <c r="L27" s="20" t="s">
        <v>481</v>
      </c>
      <c r="M27" s="18" t="s">
        <v>481</v>
      </c>
      <c r="N27" s="20" t="s">
        <v>481</v>
      </c>
      <c r="O27" s="18" t="s">
        <v>481</v>
      </c>
      <c r="P27" s="20" t="s">
        <v>481</v>
      </c>
      <c r="Q27" s="18" t="n">
        <v>412.22451473</v>
      </c>
      <c r="R27" s="20" t="n">
        <v>20.89403477</v>
      </c>
    </row>
    <row r="28" spans="1:18">
      <c r="A28" s="15" t="s">
        <v>503</v>
      </c>
      <c r="B28" s="17" t="n">
        <v>7568</v>
      </c>
      <c r="C28" s="18">
        <f>(51.0/B28*100)</f>
        <v/>
      </c>
      <c r="D28" s="19" t="n">
        <v>7517</v>
      </c>
      <c r="E28" s="18" t="n">
        <v>425.24142629</v>
      </c>
      <c r="F28" s="20" t="n">
        <v>2.60684679</v>
      </c>
      <c r="G28" s="18" t="n">
        <v>386.58290639</v>
      </c>
      <c r="H28" s="20" t="n">
        <v>7.34692325</v>
      </c>
      <c r="I28" s="18" t="s">
        <v>481</v>
      </c>
      <c r="J28" s="20" t="s">
        <v>481</v>
      </c>
      <c r="K28" s="18" t="s">
        <v>481</v>
      </c>
      <c r="L28" s="20" t="s">
        <v>481</v>
      </c>
      <c r="M28" s="18" t="s">
        <v>481</v>
      </c>
      <c r="N28" s="20" t="s">
        <v>481</v>
      </c>
      <c r="O28" s="18" t="s">
        <v>481</v>
      </c>
      <c r="P28" s="20" t="s">
        <v>481</v>
      </c>
      <c r="Q28" s="18" t="n">
        <v>340.43291799</v>
      </c>
      <c r="R28" s="20" t="n">
        <v>15.58256293</v>
      </c>
    </row>
    <row r="29" spans="1:18">
      <c r="A29" s="15" t="s">
        <v>504</v>
      </c>
      <c r="B29" s="17" t="n">
        <v>5385</v>
      </c>
      <c r="C29" s="18">
        <f>(30.0/B29*100)</f>
        <v/>
      </c>
      <c r="D29" s="19" t="n">
        <v>5355</v>
      </c>
      <c r="E29" s="18" t="n">
        <v>508.84627195</v>
      </c>
      <c r="F29" s="20" t="n">
        <v>2.39570878</v>
      </c>
      <c r="G29" s="18" t="n">
        <v>424.27129334</v>
      </c>
      <c r="H29" s="20" t="n">
        <v>8.37916268</v>
      </c>
      <c r="I29" s="18" t="s">
        <v>481</v>
      </c>
      <c r="J29" s="20" t="s">
        <v>481</v>
      </c>
      <c r="K29" s="18" t="s">
        <v>481</v>
      </c>
      <c r="L29" s="20" t="s">
        <v>481</v>
      </c>
      <c r="M29" s="18" t="s">
        <v>481</v>
      </c>
      <c r="N29" s="20" t="s">
        <v>481</v>
      </c>
      <c r="O29" s="18" t="s">
        <v>481</v>
      </c>
      <c r="P29" s="20" t="s">
        <v>481</v>
      </c>
      <c r="Q29" s="18" t="n">
        <v>375.84745968</v>
      </c>
      <c r="R29" s="20" t="n">
        <v>15.51385532</v>
      </c>
    </row>
    <row r="30" spans="1:18">
      <c r="A30" s="15" t="s">
        <v>505</v>
      </c>
      <c r="B30" s="17" t="n">
        <v>4520</v>
      </c>
      <c r="C30" s="18">
        <f>(96.0/B30*100)</f>
        <v/>
      </c>
      <c r="D30" s="19" t="n">
        <v>4424</v>
      </c>
      <c r="E30" s="18" t="n">
        <v>516.45725291</v>
      </c>
      <c r="F30" s="20" t="n">
        <v>2.46984589</v>
      </c>
      <c r="G30" s="18" t="n">
        <v>463.06992689</v>
      </c>
      <c r="H30" s="20" t="n">
        <v>6.74554753</v>
      </c>
      <c r="I30" s="18" t="s">
        <v>481</v>
      </c>
      <c r="J30" s="20" t="s">
        <v>481</v>
      </c>
      <c r="K30" s="18" t="s">
        <v>481</v>
      </c>
      <c r="L30" s="20" t="s">
        <v>481</v>
      </c>
      <c r="M30" s="18" t="s">
        <v>481</v>
      </c>
      <c r="N30" s="20" t="s">
        <v>481</v>
      </c>
      <c r="O30" s="18" t="s">
        <v>481</v>
      </c>
      <c r="P30" s="20" t="s">
        <v>481</v>
      </c>
      <c r="Q30" s="18" t="n">
        <v>416.62960862</v>
      </c>
      <c r="R30" s="20" t="n">
        <v>14.26986922</v>
      </c>
    </row>
    <row r="31" spans="1:18">
      <c r="A31" s="15" t="s">
        <v>506</v>
      </c>
      <c r="B31" s="17" t="n">
        <v>5456</v>
      </c>
      <c r="C31" s="18">
        <f>(125.0/B31*100)</f>
        <v/>
      </c>
      <c r="D31" s="19" t="n">
        <v>5331</v>
      </c>
      <c r="E31" s="18" t="n">
        <v>520.21806983</v>
      </c>
      <c r="F31" s="20" t="n">
        <v>2.46187843</v>
      </c>
      <c r="G31" s="18" t="n">
        <v>481.17626913</v>
      </c>
      <c r="H31" s="20" t="n">
        <v>5.74038399</v>
      </c>
      <c r="I31" s="18" t="s">
        <v>481</v>
      </c>
      <c r="J31" s="20" t="s">
        <v>481</v>
      </c>
      <c r="K31" s="18" t="s">
        <v>481</v>
      </c>
      <c r="L31" s="20" t="s">
        <v>481</v>
      </c>
      <c r="M31" s="18" t="s">
        <v>481</v>
      </c>
      <c r="N31" s="20" t="s">
        <v>481</v>
      </c>
      <c r="O31" s="18" t="s">
        <v>481</v>
      </c>
      <c r="P31" s="20" t="s">
        <v>481</v>
      </c>
      <c r="Q31" s="18" t="n">
        <v>424.82504005</v>
      </c>
      <c r="R31" s="20" t="n">
        <v>14.36938039</v>
      </c>
    </row>
    <row r="32" spans="1:18">
      <c r="A32" s="15" t="s">
        <v>507</v>
      </c>
      <c r="B32" s="17" t="n">
        <v>4478</v>
      </c>
      <c r="C32" s="18">
        <f>(5.0/B32*100)</f>
        <v/>
      </c>
      <c r="D32" s="19" t="n">
        <v>4473</v>
      </c>
      <c r="E32" s="18" t="n">
        <v>508.34616303</v>
      </c>
      <c r="F32" s="20" t="n">
        <v>2.44804425</v>
      </c>
      <c r="G32" s="18" t="n">
        <v>438.16741318</v>
      </c>
      <c r="H32" s="20" t="n">
        <v>9.7895691</v>
      </c>
      <c r="I32" s="18" t="s">
        <v>481</v>
      </c>
      <c r="J32" s="20" t="s">
        <v>481</v>
      </c>
      <c r="K32" s="18" t="s">
        <v>481</v>
      </c>
      <c r="L32" s="20" t="s">
        <v>481</v>
      </c>
      <c r="M32" s="18" t="s">
        <v>481</v>
      </c>
      <c r="N32" s="20" t="s">
        <v>481</v>
      </c>
      <c r="O32" s="18" t="s">
        <v>481</v>
      </c>
      <c r="P32" s="20" t="s">
        <v>481</v>
      </c>
      <c r="Q32" s="18" t="n">
        <v>436.40957525</v>
      </c>
      <c r="R32" s="20" t="n">
        <v>18.13481971</v>
      </c>
    </row>
    <row r="33" spans="1:18">
      <c r="A33" s="15" t="s">
        <v>508</v>
      </c>
      <c r="B33" s="17" t="n">
        <v>7325</v>
      </c>
      <c r="C33" s="18">
        <f>(74.0/B33*100)</f>
        <v/>
      </c>
      <c r="D33" s="19" t="n">
        <v>7251</v>
      </c>
      <c r="E33" s="18" t="n">
        <v>501.19125986</v>
      </c>
      <c r="F33" s="20" t="n">
        <v>2.67180666</v>
      </c>
      <c r="G33" s="18" t="n">
        <v>428.02619777</v>
      </c>
      <c r="H33" s="20" t="n">
        <v>8.782652690000001</v>
      </c>
      <c r="I33" s="18" t="s">
        <v>481</v>
      </c>
      <c r="J33" s="20" t="s">
        <v>481</v>
      </c>
      <c r="K33" s="18" t="s">
        <v>481</v>
      </c>
      <c r="L33" s="20" t="s">
        <v>481</v>
      </c>
      <c r="M33" s="18" t="s">
        <v>481</v>
      </c>
      <c r="N33" s="20" t="s">
        <v>481</v>
      </c>
      <c r="O33" s="18" t="s">
        <v>481</v>
      </c>
      <c r="P33" s="20" t="s">
        <v>481</v>
      </c>
      <c r="Q33" s="18" t="n">
        <v>420.4425305</v>
      </c>
      <c r="R33" s="20" t="n">
        <v>13.91354705</v>
      </c>
    </row>
    <row r="34" spans="1:18">
      <c r="A34" s="15" t="s">
        <v>509</v>
      </c>
      <c r="B34" s="17" t="n">
        <v>6350</v>
      </c>
      <c r="C34" s="18">
        <f>(65.0/B34*100)</f>
        <v/>
      </c>
      <c r="D34" s="19" t="n">
        <v>6285</v>
      </c>
      <c r="E34" s="18" t="n">
        <v>466.77365531</v>
      </c>
      <c r="F34" s="20" t="n">
        <v>2.4738698</v>
      </c>
      <c r="G34" s="18" t="n">
        <v>371.94684603</v>
      </c>
      <c r="H34" s="20" t="n">
        <v>6.66203169</v>
      </c>
      <c r="I34" s="18" t="s">
        <v>481</v>
      </c>
      <c r="J34" s="20" t="s">
        <v>481</v>
      </c>
      <c r="K34" s="18" t="s">
        <v>481</v>
      </c>
      <c r="L34" s="20" t="s">
        <v>481</v>
      </c>
      <c r="M34" s="18" t="s">
        <v>481</v>
      </c>
      <c r="N34" s="20" t="s">
        <v>481</v>
      </c>
      <c r="O34" s="18" t="s">
        <v>481</v>
      </c>
      <c r="P34" s="20" t="s">
        <v>481</v>
      </c>
      <c r="Q34" s="18" t="n">
        <v>289.51768411</v>
      </c>
      <c r="R34" s="20" t="n">
        <v>11.79041855</v>
      </c>
    </row>
    <row r="35" spans="1:18">
      <c r="A35" s="15" t="s">
        <v>510</v>
      </c>
      <c r="B35" s="17" t="n">
        <v>6406</v>
      </c>
      <c r="C35" s="18">
        <f>(36.0/B35*100)</f>
        <v/>
      </c>
      <c r="D35" s="19" t="n">
        <v>6370</v>
      </c>
      <c r="E35" s="18" t="n">
        <v>511.91870883</v>
      </c>
      <c r="F35" s="20" t="n">
        <v>1.50575759</v>
      </c>
      <c r="G35" s="18" t="n">
        <v>474.47953204</v>
      </c>
      <c r="H35" s="20" t="n">
        <v>5.29735988</v>
      </c>
      <c r="I35" s="18" t="s">
        <v>481</v>
      </c>
      <c r="J35" s="20" t="s">
        <v>481</v>
      </c>
      <c r="K35" s="18" t="s">
        <v>481</v>
      </c>
      <c r="L35" s="20" t="s">
        <v>481</v>
      </c>
      <c r="M35" s="18" t="s">
        <v>481</v>
      </c>
      <c r="N35" s="20" t="s">
        <v>481</v>
      </c>
      <c r="O35" s="18" t="s">
        <v>481</v>
      </c>
      <c r="P35" s="20" t="s">
        <v>481</v>
      </c>
      <c r="Q35" s="18" t="n">
        <v>383.98598854</v>
      </c>
      <c r="R35" s="20" t="n">
        <v>13.25357722</v>
      </c>
    </row>
    <row r="36" spans="1:18">
      <c r="A36" s="15" t="s">
        <v>511</v>
      </c>
      <c r="B36" s="17" t="n">
        <v>6736</v>
      </c>
      <c r="C36" s="18">
        <f>(26.0/B36*100)</f>
        <v/>
      </c>
      <c r="D36" s="19" t="n">
        <v>6710</v>
      </c>
      <c r="E36" s="18" t="n">
        <v>497.54157904</v>
      </c>
      <c r="F36" s="20" t="n">
        <v>2.36911858</v>
      </c>
      <c r="G36" s="18" t="n">
        <v>425.54409849</v>
      </c>
      <c r="H36" s="20" t="n">
        <v>12.27977326</v>
      </c>
      <c r="I36" s="18" t="s">
        <v>481</v>
      </c>
      <c r="J36" s="20" t="s">
        <v>481</v>
      </c>
      <c r="K36" s="18" t="s">
        <v>481</v>
      </c>
      <c r="L36" s="20" t="s">
        <v>481</v>
      </c>
      <c r="M36" s="18" t="s">
        <v>481</v>
      </c>
      <c r="N36" s="20" t="s">
        <v>481</v>
      </c>
      <c r="O36" s="18" t="s">
        <v>481</v>
      </c>
      <c r="P36" s="20" t="s">
        <v>481</v>
      </c>
      <c r="Q36" s="18" t="n">
        <v>411.10128107</v>
      </c>
      <c r="R36" s="20" t="n">
        <v>23.16097348</v>
      </c>
    </row>
    <row r="37" spans="1:18">
      <c r="A37" s="15" t="s">
        <v>512</v>
      </c>
      <c r="B37" s="17" t="n">
        <v>5458</v>
      </c>
      <c r="C37" s="18">
        <f>(62.0/B37*100)</f>
        <v/>
      </c>
      <c r="D37" s="19" t="n">
        <v>5396</v>
      </c>
      <c r="E37" s="18" t="n">
        <v>511.40258798</v>
      </c>
      <c r="F37" s="20" t="n">
        <v>3.46058438</v>
      </c>
      <c r="G37" s="18" t="n">
        <v>472.24865851</v>
      </c>
      <c r="H37" s="20" t="n">
        <v>4.60414511</v>
      </c>
      <c r="I37" s="18" t="s">
        <v>481</v>
      </c>
      <c r="J37" s="20" t="s">
        <v>481</v>
      </c>
      <c r="K37" s="18" t="s">
        <v>481</v>
      </c>
      <c r="L37" s="20" t="s">
        <v>481</v>
      </c>
      <c r="M37" s="18" t="s">
        <v>481</v>
      </c>
      <c r="N37" s="20" t="s">
        <v>481</v>
      </c>
      <c r="O37" s="18" t="s">
        <v>481</v>
      </c>
      <c r="P37" s="20" t="s">
        <v>481</v>
      </c>
      <c r="Q37" s="18" t="n">
        <v>390.41508285</v>
      </c>
      <c r="R37" s="20" t="n">
        <v>9.811264919999999</v>
      </c>
    </row>
    <row r="38" spans="1:18">
      <c r="A38" s="15" t="s">
        <v>513</v>
      </c>
      <c r="B38" s="17" t="n">
        <v>5860</v>
      </c>
      <c r="C38" s="18">
        <f>(16.0/B38*100)</f>
        <v/>
      </c>
      <c r="D38" s="19" t="n">
        <v>5844</v>
      </c>
      <c r="E38" s="18" t="n">
        <v>498.4010047</v>
      </c>
      <c r="F38" s="20" t="n">
        <v>2.98928394</v>
      </c>
      <c r="G38" s="18" t="n">
        <v>426.79459979</v>
      </c>
      <c r="H38" s="20" t="n">
        <v>7.16940774</v>
      </c>
      <c r="I38" s="18" t="s">
        <v>481</v>
      </c>
      <c r="J38" s="20" t="s">
        <v>481</v>
      </c>
      <c r="K38" s="18" t="s">
        <v>481</v>
      </c>
      <c r="L38" s="20" t="s">
        <v>481</v>
      </c>
      <c r="M38" s="18" t="s">
        <v>481</v>
      </c>
      <c r="N38" s="20" t="s">
        <v>481</v>
      </c>
      <c r="O38" s="18" t="s">
        <v>481</v>
      </c>
      <c r="P38" s="20" t="s">
        <v>481</v>
      </c>
      <c r="Q38" s="18" t="n">
        <v>363.86896654</v>
      </c>
      <c r="R38" s="20" t="n">
        <v>19.74263592</v>
      </c>
    </row>
    <row r="39" spans="1:18">
      <c r="A39" s="15" t="s">
        <v>514</v>
      </c>
      <c r="B39" s="17" t="n">
        <v>5895</v>
      </c>
      <c r="C39" s="18">
        <f>(30.0/B39*100)</f>
        <v/>
      </c>
      <c r="D39" s="19" t="n">
        <v>5865</v>
      </c>
      <c r="E39" s="18" t="n">
        <v>433.4238647</v>
      </c>
      <c r="F39" s="20" t="n">
        <v>3.8618857</v>
      </c>
      <c r="G39" s="18" t="n">
        <v>370.08033353</v>
      </c>
      <c r="H39" s="20" t="n">
        <v>6.37920673</v>
      </c>
      <c r="I39" s="18" t="s">
        <v>481</v>
      </c>
      <c r="J39" s="20" t="s">
        <v>481</v>
      </c>
      <c r="K39" s="18" t="s">
        <v>481</v>
      </c>
      <c r="L39" s="20" t="s">
        <v>481</v>
      </c>
      <c r="M39" s="18" t="s">
        <v>481</v>
      </c>
      <c r="N39" s="20" t="s">
        <v>481</v>
      </c>
      <c r="O39" s="18" t="s">
        <v>481</v>
      </c>
      <c r="P39" s="20" t="s">
        <v>481</v>
      </c>
      <c r="Q39" s="18" t="n">
        <v>353.31620701</v>
      </c>
      <c r="R39" s="20" t="n">
        <v>11.73195455</v>
      </c>
    </row>
    <row r="40" spans="1:18">
      <c r="A40" s="15" t="s">
        <v>515</v>
      </c>
      <c r="B40" s="17" t="n">
        <v>14157</v>
      </c>
      <c r="C40" s="18">
        <f>(264.0/B40*100)</f>
        <v/>
      </c>
      <c r="D40" s="19" t="n">
        <v>13893</v>
      </c>
      <c r="E40" s="18" t="n">
        <v>508.33672311</v>
      </c>
      <c r="F40" s="20" t="n">
        <v>2.90523507</v>
      </c>
      <c r="G40" s="18" t="n">
        <v>452.9344924</v>
      </c>
      <c r="H40" s="20" t="n">
        <v>4.23646463</v>
      </c>
      <c r="I40" s="18" t="s">
        <v>481</v>
      </c>
      <c r="J40" s="20" t="s">
        <v>481</v>
      </c>
      <c r="K40" s="18" t="s">
        <v>481</v>
      </c>
      <c r="L40" s="20" t="s">
        <v>481</v>
      </c>
      <c r="M40" s="18" t="s">
        <v>481</v>
      </c>
      <c r="N40" s="20" t="s">
        <v>481</v>
      </c>
      <c r="O40" s="18" t="s">
        <v>481</v>
      </c>
      <c r="P40" s="20" t="s">
        <v>481</v>
      </c>
      <c r="Q40" s="18" t="n">
        <v>404.99728292</v>
      </c>
      <c r="R40" s="20" t="n">
        <v>7.96211501</v>
      </c>
    </row>
    <row r="41" spans="1:18">
      <c r="A41" s="15" t="s">
        <v>516</v>
      </c>
      <c r="B41" s="17" t="n">
        <v>5712</v>
      </c>
      <c r="C41" s="18">
        <f>(40.0/B41*100)</f>
        <v/>
      </c>
      <c r="D41" s="19" t="n">
        <v>5672</v>
      </c>
      <c r="E41" s="18" t="n">
        <v>503.27338924</v>
      </c>
      <c r="F41" s="20" t="n">
        <v>3.30069507</v>
      </c>
      <c r="G41" s="18" t="n">
        <v>476.15796034</v>
      </c>
      <c r="H41" s="20" t="n">
        <v>5.6406102</v>
      </c>
      <c r="I41" s="18" t="s">
        <v>481</v>
      </c>
      <c r="J41" s="20" t="s">
        <v>481</v>
      </c>
      <c r="K41" s="18" t="s">
        <v>481</v>
      </c>
      <c r="L41" s="20" t="s">
        <v>481</v>
      </c>
      <c r="M41" s="18" t="s">
        <v>481</v>
      </c>
      <c r="N41" s="20" t="s">
        <v>481</v>
      </c>
      <c r="O41" s="18" t="s">
        <v>481</v>
      </c>
      <c r="P41" s="20" t="s">
        <v>481</v>
      </c>
      <c r="Q41" s="18" t="n">
        <v>401.86578036</v>
      </c>
      <c r="R41" s="20" t="n">
        <v>11.53819585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356.33121997</v>
      </c>
      <c r="F45" s="20" t="n">
        <v>3.27014486</v>
      </c>
      <c r="G45" s="18" t="n">
        <v>335.82390195</v>
      </c>
      <c r="H45" s="20" t="n">
        <v>4.06405448</v>
      </c>
      <c r="I45" s="18" t="s">
        <v>481</v>
      </c>
      <c r="J45" s="20" t="s">
        <v>481</v>
      </c>
      <c r="K45" s="18" t="s">
        <v>481</v>
      </c>
      <c r="L45" s="20" t="s">
        <v>481</v>
      </c>
      <c r="M45" s="18" t="n">
        <v>336.50953065</v>
      </c>
      <c r="N45" s="20" t="n">
        <v>27.15625296</v>
      </c>
      <c r="O45" s="18" t="n">
        <v>354.28233603</v>
      </c>
      <c r="P45" s="20" t="n">
        <v>30.27905583</v>
      </c>
      <c r="Q45" s="18" t="n">
        <v>322.12603392</v>
      </c>
      <c r="R45" s="20" t="n">
        <v>4.86515317</v>
      </c>
    </row>
    <row r="46" spans="1:18">
      <c r="A46" s="15" t="s">
        <v>521</v>
      </c>
      <c r="B46" s="17" t="n">
        <v>23141</v>
      </c>
      <c r="C46" s="18">
        <f>(1129.0/B46*100)</f>
        <v/>
      </c>
      <c r="D46" s="19" t="n">
        <v>22012</v>
      </c>
      <c r="E46" s="18" t="n">
        <v>418.81966723</v>
      </c>
      <c r="F46" s="20" t="n">
        <v>2.84134516</v>
      </c>
      <c r="G46" s="18" t="n">
        <v>364.49141899</v>
      </c>
      <c r="H46" s="20" t="n">
        <v>3.56738002</v>
      </c>
      <c r="I46" s="18" t="s">
        <v>481</v>
      </c>
      <c r="J46" s="20" t="s">
        <v>481</v>
      </c>
      <c r="K46" s="18" t="s">
        <v>481</v>
      </c>
      <c r="L46" s="20" t="s">
        <v>481</v>
      </c>
      <c r="M46" s="18" t="s">
        <v>481</v>
      </c>
      <c r="N46" s="20" t="s">
        <v>481</v>
      </c>
      <c r="O46" s="18" t="s">
        <v>481</v>
      </c>
      <c r="P46" s="20" t="s">
        <v>481</v>
      </c>
      <c r="Q46" s="18" t="n">
        <v>324.09652783</v>
      </c>
      <c r="R46" s="20" t="n">
        <v>5.5434408</v>
      </c>
    </row>
    <row r="47" spans="1:18">
      <c r="A47" s="15" t="s">
        <v>522</v>
      </c>
      <c r="B47" s="17" t="n">
        <v>5928</v>
      </c>
      <c r="C47" s="18">
        <f>(70.0/B47*100)</f>
        <v/>
      </c>
      <c r="D47" s="19" t="n">
        <v>5858</v>
      </c>
      <c r="E47" s="18" t="n">
        <v>452.4580212</v>
      </c>
      <c r="F47" s="20" t="n">
        <v>4.39611541</v>
      </c>
      <c r="G47" s="18" t="n">
        <v>343.94559615</v>
      </c>
      <c r="H47" s="20" t="n">
        <v>6.05440368</v>
      </c>
      <c r="I47" s="18" t="s">
        <v>481</v>
      </c>
      <c r="J47" s="20" t="s">
        <v>481</v>
      </c>
      <c r="K47" s="18" t="s">
        <v>481</v>
      </c>
      <c r="L47" s="20" t="s">
        <v>481</v>
      </c>
      <c r="M47" s="18" t="s">
        <v>481</v>
      </c>
      <c r="N47" s="20" t="s">
        <v>481</v>
      </c>
      <c r="O47" s="18" t="s">
        <v>481</v>
      </c>
      <c r="P47" s="20" t="s">
        <v>481</v>
      </c>
      <c r="Q47" s="18" t="n">
        <v>296.06430294</v>
      </c>
      <c r="R47" s="20" t="n">
        <v>8.389854010000001</v>
      </c>
    </row>
    <row r="48" spans="1:18">
      <c r="A48" s="15" t="s">
        <v>523</v>
      </c>
      <c r="B48" s="17" t="n">
        <v>9841</v>
      </c>
      <c r="C48" s="18">
        <f>(7.0/B48*100)</f>
        <v/>
      </c>
      <c r="D48" s="19" t="n">
        <v>9834</v>
      </c>
      <c r="E48" s="18" t="n">
        <v>498.16954925</v>
      </c>
      <c r="F48" s="20" t="n">
        <v>5.03640804</v>
      </c>
      <c r="G48" s="18" t="n">
        <v>392.1978416</v>
      </c>
      <c r="H48" s="20" t="n">
        <v>12.04952231</v>
      </c>
      <c r="I48" s="18" t="s">
        <v>481</v>
      </c>
      <c r="J48" s="20" t="s">
        <v>481</v>
      </c>
      <c r="K48" s="18" t="s">
        <v>481</v>
      </c>
      <c r="L48" s="20" t="s">
        <v>481</v>
      </c>
      <c r="M48" s="18" t="s">
        <v>481</v>
      </c>
      <c r="N48" s="20" t="s">
        <v>481</v>
      </c>
      <c r="O48" s="18" t="s">
        <v>481</v>
      </c>
      <c r="P48" s="20" t="s">
        <v>481</v>
      </c>
      <c r="Q48" s="18" t="n">
        <v>408.24397027</v>
      </c>
      <c r="R48" s="20" t="n">
        <v>28.66463866</v>
      </c>
    </row>
    <row r="49" spans="1:18">
      <c r="A49" s="15" t="s">
        <v>524</v>
      </c>
      <c r="B49" s="17" t="n">
        <v>6349</v>
      </c>
      <c r="C49" s="18">
        <f>(56.0/B49*100)</f>
        <v/>
      </c>
      <c r="D49" s="19" t="n">
        <v>6293</v>
      </c>
      <c r="E49" s="18" t="n">
        <v>427.95202377</v>
      </c>
      <c r="F49" s="20" t="n">
        <v>3.22194841</v>
      </c>
      <c r="G49" s="18" t="n">
        <v>380.5448188</v>
      </c>
      <c r="H49" s="20" t="n">
        <v>10.17309561</v>
      </c>
      <c r="I49" s="18" t="s">
        <v>481</v>
      </c>
      <c r="J49" s="20" t="s">
        <v>481</v>
      </c>
      <c r="K49" s="18" t="s">
        <v>481</v>
      </c>
      <c r="L49" s="20" t="s">
        <v>481</v>
      </c>
      <c r="M49" s="18" t="s">
        <v>481</v>
      </c>
      <c r="N49" s="20" t="s">
        <v>481</v>
      </c>
      <c r="O49" s="18" t="n">
        <v>384.58395506</v>
      </c>
      <c r="P49" s="20" t="n">
        <v>43.82790693</v>
      </c>
      <c r="Q49" s="18" t="n">
        <v>351.4079352</v>
      </c>
      <c r="R49" s="20" t="n">
        <v>16.5806592</v>
      </c>
    </row>
    <row r="50" spans="1:18">
      <c r="A50" s="15" t="s">
        <v>525</v>
      </c>
      <c r="B50" s="17" t="n">
        <v>11795</v>
      </c>
      <c r="C50" s="18">
        <f>(218.0/B50*100)</f>
        <v/>
      </c>
      <c r="D50" s="19" t="n">
        <v>11577</v>
      </c>
      <c r="E50" s="18" t="n">
        <v>427.79751622</v>
      </c>
      <c r="F50" s="20" t="n">
        <v>2.90142542</v>
      </c>
      <c r="G50" s="18" t="n">
        <v>369.94895957</v>
      </c>
      <c r="H50" s="20" t="n">
        <v>6.9735403</v>
      </c>
      <c r="I50" s="18" t="s">
        <v>481</v>
      </c>
      <c r="J50" s="20" t="s">
        <v>481</v>
      </c>
      <c r="K50" s="18" t="s">
        <v>481</v>
      </c>
      <c r="L50" s="20" t="s">
        <v>481</v>
      </c>
      <c r="M50" s="18" t="s">
        <v>481</v>
      </c>
      <c r="N50" s="20" t="s">
        <v>481</v>
      </c>
      <c r="O50" s="18" t="s">
        <v>481</v>
      </c>
      <c r="P50" s="20" t="s">
        <v>481</v>
      </c>
      <c r="Q50" s="18" t="n">
        <v>318.4243337</v>
      </c>
      <c r="R50" s="20" t="n">
        <v>9.769797560000001</v>
      </c>
    </row>
    <row r="51" spans="1:18">
      <c r="A51" s="15" t="s">
        <v>526</v>
      </c>
      <c r="B51" s="17" t="n">
        <v>6866</v>
      </c>
      <c r="C51" s="18">
        <f>(116.0/B51*100)</f>
        <v/>
      </c>
      <c r="D51" s="19" t="n">
        <v>6750</v>
      </c>
      <c r="E51" s="18" t="n">
        <v>430.45540453</v>
      </c>
      <c r="F51" s="20" t="n">
        <v>2.7073306</v>
      </c>
      <c r="G51" s="18" t="n">
        <v>377.87773626</v>
      </c>
      <c r="H51" s="20" t="n">
        <v>5.03977098</v>
      </c>
      <c r="I51" s="18" t="s">
        <v>481</v>
      </c>
      <c r="J51" s="20" t="s">
        <v>481</v>
      </c>
      <c r="K51" s="18" t="s">
        <v>481</v>
      </c>
      <c r="L51" s="20" t="s">
        <v>481</v>
      </c>
      <c r="M51" s="18" t="s">
        <v>481</v>
      </c>
      <c r="N51" s="20" t="s">
        <v>481</v>
      </c>
      <c r="O51" s="18" t="s">
        <v>481</v>
      </c>
      <c r="P51" s="20" t="s">
        <v>481</v>
      </c>
      <c r="Q51" s="18" t="n">
        <v>386.37009239</v>
      </c>
      <c r="R51" s="20" t="n">
        <v>9.33858875</v>
      </c>
    </row>
    <row r="52" spans="1:18">
      <c r="A52" s="15" t="s">
        <v>527</v>
      </c>
      <c r="B52" s="17" t="n">
        <v>5809</v>
      </c>
      <c r="C52" s="18">
        <f>(71.0/B52*100)</f>
        <v/>
      </c>
      <c r="D52" s="19" t="n">
        <v>5738</v>
      </c>
      <c r="E52" s="18" t="n">
        <v>491.07184367</v>
      </c>
      <c r="F52" s="20" t="n">
        <v>2.69058878</v>
      </c>
      <c r="G52" s="18" t="n">
        <v>451.09182856</v>
      </c>
      <c r="H52" s="20" t="n">
        <v>6.31164009</v>
      </c>
      <c r="I52" s="18" t="s">
        <v>481</v>
      </c>
      <c r="J52" s="20" t="s">
        <v>481</v>
      </c>
      <c r="K52" s="18" t="s">
        <v>481</v>
      </c>
      <c r="L52" s="20" t="s">
        <v>481</v>
      </c>
      <c r="M52" s="18" t="s">
        <v>481</v>
      </c>
      <c r="N52" s="20" t="s">
        <v>481</v>
      </c>
      <c r="O52" s="18" t="s">
        <v>481</v>
      </c>
      <c r="P52" s="20" t="s">
        <v>481</v>
      </c>
      <c r="Q52" s="18" t="n">
        <v>377.26630271</v>
      </c>
      <c r="R52" s="20" t="n">
        <v>9.21803963</v>
      </c>
    </row>
    <row r="53" spans="1:18">
      <c r="A53" s="15" t="s">
        <v>528</v>
      </c>
      <c r="B53" s="17" t="n">
        <v>5571</v>
      </c>
      <c r="C53" s="18">
        <f>(84.0/B53*100)</f>
        <v/>
      </c>
      <c r="D53" s="19" t="n">
        <v>5487</v>
      </c>
      <c r="E53" s="18" t="n">
        <v>449.77815887</v>
      </c>
      <c r="F53" s="20" t="n">
        <v>1.8092421</v>
      </c>
      <c r="G53" s="18" t="n">
        <v>344.63629697</v>
      </c>
      <c r="H53" s="20" t="n">
        <v>7.25924178</v>
      </c>
      <c r="I53" s="18" t="s">
        <v>481</v>
      </c>
      <c r="J53" s="20" t="s">
        <v>481</v>
      </c>
      <c r="K53" s="18" t="s">
        <v>481</v>
      </c>
      <c r="L53" s="20" t="s">
        <v>481</v>
      </c>
      <c r="M53" s="18" t="s">
        <v>481</v>
      </c>
      <c r="N53" s="20" t="s">
        <v>481</v>
      </c>
      <c r="O53" s="18" t="s">
        <v>481</v>
      </c>
      <c r="P53" s="20" t="s">
        <v>481</v>
      </c>
      <c r="Q53" s="18" t="n">
        <v>341.91043697</v>
      </c>
      <c r="R53" s="20" t="n">
        <v>10.55619624</v>
      </c>
    </row>
    <row r="54" spans="1:18">
      <c r="A54" s="15" t="s">
        <v>529</v>
      </c>
      <c r="B54" s="17" t="n">
        <v>4740</v>
      </c>
      <c r="C54" s="18">
        <f>(38.0/B54*100)</f>
        <v/>
      </c>
      <c r="D54" s="19" t="n">
        <v>4702</v>
      </c>
      <c r="E54" s="18" t="n">
        <v>365.14900388</v>
      </c>
      <c r="F54" s="20" t="n">
        <v>3.1861018</v>
      </c>
      <c r="G54" s="18" t="n">
        <v>332.59439893</v>
      </c>
      <c r="H54" s="20" t="n">
        <v>5.82922563</v>
      </c>
      <c r="I54" s="18" t="s">
        <v>481</v>
      </c>
      <c r="J54" s="20" t="s">
        <v>481</v>
      </c>
      <c r="K54" s="18" t="s">
        <v>481</v>
      </c>
      <c r="L54" s="20" t="s">
        <v>481</v>
      </c>
      <c r="M54" s="18" t="s">
        <v>481</v>
      </c>
      <c r="N54" s="20" t="s">
        <v>481</v>
      </c>
      <c r="O54" s="18" t="s">
        <v>481</v>
      </c>
      <c r="P54" s="20" t="s">
        <v>481</v>
      </c>
      <c r="Q54" s="18" t="n">
        <v>295.73121679</v>
      </c>
      <c r="R54" s="20" t="n">
        <v>6.77011157</v>
      </c>
    </row>
    <row r="55" spans="1:18">
      <c r="A55" s="15" t="s">
        <v>530</v>
      </c>
      <c r="B55" s="17" t="n">
        <v>5316</v>
      </c>
      <c r="C55" s="18">
        <f>(22.0/B55*100)</f>
        <v/>
      </c>
      <c r="D55" s="19" t="n">
        <v>5294</v>
      </c>
      <c r="E55" s="18" t="n">
        <v>413.46165047</v>
      </c>
      <c r="F55" s="20" t="n">
        <v>3.03363356</v>
      </c>
      <c r="G55" s="18" t="n">
        <v>356.23345486</v>
      </c>
      <c r="H55" s="20" t="n">
        <v>5.33133275</v>
      </c>
      <c r="I55" s="18" t="s">
        <v>481</v>
      </c>
      <c r="J55" s="20" t="s">
        <v>481</v>
      </c>
      <c r="K55" s="18" t="s">
        <v>481</v>
      </c>
      <c r="L55" s="20" t="s">
        <v>481</v>
      </c>
      <c r="M55" s="18" t="n">
        <v>495.7153</v>
      </c>
      <c r="N55" s="20" t="n">
        <v>72.06416769</v>
      </c>
      <c r="O55" s="18" t="n">
        <v>226.9356953</v>
      </c>
      <c r="P55" s="20" t="n">
        <v>33.23591459</v>
      </c>
      <c r="Q55" s="18" t="n">
        <v>301.77356316</v>
      </c>
      <c r="R55" s="20" t="n">
        <v>9.763476020000001</v>
      </c>
    </row>
    <row r="56" spans="1:18">
      <c r="A56" s="15" t="s">
        <v>531</v>
      </c>
      <c r="B56" s="17" t="n">
        <v>5359</v>
      </c>
      <c r="C56" s="18">
        <f>(76.0/B56*100)</f>
        <v/>
      </c>
      <c r="D56" s="19" t="n">
        <v>5283</v>
      </c>
      <c r="E56" s="18" t="n">
        <v>529.81905896</v>
      </c>
      <c r="F56" s="20" t="n">
        <v>2.65643867</v>
      </c>
      <c r="G56" s="18" t="n">
        <v>432.58469367</v>
      </c>
      <c r="H56" s="20" t="n">
        <v>10.19255775</v>
      </c>
      <c r="I56" s="18" t="s">
        <v>481</v>
      </c>
      <c r="J56" s="20" t="s">
        <v>481</v>
      </c>
      <c r="K56" s="18" t="s">
        <v>481</v>
      </c>
      <c r="L56" s="20" t="s">
        <v>481</v>
      </c>
      <c r="M56" s="18" t="s">
        <v>481</v>
      </c>
      <c r="N56" s="20" t="s">
        <v>481</v>
      </c>
      <c r="O56" s="18" t="s">
        <v>481</v>
      </c>
      <c r="P56" s="20" t="s">
        <v>481</v>
      </c>
      <c r="Q56" s="18" t="n">
        <v>489.01328833</v>
      </c>
      <c r="R56" s="20" t="n">
        <v>13.61039963</v>
      </c>
    </row>
    <row r="57" spans="1:18">
      <c r="A57" s="15" t="s">
        <v>532</v>
      </c>
      <c r="B57" s="17" t="n">
        <v>6513</v>
      </c>
      <c r="C57" s="18">
        <f>(0.0/B57*100)</f>
        <v/>
      </c>
      <c r="D57" s="19" t="n">
        <v>6513</v>
      </c>
      <c r="E57" s="18" t="n">
        <v>401.3510543</v>
      </c>
      <c r="F57" s="20" t="n">
        <v>2.66866676</v>
      </c>
      <c r="G57" s="18" t="n">
        <v>361.65913578</v>
      </c>
      <c r="H57" s="20" t="n">
        <v>6.15722844</v>
      </c>
      <c r="I57" s="18" t="s">
        <v>481</v>
      </c>
      <c r="J57" s="20" t="s">
        <v>481</v>
      </c>
      <c r="K57" s="18" t="s">
        <v>481</v>
      </c>
      <c r="L57" s="20" t="s">
        <v>481</v>
      </c>
      <c r="M57" s="18" t="s">
        <v>481</v>
      </c>
      <c r="N57" s="20" t="s">
        <v>481</v>
      </c>
      <c r="O57" s="18" t="n">
        <v>273.288</v>
      </c>
      <c r="P57" s="20" t="n">
        <v>43.16667239</v>
      </c>
      <c r="Q57" s="18" t="n">
        <v>326.20387854</v>
      </c>
      <c r="R57" s="20" t="n">
        <v>15.48929726</v>
      </c>
    </row>
    <row r="58" spans="1:18">
      <c r="A58" s="15" t="s">
        <v>533</v>
      </c>
      <c r="B58" s="17" t="n">
        <v>7267</v>
      </c>
      <c r="C58" s="18">
        <f>(10.0/B58*100)</f>
        <v/>
      </c>
      <c r="D58" s="19" t="n">
        <v>7257</v>
      </c>
      <c r="E58" s="18" t="n">
        <v>423.57531922</v>
      </c>
      <c r="F58" s="20" t="n">
        <v>2.77963836</v>
      </c>
      <c r="G58" s="18" t="n">
        <v>343.53870303</v>
      </c>
      <c r="H58" s="20" t="n">
        <v>5.27721429</v>
      </c>
      <c r="I58" s="18" t="s">
        <v>481</v>
      </c>
      <c r="J58" s="20" t="s">
        <v>481</v>
      </c>
      <c r="K58" s="18" t="s">
        <v>481</v>
      </c>
      <c r="L58" s="20" t="s">
        <v>481</v>
      </c>
      <c r="M58" s="18" t="s">
        <v>481</v>
      </c>
      <c r="N58" s="20" t="s">
        <v>481</v>
      </c>
      <c r="O58" s="18" t="n">
        <v>286.30975089</v>
      </c>
      <c r="P58" s="20" t="n">
        <v>14.52088459</v>
      </c>
      <c r="Q58" s="18" t="n">
        <v>324.33689661</v>
      </c>
      <c r="R58" s="20" t="n">
        <v>11.26332978</v>
      </c>
    </row>
    <row r="59" spans="1:18">
      <c r="A59" s="15" t="s">
        <v>534</v>
      </c>
      <c r="B59" s="17" t="n">
        <v>4826</v>
      </c>
      <c r="C59" s="18">
        <f>(26.0/B59*100)</f>
        <v/>
      </c>
      <c r="D59" s="19" t="n">
        <v>4800</v>
      </c>
      <c r="E59" s="18" t="n">
        <v>354.54264206</v>
      </c>
      <c r="F59" s="20" t="n">
        <v>1.69852397</v>
      </c>
      <c r="G59" s="18" t="n">
        <v>337.01101102</v>
      </c>
      <c r="H59" s="20" t="n">
        <v>3.81566165</v>
      </c>
      <c r="I59" s="18" t="s">
        <v>481</v>
      </c>
      <c r="J59" s="20" t="s">
        <v>481</v>
      </c>
      <c r="K59" s="18" t="s">
        <v>481</v>
      </c>
      <c r="L59" s="20" t="s">
        <v>481</v>
      </c>
      <c r="M59" s="18" t="s">
        <v>481</v>
      </c>
      <c r="N59" s="20" t="s">
        <v>481</v>
      </c>
      <c r="O59" s="18" t="n">
        <v>265.00955145</v>
      </c>
      <c r="P59" s="20" t="n">
        <v>23.691205</v>
      </c>
      <c r="Q59" s="18" t="n">
        <v>254.55958426</v>
      </c>
      <c r="R59" s="20" t="n">
        <v>8.004718199999999</v>
      </c>
    </row>
    <row r="60" spans="1:18">
      <c r="A60" s="15" t="s">
        <v>535</v>
      </c>
      <c r="B60" s="17" t="n">
        <v>4546</v>
      </c>
      <c r="C60" s="18">
        <f>(15.0/B60*100)</f>
        <v/>
      </c>
      <c r="D60" s="19" t="n">
        <v>4531</v>
      </c>
      <c r="E60" s="18" t="n">
        <v>356.02195653</v>
      </c>
      <c r="F60" s="20" t="n">
        <v>4.38298562</v>
      </c>
      <c r="G60" s="18" t="n">
        <v>259.47253931</v>
      </c>
      <c r="H60" s="20" t="n">
        <v>8.067641200000001</v>
      </c>
      <c r="I60" s="18" t="s">
        <v>481</v>
      </c>
      <c r="J60" s="20" t="s">
        <v>481</v>
      </c>
      <c r="K60" s="18" t="s">
        <v>481</v>
      </c>
      <c r="L60" s="20" t="s">
        <v>481</v>
      </c>
      <c r="M60" s="18" t="s">
        <v>481</v>
      </c>
      <c r="N60" s="20" t="s">
        <v>481</v>
      </c>
      <c r="O60" s="18" t="n">
        <v>263.58284029</v>
      </c>
      <c r="P60" s="20" t="n">
        <v>28.05387039</v>
      </c>
      <c r="Q60" s="18" t="n">
        <v>263.50694551</v>
      </c>
      <c r="R60" s="20" t="n">
        <v>14.80018921</v>
      </c>
    </row>
    <row r="61" spans="1:18">
      <c r="A61" s="15" t="s">
        <v>536</v>
      </c>
      <c r="B61" s="17" t="n">
        <v>6525</v>
      </c>
      <c r="C61" s="18">
        <f>(135.0/B61*100)</f>
        <v/>
      </c>
      <c r="D61" s="19" t="n">
        <v>6390</v>
      </c>
      <c r="E61" s="18" t="n">
        <v>478.06380661</v>
      </c>
      <c r="F61" s="20" t="n">
        <v>2.80429303</v>
      </c>
      <c r="G61" s="18" t="n">
        <v>450.22119254</v>
      </c>
      <c r="H61" s="20" t="n">
        <v>5.1299085</v>
      </c>
      <c r="I61" s="18" t="s">
        <v>481</v>
      </c>
      <c r="J61" s="20" t="s">
        <v>481</v>
      </c>
      <c r="K61" s="18" t="s">
        <v>481</v>
      </c>
      <c r="L61" s="20" t="s">
        <v>481</v>
      </c>
      <c r="M61" s="18" t="s">
        <v>481</v>
      </c>
      <c r="N61" s="20" t="s">
        <v>481</v>
      </c>
      <c r="O61" s="18" t="s">
        <v>481</v>
      </c>
      <c r="P61" s="20" t="s">
        <v>481</v>
      </c>
      <c r="Q61" s="18" t="n">
        <v>372.00020701</v>
      </c>
      <c r="R61" s="20" t="n">
        <v>11.5737867</v>
      </c>
    </row>
    <row r="62" spans="1:18">
      <c r="A62" s="15" t="s">
        <v>537</v>
      </c>
      <c r="B62" s="17" t="n">
        <v>4476</v>
      </c>
      <c r="C62" s="18">
        <f>(3.0/B62*100)</f>
        <v/>
      </c>
      <c r="D62" s="19" t="n">
        <v>4473</v>
      </c>
      <c r="E62" s="18" t="n">
        <v>510.44832572</v>
      </c>
      <c r="F62" s="20" t="n">
        <v>1.31752562</v>
      </c>
      <c r="G62" s="18" t="n">
        <v>459.65294284</v>
      </c>
      <c r="H62" s="20" t="n">
        <v>8.01232738</v>
      </c>
      <c r="I62" s="18" t="s">
        <v>481</v>
      </c>
      <c r="J62" s="20" t="s">
        <v>481</v>
      </c>
      <c r="K62" s="18" t="s">
        <v>481</v>
      </c>
      <c r="L62" s="20" t="s">
        <v>481</v>
      </c>
      <c r="M62" s="18" t="s">
        <v>481</v>
      </c>
      <c r="N62" s="20" t="s">
        <v>481</v>
      </c>
      <c r="O62" s="18" t="s">
        <v>481</v>
      </c>
      <c r="P62" s="20" t="s">
        <v>481</v>
      </c>
      <c r="Q62" s="18" t="n">
        <v>496.98451843</v>
      </c>
      <c r="R62" s="20" t="n">
        <v>20.5986833</v>
      </c>
    </row>
    <row r="63" spans="1:18">
      <c r="A63" s="15" t="s">
        <v>538</v>
      </c>
      <c r="B63" s="17" t="n">
        <v>5324</v>
      </c>
      <c r="C63" s="18">
        <f>(13.0/B63*100)</f>
        <v/>
      </c>
      <c r="D63" s="19" t="n">
        <v>5311</v>
      </c>
      <c r="E63" s="18" t="n">
        <v>361.54358812</v>
      </c>
      <c r="F63" s="20" t="n">
        <v>1.59961401</v>
      </c>
      <c r="G63" s="18" t="n">
        <v>322.96057052</v>
      </c>
      <c r="H63" s="20" t="n">
        <v>4.73528917</v>
      </c>
      <c r="I63" s="18" t="s">
        <v>481</v>
      </c>
      <c r="J63" s="20" t="s">
        <v>481</v>
      </c>
      <c r="K63" s="18" t="s">
        <v>481</v>
      </c>
      <c r="L63" s="20" t="s">
        <v>481</v>
      </c>
      <c r="M63" s="18" t="s">
        <v>481</v>
      </c>
      <c r="N63" s="20" t="s">
        <v>481</v>
      </c>
      <c r="O63" s="18" t="n">
        <v>241.0938409</v>
      </c>
      <c r="P63" s="20" t="n">
        <v>45.01294288</v>
      </c>
      <c r="Q63" s="18" t="n">
        <v>272.77487735</v>
      </c>
      <c r="R63" s="20" t="n">
        <v>7.29757512</v>
      </c>
    </row>
    <row r="64" spans="1:18">
      <c r="A64" s="15" t="s">
        <v>539</v>
      </c>
      <c r="B64" s="17" t="n">
        <v>3634</v>
      </c>
      <c r="C64" s="18">
        <f>(3.0/B64*100)</f>
        <v/>
      </c>
      <c r="D64" s="19" t="n">
        <v>3631</v>
      </c>
      <c r="E64" s="18" t="n">
        <v>456.65234924</v>
      </c>
      <c r="F64" s="20" t="n">
        <v>1.8424843</v>
      </c>
      <c r="G64" s="18" t="n">
        <v>308.88237186</v>
      </c>
      <c r="H64" s="20" t="n">
        <v>9.52669382</v>
      </c>
      <c r="I64" s="18" t="s">
        <v>481</v>
      </c>
      <c r="J64" s="20" t="s">
        <v>481</v>
      </c>
      <c r="K64" s="18" t="s">
        <v>481</v>
      </c>
      <c r="L64" s="20" t="s">
        <v>481</v>
      </c>
      <c r="M64" s="18" t="s">
        <v>481</v>
      </c>
      <c r="N64" s="20" t="s">
        <v>481</v>
      </c>
      <c r="O64" s="18" t="n">
        <v>286.97171764</v>
      </c>
      <c r="P64" s="20" t="n">
        <v>31.86096772</v>
      </c>
      <c r="Q64" s="18" t="n">
        <v>278.52792433</v>
      </c>
      <c r="R64" s="20" t="n">
        <v>20.52419287</v>
      </c>
    </row>
    <row r="65" spans="1:18">
      <c r="A65" s="15" t="s">
        <v>540</v>
      </c>
      <c r="B65" s="17" t="n">
        <v>5325</v>
      </c>
      <c r="C65" s="18">
        <f>(14.0/B65*100)</f>
        <v/>
      </c>
      <c r="D65" s="19" t="n">
        <v>5311</v>
      </c>
      <c r="E65" s="18" t="n">
        <v>426.64251978</v>
      </c>
      <c r="F65" s="20" t="n">
        <v>2.64076698</v>
      </c>
      <c r="G65" s="18" t="n">
        <v>360.23630325</v>
      </c>
      <c r="H65" s="20" t="n">
        <v>5.67248788</v>
      </c>
      <c r="I65" s="18" t="s">
        <v>481</v>
      </c>
      <c r="J65" s="20" t="s">
        <v>481</v>
      </c>
      <c r="K65" s="18" t="s">
        <v>481</v>
      </c>
      <c r="L65" s="20" t="s">
        <v>481</v>
      </c>
      <c r="M65" s="18" t="n">
        <v>308.75918674</v>
      </c>
      <c r="N65" s="20" t="n">
        <v>37.71609814</v>
      </c>
      <c r="O65" s="18" t="s">
        <v>481</v>
      </c>
      <c r="P65" s="20" t="s">
        <v>481</v>
      </c>
      <c r="Q65" s="18" t="n">
        <v>316.62952834</v>
      </c>
      <c r="R65" s="20" t="n">
        <v>8.543610080000001</v>
      </c>
    </row>
    <row r="66" spans="1:18">
      <c r="A66" s="15" t="s">
        <v>541</v>
      </c>
      <c r="B66" s="17" t="n">
        <v>5665</v>
      </c>
      <c r="C66" s="18">
        <f>(74.0/B66*100)</f>
        <v/>
      </c>
      <c r="D66" s="19" t="n">
        <v>5591</v>
      </c>
      <c r="E66" s="18" t="n">
        <v>434.22185804</v>
      </c>
      <c r="F66" s="20" t="n">
        <v>1.69416882</v>
      </c>
      <c r="G66" s="18" t="n">
        <v>396.65341327</v>
      </c>
      <c r="H66" s="20" t="n">
        <v>5.03868831</v>
      </c>
      <c r="I66" s="18" t="s">
        <v>481</v>
      </c>
      <c r="J66" s="20" t="s">
        <v>481</v>
      </c>
      <c r="K66" s="18" t="s">
        <v>481</v>
      </c>
      <c r="L66" s="20" t="s">
        <v>481</v>
      </c>
      <c r="M66" s="18" t="s">
        <v>481</v>
      </c>
      <c r="N66" s="20" t="s">
        <v>481</v>
      </c>
      <c r="O66" s="18" t="s">
        <v>481</v>
      </c>
      <c r="P66" s="20" t="s">
        <v>481</v>
      </c>
      <c r="Q66" s="18" t="n">
        <v>332.12378469</v>
      </c>
      <c r="R66" s="20" t="n">
        <v>8.188528659999999</v>
      </c>
    </row>
    <row r="67" spans="1:18">
      <c r="A67" s="15" t="s">
        <v>542</v>
      </c>
      <c r="B67" s="17" t="n">
        <v>6971</v>
      </c>
      <c r="C67" s="18">
        <f>(21.0/B67*100)</f>
        <v/>
      </c>
      <c r="D67" s="19" t="n">
        <v>6950</v>
      </c>
      <c r="E67" s="18" t="n">
        <v>399.93177817</v>
      </c>
      <c r="F67" s="20" t="n">
        <v>2.89711957</v>
      </c>
      <c r="G67" s="18" t="n">
        <v>344.47240018</v>
      </c>
      <c r="H67" s="20" t="n">
        <v>8.247028650000001</v>
      </c>
      <c r="I67" s="18" t="s">
        <v>481</v>
      </c>
      <c r="J67" s="20" t="s">
        <v>481</v>
      </c>
      <c r="K67" s="18" t="s">
        <v>481</v>
      </c>
      <c r="L67" s="20" t="s">
        <v>481</v>
      </c>
      <c r="M67" s="18" t="s">
        <v>481</v>
      </c>
      <c r="N67" s="20" t="s">
        <v>481</v>
      </c>
      <c r="O67" s="18" t="s">
        <v>481</v>
      </c>
      <c r="P67" s="20" t="s">
        <v>481</v>
      </c>
      <c r="Q67" s="18" t="n">
        <v>295.5065977</v>
      </c>
      <c r="R67" s="20" t="n">
        <v>12.87407256</v>
      </c>
    </row>
    <row r="68" spans="1:18">
      <c r="A68" s="15" t="s">
        <v>543</v>
      </c>
      <c r="B68" s="17" t="n">
        <v>12083</v>
      </c>
      <c r="C68" s="18">
        <f>(27.0/B68*100)</f>
        <v/>
      </c>
      <c r="D68" s="19" t="n">
        <v>12056</v>
      </c>
      <c r="E68" s="18" t="n">
        <v>421.7516872</v>
      </c>
      <c r="F68" s="20" t="n">
        <v>1.33062195</v>
      </c>
      <c r="G68" s="18" t="n">
        <v>334.82469734</v>
      </c>
      <c r="H68" s="20" t="n">
        <v>2.80077346</v>
      </c>
      <c r="I68" s="18" t="s">
        <v>481</v>
      </c>
      <c r="J68" s="20" t="s">
        <v>481</v>
      </c>
      <c r="K68" s="18" t="s">
        <v>481</v>
      </c>
      <c r="L68" s="20" t="s">
        <v>481</v>
      </c>
      <c r="M68" s="18" t="s">
        <v>481</v>
      </c>
      <c r="N68" s="20" t="s">
        <v>481</v>
      </c>
      <c r="O68" s="18" t="s">
        <v>481</v>
      </c>
      <c r="P68" s="20" t="s">
        <v>481</v>
      </c>
      <c r="Q68" s="18" t="n">
        <v>298.55843668</v>
      </c>
      <c r="R68" s="20" t="n">
        <v>5.28174378</v>
      </c>
    </row>
    <row r="69" spans="1:18">
      <c r="A69" s="15" t="s">
        <v>544</v>
      </c>
      <c r="B69" s="17" t="n">
        <v>4876</v>
      </c>
      <c r="C69" s="18">
        <f>(0.0/B69*100)</f>
        <v/>
      </c>
      <c r="D69" s="19" t="n">
        <v>4876</v>
      </c>
      <c r="E69" s="18" t="n">
        <v>441.05918755</v>
      </c>
      <c r="F69" s="20" t="n">
        <v>3.98178913</v>
      </c>
      <c r="G69" s="18" t="n">
        <v>392.4378672</v>
      </c>
      <c r="H69" s="20" t="n">
        <v>6.44212449</v>
      </c>
      <c r="I69" s="18" t="s">
        <v>481</v>
      </c>
      <c r="J69" s="20" t="s">
        <v>481</v>
      </c>
      <c r="K69" s="18" t="s">
        <v>481</v>
      </c>
      <c r="L69" s="20" t="s">
        <v>481</v>
      </c>
      <c r="M69" s="18" t="s">
        <v>481</v>
      </c>
      <c r="N69" s="20" t="s">
        <v>481</v>
      </c>
      <c r="O69" s="18" t="s">
        <v>481</v>
      </c>
      <c r="P69" s="20" t="s">
        <v>481</v>
      </c>
      <c r="Q69" s="18" t="n">
        <v>279.09693316</v>
      </c>
      <c r="R69" s="20" t="n">
        <v>20.75180153</v>
      </c>
    </row>
    <row r="70" spans="1:18">
      <c r="A70" s="15" t="s">
        <v>545</v>
      </c>
      <c r="B70" s="17" t="n">
        <v>6036</v>
      </c>
      <c r="C70" s="18">
        <f>(223.0/B70*100)</f>
        <v/>
      </c>
      <c r="D70" s="19" t="n">
        <v>5813</v>
      </c>
      <c r="E70" s="18" t="n">
        <v>500.91567753</v>
      </c>
      <c r="F70" s="20" t="n">
        <v>3.0476239</v>
      </c>
      <c r="G70" s="18" t="n">
        <v>471.12519332</v>
      </c>
      <c r="H70" s="20" t="n">
        <v>6.56607025</v>
      </c>
      <c r="I70" s="18" t="s">
        <v>481</v>
      </c>
      <c r="J70" s="20" t="s">
        <v>481</v>
      </c>
      <c r="K70" s="18" t="s">
        <v>481</v>
      </c>
      <c r="L70" s="20" t="s">
        <v>481</v>
      </c>
      <c r="M70" s="18" t="s">
        <v>481</v>
      </c>
      <c r="N70" s="20" t="s">
        <v>481</v>
      </c>
      <c r="O70" s="18" t="s">
        <v>481</v>
      </c>
      <c r="P70" s="20" t="s">
        <v>481</v>
      </c>
      <c r="Q70" s="18" t="n">
        <v>412.10901081</v>
      </c>
      <c r="R70" s="20" t="n">
        <v>8.769263349999999</v>
      </c>
    </row>
    <row r="71" spans="1:18">
      <c r="A71" s="15" t="s">
        <v>546</v>
      </c>
      <c r="B71" s="17" t="n">
        <v>6115</v>
      </c>
      <c r="C71" s="18">
        <f>(17.0/B71*100)</f>
        <v/>
      </c>
      <c r="D71" s="19" t="n">
        <v>6098</v>
      </c>
      <c r="E71" s="18" t="n">
        <v>538.8032305200001</v>
      </c>
      <c r="F71" s="20" t="n">
        <v>1.7187503</v>
      </c>
      <c r="G71" s="18" t="n">
        <v>457.49830277</v>
      </c>
      <c r="H71" s="20" t="n">
        <v>6.91788115</v>
      </c>
      <c r="I71" s="18" t="s">
        <v>481</v>
      </c>
      <c r="J71" s="20" t="s">
        <v>481</v>
      </c>
      <c r="K71" s="18" t="s">
        <v>481</v>
      </c>
      <c r="L71" s="20" t="s">
        <v>481</v>
      </c>
      <c r="M71" s="18" t="s">
        <v>481</v>
      </c>
      <c r="N71" s="20" t="s">
        <v>481</v>
      </c>
      <c r="O71" s="18" t="s">
        <v>481</v>
      </c>
      <c r="P71" s="20" t="s">
        <v>481</v>
      </c>
      <c r="Q71" s="18" t="n">
        <v>454.12698167</v>
      </c>
      <c r="R71" s="20" t="n">
        <v>21.54105463</v>
      </c>
    </row>
    <row r="72" spans="1:18">
      <c r="A72" s="15" t="s">
        <v>547</v>
      </c>
      <c r="B72" s="17" t="n">
        <v>7708</v>
      </c>
      <c r="C72" s="18">
        <f>(5.0/B72*100)</f>
        <v/>
      </c>
      <c r="D72" s="19" t="n">
        <v>7703</v>
      </c>
      <c r="E72" s="18" t="n">
        <v>501.46841761</v>
      </c>
      <c r="F72" s="20" t="n">
        <v>2.42010315</v>
      </c>
      <c r="G72" s="18" t="n">
        <v>417.10502457</v>
      </c>
      <c r="H72" s="20" t="n">
        <v>5.79426142</v>
      </c>
      <c r="I72" s="18" t="s">
        <v>481</v>
      </c>
      <c r="J72" s="20" t="s">
        <v>481</v>
      </c>
      <c r="K72" s="18" t="s">
        <v>481</v>
      </c>
      <c r="L72" s="20" t="s">
        <v>481</v>
      </c>
      <c r="M72" s="18" t="s">
        <v>481</v>
      </c>
      <c r="N72" s="20" t="s">
        <v>481</v>
      </c>
      <c r="O72" s="18" t="s">
        <v>481</v>
      </c>
      <c r="P72" s="20" t="s">
        <v>481</v>
      </c>
      <c r="Q72" s="18" t="n">
        <v>408.12344547</v>
      </c>
      <c r="R72" s="20" t="n">
        <v>33.98722289</v>
      </c>
    </row>
    <row r="73" spans="1:18">
      <c r="A73" s="15" t="s">
        <v>548</v>
      </c>
      <c r="B73" s="17" t="n">
        <v>8249</v>
      </c>
      <c r="C73" s="18">
        <f>(143.0/B73*100)</f>
        <v/>
      </c>
      <c r="D73" s="19" t="n">
        <v>8106</v>
      </c>
      <c r="E73" s="18" t="n">
        <v>418.54005055</v>
      </c>
      <c r="F73" s="20" t="n">
        <v>3.34037841</v>
      </c>
      <c r="G73" s="18" t="n">
        <v>368.7362277</v>
      </c>
      <c r="H73" s="20" t="n">
        <v>3.93293322</v>
      </c>
      <c r="I73" s="18" t="s">
        <v>481</v>
      </c>
      <c r="J73" s="20" t="s">
        <v>481</v>
      </c>
      <c r="K73" s="18" t="s">
        <v>481</v>
      </c>
      <c r="L73" s="20" t="s">
        <v>481</v>
      </c>
      <c r="M73" s="18" t="s">
        <v>481</v>
      </c>
      <c r="N73" s="20" t="s">
        <v>481</v>
      </c>
      <c r="O73" s="18" t="s">
        <v>481</v>
      </c>
      <c r="P73" s="20" t="s">
        <v>481</v>
      </c>
      <c r="Q73" s="18" t="n">
        <v>343.89971589</v>
      </c>
      <c r="R73" s="20" t="n">
        <v>14.73266902</v>
      </c>
    </row>
    <row r="74" spans="1:18">
      <c r="A74" s="15" t="s">
        <v>549</v>
      </c>
      <c r="B74" s="17" t="n">
        <v>4692</v>
      </c>
      <c r="C74" s="18">
        <f>(82.0/B74*100)</f>
        <v/>
      </c>
      <c r="D74" s="19" t="n">
        <v>4610</v>
      </c>
      <c r="E74" s="18" t="n">
        <v>435.94875108</v>
      </c>
      <c r="F74" s="20" t="n">
        <v>1.55860194</v>
      </c>
      <c r="G74" s="18" t="n">
        <v>328.97907202</v>
      </c>
      <c r="H74" s="20" t="n">
        <v>7.00217048</v>
      </c>
      <c r="I74" s="18" t="s">
        <v>481</v>
      </c>
      <c r="J74" s="20" t="s">
        <v>481</v>
      </c>
      <c r="K74" s="18" t="s">
        <v>481</v>
      </c>
      <c r="L74" s="20" t="s">
        <v>481</v>
      </c>
      <c r="M74" s="18" t="s">
        <v>481</v>
      </c>
      <c r="N74" s="20" t="s">
        <v>481</v>
      </c>
      <c r="O74" s="18" t="n">
        <v>369.37747671</v>
      </c>
      <c r="P74" s="20" t="n">
        <v>54.37521977</v>
      </c>
      <c r="Q74" s="18" t="n">
        <v>304.739112</v>
      </c>
      <c r="R74" s="20" t="n">
        <v>12.25256629</v>
      </c>
    </row>
    <row r="75" spans="1:18">
      <c r="A75" s="15" t="s">
        <v>550</v>
      </c>
      <c r="B75" s="17" t="n">
        <v>5375</v>
      </c>
      <c r="C75" s="18">
        <f>(196.0/B75*100)</f>
        <v/>
      </c>
      <c r="D75" s="19" t="n">
        <v>5179</v>
      </c>
      <c r="E75" s="18" t="n">
        <v>374.47119352</v>
      </c>
      <c r="F75" s="20" t="n">
        <v>2.78446225</v>
      </c>
      <c r="G75" s="18" t="n">
        <v>305.74203512</v>
      </c>
      <c r="H75" s="20" t="n">
        <v>5.25606705</v>
      </c>
      <c r="I75" s="18" t="s">
        <v>481</v>
      </c>
      <c r="J75" s="20" t="s">
        <v>481</v>
      </c>
      <c r="K75" s="18" t="s">
        <v>481</v>
      </c>
      <c r="L75" s="20" t="s">
        <v>481</v>
      </c>
      <c r="M75" s="18" t="s">
        <v>481</v>
      </c>
      <c r="N75" s="20" t="s">
        <v>481</v>
      </c>
      <c r="O75" s="18" t="s">
        <v>481</v>
      </c>
      <c r="P75" s="20" t="s">
        <v>481</v>
      </c>
      <c r="Q75" s="18" t="n">
        <v>302.7615877</v>
      </c>
      <c r="R75" s="20" t="n">
        <v>7.6115869</v>
      </c>
    </row>
    <row r="76" spans="1:18">
      <c r="A76" s="15" t="s">
        <v>551</v>
      </c>
      <c r="B76" s="17" t="n">
        <v>14167</v>
      </c>
      <c r="C76" s="18">
        <f>(227.0/B76*100)</f>
        <v/>
      </c>
      <c r="D76" s="19" t="n">
        <v>13940</v>
      </c>
      <c r="E76" s="18" t="n">
        <v>446.38392818</v>
      </c>
      <c r="F76" s="20" t="n">
        <v>2.84702693</v>
      </c>
      <c r="G76" s="18" t="n">
        <v>364.73238792</v>
      </c>
      <c r="H76" s="20" t="n">
        <v>4.29522371</v>
      </c>
      <c r="I76" s="18" t="s">
        <v>481</v>
      </c>
      <c r="J76" s="20" t="s">
        <v>481</v>
      </c>
      <c r="K76" s="18" t="s">
        <v>481</v>
      </c>
      <c r="L76" s="20" t="s">
        <v>481</v>
      </c>
      <c r="M76" s="18" t="s">
        <v>481</v>
      </c>
      <c r="N76" s="20" t="s">
        <v>481</v>
      </c>
      <c r="O76" s="18" t="s">
        <v>481</v>
      </c>
      <c r="P76" s="20" t="s">
        <v>481</v>
      </c>
      <c r="Q76" s="18" t="n">
        <v>343.25125321</v>
      </c>
      <c r="R76" s="20" t="n">
        <v>7.29024533</v>
      </c>
    </row>
    <row r="77" spans="1:18">
      <c r="A77" s="15" t="s">
        <v>552</v>
      </c>
      <c r="B77" s="17" t="n">
        <v>6062</v>
      </c>
      <c r="C77" s="18">
        <f>(82.0/B77*100)</f>
        <v/>
      </c>
      <c r="D77" s="19" t="n">
        <v>5980</v>
      </c>
      <c r="E77" s="18" t="n">
        <v>442.88532958</v>
      </c>
      <c r="F77" s="20" t="n">
        <v>2.43155304</v>
      </c>
      <c r="G77" s="18" t="n">
        <v>363.81065721</v>
      </c>
      <c r="H77" s="20" t="n">
        <v>9.33464421</v>
      </c>
      <c r="I77" s="18" t="s">
        <v>481</v>
      </c>
      <c r="J77" s="20" t="s">
        <v>481</v>
      </c>
      <c r="K77" s="18" t="s">
        <v>481</v>
      </c>
      <c r="L77" s="20" t="s">
        <v>481</v>
      </c>
      <c r="M77" s="18" t="s">
        <v>481</v>
      </c>
      <c r="N77" s="20" t="s">
        <v>481</v>
      </c>
      <c r="O77" s="18" t="s">
        <v>481</v>
      </c>
      <c r="P77" s="20" t="s">
        <v>481</v>
      </c>
      <c r="Q77" s="18" t="n">
        <v>338.107364</v>
      </c>
      <c r="R77" s="20" t="n">
        <v>7.89766608</v>
      </c>
    </row>
    <row r="78" spans="1:18">
      <c r="A78" s="15" t="s">
        <v>553</v>
      </c>
      <c r="B78" s="17" t="n">
        <v>5826</v>
      </c>
      <c r="C78" s="18">
        <f>(0.0/B78*100)</f>
        <v/>
      </c>
      <c r="D78" s="19" t="n">
        <v>5826</v>
      </c>
      <c r="E78" s="18" t="n">
        <v>501.80447957</v>
      </c>
      <c r="F78" s="20" t="n">
        <v>3.83420972</v>
      </c>
      <c r="G78" s="18" t="n">
        <v>453.7002716</v>
      </c>
      <c r="H78" s="20" t="n">
        <v>4.09363704</v>
      </c>
      <c r="I78" s="18" t="s">
        <v>481</v>
      </c>
      <c r="J78" s="20" t="s">
        <v>481</v>
      </c>
      <c r="K78" s="18" t="s">
        <v>481</v>
      </c>
      <c r="L78" s="20" t="s">
        <v>481</v>
      </c>
      <c r="M78" s="18" t="s">
        <v>481</v>
      </c>
      <c r="N78" s="20" t="s">
        <v>481</v>
      </c>
      <c r="O78" s="18" t="n">
        <v>408.2482</v>
      </c>
      <c r="P78" s="20" t="n">
        <v>31.23570573</v>
      </c>
      <c r="Q78" s="18" t="n">
        <v>402.57436429</v>
      </c>
      <c r="R78" s="20" t="n">
        <v>22.97462461</v>
      </c>
    </row>
    <row customHeight="1" ht="25" r="79" spans="1:18">
      <c r="A79" s="15" t="s">
        <v>554</v>
      </c>
      <c r="B79" s="17" t="n">
        <v>1657</v>
      </c>
      <c r="C79" s="18">
        <f>(41.0/B79*100)</f>
        <v/>
      </c>
      <c r="D79" s="19" t="n">
        <v>1616</v>
      </c>
      <c r="E79" s="18" t="n">
        <v>477.20739152</v>
      </c>
      <c r="F79" s="20" t="n">
        <v>7.32316967</v>
      </c>
      <c r="G79" s="18" t="n">
        <v>407.42300854</v>
      </c>
      <c r="H79" s="20" t="n">
        <v>19.7828672</v>
      </c>
      <c r="I79" s="18" t="s">
        <v>481</v>
      </c>
      <c r="J79" s="20" t="s">
        <v>481</v>
      </c>
      <c r="K79" s="18" t="s">
        <v>481</v>
      </c>
      <c r="L79" s="20" t="s">
        <v>481</v>
      </c>
      <c r="M79" s="18" t="s">
        <v>481</v>
      </c>
      <c r="N79" s="20" t="s">
        <v>481</v>
      </c>
      <c r="O79" s="18" t="s">
        <v>481</v>
      </c>
      <c r="P79" s="20" t="s">
        <v>481</v>
      </c>
      <c r="Q79" s="18" t="n">
        <v>337.86176176</v>
      </c>
      <c r="R79" s="20" t="n">
        <v>63.76355969</v>
      </c>
    </row>
    <row r="80" spans="1:18">
      <c r="A80" s="15" t="s">
        <v>555</v>
      </c>
      <c r="B80" s="17" t="n">
        <v>7841</v>
      </c>
      <c r="C80" s="18">
        <f>(0.0/B80*100)</f>
        <v/>
      </c>
      <c r="D80" s="19" t="n">
        <v>7841</v>
      </c>
      <c r="E80" s="18" t="n">
        <v>430.99469826</v>
      </c>
      <c r="F80" s="20" t="n">
        <v>3.41151658</v>
      </c>
      <c r="G80" s="18" t="n">
        <v>393.71069025</v>
      </c>
      <c r="H80" s="20" t="n">
        <v>6.541955</v>
      </c>
      <c r="I80" s="18" t="s">
        <v>481</v>
      </c>
      <c r="J80" s="20" t="s">
        <v>481</v>
      </c>
      <c r="K80" s="18" t="s">
        <v>481</v>
      </c>
      <c r="L80" s="20" t="s">
        <v>481</v>
      </c>
      <c r="M80" s="18" t="s">
        <v>481</v>
      </c>
      <c r="N80" s="20" t="s">
        <v>481</v>
      </c>
      <c r="O80" s="18" t="s">
        <v>481</v>
      </c>
      <c r="P80" s="20" t="s">
        <v>481</v>
      </c>
      <c r="Q80" s="18" t="n">
        <v>376.95133792</v>
      </c>
      <c r="R80" s="20" t="n">
        <v>37.91365099</v>
      </c>
    </row>
    <row r="81" spans="1:18">
      <c r="A81" s="23" t="s">
        <v>556</v>
      </c>
      <c r="B81" s="17" t="n">
        <v>8861</v>
      </c>
      <c r="C81" s="18">
        <f>(76.0/B81*100)</f>
        <v/>
      </c>
      <c r="D81" s="19" t="n">
        <v>8785</v>
      </c>
      <c r="E81" s="18" t="n">
        <v>434.14882581</v>
      </c>
      <c r="F81" s="20" t="n">
        <v>3.37285057</v>
      </c>
      <c r="G81" s="18" t="n">
        <v>342.77256853</v>
      </c>
      <c r="H81" s="20" t="n">
        <v>9.472793769999999</v>
      </c>
      <c r="I81" s="18" t="s">
        <v>481</v>
      </c>
      <c r="J81" s="20" t="s">
        <v>481</v>
      </c>
      <c r="K81" s="18" t="s">
        <v>481</v>
      </c>
      <c r="L81" s="20" t="s">
        <v>481</v>
      </c>
      <c r="M81" s="18" t="s">
        <v>481</v>
      </c>
      <c r="N81" s="20" t="s">
        <v>481</v>
      </c>
      <c r="O81" s="18" t="s">
        <v>481</v>
      </c>
      <c r="P81" s="20" t="s">
        <v>481</v>
      </c>
      <c r="Q81" s="18" t="n">
        <v>358.58688181</v>
      </c>
      <c r="R81" s="20" t="n">
        <v>17.27810465</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620</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511.1671938</v>
      </c>
      <c r="F7" s="20" t="n">
        <v>1.89124381</v>
      </c>
      <c r="G7" s="18" t="n">
        <v>496.42510929</v>
      </c>
      <c r="H7" s="20" t="n">
        <v>2.46311384</v>
      </c>
      <c r="I7" s="18" t="s">
        <v>481</v>
      </c>
      <c r="J7" s="20" t="s">
        <v>481</v>
      </c>
      <c r="K7" s="18" t="s">
        <v>481</v>
      </c>
      <c r="L7" s="20" t="s">
        <v>481</v>
      </c>
      <c r="M7" s="18" t="s">
        <v>481</v>
      </c>
      <c r="N7" s="20" t="s">
        <v>481</v>
      </c>
      <c r="O7" s="18" t="s">
        <v>481</v>
      </c>
      <c r="P7" s="20" t="s">
        <v>481</v>
      </c>
      <c r="Q7" s="18" t="n">
        <v>419.56784514</v>
      </c>
      <c r="R7" s="20" t="n">
        <v>7.06046031</v>
      </c>
    </row>
    <row r="8" spans="1:18">
      <c r="A8" s="15" t="s">
        <v>483</v>
      </c>
      <c r="B8" s="17" t="n">
        <v>7007</v>
      </c>
      <c r="C8" s="18">
        <f>(20.0/B8*100)</f>
        <v/>
      </c>
      <c r="D8" s="19" t="n">
        <v>6987</v>
      </c>
      <c r="E8" s="18" t="n">
        <v>498.58502185</v>
      </c>
      <c r="F8" s="20" t="n">
        <v>3.33069196</v>
      </c>
      <c r="G8" s="18" t="n">
        <v>471.61215553</v>
      </c>
      <c r="H8" s="20" t="n">
        <v>3.36947694</v>
      </c>
      <c r="I8" s="18" t="s">
        <v>481</v>
      </c>
      <c r="J8" s="20" t="s">
        <v>481</v>
      </c>
      <c r="K8" s="18" t="s">
        <v>481</v>
      </c>
      <c r="L8" s="20" t="s">
        <v>481</v>
      </c>
      <c r="M8" s="18" t="s">
        <v>481</v>
      </c>
      <c r="N8" s="20" t="s">
        <v>481</v>
      </c>
      <c r="O8" s="18" t="s">
        <v>481</v>
      </c>
      <c r="P8" s="20" t="s">
        <v>481</v>
      </c>
      <c r="Q8" s="18" t="n">
        <v>405.90581382</v>
      </c>
      <c r="R8" s="20" t="n">
        <v>10.12807636</v>
      </c>
    </row>
    <row r="9" spans="1:18">
      <c r="A9" s="15" t="s">
        <v>484</v>
      </c>
      <c r="B9" s="17" t="n">
        <v>9651</v>
      </c>
      <c r="C9" s="18">
        <f>(77.0/B9*100)</f>
        <v/>
      </c>
      <c r="D9" s="19" t="n">
        <v>9574</v>
      </c>
      <c r="E9" s="18" t="n">
        <v>517.74634399</v>
      </c>
      <c r="F9" s="20" t="n">
        <v>2.69892835</v>
      </c>
      <c r="G9" s="18" t="n">
        <v>482.10425588</v>
      </c>
      <c r="H9" s="20" t="n">
        <v>2.61585045</v>
      </c>
      <c r="I9" s="18" t="s">
        <v>481</v>
      </c>
      <c r="J9" s="20" t="s">
        <v>481</v>
      </c>
      <c r="K9" s="18" t="s">
        <v>481</v>
      </c>
      <c r="L9" s="20" t="s">
        <v>481</v>
      </c>
      <c r="M9" s="18" t="s">
        <v>481</v>
      </c>
      <c r="N9" s="20" t="s">
        <v>481</v>
      </c>
      <c r="O9" s="18" t="s">
        <v>481</v>
      </c>
      <c r="P9" s="20" t="s">
        <v>481</v>
      </c>
      <c r="Q9" s="18" t="n">
        <v>406.62945841</v>
      </c>
      <c r="R9" s="20" t="n">
        <v>8.259103680000001</v>
      </c>
    </row>
    <row r="10" spans="1:18">
      <c r="A10" s="15" t="s">
        <v>485</v>
      </c>
      <c r="B10" s="17" t="n">
        <v>20058</v>
      </c>
      <c r="C10" s="18">
        <f>(521.0/B10*100)</f>
        <v/>
      </c>
      <c r="D10" s="19" t="n">
        <v>19537</v>
      </c>
      <c r="E10" s="18" t="n">
        <v>531.69729819</v>
      </c>
      <c r="F10" s="20" t="n">
        <v>2.51400862</v>
      </c>
      <c r="G10" s="18" t="n">
        <v>522.79454288</v>
      </c>
      <c r="H10" s="20" t="n">
        <v>2.47639897</v>
      </c>
      <c r="I10" s="18" t="s">
        <v>481</v>
      </c>
      <c r="J10" s="20" t="s">
        <v>481</v>
      </c>
      <c r="K10" s="18" t="s">
        <v>481</v>
      </c>
      <c r="L10" s="20" t="s">
        <v>481</v>
      </c>
      <c r="M10" s="18" t="s">
        <v>481</v>
      </c>
      <c r="N10" s="20" t="s">
        <v>481</v>
      </c>
      <c r="O10" s="18" t="s">
        <v>481</v>
      </c>
      <c r="P10" s="20" t="s">
        <v>481</v>
      </c>
      <c r="Q10" s="18" t="n">
        <v>458.64924907</v>
      </c>
      <c r="R10" s="20" t="n">
        <v>10.43673227</v>
      </c>
    </row>
    <row r="11" spans="1:18">
      <c r="A11" s="15" t="s">
        <v>486</v>
      </c>
      <c r="B11" s="17" t="n">
        <v>7053</v>
      </c>
      <c r="C11" s="18">
        <f>(45.0/B11*100)</f>
        <v/>
      </c>
      <c r="D11" s="19" t="n">
        <v>7008</v>
      </c>
      <c r="E11" s="18" t="n">
        <v>465.44764839</v>
      </c>
      <c r="F11" s="20" t="n">
        <v>2.77115239</v>
      </c>
      <c r="G11" s="18" t="n">
        <v>452.65275623</v>
      </c>
      <c r="H11" s="20" t="n">
        <v>3.21697817</v>
      </c>
      <c r="I11" s="18" t="s">
        <v>481</v>
      </c>
      <c r="J11" s="20" t="s">
        <v>481</v>
      </c>
      <c r="K11" s="18" t="s">
        <v>481</v>
      </c>
      <c r="L11" s="20" t="s">
        <v>481</v>
      </c>
      <c r="M11" s="18" t="s">
        <v>481</v>
      </c>
      <c r="N11" s="20" t="s">
        <v>481</v>
      </c>
      <c r="O11" s="18" t="s">
        <v>481</v>
      </c>
      <c r="P11" s="20" t="s">
        <v>481</v>
      </c>
      <c r="Q11" s="18" t="n">
        <v>406.26283411</v>
      </c>
      <c r="R11" s="20" t="n">
        <v>13.10861713</v>
      </c>
    </row>
    <row r="12" spans="1:18">
      <c r="A12" s="15" t="s">
        <v>487</v>
      </c>
      <c r="B12" s="17" t="n">
        <v>6894</v>
      </c>
      <c r="C12" s="18">
        <f>(56.0/B12*100)</f>
        <v/>
      </c>
      <c r="D12" s="19" t="n">
        <v>6838</v>
      </c>
      <c r="E12" s="18" t="n">
        <v>506.89728275</v>
      </c>
      <c r="F12" s="20" t="n">
        <v>2.63837608</v>
      </c>
      <c r="G12" s="18" t="n">
        <v>477.88935373</v>
      </c>
      <c r="H12" s="20" t="n">
        <v>2.75158745</v>
      </c>
      <c r="I12" s="18" t="s">
        <v>481</v>
      </c>
      <c r="J12" s="20" t="s">
        <v>481</v>
      </c>
      <c r="K12" s="18" t="s">
        <v>481</v>
      </c>
      <c r="L12" s="20" t="s">
        <v>481</v>
      </c>
      <c r="M12" s="18" t="s">
        <v>481</v>
      </c>
      <c r="N12" s="20" t="s">
        <v>481</v>
      </c>
      <c r="O12" s="18" t="s">
        <v>481</v>
      </c>
      <c r="P12" s="20" t="s">
        <v>481</v>
      </c>
      <c r="Q12" s="18" t="n">
        <v>366.89114279</v>
      </c>
      <c r="R12" s="20" t="n">
        <v>8.499504160000001</v>
      </c>
    </row>
    <row r="13" spans="1:18">
      <c r="A13" s="15" t="s">
        <v>488</v>
      </c>
      <c r="B13" s="17" t="n">
        <v>7161</v>
      </c>
      <c r="C13" s="18">
        <f>(98.0/B13*100)</f>
        <v/>
      </c>
      <c r="D13" s="19" t="n">
        <v>7063</v>
      </c>
      <c r="E13" s="18" t="n">
        <v>513.19372919</v>
      </c>
      <c r="F13" s="20" t="n">
        <v>3.24124138</v>
      </c>
      <c r="G13" s="18" t="n">
        <v>489.52201656</v>
      </c>
      <c r="H13" s="20" t="n">
        <v>2.45696351</v>
      </c>
      <c r="I13" s="18" t="s">
        <v>481</v>
      </c>
      <c r="J13" s="20" t="s">
        <v>481</v>
      </c>
      <c r="K13" s="18" t="s">
        <v>481</v>
      </c>
      <c r="L13" s="20" t="s">
        <v>481</v>
      </c>
      <c r="M13" s="18" t="s">
        <v>481</v>
      </c>
      <c r="N13" s="20" t="s">
        <v>481</v>
      </c>
      <c r="O13" s="18" t="s">
        <v>481</v>
      </c>
      <c r="P13" s="20" t="s">
        <v>481</v>
      </c>
      <c r="Q13" s="18" t="n">
        <v>428.23431168</v>
      </c>
      <c r="R13" s="20" t="n">
        <v>12.74344477</v>
      </c>
    </row>
    <row r="14" spans="1:18">
      <c r="A14" s="15" t="s">
        <v>489</v>
      </c>
      <c r="B14" s="17" t="n">
        <v>5587</v>
      </c>
      <c r="C14" s="18">
        <f>(74.0/B14*100)</f>
        <v/>
      </c>
      <c r="D14" s="19" t="n">
        <v>5513</v>
      </c>
      <c r="E14" s="18" t="n">
        <v>529.8357162900001</v>
      </c>
      <c r="F14" s="20" t="n">
        <v>2.60670647</v>
      </c>
      <c r="G14" s="18" t="n">
        <v>503.73903138</v>
      </c>
      <c r="H14" s="20" t="n">
        <v>3.09469425</v>
      </c>
      <c r="I14" s="18" t="s">
        <v>481</v>
      </c>
      <c r="J14" s="20" t="s">
        <v>481</v>
      </c>
      <c r="K14" s="18" t="s">
        <v>481</v>
      </c>
      <c r="L14" s="20" t="s">
        <v>481</v>
      </c>
      <c r="M14" s="18" t="s">
        <v>481</v>
      </c>
      <c r="N14" s="20" t="s">
        <v>481</v>
      </c>
      <c r="O14" s="18" t="s">
        <v>481</v>
      </c>
      <c r="P14" s="20" t="s">
        <v>481</v>
      </c>
      <c r="Q14" s="18" t="n">
        <v>417.75111325</v>
      </c>
      <c r="R14" s="20" t="n">
        <v>16.66073488</v>
      </c>
    </row>
    <row r="15" spans="1:18">
      <c r="A15" s="15" t="s">
        <v>490</v>
      </c>
      <c r="B15" s="17" t="n">
        <v>5882</v>
      </c>
      <c r="C15" s="18">
        <f>(53.0/B15*100)</f>
        <v/>
      </c>
      <c r="D15" s="19" t="n">
        <v>5829</v>
      </c>
      <c r="E15" s="18" t="n">
        <v>538.57122329</v>
      </c>
      <c r="F15" s="20" t="n">
        <v>2.87371779</v>
      </c>
      <c r="G15" s="18" t="n">
        <v>514.78092641</v>
      </c>
      <c r="H15" s="20" t="n">
        <v>2.85824231</v>
      </c>
      <c r="I15" s="18" t="s">
        <v>481</v>
      </c>
      <c r="J15" s="20" t="s">
        <v>481</v>
      </c>
      <c r="K15" s="18" t="s">
        <v>481</v>
      </c>
      <c r="L15" s="20" t="s">
        <v>481</v>
      </c>
      <c r="M15" s="18" t="s">
        <v>481</v>
      </c>
      <c r="N15" s="20" t="s">
        <v>481</v>
      </c>
      <c r="O15" s="18" t="s">
        <v>481</v>
      </c>
      <c r="P15" s="20" t="s">
        <v>481</v>
      </c>
      <c r="Q15" s="18" t="n">
        <v>409.04214155</v>
      </c>
      <c r="R15" s="20" t="n">
        <v>11.81182814</v>
      </c>
    </row>
    <row r="16" spans="1:18">
      <c r="A16" s="15" t="s">
        <v>491</v>
      </c>
      <c r="B16" s="17" t="n">
        <v>6108</v>
      </c>
      <c r="C16" s="18">
        <f>(98.0/B16*100)</f>
        <v/>
      </c>
      <c r="D16" s="19" t="n">
        <v>6010</v>
      </c>
      <c r="E16" s="18" t="n">
        <v>527.74940348</v>
      </c>
      <c r="F16" s="20" t="n">
        <v>3.17754361</v>
      </c>
      <c r="G16" s="18" t="n">
        <v>477.23080729</v>
      </c>
      <c r="H16" s="20" t="n">
        <v>2.86879637</v>
      </c>
      <c r="I16" s="18" t="s">
        <v>481</v>
      </c>
      <c r="J16" s="20" t="s">
        <v>481</v>
      </c>
      <c r="K16" s="18" t="s">
        <v>481</v>
      </c>
      <c r="L16" s="20" t="s">
        <v>481</v>
      </c>
      <c r="M16" s="18" t="s">
        <v>481</v>
      </c>
      <c r="N16" s="20" t="s">
        <v>481</v>
      </c>
      <c r="O16" s="18" t="s">
        <v>481</v>
      </c>
      <c r="P16" s="20" t="s">
        <v>481</v>
      </c>
      <c r="Q16" s="18" t="n">
        <v>402.08371223</v>
      </c>
      <c r="R16" s="20" t="n">
        <v>12.04389269</v>
      </c>
    </row>
    <row r="17" spans="1:18">
      <c r="A17" s="15" t="s">
        <v>492</v>
      </c>
      <c r="B17" s="17" t="n">
        <v>6504</v>
      </c>
      <c r="C17" s="18">
        <f>(658.0/B17*100)</f>
        <v/>
      </c>
      <c r="D17" s="19" t="n">
        <v>5846</v>
      </c>
      <c r="E17" s="18" t="n">
        <v>525.43734866</v>
      </c>
      <c r="F17" s="20" t="n">
        <v>3.8471985</v>
      </c>
      <c r="G17" s="18" t="n">
        <v>510.52283116</v>
      </c>
      <c r="H17" s="20" t="n">
        <v>2.79728911</v>
      </c>
      <c r="I17" s="18" t="s">
        <v>481</v>
      </c>
      <c r="J17" s="20" t="s">
        <v>481</v>
      </c>
      <c r="K17" s="18" t="s">
        <v>481</v>
      </c>
      <c r="L17" s="20" t="s">
        <v>481</v>
      </c>
      <c r="M17" s="18" t="s">
        <v>481</v>
      </c>
      <c r="N17" s="20" t="s">
        <v>481</v>
      </c>
      <c r="O17" s="18" t="s">
        <v>481</v>
      </c>
      <c r="P17" s="20" t="s">
        <v>481</v>
      </c>
      <c r="Q17" s="18" t="n">
        <v>438.44358773</v>
      </c>
      <c r="R17" s="20" t="n">
        <v>9.78107631</v>
      </c>
    </row>
    <row r="18" spans="1:18">
      <c r="A18" s="15" t="s">
        <v>493</v>
      </c>
      <c r="B18" s="17" t="n">
        <v>5532</v>
      </c>
      <c r="C18" s="18">
        <f>(28.0/B18*100)</f>
        <v/>
      </c>
      <c r="D18" s="19" t="n">
        <v>5504</v>
      </c>
      <c r="E18" s="18" t="n">
        <v>480.38907623</v>
      </c>
      <c r="F18" s="20" t="n">
        <v>3.93209556</v>
      </c>
      <c r="G18" s="18" t="n">
        <v>448.06845908</v>
      </c>
      <c r="H18" s="20" t="n">
        <v>5.85643181</v>
      </c>
      <c r="I18" s="18" t="s">
        <v>481</v>
      </c>
      <c r="J18" s="20" t="s">
        <v>481</v>
      </c>
      <c r="K18" s="18" t="s">
        <v>481</v>
      </c>
      <c r="L18" s="20" t="s">
        <v>481</v>
      </c>
      <c r="M18" s="18" t="s">
        <v>481</v>
      </c>
      <c r="N18" s="20" t="s">
        <v>481</v>
      </c>
      <c r="O18" s="18" t="s">
        <v>481</v>
      </c>
      <c r="P18" s="20" t="s">
        <v>481</v>
      </c>
      <c r="Q18" s="18" t="n">
        <v>393.55306792</v>
      </c>
      <c r="R18" s="20" t="n">
        <v>10.06136555</v>
      </c>
    </row>
    <row r="19" spans="1:18">
      <c r="A19" s="15" t="s">
        <v>494</v>
      </c>
      <c r="B19" s="17" t="n">
        <v>5658</v>
      </c>
      <c r="C19" s="18">
        <f>(61.0/B19*100)</f>
        <v/>
      </c>
      <c r="D19" s="19" t="n">
        <v>5597</v>
      </c>
      <c r="E19" s="18" t="n">
        <v>499.08603933</v>
      </c>
      <c r="F19" s="20" t="n">
        <v>2.96750482</v>
      </c>
      <c r="G19" s="18" t="n">
        <v>444.39158621</v>
      </c>
      <c r="H19" s="20" t="n">
        <v>3.20735682</v>
      </c>
      <c r="I19" s="18" t="s">
        <v>481</v>
      </c>
      <c r="J19" s="20" t="s">
        <v>481</v>
      </c>
      <c r="K19" s="18" t="s">
        <v>481</v>
      </c>
      <c r="L19" s="20" t="s">
        <v>481</v>
      </c>
      <c r="M19" s="18" t="s">
        <v>481</v>
      </c>
      <c r="N19" s="20" t="s">
        <v>481</v>
      </c>
      <c r="O19" s="18" t="s">
        <v>481</v>
      </c>
      <c r="P19" s="20" t="s">
        <v>481</v>
      </c>
      <c r="Q19" s="18" t="n">
        <v>385.48882095</v>
      </c>
      <c r="R19" s="20" t="n">
        <v>10.7125446</v>
      </c>
    </row>
    <row r="20" spans="1:18">
      <c r="A20" s="15" t="s">
        <v>495</v>
      </c>
      <c r="B20" s="17" t="n">
        <v>3371</v>
      </c>
      <c r="C20" s="18">
        <f>(75.0/B20*100)</f>
        <v/>
      </c>
      <c r="D20" s="19" t="n">
        <v>3296</v>
      </c>
      <c r="E20" s="18" t="n">
        <v>487.59382684</v>
      </c>
      <c r="F20" s="20" t="n">
        <v>2.48456941</v>
      </c>
      <c r="G20" s="18" t="n">
        <v>471.21149323</v>
      </c>
      <c r="H20" s="20" t="n">
        <v>3.2402976</v>
      </c>
      <c r="I20" s="18" t="s">
        <v>481</v>
      </c>
      <c r="J20" s="20" t="s">
        <v>481</v>
      </c>
      <c r="K20" s="18" t="s">
        <v>481</v>
      </c>
      <c r="L20" s="20" t="s">
        <v>481</v>
      </c>
      <c r="M20" s="18" t="s">
        <v>481</v>
      </c>
      <c r="N20" s="20" t="s">
        <v>481</v>
      </c>
      <c r="O20" s="18" t="s">
        <v>481</v>
      </c>
      <c r="P20" s="20" t="s">
        <v>481</v>
      </c>
      <c r="Q20" s="18" t="n">
        <v>397.39227817</v>
      </c>
      <c r="R20" s="20" t="n">
        <v>17.30696946</v>
      </c>
    </row>
    <row r="21" spans="1:18">
      <c r="A21" s="15" t="s">
        <v>496</v>
      </c>
      <c r="B21" s="17" t="n">
        <v>5741</v>
      </c>
      <c r="C21" s="18">
        <f>(44.0/B21*100)</f>
        <v/>
      </c>
      <c r="D21" s="19" t="n">
        <v>5697</v>
      </c>
      <c r="E21" s="18" t="n">
        <v>528.2047576799999</v>
      </c>
      <c r="F21" s="20" t="n">
        <v>2.58686374</v>
      </c>
      <c r="G21" s="18" t="n">
        <v>513.68186996</v>
      </c>
      <c r="H21" s="20" t="n">
        <v>2.98080224</v>
      </c>
      <c r="I21" s="18" t="s">
        <v>481</v>
      </c>
      <c r="J21" s="20" t="s">
        <v>481</v>
      </c>
      <c r="K21" s="18" t="s">
        <v>481</v>
      </c>
      <c r="L21" s="20" t="s">
        <v>481</v>
      </c>
      <c r="M21" s="18" t="s">
        <v>481</v>
      </c>
      <c r="N21" s="20" t="s">
        <v>481</v>
      </c>
      <c r="O21" s="18" t="s">
        <v>481</v>
      </c>
      <c r="P21" s="20" t="s">
        <v>481</v>
      </c>
      <c r="Q21" s="18" t="n">
        <v>453.13369483</v>
      </c>
      <c r="R21" s="20" t="n">
        <v>10.50783773</v>
      </c>
    </row>
    <row r="22" spans="1:18">
      <c r="A22" s="15" t="s">
        <v>497</v>
      </c>
      <c r="B22" s="17" t="n">
        <v>6598</v>
      </c>
      <c r="C22" s="18">
        <f>(32.0/B22*100)</f>
        <v/>
      </c>
      <c r="D22" s="19" t="n">
        <v>6566</v>
      </c>
      <c r="E22" s="18" t="n">
        <v>495.94152713</v>
      </c>
      <c r="F22" s="20" t="n">
        <v>4.45259698</v>
      </c>
      <c r="G22" s="18" t="n">
        <v>467.1160241</v>
      </c>
      <c r="H22" s="20" t="n">
        <v>4.53861062</v>
      </c>
      <c r="I22" s="18" t="s">
        <v>481</v>
      </c>
      <c r="J22" s="20" t="s">
        <v>481</v>
      </c>
      <c r="K22" s="18" t="s">
        <v>481</v>
      </c>
      <c r="L22" s="20" t="s">
        <v>481</v>
      </c>
      <c r="M22" s="18" t="n">
        <v>481.75555063</v>
      </c>
      <c r="N22" s="20" t="n">
        <v>8.711038220000001</v>
      </c>
      <c r="O22" s="18" t="s">
        <v>481</v>
      </c>
      <c r="P22" s="20" t="s">
        <v>481</v>
      </c>
      <c r="Q22" s="18" t="n">
        <v>372.04279538</v>
      </c>
      <c r="R22" s="20" t="n">
        <v>12.55787048</v>
      </c>
    </row>
    <row r="23" spans="1:18">
      <c r="A23" s="15" t="s">
        <v>498</v>
      </c>
      <c r="B23" s="17" t="n">
        <v>11583</v>
      </c>
      <c r="C23" s="18">
        <f>(210.0/B23*100)</f>
        <v/>
      </c>
      <c r="D23" s="19" t="n">
        <v>11373</v>
      </c>
      <c r="E23" s="18" t="n">
        <v>495.24744897</v>
      </c>
      <c r="F23" s="20" t="n">
        <v>2.85892679</v>
      </c>
      <c r="G23" s="18" t="n">
        <v>469.24359485</v>
      </c>
      <c r="H23" s="20" t="n">
        <v>3.35216152</v>
      </c>
      <c r="I23" s="18" t="s">
        <v>481</v>
      </c>
      <c r="J23" s="20" t="s">
        <v>481</v>
      </c>
      <c r="K23" s="18" t="s">
        <v>481</v>
      </c>
      <c r="L23" s="20" t="s">
        <v>481</v>
      </c>
      <c r="M23" s="18" t="s">
        <v>481</v>
      </c>
      <c r="N23" s="20" t="s">
        <v>481</v>
      </c>
      <c r="O23" s="18" t="s">
        <v>481</v>
      </c>
      <c r="P23" s="20" t="s">
        <v>481</v>
      </c>
      <c r="Q23" s="18" t="n">
        <v>383.22676824</v>
      </c>
      <c r="R23" s="20" t="n">
        <v>15.11030472</v>
      </c>
    </row>
    <row r="24" spans="1:18">
      <c r="A24" s="15" t="s">
        <v>499</v>
      </c>
      <c r="B24" s="17" t="n">
        <v>6647</v>
      </c>
      <c r="C24" s="18">
        <f>(7.0/B24*100)</f>
        <v/>
      </c>
      <c r="D24" s="19" t="n">
        <v>6640</v>
      </c>
      <c r="E24" s="18" t="n">
        <v>526.35031025</v>
      </c>
      <c r="F24" s="20" t="n">
        <v>3.23027532</v>
      </c>
      <c r="G24" s="18" t="n">
        <v>506.55312926</v>
      </c>
      <c r="H24" s="20" t="n">
        <v>3.50537791</v>
      </c>
      <c r="I24" s="18" t="s">
        <v>481</v>
      </c>
      <c r="J24" s="20" t="s">
        <v>481</v>
      </c>
      <c r="K24" s="18" t="s">
        <v>481</v>
      </c>
      <c r="L24" s="20" t="s">
        <v>481</v>
      </c>
      <c r="M24" s="18" t="s">
        <v>481</v>
      </c>
      <c r="N24" s="20" t="s">
        <v>481</v>
      </c>
      <c r="O24" s="18" t="s">
        <v>481</v>
      </c>
      <c r="P24" s="20" t="s">
        <v>481</v>
      </c>
      <c r="Q24" s="18" t="n">
        <v>464.5021121</v>
      </c>
      <c r="R24" s="20" t="n">
        <v>13.30693079</v>
      </c>
    </row>
    <row r="25" spans="1:18">
      <c r="A25" s="15" t="s">
        <v>500</v>
      </c>
      <c r="B25" s="17" t="n">
        <v>5581</v>
      </c>
      <c r="C25" s="18">
        <f>(24.0/B25*100)</f>
        <v/>
      </c>
      <c r="D25" s="19" t="n">
        <v>5557</v>
      </c>
      <c r="E25" s="18" t="n">
        <v>529.78928778</v>
      </c>
      <c r="F25" s="20" t="n">
        <v>3.63924875</v>
      </c>
      <c r="G25" s="18" t="n">
        <v>499.1103522</v>
      </c>
      <c r="H25" s="20" t="n">
        <v>3.84471391</v>
      </c>
      <c r="I25" s="18" t="s">
        <v>481</v>
      </c>
      <c r="J25" s="20" t="s">
        <v>481</v>
      </c>
      <c r="K25" s="18" t="s">
        <v>481</v>
      </c>
      <c r="L25" s="20" t="s">
        <v>481</v>
      </c>
      <c r="M25" s="18" t="s">
        <v>481</v>
      </c>
      <c r="N25" s="20" t="s">
        <v>481</v>
      </c>
      <c r="O25" s="18" t="s">
        <v>481</v>
      </c>
      <c r="P25" s="20" t="s">
        <v>481</v>
      </c>
      <c r="Q25" s="18" t="n">
        <v>438.89780324</v>
      </c>
      <c r="R25" s="20" t="n">
        <v>14.13702649</v>
      </c>
    </row>
    <row r="26" spans="1:18">
      <c r="A26" s="15" t="s">
        <v>501</v>
      </c>
      <c r="B26" s="17" t="n">
        <v>4869</v>
      </c>
      <c r="C26" s="18">
        <f>(32.0/B26*100)</f>
        <v/>
      </c>
      <c r="D26" s="19" t="n">
        <v>4837</v>
      </c>
      <c r="E26" s="18" t="n">
        <v>502.04755105</v>
      </c>
      <c r="F26" s="20" t="n">
        <v>2.00517836</v>
      </c>
      <c r="G26" s="18" t="n">
        <v>466.26136542</v>
      </c>
      <c r="H26" s="20" t="n">
        <v>2.84128804</v>
      </c>
      <c r="I26" s="18" t="s">
        <v>481</v>
      </c>
      <c r="J26" s="20" t="s">
        <v>481</v>
      </c>
      <c r="K26" s="18" t="s">
        <v>481</v>
      </c>
      <c r="L26" s="20" t="s">
        <v>481</v>
      </c>
      <c r="M26" s="18" t="s">
        <v>481</v>
      </c>
      <c r="N26" s="20" t="s">
        <v>481</v>
      </c>
      <c r="O26" s="18" t="s">
        <v>481</v>
      </c>
      <c r="P26" s="20" t="s">
        <v>481</v>
      </c>
      <c r="Q26" s="18" t="n">
        <v>418.27106941</v>
      </c>
      <c r="R26" s="20" t="n">
        <v>14.58634017</v>
      </c>
    </row>
    <row r="27" spans="1:18">
      <c r="A27" s="15" t="s">
        <v>502</v>
      </c>
      <c r="B27" s="17" t="n">
        <v>5299</v>
      </c>
      <c r="C27" s="18">
        <f>(17.0/B27*100)</f>
        <v/>
      </c>
      <c r="D27" s="19" t="n">
        <v>5282</v>
      </c>
      <c r="E27" s="18" t="n">
        <v>497.23471576</v>
      </c>
      <c r="F27" s="20" t="n">
        <v>1.95630627</v>
      </c>
      <c r="G27" s="18" t="n">
        <v>454.15456467</v>
      </c>
      <c r="H27" s="20" t="n">
        <v>2.34404769</v>
      </c>
      <c r="I27" s="18" t="s">
        <v>481</v>
      </c>
      <c r="J27" s="20" t="s">
        <v>481</v>
      </c>
      <c r="K27" s="18" t="s">
        <v>481</v>
      </c>
      <c r="L27" s="20" t="s">
        <v>481</v>
      </c>
      <c r="M27" s="18" t="s">
        <v>481</v>
      </c>
      <c r="N27" s="20" t="s">
        <v>481</v>
      </c>
      <c r="O27" s="18" t="s">
        <v>481</v>
      </c>
      <c r="P27" s="20" t="s">
        <v>481</v>
      </c>
      <c r="Q27" s="18" t="n">
        <v>418.36302144</v>
      </c>
      <c r="R27" s="20" t="n">
        <v>12.38461479</v>
      </c>
    </row>
    <row r="28" spans="1:18">
      <c r="A28" s="15" t="s">
        <v>503</v>
      </c>
      <c r="B28" s="17" t="n">
        <v>7568</v>
      </c>
      <c r="C28" s="18">
        <f>(51.0/B28*100)</f>
        <v/>
      </c>
      <c r="D28" s="19" t="n">
        <v>7517</v>
      </c>
      <c r="E28" s="18" t="n">
        <v>432.12300749</v>
      </c>
      <c r="F28" s="20" t="n">
        <v>3.01326133</v>
      </c>
      <c r="G28" s="18" t="n">
        <v>418.40111435</v>
      </c>
      <c r="H28" s="20" t="n">
        <v>2.90425227</v>
      </c>
      <c r="I28" s="18" t="s">
        <v>481</v>
      </c>
      <c r="J28" s="20" t="s">
        <v>481</v>
      </c>
      <c r="K28" s="18" t="s">
        <v>481</v>
      </c>
      <c r="L28" s="20" t="s">
        <v>481</v>
      </c>
      <c r="M28" s="18" t="s">
        <v>481</v>
      </c>
      <c r="N28" s="20" t="s">
        <v>481</v>
      </c>
      <c r="O28" s="18" t="s">
        <v>481</v>
      </c>
      <c r="P28" s="20" t="s">
        <v>481</v>
      </c>
      <c r="Q28" s="18" t="n">
        <v>359.87480033</v>
      </c>
      <c r="R28" s="20" t="n">
        <v>11.21643161</v>
      </c>
    </row>
    <row r="29" spans="1:18">
      <c r="A29" s="15" t="s">
        <v>504</v>
      </c>
      <c r="B29" s="17" t="n">
        <v>5385</v>
      </c>
      <c r="C29" s="18">
        <f>(30.0/B29*100)</f>
        <v/>
      </c>
      <c r="D29" s="19" t="n">
        <v>5355</v>
      </c>
      <c r="E29" s="18" t="n">
        <v>516.86794989</v>
      </c>
      <c r="F29" s="20" t="n">
        <v>2.78571625</v>
      </c>
      <c r="G29" s="18" t="n">
        <v>493.09291448</v>
      </c>
      <c r="H29" s="20" t="n">
        <v>3.25223886</v>
      </c>
      <c r="I29" s="18" t="s">
        <v>481</v>
      </c>
      <c r="J29" s="20" t="s">
        <v>481</v>
      </c>
      <c r="K29" s="18" t="s">
        <v>481</v>
      </c>
      <c r="L29" s="20" t="s">
        <v>481</v>
      </c>
      <c r="M29" s="18" t="s">
        <v>481</v>
      </c>
      <c r="N29" s="20" t="s">
        <v>481</v>
      </c>
      <c r="O29" s="18" t="s">
        <v>481</v>
      </c>
      <c r="P29" s="20" t="s">
        <v>481</v>
      </c>
      <c r="Q29" s="18" t="n">
        <v>387.65140537</v>
      </c>
      <c r="R29" s="20" t="n">
        <v>15.44593265</v>
      </c>
    </row>
    <row r="30" spans="1:18">
      <c r="A30" s="15" t="s">
        <v>505</v>
      </c>
      <c r="B30" s="17" t="n">
        <v>4520</v>
      </c>
      <c r="C30" s="18">
        <f>(96.0/B30*100)</f>
        <v/>
      </c>
      <c r="D30" s="19" t="n">
        <v>4424</v>
      </c>
      <c r="E30" s="18" t="n">
        <v>513.59292118</v>
      </c>
      <c r="F30" s="20" t="n">
        <v>2.94194804</v>
      </c>
      <c r="G30" s="18" t="n">
        <v>511.210273</v>
      </c>
      <c r="H30" s="20" t="n">
        <v>3.78584781</v>
      </c>
      <c r="I30" s="18" t="s">
        <v>481</v>
      </c>
      <c r="J30" s="20" t="s">
        <v>481</v>
      </c>
      <c r="K30" s="18" t="s">
        <v>481</v>
      </c>
      <c r="L30" s="20" t="s">
        <v>481</v>
      </c>
      <c r="M30" s="18" t="s">
        <v>481</v>
      </c>
      <c r="N30" s="20" t="s">
        <v>481</v>
      </c>
      <c r="O30" s="18" t="s">
        <v>481</v>
      </c>
      <c r="P30" s="20" t="s">
        <v>481</v>
      </c>
      <c r="Q30" s="18" t="n">
        <v>441.55036964</v>
      </c>
      <c r="R30" s="20" t="n">
        <v>9.813268259999999</v>
      </c>
    </row>
    <row r="31" spans="1:18">
      <c r="A31" s="15" t="s">
        <v>506</v>
      </c>
      <c r="B31" s="17" t="n">
        <v>5456</v>
      </c>
      <c r="C31" s="18">
        <f>(125.0/B31*100)</f>
        <v/>
      </c>
      <c r="D31" s="19" t="n">
        <v>5331</v>
      </c>
      <c r="E31" s="18" t="n">
        <v>521.20271186</v>
      </c>
      <c r="F31" s="20" t="n">
        <v>2.96223339</v>
      </c>
      <c r="G31" s="18" t="n">
        <v>508.94545805</v>
      </c>
      <c r="H31" s="20" t="n">
        <v>3.2682333</v>
      </c>
      <c r="I31" s="18" t="s">
        <v>481</v>
      </c>
      <c r="J31" s="20" t="s">
        <v>481</v>
      </c>
      <c r="K31" s="18" t="s">
        <v>481</v>
      </c>
      <c r="L31" s="20" t="s">
        <v>481</v>
      </c>
      <c r="M31" s="18" t="s">
        <v>481</v>
      </c>
      <c r="N31" s="20" t="s">
        <v>481</v>
      </c>
      <c r="O31" s="18" t="s">
        <v>481</v>
      </c>
      <c r="P31" s="20" t="s">
        <v>481</v>
      </c>
      <c r="Q31" s="18" t="n">
        <v>455.51334137</v>
      </c>
      <c r="R31" s="20" t="n">
        <v>10.71459778</v>
      </c>
    </row>
    <row r="32" spans="1:18">
      <c r="A32" s="15" t="s">
        <v>507</v>
      </c>
      <c r="B32" s="17" t="n">
        <v>4478</v>
      </c>
      <c r="C32" s="18">
        <f>(5.0/B32*100)</f>
        <v/>
      </c>
      <c r="D32" s="19" t="n">
        <v>4473</v>
      </c>
      <c r="E32" s="18" t="n">
        <v>519.61562352</v>
      </c>
      <c r="F32" s="20" t="n">
        <v>2.64850889</v>
      </c>
      <c r="G32" s="18" t="n">
        <v>486.74357737</v>
      </c>
      <c r="H32" s="20" t="n">
        <v>3.02120141</v>
      </c>
      <c r="I32" s="18" t="s">
        <v>481</v>
      </c>
      <c r="J32" s="20" t="s">
        <v>481</v>
      </c>
      <c r="K32" s="18" t="s">
        <v>481</v>
      </c>
      <c r="L32" s="20" t="s">
        <v>481</v>
      </c>
      <c r="M32" s="18" t="s">
        <v>481</v>
      </c>
      <c r="N32" s="20" t="s">
        <v>481</v>
      </c>
      <c r="O32" s="18" t="s">
        <v>481</v>
      </c>
      <c r="P32" s="20" t="s">
        <v>481</v>
      </c>
      <c r="Q32" s="18" t="n">
        <v>417.44978876</v>
      </c>
      <c r="R32" s="20" t="n">
        <v>18.59883336</v>
      </c>
    </row>
    <row r="33" spans="1:18">
      <c r="A33" s="15" t="s">
        <v>508</v>
      </c>
      <c r="B33" s="17" t="n">
        <v>7325</v>
      </c>
      <c r="C33" s="18">
        <f>(74.0/B33*100)</f>
        <v/>
      </c>
      <c r="D33" s="19" t="n">
        <v>7251</v>
      </c>
      <c r="E33" s="18" t="n">
        <v>505.28743593</v>
      </c>
      <c r="F33" s="20" t="n">
        <v>2.9716843</v>
      </c>
      <c r="G33" s="18" t="n">
        <v>489.83540906</v>
      </c>
      <c r="H33" s="20" t="n">
        <v>3.24980832</v>
      </c>
      <c r="I33" s="18" t="s">
        <v>481</v>
      </c>
      <c r="J33" s="20" t="s">
        <v>481</v>
      </c>
      <c r="K33" s="18" t="s">
        <v>481</v>
      </c>
      <c r="L33" s="20" t="s">
        <v>481</v>
      </c>
      <c r="M33" s="18" t="s">
        <v>481</v>
      </c>
      <c r="N33" s="20" t="s">
        <v>481</v>
      </c>
      <c r="O33" s="18" t="s">
        <v>481</v>
      </c>
      <c r="P33" s="20" t="s">
        <v>481</v>
      </c>
      <c r="Q33" s="18" t="n">
        <v>446.27098714</v>
      </c>
      <c r="R33" s="20" t="n">
        <v>10.2702712</v>
      </c>
    </row>
    <row r="34" spans="1:18">
      <c r="A34" s="15" t="s">
        <v>509</v>
      </c>
      <c r="B34" s="17" t="n">
        <v>6350</v>
      </c>
      <c r="C34" s="18">
        <f>(65.0/B34*100)</f>
        <v/>
      </c>
      <c r="D34" s="19" t="n">
        <v>6285</v>
      </c>
      <c r="E34" s="18" t="n">
        <v>472.35430077</v>
      </c>
      <c r="F34" s="20" t="n">
        <v>3.04703395</v>
      </c>
      <c r="G34" s="18" t="n">
        <v>440.12225252</v>
      </c>
      <c r="H34" s="20" t="n">
        <v>3.28250479</v>
      </c>
      <c r="I34" s="18" t="s">
        <v>481</v>
      </c>
      <c r="J34" s="20" t="s">
        <v>481</v>
      </c>
      <c r="K34" s="18" t="s">
        <v>481</v>
      </c>
      <c r="L34" s="20" t="s">
        <v>481</v>
      </c>
      <c r="M34" s="18" t="s">
        <v>481</v>
      </c>
      <c r="N34" s="20" t="s">
        <v>481</v>
      </c>
      <c r="O34" s="18" t="s">
        <v>481</v>
      </c>
      <c r="P34" s="20" t="s">
        <v>481</v>
      </c>
      <c r="Q34" s="18" t="n">
        <v>319.9621548</v>
      </c>
      <c r="R34" s="20" t="n">
        <v>10.75491438</v>
      </c>
    </row>
    <row r="35" spans="1:18">
      <c r="A35" s="15" t="s">
        <v>510</v>
      </c>
      <c r="B35" s="17" t="n">
        <v>6406</v>
      </c>
      <c r="C35" s="18">
        <f>(36.0/B35*100)</f>
        <v/>
      </c>
      <c r="D35" s="19" t="n">
        <v>6370</v>
      </c>
      <c r="E35" s="18" t="n">
        <v>521.36281449</v>
      </c>
      <c r="F35" s="20" t="n">
        <v>2.13153873</v>
      </c>
      <c r="G35" s="18" t="n">
        <v>492.18706964</v>
      </c>
      <c r="H35" s="20" t="n">
        <v>2.32184784</v>
      </c>
      <c r="I35" s="18" t="s">
        <v>481</v>
      </c>
      <c r="J35" s="20" t="s">
        <v>481</v>
      </c>
      <c r="K35" s="18" t="s">
        <v>481</v>
      </c>
      <c r="L35" s="20" t="s">
        <v>481</v>
      </c>
      <c r="M35" s="18" t="s">
        <v>481</v>
      </c>
      <c r="N35" s="20" t="s">
        <v>481</v>
      </c>
      <c r="O35" s="18" t="s">
        <v>481</v>
      </c>
      <c r="P35" s="20" t="s">
        <v>481</v>
      </c>
      <c r="Q35" s="18" t="n">
        <v>419.4546237</v>
      </c>
      <c r="R35" s="20" t="n">
        <v>12.06247745</v>
      </c>
    </row>
    <row r="36" spans="1:18">
      <c r="A36" s="15" t="s">
        <v>511</v>
      </c>
      <c r="B36" s="17" t="n">
        <v>6736</v>
      </c>
      <c r="C36" s="18">
        <f>(26.0/B36*100)</f>
        <v/>
      </c>
      <c r="D36" s="19" t="n">
        <v>6710</v>
      </c>
      <c r="E36" s="18" t="n">
        <v>506.30197883</v>
      </c>
      <c r="F36" s="20" t="n">
        <v>2.59460972</v>
      </c>
      <c r="G36" s="18" t="n">
        <v>484.82624835</v>
      </c>
      <c r="H36" s="20" t="n">
        <v>2.72149554</v>
      </c>
      <c r="I36" s="18" t="s">
        <v>481</v>
      </c>
      <c r="J36" s="20" t="s">
        <v>481</v>
      </c>
      <c r="K36" s="18" t="s">
        <v>481</v>
      </c>
      <c r="L36" s="20" t="s">
        <v>481</v>
      </c>
      <c r="M36" s="18" t="s">
        <v>481</v>
      </c>
      <c r="N36" s="20" t="s">
        <v>481</v>
      </c>
      <c r="O36" s="18" t="s">
        <v>481</v>
      </c>
      <c r="P36" s="20" t="s">
        <v>481</v>
      </c>
      <c r="Q36" s="18" t="n">
        <v>424.30576012</v>
      </c>
      <c r="R36" s="20" t="n">
        <v>16.25607193</v>
      </c>
    </row>
    <row r="37" spans="1:18">
      <c r="A37" s="15" t="s">
        <v>512</v>
      </c>
      <c r="B37" s="17" t="n">
        <v>5458</v>
      </c>
      <c r="C37" s="18">
        <f>(62.0/B37*100)</f>
        <v/>
      </c>
      <c r="D37" s="19" t="n">
        <v>5396</v>
      </c>
      <c r="E37" s="18" t="n">
        <v>516.73655375</v>
      </c>
      <c r="F37" s="20" t="n">
        <v>4.15470016</v>
      </c>
      <c r="G37" s="18" t="n">
        <v>493.99461142</v>
      </c>
      <c r="H37" s="20" t="n">
        <v>3.39872765</v>
      </c>
      <c r="I37" s="18" t="s">
        <v>481</v>
      </c>
      <c r="J37" s="20" t="s">
        <v>481</v>
      </c>
      <c r="K37" s="18" t="s">
        <v>481</v>
      </c>
      <c r="L37" s="20" t="s">
        <v>481</v>
      </c>
      <c r="M37" s="18" t="s">
        <v>481</v>
      </c>
      <c r="N37" s="20" t="s">
        <v>481</v>
      </c>
      <c r="O37" s="18" t="s">
        <v>481</v>
      </c>
      <c r="P37" s="20" t="s">
        <v>481</v>
      </c>
      <c r="Q37" s="18" t="n">
        <v>404.72489175</v>
      </c>
      <c r="R37" s="20" t="n">
        <v>8.20693279</v>
      </c>
    </row>
    <row r="38" spans="1:18">
      <c r="A38" s="15" t="s">
        <v>513</v>
      </c>
      <c r="B38" s="17" t="n">
        <v>5860</v>
      </c>
      <c r="C38" s="18">
        <f>(16.0/B38*100)</f>
        <v/>
      </c>
      <c r="D38" s="19" t="n">
        <v>5844</v>
      </c>
      <c r="E38" s="18" t="n">
        <v>506.28717354</v>
      </c>
      <c r="F38" s="20" t="n">
        <v>3.49011243</v>
      </c>
      <c r="G38" s="18" t="n">
        <v>481.83297263</v>
      </c>
      <c r="H38" s="20" t="n">
        <v>3.44226815</v>
      </c>
      <c r="I38" s="18" t="s">
        <v>481</v>
      </c>
      <c r="J38" s="20" t="s">
        <v>481</v>
      </c>
      <c r="K38" s="18" t="s">
        <v>481</v>
      </c>
      <c r="L38" s="20" t="s">
        <v>481</v>
      </c>
      <c r="M38" s="18" t="s">
        <v>481</v>
      </c>
      <c r="N38" s="20" t="s">
        <v>481</v>
      </c>
      <c r="O38" s="18" t="s">
        <v>481</v>
      </c>
      <c r="P38" s="20" t="s">
        <v>481</v>
      </c>
      <c r="Q38" s="18" t="n">
        <v>401.33200636</v>
      </c>
      <c r="R38" s="20" t="n">
        <v>10.23913529</v>
      </c>
    </row>
    <row r="39" spans="1:18">
      <c r="A39" s="15" t="s">
        <v>514</v>
      </c>
      <c r="B39" s="17" t="n">
        <v>5895</v>
      </c>
      <c r="C39" s="18">
        <f>(30.0/B39*100)</f>
        <v/>
      </c>
      <c r="D39" s="19" t="n">
        <v>5865</v>
      </c>
      <c r="E39" s="18" t="n">
        <v>438.97023298</v>
      </c>
      <c r="F39" s="20" t="n">
        <v>4.62971253</v>
      </c>
      <c r="G39" s="18" t="n">
        <v>424.74878003</v>
      </c>
      <c r="H39" s="20" t="n">
        <v>4.01234999</v>
      </c>
      <c r="I39" s="18" t="s">
        <v>481</v>
      </c>
      <c r="J39" s="20" t="s">
        <v>481</v>
      </c>
      <c r="K39" s="18" t="s">
        <v>481</v>
      </c>
      <c r="L39" s="20" t="s">
        <v>481</v>
      </c>
      <c r="M39" s="18" t="s">
        <v>481</v>
      </c>
      <c r="N39" s="20" t="s">
        <v>481</v>
      </c>
      <c r="O39" s="18" t="s">
        <v>481</v>
      </c>
      <c r="P39" s="20" t="s">
        <v>481</v>
      </c>
      <c r="Q39" s="18" t="n">
        <v>367.95264408</v>
      </c>
      <c r="R39" s="20" t="n">
        <v>8.123017450000001</v>
      </c>
    </row>
    <row r="40" spans="1:18">
      <c r="A40" s="15" t="s">
        <v>515</v>
      </c>
      <c r="B40" s="17" t="n">
        <v>14157</v>
      </c>
      <c r="C40" s="18">
        <f>(264.0/B40*100)</f>
        <v/>
      </c>
      <c r="D40" s="19" t="n">
        <v>13893</v>
      </c>
      <c r="E40" s="18" t="n">
        <v>507.93504838</v>
      </c>
      <c r="F40" s="20" t="n">
        <v>3.21110664</v>
      </c>
      <c r="G40" s="18" t="n">
        <v>493.81573466</v>
      </c>
      <c r="H40" s="20" t="n">
        <v>3.24033844</v>
      </c>
      <c r="I40" s="18" t="s">
        <v>481</v>
      </c>
      <c r="J40" s="20" t="s">
        <v>481</v>
      </c>
      <c r="K40" s="18" t="s">
        <v>481</v>
      </c>
      <c r="L40" s="20" t="s">
        <v>481</v>
      </c>
      <c r="M40" s="18" t="s">
        <v>481</v>
      </c>
      <c r="N40" s="20" t="s">
        <v>481</v>
      </c>
      <c r="O40" s="18" t="s">
        <v>481</v>
      </c>
      <c r="P40" s="20" t="s">
        <v>481</v>
      </c>
      <c r="Q40" s="18" t="n">
        <v>427.39896605</v>
      </c>
      <c r="R40" s="20" t="n">
        <v>7.69274519</v>
      </c>
    </row>
    <row r="41" spans="1:18">
      <c r="A41" s="15" t="s">
        <v>516</v>
      </c>
      <c r="B41" s="17" t="n">
        <v>5712</v>
      </c>
      <c r="C41" s="18">
        <f>(40.0/B41*100)</f>
        <v/>
      </c>
      <c r="D41" s="19" t="n">
        <v>5672</v>
      </c>
      <c r="E41" s="18" t="n">
        <v>500.0694492</v>
      </c>
      <c r="F41" s="20" t="n">
        <v>3.70508374</v>
      </c>
      <c r="G41" s="18" t="n">
        <v>498.81282338</v>
      </c>
      <c r="H41" s="20" t="n">
        <v>3.58072808</v>
      </c>
      <c r="I41" s="18" t="s">
        <v>481</v>
      </c>
      <c r="J41" s="20" t="s">
        <v>481</v>
      </c>
      <c r="K41" s="18" t="s">
        <v>481</v>
      </c>
      <c r="L41" s="20" t="s">
        <v>481</v>
      </c>
      <c r="M41" s="18" t="s">
        <v>481</v>
      </c>
      <c r="N41" s="20" t="s">
        <v>481</v>
      </c>
      <c r="O41" s="18" t="s">
        <v>481</v>
      </c>
      <c r="P41" s="20" t="s">
        <v>481</v>
      </c>
      <c r="Q41" s="18" t="n">
        <v>420.32329376</v>
      </c>
      <c r="R41" s="20" t="n">
        <v>12.38968717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355.58133922</v>
      </c>
      <c r="F45" s="20" t="n">
        <v>4.10980237</v>
      </c>
      <c r="G45" s="18" t="n">
        <v>349.57709977</v>
      </c>
      <c r="H45" s="20" t="n">
        <v>3.03031663</v>
      </c>
      <c r="I45" s="18" t="s">
        <v>481</v>
      </c>
      <c r="J45" s="20" t="s">
        <v>481</v>
      </c>
      <c r="K45" s="18" t="s">
        <v>481</v>
      </c>
      <c r="L45" s="20" t="s">
        <v>481</v>
      </c>
      <c r="M45" s="18" t="n">
        <v>364.12524678</v>
      </c>
      <c r="N45" s="20" t="n">
        <v>12.58812303</v>
      </c>
      <c r="O45" s="18" t="n">
        <v>400.10291086</v>
      </c>
      <c r="P45" s="20" t="n">
        <v>32.58687509</v>
      </c>
      <c r="Q45" s="18" t="n">
        <v>331.21813853</v>
      </c>
      <c r="R45" s="20" t="n">
        <v>4.0545514</v>
      </c>
    </row>
    <row r="46" spans="1:18">
      <c r="A46" s="15" t="s">
        <v>521</v>
      </c>
      <c r="B46" s="17" t="n">
        <v>23141</v>
      </c>
      <c r="C46" s="18">
        <f>(1129.0/B46*100)</f>
        <v/>
      </c>
      <c r="D46" s="19" t="n">
        <v>22012</v>
      </c>
      <c r="E46" s="18" t="n">
        <v>421.2199397</v>
      </c>
      <c r="F46" s="20" t="n">
        <v>3.37594946</v>
      </c>
      <c r="G46" s="18" t="n">
        <v>408.06351277</v>
      </c>
      <c r="H46" s="20" t="n">
        <v>2.70473907</v>
      </c>
      <c r="I46" s="18" t="s">
        <v>481</v>
      </c>
      <c r="J46" s="20" t="s">
        <v>481</v>
      </c>
      <c r="K46" s="18" t="s">
        <v>481</v>
      </c>
      <c r="L46" s="20" t="s">
        <v>481</v>
      </c>
      <c r="M46" s="18" t="s">
        <v>481</v>
      </c>
      <c r="N46" s="20" t="s">
        <v>481</v>
      </c>
      <c r="O46" s="18" t="s">
        <v>481</v>
      </c>
      <c r="P46" s="20" t="s">
        <v>481</v>
      </c>
      <c r="Q46" s="18" t="n">
        <v>338.2575699</v>
      </c>
      <c r="R46" s="20" t="n">
        <v>5.37415722</v>
      </c>
    </row>
    <row r="47" spans="1:18">
      <c r="A47" s="15" t="s">
        <v>522</v>
      </c>
      <c r="B47" s="17" t="n">
        <v>5928</v>
      </c>
      <c r="C47" s="18">
        <f>(70.0/B47*100)</f>
        <v/>
      </c>
      <c r="D47" s="19" t="n">
        <v>5858</v>
      </c>
      <c r="E47" s="18" t="n">
        <v>448.02606278</v>
      </c>
      <c r="F47" s="20" t="n">
        <v>5.01742601</v>
      </c>
      <c r="G47" s="18" t="n">
        <v>428.38167837</v>
      </c>
      <c r="H47" s="20" t="n">
        <v>5.06271688</v>
      </c>
      <c r="I47" s="18" t="s">
        <v>481</v>
      </c>
      <c r="J47" s="20" t="s">
        <v>481</v>
      </c>
      <c r="K47" s="18" t="s">
        <v>481</v>
      </c>
      <c r="L47" s="20" t="s">
        <v>481</v>
      </c>
      <c r="M47" s="18" t="s">
        <v>481</v>
      </c>
      <c r="N47" s="20" t="s">
        <v>481</v>
      </c>
      <c r="O47" s="18" t="s">
        <v>481</v>
      </c>
      <c r="P47" s="20" t="s">
        <v>481</v>
      </c>
      <c r="Q47" s="18" t="n">
        <v>321.96993138</v>
      </c>
      <c r="R47" s="20" t="n">
        <v>9.42406437</v>
      </c>
    </row>
    <row r="48" spans="1:18">
      <c r="A48" s="15" t="s">
        <v>523</v>
      </c>
      <c r="B48" s="17" t="n">
        <v>9841</v>
      </c>
      <c r="C48" s="18">
        <f>(7.0/B48*100)</f>
        <v/>
      </c>
      <c r="D48" s="19" t="n">
        <v>9834</v>
      </c>
      <c r="E48" s="18" t="n">
        <v>511.99854752</v>
      </c>
      <c r="F48" s="20" t="n">
        <v>5.78831316</v>
      </c>
      <c r="G48" s="18" t="n">
        <v>475.45174023</v>
      </c>
      <c r="H48" s="20" t="n">
        <v>5.67876898</v>
      </c>
      <c r="I48" s="18" t="s">
        <v>481</v>
      </c>
      <c r="J48" s="20" t="s">
        <v>481</v>
      </c>
      <c r="K48" s="18" t="s">
        <v>481</v>
      </c>
      <c r="L48" s="20" t="s">
        <v>481</v>
      </c>
      <c r="M48" s="18" t="s">
        <v>481</v>
      </c>
      <c r="N48" s="20" t="s">
        <v>481</v>
      </c>
      <c r="O48" s="18" t="s">
        <v>481</v>
      </c>
      <c r="P48" s="20" t="s">
        <v>481</v>
      </c>
      <c r="Q48" s="18" t="n">
        <v>398.59944056</v>
      </c>
      <c r="R48" s="20" t="n">
        <v>18.43483887</v>
      </c>
    </row>
    <row r="49" spans="1:18">
      <c r="A49" s="15" t="s">
        <v>524</v>
      </c>
      <c r="B49" s="17" t="n">
        <v>6349</v>
      </c>
      <c r="C49" s="18">
        <f>(56.0/B49*100)</f>
        <v/>
      </c>
      <c r="D49" s="19" t="n">
        <v>6293</v>
      </c>
      <c r="E49" s="18" t="n">
        <v>441.72382723</v>
      </c>
      <c r="F49" s="20" t="n">
        <v>3.73932118</v>
      </c>
      <c r="G49" s="18" t="n">
        <v>413.55568071</v>
      </c>
      <c r="H49" s="20" t="n">
        <v>3.37550299</v>
      </c>
      <c r="I49" s="18" t="s">
        <v>481</v>
      </c>
      <c r="J49" s="20" t="s">
        <v>481</v>
      </c>
      <c r="K49" s="18" t="s">
        <v>481</v>
      </c>
      <c r="L49" s="20" t="s">
        <v>481</v>
      </c>
      <c r="M49" s="18" t="s">
        <v>481</v>
      </c>
      <c r="N49" s="20" t="s">
        <v>481</v>
      </c>
      <c r="O49" s="18" t="n">
        <v>357.85711532</v>
      </c>
      <c r="P49" s="20" t="n">
        <v>46.66928457</v>
      </c>
      <c r="Q49" s="18" t="n">
        <v>360.19058612</v>
      </c>
      <c r="R49" s="20" t="n">
        <v>11.24550551</v>
      </c>
    </row>
    <row r="50" spans="1:18">
      <c r="A50" s="15" t="s">
        <v>525</v>
      </c>
      <c r="B50" s="17" t="n">
        <v>11795</v>
      </c>
      <c r="C50" s="18">
        <f>(218.0/B50*100)</f>
        <v/>
      </c>
      <c r="D50" s="19" t="n">
        <v>11577</v>
      </c>
      <c r="E50" s="18" t="n">
        <v>440.10327914</v>
      </c>
      <c r="F50" s="20" t="n">
        <v>3.21302561</v>
      </c>
      <c r="G50" s="18" t="n">
        <v>413.89605307</v>
      </c>
      <c r="H50" s="20" t="n">
        <v>3.36695808</v>
      </c>
      <c r="I50" s="18" t="s">
        <v>481</v>
      </c>
      <c r="J50" s="20" t="s">
        <v>481</v>
      </c>
      <c r="K50" s="18" t="s">
        <v>481</v>
      </c>
      <c r="L50" s="20" t="s">
        <v>481</v>
      </c>
      <c r="M50" s="18" t="s">
        <v>481</v>
      </c>
      <c r="N50" s="20" t="s">
        <v>481</v>
      </c>
      <c r="O50" s="18" t="s">
        <v>481</v>
      </c>
      <c r="P50" s="20" t="s">
        <v>481</v>
      </c>
      <c r="Q50" s="18" t="n">
        <v>348.80296448</v>
      </c>
      <c r="R50" s="20" t="n">
        <v>9.91416879</v>
      </c>
    </row>
    <row r="51" spans="1:18">
      <c r="A51" s="15" t="s">
        <v>526</v>
      </c>
      <c r="B51" s="17" t="n">
        <v>6866</v>
      </c>
      <c r="C51" s="18">
        <f>(116.0/B51*100)</f>
        <v/>
      </c>
      <c r="D51" s="19" t="n">
        <v>6750</v>
      </c>
      <c r="E51" s="18" t="n">
        <v>445.8889906</v>
      </c>
      <c r="F51" s="20" t="n">
        <v>3.4200434</v>
      </c>
      <c r="G51" s="18" t="n">
        <v>417.94059466</v>
      </c>
      <c r="H51" s="20" t="n">
        <v>2.6359235</v>
      </c>
      <c r="I51" s="18" t="s">
        <v>481</v>
      </c>
      <c r="J51" s="20" t="s">
        <v>481</v>
      </c>
      <c r="K51" s="18" t="s">
        <v>481</v>
      </c>
      <c r="L51" s="20" t="s">
        <v>481</v>
      </c>
      <c r="M51" s="18" t="s">
        <v>481</v>
      </c>
      <c r="N51" s="20" t="s">
        <v>481</v>
      </c>
      <c r="O51" s="18" t="s">
        <v>481</v>
      </c>
      <c r="P51" s="20" t="s">
        <v>481</v>
      </c>
      <c r="Q51" s="18" t="n">
        <v>389.64375972</v>
      </c>
      <c r="R51" s="20" t="n">
        <v>7.79646227</v>
      </c>
    </row>
    <row r="52" spans="1:18">
      <c r="A52" s="15" t="s">
        <v>527</v>
      </c>
      <c r="B52" s="17" t="n">
        <v>5809</v>
      </c>
      <c r="C52" s="18">
        <f>(71.0/B52*100)</f>
        <v/>
      </c>
      <c r="D52" s="19" t="n">
        <v>5738</v>
      </c>
      <c r="E52" s="18" t="n">
        <v>502.68169481</v>
      </c>
      <c r="F52" s="20" t="n">
        <v>3.09464877</v>
      </c>
      <c r="G52" s="18" t="n">
        <v>475.33025782</v>
      </c>
      <c r="H52" s="20" t="n">
        <v>3.06327705</v>
      </c>
      <c r="I52" s="18" t="s">
        <v>481</v>
      </c>
      <c r="J52" s="20" t="s">
        <v>481</v>
      </c>
      <c r="K52" s="18" t="s">
        <v>481</v>
      </c>
      <c r="L52" s="20" t="s">
        <v>481</v>
      </c>
      <c r="M52" s="18" t="s">
        <v>481</v>
      </c>
      <c r="N52" s="20" t="s">
        <v>481</v>
      </c>
      <c r="O52" s="18" t="s">
        <v>481</v>
      </c>
      <c r="P52" s="20" t="s">
        <v>481</v>
      </c>
      <c r="Q52" s="18" t="n">
        <v>399.12940685</v>
      </c>
      <c r="R52" s="20" t="n">
        <v>7.03273053</v>
      </c>
    </row>
    <row r="53" spans="1:18">
      <c r="A53" s="15" t="s">
        <v>528</v>
      </c>
      <c r="B53" s="17" t="n">
        <v>5571</v>
      </c>
      <c r="C53" s="18">
        <f>(84.0/B53*100)</f>
        <v/>
      </c>
      <c r="D53" s="19" t="n">
        <v>5487</v>
      </c>
      <c r="E53" s="18" t="n">
        <v>457.55816283</v>
      </c>
      <c r="F53" s="20" t="n">
        <v>2.20145506</v>
      </c>
      <c r="G53" s="18" t="n">
        <v>426.4760046</v>
      </c>
      <c r="H53" s="20" t="n">
        <v>2.73461175</v>
      </c>
      <c r="I53" s="18" t="s">
        <v>481</v>
      </c>
      <c r="J53" s="20" t="s">
        <v>481</v>
      </c>
      <c r="K53" s="18" t="s">
        <v>481</v>
      </c>
      <c r="L53" s="20" t="s">
        <v>481</v>
      </c>
      <c r="M53" s="18" t="s">
        <v>481</v>
      </c>
      <c r="N53" s="20" t="s">
        <v>481</v>
      </c>
      <c r="O53" s="18" t="s">
        <v>481</v>
      </c>
      <c r="P53" s="20" t="s">
        <v>481</v>
      </c>
      <c r="Q53" s="18" t="n">
        <v>351.83995175</v>
      </c>
      <c r="R53" s="20" t="n">
        <v>8.84297699</v>
      </c>
    </row>
    <row r="54" spans="1:18">
      <c r="A54" s="15" t="s">
        <v>529</v>
      </c>
      <c r="B54" s="17" t="n">
        <v>4740</v>
      </c>
      <c r="C54" s="18">
        <f>(38.0/B54*100)</f>
        <v/>
      </c>
      <c r="D54" s="19" t="n">
        <v>4702</v>
      </c>
      <c r="E54" s="18" t="n">
        <v>373.48105084</v>
      </c>
      <c r="F54" s="20" t="n">
        <v>3.4228414</v>
      </c>
      <c r="G54" s="18" t="n">
        <v>351.72889091</v>
      </c>
      <c r="H54" s="20" t="n">
        <v>3.66472041</v>
      </c>
      <c r="I54" s="18" t="s">
        <v>481</v>
      </c>
      <c r="J54" s="20" t="s">
        <v>481</v>
      </c>
      <c r="K54" s="18" t="s">
        <v>481</v>
      </c>
      <c r="L54" s="20" t="s">
        <v>481</v>
      </c>
      <c r="M54" s="18" t="s">
        <v>481</v>
      </c>
      <c r="N54" s="20" t="s">
        <v>481</v>
      </c>
      <c r="O54" s="18" t="s">
        <v>481</v>
      </c>
      <c r="P54" s="20" t="s">
        <v>481</v>
      </c>
      <c r="Q54" s="18" t="n">
        <v>314.06184987</v>
      </c>
      <c r="R54" s="20" t="n">
        <v>5.01470589</v>
      </c>
    </row>
    <row r="55" spans="1:18">
      <c r="A55" s="15" t="s">
        <v>530</v>
      </c>
      <c r="B55" s="17" t="n">
        <v>5316</v>
      </c>
      <c r="C55" s="18">
        <f>(22.0/B55*100)</f>
        <v/>
      </c>
      <c r="D55" s="19" t="n">
        <v>5294</v>
      </c>
      <c r="E55" s="18" t="n">
        <v>423.63074826</v>
      </c>
      <c r="F55" s="20" t="n">
        <v>3.32418424</v>
      </c>
      <c r="G55" s="18" t="n">
        <v>376.40735875</v>
      </c>
      <c r="H55" s="20" t="n">
        <v>3.17677406</v>
      </c>
      <c r="I55" s="18" t="s">
        <v>481</v>
      </c>
      <c r="J55" s="20" t="s">
        <v>481</v>
      </c>
      <c r="K55" s="18" t="s">
        <v>481</v>
      </c>
      <c r="L55" s="20" t="s">
        <v>481</v>
      </c>
      <c r="M55" s="18" t="n">
        <v>495.7153</v>
      </c>
      <c r="N55" s="20" t="n">
        <v>72.06416769</v>
      </c>
      <c r="O55" s="18" t="n">
        <v>281.98641083</v>
      </c>
      <c r="P55" s="20" t="n">
        <v>34.32973367</v>
      </c>
      <c r="Q55" s="18" t="n">
        <v>308.49071538</v>
      </c>
      <c r="R55" s="20" t="n">
        <v>9.96009559</v>
      </c>
    </row>
    <row r="56" spans="1:18">
      <c r="A56" s="15" t="s">
        <v>531</v>
      </c>
      <c r="B56" s="17" t="n">
        <v>5359</v>
      </c>
      <c r="C56" s="18">
        <f>(76.0/B56*100)</f>
        <v/>
      </c>
      <c r="D56" s="19" t="n">
        <v>5283</v>
      </c>
      <c r="E56" s="18" t="n">
        <v>531.75049835</v>
      </c>
      <c r="F56" s="20" t="n">
        <v>3.1583034</v>
      </c>
      <c r="G56" s="18" t="n">
        <v>520.2430576</v>
      </c>
      <c r="H56" s="20" t="n">
        <v>3.07093654</v>
      </c>
      <c r="I56" s="18" t="s">
        <v>481</v>
      </c>
      <c r="J56" s="20" t="s">
        <v>481</v>
      </c>
      <c r="K56" s="18" t="s">
        <v>481</v>
      </c>
      <c r="L56" s="20" t="s">
        <v>481</v>
      </c>
      <c r="M56" s="18" t="s">
        <v>481</v>
      </c>
      <c r="N56" s="20" t="s">
        <v>481</v>
      </c>
      <c r="O56" s="18" t="s">
        <v>481</v>
      </c>
      <c r="P56" s="20" t="s">
        <v>481</v>
      </c>
      <c r="Q56" s="18" t="n">
        <v>484.18357769</v>
      </c>
      <c r="R56" s="20" t="n">
        <v>13.84959595</v>
      </c>
    </row>
    <row r="57" spans="1:18">
      <c r="A57" s="15" t="s">
        <v>532</v>
      </c>
      <c r="B57" s="17" t="n">
        <v>6513</v>
      </c>
      <c r="C57" s="18">
        <f>(0.0/B57*100)</f>
        <v/>
      </c>
      <c r="D57" s="19" t="n">
        <v>6513</v>
      </c>
      <c r="E57" s="18" t="n">
        <v>409.26112559</v>
      </c>
      <c r="F57" s="20" t="n">
        <v>3.21044707</v>
      </c>
      <c r="G57" s="18" t="n">
        <v>388.80365146</v>
      </c>
      <c r="H57" s="20" t="n">
        <v>3.41487179</v>
      </c>
      <c r="I57" s="18" t="s">
        <v>481</v>
      </c>
      <c r="J57" s="20" t="s">
        <v>481</v>
      </c>
      <c r="K57" s="18" t="s">
        <v>481</v>
      </c>
      <c r="L57" s="20" t="s">
        <v>481</v>
      </c>
      <c r="M57" s="18" t="s">
        <v>481</v>
      </c>
      <c r="N57" s="20" t="s">
        <v>481</v>
      </c>
      <c r="O57" s="18" t="n">
        <v>304.90444564</v>
      </c>
      <c r="P57" s="20" t="n">
        <v>47.7674583</v>
      </c>
      <c r="Q57" s="18" t="n">
        <v>350.23570128</v>
      </c>
      <c r="R57" s="20" t="n">
        <v>11.76750416</v>
      </c>
    </row>
    <row r="58" spans="1:18">
      <c r="A58" s="15" t="s">
        <v>533</v>
      </c>
      <c r="B58" s="17" t="n">
        <v>7267</v>
      </c>
      <c r="C58" s="18">
        <f>(10.0/B58*100)</f>
        <v/>
      </c>
      <c r="D58" s="19" t="n">
        <v>7257</v>
      </c>
      <c r="E58" s="18" t="n">
        <v>420.98120729</v>
      </c>
      <c r="F58" s="20" t="n">
        <v>3.67969372</v>
      </c>
      <c r="G58" s="18" t="n">
        <v>407.8669421</v>
      </c>
      <c r="H58" s="20" t="n">
        <v>3.0830224</v>
      </c>
      <c r="I58" s="18" t="s">
        <v>481</v>
      </c>
      <c r="J58" s="20" t="s">
        <v>481</v>
      </c>
      <c r="K58" s="18" t="s">
        <v>481</v>
      </c>
      <c r="L58" s="20" t="s">
        <v>481</v>
      </c>
      <c r="M58" s="18" t="s">
        <v>481</v>
      </c>
      <c r="N58" s="20" t="s">
        <v>481</v>
      </c>
      <c r="O58" s="18" t="n">
        <v>283.71558575</v>
      </c>
      <c r="P58" s="20" t="n">
        <v>21.72019069</v>
      </c>
      <c r="Q58" s="18" t="n">
        <v>345.24211977</v>
      </c>
      <c r="R58" s="20" t="n">
        <v>8.912752469999999</v>
      </c>
    </row>
    <row r="59" spans="1:18">
      <c r="A59" s="15" t="s">
        <v>534</v>
      </c>
      <c r="B59" s="17" t="n">
        <v>4826</v>
      </c>
      <c r="C59" s="18">
        <f>(26.0/B59*100)</f>
        <v/>
      </c>
      <c r="D59" s="19" t="n">
        <v>4800</v>
      </c>
      <c r="E59" s="18" t="n">
        <v>354.30070585</v>
      </c>
      <c r="F59" s="20" t="n">
        <v>2.0085864</v>
      </c>
      <c r="G59" s="18" t="n">
        <v>346.89387604</v>
      </c>
      <c r="H59" s="20" t="n">
        <v>2.49384186</v>
      </c>
      <c r="I59" s="18" t="s">
        <v>481</v>
      </c>
      <c r="J59" s="20" t="s">
        <v>481</v>
      </c>
      <c r="K59" s="18" t="s">
        <v>481</v>
      </c>
      <c r="L59" s="20" t="s">
        <v>481</v>
      </c>
      <c r="M59" s="18" t="s">
        <v>481</v>
      </c>
      <c r="N59" s="20" t="s">
        <v>481</v>
      </c>
      <c r="O59" s="18" t="n">
        <v>261.61005635</v>
      </c>
      <c r="P59" s="20" t="n">
        <v>23.56519942</v>
      </c>
      <c r="Q59" s="18" t="n">
        <v>267.01537095</v>
      </c>
      <c r="R59" s="20" t="n">
        <v>6.81256349</v>
      </c>
    </row>
    <row r="60" spans="1:18">
      <c r="A60" s="15" t="s">
        <v>535</v>
      </c>
      <c r="B60" s="17" t="n">
        <v>4546</v>
      </c>
      <c r="C60" s="18">
        <f>(15.0/B60*100)</f>
        <v/>
      </c>
      <c r="D60" s="19" t="n">
        <v>4531</v>
      </c>
      <c r="E60" s="18" t="n">
        <v>356.73981967</v>
      </c>
      <c r="F60" s="20" t="n">
        <v>5.53543356</v>
      </c>
      <c r="G60" s="18" t="n">
        <v>337.86666236</v>
      </c>
      <c r="H60" s="20" t="n">
        <v>5.0809325</v>
      </c>
      <c r="I60" s="18" t="s">
        <v>481</v>
      </c>
      <c r="J60" s="20" t="s">
        <v>481</v>
      </c>
      <c r="K60" s="18" t="s">
        <v>481</v>
      </c>
      <c r="L60" s="20" t="s">
        <v>481</v>
      </c>
      <c r="M60" s="18" t="s">
        <v>481</v>
      </c>
      <c r="N60" s="20" t="s">
        <v>481</v>
      </c>
      <c r="O60" s="18" t="n">
        <v>193.11138073</v>
      </c>
      <c r="P60" s="20" t="n">
        <v>73.72401719</v>
      </c>
      <c r="Q60" s="18" t="n">
        <v>291.98569405</v>
      </c>
      <c r="R60" s="20" t="n">
        <v>11.83902758</v>
      </c>
    </row>
    <row r="61" spans="1:18">
      <c r="A61" s="15" t="s">
        <v>536</v>
      </c>
      <c r="B61" s="17" t="n">
        <v>6525</v>
      </c>
      <c r="C61" s="18">
        <f>(135.0/B61*100)</f>
        <v/>
      </c>
      <c r="D61" s="19" t="n">
        <v>6390</v>
      </c>
      <c r="E61" s="18" t="n">
        <v>488.68276374</v>
      </c>
      <c r="F61" s="20" t="n">
        <v>3.24407514</v>
      </c>
      <c r="G61" s="18" t="n">
        <v>457.77044192</v>
      </c>
      <c r="H61" s="20" t="n">
        <v>2.73546354</v>
      </c>
      <c r="I61" s="18" t="s">
        <v>481</v>
      </c>
      <c r="J61" s="20" t="s">
        <v>481</v>
      </c>
      <c r="K61" s="18" t="s">
        <v>481</v>
      </c>
      <c r="L61" s="20" t="s">
        <v>481</v>
      </c>
      <c r="M61" s="18" t="s">
        <v>481</v>
      </c>
      <c r="N61" s="20" t="s">
        <v>481</v>
      </c>
      <c r="O61" s="18" t="s">
        <v>481</v>
      </c>
      <c r="P61" s="20" t="s">
        <v>481</v>
      </c>
      <c r="Q61" s="18" t="n">
        <v>380.1309571</v>
      </c>
      <c r="R61" s="20" t="n">
        <v>9.359816820000001</v>
      </c>
    </row>
    <row r="62" spans="1:18">
      <c r="A62" s="15" t="s">
        <v>537</v>
      </c>
      <c r="B62" s="17" t="n">
        <v>4476</v>
      </c>
      <c r="C62" s="18">
        <f>(3.0/B62*100)</f>
        <v/>
      </c>
      <c r="D62" s="19" t="n">
        <v>4473</v>
      </c>
      <c r="E62" s="18" t="n">
        <v>514.59031995</v>
      </c>
      <c r="F62" s="20" t="n">
        <v>1.75739182</v>
      </c>
      <c r="G62" s="18" t="n">
        <v>500.69995071</v>
      </c>
      <c r="H62" s="20" t="n">
        <v>2.03174519</v>
      </c>
      <c r="I62" s="18" t="s">
        <v>481</v>
      </c>
      <c r="J62" s="20" t="s">
        <v>481</v>
      </c>
      <c r="K62" s="18" t="s">
        <v>481</v>
      </c>
      <c r="L62" s="20" t="s">
        <v>481</v>
      </c>
      <c r="M62" s="18" t="s">
        <v>481</v>
      </c>
      <c r="N62" s="20" t="s">
        <v>481</v>
      </c>
      <c r="O62" s="18" t="s">
        <v>481</v>
      </c>
      <c r="P62" s="20" t="s">
        <v>481</v>
      </c>
      <c r="Q62" s="18" t="n">
        <v>418.08762092</v>
      </c>
      <c r="R62" s="20" t="n">
        <v>20.95553921</v>
      </c>
    </row>
    <row r="63" spans="1:18">
      <c r="A63" s="15" t="s">
        <v>538</v>
      </c>
      <c r="B63" s="17" t="n">
        <v>5324</v>
      </c>
      <c r="C63" s="18">
        <f>(13.0/B63*100)</f>
        <v/>
      </c>
      <c r="D63" s="19" t="n">
        <v>5311</v>
      </c>
      <c r="E63" s="18" t="n">
        <v>360.5558514</v>
      </c>
      <c r="F63" s="20" t="n">
        <v>1.73631368</v>
      </c>
      <c r="G63" s="18" t="n">
        <v>350.34713488</v>
      </c>
      <c r="H63" s="20" t="n">
        <v>2.68436149</v>
      </c>
      <c r="I63" s="18" t="s">
        <v>481</v>
      </c>
      <c r="J63" s="20" t="s">
        <v>481</v>
      </c>
      <c r="K63" s="18" t="s">
        <v>481</v>
      </c>
      <c r="L63" s="20" t="s">
        <v>481</v>
      </c>
      <c r="M63" s="18" t="n">
        <v>363.3760879</v>
      </c>
      <c r="N63" s="20" t="n">
        <v>31.94952047</v>
      </c>
      <c r="O63" s="18" t="n">
        <v>303.60495135</v>
      </c>
      <c r="P63" s="20" t="n">
        <v>69.36405243</v>
      </c>
      <c r="Q63" s="18" t="n">
        <v>290.19294419</v>
      </c>
      <c r="R63" s="20" t="n">
        <v>6.36485266</v>
      </c>
    </row>
    <row r="64" spans="1:18">
      <c r="A64" s="15" t="s">
        <v>539</v>
      </c>
      <c r="B64" s="17" t="n">
        <v>3634</v>
      </c>
      <c r="C64" s="18">
        <f>(3.0/B64*100)</f>
        <v/>
      </c>
      <c r="D64" s="19" t="n">
        <v>3631</v>
      </c>
      <c r="E64" s="18" t="n">
        <v>460.2361568</v>
      </c>
      <c r="F64" s="20" t="n">
        <v>2.25190739</v>
      </c>
      <c r="G64" s="18" t="n">
        <v>426.86253634</v>
      </c>
      <c r="H64" s="20" t="n">
        <v>3.55405941</v>
      </c>
      <c r="I64" s="18" t="s">
        <v>481</v>
      </c>
      <c r="J64" s="20" t="s">
        <v>481</v>
      </c>
      <c r="K64" s="18" t="s">
        <v>481</v>
      </c>
      <c r="L64" s="20" t="s">
        <v>481</v>
      </c>
      <c r="M64" s="18" t="s">
        <v>481</v>
      </c>
      <c r="N64" s="20" t="s">
        <v>481</v>
      </c>
      <c r="O64" s="18" t="n">
        <v>319.4503</v>
      </c>
      <c r="P64" s="20" t="n">
        <v>19.6672448</v>
      </c>
      <c r="Q64" s="18" t="n">
        <v>311.32151728</v>
      </c>
      <c r="R64" s="20" t="n">
        <v>18.87141795</v>
      </c>
    </row>
    <row r="65" spans="1:18">
      <c r="A65" s="15" t="s">
        <v>540</v>
      </c>
      <c r="B65" s="17" t="n">
        <v>5325</v>
      </c>
      <c r="C65" s="18">
        <f>(14.0/B65*100)</f>
        <v/>
      </c>
      <c r="D65" s="19" t="n">
        <v>5311</v>
      </c>
      <c r="E65" s="18" t="n">
        <v>433.01029871</v>
      </c>
      <c r="F65" s="20" t="n">
        <v>3.19632629</v>
      </c>
      <c r="G65" s="18" t="n">
        <v>402.43254982</v>
      </c>
      <c r="H65" s="20" t="n">
        <v>2.79772899</v>
      </c>
      <c r="I65" s="18" t="s">
        <v>481</v>
      </c>
      <c r="J65" s="20" t="s">
        <v>481</v>
      </c>
      <c r="K65" s="18" t="s">
        <v>481</v>
      </c>
      <c r="L65" s="20" t="s">
        <v>481</v>
      </c>
      <c r="M65" s="18" t="n">
        <v>294.80461436</v>
      </c>
      <c r="N65" s="20" t="n">
        <v>47.11285436</v>
      </c>
      <c r="O65" s="18" t="s">
        <v>481</v>
      </c>
      <c r="P65" s="20" t="s">
        <v>481</v>
      </c>
      <c r="Q65" s="18" t="n">
        <v>340.55095667</v>
      </c>
      <c r="R65" s="20" t="n">
        <v>8.35489463</v>
      </c>
    </row>
    <row r="66" spans="1:18">
      <c r="A66" s="15" t="s">
        <v>541</v>
      </c>
      <c r="B66" s="17" t="n">
        <v>5665</v>
      </c>
      <c r="C66" s="18">
        <f>(74.0/B66*100)</f>
        <v/>
      </c>
      <c r="D66" s="19" t="n">
        <v>5591</v>
      </c>
      <c r="E66" s="18" t="n">
        <v>440.46009468</v>
      </c>
      <c r="F66" s="20" t="n">
        <v>1.96102021</v>
      </c>
      <c r="G66" s="18" t="n">
        <v>415.37110158</v>
      </c>
      <c r="H66" s="20" t="n">
        <v>2.81618025</v>
      </c>
      <c r="I66" s="18" t="s">
        <v>481</v>
      </c>
      <c r="J66" s="20" t="s">
        <v>481</v>
      </c>
      <c r="K66" s="18" t="s">
        <v>481</v>
      </c>
      <c r="L66" s="20" t="s">
        <v>481</v>
      </c>
      <c r="M66" s="18" t="s">
        <v>481</v>
      </c>
      <c r="N66" s="20" t="s">
        <v>481</v>
      </c>
      <c r="O66" s="18" t="s">
        <v>481</v>
      </c>
      <c r="P66" s="20" t="s">
        <v>481</v>
      </c>
      <c r="Q66" s="18" t="n">
        <v>343.54387592</v>
      </c>
      <c r="R66" s="20" t="n">
        <v>5.37142275</v>
      </c>
    </row>
    <row r="67" spans="1:18">
      <c r="A67" s="15" t="s">
        <v>542</v>
      </c>
      <c r="B67" s="17" t="n">
        <v>6971</v>
      </c>
      <c r="C67" s="18">
        <f>(21.0/B67*100)</f>
        <v/>
      </c>
      <c r="D67" s="19" t="n">
        <v>6950</v>
      </c>
      <c r="E67" s="18" t="n">
        <v>407.87821217</v>
      </c>
      <c r="F67" s="20" t="n">
        <v>3.5075125</v>
      </c>
      <c r="G67" s="18" t="n">
        <v>391.69404642</v>
      </c>
      <c r="H67" s="20" t="n">
        <v>2.83781327</v>
      </c>
      <c r="I67" s="18" t="s">
        <v>481</v>
      </c>
      <c r="J67" s="20" t="s">
        <v>481</v>
      </c>
      <c r="K67" s="18" t="s">
        <v>481</v>
      </c>
      <c r="L67" s="20" t="s">
        <v>481</v>
      </c>
      <c r="M67" s="18" t="s">
        <v>481</v>
      </c>
      <c r="N67" s="20" t="s">
        <v>481</v>
      </c>
      <c r="O67" s="18" t="s">
        <v>481</v>
      </c>
      <c r="P67" s="20" t="s">
        <v>481</v>
      </c>
      <c r="Q67" s="18" t="n">
        <v>318.39475649</v>
      </c>
      <c r="R67" s="20" t="n">
        <v>11.45854766</v>
      </c>
    </row>
    <row r="68" spans="1:18">
      <c r="A68" s="15" t="s">
        <v>543</v>
      </c>
      <c r="B68" s="17" t="n">
        <v>12083</v>
      </c>
      <c r="C68" s="18">
        <f>(27.0/B68*100)</f>
        <v/>
      </c>
      <c r="D68" s="19" t="n">
        <v>12056</v>
      </c>
      <c r="E68" s="18" t="n">
        <v>415.88944635</v>
      </c>
      <c r="F68" s="20" t="n">
        <v>1.64364938</v>
      </c>
      <c r="G68" s="18" t="n">
        <v>396.17182633</v>
      </c>
      <c r="H68" s="20" t="n">
        <v>1.77656583</v>
      </c>
      <c r="I68" s="18" t="s">
        <v>481</v>
      </c>
      <c r="J68" s="20" t="s">
        <v>481</v>
      </c>
      <c r="K68" s="18" t="s">
        <v>481</v>
      </c>
      <c r="L68" s="20" t="s">
        <v>481</v>
      </c>
      <c r="M68" s="18" t="s">
        <v>481</v>
      </c>
      <c r="N68" s="20" t="s">
        <v>481</v>
      </c>
      <c r="O68" s="18" t="s">
        <v>481</v>
      </c>
      <c r="P68" s="20" t="s">
        <v>481</v>
      </c>
      <c r="Q68" s="18" t="n">
        <v>311.36909721</v>
      </c>
      <c r="R68" s="20" t="n">
        <v>4.95513636</v>
      </c>
    </row>
    <row r="69" spans="1:18">
      <c r="A69" s="15" t="s">
        <v>544</v>
      </c>
      <c r="B69" s="17" t="n">
        <v>4876</v>
      </c>
      <c r="C69" s="18">
        <f>(0.0/B69*100)</f>
        <v/>
      </c>
      <c r="D69" s="19" t="n">
        <v>4876</v>
      </c>
      <c r="E69" s="18" t="n">
        <v>448.76236054</v>
      </c>
      <c r="F69" s="20" t="n">
        <v>4.61642585</v>
      </c>
      <c r="G69" s="18" t="n">
        <v>412.68061026</v>
      </c>
      <c r="H69" s="20" t="n">
        <v>4.13217166</v>
      </c>
      <c r="I69" s="18" t="s">
        <v>481</v>
      </c>
      <c r="J69" s="20" t="s">
        <v>481</v>
      </c>
      <c r="K69" s="18" t="s">
        <v>481</v>
      </c>
      <c r="L69" s="20" t="s">
        <v>481</v>
      </c>
      <c r="M69" s="18" t="s">
        <v>481</v>
      </c>
      <c r="N69" s="20" t="s">
        <v>481</v>
      </c>
      <c r="O69" s="18" t="s">
        <v>481</v>
      </c>
      <c r="P69" s="20" t="s">
        <v>481</v>
      </c>
      <c r="Q69" s="18" t="n">
        <v>284.97280503</v>
      </c>
      <c r="R69" s="20" t="n">
        <v>17.13245956</v>
      </c>
    </row>
    <row r="70" spans="1:18">
      <c r="A70" s="15" t="s">
        <v>545</v>
      </c>
      <c r="B70" s="17" t="n">
        <v>6036</v>
      </c>
      <c r="C70" s="18">
        <f>(223.0/B70*100)</f>
        <v/>
      </c>
      <c r="D70" s="19" t="n">
        <v>5813</v>
      </c>
      <c r="E70" s="18" t="n">
        <v>509.66392172</v>
      </c>
      <c r="F70" s="20" t="n">
        <v>3.26136414</v>
      </c>
      <c r="G70" s="18" t="n">
        <v>485.51868653</v>
      </c>
      <c r="H70" s="20" t="n">
        <v>3.52360037</v>
      </c>
      <c r="I70" s="18" t="s">
        <v>481</v>
      </c>
      <c r="J70" s="20" t="s">
        <v>481</v>
      </c>
      <c r="K70" s="18" t="s">
        <v>481</v>
      </c>
      <c r="L70" s="20" t="s">
        <v>481</v>
      </c>
      <c r="M70" s="18" t="s">
        <v>481</v>
      </c>
      <c r="N70" s="20" t="s">
        <v>481</v>
      </c>
      <c r="O70" s="18" t="s">
        <v>481</v>
      </c>
      <c r="P70" s="20" t="s">
        <v>481</v>
      </c>
      <c r="Q70" s="18" t="n">
        <v>425.80650098</v>
      </c>
      <c r="R70" s="20" t="n">
        <v>8.698105809999999</v>
      </c>
    </row>
    <row r="71" spans="1:18">
      <c r="A71" s="15" t="s">
        <v>546</v>
      </c>
      <c r="B71" s="17" t="n">
        <v>6115</v>
      </c>
      <c r="C71" s="18">
        <f>(17.0/B71*100)</f>
        <v/>
      </c>
      <c r="D71" s="19" t="n">
        <v>6098</v>
      </c>
      <c r="E71" s="18" t="n">
        <v>540.87382479</v>
      </c>
      <c r="F71" s="20" t="n">
        <v>2.17658005</v>
      </c>
      <c r="G71" s="18" t="n">
        <v>527.28874779</v>
      </c>
      <c r="H71" s="20" t="n">
        <v>2.76962619</v>
      </c>
      <c r="I71" s="18" t="s">
        <v>481</v>
      </c>
      <c r="J71" s="20" t="s">
        <v>481</v>
      </c>
      <c r="K71" s="18" t="s">
        <v>481</v>
      </c>
      <c r="L71" s="20" t="s">
        <v>481</v>
      </c>
      <c r="M71" s="18" t="s">
        <v>481</v>
      </c>
      <c r="N71" s="20" t="s">
        <v>481</v>
      </c>
      <c r="O71" s="18" t="s">
        <v>481</v>
      </c>
      <c r="P71" s="20" t="s">
        <v>481</v>
      </c>
      <c r="Q71" s="18" t="n">
        <v>490.55072402</v>
      </c>
      <c r="R71" s="20" t="n">
        <v>19.16045622</v>
      </c>
    </row>
    <row r="72" spans="1:18">
      <c r="A72" s="15" t="s">
        <v>547</v>
      </c>
      <c r="B72" s="17" t="n">
        <v>7708</v>
      </c>
      <c r="C72" s="18">
        <f>(5.0/B72*100)</f>
        <v/>
      </c>
      <c r="D72" s="19" t="n">
        <v>7703</v>
      </c>
      <c r="E72" s="18" t="n">
        <v>510.01227116</v>
      </c>
      <c r="F72" s="20" t="n">
        <v>2.70201152</v>
      </c>
      <c r="G72" s="18" t="n">
        <v>476.65179652</v>
      </c>
      <c r="H72" s="20" t="n">
        <v>3.10605825</v>
      </c>
      <c r="I72" s="18" t="s">
        <v>481</v>
      </c>
      <c r="J72" s="20" t="s">
        <v>481</v>
      </c>
      <c r="K72" s="18" t="s">
        <v>481</v>
      </c>
      <c r="L72" s="20" t="s">
        <v>481</v>
      </c>
      <c r="M72" s="18" t="s">
        <v>481</v>
      </c>
      <c r="N72" s="20" t="s">
        <v>481</v>
      </c>
      <c r="O72" s="18" t="s">
        <v>481</v>
      </c>
      <c r="P72" s="20" t="s">
        <v>481</v>
      </c>
      <c r="Q72" s="18" t="n">
        <v>441.79156495</v>
      </c>
      <c r="R72" s="20" t="n">
        <v>21.10662829</v>
      </c>
    </row>
    <row r="73" spans="1:18">
      <c r="A73" s="15" t="s">
        <v>548</v>
      </c>
      <c r="B73" s="17" t="n">
        <v>8249</v>
      </c>
      <c r="C73" s="18">
        <f>(143.0/B73*100)</f>
        <v/>
      </c>
      <c r="D73" s="19" t="n">
        <v>8106</v>
      </c>
      <c r="E73" s="18" t="n">
        <v>414.95411095</v>
      </c>
      <c r="F73" s="20" t="n">
        <v>3.6414274</v>
      </c>
      <c r="G73" s="18" t="n">
        <v>402.79187124</v>
      </c>
      <c r="H73" s="20" t="n">
        <v>3.65883285</v>
      </c>
      <c r="I73" s="18" t="s">
        <v>481</v>
      </c>
      <c r="J73" s="20" t="s">
        <v>481</v>
      </c>
      <c r="K73" s="18" t="s">
        <v>481</v>
      </c>
      <c r="L73" s="20" t="s">
        <v>481</v>
      </c>
      <c r="M73" s="18" t="s">
        <v>481</v>
      </c>
      <c r="N73" s="20" t="s">
        <v>481</v>
      </c>
      <c r="O73" s="18" t="s">
        <v>481</v>
      </c>
      <c r="P73" s="20" t="s">
        <v>481</v>
      </c>
      <c r="Q73" s="18" t="n">
        <v>361.77057613</v>
      </c>
      <c r="R73" s="20" t="n">
        <v>13.95146339</v>
      </c>
    </row>
    <row r="74" spans="1:18">
      <c r="A74" s="15" t="s">
        <v>549</v>
      </c>
      <c r="B74" s="17" t="n">
        <v>4692</v>
      </c>
      <c r="C74" s="18">
        <f>(82.0/B74*100)</f>
        <v/>
      </c>
      <c r="D74" s="19" t="n">
        <v>4610</v>
      </c>
      <c r="E74" s="18" t="n">
        <v>435.14208915</v>
      </c>
      <c r="F74" s="20" t="n">
        <v>1.97974106</v>
      </c>
      <c r="G74" s="18" t="n">
        <v>422.63324183</v>
      </c>
      <c r="H74" s="20" t="n">
        <v>3.12504747</v>
      </c>
      <c r="I74" s="18" t="s">
        <v>481</v>
      </c>
      <c r="J74" s="20" t="s">
        <v>481</v>
      </c>
      <c r="K74" s="18" t="s">
        <v>481</v>
      </c>
      <c r="L74" s="20" t="s">
        <v>481</v>
      </c>
      <c r="M74" s="18" t="s">
        <v>481</v>
      </c>
      <c r="N74" s="20" t="s">
        <v>481</v>
      </c>
      <c r="O74" s="18" t="n">
        <v>343.57131989</v>
      </c>
      <c r="P74" s="20" t="n">
        <v>40.37726091</v>
      </c>
      <c r="Q74" s="18" t="n">
        <v>344.99180437</v>
      </c>
      <c r="R74" s="20" t="n">
        <v>10.51037204</v>
      </c>
    </row>
    <row r="75" spans="1:18">
      <c r="A75" s="15" t="s">
        <v>550</v>
      </c>
      <c r="B75" s="17" t="n">
        <v>5375</v>
      </c>
      <c r="C75" s="18">
        <f>(196.0/B75*100)</f>
        <v/>
      </c>
      <c r="D75" s="19" t="n">
        <v>5179</v>
      </c>
      <c r="E75" s="18" t="n">
        <v>377.34278295</v>
      </c>
      <c r="F75" s="20" t="n">
        <v>3.46481918</v>
      </c>
      <c r="G75" s="18" t="n">
        <v>353.56589936</v>
      </c>
      <c r="H75" s="20" t="n">
        <v>3.39121174</v>
      </c>
      <c r="I75" s="18" t="s">
        <v>481</v>
      </c>
      <c r="J75" s="20" t="s">
        <v>481</v>
      </c>
      <c r="K75" s="18" t="s">
        <v>481</v>
      </c>
      <c r="L75" s="20" t="s">
        <v>481</v>
      </c>
      <c r="M75" s="18" t="s">
        <v>481</v>
      </c>
      <c r="N75" s="20" t="s">
        <v>481</v>
      </c>
      <c r="O75" s="18" t="s">
        <v>481</v>
      </c>
      <c r="P75" s="20" t="s">
        <v>481</v>
      </c>
      <c r="Q75" s="18" t="n">
        <v>320.78377339</v>
      </c>
      <c r="R75" s="20" t="n">
        <v>7.8228399</v>
      </c>
    </row>
    <row r="76" spans="1:18">
      <c r="A76" s="15" t="s">
        <v>551</v>
      </c>
      <c r="B76" s="17" t="n">
        <v>14167</v>
      </c>
      <c r="C76" s="18">
        <f>(227.0/B76*100)</f>
        <v/>
      </c>
      <c r="D76" s="19" t="n">
        <v>13940</v>
      </c>
      <c r="E76" s="18" t="n">
        <v>446.8548416</v>
      </c>
      <c r="F76" s="20" t="n">
        <v>3.53266235</v>
      </c>
      <c r="G76" s="18" t="n">
        <v>425.71621328</v>
      </c>
      <c r="H76" s="20" t="n">
        <v>3.00626215</v>
      </c>
      <c r="I76" s="18" t="s">
        <v>481</v>
      </c>
      <c r="J76" s="20" t="s">
        <v>481</v>
      </c>
      <c r="K76" s="18" t="s">
        <v>481</v>
      </c>
      <c r="L76" s="20" t="s">
        <v>481</v>
      </c>
      <c r="M76" s="18" t="s">
        <v>481</v>
      </c>
      <c r="N76" s="20" t="s">
        <v>481</v>
      </c>
      <c r="O76" s="18" t="s">
        <v>481</v>
      </c>
      <c r="P76" s="20" t="s">
        <v>481</v>
      </c>
      <c r="Q76" s="18" t="n">
        <v>368.58817326</v>
      </c>
      <c r="R76" s="20" t="n">
        <v>7.57857618</v>
      </c>
    </row>
    <row r="77" spans="1:18">
      <c r="A77" s="15" t="s">
        <v>552</v>
      </c>
      <c r="B77" s="17" t="n">
        <v>6062</v>
      </c>
      <c r="C77" s="18">
        <f>(82.0/B77*100)</f>
        <v/>
      </c>
      <c r="D77" s="19" t="n">
        <v>5980</v>
      </c>
      <c r="E77" s="18" t="n">
        <v>452.89259079</v>
      </c>
      <c r="F77" s="20" t="n">
        <v>3.1608621</v>
      </c>
      <c r="G77" s="18" t="n">
        <v>433.80992761</v>
      </c>
      <c r="H77" s="20" t="n">
        <v>2.9379804</v>
      </c>
      <c r="I77" s="18" t="s">
        <v>481</v>
      </c>
      <c r="J77" s="20" t="s">
        <v>481</v>
      </c>
      <c r="K77" s="18" t="s">
        <v>481</v>
      </c>
      <c r="L77" s="20" t="s">
        <v>481</v>
      </c>
      <c r="M77" s="18" t="s">
        <v>481</v>
      </c>
      <c r="N77" s="20" t="s">
        <v>481</v>
      </c>
      <c r="O77" s="18" t="s">
        <v>481</v>
      </c>
      <c r="P77" s="20" t="s">
        <v>481</v>
      </c>
      <c r="Q77" s="18" t="n">
        <v>364.35961124</v>
      </c>
      <c r="R77" s="20" t="n">
        <v>4.88322356</v>
      </c>
    </row>
    <row r="78" spans="1:18">
      <c r="A78" s="15" t="s">
        <v>553</v>
      </c>
      <c r="B78" s="17" t="n">
        <v>5826</v>
      </c>
      <c r="C78" s="18">
        <f>(0.0/B78*100)</f>
        <v/>
      </c>
      <c r="D78" s="19" t="n">
        <v>5826</v>
      </c>
      <c r="E78" s="18" t="n">
        <v>501.01339718</v>
      </c>
      <c r="F78" s="20" t="n">
        <v>4.73849019</v>
      </c>
      <c r="G78" s="18" t="n">
        <v>480.89333944</v>
      </c>
      <c r="H78" s="20" t="n">
        <v>3.56499767</v>
      </c>
      <c r="I78" s="18" t="s">
        <v>481</v>
      </c>
      <c r="J78" s="20" t="s">
        <v>481</v>
      </c>
      <c r="K78" s="18" t="s">
        <v>481</v>
      </c>
      <c r="L78" s="20" t="s">
        <v>481</v>
      </c>
      <c r="M78" s="18" t="s">
        <v>481</v>
      </c>
      <c r="N78" s="20" t="s">
        <v>481</v>
      </c>
      <c r="O78" s="18" t="n">
        <v>408.2482</v>
      </c>
      <c r="P78" s="20" t="n">
        <v>31.23570573</v>
      </c>
      <c r="Q78" s="18" t="n">
        <v>434.68127802</v>
      </c>
      <c r="R78" s="20" t="n">
        <v>13.19169757</v>
      </c>
    </row>
    <row customHeight="1" ht="25" r="79" spans="1:18">
      <c r="A79" s="15" t="s">
        <v>554</v>
      </c>
      <c r="B79" s="17" t="n">
        <v>1657</v>
      </c>
      <c r="C79" s="18">
        <f>(41.0/B79*100)</f>
        <v/>
      </c>
      <c r="D79" s="19" t="n">
        <v>1616</v>
      </c>
      <c r="E79" s="18" t="n">
        <v>489.26178537</v>
      </c>
      <c r="F79" s="20" t="n">
        <v>8.199610330000001</v>
      </c>
      <c r="G79" s="18" t="n">
        <v>457.49675163</v>
      </c>
      <c r="H79" s="20" t="n">
        <v>7.95574162</v>
      </c>
      <c r="I79" s="18" t="s">
        <v>481</v>
      </c>
      <c r="J79" s="20" t="s">
        <v>481</v>
      </c>
      <c r="K79" s="18" t="s">
        <v>481</v>
      </c>
      <c r="L79" s="20" t="s">
        <v>481</v>
      </c>
      <c r="M79" s="18" t="s">
        <v>481</v>
      </c>
      <c r="N79" s="20" t="s">
        <v>481</v>
      </c>
      <c r="O79" s="18" t="s">
        <v>481</v>
      </c>
      <c r="P79" s="20" t="s">
        <v>481</v>
      </c>
      <c r="Q79" s="18" t="n">
        <v>413.91321866</v>
      </c>
      <c r="R79" s="20" t="n">
        <v>33.81723231</v>
      </c>
    </row>
    <row r="80" spans="1:18">
      <c r="A80" s="15" t="s">
        <v>555</v>
      </c>
      <c r="B80" s="17" t="n">
        <v>7841</v>
      </c>
      <c r="C80" s="18">
        <f>(0.0/B80*100)</f>
        <v/>
      </c>
      <c r="D80" s="19" t="n">
        <v>7841</v>
      </c>
      <c r="E80" s="18" t="n">
        <v>433.85475622</v>
      </c>
      <c r="F80" s="20" t="n">
        <v>3.80584054</v>
      </c>
      <c r="G80" s="18" t="n">
        <v>419.00853694</v>
      </c>
      <c r="H80" s="20" t="n">
        <v>4.2872756</v>
      </c>
      <c r="I80" s="18" t="s">
        <v>481</v>
      </c>
      <c r="J80" s="20" t="s">
        <v>481</v>
      </c>
      <c r="K80" s="18" t="s">
        <v>481</v>
      </c>
      <c r="L80" s="20" t="s">
        <v>481</v>
      </c>
      <c r="M80" s="18" t="s">
        <v>481</v>
      </c>
      <c r="N80" s="20" t="s">
        <v>481</v>
      </c>
      <c r="O80" s="18" t="s">
        <v>481</v>
      </c>
      <c r="P80" s="20" t="s">
        <v>481</v>
      </c>
      <c r="Q80" s="18" t="n">
        <v>389.88524138</v>
      </c>
      <c r="R80" s="20" t="n">
        <v>28.40279351</v>
      </c>
    </row>
    <row r="81" spans="1:18">
      <c r="A81" s="23" t="s">
        <v>556</v>
      </c>
      <c r="B81" s="17" t="n">
        <v>8861</v>
      </c>
      <c r="C81" s="18">
        <f>(76.0/B81*100)</f>
        <v/>
      </c>
      <c r="D81" s="19" t="n">
        <v>8785</v>
      </c>
      <c r="E81" s="18" t="n">
        <v>436.7768839</v>
      </c>
      <c r="F81" s="20" t="n">
        <v>3.95290543</v>
      </c>
      <c r="G81" s="18" t="n">
        <v>423.95748435</v>
      </c>
      <c r="H81" s="20" t="n">
        <v>3.58336631</v>
      </c>
      <c r="I81" s="18" t="s">
        <v>481</v>
      </c>
      <c r="J81" s="20" t="s">
        <v>481</v>
      </c>
      <c r="K81" s="18" t="s">
        <v>481</v>
      </c>
      <c r="L81" s="20" t="s">
        <v>481</v>
      </c>
      <c r="M81" s="18" t="s">
        <v>481</v>
      </c>
      <c r="N81" s="20" t="s">
        <v>481</v>
      </c>
      <c r="O81" s="18" t="s">
        <v>481</v>
      </c>
      <c r="P81" s="20" t="s">
        <v>481</v>
      </c>
      <c r="Q81" s="18" t="n">
        <v>369.80719672</v>
      </c>
      <c r="R81" s="20" t="n">
        <v>17.33768178</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621</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489.93792588</v>
      </c>
      <c r="F7" s="20" t="n">
        <v>16.23177297</v>
      </c>
      <c r="G7" s="18" t="n">
        <v>527.37373984</v>
      </c>
      <c r="H7" s="20" t="n">
        <v>4.21503468</v>
      </c>
      <c r="I7" s="18" t="n">
        <v>518.13143875</v>
      </c>
      <c r="J7" s="20" t="n">
        <v>2.6507241</v>
      </c>
      <c r="K7" s="18" t="n">
        <v>494.07258126</v>
      </c>
      <c r="L7" s="20" t="n">
        <v>1.83340858</v>
      </c>
      <c r="M7" s="18" t="s">
        <v>481</v>
      </c>
      <c r="N7" s="20" t="s">
        <v>481</v>
      </c>
      <c r="O7" s="18" t="s">
        <v>481</v>
      </c>
      <c r="P7" s="20" t="s">
        <v>481</v>
      </c>
      <c r="Q7" s="18" t="s">
        <v>481</v>
      </c>
      <c r="R7" s="20" t="s">
        <v>481</v>
      </c>
      <c r="S7" s="18" t="s">
        <v>481</v>
      </c>
      <c r="T7" s="20" t="s">
        <v>481</v>
      </c>
      <c r="U7" s="18" t="n">
        <v>428.86204424</v>
      </c>
      <c r="V7" s="20" t="n">
        <v>10.71008211</v>
      </c>
    </row>
    <row r="8" spans="1:22">
      <c r="A8" s="15" t="s">
        <v>483</v>
      </c>
      <c r="B8" s="17" t="n">
        <v>7007</v>
      </c>
      <c r="C8" s="18">
        <f>(20.0/B8*100)</f>
        <v/>
      </c>
      <c r="D8" s="19" t="n">
        <v>6987</v>
      </c>
      <c r="E8" s="18" t="n">
        <v>511.44153661</v>
      </c>
      <c r="F8" s="20" t="n">
        <v>14.19716609</v>
      </c>
      <c r="G8" s="18" t="n">
        <v>502.08006608</v>
      </c>
      <c r="H8" s="20" t="n">
        <v>4.9530043</v>
      </c>
      <c r="I8" s="18" t="n">
        <v>487.33386077</v>
      </c>
      <c r="J8" s="20" t="n">
        <v>3.79679777</v>
      </c>
      <c r="K8" s="18" t="n">
        <v>476.84560839</v>
      </c>
      <c r="L8" s="20" t="n">
        <v>3.39834753</v>
      </c>
      <c r="M8" s="18" t="s">
        <v>481</v>
      </c>
      <c r="N8" s="20" t="s">
        <v>481</v>
      </c>
      <c r="O8" s="18" t="s">
        <v>481</v>
      </c>
      <c r="P8" s="20" t="s">
        <v>481</v>
      </c>
      <c r="Q8" s="18" t="s">
        <v>481</v>
      </c>
      <c r="R8" s="20" t="s">
        <v>481</v>
      </c>
      <c r="S8" s="18" t="s">
        <v>481</v>
      </c>
      <c r="T8" s="20" t="s">
        <v>481</v>
      </c>
      <c r="U8" s="18" t="n">
        <v>417.18869042</v>
      </c>
      <c r="V8" s="20" t="n">
        <v>21.49027788</v>
      </c>
    </row>
    <row r="9" spans="1:22">
      <c r="A9" s="15" t="s">
        <v>484</v>
      </c>
      <c r="B9" s="17" t="n">
        <v>9651</v>
      </c>
      <c r="C9" s="18">
        <f>(77.0/B9*100)</f>
        <v/>
      </c>
      <c r="D9" s="19" t="n">
        <v>9574</v>
      </c>
      <c r="E9" s="18" t="n">
        <v>468.49313991</v>
      </c>
      <c r="F9" s="20" t="n">
        <v>19.97215696</v>
      </c>
      <c r="G9" s="18" t="n">
        <v>519.75327611</v>
      </c>
      <c r="H9" s="20" t="n">
        <v>3.35901469</v>
      </c>
      <c r="I9" s="18" t="n">
        <v>504.20183282</v>
      </c>
      <c r="J9" s="20" t="n">
        <v>2.78383469</v>
      </c>
      <c r="K9" s="18" t="n">
        <v>486.39727046</v>
      </c>
      <c r="L9" s="20" t="n">
        <v>2.99540279</v>
      </c>
      <c r="M9" s="18" t="s">
        <v>481</v>
      </c>
      <c r="N9" s="20" t="s">
        <v>481</v>
      </c>
      <c r="O9" s="18" t="s">
        <v>481</v>
      </c>
      <c r="P9" s="20" t="s">
        <v>481</v>
      </c>
      <c r="Q9" s="18" t="s">
        <v>481</v>
      </c>
      <c r="R9" s="20" t="s">
        <v>481</v>
      </c>
      <c r="S9" s="18" t="s">
        <v>481</v>
      </c>
      <c r="T9" s="20" t="s">
        <v>481</v>
      </c>
      <c r="U9" s="18" t="n">
        <v>411.56427181</v>
      </c>
      <c r="V9" s="20" t="n">
        <v>13.23285542</v>
      </c>
    </row>
    <row r="10" spans="1:22">
      <c r="A10" s="15" t="s">
        <v>485</v>
      </c>
      <c r="B10" s="17" t="n">
        <v>20058</v>
      </c>
      <c r="C10" s="18">
        <f>(521.0/B10*100)</f>
        <v/>
      </c>
      <c r="D10" s="19" t="n">
        <v>19537</v>
      </c>
      <c r="E10" s="18" t="n">
        <v>488.26236172</v>
      </c>
      <c r="F10" s="20" t="n">
        <v>14.87571738</v>
      </c>
      <c r="G10" s="18" t="n">
        <v>547.2604224299999</v>
      </c>
      <c r="H10" s="20" t="n">
        <v>4.37570562</v>
      </c>
      <c r="I10" s="18" t="n">
        <v>539.62487586</v>
      </c>
      <c r="J10" s="20" t="n">
        <v>3.38485504</v>
      </c>
      <c r="K10" s="18" t="n">
        <v>519.41418063</v>
      </c>
      <c r="L10" s="20" t="n">
        <v>2.19472886</v>
      </c>
      <c r="M10" s="18" t="s">
        <v>481</v>
      </c>
      <c r="N10" s="20" t="s">
        <v>481</v>
      </c>
      <c r="O10" s="18" t="s">
        <v>481</v>
      </c>
      <c r="P10" s="20" t="s">
        <v>481</v>
      </c>
      <c r="Q10" s="18" t="s">
        <v>481</v>
      </c>
      <c r="R10" s="20" t="s">
        <v>481</v>
      </c>
      <c r="S10" s="18" t="s">
        <v>481</v>
      </c>
      <c r="T10" s="20" t="s">
        <v>481</v>
      </c>
      <c r="U10" s="18" t="n">
        <v>491.77476013</v>
      </c>
      <c r="V10" s="20" t="n">
        <v>10.99101937</v>
      </c>
    </row>
    <row r="11" spans="1:22">
      <c r="A11" s="15" t="s">
        <v>486</v>
      </c>
      <c r="B11" s="17" t="n">
        <v>7053</v>
      </c>
      <c r="C11" s="18">
        <f>(45.0/B11*100)</f>
        <v/>
      </c>
      <c r="D11" s="19" t="n">
        <v>7008</v>
      </c>
      <c r="E11" s="18" t="n">
        <v>432.38989532</v>
      </c>
      <c r="F11" s="20" t="n">
        <v>15.39578878</v>
      </c>
      <c r="G11" s="18" t="n">
        <v>438.64274915</v>
      </c>
      <c r="H11" s="20" t="n">
        <v>5.21683844</v>
      </c>
      <c r="I11" s="18" t="n">
        <v>453.78918802</v>
      </c>
      <c r="J11" s="20" t="n">
        <v>4.12635642</v>
      </c>
      <c r="K11" s="18" t="n">
        <v>464.14869454</v>
      </c>
      <c r="L11" s="20" t="n">
        <v>2.76383165</v>
      </c>
      <c r="M11" s="18" t="s">
        <v>481</v>
      </c>
      <c r="N11" s="20" t="s">
        <v>481</v>
      </c>
      <c r="O11" s="18" t="s">
        <v>481</v>
      </c>
      <c r="P11" s="20" t="s">
        <v>481</v>
      </c>
      <c r="Q11" s="18" t="s">
        <v>481</v>
      </c>
      <c r="R11" s="20" t="s">
        <v>481</v>
      </c>
      <c r="S11" s="18" t="s">
        <v>481</v>
      </c>
      <c r="T11" s="20" t="s">
        <v>481</v>
      </c>
      <c r="U11" s="18" t="n">
        <v>396.42897578</v>
      </c>
      <c r="V11" s="20" t="n">
        <v>15.66402397</v>
      </c>
    </row>
    <row r="12" spans="1:22">
      <c r="A12" s="15" t="s">
        <v>487</v>
      </c>
      <c r="B12" s="17" t="n">
        <v>6894</v>
      </c>
      <c r="C12" s="18">
        <f>(55.0/B12*100)</f>
        <v/>
      </c>
      <c r="D12" s="19" t="n">
        <v>6839</v>
      </c>
      <c r="E12" s="18" t="n">
        <v>485.72007647</v>
      </c>
      <c r="F12" s="20" t="n">
        <v>27.72648728</v>
      </c>
      <c r="G12" s="18" t="n">
        <v>509.40725224</v>
      </c>
      <c r="H12" s="20" t="n">
        <v>4.32006934</v>
      </c>
      <c r="I12" s="18" t="n">
        <v>482.02236965</v>
      </c>
      <c r="J12" s="20" t="n">
        <v>3.24451843</v>
      </c>
      <c r="K12" s="18" t="n">
        <v>482.19639069</v>
      </c>
      <c r="L12" s="20" t="n">
        <v>2.91709768</v>
      </c>
      <c r="M12" s="18" t="s">
        <v>481</v>
      </c>
      <c r="N12" s="20" t="s">
        <v>481</v>
      </c>
      <c r="O12" s="18" t="s">
        <v>481</v>
      </c>
      <c r="P12" s="20" t="s">
        <v>481</v>
      </c>
      <c r="Q12" s="18" t="s">
        <v>481</v>
      </c>
      <c r="R12" s="20" t="s">
        <v>481</v>
      </c>
      <c r="S12" s="18" t="s">
        <v>481</v>
      </c>
      <c r="T12" s="20" t="s">
        <v>481</v>
      </c>
      <c r="U12" s="18" t="n">
        <v>375.97631966</v>
      </c>
      <c r="V12" s="20" t="n">
        <v>32.58604881</v>
      </c>
    </row>
    <row r="13" spans="1:22">
      <c r="A13" s="15" t="s">
        <v>488</v>
      </c>
      <c r="B13" s="17" t="n">
        <v>7161</v>
      </c>
      <c r="C13" s="18">
        <f>(99.0/B13*100)</f>
        <v/>
      </c>
      <c r="D13" s="19" t="n">
        <v>7062</v>
      </c>
      <c r="E13" s="18" t="n">
        <v>455.45634277</v>
      </c>
      <c r="F13" s="20" t="n">
        <v>26.26084963</v>
      </c>
      <c r="G13" s="18" t="n">
        <v>533.34925043</v>
      </c>
      <c r="H13" s="20" t="n">
        <v>6.03355386</v>
      </c>
      <c r="I13" s="18" t="n">
        <v>506.12573631</v>
      </c>
      <c r="J13" s="20" t="n">
        <v>3.34089359</v>
      </c>
      <c r="K13" s="18" t="n">
        <v>495.29284791</v>
      </c>
      <c r="L13" s="20" t="n">
        <v>2.81677623</v>
      </c>
      <c r="M13" s="18" t="s">
        <v>481</v>
      </c>
      <c r="N13" s="20" t="s">
        <v>481</v>
      </c>
      <c r="O13" s="18" t="s">
        <v>481</v>
      </c>
      <c r="P13" s="20" t="s">
        <v>481</v>
      </c>
      <c r="Q13" s="18" t="s">
        <v>481</v>
      </c>
      <c r="R13" s="20" t="s">
        <v>481</v>
      </c>
      <c r="S13" s="18" t="s">
        <v>481</v>
      </c>
      <c r="T13" s="20" t="s">
        <v>481</v>
      </c>
      <c r="U13" s="18" t="n">
        <v>459.51304248</v>
      </c>
      <c r="V13" s="20" t="n">
        <v>16.03592064</v>
      </c>
    </row>
    <row r="14" spans="1:22">
      <c r="A14" s="15" t="s">
        <v>489</v>
      </c>
      <c r="B14" s="17" t="n">
        <v>5587</v>
      </c>
      <c r="C14" s="18">
        <f>(74.0/B14*100)</f>
        <v/>
      </c>
      <c r="D14" s="19" t="n">
        <v>5513</v>
      </c>
      <c r="E14" s="18" t="n">
        <v>525.18081381</v>
      </c>
      <c r="F14" s="20" t="n">
        <v>17.34586442</v>
      </c>
      <c r="G14" s="18" t="n">
        <v>534.01220366</v>
      </c>
      <c r="H14" s="20" t="n">
        <v>3.89756094</v>
      </c>
      <c r="I14" s="18" t="n">
        <v>518.86016878</v>
      </c>
      <c r="J14" s="20" t="n">
        <v>2.5798911</v>
      </c>
      <c r="K14" s="18" t="n">
        <v>510.03665198</v>
      </c>
      <c r="L14" s="20" t="n">
        <v>3.06041519</v>
      </c>
      <c r="M14" s="18" t="s">
        <v>481</v>
      </c>
      <c r="N14" s="20" t="s">
        <v>481</v>
      </c>
      <c r="O14" s="18" t="s">
        <v>481</v>
      </c>
      <c r="P14" s="20" t="s">
        <v>481</v>
      </c>
      <c r="Q14" s="18" t="s">
        <v>481</v>
      </c>
      <c r="R14" s="20" t="s">
        <v>481</v>
      </c>
      <c r="S14" s="18" t="s">
        <v>481</v>
      </c>
      <c r="T14" s="20" t="s">
        <v>481</v>
      </c>
      <c r="U14" s="18" t="n">
        <v>498.03741168</v>
      </c>
      <c r="V14" s="20" t="n">
        <v>28.29675536</v>
      </c>
    </row>
    <row r="15" spans="1:22">
      <c r="A15" s="15" t="s">
        <v>490</v>
      </c>
      <c r="B15" s="17" t="n">
        <v>5882</v>
      </c>
      <c r="C15" s="18">
        <f>(52.0/B15*100)</f>
        <v/>
      </c>
      <c r="D15" s="19" t="n">
        <v>5830</v>
      </c>
      <c r="E15" s="18" t="n">
        <v>526.61583912</v>
      </c>
      <c r="F15" s="20" t="n">
        <v>8.751403549999999</v>
      </c>
      <c r="G15" s="18" t="n">
        <v>547.59169249</v>
      </c>
      <c r="H15" s="20" t="n">
        <v>5.09635722</v>
      </c>
      <c r="I15" s="18" t="n">
        <v>535.70823424</v>
      </c>
      <c r="J15" s="20" t="n">
        <v>3.27301011</v>
      </c>
      <c r="K15" s="18" t="n">
        <v>515.03927692</v>
      </c>
      <c r="L15" s="20" t="n">
        <v>2.75421993</v>
      </c>
      <c r="M15" s="18" t="s">
        <v>481</v>
      </c>
      <c r="N15" s="20" t="s">
        <v>481</v>
      </c>
      <c r="O15" s="18" t="s">
        <v>481</v>
      </c>
      <c r="P15" s="20" t="s">
        <v>481</v>
      </c>
      <c r="Q15" s="18" t="s">
        <v>481</v>
      </c>
      <c r="R15" s="20" t="s">
        <v>481</v>
      </c>
      <c r="S15" s="18" t="s">
        <v>481</v>
      </c>
      <c r="T15" s="20" t="s">
        <v>481</v>
      </c>
      <c r="U15" s="18" t="n">
        <v>449.92159613</v>
      </c>
      <c r="V15" s="20" t="n">
        <v>17.85486011</v>
      </c>
    </row>
    <row r="16" spans="1:22">
      <c r="A16" s="15" t="s">
        <v>491</v>
      </c>
      <c r="B16" s="17" t="n">
        <v>6108</v>
      </c>
      <c r="C16" s="18">
        <f>(98.0/B16*100)</f>
        <v/>
      </c>
      <c r="D16" s="19" t="n">
        <v>6010</v>
      </c>
      <c r="E16" s="18" t="n">
        <v>536.13687399</v>
      </c>
      <c r="F16" s="20" t="n">
        <v>14.54954477</v>
      </c>
      <c r="G16" s="18" t="n">
        <v>538.35377389</v>
      </c>
      <c r="H16" s="20" t="n">
        <v>4.94801329</v>
      </c>
      <c r="I16" s="18" t="n">
        <v>505.07381858</v>
      </c>
      <c r="J16" s="20" t="n">
        <v>3.61465814</v>
      </c>
      <c r="K16" s="18" t="n">
        <v>480.47294454</v>
      </c>
      <c r="L16" s="20" t="n">
        <v>2.95948731</v>
      </c>
      <c r="M16" s="18" t="s">
        <v>481</v>
      </c>
      <c r="N16" s="20" t="s">
        <v>481</v>
      </c>
      <c r="O16" s="18" t="s">
        <v>481</v>
      </c>
      <c r="P16" s="20" t="s">
        <v>481</v>
      </c>
      <c r="Q16" s="18" t="s">
        <v>481</v>
      </c>
      <c r="R16" s="20" t="s">
        <v>481</v>
      </c>
      <c r="S16" s="18" t="s">
        <v>481</v>
      </c>
      <c r="T16" s="20" t="s">
        <v>481</v>
      </c>
      <c r="U16" s="18" t="n">
        <v>368.92420203</v>
      </c>
      <c r="V16" s="20" t="n">
        <v>17.86371465</v>
      </c>
    </row>
    <row r="17" spans="1:22">
      <c r="A17" s="15" t="s">
        <v>492</v>
      </c>
      <c r="B17" s="17" t="n">
        <v>6504</v>
      </c>
      <c r="C17" s="18">
        <f>(658.0/B17*100)</f>
        <v/>
      </c>
      <c r="D17" s="19" t="n">
        <v>5846</v>
      </c>
      <c r="E17" s="18" t="n">
        <v>520.44446342</v>
      </c>
      <c r="F17" s="20" t="n">
        <v>18.12332413</v>
      </c>
      <c r="G17" s="18" t="n">
        <v>523.78857999</v>
      </c>
      <c r="H17" s="20" t="n">
        <v>5.73359844</v>
      </c>
      <c r="I17" s="18" t="n">
        <v>523.59678335</v>
      </c>
      <c r="J17" s="20" t="n">
        <v>3.64681797</v>
      </c>
      <c r="K17" s="18" t="n">
        <v>508.81563235</v>
      </c>
      <c r="L17" s="20" t="n">
        <v>3.46050735</v>
      </c>
      <c r="M17" s="18" t="s">
        <v>481</v>
      </c>
      <c r="N17" s="20" t="s">
        <v>481</v>
      </c>
      <c r="O17" s="18" t="s">
        <v>481</v>
      </c>
      <c r="P17" s="20" t="s">
        <v>481</v>
      </c>
      <c r="Q17" s="18" t="s">
        <v>481</v>
      </c>
      <c r="R17" s="20" t="s">
        <v>481</v>
      </c>
      <c r="S17" s="18" t="s">
        <v>481</v>
      </c>
      <c r="T17" s="20" t="s">
        <v>481</v>
      </c>
      <c r="U17" s="18" t="n">
        <v>456.89139051</v>
      </c>
      <c r="V17" s="20" t="n">
        <v>16.22609817</v>
      </c>
    </row>
    <row r="18" spans="1:22">
      <c r="A18" s="15" t="s">
        <v>493</v>
      </c>
      <c r="B18" s="17" t="n">
        <v>5532</v>
      </c>
      <c r="C18" s="18">
        <f>(28.0/B18*100)</f>
        <v/>
      </c>
      <c r="D18" s="19" t="n">
        <v>5504</v>
      </c>
      <c r="E18" s="18" t="n">
        <v>405.54773511</v>
      </c>
      <c r="F18" s="20" t="n">
        <v>20.71419942</v>
      </c>
      <c r="G18" s="18" t="n">
        <v>476.00692257</v>
      </c>
      <c r="H18" s="20" t="n">
        <v>6.26983536</v>
      </c>
      <c r="I18" s="18" t="n">
        <v>467.63154424</v>
      </c>
      <c r="J18" s="20" t="n">
        <v>5.2584698</v>
      </c>
      <c r="K18" s="18" t="n">
        <v>466.25992998</v>
      </c>
      <c r="L18" s="20" t="n">
        <v>4.10747417</v>
      </c>
      <c r="M18" s="18" t="s">
        <v>481</v>
      </c>
      <c r="N18" s="20" t="s">
        <v>481</v>
      </c>
      <c r="O18" s="18" t="s">
        <v>481</v>
      </c>
      <c r="P18" s="20" t="s">
        <v>481</v>
      </c>
      <c r="Q18" s="18" t="s">
        <v>481</v>
      </c>
      <c r="R18" s="20" t="s">
        <v>481</v>
      </c>
      <c r="S18" s="18" t="s">
        <v>481</v>
      </c>
      <c r="T18" s="20" t="s">
        <v>481</v>
      </c>
      <c r="U18" s="18" t="n">
        <v>372.16960679</v>
      </c>
      <c r="V18" s="20" t="n">
        <v>27.07287415</v>
      </c>
    </row>
    <row r="19" spans="1:22">
      <c r="A19" s="15" t="s">
        <v>494</v>
      </c>
      <c r="B19" s="17" t="n">
        <v>5658</v>
      </c>
      <c r="C19" s="18">
        <f>(61.0/B19*100)</f>
        <v/>
      </c>
      <c r="D19" s="19" t="n">
        <v>5597</v>
      </c>
      <c r="E19" s="18" t="n">
        <v>471.34773577</v>
      </c>
      <c r="F19" s="20" t="n">
        <v>17.75608708</v>
      </c>
      <c r="G19" s="18" t="n">
        <v>494.14523833</v>
      </c>
      <c r="H19" s="20" t="n">
        <v>5.72822323</v>
      </c>
      <c r="I19" s="18" t="n">
        <v>466.66912333</v>
      </c>
      <c r="J19" s="20" t="n">
        <v>3.91671165</v>
      </c>
      <c r="K19" s="18" t="n">
        <v>465.62010562</v>
      </c>
      <c r="L19" s="20" t="n">
        <v>3.0306953</v>
      </c>
      <c r="M19" s="18" t="s">
        <v>481</v>
      </c>
      <c r="N19" s="20" t="s">
        <v>481</v>
      </c>
      <c r="O19" s="18" t="s">
        <v>481</v>
      </c>
      <c r="P19" s="20" t="s">
        <v>481</v>
      </c>
      <c r="Q19" s="18" t="s">
        <v>481</v>
      </c>
      <c r="R19" s="20" t="s">
        <v>481</v>
      </c>
      <c r="S19" s="18" t="s">
        <v>481</v>
      </c>
      <c r="T19" s="20" t="s">
        <v>481</v>
      </c>
      <c r="U19" s="18" t="n">
        <v>412.13785365</v>
      </c>
      <c r="V19" s="20" t="n">
        <v>24.93108748</v>
      </c>
    </row>
    <row r="20" spans="1:22">
      <c r="A20" s="15" t="s">
        <v>495</v>
      </c>
      <c r="B20" s="17" t="n">
        <v>3371</v>
      </c>
      <c r="C20" s="18">
        <f>(75.0/B20*100)</f>
        <v/>
      </c>
      <c r="D20" s="19" t="n">
        <v>3296</v>
      </c>
      <c r="E20" s="18" t="n">
        <v>418.14141589</v>
      </c>
      <c r="F20" s="20" t="n">
        <v>32.83485366</v>
      </c>
      <c r="G20" s="18" t="n">
        <v>509.44290922</v>
      </c>
      <c r="H20" s="20" t="n">
        <v>4.34504212</v>
      </c>
      <c r="I20" s="18" t="n">
        <v>487.21898411</v>
      </c>
      <c r="J20" s="20" t="n">
        <v>3.25637449</v>
      </c>
      <c r="K20" s="18" t="n">
        <v>467.86473043</v>
      </c>
      <c r="L20" s="20" t="n">
        <v>2.56569901</v>
      </c>
      <c r="M20" s="18" t="s">
        <v>481</v>
      </c>
      <c r="N20" s="20" t="s">
        <v>481</v>
      </c>
      <c r="O20" s="18" t="s">
        <v>481</v>
      </c>
      <c r="P20" s="20" t="s">
        <v>481</v>
      </c>
      <c r="Q20" s="18" t="s">
        <v>481</v>
      </c>
      <c r="R20" s="20" t="s">
        <v>481</v>
      </c>
      <c r="S20" s="18" t="s">
        <v>481</v>
      </c>
      <c r="T20" s="20" t="s">
        <v>481</v>
      </c>
      <c r="U20" s="18" t="n">
        <v>403.73581671</v>
      </c>
      <c r="V20" s="20" t="n">
        <v>32.76164265</v>
      </c>
    </row>
    <row r="21" spans="1:22">
      <c r="A21" s="15" t="s">
        <v>496</v>
      </c>
      <c r="B21" s="17" t="n">
        <v>5741</v>
      </c>
      <c r="C21" s="18">
        <f>(44.0/B21*100)</f>
        <v/>
      </c>
      <c r="D21" s="19" t="n">
        <v>5697</v>
      </c>
      <c r="E21" s="18" t="n">
        <v>540.94598454</v>
      </c>
      <c r="F21" s="20" t="n">
        <v>19.68091957</v>
      </c>
      <c r="G21" s="18" t="n">
        <v>532.64590647</v>
      </c>
      <c r="H21" s="20" t="n">
        <v>4.82424098</v>
      </c>
      <c r="I21" s="18" t="n">
        <v>539.85959912</v>
      </c>
      <c r="J21" s="20" t="n">
        <v>3.17818549</v>
      </c>
      <c r="K21" s="18" t="n">
        <v>512.4379086599999</v>
      </c>
      <c r="L21" s="20" t="n">
        <v>2.78818588</v>
      </c>
      <c r="M21" s="18" t="s">
        <v>481</v>
      </c>
      <c r="N21" s="20" t="s">
        <v>481</v>
      </c>
      <c r="O21" s="18" t="s">
        <v>481</v>
      </c>
      <c r="P21" s="20" t="s">
        <v>481</v>
      </c>
      <c r="Q21" s="18" t="s">
        <v>481</v>
      </c>
      <c r="R21" s="20" t="s">
        <v>481</v>
      </c>
      <c r="S21" s="18" t="s">
        <v>481</v>
      </c>
      <c r="T21" s="20" t="s">
        <v>481</v>
      </c>
      <c r="U21" s="18" t="n">
        <v>478.94990008</v>
      </c>
      <c r="V21" s="20" t="n">
        <v>13.66295749</v>
      </c>
    </row>
    <row r="22" spans="1:22">
      <c r="A22" s="15" t="s">
        <v>497</v>
      </c>
      <c r="B22" s="17" t="n">
        <v>6598</v>
      </c>
      <c r="C22" s="18">
        <f>(32.0/B22*100)</f>
        <v/>
      </c>
      <c r="D22" s="19" t="n">
        <v>6566</v>
      </c>
      <c r="E22" s="18" t="n">
        <v>516.4770833600001</v>
      </c>
      <c r="F22" s="20" t="n">
        <v>16.72212595</v>
      </c>
      <c r="G22" s="18" t="n">
        <v>467.12014365</v>
      </c>
      <c r="H22" s="20" t="n">
        <v>8.73254773</v>
      </c>
      <c r="I22" s="18" t="n">
        <v>467.46827647</v>
      </c>
      <c r="J22" s="20" t="n">
        <v>5.14512554</v>
      </c>
      <c r="K22" s="18" t="n">
        <v>484.5795741</v>
      </c>
      <c r="L22" s="20" t="n">
        <v>3.98234199</v>
      </c>
      <c r="M22" s="18" t="s">
        <v>481</v>
      </c>
      <c r="N22" s="20" t="s">
        <v>481</v>
      </c>
      <c r="O22" s="18" t="s">
        <v>481</v>
      </c>
      <c r="P22" s="20" t="s">
        <v>481</v>
      </c>
      <c r="Q22" s="18" t="n">
        <v>481.75555063</v>
      </c>
      <c r="R22" s="20" t="n">
        <v>8.711038220000001</v>
      </c>
      <c r="S22" s="18" t="s">
        <v>481</v>
      </c>
      <c r="T22" s="20" t="s">
        <v>481</v>
      </c>
      <c r="U22" s="18" t="n">
        <v>325.42291762</v>
      </c>
      <c r="V22" s="20" t="n">
        <v>19.29473097</v>
      </c>
    </row>
    <row r="23" spans="1:22">
      <c r="A23" s="15" t="s">
        <v>498</v>
      </c>
      <c r="B23" s="17" t="n">
        <v>11583</v>
      </c>
      <c r="C23" s="18">
        <f>(211.0/B23*100)</f>
        <v/>
      </c>
      <c r="D23" s="19" t="n">
        <v>11372</v>
      </c>
      <c r="E23" s="18" t="n">
        <v>482.4891902</v>
      </c>
      <c r="F23" s="20" t="n">
        <v>27.3446734</v>
      </c>
      <c r="G23" s="18" t="n">
        <v>498.60762984</v>
      </c>
      <c r="H23" s="20" t="n">
        <v>6.06660016</v>
      </c>
      <c r="I23" s="18" t="n">
        <v>488.91023412</v>
      </c>
      <c r="J23" s="20" t="n">
        <v>4.15600536</v>
      </c>
      <c r="K23" s="18" t="n">
        <v>482.94822647</v>
      </c>
      <c r="L23" s="20" t="n">
        <v>3.03780949</v>
      </c>
      <c r="M23" s="18" t="s">
        <v>481</v>
      </c>
      <c r="N23" s="20" t="s">
        <v>481</v>
      </c>
      <c r="O23" s="18" t="s">
        <v>481</v>
      </c>
      <c r="P23" s="20" t="s">
        <v>481</v>
      </c>
      <c r="Q23" s="18" t="s">
        <v>481</v>
      </c>
      <c r="R23" s="20" t="s">
        <v>481</v>
      </c>
      <c r="S23" s="18" t="s">
        <v>481</v>
      </c>
      <c r="T23" s="20" t="s">
        <v>481</v>
      </c>
      <c r="U23" s="18" t="n">
        <v>388.56190634</v>
      </c>
      <c r="V23" s="20" t="n">
        <v>22.3982476</v>
      </c>
    </row>
    <row r="24" spans="1:22">
      <c r="A24" s="15" t="s">
        <v>499</v>
      </c>
      <c r="B24" s="17" t="n">
        <v>6647</v>
      </c>
      <c r="C24" s="18">
        <f>(7.0/B24*100)</f>
        <v/>
      </c>
      <c r="D24" s="19" t="n">
        <v>6640</v>
      </c>
      <c r="E24" s="18" t="n">
        <v>497.21350446</v>
      </c>
      <c r="F24" s="20" t="n">
        <v>22.24364</v>
      </c>
      <c r="G24" s="18" t="n">
        <v>524.99075051</v>
      </c>
      <c r="H24" s="20" t="n">
        <v>4.68155564</v>
      </c>
      <c r="I24" s="18" t="n">
        <v>519.09480314</v>
      </c>
      <c r="J24" s="20" t="n">
        <v>3.52273432</v>
      </c>
      <c r="K24" s="18" t="n">
        <v>506.06436443</v>
      </c>
      <c r="L24" s="20" t="n">
        <v>3.51803757</v>
      </c>
      <c r="M24" s="18" t="s">
        <v>481</v>
      </c>
      <c r="N24" s="20" t="s">
        <v>481</v>
      </c>
      <c r="O24" s="18" t="s">
        <v>481</v>
      </c>
      <c r="P24" s="20" t="s">
        <v>481</v>
      </c>
      <c r="Q24" s="18" t="s">
        <v>481</v>
      </c>
      <c r="R24" s="20" t="s">
        <v>481</v>
      </c>
      <c r="S24" s="18" t="s">
        <v>481</v>
      </c>
      <c r="T24" s="20" t="s">
        <v>481</v>
      </c>
      <c r="U24" s="18" t="n">
        <v>479.51102159</v>
      </c>
      <c r="V24" s="20" t="n">
        <v>34.14340494</v>
      </c>
    </row>
    <row r="25" spans="1:22">
      <c r="A25" s="15" t="s">
        <v>500</v>
      </c>
      <c r="B25" s="17" t="n">
        <v>5581</v>
      </c>
      <c r="C25" s="18">
        <f>(24.0/B25*100)</f>
        <v/>
      </c>
      <c r="D25" s="19" t="n">
        <v>5557</v>
      </c>
      <c r="E25" s="18" t="n">
        <v>551.2230243</v>
      </c>
      <c r="F25" s="20" t="n">
        <v>8.396006059999999</v>
      </c>
      <c r="G25" s="18" t="n">
        <v>522.64856709</v>
      </c>
      <c r="H25" s="20" t="n">
        <v>3.75236604</v>
      </c>
      <c r="I25" s="18" t="n">
        <v>511.33716723</v>
      </c>
      <c r="J25" s="20" t="n">
        <v>4.22550541</v>
      </c>
      <c r="K25" s="18" t="n">
        <v>495.33358853</v>
      </c>
      <c r="L25" s="20" t="n">
        <v>7.37846292</v>
      </c>
      <c r="M25" s="18" t="s">
        <v>481</v>
      </c>
      <c r="N25" s="20" t="s">
        <v>481</v>
      </c>
      <c r="O25" s="18" t="s">
        <v>481</v>
      </c>
      <c r="P25" s="20" t="s">
        <v>481</v>
      </c>
      <c r="Q25" s="18" t="s">
        <v>481</v>
      </c>
      <c r="R25" s="20" t="s">
        <v>481</v>
      </c>
      <c r="S25" s="18" t="s">
        <v>481</v>
      </c>
      <c r="T25" s="20" t="s">
        <v>481</v>
      </c>
      <c r="U25" s="18" t="n">
        <v>407.74178415</v>
      </c>
      <c r="V25" s="20" t="n">
        <v>43.46583232</v>
      </c>
    </row>
    <row r="26" spans="1:22">
      <c r="A26" s="15" t="s">
        <v>501</v>
      </c>
      <c r="B26" s="17" t="n">
        <v>4869</v>
      </c>
      <c r="C26" s="18">
        <f>(32.0/B26*100)</f>
        <v/>
      </c>
      <c r="D26" s="19" t="n">
        <v>4837</v>
      </c>
      <c r="E26" s="18" t="n">
        <v>498.72056122</v>
      </c>
      <c r="F26" s="20" t="n">
        <v>18.02939122</v>
      </c>
      <c r="G26" s="18" t="n">
        <v>490.25502117</v>
      </c>
      <c r="H26" s="20" t="n">
        <v>3.27678482</v>
      </c>
      <c r="I26" s="18" t="n">
        <v>485.86807518</v>
      </c>
      <c r="J26" s="20" t="n">
        <v>2.48697145</v>
      </c>
      <c r="K26" s="18" t="n">
        <v>489.51759272</v>
      </c>
      <c r="L26" s="20" t="n">
        <v>2.70383815</v>
      </c>
      <c r="M26" s="18" t="s">
        <v>481</v>
      </c>
      <c r="N26" s="20" t="s">
        <v>481</v>
      </c>
      <c r="O26" s="18" t="s">
        <v>481</v>
      </c>
      <c r="P26" s="20" t="s">
        <v>481</v>
      </c>
      <c r="Q26" s="18" t="s">
        <v>481</v>
      </c>
      <c r="R26" s="20" t="s">
        <v>481</v>
      </c>
      <c r="S26" s="18" t="s">
        <v>481</v>
      </c>
      <c r="T26" s="20" t="s">
        <v>481</v>
      </c>
      <c r="U26" s="18" t="n">
        <v>465.32460145</v>
      </c>
      <c r="V26" s="20" t="n">
        <v>17.12820581</v>
      </c>
    </row>
    <row r="27" spans="1:22">
      <c r="A27" s="15" t="s">
        <v>502</v>
      </c>
      <c r="B27" s="17" t="n">
        <v>5299</v>
      </c>
      <c r="C27" s="18">
        <f>(17.0/B27*100)</f>
        <v/>
      </c>
      <c r="D27" s="19" t="n">
        <v>5282</v>
      </c>
      <c r="E27" s="18" t="n">
        <v>466.78362145</v>
      </c>
      <c r="F27" s="20" t="n">
        <v>18.67732079</v>
      </c>
      <c r="G27" s="18" t="n">
        <v>518.36993782</v>
      </c>
      <c r="H27" s="20" t="n">
        <v>3.92980161</v>
      </c>
      <c r="I27" s="18" t="n">
        <v>492.62968104</v>
      </c>
      <c r="J27" s="20" t="n">
        <v>2.92121815</v>
      </c>
      <c r="K27" s="18" t="n">
        <v>466.01878899</v>
      </c>
      <c r="L27" s="20" t="n">
        <v>1.74864334</v>
      </c>
      <c r="M27" s="18" t="s">
        <v>481</v>
      </c>
      <c r="N27" s="20" t="s">
        <v>481</v>
      </c>
      <c r="O27" s="18" t="s">
        <v>481</v>
      </c>
      <c r="P27" s="20" t="s">
        <v>481</v>
      </c>
      <c r="Q27" s="18" t="s">
        <v>481</v>
      </c>
      <c r="R27" s="20" t="s">
        <v>481</v>
      </c>
      <c r="S27" s="18" t="s">
        <v>481</v>
      </c>
      <c r="T27" s="20" t="s">
        <v>481</v>
      </c>
      <c r="U27" s="18" t="n">
        <v>457.6316516</v>
      </c>
      <c r="V27" s="20" t="n">
        <v>16.01779654</v>
      </c>
    </row>
    <row r="28" spans="1:22">
      <c r="A28" s="15" t="s">
        <v>503</v>
      </c>
      <c r="B28" s="17" t="n">
        <v>7568</v>
      </c>
      <c r="C28" s="18">
        <f>(51.0/B28*100)</f>
        <v/>
      </c>
      <c r="D28" s="19" t="n">
        <v>7517</v>
      </c>
      <c r="E28" s="18" t="n">
        <v>364.43572122</v>
      </c>
      <c r="F28" s="20" t="n">
        <v>8.2320859</v>
      </c>
      <c r="G28" s="18" t="n">
        <v>407.86666231</v>
      </c>
      <c r="H28" s="20" t="n">
        <v>3.63239767</v>
      </c>
      <c r="I28" s="18" t="n">
        <v>425.43371185</v>
      </c>
      <c r="J28" s="20" t="n">
        <v>3.29488569</v>
      </c>
      <c r="K28" s="18" t="n">
        <v>440.07085338</v>
      </c>
      <c r="L28" s="20" t="n">
        <v>3.61472157</v>
      </c>
      <c r="M28" s="18" t="s">
        <v>481</v>
      </c>
      <c r="N28" s="20" t="s">
        <v>481</v>
      </c>
      <c r="O28" s="18" t="s">
        <v>481</v>
      </c>
      <c r="P28" s="20" t="s">
        <v>481</v>
      </c>
      <c r="Q28" s="18" t="s">
        <v>481</v>
      </c>
      <c r="R28" s="20" t="s">
        <v>481</v>
      </c>
      <c r="S28" s="18" t="s">
        <v>481</v>
      </c>
      <c r="T28" s="20" t="s">
        <v>481</v>
      </c>
      <c r="U28" s="18" t="n">
        <v>392.91125861</v>
      </c>
      <c r="V28" s="20" t="n">
        <v>11.2504832</v>
      </c>
    </row>
    <row r="29" spans="1:22">
      <c r="A29" s="15" t="s">
        <v>504</v>
      </c>
      <c r="B29" s="17" t="n">
        <v>5385</v>
      </c>
      <c r="C29" s="18">
        <f>(30.0/B29*100)</f>
        <v/>
      </c>
      <c r="D29" s="19" t="n">
        <v>5355</v>
      </c>
      <c r="E29" s="18" t="n">
        <v>491.35424139</v>
      </c>
      <c r="F29" s="20" t="n">
        <v>24.9585523</v>
      </c>
      <c r="G29" s="18" t="n">
        <v>521.88843038</v>
      </c>
      <c r="H29" s="20" t="n">
        <v>5.61313794</v>
      </c>
      <c r="I29" s="18" t="n">
        <v>517.41203861</v>
      </c>
      <c r="J29" s="20" t="n">
        <v>4.02280879</v>
      </c>
      <c r="K29" s="18" t="n">
        <v>494.6112673</v>
      </c>
      <c r="L29" s="20" t="n">
        <v>2.69791344</v>
      </c>
      <c r="M29" s="18" t="s">
        <v>481</v>
      </c>
      <c r="N29" s="20" t="s">
        <v>481</v>
      </c>
      <c r="O29" s="18" t="s">
        <v>481</v>
      </c>
      <c r="P29" s="20" t="s">
        <v>481</v>
      </c>
      <c r="Q29" s="18" t="s">
        <v>481</v>
      </c>
      <c r="R29" s="20" t="s">
        <v>481</v>
      </c>
      <c r="S29" s="18" t="s">
        <v>481</v>
      </c>
      <c r="T29" s="20" t="s">
        <v>481</v>
      </c>
      <c r="U29" s="18" t="n">
        <v>406.25274887</v>
      </c>
      <c r="V29" s="20" t="n">
        <v>24.40483385</v>
      </c>
    </row>
    <row r="30" spans="1:22">
      <c r="A30" s="15" t="s">
        <v>505</v>
      </c>
      <c r="B30" s="17" t="n">
        <v>4520</v>
      </c>
      <c r="C30" s="18">
        <f>(97.0/B30*100)</f>
        <v/>
      </c>
      <c r="D30" s="19" t="n">
        <v>4423</v>
      </c>
      <c r="E30" s="18" t="n">
        <v>498.15539412</v>
      </c>
      <c r="F30" s="20" t="n">
        <v>18.54084611</v>
      </c>
      <c r="G30" s="18" t="n">
        <v>534.67262484</v>
      </c>
      <c r="H30" s="20" t="n">
        <v>4.38957915</v>
      </c>
      <c r="I30" s="18" t="n">
        <v>521.31242551</v>
      </c>
      <c r="J30" s="20" t="n">
        <v>3.44047644</v>
      </c>
      <c r="K30" s="18" t="n">
        <v>493.55806122</v>
      </c>
      <c r="L30" s="20" t="n">
        <v>3.36490006</v>
      </c>
      <c r="M30" s="18" t="s">
        <v>481</v>
      </c>
      <c r="N30" s="20" t="s">
        <v>481</v>
      </c>
      <c r="O30" s="18" t="s">
        <v>481</v>
      </c>
      <c r="P30" s="20" t="s">
        <v>481</v>
      </c>
      <c r="Q30" s="18" t="s">
        <v>481</v>
      </c>
      <c r="R30" s="20" t="s">
        <v>481</v>
      </c>
      <c r="S30" s="18" t="s">
        <v>481</v>
      </c>
      <c r="T30" s="20" t="s">
        <v>481</v>
      </c>
      <c r="U30" s="18" t="n">
        <v>449.40014489</v>
      </c>
      <c r="V30" s="20" t="n">
        <v>16.53753073</v>
      </c>
    </row>
    <row r="31" spans="1:22">
      <c r="A31" s="15" t="s">
        <v>506</v>
      </c>
      <c r="B31" s="17" t="n">
        <v>5456</v>
      </c>
      <c r="C31" s="18">
        <f>(125.0/B31*100)</f>
        <v/>
      </c>
      <c r="D31" s="19" t="n">
        <v>5331</v>
      </c>
      <c r="E31" s="18" t="n">
        <v>479.67504445</v>
      </c>
      <c r="F31" s="20" t="n">
        <v>20.42453007</v>
      </c>
      <c r="G31" s="18" t="n">
        <v>533.42751708</v>
      </c>
      <c r="H31" s="20" t="n">
        <v>5.47264788</v>
      </c>
      <c r="I31" s="18" t="n">
        <v>531.9902446999999</v>
      </c>
      <c r="J31" s="20" t="n">
        <v>3.35324366</v>
      </c>
      <c r="K31" s="18" t="n">
        <v>502.04777862</v>
      </c>
      <c r="L31" s="20" t="n">
        <v>2.85688721</v>
      </c>
      <c r="M31" s="18" t="s">
        <v>481</v>
      </c>
      <c r="N31" s="20" t="s">
        <v>481</v>
      </c>
      <c r="O31" s="18" t="s">
        <v>481</v>
      </c>
      <c r="P31" s="20" t="s">
        <v>481</v>
      </c>
      <c r="Q31" s="18" t="s">
        <v>481</v>
      </c>
      <c r="R31" s="20" t="s">
        <v>481</v>
      </c>
      <c r="S31" s="18" t="s">
        <v>481</v>
      </c>
      <c r="T31" s="20" t="s">
        <v>481</v>
      </c>
      <c r="U31" s="18" t="n">
        <v>434.3627954</v>
      </c>
      <c r="V31" s="20" t="n">
        <v>16.00533001</v>
      </c>
    </row>
    <row r="32" spans="1:22">
      <c r="A32" s="15" t="s">
        <v>507</v>
      </c>
      <c r="B32" s="17" t="n">
        <v>4478</v>
      </c>
      <c r="C32" s="18">
        <f>(5.0/B32*100)</f>
        <v/>
      </c>
      <c r="D32" s="19" t="n">
        <v>4473</v>
      </c>
      <c r="E32" s="18" t="n">
        <v>502.75670899</v>
      </c>
      <c r="F32" s="20" t="n">
        <v>27.36422121</v>
      </c>
      <c r="G32" s="18" t="n">
        <v>512.14514114</v>
      </c>
      <c r="H32" s="20" t="n">
        <v>3.68737212</v>
      </c>
      <c r="I32" s="18" t="n">
        <v>504.08927382</v>
      </c>
      <c r="J32" s="20" t="n">
        <v>2.85349639</v>
      </c>
      <c r="K32" s="18" t="n">
        <v>504.09577547</v>
      </c>
      <c r="L32" s="20" t="n">
        <v>3.26039318</v>
      </c>
      <c r="M32" s="18" t="s">
        <v>481</v>
      </c>
      <c r="N32" s="20" t="s">
        <v>481</v>
      </c>
      <c r="O32" s="18" t="s">
        <v>481</v>
      </c>
      <c r="P32" s="20" t="s">
        <v>481</v>
      </c>
      <c r="Q32" s="18" t="s">
        <v>481</v>
      </c>
      <c r="R32" s="20" t="s">
        <v>481</v>
      </c>
      <c r="S32" s="18" t="s">
        <v>481</v>
      </c>
      <c r="T32" s="20" t="s">
        <v>481</v>
      </c>
      <c r="U32" s="18" t="n">
        <v>450.0558884</v>
      </c>
      <c r="V32" s="20" t="n">
        <v>38.07208595</v>
      </c>
    </row>
    <row r="33" spans="1:22">
      <c r="A33" s="15" t="s">
        <v>508</v>
      </c>
      <c r="B33" s="17" t="n">
        <v>7325</v>
      </c>
      <c r="C33" s="18">
        <f>(74.0/B33*100)</f>
        <v/>
      </c>
      <c r="D33" s="19" t="n">
        <v>7251</v>
      </c>
      <c r="E33" s="18" t="n">
        <v>436.0463525</v>
      </c>
      <c r="F33" s="20" t="n">
        <v>20.42752474</v>
      </c>
      <c r="G33" s="18" t="n">
        <v>495.54880426</v>
      </c>
      <c r="H33" s="20" t="n">
        <v>6.84370123</v>
      </c>
      <c r="I33" s="18" t="n">
        <v>499.02282962</v>
      </c>
      <c r="J33" s="20" t="n">
        <v>3.69841679</v>
      </c>
      <c r="K33" s="18" t="n">
        <v>499.82573712</v>
      </c>
      <c r="L33" s="20" t="n">
        <v>2.78783154</v>
      </c>
      <c r="M33" s="18" t="s">
        <v>481</v>
      </c>
      <c r="N33" s="20" t="s">
        <v>481</v>
      </c>
      <c r="O33" s="18" t="s">
        <v>481</v>
      </c>
      <c r="P33" s="20" t="s">
        <v>481</v>
      </c>
      <c r="Q33" s="18" t="s">
        <v>481</v>
      </c>
      <c r="R33" s="20" t="s">
        <v>481</v>
      </c>
      <c r="S33" s="18" t="s">
        <v>481</v>
      </c>
      <c r="T33" s="20" t="s">
        <v>481</v>
      </c>
      <c r="U33" s="18" t="n">
        <v>430.23122311</v>
      </c>
      <c r="V33" s="20" t="n">
        <v>15.96011193</v>
      </c>
    </row>
    <row r="34" spans="1:22">
      <c r="A34" s="15" t="s">
        <v>509</v>
      </c>
      <c r="B34" s="17" t="n">
        <v>6350</v>
      </c>
      <c r="C34" s="18">
        <f>(65.0/B34*100)</f>
        <v/>
      </c>
      <c r="D34" s="19" t="n">
        <v>6285</v>
      </c>
      <c r="E34" s="18" t="n">
        <v>360.62846905</v>
      </c>
      <c r="F34" s="20" t="n">
        <v>21.78906282</v>
      </c>
      <c r="G34" s="18" t="n">
        <v>461.23497415</v>
      </c>
      <c r="H34" s="20" t="n">
        <v>4.25111303</v>
      </c>
      <c r="I34" s="18" t="n">
        <v>457.88442011</v>
      </c>
      <c r="J34" s="20" t="n">
        <v>3.14119671</v>
      </c>
      <c r="K34" s="18" t="n">
        <v>449.37505846</v>
      </c>
      <c r="L34" s="20" t="n">
        <v>3.51517943</v>
      </c>
      <c r="M34" s="18" t="s">
        <v>481</v>
      </c>
      <c r="N34" s="20" t="s">
        <v>481</v>
      </c>
      <c r="O34" s="18" t="s">
        <v>481</v>
      </c>
      <c r="P34" s="20" t="s">
        <v>481</v>
      </c>
      <c r="Q34" s="18" t="s">
        <v>481</v>
      </c>
      <c r="R34" s="20" t="s">
        <v>481</v>
      </c>
      <c r="S34" s="18" t="s">
        <v>481</v>
      </c>
      <c r="T34" s="20" t="s">
        <v>481</v>
      </c>
      <c r="U34" s="18" t="n">
        <v>329.6925481</v>
      </c>
      <c r="V34" s="20" t="n">
        <v>18.22923212</v>
      </c>
    </row>
    <row r="35" spans="1:22">
      <c r="A35" s="15" t="s">
        <v>510</v>
      </c>
      <c r="B35" s="17" t="n">
        <v>6406</v>
      </c>
      <c r="C35" s="18">
        <f>(36.0/B35*100)</f>
        <v/>
      </c>
      <c r="D35" s="19" t="n">
        <v>6370</v>
      </c>
      <c r="E35" s="18" t="n">
        <v>542.5060310699999</v>
      </c>
      <c r="F35" s="20" t="n">
        <v>20.40091209</v>
      </c>
      <c r="G35" s="18" t="n">
        <v>525.8717501</v>
      </c>
      <c r="H35" s="20" t="n">
        <v>3.16114701</v>
      </c>
      <c r="I35" s="18" t="n">
        <v>506.37826165</v>
      </c>
      <c r="J35" s="20" t="n">
        <v>2.49620492</v>
      </c>
      <c r="K35" s="18" t="n">
        <v>484.66105809</v>
      </c>
      <c r="L35" s="20" t="n">
        <v>2.68343342</v>
      </c>
      <c r="M35" s="18" t="s">
        <v>481</v>
      </c>
      <c r="N35" s="20" t="s">
        <v>481</v>
      </c>
      <c r="O35" s="18" t="s">
        <v>481</v>
      </c>
      <c r="P35" s="20" t="s">
        <v>481</v>
      </c>
      <c r="Q35" s="18" t="s">
        <v>481</v>
      </c>
      <c r="R35" s="20" t="s">
        <v>481</v>
      </c>
      <c r="S35" s="18" t="s">
        <v>481</v>
      </c>
      <c r="T35" s="20" t="s">
        <v>481</v>
      </c>
      <c r="U35" s="18" t="n">
        <v>470.71856134</v>
      </c>
      <c r="V35" s="20" t="n">
        <v>46.01103334</v>
      </c>
    </row>
    <row r="36" spans="1:22">
      <c r="A36" s="15" t="s">
        <v>511</v>
      </c>
      <c r="B36" s="17" t="n">
        <v>6736</v>
      </c>
      <c r="C36" s="18">
        <f>(26.0/B36*100)</f>
        <v/>
      </c>
      <c r="D36" s="19" t="n">
        <v>6710</v>
      </c>
      <c r="E36" s="18" t="n">
        <v>474.64627282</v>
      </c>
      <c r="F36" s="20" t="n">
        <v>31.78802539</v>
      </c>
      <c r="G36" s="18" t="n">
        <v>509.89350227</v>
      </c>
      <c r="H36" s="20" t="n">
        <v>4.94112396</v>
      </c>
      <c r="I36" s="18" t="n">
        <v>497.55254714</v>
      </c>
      <c r="J36" s="20" t="n">
        <v>3.11736105</v>
      </c>
      <c r="K36" s="18" t="n">
        <v>492.35237563</v>
      </c>
      <c r="L36" s="20" t="n">
        <v>2.71324652</v>
      </c>
      <c r="M36" s="18" t="s">
        <v>481</v>
      </c>
      <c r="N36" s="20" t="s">
        <v>481</v>
      </c>
      <c r="O36" s="18" t="s">
        <v>481</v>
      </c>
      <c r="P36" s="20" t="s">
        <v>481</v>
      </c>
      <c r="Q36" s="18" t="s">
        <v>481</v>
      </c>
      <c r="R36" s="20" t="s">
        <v>481</v>
      </c>
      <c r="S36" s="18" t="s">
        <v>481</v>
      </c>
      <c r="T36" s="20" t="s">
        <v>481</v>
      </c>
      <c r="U36" s="18" t="n">
        <v>396.38066125</v>
      </c>
      <c r="V36" s="20" t="n">
        <v>25.11967595</v>
      </c>
    </row>
    <row r="37" spans="1:22">
      <c r="A37" s="15" t="s">
        <v>512</v>
      </c>
      <c r="B37" s="17" t="n">
        <v>5458</v>
      </c>
      <c r="C37" s="18">
        <f>(62.0/B37*100)</f>
        <v/>
      </c>
      <c r="D37" s="19" t="n">
        <v>5396</v>
      </c>
      <c r="E37" s="18" t="n">
        <v>437.93726015</v>
      </c>
      <c r="F37" s="20" t="n">
        <v>20.61045311</v>
      </c>
      <c r="G37" s="18" t="n">
        <v>511.80312312</v>
      </c>
      <c r="H37" s="20" t="n">
        <v>6.37192416</v>
      </c>
      <c r="I37" s="18" t="n">
        <v>513.60901132</v>
      </c>
      <c r="J37" s="20" t="n">
        <v>4.7464001</v>
      </c>
      <c r="K37" s="18" t="n">
        <v>494.85465401</v>
      </c>
      <c r="L37" s="20" t="n">
        <v>3.38697307</v>
      </c>
      <c r="M37" s="18" t="s">
        <v>481</v>
      </c>
      <c r="N37" s="20" t="s">
        <v>481</v>
      </c>
      <c r="O37" s="18" t="s">
        <v>481</v>
      </c>
      <c r="P37" s="20" t="s">
        <v>481</v>
      </c>
      <c r="Q37" s="18" t="s">
        <v>481</v>
      </c>
      <c r="R37" s="20" t="s">
        <v>481</v>
      </c>
      <c r="S37" s="18" t="s">
        <v>481</v>
      </c>
      <c r="T37" s="20" t="s">
        <v>481</v>
      </c>
      <c r="U37" s="18" t="n">
        <v>405.39474665</v>
      </c>
      <c r="V37" s="20" t="n">
        <v>15.62441484</v>
      </c>
    </row>
    <row r="38" spans="1:22">
      <c r="A38" s="15" t="s">
        <v>513</v>
      </c>
      <c r="B38" s="17" t="n">
        <v>5860</v>
      </c>
      <c r="C38" s="18">
        <f>(16.0/B38*100)</f>
        <v/>
      </c>
      <c r="D38" s="19" t="n">
        <v>5844</v>
      </c>
      <c r="E38" s="18" t="n">
        <v>529.59857941</v>
      </c>
      <c r="F38" s="20" t="n">
        <v>9.800317140000001</v>
      </c>
      <c r="G38" s="18" t="n">
        <v>508.40432217</v>
      </c>
      <c r="H38" s="20" t="n">
        <v>3.71039742</v>
      </c>
      <c r="I38" s="18" t="n">
        <v>490.92014039</v>
      </c>
      <c r="J38" s="20" t="n">
        <v>4.02491784</v>
      </c>
      <c r="K38" s="18" t="n">
        <v>473.75970489</v>
      </c>
      <c r="L38" s="20" t="n">
        <v>3.64960252</v>
      </c>
      <c r="M38" s="18" t="s">
        <v>481</v>
      </c>
      <c r="N38" s="20" t="s">
        <v>481</v>
      </c>
      <c r="O38" s="18" t="s">
        <v>481</v>
      </c>
      <c r="P38" s="20" t="s">
        <v>481</v>
      </c>
      <c r="Q38" s="18" t="s">
        <v>481</v>
      </c>
      <c r="R38" s="20" t="s">
        <v>481</v>
      </c>
      <c r="S38" s="18" t="s">
        <v>481</v>
      </c>
      <c r="T38" s="20" t="s">
        <v>481</v>
      </c>
      <c r="U38" s="18" t="n">
        <v>397.613571</v>
      </c>
      <c r="V38" s="20" t="n">
        <v>12.52905854</v>
      </c>
    </row>
    <row r="39" spans="1:22">
      <c r="A39" s="15" t="s">
        <v>514</v>
      </c>
      <c r="B39" s="17" t="n">
        <v>5895</v>
      </c>
      <c r="C39" s="18">
        <f>(30.0/B39*100)</f>
        <v/>
      </c>
      <c r="D39" s="19" t="n">
        <v>5865</v>
      </c>
      <c r="E39" s="18" t="n">
        <v>393.18036195</v>
      </c>
      <c r="F39" s="20" t="n">
        <v>21.09339025</v>
      </c>
      <c r="G39" s="18" t="n">
        <v>418.98489221</v>
      </c>
      <c r="H39" s="20" t="n">
        <v>4.19609711</v>
      </c>
      <c r="I39" s="18" t="n">
        <v>439.85336926</v>
      </c>
      <c r="J39" s="20" t="n">
        <v>4.52675761</v>
      </c>
      <c r="K39" s="18" t="n">
        <v>459.26569</v>
      </c>
      <c r="L39" s="20" t="n">
        <v>7.64234365</v>
      </c>
      <c r="M39" s="18" t="s">
        <v>481</v>
      </c>
      <c r="N39" s="20" t="s">
        <v>481</v>
      </c>
      <c r="O39" s="18" t="s">
        <v>481</v>
      </c>
      <c r="P39" s="20" t="s">
        <v>481</v>
      </c>
      <c r="Q39" s="18" t="s">
        <v>481</v>
      </c>
      <c r="R39" s="20" t="s">
        <v>481</v>
      </c>
      <c r="S39" s="18" t="s">
        <v>481</v>
      </c>
      <c r="T39" s="20" t="s">
        <v>481</v>
      </c>
      <c r="U39" s="18" t="n">
        <v>325.01006718</v>
      </c>
      <c r="V39" s="20" t="n">
        <v>18.34644622</v>
      </c>
    </row>
    <row r="40" spans="1:22">
      <c r="A40" s="15" t="s">
        <v>515</v>
      </c>
      <c r="B40" s="17" t="n">
        <v>14157</v>
      </c>
      <c r="C40" s="18">
        <f>(266.0/B40*100)</f>
        <v/>
      </c>
      <c r="D40" s="19" t="n">
        <v>13891</v>
      </c>
      <c r="E40" s="18" t="n">
        <v>526.26770966</v>
      </c>
      <c r="F40" s="20" t="n">
        <v>21.53645111</v>
      </c>
      <c r="G40" s="18" t="n">
        <v>526.43550573</v>
      </c>
      <c r="H40" s="20" t="n">
        <v>5.88697437</v>
      </c>
      <c r="I40" s="18" t="n">
        <v>516.07267626</v>
      </c>
      <c r="J40" s="20" t="n">
        <v>4.81704579</v>
      </c>
      <c r="K40" s="18" t="n">
        <v>490.46775522</v>
      </c>
      <c r="L40" s="20" t="n">
        <v>2.8087147</v>
      </c>
      <c r="M40" s="18" t="s">
        <v>481</v>
      </c>
      <c r="N40" s="20" t="s">
        <v>481</v>
      </c>
      <c r="O40" s="18" t="s">
        <v>481</v>
      </c>
      <c r="P40" s="20" t="s">
        <v>481</v>
      </c>
      <c r="Q40" s="18" t="s">
        <v>481</v>
      </c>
      <c r="R40" s="20" t="s">
        <v>481</v>
      </c>
      <c r="S40" s="18" t="s">
        <v>481</v>
      </c>
      <c r="T40" s="20" t="s">
        <v>481</v>
      </c>
      <c r="U40" s="18" t="n">
        <v>435.41290326</v>
      </c>
      <c r="V40" s="20" t="n">
        <v>11.43860376</v>
      </c>
    </row>
    <row r="41" spans="1:22">
      <c r="A41" s="15" t="s">
        <v>516</v>
      </c>
      <c r="B41" s="17" t="n">
        <v>5712</v>
      </c>
      <c r="C41" s="18">
        <f>(40.0/B41*100)</f>
        <v/>
      </c>
      <c r="D41" s="19" t="n">
        <v>5672</v>
      </c>
      <c r="E41" s="18" t="n">
        <v>452.37582676</v>
      </c>
      <c r="F41" s="20" t="n">
        <v>23.97955185</v>
      </c>
      <c r="G41" s="18" t="n">
        <v>511.18532602</v>
      </c>
      <c r="H41" s="20" t="n">
        <v>7.87261751</v>
      </c>
      <c r="I41" s="18" t="n">
        <v>515.28084186</v>
      </c>
      <c r="J41" s="20" t="n">
        <v>5.14143124</v>
      </c>
      <c r="K41" s="18" t="n">
        <v>494.35120846</v>
      </c>
      <c r="L41" s="20" t="n">
        <v>3.09753038</v>
      </c>
      <c r="M41" s="18" t="s">
        <v>481</v>
      </c>
      <c r="N41" s="20" t="s">
        <v>481</v>
      </c>
      <c r="O41" s="18" t="s">
        <v>481</v>
      </c>
      <c r="P41" s="20" t="s">
        <v>481</v>
      </c>
      <c r="Q41" s="18" t="s">
        <v>481</v>
      </c>
      <c r="R41" s="20" t="s">
        <v>481</v>
      </c>
      <c r="S41" s="18" t="s">
        <v>481</v>
      </c>
      <c r="T41" s="20" t="s">
        <v>481</v>
      </c>
      <c r="U41" s="18" t="n">
        <v>425.70743734</v>
      </c>
      <c r="V41" s="20" t="n">
        <v>13.5702589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333.24306217</v>
      </c>
      <c r="F45" s="20" t="n">
        <v>6.23608801</v>
      </c>
      <c r="G45" s="18" t="n">
        <v>346.78149534</v>
      </c>
      <c r="H45" s="20" t="n">
        <v>3.31038188</v>
      </c>
      <c r="I45" s="18" t="n">
        <v>353.59505712</v>
      </c>
      <c r="J45" s="20" t="n">
        <v>3.73624539</v>
      </c>
      <c r="K45" s="18" t="n">
        <v>354.9055349</v>
      </c>
      <c r="L45" s="20" t="n">
        <v>5.23062274</v>
      </c>
      <c r="M45" s="18" t="s">
        <v>481</v>
      </c>
      <c r="N45" s="20" t="s">
        <v>481</v>
      </c>
      <c r="O45" s="18" t="s">
        <v>481</v>
      </c>
      <c r="P45" s="20" t="s">
        <v>481</v>
      </c>
      <c r="Q45" s="18" t="n">
        <v>362.05227952</v>
      </c>
      <c r="R45" s="20" t="n">
        <v>15.73284218</v>
      </c>
      <c r="S45" s="18" t="n">
        <v>310.00571742</v>
      </c>
      <c r="T45" s="20" t="n">
        <v>11.97144041</v>
      </c>
      <c r="U45" s="18" t="n">
        <v>329.81255659</v>
      </c>
      <c r="V45" s="20" t="n">
        <v>6.78652601</v>
      </c>
    </row>
    <row r="46" spans="1:22">
      <c r="A46" s="15" t="s">
        <v>521</v>
      </c>
      <c r="B46" s="17" t="n">
        <v>23141</v>
      </c>
      <c r="C46" s="18">
        <f>(1132.0/B46*100)</f>
        <v/>
      </c>
      <c r="D46" s="19" t="n">
        <v>22009</v>
      </c>
      <c r="E46" s="18" t="n">
        <v>351.58458231</v>
      </c>
      <c r="F46" s="20" t="n">
        <v>8.32787976</v>
      </c>
      <c r="G46" s="18" t="n">
        <v>390.78040454</v>
      </c>
      <c r="H46" s="20" t="n">
        <v>3.34746718</v>
      </c>
      <c r="I46" s="18" t="n">
        <v>411.64681497</v>
      </c>
      <c r="J46" s="20" t="n">
        <v>2.93956094</v>
      </c>
      <c r="K46" s="18" t="n">
        <v>433.1298401</v>
      </c>
      <c r="L46" s="20" t="n">
        <v>4.30991159</v>
      </c>
      <c r="M46" s="18" t="s">
        <v>481</v>
      </c>
      <c r="N46" s="20" t="s">
        <v>481</v>
      </c>
      <c r="O46" s="18" t="s">
        <v>481</v>
      </c>
      <c r="P46" s="20" t="s">
        <v>481</v>
      </c>
      <c r="Q46" s="18" t="s">
        <v>481</v>
      </c>
      <c r="R46" s="20" t="s">
        <v>481</v>
      </c>
      <c r="S46" s="18" t="s">
        <v>481</v>
      </c>
      <c r="T46" s="20" t="s">
        <v>481</v>
      </c>
      <c r="U46" s="18" t="n">
        <v>333.89671531</v>
      </c>
      <c r="V46" s="20" t="n">
        <v>6.78936407</v>
      </c>
    </row>
    <row r="47" spans="1:22">
      <c r="A47" s="15" t="s">
        <v>522</v>
      </c>
      <c r="B47" s="17" t="n">
        <v>5928</v>
      </c>
      <c r="C47" s="18">
        <f>(71.0/B47*100)</f>
        <v/>
      </c>
      <c r="D47" s="19" t="n">
        <v>5857</v>
      </c>
      <c r="E47" s="18" t="n">
        <v>325.31655305</v>
      </c>
      <c r="F47" s="20" t="n">
        <v>17.77980411</v>
      </c>
      <c r="G47" s="18" t="n">
        <v>414.98179206</v>
      </c>
      <c r="H47" s="20" t="n">
        <v>11.16138728</v>
      </c>
      <c r="I47" s="18" t="n">
        <v>433.21696848</v>
      </c>
      <c r="J47" s="20" t="n">
        <v>5.72495789</v>
      </c>
      <c r="K47" s="18" t="n">
        <v>442.39449069</v>
      </c>
      <c r="L47" s="20" t="n">
        <v>4.4221925</v>
      </c>
      <c r="M47" s="18" t="s">
        <v>481</v>
      </c>
      <c r="N47" s="20" t="s">
        <v>481</v>
      </c>
      <c r="O47" s="18" t="s">
        <v>481</v>
      </c>
      <c r="P47" s="20" t="s">
        <v>481</v>
      </c>
      <c r="Q47" s="18" t="s">
        <v>481</v>
      </c>
      <c r="R47" s="20" t="s">
        <v>481</v>
      </c>
      <c r="S47" s="18" t="s">
        <v>481</v>
      </c>
      <c r="T47" s="20" t="s">
        <v>481</v>
      </c>
      <c r="U47" s="18" t="n">
        <v>327.25177737</v>
      </c>
      <c r="V47" s="20" t="n">
        <v>14.35338514</v>
      </c>
    </row>
    <row r="48" spans="1:22">
      <c r="A48" s="15" t="s">
        <v>523</v>
      </c>
      <c r="B48" s="17" t="n">
        <v>9841</v>
      </c>
      <c r="C48" s="18">
        <f>(7.0/B48*100)</f>
        <v/>
      </c>
      <c r="D48" s="19" t="n">
        <v>9834</v>
      </c>
      <c r="E48" s="18" t="n">
        <v>433.61140173</v>
      </c>
      <c r="F48" s="20" t="n">
        <v>10.25184339</v>
      </c>
      <c r="G48" s="18" t="n">
        <v>474.90319579</v>
      </c>
      <c r="H48" s="20" t="n">
        <v>6.23433024</v>
      </c>
      <c r="I48" s="18" t="n">
        <v>508.92332416</v>
      </c>
      <c r="J48" s="20" t="n">
        <v>5.62229667</v>
      </c>
      <c r="K48" s="18" t="n">
        <v>532.07526865</v>
      </c>
      <c r="L48" s="20" t="n">
        <v>5.61813457</v>
      </c>
      <c r="M48" s="18" t="s">
        <v>481</v>
      </c>
      <c r="N48" s="20" t="s">
        <v>481</v>
      </c>
      <c r="O48" s="18" t="s">
        <v>481</v>
      </c>
      <c r="P48" s="20" t="s">
        <v>481</v>
      </c>
      <c r="Q48" s="18" t="s">
        <v>481</v>
      </c>
      <c r="R48" s="20" t="s">
        <v>481</v>
      </c>
      <c r="S48" s="18" t="s">
        <v>481</v>
      </c>
      <c r="T48" s="20" t="s">
        <v>481</v>
      </c>
      <c r="U48" s="18" t="n">
        <v>438.72007924</v>
      </c>
      <c r="V48" s="20" t="n">
        <v>20.69210262</v>
      </c>
    </row>
    <row r="49" spans="1:22">
      <c r="A49" s="15" t="s">
        <v>524</v>
      </c>
      <c r="B49" s="17" t="n">
        <v>6349</v>
      </c>
      <c r="C49" s="18">
        <f>(56.0/B49*100)</f>
        <v/>
      </c>
      <c r="D49" s="19" t="n">
        <v>6293</v>
      </c>
      <c r="E49" s="18" t="n">
        <v>372.04024694</v>
      </c>
      <c r="F49" s="20" t="n">
        <v>14.53477881</v>
      </c>
      <c r="G49" s="18" t="n">
        <v>405.85987318</v>
      </c>
      <c r="H49" s="20" t="n">
        <v>4.81152696</v>
      </c>
      <c r="I49" s="18" t="n">
        <v>422.19789019</v>
      </c>
      <c r="J49" s="20" t="n">
        <v>3.41153766</v>
      </c>
      <c r="K49" s="18" t="n">
        <v>438.22014697</v>
      </c>
      <c r="L49" s="20" t="n">
        <v>4.00912724</v>
      </c>
      <c r="M49" s="18" t="s">
        <v>481</v>
      </c>
      <c r="N49" s="20" t="s">
        <v>481</v>
      </c>
      <c r="O49" s="18" t="s">
        <v>481</v>
      </c>
      <c r="P49" s="20" t="s">
        <v>481</v>
      </c>
      <c r="Q49" s="18" t="s">
        <v>481</v>
      </c>
      <c r="R49" s="20" t="s">
        <v>481</v>
      </c>
      <c r="S49" s="18" t="n">
        <v>392.94401292</v>
      </c>
      <c r="T49" s="20" t="n">
        <v>65.14306569999999</v>
      </c>
      <c r="U49" s="18" t="n">
        <v>378.11795826</v>
      </c>
      <c r="V49" s="20" t="n">
        <v>26.07124303</v>
      </c>
    </row>
    <row r="50" spans="1:22">
      <c r="A50" s="15" t="s">
        <v>525</v>
      </c>
      <c r="B50" s="17" t="n">
        <v>11795</v>
      </c>
      <c r="C50" s="18">
        <f>(218.0/B50*100)</f>
        <v/>
      </c>
      <c r="D50" s="19" t="n">
        <v>11577</v>
      </c>
      <c r="E50" s="18" t="n">
        <v>368.52826222</v>
      </c>
      <c r="F50" s="20" t="n">
        <v>11.14186533</v>
      </c>
      <c r="G50" s="18" t="n">
        <v>399.54196944</v>
      </c>
      <c r="H50" s="20" t="n">
        <v>3.89609261</v>
      </c>
      <c r="I50" s="18" t="n">
        <v>430.64778541</v>
      </c>
      <c r="J50" s="20" t="n">
        <v>2.9221151</v>
      </c>
      <c r="K50" s="18" t="n">
        <v>456.61269875</v>
      </c>
      <c r="L50" s="20" t="n">
        <v>3.74358321</v>
      </c>
      <c r="M50" s="18" t="s">
        <v>481</v>
      </c>
      <c r="N50" s="20" t="s">
        <v>481</v>
      </c>
      <c r="O50" s="18" t="s">
        <v>481</v>
      </c>
      <c r="P50" s="20" t="s">
        <v>481</v>
      </c>
      <c r="Q50" s="18" t="s">
        <v>481</v>
      </c>
      <c r="R50" s="20" t="s">
        <v>481</v>
      </c>
      <c r="S50" s="18" t="s">
        <v>481</v>
      </c>
      <c r="T50" s="20" t="s">
        <v>481</v>
      </c>
      <c r="U50" s="18" t="n">
        <v>363.06249852</v>
      </c>
      <c r="V50" s="20" t="n">
        <v>10.64562311</v>
      </c>
    </row>
    <row r="51" spans="1:22">
      <c r="A51" s="15" t="s">
        <v>526</v>
      </c>
      <c r="B51" s="17" t="n">
        <v>6866</v>
      </c>
      <c r="C51" s="18">
        <f>(116.0/B51*100)</f>
        <v/>
      </c>
      <c r="D51" s="19" t="n">
        <v>6750</v>
      </c>
      <c r="E51" s="18" t="n">
        <v>363.75342626</v>
      </c>
      <c r="F51" s="20" t="n">
        <v>11.41286537</v>
      </c>
      <c r="G51" s="18" t="n">
        <v>401.53252439</v>
      </c>
      <c r="H51" s="20" t="n">
        <v>3.24382564</v>
      </c>
      <c r="I51" s="18" t="n">
        <v>424.34091781</v>
      </c>
      <c r="J51" s="20" t="n">
        <v>3.38344077</v>
      </c>
      <c r="K51" s="18" t="n">
        <v>446.22207672</v>
      </c>
      <c r="L51" s="20" t="n">
        <v>3.41757154</v>
      </c>
      <c r="M51" s="18" t="s">
        <v>481</v>
      </c>
      <c r="N51" s="20" t="s">
        <v>481</v>
      </c>
      <c r="O51" s="18" t="s">
        <v>481</v>
      </c>
      <c r="P51" s="20" t="s">
        <v>481</v>
      </c>
      <c r="Q51" s="18" t="s">
        <v>481</v>
      </c>
      <c r="R51" s="20" t="s">
        <v>481</v>
      </c>
      <c r="S51" s="18" t="s">
        <v>481</v>
      </c>
      <c r="T51" s="20" t="s">
        <v>481</v>
      </c>
      <c r="U51" s="18" t="n">
        <v>414.45658248</v>
      </c>
      <c r="V51" s="20" t="n">
        <v>8.01032268</v>
      </c>
    </row>
    <row r="52" spans="1:22">
      <c r="A52" s="15" t="s">
        <v>527</v>
      </c>
      <c r="B52" s="17" t="n">
        <v>5809</v>
      </c>
      <c r="C52" s="18">
        <f>(71.0/B52*100)</f>
        <v/>
      </c>
      <c r="D52" s="19" t="n">
        <v>5738</v>
      </c>
      <c r="E52" s="18" t="n">
        <v>442.43399023</v>
      </c>
      <c r="F52" s="20" t="n">
        <v>35.56594889</v>
      </c>
      <c r="G52" s="18" t="n">
        <v>498.09720531</v>
      </c>
      <c r="H52" s="20" t="n">
        <v>3.65761666</v>
      </c>
      <c r="I52" s="18" t="n">
        <v>484.49524057</v>
      </c>
      <c r="J52" s="20" t="n">
        <v>3.1973527</v>
      </c>
      <c r="K52" s="18" t="n">
        <v>486.50958708</v>
      </c>
      <c r="L52" s="20" t="n">
        <v>3.15751816</v>
      </c>
      <c r="M52" s="18" t="s">
        <v>481</v>
      </c>
      <c r="N52" s="20" t="s">
        <v>481</v>
      </c>
      <c r="O52" s="18" t="s">
        <v>481</v>
      </c>
      <c r="P52" s="20" t="s">
        <v>481</v>
      </c>
      <c r="Q52" s="18" t="s">
        <v>481</v>
      </c>
      <c r="R52" s="20" t="s">
        <v>481</v>
      </c>
      <c r="S52" s="18" t="s">
        <v>481</v>
      </c>
      <c r="T52" s="20" t="s">
        <v>481</v>
      </c>
      <c r="U52" s="18" t="n">
        <v>413.84969534</v>
      </c>
      <c r="V52" s="20" t="n">
        <v>14.97448237</v>
      </c>
    </row>
    <row r="53" spans="1:22">
      <c r="A53" s="15" t="s">
        <v>528</v>
      </c>
      <c r="B53" s="17" t="n">
        <v>5571</v>
      </c>
      <c r="C53" s="18">
        <f>(84.0/B53*100)</f>
        <v/>
      </c>
      <c r="D53" s="19" t="n">
        <v>5487</v>
      </c>
      <c r="E53" s="18" t="n">
        <v>354.27321417</v>
      </c>
      <c r="F53" s="20" t="n">
        <v>15.62670169</v>
      </c>
      <c r="G53" s="18" t="n">
        <v>446.29149126</v>
      </c>
      <c r="H53" s="20" t="n">
        <v>3.9413274</v>
      </c>
      <c r="I53" s="18" t="n">
        <v>446.94703128</v>
      </c>
      <c r="J53" s="20" t="n">
        <v>2.89072312</v>
      </c>
      <c r="K53" s="18" t="n">
        <v>442.58743488</v>
      </c>
      <c r="L53" s="20" t="n">
        <v>2.52354715</v>
      </c>
      <c r="M53" s="18" t="s">
        <v>481</v>
      </c>
      <c r="N53" s="20" t="s">
        <v>481</v>
      </c>
      <c r="O53" s="18" t="s">
        <v>481</v>
      </c>
      <c r="P53" s="20" t="s">
        <v>481</v>
      </c>
      <c r="Q53" s="18" t="s">
        <v>481</v>
      </c>
      <c r="R53" s="20" t="s">
        <v>481</v>
      </c>
      <c r="S53" s="18" t="s">
        <v>481</v>
      </c>
      <c r="T53" s="20" t="s">
        <v>481</v>
      </c>
      <c r="U53" s="18" t="n">
        <v>375.8570399</v>
      </c>
      <c r="V53" s="20" t="n">
        <v>19.93522229</v>
      </c>
    </row>
    <row r="54" spans="1:22">
      <c r="A54" s="15" t="s">
        <v>529</v>
      </c>
      <c r="B54" s="17" t="n">
        <v>4740</v>
      </c>
      <c r="C54" s="18">
        <f>(38.0/B54*100)</f>
        <v/>
      </c>
      <c r="D54" s="19" t="n">
        <v>4702</v>
      </c>
      <c r="E54" s="18" t="n">
        <v>321.0606892</v>
      </c>
      <c r="F54" s="20" t="n">
        <v>7.86837763</v>
      </c>
      <c r="G54" s="18" t="n">
        <v>344.3500001</v>
      </c>
      <c r="H54" s="20" t="n">
        <v>3.22495104</v>
      </c>
      <c r="I54" s="18" t="n">
        <v>365.01504088</v>
      </c>
      <c r="J54" s="20" t="n">
        <v>3.77767287</v>
      </c>
      <c r="K54" s="18" t="n">
        <v>387.8692438</v>
      </c>
      <c r="L54" s="20" t="n">
        <v>5.70719455</v>
      </c>
      <c r="M54" s="18" t="s">
        <v>481</v>
      </c>
      <c r="N54" s="20" t="s">
        <v>481</v>
      </c>
      <c r="O54" s="18" t="s">
        <v>481</v>
      </c>
      <c r="P54" s="20" t="s">
        <v>481</v>
      </c>
      <c r="Q54" s="18" t="s">
        <v>481</v>
      </c>
      <c r="R54" s="20" t="s">
        <v>481</v>
      </c>
      <c r="S54" s="18" t="s">
        <v>481</v>
      </c>
      <c r="T54" s="20" t="s">
        <v>481</v>
      </c>
      <c r="U54" s="18" t="n">
        <v>305.42268741</v>
      </c>
      <c r="V54" s="20" t="n">
        <v>7.43971131</v>
      </c>
    </row>
    <row r="55" spans="1:22">
      <c r="A55" s="15" t="s">
        <v>530</v>
      </c>
      <c r="B55" s="17" t="n">
        <v>5316</v>
      </c>
      <c r="C55" s="18">
        <f>(22.0/B55*100)</f>
        <v/>
      </c>
      <c r="D55" s="19" t="n">
        <v>5294</v>
      </c>
      <c r="E55" s="18" t="n">
        <v>299.16598027</v>
      </c>
      <c r="F55" s="20" t="n">
        <v>15.50499115</v>
      </c>
      <c r="G55" s="18" t="n">
        <v>390.50766999</v>
      </c>
      <c r="H55" s="20" t="n">
        <v>3.50819488</v>
      </c>
      <c r="I55" s="18" t="n">
        <v>411.97406164</v>
      </c>
      <c r="J55" s="20" t="n">
        <v>3.97892752</v>
      </c>
      <c r="K55" s="18" t="n">
        <v>420.22720921</v>
      </c>
      <c r="L55" s="20" t="n">
        <v>5.4273246</v>
      </c>
      <c r="M55" s="18" t="s">
        <v>481</v>
      </c>
      <c r="N55" s="20" t="s">
        <v>481</v>
      </c>
      <c r="O55" s="18" t="s">
        <v>481</v>
      </c>
      <c r="P55" s="20" t="s">
        <v>481</v>
      </c>
      <c r="Q55" s="18" t="s">
        <v>481</v>
      </c>
      <c r="R55" s="20" t="s">
        <v>481</v>
      </c>
      <c r="S55" s="18" t="n">
        <v>288.77652513</v>
      </c>
      <c r="T55" s="20" t="n">
        <v>25.19476836</v>
      </c>
      <c r="U55" s="18" t="n">
        <v>370.75120586</v>
      </c>
      <c r="V55" s="20" t="n">
        <v>32.40616115</v>
      </c>
    </row>
    <row r="56" spans="1:22">
      <c r="A56" s="15" t="s">
        <v>531</v>
      </c>
      <c r="B56" s="17" t="n">
        <v>5359</v>
      </c>
      <c r="C56" s="18">
        <f>(76.0/B56*100)</f>
        <v/>
      </c>
      <c r="D56" s="19" t="n">
        <v>5283</v>
      </c>
      <c r="E56" s="18" t="n">
        <v>491.81716743</v>
      </c>
      <c r="F56" s="20" t="n">
        <v>12.27140466</v>
      </c>
      <c r="G56" s="18" t="n">
        <v>526.6206815</v>
      </c>
      <c r="H56" s="20" t="n">
        <v>2.94018333</v>
      </c>
      <c r="I56" s="18" t="n">
        <v>530.43960649</v>
      </c>
      <c r="J56" s="20" t="n">
        <v>3.75089297</v>
      </c>
      <c r="K56" s="18" t="n">
        <v>521.97168031</v>
      </c>
      <c r="L56" s="20" t="n">
        <v>4.88204222</v>
      </c>
      <c r="M56" s="18" t="s">
        <v>481</v>
      </c>
      <c r="N56" s="20" t="s">
        <v>481</v>
      </c>
      <c r="O56" s="18" t="s">
        <v>481</v>
      </c>
      <c r="P56" s="20" t="s">
        <v>481</v>
      </c>
      <c r="Q56" s="18" t="s">
        <v>481</v>
      </c>
      <c r="R56" s="20" t="s">
        <v>481</v>
      </c>
      <c r="S56" s="18" t="s">
        <v>481</v>
      </c>
      <c r="T56" s="20" t="s">
        <v>481</v>
      </c>
      <c r="U56" s="18" t="n">
        <v>448.00456812</v>
      </c>
      <c r="V56" s="20" t="n">
        <v>42.55895137</v>
      </c>
    </row>
    <row r="57" spans="1:22">
      <c r="A57" s="15" t="s">
        <v>532</v>
      </c>
      <c r="B57" s="17" t="n">
        <v>6513</v>
      </c>
      <c r="C57" s="18">
        <f>(0.0/B57*100)</f>
        <v/>
      </c>
      <c r="D57" s="19" t="n">
        <v>6513</v>
      </c>
      <c r="E57" s="18" t="n">
        <v>356.55756125</v>
      </c>
      <c r="F57" s="20" t="n">
        <v>6.3511945</v>
      </c>
      <c r="G57" s="18" t="n">
        <v>392.32887555</v>
      </c>
      <c r="H57" s="20" t="n">
        <v>3.08046089</v>
      </c>
      <c r="I57" s="18" t="n">
        <v>417.18742698</v>
      </c>
      <c r="J57" s="20" t="n">
        <v>4.29215059</v>
      </c>
      <c r="K57" s="18" t="n">
        <v>433.58138736</v>
      </c>
      <c r="L57" s="20" t="n">
        <v>6.91774867</v>
      </c>
      <c r="M57" s="18" t="s">
        <v>481</v>
      </c>
      <c r="N57" s="20" t="s">
        <v>481</v>
      </c>
      <c r="O57" s="18" t="s">
        <v>481</v>
      </c>
      <c r="P57" s="20" t="s">
        <v>481</v>
      </c>
      <c r="Q57" s="18" t="s">
        <v>481</v>
      </c>
      <c r="R57" s="20" t="s">
        <v>481</v>
      </c>
      <c r="S57" s="18" t="n">
        <v>278.76989412</v>
      </c>
      <c r="T57" s="20" t="n">
        <v>27.97558014</v>
      </c>
      <c r="U57" s="18" t="n">
        <v>332.10274176</v>
      </c>
      <c r="V57" s="20" t="n">
        <v>22.64508223</v>
      </c>
    </row>
    <row r="58" spans="1:22">
      <c r="A58" s="15" t="s">
        <v>533</v>
      </c>
      <c r="B58" s="17" t="n">
        <v>7267</v>
      </c>
      <c r="C58" s="18">
        <f>(10.0/B58*100)</f>
        <v/>
      </c>
      <c r="D58" s="19" t="n">
        <v>7257</v>
      </c>
      <c r="E58" s="18" t="n">
        <v>320.28257481</v>
      </c>
      <c r="F58" s="20" t="n">
        <v>11.98189736</v>
      </c>
      <c r="G58" s="18" t="n">
        <v>399.0089079</v>
      </c>
      <c r="H58" s="20" t="n">
        <v>3.61537375</v>
      </c>
      <c r="I58" s="18" t="n">
        <v>419.53594627</v>
      </c>
      <c r="J58" s="20" t="n">
        <v>3.2719277</v>
      </c>
      <c r="K58" s="18" t="n">
        <v>415.4515644</v>
      </c>
      <c r="L58" s="20" t="n">
        <v>3.60323176</v>
      </c>
      <c r="M58" s="18" t="s">
        <v>481</v>
      </c>
      <c r="N58" s="20" t="s">
        <v>481</v>
      </c>
      <c r="O58" s="18" t="s">
        <v>481</v>
      </c>
      <c r="P58" s="20" t="s">
        <v>481</v>
      </c>
      <c r="Q58" s="18" t="s">
        <v>481</v>
      </c>
      <c r="R58" s="20" t="s">
        <v>481</v>
      </c>
      <c r="S58" s="18" t="n">
        <v>257.01679653</v>
      </c>
      <c r="T58" s="20" t="n">
        <v>21.06951418</v>
      </c>
      <c r="U58" s="18" t="n">
        <v>306.02395535</v>
      </c>
      <c r="V58" s="20" t="n">
        <v>14.23947268</v>
      </c>
    </row>
    <row r="59" spans="1:22">
      <c r="A59" s="15" t="s">
        <v>534</v>
      </c>
      <c r="B59" s="17" t="n">
        <v>4826</v>
      </c>
      <c r="C59" s="18">
        <f>(26.0/B59*100)</f>
        <v/>
      </c>
      <c r="D59" s="19" t="n">
        <v>4800</v>
      </c>
      <c r="E59" s="18" t="n">
        <v>263.77587845</v>
      </c>
      <c r="F59" s="20" t="n">
        <v>12.59481925</v>
      </c>
      <c r="G59" s="18" t="n">
        <v>346.74169698</v>
      </c>
      <c r="H59" s="20" t="n">
        <v>2.5895021</v>
      </c>
      <c r="I59" s="18" t="n">
        <v>352.76139397</v>
      </c>
      <c r="J59" s="20" t="n">
        <v>1.99669978</v>
      </c>
      <c r="K59" s="18" t="n">
        <v>350.19428791</v>
      </c>
      <c r="L59" s="20" t="n">
        <v>4.21838159</v>
      </c>
      <c r="M59" s="18" t="s">
        <v>481</v>
      </c>
      <c r="N59" s="20" t="s">
        <v>481</v>
      </c>
      <c r="O59" s="18" t="s">
        <v>481</v>
      </c>
      <c r="P59" s="20" t="s">
        <v>481</v>
      </c>
      <c r="Q59" s="18" t="s">
        <v>481</v>
      </c>
      <c r="R59" s="20" t="s">
        <v>481</v>
      </c>
      <c r="S59" s="18" t="n">
        <v>264.08152439</v>
      </c>
      <c r="T59" s="20" t="n">
        <v>14.57336395</v>
      </c>
      <c r="U59" s="18" t="n">
        <v>246.29925483</v>
      </c>
      <c r="V59" s="20" t="n">
        <v>18.57557424</v>
      </c>
    </row>
    <row r="60" spans="1:22">
      <c r="A60" s="15" t="s">
        <v>535</v>
      </c>
      <c r="B60" s="17" t="n">
        <v>4546</v>
      </c>
      <c r="C60" s="18">
        <f>(15.0/B60*100)</f>
        <v/>
      </c>
      <c r="D60" s="19" t="n">
        <v>4531</v>
      </c>
      <c r="E60" s="18" t="n">
        <v>241.0436629</v>
      </c>
      <c r="F60" s="20" t="n">
        <v>10.26265293</v>
      </c>
      <c r="G60" s="18" t="n">
        <v>312.22502151</v>
      </c>
      <c r="H60" s="20" t="n">
        <v>5.45175303</v>
      </c>
      <c r="I60" s="18" t="n">
        <v>344.6572453</v>
      </c>
      <c r="J60" s="20" t="n">
        <v>4.79557459</v>
      </c>
      <c r="K60" s="18" t="n">
        <v>390.93419408</v>
      </c>
      <c r="L60" s="20" t="n">
        <v>5.79413209</v>
      </c>
      <c r="M60" s="18" t="s">
        <v>481</v>
      </c>
      <c r="N60" s="20" t="s">
        <v>481</v>
      </c>
      <c r="O60" s="18" t="s">
        <v>481</v>
      </c>
      <c r="P60" s="20" t="s">
        <v>481</v>
      </c>
      <c r="Q60" s="18" t="s">
        <v>481</v>
      </c>
      <c r="R60" s="20" t="s">
        <v>481</v>
      </c>
      <c r="S60" s="18" t="n">
        <v>267.09032824</v>
      </c>
      <c r="T60" s="20" t="n">
        <v>24.22278956</v>
      </c>
      <c r="U60" s="18" t="n">
        <v>333.02931105</v>
      </c>
      <c r="V60" s="20" t="n">
        <v>14.87789391</v>
      </c>
    </row>
    <row r="61" spans="1:22">
      <c r="A61" s="15" t="s">
        <v>536</v>
      </c>
      <c r="B61" s="17" t="n">
        <v>6525</v>
      </c>
      <c r="C61" s="18">
        <f>(135.0/B61*100)</f>
        <v/>
      </c>
      <c r="D61" s="19" t="n">
        <v>6390</v>
      </c>
      <c r="E61" s="18" t="n">
        <v>433.96451804</v>
      </c>
      <c r="F61" s="20" t="n">
        <v>20.60560537</v>
      </c>
      <c r="G61" s="18" t="n">
        <v>478.52539648</v>
      </c>
      <c r="H61" s="20" t="n">
        <v>4.67168682</v>
      </c>
      <c r="I61" s="18" t="n">
        <v>471.30722721</v>
      </c>
      <c r="J61" s="20" t="n">
        <v>2.57891549</v>
      </c>
      <c r="K61" s="18" t="n">
        <v>474.59366907</v>
      </c>
      <c r="L61" s="20" t="n">
        <v>3.69975099</v>
      </c>
      <c r="M61" s="18" t="s">
        <v>481</v>
      </c>
      <c r="N61" s="20" t="s">
        <v>481</v>
      </c>
      <c r="O61" s="18" t="s">
        <v>481</v>
      </c>
      <c r="P61" s="20" t="s">
        <v>481</v>
      </c>
      <c r="Q61" s="18" t="s">
        <v>481</v>
      </c>
      <c r="R61" s="20" t="s">
        <v>481</v>
      </c>
      <c r="S61" s="18" t="s">
        <v>481</v>
      </c>
      <c r="T61" s="20" t="s">
        <v>481</v>
      </c>
      <c r="U61" s="18" t="n">
        <v>376.99576601</v>
      </c>
      <c r="V61" s="20" t="n">
        <v>20.13344029</v>
      </c>
    </row>
    <row r="62" spans="1:22">
      <c r="A62" s="15" t="s">
        <v>537</v>
      </c>
      <c r="B62" s="17" t="n">
        <v>4476</v>
      </c>
      <c r="C62" s="18">
        <f>(3.0/B62*100)</f>
        <v/>
      </c>
      <c r="D62" s="19" t="n">
        <v>4473</v>
      </c>
      <c r="E62" s="18" t="n">
        <v>491.5146694</v>
      </c>
      <c r="F62" s="20" t="n">
        <v>16.53134148</v>
      </c>
      <c r="G62" s="18" t="n">
        <v>508.63648109</v>
      </c>
      <c r="H62" s="20" t="n">
        <v>2.382198</v>
      </c>
      <c r="I62" s="18" t="n">
        <v>513.44679603</v>
      </c>
      <c r="J62" s="20" t="n">
        <v>2.66430955</v>
      </c>
      <c r="K62" s="18" t="n">
        <v>501.74533191</v>
      </c>
      <c r="L62" s="20" t="n">
        <v>2.77080926</v>
      </c>
      <c r="M62" s="18" t="s">
        <v>481</v>
      </c>
      <c r="N62" s="20" t="s">
        <v>481</v>
      </c>
      <c r="O62" s="18" t="s">
        <v>481</v>
      </c>
      <c r="P62" s="20" t="s">
        <v>481</v>
      </c>
      <c r="Q62" s="18" t="s">
        <v>481</v>
      </c>
      <c r="R62" s="20" t="s">
        <v>481</v>
      </c>
      <c r="S62" s="18" t="s">
        <v>481</v>
      </c>
      <c r="T62" s="20" t="s">
        <v>481</v>
      </c>
      <c r="U62" s="18" t="n">
        <v>454.96510922</v>
      </c>
      <c r="V62" s="20" t="n">
        <v>20.40876124</v>
      </c>
    </row>
    <row r="63" spans="1:22">
      <c r="A63" s="15" t="s">
        <v>538</v>
      </c>
      <c r="B63" s="17" t="n">
        <v>5324</v>
      </c>
      <c r="C63" s="18">
        <f>(13.0/B63*100)</f>
        <v/>
      </c>
      <c r="D63" s="19" t="n">
        <v>5311</v>
      </c>
      <c r="E63" s="18" t="n">
        <v>255.99310341</v>
      </c>
      <c r="F63" s="20" t="n">
        <v>10.98819563</v>
      </c>
      <c r="G63" s="18" t="n">
        <v>323.9527714</v>
      </c>
      <c r="H63" s="20" t="n">
        <v>3.66894945</v>
      </c>
      <c r="I63" s="18" t="n">
        <v>357.81697121</v>
      </c>
      <c r="J63" s="20" t="n">
        <v>2.34325779</v>
      </c>
      <c r="K63" s="18" t="n">
        <v>371.57833071</v>
      </c>
      <c r="L63" s="20" t="n">
        <v>3.23383854</v>
      </c>
      <c r="M63" s="18" t="s">
        <v>481</v>
      </c>
      <c r="N63" s="20" t="s">
        <v>481</v>
      </c>
      <c r="O63" s="18" t="s">
        <v>481</v>
      </c>
      <c r="P63" s="20" t="s">
        <v>481</v>
      </c>
      <c r="Q63" s="18" t="n">
        <v>348.6467</v>
      </c>
      <c r="R63" s="20" t="n">
        <v>71.60329801</v>
      </c>
      <c r="S63" s="18" t="n">
        <v>263.89361675</v>
      </c>
      <c r="T63" s="20" t="n">
        <v>60.49800929</v>
      </c>
      <c r="U63" s="18" t="n">
        <v>290.84675252</v>
      </c>
      <c r="V63" s="20" t="n">
        <v>11.20278816</v>
      </c>
    </row>
    <row r="64" spans="1:22">
      <c r="A64" s="15" t="s">
        <v>539</v>
      </c>
      <c r="B64" s="17" t="n">
        <v>3634</v>
      </c>
      <c r="C64" s="18">
        <f>(3.0/B64*100)</f>
        <v/>
      </c>
      <c r="D64" s="19" t="n">
        <v>3631</v>
      </c>
      <c r="E64" s="18" t="n">
        <v>364.59085743</v>
      </c>
      <c r="F64" s="20" t="n">
        <v>33.34547391</v>
      </c>
      <c r="G64" s="18" t="n">
        <v>468.44988246</v>
      </c>
      <c r="H64" s="20" t="n">
        <v>6.53488113</v>
      </c>
      <c r="I64" s="18" t="n">
        <v>464.02142706</v>
      </c>
      <c r="J64" s="20" t="n">
        <v>3.23399233</v>
      </c>
      <c r="K64" s="18" t="n">
        <v>435.24010164</v>
      </c>
      <c r="L64" s="20" t="n">
        <v>2.45086503</v>
      </c>
      <c r="M64" s="18" t="s">
        <v>481</v>
      </c>
      <c r="N64" s="20" t="s">
        <v>481</v>
      </c>
      <c r="O64" s="18" t="s">
        <v>481</v>
      </c>
      <c r="P64" s="20" t="s">
        <v>481</v>
      </c>
      <c r="Q64" s="18" t="n">
        <v>553.4615</v>
      </c>
      <c r="R64" s="20" t="n">
        <v>49.60263475</v>
      </c>
      <c r="S64" s="18" t="n">
        <v>254.59481428</v>
      </c>
      <c r="T64" s="20" t="n">
        <v>41.76923896</v>
      </c>
      <c r="U64" s="18" t="n">
        <v>367.7834794</v>
      </c>
      <c r="V64" s="20" t="n">
        <v>37.43613763</v>
      </c>
    </row>
    <row r="65" spans="1:22">
      <c r="A65" s="15" t="s">
        <v>540</v>
      </c>
      <c r="B65" s="17" t="n">
        <v>5325</v>
      </c>
      <c r="C65" s="18">
        <f>(14.0/B65*100)</f>
        <v/>
      </c>
      <c r="D65" s="19" t="n">
        <v>5311</v>
      </c>
      <c r="E65" s="18" t="n">
        <v>374.72901155</v>
      </c>
      <c r="F65" s="20" t="n">
        <v>10.60974916</v>
      </c>
      <c r="G65" s="18" t="n">
        <v>408.24718572</v>
      </c>
      <c r="H65" s="20" t="n">
        <v>2.92229443</v>
      </c>
      <c r="I65" s="18" t="n">
        <v>424.06755807</v>
      </c>
      <c r="J65" s="20" t="n">
        <v>3.65492192</v>
      </c>
      <c r="K65" s="18" t="n">
        <v>439.11203696</v>
      </c>
      <c r="L65" s="20" t="n">
        <v>5.33615227</v>
      </c>
      <c r="M65" s="18" t="s">
        <v>481</v>
      </c>
      <c r="N65" s="20" t="s">
        <v>481</v>
      </c>
      <c r="O65" s="18" t="s">
        <v>481</v>
      </c>
      <c r="P65" s="20" t="s">
        <v>481</v>
      </c>
      <c r="Q65" s="18" t="n">
        <v>335.93043508</v>
      </c>
      <c r="R65" s="20" t="n">
        <v>36.53241819</v>
      </c>
      <c r="S65" s="18" t="n">
        <v>351.68197916</v>
      </c>
      <c r="T65" s="20" t="n">
        <v>24.42269434</v>
      </c>
      <c r="U65" s="18" t="n">
        <v>314.56231266</v>
      </c>
      <c r="V65" s="20" t="n">
        <v>19.10086085</v>
      </c>
    </row>
    <row r="66" spans="1:22">
      <c r="A66" s="15" t="s">
        <v>541</v>
      </c>
      <c r="B66" s="17" t="n">
        <v>5665</v>
      </c>
      <c r="C66" s="18">
        <f>(74.0/B66*100)</f>
        <v/>
      </c>
      <c r="D66" s="19" t="n">
        <v>5591</v>
      </c>
      <c r="E66" s="18" t="n">
        <v>367.95727106</v>
      </c>
      <c r="F66" s="20" t="n">
        <v>17.78841381</v>
      </c>
      <c r="G66" s="18" t="n">
        <v>432.08217944</v>
      </c>
      <c r="H66" s="20" t="n">
        <v>2.67137594</v>
      </c>
      <c r="I66" s="18" t="n">
        <v>427.10040916</v>
      </c>
      <c r="J66" s="20" t="n">
        <v>1.91683121</v>
      </c>
      <c r="K66" s="18" t="n">
        <v>428.34606363</v>
      </c>
      <c r="L66" s="20" t="n">
        <v>3.17153225</v>
      </c>
      <c r="M66" s="18" t="s">
        <v>481</v>
      </c>
      <c r="N66" s="20" t="s">
        <v>481</v>
      </c>
      <c r="O66" s="18" t="s">
        <v>481</v>
      </c>
      <c r="P66" s="20" t="s">
        <v>481</v>
      </c>
      <c r="Q66" s="18" t="s">
        <v>481</v>
      </c>
      <c r="R66" s="20" t="s">
        <v>481</v>
      </c>
      <c r="S66" s="18" t="s">
        <v>481</v>
      </c>
      <c r="T66" s="20" t="s">
        <v>481</v>
      </c>
      <c r="U66" s="18" t="n">
        <v>338.00101561</v>
      </c>
      <c r="V66" s="20" t="n">
        <v>15.98863601</v>
      </c>
    </row>
    <row r="67" spans="1:22">
      <c r="A67" s="15" t="s">
        <v>542</v>
      </c>
      <c r="B67" s="17" t="n">
        <v>6971</v>
      </c>
      <c r="C67" s="18">
        <f>(22.0/B67*100)</f>
        <v/>
      </c>
      <c r="D67" s="19" t="n">
        <v>6949</v>
      </c>
      <c r="E67" s="18" t="n">
        <v>322.06342524</v>
      </c>
      <c r="F67" s="20" t="n">
        <v>5.88751327</v>
      </c>
      <c r="G67" s="18" t="n">
        <v>370.96563609</v>
      </c>
      <c r="H67" s="20" t="n">
        <v>3.21778124</v>
      </c>
      <c r="I67" s="18" t="n">
        <v>412.65693284</v>
      </c>
      <c r="J67" s="20" t="n">
        <v>3.56420907</v>
      </c>
      <c r="K67" s="18" t="n">
        <v>444.04008992</v>
      </c>
      <c r="L67" s="20" t="n">
        <v>4.23622979</v>
      </c>
      <c r="M67" s="18" t="s">
        <v>481</v>
      </c>
      <c r="N67" s="20" t="s">
        <v>481</v>
      </c>
      <c r="O67" s="18" t="s">
        <v>481</v>
      </c>
      <c r="P67" s="20" t="s">
        <v>481</v>
      </c>
      <c r="Q67" s="18" t="s">
        <v>481</v>
      </c>
      <c r="R67" s="20" t="s">
        <v>481</v>
      </c>
      <c r="S67" s="18" t="s">
        <v>481</v>
      </c>
      <c r="T67" s="20" t="s">
        <v>481</v>
      </c>
      <c r="U67" s="18" t="n">
        <v>312.96761467</v>
      </c>
      <c r="V67" s="20" t="n">
        <v>10.47395238</v>
      </c>
    </row>
    <row r="68" spans="1:22">
      <c r="A68" s="15" t="s">
        <v>543</v>
      </c>
      <c r="B68" s="17" t="n">
        <v>12083</v>
      </c>
      <c r="C68" s="18">
        <f>(26.0/B68*100)</f>
        <v/>
      </c>
      <c r="D68" s="19" t="n">
        <v>12057</v>
      </c>
      <c r="E68" s="18" t="n">
        <v>319.71010969</v>
      </c>
      <c r="F68" s="20" t="n">
        <v>6.70878644</v>
      </c>
      <c r="G68" s="18" t="n">
        <v>442.90926885</v>
      </c>
      <c r="H68" s="20" t="n">
        <v>3.08669923</v>
      </c>
      <c r="I68" s="18" t="n">
        <v>436.85284893</v>
      </c>
      <c r="J68" s="20" t="n">
        <v>2.38773505</v>
      </c>
      <c r="K68" s="18" t="n">
        <v>380.63990869</v>
      </c>
      <c r="L68" s="20" t="n">
        <v>1.22267909</v>
      </c>
      <c r="M68" s="18" t="s">
        <v>481</v>
      </c>
      <c r="N68" s="20" t="s">
        <v>481</v>
      </c>
      <c r="O68" s="18" t="s">
        <v>481</v>
      </c>
      <c r="P68" s="20" t="s">
        <v>481</v>
      </c>
      <c r="Q68" s="18" t="s">
        <v>481</v>
      </c>
      <c r="R68" s="20" t="s">
        <v>481</v>
      </c>
      <c r="S68" s="18" t="s">
        <v>481</v>
      </c>
      <c r="T68" s="20" t="s">
        <v>481</v>
      </c>
      <c r="U68" s="18" t="n">
        <v>312.50551104</v>
      </c>
      <c r="V68" s="20" t="n">
        <v>7.50885856</v>
      </c>
    </row>
    <row r="69" spans="1:22">
      <c r="A69" s="15" t="s">
        <v>544</v>
      </c>
      <c r="B69" s="17" t="n">
        <v>4876</v>
      </c>
      <c r="C69" s="18">
        <f>(0.0/B69*100)</f>
        <v/>
      </c>
      <c r="D69" s="19" t="n">
        <v>4876</v>
      </c>
      <c r="E69" s="18" t="n">
        <v>416.94653969</v>
      </c>
      <c r="F69" s="20" t="n">
        <v>10.91561494</v>
      </c>
      <c r="G69" s="18" t="n">
        <v>411.2314818</v>
      </c>
      <c r="H69" s="20" t="n">
        <v>5.63275506</v>
      </c>
      <c r="I69" s="18" t="n">
        <v>432.03737345</v>
      </c>
      <c r="J69" s="20" t="n">
        <v>4.40439856</v>
      </c>
      <c r="K69" s="18" t="n">
        <v>448.89034858</v>
      </c>
      <c r="L69" s="20" t="n">
        <v>4.54178435</v>
      </c>
      <c r="M69" s="18" t="s">
        <v>481</v>
      </c>
      <c r="N69" s="20" t="s">
        <v>481</v>
      </c>
      <c r="O69" s="18" t="s">
        <v>481</v>
      </c>
      <c r="P69" s="20" t="s">
        <v>481</v>
      </c>
      <c r="Q69" s="18" t="s">
        <v>481</v>
      </c>
      <c r="R69" s="20" t="s">
        <v>481</v>
      </c>
      <c r="S69" s="18" t="s">
        <v>481</v>
      </c>
      <c r="T69" s="20" t="s">
        <v>481</v>
      </c>
      <c r="U69" s="18" t="n">
        <v>257.65764372</v>
      </c>
      <c r="V69" s="20" t="n">
        <v>41.28791047</v>
      </c>
    </row>
    <row r="70" spans="1:22">
      <c r="A70" s="15" t="s">
        <v>545</v>
      </c>
      <c r="B70" s="17" t="n">
        <v>6036</v>
      </c>
      <c r="C70" s="18">
        <f>(223.0/B70*100)</f>
        <v/>
      </c>
      <c r="D70" s="19" t="n">
        <v>5813</v>
      </c>
      <c r="E70" s="18" t="n">
        <v>499.93008414</v>
      </c>
      <c r="F70" s="20" t="n">
        <v>19.97521212</v>
      </c>
      <c r="G70" s="18" t="n">
        <v>491.11493925</v>
      </c>
      <c r="H70" s="20" t="n">
        <v>4.75139974</v>
      </c>
      <c r="I70" s="18" t="n">
        <v>492.60345754</v>
      </c>
      <c r="J70" s="20" t="n">
        <v>3.48910706</v>
      </c>
      <c r="K70" s="18" t="n">
        <v>503.3472939</v>
      </c>
      <c r="L70" s="20" t="n">
        <v>3.44157109</v>
      </c>
      <c r="M70" s="18" t="s">
        <v>481</v>
      </c>
      <c r="N70" s="20" t="s">
        <v>481</v>
      </c>
      <c r="O70" s="18" t="s">
        <v>481</v>
      </c>
      <c r="P70" s="20" t="s">
        <v>481</v>
      </c>
      <c r="Q70" s="18" t="s">
        <v>481</v>
      </c>
      <c r="R70" s="20" t="s">
        <v>481</v>
      </c>
      <c r="S70" s="18" t="s">
        <v>481</v>
      </c>
      <c r="T70" s="20" t="s">
        <v>481</v>
      </c>
      <c r="U70" s="18" t="n">
        <v>434.40802266</v>
      </c>
      <c r="V70" s="20" t="n">
        <v>18.6309177</v>
      </c>
    </row>
    <row r="71" spans="1:22">
      <c r="A71" s="15" t="s">
        <v>546</v>
      </c>
      <c r="B71" s="17" t="n">
        <v>6115</v>
      </c>
      <c r="C71" s="18">
        <f>(17.0/B71*100)</f>
        <v/>
      </c>
      <c r="D71" s="19" t="n">
        <v>6098</v>
      </c>
      <c r="E71" s="18" t="n">
        <v>500.77800885</v>
      </c>
      <c r="F71" s="20" t="n">
        <v>13.11770424</v>
      </c>
      <c r="G71" s="18" t="n">
        <v>533.73569045</v>
      </c>
      <c r="H71" s="20" t="n">
        <v>2.56700152</v>
      </c>
      <c r="I71" s="18" t="n">
        <v>543.18398801</v>
      </c>
      <c r="J71" s="20" t="n">
        <v>2.24240836</v>
      </c>
      <c r="K71" s="18" t="n">
        <v>526.40532517</v>
      </c>
      <c r="L71" s="20" t="n">
        <v>3.17550369</v>
      </c>
      <c r="M71" s="18" t="s">
        <v>481</v>
      </c>
      <c r="N71" s="20" t="s">
        <v>481</v>
      </c>
      <c r="O71" s="18" t="s">
        <v>481</v>
      </c>
      <c r="P71" s="20" t="s">
        <v>481</v>
      </c>
      <c r="Q71" s="18" t="s">
        <v>481</v>
      </c>
      <c r="R71" s="20" t="s">
        <v>481</v>
      </c>
      <c r="S71" s="18" t="s">
        <v>481</v>
      </c>
      <c r="T71" s="20" t="s">
        <v>481</v>
      </c>
      <c r="U71" s="18" t="n">
        <v>516.18362107</v>
      </c>
      <c r="V71" s="20" t="n">
        <v>23.04020682</v>
      </c>
    </row>
    <row r="72" spans="1:22">
      <c r="A72" s="15" t="s">
        <v>547</v>
      </c>
      <c r="B72" s="17" t="n">
        <v>7708</v>
      </c>
      <c r="C72" s="18">
        <f>(5.0/B72*100)</f>
        <v/>
      </c>
      <c r="D72" s="19" t="n">
        <v>7703</v>
      </c>
      <c r="E72" s="18" t="n">
        <v>541.50807018</v>
      </c>
      <c r="F72" s="20" t="n">
        <v>11.97188036</v>
      </c>
      <c r="G72" s="18" t="n">
        <v>509.90968207</v>
      </c>
      <c r="H72" s="20" t="n">
        <v>3.47305931</v>
      </c>
      <c r="I72" s="18" t="n">
        <v>497.2238613</v>
      </c>
      <c r="J72" s="20" t="n">
        <v>2.95426901</v>
      </c>
      <c r="K72" s="18" t="n">
        <v>482.62881168</v>
      </c>
      <c r="L72" s="20" t="n">
        <v>3.05955565</v>
      </c>
      <c r="M72" s="18" t="s">
        <v>481</v>
      </c>
      <c r="N72" s="20" t="s">
        <v>481</v>
      </c>
      <c r="O72" s="18" t="s">
        <v>481</v>
      </c>
      <c r="P72" s="20" t="s">
        <v>481</v>
      </c>
      <c r="Q72" s="18" t="s">
        <v>481</v>
      </c>
      <c r="R72" s="20" t="s">
        <v>481</v>
      </c>
      <c r="S72" s="18" t="s">
        <v>481</v>
      </c>
      <c r="T72" s="20" t="s">
        <v>481</v>
      </c>
      <c r="U72" s="18" t="n">
        <v>398.80763793</v>
      </c>
      <c r="V72" s="20" t="n">
        <v>67.81657368</v>
      </c>
    </row>
    <row r="73" spans="1:22">
      <c r="A73" s="15" t="s">
        <v>548</v>
      </c>
      <c r="B73" s="17" t="n">
        <v>8249</v>
      </c>
      <c r="C73" s="18">
        <f>(144.0/B73*100)</f>
        <v/>
      </c>
      <c r="D73" s="19" t="n">
        <v>8105</v>
      </c>
      <c r="E73" s="18" t="n">
        <v>359.59626796</v>
      </c>
      <c r="F73" s="20" t="n">
        <v>12.35753984</v>
      </c>
      <c r="G73" s="18" t="n">
        <v>397.78753684</v>
      </c>
      <c r="H73" s="20" t="n">
        <v>2.96734448</v>
      </c>
      <c r="I73" s="18" t="n">
        <v>413.79644744</v>
      </c>
      <c r="J73" s="20" t="n">
        <v>4.00501838</v>
      </c>
      <c r="K73" s="18" t="n">
        <v>427.2756998</v>
      </c>
      <c r="L73" s="20" t="n">
        <v>5.54515331</v>
      </c>
      <c r="M73" s="18" t="s">
        <v>481</v>
      </c>
      <c r="N73" s="20" t="s">
        <v>481</v>
      </c>
      <c r="O73" s="18" t="s">
        <v>481</v>
      </c>
      <c r="P73" s="20" t="s">
        <v>481</v>
      </c>
      <c r="Q73" s="18" t="s">
        <v>481</v>
      </c>
      <c r="R73" s="20" t="s">
        <v>481</v>
      </c>
      <c r="S73" s="18" t="s">
        <v>481</v>
      </c>
      <c r="T73" s="20" t="s">
        <v>481</v>
      </c>
      <c r="U73" s="18" t="n">
        <v>363.7617279</v>
      </c>
      <c r="V73" s="20" t="n">
        <v>13.32860856</v>
      </c>
    </row>
    <row r="74" spans="1:22">
      <c r="A74" s="15" t="s">
        <v>549</v>
      </c>
      <c r="B74" s="17" t="n">
        <v>4692</v>
      </c>
      <c r="C74" s="18">
        <f>(82.0/B74*100)</f>
        <v/>
      </c>
      <c r="D74" s="19" t="n">
        <v>4610</v>
      </c>
      <c r="E74" s="18" t="n">
        <v>381.76378284</v>
      </c>
      <c r="F74" s="20" t="n">
        <v>12.7258905</v>
      </c>
      <c r="G74" s="18" t="n">
        <v>422.35389882</v>
      </c>
      <c r="H74" s="20" t="n">
        <v>3.45729123</v>
      </c>
      <c r="I74" s="18" t="n">
        <v>427.69009858</v>
      </c>
      <c r="J74" s="20" t="n">
        <v>2.96114436</v>
      </c>
      <c r="K74" s="18" t="n">
        <v>439.88464389</v>
      </c>
      <c r="L74" s="20" t="n">
        <v>2.62854961</v>
      </c>
      <c r="M74" s="18" t="s">
        <v>481</v>
      </c>
      <c r="N74" s="20" t="s">
        <v>481</v>
      </c>
      <c r="O74" s="18" t="s">
        <v>481</v>
      </c>
      <c r="P74" s="20" t="s">
        <v>481</v>
      </c>
      <c r="Q74" s="18" t="s">
        <v>481</v>
      </c>
      <c r="R74" s="20" t="s">
        <v>481</v>
      </c>
      <c r="S74" s="18" t="n">
        <v>382.99590559</v>
      </c>
      <c r="T74" s="20" t="n">
        <v>61.59757188</v>
      </c>
      <c r="U74" s="18" t="n">
        <v>313.88926682</v>
      </c>
      <c r="V74" s="20" t="n">
        <v>13.79113024</v>
      </c>
    </row>
    <row r="75" spans="1:22">
      <c r="A75" s="15" t="s">
        <v>550</v>
      </c>
      <c r="B75" s="17" t="n">
        <v>5375</v>
      </c>
      <c r="C75" s="18">
        <f>(198.0/B75*100)</f>
        <v/>
      </c>
      <c r="D75" s="19" t="n">
        <v>5177</v>
      </c>
      <c r="E75" s="18" t="n">
        <v>303.73022441</v>
      </c>
      <c r="F75" s="20" t="n">
        <v>15.73112191</v>
      </c>
      <c r="G75" s="18" t="n">
        <v>349.04362692</v>
      </c>
      <c r="H75" s="20" t="n">
        <v>3.78158032</v>
      </c>
      <c r="I75" s="18" t="n">
        <v>368.60226699</v>
      </c>
      <c r="J75" s="20" t="n">
        <v>3.54419042</v>
      </c>
      <c r="K75" s="18" t="n">
        <v>387.66212763</v>
      </c>
      <c r="L75" s="20" t="n">
        <v>4.71021253</v>
      </c>
      <c r="M75" s="18" t="s">
        <v>481</v>
      </c>
      <c r="N75" s="20" t="s">
        <v>481</v>
      </c>
      <c r="O75" s="18" t="s">
        <v>481</v>
      </c>
      <c r="P75" s="20" t="s">
        <v>481</v>
      </c>
      <c r="Q75" s="18" t="s">
        <v>481</v>
      </c>
      <c r="R75" s="20" t="s">
        <v>481</v>
      </c>
      <c r="S75" s="18" t="s">
        <v>481</v>
      </c>
      <c r="T75" s="20" t="s">
        <v>481</v>
      </c>
      <c r="U75" s="18" t="n">
        <v>301.64401201</v>
      </c>
      <c r="V75" s="20" t="n">
        <v>10.45508086</v>
      </c>
    </row>
    <row r="76" spans="1:22">
      <c r="A76" s="15" t="s">
        <v>551</v>
      </c>
      <c r="B76" s="17" t="n">
        <v>14167</v>
      </c>
      <c r="C76" s="18">
        <f>(228.0/B76*100)</f>
        <v/>
      </c>
      <c r="D76" s="19" t="n">
        <v>13939</v>
      </c>
      <c r="E76" s="18" t="n">
        <v>353.12017235</v>
      </c>
      <c r="F76" s="20" t="n">
        <v>8.31922574</v>
      </c>
      <c r="G76" s="18" t="n">
        <v>461.65291301</v>
      </c>
      <c r="H76" s="20" t="n">
        <v>4.75727792</v>
      </c>
      <c r="I76" s="18" t="n">
        <v>457.33702197</v>
      </c>
      <c r="J76" s="20" t="n">
        <v>3.78955104</v>
      </c>
      <c r="K76" s="18" t="n">
        <v>414.33797422</v>
      </c>
      <c r="L76" s="20" t="n">
        <v>2.96105666</v>
      </c>
      <c r="M76" s="18" t="s">
        <v>481</v>
      </c>
      <c r="N76" s="20" t="s">
        <v>481</v>
      </c>
      <c r="O76" s="18" t="s">
        <v>481</v>
      </c>
      <c r="P76" s="20" t="s">
        <v>481</v>
      </c>
      <c r="Q76" s="18" t="s">
        <v>481</v>
      </c>
      <c r="R76" s="20" t="s">
        <v>481</v>
      </c>
      <c r="S76" s="18" t="s">
        <v>481</v>
      </c>
      <c r="T76" s="20" t="s">
        <v>481</v>
      </c>
      <c r="U76" s="18" t="n">
        <v>342.48695106</v>
      </c>
      <c r="V76" s="20" t="n">
        <v>11.84920871</v>
      </c>
    </row>
    <row r="77" spans="1:22">
      <c r="A77" s="15" t="s">
        <v>552</v>
      </c>
      <c r="B77" s="17" t="n">
        <v>6062</v>
      </c>
      <c r="C77" s="18">
        <f>(82.0/B77*100)</f>
        <v/>
      </c>
      <c r="D77" s="19" t="n">
        <v>5980</v>
      </c>
      <c r="E77" s="18" t="n">
        <v>372.78961941</v>
      </c>
      <c r="F77" s="20" t="n">
        <v>11.83740528</v>
      </c>
      <c r="G77" s="18" t="n">
        <v>426.62120235</v>
      </c>
      <c r="H77" s="20" t="n">
        <v>4.70821778</v>
      </c>
      <c r="I77" s="18" t="n">
        <v>430.64176596</v>
      </c>
      <c r="J77" s="20" t="n">
        <v>3.52269906</v>
      </c>
      <c r="K77" s="18" t="n">
        <v>449.86273433</v>
      </c>
      <c r="L77" s="20" t="n">
        <v>2.76956133</v>
      </c>
      <c r="M77" s="18" t="s">
        <v>481</v>
      </c>
      <c r="N77" s="20" t="s">
        <v>481</v>
      </c>
      <c r="O77" s="18" t="s">
        <v>481</v>
      </c>
      <c r="P77" s="20" t="s">
        <v>481</v>
      </c>
      <c r="Q77" s="18" t="s">
        <v>481</v>
      </c>
      <c r="R77" s="20" t="s">
        <v>481</v>
      </c>
      <c r="S77" s="18" t="s">
        <v>481</v>
      </c>
      <c r="T77" s="20" t="s">
        <v>481</v>
      </c>
      <c r="U77" s="18" t="n">
        <v>372.4166346</v>
      </c>
      <c r="V77" s="20" t="n">
        <v>7.88561605</v>
      </c>
    </row>
    <row r="78" spans="1:22">
      <c r="A78" s="15" t="s">
        <v>553</v>
      </c>
      <c r="B78" s="17" t="n">
        <v>5826</v>
      </c>
      <c r="C78" s="18">
        <f>(0.0/B78*100)</f>
        <v/>
      </c>
      <c r="D78" s="19" t="n">
        <v>5826</v>
      </c>
      <c r="E78" s="18" t="n">
        <v>413.33187861</v>
      </c>
      <c r="F78" s="20" t="n">
        <v>7.47042513</v>
      </c>
      <c r="G78" s="18" t="n">
        <v>478.52094681</v>
      </c>
      <c r="H78" s="20" t="n">
        <v>3.42025096</v>
      </c>
      <c r="I78" s="18" t="n">
        <v>501.17094921</v>
      </c>
      <c r="J78" s="20" t="n">
        <v>5.34501538</v>
      </c>
      <c r="K78" s="18" t="n">
        <v>527.2001173</v>
      </c>
      <c r="L78" s="20" t="n">
        <v>6.68429441</v>
      </c>
      <c r="M78" s="18" t="s">
        <v>481</v>
      </c>
      <c r="N78" s="20" t="s">
        <v>481</v>
      </c>
      <c r="O78" s="18" t="s">
        <v>481</v>
      </c>
      <c r="P78" s="20" t="s">
        <v>481</v>
      </c>
      <c r="Q78" s="18" t="n">
        <v>324.52135656</v>
      </c>
      <c r="R78" s="20" t="n">
        <v>33.37375708</v>
      </c>
      <c r="S78" s="18" t="n">
        <v>398.8190708</v>
      </c>
      <c r="T78" s="20" t="n">
        <v>27.78031631</v>
      </c>
      <c r="U78" s="18" t="n">
        <v>476.69843227</v>
      </c>
      <c r="V78" s="20" t="n">
        <v>37.68604187</v>
      </c>
    </row>
    <row customHeight="1" ht="25" r="79" spans="1:22">
      <c r="A79" s="15" t="s">
        <v>554</v>
      </c>
      <c r="B79" s="17" t="n">
        <v>1657</v>
      </c>
      <c r="C79" s="18">
        <f>(41.0/B79*100)</f>
        <v/>
      </c>
      <c r="D79" s="19" t="n">
        <v>1616</v>
      </c>
      <c r="E79" s="18" t="n">
        <v>422.83157316</v>
      </c>
      <c r="F79" s="20" t="n">
        <v>56.45403378</v>
      </c>
      <c r="G79" s="18" t="n">
        <v>440.30649685</v>
      </c>
      <c r="H79" s="20" t="n">
        <v>9.251548079999999</v>
      </c>
      <c r="I79" s="18" t="n">
        <v>467.15859014</v>
      </c>
      <c r="J79" s="20" t="n">
        <v>8.83504005</v>
      </c>
      <c r="K79" s="18" t="n">
        <v>486.33782821</v>
      </c>
      <c r="L79" s="20" t="n">
        <v>7.81501022</v>
      </c>
      <c r="M79" s="18" t="s">
        <v>481</v>
      </c>
      <c r="N79" s="20" t="s">
        <v>481</v>
      </c>
      <c r="O79" s="18" t="s">
        <v>481</v>
      </c>
      <c r="P79" s="20" t="s">
        <v>481</v>
      </c>
      <c r="Q79" s="18" t="s">
        <v>481</v>
      </c>
      <c r="R79" s="20" t="s">
        <v>481</v>
      </c>
      <c r="S79" s="18" t="s">
        <v>481</v>
      </c>
      <c r="T79" s="20" t="s">
        <v>481</v>
      </c>
      <c r="U79" s="18" t="n">
        <v>497.03388539</v>
      </c>
      <c r="V79" s="20" t="n">
        <v>23.97955146</v>
      </c>
    </row>
    <row r="80" spans="1:22">
      <c r="A80" s="15" t="s">
        <v>555</v>
      </c>
      <c r="B80" s="17" t="n">
        <v>7841</v>
      </c>
      <c r="C80" s="18">
        <f>(0.0/B80*100)</f>
        <v/>
      </c>
      <c r="D80" s="19" t="n">
        <v>7841</v>
      </c>
      <c r="E80" s="18" t="n">
        <v>410.12360207</v>
      </c>
      <c r="F80" s="20" t="n">
        <v>13.0878447</v>
      </c>
      <c r="G80" s="18" t="n">
        <v>419.03141484</v>
      </c>
      <c r="H80" s="20" t="n">
        <v>4.04843142</v>
      </c>
      <c r="I80" s="18" t="n">
        <v>430.14900707</v>
      </c>
      <c r="J80" s="20" t="n">
        <v>3.73155306</v>
      </c>
      <c r="K80" s="18" t="n">
        <v>442.24885585</v>
      </c>
      <c r="L80" s="20" t="n">
        <v>5.97355915</v>
      </c>
      <c r="M80" s="18" t="s">
        <v>481</v>
      </c>
      <c r="N80" s="20" t="s">
        <v>481</v>
      </c>
      <c r="O80" s="18" t="s">
        <v>481</v>
      </c>
      <c r="P80" s="20" t="s">
        <v>481</v>
      </c>
      <c r="Q80" s="18" t="s">
        <v>481</v>
      </c>
      <c r="R80" s="20" t="s">
        <v>481</v>
      </c>
      <c r="S80" s="18" t="s">
        <v>481</v>
      </c>
      <c r="T80" s="20" t="s">
        <v>481</v>
      </c>
      <c r="U80" s="18" t="n">
        <v>370.69240243</v>
      </c>
      <c r="V80" s="20" t="n">
        <v>55.7602611</v>
      </c>
    </row>
    <row r="81" spans="1:22">
      <c r="A81" s="23" t="s">
        <v>556</v>
      </c>
      <c r="B81" s="17" t="n">
        <v>8861</v>
      </c>
      <c r="C81" s="18">
        <f>(76.0/B81*100)</f>
        <v/>
      </c>
      <c r="D81" s="19" t="n">
        <v>8785</v>
      </c>
      <c r="E81" s="18" t="n">
        <v>378.04854999</v>
      </c>
      <c r="F81" s="20" t="n">
        <v>15.35246483</v>
      </c>
      <c r="G81" s="18" t="n">
        <v>422.36631721</v>
      </c>
      <c r="H81" s="20" t="n">
        <v>3.40307748</v>
      </c>
      <c r="I81" s="18" t="n">
        <v>438.13635075</v>
      </c>
      <c r="J81" s="20" t="n">
        <v>4.11467804</v>
      </c>
      <c r="K81" s="18" t="n">
        <v>445.38743609</v>
      </c>
      <c r="L81" s="20" t="n">
        <v>5.98876577</v>
      </c>
      <c r="M81" s="18" t="s">
        <v>481</v>
      </c>
      <c r="N81" s="20" t="s">
        <v>481</v>
      </c>
      <c r="O81" s="18" t="s">
        <v>481</v>
      </c>
      <c r="P81" s="20" t="s">
        <v>481</v>
      </c>
      <c r="Q81" s="18" t="s">
        <v>481</v>
      </c>
      <c r="R81" s="20" t="s">
        <v>481</v>
      </c>
      <c r="S81" s="18" t="s">
        <v>481</v>
      </c>
      <c r="T81" s="20" t="s">
        <v>481</v>
      </c>
      <c r="U81" s="18" t="n">
        <v>392.6285142</v>
      </c>
      <c r="V81" s="20" t="n">
        <v>15.88047222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626</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462.02938228</v>
      </c>
      <c r="F7" s="20" t="n">
        <v>10.96220791</v>
      </c>
      <c r="G7" s="18" t="n">
        <v>503.27298955</v>
      </c>
      <c r="H7" s="20" t="n">
        <v>4.2643707</v>
      </c>
      <c r="I7" s="18" t="n">
        <v>516.24872819</v>
      </c>
      <c r="J7" s="20" t="n">
        <v>2.02451358</v>
      </c>
      <c r="K7" s="18" t="n">
        <v>494.60093028</v>
      </c>
      <c r="L7" s="20" t="n">
        <v>2.48770463</v>
      </c>
      <c r="M7" s="18" t="s">
        <v>481</v>
      </c>
      <c r="N7" s="20" t="s">
        <v>481</v>
      </c>
      <c r="O7" s="18" t="s">
        <v>481</v>
      </c>
      <c r="P7" s="20" t="s">
        <v>481</v>
      </c>
      <c r="Q7" s="18" t="s">
        <v>481</v>
      </c>
      <c r="R7" s="20" t="s">
        <v>481</v>
      </c>
      <c r="S7" s="18" t="s">
        <v>481</v>
      </c>
      <c r="T7" s="20" t="s">
        <v>481</v>
      </c>
      <c r="U7" s="18" t="n">
        <v>446.51187447</v>
      </c>
      <c r="V7" s="20" t="n">
        <v>7.61202954</v>
      </c>
    </row>
    <row r="8" spans="1:22">
      <c r="A8" s="15" t="s">
        <v>483</v>
      </c>
      <c r="B8" s="17" t="n">
        <v>7007</v>
      </c>
      <c r="C8" s="18">
        <f>(20.0/B8*100)</f>
        <v/>
      </c>
      <c r="D8" s="19" t="n">
        <v>6987</v>
      </c>
      <c r="E8" s="18" t="n">
        <v>445.04657315</v>
      </c>
      <c r="F8" s="20" t="n">
        <v>10.78486158</v>
      </c>
      <c r="G8" s="18" t="n">
        <v>481.02480325</v>
      </c>
      <c r="H8" s="20" t="n">
        <v>3.85358494</v>
      </c>
      <c r="I8" s="18" t="n">
        <v>498.66688331</v>
      </c>
      <c r="J8" s="20" t="n">
        <v>3.12002547</v>
      </c>
      <c r="K8" s="18" t="n">
        <v>474.18356967</v>
      </c>
      <c r="L8" s="20" t="n">
        <v>3.62729719</v>
      </c>
      <c r="M8" s="18" t="s">
        <v>481</v>
      </c>
      <c r="N8" s="20" t="s">
        <v>481</v>
      </c>
      <c r="O8" s="18" t="s">
        <v>481</v>
      </c>
      <c r="P8" s="20" t="s">
        <v>481</v>
      </c>
      <c r="Q8" s="18" t="s">
        <v>481</v>
      </c>
      <c r="R8" s="20" t="s">
        <v>481</v>
      </c>
      <c r="S8" s="18" t="s">
        <v>481</v>
      </c>
      <c r="T8" s="20" t="s">
        <v>481</v>
      </c>
      <c r="U8" s="18" t="n">
        <v>441.05102161</v>
      </c>
      <c r="V8" s="20" t="n">
        <v>15.83558098</v>
      </c>
    </row>
    <row r="9" spans="1:22">
      <c r="A9" s="15" t="s">
        <v>484</v>
      </c>
      <c r="B9" s="17" t="n">
        <v>9651</v>
      </c>
      <c r="C9" s="18">
        <f>(77.0/B9*100)</f>
        <v/>
      </c>
      <c r="D9" s="19" t="n">
        <v>9574</v>
      </c>
      <c r="E9" s="18" t="n">
        <v>433.876931</v>
      </c>
      <c r="F9" s="20" t="n">
        <v>6.76472887</v>
      </c>
      <c r="G9" s="18" t="n">
        <v>482.34194887</v>
      </c>
      <c r="H9" s="20" t="n">
        <v>3.60190519</v>
      </c>
      <c r="I9" s="18" t="n">
        <v>519.19963303</v>
      </c>
      <c r="J9" s="20" t="n">
        <v>2.17849592</v>
      </c>
      <c r="K9" s="18" t="n">
        <v>498.56330961</v>
      </c>
      <c r="L9" s="20" t="n">
        <v>4.43247278</v>
      </c>
      <c r="M9" s="18" t="s">
        <v>481</v>
      </c>
      <c r="N9" s="20" t="s">
        <v>481</v>
      </c>
      <c r="O9" s="18" t="s">
        <v>481</v>
      </c>
      <c r="P9" s="20" t="s">
        <v>481</v>
      </c>
      <c r="Q9" s="18" t="s">
        <v>481</v>
      </c>
      <c r="R9" s="20" t="s">
        <v>481</v>
      </c>
      <c r="S9" s="18" t="s">
        <v>481</v>
      </c>
      <c r="T9" s="20" t="s">
        <v>481</v>
      </c>
      <c r="U9" s="18" t="n">
        <v>434.03619472</v>
      </c>
      <c r="V9" s="20" t="n">
        <v>8.88524571</v>
      </c>
    </row>
    <row r="10" spans="1:22">
      <c r="A10" s="15" t="s">
        <v>485</v>
      </c>
      <c r="B10" s="17" t="n">
        <v>20058</v>
      </c>
      <c r="C10" s="18">
        <f>(521.0/B10*100)</f>
        <v/>
      </c>
      <c r="D10" s="19" t="n">
        <v>19537</v>
      </c>
      <c r="E10" s="18" t="n">
        <v>486.6088798</v>
      </c>
      <c r="F10" s="20" t="n">
        <v>7.40626563</v>
      </c>
      <c r="G10" s="18" t="n">
        <v>527.52425594</v>
      </c>
      <c r="H10" s="20" t="n">
        <v>3.15972889</v>
      </c>
      <c r="I10" s="18" t="n">
        <v>539.87072215</v>
      </c>
      <c r="J10" s="20" t="n">
        <v>2.85824825</v>
      </c>
      <c r="K10" s="18" t="n">
        <v>516.7186400099999</v>
      </c>
      <c r="L10" s="20" t="n">
        <v>2.52277</v>
      </c>
      <c r="M10" s="18" t="s">
        <v>481</v>
      </c>
      <c r="N10" s="20" t="s">
        <v>481</v>
      </c>
      <c r="O10" s="18" t="s">
        <v>481</v>
      </c>
      <c r="P10" s="20" t="s">
        <v>481</v>
      </c>
      <c r="Q10" s="18" t="s">
        <v>481</v>
      </c>
      <c r="R10" s="20" t="s">
        <v>481</v>
      </c>
      <c r="S10" s="18" t="s">
        <v>481</v>
      </c>
      <c r="T10" s="20" t="s">
        <v>481</v>
      </c>
      <c r="U10" s="18" t="n">
        <v>484.67253651</v>
      </c>
      <c r="V10" s="20" t="n">
        <v>7.32183693</v>
      </c>
    </row>
    <row r="11" spans="1:22">
      <c r="A11" s="15" t="s">
        <v>486</v>
      </c>
      <c r="B11" s="17" t="n">
        <v>7053</v>
      </c>
      <c r="C11" s="18">
        <f>(45.0/B11*100)</f>
        <v/>
      </c>
      <c r="D11" s="19" t="n">
        <v>7008</v>
      </c>
      <c r="E11" s="18" t="n">
        <v>443.76770326</v>
      </c>
      <c r="F11" s="20" t="n">
        <v>3.39553834</v>
      </c>
      <c r="G11" s="18" t="n">
        <v>463.72428931</v>
      </c>
      <c r="H11" s="20" t="n">
        <v>3.06008472</v>
      </c>
      <c r="I11" s="18" t="n">
        <v>474.46266729</v>
      </c>
      <c r="J11" s="20" t="n">
        <v>4.58525771</v>
      </c>
      <c r="K11" s="18" t="n">
        <v>469.46138184</v>
      </c>
      <c r="L11" s="20" t="n">
        <v>6.88921528</v>
      </c>
      <c r="M11" s="18" t="s">
        <v>481</v>
      </c>
      <c r="N11" s="20" t="s">
        <v>481</v>
      </c>
      <c r="O11" s="18" t="s">
        <v>481</v>
      </c>
      <c r="P11" s="20" t="s">
        <v>481</v>
      </c>
      <c r="Q11" s="18" t="s">
        <v>481</v>
      </c>
      <c r="R11" s="20" t="s">
        <v>481</v>
      </c>
      <c r="S11" s="18" t="s">
        <v>481</v>
      </c>
      <c r="T11" s="20" t="s">
        <v>481</v>
      </c>
      <c r="U11" s="18" t="n">
        <v>423.8932346</v>
      </c>
      <c r="V11" s="20" t="n">
        <v>9.06925186</v>
      </c>
    </row>
    <row r="12" spans="1:22">
      <c r="A12" s="15" t="s">
        <v>487</v>
      </c>
      <c r="B12" s="17" t="n">
        <v>6894</v>
      </c>
      <c r="C12" s="18">
        <f>(55.0/B12*100)</f>
        <v/>
      </c>
      <c r="D12" s="19" t="n">
        <v>6839</v>
      </c>
      <c r="E12" s="18" t="n">
        <v>451.84495561</v>
      </c>
      <c r="F12" s="20" t="n">
        <v>6.75327553</v>
      </c>
      <c r="G12" s="18" t="n">
        <v>491.02277429</v>
      </c>
      <c r="H12" s="20" t="n">
        <v>3.36886349</v>
      </c>
      <c r="I12" s="18" t="n">
        <v>499.85524556</v>
      </c>
      <c r="J12" s="20" t="n">
        <v>2.86516313</v>
      </c>
      <c r="K12" s="18" t="n">
        <v>481.22933091</v>
      </c>
      <c r="L12" s="20" t="n">
        <v>4.57268081</v>
      </c>
      <c r="M12" s="18" t="s">
        <v>481</v>
      </c>
      <c r="N12" s="20" t="s">
        <v>481</v>
      </c>
      <c r="O12" s="18" t="s">
        <v>481</v>
      </c>
      <c r="P12" s="20" t="s">
        <v>481</v>
      </c>
      <c r="Q12" s="18" t="s">
        <v>481</v>
      </c>
      <c r="R12" s="20" t="s">
        <v>481</v>
      </c>
      <c r="S12" s="18" t="s">
        <v>481</v>
      </c>
      <c r="T12" s="20" t="s">
        <v>481</v>
      </c>
      <c r="U12" s="18" t="n">
        <v>380.94388475</v>
      </c>
      <c r="V12" s="20" t="n">
        <v>16.36840317</v>
      </c>
    </row>
    <row r="13" spans="1:22">
      <c r="A13" s="15" t="s">
        <v>488</v>
      </c>
      <c r="B13" s="17" t="n">
        <v>7161</v>
      </c>
      <c r="C13" s="18">
        <f>(99.0/B13*100)</f>
        <v/>
      </c>
      <c r="D13" s="19" t="n">
        <v>7062</v>
      </c>
      <c r="E13" s="18" t="n">
        <v>481.12340184</v>
      </c>
      <c r="F13" s="20" t="n">
        <v>6.73933414</v>
      </c>
      <c r="G13" s="18" t="n">
        <v>504.42131393</v>
      </c>
      <c r="H13" s="20" t="n">
        <v>2.89592549</v>
      </c>
      <c r="I13" s="18" t="n">
        <v>504.26752532</v>
      </c>
      <c r="J13" s="20" t="n">
        <v>3.07587616</v>
      </c>
      <c r="K13" s="18" t="n">
        <v>480.88584589</v>
      </c>
      <c r="L13" s="20" t="n">
        <v>5.6670889</v>
      </c>
      <c r="M13" s="18" t="s">
        <v>481</v>
      </c>
      <c r="N13" s="20" t="s">
        <v>481</v>
      </c>
      <c r="O13" s="18" t="s">
        <v>481</v>
      </c>
      <c r="P13" s="20" t="s">
        <v>481</v>
      </c>
      <c r="Q13" s="18" t="s">
        <v>481</v>
      </c>
      <c r="R13" s="20" t="s">
        <v>481</v>
      </c>
      <c r="S13" s="18" t="s">
        <v>481</v>
      </c>
      <c r="T13" s="20" t="s">
        <v>481</v>
      </c>
      <c r="U13" s="18" t="n">
        <v>465.45859589</v>
      </c>
      <c r="V13" s="20" t="n">
        <v>9.284479989999999</v>
      </c>
    </row>
    <row r="14" spans="1:22">
      <c r="A14" s="15" t="s">
        <v>489</v>
      </c>
      <c r="B14" s="17" t="n">
        <v>5587</v>
      </c>
      <c r="C14" s="18">
        <f>(74.0/B14*100)</f>
        <v/>
      </c>
      <c r="D14" s="19" t="n">
        <v>5513</v>
      </c>
      <c r="E14" s="18" t="n">
        <v>502.81185754</v>
      </c>
      <c r="F14" s="20" t="n">
        <v>4.3298501</v>
      </c>
      <c r="G14" s="18" t="n">
        <v>522.92946468</v>
      </c>
      <c r="H14" s="20" t="n">
        <v>2.93193009</v>
      </c>
      <c r="I14" s="18" t="n">
        <v>530.44813159</v>
      </c>
      <c r="J14" s="20" t="n">
        <v>3.0093634</v>
      </c>
      <c r="K14" s="18" t="n">
        <v>504.10962747</v>
      </c>
      <c r="L14" s="20" t="n">
        <v>4.72976233</v>
      </c>
      <c r="M14" s="18" t="s">
        <v>481</v>
      </c>
      <c r="N14" s="20" t="s">
        <v>481</v>
      </c>
      <c r="O14" s="18" t="s">
        <v>481</v>
      </c>
      <c r="P14" s="20" t="s">
        <v>481</v>
      </c>
      <c r="Q14" s="18" t="s">
        <v>481</v>
      </c>
      <c r="R14" s="20" t="s">
        <v>481</v>
      </c>
      <c r="S14" s="18" t="s">
        <v>481</v>
      </c>
      <c r="T14" s="20" t="s">
        <v>481</v>
      </c>
      <c r="U14" s="18" t="n">
        <v>487.04304921</v>
      </c>
      <c r="V14" s="20" t="n">
        <v>13.78748034</v>
      </c>
    </row>
    <row r="15" spans="1:22">
      <c r="A15" s="15" t="s">
        <v>490</v>
      </c>
      <c r="B15" s="17" t="n">
        <v>5882</v>
      </c>
      <c r="C15" s="18">
        <f>(52.0/B15*100)</f>
        <v/>
      </c>
      <c r="D15" s="19" t="n">
        <v>5830</v>
      </c>
      <c r="E15" s="18" t="n">
        <v>511.4101626</v>
      </c>
      <c r="F15" s="20" t="n">
        <v>11.61410131</v>
      </c>
      <c r="G15" s="18" t="n">
        <v>531.85299054</v>
      </c>
      <c r="H15" s="20" t="n">
        <v>3.99561895</v>
      </c>
      <c r="I15" s="18" t="n">
        <v>536.61133839</v>
      </c>
      <c r="J15" s="20" t="n">
        <v>2.51450827</v>
      </c>
      <c r="K15" s="18" t="n">
        <v>502.50125079</v>
      </c>
      <c r="L15" s="20" t="n">
        <v>4.08553021</v>
      </c>
      <c r="M15" s="18" t="s">
        <v>481</v>
      </c>
      <c r="N15" s="20" t="s">
        <v>481</v>
      </c>
      <c r="O15" s="18" t="s">
        <v>481</v>
      </c>
      <c r="P15" s="20" t="s">
        <v>481</v>
      </c>
      <c r="Q15" s="18" t="s">
        <v>481</v>
      </c>
      <c r="R15" s="20" t="s">
        <v>481</v>
      </c>
      <c r="S15" s="18" t="s">
        <v>481</v>
      </c>
      <c r="T15" s="20" t="s">
        <v>481</v>
      </c>
      <c r="U15" s="18" t="n">
        <v>456.85947131</v>
      </c>
      <c r="V15" s="20" t="n">
        <v>19.90371734</v>
      </c>
    </row>
    <row r="16" spans="1:22">
      <c r="A16" s="15" t="s">
        <v>491</v>
      </c>
      <c r="B16" s="17" t="n">
        <v>6108</v>
      </c>
      <c r="C16" s="18">
        <f>(98.0/B16*100)</f>
        <v/>
      </c>
      <c r="D16" s="19" t="n">
        <v>6010</v>
      </c>
      <c r="E16" s="18" t="n">
        <v>446.57320103</v>
      </c>
      <c r="F16" s="20" t="n">
        <v>11.46423794</v>
      </c>
      <c r="G16" s="18" t="n">
        <v>499.6016241</v>
      </c>
      <c r="H16" s="20" t="n">
        <v>5.23783052</v>
      </c>
      <c r="I16" s="18" t="n">
        <v>517.15995716</v>
      </c>
      <c r="J16" s="20" t="n">
        <v>2.83282768</v>
      </c>
      <c r="K16" s="18" t="n">
        <v>487.849205</v>
      </c>
      <c r="L16" s="20" t="n">
        <v>4.51371413</v>
      </c>
      <c r="M16" s="18" t="s">
        <v>481</v>
      </c>
      <c r="N16" s="20" t="s">
        <v>481</v>
      </c>
      <c r="O16" s="18" t="s">
        <v>481</v>
      </c>
      <c r="P16" s="20" t="s">
        <v>481</v>
      </c>
      <c r="Q16" s="18" t="s">
        <v>481</v>
      </c>
      <c r="R16" s="20" t="s">
        <v>481</v>
      </c>
      <c r="S16" s="18" t="s">
        <v>481</v>
      </c>
      <c r="T16" s="20" t="s">
        <v>481</v>
      </c>
      <c r="U16" s="18" t="n">
        <v>439.83539702</v>
      </c>
      <c r="V16" s="20" t="n">
        <v>10.22846626</v>
      </c>
    </row>
    <row r="17" spans="1:22">
      <c r="A17" s="15" t="s">
        <v>492</v>
      </c>
      <c r="B17" s="17" t="n">
        <v>6504</v>
      </c>
      <c r="C17" s="18">
        <f>(658.0/B17*100)</f>
        <v/>
      </c>
      <c r="D17" s="19" t="n">
        <v>5846</v>
      </c>
      <c r="E17" s="18" t="n">
        <v>449.96255616</v>
      </c>
      <c r="F17" s="20" t="n">
        <v>10.79302335</v>
      </c>
      <c r="G17" s="18" t="n">
        <v>507.03604836</v>
      </c>
      <c r="H17" s="20" t="n">
        <v>4.07980109</v>
      </c>
      <c r="I17" s="18" t="n">
        <v>528.3807984</v>
      </c>
      <c r="J17" s="20" t="n">
        <v>3.67546595</v>
      </c>
      <c r="K17" s="18" t="n">
        <v>518.6249212500001</v>
      </c>
      <c r="L17" s="20" t="n">
        <v>3.91277299</v>
      </c>
      <c r="M17" s="18" t="s">
        <v>481</v>
      </c>
      <c r="N17" s="20" t="s">
        <v>481</v>
      </c>
      <c r="O17" s="18" t="s">
        <v>481</v>
      </c>
      <c r="P17" s="20" t="s">
        <v>481</v>
      </c>
      <c r="Q17" s="18" t="s">
        <v>481</v>
      </c>
      <c r="R17" s="20" t="s">
        <v>481</v>
      </c>
      <c r="S17" s="18" t="s">
        <v>481</v>
      </c>
      <c r="T17" s="20" t="s">
        <v>481</v>
      </c>
      <c r="U17" s="18" t="n">
        <v>463.31780348</v>
      </c>
      <c r="V17" s="20" t="n">
        <v>10.38807664</v>
      </c>
    </row>
    <row r="18" spans="1:22">
      <c r="A18" s="15" t="s">
        <v>493</v>
      </c>
      <c r="B18" s="17" t="n">
        <v>5532</v>
      </c>
      <c r="C18" s="18">
        <f>(28.0/B18*100)</f>
        <v/>
      </c>
      <c r="D18" s="19" t="n">
        <v>5504</v>
      </c>
      <c r="E18" s="18" t="n">
        <v>439.92755332</v>
      </c>
      <c r="F18" s="20" t="n">
        <v>6.95186949</v>
      </c>
      <c r="G18" s="18" t="n">
        <v>466.02576059</v>
      </c>
      <c r="H18" s="20" t="n">
        <v>4.99232123</v>
      </c>
      <c r="I18" s="18" t="n">
        <v>480.44517768</v>
      </c>
      <c r="J18" s="20" t="n">
        <v>4.70925913</v>
      </c>
      <c r="K18" s="18" t="n">
        <v>448.74726678</v>
      </c>
      <c r="L18" s="20" t="n">
        <v>6.0992728</v>
      </c>
      <c r="M18" s="18" t="s">
        <v>481</v>
      </c>
      <c r="N18" s="20" t="s">
        <v>481</v>
      </c>
      <c r="O18" s="18" t="s">
        <v>481</v>
      </c>
      <c r="P18" s="20" t="s">
        <v>481</v>
      </c>
      <c r="Q18" s="18" t="s">
        <v>481</v>
      </c>
      <c r="R18" s="20" t="s">
        <v>481</v>
      </c>
      <c r="S18" s="18" t="s">
        <v>481</v>
      </c>
      <c r="T18" s="20" t="s">
        <v>481</v>
      </c>
      <c r="U18" s="18" t="n">
        <v>405.87246902</v>
      </c>
      <c r="V18" s="20" t="n">
        <v>14.21149386</v>
      </c>
    </row>
    <row r="19" spans="1:22">
      <c r="A19" s="15" t="s">
        <v>494</v>
      </c>
      <c r="B19" s="17" t="n">
        <v>5658</v>
      </c>
      <c r="C19" s="18">
        <f>(61.0/B19*100)</f>
        <v/>
      </c>
      <c r="D19" s="19" t="n">
        <v>5597</v>
      </c>
      <c r="E19" s="18" t="n">
        <v>420.40765164</v>
      </c>
      <c r="F19" s="20" t="n">
        <v>4.92693816</v>
      </c>
      <c r="G19" s="18" t="n">
        <v>473.31908946</v>
      </c>
      <c r="H19" s="20" t="n">
        <v>3.31761186</v>
      </c>
      <c r="I19" s="18" t="n">
        <v>495.76729166</v>
      </c>
      <c r="J19" s="20" t="n">
        <v>3.84310116</v>
      </c>
      <c r="K19" s="18" t="n">
        <v>479.66207708</v>
      </c>
      <c r="L19" s="20" t="n">
        <v>4.9190352</v>
      </c>
      <c r="M19" s="18" t="s">
        <v>481</v>
      </c>
      <c r="N19" s="20" t="s">
        <v>481</v>
      </c>
      <c r="O19" s="18" t="s">
        <v>481</v>
      </c>
      <c r="P19" s="20" t="s">
        <v>481</v>
      </c>
      <c r="Q19" s="18" t="s">
        <v>481</v>
      </c>
      <c r="R19" s="20" t="s">
        <v>481</v>
      </c>
      <c r="S19" s="18" t="s">
        <v>481</v>
      </c>
      <c r="T19" s="20" t="s">
        <v>481</v>
      </c>
      <c r="U19" s="18" t="n">
        <v>407.09504456</v>
      </c>
      <c r="V19" s="20" t="n">
        <v>14.4314044</v>
      </c>
    </row>
    <row r="20" spans="1:22">
      <c r="A20" s="15" t="s">
        <v>495</v>
      </c>
      <c r="B20" s="17" t="n">
        <v>3371</v>
      </c>
      <c r="C20" s="18">
        <f>(75.0/B20*100)</f>
        <v/>
      </c>
      <c r="D20" s="19" t="n">
        <v>3296</v>
      </c>
      <c r="E20" s="18" t="n">
        <v>449.70226196</v>
      </c>
      <c r="F20" s="20" t="n">
        <v>15.50547426</v>
      </c>
      <c r="G20" s="18" t="n">
        <v>483.27843698</v>
      </c>
      <c r="H20" s="20" t="n">
        <v>3.74924678</v>
      </c>
      <c r="I20" s="18" t="n">
        <v>487.00764874</v>
      </c>
      <c r="J20" s="20" t="n">
        <v>2.82287679</v>
      </c>
      <c r="K20" s="18" t="n">
        <v>474.11308968</v>
      </c>
      <c r="L20" s="20" t="n">
        <v>5.05278696</v>
      </c>
      <c r="M20" s="18" t="s">
        <v>481</v>
      </c>
      <c r="N20" s="20" t="s">
        <v>481</v>
      </c>
      <c r="O20" s="18" t="s">
        <v>481</v>
      </c>
      <c r="P20" s="20" t="s">
        <v>481</v>
      </c>
      <c r="Q20" s="18" t="s">
        <v>481</v>
      </c>
      <c r="R20" s="20" t="s">
        <v>481</v>
      </c>
      <c r="S20" s="18" t="s">
        <v>481</v>
      </c>
      <c r="T20" s="20" t="s">
        <v>481</v>
      </c>
      <c r="U20" s="18" t="n">
        <v>451.19006299</v>
      </c>
      <c r="V20" s="20" t="n">
        <v>16.46137457</v>
      </c>
    </row>
    <row r="21" spans="1:22">
      <c r="A21" s="15" t="s">
        <v>496</v>
      </c>
      <c r="B21" s="17" t="n">
        <v>5741</v>
      </c>
      <c r="C21" s="18">
        <f>(44.0/B21*100)</f>
        <v/>
      </c>
      <c r="D21" s="19" t="n">
        <v>5697</v>
      </c>
      <c r="E21" s="18" t="n">
        <v>481.06524933</v>
      </c>
      <c r="F21" s="20" t="n">
        <v>8.704908550000001</v>
      </c>
      <c r="G21" s="18" t="n">
        <v>509.15063963</v>
      </c>
      <c r="H21" s="20" t="n">
        <v>3.87479101</v>
      </c>
      <c r="I21" s="18" t="n">
        <v>534.33570849</v>
      </c>
      <c r="J21" s="20" t="n">
        <v>2.64069225</v>
      </c>
      <c r="K21" s="18" t="n">
        <v>512.24213262</v>
      </c>
      <c r="L21" s="20" t="n">
        <v>3.61302235</v>
      </c>
      <c r="M21" s="18" t="s">
        <v>481</v>
      </c>
      <c r="N21" s="20" t="s">
        <v>481</v>
      </c>
      <c r="O21" s="18" t="s">
        <v>481</v>
      </c>
      <c r="P21" s="20" t="s">
        <v>481</v>
      </c>
      <c r="Q21" s="18" t="s">
        <v>481</v>
      </c>
      <c r="R21" s="20" t="s">
        <v>481</v>
      </c>
      <c r="S21" s="18" t="s">
        <v>481</v>
      </c>
      <c r="T21" s="20" t="s">
        <v>481</v>
      </c>
      <c r="U21" s="18" t="n">
        <v>484.54877754</v>
      </c>
      <c r="V21" s="20" t="n">
        <v>9.2720331</v>
      </c>
    </row>
    <row r="22" spans="1:22">
      <c r="A22" s="15" t="s">
        <v>497</v>
      </c>
      <c r="B22" s="17" t="n">
        <v>6598</v>
      </c>
      <c r="C22" s="18">
        <f>(32.0/B22*100)</f>
        <v/>
      </c>
      <c r="D22" s="19" t="n">
        <v>6566</v>
      </c>
      <c r="E22" s="18" t="n">
        <v>433.75128595</v>
      </c>
      <c r="F22" s="20" t="n">
        <v>13.06767786</v>
      </c>
      <c r="G22" s="18" t="n">
        <v>476.98398137</v>
      </c>
      <c r="H22" s="20" t="n">
        <v>4.8349855</v>
      </c>
      <c r="I22" s="18" t="n">
        <v>501.55457773</v>
      </c>
      <c r="J22" s="20" t="n">
        <v>4.65271613</v>
      </c>
      <c r="K22" s="18" t="n">
        <v>460.08101454</v>
      </c>
      <c r="L22" s="20" t="n">
        <v>4.99831232</v>
      </c>
      <c r="M22" s="18" t="s">
        <v>481</v>
      </c>
      <c r="N22" s="20" t="s">
        <v>481</v>
      </c>
      <c r="O22" s="18" t="s">
        <v>481</v>
      </c>
      <c r="P22" s="20" t="s">
        <v>481</v>
      </c>
      <c r="Q22" s="18" t="n">
        <v>481.75555063</v>
      </c>
      <c r="R22" s="20" t="n">
        <v>8.711038220000001</v>
      </c>
      <c r="S22" s="18" t="s">
        <v>481</v>
      </c>
      <c r="T22" s="20" t="s">
        <v>481</v>
      </c>
      <c r="U22" s="18" t="n">
        <v>408.03081919</v>
      </c>
      <c r="V22" s="20" t="n">
        <v>12.24251392</v>
      </c>
    </row>
    <row r="23" spans="1:22">
      <c r="A23" s="15" t="s">
        <v>498</v>
      </c>
      <c r="B23" s="17" t="n">
        <v>11583</v>
      </c>
      <c r="C23" s="18">
        <f>(211.0/B23*100)</f>
        <v/>
      </c>
      <c r="D23" s="19" t="n">
        <v>11372</v>
      </c>
      <c r="E23" s="18" t="n">
        <v>439.21579149</v>
      </c>
      <c r="F23" s="20" t="n">
        <v>11.29315957</v>
      </c>
      <c r="G23" s="18" t="n">
        <v>470.11901025</v>
      </c>
      <c r="H23" s="20" t="n">
        <v>3.86900243</v>
      </c>
      <c r="I23" s="18" t="n">
        <v>496.91610711</v>
      </c>
      <c r="J23" s="20" t="n">
        <v>2.90927682</v>
      </c>
      <c r="K23" s="18" t="n">
        <v>485.51447932</v>
      </c>
      <c r="L23" s="20" t="n">
        <v>4.82904249</v>
      </c>
      <c r="M23" s="18" t="s">
        <v>481</v>
      </c>
      <c r="N23" s="20" t="s">
        <v>481</v>
      </c>
      <c r="O23" s="18" t="s">
        <v>481</v>
      </c>
      <c r="P23" s="20" t="s">
        <v>481</v>
      </c>
      <c r="Q23" s="18" t="s">
        <v>481</v>
      </c>
      <c r="R23" s="20" t="s">
        <v>481</v>
      </c>
      <c r="S23" s="18" t="s">
        <v>481</v>
      </c>
      <c r="T23" s="20" t="s">
        <v>481</v>
      </c>
      <c r="U23" s="18" t="n">
        <v>396.74341055</v>
      </c>
      <c r="V23" s="20" t="n">
        <v>12.3608334</v>
      </c>
    </row>
    <row r="24" spans="1:22">
      <c r="A24" s="15" t="s">
        <v>499</v>
      </c>
      <c r="B24" s="17" t="n">
        <v>6647</v>
      </c>
      <c r="C24" s="18">
        <f>(7.0/B24*100)</f>
        <v/>
      </c>
      <c r="D24" s="19" t="n">
        <v>6640</v>
      </c>
      <c r="E24" s="18" t="n">
        <v>524.63202612</v>
      </c>
      <c r="F24" s="20" t="n">
        <v>9.78700512</v>
      </c>
      <c r="G24" s="18" t="n">
        <v>531.17612256</v>
      </c>
      <c r="H24" s="20" t="n">
        <v>4.44279739</v>
      </c>
      <c r="I24" s="18" t="n">
        <v>513.41236478</v>
      </c>
      <c r="J24" s="20" t="n">
        <v>3.64377544</v>
      </c>
      <c r="K24" s="18" t="n">
        <v>498.27165858</v>
      </c>
      <c r="L24" s="20" t="n">
        <v>3.86725782</v>
      </c>
      <c r="M24" s="18" t="s">
        <v>481</v>
      </c>
      <c r="N24" s="20" t="s">
        <v>481</v>
      </c>
      <c r="O24" s="18" t="s">
        <v>481</v>
      </c>
      <c r="P24" s="20" t="s">
        <v>481</v>
      </c>
      <c r="Q24" s="18" t="s">
        <v>481</v>
      </c>
      <c r="R24" s="20" t="s">
        <v>481</v>
      </c>
      <c r="S24" s="18" t="s">
        <v>481</v>
      </c>
      <c r="T24" s="20" t="s">
        <v>481</v>
      </c>
      <c r="U24" s="18" t="n">
        <v>478.22948587</v>
      </c>
      <c r="V24" s="20" t="n">
        <v>16.45749987</v>
      </c>
    </row>
    <row r="25" spans="1:22">
      <c r="A25" s="15" t="s">
        <v>500</v>
      </c>
      <c r="B25" s="17" t="n">
        <v>5581</v>
      </c>
      <c r="C25" s="18">
        <f>(24.0/B25*100)</f>
        <v/>
      </c>
      <c r="D25" s="19" t="n">
        <v>5557</v>
      </c>
      <c r="E25" s="18" t="n">
        <v>494.31133248</v>
      </c>
      <c r="F25" s="20" t="n">
        <v>7.10015115</v>
      </c>
      <c r="G25" s="18" t="n">
        <v>518.20034699</v>
      </c>
      <c r="H25" s="20" t="n">
        <v>3.66200345</v>
      </c>
      <c r="I25" s="18" t="n">
        <v>524.4433058</v>
      </c>
      <c r="J25" s="20" t="n">
        <v>4.34724778</v>
      </c>
      <c r="K25" s="18" t="n">
        <v>509.55650739</v>
      </c>
      <c r="L25" s="20" t="n">
        <v>9.30651647</v>
      </c>
      <c r="M25" s="18" t="s">
        <v>481</v>
      </c>
      <c r="N25" s="20" t="s">
        <v>481</v>
      </c>
      <c r="O25" s="18" t="s">
        <v>481</v>
      </c>
      <c r="P25" s="20" t="s">
        <v>481</v>
      </c>
      <c r="Q25" s="18" t="s">
        <v>481</v>
      </c>
      <c r="R25" s="20" t="s">
        <v>481</v>
      </c>
      <c r="S25" s="18" t="s">
        <v>481</v>
      </c>
      <c r="T25" s="20" t="s">
        <v>481</v>
      </c>
      <c r="U25" s="18" t="n">
        <v>473.46186117</v>
      </c>
      <c r="V25" s="20" t="n">
        <v>23.38532783</v>
      </c>
    </row>
    <row r="26" spans="1:22">
      <c r="A26" s="15" t="s">
        <v>501</v>
      </c>
      <c r="B26" s="17" t="n">
        <v>4869</v>
      </c>
      <c r="C26" s="18">
        <f>(32.0/B26*100)</f>
        <v/>
      </c>
      <c r="D26" s="19" t="n">
        <v>4837</v>
      </c>
      <c r="E26" s="18" t="n">
        <v>470.86093258</v>
      </c>
      <c r="F26" s="20" t="n">
        <v>3.43440123</v>
      </c>
      <c r="G26" s="18" t="n">
        <v>489.8655973</v>
      </c>
      <c r="H26" s="20" t="n">
        <v>2.73366517</v>
      </c>
      <c r="I26" s="18" t="n">
        <v>501.35861644</v>
      </c>
      <c r="J26" s="20" t="n">
        <v>2.8229835</v>
      </c>
      <c r="K26" s="18" t="n">
        <v>474.79083857</v>
      </c>
      <c r="L26" s="20" t="n">
        <v>5.08833409</v>
      </c>
      <c r="M26" s="18" t="s">
        <v>481</v>
      </c>
      <c r="N26" s="20" t="s">
        <v>481</v>
      </c>
      <c r="O26" s="18" t="s">
        <v>481</v>
      </c>
      <c r="P26" s="20" t="s">
        <v>481</v>
      </c>
      <c r="Q26" s="18" t="s">
        <v>481</v>
      </c>
      <c r="R26" s="20" t="s">
        <v>481</v>
      </c>
      <c r="S26" s="18" t="s">
        <v>481</v>
      </c>
      <c r="T26" s="20" t="s">
        <v>481</v>
      </c>
      <c r="U26" s="18" t="n">
        <v>476.03339741</v>
      </c>
      <c r="V26" s="20" t="n">
        <v>12.79751684</v>
      </c>
    </row>
    <row r="27" spans="1:22">
      <c r="A27" s="15" t="s">
        <v>502</v>
      </c>
      <c r="B27" s="17" t="n">
        <v>5299</v>
      </c>
      <c r="C27" s="18">
        <f>(17.0/B27*100)</f>
        <v/>
      </c>
      <c r="D27" s="19" t="n">
        <v>5282</v>
      </c>
      <c r="E27" s="18" t="n">
        <v>412.26411342</v>
      </c>
      <c r="F27" s="20" t="n">
        <v>8.13338018</v>
      </c>
      <c r="G27" s="18" t="n">
        <v>463.40008785</v>
      </c>
      <c r="H27" s="20" t="n">
        <v>3.34406914</v>
      </c>
      <c r="I27" s="18" t="n">
        <v>494.90462974</v>
      </c>
      <c r="J27" s="20" t="n">
        <v>2.20451157</v>
      </c>
      <c r="K27" s="18" t="n">
        <v>482.33080892</v>
      </c>
      <c r="L27" s="20" t="n">
        <v>3.20398005</v>
      </c>
      <c r="M27" s="18" t="s">
        <v>481</v>
      </c>
      <c r="N27" s="20" t="s">
        <v>481</v>
      </c>
      <c r="O27" s="18" t="s">
        <v>481</v>
      </c>
      <c r="P27" s="20" t="s">
        <v>481</v>
      </c>
      <c r="Q27" s="18" t="s">
        <v>481</v>
      </c>
      <c r="R27" s="20" t="s">
        <v>481</v>
      </c>
      <c r="S27" s="18" t="s">
        <v>481</v>
      </c>
      <c r="T27" s="20" t="s">
        <v>481</v>
      </c>
      <c r="U27" s="18" t="n">
        <v>471.60349036</v>
      </c>
      <c r="V27" s="20" t="n">
        <v>10.97920355</v>
      </c>
    </row>
    <row r="28" spans="1:22">
      <c r="A28" s="15" t="s">
        <v>503</v>
      </c>
      <c r="B28" s="17" t="n">
        <v>7568</v>
      </c>
      <c r="C28" s="18">
        <f>(51.0/B28*100)</f>
        <v/>
      </c>
      <c r="D28" s="19" t="n">
        <v>7517</v>
      </c>
      <c r="E28" s="18" t="n">
        <v>407.60960107</v>
      </c>
      <c r="F28" s="20" t="n">
        <v>3.26039452</v>
      </c>
      <c r="G28" s="18" t="n">
        <v>432.93079729</v>
      </c>
      <c r="H28" s="20" t="n">
        <v>3.21471629</v>
      </c>
      <c r="I28" s="18" t="n">
        <v>440.24311919</v>
      </c>
      <c r="J28" s="20" t="n">
        <v>4.01551045</v>
      </c>
      <c r="K28" s="18" t="n">
        <v>445.48546054</v>
      </c>
      <c r="L28" s="20" t="n">
        <v>6.67794714</v>
      </c>
      <c r="M28" s="18" t="s">
        <v>481</v>
      </c>
      <c r="N28" s="20" t="s">
        <v>481</v>
      </c>
      <c r="O28" s="18" t="s">
        <v>481</v>
      </c>
      <c r="P28" s="20" t="s">
        <v>481</v>
      </c>
      <c r="Q28" s="18" t="s">
        <v>481</v>
      </c>
      <c r="R28" s="20" t="s">
        <v>481</v>
      </c>
      <c r="S28" s="18" t="s">
        <v>481</v>
      </c>
      <c r="T28" s="20" t="s">
        <v>481</v>
      </c>
      <c r="U28" s="18" t="n">
        <v>397.970512</v>
      </c>
      <c r="V28" s="20" t="n">
        <v>4.5425259</v>
      </c>
    </row>
    <row r="29" spans="1:22">
      <c r="A29" s="15" t="s">
        <v>504</v>
      </c>
      <c r="B29" s="17" t="n">
        <v>5385</v>
      </c>
      <c r="C29" s="18">
        <f>(30.0/B29*100)</f>
        <v/>
      </c>
      <c r="D29" s="19" t="n">
        <v>5355</v>
      </c>
      <c r="E29" s="18" t="n">
        <v>469.18990646</v>
      </c>
      <c r="F29" s="20" t="n">
        <v>9.57685674</v>
      </c>
      <c r="G29" s="18" t="n">
        <v>501.52862345</v>
      </c>
      <c r="H29" s="20" t="n">
        <v>3.39428029</v>
      </c>
      <c r="I29" s="18" t="n">
        <v>512.4764125299999</v>
      </c>
      <c r="J29" s="20" t="n">
        <v>2.74876941</v>
      </c>
      <c r="K29" s="18" t="n">
        <v>487.51549381</v>
      </c>
      <c r="L29" s="20" t="n">
        <v>6.89384366</v>
      </c>
      <c r="M29" s="18" t="s">
        <v>481</v>
      </c>
      <c r="N29" s="20" t="s">
        <v>481</v>
      </c>
      <c r="O29" s="18" t="s">
        <v>481</v>
      </c>
      <c r="P29" s="20" t="s">
        <v>481</v>
      </c>
      <c r="Q29" s="18" t="s">
        <v>481</v>
      </c>
      <c r="R29" s="20" t="s">
        <v>481</v>
      </c>
      <c r="S29" s="18" t="s">
        <v>481</v>
      </c>
      <c r="T29" s="20" t="s">
        <v>481</v>
      </c>
      <c r="U29" s="18" t="n">
        <v>414.93574746</v>
      </c>
      <c r="V29" s="20" t="n">
        <v>14.72792212</v>
      </c>
    </row>
    <row r="30" spans="1:22">
      <c r="A30" s="15" t="s">
        <v>505</v>
      </c>
      <c r="B30" s="17" t="n">
        <v>4520</v>
      </c>
      <c r="C30" s="18">
        <f>(97.0/B30*100)</f>
        <v/>
      </c>
      <c r="D30" s="19" t="n">
        <v>4423</v>
      </c>
      <c r="E30" s="18" t="n">
        <v>414.8168378</v>
      </c>
      <c r="F30" s="20" t="n">
        <v>17.82070375</v>
      </c>
      <c r="G30" s="18" t="n">
        <v>507.62115019</v>
      </c>
      <c r="H30" s="20" t="n">
        <v>4.51547236</v>
      </c>
      <c r="I30" s="18" t="n">
        <v>521.29004083</v>
      </c>
      <c r="J30" s="20" t="n">
        <v>3.66172552</v>
      </c>
      <c r="K30" s="18" t="n">
        <v>504.84524744</v>
      </c>
      <c r="L30" s="20" t="n">
        <v>3.67904831</v>
      </c>
      <c r="M30" s="18" t="s">
        <v>481</v>
      </c>
      <c r="N30" s="20" t="s">
        <v>481</v>
      </c>
      <c r="O30" s="18" t="s">
        <v>481</v>
      </c>
      <c r="P30" s="20" t="s">
        <v>481</v>
      </c>
      <c r="Q30" s="18" t="s">
        <v>481</v>
      </c>
      <c r="R30" s="20" t="s">
        <v>481</v>
      </c>
      <c r="S30" s="18" t="s">
        <v>481</v>
      </c>
      <c r="T30" s="20" t="s">
        <v>481</v>
      </c>
      <c r="U30" s="18" t="n">
        <v>466.01108727</v>
      </c>
      <c r="V30" s="20" t="n">
        <v>11.30660887</v>
      </c>
    </row>
    <row r="31" spans="1:22">
      <c r="A31" s="15" t="s">
        <v>506</v>
      </c>
      <c r="B31" s="17" t="n">
        <v>5456</v>
      </c>
      <c r="C31" s="18">
        <f>(125.0/B31*100)</f>
        <v/>
      </c>
      <c r="D31" s="19" t="n">
        <v>5331</v>
      </c>
      <c r="E31" s="18" t="n">
        <v>470.40276552</v>
      </c>
      <c r="F31" s="20" t="n">
        <v>11.02480664</v>
      </c>
      <c r="G31" s="18" t="n">
        <v>527.48678198</v>
      </c>
      <c r="H31" s="20" t="n">
        <v>3.44160407</v>
      </c>
      <c r="I31" s="18" t="n">
        <v>524.18691002</v>
      </c>
      <c r="J31" s="20" t="n">
        <v>2.77146918</v>
      </c>
      <c r="K31" s="18" t="n">
        <v>489.45857815</v>
      </c>
      <c r="L31" s="20" t="n">
        <v>4.30609255</v>
      </c>
      <c r="M31" s="18" t="s">
        <v>481</v>
      </c>
      <c r="N31" s="20" t="s">
        <v>481</v>
      </c>
      <c r="O31" s="18" t="s">
        <v>481</v>
      </c>
      <c r="P31" s="20" t="s">
        <v>481</v>
      </c>
      <c r="Q31" s="18" t="s">
        <v>481</v>
      </c>
      <c r="R31" s="20" t="s">
        <v>481</v>
      </c>
      <c r="S31" s="18" t="s">
        <v>481</v>
      </c>
      <c r="T31" s="20" t="s">
        <v>481</v>
      </c>
      <c r="U31" s="18" t="n">
        <v>445.31666132</v>
      </c>
      <c r="V31" s="20" t="n">
        <v>10.48836095</v>
      </c>
    </row>
    <row r="32" spans="1:22">
      <c r="A32" s="15" t="s">
        <v>507</v>
      </c>
      <c r="B32" s="17" t="n">
        <v>4478</v>
      </c>
      <c r="C32" s="18">
        <f>(5.0/B32*100)</f>
        <v/>
      </c>
      <c r="D32" s="19" t="n">
        <v>4473</v>
      </c>
      <c r="E32" s="18" t="n">
        <v>478.16470012</v>
      </c>
      <c r="F32" s="20" t="n">
        <v>5.10231789</v>
      </c>
      <c r="G32" s="18" t="n">
        <v>510.87916439</v>
      </c>
      <c r="H32" s="20" t="n">
        <v>3.13371689</v>
      </c>
      <c r="I32" s="18" t="n">
        <v>513.56365999</v>
      </c>
      <c r="J32" s="20" t="n">
        <v>3.04621758</v>
      </c>
      <c r="K32" s="18" t="n">
        <v>496.81958882</v>
      </c>
      <c r="L32" s="20" t="n">
        <v>4.75852016</v>
      </c>
      <c r="M32" s="18" t="s">
        <v>481</v>
      </c>
      <c r="N32" s="20" t="s">
        <v>481</v>
      </c>
      <c r="O32" s="18" t="s">
        <v>481</v>
      </c>
      <c r="P32" s="20" t="s">
        <v>481</v>
      </c>
      <c r="Q32" s="18" t="s">
        <v>481</v>
      </c>
      <c r="R32" s="20" t="s">
        <v>481</v>
      </c>
      <c r="S32" s="18" t="s">
        <v>481</v>
      </c>
      <c r="T32" s="20" t="s">
        <v>481</v>
      </c>
      <c r="U32" s="18" t="n">
        <v>459.78058274</v>
      </c>
      <c r="V32" s="20" t="n">
        <v>15.29831807</v>
      </c>
    </row>
    <row r="33" spans="1:22">
      <c r="A33" s="15" t="s">
        <v>508</v>
      </c>
      <c r="B33" s="17" t="n">
        <v>7325</v>
      </c>
      <c r="C33" s="18">
        <f>(74.0/B33*100)</f>
        <v/>
      </c>
      <c r="D33" s="19" t="n">
        <v>7251</v>
      </c>
      <c r="E33" s="18" t="n">
        <v>446.92521429</v>
      </c>
      <c r="F33" s="20" t="n">
        <v>6.21024792</v>
      </c>
      <c r="G33" s="18" t="n">
        <v>491.36283214</v>
      </c>
      <c r="H33" s="20" t="n">
        <v>4.06064534</v>
      </c>
      <c r="I33" s="18" t="n">
        <v>511.17815302</v>
      </c>
      <c r="J33" s="20" t="n">
        <v>2.78422391</v>
      </c>
      <c r="K33" s="18" t="n">
        <v>501.29807885</v>
      </c>
      <c r="L33" s="20" t="n">
        <v>4.26473419</v>
      </c>
      <c r="M33" s="18" t="s">
        <v>481</v>
      </c>
      <c r="N33" s="20" t="s">
        <v>481</v>
      </c>
      <c r="O33" s="18" t="s">
        <v>481</v>
      </c>
      <c r="P33" s="20" t="s">
        <v>481</v>
      </c>
      <c r="Q33" s="18" t="s">
        <v>481</v>
      </c>
      <c r="R33" s="20" t="s">
        <v>481</v>
      </c>
      <c r="S33" s="18" t="s">
        <v>481</v>
      </c>
      <c r="T33" s="20" t="s">
        <v>481</v>
      </c>
      <c r="U33" s="18" t="n">
        <v>473.21418108</v>
      </c>
      <c r="V33" s="20" t="n">
        <v>9.33771035</v>
      </c>
    </row>
    <row r="34" spans="1:22">
      <c r="A34" s="15" t="s">
        <v>509</v>
      </c>
      <c r="B34" s="17" t="n">
        <v>6350</v>
      </c>
      <c r="C34" s="18">
        <f>(65.0/B34*100)</f>
        <v/>
      </c>
      <c r="D34" s="19" t="n">
        <v>6285</v>
      </c>
      <c r="E34" s="18" t="n">
        <v>399.27738722</v>
      </c>
      <c r="F34" s="20" t="n">
        <v>7.17862203</v>
      </c>
      <c r="G34" s="18" t="n">
        <v>461.53663734</v>
      </c>
      <c r="H34" s="20" t="n">
        <v>3.14858021</v>
      </c>
      <c r="I34" s="18" t="n">
        <v>474.27356186</v>
      </c>
      <c r="J34" s="20" t="n">
        <v>3.48407333</v>
      </c>
      <c r="K34" s="18" t="n">
        <v>451.90483273</v>
      </c>
      <c r="L34" s="20" t="n">
        <v>4.86995183</v>
      </c>
      <c r="M34" s="18" t="s">
        <v>481</v>
      </c>
      <c r="N34" s="20" t="s">
        <v>481</v>
      </c>
      <c r="O34" s="18" t="s">
        <v>481</v>
      </c>
      <c r="P34" s="20" t="s">
        <v>481</v>
      </c>
      <c r="Q34" s="18" t="s">
        <v>481</v>
      </c>
      <c r="R34" s="20" t="s">
        <v>481</v>
      </c>
      <c r="S34" s="18" t="s">
        <v>481</v>
      </c>
      <c r="T34" s="20" t="s">
        <v>481</v>
      </c>
      <c r="U34" s="18" t="n">
        <v>343.47941835</v>
      </c>
      <c r="V34" s="20" t="n">
        <v>12.46196921</v>
      </c>
    </row>
    <row r="35" spans="1:22">
      <c r="A35" s="15" t="s">
        <v>510</v>
      </c>
      <c r="B35" s="17" t="n">
        <v>6406</v>
      </c>
      <c r="C35" s="18">
        <f>(36.0/B35*100)</f>
        <v/>
      </c>
      <c r="D35" s="19" t="n">
        <v>6370</v>
      </c>
      <c r="E35" s="18" t="n">
        <v>457.91676716</v>
      </c>
      <c r="F35" s="20" t="n">
        <v>14.37737521</v>
      </c>
      <c r="G35" s="18" t="n">
        <v>502.69716176</v>
      </c>
      <c r="H35" s="20" t="n">
        <v>3.56863524</v>
      </c>
      <c r="I35" s="18" t="n">
        <v>513.66380756</v>
      </c>
      <c r="J35" s="20" t="n">
        <v>1.87543181</v>
      </c>
      <c r="K35" s="18" t="n">
        <v>496.81113609</v>
      </c>
      <c r="L35" s="20" t="n">
        <v>2.97125386</v>
      </c>
      <c r="M35" s="18" t="s">
        <v>481</v>
      </c>
      <c r="N35" s="20" t="s">
        <v>481</v>
      </c>
      <c r="O35" s="18" t="s">
        <v>481</v>
      </c>
      <c r="P35" s="20" t="s">
        <v>481</v>
      </c>
      <c r="Q35" s="18" t="s">
        <v>481</v>
      </c>
      <c r="R35" s="20" t="s">
        <v>481</v>
      </c>
      <c r="S35" s="18" t="s">
        <v>481</v>
      </c>
      <c r="T35" s="20" t="s">
        <v>481</v>
      </c>
      <c r="U35" s="18" t="n">
        <v>434.95781887</v>
      </c>
      <c r="V35" s="20" t="n">
        <v>18.41076894</v>
      </c>
    </row>
    <row r="36" spans="1:22">
      <c r="A36" s="15" t="s">
        <v>511</v>
      </c>
      <c r="B36" s="17" t="n">
        <v>6736</v>
      </c>
      <c r="C36" s="18">
        <f>(26.0/B36*100)</f>
        <v/>
      </c>
      <c r="D36" s="19" t="n">
        <v>6710</v>
      </c>
      <c r="E36" s="18" t="n">
        <v>455.47834096</v>
      </c>
      <c r="F36" s="20" t="n">
        <v>8.330161779999999</v>
      </c>
      <c r="G36" s="18" t="n">
        <v>494.10005349</v>
      </c>
      <c r="H36" s="20" t="n">
        <v>2.8021274</v>
      </c>
      <c r="I36" s="18" t="n">
        <v>507.4435949</v>
      </c>
      <c r="J36" s="20" t="n">
        <v>2.91306262</v>
      </c>
      <c r="K36" s="18" t="n">
        <v>486.46292055</v>
      </c>
      <c r="L36" s="20" t="n">
        <v>5.51344736</v>
      </c>
      <c r="M36" s="18" t="s">
        <v>481</v>
      </c>
      <c r="N36" s="20" t="s">
        <v>481</v>
      </c>
      <c r="O36" s="18" t="s">
        <v>481</v>
      </c>
      <c r="P36" s="20" t="s">
        <v>481</v>
      </c>
      <c r="Q36" s="18" t="s">
        <v>481</v>
      </c>
      <c r="R36" s="20" t="s">
        <v>481</v>
      </c>
      <c r="S36" s="18" t="s">
        <v>481</v>
      </c>
      <c r="T36" s="20" t="s">
        <v>481</v>
      </c>
      <c r="U36" s="18" t="n">
        <v>441.62085032</v>
      </c>
      <c r="V36" s="20" t="n">
        <v>10.46628104</v>
      </c>
    </row>
    <row r="37" spans="1:22">
      <c r="A37" s="15" t="s">
        <v>512</v>
      </c>
      <c r="B37" s="17" t="n">
        <v>5458</v>
      </c>
      <c r="C37" s="18">
        <f>(62.0/B37*100)</f>
        <v/>
      </c>
      <c r="D37" s="19" t="n">
        <v>5396</v>
      </c>
      <c r="E37" s="18" t="n">
        <v>452.21071357</v>
      </c>
      <c r="F37" s="20" t="n">
        <v>8.963432989999999</v>
      </c>
      <c r="G37" s="18" t="n">
        <v>511.83043417</v>
      </c>
      <c r="H37" s="20" t="n">
        <v>4.69560035</v>
      </c>
      <c r="I37" s="18" t="n">
        <v>511.38096196</v>
      </c>
      <c r="J37" s="20" t="n">
        <v>3.76224397</v>
      </c>
      <c r="K37" s="18" t="n">
        <v>480.68452995</v>
      </c>
      <c r="L37" s="20" t="n">
        <v>4.52657111</v>
      </c>
      <c r="M37" s="18" t="s">
        <v>481</v>
      </c>
      <c r="N37" s="20" t="s">
        <v>481</v>
      </c>
      <c r="O37" s="18" t="s">
        <v>481</v>
      </c>
      <c r="P37" s="20" t="s">
        <v>481</v>
      </c>
      <c r="Q37" s="18" t="s">
        <v>481</v>
      </c>
      <c r="R37" s="20" t="s">
        <v>481</v>
      </c>
      <c r="S37" s="18" t="s">
        <v>481</v>
      </c>
      <c r="T37" s="20" t="s">
        <v>481</v>
      </c>
      <c r="U37" s="18" t="n">
        <v>460.18266978</v>
      </c>
      <c r="V37" s="20" t="n">
        <v>11.13996464</v>
      </c>
    </row>
    <row r="38" spans="1:22">
      <c r="A38" s="15" t="s">
        <v>513</v>
      </c>
      <c r="B38" s="17" t="n">
        <v>5860</v>
      </c>
      <c r="C38" s="18">
        <f>(16.0/B38*100)</f>
        <v/>
      </c>
      <c r="D38" s="19" t="n">
        <v>5844</v>
      </c>
      <c r="E38" s="18" t="n">
        <v>476.62743397</v>
      </c>
      <c r="F38" s="20" t="n">
        <v>8.12669238</v>
      </c>
      <c r="G38" s="18" t="n">
        <v>500.54270264</v>
      </c>
      <c r="H38" s="20" t="n">
        <v>3.40941793</v>
      </c>
      <c r="I38" s="18" t="n">
        <v>497.87527348</v>
      </c>
      <c r="J38" s="20" t="n">
        <v>4.10953849</v>
      </c>
      <c r="K38" s="18" t="n">
        <v>475.0281632</v>
      </c>
      <c r="L38" s="20" t="n">
        <v>4.66811839</v>
      </c>
      <c r="M38" s="18" t="s">
        <v>481</v>
      </c>
      <c r="N38" s="20" t="s">
        <v>481</v>
      </c>
      <c r="O38" s="18" t="s">
        <v>481</v>
      </c>
      <c r="P38" s="20" t="s">
        <v>481</v>
      </c>
      <c r="Q38" s="18" t="s">
        <v>481</v>
      </c>
      <c r="R38" s="20" t="s">
        <v>481</v>
      </c>
      <c r="S38" s="18" t="s">
        <v>481</v>
      </c>
      <c r="T38" s="20" t="s">
        <v>481</v>
      </c>
      <c r="U38" s="18" t="n">
        <v>428.59589852</v>
      </c>
      <c r="V38" s="20" t="n">
        <v>9.744157700000001</v>
      </c>
    </row>
    <row r="39" spans="1:22">
      <c r="A39" s="15" t="s">
        <v>514</v>
      </c>
      <c r="B39" s="17" t="n">
        <v>5895</v>
      </c>
      <c r="C39" s="18">
        <f>(30.0/B39*100)</f>
        <v/>
      </c>
      <c r="D39" s="19" t="n">
        <v>5865</v>
      </c>
      <c r="E39" s="18" t="n">
        <v>417.73869574</v>
      </c>
      <c r="F39" s="20" t="n">
        <v>4.42014272</v>
      </c>
      <c r="G39" s="18" t="n">
        <v>437.20810434</v>
      </c>
      <c r="H39" s="20" t="n">
        <v>4.38910172</v>
      </c>
      <c r="I39" s="18" t="n">
        <v>439.14118474</v>
      </c>
      <c r="J39" s="20" t="n">
        <v>6.93902624</v>
      </c>
      <c r="K39" s="18" t="n">
        <v>421.30170545</v>
      </c>
      <c r="L39" s="20" t="n">
        <v>7.67742221</v>
      </c>
      <c r="M39" s="18" t="s">
        <v>481</v>
      </c>
      <c r="N39" s="20" t="s">
        <v>481</v>
      </c>
      <c r="O39" s="18" t="s">
        <v>481</v>
      </c>
      <c r="P39" s="20" t="s">
        <v>481</v>
      </c>
      <c r="Q39" s="18" t="s">
        <v>481</v>
      </c>
      <c r="R39" s="20" t="s">
        <v>481</v>
      </c>
      <c r="S39" s="18" t="s">
        <v>481</v>
      </c>
      <c r="T39" s="20" t="s">
        <v>481</v>
      </c>
      <c r="U39" s="18" t="n">
        <v>363.04268911</v>
      </c>
      <c r="V39" s="20" t="n">
        <v>13.01391631</v>
      </c>
    </row>
    <row r="40" spans="1:22">
      <c r="A40" s="15" t="s">
        <v>515</v>
      </c>
      <c r="B40" s="17" t="n">
        <v>14157</v>
      </c>
      <c r="C40" s="18">
        <f>(266.0/B40*100)</f>
        <v/>
      </c>
      <c r="D40" s="19" t="n">
        <v>13891</v>
      </c>
      <c r="E40" s="18" t="n">
        <v>464.02456161</v>
      </c>
      <c r="F40" s="20" t="n">
        <v>5.99566738</v>
      </c>
      <c r="G40" s="18" t="n">
        <v>497.20987944</v>
      </c>
      <c r="H40" s="20" t="n">
        <v>4.0422576</v>
      </c>
      <c r="I40" s="18" t="n">
        <v>507.0009559</v>
      </c>
      <c r="J40" s="20" t="n">
        <v>2.96252076</v>
      </c>
      <c r="K40" s="18" t="n">
        <v>503.6259819</v>
      </c>
      <c r="L40" s="20" t="n">
        <v>4.56759214</v>
      </c>
      <c r="M40" s="18" t="s">
        <v>481</v>
      </c>
      <c r="N40" s="20" t="s">
        <v>481</v>
      </c>
      <c r="O40" s="18" t="s">
        <v>481</v>
      </c>
      <c r="P40" s="20" t="s">
        <v>481</v>
      </c>
      <c r="Q40" s="18" t="s">
        <v>481</v>
      </c>
      <c r="R40" s="20" t="s">
        <v>481</v>
      </c>
      <c r="S40" s="18" t="s">
        <v>481</v>
      </c>
      <c r="T40" s="20" t="s">
        <v>481</v>
      </c>
      <c r="U40" s="18" t="n">
        <v>459.27739017</v>
      </c>
      <c r="V40" s="20" t="n">
        <v>7.99772915</v>
      </c>
    </row>
    <row r="41" spans="1:22">
      <c r="A41" s="15" t="s">
        <v>516</v>
      </c>
      <c r="B41" s="17" t="n">
        <v>5712</v>
      </c>
      <c r="C41" s="18">
        <f>(40.0/B41*100)</f>
        <v/>
      </c>
      <c r="D41" s="19" t="n">
        <v>5672</v>
      </c>
      <c r="E41" s="18" t="n">
        <v>453.30632127</v>
      </c>
      <c r="F41" s="20" t="n">
        <v>13.48530388</v>
      </c>
      <c r="G41" s="18" t="n">
        <v>475.27417238</v>
      </c>
      <c r="H41" s="20" t="n">
        <v>6.30161343</v>
      </c>
      <c r="I41" s="18" t="n">
        <v>498.91845708</v>
      </c>
      <c r="J41" s="20" t="n">
        <v>3.99385935</v>
      </c>
      <c r="K41" s="18" t="n">
        <v>508.76922519</v>
      </c>
      <c r="L41" s="20" t="n">
        <v>3.18946432</v>
      </c>
      <c r="M41" s="18" t="s">
        <v>481</v>
      </c>
      <c r="N41" s="20" t="s">
        <v>481</v>
      </c>
      <c r="O41" s="18" t="s">
        <v>481</v>
      </c>
      <c r="P41" s="20" t="s">
        <v>481</v>
      </c>
      <c r="Q41" s="18" t="s">
        <v>481</v>
      </c>
      <c r="R41" s="20" t="s">
        <v>481</v>
      </c>
      <c r="S41" s="18" t="s">
        <v>481</v>
      </c>
      <c r="T41" s="20" t="s">
        <v>481</v>
      </c>
      <c r="U41" s="18" t="n">
        <v>457.48847276</v>
      </c>
      <c r="V41" s="20" t="n">
        <v>11.2377809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349.10781424</v>
      </c>
      <c r="F45" s="20" t="n">
        <v>3.01747527</v>
      </c>
      <c r="G45" s="18" t="n">
        <v>351.89480946</v>
      </c>
      <c r="H45" s="20" t="n">
        <v>3.29904626</v>
      </c>
      <c r="I45" s="18" t="n">
        <v>357.81702949</v>
      </c>
      <c r="J45" s="20" t="n">
        <v>7.49847585</v>
      </c>
      <c r="K45" s="18" t="n">
        <v>339.41085872</v>
      </c>
      <c r="L45" s="20" t="n">
        <v>6.95743977</v>
      </c>
      <c r="M45" s="18" t="s">
        <v>481</v>
      </c>
      <c r="N45" s="20" t="s">
        <v>481</v>
      </c>
      <c r="O45" s="18" t="s">
        <v>481</v>
      </c>
      <c r="P45" s="20" t="s">
        <v>481</v>
      </c>
      <c r="Q45" s="18" t="n">
        <v>336.70492515</v>
      </c>
      <c r="R45" s="20" t="n">
        <v>25.10635679</v>
      </c>
      <c r="S45" s="18" t="n">
        <v>313.92892967</v>
      </c>
      <c r="T45" s="20" t="n">
        <v>22.64044358</v>
      </c>
      <c r="U45" s="18" t="n">
        <v>336.35702538</v>
      </c>
      <c r="V45" s="20" t="n">
        <v>5.84555043</v>
      </c>
    </row>
    <row r="46" spans="1:22">
      <c r="A46" s="15" t="s">
        <v>521</v>
      </c>
      <c r="B46" s="17" t="n">
        <v>23141</v>
      </c>
      <c r="C46" s="18">
        <f>(1132.0/B46*100)</f>
        <v/>
      </c>
      <c r="D46" s="19" t="n">
        <v>22009</v>
      </c>
      <c r="E46" s="18" t="n">
        <v>387.86121126</v>
      </c>
      <c r="F46" s="20" t="n">
        <v>2.79554455</v>
      </c>
      <c r="G46" s="18" t="n">
        <v>421.49178644</v>
      </c>
      <c r="H46" s="20" t="n">
        <v>3.15071679</v>
      </c>
      <c r="I46" s="18" t="n">
        <v>450.63948136</v>
      </c>
      <c r="J46" s="20" t="n">
        <v>5.90044042</v>
      </c>
      <c r="K46" s="18" t="n">
        <v>431.51998818</v>
      </c>
      <c r="L46" s="20" t="n">
        <v>6.33125336</v>
      </c>
      <c r="M46" s="18" t="s">
        <v>481</v>
      </c>
      <c r="N46" s="20" t="s">
        <v>481</v>
      </c>
      <c r="O46" s="18" t="s">
        <v>481</v>
      </c>
      <c r="P46" s="20" t="s">
        <v>481</v>
      </c>
      <c r="Q46" s="18" t="s">
        <v>481</v>
      </c>
      <c r="R46" s="20" t="s">
        <v>481</v>
      </c>
      <c r="S46" s="18" t="s">
        <v>481</v>
      </c>
      <c r="T46" s="20" t="s">
        <v>481</v>
      </c>
      <c r="U46" s="18" t="n">
        <v>356.4356411</v>
      </c>
      <c r="V46" s="20" t="n">
        <v>4.61124832</v>
      </c>
    </row>
    <row r="47" spans="1:22">
      <c r="A47" s="15" t="s">
        <v>522</v>
      </c>
      <c r="B47" s="17" t="n">
        <v>5928</v>
      </c>
      <c r="C47" s="18">
        <f>(71.0/B47*100)</f>
        <v/>
      </c>
      <c r="D47" s="19" t="n">
        <v>5857</v>
      </c>
      <c r="E47" s="18" t="n">
        <v>398.0191693</v>
      </c>
      <c r="F47" s="20" t="n">
        <v>8.091180380000001</v>
      </c>
      <c r="G47" s="18" t="n">
        <v>444.43448406</v>
      </c>
      <c r="H47" s="20" t="n">
        <v>5.47189986</v>
      </c>
      <c r="I47" s="18" t="n">
        <v>450.65883585</v>
      </c>
      <c r="J47" s="20" t="n">
        <v>4.29141866</v>
      </c>
      <c r="K47" s="18" t="n">
        <v>417.76449573</v>
      </c>
      <c r="L47" s="20" t="n">
        <v>6.95342716</v>
      </c>
      <c r="M47" s="18" t="s">
        <v>481</v>
      </c>
      <c r="N47" s="20" t="s">
        <v>481</v>
      </c>
      <c r="O47" s="18" t="s">
        <v>481</v>
      </c>
      <c r="P47" s="20" t="s">
        <v>481</v>
      </c>
      <c r="Q47" s="18" t="s">
        <v>481</v>
      </c>
      <c r="R47" s="20" t="s">
        <v>481</v>
      </c>
      <c r="S47" s="18" t="s">
        <v>481</v>
      </c>
      <c r="T47" s="20" t="s">
        <v>481</v>
      </c>
      <c r="U47" s="18" t="n">
        <v>318.10150869</v>
      </c>
      <c r="V47" s="20" t="n">
        <v>10.94796255</v>
      </c>
    </row>
    <row r="48" spans="1:22">
      <c r="A48" s="15" t="s">
        <v>523</v>
      </c>
      <c r="B48" s="17" t="n">
        <v>9841</v>
      </c>
      <c r="C48" s="18">
        <f>(7.0/B48*100)</f>
        <v/>
      </c>
      <c r="D48" s="19" t="n">
        <v>9834</v>
      </c>
      <c r="E48" s="18" t="n">
        <v>471.28735786</v>
      </c>
      <c r="F48" s="20" t="n">
        <v>5.56549944</v>
      </c>
      <c r="G48" s="18" t="n">
        <v>520.98467441</v>
      </c>
      <c r="H48" s="20" t="n">
        <v>5.55657137</v>
      </c>
      <c r="I48" s="18" t="n">
        <v>528.61190489</v>
      </c>
      <c r="J48" s="20" t="n">
        <v>7.03341256</v>
      </c>
      <c r="K48" s="18" t="n">
        <v>526.21606217</v>
      </c>
      <c r="L48" s="20" t="n">
        <v>12.55526993</v>
      </c>
      <c r="M48" s="18" t="s">
        <v>481</v>
      </c>
      <c r="N48" s="20" t="s">
        <v>481</v>
      </c>
      <c r="O48" s="18" t="s">
        <v>481</v>
      </c>
      <c r="P48" s="20" t="s">
        <v>481</v>
      </c>
      <c r="Q48" s="18" t="s">
        <v>481</v>
      </c>
      <c r="R48" s="20" t="s">
        <v>481</v>
      </c>
      <c r="S48" s="18" t="s">
        <v>481</v>
      </c>
      <c r="T48" s="20" t="s">
        <v>481</v>
      </c>
      <c r="U48" s="18" t="n">
        <v>424.96812091</v>
      </c>
      <c r="V48" s="20" t="n">
        <v>11.4647671</v>
      </c>
    </row>
    <row r="49" spans="1:22">
      <c r="A49" s="15" t="s">
        <v>524</v>
      </c>
      <c r="B49" s="17" t="n">
        <v>6349</v>
      </c>
      <c r="C49" s="18">
        <f>(56.0/B49*100)</f>
        <v/>
      </c>
      <c r="D49" s="19" t="n">
        <v>6293</v>
      </c>
      <c r="E49" s="18" t="n">
        <v>409.30149082</v>
      </c>
      <c r="F49" s="20" t="n">
        <v>3.45657756</v>
      </c>
      <c r="G49" s="18" t="n">
        <v>434.49828384</v>
      </c>
      <c r="H49" s="20" t="n">
        <v>3.98608073</v>
      </c>
      <c r="I49" s="18" t="n">
        <v>449.98229885</v>
      </c>
      <c r="J49" s="20" t="n">
        <v>5.78481694</v>
      </c>
      <c r="K49" s="18" t="n">
        <v>432.09405032</v>
      </c>
      <c r="L49" s="20" t="n">
        <v>8.088360379999999</v>
      </c>
      <c r="M49" s="18" t="s">
        <v>481</v>
      </c>
      <c r="N49" s="20" t="s">
        <v>481</v>
      </c>
      <c r="O49" s="18" t="s">
        <v>481</v>
      </c>
      <c r="P49" s="20" t="s">
        <v>481</v>
      </c>
      <c r="Q49" s="18" t="s">
        <v>481</v>
      </c>
      <c r="R49" s="20" t="s">
        <v>481</v>
      </c>
      <c r="S49" s="18" t="n">
        <v>480.17094502</v>
      </c>
      <c r="T49" s="20" t="n">
        <v>35.11525449</v>
      </c>
      <c r="U49" s="18" t="n">
        <v>383.08547767</v>
      </c>
      <c r="V49" s="20" t="n">
        <v>8.661460760000001</v>
      </c>
    </row>
    <row r="50" spans="1:22">
      <c r="A50" s="15" t="s">
        <v>525</v>
      </c>
      <c r="B50" s="17" t="n">
        <v>11795</v>
      </c>
      <c r="C50" s="18">
        <f>(218.0/B50*100)</f>
        <v/>
      </c>
      <c r="D50" s="19" t="n">
        <v>11577</v>
      </c>
      <c r="E50" s="18" t="n">
        <v>413.30215249</v>
      </c>
      <c r="F50" s="20" t="n">
        <v>3.02653479</v>
      </c>
      <c r="G50" s="18" t="n">
        <v>460.29032902</v>
      </c>
      <c r="H50" s="20" t="n">
        <v>3.82024248</v>
      </c>
      <c r="I50" s="18" t="n">
        <v>480.79643587</v>
      </c>
      <c r="J50" s="20" t="n">
        <v>8.432714470000001</v>
      </c>
      <c r="K50" s="18" t="n">
        <v>454.65336813</v>
      </c>
      <c r="L50" s="20" t="n">
        <v>10.25255699</v>
      </c>
      <c r="M50" s="18" t="s">
        <v>481</v>
      </c>
      <c r="N50" s="20" t="s">
        <v>481</v>
      </c>
      <c r="O50" s="18" t="s">
        <v>481</v>
      </c>
      <c r="P50" s="20" t="s">
        <v>481</v>
      </c>
      <c r="Q50" s="18" t="s">
        <v>481</v>
      </c>
      <c r="R50" s="20" t="s">
        <v>481</v>
      </c>
      <c r="S50" s="18" t="s">
        <v>481</v>
      </c>
      <c r="T50" s="20" t="s">
        <v>481</v>
      </c>
      <c r="U50" s="18" t="n">
        <v>382.35685374</v>
      </c>
      <c r="V50" s="20" t="n">
        <v>7.5426734</v>
      </c>
    </row>
    <row r="51" spans="1:22">
      <c r="A51" s="15" t="s">
        <v>526</v>
      </c>
      <c r="B51" s="17" t="n">
        <v>6866</v>
      </c>
      <c r="C51" s="18">
        <f>(116.0/B51*100)</f>
        <v/>
      </c>
      <c r="D51" s="19" t="n">
        <v>6750</v>
      </c>
      <c r="E51" s="18" t="n">
        <v>407.78917812</v>
      </c>
      <c r="F51" s="20" t="n">
        <v>2.78804984</v>
      </c>
      <c r="G51" s="18" t="n">
        <v>433.87512283</v>
      </c>
      <c r="H51" s="20" t="n">
        <v>2.93588717</v>
      </c>
      <c r="I51" s="18" t="n">
        <v>464.68143564</v>
      </c>
      <c r="J51" s="20" t="n">
        <v>4.46778316</v>
      </c>
      <c r="K51" s="18" t="n">
        <v>461.65822511</v>
      </c>
      <c r="L51" s="20" t="n">
        <v>6.71454642</v>
      </c>
      <c r="M51" s="18" t="s">
        <v>481</v>
      </c>
      <c r="N51" s="20" t="s">
        <v>481</v>
      </c>
      <c r="O51" s="18" t="s">
        <v>481</v>
      </c>
      <c r="P51" s="20" t="s">
        <v>481</v>
      </c>
      <c r="Q51" s="18" t="s">
        <v>481</v>
      </c>
      <c r="R51" s="20" t="s">
        <v>481</v>
      </c>
      <c r="S51" s="18" t="s">
        <v>481</v>
      </c>
      <c r="T51" s="20" t="s">
        <v>481</v>
      </c>
      <c r="U51" s="18" t="n">
        <v>408.97391414</v>
      </c>
      <c r="V51" s="20" t="n">
        <v>5.41239609</v>
      </c>
    </row>
    <row r="52" spans="1:22">
      <c r="A52" s="15" t="s">
        <v>527</v>
      </c>
      <c r="B52" s="17" t="n">
        <v>5809</v>
      </c>
      <c r="C52" s="18">
        <f>(71.0/B52*100)</f>
        <v/>
      </c>
      <c r="D52" s="19" t="n">
        <v>5738</v>
      </c>
      <c r="E52" s="18" t="n">
        <v>460.29992551</v>
      </c>
      <c r="F52" s="20" t="n">
        <v>6.19027347</v>
      </c>
      <c r="G52" s="18" t="n">
        <v>485.0823732</v>
      </c>
      <c r="H52" s="20" t="n">
        <v>2.92706087</v>
      </c>
      <c r="I52" s="18" t="n">
        <v>499.93289558</v>
      </c>
      <c r="J52" s="20" t="n">
        <v>3.40934798</v>
      </c>
      <c r="K52" s="18" t="n">
        <v>484.36610885</v>
      </c>
      <c r="L52" s="20" t="n">
        <v>6.15922886</v>
      </c>
      <c r="M52" s="18" t="s">
        <v>481</v>
      </c>
      <c r="N52" s="20" t="s">
        <v>481</v>
      </c>
      <c r="O52" s="18" t="s">
        <v>481</v>
      </c>
      <c r="P52" s="20" t="s">
        <v>481</v>
      </c>
      <c r="Q52" s="18" t="s">
        <v>481</v>
      </c>
      <c r="R52" s="20" t="s">
        <v>481</v>
      </c>
      <c r="S52" s="18" t="s">
        <v>481</v>
      </c>
      <c r="T52" s="20" t="s">
        <v>481</v>
      </c>
      <c r="U52" s="18" t="n">
        <v>447.05116019</v>
      </c>
      <c r="V52" s="20" t="n">
        <v>8.96125623</v>
      </c>
    </row>
    <row r="53" spans="1:22">
      <c r="A53" s="15" t="s">
        <v>528</v>
      </c>
      <c r="B53" s="17" t="n">
        <v>5571</v>
      </c>
      <c r="C53" s="18">
        <f>(84.0/B53*100)</f>
        <v/>
      </c>
      <c r="D53" s="19" t="n">
        <v>5487</v>
      </c>
      <c r="E53" s="18" t="n">
        <v>372.82551696</v>
      </c>
      <c r="F53" s="20" t="n">
        <v>12.61802933</v>
      </c>
      <c r="G53" s="18" t="n">
        <v>425.58260808</v>
      </c>
      <c r="H53" s="20" t="n">
        <v>4.40508658</v>
      </c>
      <c r="I53" s="18" t="n">
        <v>458.68954276</v>
      </c>
      <c r="J53" s="20" t="n">
        <v>3.13158531</v>
      </c>
      <c r="K53" s="18" t="n">
        <v>437.57009296</v>
      </c>
      <c r="L53" s="20" t="n">
        <v>2.35349033</v>
      </c>
      <c r="M53" s="18" t="s">
        <v>481</v>
      </c>
      <c r="N53" s="20" t="s">
        <v>481</v>
      </c>
      <c r="O53" s="18" t="s">
        <v>481</v>
      </c>
      <c r="P53" s="20" t="s">
        <v>481</v>
      </c>
      <c r="Q53" s="18" t="s">
        <v>481</v>
      </c>
      <c r="R53" s="20" t="s">
        <v>481</v>
      </c>
      <c r="S53" s="18" t="s">
        <v>481</v>
      </c>
      <c r="T53" s="20" t="s">
        <v>481</v>
      </c>
      <c r="U53" s="18" t="n">
        <v>386.02945887</v>
      </c>
      <c r="V53" s="20" t="n">
        <v>9.74485789</v>
      </c>
    </row>
    <row r="54" spans="1:22">
      <c r="A54" s="15" t="s">
        <v>529</v>
      </c>
      <c r="B54" s="17" t="n">
        <v>4740</v>
      </c>
      <c r="C54" s="18">
        <f>(38.0/B54*100)</f>
        <v/>
      </c>
      <c r="D54" s="19" t="n">
        <v>4702</v>
      </c>
      <c r="E54" s="18" t="n">
        <v>348.76609755</v>
      </c>
      <c r="F54" s="20" t="n">
        <v>2.99739637</v>
      </c>
      <c r="G54" s="18" t="n">
        <v>373.96626264</v>
      </c>
      <c r="H54" s="20" t="n">
        <v>4.15852181</v>
      </c>
      <c r="I54" s="18" t="n">
        <v>389.88320955</v>
      </c>
      <c r="J54" s="20" t="n">
        <v>8.54311457</v>
      </c>
      <c r="K54" s="18" t="n">
        <v>401.36799708</v>
      </c>
      <c r="L54" s="20" t="n">
        <v>9.94214002</v>
      </c>
      <c r="M54" s="18" t="s">
        <v>481</v>
      </c>
      <c r="N54" s="20" t="s">
        <v>481</v>
      </c>
      <c r="O54" s="18" t="s">
        <v>481</v>
      </c>
      <c r="P54" s="20" t="s">
        <v>481</v>
      </c>
      <c r="Q54" s="18" t="s">
        <v>481</v>
      </c>
      <c r="R54" s="20" t="s">
        <v>481</v>
      </c>
      <c r="S54" s="18" t="s">
        <v>481</v>
      </c>
      <c r="T54" s="20" t="s">
        <v>481</v>
      </c>
      <c r="U54" s="18" t="n">
        <v>324.67238541</v>
      </c>
      <c r="V54" s="20" t="n">
        <v>4.67776019</v>
      </c>
    </row>
    <row r="55" spans="1:22">
      <c r="A55" s="15" t="s">
        <v>530</v>
      </c>
      <c r="B55" s="17" t="n">
        <v>5316</v>
      </c>
      <c r="C55" s="18">
        <f>(22.0/B55*100)</f>
        <v/>
      </c>
      <c r="D55" s="19" t="n">
        <v>5294</v>
      </c>
      <c r="E55" s="18" t="n">
        <v>397.7639915</v>
      </c>
      <c r="F55" s="20" t="n">
        <v>3.47062931</v>
      </c>
      <c r="G55" s="18" t="n">
        <v>407.32300343</v>
      </c>
      <c r="H55" s="20" t="n">
        <v>3.70019531</v>
      </c>
      <c r="I55" s="18" t="n">
        <v>409.4331809</v>
      </c>
      <c r="J55" s="20" t="n">
        <v>5.59036909</v>
      </c>
      <c r="K55" s="18" t="n">
        <v>387.15965817</v>
      </c>
      <c r="L55" s="20" t="n">
        <v>9.738591899999999</v>
      </c>
      <c r="M55" s="18" t="s">
        <v>481</v>
      </c>
      <c r="N55" s="20" t="s">
        <v>481</v>
      </c>
      <c r="O55" s="18" t="s">
        <v>481</v>
      </c>
      <c r="P55" s="20" t="s">
        <v>481</v>
      </c>
      <c r="Q55" s="18" t="s">
        <v>481</v>
      </c>
      <c r="R55" s="20" t="s">
        <v>481</v>
      </c>
      <c r="S55" s="18" t="n">
        <v>335.09634211</v>
      </c>
      <c r="T55" s="20" t="n">
        <v>25.74896415</v>
      </c>
      <c r="U55" s="18" t="n">
        <v>344.53521513</v>
      </c>
      <c r="V55" s="20" t="n">
        <v>13.13509874</v>
      </c>
    </row>
    <row r="56" spans="1:22">
      <c r="A56" s="15" t="s">
        <v>531</v>
      </c>
      <c r="B56" s="17" t="n">
        <v>5359</v>
      </c>
      <c r="C56" s="18">
        <f>(76.0/B56*100)</f>
        <v/>
      </c>
      <c r="D56" s="19" t="n">
        <v>5283</v>
      </c>
      <c r="E56" s="18" t="n">
        <v>527.9881933200001</v>
      </c>
      <c r="F56" s="20" t="n">
        <v>2.70422397</v>
      </c>
      <c r="G56" s="18" t="n">
        <v>526.65864585</v>
      </c>
      <c r="H56" s="20" t="n">
        <v>4.51821675</v>
      </c>
      <c r="I56" s="18" t="n">
        <v>519.54997485</v>
      </c>
      <c r="J56" s="20" t="n">
        <v>7.79918871</v>
      </c>
      <c r="K56" s="18" t="n">
        <v>508.72656758</v>
      </c>
      <c r="L56" s="20" t="n">
        <v>10.06455386</v>
      </c>
      <c r="M56" s="18" t="s">
        <v>481</v>
      </c>
      <c r="N56" s="20" t="s">
        <v>481</v>
      </c>
      <c r="O56" s="18" t="s">
        <v>481</v>
      </c>
      <c r="P56" s="20" t="s">
        <v>481</v>
      </c>
      <c r="Q56" s="18" t="s">
        <v>481</v>
      </c>
      <c r="R56" s="20" t="s">
        <v>481</v>
      </c>
      <c r="S56" s="18" t="s">
        <v>481</v>
      </c>
      <c r="T56" s="20" t="s">
        <v>481</v>
      </c>
      <c r="U56" s="18" t="n">
        <v>457.53640979</v>
      </c>
      <c r="V56" s="20" t="n">
        <v>24.40923791</v>
      </c>
    </row>
    <row r="57" spans="1:22">
      <c r="A57" s="15" t="s">
        <v>532</v>
      </c>
      <c r="B57" s="17" t="n">
        <v>6513</v>
      </c>
      <c r="C57" s="18">
        <f>(0.0/B57*100)</f>
        <v/>
      </c>
      <c r="D57" s="19" t="n">
        <v>6513</v>
      </c>
      <c r="E57" s="18" t="n">
        <v>390.88541262</v>
      </c>
      <c r="F57" s="20" t="n">
        <v>2.89531835</v>
      </c>
      <c r="G57" s="18" t="n">
        <v>439.17902607</v>
      </c>
      <c r="H57" s="20" t="n">
        <v>4.98285182</v>
      </c>
      <c r="I57" s="18" t="n">
        <v>446.88294818</v>
      </c>
      <c r="J57" s="20" t="n">
        <v>10.02473146</v>
      </c>
      <c r="K57" s="18" t="n">
        <v>470.90753908</v>
      </c>
      <c r="L57" s="20" t="n">
        <v>16.81865034</v>
      </c>
      <c r="M57" s="18" t="s">
        <v>481</v>
      </c>
      <c r="N57" s="20" t="s">
        <v>481</v>
      </c>
      <c r="O57" s="18" t="s">
        <v>481</v>
      </c>
      <c r="P57" s="20" t="s">
        <v>481</v>
      </c>
      <c r="Q57" s="18" t="s">
        <v>481</v>
      </c>
      <c r="R57" s="20" t="s">
        <v>481</v>
      </c>
      <c r="S57" s="18" t="n">
        <v>294.88787214</v>
      </c>
      <c r="T57" s="20" t="n">
        <v>34.61552122</v>
      </c>
      <c r="U57" s="18" t="n">
        <v>343.2859549</v>
      </c>
      <c r="V57" s="20" t="n">
        <v>9.636446189999999</v>
      </c>
    </row>
    <row r="58" spans="1:22">
      <c r="A58" s="15" t="s">
        <v>533</v>
      </c>
      <c r="B58" s="17" t="n">
        <v>7267</v>
      </c>
      <c r="C58" s="18">
        <f>(10.0/B58*100)</f>
        <v/>
      </c>
      <c r="D58" s="19" t="n">
        <v>7257</v>
      </c>
      <c r="E58" s="18" t="n">
        <v>394.6002918</v>
      </c>
      <c r="F58" s="20" t="n">
        <v>3.89636644</v>
      </c>
      <c r="G58" s="18" t="n">
        <v>416.86971743</v>
      </c>
      <c r="H58" s="20" t="n">
        <v>3.21096657</v>
      </c>
      <c r="I58" s="18" t="n">
        <v>424.42545289</v>
      </c>
      <c r="J58" s="20" t="n">
        <v>4.56500336</v>
      </c>
      <c r="K58" s="18" t="n">
        <v>407.23157464</v>
      </c>
      <c r="L58" s="20" t="n">
        <v>6.49321478</v>
      </c>
      <c r="M58" s="18" t="s">
        <v>481</v>
      </c>
      <c r="N58" s="20" t="s">
        <v>481</v>
      </c>
      <c r="O58" s="18" t="s">
        <v>481</v>
      </c>
      <c r="P58" s="20" t="s">
        <v>481</v>
      </c>
      <c r="Q58" s="18" t="s">
        <v>481</v>
      </c>
      <c r="R58" s="20" t="s">
        <v>481</v>
      </c>
      <c r="S58" s="18" t="n">
        <v>291.34133553</v>
      </c>
      <c r="T58" s="20" t="n">
        <v>16.30368781</v>
      </c>
      <c r="U58" s="18" t="n">
        <v>309.75774367</v>
      </c>
      <c r="V58" s="20" t="n">
        <v>16.06004475</v>
      </c>
    </row>
    <row r="59" spans="1:22">
      <c r="A59" s="15" t="s">
        <v>534</v>
      </c>
      <c r="B59" s="17" t="n">
        <v>4826</v>
      </c>
      <c r="C59" s="18">
        <f>(26.0/B59*100)</f>
        <v/>
      </c>
      <c r="D59" s="19" t="n">
        <v>4800</v>
      </c>
      <c r="E59" s="18" t="n">
        <v>338.1275948</v>
      </c>
      <c r="F59" s="20" t="n">
        <v>4.08960052</v>
      </c>
      <c r="G59" s="18" t="n">
        <v>349.9767238</v>
      </c>
      <c r="H59" s="20" t="n">
        <v>2.25758933</v>
      </c>
      <c r="I59" s="18" t="n">
        <v>359.77350575</v>
      </c>
      <c r="J59" s="20" t="n">
        <v>3.82470318</v>
      </c>
      <c r="K59" s="18" t="n">
        <v>341.26922682</v>
      </c>
      <c r="L59" s="20" t="n">
        <v>4.6264135</v>
      </c>
      <c r="M59" s="18" t="s">
        <v>481</v>
      </c>
      <c r="N59" s="20" t="s">
        <v>481</v>
      </c>
      <c r="O59" s="18" t="s">
        <v>481</v>
      </c>
      <c r="P59" s="20" t="s">
        <v>481</v>
      </c>
      <c r="Q59" s="18" t="s">
        <v>481</v>
      </c>
      <c r="R59" s="20" t="s">
        <v>481</v>
      </c>
      <c r="S59" s="18" t="n">
        <v>273.85982466</v>
      </c>
      <c r="T59" s="20" t="n">
        <v>16.77691169</v>
      </c>
      <c r="U59" s="18" t="n">
        <v>291.716428</v>
      </c>
      <c r="V59" s="20" t="n">
        <v>9.687303529999999</v>
      </c>
    </row>
    <row r="60" spans="1:22">
      <c r="A60" s="15" t="s">
        <v>535</v>
      </c>
      <c r="B60" s="17" t="n">
        <v>4546</v>
      </c>
      <c r="C60" s="18">
        <f>(15.0/B60*100)</f>
        <v/>
      </c>
      <c r="D60" s="19" t="n">
        <v>4531</v>
      </c>
      <c r="E60" s="18" t="n">
        <v>302.13102702</v>
      </c>
      <c r="F60" s="20" t="n">
        <v>5.6305085</v>
      </c>
      <c r="G60" s="18" t="n">
        <v>330.93705391</v>
      </c>
      <c r="H60" s="20" t="n">
        <v>4.08089721</v>
      </c>
      <c r="I60" s="18" t="n">
        <v>371.95290059</v>
      </c>
      <c r="J60" s="20" t="n">
        <v>6.50098726</v>
      </c>
      <c r="K60" s="18" t="n">
        <v>375.74379803</v>
      </c>
      <c r="L60" s="20" t="n">
        <v>8.72015414</v>
      </c>
      <c r="M60" s="18" t="s">
        <v>481</v>
      </c>
      <c r="N60" s="20" t="s">
        <v>481</v>
      </c>
      <c r="O60" s="18" t="s">
        <v>481</v>
      </c>
      <c r="P60" s="20" t="s">
        <v>481</v>
      </c>
      <c r="Q60" s="18" t="s">
        <v>481</v>
      </c>
      <c r="R60" s="20" t="s">
        <v>481</v>
      </c>
      <c r="S60" s="18" t="n">
        <v>294.25129278</v>
      </c>
      <c r="T60" s="20" t="n">
        <v>31.19335263</v>
      </c>
      <c r="U60" s="18" t="n">
        <v>300.52693785</v>
      </c>
      <c r="V60" s="20" t="n">
        <v>13.63685982</v>
      </c>
    </row>
    <row r="61" spans="1:22">
      <c r="A61" s="15" t="s">
        <v>536</v>
      </c>
      <c r="B61" s="17" t="n">
        <v>6525</v>
      </c>
      <c r="C61" s="18">
        <f>(135.0/B61*100)</f>
        <v/>
      </c>
      <c r="D61" s="19" t="n">
        <v>6390</v>
      </c>
      <c r="E61" s="18" t="n">
        <v>432.04282944</v>
      </c>
      <c r="F61" s="20" t="n">
        <v>5.28763899</v>
      </c>
      <c r="G61" s="18" t="n">
        <v>479.46318389</v>
      </c>
      <c r="H61" s="20" t="n">
        <v>3.01960988</v>
      </c>
      <c r="I61" s="18" t="n">
        <v>488.07936934</v>
      </c>
      <c r="J61" s="20" t="n">
        <v>3.79851073</v>
      </c>
      <c r="K61" s="18" t="n">
        <v>458.36849749</v>
      </c>
      <c r="L61" s="20" t="n">
        <v>4.68290196</v>
      </c>
      <c r="M61" s="18" t="s">
        <v>481</v>
      </c>
      <c r="N61" s="20" t="s">
        <v>481</v>
      </c>
      <c r="O61" s="18" t="s">
        <v>481</v>
      </c>
      <c r="P61" s="20" t="s">
        <v>481</v>
      </c>
      <c r="Q61" s="18" t="s">
        <v>481</v>
      </c>
      <c r="R61" s="20" t="s">
        <v>481</v>
      </c>
      <c r="S61" s="18" t="s">
        <v>481</v>
      </c>
      <c r="T61" s="20" t="s">
        <v>481</v>
      </c>
      <c r="U61" s="18" t="n">
        <v>396.47158809</v>
      </c>
      <c r="V61" s="20" t="n">
        <v>13.68276406</v>
      </c>
    </row>
    <row r="62" spans="1:22">
      <c r="A62" s="15" t="s">
        <v>537</v>
      </c>
      <c r="B62" s="17" t="n">
        <v>4476</v>
      </c>
      <c r="C62" s="18">
        <f>(3.0/B62*100)</f>
        <v/>
      </c>
      <c r="D62" s="19" t="n">
        <v>4473</v>
      </c>
      <c r="E62" s="18" t="n">
        <v>506.46894366</v>
      </c>
      <c r="F62" s="20" t="n">
        <v>2.36212981</v>
      </c>
      <c r="G62" s="18" t="n">
        <v>512.47675301</v>
      </c>
      <c r="H62" s="20" t="n">
        <v>1.8879254</v>
      </c>
      <c r="I62" s="18" t="n">
        <v>512.55843671</v>
      </c>
      <c r="J62" s="20" t="n">
        <v>3.04312041</v>
      </c>
      <c r="K62" s="18" t="n">
        <v>495.58245982</v>
      </c>
      <c r="L62" s="20" t="n">
        <v>4.45055423</v>
      </c>
      <c r="M62" s="18" t="s">
        <v>481</v>
      </c>
      <c r="N62" s="20" t="s">
        <v>481</v>
      </c>
      <c r="O62" s="18" t="s">
        <v>481</v>
      </c>
      <c r="P62" s="20" t="s">
        <v>481</v>
      </c>
      <c r="Q62" s="18" t="s">
        <v>481</v>
      </c>
      <c r="R62" s="20" t="s">
        <v>481</v>
      </c>
      <c r="S62" s="18" t="s">
        <v>481</v>
      </c>
      <c r="T62" s="20" t="s">
        <v>481</v>
      </c>
      <c r="U62" s="18" t="n">
        <v>442.66938009</v>
      </c>
      <c r="V62" s="20" t="n">
        <v>18.96778465</v>
      </c>
    </row>
    <row r="63" spans="1:22">
      <c r="A63" s="15" t="s">
        <v>538</v>
      </c>
      <c r="B63" s="17" t="n">
        <v>5324</v>
      </c>
      <c r="C63" s="18">
        <f>(13.0/B63*100)</f>
        <v/>
      </c>
      <c r="D63" s="19" t="n">
        <v>5311</v>
      </c>
      <c r="E63" s="18" t="n">
        <v>340.03527212</v>
      </c>
      <c r="F63" s="20" t="n">
        <v>3.64523524</v>
      </c>
      <c r="G63" s="18" t="n">
        <v>361.41321111</v>
      </c>
      <c r="H63" s="20" t="n">
        <v>2.33592091</v>
      </c>
      <c r="I63" s="18" t="n">
        <v>356.11285036</v>
      </c>
      <c r="J63" s="20" t="n">
        <v>3.85613942</v>
      </c>
      <c r="K63" s="18" t="n">
        <v>340.39996449</v>
      </c>
      <c r="L63" s="20" t="n">
        <v>7.0813079</v>
      </c>
      <c r="M63" s="18" t="s">
        <v>481</v>
      </c>
      <c r="N63" s="20" t="s">
        <v>481</v>
      </c>
      <c r="O63" s="18" t="s">
        <v>481</v>
      </c>
      <c r="P63" s="20" t="s">
        <v>481</v>
      </c>
      <c r="Q63" s="18" t="n">
        <v>318.1088</v>
      </c>
      <c r="R63" s="20" t="n">
        <v>55.24988953</v>
      </c>
      <c r="S63" s="18" t="n">
        <v>223.24188353</v>
      </c>
      <c r="T63" s="20" t="n">
        <v>40.01242752</v>
      </c>
      <c r="U63" s="18" t="n">
        <v>286.39452608</v>
      </c>
      <c r="V63" s="20" t="n">
        <v>7.07820227</v>
      </c>
    </row>
    <row r="64" spans="1:22">
      <c r="A64" s="15" t="s">
        <v>539</v>
      </c>
      <c r="B64" s="17" t="n">
        <v>3634</v>
      </c>
      <c r="C64" s="18">
        <f>(3.0/B64*100)</f>
        <v/>
      </c>
      <c r="D64" s="19" t="n">
        <v>3631</v>
      </c>
      <c r="E64" s="18" t="n">
        <v>384.46218984</v>
      </c>
      <c r="F64" s="20" t="n">
        <v>14.3247995</v>
      </c>
      <c r="G64" s="18" t="n">
        <v>434.04881589</v>
      </c>
      <c r="H64" s="20" t="n">
        <v>4.72359346</v>
      </c>
      <c r="I64" s="18" t="n">
        <v>462.42078802</v>
      </c>
      <c r="J64" s="20" t="n">
        <v>3.21310589</v>
      </c>
      <c r="K64" s="18" t="n">
        <v>444.19273622</v>
      </c>
      <c r="L64" s="20" t="n">
        <v>3.85140974</v>
      </c>
      <c r="M64" s="18" t="s">
        <v>481</v>
      </c>
      <c r="N64" s="20" t="s">
        <v>481</v>
      </c>
      <c r="O64" s="18" t="s">
        <v>481</v>
      </c>
      <c r="P64" s="20" t="s">
        <v>481</v>
      </c>
      <c r="Q64" s="18" t="s">
        <v>481</v>
      </c>
      <c r="R64" s="20" t="s">
        <v>481</v>
      </c>
      <c r="S64" s="18" t="n">
        <v>336.76840521</v>
      </c>
      <c r="T64" s="20" t="n">
        <v>60.63241523</v>
      </c>
      <c r="U64" s="18" t="n">
        <v>347.13760213</v>
      </c>
      <c r="V64" s="20" t="n">
        <v>27.67053594</v>
      </c>
    </row>
    <row r="65" spans="1:22">
      <c r="A65" s="15" t="s">
        <v>540</v>
      </c>
      <c r="B65" s="17" t="n">
        <v>5325</v>
      </c>
      <c r="C65" s="18">
        <f>(14.0/B65*100)</f>
        <v/>
      </c>
      <c r="D65" s="19" t="n">
        <v>5311</v>
      </c>
      <c r="E65" s="18" t="n">
        <v>405.04853793</v>
      </c>
      <c r="F65" s="20" t="n">
        <v>3.08053774</v>
      </c>
      <c r="G65" s="18" t="n">
        <v>436.45471023</v>
      </c>
      <c r="H65" s="20" t="n">
        <v>3.70233565</v>
      </c>
      <c r="I65" s="18" t="n">
        <v>430.74447935</v>
      </c>
      <c r="J65" s="20" t="n">
        <v>5.87575394</v>
      </c>
      <c r="K65" s="18" t="n">
        <v>412.49453199</v>
      </c>
      <c r="L65" s="20" t="n">
        <v>8.526601980000001</v>
      </c>
      <c r="M65" s="18" t="s">
        <v>481</v>
      </c>
      <c r="N65" s="20" t="s">
        <v>481</v>
      </c>
      <c r="O65" s="18" t="s">
        <v>481</v>
      </c>
      <c r="P65" s="20" t="s">
        <v>481</v>
      </c>
      <c r="Q65" s="18" t="n">
        <v>342.12025344</v>
      </c>
      <c r="R65" s="20" t="n">
        <v>30.94505183</v>
      </c>
      <c r="S65" s="18" t="n">
        <v>301.70733638</v>
      </c>
      <c r="T65" s="20" t="n">
        <v>65.57603279999999</v>
      </c>
      <c r="U65" s="18" t="n">
        <v>338.48765418</v>
      </c>
      <c r="V65" s="20" t="n">
        <v>7.64525202</v>
      </c>
    </row>
    <row r="66" spans="1:22">
      <c r="A66" s="15" t="s">
        <v>541</v>
      </c>
      <c r="B66" s="17" t="n">
        <v>5665</v>
      </c>
      <c r="C66" s="18">
        <f>(74.0/B66*100)</f>
        <v/>
      </c>
      <c r="D66" s="19" t="n">
        <v>5591</v>
      </c>
      <c r="E66" s="18" t="n">
        <v>427.24022968</v>
      </c>
      <c r="F66" s="20" t="n">
        <v>4.59577454</v>
      </c>
      <c r="G66" s="18" t="n">
        <v>431.74783275</v>
      </c>
      <c r="H66" s="20" t="n">
        <v>2.71580307</v>
      </c>
      <c r="I66" s="18" t="n">
        <v>429.77832645</v>
      </c>
      <c r="J66" s="20" t="n">
        <v>2.74566627</v>
      </c>
      <c r="K66" s="18" t="n">
        <v>419.40368012</v>
      </c>
      <c r="L66" s="20" t="n">
        <v>4.36014487</v>
      </c>
      <c r="M66" s="18" t="s">
        <v>481</v>
      </c>
      <c r="N66" s="20" t="s">
        <v>481</v>
      </c>
      <c r="O66" s="18" t="s">
        <v>481</v>
      </c>
      <c r="P66" s="20" t="s">
        <v>481</v>
      </c>
      <c r="Q66" s="18" t="s">
        <v>481</v>
      </c>
      <c r="R66" s="20" t="s">
        <v>481</v>
      </c>
      <c r="S66" s="18" t="s">
        <v>481</v>
      </c>
      <c r="T66" s="20" t="s">
        <v>481</v>
      </c>
      <c r="U66" s="18" t="n">
        <v>395.45535161</v>
      </c>
      <c r="V66" s="20" t="n">
        <v>7.00541976</v>
      </c>
    </row>
    <row r="67" spans="1:22">
      <c r="A67" s="15" t="s">
        <v>542</v>
      </c>
      <c r="B67" s="17" t="n">
        <v>6971</v>
      </c>
      <c r="C67" s="18">
        <f>(22.0/B67*100)</f>
        <v/>
      </c>
      <c r="D67" s="19" t="n">
        <v>6949</v>
      </c>
      <c r="E67" s="18" t="n">
        <v>388.3044489</v>
      </c>
      <c r="F67" s="20" t="n">
        <v>2.77165634</v>
      </c>
      <c r="G67" s="18" t="n">
        <v>425.46299775</v>
      </c>
      <c r="H67" s="20" t="n">
        <v>5.4351853</v>
      </c>
      <c r="I67" s="18" t="n">
        <v>435.37610641</v>
      </c>
      <c r="J67" s="20" t="n">
        <v>8.26864372</v>
      </c>
      <c r="K67" s="18" t="n">
        <v>415.70272204</v>
      </c>
      <c r="L67" s="20" t="n">
        <v>11.80344985</v>
      </c>
      <c r="M67" s="18" t="s">
        <v>481</v>
      </c>
      <c r="N67" s="20" t="s">
        <v>481</v>
      </c>
      <c r="O67" s="18" t="s">
        <v>481</v>
      </c>
      <c r="P67" s="20" t="s">
        <v>481</v>
      </c>
      <c r="Q67" s="18" t="s">
        <v>481</v>
      </c>
      <c r="R67" s="20" t="s">
        <v>481</v>
      </c>
      <c r="S67" s="18" t="s">
        <v>481</v>
      </c>
      <c r="T67" s="20" t="s">
        <v>481</v>
      </c>
      <c r="U67" s="18" t="n">
        <v>350.64912205</v>
      </c>
      <c r="V67" s="20" t="n">
        <v>7.11549324</v>
      </c>
    </row>
    <row r="68" spans="1:22">
      <c r="A68" s="15" t="s">
        <v>543</v>
      </c>
      <c r="B68" s="17" t="n">
        <v>12083</v>
      </c>
      <c r="C68" s="18">
        <f>(26.0/B68*100)</f>
        <v/>
      </c>
      <c r="D68" s="19" t="n">
        <v>12057</v>
      </c>
      <c r="E68" s="18" t="n">
        <v>324.11401741</v>
      </c>
      <c r="F68" s="20" t="n">
        <v>7.39021045</v>
      </c>
      <c r="G68" s="18" t="n">
        <v>443.26541581</v>
      </c>
      <c r="H68" s="20" t="n">
        <v>2.84328471</v>
      </c>
      <c r="I68" s="18" t="n">
        <v>440.79163481</v>
      </c>
      <c r="J68" s="20" t="n">
        <v>2.27074995</v>
      </c>
      <c r="K68" s="18" t="n">
        <v>369.97663638</v>
      </c>
      <c r="L68" s="20" t="n">
        <v>1.44341385</v>
      </c>
      <c r="M68" s="18" t="s">
        <v>481</v>
      </c>
      <c r="N68" s="20" t="s">
        <v>481</v>
      </c>
      <c r="O68" s="18" t="s">
        <v>481</v>
      </c>
      <c r="P68" s="20" t="s">
        <v>481</v>
      </c>
      <c r="Q68" s="18" t="s">
        <v>481</v>
      </c>
      <c r="R68" s="20" t="s">
        <v>481</v>
      </c>
      <c r="S68" s="18" t="s">
        <v>481</v>
      </c>
      <c r="T68" s="20" t="s">
        <v>481</v>
      </c>
      <c r="U68" s="18" t="n">
        <v>325.51361586</v>
      </c>
      <c r="V68" s="20" t="n">
        <v>6.76704726</v>
      </c>
    </row>
    <row r="69" spans="1:22">
      <c r="A69" s="15" t="s">
        <v>544</v>
      </c>
      <c r="B69" s="17" t="n">
        <v>4876</v>
      </c>
      <c r="C69" s="18">
        <f>(0.0/B69*100)</f>
        <v/>
      </c>
      <c r="D69" s="19" t="n">
        <v>4876</v>
      </c>
      <c r="E69" s="18" t="n">
        <v>411.34020756</v>
      </c>
      <c r="F69" s="20" t="n">
        <v>4.51076321</v>
      </c>
      <c r="G69" s="18" t="n">
        <v>446.5949455</v>
      </c>
      <c r="H69" s="20" t="n">
        <v>4.17825684</v>
      </c>
      <c r="I69" s="18" t="n">
        <v>450.03447508</v>
      </c>
      <c r="J69" s="20" t="n">
        <v>5.71041923</v>
      </c>
      <c r="K69" s="18" t="n">
        <v>449.44629471</v>
      </c>
      <c r="L69" s="20" t="n">
        <v>8.118915469999999</v>
      </c>
      <c r="M69" s="18" t="s">
        <v>481</v>
      </c>
      <c r="N69" s="20" t="s">
        <v>481</v>
      </c>
      <c r="O69" s="18" t="s">
        <v>481</v>
      </c>
      <c r="P69" s="20" t="s">
        <v>481</v>
      </c>
      <c r="Q69" s="18" t="s">
        <v>481</v>
      </c>
      <c r="R69" s="20" t="s">
        <v>481</v>
      </c>
      <c r="S69" s="18" t="s">
        <v>481</v>
      </c>
      <c r="T69" s="20" t="s">
        <v>481</v>
      </c>
      <c r="U69" s="18" t="n">
        <v>322.53905324</v>
      </c>
      <c r="V69" s="20" t="n">
        <v>17.82855519</v>
      </c>
    </row>
    <row r="70" spans="1:22">
      <c r="A70" s="15" t="s">
        <v>545</v>
      </c>
      <c r="B70" s="17" t="n">
        <v>6036</v>
      </c>
      <c r="C70" s="18">
        <f>(223.0/B70*100)</f>
        <v/>
      </c>
      <c r="D70" s="19" t="n">
        <v>5813</v>
      </c>
      <c r="E70" s="18" t="n">
        <v>489.95399462</v>
      </c>
      <c r="F70" s="20" t="n">
        <v>4.28335724</v>
      </c>
      <c r="G70" s="18" t="n">
        <v>499.86696612</v>
      </c>
      <c r="H70" s="20" t="n">
        <v>3.52462665</v>
      </c>
      <c r="I70" s="18" t="n">
        <v>504.55683294</v>
      </c>
      <c r="J70" s="20" t="n">
        <v>4.38421465</v>
      </c>
      <c r="K70" s="18" t="n">
        <v>477.94009181</v>
      </c>
      <c r="L70" s="20" t="n">
        <v>6.82462527</v>
      </c>
      <c r="M70" s="18" t="s">
        <v>481</v>
      </c>
      <c r="N70" s="20" t="s">
        <v>481</v>
      </c>
      <c r="O70" s="18" t="s">
        <v>481</v>
      </c>
      <c r="P70" s="20" t="s">
        <v>481</v>
      </c>
      <c r="Q70" s="18" t="s">
        <v>481</v>
      </c>
      <c r="R70" s="20" t="s">
        <v>481</v>
      </c>
      <c r="S70" s="18" t="s">
        <v>481</v>
      </c>
      <c r="T70" s="20" t="s">
        <v>481</v>
      </c>
      <c r="U70" s="18" t="n">
        <v>455.0378739</v>
      </c>
      <c r="V70" s="20" t="n">
        <v>9.760776480000001</v>
      </c>
    </row>
    <row r="71" spans="1:22">
      <c r="A71" s="15" t="s">
        <v>546</v>
      </c>
      <c r="B71" s="17" t="n">
        <v>6115</v>
      </c>
      <c r="C71" s="18">
        <f>(17.0/B71*100)</f>
        <v/>
      </c>
      <c r="D71" s="19" t="n">
        <v>6098</v>
      </c>
      <c r="E71" s="18" t="n">
        <v>513.51105625</v>
      </c>
      <c r="F71" s="20" t="n">
        <v>2.54244041</v>
      </c>
      <c r="G71" s="18" t="n">
        <v>548.03992986</v>
      </c>
      <c r="H71" s="20" t="n">
        <v>2.06484889</v>
      </c>
      <c r="I71" s="18" t="n">
        <v>555.70335737</v>
      </c>
      <c r="J71" s="20" t="n">
        <v>6.21122077</v>
      </c>
      <c r="K71" s="18" t="n">
        <v>544.35946172</v>
      </c>
      <c r="L71" s="20" t="n">
        <v>10.60509767</v>
      </c>
      <c r="M71" s="18" t="s">
        <v>481</v>
      </c>
      <c r="N71" s="20" t="s">
        <v>481</v>
      </c>
      <c r="O71" s="18" t="s">
        <v>481</v>
      </c>
      <c r="P71" s="20" t="s">
        <v>481</v>
      </c>
      <c r="Q71" s="18" t="s">
        <v>481</v>
      </c>
      <c r="R71" s="20" t="s">
        <v>481</v>
      </c>
      <c r="S71" s="18" t="s">
        <v>481</v>
      </c>
      <c r="T71" s="20" t="s">
        <v>481</v>
      </c>
      <c r="U71" s="18" t="n">
        <v>512.31174026</v>
      </c>
      <c r="V71" s="20" t="n">
        <v>9.994155129999999</v>
      </c>
    </row>
    <row r="72" spans="1:22">
      <c r="A72" s="15" t="s">
        <v>547</v>
      </c>
      <c r="B72" s="17" t="n">
        <v>7708</v>
      </c>
      <c r="C72" s="18">
        <f>(5.0/B72*100)</f>
        <v/>
      </c>
      <c r="D72" s="19" t="n">
        <v>7703</v>
      </c>
      <c r="E72" s="18" t="n">
        <v>485.34775083</v>
      </c>
      <c r="F72" s="20" t="n">
        <v>4.51189524</v>
      </c>
      <c r="G72" s="18" t="n">
        <v>501.80131014</v>
      </c>
      <c r="H72" s="20" t="n">
        <v>2.63507961</v>
      </c>
      <c r="I72" s="18" t="n">
        <v>500.60360189</v>
      </c>
      <c r="J72" s="20" t="n">
        <v>3.58193722</v>
      </c>
      <c r="K72" s="18" t="n">
        <v>477.10990806</v>
      </c>
      <c r="L72" s="20" t="n">
        <v>5.07613464</v>
      </c>
      <c r="M72" s="18" t="s">
        <v>481</v>
      </c>
      <c r="N72" s="20" t="s">
        <v>481</v>
      </c>
      <c r="O72" s="18" t="s">
        <v>481</v>
      </c>
      <c r="P72" s="20" t="s">
        <v>481</v>
      </c>
      <c r="Q72" s="18" t="s">
        <v>481</v>
      </c>
      <c r="R72" s="20" t="s">
        <v>481</v>
      </c>
      <c r="S72" s="18" t="s">
        <v>481</v>
      </c>
      <c r="T72" s="20" t="s">
        <v>481</v>
      </c>
      <c r="U72" s="18" t="n">
        <v>459.45868347</v>
      </c>
      <c r="V72" s="20" t="n">
        <v>19.52139658</v>
      </c>
    </row>
    <row r="73" spans="1:22">
      <c r="A73" s="15" t="s">
        <v>548</v>
      </c>
      <c r="B73" s="17" t="n">
        <v>8249</v>
      </c>
      <c r="C73" s="18">
        <f>(144.0/B73*100)</f>
        <v/>
      </c>
      <c r="D73" s="19" t="n">
        <v>8105</v>
      </c>
      <c r="E73" s="18" t="n">
        <v>397.64020049</v>
      </c>
      <c r="F73" s="20" t="n">
        <v>3.06189586</v>
      </c>
      <c r="G73" s="18" t="n">
        <v>412.65434097</v>
      </c>
      <c r="H73" s="20" t="n">
        <v>3.40463666</v>
      </c>
      <c r="I73" s="18" t="n">
        <v>417.30317732</v>
      </c>
      <c r="J73" s="20" t="n">
        <v>5.50267346</v>
      </c>
      <c r="K73" s="18" t="n">
        <v>415.02692789</v>
      </c>
      <c r="L73" s="20" t="n">
        <v>6.35607251</v>
      </c>
      <c r="M73" s="18" t="s">
        <v>481</v>
      </c>
      <c r="N73" s="20" t="s">
        <v>481</v>
      </c>
      <c r="O73" s="18" t="s">
        <v>481</v>
      </c>
      <c r="P73" s="20" t="s">
        <v>481</v>
      </c>
      <c r="Q73" s="18" t="s">
        <v>481</v>
      </c>
      <c r="R73" s="20" t="s">
        <v>481</v>
      </c>
      <c r="S73" s="18" t="s">
        <v>481</v>
      </c>
      <c r="T73" s="20" t="s">
        <v>481</v>
      </c>
      <c r="U73" s="18" t="n">
        <v>385.40404192</v>
      </c>
      <c r="V73" s="20" t="n">
        <v>11.28695487</v>
      </c>
    </row>
    <row r="74" spans="1:22">
      <c r="A74" s="15" t="s">
        <v>549</v>
      </c>
      <c r="B74" s="17" t="n">
        <v>4692</v>
      </c>
      <c r="C74" s="18">
        <f>(82.0/B74*100)</f>
        <v/>
      </c>
      <c r="D74" s="19" t="n">
        <v>4610</v>
      </c>
      <c r="E74" s="18" t="n">
        <v>397.66752256</v>
      </c>
      <c r="F74" s="20" t="n">
        <v>3.34172395</v>
      </c>
      <c r="G74" s="18" t="n">
        <v>432.55693755</v>
      </c>
      <c r="H74" s="20" t="n">
        <v>3.51412213</v>
      </c>
      <c r="I74" s="18" t="n">
        <v>453.44573301</v>
      </c>
      <c r="J74" s="20" t="n">
        <v>3.41942991</v>
      </c>
      <c r="K74" s="18" t="n">
        <v>447.0045889</v>
      </c>
      <c r="L74" s="20" t="n">
        <v>4.00445671</v>
      </c>
      <c r="M74" s="18" t="s">
        <v>481</v>
      </c>
      <c r="N74" s="20" t="s">
        <v>481</v>
      </c>
      <c r="O74" s="18" t="s">
        <v>481</v>
      </c>
      <c r="P74" s="20" t="s">
        <v>481</v>
      </c>
      <c r="Q74" s="18" t="s">
        <v>481</v>
      </c>
      <c r="R74" s="20" t="s">
        <v>481</v>
      </c>
      <c r="S74" s="18" t="n">
        <v>370.87653492</v>
      </c>
      <c r="T74" s="20" t="n">
        <v>32.55057238</v>
      </c>
      <c r="U74" s="18" t="n">
        <v>361.4831806</v>
      </c>
      <c r="V74" s="20" t="n">
        <v>8.77117453</v>
      </c>
    </row>
    <row r="75" spans="1:22">
      <c r="A75" s="15" t="s">
        <v>550</v>
      </c>
      <c r="B75" s="17" t="n">
        <v>5375</v>
      </c>
      <c r="C75" s="18">
        <f>(198.0/B75*100)</f>
        <v/>
      </c>
      <c r="D75" s="19" t="n">
        <v>5177</v>
      </c>
      <c r="E75" s="18" t="n">
        <v>348.19043562</v>
      </c>
      <c r="F75" s="20" t="n">
        <v>3.6600066</v>
      </c>
      <c r="G75" s="18" t="n">
        <v>371.90445473</v>
      </c>
      <c r="H75" s="20" t="n">
        <v>3.32143677</v>
      </c>
      <c r="I75" s="18" t="n">
        <v>388.95369075</v>
      </c>
      <c r="J75" s="20" t="n">
        <v>7.41246949</v>
      </c>
      <c r="K75" s="18" t="n">
        <v>361.76704839</v>
      </c>
      <c r="L75" s="20" t="n">
        <v>11.86315205</v>
      </c>
      <c r="M75" s="18" t="s">
        <v>481</v>
      </c>
      <c r="N75" s="20" t="s">
        <v>481</v>
      </c>
      <c r="O75" s="18" t="s">
        <v>481</v>
      </c>
      <c r="P75" s="20" t="s">
        <v>481</v>
      </c>
      <c r="Q75" s="18" t="s">
        <v>481</v>
      </c>
      <c r="R75" s="20" t="s">
        <v>481</v>
      </c>
      <c r="S75" s="18" t="s">
        <v>481</v>
      </c>
      <c r="T75" s="20" t="s">
        <v>481</v>
      </c>
      <c r="U75" s="18" t="n">
        <v>328.80565274</v>
      </c>
      <c r="V75" s="20" t="n">
        <v>6.20518731</v>
      </c>
    </row>
    <row r="76" spans="1:22">
      <c r="A76" s="15" t="s">
        <v>551</v>
      </c>
      <c r="B76" s="17" t="n">
        <v>14167</v>
      </c>
      <c r="C76" s="18">
        <f>(228.0/B76*100)</f>
        <v/>
      </c>
      <c r="D76" s="19" t="n">
        <v>13939</v>
      </c>
      <c r="E76" s="18" t="n">
        <v>400.43145421</v>
      </c>
      <c r="F76" s="20" t="n">
        <v>8.19391744</v>
      </c>
      <c r="G76" s="18" t="n">
        <v>461.77055626</v>
      </c>
      <c r="H76" s="20" t="n">
        <v>4.6600662</v>
      </c>
      <c r="I76" s="18" t="n">
        <v>462.38814844</v>
      </c>
      <c r="J76" s="20" t="n">
        <v>3.99270227</v>
      </c>
      <c r="K76" s="18" t="n">
        <v>406.14784976</v>
      </c>
      <c r="L76" s="20" t="n">
        <v>2.91833665</v>
      </c>
      <c r="M76" s="18" t="s">
        <v>481</v>
      </c>
      <c r="N76" s="20" t="s">
        <v>481</v>
      </c>
      <c r="O76" s="18" t="s">
        <v>481</v>
      </c>
      <c r="P76" s="20" t="s">
        <v>481</v>
      </c>
      <c r="Q76" s="18" t="s">
        <v>481</v>
      </c>
      <c r="R76" s="20" t="s">
        <v>481</v>
      </c>
      <c r="S76" s="18" t="s">
        <v>481</v>
      </c>
      <c r="T76" s="20" t="s">
        <v>481</v>
      </c>
      <c r="U76" s="18" t="n">
        <v>382.36846399</v>
      </c>
      <c r="V76" s="20" t="n">
        <v>6.90714062</v>
      </c>
    </row>
    <row r="77" spans="1:22">
      <c r="A77" s="15" t="s">
        <v>552</v>
      </c>
      <c r="B77" s="17" t="n">
        <v>6062</v>
      </c>
      <c r="C77" s="18">
        <f>(82.0/B77*100)</f>
        <v/>
      </c>
      <c r="D77" s="19" t="n">
        <v>5980</v>
      </c>
      <c r="E77" s="18" t="n">
        <v>423.53621728</v>
      </c>
      <c r="F77" s="20" t="n">
        <v>3.31822859</v>
      </c>
      <c r="G77" s="18" t="n">
        <v>446.32622044</v>
      </c>
      <c r="H77" s="20" t="n">
        <v>3.16457541</v>
      </c>
      <c r="I77" s="18" t="n">
        <v>476.41595189</v>
      </c>
      <c r="J77" s="20" t="n">
        <v>5.62674332</v>
      </c>
      <c r="K77" s="18" t="n">
        <v>460.01328928</v>
      </c>
      <c r="L77" s="20" t="n">
        <v>10.42787514</v>
      </c>
      <c r="M77" s="18" t="s">
        <v>481</v>
      </c>
      <c r="N77" s="20" t="s">
        <v>481</v>
      </c>
      <c r="O77" s="18" t="s">
        <v>481</v>
      </c>
      <c r="P77" s="20" t="s">
        <v>481</v>
      </c>
      <c r="Q77" s="18" t="s">
        <v>481</v>
      </c>
      <c r="R77" s="20" t="s">
        <v>481</v>
      </c>
      <c r="S77" s="18" t="s">
        <v>481</v>
      </c>
      <c r="T77" s="20" t="s">
        <v>481</v>
      </c>
      <c r="U77" s="18" t="n">
        <v>388.25480179</v>
      </c>
      <c r="V77" s="20" t="n">
        <v>5.10667568</v>
      </c>
    </row>
    <row r="78" spans="1:22">
      <c r="A78" s="15" t="s">
        <v>553</v>
      </c>
      <c r="B78" s="17" t="n">
        <v>5826</v>
      </c>
      <c r="C78" s="18">
        <f>(0.0/B78*100)</f>
        <v/>
      </c>
      <c r="D78" s="19" t="n">
        <v>5826</v>
      </c>
      <c r="E78" s="18" t="n">
        <v>487.46138563</v>
      </c>
      <c r="F78" s="20" t="n">
        <v>3.4523551</v>
      </c>
      <c r="G78" s="18" t="n">
        <v>509.61409122</v>
      </c>
      <c r="H78" s="20" t="n">
        <v>8.655270270000001</v>
      </c>
      <c r="I78" s="18" t="n">
        <v>473.31660852</v>
      </c>
      <c r="J78" s="20" t="n">
        <v>8.34550282</v>
      </c>
      <c r="K78" s="18" t="n">
        <v>470.68492819</v>
      </c>
      <c r="L78" s="20" t="n">
        <v>11.01701322</v>
      </c>
      <c r="M78" s="18" t="s">
        <v>481</v>
      </c>
      <c r="N78" s="20" t="s">
        <v>481</v>
      </c>
      <c r="O78" s="18" t="s">
        <v>481</v>
      </c>
      <c r="P78" s="20" t="s">
        <v>481</v>
      </c>
      <c r="Q78" s="18" t="n">
        <v>368.3511</v>
      </c>
      <c r="R78" s="20" t="n">
        <v>48.63309422</v>
      </c>
      <c r="S78" s="18" t="n">
        <v>289.55956834</v>
      </c>
      <c r="T78" s="20" t="n">
        <v>40.91684502</v>
      </c>
      <c r="U78" s="18" t="n">
        <v>428.27171869</v>
      </c>
      <c r="V78" s="20" t="n">
        <v>10.86665974</v>
      </c>
    </row>
    <row customHeight="1" ht="25" r="79" spans="1:22">
      <c r="A79" s="15" t="s">
        <v>554</v>
      </c>
      <c r="B79" s="17" t="n">
        <v>1657</v>
      </c>
      <c r="C79" s="18">
        <f>(41.0/B79*100)</f>
        <v/>
      </c>
      <c r="D79" s="19" t="n">
        <v>1616</v>
      </c>
      <c r="E79" s="18" t="n">
        <v>448.85356842</v>
      </c>
      <c r="F79" s="20" t="n">
        <v>8.533756589999999</v>
      </c>
      <c r="G79" s="18" t="n">
        <v>484.77528647</v>
      </c>
      <c r="H79" s="20" t="n">
        <v>8.40425471</v>
      </c>
      <c r="I79" s="18" t="n">
        <v>507.00642524</v>
      </c>
      <c r="J79" s="20" t="n">
        <v>8.048164420000001</v>
      </c>
      <c r="K79" s="18" t="n">
        <v>489.99929838</v>
      </c>
      <c r="L79" s="20" t="n">
        <v>14.14341309</v>
      </c>
      <c r="M79" s="18" t="s">
        <v>481</v>
      </c>
      <c r="N79" s="20" t="s">
        <v>481</v>
      </c>
      <c r="O79" s="18" t="s">
        <v>481</v>
      </c>
      <c r="P79" s="20" t="s">
        <v>481</v>
      </c>
      <c r="Q79" s="18" t="s">
        <v>481</v>
      </c>
      <c r="R79" s="20" t="s">
        <v>481</v>
      </c>
      <c r="S79" s="18" t="n">
        <v>489.22130593</v>
      </c>
      <c r="T79" s="20" t="n">
        <v>85.07620369</v>
      </c>
      <c r="U79" s="18" t="n">
        <v>420.55880631</v>
      </c>
      <c r="V79" s="20" t="n">
        <v>17.67562092</v>
      </c>
    </row>
    <row r="80" spans="1:22">
      <c r="A80" s="15" t="s">
        <v>555</v>
      </c>
      <c r="B80" s="17" t="n">
        <v>7841</v>
      </c>
      <c r="C80" s="18">
        <f>(0.0/B80*100)</f>
        <v/>
      </c>
      <c r="D80" s="19" t="n">
        <v>7841</v>
      </c>
      <c r="E80" s="18" t="n">
        <v>422.45191262</v>
      </c>
      <c r="F80" s="20" t="n">
        <v>4.22883821</v>
      </c>
      <c r="G80" s="18" t="n">
        <v>426.73067576</v>
      </c>
      <c r="H80" s="20" t="n">
        <v>3.79840433</v>
      </c>
      <c r="I80" s="18" t="n">
        <v>438.4120189</v>
      </c>
      <c r="J80" s="20" t="n">
        <v>4.8610759</v>
      </c>
      <c r="K80" s="18" t="n">
        <v>429.76600351</v>
      </c>
      <c r="L80" s="20" t="n">
        <v>8.985744629999999</v>
      </c>
      <c r="M80" s="18" t="s">
        <v>481</v>
      </c>
      <c r="N80" s="20" t="s">
        <v>481</v>
      </c>
      <c r="O80" s="18" t="s">
        <v>481</v>
      </c>
      <c r="P80" s="20" t="s">
        <v>481</v>
      </c>
      <c r="Q80" s="18" t="s">
        <v>481</v>
      </c>
      <c r="R80" s="20" t="s">
        <v>481</v>
      </c>
      <c r="S80" s="18" t="s">
        <v>481</v>
      </c>
      <c r="T80" s="20" t="s">
        <v>481</v>
      </c>
      <c r="U80" s="18" t="n">
        <v>386.20268393</v>
      </c>
      <c r="V80" s="20" t="n">
        <v>25.10397273</v>
      </c>
    </row>
    <row r="81" spans="1:22">
      <c r="A81" s="23" t="s">
        <v>556</v>
      </c>
      <c r="B81" s="17" t="n">
        <v>8861</v>
      </c>
      <c r="C81" s="18">
        <f>(76.0/B81*100)</f>
        <v/>
      </c>
      <c r="D81" s="19" t="n">
        <v>8785</v>
      </c>
      <c r="E81" s="18" t="n">
        <v>392.24980003</v>
      </c>
      <c r="F81" s="20" t="n">
        <v>5.02771462</v>
      </c>
      <c r="G81" s="18" t="n">
        <v>419.70803798</v>
      </c>
      <c r="H81" s="20" t="n">
        <v>3.80091481</v>
      </c>
      <c r="I81" s="18" t="n">
        <v>442.60906063</v>
      </c>
      <c r="J81" s="20" t="n">
        <v>4.23461724</v>
      </c>
      <c r="K81" s="18" t="n">
        <v>447.10173306</v>
      </c>
      <c r="L81" s="20" t="n">
        <v>4.93174538</v>
      </c>
      <c r="M81" s="18" t="s">
        <v>481</v>
      </c>
      <c r="N81" s="20" t="s">
        <v>481</v>
      </c>
      <c r="O81" s="18" t="s">
        <v>481</v>
      </c>
      <c r="P81" s="20" t="s">
        <v>481</v>
      </c>
      <c r="Q81" s="18" t="s">
        <v>481</v>
      </c>
      <c r="R81" s="20" t="s">
        <v>481</v>
      </c>
      <c r="S81" s="18" t="s">
        <v>481</v>
      </c>
      <c r="T81" s="20" t="s">
        <v>481</v>
      </c>
      <c r="U81" s="18" t="n">
        <v>397.4470384</v>
      </c>
      <c r="V81" s="20" t="n">
        <v>11.2903978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627</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451.6564917</v>
      </c>
      <c r="F7" s="20" t="n">
        <v>5.87513363</v>
      </c>
      <c r="G7" s="18" t="n">
        <v>493.5785703</v>
      </c>
      <c r="H7" s="20" t="n">
        <v>2.62899701</v>
      </c>
      <c r="I7" s="18" t="n">
        <v>511.44201987</v>
      </c>
      <c r="J7" s="20" t="n">
        <v>2.09523886</v>
      </c>
      <c r="K7" s="18" t="n">
        <v>517.5774237000001</v>
      </c>
      <c r="L7" s="20" t="n">
        <v>3.31461236</v>
      </c>
      <c r="M7" s="18" t="s">
        <v>481</v>
      </c>
      <c r="N7" s="20" t="s">
        <v>481</v>
      </c>
      <c r="O7" s="18" t="s">
        <v>481</v>
      </c>
      <c r="P7" s="20" t="s">
        <v>481</v>
      </c>
      <c r="Q7" s="18" t="s">
        <v>481</v>
      </c>
      <c r="R7" s="20" t="s">
        <v>481</v>
      </c>
      <c r="S7" s="18" t="s">
        <v>481</v>
      </c>
      <c r="T7" s="20" t="s">
        <v>481</v>
      </c>
      <c r="U7" s="18" t="n">
        <v>447.73247752</v>
      </c>
      <c r="V7" s="20" t="n">
        <v>10.29449828</v>
      </c>
    </row>
    <row r="8" spans="1:22">
      <c r="A8" s="15" t="s">
        <v>483</v>
      </c>
      <c r="B8" s="17" t="n">
        <v>7007</v>
      </c>
      <c r="C8" s="18">
        <f>(20.0/B8*100)</f>
        <v/>
      </c>
      <c r="D8" s="19" t="n">
        <v>6987</v>
      </c>
      <c r="E8" s="18" t="n">
        <v>437.40006147</v>
      </c>
      <c r="F8" s="20" t="n">
        <v>16.74803746</v>
      </c>
      <c r="G8" s="18" t="n">
        <v>478.72240565</v>
      </c>
      <c r="H8" s="20" t="n">
        <v>3.50945148</v>
      </c>
      <c r="I8" s="18" t="n">
        <v>496.25312864</v>
      </c>
      <c r="J8" s="20" t="n">
        <v>3.66165262</v>
      </c>
      <c r="K8" s="18" t="n">
        <v>487.7721323</v>
      </c>
      <c r="L8" s="20" t="n">
        <v>5.62159072</v>
      </c>
      <c r="M8" s="18" t="s">
        <v>481</v>
      </c>
      <c r="N8" s="20" t="s">
        <v>481</v>
      </c>
      <c r="O8" s="18" t="s">
        <v>481</v>
      </c>
      <c r="P8" s="20" t="s">
        <v>481</v>
      </c>
      <c r="Q8" s="18" t="s">
        <v>481</v>
      </c>
      <c r="R8" s="20" t="s">
        <v>481</v>
      </c>
      <c r="S8" s="18" t="s">
        <v>481</v>
      </c>
      <c r="T8" s="20" t="s">
        <v>481</v>
      </c>
      <c r="U8" s="18" t="n">
        <v>438.00110858</v>
      </c>
      <c r="V8" s="20" t="n">
        <v>15.10331671</v>
      </c>
    </row>
    <row r="9" spans="1:22">
      <c r="A9" s="15" t="s">
        <v>484</v>
      </c>
      <c r="B9" s="17" t="n">
        <v>9651</v>
      </c>
      <c r="C9" s="18">
        <f>(77.0/B9*100)</f>
        <v/>
      </c>
      <c r="D9" s="19" t="n">
        <v>9574</v>
      </c>
      <c r="E9" s="18" t="n">
        <v>449.17573291</v>
      </c>
      <c r="F9" s="20" t="n">
        <v>7.01442172</v>
      </c>
      <c r="G9" s="18" t="n">
        <v>497.38407362</v>
      </c>
      <c r="H9" s="20" t="n">
        <v>2.35568085</v>
      </c>
      <c r="I9" s="18" t="n">
        <v>512.41828255</v>
      </c>
      <c r="J9" s="20" t="n">
        <v>3.31166367</v>
      </c>
      <c r="K9" s="18" t="n">
        <v>489.97240962</v>
      </c>
      <c r="L9" s="20" t="n">
        <v>7.72100073</v>
      </c>
      <c r="M9" s="18" t="s">
        <v>481</v>
      </c>
      <c r="N9" s="20" t="s">
        <v>481</v>
      </c>
      <c r="O9" s="18" t="s">
        <v>481</v>
      </c>
      <c r="P9" s="20" t="s">
        <v>481</v>
      </c>
      <c r="Q9" s="18" t="s">
        <v>481</v>
      </c>
      <c r="R9" s="20" t="s">
        <v>481</v>
      </c>
      <c r="S9" s="18" t="s">
        <v>481</v>
      </c>
      <c r="T9" s="20" t="s">
        <v>481</v>
      </c>
      <c r="U9" s="18" t="n">
        <v>432.60320102</v>
      </c>
      <c r="V9" s="20" t="n">
        <v>10.79054772</v>
      </c>
    </row>
    <row r="10" spans="1:22">
      <c r="A10" s="15" t="s">
        <v>485</v>
      </c>
      <c r="B10" s="17" t="n">
        <v>20058</v>
      </c>
      <c r="C10" s="18">
        <f>(521.0/B10*100)</f>
        <v/>
      </c>
      <c r="D10" s="19" t="n">
        <v>19537</v>
      </c>
      <c r="E10" s="18" t="n">
        <v>427.39493416</v>
      </c>
      <c r="F10" s="20" t="n">
        <v>26.11094135</v>
      </c>
      <c r="G10" s="18" t="n">
        <v>516.82155645</v>
      </c>
      <c r="H10" s="20" t="n">
        <v>3.76722205</v>
      </c>
      <c r="I10" s="18" t="n">
        <v>529.90745351</v>
      </c>
      <c r="J10" s="20" t="n">
        <v>2.89724391</v>
      </c>
      <c r="K10" s="18" t="n">
        <v>535.37054315</v>
      </c>
      <c r="L10" s="20" t="n">
        <v>2.91119269</v>
      </c>
      <c r="M10" s="18" t="s">
        <v>481</v>
      </c>
      <c r="N10" s="20" t="s">
        <v>481</v>
      </c>
      <c r="O10" s="18" t="s">
        <v>481</v>
      </c>
      <c r="P10" s="20" t="s">
        <v>481</v>
      </c>
      <c r="Q10" s="18" t="s">
        <v>481</v>
      </c>
      <c r="R10" s="20" t="s">
        <v>481</v>
      </c>
      <c r="S10" s="18" t="s">
        <v>481</v>
      </c>
      <c r="T10" s="20" t="s">
        <v>481</v>
      </c>
      <c r="U10" s="18" t="n">
        <v>492.40856207</v>
      </c>
      <c r="V10" s="20" t="n">
        <v>8.8414296</v>
      </c>
    </row>
    <row r="11" spans="1:22">
      <c r="A11" s="15" t="s">
        <v>486</v>
      </c>
      <c r="B11" s="17" t="n">
        <v>7053</v>
      </c>
      <c r="C11" s="18">
        <f>(45.0/B11*100)</f>
        <v/>
      </c>
      <c r="D11" s="19" t="n">
        <v>7008</v>
      </c>
      <c r="E11" s="18" t="n">
        <v>406.89636957</v>
      </c>
      <c r="F11" s="20" t="n">
        <v>11.19489499</v>
      </c>
      <c r="G11" s="18" t="n">
        <v>449.13753922</v>
      </c>
      <c r="H11" s="20" t="n">
        <v>2.91819583</v>
      </c>
      <c r="I11" s="18" t="n">
        <v>475.73347161</v>
      </c>
      <c r="J11" s="20" t="n">
        <v>3.7182613</v>
      </c>
      <c r="K11" s="18" t="n">
        <v>513.17669654</v>
      </c>
      <c r="L11" s="20" t="n">
        <v>4.85782723</v>
      </c>
      <c r="M11" s="18" t="s">
        <v>481</v>
      </c>
      <c r="N11" s="20" t="s">
        <v>481</v>
      </c>
      <c r="O11" s="18" t="s">
        <v>481</v>
      </c>
      <c r="P11" s="20" t="s">
        <v>481</v>
      </c>
      <c r="Q11" s="18" t="s">
        <v>481</v>
      </c>
      <c r="R11" s="20" t="s">
        <v>481</v>
      </c>
      <c r="S11" s="18" t="s">
        <v>481</v>
      </c>
      <c r="T11" s="20" t="s">
        <v>481</v>
      </c>
      <c r="U11" s="18" t="n">
        <v>430.63397483</v>
      </c>
      <c r="V11" s="20" t="n">
        <v>11.85308093</v>
      </c>
    </row>
    <row r="12" spans="1:22">
      <c r="A12" s="15" t="s">
        <v>487</v>
      </c>
      <c r="B12" s="17" t="n">
        <v>6894</v>
      </c>
      <c r="C12" s="18">
        <f>(55.0/B12*100)</f>
        <v/>
      </c>
      <c r="D12" s="19" t="n">
        <v>6839</v>
      </c>
      <c r="E12" s="18" t="n">
        <v>404.53682903</v>
      </c>
      <c r="F12" s="20" t="n">
        <v>24.13070156</v>
      </c>
      <c r="G12" s="18" t="n">
        <v>483.75189872</v>
      </c>
      <c r="H12" s="20" t="n">
        <v>2.88102052</v>
      </c>
      <c r="I12" s="18" t="n">
        <v>501.98865336</v>
      </c>
      <c r="J12" s="20" t="n">
        <v>3.30798122</v>
      </c>
      <c r="K12" s="18" t="n">
        <v>496.3126588</v>
      </c>
      <c r="L12" s="20" t="n">
        <v>7.31548429</v>
      </c>
      <c r="M12" s="18" t="s">
        <v>481</v>
      </c>
      <c r="N12" s="20" t="s">
        <v>481</v>
      </c>
      <c r="O12" s="18" t="s">
        <v>481</v>
      </c>
      <c r="P12" s="20" t="s">
        <v>481</v>
      </c>
      <c r="Q12" s="18" t="s">
        <v>481</v>
      </c>
      <c r="R12" s="20" t="s">
        <v>481</v>
      </c>
      <c r="S12" s="18" t="s">
        <v>481</v>
      </c>
      <c r="T12" s="20" t="s">
        <v>481</v>
      </c>
      <c r="U12" s="18" t="n">
        <v>430.79206897</v>
      </c>
      <c r="V12" s="20" t="n">
        <v>12.6135092</v>
      </c>
    </row>
    <row r="13" spans="1:22">
      <c r="A13" s="15" t="s">
        <v>488</v>
      </c>
      <c r="B13" s="17" t="n">
        <v>7161</v>
      </c>
      <c r="C13" s="18">
        <f>(99.0/B13*100)</f>
        <v/>
      </c>
      <c r="D13" s="19" t="n">
        <v>7062</v>
      </c>
      <c r="E13" s="18" t="n">
        <v>403.37433906</v>
      </c>
      <c r="F13" s="20" t="n">
        <v>25.53722063</v>
      </c>
      <c r="G13" s="18" t="n">
        <v>496.12274469</v>
      </c>
      <c r="H13" s="20" t="n">
        <v>2.87485009</v>
      </c>
      <c r="I13" s="18" t="n">
        <v>506.83097357</v>
      </c>
      <c r="J13" s="20" t="n">
        <v>3.65400832</v>
      </c>
      <c r="K13" s="18" t="n">
        <v>496.0153966</v>
      </c>
      <c r="L13" s="20" t="n">
        <v>7.40255418</v>
      </c>
      <c r="M13" s="18" t="s">
        <v>481</v>
      </c>
      <c r="N13" s="20" t="s">
        <v>481</v>
      </c>
      <c r="O13" s="18" t="s">
        <v>481</v>
      </c>
      <c r="P13" s="20" t="s">
        <v>481</v>
      </c>
      <c r="Q13" s="18" t="s">
        <v>481</v>
      </c>
      <c r="R13" s="20" t="s">
        <v>481</v>
      </c>
      <c r="S13" s="18" t="s">
        <v>481</v>
      </c>
      <c r="T13" s="20" t="s">
        <v>481</v>
      </c>
      <c r="U13" s="18" t="n">
        <v>457.77589934</v>
      </c>
      <c r="V13" s="20" t="n">
        <v>15.62918051</v>
      </c>
    </row>
    <row r="14" spans="1:22">
      <c r="A14" s="15" t="s">
        <v>489</v>
      </c>
      <c r="B14" s="17" t="n">
        <v>5587</v>
      </c>
      <c r="C14" s="18">
        <f>(74.0/B14*100)</f>
        <v/>
      </c>
      <c r="D14" s="19" t="n">
        <v>5513</v>
      </c>
      <c r="E14" s="18" t="n">
        <v>493.56305489</v>
      </c>
      <c r="F14" s="20" t="n">
        <v>12.33200688</v>
      </c>
      <c r="G14" s="18" t="n">
        <v>518.03549473</v>
      </c>
      <c r="H14" s="20" t="n">
        <v>2.44205901</v>
      </c>
      <c r="I14" s="18" t="n">
        <v>529.50699294</v>
      </c>
      <c r="J14" s="20" t="n">
        <v>3.75297271</v>
      </c>
      <c r="K14" s="18" t="n">
        <v>523.1502612100001</v>
      </c>
      <c r="L14" s="20" t="n">
        <v>6.4984553</v>
      </c>
      <c r="M14" s="18" t="s">
        <v>481</v>
      </c>
      <c r="N14" s="20" t="s">
        <v>481</v>
      </c>
      <c r="O14" s="18" t="s">
        <v>481</v>
      </c>
      <c r="P14" s="20" t="s">
        <v>481</v>
      </c>
      <c r="Q14" s="18" t="s">
        <v>481</v>
      </c>
      <c r="R14" s="20" t="s">
        <v>481</v>
      </c>
      <c r="S14" s="18" t="s">
        <v>481</v>
      </c>
      <c r="T14" s="20" t="s">
        <v>481</v>
      </c>
      <c r="U14" s="18" t="n">
        <v>499.01304299</v>
      </c>
      <c r="V14" s="20" t="n">
        <v>12.69747663</v>
      </c>
    </row>
    <row r="15" spans="1:22">
      <c r="A15" s="15" t="s">
        <v>490</v>
      </c>
      <c r="B15" s="17" t="n">
        <v>5882</v>
      </c>
      <c r="C15" s="18">
        <f>(52.0/B15*100)</f>
        <v/>
      </c>
      <c r="D15" s="19" t="n">
        <v>5830</v>
      </c>
      <c r="E15" s="18" t="n">
        <v>437.2823544</v>
      </c>
      <c r="F15" s="20" t="n">
        <v>32.24401184</v>
      </c>
      <c r="G15" s="18" t="n">
        <v>521.61374684</v>
      </c>
      <c r="H15" s="20" t="n">
        <v>2.94746547</v>
      </c>
      <c r="I15" s="18" t="n">
        <v>537.47828879</v>
      </c>
      <c r="J15" s="20" t="n">
        <v>3.21676482</v>
      </c>
      <c r="K15" s="18" t="n">
        <v>535.56333219</v>
      </c>
      <c r="L15" s="20" t="n">
        <v>7.35326262</v>
      </c>
      <c r="M15" s="18" t="s">
        <v>481</v>
      </c>
      <c r="N15" s="20" t="s">
        <v>481</v>
      </c>
      <c r="O15" s="18" t="s">
        <v>481</v>
      </c>
      <c r="P15" s="20" t="s">
        <v>481</v>
      </c>
      <c r="Q15" s="18" t="s">
        <v>481</v>
      </c>
      <c r="R15" s="20" t="s">
        <v>481</v>
      </c>
      <c r="S15" s="18" t="s">
        <v>481</v>
      </c>
      <c r="T15" s="20" t="s">
        <v>481</v>
      </c>
      <c r="U15" s="18" t="n">
        <v>468.01481033</v>
      </c>
      <c r="V15" s="20" t="n">
        <v>14.28274839</v>
      </c>
    </row>
    <row r="16" spans="1:22">
      <c r="A16" s="15" t="s">
        <v>491</v>
      </c>
      <c r="B16" s="17" t="n">
        <v>6108</v>
      </c>
      <c r="C16" s="18">
        <f>(98.0/B16*100)</f>
        <v/>
      </c>
      <c r="D16" s="19" t="n">
        <v>6010</v>
      </c>
      <c r="E16" s="18" t="n">
        <v>408.7637047</v>
      </c>
      <c r="F16" s="20" t="n">
        <v>23.4977458</v>
      </c>
      <c r="G16" s="18" t="n">
        <v>489.87682039</v>
      </c>
      <c r="H16" s="20" t="n">
        <v>2.70377692</v>
      </c>
      <c r="I16" s="18" t="n">
        <v>523.87172627</v>
      </c>
      <c r="J16" s="20" t="n">
        <v>3.50141467</v>
      </c>
      <c r="K16" s="18" t="n">
        <v>514.4520181</v>
      </c>
      <c r="L16" s="20" t="n">
        <v>6.96400889</v>
      </c>
      <c r="M16" s="18" t="s">
        <v>481</v>
      </c>
      <c r="N16" s="20" t="s">
        <v>481</v>
      </c>
      <c r="O16" s="18" t="s">
        <v>481</v>
      </c>
      <c r="P16" s="20" t="s">
        <v>481</v>
      </c>
      <c r="Q16" s="18" t="s">
        <v>481</v>
      </c>
      <c r="R16" s="20" t="s">
        <v>481</v>
      </c>
      <c r="S16" s="18" t="s">
        <v>481</v>
      </c>
      <c r="T16" s="20" t="s">
        <v>481</v>
      </c>
      <c r="U16" s="18" t="n">
        <v>401.17474834</v>
      </c>
      <c r="V16" s="20" t="n">
        <v>14.46293197</v>
      </c>
    </row>
    <row r="17" spans="1:22">
      <c r="A17" s="15" t="s">
        <v>492</v>
      </c>
      <c r="B17" s="17" t="n">
        <v>6504</v>
      </c>
      <c r="C17" s="18">
        <f>(658.0/B17*100)</f>
        <v/>
      </c>
      <c r="D17" s="19" t="n">
        <v>5846</v>
      </c>
      <c r="E17" s="18" t="n">
        <v>420.13903197</v>
      </c>
      <c r="F17" s="20" t="n">
        <v>13.01500305</v>
      </c>
      <c r="G17" s="18" t="n">
        <v>506.61766108</v>
      </c>
      <c r="H17" s="20" t="n">
        <v>3.50544745</v>
      </c>
      <c r="I17" s="18" t="n">
        <v>528.4354905599999</v>
      </c>
      <c r="J17" s="20" t="n">
        <v>3.5392109</v>
      </c>
      <c r="K17" s="18" t="n">
        <v>527.49485036</v>
      </c>
      <c r="L17" s="20" t="n">
        <v>5.20709417</v>
      </c>
      <c r="M17" s="18" t="s">
        <v>481</v>
      </c>
      <c r="N17" s="20" t="s">
        <v>481</v>
      </c>
      <c r="O17" s="18" t="s">
        <v>481</v>
      </c>
      <c r="P17" s="20" t="s">
        <v>481</v>
      </c>
      <c r="Q17" s="18" t="s">
        <v>481</v>
      </c>
      <c r="R17" s="20" t="s">
        <v>481</v>
      </c>
      <c r="S17" s="18" t="s">
        <v>481</v>
      </c>
      <c r="T17" s="20" t="s">
        <v>481</v>
      </c>
      <c r="U17" s="18" t="n">
        <v>453.53492037</v>
      </c>
      <c r="V17" s="20" t="n">
        <v>13.73886192</v>
      </c>
    </row>
    <row r="18" spans="1:22">
      <c r="A18" s="15" t="s">
        <v>493</v>
      </c>
      <c r="B18" s="17" t="n">
        <v>5532</v>
      </c>
      <c r="C18" s="18">
        <f>(28.0/B18*100)</f>
        <v/>
      </c>
      <c r="D18" s="19" t="n">
        <v>5504</v>
      </c>
      <c r="E18" s="18" t="n">
        <v>418.32006843</v>
      </c>
      <c r="F18" s="20" t="n">
        <v>19.79849674</v>
      </c>
      <c r="G18" s="18" t="n">
        <v>457.107265</v>
      </c>
      <c r="H18" s="20" t="n">
        <v>4.56246303</v>
      </c>
      <c r="I18" s="18" t="n">
        <v>481.52025969</v>
      </c>
      <c r="J18" s="20" t="n">
        <v>4.74114579</v>
      </c>
      <c r="K18" s="18" t="n">
        <v>484.86589496</v>
      </c>
      <c r="L18" s="20" t="n">
        <v>6.56390485</v>
      </c>
      <c r="M18" s="18" t="s">
        <v>481</v>
      </c>
      <c r="N18" s="20" t="s">
        <v>481</v>
      </c>
      <c r="O18" s="18" t="s">
        <v>481</v>
      </c>
      <c r="P18" s="20" t="s">
        <v>481</v>
      </c>
      <c r="Q18" s="18" t="s">
        <v>481</v>
      </c>
      <c r="R18" s="20" t="s">
        <v>481</v>
      </c>
      <c r="S18" s="18" t="s">
        <v>481</v>
      </c>
      <c r="T18" s="20" t="s">
        <v>481</v>
      </c>
      <c r="U18" s="18" t="n">
        <v>420.20758233</v>
      </c>
      <c r="V18" s="20" t="n">
        <v>12.94932236</v>
      </c>
    </row>
    <row r="19" spans="1:22">
      <c r="A19" s="15" t="s">
        <v>494</v>
      </c>
      <c r="B19" s="17" t="n">
        <v>5658</v>
      </c>
      <c r="C19" s="18">
        <f>(61.0/B19*100)</f>
        <v/>
      </c>
      <c r="D19" s="19" t="n">
        <v>5597</v>
      </c>
      <c r="E19" s="18" t="n">
        <v>381.76528255</v>
      </c>
      <c r="F19" s="20" t="n">
        <v>12.52485373</v>
      </c>
      <c r="G19" s="18" t="n">
        <v>460.74239772</v>
      </c>
      <c r="H19" s="20" t="n">
        <v>3.09719153</v>
      </c>
      <c r="I19" s="18" t="n">
        <v>494.09090266</v>
      </c>
      <c r="J19" s="20" t="n">
        <v>3.95464072</v>
      </c>
      <c r="K19" s="18" t="n">
        <v>493.38526921</v>
      </c>
      <c r="L19" s="20" t="n">
        <v>8.371699400000001</v>
      </c>
      <c r="M19" s="18" t="s">
        <v>481</v>
      </c>
      <c r="N19" s="20" t="s">
        <v>481</v>
      </c>
      <c r="O19" s="18" t="s">
        <v>481</v>
      </c>
      <c r="P19" s="20" t="s">
        <v>481</v>
      </c>
      <c r="Q19" s="18" t="s">
        <v>481</v>
      </c>
      <c r="R19" s="20" t="s">
        <v>481</v>
      </c>
      <c r="S19" s="18" t="s">
        <v>481</v>
      </c>
      <c r="T19" s="20" t="s">
        <v>481</v>
      </c>
      <c r="U19" s="18" t="n">
        <v>443.2132857</v>
      </c>
      <c r="V19" s="20" t="n">
        <v>12.91240914</v>
      </c>
    </row>
    <row r="20" spans="1:22">
      <c r="A20" s="15" t="s">
        <v>495</v>
      </c>
      <c r="B20" s="17" t="n">
        <v>3371</v>
      </c>
      <c r="C20" s="18">
        <f>(75.0/B20*100)</f>
        <v/>
      </c>
      <c r="D20" s="19" t="n">
        <v>3296</v>
      </c>
      <c r="E20" s="18" t="n">
        <v>412.53049083</v>
      </c>
      <c r="F20" s="20" t="n">
        <v>25.29388674</v>
      </c>
      <c r="G20" s="18" t="n">
        <v>482.39157116</v>
      </c>
      <c r="H20" s="20" t="n">
        <v>2.67410959</v>
      </c>
      <c r="I20" s="18" t="n">
        <v>484.46598386</v>
      </c>
      <c r="J20" s="20" t="n">
        <v>3.69135606</v>
      </c>
      <c r="K20" s="18" t="n">
        <v>479.22833094</v>
      </c>
      <c r="L20" s="20" t="n">
        <v>7.70508102</v>
      </c>
      <c r="M20" s="18" t="s">
        <v>481</v>
      </c>
      <c r="N20" s="20" t="s">
        <v>481</v>
      </c>
      <c r="O20" s="18" t="s">
        <v>481</v>
      </c>
      <c r="P20" s="20" t="s">
        <v>481</v>
      </c>
      <c r="Q20" s="18" t="s">
        <v>481</v>
      </c>
      <c r="R20" s="20" t="s">
        <v>481</v>
      </c>
      <c r="S20" s="18" t="s">
        <v>481</v>
      </c>
      <c r="T20" s="20" t="s">
        <v>481</v>
      </c>
      <c r="U20" s="18" t="n">
        <v>443.74678761</v>
      </c>
      <c r="V20" s="20" t="n">
        <v>15.69660506</v>
      </c>
    </row>
    <row r="21" spans="1:22">
      <c r="A21" s="15" t="s">
        <v>496</v>
      </c>
      <c r="B21" s="17" t="n">
        <v>5741</v>
      </c>
      <c r="C21" s="18">
        <f>(44.0/B21*100)</f>
        <v/>
      </c>
      <c r="D21" s="19" t="n">
        <v>5697</v>
      </c>
      <c r="E21" s="18" t="n">
        <v>433.09393055</v>
      </c>
      <c r="F21" s="20" t="n">
        <v>30.55420993</v>
      </c>
      <c r="G21" s="18" t="n">
        <v>505.23817326</v>
      </c>
      <c r="H21" s="20" t="n">
        <v>3.68952736</v>
      </c>
      <c r="I21" s="18" t="n">
        <v>523.0006746</v>
      </c>
      <c r="J21" s="20" t="n">
        <v>3.11789544</v>
      </c>
      <c r="K21" s="18" t="n">
        <v>529.83133738</v>
      </c>
      <c r="L21" s="20" t="n">
        <v>2.6310568</v>
      </c>
      <c r="M21" s="18" t="s">
        <v>481</v>
      </c>
      <c r="N21" s="20" t="s">
        <v>481</v>
      </c>
      <c r="O21" s="18" t="s">
        <v>481</v>
      </c>
      <c r="P21" s="20" t="s">
        <v>481</v>
      </c>
      <c r="Q21" s="18" t="s">
        <v>481</v>
      </c>
      <c r="R21" s="20" t="s">
        <v>481</v>
      </c>
      <c r="S21" s="18" t="s">
        <v>481</v>
      </c>
      <c r="T21" s="20" t="s">
        <v>481</v>
      </c>
      <c r="U21" s="18" t="n">
        <v>495.71632779</v>
      </c>
      <c r="V21" s="20" t="n">
        <v>12.33728028</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(211.0/B23*100)</f>
        <v/>
      </c>
      <c r="D23" s="19" t="n">
        <v>11372</v>
      </c>
      <c r="E23" s="18" t="n">
        <v>414.02439574</v>
      </c>
      <c r="F23" s="20" t="n">
        <v>22.66614088</v>
      </c>
      <c r="G23" s="18" t="n">
        <v>466.38251365</v>
      </c>
      <c r="H23" s="20" t="n">
        <v>3.30701217</v>
      </c>
      <c r="I23" s="18" t="n">
        <v>494.89327953</v>
      </c>
      <c r="J23" s="20" t="n">
        <v>3.44570023</v>
      </c>
      <c r="K23" s="18" t="n">
        <v>500.95775246</v>
      </c>
      <c r="L23" s="20" t="n">
        <v>3.60192254</v>
      </c>
      <c r="M23" s="18" t="s">
        <v>481</v>
      </c>
      <c r="N23" s="20" t="s">
        <v>481</v>
      </c>
      <c r="O23" s="18" t="s">
        <v>481</v>
      </c>
      <c r="P23" s="20" t="s">
        <v>481</v>
      </c>
      <c r="Q23" s="18" t="s">
        <v>481</v>
      </c>
      <c r="R23" s="20" t="s">
        <v>481</v>
      </c>
      <c r="S23" s="18" t="s">
        <v>481</v>
      </c>
      <c r="T23" s="20" t="s">
        <v>481</v>
      </c>
      <c r="U23" s="18" t="n">
        <v>441.40221047</v>
      </c>
      <c r="V23" s="20" t="n">
        <v>12.76890423</v>
      </c>
    </row>
    <row r="24" spans="1:22">
      <c r="A24" s="15" t="s">
        <v>499</v>
      </c>
      <c r="B24" s="17" t="n">
        <v>6647</v>
      </c>
      <c r="C24" s="18">
        <f>(7.0/B24*100)</f>
        <v/>
      </c>
      <c r="D24" s="19" t="n">
        <v>6640</v>
      </c>
      <c r="E24" s="18" t="n">
        <v>479.14146071</v>
      </c>
      <c r="F24" s="20" t="n">
        <v>18.64965175</v>
      </c>
      <c r="G24" s="18" t="n">
        <v>516.9372168899999</v>
      </c>
      <c r="H24" s="20" t="n">
        <v>3.12734181</v>
      </c>
      <c r="I24" s="18" t="n">
        <v>515.45701314</v>
      </c>
      <c r="J24" s="20" t="n">
        <v>7.64587242</v>
      </c>
      <c r="K24" s="18" t="n">
        <v>478.27068157</v>
      </c>
      <c r="L24" s="20" t="n">
        <v>13.76409168</v>
      </c>
      <c r="M24" s="18" t="s">
        <v>481</v>
      </c>
      <c r="N24" s="20" t="s">
        <v>481</v>
      </c>
      <c r="O24" s="18" t="s">
        <v>481</v>
      </c>
      <c r="P24" s="20" t="s">
        <v>481</v>
      </c>
      <c r="Q24" s="18" t="s">
        <v>481</v>
      </c>
      <c r="R24" s="20" t="s">
        <v>481</v>
      </c>
      <c r="S24" s="18" t="s">
        <v>481</v>
      </c>
      <c r="T24" s="20" t="s">
        <v>481</v>
      </c>
      <c r="U24" s="18" t="n">
        <v>502.55435957</v>
      </c>
      <c r="V24" s="20" t="n">
        <v>14.75708709</v>
      </c>
    </row>
    <row r="25" spans="1:22">
      <c r="A25" s="15" t="s">
        <v>500</v>
      </c>
      <c r="B25" s="17" t="n">
        <v>5581</v>
      </c>
      <c r="C25" s="18">
        <f>(24.0/B25*100)</f>
        <v/>
      </c>
      <c r="D25" s="19" t="n">
        <v>5557</v>
      </c>
      <c r="E25" s="18" t="n">
        <v>479.76882709</v>
      </c>
      <c r="F25" s="20" t="n">
        <v>10.69468596</v>
      </c>
      <c r="G25" s="18" t="n">
        <v>506.9628864</v>
      </c>
      <c r="H25" s="20" t="n">
        <v>4.02014835</v>
      </c>
      <c r="I25" s="18" t="n">
        <v>530.3483813399999</v>
      </c>
      <c r="J25" s="20" t="n">
        <v>3.78965004</v>
      </c>
      <c r="K25" s="18" t="n">
        <v>519.12078926</v>
      </c>
      <c r="L25" s="20" t="n">
        <v>11.09907129</v>
      </c>
      <c r="M25" s="18" t="s">
        <v>481</v>
      </c>
      <c r="N25" s="20" t="s">
        <v>481</v>
      </c>
      <c r="O25" s="18" t="s">
        <v>481</v>
      </c>
      <c r="P25" s="20" t="s">
        <v>481</v>
      </c>
      <c r="Q25" s="18" t="s">
        <v>481</v>
      </c>
      <c r="R25" s="20" t="s">
        <v>481</v>
      </c>
      <c r="S25" s="18" t="s">
        <v>481</v>
      </c>
      <c r="T25" s="20" t="s">
        <v>481</v>
      </c>
      <c r="U25" s="18" t="n">
        <v>483.39429786</v>
      </c>
      <c r="V25" s="20" t="n">
        <v>14.31917786</v>
      </c>
    </row>
    <row r="26" spans="1:22">
      <c r="A26" s="15" t="s">
        <v>501</v>
      </c>
      <c r="B26" s="17" t="n">
        <v>4869</v>
      </c>
      <c r="C26" s="18">
        <f>(32.0/B26*100)</f>
        <v/>
      </c>
      <c r="D26" s="19" t="n">
        <v>4837</v>
      </c>
      <c r="E26" s="18" t="n">
        <v>442.88236775</v>
      </c>
      <c r="F26" s="20" t="n">
        <v>7.65751286</v>
      </c>
      <c r="G26" s="18" t="n">
        <v>487.94709923</v>
      </c>
      <c r="H26" s="20" t="n">
        <v>1.90919523</v>
      </c>
      <c r="I26" s="18" t="n">
        <v>507.22936454</v>
      </c>
      <c r="J26" s="20" t="n">
        <v>4.09567604</v>
      </c>
      <c r="K26" s="18" t="n">
        <v>486.00303599</v>
      </c>
      <c r="L26" s="20" t="n">
        <v>9.7292907</v>
      </c>
      <c r="M26" s="18" t="s">
        <v>481</v>
      </c>
      <c r="N26" s="20" t="s">
        <v>481</v>
      </c>
      <c r="O26" s="18" t="s">
        <v>481</v>
      </c>
      <c r="P26" s="20" t="s">
        <v>481</v>
      </c>
      <c r="Q26" s="18" t="s">
        <v>481</v>
      </c>
      <c r="R26" s="20" t="s">
        <v>481</v>
      </c>
      <c r="S26" s="18" t="s">
        <v>481</v>
      </c>
      <c r="T26" s="20" t="s">
        <v>481</v>
      </c>
      <c r="U26" s="18" t="n">
        <v>445.43465395</v>
      </c>
      <c r="V26" s="20" t="n">
        <v>13.95464045</v>
      </c>
    </row>
    <row r="27" spans="1:22">
      <c r="A27" s="15" t="s">
        <v>502</v>
      </c>
      <c r="B27" s="17" t="n">
        <v>5299</v>
      </c>
      <c r="C27" s="18">
        <f>(17.0/B27*100)</f>
        <v/>
      </c>
      <c r="D27" s="19" t="n">
        <v>5282</v>
      </c>
      <c r="E27" s="18" t="n">
        <v>410.51320811</v>
      </c>
      <c r="F27" s="20" t="n">
        <v>7.58998367</v>
      </c>
      <c r="G27" s="18" t="n">
        <v>465.21933527</v>
      </c>
      <c r="H27" s="20" t="n">
        <v>2.64829714</v>
      </c>
      <c r="I27" s="18" t="n">
        <v>496.56730626</v>
      </c>
      <c r="J27" s="20" t="n">
        <v>2.44034433</v>
      </c>
      <c r="K27" s="18" t="n">
        <v>495.56165991</v>
      </c>
      <c r="L27" s="20" t="n">
        <v>4.11074478</v>
      </c>
      <c r="M27" s="18" t="s">
        <v>481</v>
      </c>
      <c r="N27" s="20" t="s">
        <v>481</v>
      </c>
      <c r="O27" s="18" t="s">
        <v>481</v>
      </c>
      <c r="P27" s="20" t="s">
        <v>481</v>
      </c>
      <c r="Q27" s="18" t="s">
        <v>481</v>
      </c>
      <c r="R27" s="20" t="s">
        <v>481</v>
      </c>
      <c r="S27" s="18" t="s">
        <v>481</v>
      </c>
      <c r="T27" s="20" t="s">
        <v>481</v>
      </c>
      <c r="U27" s="18" t="n">
        <v>465.65858153</v>
      </c>
      <c r="V27" s="20" t="n">
        <v>12.33596079</v>
      </c>
    </row>
    <row r="28" spans="1:22">
      <c r="A28" s="15" t="s">
        <v>503</v>
      </c>
      <c r="B28" s="17" t="n">
        <v>7568</v>
      </c>
      <c r="C28" s="18">
        <f>(51.0/B28*100)</f>
        <v/>
      </c>
      <c r="D28" s="19" t="n">
        <v>7517</v>
      </c>
      <c r="E28" s="18" t="n">
        <v>386.84605342</v>
      </c>
      <c r="F28" s="20" t="n">
        <v>4.0580267</v>
      </c>
      <c r="G28" s="18" t="n">
        <v>428.90736741</v>
      </c>
      <c r="H28" s="20" t="n">
        <v>2.8320688</v>
      </c>
      <c r="I28" s="18" t="n">
        <v>436.57347691</v>
      </c>
      <c r="J28" s="20" t="n">
        <v>4.52735622</v>
      </c>
      <c r="K28" s="18" t="n">
        <v>439.64480933</v>
      </c>
      <c r="L28" s="20" t="n">
        <v>7.85322944</v>
      </c>
      <c r="M28" s="18" t="s">
        <v>481</v>
      </c>
      <c r="N28" s="20" t="s">
        <v>481</v>
      </c>
      <c r="O28" s="18" t="s">
        <v>481</v>
      </c>
      <c r="P28" s="20" t="s">
        <v>481</v>
      </c>
      <c r="Q28" s="18" t="s">
        <v>481</v>
      </c>
      <c r="R28" s="20" t="s">
        <v>481</v>
      </c>
      <c r="S28" s="18" t="s">
        <v>481</v>
      </c>
      <c r="T28" s="20" t="s">
        <v>481</v>
      </c>
      <c r="U28" s="18" t="n">
        <v>383.30762331</v>
      </c>
      <c r="V28" s="20" t="n">
        <v>9.97650807</v>
      </c>
    </row>
    <row r="29" spans="1:22">
      <c r="A29" s="15" t="s">
        <v>504</v>
      </c>
      <c r="B29" s="17" t="n">
        <v>5385</v>
      </c>
      <c r="C29" s="18">
        <f>(30.0/B29*100)</f>
        <v/>
      </c>
      <c r="D29" s="19" t="n">
        <v>5355</v>
      </c>
      <c r="E29" s="18" t="n">
        <v>406.40355795</v>
      </c>
      <c r="F29" s="20" t="n">
        <v>34.73242063</v>
      </c>
      <c r="G29" s="18" t="n">
        <v>501.34264455</v>
      </c>
      <c r="H29" s="20" t="n">
        <v>2.84873875</v>
      </c>
      <c r="I29" s="18" t="n">
        <v>518.22536783</v>
      </c>
      <c r="J29" s="20" t="n">
        <v>4.51351838</v>
      </c>
      <c r="K29" s="18" t="n">
        <v>503.130751</v>
      </c>
      <c r="L29" s="20" t="n">
        <v>10.61054926</v>
      </c>
      <c r="M29" s="18" t="s">
        <v>481</v>
      </c>
      <c r="N29" s="20" t="s">
        <v>481</v>
      </c>
      <c r="O29" s="18" t="s">
        <v>481</v>
      </c>
      <c r="P29" s="20" t="s">
        <v>481</v>
      </c>
      <c r="Q29" s="18" t="s">
        <v>481</v>
      </c>
      <c r="R29" s="20" t="s">
        <v>481</v>
      </c>
      <c r="S29" s="18" t="s">
        <v>481</v>
      </c>
      <c r="T29" s="20" t="s">
        <v>481</v>
      </c>
      <c r="U29" s="18" t="n">
        <v>461.9971459</v>
      </c>
      <c r="V29" s="20" t="n">
        <v>13.79212524</v>
      </c>
    </row>
    <row r="30" spans="1:22">
      <c r="A30" s="15" t="s">
        <v>505</v>
      </c>
      <c r="B30" s="17" t="n">
        <v>4520</v>
      </c>
      <c r="C30" s="18">
        <f>(97.0/B30*100)</f>
        <v/>
      </c>
      <c r="D30" s="19" t="n">
        <v>4423</v>
      </c>
      <c r="E30" s="18" t="n">
        <v>458.46594882</v>
      </c>
      <c r="F30" s="20" t="n">
        <v>18.86260942</v>
      </c>
      <c r="G30" s="18" t="n">
        <v>497.38337085</v>
      </c>
      <c r="H30" s="20" t="n">
        <v>3.10185086</v>
      </c>
      <c r="I30" s="18" t="n">
        <v>520.07601391</v>
      </c>
      <c r="J30" s="20" t="n">
        <v>3.43709398</v>
      </c>
      <c r="K30" s="18" t="n">
        <v>523.83966246</v>
      </c>
      <c r="L30" s="20" t="n">
        <v>4.98760068</v>
      </c>
      <c r="M30" s="18" t="s">
        <v>481</v>
      </c>
      <c r="N30" s="20" t="s">
        <v>481</v>
      </c>
      <c r="O30" s="18" t="s">
        <v>481</v>
      </c>
      <c r="P30" s="20" t="s">
        <v>481</v>
      </c>
      <c r="Q30" s="18" t="s">
        <v>481</v>
      </c>
      <c r="R30" s="20" t="s">
        <v>481</v>
      </c>
      <c r="S30" s="18" t="s">
        <v>481</v>
      </c>
      <c r="T30" s="20" t="s">
        <v>481</v>
      </c>
      <c r="U30" s="18" t="n">
        <v>449.86898078</v>
      </c>
      <c r="V30" s="20" t="n">
        <v>17.91744896</v>
      </c>
    </row>
    <row r="31" spans="1:22">
      <c r="A31" s="15" t="s">
        <v>506</v>
      </c>
      <c r="B31" s="17" t="n">
        <v>5456</v>
      </c>
      <c r="C31" s="18">
        <f>(125.0/B31*100)</f>
        <v/>
      </c>
      <c r="D31" s="19" t="n">
        <v>5331</v>
      </c>
      <c r="E31" s="18" t="n">
        <v>427.89254079</v>
      </c>
      <c r="F31" s="20" t="n">
        <v>20.12565834</v>
      </c>
      <c r="G31" s="18" t="n">
        <v>509.45407086</v>
      </c>
      <c r="H31" s="20" t="n">
        <v>3.31705307</v>
      </c>
      <c r="I31" s="18" t="n">
        <v>522.8629791</v>
      </c>
      <c r="J31" s="20" t="n">
        <v>2.99449153</v>
      </c>
      <c r="K31" s="18" t="n">
        <v>506.62796967</v>
      </c>
      <c r="L31" s="20" t="n">
        <v>5.5760371</v>
      </c>
      <c r="M31" s="18" t="s">
        <v>481</v>
      </c>
      <c r="N31" s="20" t="s">
        <v>481</v>
      </c>
      <c r="O31" s="18" t="s">
        <v>481</v>
      </c>
      <c r="P31" s="20" t="s">
        <v>481</v>
      </c>
      <c r="Q31" s="18" t="s">
        <v>481</v>
      </c>
      <c r="R31" s="20" t="s">
        <v>481</v>
      </c>
      <c r="S31" s="18" t="s">
        <v>481</v>
      </c>
      <c r="T31" s="20" t="s">
        <v>481</v>
      </c>
      <c r="U31" s="18" t="n">
        <v>444.25596314</v>
      </c>
      <c r="V31" s="20" t="n">
        <v>14.65103228</v>
      </c>
    </row>
    <row r="32" spans="1:22">
      <c r="A32" s="15" t="s">
        <v>507</v>
      </c>
      <c r="B32" s="17" t="n">
        <v>4478</v>
      </c>
      <c r="C32" s="18">
        <f>(5.0/B32*100)</f>
        <v/>
      </c>
      <c r="D32" s="19" t="n">
        <v>4473</v>
      </c>
      <c r="E32" s="18" t="n">
        <v>447.69597697</v>
      </c>
      <c r="F32" s="20" t="n">
        <v>20.62155967</v>
      </c>
      <c r="G32" s="18" t="n">
        <v>500.80475275</v>
      </c>
      <c r="H32" s="20" t="n">
        <v>2.77596728</v>
      </c>
      <c r="I32" s="18" t="n">
        <v>514.85250129</v>
      </c>
      <c r="J32" s="20" t="n">
        <v>3.44357924</v>
      </c>
      <c r="K32" s="18" t="n">
        <v>523.80878703</v>
      </c>
      <c r="L32" s="20" t="n">
        <v>6.39599069</v>
      </c>
      <c r="M32" s="18" t="s">
        <v>481</v>
      </c>
      <c r="N32" s="20" t="s">
        <v>481</v>
      </c>
      <c r="O32" s="18" t="s">
        <v>481</v>
      </c>
      <c r="P32" s="20" t="s">
        <v>481</v>
      </c>
      <c r="Q32" s="18" t="s">
        <v>481</v>
      </c>
      <c r="R32" s="20" t="s">
        <v>481</v>
      </c>
      <c r="S32" s="18" t="s">
        <v>481</v>
      </c>
      <c r="T32" s="20" t="s">
        <v>481</v>
      </c>
      <c r="U32" s="18" t="n">
        <v>453.18966317</v>
      </c>
      <c r="V32" s="20" t="n">
        <v>11.93954488</v>
      </c>
    </row>
    <row r="33" spans="1:22">
      <c r="A33" s="15" t="s">
        <v>508</v>
      </c>
      <c r="B33" s="17" t="n">
        <v>7325</v>
      </c>
      <c r="C33" s="18">
        <f>(74.0/B33*100)</f>
        <v/>
      </c>
      <c r="D33" s="19" t="n">
        <v>7251</v>
      </c>
      <c r="E33" s="18" t="n">
        <v>436.61523902</v>
      </c>
      <c r="F33" s="20" t="n">
        <v>23.80080045</v>
      </c>
      <c r="G33" s="18" t="n">
        <v>477.90551529</v>
      </c>
      <c r="H33" s="20" t="n">
        <v>3.89953896</v>
      </c>
      <c r="I33" s="18" t="n">
        <v>505.45662961</v>
      </c>
      <c r="J33" s="20" t="n">
        <v>3.11984425</v>
      </c>
      <c r="K33" s="18" t="n">
        <v>517.13176503</v>
      </c>
      <c r="L33" s="20" t="n">
        <v>3.44468255</v>
      </c>
      <c r="M33" s="18" t="s">
        <v>481</v>
      </c>
      <c r="N33" s="20" t="s">
        <v>481</v>
      </c>
      <c r="O33" s="18" t="s">
        <v>481</v>
      </c>
      <c r="P33" s="20" t="s">
        <v>481</v>
      </c>
      <c r="Q33" s="18" t="s">
        <v>481</v>
      </c>
      <c r="R33" s="20" t="s">
        <v>481</v>
      </c>
      <c r="S33" s="18" t="s">
        <v>481</v>
      </c>
      <c r="T33" s="20" t="s">
        <v>481</v>
      </c>
      <c r="U33" s="18" t="n">
        <v>442.72585776</v>
      </c>
      <c r="V33" s="20" t="n">
        <v>11.69236449</v>
      </c>
    </row>
    <row r="34" spans="1:22">
      <c r="A34" s="15" t="s">
        <v>509</v>
      </c>
      <c r="B34" s="17" t="n">
        <v>6350</v>
      </c>
      <c r="C34" s="18">
        <f>(65.0/B34*100)</f>
        <v/>
      </c>
      <c r="D34" s="19" t="n">
        <v>6285</v>
      </c>
      <c r="E34" s="18" t="n">
        <v>328.11703288</v>
      </c>
      <c r="F34" s="20" t="n">
        <v>10.20718145</v>
      </c>
      <c r="G34" s="18" t="n">
        <v>454.50496535</v>
      </c>
      <c r="H34" s="20" t="n">
        <v>3.07386611</v>
      </c>
      <c r="I34" s="18" t="n">
        <v>470.0483937</v>
      </c>
      <c r="J34" s="20" t="n">
        <v>3.57486296</v>
      </c>
      <c r="K34" s="18" t="n">
        <v>454.27353068</v>
      </c>
      <c r="L34" s="20" t="n">
        <v>7.43976858</v>
      </c>
      <c r="M34" s="18" t="s">
        <v>481</v>
      </c>
      <c r="N34" s="20" t="s">
        <v>481</v>
      </c>
      <c r="O34" s="18" t="s">
        <v>481</v>
      </c>
      <c r="P34" s="20" t="s">
        <v>481</v>
      </c>
      <c r="Q34" s="18" t="s">
        <v>481</v>
      </c>
      <c r="R34" s="20" t="s">
        <v>481</v>
      </c>
      <c r="S34" s="18" t="s">
        <v>481</v>
      </c>
      <c r="T34" s="20" t="s">
        <v>481</v>
      </c>
      <c r="U34" s="18" t="n">
        <v>369.01258398</v>
      </c>
      <c r="V34" s="20" t="n">
        <v>10.90391093</v>
      </c>
    </row>
    <row r="35" spans="1:22">
      <c r="A35" s="15" t="s">
        <v>510</v>
      </c>
      <c r="B35" s="17" t="n">
        <v>6406</v>
      </c>
      <c r="C35" s="18">
        <f>(36.0/B35*100)</f>
        <v/>
      </c>
      <c r="D35" s="19" t="n">
        <v>6370</v>
      </c>
      <c r="E35" s="18" t="n">
        <v>424.54791808</v>
      </c>
      <c r="F35" s="20" t="n">
        <v>27.6550436</v>
      </c>
      <c r="G35" s="18" t="n">
        <v>499.99535278</v>
      </c>
      <c r="H35" s="20" t="n">
        <v>2.49864546</v>
      </c>
      <c r="I35" s="18" t="n">
        <v>509.34231026</v>
      </c>
      <c r="J35" s="20" t="n">
        <v>2.30370429</v>
      </c>
      <c r="K35" s="18" t="n">
        <v>517.64625859</v>
      </c>
      <c r="L35" s="20" t="n">
        <v>3.85782674</v>
      </c>
      <c r="M35" s="18" t="s">
        <v>481</v>
      </c>
      <c r="N35" s="20" t="s">
        <v>481</v>
      </c>
      <c r="O35" s="18" t="s">
        <v>481</v>
      </c>
      <c r="P35" s="20" t="s">
        <v>481</v>
      </c>
      <c r="Q35" s="18" t="s">
        <v>481</v>
      </c>
      <c r="R35" s="20" t="s">
        <v>481</v>
      </c>
      <c r="S35" s="18" t="s">
        <v>481</v>
      </c>
      <c r="T35" s="20" t="s">
        <v>481</v>
      </c>
      <c r="U35" s="18" t="n">
        <v>478.1196192</v>
      </c>
      <c r="V35" s="20" t="n">
        <v>11.12943083</v>
      </c>
    </row>
    <row r="36" spans="1:22">
      <c r="A36" s="15" t="s">
        <v>511</v>
      </c>
      <c r="B36" s="17" t="n">
        <v>6736</v>
      </c>
      <c r="C36" s="18">
        <f>(26.0/B36*100)</f>
        <v/>
      </c>
      <c r="D36" s="19" t="n">
        <v>6710</v>
      </c>
      <c r="E36" s="18" t="n">
        <v>456.98465456</v>
      </c>
      <c r="F36" s="20" t="n">
        <v>11.91880468</v>
      </c>
      <c r="G36" s="18" t="n">
        <v>476.25706711</v>
      </c>
      <c r="H36" s="20" t="n">
        <v>3.80332573</v>
      </c>
      <c r="I36" s="18" t="n">
        <v>502.67344284</v>
      </c>
      <c r="J36" s="20" t="n">
        <v>2.31413624</v>
      </c>
      <c r="K36" s="18" t="n">
        <v>518.07025469</v>
      </c>
      <c r="L36" s="20" t="n">
        <v>4.38270038</v>
      </c>
      <c r="M36" s="18" t="s">
        <v>481</v>
      </c>
      <c r="N36" s="20" t="s">
        <v>481</v>
      </c>
      <c r="O36" s="18" t="s">
        <v>481</v>
      </c>
      <c r="P36" s="20" t="s">
        <v>481</v>
      </c>
      <c r="Q36" s="18" t="s">
        <v>481</v>
      </c>
      <c r="R36" s="20" t="s">
        <v>481</v>
      </c>
      <c r="S36" s="18" t="s">
        <v>481</v>
      </c>
      <c r="T36" s="20" t="s">
        <v>481</v>
      </c>
      <c r="U36" s="18" t="n">
        <v>445.86802415</v>
      </c>
      <c r="V36" s="20" t="n">
        <v>9.47956744</v>
      </c>
    </row>
    <row r="37" spans="1:22">
      <c r="A37" s="15" t="s">
        <v>512</v>
      </c>
      <c r="B37" s="17" t="n">
        <v>5458</v>
      </c>
      <c r="C37" s="18">
        <f>(62.0/B37*100)</f>
        <v/>
      </c>
      <c r="D37" s="19" t="n">
        <v>5396</v>
      </c>
      <c r="E37" s="18" t="n">
        <v>390.69785366</v>
      </c>
      <c r="F37" s="20" t="n">
        <v>24.95051454</v>
      </c>
      <c r="G37" s="18" t="n">
        <v>482.53301248</v>
      </c>
      <c r="H37" s="20" t="n">
        <v>4.48066895</v>
      </c>
      <c r="I37" s="18" t="n">
        <v>507.77720487</v>
      </c>
      <c r="J37" s="20" t="n">
        <v>3.60401442</v>
      </c>
      <c r="K37" s="18" t="n">
        <v>517.43219647</v>
      </c>
      <c r="L37" s="20" t="n">
        <v>5.96210689</v>
      </c>
      <c r="M37" s="18" t="s">
        <v>481</v>
      </c>
      <c r="N37" s="20" t="s">
        <v>481</v>
      </c>
      <c r="O37" s="18" t="s">
        <v>481</v>
      </c>
      <c r="P37" s="20" t="s">
        <v>481</v>
      </c>
      <c r="Q37" s="18" t="s">
        <v>481</v>
      </c>
      <c r="R37" s="20" t="s">
        <v>481</v>
      </c>
      <c r="S37" s="18" t="s">
        <v>481</v>
      </c>
      <c r="T37" s="20" t="s">
        <v>481</v>
      </c>
      <c r="U37" s="18" t="n">
        <v>451.80484771</v>
      </c>
      <c r="V37" s="20" t="n">
        <v>12.64832655</v>
      </c>
    </row>
    <row r="38" spans="1:22">
      <c r="A38" s="15" t="s">
        <v>513</v>
      </c>
      <c r="B38" s="17" t="n">
        <v>5860</v>
      </c>
      <c r="C38" s="18">
        <f>(16.0/B38*100)</f>
        <v/>
      </c>
      <c r="D38" s="19" t="n">
        <v>5844</v>
      </c>
      <c r="E38" s="18" t="n">
        <v>412.81369322</v>
      </c>
      <c r="F38" s="20" t="n">
        <v>10.09176272</v>
      </c>
      <c r="G38" s="18" t="n">
        <v>479.28219289</v>
      </c>
      <c r="H38" s="20" t="n">
        <v>3.50793945</v>
      </c>
      <c r="I38" s="18" t="n">
        <v>504.22285956</v>
      </c>
      <c r="J38" s="20" t="n">
        <v>3.62451019</v>
      </c>
      <c r="K38" s="18" t="n">
        <v>503.47189175</v>
      </c>
      <c r="L38" s="20" t="n">
        <v>5.16988065</v>
      </c>
      <c r="M38" s="18" t="s">
        <v>481</v>
      </c>
      <c r="N38" s="20" t="s">
        <v>481</v>
      </c>
      <c r="O38" s="18" t="s">
        <v>481</v>
      </c>
      <c r="P38" s="20" t="s">
        <v>481</v>
      </c>
      <c r="Q38" s="18" t="s">
        <v>481</v>
      </c>
      <c r="R38" s="20" t="s">
        <v>481</v>
      </c>
      <c r="S38" s="18" t="s">
        <v>481</v>
      </c>
      <c r="T38" s="20" t="s">
        <v>481</v>
      </c>
      <c r="U38" s="18" t="n">
        <v>439.36510468</v>
      </c>
      <c r="V38" s="20" t="n">
        <v>12.13263326</v>
      </c>
    </row>
    <row r="39" spans="1:22">
      <c r="A39" s="15" t="s">
        <v>514</v>
      </c>
      <c r="B39" s="17" t="n">
        <v>5895</v>
      </c>
      <c r="C39" s="18">
        <f>(30.0/B39*100)</f>
        <v/>
      </c>
      <c r="D39" s="19" t="n">
        <v>5865</v>
      </c>
      <c r="E39" s="18" t="n">
        <v>430.75401487</v>
      </c>
      <c r="F39" s="20" t="n">
        <v>5.18984818</v>
      </c>
      <c r="G39" s="18" t="n">
        <v>425.25010186</v>
      </c>
      <c r="H39" s="20" t="n">
        <v>3.84020929</v>
      </c>
      <c r="I39" s="18" t="n">
        <v>448.2604837</v>
      </c>
      <c r="J39" s="20" t="n">
        <v>7.23660906</v>
      </c>
      <c r="K39" s="18" t="n">
        <v>444.7139044</v>
      </c>
      <c r="L39" s="20" t="n">
        <v>13.28692336</v>
      </c>
      <c r="M39" s="18" t="s">
        <v>481</v>
      </c>
      <c r="N39" s="20" t="s">
        <v>481</v>
      </c>
      <c r="O39" s="18" t="s">
        <v>481</v>
      </c>
      <c r="P39" s="20" t="s">
        <v>481</v>
      </c>
      <c r="Q39" s="18" t="s">
        <v>481</v>
      </c>
      <c r="R39" s="20" t="s">
        <v>481</v>
      </c>
      <c r="S39" s="18" t="s">
        <v>481</v>
      </c>
      <c r="T39" s="20" t="s">
        <v>481</v>
      </c>
      <c r="U39" s="18" t="n">
        <v>354.97160617</v>
      </c>
      <c r="V39" s="20" t="n">
        <v>10.21074386</v>
      </c>
    </row>
    <row r="40" spans="1:22">
      <c r="A40" s="15" t="s">
        <v>515</v>
      </c>
      <c r="B40" s="17" t="n">
        <v>14157</v>
      </c>
      <c r="C40" s="18">
        <f>(266.0/B40*100)</f>
        <v/>
      </c>
      <c r="D40" s="19" t="n">
        <v>13891</v>
      </c>
      <c r="E40" s="18" t="n">
        <v>441.55029461</v>
      </c>
      <c r="F40" s="20" t="n">
        <v>19.35059759</v>
      </c>
      <c r="G40" s="18" t="n">
        <v>490.05337293</v>
      </c>
      <c r="H40" s="20" t="n">
        <v>3.28966356</v>
      </c>
      <c r="I40" s="18" t="n">
        <v>507.77299916</v>
      </c>
      <c r="J40" s="20" t="n">
        <v>3.51278997</v>
      </c>
      <c r="K40" s="18" t="n">
        <v>510.08099099</v>
      </c>
      <c r="L40" s="20" t="n">
        <v>4.0578412</v>
      </c>
      <c r="M40" s="18" t="s">
        <v>481</v>
      </c>
      <c r="N40" s="20" t="s">
        <v>481</v>
      </c>
      <c r="O40" s="18" t="s">
        <v>481</v>
      </c>
      <c r="P40" s="20" t="s">
        <v>481</v>
      </c>
      <c r="Q40" s="18" t="s">
        <v>481</v>
      </c>
      <c r="R40" s="20" t="s">
        <v>481</v>
      </c>
      <c r="S40" s="18" t="s">
        <v>481</v>
      </c>
      <c r="T40" s="20" t="s">
        <v>481</v>
      </c>
      <c r="U40" s="18" t="n">
        <v>440.83952243</v>
      </c>
      <c r="V40" s="20" t="n">
        <v>9.410933180000001</v>
      </c>
    </row>
    <row r="41" spans="1:22">
      <c r="A41" s="15" t="s">
        <v>516</v>
      </c>
      <c r="B41" s="17" t="n">
        <v>5712</v>
      </c>
      <c r="C41" s="18">
        <f>(40.0/B41*100)</f>
        <v/>
      </c>
      <c r="D41" s="19" t="n">
        <v>5672</v>
      </c>
      <c r="E41" s="18" t="n">
        <v>395.02195827</v>
      </c>
      <c r="F41" s="20" t="n">
        <v>21.78877287</v>
      </c>
      <c r="G41" s="18" t="n">
        <v>485.86330144</v>
      </c>
      <c r="H41" s="20" t="n">
        <v>5.30189262</v>
      </c>
      <c r="I41" s="18" t="n">
        <v>499.56930782</v>
      </c>
      <c r="J41" s="20" t="n">
        <v>3.91833712</v>
      </c>
      <c r="K41" s="18" t="n">
        <v>512.61736632</v>
      </c>
      <c r="L41" s="20" t="n">
        <v>4.25882152</v>
      </c>
      <c r="M41" s="18" t="s">
        <v>481</v>
      </c>
      <c r="N41" s="20" t="s">
        <v>481</v>
      </c>
      <c r="O41" s="18" t="s">
        <v>481</v>
      </c>
      <c r="P41" s="20" t="s">
        <v>481</v>
      </c>
      <c r="Q41" s="18" t="s">
        <v>481</v>
      </c>
      <c r="R41" s="20" t="s">
        <v>481</v>
      </c>
      <c r="S41" s="18" t="s">
        <v>481</v>
      </c>
      <c r="T41" s="20" t="s">
        <v>481</v>
      </c>
      <c r="U41" s="18" t="n">
        <v>452.2577458</v>
      </c>
      <c r="V41" s="20" t="n">
        <v>13.0975495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341.59644148</v>
      </c>
      <c r="F45" s="20" t="n">
        <v>4.4802506</v>
      </c>
      <c r="G45" s="18" t="n">
        <v>353.75514383</v>
      </c>
      <c r="H45" s="20" t="n">
        <v>3.06312611</v>
      </c>
      <c r="I45" s="18" t="n">
        <v>346.8199209</v>
      </c>
      <c r="J45" s="20" t="n">
        <v>6.12077056</v>
      </c>
      <c r="K45" s="18" t="n">
        <v>345.43872788</v>
      </c>
      <c r="L45" s="20" t="n">
        <v>11.92122987</v>
      </c>
      <c r="M45" s="18" t="s">
        <v>481</v>
      </c>
      <c r="N45" s="20" t="s">
        <v>481</v>
      </c>
      <c r="O45" s="18" t="s">
        <v>481</v>
      </c>
      <c r="P45" s="20" t="s">
        <v>481</v>
      </c>
      <c r="Q45" s="18" t="n">
        <v>326.41811235</v>
      </c>
      <c r="R45" s="20" t="n">
        <v>32.20520514</v>
      </c>
      <c r="S45" s="18" t="n">
        <v>334.59488636</v>
      </c>
      <c r="T45" s="20" t="n">
        <v>17.49866808</v>
      </c>
      <c r="U45" s="18" t="n">
        <v>331.65179609</v>
      </c>
      <c r="V45" s="20" t="n">
        <v>6.06421708</v>
      </c>
    </row>
    <row r="46" spans="1:22">
      <c r="A46" s="15" t="s">
        <v>521</v>
      </c>
      <c r="B46" s="17" t="n">
        <v>23141</v>
      </c>
      <c r="C46" s="18">
        <f>(1132.0/B46*100)</f>
        <v/>
      </c>
      <c r="D46" s="19" t="n">
        <v>22009</v>
      </c>
      <c r="E46" s="18" t="n">
        <v>364.69695526</v>
      </c>
      <c r="F46" s="20" t="n">
        <v>4.67484888</v>
      </c>
      <c r="G46" s="18" t="n">
        <v>400.68048552</v>
      </c>
      <c r="H46" s="20" t="n">
        <v>2.63429151</v>
      </c>
      <c r="I46" s="18" t="n">
        <v>432.10014804</v>
      </c>
      <c r="J46" s="20" t="n">
        <v>3.92142653</v>
      </c>
      <c r="K46" s="18" t="n">
        <v>440.57345889</v>
      </c>
      <c r="L46" s="20" t="n">
        <v>5.36941634</v>
      </c>
      <c r="M46" s="18" t="s">
        <v>481</v>
      </c>
      <c r="N46" s="20" t="s">
        <v>481</v>
      </c>
      <c r="O46" s="18" t="s">
        <v>481</v>
      </c>
      <c r="P46" s="20" t="s">
        <v>481</v>
      </c>
      <c r="Q46" s="18" t="s">
        <v>481</v>
      </c>
      <c r="R46" s="20" t="s">
        <v>481</v>
      </c>
      <c r="S46" s="18" t="s">
        <v>481</v>
      </c>
      <c r="T46" s="20" t="s">
        <v>481</v>
      </c>
      <c r="U46" s="18" t="n">
        <v>345.80181712</v>
      </c>
      <c r="V46" s="20" t="n">
        <v>6.11350233</v>
      </c>
    </row>
    <row r="47" spans="1:22">
      <c r="A47" s="15" t="s">
        <v>522</v>
      </c>
      <c r="B47" s="17" t="n">
        <v>5928</v>
      </c>
      <c r="C47" s="18">
        <f>(71.0/B47*100)</f>
        <v/>
      </c>
      <c r="D47" s="19" t="n">
        <v>5857</v>
      </c>
      <c r="E47" s="18" t="n">
        <v>342.63490094</v>
      </c>
      <c r="F47" s="20" t="n">
        <v>13.5528806</v>
      </c>
      <c r="G47" s="18" t="n">
        <v>441.17638584</v>
      </c>
      <c r="H47" s="20" t="n">
        <v>4.90440388</v>
      </c>
      <c r="I47" s="18" t="n">
        <v>440.13460742</v>
      </c>
      <c r="J47" s="20" t="n">
        <v>5.51384455</v>
      </c>
      <c r="K47" s="18" t="n">
        <v>418.61778234</v>
      </c>
      <c r="L47" s="20" t="n">
        <v>8.292658899999999</v>
      </c>
      <c r="M47" s="18" t="s">
        <v>481</v>
      </c>
      <c r="N47" s="20" t="s">
        <v>481</v>
      </c>
      <c r="O47" s="18" t="s">
        <v>481</v>
      </c>
      <c r="P47" s="20" t="s">
        <v>481</v>
      </c>
      <c r="Q47" s="18" t="s">
        <v>481</v>
      </c>
      <c r="R47" s="20" t="s">
        <v>481</v>
      </c>
      <c r="S47" s="18" t="s">
        <v>481</v>
      </c>
      <c r="T47" s="20" t="s">
        <v>481</v>
      </c>
      <c r="U47" s="18" t="n">
        <v>340.3013211</v>
      </c>
      <c r="V47" s="20" t="n">
        <v>11.58144747</v>
      </c>
    </row>
    <row r="48" spans="1:22">
      <c r="A48" s="15" t="s">
        <v>523</v>
      </c>
      <c r="B48" s="17" t="n">
        <v>9841</v>
      </c>
      <c r="C48" s="18">
        <f>(7.0/B48*100)</f>
        <v/>
      </c>
      <c r="D48" s="19" t="n">
        <v>9834</v>
      </c>
      <c r="E48" s="18" t="n">
        <v>440.95659366</v>
      </c>
      <c r="F48" s="20" t="n">
        <v>6.20531566</v>
      </c>
      <c r="G48" s="18" t="n">
        <v>510.8661569</v>
      </c>
      <c r="H48" s="20" t="n">
        <v>4.59682099</v>
      </c>
      <c r="I48" s="18" t="n">
        <v>534.66177921</v>
      </c>
      <c r="J48" s="20" t="n">
        <v>6.83306882</v>
      </c>
      <c r="K48" s="18" t="n">
        <v>499.58310391</v>
      </c>
      <c r="L48" s="20" t="n">
        <v>7.66650453</v>
      </c>
      <c r="M48" s="18" t="s">
        <v>481</v>
      </c>
      <c r="N48" s="20" t="s">
        <v>481</v>
      </c>
      <c r="O48" s="18" t="s">
        <v>481</v>
      </c>
      <c r="P48" s="20" t="s">
        <v>481</v>
      </c>
      <c r="Q48" s="18" t="s">
        <v>481</v>
      </c>
      <c r="R48" s="20" t="s">
        <v>481</v>
      </c>
      <c r="S48" s="18" t="s">
        <v>481</v>
      </c>
      <c r="T48" s="20" t="s">
        <v>481</v>
      </c>
      <c r="U48" s="18" t="n">
        <v>420.46935371</v>
      </c>
      <c r="V48" s="20" t="n">
        <v>15.36062974</v>
      </c>
    </row>
    <row r="49" spans="1:22">
      <c r="A49" s="15" t="s">
        <v>524</v>
      </c>
      <c r="B49" s="17" t="n">
        <v>6349</v>
      </c>
      <c r="C49" s="18">
        <f>(56.0/B49*100)</f>
        <v/>
      </c>
      <c r="D49" s="19" t="n">
        <v>6293</v>
      </c>
      <c r="E49" s="18" t="n">
        <v>394.28282401</v>
      </c>
      <c r="F49" s="20" t="n">
        <v>5.15856237</v>
      </c>
      <c r="G49" s="18" t="n">
        <v>422.90577515</v>
      </c>
      <c r="H49" s="20" t="n">
        <v>3.07315191</v>
      </c>
      <c r="I49" s="18" t="n">
        <v>450.50098682</v>
      </c>
      <c r="J49" s="20" t="n">
        <v>5.56072445</v>
      </c>
      <c r="K49" s="18" t="n">
        <v>469.85267603</v>
      </c>
      <c r="L49" s="20" t="n">
        <v>9.274556329999999</v>
      </c>
      <c r="M49" s="18" t="s">
        <v>481</v>
      </c>
      <c r="N49" s="20" t="s">
        <v>481</v>
      </c>
      <c r="O49" s="18" t="s">
        <v>481</v>
      </c>
      <c r="P49" s="20" t="s">
        <v>481</v>
      </c>
      <c r="Q49" s="18" t="s">
        <v>481</v>
      </c>
      <c r="R49" s="20" t="s">
        <v>481</v>
      </c>
      <c r="S49" s="18" t="n">
        <v>351.81605314</v>
      </c>
      <c r="T49" s="20" t="n">
        <v>31.77392234</v>
      </c>
      <c r="U49" s="18" t="n">
        <v>377.88255387</v>
      </c>
      <c r="V49" s="20" t="n">
        <v>11.68373956</v>
      </c>
    </row>
    <row r="50" spans="1:22">
      <c r="A50" s="15" t="s">
        <v>525</v>
      </c>
      <c r="B50" s="17" t="n">
        <v>11795</v>
      </c>
      <c r="C50" s="18">
        <f>(218.0/B50*100)</f>
        <v/>
      </c>
      <c r="D50" s="19" t="n">
        <v>11577</v>
      </c>
      <c r="E50" s="18" t="n">
        <v>405.12768732</v>
      </c>
      <c r="F50" s="20" t="n">
        <v>3.7687615</v>
      </c>
      <c r="G50" s="18" t="n">
        <v>428.11125873</v>
      </c>
      <c r="H50" s="20" t="n">
        <v>3.12591371</v>
      </c>
      <c r="I50" s="18" t="n">
        <v>452.84076399</v>
      </c>
      <c r="J50" s="20" t="n">
        <v>5.68077371</v>
      </c>
      <c r="K50" s="18" t="n">
        <v>464.58576209</v>
      </c>
      <c r="L50" s="20" t="n">
        <v>6.78160976</v>
      </c>
      <c r="M50" s="18" t="s">
        <v>481</v>
      </c>
      <c r="N50" s="20" t="s">
        <v>481</v>
      </c>
      <c r="O50" s="18" t="s">
        <v>481</v>
      </c>
      <c r="P50" s="20" t="s">
        <v>481</v>
      </c>
      <c r="Q50" s="18" t="s">
        <v>481</v>
      </c>
      <c r="R50" s="20" t="s">
        <v>481</v>
      </c>
      <c r="S50" s="18" t="s">
        <v>481</v>
      </c>
      <c r="T50" s="20" t="s">
        <v>481</v>
      </c>
      <c r="U50" s="18" t="n">
        <v>390.30162002</v>
      </c>
      <c r="V50" s="20" t="n">
        <v>8.223386079999999</v>
      </c>
    </row>
    <row r="51" spans="1:22">
      <c r="A51" s="15" t="s">
        <v>526</v>
      </c>
      <c r="B51" s="17" t="n">
        <v>6866</v>
      </c>
      <c r="C51" s="18">
        <f>(116.0/B51*100)</f>
        <v/>
      </c>
      <c r="D51" s="19" t="n">
        <v>6750</v>
      </c>
      <c r="E51" s="18" t="n">
        <v>415.61304665</v>
      </c>
      <c r="F51" s="20" t="n">
        <v>2.69738615</v>
      </c>
      <c r="G51" s="18" t="n">
        <v>435.783755</v>
      </c>
      <c r="H51" s="20" t="n">
        <v>3.22576111</v>
      </c>
      <c r="I51" s="18" t="n">
        <v>460.87405565</v>
      </c>
      <c r="J51" s="20" t="n">
        <v>5.16342451</v>
      </c>
      <c r="K51" s="18" t="n">
        <v>476.40448985</v>
      </c>
      <c r="L51" s="20" t="n">
        <v>10.89856977</v>
      </c>
      <c r="M51" s="18" t="s">
        <v>481</v>
      </c>
      <c r="N51" s="20" t="s">
        <v>481</v>
      </c>
      <c r="O51" s="18" t="s">
        <v>481</v>
      </c>
      <c r="P51" s="20" t="s">
        <v>481</v>
      </c>
      <c r="Q51" s="18" t="s">
        <v>481</v>
      </c>
      <c r="R51" s="20" t="s">
        <v>481</v>
      </c>
      <c r="S51" s="18" t="s">
        <v>481</v>
      </c>
      <c r="T51" s="20" t="s">
        <v>481</v>
      </c>
      <c r="U51" s="18" t="n">
        <v>401.23079153</v>
      </c>
      <c r="V51" s="20" t="n">
        <v>7.59036949</v>
      </c>
    </row>
    <row r="52" spans="1:22">
      <c r="A52" s="15" t="s">
        <v>527</v>
      </c>
      <c r="B52" s="17" t="n">
        <v>5809</v>
      </c>
      <c r="C52" s="18">
        <f>(71.0/B52*100)</f>
        <v/>
      </c>
      <c r="D52" s="19" t="n">
        <v>5738</v>
      </c>
      <c r="E52" s="18" t="n">
        <v>452.0702755</v>
      </c>
      <c r="F52" s="20" t="n">
        <v>16.92050845</v>
      </c>
      <c r="G52" s="18" t="n">
        <v>487.03588546</v>
      </c>
      <c r="H52" s="20" t="n">
        <v>2.98037909</v>
      </c>
      <c r="I52" s="18" t="n">
        <v>489.82777204</v>
      </c>
      <c r="J52" s="20" t="n">
        <v>3.70932253</v>
      </c>
      <c r="K52" s="18" t="n">
        <v>487.77516435</v>
      </c>
      <c r="L52" s="20" t="n">
        <v>6.21334489</v>
      </c>
      <c r="M52" s="18" t="s">
        <v>481</v>
      </c>
      <c r="N52" s="20" t="s">
        <v>481</v>
      </c>
      <c r="O52" s="18" t="s">
        <v>481</v>
      </c>
      <c r="P52" s="20" t="s">
        <v>481</v>
      </c>
      <c r="Q52" s="18" t="s">
        <v>481</v>
      </c>
      <c r="R52" s="20" t="s">
        <v>481</v>
      </c>
      <c r="S52" s="18" t="s">
        <v>481</v>
      </c>
      <c r="T52" s="20" t="s">
        <v>481</v>
      </c>
      <c r="U52" s="18" t="n">
        <v>442.91187336</v>
      </c>
      <c r="V52" s="20" t="n">
        <v>12.22237989</v>
      </c>
    </row>
    <row r="53" spans="1:22">
      <c r="A53" s="15" t="s">
        <v>528</v>
      </c>
      <c r="B53" s="17" t="n">
        <v>5571</v>
      </c>
      <c r="C53" s="18">
        <f>(84.0/B53*100)</f>
        <v/>
      </c>
      <c r="D53" s="19" t="n">
        <v>5487</v>
      </c>
      <c r="E53" s="18" t="n">
        <v>423.60376053</v>
      </c>
      <c r="F53" s="20" t="n">
        <v>3.59003731</v>
      </c>
      <c r="G53" s="18" t="n">
        <v>441.35543874</v>
      </c>
      <c r="H53" s="20" t="n">
        <v>2.73026943</v>
      </c>
      <c r="I53" s="18" t="n">
        <v>454.53569651</v>
      </c>
      <c r="J53" s="20" t="n">
        <v>3.13295692</v>
      </c>
      <c r="K53" s="18" t="n">
        <v>447.25722035</v>
      </c>
      <c r="L53" s="20" t="n">
        <v>3.82191559</v>
      </c>
      <c r="M53" s="18" t="s">
        <v>481</v>
      </c>
      <c r="N53" s="20" t="s">
        <v>481</v>
      </c>
      <c r="O53" s="18" t="s">
        <v>481</v>
      </c>
      <c r="P53" s="20" t="s">
        <v>481</v>
      </c>
      <c r="Q53" s="18" t="s">
        <v>481</v>
      </c>
      <c r="R53" s="20" t="s">
        <v>481</v>
      </c>
      <c r="S53" s="18" t="s">
        <v>481</v>
      </c>
      <c r="T53" s="20" t="s">
        <v>481</v>
      </c>
      <c r="U53" s="18" t="n">
        <v>390.16146509</v>
      </c>
      <c r="V53" s="20" t="n">
        <v>10.9247597</v>
      </c>
    </row>
    <row r="54" spans="1:22">
      <c r="A54" s="15" t="s">
        <v>529</v>
      </c>
      <c r="B54" s="17" t="n">
        <v>4740</v>
      </c>
      <c r="C54" s="18">
        <f>(38.0/B54*100)</f>
        <v/>
      </c>
      <c r="D54" s="19" t="n">
        <v>4702</v>
      </c>
      <c r="E54" s="18" t="n">
        <v>321.81169145</v>
      </c>
      <c r="F54" s="20" t="n">
        <v>3.69170239</v>
      </c>
      <c r="G54" s="18" t="n">
        <v>356.82286033</v>
      </c>
      <c r="H54" s="20" t="n">
        <v>2.98509863</v>
      </c>
      <c r="I54" s="18" t="n">
        <v>390.60034426</v>
      </c>
      <c r="J54" s="20" t="n">
        <v>5.46283303</v>
      </c>
      <c r="K54" s="18" t="n">
        <v>409.5017102</v>
      </c>
      <c r="L54" s="20" t="n">
        <v>7.97924324</v>
      </c>
      <c r="M54" s="18" t="s">
        <v>481</v>
      </c>
      <c r="N54" s="20" t="s">
        <v>481</v>
      </c>
      <c r="O54" s="18" t="s">
        <v>481</v>
      </c>
      <c r="P54" s="20" t="s">
        <v>481</v>
      </c>
      <c r="Q54" s="18" t="s">
        <v>481</v>
      </c>
      <c r="R54" s="20" t="s">
        <v>481</v>
      </c>
      <c r="S54" s="18" t="s">
        <v>481</v>
      </c>
      <c r="T54" s="20" t="s">
        <v>481</v>
      </c>
      <c r="U54" s="18" t="n">
        <v>311.17687295</v>
      </c>
      <c r="V54" s="20" t="n">
        <v>6.22014043</v>
      </c>
    </row>
    <row r="55" spans="1:22">
      <c r="A55" s="15" t="s">
        <v>530</v>
      </c>
      <c r="B55" s="17" t="n">
        <v>5316</v>
      </c>
      <c r="C55" s="18">
        <f>(22.0/B55*100)</f>
        <v/>
      </c>
      <c r="D55" s="19" t="n">
        <v>5294</v>
      </c>
      <c r="E55" s="18" t="n">
        <v>345.04162339</v>
      </c>
      <c r="F55" s="20" t="n">
        <v>6.98479147</v>
      </c>
      <c r="G55" s="18" t="n">
        <v>406.74085263</v>
      </c>
      <c r="H55" s="20" t="n">
        <v>2.96109841</v>
      </c>
      <c r="I55" s="18" t="n">
        <v>426.94726574</v>
      </c>
      <c r="J55" s="20" t="n">
        <v>6.47359228</v>
      </c>
      <c r="K55" s="18" t="n">
        <v>420.35348781</v>
      </c>
      <c r="L55" s="20" t="n">
        <v>16.86358968</v>
      </c>
      <c r="M55" s="18" t="s">
        <v>481</v>
      </c>
      <c r="N55" s="20" t="s">
        <v>481</v>
      </c>
      <c r="O55" s="18" t="s">
        <v>481</v>
      </c>
      <c r="P55" s="20" t="s">
        <v>481</v>
      </c>
      <c r="Q55" s="18" t="s">
        <v>481</v>
      </c>
      <c r="R55" s="20" t="s">
        <v>481</v>
      </c>
      <c r="S55" s="18" t="n">
        <v>320.64484241</v>
      </c>
      <c r="T55" s="20" t="n">
        <v>19.5056551</v>
      </c>
      <c r="U55" s="18" t="n">
        <v>337.89601531</v>
      </c>
      <c r="V55" s="20" t="n">
        <v>9.795177410000001</v>
      </c>
    </row>
    <row r="56" spans="1:22">
      <c r="A56" s="15" t="s">
        <v>531</v>
      </c>
      <c r="B56" s="17" t="n">
        <v>5359</v>
      </c>
      <c r="C56" s="18">
        <f>(76.0/B56*100)</f>
        <v/>
      </c>
      <c r="D56" s="19" t="n">
        <v>5283</v>
      </c>
      <c r="E56" s="18" t="n">
        <v>477.04518663</v>
      </c>
      <c r="F56" s="20" t="n">
        <v>10.01148781</v>
      </c>
      <c r="G56" s="18" t="n">
        <v>524.65634974</v>
      </c>
      <c r="H56" s="20" t="n">
        <v>2.62179016</v>
      </c>
      <c r="I56" s="18" t="n">
        <v>547.69725191</v>
      </c>
      <c r="J56" s="20" t="n">
        <v>4.93346995</v>
      </c>
      <c r="K56" s="18" t="n">
        <v>525.13502627</v>
      </c>
      <c r="L56" s="20" t="n">
        <v>8.57217503</v>
      </c>
      <c r="M56" s="18" t="s">
        <v>481</v>
      </c>
      <c r="N56" s="20" t="s">
        <v>481</v>
      </c>
      <c r="O56" s="18" t="s">
        <v>481</v>
      </c>
      <c r="P56" s="20" t="s">
        <v>481</v>
      </c>
      <c r="Q56" s="18" t="s">
        <v>481</v>
      </c>
      <c r="R56" s="20" t="s">
        <v>481</v>
      </c>
      <c r="S56" s="18" t="s">
        <v>481</v>
      </c>
      <c r="T56" s="20" t="s">
        <v>481</v>
      </c>
      <c r="U56" s="18" t="n">
        <v>481.54562432</v>
      </c>
      <c r="V56" s="20" t="n">
        <v>14.97088026</v>
      </c>
    </row>
    <row r="57" spans="1:22">
      <c r="A57" s="15" t="s">
        <v>532</v>
      </c>
      <c r="B57" s="17" t="n">
        <v>6513</v>
      </c>
      <c r="C57" s="18">
        <f>(0.0/B57*100)</f>
        <v/>
      </c>
      <c r="D57" s="19" t="n">
        <v>6513</v>
      </c>
      <c r="E57" s="18" t="n">
        <v>397.90698433</v>
      </c>
      <c r="F57" s="20" t="n">
        <v>2.9579912</v>
      </c>
      <c r="G57" s="18" t="n">
        <v>391.89019029</v>
      </c>
      <c r="H57" s="20" t="n">
        <v>4.42391965</v>
      </c>
      <c r="I57" s="18" t="n">
        <v>411.16002132</v>
      </c>
      <c r="J57" s="20" t="n">
        <v>6.98886226</v>
      </c>
      <c r="K57" s="18" t="n">
        <v>434.55562518</v>
      </c>
      <c r="L57" s="20" t="n">
        <v>12.58436129</v>
      </c>
      <c r="M57" s="18" t="s">
        <v>481</v>
      </c>
      <c r="N57" s="20" t="s">
        <v>481</v>
      </c>
      <c r="O57" s="18" t="s">
        <v>481</v>
      </c>
      <c r="P57" s="20" t="s">
        <v>481</v>
      </c>
      <c r="Q57" s="18" t="s">
        <v>481</v>
      </c>
      <c r="R57" s="20" t="s">
        <v>481</v>
      </c>
      <c r="S57" s="18" t="n">
        <v>398.04588842</v>
      </c>
      <c r="T57" s="20" t="n">
        <v>68.9209039</v>
      </c>
      <c r="U57" s="18" t="n">
        <v>351.09886486</v>
      </c>
      <c r="V57" s="20" t="n">
        <v>13.11121947</v>
      </c>
    </row>
    <row r="58" spans="1:22">
      <c r="A58" s="15" t="s">
        <v>533</v>
      </c>
      <c r="B58" s="17" t="n">
        <v>7267</v>
      </c>
      <c r="C58" s="18">
        <f>(10.0/B58*100)</f>
        <v/>
      </c>
      <c r="D58" s="19" t="n">
        <v>7257</v>
      </c>
      <c r="E58" s="18" t="n">
        <v>401.12311442</v>
      </c>
      <c r="F58" s="20" t="n">
        <v>4.19557908</v>
      </c>
      <c r="G58" s="18" t="n">
        <v>405.85468449</v>
      </c>
      <c r="H58" s="20" t="n">
        <v>3.22250356</v>
      </c>
      <c r="I58" s="18" t="n">
        <v>416.77422111</v>
      </c>
      <c r="J58" s="20" t="n">
        <v>4.07225963</v>
      </c>
      <c r="K58" s="18" t="n">
        <v>433.00147613</v>
      </c>
      <c r="L58" s="20" t="n">
        <v>4.81455474</v>
      </c>
      <c r="M58" s="18" t="s">
        <v>481</v>
      </c>
      <c r="N58" s="20" t="s">
        <v>481</v>
      </c>
      <c r="O58" s="18" t="s">
        <v>481</v>
      </c>
      <c r="P58" s="20" t="s">
        <v>481</v>
      </c>
      <c r="Q58" s="18" t="s">
        <v>481</v>
      </c>
      <c r="R58" s="20" t="s">
        <v>481</v>
      </c>
      <c r="S58" s="18" t="n">
        <v>289.44370335</v>
      </c>
      <c r="T58" s="20" t="n">
        <v>16.76876131</v>
      </c>
      <c r="U58" s="18" t="n">
        <v>318.48408764</v>
      </c>
      <c r="V58" s="20" t="n">
        <v>16.35701559</v>
      </c>
    </row>
    <row r="59" spans="1:22">
      <c r="A59" s="15" t="s">
        <v>534</v>
      </c>
      <c r="B59" s="17" t="n">
        <v>4826</v>
      </c>
      <c r="C59" s="18">
        <f>(26.0/B59*100)</f>
        <v/>
      </c>
      <c r="D59" s="19" t="n">
        <v>4800</v>
      </c>
      <c r="E59" s="18" t="n">
        <v>347.05886914</v>
      </c>
      <c r="F59" s="20" t="n">
        <v>4.1971867</v>
      </c>
      <c r="G59" s="18" t="n">
        <v>349.16204183</v>
      </c>
      <c r="H59" s="20" t="n">
        <v>2.72745771</v>
      </c>
      <c r="I59" s="18" t="n">
        <v>352.6481023</v>
      </c>
      <c r="J59" s="20" t="n">
        <v>2.6907439</v>
      </c>
      <c r="K59" s="18" t="n">
        <v>344.22351634</v>
      </c>
      <c r="L59" s="20" t="n">
        <v>4.60744211</v>
      </c>
      <c r="M59" s="18" t="s">
        <v>481</v>
      </c>
      <c r="N59" s="20" t="s">
        <v>481</v>
      </c>
      <c r="O59" s="18" t="s">
        <v>481</v>
      </c>
      <c r="P59" s="20" t="s">
        <v>481</v>
      </c>
      <c r="Q59" s="18" t="s">
        <v>481</v>
      </c>
      <c r="R59" s="20" t="s">
        <v>481</v>
      </c>
      <c r="S59" s="18" t="n">
        <v>303.09438996</v>
      </c>
      <c r="T59" s="20" t="n">
        <v>18.23672539</v>
      </c>
      <c r="U59" s="18" t="n">
        <v>286.46840369</v>
      </c>
      <c r="V59" s="20" t="n">
        <v>9.513680470000001</v>
      </c>
    </row>
    <row r="60" spans="1:22">
      <c r="A60" s="15" t="s">
        <v>535</v>
      </c>
      <c r="B60" s="17" t="n">
        <v>4546</v>
      </c>
      <c r="C60" s="18">
        <f>(15.0/B60*100)</f>
        <v/>
      </c>
      <c r="D60" s="19" t="n">
        <v>4531</v>
      </c>
      <c r="E60" s="18" t="n">
        <v>319.13437962</v>
      </c>
      <c r="F60" s="20" t="n">
        <v>5.69761472</v>
      </c>
      <c r="G60" s="18" t="n">
        <v>337.82780603</v>
      </c>
      <c r="H60" s="20" t="n">
        <v>4.94237989</v>
      </c>
      <c r="I60" s="18" t="n">
        <v>362.14613055</v>
      </c>
      <c r="J60" s="20" t="n">
        <v>6.78301013</v>
      </c>
      <c r="K60" s="18" t="n">
        <v>376.33896795</v>
      </c>
      <c r="L60" s="20" t="n">
        <v>9.31654479</v>
      </c>
      <c r="M60" s="18" t="s">
        <v>481</v>
      </c>
      <c r="N60" s="20" t="s">
        <v>481</v>
      </c>
      <c r="O60" s="18" t="s">
        <v>481</v>
      </c>
      <c r="P60" s="20" t="s">
        <v>481</v>
      </c>
      <c r="Q60" s="18" t="s">
        <v>481</v>
      </c>
      <c r="R60" s="20" t="s">
        <v>481</v>
      </c>
      <c r="S60" s="18" t="n">
        <v>270.42694324</v>
      </c>
      <c r="T60" s="20" t="n">
        <v>21.63242734</v>
      </c>
      <c r="U60" s="18" t="n">
        <v>307.69337634</v>
      </c>
      <c r="V60" s="20" t="n">
        <v>10.57419663</v>
      </c>
    </row>
    <row r="61" spans="1:22">
      <c r="A61" s="15" t="s">
        <v>536</v>
      </c>
      <c r="B61" s="17" t="n">
        <v>6525</v>
      </c>
      <c r="C61" s="18">
        <f>(135.0/B61*100)</f>
        <v/>
      </c>
      <c r="D61" s="19" t="n">
        <v>6390</v>
      </c>
      <c r="E61" s="18" t="n">
        <v>418.79027764</v>
      </c>
      <c r="F61" s="20" t="n">
        <v>7.60342761</v>
      </c>
      <c r="G61" s="18" t="n">
        <v>473.81115371</v>
      </c>
      <c r="H61" s="20" t="n">
        <v>2.45966459</v>
      </c>
      <c r="I61" s="18" t="n">
        <v>485.5647526</v>
      </c>
      <c r="J61" s="20" t="n">
        <v>5.52822409</v>
      </c>
      <c r="K61" s="18" t="n">
        <v>482.34030501</v>
      </c>
      <c r="L61" s="20" t="n">
        <v>8.793042720000001</v>
      </c>
      <c r="M61" s="18" t="s">
        <v>481</v>
      </c>
      <c r="N61" s="20" t="s">
        <v>481</v>
      </c>
      <c r="O61" s="18" t="s">
        <v>481</v>
      </c>
      <c r="P61" s="20" t="s">
        <v>481</v>
      </c>
      <c r="Q61" s="18" t="s">
        <v>481</v>
      </c>
      <c r="R61" s="20" t="s">
        <v>481</v>
      </c>
      <c r="S61" s="18" t="s">
        <v>481</v>
      </c>
      <c r="T61" s="20" t="s">
        <v>481</v>
      </c>
      <c r="U61" s="18" t="n">
        <v>408.17902649</v>
      </c>
      <c r="V61" s="20" t="n">
        <v>14.92311167</v>
      </c>
    </row>
    <row r="62" spans="1:22">
      <c r="A62" s="15" t="s">
        <v>537</v>
      </c>
      <c r="B62" s="17" t="n">
        <v>4476</v>
      </c>
      <c r="C62" s="18">
        <f>(3.0/B62*100)</f>
        <v/>
      </c>
      <c r="D62" s="19" t="n">
        <v>4473</v>
      </c>
      <c r="E62" s="18" t="n">
        <v>464.60135317</v>
      </c>
      <c r="F62" s="20" t="n">
        <v>10.64771401</v>
      </c>
      <c r="G62" s="18" t="n">
        <v>506.32609238</v>
      </c>
      <c r="H62" s="20" t="n">
        <v>1.76438518</v>
      </c>
      <c r="I62" s="18" t="n">
        <v>516.62077545</v>
      </c>
      <c r="J62" s="20" t="n">
        <v>2.56608719</v>
      </c>
      <c r="K62" s="18" t="n">
        <v>510.40057508</v>
      </c>
      <c r="L62" s="20" t="n">
        <v>5.19696923</v>
      </c>
      <c r="M62" s="18" t="s">
        <v>481</v>
      </c>
      <c r="N62" s="20" t="s">
        <v>481</v>
      </c>
      <c r="O62" s="18" t="s">
        <v>481</v>
      </c>
      <c r="P62" s="20" t="s">
        <v>481</v>
      </c>
      <c r="Q62" s="18" t="s">
        <v>481</v>
      </c>
      <c r="R62" s="20" t="s">
        <v>481</v>
      </c>
      <c r="S62" s="18" t="s">
        <v>481</v>
      </c>
      <c r="T62" s="20" t="s">
        <v>481</v>
      </c>
      <c r="U62" s="18" t="n">
        <v>496.73853458</v>
      </c>
      <c r="V62" s="20" t="n">
        <v>13.5965024</v>
      </c>
    </row>
    <row r="63" spans="1:22">
      <c r="A63" s="15" t="s">
        <v>538</v>
      </c>
      <c r="B63" s="17" t="n">
        <v>5324</v>
      </c>
      <c r="C63" s="18">
        <f>(13.0/B63*100)</f>
        <v/>
      </c>
      <c r="D63" s="19" t="n">
        <v>5311</v>
      </c>
      <c r="E63" s="18" t="n">
        <v>329.89094095</v>
      </c>
      <c r="F63" s="20" t="n">
        <v>5.11839814</v>
      </c>
      <c r="G63" s="18" t="n">
        <v>358.26060772</v>
      </c>
      <c r="H63" s="20" t="n">
        <v>1.96169537</v>
      </c>
      <c r="I63" s="18" t="n">
        <v>356.19754287</v>
      </c>
      <c r="J63" s="20" t="n">
        <v>3.47024285</v>
      </c>
      <c r="K63" s="18" t="n">
        <v>347.27714089</v>
      </c>
      <c r="L63" s="20" t="n">
        <v>8.02333531</v>
      </c>
      <c r="M63" s="18" t="s">
        <v>481</v>
      </c>
      <c r="N63" s="20" t="s">
        <v>481</v>
      </c>
      <c r="O63" s="18" t="s">
        <v>481</v>
      </c>
      <c r="P63" s="20" t="s">
        <v>481</v>
      </c>
      <c r="Q63" s="18" t="s">
        <v>481</v>
      </c>
      <c r="R63" s="20" t="s">
        <v>481</v>
      </c>
      <c r="S63" s="18" t="n">
        <v>272.04715286</v>
      </c>
      <c r="T63" s="20" t="n">
        <v>36.79026904</v>
      </c>
      <c r="U63" s="18" t="n">
        <v>315.49356316</v>
      </c>
      <c r="V63" s="20" t="n">
        <v>7.14628838</v>
      </c>
    </row>
    <row r="64" spans="1:22">
      <c r="A64" s="15" t="s">
        <v>539</v>
      </c>
      <c r="B64" s="17" t="n">
        <v>3634</v>
      </c>
      <c r="C64" s="18">
        <f>(3.0/B64*100)</f>
        <v/>
      </c>
      <c r="D64" s="19" t="n">
        <v>3631</v>
      </c>
      <c r="E64" s="18" t="n">
        <v>385.34010733</v>
      </c>
      <c r="F64" s="20" t="n">
        <v>11.6275063</v>
      </c>
      <c r="G64" s="18" t="n">
        <v>424.33554949</v>
      </c>
      <c r="H64" s="20" t="n">
        <v>3.67384494</v>
      </c>
      <c r="I64" s="18" t="n">
        <v>460.0006468</v>
      </c>
      <c r="J64" s="20" t="n">
        <v>2.61690245</v>
      </c>
      <c r="K64" s="18" t="n">
        <v>471.04631802</v>
      </c>
      <c r="L64" s="20" t="n">
        <v>5.84101432</v>
      </c>
      <c r="M64" s="18" t="s">
        <v>481</v>
      </c>
      <c r="N64" s="20" t="s">
        <v>481</v>
      </c>
      <c r="O64" s="18" t="s">
        <v>481</v>
      </c>
      <c r="P64" s="20" t="s">
        <v>481</v>
      </c>
      <c r="Q64" s="18" t="s">
        <v>481</v>
      </c>
      <c r="R64" s="20" t="s">
        <v>481</v>
      </c>
      <c r="S64" s="18" t="n">
        <v>375.2381</v>
      </c>
      <c r="T64" s="20" t="n">
        <v>77.28497494</v>
      </c>
      <c r="U64" s="18" t="n">
        <v>349.68006811</v>
      </c>
      <c r="V64" s="20" t="n">
        <v>29.01529025</v>
      </c>
    </row>
    <row r="65" spans="1:22">
      <c r="A65" s="15" t="s">
        <v>540</v>
      </c>
      <c r="B65" s="17" t="n">
        <v>5325</v>
      </c>
      <c r="C65" s="18">
        <f>(14.0/B65*100)</f>
        <v/>
      </c>
      <c r="D65" s="19" t="n">
        <v>5311</v>
      </c>
      <c r="E65" s="18" t="n">
        <v>376.84208379</v>
      </c>
      <c r="F65" s="20" t="n">
        <v>3.95620466</v>
      </c>
      <c r="G65" s="18" t="n">
        <v>430.08360681</v>
      </c>
      <c r="H65" s="20" t="n">
        <v>2.80344533</v>
      </c>
      <c r="I65" s="18" t="n">
        <v>433.30073557</v>
      </c>
      <c r="J65" s="20" t="n">
        <v>8.53879549</v>
      </c>
      <c r="K65" s="18" t="n">
        <v>455.88014133</v>
      </c>
      <c r="L65" s="20" t="n">
        <v>21.03961611</v>
      </c>
      <c r="M65" s="18" t="s">
        <v>481</v>
      </c>
      <c r="N65" s="20" t="s">
        <v>481</v>
      </c>
      <c r="O65" s="18" t="s">
        <v>481</v>
      </c>
      <c r="P65" s="20" t="s">
        <v>481</v>
      </c>
      <c r="Q65" s="18" t="n">
        <v>355.38183633</v>
      </c>
      <c r="R65" s="20" t="n">
        <v>40.52731798</v>
      </c>
      <c r="S65" s="18" t="n">
        <v>220.2769</v>
      </c>
      <c r="T65" s="20" t="n">
        <v>38.79705767</v>
      </c>
      <c r="U65" s="18" t="n">
        <v>337.36984824</v>
      </c>
      <c r="V65" s="20" t="n">
        <v>10.75027158</v>
      </c>
    </row>
    <row r="66" spans="1:22">
      <c r="A66" s="15" t="s">
        <v>541</v>
      </c>
      <c r="B66" s="17" t="n">
        <v>5665</v>
      </c>
      <c r="C66" s="18">
        <f>(74.0/B66*100)</f>
        <v/>
      </c>
      <c r="D66" s="19" t="n">
        <v>5591</v>
      </c>
      <c r="E66" s="18" t="n">
        <v>377.86721285</v>
      </c>
      <c r="F66" s="20" t="n">
        <v>14.78747626</v>
      </c>
      <c r="G66" s="18" t="n">
        <v>430.89860439</v>
      </c>
      <c r="H66" s="20" t="n">
        <v>1.8649411</v>
      </c>
      <c r="I66" s="18" t="n">
        <v>426.69390688</v>
      </c>
      <c r="J66" s="20" t="n">
        <v>3.58363886</v>
      </c>
      <c r="K66" s="18" t="n">
        <v>436.43016768</v>
      </c>
      <c r="L66" s="20" t="n">
        <v>5.14285268</v>
      </c>
      <c r="M66" s="18" t="s">
        <v>481</v>
      </c>
      <c r="N66" s="20" t="s">
        <v>481</v>
      </c>
      <c r="O66" s="18" t="s">
        <v>481</v>
      </c>
      <c r="P66" s="20" t="s">
        <v>481</v>
      </c>
      <c r="Q66" s="18" t="s">
        <v>481</v>
      </c>
      <c r="R66" s="20" t="s">
        <v>481</v>
      </c>
      <c r="S66" s="18" t="s">
        <v>481</v>
      </c>
      <c r="T66" s="20" t="s">
        <v>481</v>
      </c>
      <c r="U66" s="18" t="n">
        <v>369.87122833</v>
      </c>
      <c r="V66" s="20" t="n">
        <v>8.887684159999999</v>
      </c>
    </row>
    <row r="67" spans="1:22">
      <c r="A67" s="15" t="s">
        <v>542</v>
      </c>
      <c r="B67" s="17" t="n">
        <v>6971</v>
      </c>
      <c r="C67" s="18">
        <f>(22.0/B67*100)</f>
        <v/>
      </c>
      <c r="D67" s="19" t="n">
        <v>6949</v>
      </c>
      <c r="E67" s="18" t="n">
        <v>346.98703976</v>
      </c>
      <c r="F67" s="20" t="n">
        <v>3.45571403</v>
      </c>
      <c r="G67" s="18" t="n">
        <v>399.13037997</v>
      </c>
      <c r="H67" s="20" t="n">
        <v>3.20073406</v>
      </c>
      <c r="I67" s="18" t="n">
        <v>432.43526616</v>
      </c>
      <c r="J67" s="20" t="n">
        <v>4.37130375</v>
      </c>
      <c r="K67" s="18" t="n">
        <v>452.42131452</v>
      </c>
      <c r="L67" s="20" t="n">
        <v>7.43933858</v>
      </c>
      <c r="M67" s="18" t="s">
        <v>481</v>
      </c>
      <c r="N67" s="20" t="s">
        <v>481</v>
      </c>
      <c r="O67" s="18" t="s">
        <v>481</v>
      </c>
      <c r="P67" s="20" t="s">
        <v>481</v>
      </c>
      <c r="Q67" s="18" t="s">
        <v>481</v>
      </c>
      <c r="R67" s="20" t="s">
        <v>481</v>
      </c>
      <c r="S67" s="18" t="s">
        <v>481</v>
      </c>
      <c r="T67" s="20" t="s">
        <v>481</v>
      </c>
      <c r="U67" s="18" t="n">
        <v>318.24017217</v>
      </c>
      <c r="V67" s="20" t="n">
        <v>12.11945639</v>
      </c>
    </row>
    <row r="68" spans="1:22">
      <c r="A68" s="15" t="s">
        <v>543</v>
      </c>
      <c r="B68" s="17" t="n">
        <v>12083</v>
      </c>
      <c r="C68" s="18">
        <f>(26.0/B68*100)</f>
        <v/>
      </c>
      <c r="D68" s="19" t="n">
        <v>12057</v>
      </c>
      <c r="E68" s="18" t="n">
        <v>368.65902359</v>
      </c>
      <c r="F68" s="20" t="n">
        <v>4.07148721</v>
      </c>
      <c r="G68" s="18" t="n">
        <v>419.76889005</v>
      </c>
      <c r="H68" s="20" t="n">
        <v>3.73140893</v>
      </c>
      <c r="I68" s="18" t="n">
        <v>428.9488478</v>
      </c>
      <c r="J68" s="20" t="n">
        <v>2.62765523</v>
      </c>
      <c r="K68" s="18" t="n">
        <v>396.85625812</v>
      </c>
      <c r="L68" s="20" t="n">
        <v>1.42335792</v>
      </c>
      <c r="M68" s="18" t="s">
        <v>481</v>
      </c>
      <c r="N68" s="20" t="s">
        <v>481</v>
      </c>
      <c r="O68" s="18" t="s">
        <v>481</v>
      </c>
      <c r="P68" s="20" t="s">
        <v>481</v>
      </c>
      <c r="Q68" s="18" t="s">
        <v>481</v>
      </c>
      <c r="R68" s="20" t="s">
        <v>481</v>
      </c>
      <c r="S68" s="18" t="s">
        <v>481</v>
      </c>
      <c r="T68" s="20" t="s">
        <v>481</v>
      </c>
      <c r="U68" s="18" t="n">
        <v>305.45440322</v>
      </c>
      <c r="V68" s="20" t="n">
        <v>6.70004251</v>
      </c>
    </row>
    <row r="69" spans="1:22">
      <c r="A69" s="15" t="s">
        <v>544</v>
      </c>
      <c r="B69" s="17" t="n">
        <v>4876</v>
      </c>
      <c r="C69" s="18">
        <f>(0.0/B69*100)</f>
        <v/>
      </c>
      <c r="D69" s="19" t="n">
        <v>4876</v>
      </c>
      <c r="E69" s="18" t="n">
        <v>394.91770342</v>
      </c>
      <c r="F69" s="20" t="n">
        <v>5.8696187</v>
      </c>
      <c r="G69" s="18" t="n">
        <v>439.72466302</v>
      </c>
      <c r="H69" s="20" t="n">
        <v>4.01216361</v>
      </c>
      <c r="I69" s="18" t="n">
        <v>455.51237124</v>
      </c>
      <c r="J69" s="20" t="n">
        <v>6.84297285</v>
      </c>
      <c r="K69" s="18" t="n">
        <v>445.09555628</v>
      </c>
      <c r="L69" s="20" t="n">
        <v>9.306095839999999</v>
      </c>
      <c r="M69" s="18" t="s">
        <v>481</v>
      </c>
      <c r="N69" s="20" t="s">
        <v>481</v>
      </c>
      <c r="O69" s="18" t="s">
        <v>481</v>
      </c>
      <c r="P69" s="20" t="s">
        <v>481</v>
      </c>
      <c r="Q69" s="18" t="s">
        <v>481</v>
      </c>
      <c r="R69" s="20" t="s">
        <v>481</v>
      </c>
      <c r="S69" s="18" t="s">
        <v>481</v>
      </c>
      <c r="T69" s="20" t="s">
        <v>481</v>
      </c>
      <c r="U69" s="18" t="n">
        <v>290.84643544</v>
      </c>
      <c r="V69" s="20" t="n">
        <v>22.90476233</v>
      </c>
    </row>
    <row r="70" spans="1:22">
      <c r="A70" s="15" t="s">
        <v>545</v>
      </c>
      <c r="B70" s="17" t="n">
        <v>6036</v>
      </c>
      <c r="C70" s="18">
        <f>(223.0/B70*100)</f>
        <v/>
      </c>
      <c r="D70" s="19" t="n">
        <v>5813</v>
      </c>
      <c r="E70" s="18" t="n">
        <v>469.70465355</v>
      </c>
      <c r="F70" s="20" t="n">
        <v>6.74667128</v>
      </c>
      <c r="G70" s="18" t="n">
        <v>499.51594584</v>
      </c>
      <c r="H70" s="20" t="n">
        <v>3.09625709</v>
      </c>
      <c r="I70" s="18" t="n">
        <v>499.75872381</v>
      </c>
      <c r="J70" s="20" t="n">
        <v>6.47235249</v>
      </c>
      <c r="K70" s="18" t="n">
        <v>503.82509729</v>
      </c>
      <c r="L70" s="20" t="n">
        <v>12.5042138</v>
      </c>
      <c r="M70" s="18" t="s">
        <v>481</v>
      </c>
      <c r="N70" s="20" t="s">
        <v>481</v>
      </c>
      <c r="O70" s="18" t="s">
        <v>481</v>
      </c>
      <c r="P70" s="20" t="s">
        <v>481</v>
      </c>
      <c r="Q70" s="18" t="s">
        <v>481</v>
      </c>
      <c r="R70" s="20" t="s">
        <v>481</v>
      </c>
      <c r="S70" s="18" t="s">
        <v>481</v>
      </c>
      <c r="T70" s="20" t="s">
        <v>481</v>
      </c>
      <c r="U70" s="18" t="n">
        <v>450.6781282</v>
      </c>
      <c r="V70" s="20" t="n">
        <v>10.10677451</v>
      </c>
    </row>
    <row r="71" spans="1:22">
      <c r="A71" s="15" t="s">
        <v>546</v>
      </c>
      <c r="B71" s="17" t="n">
        <v>6115</v>
      </c>
      <c r="C71" s="18">
        <f>(17.0/B71*100)</f>
        <v/>
      </c>
      <c r="D71" s="19" t="n">
        <v>6098</v>
      </c>
      <c r="E71" s="18" t="n">
        <v>482.0413079</v>
      </c>
      <c r="F71" s="20" t="n">
        <v>7.88149429</v>
      </c>
      <c r="G71" s="18" t="n">
        <v>522.30707255</v>
      </c>
      <c r="H71" s="20" t="n">
        <v>2.9440968</v>
      </c>
      <c r="I71" s="18" t="n">
        <v>537.3611224700001</v>
      </c>
      <c r="J71" s="20" t="n">
        <v>1.88976102</v>
      </c>
      <c r="K71" s="18" t="n">
        <v>564.21265709</v>
      </c>
      <c r="L71" s="20" t="n">
        <v>5.94512966</v>
      </c>
      <c r="M71" s="18" t="s">
        <v>481</v>
      </c>
      <c r="N71" s="20" t="s">
        <v>481</v>
      </c>
      <c r="O71" s="18" t="s">
        <v>481</v>
      </c>
      <c r="P71" s="20" t="s">
        <v>481</v>
      </c>
      <c r="Q71" s="18" t="s">
        <v>481</v>
      </c>
      <c r="R71" s="20" t="s">
        <v>481</v>
      </c>
      <c r="S71" s="18" t="s">
        <v>481</v>
      </c>
      <c r="T71" s="20" t="s">
        <v>481</v>
      </c>
      <c r="U71" s="18" t="n">
        <v>492.11968215</v>
      </c>
      <c r="V71" s="20" t="n">
        <v>14.58286531</v>
      </c>
    </row>
    <row r="72" spans="1:22">
      <c r="A72" s="15" t="s">
        <v>547</v>
      </c>
      <c r="B72" s="17" t="n">
        <v>7708</v>
      </c>
      <c r="C72" s="18">
        <f>(5.0/B72*100)</f>
        <v/>
      </c>
      <c r="D72" s="19" t="n">
        <v>7703</v>
      </c>
      <c r="E72" s="18" t="n">
        <v>487.44206833</v>
      </c>
      <c r="F72" s="20" t="n">
        <v>3.026471</v>
      </c>
      <c r="G72" s="18" t="n">
        <v>505.24664459</v>
      </c>
      <c r="H72" s="20" t="n">
        <v>3.33968513</v>
      </c>
      <c r="I72" s="18" t="n">
        <v>505.80955997</v>
      </c>
      <c r="J72" s="20" t="n">
        <v>3.39601049</v>
      </c>
      <c r="K72" s="18" t="n">
        <v>488.26573574</v>
      </c>
      <c r="L72" s="20" t="n">
        <v>3.9650307</v>
      </c>
      <c r="M72" s="18" t="s">
        <v>481</v>
      </c>
      <c r="N72" s="20" t="s">
        <v>481</v>
      </c>
      <c r="O72" s="18" t="s">
        <v>481</v>
      </c>
      <c r="P72" s="20" t="s">
        <v>481</v>
      </c>
      <c r="Q72" s="18" t="s">
        <v>481</v>
      </c>
      <c r="R72" s="20" t="s">
        <v>481</v>
      </c>
      <c r="S72" s="18" t="s">
        <v>481</v>
      </c>
      <c r="T72" s="20" t="s">
        <v>481</v>
      </c>
      <c r="U72" s="18" t="n">
        <v>447.51951808</v>
      </c>
      <c r="V72" s="20" t="n">
        <v>14.11186998</v>
      </c>
    </row>
    <row r="73" spans="1:22">
      <c r="A73" s="15" t="s">
        <v>548</v>
      </c>
      <c r="B73" s="17" t="n">
        <v>8249</v>
      </c>
      <c r="C73" s="18">
        <f>(144.0/B73*100)</f>
        <v/>
      </c>
      <c r="D73" s="19" t="n">
        <v>8105</v>
      </c>
      <c r="E73" s="18" t="n">
        <v>396.12906863</v>
      </c>
      <c r="F73" s="20" t="n">
        <v>3.34906509</v>
      </c>
      <c r="G73" s="18" t="n">
        <v>402.64359181</v>
      </c>
      <c r="H73" s="20" t="n">
        <v>3.2706423</v>
      </c>
      <c r="I73" s="18" t="n">
        <v>429.7556291</v>
      </c>
      <c r="J73" s="20" t="n">
        <v>5.49404091</v>
      </c>
      <c r="K73" s="18" t="n">
        <v>452.04775575</v>
      </c>
      <c r="L73" s="20" t="n">
        <v>7.74814158</v>
      </c>
      <c r="M73" s="18" t="s">
        <v>481</v>
      </c>
      <c r="N73" s="20" t="s">
        <v>481</v>
      </c>
      <c r="O73" s="18" t="s">
        <v>481</v>
      </c>
      <c r="P73" s="20" t="s">
        <v>481</v>
      </c>
      <c r="Q73" s="18" t="s">
        <v>481</v>
      </c>
      <c r="R73" s="20" t="s">
        <v>481</v>
      </c>
      <c r="S73" s="18" t="s">
        <v>481</v>
      </c>
      <c r="T73" s="20" t="s">
        <v>481</v>
      </c>
      <c r="U73" s="18" t="n">
        <v>370.00046412</v>
      </c>
      <c r="V73" s="20" t="n">
        <v>10.24155123</v>
      </c>
    </row>
    <row r="74" spans="1:22">
      <c r="A74" s="15" t="s">
        <v>549</v>
      </c>
      <c r="B74" s="17" t="n">
        <v>4692</v>
      </c>
      <c r="C74" s="18">
        <f>(82.0/B74*100)</f>
        <v/>
      </c>
      <c r="D74" s="19" t="n">
        <v>4610</v>
      </c>
      <c r="E74" s="18" t="n">
        <v>413.65260407</v>
      </c>
      <c r="F74" s="20" t="n">
        <v>3.72882542</v>
      </c>
      <c r="G74" s="18" t="n">
        <v>425.94673611</v>
      </c>
      <c r="H74" s="20" t="n">
        <v>2.51436275</v>
      </c>
      <c r="I74" s="18" t="n">
        <v>439.970422</v>
      </c>
      <c r="J74" s="20" t="n">
        <v>3.69661553</v>
      </c>
      <c r="K74" s="18" t="n">
        <v>454.9643613</v>
      </c>
      <c r="L74" s="20" t="n">
        <v>5.08833663</v>
      </c>
      <c r="M74" s="18" t="s">
        <v>481</v>
      </c>
      <c r="N74" s="20" t="s">
        <v>481</v>
      </c>
      <c r="O74" s="18" t="s">
        <v>481</v>
      </c>
      <c r="P74" s="20" t="s">
        <v>481</v>
      </c>
      <c r="Q74" s="18" t="s">
        <v>481</v>
      </c>
      <c r="R74" s="20" t="s">
        <v>481</v>
      </c>
      <c r="S74" s="18" t="n">
        <v>394.75025345</v>
      </c>
      <c r="T74" s="20" t="n">
        <v>24.45101588</v>
      </c>
      <c r="U74" s="18" t="n">
        <v>363.41462902</v>
      </c>
      <c r="V74" s="20" t="n">
        <v>10.28853984</v>
      </c>
    </row>
    <row r="75" spans="1:22">
      <c r="A75" s="15" t="s">
        <v>550</v>
      </c>
      <c r="B75" s="17" t="n">
        <v>5375</v>
      </c>
      <c r="C75" s="18">
        <f>(198.0/B75*100)</f>
        <v/>
      </c>
      <c r="D75" s="19" t="n">
        <v>5177</v>
      </c>
      <c r="E75" s="18" t="n">
        <v>316.47599781</v>
      </c>
      <c r="F75" s="20" t="n">
        <v>8.22618391</v>
      </c>
      <c r="G75" s="18" t="n">
        <v>358.23872677</v>
      </c>
      <c r="H75" s="20" t="n">
        <v>3.35160835</v>
      </c>
      <c r="I75" s="18" t="n">
        <v>374.15450486</v>
      </c>
      <c r="J75" s="20" t="n">
        <v>3.98926856</v>
      </c>
      <c r="K75" s="18" t="n">
        <v>398.60113519</v>
      </c>
      <c r="L75" s="20" t="n">
        <v>9.83748025</v>
      </c>
      <c r="M75" s="18" t="s">
        <v>481</v>
      </c>
      <c r="N75" s="20" t="s">
        <v>481</v>
      </c>
      <c r="O75" s="18" t="s">
        <v>481</v>
      </c>
      <c r="P75" s="20" t="s">
        <v>481</v>
      </c>
      <c r="Q75" s="18" t="s">
        <v>481</v>
      </c>
      <c r="R75" s="20" t="s">
        <v>481</v>
      </c>
      <c r="S75" s="18" t="s">
        <v>481</v>
      </c>
      <c r="T75" s="20" t="s">
        <v>481</v>
      </c>
      <c r="U75" s="18" t="n">
        <v>328.62806311</v>
      </c>
      <c r="V75" s="20" t="n">
        <v>7.36844719</v>
      </c>
    </row>
    <row r="76" spans="1:22">
      <c r="A76" s="15" t="s">
        <v>551</v>
      </c>
      <c r="B76" s="17" t="n">
        <v>14167</v>
      </c>
      <c r="C76" s="18">
        <f>(228.0/B76*100)</f>
        <v/>
      </c>
      <c r="D76" s="19" t="n">
        <v>13939</v>
      </c>
      <c r="E76" s="18" t="n">
        <v>393.21400632</v>
      </c>
      <c r="F76" s="20" t="n">
        <v>6.28672147</v>
      </c>
      <c r="G76" s="18" t="n">
        <v>437.76006441</v>
      </c>
      <c r="H76" s="20" t="n">
        <v>5.20807207</v>
      </c>
      <c r="I76" s="18" t="n">
        <v>461.02885035</v>
      </c>
      <c r="J76" s="20" t="n">
        <v>3.78869193</v>
      </c>
      <c r="K76" s="18" t="n">
        <v>431.41387651</v>
      </c>
      <c r="L76" s="20" t="n">
        <v>2.87816516</v>
      </c>
      <c r="M76" s="18" t="s">
        <v>481</v>
      </c>
      <c r="N76" s="20" t="s">
        <v>481</v>
      </c>
      <c r="O76" s="18" t="s">
        <v>481</v>
      </c>
      <c r="P76" s="20" t="s">
        <v>481</v>
      </c>
      <c r="Q76" s="18" t="s">
        <v>481</v>
      </c>
      <c r="R76" s="20" t="s">
        <v>481</v>
      </c>
      <c r="S76" s="18" t="s">
        <v>481</v>
      </c>
      <c r="T76" s="20" t="s">
        <v>481</v>
      </c>
      <c r="U76" s="18" t="n">
        <v>357.11811475</v>
      </c>
      <c r="V76" s="20" t="n">
        <v>8.715252980000001</v>
      </c>
    </row>
    <row r="77" spans="1:22">
      <c r="A77" s="15" t="s">
        <v>552</v>
      </c>
      <c r="B77" s="17" t="n">
        <v>6062</v>
      </c>
      <c r="C77" s="18">
        <f>(82.0/B77*100)</f>
        <v/>
      </c>
      <c r="D77" s="19" t="n">
        <v>5980</v>
      </c>
      <c r="E77" s="18" t="n">
        <v>379.80376792</v>
      </c>
      <c r="F77" s="20" t="n">
        <v>5.82084212</v>
      </c>
      <c r="G77" s="18" t="n">
        <v>436.62654631</v>
      </c>
      <c r="H77" s="20" t="n">
        <v>2.66639607</v>
      </c>
      <c r="I77" s="18" t="n">
        <v>464.37036435</v>
      </c>
      <c r="J77" s="20" t="n">
        <v>4.76565978</v>
      </c>
      <c r="K77" s="18" t="n">
        <v>469.07247877</v>
      </c>
      <c r="L77" s="20" t="n">
        <v>11.93456306</v>
      </c>
      <c r="M77" s="18" t="s">
        <v>481</v>
      </c>
      <c r="N77" s="20" t="s">
        <v>481</v>
      </c>
      <c r="O77" s="18" t="s">
        <v>481</v>
      </c>
      <c r="P77" s="20" t="s">
        <v>481</v>
      </c>
      <c r="Q77" s="18" t="s">
        <v>481</v>
      </c>
      <c r="R77" s="20" t="s">
        <v>481</v>
      </c>
      <c r="S77" s="18" t="s">
        <v>481</v>
      </c>
      <c r="T77" s="20" t="s">
        <v>481</v>
      </c>
      <c r="U77" s="18" t="n">
        <v>362.69380888</v>
      </c>
      <c r="V77" s="20" t="n">
        <v>8.386407780000001</v>
      </c>
    </row>
    <row r="78" spans="1:22">
      <c r="A78" s="15" t="s">
        <v>553</v>
      </c>
      <c r="B78" s="17" t="n">
        <v>5826</v>
      </c>
      <c r="C78" s="18">
        <f>(0.0/B78*100)</f>
        <v/>
      </c>
      <c r="D78" s="19" t="n">
        <v>5826</v>
      </c>
      <c r="E78" s="18" t="n">
        <v>469.06629132</v>
      </c>
      <c r="F78" s="20" t="n">
        <v>3.92892432</v>
      </c>
      <c r="G78" s="18" t="n">
        <v>489.48286776</v>
      </c>
      <c r="H78" s="20" t="n">
        <v>3.66348042</v>
      </c>
      <c r="I78" s="18" t="n">
        <v>515.51947364</v>
      </c>
      <c r="J78" s="20" t="n">
        <v>6.40083272</v>
      </c>
      <c r="K78" s="18" t="n">
        <v>543.27389143</v>
      </c>
      <c r="L78" s="20" t="n">
        <v>9.96598573</v>
      </c>
      <c r="M78" s="18" t="s">
        <v>481</v>
      </c>
      <c r="N78" s="20" t="s">
        <v>481</v>
      </c>
      <c r="O78" s="18" t="s">
        <v>481</v>
      </c>
      <c r="P78" s="20" t="s">
        <v>481</v>
      </c>
      <c r="Q78" s="18" t="n">
        <v>324.52135656</v>
      </c>
      <c r="R78" s="20" t="n">
        <v>33.37375708</v>
      </c>
      <c r="S78" s="18" t="n">
        <v>374.53955773</v>
      </c>
      <c r="T78" s="20" t="n">
        <v>27.16755472</v>
      </c>
      <c r="U78" s="18" t="n">
        <v>415.90187293</v>
      </c>
      <c r="V78" s="20" t="n">
        <v>15.74949801</v>
      </c>
    </row>
    <row customHeight="1" ht="25" r="79" spans="1:22">
      <c r="A79" s="15" t="s">
        <v>554</v>
      </c>
      <c r="B79" s="17" t="n">
        <v>1657</v>
      </c>
      <c r="C79" s="18">
        <f>(41.0/B79*100)</f>
        <v/>
      </c>
      <c r="D79" s="19" t="n">
        <v>1616</v>
      </c>
      <c r="E79" s="18" t="n">
        <v>446.75959348</v>
      </c>
      <c r="F79" s="20" t="n">
        <v>12.46403458</v>
      </c>
      <c r="G79" s="18" t="n">
        <v>467.0739236</v>
      </c>
      <c r="H79" s="20" t="n">
        <v>7.96533213</v>
      </c>
      <c r="I79" s="18" t="n">
        <v>490.87522299</v>
      </c>
      <c r="J79" s="20" t="n">
        <v>9.066323909999999</v>
      </c>
      <c r="K79" s="18" t="n">
        <v>496.70587388</v>
      </c>
      <c r="L79" s="20" t="n">
        <v>12.06746506</v>
      </c>
      <c r="M79" s="18" t="s">
        <v>481</v>
      </c>
      <c r="N79" s="20" t="s">
        <v>481</v>
      </c>
      <c r="O79" s="18" t="s">
        <v>481</v>
      </c>
      <c r="P79" s="20" t="s">
        <v>481</v>
      </c>
      <c r="Q79" s="18" t="s">
        <v>481</v>
      </c>
      <c r="R79" s="20" t="s">
        <v>481</v>
      </c>
      <c r="S79" s="18" t="n">
        <v>336.54471092</v>
      </c>
      <c r="T79" s="20" t="n">
        <v>45.70545768</v>
      </c>
      <c r="U79" s="18" t="n">
        <v>445.51296828</v>
      </c>
      <c r="V79" s="20" t="n">
        <v>25.79163341</v>
      </c>
    </row>
    <row r="80" spans="1:22">
      <c r="A80" s="15" t="s">
        <v>555</v>
      </c>
      <c r="B80" s="17" t="n">
        <v>7841</v>
      </c>
      <c r="C80" s="18">
        <f>(0.0/B80*100)</f>
        <v/>
      </c>
      <c r="D80" s="19" t="n">
        <v>7841</v>
      </c>
      <c r="E80" s="18" t="n">
        <v>407.04175804</v>
      </c>
      <c r="F80" s="20" t="n">
        <v>4.56752963</v>
      </c>
      <c r="G80" s="18" t="n">
        <v>435.34905968</v>
      </c>
      <c r="H80" s="20" t="n">
        <v>3.85007729</v>
      </c>
      <c r="I80" s="18" t="n">
        <v>436.4596854</v>
      </c>
      <c r="J80" s="20" t="n">
        <v>8.83733921</v>
      </c>
      <c r="K80" s="18" t="n">
        <v>464.00396468</v>
      </c>
      <c r="L80" s="20" t="n">
        <v>21.38499557</v>
      </c>
      <c r="M80" s="18" t="s">
        <v>481</v>
      </c>
      <c r="N80" s="20" t="s">
        <v>481</v>
      </c>
      <c r="O80" s="18" t="s">
        <v>481</v>
      </c>
      <c r="P80" s="20" t="s">
        <v>481</v>
      </c>
      <c r="Q80" s="18" t="s">
        <v>481</v>
      </c>
      <c r="R80" s="20" t="s">
        <v>481</v>
      </c>
      <c r="S80" s="18" t="s">
        <v>481</v>
      </c>
      <c r="T80" s="20" t="s">
        <v>481</v>
      </c>
      <c r="U80" s="18" t="n">
        <v>362.94559099</v>
      </c>
      <c r="V80" s="20" t="n">
        <v>20.56613676</v>
      </c>
    </row>
    <row r="81" spans="1:22">
      <c r="A81" s="23" t="s">
        <v>556</v>
      </c>
      <c r="B81" s="17" t="n">
        <v>8861</v>
      </c>
      <c r="C81" s="18">
        <f>(76.0/B81*100)</f>
        <v/>
      </c>
      <c r="D81" s="19" t="n">
        <v>8785</v>
      </c>
      <c r="E81" s="18" t="n">
        <v>426.26097422</v>
      </c>
      <c r="F81" s="20" t="n">
        <v>3.855854</v>
      </c>
      <c r="G81" s="18" t="n">
        <v>422.38162114</v>
      </c>
      <c r="H81" s="20" t="n">
        <v>3.60434027</v>
      </c>
      <c r="I81" s="18" t="n">
        <v>429.42780385</v>
      </c>
      <c r="J81" s="20" t="n">
        <v>4.68869719</v>
      </c>
      <c r="K81" s="18" t="n">
        <v>454.07989565</v>
      </c>
      <c r="L81" s="20" t="n">
        <v>5.87283936</v>
      </c>
      <c r="M81" s="18" t="s">
        <v>481</v>
      </c>
      <c r="N81" s="20" t="s">
        <v>481</v>
      </c>
      <c r="O81" s="18" t="s">
        <v>481</v>
      </c>
      <c r="P81" s="20" t="s">
        <v>481</v>
      </c>
      <c r="Q81" s="18" t="s">
        <v>481</v>
      </c>
      <c r="R81" s="20" t="s">
        <v>481</v>
      </c>
      <c r="S81" s="18" t="s">
        <v>481</v>
      </c>
      <c r="T81" s="20" t="s">
        <v>481</v>
      </c>
      <c r="U81" s="18" t="n">
        <v>409.76811984</v>
      </c>
      <c r="V81" s="20" t="n">
        <v>10.57788726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628</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466.36755035</v>
      </c>
      <c r="F7" s="20" t="n">
        <v>13.05445791</v>
      </c>
      <c r="G7" s="18" t="n">
        <v>476.88186036</v>
      </c>
      <c r="H7" s="20" t="n">
        <v>7.0588559</v>
      </c>
      <c r="I7" s="18" t="n">
        <v>508.46495359</v>
      </c>
      <c r="J7" s="20" t="n">
        <v>5.16284424</v>
      </c>
      <c r="K7" s="18" t="n">
        <v>505.78940099</v>
      </c>
      <c r="L7" s="20" t="n">
        <v>1.75793413</v>
      </c>
      <c r="M7" s="18" t="s">
        <v>481</v>
      </c>
      <c r="N7" s="20" t="s">
        <v>481</v>
      </c>
      <c r="O7" s="18" t="s">
        <v>481</v>
      </c>
      <c r="P7" s="20" t="s">
        <v>481</v>
      </c>
      <c r="Q7" s="18" t="s">
        <v>481</v>
      </c>
      <c r="R7" s="20" t="s">
        <v>481</v>
      </c>
      <c r="S7" s="18" t="s">
        <v>481</v>
      </c>
      <c r="T7" s="20" t="s">
        <v>481</v>
      </c>
      <c r="U7" s="18" t="n">
        <v>448.63434488</v>
      </c>
      <c r="V7" s="20" t="n">
        <v>10.9785109</v>
      </c>
    </row>
    <row r="8" spans="1:22">
      <c r="A8" s="15" t="s">
        <v>483</v>
      </c>
      <c r="B8" s="17" t="n">
        <v>7007</v>
      </c>
      <c r="C8" s="18">
        <f>(20.0/B8*100)</f>
        <v/>
      </c>
      <c r="D8" s="19" t="n">
        <v>6987</v>
      </c>
      <c r="E8" s="18" t="n">
        <v>422.93692801</v>
      </c>
      <c r="F8" s="20" t="n">
        <v>25.90506315</v>
      </c>
      <c r="G8" s="18" t="n">
        <v>461.92947096</v>
      </c>
      <c r="H8" s="20" t="n">
        <v>10.71300885</v>
      </c>
      <c r="I8" s="18" t="n">
        <v>492.81480896</v>
      </c>
      <c r="J8" s="20" t="n">
        <v>5.27860104</v>
      </c>
      <c r="K8" s="18" t="n">
        <v>485.89565954</v>
      </c>
      <c r="L8" s="20" t="n">
        <v>2.88776264</v>
      </c>
      <c r="M8" s="18" t="s">
        <v>481</v>
      </c>
      <c r="N8" s="20" t="s">
        <v>481</v>
      </c>
      <c r="O8" s="18" t="s">
        <v>481</v>
      </c>
      <c r="P8" s="20" t="s">
        <v>481</v>
      </c>
      <c r="Q8" s="18" t="s">
        <v>481</v>
      </c>
      <c r="R8" s="20" t="s">
        <v>481</v>
      </c>
      <c r="S8" s="18" t="s">
        <v>481</v>
      </c>
      <c r="T8" s="20" t="s">
        <v>481</v>
      </c>
      <c r="U8" s="18" t="n">
        <v>432.29618615</v>
      </c>
      <c r="V8" s="20" t="n">
        <v>15.87112447</v>
      </c>
    </row>
    <row r="9" spans="1:22">
      <c r="A9" s="15" t="s">
        <v>484</v>
      </c>
      <c r="B9" s="17" t="n">
        <v>9651</v>
      </c>
      <c r="C9" s="18">
        <f>(77.0/B9*100)</f>
        <v/>
      </c>
      <c r="D9" s="19" t="n">
        <v>9574</v>
      </c>
      <c r="E9" s="18" t="n">
        <v>477.23458488</v>
      </c>
      <c r="F9" s="20" t="n">
        <v>12.78780945</v>
      </c>
      <c r="G9" s="18" t="n">
        <v>468.84879569</v>
      </c>
      <c r="H9" s="20" t="n">
        <v>5.03551024</v>
      </c>
      <c r="I9" s="18" t="n">
        <v>506.18237923</v>
      </c>
      <c r="J9" s="20" t="n">
        <v>3.99895273</v>
      </c>
      <c r="K9" s="18" t="n">
        <v>503.10360815</v>
      </c>
      <c r="L9" s="20" t="n">
        <v>2.41363313</v>
      </c>
      <c r="M9" s="18" t="s">
        <v>481</v>
      </c>
      <c r="N9" s="20" t="s">
        <v>481</v>
      </c>
      <c r="O9" s="18" t="s">
        <v>481</v>
      </c>
      <c r="P9" s="20" t="s">
        <v>481</v>
      </c>
      <c r="Q9" s="18" t="s">
        <v>481</v>
      </c>
      <c r="R9" s="20" t="s">
        <v>481</v>
      </c>
      <c r="S9" s="18" t="s">
        <v>481</v>
      </c>
      <c r="T9" s="20" t="s">
        <v>481</v>
      </c>
      <c r="U9" s="18" t="n">
        <v>411.69724761</v>
      </c>
      <c r="V9" s="20" t="n">
        <v>14.14043908</v>
      </c>
    </row>
    <row r="10" spans="1:22">
      <c r="A10" s="15" t="s">
        <v>485</v>
      </c>
      <c r="B10" s="17" t="n">
        <v>20058</v>
      </c>
      <c r="C10" s="18">
        <f>(521.0/B10*100)</f>
        <v/>
      </c>
      <c r="D10" s="19" t="n">
        <v>19537</v>
      </c>
      <c r="E10" s="18" t="n">
        <v>528.36930702</v>
      </c>
      <c r="F10" s="20" t="n">
        <v>8.1101522</v>
      </c>
      <c r="G10" s="18" t="n">
        <v>516.73595874</v>
      </c>
      <c r="H10" s="20" t="n">
        <v>6.02148871</v>
      </c>
      <c r="I10" s="18" t="n">
        <v>528.67352577</v>
      </c>
      <c r="J10" s="20" t="n">
        <v>4.18906116</v>
      </c>
      <c r="K10" s="18" t="n">
        <v>529.15481267</v>
      </c>
      <c r="L10" s="20" t="n">
        <v>2.24127756</v>
      </c>
      <c r="M10" s="18" t="s">
        <v>481</v>
      </c>
      <c r="N10" s="20" t="s">
        <v>481</v>
      </c>
      <c r="O10" s="18" t="s">
        <v>481</v>
      </c>
      <c r="P10" s="20" t="s">
        <v>481</v>
      </c>
      <c r="Q10" s="18" t="s">
        <v>481</v>
      </c>
      <c r="R10" s="20" t="s">
        <v>481</v>
      </c>
      <c r="S10" s="18" t="s">
        <v>481</v>
      </c>
      <c r="T10" s="20" t="s">
        <v>481</v>
      </c>
      <c r="U10" s="18" t="n">
        <v>483.34118093</v>
      </c>
      <c r="V10" s="20" t="n">
        <v>9.9639407</v>
      </c>
    </row>
    <row r="11" spans="1:22">
      <c r="A11" s="15" t="s">
        <v>486</v>
      </c>
      <c r="B11" s="17" t="n">
        <v>7053</v>
      </c>
      <c r="C11" s="18">
        <f>(45.0/B11*100)</f>
        <v/>
      </c>
      <c r="D11" s="19" t="n">
        <v>7008</v>
      </c>
      <c r="E11" s="18" t="n">
        <v>407.52842114</v>
      </c>
      <c r="F11" s="20" t="n">
        <v>5.59195373</v>
      </c>
      <c r="G11" s="18" t="n">
        <v>430.44564722</v>
      </c>
      <c r="H11" s="20" t="n">
        <v>5.11537787</v>
      </c>
      <c r="I11" s="18" t="n">
        <v>453.40155091</v>
      </c>
      <c r="J11" s="20" t="n">
        <v>5.2326238</v>
      </c>
      <c r="K11" s="18" t="n">
        <v>472.12850714</v>
      </c>
      <c r="L11" s="20" t="n">
        <v>2.94746666</v>
      </c>
      <c r="M11" s="18" t="s">
        <v>481</v>
      </c>
      <c r="N11" s="20" t="s">
        <v>481</v>
      </c>
      <c r="O11" s="18" t="s">
        <v>481</v>
      </c>
      <c r="P11" s="20" t="s">
        <v>481</v>
      </c>
      <c r="Q11" s="18" t="s">
        <v>481</v>
      </c>
      <c r="R11" s="20" t="s">
        <v>481</v>
      </c>
      <c r="S11" s="18" t="s">
        <v>481</v>
      </c>
      <c r="T11" s="20" t="s">
        <v>481</v>
      </c>
      <c r="U11" s="18" t="n">
        <v>420.22578682</v>
      </c>
      <c r="V11" s="20" t="n">
        <v>14.98287337</v>
      </c>
    </row>
    <row r="12" spans="1:22">
      <c r="A12" s="15" t="s">
        <v>487</v>
      </c>
      <c r="B12" s="17" t="n">
        <v>6894</v>
      </c>
      <c r="C12" s="18">
        <f>(55.0/B12*100)</f>
        <v/>
      </c>
      <c r="D12" s="19" t="n">
        <v>6839</v>
      </c>
      <c r="E12" s="18" t="n">
        <v>457.56892574</v>
      </c>
      <c r="F12" s="20" t="n">
        <v>10.53884608</v>
      </c>
      <c r="G12" s="18" t="n">
        <v>478.31413105</v>
      </c>
      <c r="H12" s="20" t="n">
        <v>5.22992627</v>
      </c>
      <c r="I12" s="18" t="n">
        <v>488.19314518</v>
      </c>
      <c r="J12" s="20" t="n">
        <v>4.08163539</v>
      </c>
      <c r="K12" s="18" t="n">
        <v>491.59845255</v>
      </c>
      <c r="L12" s="20" t="n">
        <v>2.58035463</v>
      </c>
      <c r="M12" s="18" t="s">
        <v>481</v>
      </c>
      <c r="N12" s="20" t="s">
        <v>481</v>
      </c>
      <c r="O12" s="18" t="s">
        <v>481</v>
      </c>
      <c r="P12" s="20" t="s">
        <v>481</v>
      </c>
      <c r="Q12" s="18" t="s">
        <v>481</v>
      </c>
      <c r="R12" s="20" t="s">
        <v>481</v>
      </c>
      <c r="S12" s="18" t="s">
        <v>481</v>
      </c>
      <c r="T12" s="20" t="s">
        <v>481</v>
      </c>
      <c r="U12" s="18" t="n">
        <v>379.7703194</v>
      </c>
      <c r="V12" s="20" t="n">
        <v>16.71033972</v>
      </c>
    </row>
    <row r="13" spans="1:22">
      <c r="A13" s="15" t="s">
        <v>488</v>
      </c>
      <c r="B13" s="17" t="n">
        <v>7161</v>
      </c>
      <c r="C13" s="18">
        <f>(99.0/B13*100)</f>
        <v/>
      </c>
      <c r="D13" s="19" t="n">
        <v>7062</v>
      </c>
      <c r="E13" s="18" t="n">
        <v>419.91017534</v>
      </c>
      <c r="F13" s="20" t="n">
        <v>26.7777317</v>
      </c>
      <c r="G13" s="18" t="n">
        <v>497.20598802</v>
      </c>
      <c r="H13" s="20" t="n">
        <v>13.7148611</v>
      </c>
      <c r="I13" s="18" t="n">
        <v>505.79085602</v>
      </c>
      <c r="J13" s="20" t="n">
        <v>6.60585889</v>
      </c>
      <c r="K13" s="18" t="n">
        <v>500.59567703</v>
      </c>
      <c r="L13" s="20" t="n">
        <v>2.57204529</v>
      </c>
      <c r="M13" s="18" t="s">
        <v>481</v>
      </c>
      <c r="N13" s="20" t="s">
        <v>481</v>
      </c>
      <c r="O13" s="18" t="s">
        <v>481</v>
      </c>
      <c r="P13" s="20" t="s">
        <v>481</v>
      </c>
      <c r="Q13" s="18" t="s">
        <v>481</v>
      </c>
      <c r="R13" s="20" t="s">
        <v>481</v>
      </c>
      <c r="S13" s="18" t="s">
        <v>481</v>
      </c>
      <c r="T13" s="20" t="s">
        <v>481</v>
      </c>
      <c r="U13" s="18" t="n">
        <v>450.58539605</v>
      </c>
      <c r="V13" s="20" t="n">
        <v>14.77969052</v>
      </c>
    </row>
    <row r="14" spans="1:22">
      <c r="A14" s="15" t="s">
        <v>489</v>
      </c>
      <c r="B14" s="17" t="n">
        <v>5587</v>
      </c>
      <c r="C14" s="18">
        <f>(74.0/B14*100)</f>
        <v/>
      </c>
      <c r="D14" s="19" t="n">
        <v>5513</v>
      </c>
      <c r="E14" s="18" t="n">
        <v>495.28914601</v>
      </c>
      <c r="F14" s="20" t="n">
        <v>14.25984696</v>
      </c>
      <c r="G14" s="18" t="n">
        <v>509.23894551</v>
      </c>
      <c r="H14" s="20" t="n">
        <v>5.80000994</v>
      </c>
      <c r="I14" s="18" t="n">
        <v>524.33087706</v>
      </c>
      <c r="J14" s="20" t="n">
        <v>4.36778495</v>
      </c>
      <c r="K14" s="18" t="n">
        <v>520.54682126</v>
      </c>
      <c r="L14" s="20" t="n">
        <v>2.27347623</v>
      </c>
      <c r="M14" s="18" t="s">
        <v>481</v>
      </c>
      <c r="N14" s="20" t="s">
        <v>481</v>
      </c>
      <c r="O14" s="18" t="s">
        <v>481</v>
      </c>
      <c r="P14" s="20" t="s">
        <v>481</v>
      </c>
      <c r="Q14" s="18" t="s">
        <v>481</v>
      </c>
      <c r="R14" s="20" t="s">
        <v>481</v>
      </c>
      <c r="S14" s="18" t="s">
        <v>481</v>
      </c>
      <c r="T14" s="20" t="s">
        <v>481</v>
      </c>
      <c r="U14" s="18" t="n">
        <v>500.28115857</v>
      </c>
      <c r="V14" s="20" t="n">
        <v>13.04196338</v>
      </c>
    </row>
    <row r="15" spans="1:22">
      <c r="A15" s="15" t="s">
        <v>490</v>
      </c>
      <c r="B15" s="17" t="n">
        <v>5882</v>
      </c>
      <c r="C15" s="18">
        <f>(52.0/B15*100)</f>
        <v/>
      </c>
      <c r="D15" s="19" t="n">
        <v>5830</v>
      </c>
      <c r="E15" s="18" t="n">
        <v>435.99693317</v>
      </c>
      <c r="F15" s="20" t="n">
        <v>32.65240749</v>
      </c>
      <c r="G15" s="18" t="n">
        <v>493.19047792</v>
      </c>
      <c r="H15" s="20" t="n">
        <v>8.85315014</v>
      </c>
      <c r="I15" s="18" t="n">
        <v>524.00474089</v>
      </c>
      <c r="J15" s="20" t="n">
        <v>5.66311392</v>
      </c>
      <c r="K15" s="18" t="n">
        <v>529.11616874</v>
      </c>
      <c r="L15" s="20" t="n">
        <v>2.50822787</v>
      </c>
      <c r="M15" s="18" t="s">
        <v>481</v>
      </c>
      <c r="N15" s="20" t="s">
        <v>481</v>
      </c>
      <c r="O15" s="18" t="s">
        <v>481</v>
      </c>
      <c r="P15" s="20" t="s">
        <v>481</v>
      </c>
      <c r="Q15" s="18" t="s">
        <v>481</v>
      </c>
      <c r="R15" s="20" t="s">
        <v>481</v>
      </c>
      <c r="S15" s="18" t="s">
        <v>481</v>
      </c>
      <c r="T15" s="20" t="s">
        <v>481</v>
      </c>
      <c r="U15" s="18" t="n">
        <v>439.82658121</v>
      </c>
      <c r="V15" s="20" t="n">
        <v>21.48470254</v>
      </c>
    </row>
    <row r="16" spans="1:22">
      <c r="A16" s="15" t="s">
        <v>491</v>
      </c>
      <c r="B16" s="17" t="n">
        <v>6108</v>
      </c>
      <c r="C16" s="18">
        <f>(98.0/B16*100)</f>
        <v/>
      </c>
      <c r="D16" s="19" t="n">
        <v>6010</v>
      </c>
      <c r="E16" s="18" t="n">
        <v>434.36542538</v>
      </c>
      <c r="F16" s="20" t="n">
        <v>12.46068458</v>
      </c>
      <c r="G16" s="18" t="n">
        <v>474.47552979</v>
      </c>
      <c r="H16" s="20" t="n">
        <v>5.78267773</v>
      </c>
      <c r="I16" s="18" t="n">
        <v>506.17860044</v>
      </c>
      <c r="J16" s="20" t="n">
        <v>5.17177089</v>
      </c>
      <c r="K16" s="18" t="n">
        <v>507.91991485</v>
      </c>
      <c r="L16" s="20" t="n">
        <v>2.36388723</v>
      </c>
      <c r="M16" s="18" t="s">
        <v>481</v>
      </c>
      <c r="N16" s="20" t="s">
        <v>481</v>
      </c>
      <c r="O16" s="18" t="s">
        <v>481</v>
      </c>
      <c r="P16" s="20" t="s">
        <v>481</v>
      </c>
      <c r="Q16" s="18" t="s">
        <v>481</v>
      </c>
      <c r="R16" s="20" t="s">
        <v>481</v>
      </c>
      <c r="S16" s="18" t="s">
        <v>481</v>
      </c>
      <c r="T16" s="20" t="s">
        <v>481</v>
      </c>
      <c r="U16" s="18" t="n">
        <v>403.52629615</v>
      </c>
      <c r="V16" s="20" t="n">
        <v>19.52517757</v>
      </c>
    </row>
    <row r="17" spans="1:22">
      <c r="A17" s="15" t="s">
        <v>492</v>
      </c>
      <c r="B17" s="17" t="n">
        <v>6504</v>
      </c>
      <c r="C17" s="18">
        <f>(658.0/B17*100)</f>
        <v/>
      </c>
      <c r="D17" s="19" t="n">
        <v>5846</v>
      </c>
      <c r="E17" s="18" t="n">
        <v>457.56576899</v>
      </c>
      <c r="F17" s="20" t="n">
        <v>21.87300104</v>
      </c>
      <c r="G17" s="18" t="n">
        <v>474.16004791</v>
      </c>
      <c r="H17" s="20" t="n">
        <v>7.36732951</v>
      </c>
      <c r="I17" s="18" t="n">
        <v>515.82452943</v>
      </c>
      <c r="J17" s="20" t="n">
        <v>4.7650851</v>
      </c>
      <c r="K17" s="18" t="n">
        <v>519.41782095</v>
      </c>
      <c r="L17" s="20" t="n">
        <v>3.119061</v>
      </c>
      <c r="M17" s="18" t="s">
        <v>481</v>
      </c>
      <c r="N17" s="20" t="s">
        <v>481</v>
      </c>
      <c r="O17" s="18" t="s">
        <v>481</v>
      </c>
      <c r="P17" s="20" t="s">
        <v>481</v>
      </c>
      <c r="Q17" s="18" t="s">
        <v>481</v>
      </c>
      <c r="R17" s="20" t="s">
        <v>481</v>
      </c>
      <c r="S17" s="18" t="s">
        <v>481</v>
      </c>
      <c r="T17" s="20" t="s">
        <v>481</v>
      </c>
      <c r="U17" s="18" t="n">
        <v>466.54565835</v>
      </c>
      <c r="V17" s="20" t="n">
        <v>14.23574403</v>
      </c>
    </row>
    <row r="18" spans="1:22">
      <c r="A18" s="15" t="s">
        <v>493</v>
      </c>
      <c r="B18" s="17" t="n">
        <v>5532</v>
      </c>
      <c r="C18" s="18">
        <f>(28.0/B18*100)</f>
        <v/>
      </c>
      <c r="D18" s="19" t="n">
        <v>5504</v>
      </c>
      <c r="E18" s="18" t="n">
        <v>426.41579664</v>
      </c>
      <c r="F18" s="20" t="n">
        <v>11.1053597</v>
      </c>
      <c r="G18" s="18" t="n">
        <v>454.52897947</v>
      </c>
      <c r="H18" s="20" t="n">
        <v>6.77497248</v>
      </c>
      <c r="I18" s="18" t="n">
        <v>479.54742971</v>
      </c>
      <c r="J18" s="20" t="n">
        <v>5.81931953</v>
      </c>
      <c r="K18" s="18" t="n">
        <v>468.65406538</v>
      </c>
      <c r="L18" s="20" t="n">
        <v>4.05247112</v>
      </c>
      <c r="M18" s="18" t="s">
        <v>481</v>
      </c>
      <c r="N18" s="20" t="s">
        <v>481</v>
      </c>
      <c r="O18" s="18" t="s">
        <v>481</v>
      </c>
      <c r="P18" s="20" t="s">
        <v>481</v>
      </c>
      <c r="Q18" s="18" t="s">
        <v>481</v>
      </c>
      <c r="R18" s="20" t="s">
        <v>481</v>
      </c>
      <c r="S18" s="18" t="s">
        <v>481</v>
      </c>
      <c r="T18" s="20" t="s">
        <v>481</v>
      </c>
      <c r="U18" s="18" t="n">
        <v>419.18637509</v>
      </c>
      <c r="V18" s="20" t="n">
        <v>20.23353796</v>
      </c>
    </row>
    <row r="19" spans="1:22">
      <c r="A19" s="15" t="s">
        <v>494</v>
      </c>
      <c r="B19" s="17" t="n">
        <v>5658</v>
      </c>
      <c r="C19" s="18">
        <f>(61.0/B19*100)</f>
        <v/>
      </c>
      <c r="D19" s="19" t="n">
        <v>5597</v>
      </c>
      <c r="E19" s="18" t="n">
        <v>454.48997953</v>
      </c>
      <c r="F19" s="20" t="n">
        <v>10.96330773</v>
      </c>
      <c r="G19" s="18" t="n">
        <v>450.18694365</v>
      </c>
      <c r="H19" s="20" t="n">
        <v>6.00882319</v>
      </c>
      <c r="I19" s="18" t="n">
        <v>481.25628442</v>
      </c>
      <c r="J19" s="20" t="n">
        <v>4.67122861</v>
      </c>
      <c r="K19" s="18" t="n">
        <v>470.05070808</v>
      </c>
      <c r="L19" s="20" t="n">
        <v>3.01268141</v>
      </c>
      <c r="M19" s="18" t="s">
        <v>481</v>
      </c>
      <c r="N19" s="20" t="s">
        <v>481</v>
      </c>
      <c r="O19" s="18" t="s">
        <v>481</v>
      </c>
      <c r="P19" s="20" t="s">
        <v>481</v>
      </c>
      <c r="Q19" s="18" t="s">
        <v>481</v>
      </c>
      <c r="R19" s="20" t="s">
        <v>481</v>
      </c>
      <c r="S19" s="18" t="s">
        <v>481</v>
      </c>
      <c r="T19" s="20" t="s">
        <v>481</v>
      </c>
      <c r="U19" s="18" t="n">
        <v>453.6583978</v>
      </c>
      <c r="V19" s="20" t="n">
        <v>16.06797197</v>
      </c>
    </row>
    <row r="20" spans="1:22">
      <c r="A20" s="15" t="s">
        <v>495</v>
      </c>
      <c r="B20" s="17" t="n">
        <v>3371</v>
      </c>
      <c r="C20" s="18">
        <f>(75.0/B20*100)</f>
        <v/>
      </c>
      <c r="D20" s="19" t="n">
        <v>3296</v>
      </c>
      <c r="E20" s="18" t="n">
        <v>450.44265766</v>
      </c>
      <c r="F20" s="20" t="n">
        <v>28.18319229</v>
      </c>
      <c r="G20" s="18" t="n">
        <v>469.43541037</v>
      </c>
      <c r="H20" s="20" t="n">
        <v>11.56811656</v>
      </c>
      <c r="I20" s="18" t="n">
        <v>488.88028978</v>
      </c>
      <c r="J20" s="20" t="n">
        <v>6.27126067</v>
      </c>
      <c r="K20" s="18" t="n">
        <v>482.52647062</v>
      </c>
      <c r="L20" s="20" t="n">
        <v>2.15030899</v>
      </c>
      <c r="M20" s="18" t="s">
        <v>481</v>
      </c>
      <c r="N20" s="20" t="s">
        <v>481</v>
      </c>
      <c r="O20" s="18" t="s">
        <v>481</v>
      </c>
      <c r="P20" s="20" t="s">
        <v>481</v>
      </c>
      <c r="Q20" s="18" t="s">
        <v>481</v>
      </c>
      <c r="R20" s="20" t="s">
        <v>481</v>
      </c>
      <c r="S20" s="18" t="s">
        <v>481</v>
      </c>
      <c r="T20" s="20" t="s">
        <v>481</v>
      </c>
      <c r="U20" s="18" t="n">
        <v>419.76690402</v>
      </c>
      <c r="V20" s="20" t="n">
        <v>16.13994585</v>
      </c>
    </row>
    <row r="21" spans="1:22">
      <c r="A21" s="15" t="s">
        <v>496</v>
      </c>
      <c r="B21" s="17" t="n">
        <v>5741</v>
      </c>
      <c r="C21" s="18">
        <f>(44.0/B21*100)</f>
        <v/>
      </c>
      <c r="D21" s="19" t="n">
        <v>5697</v>
      </c>
      <c r="E21" s="18" t="n">
        <v>450.76973076</v>
      </c>
      <c r="F21" s="20" t="n">
        <v>22.24897143</v>
      </c>
      <c r="G21" s="18" t="n">
        <v>492.59452515</v>
      </c>
      <c r="H21" s="20" t="n">
        <v>10.61317514</v>
      </c>
      <c r="I21" s="18" t="n">
        <v>522.92816076</v>
      </c>
      <c r="J21" s="20" t="n">
        <v>4.21839621</v>
      </c>
      <c r="K21" s="18" t="n">
        <v>522.7802119200001</v>
      </c>
      <c r="L21" s="20" t="n">
        <v>2.47686012</v>
      </c>
      <c r="M21" s="18" t="s">
        <v>481</v>
      </c>
      <c r="N21" s="20" t="s">
        <v>481</v>
      </c>
      <c r="O21" s="18" t="s">
        <v>481</v>
      </c>
      <c r="P21" s="20" t="s">
        <v>481</v>
      </c>
      <c r="Q21" s="18" t="s">
        <v>481</v>
      </c>
      <c r="R21" s="20" t="s">
        <v>481</v>
      </c>
      <c r="S21" s="18" t="s">
        <v>481</v>
      </c>
      <c r="T21" s="20" t="s">
        <v>481</v>
      </c>
      <c r="U21" s="18" t="n">
        <v>488.41059906</v>
      </c>
      <c r="V21" s="20" t="n">
        <v>11.28091118</v>
      </c>
    </row>
    <row r="22" spans="1:22">
      <c r="A22" s="15" t="s">
        <v>497</v>
      </c>
      <c r="B22" s="17" t="n">
        <v>6598</v>
      </c>
      <c r="C22" s="18">
        <f>(32.0/B22*100)</f>
        <v/>
      </c>
      <c r="D22" s="19" t="n">
        <v>6566</v>
      </c>
      <c r="E22" s="18" t="n">
        <v>385.23704618</v>
      </c>
      <c r="F22" s="20" t="n">
        <v>30.99533338</v>
      </c>
      <c r="G22" s="18" t="n">
        <v>412.39622958</v>
      </c>
      <c r="H22" s="20" t="n">
        <v>13.97969731</v>
      </c>
      <c r="I22" s="18" t="n">
        <v>469.55932495</v>
      </c>
      <c r="J22" s="20" t="n">
        <v>12.50018085</v>
      </c>
      <c r="K22" s="18" t="n">
        <v>487.79714615</v>
      </c>
      <c r="L22" s="20" t="n">
        <v>3.49131411</v>
      </c>
      <c r="M22" s="18" t="s">
        <v>481</v>
      </c>
      <c r="N22" s="20" t="s">
        <v>481</v>
      </c>
      <c r="O22" s="18" t="s">
        <v>481</v>
      </c>
      <c r="P22" s="20" t="s">
        <v>481</v>
      </c>
      <c r="Q22" s="18" t="n">
        <v>481.75555063</v>
      </c>
      <c r="R22" s="20" t="n">
        <v>8.711038220000001</v>
      </c>
      <c r="S22" s="18" t="s">
        <v>481</v>
      </c>
      <c r="T22" s="20" t="s">
        <v>481</v>
      </c>
      <c r="U22" s="18" t="n">
        <v>380.24697177</v>
      </c>
      <c r="V22" s="20" t="n">
        <v>17.14704205</v>
      </c>
    </row>
    <row r="23" spans="1:22">
      <c r="A23" s="15" t="s">
        <v>498</v>
      </c>
      <c r="B23" s="17" t="n">
        <v>11583</v>
      </c>
      <c r="C23" s="18">
        <f>(211.0/B23*100)</f>
        <v/>
      </c>
      <c r="D23" s="19" t="n">
        <v>11372</v>
      </c>
      <c r="E23" s="18" t="n">
        <v>426.32728985</v>
      </c>
      <c r="F23" s="20" t="n">
        <v>18.64986952</v>
      </c>
      <c r="G23" s="18" t="n">
        <v>450.11208789</v>
      </c>
      <c r="H23" s="20" t="n">
        <v>8.15754699</v>
      </c>
      <c r="I23" s="18" t="n">
        <v>486.86047413</v>
      </c>
      <c r="J23" s="20" t="n">
        <v>5.65758431</v>
      </c>
      <c r="K23" s="18" t="n">
        <v>488.90106446</v>
      </c>
      <c r="L23" s="20" t="n">
        <v>2.61564303</v>
      </c>
      <c r="M23" s="18" t="s">
        <v>481</v>
      </c>
      <c r="N23" s="20" t="s">
        <v>481</v>
      </c>
      <c r="O23" s="18" t="s">
        <v>481</v>
      </c>
      <c r="P23" s="20" t="s">
        <v>481</v>
      </c>
      <c r="Q23" s="18" t="s">
        <v>481</v>
      </c>
      <c r="R23" s="20" t="s">
        <v>481</v>
      </c>
      <c r="S23" s="18" t="s">
        <v>481</v>
      </c>
      <c r="T23" s="20" t="s">
        <v>481</v>
      </c>
      <c r="U23" s="18" t="n">
        <v>444.18051262</v>
      </c>
      <c r="V23" s="20" t="n">
        <v>20.24375241</v>
      </c>
    </row>
    <row r="24" spans="1:22">
      <c r="A24" s="15" t="s">
        <v>499</v>
      </c>
      <c r="B24" s="17" t="n">
        <v>6647</v>
      </c>
      <c r="C24" s="18">
        <f>(7.0/B24*100)</f>
        <v/>
      </c>
      <c r="D24" s="19" t="n">
        <v>6640</v>
      </c>
      <c r="E24" s="18" t="n">
        <v>451.53554132</v>
      </c>
      <c r="F24" s="20" t="n">
        <v>22.9106322</v>
      </c>
      <c r="G24" s="18" t="n">
        <v>478.83110435</v>
      </c>
      <c r="H24" s="20" t="n">
        <v>8.323082149999999</v>
      </c>
      <c r="I24" s="18" t="n">
        <v>513.78461982</v>
      </c>
      <c r="J24" s="20" t="n">
        <v>6.09306845</v>
      </c>
      <c r="K24" s="18" t="n">
        <v>518.81296514</v>
      </c>
      <c r="L24" s="20" t="n">
        <v>3.09613992</v>
      </c>
      <c r="M24" s="18" t="s">
        <v>481</v>
      </c>
      <c r="N24" s="20" t="s">
        <v>481</v>
      </c>
      <c r="O24" s="18" t="s">
        <v>481</v>
      </c>
      <c r="P24" s="20" t="s">
        <v>481</v>
      </c>
      <c r="Q24" s="18" t="s">
        <v>481</v>
      </c>
      <c r="R24" s="20" t="s">
        <v>481</v>
      </c>
      <c r="S24" s="18" t="s">
        <v>481</v>
      </c>
      <c r="T24" s="20" t="s">
        <v>481</v>
      </c>
      <c r="U24" s="18" t="n">
        <v>481.47120995</v>
      </c>
      <c r="V24" s="20" t="n">
        <v>10.91836173</v>
      </c>
    </row>
    <row r="25" spans="1:22">
      <c r="A25" s="15" t="s">
        <v>500</v>
      </c>
      <c r="B25" s="17" t="n">
        <v>5581</v>
      </c>
      <c r="C25" s="18">
        <f>(24.0/B25*100)</f>
        <v/>
      </c>
      <c r="D25" s="19" t="n">
        <v>5557</v>
      </c>
      <c r="E25" s="18" t="n">
        <v>499.94650185</v>
      </c>
      <c r="F25" s="20" t="n">
        <v>26.11585221</v>
      </c>
      <c r="G25" s="18" t="n">
        <v>469.82797618</v>
      </c>
      <c r="H25" s="20" t="n">
        <v>8.221727230000001</v>
      </c>
      <c r="I25" s="18" t="n">
        <v>517.83195715</v>
      </c>
      <c r="J25" s="20" t="n">
        <v>7.36291122</v>
      </c>
      <c r="K25" s="18" t="n">
        <v>521.11871637</v>
      </c>
      <c r="L25" s="20" t="n">
        <v>3.37152254</v>
      </c>
      <c r="M25" s="18" t="s">
        <v>481</v>
      </c>
      <c r="N25" s="20" t="s">
        <v>481</v>
      </c>
      <c r="O25" s="18" t="s">
        <v>481</v>
      </c>
      <c r="P25" s="20" t="s">
        <v>481</v>
      </c>
      <c r="Q25" s="18" t="s">
        <v>481</v>
      </c>
      <c r="R25" s="20" t="s">
        <v>481</v>
      </c>
      <c r="S25" s="18" t="s">
        <v>481</v>
      </c>
      <c r="T25" s="20" t="s">
        <v>481</v>
      </c>
      <c r="U25" s="18" t="n">
        <v>498.41057544</v>
      </c>
      <c r="V25" s="20" t="n">
        <v>19.66234988</v>
      </c>
    </row>
    <row r="26" spans="1:22">
      <c r="A26" s="15" t="s">
        <v>501</v>
      </c>
      <c r="B26" s="17" t="n">
        <v>4869</v>
      </c>
      <c r="C26" s="18">
        <f>(32.0/B26*100)</f>
        <v/>
      </c>
      <c r="D26" s="19" t="n">
        <v>4837</v>
      </c>
      <c r="E26" s="18" t="n">
        <v>441.07361221</v>
      </c>
      <c r="F26" s="20" t="n">
        <v>11.55442121</v>
      </c>
      <c r="G26" s="18" t="n">
        <v>462.77686682</v>
      </c>
      <c r="H26" s="20" t="n">
        <v>5.45433772</v>
      </c>
      <c r="I26" s="18" t="n">
        <v>493.47296041</v>
      </c>
      <c r="J26" s="20" t="n">
        <v>3.70871801</v>
      </c>
      <c r="K26" s="18" t="n">
        <v>492.80798741</v>
      </c>
      <c r="L26" s="20" t="n">
        <v>1.88162688</v>
      </c>
      <c r="M26" s="18" t="s">
        <v>481</v>
      </c>
      <c r="N26" s="20" t="s">
        <v>481</v>
      </c>
      <c r="O26" s="18" t="s">
        <v>481</v>
      </c>
      <c r="P26" s="20" t="s">
        <v>481</v>
      </c>
      <c r="Q26" s="18" t="s">
        <v>481</v>
      </c>
      <c r="R26" s="20" t="s">
        <v>481</v>
      </c>
      <c r="S26" s="18" t="s">
        <v>481</v>
      </c>
      <c r="T26" s="20" t="s">
        <v>481</v>
      </c>
      <c r="U26" s="18" t="n">
        <v>467.08625474</v>
      </c>
      <c r="V26" s="20" t="n">
        <v>14.2539618</v>
      </c>
    </row>
    <row r="27" spans="1:22">
      <c r="A27" s="15" t="s">
        <v>502</v>
      </c>
      <c r="B27" s="17" t="n">
        <v>5299</v>
      </c>
      <c r="C27" s="18">
        <f>(17.0/B27*100)</f>
        <v/>
      </c>
      <c r="D27" s="19" t="n">
        <v>5282</v>
      </c>
      <c r="E27" s="18" t="n">
        <v>454.87963972</v>
      </c>
      <c r="F27" s="20" t="n">
        <v>10.64338934</v>
      </c>
      <c r="G27" s="18" t="n">
        <v>463.31350586</v>
      </c>
      <c r="H27" s="20" t="n">
        <v>6.24522531</v>
      </c>
      <c r="I27" s="18" t="n">
        <v>475.20786014</v>
      </c>
      <c r="J27" s="20" t="n">
        <v>4.28758912</v>
      </c>
      <c r="K27" s="18" t="n">
        <v>485.930762</v>
      </c>
      <c r="L27" s="20" t="n">
        <v>1.89162206</v>
      </c>
      <c r="M27" s="18" t="s">
        <v>481</v>
      </c>
      <c r="N27" s="20" t="s">
        <v>481</v>
      </c>
      <c r="O27" s="18" t="s">
        <v>481</v>
      </c>
      <c r="P27" s="20" t="s">
        <v>481</v>
      </c>
      <c r="Q27" s="18" t="s">
        <v>481</v>
      </c>
      <c r="R27" s="20" t="s">
        <v>481</v>
      </c>
      <c r="S27" s="18" t="s">
        <v>481</v>
      </c>
      <c r="T27" s="20" t="s">
        <v>481</v>
      </c>
      <c r="U27" s="18" t="n">
        <v>443.39991121</v>
      </c>
      <c r="V27" s="20" t="n">
        <v>15.23902468</v>
      </c>
    </row>
    <row r="28" spans="1:22">
      <c r="A28" s="15" t="s">
        <v>503</v>
      </c>
      <c r="B28" s="17" t="n">
        <v>7568</v>
      </c>
      <c r="C28" s="18">
        <f>(51.0/B28*100)</f>
        <v/>
      </c>
      <c r="D28" s="19" t="n">
        <v>7517</v>
      </c>
      <c r="E28" s="18" t="n">
        <v>384.69836524</v>
      </c>
      <c r="F28" s="20" t="n">
        <v>4.11442388</v>
      </c>
      <c r="G28" s="18" t="n">
        <v>411.02760689</v>
      </c>
      <c r="H28" s="20" t="n">
        <v>3.41098231</v>
      </c>
      <c r="I28" s="18" t="n">
        <v>427.7766588</v>
      </c>
      <c r="J28" s="20" t="n">
        <v>3.33290106</v>
      </c>
      <c r="K28" s="18" t="n">
        <v>441.58831609</v>
      </c>
      <c r="L28" s="20" t="n">
        <v>3.42599099</v>
      </c>
      <c r="M28" s="18" t="s">
        <v>481</v>
      </c>
      <c r="N28" s="20" t="s">
        <v>481</v>
      </c>
      <c r="O28" s="18" t="s">
        <v>481</v>
      </c>
      <c r="P28" s="20" t="s">
        <v>481</v>
      </c>
      <c r="Q28" s="18" t="s">
        <v>481</v>
      </c>
      <c r="R28" s="20" t="s">
        <v>481</v>
      </c>
      <c r="S28" s="18" t="s">
        <v>481</v>
      </c>
      <c r="T28" s="20" t="s">
        <v>481</v>
      </c>
      <c r="U28" s="18" t="n">
        <v>383.05408552</v>
      </c>
      <c r="V28" s="20" t="n">
        <v>11.1550213</v>
      </c>
    </row>
    <row r="29" spans="1:22">
      <c r="A29" s="15" t="s">
        <v>504</v>
      </c>
      <c r="B29" s="17" t="n">
        <v>5385</v>
      </c>
      <c r="C29" s="18">
        <f>(30.0/B29*100)</f>
        <v/>
      </c>
      <c r="D29" s="19" t="n">
        <v>5355</v>
      </c>
      <c r="E29" s="18" t="n">
        <v>450.32822176</v>
      </c>
      <c r="F29" s="20" t="n">
        <v>44.64386978</v>
      </c>
      <c r="G29" s="18" t="n">
        <v>464.31260128</v>
      </c>
      <c r="H29" s="20" t="n">
        <v>16.11763977</v>
      </c>
      <c r="I29" s="18" t="n">
        <v>509.91156492</v>
      </c>
      <c r="J29" s="20" t="n">
        <v>7.08824826</v>
      </c>
      <c r="K29" s="18" t="n">
        <v>504.10892295</v>
      </c>
      <c r="L29" s="20" t="n">
        <v>2.39434598</v>
      </c>
      <c r="M29" s="18" t="s">
        <v>481</v>
      </c>
      <c r="N29" s="20" t="s">
        <v>481</v>
      </c>
      <c r="O29" s="18" t="s">
        <v>481</v>
      </c>
      <c r="P29" s="20" t="s">
        <v>481</v>
      </c>
      <c r="Q29" s="18" t="s">
        <v>481</v>
      </c>
      <c r="R29" s="20" t="s">
        <v>481</v>
      </c>
      <c r="S29" s="18" t="s">
        <v>481</v>
      </c>
      <c r="T29" s="20" t="s">
        <v>481</v>
      </c>
      <c r="U29" s="18" t="n">
        <v>440.93203726</v>
      </c>
      <c r="V29" s="20" t="n">
        <v>21.75215369</v>
      </c>
    </row>
    <row r="30" spans="1:22">
      <c r="A30" s="15" t="s">
        <v>505</v>
      </c>
      <c r="B30" s="17" t="n">
        <v>4520</v>
      </c>
      <c r="C30" s="18">
        <f>(97.0/B30*100)</f>
        <v/>
      </c>
      <c r="D30" s="19" t="n">
        <v>4423</v>
      </c>
      <c r="E30" s="18" t="n">
        <v>450.40209082</v>
      </c>
      <c r="F30" s="20" t="n">
        <v>19.99093948</v>
      </c>
      <c r="G30" s="18" t="n">
        <v>466.26586137</v>
      </c>
      <c r="H30" s="20" t="n">
        <v>9.433070519999999</v>
      </c>
      <c r="I30" s="18" t="n">
        <v>528.97315541</v>
      </c>
      <c r="J30" s="20" t="n">
        <v>5.69895177</v>
      </c>
      <c r="K30" s="18" t="n">
        <v>512.69592787</v>
      </c>
      <c r="L30" s="20" t="n">
        <v>2.61654605</v>
      </c>
      <c r="M30" s="18" t="s">
        <v>481</v>
      </c>
      <c r="N30" s="20" t="s">
        <v>481</v>
      </c>
      <c r="O30" s="18" t="s">
        <v>481</v>
      </c>
      <c r="P30" s="20" t="s">
        <v>481</v>
      </c>
      <c r="Q30" s="18" t="s">
        <v>481</v>
      </c>
      <c r="R30" s="20" t="s">
        <v>481</v>
      </c>
      <c r="S30" s="18" t="s">
        <v>481</v>
      </c>
      <c r="T30" s="20" t="s">
        <v>481</v>
      </c>
      <c r="U30" s="18" t="n">
        <v>453.05824911</v>
      </c>
      <c r="V30" s="20" t="n">
        <v>12.80022004</v>
      </c>
    </row>
    <row r="31" spans="1:22">
      <c r="A31" s="15" t="s">
        <v>506</v>
      </c>
      <c r="B31" s="17" t="n">
        <v>5456</v>
      </c>
      <c r="C31" s="18">
        <f>(125.0/B31*100)</f>
        <v/>
      </c>
      <c r="D31" s="19" t="n">
        <v>5331</v>
      </c>
      <c r="E31" s="18" t="n">
        <v>418.0365275</v>
      </c>
      <c r="F31" s="20" t="n">
        <v>27.86175453</v>
      </c>
      <c r="G31" s="18" t="n">
        <v>465.42152493</v>
      </c>
      <c r="H31" s="20" t="n">
        <v>16.50724521</v>
      </c>
      <c r="I31" s="18" t="n">
        <v>496.96128795</v>
      </c>
      <c r="J31" s="20" t="n">
        <v>7.70263101</v>
      </c>
      <c r="K31" s="18" t="n">
        <v>517.81013506</v>
      </c>
      <c r="L31" s="20" t="n">
        <v>2.45927073</v>
      </c>
      <c r="M31" s="18" t="s">
        <v>481</v>
      </c>
      <c r="N31" s="20" t="s">
        <v>481</v>
      </c>
      <c r="O31" s="18" t="s">
        <v>481</v>
      </c>
      <c r="P31" s="20" t="s">
        <v>481</v>
      </c>
      <c r="Q31" s="18" t="s">
        <v>481</v>
      </c>
      <c r="R31" s="20" t="s">
        <v>481</v>
      </c>
      <c r="S31" s="18" t="s">
        <v>481</v>
      </c>
      <c r="T31" s="20" t="s">
        <v>481</v>
      </c>
      <c r="U31" s="18" t="n">
        <v>450.44466353</v>
      </c>
      <c r="V31" s="20" t="n">
        <v>13.8806148</v>
      </c>
    </row>
    <row r="32" spans="1:22">
      <c r="A32" s="15" t="s">
        <v>507</v>
      </c>
      <c r="B32" s="17" t="n">
        <v>4478</v>
      </c>
      <c r="C32" s="18">
        <f>(5.0/B32*100)</f>
        <v/>
      </c>
      <c r="D32" s="19" t="n">
        <v>4473</v>
      </c>
      <c r="E32" s="18" t="n">
        <v>488.48126241</v>
      </c>
      <c r="F32" s="20" t="n">
        <v>9.6936321</v>
      </c>
      <c r="G32" s="18" t="n">
        <v>481.7142972</v>
      </c>
      <c r="H32" s="20" t="n">
        <v>5.28177661</v>
      </c>
      <c r="I32" s="18" t="n">
        <v>503.57201879</v>
      </c>
      <c r="J32" s="20" t="n">
        <v>3.74086546</v>
      </c>
      <c r="K32" s="18" t="n">
        <v>512.63168352</v>
      </c>
      <c r="L32" s="20" t="n">
        <v>2.61139546</v>
      </c>
      <c r="M32" s="18" t="s">
        <v>481</v>
      </c>
      <c r="N32" s="20" t="s">
        <v>481</v>
      </c>
      <c r="O32" s="18" t="s">
        <v>481</v>
      </c>
      <c r="P32" s="20" t="s">
        <v>481</v>
      </c>
      <c r="Q32" s="18" t="s">
        <v>481</v>
      </c>
      <c r="R32" s="20" t="s">
        <v>481</v>
      </c>
      <c r="S32" s="18" t="s">
        <v>481</v>
      </c>
      <c r="T32" s="20" t="s">
        <v>481</v>
      </c>
      <c r="U32" s="18" t="n">
        <v>434.94557714</v>
      </c>
      <c r="V32" s="20" t="n">
        <v>19.33057706</v>
      </c>
    </row>
    <row r="33" spans="1:22">
      <c r="A33" s="15" t="s">
        <v>508</v>
      </c>
      <c r="B33" s="17" t="n">
        <v>7325</v>
      </c>
      <c r="C33" s="18">
        <f>(74.0/B33*100)</f>
        <v/>
      </c>
      <c r="D33" s="19" t="n">
        <v>7251</v>
      </c>
      <c r="E33" s="18" t="n">
        <v>438.79570299</v>
      </c>
      <c r="F33" s="20" t="n">
        <v>10.28832472</v>
      </c>
      <c r="G33" s="18" t="n">
        <v>477.49945835</v>
      </c>
      <c r="H33" s="20" t="n">
        <v>5.87364496</v>
      </c>
      <c r="I33" s="18" t="n">
        <v>503.42947959</v>
      </c>
      <c r="J33" s="20" t="n">
        <v>3.84805895</v>
      </c>
      <c r="K33" s="18" t="n">
        <v>502.76795631</v>
      </c>
      <c r="L33" s="20" t="n">
        <v>2.66436412</v>
      </c>
      <c r="M33" s="18" t="s">
        <v>481</v>
      </c>
      <c r="N33" s="20" t="s">
        <v>481</v>
      </c>
      <c r="O33" s="18" t="s">
        <v>481</v>
      </c>
      <c r="P33" s="20" t="s">
        <v>481</v>
      </c>
      <c r="Q33" s="18" t="s">
        <v>481</v>
      </c>
      <c r="R33" s="20" t="s">
        <v>481</v>
      </c>
      <c r="S33" s="18" t="s">
        <v>481</v>
      </c>
      <c r="T33" s="20" t="s">
        <v>481</v>
      </c>
      <c r="U33" s="18" t="n">
        <v>474.43341376</v>
      </c>
      <c r="V33" s="20" t="n">
        <v>16.04671175</v>
      </c>
    </row>
    <row r="34" spans="1:22">
      <c r="A34" s="15" t="s">
        <v>509</v>
      </c>
      <c r="B34" s="17" t="n">
        <v>6350</v>
      </c>
      <c r="C34" s="18">
        <f>(65.0/B34*100)</f>
        <v/>
      </c>
      <c r="D34" s="19" t="n">
        <v>6285</v>
      </c>
      <c r="E34" s="18" t="n">
        <v>350.17362206</v>
      </c>
      <c r="F34" s="20" t="n">
        <v>12.11970878</v>
      </c>
      <c r="G34" s="18" t="n">
        <v>416.27005905</v>
      </c>
      <c r="H34" s="20" t="n">
        <v>7.75076967</v>
      </c>
      <c r="I34" s="18" t="n">
        <v>448.98623599</v>
      </c>
      <c r="J34" s="20" t="n">
        <v>5.1229571</v>
      </c>
      <c r="K34" s="18" t="n">
        <v>464.53276308</v>
      </c>
      <c r="L34" s="20" t="n">
        <v>2.85245474</v>
      </c>
      <c r="M34" s="18" t="s">
        <v>481</v>
      </c>
      <c r="N34" s="20" t="s">
        <v>481</v>
      </c>
      <c r="O34" s="18" t="s">
        <v>481</v>
      </c>
      <c r="P34" s="20" t="s">
        <v>481</v>
      </c>
      <c r="Q34" s="18" t="s">
        <v>481</v>
      </c>
      <c r="R34" s="20" t="s">
        <v>481</v>
      </c>
      <c r="S34" s="18" t="s">
        <v>481</v>
      </c>
      <c r="T34" s="20" t="s">
        <v>481</v>
      </c>
      <c r="U34" s="18" t="n">
        <v>346.46453128</v>
      </c>
      <c r="V34" s="20" t="n">
        <v>16.90694741</v>
      </c>
    </row>
    <row r="35" spans="1:22">
      <c r="A35" s="15" t="s">
        <v>510</v>
      </c>
      <c r="B35" s="17" t="n">
        <v>6406</v>
      </c>
      <c r="C35" s="18">
        <f>(36.0/B35*100)</f>
        <v/>
      </c>
      <c r="D35" s="19" t="n">
        <v>6370</v>
      </c>
      <c r="E35" s="18" t="n">
        <v>458.61274218</v>
      </c>
      <c r="F35" s="20" t="n">
        <v>18.46075258</v>
      </c>
      <c r="G35" s="18" t="n">
        <v>470.11102804</v>
      </c>
      <c r="H35" s="20" t="n">
        <v>6.82787874</v>
      </c>
      <c r="I35" s="18" t="n">
        <v>511.44634264</v>
      </c>
      <c r="J35" s="20" t="n">
        <v>5.10992328</v>
      </c>
      <c r="K35" s="18" t="n">
        <v>508.17636165</v>
      </c>
      <c r="L35" s="20" t="n">
        <v>1.66433953</v>
      </c>
      <c r="M35" s="18" t="s">
        <v>481</v>
      </c>
      <c r="N35" s="20" t="s">
        <v>481</v>
      </c>
      <c r="O35" s="18" t="s">
        <v>481</v>
      </c>
      <c r="P35" s="20" t="s">
        <v>481</v>
      </c>
      <c r="Q35" s="18" t="s">
        <v>481</v>
      </c>
      <c r="R35" s="20" t="s">
        <v>481</v>
      </c>
      <c r="S35" s="18" t="s">
        <v>481</v>
      </c>
      <c r="T35" s="20" t="s">
        <v>481</v>
      </c>
      <c r="U35" s="18" t="n">
        <v>461.13683971</v>
      </c>
      <c r="V35" s="20" t="n">
        <v>14.7716931</v>
      </c>
    </row>
    <row r="36" spans="1:22">
      <c r="A36" s="15" t="s">
        <v>511</v>
      </c>
      <c r="B36" s="17" t="n">
        <v>6736</v>
      </c>
      <c r="C36" s="18">
        <f>(26.0/B36*100)</f>
        <v/>
      </c>
      <c r="D36" s="19" t="n">
        <v>6710</v>
      </c>
      <c r="E36" s="18" t="n">
        <v>402.17434983</v>
      </c>
      <c r="F36" s="20" t="n">
        <v>16.36350185</v>
      </c>
      <c r="G36" s="18" t="n">
        <v>462.74163536</v>
      </c>
      <c r="H36" s="20" t="n">
        <v>8.94595775</v>
      </c>
      <c r="I36" s="18" t="n">
        <v>490.51662003</v>
      </c>
      <c r="J36" s="20" t="n">
        <v>4.84416071</v>
      </c>
      <c r="K36" s="18" t="n">
        <v>498.42301543</v>
      </c>
      <c r="L36" s="20" t="n">
        <v>2.3780342</v>
      </c>
      <c r="M36" s="18" t="s">
        <v>481</v>
      </c>
      <c r="N36" s="20" t="s">
        <v>481</v>
      </c>
      <c r="O36" s="18" t="s">
        <v>481</v>
      </c>
      <c r="P36" s="20" t="s">
        <v>481</v>
      </c>
      <c r="Q36" s="18" t="s">
        <v>481</v>
      </c>
      <c r="R36" s="20" t="s">
        <v>481</v>
      </c>
      <c r="S36" s="18" t="s">
        <v>481</v>
      </c>
      <c r="T36" s="20" t="s">
        <v>481</v>
      </c>
      <c r="U36" s="18" t="n">
        <v>467.96600452</v>
      </c>
      <c r="V36" s="20" t="n">
        <v>18.41932872</v>
      </c>
    </row>
    <row r="37" spans="1:22">
      <c r="A37" s="15" t="s">
        <v>512</v>
      </c>
      <c r="B37" s="17" t="n">
        <v>5458</v>
      </c>
      <c r="C37" s="18">
        <f>(62.0/B37*100)</f>
        <v/>
      </c>
      <c r="D37" s="19" t="n">
        <v>5396</v>
      </c>
      <c r="E37" s="18" t="n">
        <v>418.88499672</v>
      </c>
      <c r="F37" s="20" t="n">
        <v>18.42973681</v>
      </c>
      <c r="G37" s="18" t="n">
        <v>454.83647616</v>
      </c>
      <c r="H37" s="20" t="n">
        <v>9.3147799</v>
      </c>
      <c r="I37" s="18" t="n">
        <v>485.66080859</v>
      </c>
      <c r="J37" s="20" t="n">
        <v>7.97857219</v>
      </c>
      <c r="K37" s="18" t="n">
        <v>506.76813375</v>
      </c>
      <c r="L37" s="20" t="n">
        <v>3.27401186</v>
      </c>
      <c r="M37" s="18" t="s">
        <v>481</v>
      </c>
      <c r="N37" s="20" t="s">
        <v>481</v>
      </c>
      <c r="O37" s="18" t="s">
        <v>481</v>
      </c>
      <c r="P37" s="20" t="s">
        <v>481</v>
      </c>
      <c r="Q37" s="18" t="s">
        <v>481</v>
      </c>
      <c r="R37" s="20" t="s">
        <v>481</v>
      </c>
      <c r="S37" s="18" t="s">
        <v>481</v>
      </c>
      <c r="T37" s="20" t="s">
        <v>481</v>
      </c>
      <c r="U37" s="18" t="n">
        <v>396.74603525</v>
      </c>
      <c r="V37" s="20" t="n">
        <v>18.86292739</v>
      </c>
    </row>
    <row r="38" spans="1:22">
      <c r="A38" s="15" t="s">
        <v>513</v>
      </c>
      <c r="B38" s="17" t="n">
        <v>5860</v>
      </c>
      <c r="C38" s="18">
        <f>(16.0/B38*100)</f>
        <v/>
      </c>
      <c r="D38" s="19" t="n">
        <v>5844</v>
      </c>
      <c r="E38" s="18" t="n">
        <v>447.50716333</v>
      </c>
      <c r="F38" s="20" t="n">
        <v>20.61946939</v>
      </c>
      <c r="G38" s="18" t="n">
        <v>454.70355311</v>
      </c>
      <c r="H38" s="20" t="n">
        <v>8.98661514</v>
      </c>
      <c r="I38" s="18" t="n">
        <v>490.36354639</v>
      </c>
      <c r="J38" s="20" t="n">
        <v>5.80134854</v>
      </c>
      <c r="K38" s="18" t="n">
        <v>497.31986594</v>
      </c>
      <c r="L38" s="20" t="n">
        <v>3.02906291</v>
      </c>
      <c r="M38" s="18" t="s">
        <v>481</v>
      </c>
      <c r="N38" s="20" t="s">
        <v>481</v>
      </c>
      <c r="O38" s="18" t="s">
        <v>481</v>
      </c>
      <c r="P38" s="20" t="s">
        <v>481</v>
      </c>
      <c r="Q38" s="18" t="s">
        <v>481</v>
      </c>
      <c r="R38" s="20" t="s">
        <v>481</v>
      </c>
      <c r="S38" s="18" t="s">
        <v>481</v>
      </c>
      <c r="T38" s="20" t="s">
        <v>481</v>
      </c>
      <c r="U38" s="18" t="n">
        <v>408.69070191</v>
      </c>
      <c r="V38" s="20" t="n">
        <v>13.61637573</v>
      </c>
    </row>
    <row r="39" spans="1:22">
      <c r="A39" s="15" t="s">
        <v>514</v>
      </c>
      <c r="B39" s="17" t="n">
        <v>5895</v>
      </c>
      <c r="C39" s="18">
        <f>(30.0/B39*100)</f>
        <v/>
      </c>
      <c r="D39" s="19" t="n">
        <v>5865</v>
      </c>
      <c r="E39" s="18" t="n">
        <v>380.46172804</v>
      </c>
      <c r="F39" s="20" t="n">
        <v>5.44832451</v>
      </c>
      <c r="G39" s="18" t="n">
        <v>402.07143525</v>
      </c>
      <c r="H39" s="20" t="n">
        <v>4.30551636</v>
      </c>
      <c r="I39" s="18" t="n">
        <v>437.59758107</v>
      </c>
      <c r="J39" s="20" t="n">
        <v>5.14834449</v>
      </c>
      <c r="K39" s="18" t="n">
        <v>448.21445349</v>
      </c>
      <c r="L39" s="20" t="n">
        <v>3.9144352</v>
      </c>
      <c r="M39" s="18" t="s">
        <v>481</v>
      </c>
      <c r="N39" s="20" t="s">
        <v>481</v>
      </c>
      <c r="O39" s="18" t="s">
        <v>481</v>
      </c>
      <c r="P39" s="20" t="s">
        <v>481</v>
      </c>
      <c r="Q39" s="18" t="s">
        <v>481</v>
      </c>
      <c r="R39" s="20" t="s">
        <v>481</v>
      </c>
      <c r="S39" s="18" t="s">
        <v>481</v>
      </c>
      <c r="T39" s="20" t="s">
        <v>481</v>
      </c>
      <c r="U39" s="18" t="n">
        <v>379.38689368</v>
      </c>
      <c r="V39" s="20" t="n">
        <v>13.45914686</v>
      </c>
    </row>
    <row r="40" spans="1:22">
      <c r="A40" s="15" t="s">
        <v>515</v>
      </c>
      <c r="B40" s="17" t="n">
        <v>14157</v>
      </c>
      <c r="C40" s="18">
        <f>(266.0/B40*100)</f>
        <v/>
      </c>
      <c r="D40" s="19" t="n">
        <v>13891</v>
      </c>
      <c r="E40" s="18" t="n">
        <v>450.86525452</v>
      </c>
      <c r="F40" s="20" t="n">
        <v>21.98273608</v>
      </c>
      <c r="G40" s="18" t="n">
        <v>475.79753836</v>
      </c>
      <c r="H40" s="20" t="n">
        <v>11.77717604</v>
      </c>
      <c r="I40" s="18" t="n">
        <v>500.46609449</v>
      </c>
      <c r="J40" s="20" t="n">
        <v>5.76926421</v>
      </c>
      <c r="K40" s="18" t="n">
        <v>500.30128995</v>
      </c>
      <c r="L40" s="20" t="n">
        <v>2.85271389</v>
      </c>
      <c r="M40" s="18" t="s">
        <v>481</v>
      </c>
      <c r="N40" s="20" t="s">
        <v>481</v>
      </c>
      <c r="O40" s="18" t="s">
        <v>481</v>
      </c>
      <c r="P40" s="20" t="s">
        <v>481</v>
      </c>
      <c r="Q40" s="18" t="s">
        <v>481</v>
      </c>
      <c r="R40" s="20" t="s">
        <v>481</v>
      </c>
      <c r="S40" s="18" t="s">
        <v>481</v>
      </c>
      <c r="T40" s="20" t="s">
        <v>481</v>
      </c>
      <c r="U40" s="18" t="n">
        <v>443.15446955</v>
      </c>
      <c r="V40" s="20" t="n">
        <v>11.85405714</v>
      </c>
    </row>
    <row r="41" spans="1:22">
      <c r="A41" s="15" t="s">
        <v>516</v>
      </c>
      <c r="B41" s="17" t="n">
        <v>5712</v>
      </c>
      <c r="C41" s="18">
        <f>(40.0/B41*100)</f>
        <v/>
      </c>
      <c r="D41" s="19" t="n">
        <v>5672</v>
      </c>
      <c r="E41" s="18" t="n">
        <v>473.43650523</v>
      </c>
      <c r="F41" s="20" t="n">
        <v>15.06522845</v>
      </c>
      <c r="G41" s="18" t="n">
        <v>476.35103457</v>
      </c>
      <c r="H41" s="20" t="n">
        <v>11.77344582</v>
      </c>
      <c r="I41" s="18" t="n">
        <v>499.23710908</v>
      </c>
      <c r="J41" s="20" t="n">
        <v>6.95000537</v>
      </c>
      <c r="K41" s="18" t="n">
        <v>499.72793104</v>
      </c>
      <c r="L41" s="20" t="n">
        <v>3.16986793</v>
      </c>
      <c r="M41" s="18" t="s">
        <v>481</v>
      </c>
      <c r="N41" s="20" t="s">
        <v>481</v>
      </c>
      <c r="O41" s="18" t="s">
        <v>481</v>
      </c>
      <c r="P41" s="20" t="s">
        <v>481</v>
      </c>
      <c r="Q41" s="18" t="s">
        <v>481</v>
      </c>
      <c r="R41" s="20" t="s">
        <v>481</v>
      </c>
      <c r="S41" s="18" t="s">
        <v>481</v>
      </c>
      <c r="T41" s="20" t="s">
        <v>481</v>
      </c>
      <c r="U41" s="18" t="n">
        <v>441.04064071</v>
      </c>
      <c r="V41" s="20" t="n">
        <v>12.80673611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343.38972567</v>
      </c>
      <c r="F45" s="20" t="n">
        <v>3.17585137</v>
      </c>
      <c r="G45" s="18" t="n">
        <v>356.27509702</v>
      </c>
      <c r="H45" s="20" t="n">
        <v>3.47234014</v>
      </c>
      <c r="I45" s="18" t="n">
        <v>348.01811641</v>
      </c>
      <c r="J45" s="20" t="n">
        <v>5.31859208</v>
      </c>
      <c r="K45" s="18" t="n">
        <v>359.74389474</v>
      </c>
      <c r="L45" s="20" t="n">
        <v>5.45439706</v>
      </c>
      <c r="M45" s="18" t="s">
        <v>481</v>
      </c>
      <c r="N45" s="20" t="s">
        <v>481</v>
      </c>
      <c r="O45" s="18" t="s">
        <v>481</v>
      </c>
      <c r="P45" s="20" t="s">
        <v>481</v>
      </c>
      <c r="Q45" s="18" t="n">
        <v>335.14648975</v>
      </c>
      <c r="R45" s="20" t="n">
        <v>27.42576373</v>
      </c>
      <c r="S45" s="18" t="n">
        <v>340.82883134</v>
      </c>
      <c r="T45" s="20" t="n">
        <v>12.91589882</v>
      </c>
      <c r="U45" s="18" t="n">
        <v>334.8818547</v>
      </c>
      <c r="V45" s="20" t="n">
        <v>6.59489754</v>
      </c>
    </row>
    <row r="46" spans="1:22">
      <c r="A46" s="15" t="s">
        <v>521</v>
      </c>
      <c r="B46" s="17" t="n">
        <v>23141</v>
      </c>
      <c r="C46" s="18">
        <f>(1132.0/B46*100)</f>
        <v/>
      </c>
      <c r="D46" s="19" t="n">
        <v>22009</v>
      </c>
      <c r="E46" s="18" t="n">
        <v>350.05857122</v>
      </c>
      <c r="F46" s="20" t="n">
        <v>4.36933774</v>
      </c>
      <c r="G46" s="18" t="n">
        <v>383.85767757</v>
      </c>
      <c r="H46" s="20" t="n">
        <v>3.16623757</v>
      </c>
      <c r="I46" s="18" t="n">
        <v>417.41482781</v>
      </c>
      <c r="J46" s="20" t="n">
        <v>3.57888789</v>
      </c>
      <c r="K46" s="18" t="n">
        <v>428.36284988</v>
      </c>
      <c r="L46" s="20" t="n">
        <v>3.37926203</v>
      </c>
      <c r="M46" s="18" t="s">
        <v>481</v>
      </c>
      <c r="N46" s="20" t="s">
        <v>481</v>
      </c>
      <c r="O46" s="18" t="s">
        <v>481</v>
      </c>
      <c r="P46" s="20" t="s">
        <v>481</v>
      </c>
      <c r="Q46" s="18" t="s">
        <v>481</v>
      </c>
      <c r="R46" s="20" t="s">
        <v>481</v>
      </c>
      <c r="S46" s="18" t="s">
        <v>481</v>
      </c>
      <c r="T46" s="20" t="s">
        <v>481</v>
      </c>
      <c r="U46" s="18" t="n">
        <v>345.30312125</v>
      </c>
      <c r="V46" s="20" t="n">
        <v>6.00600669</v>
      </c>
    </row>
    <row r="47" spans="1:22">
      <c r="A47" s="15" t="s">
        <v>522</v>
      </c>
      <c r="B47" s="17" t="n">
        <v>5928</v>
      </c>
      <c r="C47" s="18">
        <f>(71.0/B47*100)</f>
        <v/>
      </c>
      <c r="D47" s="19" t="n">
        <v>5857</v>
      </c>
      <c r="E47" s="18" t="n">
        <v>356.63311025</v>
      </c>
      <c r="F47" s="20" t="n">
        <v>11.81569964</v>
      </c>
      <c r="G47" s="18" t="n">
        <v>401.66601503</v>
      </c>
      <c r="H47" s="20" t="n">
        <v>6.39364321</v>
      </c>
      <c r="I47" s="18" t="n">
        <v>446.7372149</v>
      </c>
      <c r="J47" s="20" t="n">
        <v>5.90032784</v>
      </c>
      <c r="K47" s="18" t="n">
        <v>446.63971491</v>
      </c>
      <c r="L47" s="20" t="n">
        <v>4.66812443</v>
      </c>
      <c r="M47" s="18" t="s">
        <v>481</v>
      </c>
      <c r="N47" s="20" t="s">
        <v>481</v>
      </c>
      <c r="O47" s="18" t="s">
        <v>481</v>
      </c>
      <c r="P47" s="20" t="s">
        <v>481</v>
      </c>
      <c r="Q47" s="18" t="s">
        <v>481</v>
      </c>
      <c r="R47" s="20" t="s">
        <v>481</v>
      </c>
      <c r="S47" s="18" t="s">
        <v>481</v>
      </c>
      <c r="T47" s="20" t="s">
        <v>481</v>
      </c>
      <c r="U47" s="18" t="n">
        <v>305.12402151</v>
      </c>
      <c r="V47" s="20" t="n">
        <v>12.70838686</v>
      </c>
    </row>
    <row r="48" spans="1:22">
      <c r="A48" s="15" t="s">
        <v>523</v>
      </c>
      <c r="B48" s="17" t="n">
        <v>9841</v>
      </c>
      <c r="C48" s="18">
        <f>(7.0/B48*100)</f>
        <v/>
      </c>
      <c r="D48" s="19" t="n">
        <v>9834</v>
      </c>
      <c r="E48" s="18" t="n">
        <v>400.86536733</v>
      </c>
      <c r="F48" s="20" t="n">
        <v>8.589600320000001</v>
      </c>
      <c r="G48" s="18" t="n">
        <v>424.81164634</v>
      </c>
      <c r="H48" s="20" t="n">
        <v>6.22232955</v>
      </c>
      <c r="I48" s="18" t="n">
        <v>488.97848691</v>
      </c>
      <c r="J48" s="20" t="n">
        <v>7.40206178</v>
      </c>
      <c r="K48" s="18" t="n">
        <v>518.6979904</v>
      </c>
      <c r="L48" s="20" t="n">
        <v>4.83838256</v>
      </c>
      <c r="M48" s="18" t="s">
        <v>481</v>
      </c>
      <c r="N48" s="20" t="s">
        <v>481</v>
      </c>
      <c r="O48" s="18" t="s">
        <v>481</v>
      </c>
      <c r="P48" s="20" t="s">
        <v>481</v>
      </c>
      <c r="Q48" s="18" t="s">
        <v>481</v>
      </c>
      <c r="R48" s="20" t="s">
        <v>481</v>
      </c>
      <c r="S48" s="18" t="s">
        <v>481</v>
      </c>
      <c r="T48" s="20" t="s">
        <v>481</v>
      </c>
      <c r="U48" s="18" t="n">
        <v>434.11334501</v>
      </c>
      <c r="V48" s="20" t="n">
        <v>14.83785205</v>
      </c>
    </row>
    <row r="49" spans="1:22">
      <c r="A49" s="15" t="s">
        <v>524</v>
      </c>
      <c r="B49" s="17" t="n">
        <v>6349</v>
      </c>
      <c r="C49" s="18">
        <f>(56.0/B49*100)</f>
        <v/>
      </c>
      <c r="D49" s="19" t="n">
        <v>6293</v>
      </c>
      <c r="E49" s="18" t="n">
        <v>373.11968849</v>
      </c>
      <c r="F49" s="20" t="n">
        <v>6.67460881</v>
      </c>
      <c r="G49" s="18" t="n">
        <v>401.9888338</v>
      </c>
      <c r="H49" s="20" t="n">
        <v>5.019389</v>
      </c>
      <c r="I49" s="18" t="n">
        <v>426.97577836</v>
      </c>
      <c r="J49" s="20" t="n">
        <v>4.43635496</v>
      </c>
      <c r="K49" s="18" t="n">
        <v>437.82404426</v>
      </c>
      <c r="L49" s="20" t="n">
        <v>3.57694582</v>
      </c>
      <c r="M49" s="18" t="s">
        <v>481</v>
      </c>
      <c r="N49" s="20" t="s">
        <v>481</v>
      </c>
      <c r="O49" s="18" t="s">
        <v>481</v>
      </c>
      <c r="P49" s="20" t="s">
        <v>481</v>
      </c>
      <c r="Q49" s="18" t="s">
        <v>481</v>
      </c>
      <c r="R49" s="20" t="s">
        <v>481</v>
      </c>
      <c r="S49" s="18" t="n">
        <v>316.79372364</v>
      </c>
      <c r="T49" s="20" t="n">
        <v>32.07626263</v>
      </c>
      <c r="U49" s="18" t="n">
        <v>363.76098841</v>
      </c>
      <c r="V49" s="20" t="n">
        <v>14.63956521</v>
      </c>
    </row>
    <row r="50" spans="1:22">
      <c r="A50" s="15" t="s">
        <v>525</v>
      </c>
      <c r="B50" s="17" t="n">
        <v>11795</v>
      </c>
      <c r="C50" s="18">
        <f>(218.0/B50*100)</f>
        <v/>
      </c>
      <c r="D50" s="19" t="n">
        <v>11577</v>
      </c>
      <c r="E50" s="18" t="n">
        <v>384.10948035</v>
      </c>
      <c r="F50" s="20" t="n">
        <v>4.19476309</v>
      </c>
      <c r="G50" s="18" t="n">
        <v>404.578322</v>
      </c>
      <c r="H50" s="20" t="n">
        <v>4.33555479</v>
      </c>
      <c r="I50" s="18" t="n">
        <v>438.60234591</v>
      </c>
      <c r="J50" s="20" t="n">
        <v>3.37723791</v>
      </c>
      <c r="K50" s="18" t="n">
        <v>457.81795432</v>
      </c>
      <c r="L50" s="20" t="n">
        <v>3.13244843</v>
      </c>
      <c r="M50" s="18" t="s">
        <v>481</v>
      </c>
      <c r="N50" s="20" t="s">
        <v>481</v>
      </c>
      <c r="O50" s="18" t="s">
        <v>481</v>
      </c>
      <c r="P50" s="20" t="s">
        <v>481</v>
      </c>
      <c r="Q50" s="18" t="s">
        <v>481</v>
      </c>
      <c r="R50" s="20" t="s">
        <v>481</v>
      </c>
      <c r="S50" s="18" t="s">
        <v>481</v>
      </c>
      <c r="T50" s="20" t="s">
        <v>481</v>
      </c>
      <c r="U50" s="18" t="n">
        <v>349.98451136</v>
      </c>
      <c r="V50" s="20" t="n">
        <v>14.11554685</v>
      </c>
    </row>
    <row r="51" spans="1:22">
      <c r="A51" s="15" t="s">
        <v>526</v>
      </c>
      <c r="B51" s="17" t="n">
        <v>6866</v>
      </c>
      <c r="C51" s="18">
        <f>(116.0/B51*100)</f>
        <v/>
      </c>
      <c r="D51" s="19" t="n">
        <v>6750</v>
      </c>
      <c r="E51" s="18" t="n">
        <v>367.87577179</v>
      </c>
      <c r="F51" s="20" t="n">
        <v>6.23101482</v>
      </c>
      <c r="G51" s="18" t="n">
        <v>386.84582289</v>
      </c>
      <c r="H51" s="20" t="n">
        <v>5.11310718</v>
      </c>
      <c r="I51" s="18" t="n">
        <v>419.59078309</v>
      </c>
      <c r="J51" s="20" t="n">
        <v>3.64143486</v>
      </c>
      <c r="K51" s="18" t="n">
        <v>438.56753548</v>
      </c>
      <c r="L51" s="20" t="n">
        <v>2.83585844</v>
      </c>
      <c r="M51" s="18" t="s">
        <v>481</v>
      </c>
      <c r="N51" s="20" t="s">
        <v>481</v>
      </c>
      <c r="O51" s="18" t="s">
        <v>481</v>
      </c>
      <c r="P51" s="20" t="s">
        <v>481</v>
      </c>
      <c r="Q51" s="18" t="s">
        <v>481</v>
      </c>
      <c r="R51" s="20" t="s">
        <v>481</v>
      </c>
      <c r="S51" s="18" t="s">
        <v>481</v>
      </c>
      <c r="T51" s="20" t="s">
        <v>481</v>
      </c>
      <c r="U51" s="18" t="n">
        <v>402.03894294</v>
      </c>
      <c r="V51" s="20" t="n">
        <v>8.19925003</v>
      </c>
    </row>
    <row r="52" spans="1:22">
      <c r="A52" s="15" t="s">
        <v>527</v>
      </c>
      <c r="B52" s="17" t="n">
        <v>5809</v>
      </c>
      <c r="C52" s="18">
        <f>(71.0/B52*100)</f>
        <v/>
      </c>
      <c r="D52" s="19" t="n">
        <v>5738</v>
      </c>
      <c r="E52" s="18" t="n">
        <v>443.82460988</v>
      </c>
      <c r="F52" s="20" t="n">
        <v>16.13895914</v>
      </c>
      <c r="G52" s="18" t="n">
        <v>460.39121068</v>
      </c>
      <c r="H52" s="20" t="n">
        <v>3.92656801</v>
      </c>
      <c r="I52" s="18" t="n">
        <v>484.27917788</v>
      </c>
      <c r="J52" s="20" t="n">
        <v>4.34371694</v>
      </c>
      <c r="K52" s="18" t="n">
        <v>495.53539813</v>
      </c>
      <c r="L52" s="20" t="n">
        <v>2.69691612</v>
      </c>
      <c r="M52" s="18" t="s">
        <v>481</v>
      </c>
      <c r="N52" s="20" t="s">
        <v>481</v>
      </c>
      <c r="O52" s="18" t="s">
        <v>481</v>
      </c>
      <c r="P52" s="20" t="s">
        <v>481</v>
      </c>
      <c r="Q52" s="18" t="s">
        <v>481</v>
      </c>
      <c r="R52" s="20" t="s">
        <v>481</v>
      </c>
      <c r="S52" s="18" t="s">
        <v>481</v>
      </c>
      <c r="T52" s="20" t="s">
        <v>481</v>
      </c>
      <c r="U52" s="18" t="n">
        <v>445.37072781</v>
      </c>
      <c r="V52" s="20" t="n">
        <v>13.51961131</v>
      </c>
    </row>
    <row r="53" spans="1:22">
      <c r="A53" s="15" t="s">
        <v>528</v>
      </c>
      <c r="B53" s="17" t="n">
        <v>5571</v>
      </c>
      <c r="C53" s="18">
        <f>(84.0/B53*100)</f>
        <v/>
      </c>
      <c r="D53" s="19" t="n">
        <v>5487</v>
      </c>
      <c r="E53" s="18" t="n">
        <v>374.90207001</v>
      </c>
      <c r="F53" s="20" t="n">
        <v>7.82270538</v>
      </c>
      <c r="G53" s="18" t="n">
        <v>397.61355766</v>
      </c>
      <c r="H53" s="20" t="n">
        <v>6.6426023</v>
      </c>
      <c r="I53" s="18" t="n">
        <v>431.42056692</v>
      </c>
      <c r="J53" s="20" t="n">
        <v>4.26527687</v>
      </c>
      <c r="K53" s="18" t="n">
        <v>453.48510296</v>
      </c>
      <c r="L53" s="20" t="n">
        <v>1.90608388</v>
      </c>
      <c r="M53" s="18" t="s">
        <v>481</v>
      </c>
      <c r="N53" s="20" t="s">
        <v>481</v>
      </c>
      <c r="O53" s="18" t="s">
        <v>481</v>
      </c>
      <c r="P53" s="20" t="s">
        <v>481</v>
      </c>
      <c r="Q53" s="18" t="s">
        <v>481</v>
      </c>
      <c r="R53" s="20" t="s">
        <v>481</v>
      </c>
      <c r="S53" s="18" t="s">
        <v>481</v>
      </c>
      <c r="T53" s="20" t="s">
        <v>481</v>
      </c>
      <c r="U53" s="18" t="n">
        <v>366.31104302</v>
      </c>
      <c r="V53" s="20" t="n">
        <v>15.68697907</v>
      </c>
    </row>
    <row r="54" spans="1:22">
      <c r="A54" s="15" t="s">
        <v>529</v>
      </c>
      <c r="B54" s="17" t="n">
        <v>4740</v>
      </c>
      <c r="C54" s="18">
        <f>(38.0/B54*100)</f>
        <v/>
      </c>
      <c r="D54" s="19" t="n">
        <v>4702</v>
      </c>
      <c r="E54" s="18" t="n">
        <v>325.93915823</v>
      </c>
      <c r="F54" s="20" t="n">
        <v>3.92684243</v>
      </c>
      <c r="G54" s="18" t="n">
        <v>332.83715016</v>
      </c>
      <c r="H54" s="20" t="n">
        <v>4.10225738</v>
      </c>
      <c r="I54" s="18" t="n">
        <v>374.8610375</v>
      </c>
      <c r="J54" s="20" t="n">
        <v>4.24296557</v>
      </c>
      <c r="K54" s="18" t="n">
        <v>392.46309589</v>
      </c>
      <c r="L54" s="20" t="n">
        <v>4.2049044</v>
      </c>
      <c r="M54" s="18" t="s">
        <v>481</v>
      </c>
      <c r="N54" s="20" t="s">
        <v>481</v>
      </c>
      <c r="O54" s="18" t="s">
        <v>481</v>
      </c>
      <c r="P54" s="20" t="s">
        <v>481</v>
      </c>
      <c r="Q54" s="18" t="s">
        <v>481</v>
      </c>
      <c r="R54" s="20" t="s">
        <v>481</v>
      </c>
      <c r="S54" s="18" t="s">
        <v>481</v>
      </c>
      <c r="T54" s="20" t="s">
        <v>481</v>
      </c>
      <c r="U54" s="18" t="n">
        <v>309.94008437</v>
      </c>
      <c r="V54" s="20" t="n">
        <v>6.23658538</v>
      </c>
    </row>
    <row r="55" spans="1:22">
      <c r="A55" s="15" t="s">
        <v>530</v>
      </c>
      <c r="B55" s="17" t="n">
        <v>5316</v>
      </c>
      <c r="C55" s="18">
        <f>(22.0/B55*100)</f>
        <v/>
      </c>
      <c r="D55" s="19" t="n">
        <v>5294</v>
      </c>
      <c r="E55" s="18" t="n">
        <v>352.22152158</v>
      </c>
      <c r="F55" s="20" t="n">
        <v>6.10434429</v>
      </c>
      <c r="G55" s="18" t="n">
        <v>373.34565643</v>
      </c>
      <c r="H55" s="20" t="n">
        <v>4.05041788</v>
      </c>
      <c r="I55" s="18" t="n">
        <v>400.82335546</v>
      </c>
      <c r="J55" s="20" t="n">
        <v>4.2567591</v>
      </c>
      <c r="K55" s="18" t="n">
        <v>424.17944757</v>
      </c>
      <c r="L55" s="20" t="n">
        <v>3.75926204</v>
      </c>
      <c r="M55" s="18" t="s">
        <v>481</v>
      </c>
      <c r="N55" s="20" t="s">
        <v>481</v>
      </c>
      <c r="O55" s="18" t="s">
        <v>481</v>
      </c>
      <c r="P55" s="20" t="s">
        <v>481</v>
      </c>
      <c r="Q55" s="18" t="s">
        <v>481</v>
      </c>
      <c r="R55" s="20" t="s">
        <v>481</v>
      </c>
      <c r="S55" s="18" t="n">
        <v>332.81853078</v>
      </c>
      <c r="T55" s="20" t="n">
        <v>24.96846894</v>
      </c>
      <c r="U55" s="18" t="n">
        <v>347.39134527</v>
      </c>
      <c r="V55" s="20" t="n">
        <v>21.64294675</v>
      </c>
    </row>
    <row r="56" spans="1:22">
      <c r="A56" s="15" t="s">
        <v>531</v>
      </c>
      <c r="B56" s="17" t="n">
        <v>5359</v>
      </c>
      <c r="C56" s="18">
        <f>(76.0/B56*100)</f>
        <v/>
      </c>
      <c r="D56" s="19" t="n">
        <v>5283</v>
      </c>
      <c r="E56" s="18" t="n">
        <v>464.51570355</v>
      </c>
      <c r="F56" s="20" t="n">
        <v>13.10977578</v>
      </c>
      <c r="G56" s="18" t="n">
        <v>488.99519796</v>
      </c>
      <c r="H56" s="20" t="n">
        <v>5.8657506</v>
      </c>
      <c r="I56" s="18" t="n">
        <v>514.10510342</v>
      </c>
      <c r="J56" s="20" t="n">
        <v>5.2116935</v>
      </c>
      <c r="K56" s="18" t="n">
        <v>533.11302863</v>
      </c>
      <c r="L56" s="20" t="n">
        <v>2.91075434</v>
      </c>
      <c r="M56" s="18" t="s">
        <v>481</v>
      </c>
      <c r="N56" s="20" t="s">
        <v>481</v>
      </c>
      <c r="O56" s="18" t="s">
        <v>481</v>
      </c>
      <c r="P56" s="20" t="s">
        <v>481</v>
      </c>
      <c r="Q56" s="18" t="s">
        <v>481</v>
      </c>
      <c r="R56" s="20" t="s">
        <v>481</v>
      </c>
      <c r="S56" s="18" t="s">
        <v>481</v>
      </c>
      <c r="T56" s="20" t="s">
        <v>481</v>
      </c>
      <c r="U56" s="18" t="n">
        <v>483.79147808</v>
      </c>
      <c r="V56" s="20" t="n">
        <v>16.39830768</v>
      </c>
    </row>
    <row r="57" spans="1:22">
      <c r="A57" s="15" t="s">
        <v>532</v>
      </c>
      <c r="B57" s="17" t="n">
        <v>6513</v>
      </c>
      <c r="C57" s="18">
        <f>(0.0/B57*100)</f>
        <v/>
      </c>
      <c r="D57" s="19" t="n">
        <v>6513</v>
      </c>
      <c r="E57" s="18" t="n">
        <v>367.36045262</v>
      </c>
      <c r="F57" s="20" t="n">
        <v>4.07959056</v>
      </c>
      <c r="G57" s="18" t="n">
        <v>393.84721254</v>
      </c>
      <c r="H57" s="20" t="n">
        <v>3.24040518</v>
      </c>
      <c r="I57" s="18" t="n">
        <v>414.29836482</v>
      </c>
      <c r="J57" s="20" t="n">
        <v>3.82253001</v>
      </c>
      <c r="K57" s="18" t="n">
        <v>438.2416048</v>
      </c>
      <c r="L57" s="20" t="n">
        <v>4.59422352</v>
      </c>
      <c r="M57" s="18" t="s">
        <v>481</v>
      </c>
      <c r="N57" s="20" t="s">
        <v>481</v>
      </c>
      <c r="O57" s="18" t="s">
        <v>481</v>
      </c>
      <c r="P57" s="20" t="s">
        <v>481</v>
      </c>
      <c r="Q57" s="18" t="s">
        <v>481</v>
      </c>
      <c r="R57" s="20" t="s">
        <v>481</v>
      </c>
      <c r="S57" s="18" t="n">
        <v>290.99090327</v>
      </c>
      <c r="T57" s="20" t="n">
        <v>31.12619187</v>
      </c>
      <c r="U57" s="18" t="n">
        <v>320.04460396</v>
      </c>
      <c r="V57" s="20" t="n">
        <v>11.89248744</v>
      </c>
    </row>
    <row r="58" spans="1:22">
      <c r="A58" s="15" t="s">
        <v>533</v>
      </c>
      <c r="B58" s="17" t="n">
        <v>7267</v>
      </c>
      <c r="C58" s="18">
        <f>(10.0/B58*100)</f>
        <v/>
      </c>
      <c r="D58" s="19" t="n">
        <v>7257</v>
      </c>
      <c r="E58" s="18" t="n">
        <v>364.69889086</v>
      </c>
      <c r="F58" s="20" t="n">
        <v>5.92523959</v>
      </c>
      <c r="G58" s="18" t="n">
        <v>386.41509747</v>
      </c>
      <c r="H58" s="20" t="n">
        <v>4.39471903</v>
      </c>
      <c r="I58" s="18" t="n">
        <v>422.48328689</v>
      </c>
      <c r="J58" s="20" t="n">
        <v>4.5859479</v>
      </c>
      <c r="K58" s="18" t="n">
        <v>426.35190782</v>
      </c>
      <c r="L58" s="20" t="n">
        <v>3.30536071</v>
      </c>
      <c r="M58" s="18" t="s">
        <v>481</v>
      </c>
      <c r="N58" s="20" t="s">
        <v>481</v>
      </c>
      <c r="O58" s="18" t="s">
        <v>481</v>
      </c>
      <c r="P58" s="20" t="s">
        <v>481</v>
      </c>
      <c r="Q58" s="18" t="s">
        <v>481</v>
      </c>
      <c r="R58" s="20" t="s">
        <v>481</v>
      </c>
      <c r="S58" s="18" t="n">
        <v>281.78255371</v>
      </c>
      <c r="T58" s="20" t="n">
        <v>14.89263273</v>
      </c>
      <c r="U58" s="18" t="n">
        <v>314.76546894</v>
      </c>
      <c r="V58" s="20" t="n">
        <v>18.84291881</v>
      </c>
    </row>
    <row r="59" spans="1:22">
      <c r="A59" s="15" t="s">
        <v>534</v>
      </c>
      <c r="B59" s="17" t="n">
        <v>4826</v>
      </c>
      <c r="C59" s="18">
        <f>(26.0/B59*100)</f>
        <v/>
      </c>
      <c r="D59" s="19" t="n">
        <v>4800</v>
      </c>
      <c r="E59" s="18" t="n">
        <v>305.301295</v>
      </c>
      <c r="F59" s="20" t="n">
        <v>5.05163226</v>
      </c>
      <c r="G59" s="18" t="n">
        <v>321.95497916</v>
      </c>
      <c r="H59" s="20" t="n">
        <v>3.43825665</v>
      </c>
      <c r="I59" s="18" t="n">
        <v>351.82918894</v>
      </c>
      <c r="J59" s="20" t="n">
        <v>3.55780096</v>
      </c>
      <c r="K59" s="18" t="n">
        <v>368.01759809</v>
      </c>
      <c r="L59" s="20" t="n">
        <v>1.88278067</v>
      </c>
      <c r="M59" s="18" t="s">
        <v>481</v>
      </c>
      <c r="N59" s="20" t="s">
        <v>481</v>
      </c>
      <c r="O59" s="18" t="s">
        <v>481</v>
      </c>
      <c r="P59" s="20" t="s">
        <v>481</v>
      </c>
      <c r="Q59" s="18" t="s">
        <v>481</v>
      </c>
      <c r="R59" s="20" t="s">
        <v>481</v>
      </c>
      <c r="S59" s="18" t="n">
        <v>288.71369592</v>
      </c>
      <c r="T59" s="20" t="n">
        <v>13.21621798</v>
      </c>
      <c r="U59" s="18" t="n">
        <v>262.22752748</v>
      </c>
      <c r="V59" s="20" t="n">
        <v>11.00700284</v>
      </c>
    </row>
    <row r="60" spans="1:22">
      <c r="A60" s="15" t="s">
        <v>535</v>
      </c>
      <c r="B60" s="17" t="n">
        <v>4546</v>
      </c>
      <c r="C60" s="18">
        <f>(15.0/B60*100)</f>
        <v/>
      </c>
      <c r="D60" s="19" t="n">
        <v>4531</v>
      </c>
      <c r="E60" s="18" t="n">
        <v>273.86272058</v>
      </c>
      <c r="F60" s="20" t="n">
        <v>7.97656413</v>
      </c>
      <c r="G60" s="18" t="n">
        <v>316.74457935</v>
      </c>
      <c r="H60" s="20" t="n">
        <v>5.89742047</v>
      </c>
      <c r="I60" s="18" t="n">
        <v>322.90155505</v>
      </c>
      <c r="J60" s="20" t="n">
        <v>6.950588</v>
      </c>
      <c r="K60" s="18" t="n">
        <v>375.03281735</v>
      </c>
      <c r="L60" s="20" t="n">
        <v>5.40249232</v>
      </c>
      <c r="M60" s="18" t="s">
        <v>481</v>
      </c>
      <c r="N60" s="20" t="s">
        <v>481</v>
      </c>
      <c r="O60" s="18" t="s">
        <v>481</v>
      </c>
      <c r="P60" s="20" t="s">
        <v>481</v>
      </c>
      <c r="Q60" s="18" t="s">
        <v>481</v>
      </c>
      <c r="R60" s="20" t="s">
        <v>481</v>
      </c>
      <c r="S60" s="18" t="n">
        <v>267.02689529</v>
      </c>
      <c r="T60" s="20" t="n">
        <v>18.63092891</v>
      </c>
      <c r="U60" s="18" t="n">
        <v>299.16856543</v>
      </c>
      <c r="V60" s="20" t="n">
        <v>17.75656252</v>
      </c>
    </row>
    <row r="61" spans="1:22">
      <c r="A61" s="15" t="s">
        <v>536</v>
      </c>
      <c r="B61" s="17" t="n">
        <v>6525</v>
      </c>
      <c r="C61" s="18">
        <f>(135.0/B61*100)</f>
        <v/>
      </c>
      <c r="D61" s="19" t="n">
        <v>6390</v>
      </c>
      <c r="E61" s="18" t="n">
        <v>403.69168271</v>
      </c>
      <c r="F61" s="20" t="n">
        <v>13.81208443</v>
      </c>
      <c r="G61" s="18" t="n">
        <v>446.92971945</v>
      </c>
      <c r="H61" s="20" t="n">
        <v>5.62631904</v>
      </c>
      <c r="I61" s="18" t="n">
        <v>478.70115888</v>
      </c>
      <c r="J61" s="20" t="n">
        <v>4.58906175</v>
      </c>
      <c r="K61" s="18" t="n">
        <v>477.20990945</v>
      </c>
      <c r="L61" s="20" t="n">
        <v>2.89991438</v>
      </c>
      <c r="M61" s="18" t="s">
        <v>481</v>
      </c>
      <c r="N61" s="20" t="s">
        <v>481</v>
      </c>
      <c r="O61" s="18" t="s">
        <v>481</v>
      </c>
      <c r="P61" s="20" t="s">
        <v>481</v>
      </c>
      <c r="Q61" s="18" t="s">
        <v>481</v>
      </c>
      <c r="R61" s="20" t="s">
        <v>481</v>
      </c>
      <c r="S61" s="18" t="s">
        <v>481</v>
      </c>
      <c r="T61" s="20" t="s">
        <v>481</v>
      </c>
      <c r="U61" s="18" t="n">
        <v>389.47241308</v>
      </c>
      <c r="V61" s="20" t="n">
        <v>16.79654938</v>
      </c>
    </row>
    <row r="62" spans="1:22">
      <c r="A62" s="15" t="s">
        <v>537</v>
      </c>
      <c r="B62" s="17" t="n">
        <v>4476</v>
      </c>
      <c r="C62" s="18">
        <f>(3.0/B62*100)</f>
        <v/>
      </c>
      <c r="D62" s="19" t="n">
        <v>4473</v>
      </c>
      <c r="E62" s="18" t="n">
        <v>476.74522993</v>
      </c>
      <c r="F62" s="20" t="n">
        <v>22.42628538</v>
      </c>
      <c r="G62" s="18" t="n">
        <v>467.96789778</v>
      </c>
      <c r="H62" s="20" t="n">
        <v>5.46035919</v>
      </c>
      <c r="I62" s="18" t="n">
        <v>487.35935036</v>
      </c>
      <c r="J62" s="20" t="n">
        <v>5.50397776</v>
      </c>
      <c r="K62" s="18" t="n">
        <v>513.48326304</v>
      </c>
      <c r="L62" s="20" t="n">
        <v>1.32766771</v>
      </c>
      <c r="M62" s="18" t="s">
        <v>481</v>
      </c>
      <c r="N62" s="20" t="s">
        <v>481</v>
      </c>
      <c r="O62" s="18" t="s">
        <v>481</v>
      </c>
      <c r="P62" s="20" t="s">
        <v>481</v>
      </c>
      <c r="Q62" s="18" t="s">
        <v>481</v>
      </c>
      <c r="R62" s="20" t="s">
        <v>481</v>
      </c>
      <c r="S62" s="18" t="s">
        <v>481</v>
      </c>
      <c r="T62" s="20" t="s">
        <v>481</v>
      </c>
      <c r="U62" s="18" t="n">
        <v>480.25121955</v>
      </c>
      <c r="V62" s="20" t="n">
        <v>20.46396077</v>
      </c>
    </row>
    <row r="63" spans="1:22">
      <c r="A63" s="15" t="s">
        <v>538</v>
      </c>
      <c r="B63" s="17" t="n">
        <v>5324</v>
      </c>
      <c r="C63" s="18">
        <f>(13.0/B63*100)</f>
        <v/>
      </c>
      <c r="D63" s="19" t="n">
        <v>5311</v>
      </c>
      <c r="E63" s="18" t="n">
        <v>288.65520985</v>
      </c>
      <c r="F63" s="20" t="n">
        <v>8.374498279999999</v>
      </c>
      <c r="G63" s="18" t="n">
        <v>320.28284339</v>
      </c>
      <c r="H63" s="20" t="n">
        <v>3.77924636</v>
      </c>
      <c r="I63" s="18" t="n">
        <v>364.34960608</v>
      </c>
      <c r="J63" s="20" t="n">
        <v>3.86009807</v>
      </c>
      <c r="K63" s="18" t="n">
        <v>366.89628199</v>
      </c>
      <c r="L63" s="20" t="n">
        <v>2.23932069</v>
      </c>
      <c r="M63" s="18" t="s">
        <v>481</v>
      </c>
      <c r="N63" s="20" t="s">
        <v>481</v>
      </c>
      <c r="O63" s="18" t="s">
        <v>481</v>
      </c>
      <c r="P63" s="20" t="s">
        <v>481</v>
      </c>
      <c r="Q63" s="18" t="s">
        <v>481</v>
      </c>
      <c r="R63" s="20" t="s">
        <v>481</v>
      </c>
      <c r="S63" s="18" t="n">
        <v>260.21323103</v>
      </c>
      <c r="T63" s="20" t="n">
        <v>36.43944</v>
      </c>
      <c r="U63" s="18" t="n">
        <v>270.99632606</v>
      </c>
      <c r="V63" s="20" t="n">
        <v>8.35956408</v>
      </c>
    </row>
    <row r="64" spans="1:22">
      <c r="A64" s="15" t="s">
        <v>539</v>
      </c>
      <c r="B64" s="17" t="n">
        <v>3634</v>
      </c>
      <c r="C64" s="18">
        <f>(3.0/B64*100)</f>
        <v/>
      </c>
      <c r="D64" s="19" t="n">
        <v>3631</v>
      </c>
      <c r="E64" s="18" t="n">
        <v>347.53932273</v>
      </c>
      <c r="F64" s="20" t="n">
        <v>18.73011356</v>
      </c>
      <c r="G64" s="18" t="n">
        <v>426.7420349</v>
      </c>
      <c r="H64" s="20" t="n">
        <v>10.3295905</v>
      </c>
      <c r="I64" s="18" t="n">
        <v>458.9501616</v>
      </c>
      <c r="J64" s="20" t="n">
        <v>6.6410598</v>
      </c>
      <c r="K64" s="18" t="n">
        <v>449.36849714</v>
      </c>
      <c r="L64" s="20" t="n">
        <v>2.2422195</v>
      </c>
      <c r="M64" s="18" t="s">
        <v>481</v>
      </c>
      <c r="N64" s="20" t="s">
        <v>481</v>
      </c>
      <c r="O64" s="18" t="s">
        <v>481</v>
      </c>
      <c r="P64" s="20" t="s">
        <v>481</v>
      </c>
      <c r="Q64" s="18" t="s">
        <v>481</v>
      </c>
      <c r="R64" s="20" t="s">
        <v>481</v>
      </c>
      <c r="S64" s="18" t="n">
        <v>324.56738832</v>
      </c>
      <c r="T64" s="20" t="n">
        <v>60.50745755</v>
      </c>
      <c r="U64" s="18" t="n">
        <v>367.78768374</v>
      </c>
      <c r="V64" s="20" t="n">
        <v>38.58648321</v>
      </c>
    </row>
    <row r="65" spans="1:22">
      <c r="A65" s="15" t="s">
        <v>540</v>
      </c>
      <c r="B65" s="17" t="n">
        <v>5325</v>
      </c>
      <c r="C65" s="18">
        <f>(14.0/B65*100)</f>
        <v/>
      </c>
      <c r="D65" s="19" t="n">
        <v>5311</v>
      </c>
      <c r="E65" s="18" t="n">
        <v>376.80391047</v>
      </c>
      <c r="F65" s="20" t="n">
        <v>4.86798869</v>
      </c>
      <c r="G65" s="18" t="n">
        <v>407.94562601</v>
      </c>
      <c r="H65" s="20" t="n">
        <v>3.25412055</v>
      </c>
      <c r="I65" s="18" t="n">
        <v>427.1936394</v>
      </c>
      <c r="J65" s="20" t="n">
        <v>3.84511822</v>
      </c>
      <c r="K65" s="18" t="n">
        <v>438.70027048</v>
      </c>
      <c r="L65" s="20" t="n">
        <v>3.75089946</v>
      </c>
      <c r="M65" s="18" t="s">
        <v>481</v>
      </c>
      <c r="N65" s="20" t="s">
        <v>481</v>
      </c>
      <c r="O65" s="18" t="s">
        <v>481</v>
      </c>
      <c r="P65" s="20" t="s">
        <v>481</v>
      </c>
      <c r="Q65" s="18" t="n">
        <v>336.90512059</v>
      </c>
      <c r="R65" s="20" t="n">
        <v>29.22560401</v>
      </c>
      <c r="S65" s="18" t="n">
        <v>334.6855</v>
      </c>
      <c r="T65" s="20" t="n">
        <v>23.74799519</v>
      </c>
      <c r="U65" s="18" t="n">
        <v>309.34848803</v>
      </c>
      <c r="V65" s="20" t="n">
        <v>13.63312677</v>
      </c>
    </row>
    <row r="66" spans="1:22">
      <c r="A66" s="15" t="s">
        <v>541</v>
      </c>
      <c r="B66" s="17" t="n">
        <v>5665</v>
      </c>
      <c r="C66" s="18">
        <f>(74.0/B66*100)</f>
        <v/>
      </c>
      <c r="D66" s="19" t="n">
        <v>5591</v>
      </c>
      <c r="E66" s="18" t="n">
        <v>384.95870973</v>
      </c>
      <c r="F66" s="20" t="n">
        <v>8.13914136</v>
      </c>
      <c r="G66" s="18" t="n">
        <v>391.11200811</v>
      </c>
      <c r="H66" s="20" t="n">
        <v>4.04485086</v>
      </c>
      <c r="I66" s="18" t="n">
        <v>428.82443281</v>
      </c>
      <c r="J66" s="20" t="n">
        <v>3.79526865</v>
      </c>
      <c r="K66" s="18" t="n">
        <v>437.72719574</v>
      </c>
      <c r="L66" s="20" t="n">
        <v>1.7614456</v>
      </c>
      <c r="M66" s="18" t="s">
        <v>481</v>
      </c>
      <c r="N66" s="20" t="s">
        <v>481</v>
      </c>
      <c r="O66" s="18" t="s">
        <v>481</v>
      </c>
      <c r="P66" s="20" t="s">
        <v>481</v>
      </c>
      <c r="Q66" s="18" t="s">
        <v>481</v>
      </c>
      <c r="R66" s="20" t="s">
        <v>481</v>
      </c>
      <c r="S66" s="18" t="s">
        <v>481</v>
      </c>
      <c r="T66" s="20" t="s">
        <v>481</v>
      </c>
      <c r="U66" s="18" t="n">
        <v>363.12137487</v>
      </c>
      <c r="V66" s="20" t="n">
        <v>10.91276077</v>
      </c>
    </row>
    <row r="67" spans="1:22">
      <c r="A67" s="15" t="s">
        <v>542</v>
      </c>
      <c r="B67" s="17" t="n">
        <v>6971</v>
      </c>
      <c r="C67" s="18">
        <f>(22.0/B67*100)</f>
        <v/>
      </c>
      <c r="D67" s="19" t="n">
        <v>6949</v>
      </c>
      <c r="E67" s="18" t="n">
        <v>350.02959525</v>
      </c>
      <c r="F67" s="20" t="n">
        <v>3.16189644</v>
      </c>
      <c r="G67" s="18" t="n">
        <v>381.59309791</v>
      </c>
      <c r="H67" s="20" t="n">
        <v>3.8688822</v>
      </c>
      <c r="I67" s="18" t="n">
        <v>421.53250035</v>
      </c>
      <c r="J67" s="20" t="n">
        <v>4.41436837</v>
      </c>
      <c r="K67" s="18" t="n">
        <v>443.09981184</v>
      </c>
      <c r="L67" s="20" t="n">
        <v>4.14147001</v>
      </c>
      <c r="M67" s="18" t="s">
        <v>481</v>
      </c>
      <c r="N67" s="20" t="s">
        <v>481</v>
      </c>
      <c r="O67" s="18" t="s">
        <v>481</v>
      </c>
      <c r="P67" s="20" t="s">
        <v>481</v>
      </c>
      <c r="Q67" s="18" t="s">
        <v>481</v>
      </c>
      <c r="R67" s="20" t="s">
        <v>481</v>
      </c>
      <c r="S67" s="18" t="s">
        <v>481</v>
      </c>
      <c r="T67" s="20" t="s">
        <v>481</v>
      </c>
      <c r="U67" s="18" t="n">
        <v>308.68864929</v>
      </c>
      <c r="V67" s="20" t="n">
        <v>12.39916161</v>
      </c>
    </row>
    <row r="68" spans="1:22">
      <c r="A68" s="15" t="s">
        <v>543</v>
      </c>
      <c r="B68" s="17" t="n">
        <v>12083</v>
      </c>
      <c r="C68" s="18">
        <f>(26.0/B68*100)</f>
        <v/>
      </c>
      <c r="D68" s="19" t="n">
        <v>12057</v>
      </c>
      <c r="E68" s="18" t="n">
        <v>287.23331118</v>
      </c>
      <c r="F68" s="20" t="n">
        <v>5.74524769</v>
      </c>
      <c r="G68" s="18" t="n">
        <v>340.5283584</v>
      </c>
      <c r="H68" s="20" t="n">
        <v>5.71094318</v>
      </c>
      <c r="I68" s="18" t="n">
        <v>398.78168857</v>
      </c>
      <c r="J68" s="20" t="n">
        <v>4.69786575</v>
      </c>
      <c r="K68" s="18" t="n">
        <v>413.45695862</v>
      </c>
      <c r="L68" s="20" t="n">
        <v>1.14443002</v>
      </c>
      <c r="M68" s="18" t="s">
        <v>481</v>
      </c>
      <c r="N68" s="20" t="s">
        <v>481</v>
      </c>
      <c r="O68" s="18" t="s">
        <v>481</v>
      </c>
      <c r="P68" s="20" t="s">
        <v>481</v>
      </c>
      <c r="Q68" s="18" t="s">
        <v>481</v>
      </c>
      <c r="R68" s="20" t="s">
        <v>481</v>
      </c>
      <c r="S68" s="18" t="s">
        <v>481</v>
      </c>
      <c r="T68" s="20" t="s">
        <v>481</v>
      </c>
      <c r="U68" s="18" t="n">
        <v>298.54572993</v>
      </c>
      <c r="V68" s="20" t="n">
        <v>7.37631434</v>
      </c>
    </row>
    <row r="69" spans="1:22">
      <c r="A69" s="15" t="s">
        <v>544</v>
      </c>
      <c r="B69" s="17" t="n">
        <v>4876</v>
      </c>
      <c r="C69" s="18">
        <f>(0.0/B69*100)</f>
        <v/>
      </c>
      <c r="D69" s="19" t="n">
        <v>4876</v>
      </c>
      <c r="E69" s="18" t="n">
        <v>388.2592547</v>
      </c>
      <c r="F69" s="20" t="n">
        <v>7.33463605</v>
      </c>
      <c r="G69" s="18" t="n">
        <v>416.65636482</v>
      </c>
      <c r="H69" s="20" t="n">
        <v>5.18020658</v>
      </c>
      <c r="I69" s="18" t="n">
        <v>438.90051478</v>
      </c>
      <c r="J69" s="20" t="n">
        <v>5.43672928</v>
      </c>
      <c r="K69" s="18" t="n">
        <v>448.2751483</v>
      </c>
      <c r="L69" s="20" t="n">
        <v>4.27565052</v>
      </c>
      <c r="M69" s="18" t="s">
        <v>481</v>
      </c>
      <c r="N69" s="20" t="s">
        <v>481</v>
      </c>
      <c r="O69" s="18" t="s">
        <v>481</v>
      </c>
      <c r="P69" s="20" t="s">
        <v>481</v>
      </c>
      <c r="Q69" s="18" t="s">
        <v>481</v>
      </c>
      <c r="R69" s="20" t="s">
        <v>481</v>
      </c>
      <c r="S69" s="18" t="s">
        <v>481</v>
      </c>
      <c r="T69" s="20" t="s">
        <v>481</v>
      </c>
      <c r="U69" s="18" t="n">
        <v>240.96035322</v>
      </c>
      <c r="V69" s="20" t="n">
        <v>24.04058993</v>
      </c>
    </row>
    <row r="70" spans="1:22">
      <c r="A70" s="15" t="s">
        <v>545</v>
      </c>
      <c r="B70" s="17" t="n">
        <v>6036</v>
      </c>
      <c r="C70" s="18">
        <f>(223.0/B70*100)</f>
        <v/>
      </c>
      <c r="D70" s="19" t="n">
        <v>5813</v>
      </c>
      <c r="E70" s="18" t="n">
        <v>490.29779742</v>
      </c>
      <c r="F70" s="20" t="n">
        <v>10.89585656</v>
      </c>
      <c r="G70" s="18" t="n">
        <v>481.65906526</v>
      </c>
      <c r="H70" s="20" t="n">
        <v>4.54864726</v>
      </c>
      <c r="I70" s="18" t="n">
        <v>498.6146808</v>
      </c>
      <c r="J70" s="20" t="n">
        <v>4.1915833</v>
      </c>
      <c r="K70" s="18" t="n">
        <v>500.42490098</v>
      </c>
      <c r="L70" s="20" t="n">
        <v>3.3094131</v>
      </c>
      <c r="M70" s="18" t="s">
        <v>481</v>
      </c>
      <c r="N70" s="20" t="s">
        <v>481</v>
      </c>
      <c r="O70" s="18" t="s">
        <v>481</v>
      </c>
      <c r="P70" s="20" t="s">
        <v>481</v>
      </c>
      <c r="Q70" s="18" t="s">
        <v>481</v>
      </c>
      <c r="R70" s="20" t="s">
        <v>481</v>
      </c>
      <c r="S70" s="18" t="s">
        <v>481</v>
      </c>
      <c r="T70" s="20" t="s">
        <v>481</v>
      </c>
      <c r="U70" s="18" t="n">
        <v>430.51509625</v>
      </c>
      <c r="V70" s="20" t="n">
        <v>16.41080251</v>
      </c>
    </row>
    <row r="71" spans="1:22">
      <c r="A71" s="15" t="s">
        <v>546</v>
      </c>
      <c r="B71" s="17" t="n">
        <v>6115</v>
      </c>
      <c r="C71" s="18">
        <f>(17.0/B71*100)</f>
        <v/>
      </c>
      <c r="D71" s="19" t="n">
        <v>6098</v>
      </c>
      <c r="E71" s="18" t="n">
        <v>441.44507444</v>
      </c>
      <c r="F71" s="20" t="n">
        <v>15.62027016</v>
      </c>
      <c r="G71" s="18" t="n">
        <v>471.1293364</v>
      </c>
      <c r="H71" s="20" t="n">
        <v>6.6918291</v>
      </c>
      <c r="I71" s="18" t="n">
        <v>498.85311821</v>
      </c>
      <c r="J71" s="20" t="n">
        <v>5.4551422</v>
      </c>
      <c r="K71" s="18" t="n">
        <v>543.71946923</v>
      </c>
      <c r="L71" s="20" t="n">
        <v>1.79282996</v>
      </c>
      <c r="M71" s="18" t="s">
        <v>481</v>
      </c>
      <c r="N71" s="20" t="s">
        <v>481</v>
      </c>
      <c r="O71" s="18" t="s">
        <v>481</v>
      </c>
      <c r="P71" s="20" t="s">
        <v>481</v>
      </c>
      <c r="Q71" s="18" t="s">
        <v>481</v>
      </c>
      <c r="R71" s="20" t="s">
        <v>481</v>
      </c>
      <c r="S71" s="18" t="s">
        <v>481</v>
      </c>
      <c r="T71" s="20" t="s">
        <v>481</v>
      </c>
      <c r="U71" s="18" t="n">
        <v>493.17564145</v>
      </c>
      <c r="V71" s="20" t="n">
        <v>13.91029031</v>
      </c>
    </row>
    <row r="72" spans="1:22">
      <c r="A72" s="15" t="s">
        <v>547</v>
      </c>
      <c r="B72" s="17" t="n">
        <v>7708</v>
      </c>
      <c r="C72" s="18">
        <f>(5.0/B72*100)</f>
        <v/>
      </c>
      <c r="D72" s="19" t="n">
        <v>7703</v>
      </c>
      <c r="E72" s="18" t="n">
        <v>466.27682501</v>
      </c>
      <c r="F72" s="20" t="n">
        <v>9.16515061</v>
      </c>
      <c r="G72" s="18" t="n">
        <v>474.45108729</v>
      </c>
      <c r="H72" s="20" t="n">
        <v>5.21441905</v>
      </c>
      <c r="I72" s="18" t="n">
        <v>494.7725125</v>
      </c>
      <c r="J72" s="20" t="n">
        <v>4.32037359</v>
      </c>
      <c r="K72" s="18" t="n">
        <v>501.10766992</v>
      </c>
      <c r="L72" s="20" t="n">
        <v>2.63728856</v>
      </c>
      <c r="M72" s="18" t="s">
        <v>481</v>
      </c>
      <c r="N72" s="20" t="s">
        <v>481</v>
      </c>
      <c r="O72" s="18" t="s">
        <v>481</v>
      </c>
      <c r="P72" s="20" t="s">
        <v>481</v>
      </c>
      <c r="Q72" s="18" t="s">
        <v>481</v>
      </c>
      <c r="R72" s="20" t="s">
        <v>481</v>
      </c>
      <c r="S72" s="18" t="s">
        <v>481</v>
      </c>
      <c r="T72" s="20" t="s">
        <v>481</v>
      </c>
      <c r="U72" s="18" t="n">
        <v>469.45416726</v>
      </c>
      <c r="V72" s="20" t="n">
        <v>21.47806483</v>
      </c>
    </row>
    <row r="73" spans="1:22">
      <c r="A73" s="15" t="s">
        <v>548</v>
      </c>
      <c r="B73" s="17" t="n">
        <v>8249</v>
      </c>
      <c r="C73" s="18">
        <f>(144.0/B73*100)</f>
        <v/>
      </c>
      <c r="D73" s="19" t="n">
        <v>8105</v>
      </c>
      <c r="E73" s="18" t="n">
        <v>351.46120978</v>
      </c>
      <c r="F73" s="20" t="n">
        <v>5.66711583</v>
      </c>
      <c r="G73" s="18" t="n">
        <v>388.35730796</v>
      </c>
      <c r="H73" s="20" t="n">
        <v>3.64910877</v>
      </c>
      <c r="I73" s="18" t="n">
        <v>403.28463235</v>
      </c>
      <c r="J73" s="20" t="n">
        <v>3.49630649</v>
      </c>
      <c r="K73" s="18" t="n">
        <v>432.61235131</v>
      </c>
      <c r="L73" s="20" t="n">
        <v>4.0834721</v>
      </c>
      <c r="M73" s="18" t="s">
        <v>481</v>
      </c>
      <c r="N73" s="20" t="s">
        <v>481</v>
      </c>
      <c r="O73" s="18" t="s">
        <v>481</v>
      </c>
      <c r="P73" s="20" t="s">
        <v>481</v>
      </c>
      <c r="Q73" s="18" t="s">
        <v>481</v>
      </c>
      <c r="R73" s="20" t="s">
        <v>481</v>
      </c>
      <c r="S73" s="18" t="s">
        <v>481</v>
      </c>
      <c r="T73" s="20" t="s">
        <v>481</v>
      </c>
      <c r="U73" s="18" t="n">
        <v>377.31620723</v>
      </c>
      <c r="V73" s="20" t="n">
        <v>16.57499305</v>
      </c>
    </row>
    <row r="74" spans="1:22">
      <c r="A74" s="15" t="s">
        <v>549</v>
      </c>
      <c r="B74" s="17" t="n">
        <v>4692</v>
      </c>
      <c r="C74" s="18">
        <f>(82.0/B74*100)</f>
        <v/>
      </c>
      <c r="D74" s="19" t="n">
        <v>4610</v>
      </c>
      <c r="E74" s="18" t="n">
        <v>376.77133073</v>
      </c>
      <c r="F74" s="20" t="n">
        <v>6.65233484</v>
      </c>
      <c r="G74" s="18" t="n">
        <v>396.79479435</v>
      </c>
      <c r="H74" s="20" t="n">
        <v>4.34890286</v>
      </c>
      <c r="I74" s="18" t="n">
        <v>436.33547911</v>
      </c>
      <c r="J74" s="20" t="n">
        <v>5.09796479</v>
      </c>
      <c r="K74" s="18" t="n">
        <v>441.2612837</v>
      </c>
      <c r="L74" s="20" t="n">
        <v>2.01915908</v>
      </c>
      <c r="M74" s="18" t="s">
        <v>481</v>
      </c>
      <c r="N74" s="20" t="s">
        <v>481</v>
      </c>
      <c r="O74" s="18" t="s">
        <v>481</v>
      </c>
      <c r="P74" s="20" t="s">
        <v>481</v>
      </c>
      <c r="Q74" s="18" t="s">
        <v>481</v>
      </c>
      <c r="R74" s="20" t="s">
        <v>481</v>
      </c>
      <c r="S74" s="18" t="n">
        <v>321.80959228</v>
      </c>
      <c r="T74" s="20" t="n">
        <v>24.41938114</v>
      </c>
      <c r="U74" s="18" t="n">
        <v>329.83032803</v>
      </c>
      <c r="V74" s="20" t="n">
        <v>14.35555189</v>
      </c>
    </row>
    <row r="75" spans="1:22">
      <c r="A75" s="15" t="s">
        <v>550</v>
      </c>
      <c r="B75" s="17" t="n">
        <v>5375</v>
      </c>
      <c r="C75" s="18">
        <f>(198.0/B75*100)</f>
        <v/>
      </c>
      <c r="D75" s="19" t="n">
        <v>5177</v>
      </c>
      <c r="E75" s="18" t="n">
        <v>342.19418908</v>
      </c>
      <c r="F75" s="20" t="n">
        <v>3.69123019</v>
      </c>
      <c r="G75" s="18" t="n">
        <v>358.51223248</v>
      </c>
      <c r="H75" s="20" t="n">
        <v>3.95197621</v>
      </c>
      <c r="I75" s="18" t="n">
        <v>373.59019448</v>
      </c>
      <c r="J75" s="20" t="n">
        <v>5.22330784</v>
      </c>
      <c r="K75" s="18" t="n">
        <v>382.71729975</v>
      </c>
      <c r="L75" s="20" t="n">
        <v>3.98276175</v>
      </c>
      <c r="M75" s="18" t="s">
        <v>481</v>
      </c>
      <c r="N75" s="20" t="s">
        <v>481</v>
      </c>
      <c r="O75" s="18" t="s">
        <v>481</v>
      </c>
      <c r="P75" s="20" t="s">
        <v>481</v>
      </c>
      <c r="Q75" s="18" t="s">
        <v>481</v>
      </c>
      <c r="R75" s="20" t="s">
        <v>481</v>
      </c>
      <c r="S75" s="18" t="s">
        <v>481</v>
      </c>
      <c r="T75" s="20" t="s">
        <v>481</v>
      </c>
      <c r="U75" s="18" t="n">
        <v>313.98625957</v>
      </c>
      <c r="V75" s="20" t="n">
        <v>7.36851781</v>
      </c>
    </row>
    <row r="76" spans="1:22">
      <c r="A76" s="15" t="s">
        <v>551</v>
      </c>
      <c r="B76" s="17" t="n">
        <v>14167</v>
      </c>
      <c r="C76" s="18">
        <f>(228.0/B76*100)</f>
        <v/>
      </c>
      <c r="D76" s="19" t="n">
        <v>13939</v>
      </c>
      <c r="E76" s="18" t="n">
        <v>357.05726945</v>
      </c>
      <c r="F76" s="20" t="n">
        <v>6.5805425</v>
      </c>
      <c r="G76" s="18" t="n">
        <v>383.05327433</v>
      </c>
      <c r="H76" s="20" t="n">
        <v>6.65770291</v>
      </c>
      <c r="I76" s="18" t="n">
        <v>401.79277645</v>
      </c>
      <c r="J76" s="20" t="n">
        <v>6.01079222</v>
      </c>
      <c r="K76" s="18" t="n">
        <v>448.35543276</v>
      </c>
      <c r="L76" s="20" t="n">
        <v>2.85204415</v>
      </c>
      <c r="M76" s="18" t="s">
        <v>481</v>
      </c>
      <c r="N76" s="20" t="s">
        <v>481</v>
      </c>
      <c r="O76" s="18" t="s">
        <v>481</v>
      </c>
      <c r="P76" s="20" t="s">
        <v>481</v>
      </c>
      <c r="Q76" s="18" t="s">
        <v>481</v>
      </c>
      <c r="R76" s="20" t="s">
        <v>481</v>
      </c>
      <c r="S76" s="18" t="s">
        <v>481</v>
      </c>
      <c r="T76" s="20" t="s">
        <v>481</v>
      </c>
      <c r="U76" s="18" t="n">
        <v>355.2669051</v>
      </c>
      <c r="V76" s="20" t="n">
        <v>8.784997969999999</v>
      </c>
    </row>
    <row r="77" spans="1:22">
      <c r="A77" s="15" t="s">
        <v>552</v>
      </c>
      <c r="B77" s="17" t="n">
        <v>6062</v>
      </c>
      <c r="C77" s="18">
        <f>(82.0/B77*100)</f>
        <v/>
      </c>
      <c r="D77" s="19" t="n">
        <v>5980</v>
      </c>
      <c r="E77" s="18" t="n">
        <v>379.80968559</v>
      </c>
      <c r="F77" s="20" t="n">
        <v>5.60208241</v>
      </c>
      <c r="G77" s="18" t="n">
        <v>405.16685712</v>
      </c>
      <c r="H77" s="20" t="n">
        <v>4.06545361</v>
      </c>
      <c r="I77" s="18" t="n">
        <v>437.25154227</v>
      </c>
      <c r="J77" s="20" t="n">
        <v>3.87034213</v>
      </c>
      <c r="K77" s="18" t="n">
        <v>451.83105451</v>
      </c>
      <c r="L77" s="20" t="n">
        <v>2.97340902</v>
      </c>
      <c r="M77" s="18" t="s">
        <v>481</v>
      </c>
      <c r="N77" s="20" t="s">
        <v>481</v>
      </c>
      <c r="O77" s="18" t="s">
        <v>481</v>
      </c>
      <c r="P77" s="20" t="s">
        <v>481</v>
      </c>
      <c r="Q77" s="18" t="s">
        <v>481</v>
      </c>
      <c r="R77" s="20" t="s">
        <v>481</v>
      </c>
      <c r="S77" s="18" t="s">
        <v>481</v>
      </c>
      <c r="T77" s="20" t="s">
        <v>481</v>
      </c>
      <c r="U77" s="18" t="n">
        <v>347.24620607</v>
      </c>
      <c r="V77" s="20" t="n">
        <v>8.987893120000001</v>
      </c>
    </row>
    <row r="78" spans="1:22">
      <c r="A78" s="15" t="s">
        <v>553</v>
      </c>
      <c r="B78" s="17" t="n">
        <v>5826</v>
      </c>
      <c r="C78" s="18">
        <f>(0.0/B78*100)</f>
        <v/>
      </c>
      <c r="D78" s="19" t="n">
        <v>5826</v>
      </c>
      <c r="E78" s="18" t="n">
        <v>467.54003346</v>
      </c>
      <c r="F78" s="20" t="n">
        <v>4.37246493</v>
      </c>
      <c r="G78" s="18" t="n">
        <v>478.44158862</v>
      </c>
      <c r="H78" s="20" t="n">
        <v>3.92947052</v>
      </c>
      <c r="I78" s="18" t="n">
        <v>493.40574277</v>
      </c>
      <c r="J78" s="20" t="n">
        <v>4.28513603</v>
      </c>
      <c r="K78" s="18" t="n">
        <v>504.73515398</v>
      </c>
      <c r="L78" s="20" t="n">
        <v>5.11911776</v>
      </c>
      <c r="M78" s="18" t="s">
        <v>481</v>
      </c>
      <c r="N78" s="20" t="s">
        <v>481</v>
      </c>
      <c r="O78" s="18" t="s">
        <v>481</v>
      </c>
      <c r="P78" s="20" t="s">
        <v>481</v>
      </c>
      <c r="Q78" s="18" t="n">
        <v>324.52135656</v>
      </c>
      <c r="R78" s="20" t="n">
        <v>33.37375708</v>
      </c>
      <c r="S78" s="18" t="n">
        <v>376.38867803</v>
      </c>
      <c r="T78" s="20" t="n">
        <v>26.62628612</v>
      </c>
      <c r="U78" s="18" t="n">
        <v>377.65614006</v>
      </c>
      <c r="V78" s="20" t="n">
        <v>23.84480026</v>
      </c>
    </row>
    <row customHeight="1" ht="25" r="79" spans="1:22">
      <c r="A79" s="15" t="s">
        <v>554</v>
      </c>
      <c r="B79" s="17" t="n">
        <v>1657</v>
      </c>
      <c r="C79" s="18">
        <f>(41.0/B79*100)</f>
        <v/>
      </c>
      <c r="D79" s="19" t="n">
        <v>1616</v>
      </c>
      <c r="E79" s="18" t="n">
        <v>406.08209644</v>
      </c>
      <c r="F79" s="20" t="n">
        <v>19.03975841</v>
      </c>
      <c r="G79" s="18" t="n">
        <v>437.97449999</v>
      </c>
      <c r="H79" s="20" t="n">
        <v>9.36509725</v>
      </c>
      <c r="I79" s="18" t="n">
        <v>464.02290581</v>
      </c>
      <c r="J79" s="20" t="n">
        <v>9.65014631</v>
      </c>
      <c r="K79" s="18" t="n">
        <v>487.06841555</v>
      </c>
      <c r="L79" s="20" t="n">
        <v>7.59354011</v>
      </c>
      <c r="M79" s="18" t="s">
        <v>481</v>
      </c>
      <c r="N79" s="20" t="s">
        <v>481</v>
      </c>
      <c r="O79" s="18" t="s">
        <v>481</v>
      </c>
      <c r="P79" s="20" t="s">
        <v>481</v>
      </c>
      <c r="Q79" s="18" t="s">
        <v>481</v>
      </c>
      <c r="R79" s="20" t="s">
        <v>481</v>
      </c>
      <c r="S79" s="18" t="n">
        <v>470.5459</v>
      </c>
      <c r="T79" s="20" t="n">
        <v>33.53005663</v>
      </c>
      <c r="U79" s="18" t="n">
        <v>438.72909029</v>
      </c>
      <c r="V79" s="20" t="n">
        <v>27.69450484</v>
      </c>
    </row>
    <row r="80" spans="1:22">
      <c r="A80" s="15" t="s">
        <v>555</v>
      </c>
      <c r="B80" s="17" t="n">
        <v>7841</v>
      </c>
      <c r="C80" s="18">
        <f>(0.0/B80*100)</f>
        <v/>
      </c>
      <c r="D80" s="19" t="n">
        <v>7841</v>
      </c>
      <c r="E80" s="18" t="n">
        <v>413.93524498</v>
      </c>
      <c r="F80" s="20" t="n">
        <v>4.24835909</v>
      </c>
      <c r="G80" s="18" t="n">
        <v>408.65787481</v>
      </c>
      <c r="H80" s="20" t="n">
        <v>4.35953419</v>
      </c>
      <c r="I80" s="18" t="n">
        <v>434.44822132</v>
      </c>
      <c r="J80" s="20" t="n">
        <v>6.49522151</v>
      </c>
      <c r="K80" s="18" t="n">
        <v>450.34216438</v>
      </c>
      <c r="L80" s="20" t="n">
        <v>4.5630154</v>
      </c>
      <c r="M80" s="18" t="s">
        <v>481</v>
      </c>
      <c r="N80" s="20" t="s">
        <v>481</v>
      </c>
      <c r="O80" s="18" t="s">
        <v>481</v>
      </c>
      <c r="P80" s="20" t="s">
        <v>481</v>
      </c>
      <c r="Q80" s="18" t="s">
        <v>481</v>
      </c>
      <c r="R80" s="20" t="s">
        <v>481</v>
      </c>
      <c r="S80" s="18" t="s">
        <v>481</v>
      </c>
      <c r="T80" s="20" t="s">
        <v>481</v>
      </c>
      <c r="U80" s="18" t="n">
        <v>378.27512619</v>
      </c>
      <c r="V80" s="20" t="n">
        <v>27.9361788</v>
      </c>
    </row>
    <row r="81" spans="1:22">
      <c r="A81" s="23" t="s">
        <v>556</v>
      </c>
      <c r="B81" s="17" t="n">
        <v>8861</v>
      </c>
      <c r="C81" s="18">
        <f>(76.0/B81*100)</f>
        <v/>
      </c>
      <c r="D81" s="19" t="n">
        <v>8785</v>
      </c>
      <c r="E81" s="18" t="n">
        <v>388.36905922</v>
      </c>
      <c r="F81" s="20" t="n">
        <v>6.34756915</v>
      </c>
      <c r="G81" s="18" t="n">
        <v>394.93814308</v>
      </c>
      <c r="H81" s="20" t="n">
        <v>4.19634191</v>
      </c>
      <c r="I81" s="18" t="n">
        <v>429.8847622</v>
      </c>
      <c r="J81" s="20" t="n">
        <v>5.16547971</v>
      </c>
      <c r="K81" s="18" t="n">
        <v>445.71295779</v>
      </c>
      <c r="L81" s="20" t="n">
        <v>3.69106802</v>
      </c>
      <c r="M81" s="18" t="s">
        <v>481</v>
      </c>
      <c r="N81" s="20" t="s">
        <v>481</v>
      </c>
      <c r="O81" s="18" t="s">
        <v>481</v>
      </c>
      <c r="P81" s="20" t="s">
        <v>481</v>
      </c>
      <c r="Q81" s="18" t="s">
        <v>481</v>
      </c>
      <c r="R81" s="20" t="s">
        <v>481</v>
      </c>
      <c r="S81" s="18" t="s">
        <v>481</v>
      </c>
      <c r="T81" s="20" t="s">
        <v>481</v>
      </c>
      <c r="U81" s="18" t="n">
        <v>395.20872808</v>
      </c>
      <c r="V81" s="20" t="n">
        <v>12.94891857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629</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416.22114617</v>
      </c>
      <c r="F7" s="20" t="n">
        <v>9.446816050000001</v>
      </c>
      <c r="G7" s="18" t="n">
        <v>458.79502251</v>
      </c>
      <c r="H7" s="20" t="n">
        <v>4.7653846</v>
      </c>
      <c r="I7" s="18" t="n">
        <v>492.32538654</v>
      </c>
      <c r="J7" s="20" t="n">
        <v>3.02449706</v>
      </c>
      <c r="K7" s="18" t="n">
        <v>517.62398435</v>
      </c>
      <c r="L7" s="20" t="n">
        <v>1.78148204</v>
      </c>
      <c r="M7" s="18" t="s">
        <v>481</v>
      </c>
      <c r="N7" s="20" t="s">
        <v>481</v>
      </c>
      <c r="O7" s="18" t="s">
        <v>481</v>
      </c>
      <c r="P7" s="20" t="s">
        <v>481</v>
      </c>
      <c r="Q7" s="18" t="s">
        <v>481</v>
      </c>
      <c r="R7" s="20" t="s">
        <v>481</v>
      </c>
      <c r="S7" s="18" t="s">
        <v>481</v>
      </c>
      <c r="T7" s="20" t="s">
        <v>481</v>
      </c>
      <c r="U7" s="18" t="n">
        <v>439.83697094</v>
      </c>
      <c r="V7" s="20" t="n">
        <v>12.35764331</v>
      </c>
    </row>
    <row r="8" spans="1:22">
      <c r="A8" s="15" t="s">
        <v>483</v>
      </c>
      <c r="B8" s="17" t="n">
        <v>7007</v>
      </c>
      <c r="C8" s="18">
        <f>(20.0/B8*100)</f>
        <v/>
      </c>
      <c r="D8" s="19" t="n">
        <v>6987</v>
      </c>
      <c r="E8" s="18" t="n">
        <v>392.53949937</v>
      </c>
      <c r="F8" s="20" t="n">
        <v>13.74316804</v>
      </c>
      <c r="G8" s="18" t="n">
        <v>441.84423038</v>
      </c>
      <c r="H8" s="20" t="n">
        <v>5.74680849</v>
      </c>
      <c r="I8" s="18" t="n">
        <v>480.86629454</v>
      </c>
      <c r="J8" s="20" t="n">
        <v>3.23055384</v>
      </c>
      <c r="K8" s="18" t="n">
        <v>503.44156501</v>
      </c>
      <c r="L8" s="20" t="n">
        <v>3.2893142</v>
      </c>
      <c r="M8" s="18" t="s">
        <v>481</v>
      </c>
      <c r="N8" s="20" t="s">
        <v>481</v>
      </c>
      <c r="O8" s="18" t="s">
        <v>481</v>
      </c>
      <c r="P8" s="20" t="s">
        <v>481</v>
      </c>
      <c r="Q8" s="18" t="s">
        <v>481</v>
      </c>
      <c r="R8" s="20" t="s">
        <v>481</v>
      </c>
      <c r="S8" s="18" t="s">
        <v>481</v>
      </c>
      <c r="T8" s="20" t="s">
        <v>481</v>
      </c>
      <c r="U8" s="18" t="n">
        <v>455.72415255</v>
      </c>
      <c r="V8" s="20" t="n">
        <v>11.86343755</v>
      </c>
    </row>
    <row r="9" spans="1:22">
      <c r="A9" s="15" t="s">
        <v>484</v>
      </c>
      <c r="B9" s="17" t="n">
        <v>9651</v>
      </c>
      <c r="C9" s="18">
        <f>(77.0/B9*100)</f>
        <v/>
      </c>
      <c r="D9" s="19" t="n">
        <v>9574</v>
      </c>
      <c r="E9" s="18" t="n">
        <v>405.987145</v>
      </c>
      <c r="F9" s="20" t="n">
        <v>11.1401111</v>
      </c>
      <c r="G9" s="18" t="n">
        <v>464.89754202</v>
      </c>
      <c r="H9" s="20" t="n">
        <v>4.23393925</v>
      </c>
      <c r="I9" s="18" t="n">
        <v>493.37588561</v>
      </c>
      <c r="J9" s="20" t="n">
        <v>3.17838556</v>
      </c>
      <c r="K9" s="18" t="n">
        <v>516.18402164</v>
      </c>
      <c r="L9" s="20" t="n">
        <v>2.41219302</v>
      </c>
      <c r="M9" s="18" t="s">
        <v>481</v>
      </c>
      <c r="N9" s="20" t="s">
        <v>481</v>
      </c>
      <c r="O9" s="18" t="s">
        <v>481</v>
      </c>
      <c r="P9" s="20" t="s">
        <v>481</v>
      </c>
      <c r="Q9" s="18" t="s">
        <v>481</v>
      </c>
      <c r="R9" s="20" t="s">
        <v>481</v>
      </c>
      <c r="S9" s="18" t="s">
        <v>481</v>
      </c>
      <c r="T9" s="20" t="s">
        <v>481</v>
      </c>
      <c r="U9" s="18" t="n">
        <v>422.75472109</v>
      </c>
      <c r="V9" s="20" t="n">
        <v>13.13993324</v>
      </c>
    </row>
    <row r="10" spans="1:22">
      <c r="A10" s="15" t="s">
        <v>485</v>
      </c>
      <c r="B10" s="17" t="n">
        <v>20058</v>
      </c>
      <c r="C10" s="18">
        <f>(521.0/B10*100)</f>
        <v/>
      </c>
      <c r="D10" s="19" t="n">
        <v>19537</v>
      </c>
      <c r="E10" s="18" t="n">
        <v>454.39721065</v>
      </c>
      <c r="F10" s="20" t="n">
        <v>8.1143289</v>
      </c>
      <c r="G10" s="18" t="n">
        <v>501.39044786</v>
      </c>
      <c r="H10" s="20" t="n">
        <v>3.46356943</v>
      </c>
      <c r="I10" s="18" t="n">
        <v>522.11643659</v>
      </c>
      <c r="J10" s="20" t="n">
        <v>2.74952072</v>
      </c>
      <c r="K10" s="18" t="n">
        <v>541.62116852</v>
      </c>
      <c r="L10" s="20" t="n">
        <v>2.30106448</v>
      </c>
      <c r="M10" s="18" t="s">
        <v>481</v>
      </c>
      <c r="N10" s="20" t="s">
        <v>481</v>
      </c>
      <c r="O10" s="18" t="s">
        <v>481</v>
      </c>
      <c r="P10" s="20" t="s">
        <v>481</v>
      </c>
      <c r="Q10" s="18" t="s">
        <v>481</v>
      </c>
      <c r="R10" s="20" t="s">
        <v>481</v>
      </c>
      <c r="S10" s="18" t="s">
        <v>481</v>
      </c>
      <c r="T10" s="20" t="s">
        <v>481</v>
      </c>
      <c r="U10" s="18" t="n">
        <v>466.1080727</v>
      </c>
      <c r="V10" s="20" t="n">
        <v>14.16182308</v>
      </c>
    </row>
    <row r="11" spans="1:22">
      <c r="A11" s="15" t="s">
        <v>486</v>
      </c>
      <c r="B11" s="17" t="n">
        <v>7053</v>
      </c>
      <c r="C11" s="18">
        <f>(45.0/B11*100)</f>
        <v/>
      </c>
      <c r="D11" s="19" t="n">
        <v>7008</v>
      </c>
      <c r="E11" s="18" t="n">
        <v>409.26053079</v>
      </c>
      <c r="F11" s="20" t="n">
        <v>4.72657816</v>
      </c>
      <c r="G11" s="18" t="n">
        <v>443.99275966</v>
      </c>
      <c r="H11" s="20" t="n">
        <v>3.11087918</v>
      </c>
      <c r="I11" s="18" t="n">
        <v>467.78621174</v>
      </c>
      <c r="J11" s="20" t="n">
        <v>3.74539962</v>
      </c>
      <c r="K11" s="18" t="n">
        <v>493.91678309</v>
      </c>
      <c r="L11" s="20" t="n">
        <v>3.40336881</v>
      </c>
      <c r="M11" s="18" t="s">
        <v>481</v>
      </c>
      <c r="N11" s="20" t="s">
        <v>481</v>
      </c>
      <c r="O11" s="18" t="s">
        <v>481</v>
      </c>
      <c r="P11" s="20" t="s">
        <v>481</v>
      </c>
      <c r="Q11" s="18" t="s">
        <v>481</v>
      </c>
      <c r="R11" s="20" t="s">
        <v>481</v>
      </c>
      <c r="S11" s="18" t="s">
        <v>481</v>
      </c>
      <c r="T11" s="20" t="s">
        <v>481</v>
      </c>
      <c r="U11" s="18" t="n">
        <v>439.94036774</v>
      </c>
      <c r="V11" s="20" t="n">
        <v>20.06343194</v>
      </c>
    </row>
    <row r="12" spans="1:22">
      <c r="A12" s="15" t="s">
        <v>487</v>
      </c>
      <c r="B12" s="17" t="n">
        <v>6894</v>
      </c>
      <c r="C12" s="18">
        <f>(55.0/B12*100)</f>
        <v/>
      </c>
      <c r="D12" s="19" t="n">
        <v>6839</v>
      </c>
      <c r="E12" s="18" t="n">
        <v>387.3025362</v>
      </c>
      <c r="F12" s="20" t="n">
        <v>14.29434797</v>
      </c>
      <c r="G12" s="18" t="n">
        <v>450.21181431</v>
      </c>
      <c r="H12" s="20" t="n">
        <v>4.306946</v>
      </c>
      <c r="I12" s="18" t="n">
        <v>484.07267074</v>
      </c>
      <c r="J12" s="20" t="n">
        <v>3.25141525</v>
      </c>
      <c r="K12" s="18" t="n">
        <v>510.25464486</v>
      </c>
      <c r="L12" s="20" t="n">
        <v>2.47599936</v>
      </c>
      <c r="M12" s="18" t="s">
        <v>481</v>
      </c>
      <c r="N12" s="20" t="s">
        <v>481</v>
      </c>
      <c r="O12" s="18" t="s">
        <v>481</v>
      </c>
      <c r="P12" s="20" t="s">
        <v>481</v>
      </c>
      <c r="Q12" s="18" t="s">
        <v>481</v>
      </c>
      <c r="R12" s="20" t="s">
        <v>481</v>
      </c>
      <c r="S12" s="18" t="s">
        <v>481</v>
      </c>
      <c r="T12" s="20" t="s">
        <v>481</v>
      </c>
      <c r="U12" s="18" t="n">
        <v>391.90012981</v>
      </c>
      <c r="V12" s="20" t="n">
        <v>21.48604787</v>
      </c>
    </row>
    <row r="13" spans="1:22">
      <c r="A13" s="15" t="s">
        <v>488</v>
      </c>
      <c r="B13" s="17" t="n">
        <v>7161</v>
      </c>
      <c r="C13" s="18">
        <f>(99.0/B13*100)</f>
        <v/>
      </c>
      <c r="D13" s="19" t="n">
        <v>7062</v>
      </c>
      <c r="E13" s="18" t="n">
        <v>432.78555048</v>
      </c>
      <c r="F13" s="20" t="n">
        <v>22.3507433</v>
      </c>
      <c r="G13" s="18" t="n">
        <v>457.49749834</v>
      </c>
      <c r="H13" s="20" t="n">
        <v>8.91241825</v>
      </c>
      <c r="I13" s="18" t="n">
        <v>484.48734034</v>
      </c>
      <c r="J13" s="20" t="n">
        <v>5.24944037</v>
      </c>
      <c r="K13" s="18" t="n">
        <v>505.13017345</v>
      </c>
      <c r="L13" s="20" t="n">
        <v>2.60572365</v>
      </c>
      <c r="M13" s="18" t="s">
        <v>481</v>
      </c>
      <c r="N13" s="20" t="s">
        <v>481</v>
      </c>
      <c r="O13" s="18" t="s">
        <v>481</v>
      </c>
      <c r="P13" s="20" t="s">
        <v>481</v>
      </c>
      <c r="Q13" s="18" t="s">
        <v>481</v>
      </c>
      <c r="R13" s="20" t="s">
        <v>481</v>
      </c>
      <c r="S13" s="18" t="s">
        <v>481</v>
      </c>
      <c r="T13" s="20" t="s">
        <v>481</v>
      </c>
      <c r="U13" s="18" t="n">
        <v>428.64150579</v>
      </c>
      <c r="V13" s="20" t="n">
        <v>17.00692698</v>
      </c>
    </row>
    <row r="14" spans="1:22">
      <c r="A14" s="15" t="s">
        <v>489</v>
      </c>
      <c r="B14" s="17" t="n">
        <v>5587</v>
      </c>
      <c r="C14" s="18">
        <f>(74.0/B14*100)</f>
        <v/>
      </c>
      <c r="D14" s="19" t="n">
        <v>5513</v>
      </c>
      <c r="E14" s="18" t="n">
        <v>449.51757966</v>
      </c>
      <c r="F14" s="20" t="n">
        <v>17.00823766</v>
      </c>
      <c r="G14" s="18" t="n">
        <v>503.4357253</v>
      </c>
      <c r="H14" s="20" t="n">
        <v>3.98909605</v>
      </c>
      <c r="I14" s="18" t="n">
        <v>515.73825084</v>
      </c>
      <c r="J14" s="20" t="n">
        <v>3.38363022</v>
      </c>
      <c r="K14" s="18" t="n">
        <v>530.24501111</v>
      </c>
      <c r="L14" s="20" t="n">
        <v>2.92321272</v>
      </c>
      <c r="M14" s="18" t="s">
        <v>481</v>
      </c>
      <c r="N14" s="20" t="s">
        <v>481</v>
      </c>
      <c r="O14" s="18" t="s">
        <v>481</v>
      </c>
      <c r="P14" s="20" t="s">
        <v>481</v>
      </c>
      <c r="Q14" s="18" t="s">
        <v>481</v>
      </c>
      <c r="R14" s="20" t="s">
        <v>481</v>
      </c>
      <c r="S14" s="18" t="s">
        <v>481</v>
      </c>
      <c r="T14" s="20" t="s">
        <v>481</v>
      </c>
      <c r="U14" s="18" t="n">
        <v>488.40298589</v>
      </c>
      <c r="V14" s="20" t="n">
        <v>15.28857077</v>
      </c>
    </row>
    <row r="15" spans="1:22">
      <c r="A15" s="15" t="s">
        <v>490</v>
      </c>
      <c r="B15" s="17" t="n">
        <v>5882</v>
      </c>
      <c r="C15" s="18">
        <f>(52.0/B15*100)</f>
        <v/>
      </c>
      <c r="D15" s="19" t="n">
        <v>5830</v>
      </c>
      <c r="E15" s="18" t="n">
        <v>443.17594453</v>
      </c>
      <c r="F15" s="20" t="n">
        <v>19.03578115</v>
      </c>
      <c r="G15" s="18" t="n">
        <v>516.61532457</v>
      </c>
      <c r="H15" s="20" t="n">
        <v>5.08798202</v>
      </c>
      <c r="I15" s="18" t="n">
        <v>525.48760513</v>
      </c>
      <c r="J15" s="20" t="n">
        <v>3.47331054</v>
      </c>
      <c r="K15" s="18" t="n">
        <v>532.18047614</v>
      </c>
      <c r="L15" s="20" t="n">
        <v>2.72080516</v>
      </c>
      <c r="M15" s="18" t="s">
        <v>481</v>
      </c>
      <c r="N15" s="20" t="s">
        <v>481</v>
      </c>
      <c r="O15" s="18" t="s">
        <v>481</v>
      </c>
      <c r="P15" s="20" t="s">
        <v>481</v>
      </c>
      <c r="Q15" s="18" t="s">
        <v>481</v>
      </c>
      <c r="R15" s="20" t="s">
        <v>481</v>
      </c>
      <c r="S15" s="18" t="s">
        <v>481</v>
      </c>
      <c r="T15" s="20" t="s">
        <v>481</v>
      </c>
      <c r="U15" s="18" t="n">
        <v>459.19655325</v>
      </c>
      <c r="V15" s="20" t="n">
        <v>17.90105009</v>
      </c>
    </row>
    <row r="16" spans="1:22">
      <c r="A16" s="15" t="s">
        <v>491</v>
      </c>
      <c r="B16" s="17" t="n">
        <v>6108</v>
      </c>
      <c r="C16" s="18">
        <f>(98.0/B16*100)</f>
        <v/>
      </c>
      <c r="D16" s="19" t="n">
        <v>6010</v>
      </c>
      <c r="E16" s="18" t="n">
        <v>402.62624536</v>
      </c>
      <c r="F16" s="20" t="n">
        <v>11.26758408</v>
      </c>
      <c r="G16" s="18" t="n">
        <v>473.95271169</v>
      </c>
      <c r="H16" s="20" t="n">
        <v>4.78854909</v>
      </c>
      <c r="I16" s="18" t="n">
        <v>502.56985777</v>
      </c>
      <c r="J16" s="20" t="n">
        <v>3.49307364</v>
      </c>
      <c r="K16" s="18" t="n">
        <v>518.3227075900001</v>
      </c>
      <c r="L16" s="20" t="n">
        <v>2.84064816</v>
      </c>
      <c r="M16" s="18" t="s">
        <v>481</v>
      </c>
      <c r="N16" s="20" t="s">
        <v>481</v>
      </c>
      <c r="O16" s="18" t="s">
        <v>481</v>
      </c>
      <c r="P16" s="20" t="s">
        <v>481</v>
      </c>
      <c r="Q16" s="18" t="s">
        <v>481</v>
      </c>
      <c r="R16" s="20" t="s">
        <v>481</v>
      </c>
      <c r="S16" s="18" t="s">
        <v>481</v>
      </c>
      <c r="T16" s="20" t="s">
        <v>481</v>
      </c>
      <c r="U16" s="18" t="n">
        <v>392.13365998</v>
      </c>
      <c r="V16" s="20" t="n">
        <v>18.10199618</v>
      </c>
    </row>
    <row r="17" spans="1:22">
      <c r="A17" s="15" t="s">
        <v>492</v>
      </c>
      <c r="B17" s="17" t="n">
        <v>6504</v>
      </c>
      <c r="C17" s="18">
        <f>(658.0/B17*100)</f>
        <v/>
      </c>
      <c r="D17" s="19" t="n">
        <v>5846</v>
      </c>
      <c r="E17" s="18" t="n">
        <v>411.11702762</v>
      </c>
      <c r="F17" s="20" t="n">
        <v>14.6220507</v>
      </c>
      <c r="G17" s="18" t="n">
        <v>471.5089965</v>
      </c>
      <c r="H17" s="20" t="n">
        <v>5.41731475</v>
      </c>
      <c r="I17" s="18" t="n">
        <v>509.27049626</v>
      </c>
      <c r="J17" s="20" t="n">
        <v>3.84231956</v>
      </c>
      <c r="K17" s="18" t="n">
        <v>534.20978804</v>
      </c>
      <c r="L17" s="20" t="n">
        <v>3.15008747</v>
      </c>
      <c r="M17" s="18" t="s">
        <v>481</v>
      </c>
      <c r="N17" s="20" t="s">
        <v>481</v>
      </c>
      <c r="O17" s="18" t="s">
        <v>481</v>
      </c>
      <c r="P17" s="20" t="s">
        <v>481</v>
      </c>
      <c r="Q17" s="18" t="s">
        <v>481</v>
      </c>
      <c r="R17" s="20" t="s">
        <v>481</v>
      </c>
      <c r="S17" s="18" t="s">
        <v>481</v>
      </c>
      <c r="T17" s="20" t="s">
        <v>481</v>
      </c>
      <c r="U17" s="18" t="n">
        <v>462.32997727</v>
      </c>
      <c r="V17" s="20" t="n">
        <v>14.37553389</v>
      </c>
    </row>
    <row r="18" spans="1:22">
      <c r="A18" s="15" t="s">
        <v>493</v>
      </c>
      <c r="B18" s="17" t="n">
        <v>5532</v>
      </c>
      <c r="C18" s="18">
        <f>(28.0/B18*100)</f>
        <v/>
      </c>
      <c r="D18" s="19" t="n">
        <v>5504</v>
      </c>
      <c r="E18" s="18" t="n">
        <v>412.62924757</v>
      </c>
      <c r="F18" s="20" t="n">
        <v>7.17341401</v>
      </c>
      <c r="G18" s="18" t="n">
        <v>461.97593758</v>
      </c>
      <c r="H18" s="20" t="n">
        <v>4.43264847</v>
      </c>
      <c r="I18" s="18" t="n">
        <v>477.14557376</v>
      </c>
      <c r="J18" s="20" t="n">
        <v>4.94384535</v>
      </c>
      <c r="K18" s="18" t="n">
        <v>482.52390367</v>
      </c>
      <c r="L18" s="20" t="n">
        <v>4.75768124</v>
      </c>
      <c r="M18" s="18" t="s">
        <v>481</v>
      </c>
      <c r="N18" s="20" t="s">
        <v>481</v>
      </c>
      <c r="O18" s="18" t="s">
        <v>481</v>
      </c>
      <c r="P18" s="20" t="s">
        <v>481</v>
      </c>
      <c r="Q18" s="18" t="s">
        <v>481</v>
      </c>
      <c r="R18" s="20" t="s">
        <v>481</v>
      </c>
      <c r="S18" s="18" t="s">
        <v>481</v>
      </c>
      <c r="T18" s="20" t="s">
        <v>481</v>
      </c>
      <c r="U18" s="18" t="n">
        <v>376.72886489</v>
      </c>
      <c r="V18" s="20" t="n">
        <v>17.48135328</v>
      </c>
    </row>
    <row r="19" spans="1:22">
      <c r="A19" s="15" t="s">
        <v>494</v>
      </c>
      <c r="B19" s="17" t="n">
        <v>5658</v>
      </c>
      <c r="C19" s="18">
        <f>(61.0/B19*100)</f>
        <v/>
      </c>
      <c r="D19" s="19" t="n">
        <v>5597</v>
      </c>
      <c r="E19" s="18" t="n">
        <v>376.87682346</v>
      </c>
      <c r="F19" s="20" t="n">
        <v>7.99759115</v>
      </c>
      <c r="G19" s="18" t="n">
        <v>436.33593837</v>
      </c>
      <c r="H19" s="20" t="n">
        <v>3.97467655</v>
      </c>
      <c r="I19" s="18" t="n">
        <v>476.95176832</v>
      </c>
      <c r="J19" s="20" t="n">
        <v>3.34013189</v>
      </c>
      <c r="K19" s="18" t="n">
        <v>504.39473879</v>
      </c>
      <c r="L19" s="20" t="n">
        <v>3.51187265</v>
      </c>
      <c r="M19" s="18" t="s">
        <v>481</v>
      </c>
      <c r="N19" s="20" t="s">
        <v>481</v>
      </c>
      <c r="O19" s="18" t="s">
        <v>481</v>
      </c>
      <c r="P19" s="20" t="s">
        <v>481</v>
      </c>
      <c r="Q19" s="18" t="s">
        <v>481</v>
      </c>
      <c r="R19" s="20" t="s">
        <v>481</v>
      </c>
      <c r="S19" s="18" t="s">
        <v>481</v>
      </c>
      <c r="T19" s="20" t="s">
        <v>481</v>
      </c>
      <c r="U19" s="18" t="n">
        <v>433.94824701</v>
      </c>
      <c r="V19" s="20" t="n">
        <v>15.54461813</v>
      </c>
    </row>
    <row r="20" spans="1:22">
      <c r="A20" s="15" t="s">
        <v>495</v>
      </c>
      <c r="B20" s="17" t="n">
        <v>3371</v>
      </c>
      <c r="C20" s="18">
        <f>(75.0/B20*100)</f>
        <v/>
      </c>
      <c r="D20" s="19" t="n">
        <v>3296</v>
      </c>
      <c r="E20" s="18" t="n">
        <v>448.39668793</v>
      </c>
      <c r="F20" s="20" t="n">
        <v>26.4067259</v>
      </c>
      <c r="G20" s="18" t="n">
        <v>473.04377414</v>
      </c>
      <c r="H20" s="20" t="n">
        <v>6.10985505</v>
      </c>
      <c r="I20" s="18" t="n">
        <v>485.16905293</v>
      </c>
      <c r="J20" s="20" t="n">
        <v>4.06690665</v>
      </c>
      <c r="K20" s="18" t="n">
        <v>483.39478852</v>
      </c>
      <c r="L20" s="20" t="n">
        <v>2.25815821</v>
      </c>
      <c r="M20" s="18" t="s">
        <v>481</v>
      </c>
      <c r="N20" s="20" t="s">
        <v>481</v>
      </c>
      <c r="O20" s="18" t="s">
        <v>481</v>
      </c>
      <c r="P20" s="20" t="s">
        <v>481</v>
      </c>
      <c r="Q20" s="18" t="s">
        <v>481</v>
      </c>
      <c r="R20" s="20" t="s">
        <v>481</v>
      </c>
      <c r="S20" s="18" t="s">
        <v>481</v>
      </c>
      <c r="T20" s="20" t="s">
        <v>481</v>
      </c>
      <c r="U20" s="18" t="n">
        <v>431.17070211</v>
      </c>
      <c r="V20" s="20" t="n">
        <v>21.21270719</v>
      </c>
    </row>
    <row r="21" spans="1:22">
      <c r="A21" s="15" t="s">
        <v>496</v>
      </c>
      <c r="B21" s="17" t="n">
        <v>5741</v>
      </c>
      <c r="C21" s="18">
        <f>(44.0/B21*100)</f>
        <v/>
      </c>
      <c r="D21" s="19" t="n">
        <v>5697</v>
      </c>
      <c r="E21" s="18" t="n">
        <v>481.16623618</v>
      </c>
      <c r="F21" s="20" t="n">
        <v>7.88388787</v>
      </c>
      <c r="G21" s="18" t="n">
        <v>512.3823448099999</v>
      </c>
      <c r="H21" s="20" t="n">
        <v>3.41411474</v>
      </c>
      <c r="I21" s="18" t="n">
        <v>521.99693872</v>
      </c>
      <c r="J21" s="20" t="n">
        <v>2.78282598</v>
      </c>
      <c r="K21" s="18" t="n">
        <v>529.33288255</v>
      </c>
      <c r="L21" s="20" t="n">
        <v>3.11375581</v>
      </c>
      <c r="M21" s="18" t="s">
        <v>481</v>
      </c>
      <c r="N21" s="20" t="s">
        <v>481</v>
      </c>
      <c r="O21" s="18" t="s">
        <v>481</v>
      </c>
      <c r="P21" s="20" t="s">
        <v>481</v>
      </c>
      <c r="Q21" s="18" t="s">
        <v>481</v>
      </c>
      <c r="R21" s="20" t="s">
        <v>481</v>
      </c>
      <c r="S21" s="18" t="s">
        <v>481</v>
      </c>
      <c r="T21" s="20" t="s">
        <v>481</v>
      </c>
      <c r="U21" s="18" t="n">
        <v>467.58814737</v>
      </c>
      <c r="V21" s="20" t="n">
        <v>17.30695251</v>
      </c>
    </row>
    <row r="22" spans="1:22">
      <c r="A22" s="15" t="s">
        <v>497</v>
      </c>
      <c r="B22" s="17" t="n">
        <v>6598</v>
      </c>
      <c r="C22" s="18">
        <f>(32.0/B22*100)</f>
        <v/>
      </c>
      <c r="D22" s="19" t="n">
        <v>6566</v>
      </c>
      <c r="E22" s="18" t="n">
        <v>367.9746272</v>
      </c>
      <c r="F22" s="20" t="n">
        <v>8.65112603</v>
      </c>
      <c r="G22" s="18" t="n">
        <v>444.52975324</v>
      </c>
      <c r="H22" s="20" t="n">
        <v>6.23858567</v>
      </c>
      <c r="I22" s="18" t="n">
        <v>474.04665935</v>
      </c>
      <c r="J22" s="20" t="n">
        <v>4.9280756</v>
      </c>
      <c r="K22" s="18" t="n">
        <v>514.82792899</v>
      </c>
      <c r="L22" s="20" t="n">
        <v>3.82686775</v>
      </c>
      <c r="M22" s="18" t="s">
        <v>481</v>
      </c>
      <c r="N22" s="20" t="s">
        <v>481</v>
      </c>
      <c r="O22" s="18" t="s">
        <v>481</v>
      </c>
      <c r="P22" s="20" t="s">
        <v>481</v>
      </c>
      <c r="Q22" s="18" t="n">
        <v>481.75555063</v>
      </c>
      <c r="R22" s="20" t="n">
        <v>8.711038220000001</v>
      </c>
      <c r="S22" s="18" t="s">
        <v>481</v>
      </c>
      <c r="T22" s="20" t="s">
        <v>481</v>
      </c>
      <c r="U22" s="18" t="n">
        <v>381.29252043</v>
      </c>
      <c r="V22" s="20" t="n">
        <v>14.94623528</v>
      </c>
    </row>
    <row r="23" spans="1:22">
      <c r="A23" s="15" t="s">
        <v>498</v>
      </c>
      <c r="B23" s="17" t="n">
        <v>11583</v>
      </c>
      <c r="C23" s="18">
        <f>(211.0/B23*100)</f>
        <v/>
      </c>
      <c r="D23" s="19" t="n">
        <v>11372</v>
      </c>
      <c r="E23" s="18" t="n">
        <v>423.19425483</v>
      </c>
      <c r="F23" s="20" t="n">
        <v>10.04354489</v>
      </c>
      <c r="G23" s="18" t="n">
        <v>466.02670224</v>
      </c>
      <c r="H23" s="20" t="n">
        <v>3.66647726</v>
      </c>
      <c r="I23" s="18" t="n">
        <v>490.73932969</v>
      </c>
      <c r="J23" s="20" t="n">
        <v>3.17282505</v>
      </c>
      <c r="K23" s="18" t="n">
        <v>509.51067616</v>
      </c>
      <c r="L23" s="20" t="n">
        <v>3.89170043</v>
      </c>
      <c r="M23" s="18" t="s">
        <v>481</v>
      </c>
      <c r="N23" s="20" t="s">
        <v>481</v>
      </c>
      <c r="O23" s="18" t="s">
        <v>481</v>
      </c>
      <c r="P23" s="20" t="s">
        <v>481</v>
      </c>
      <c r="Q23" s="18" t="s">
        <v>481</v>
      </c>
      <c r="R23" s="20" t="s">
        <v>481</v>
      </c>
      <c r="S23" s="18" t="s">
        <v>481</v>
      </c>
      <c r="T23" s="20" t="s">
        <v>481</v>
      </c>
      <c r="U23" s="18" t="n">
        <v>420.97309446</v>
      </c>
      <c r="V23" s="20" t="n">
        <v>17.51581233</v>
      </c>
    </row>
    <row r="24" spans="1:22">
      <c r="A24" s="15" t="s">
        <v>499</v>
      </c>
      <c r="B24" s="17" t="n">
        <v>6647</v>
      </c>
      <c r="C24" s="18">
        <f>(7.0/B24*100)</f>
        <v/>
      </c>
      <c r="D24" s="19" t="n">
        <v>6640</v>
      </c>
      <c r="E24" s="18" t="n">
        <v>468.90335807</v>
      </c>
      <c r="F24" s="20" t="n">
        <v>5.06633051</v>
      </c>
      <c r="G24" s="18" t="n">
        <v>511.49419089</v>
      </c>
      <c r="H24" s="20" t="n">
        <v>3.58891928</v>
      </c>
      <c r="I24" s="18" t="n">
        <v>529.03212682</v>
      </c>
      <c r="J24" s="20" t="n">
        <v>3.33792679</v>
      </c>
      <c r="K24" s="18" t="n">
        <v>536.00551765</v>
      </c>
      <c r="L24" s="20" t="n">
        <v>4.70091162</v>
      </c>
      <c r="M24" s="18" t="s">
        <v>481</v>
      </c>
      <c r="N24" s="20" t="s">
        <v>481</v>
      </c>
      <c r="O24" s="18" t="s">
        <v>481</v>
      </c>
      <c r="P24" s="20" t="s">
        <v>481</v>
      </c>
      <c r="Q24" s="18" t="s">
        <v>481</v>
      </c>
      <c r="R24" s="20" t="s">
        <v>481</v>
      </c>
      <c r="S24" s="18" t="s">
        <v>481</v>
      </c>
      <c r="T24" s="20" t="s">
        <v>481</v>
      </c>
      <c r="U24" s="18" t="n">
        <v>465.9551404</v>
      </c>
      <c r="V24" s="20" t="n">
        <v>12.70533674</v>
      </c>
    </row>
    <row r="25" spans="1:22">
      <c r="A25" s="15" t="s">
        <v>500</v>
      </c>
      <c r="B25" s="17" t="n">
        <v>5581</v>
      </c>
      <c r="C25" s="18">
        <f>(24.0/B25*100)</f>
        <v/>
      </c>
      <c r="D25" s="19" t="n">
        <v>5557</v>
      </c>
      <c r="E25" s="18" t="n">
        <v>453.4271321</v>
      </c>
      <c r="F25" s="20" t="n">
        <v>10.15969224</v>
      </c>
      <c r="G25" s="18" t="n">
        <v>504.75911332</v>
      </c>
      <c r="H25" s="20" t="n">
        <v>3.43869702</v>
      </c>
      <c r="I25" s="18" t="n">
        <v>527.18607034</v>
      </c>
      <c r="J25" s="20" t="n">
        <v>3.78314811</v>
      </c>
      <c r="K25" s="18" t="n">
        <v>539.21387448</v>
      </c>
      <c r="L25" s="20" t="n">
        <v>5.42829871</v>
      </c>
      <c r="M25" s="18" t="s">
        <v>481</v>
      </c>
      <c r="N25" s="20" t="s">
        <v>481</v>
      </c>
      <c r="O25" s="18" t="s">
        <v>481</v>
      </c>
      <c r="P25" s="20" t="s">
        <v>481</v>
      </c>
      <c r="Q25" s="18" t="s">
        <v>481</v>
      </c>
      <c r="R25" s="20" t="s">
        <v>481</v>
      </c>
      <c r="S25" s="18" t="s">
        <v>481</v>
      </c>
      <c r="T25" s="20" t="s">
        <v>481</v>
      </c>
      <c r="U25" s="18" t="n">
        <v>497.77939587</v>
      </c>
      <c r="V25" s="20" t="n">
        <v>15.89164124</v>
      </c>
    </row>
    <row r="26" spans="1:22">
      <c r="A26" s="15" t="s">
        <v>501</v>
      </c>
      <c r="B26" s="17" t="n">
        <v>4869</v>
      </c>
      <c r="C26" s="18">
        <f>(32.0/B26*100)</f>
        <v/>
      </c>
      <c r="D26" s="19" t="n">
        <v>4837</v>
      </c>
      <c r="E26" s="18" t="n">
        <v>419.80069926</v>
      </c>
      <c r="F26" s="20" t="n">
        <v>13.34547986</v>
      </c>
      <c r="G26" s="18" t="n">
        <v>477.07757635</v>
      </c>
      <c r="H26" s="20" t="n">
        <v>3.33338707</v>
      </c>
      <c r="I26" s="18" t="n">
        <v>490.10321754</v>
      </c>
      <c r="J26" s="20" t="n">
        <v>2.47779383</v>
      </c>
      <c r="K26" s="18" t="n">
        <v>499.19499637</v>
      </c>
      <c r="L26" s="20" t="n">
        <v>2.77600454</v>
      </c>
      <c r="M26" s="18" t="s">
        <v>481</v>
      </c>
      <c r="N26" s="20" t="s">
        <v>481</v>
      </c>
      <c r="O26" s="18" t="s">
        <v>481</v>
      </c>
      <c r="P26" s="20" t="s">
        <v>481</v>
      </c>
      <c r="Q26" s="18" t="s">
        <v>481</v>
      </c>
      <c r="R26" s="20" t="s">
        <v>481</v>
      </c>
      <c r="S26" s="18" t="s">
        <v>481</v>
      </c>
      <c r="T26" s="20" t="s">
        <v>481</v>
      </c>
      <c r="U26" s="18" t="n">
        <v>453.70885302</v>
      </c>
      <c r="V26" s="20" t="n">
        <v>16.41054582</v>
      </c>
    </row>
    <row r="27" spans="1:22">
      <c r="A27" s="15" t="s">
        <v>502</v>
      </c>
      <c r="B27" s="17" t="n">
        <v>5299</v>
      </c>
      <c r="C27" s="18">
        <f>(17.0/B27*100)</f>
        <v/>
      </c>
      <c r="D27" s="19" t="n">
        <v>5282</v>
      </c>
      <c r="E27" s="18" t="n">
        <v>400.36483444</v>
      </c>
      <c r="F27" s="20" t="n">
        <v>9.99640276</v>
      </c>
      <c r="G27" s="18" t="n">
        <v>437.27252984</v>
      </c>
      <c r="H27" s="20" t="n">
        <v>3.91646039</v>
      </c>
      <c r="I27" s="18" t="n">
        <v>468.79255024</v>
      </c>
      <c r="J27" s="20" t="n">
        <v>2.97282476</v>
      </c>
      <c r="K27" s="18" t="n">
        <v>505.33982285</v>
      </c>
      <c r="L27" s="20" t="n">
        <v>2.17943697</v>
      </c>
      <c r="M27" s="18" t="s">
        <v>481</v>
      </c>
      <c r="N27" s="20" t="s">
        <v>481</v>
      </c>
      <c r="O27" s="18" t="s">
        <v>481</v>
      </c>
      <c r="P27" s="20" t="s">
        <v>481</v>
      </c>
      <c r="Q27" s="18" t="s">
        <v>481</v>
      </c>
      <c r="R27" s="20" t="s">
        <v>481</v>
      </c>
      <c r="S27" s="18" t="s">
        <v>481</v>
      </c>
      <c r="T27" s="20" t="s">
        <v>481</v>
      </c>
      <c r="U27" s="18" t="n">
        <v>472.01322498</v>
      </c>
      <c r="V27" s="20" t="n">
        <v>14.74718446</v>
      </c>
    </row>
    <row r="28" spans="1:22">
      <c r="A28" s="15" t="s">
        <v>503</v>
      </c>
      <c r="B28" s="17" t="n">
        <v>7568</v>
      </c>
      <c r="C28" s="18">
        <f>(51.0/B28*100)</f>
        <v/>
      </c>
      <c r="D28" s="19" t="n">
        <v>7517</v>
      </c>
      <c r="E28" s="18" t="n">
        <v>394.75931392</v>
      </c>
      <c r="F28" s="20" t="n">
        <v>2.95999796</v>
      </c>
      <c r="G28" s="18" t="n">
        <v>436.15105775</v>
      </c>
      <c r="H28" s="20" t="n">
        <v>2.77631391</v>
      </c>
      <c r="I28" s="18" t="n">
        <v>451.73036228</v>
      </c>
      <c r="J28" s="20" t="n">
        <v>4.13398229</v>
      </c>
      <c r="K28" s="18" t="n">
        <v>465.42470418</v>
      </c>
      <c r="L28" s="20" t="n">
        <v>5.51371877</v>
      </c>
      <c r="M28" s="18" t="s">
        <v>481</v>
      </c>
      <c r="N28" s="20" t="s">
        <v>481</v>
      </c>
      <c r="O28" s="18" t="s">
        <v>481</v>
      </c>
      <c r="P28" s="20" t="s">
        <v>481</v>
      </c>
      <c r="Q28" s="18" t="s">
        <v>481</v>
      </c>
      <c r="R28" s="20" t="s">
        <v>481</v>
      </c>
      <c r="S28" s="18" t="s">
        <v>481</v>
      </c>
      <c r="T28" s="20" t="s">
        <v>481</v>
      </c>
      <c r="U28" s="18" t="n">
        <v>360.12965842</v>
      </c>
      <c r="V28" s="20" t="n">
        <v>12.91905843</v>
      </c>
    </row>
    <row r="29" spans="1:22">
      <c r="A29" s="15" t="s">
        <v>504</v>
      </c>
      <c r="B29" s="17" t="n">
        <v>5385</v>
      </c>
      <c r="C29" s="18">
        <f>(30.0/B29*100)</f>
        <v/>
      </c>
      <c r="D29" s="19" t="n">
        <v>5355</v>
      </c>
      <c r="E29" s="18" t="n">
        <v>439.96797756</v>
      </c>
      <c r="F29" s="20" t="n">
        <v>27.05056115</v>
      </c>
      <c r="G29" s="18" t="n">
        <v>473.04820372</v>
      </c>
      <c r="H29" s="20" t="n">
        <v>6.87397722</v>
      </c>
      <c r="I29" s="18" t="n">
        <v>487.78676911</v>
      </c>
      <c r="J29" s="20" t="n">
        <v>4.10648923</v>
      </c>
      <c r="K29" s="18" t="n">
        <v>513.06476969</v>
      </c>
      <c r="L29" s="20" t="n">
        <v>2.49847993</v>
      </c>
      <c r="M29" s="18" t="s">
        <v>481</v>
      </c>
      <c r="N29" s="20" t="s">
        <v>481</v>
      </c>
      <c r="O29" s="18" t="s">
        <v>481</v>
      </c>
      <c r="P29" s="20" t="s">
        <v>481</v>
      </c>
      <c r="Q29" s="18" t="s">
        <v>481</v>
      </c>
      <c r="R29" s="20" t="s">
        <v>481</v>
      </c>
      <c r="S29" s="18" t="s">
        <v>481</v>
      </c>
      <c r="T29" s="20" t="s">
        <v>481</v>
      </c>
      <c r="U29" s="18" t="n">
        <v>436.9119507</v>
      </c>
      <c r="V29" s="20" t="n">
        <v>21.74178633</v>
      </c>
    </row>
    <row r="30" spans="1:22">
      <c r="A30" s="15" t="s">
        <v>505</v>
      </c>
      <c r="B30" s="17" t="n">
        <v>4520</v>
      </c>
      <c r="C30" s="18">
        <f>(97.0/B30*100)</f>
        <v/>
      </c>
      <c r="D30" s="19" t="n">
        <v>4423</v>
      </c>
      <c r="E30" s="18" t="n">
        <v>435.69046984</v>
      </c>
      <c r="F30" s="20" t="n">
        <v>10.84650734</v>
      </c>
      <c r="G30" s="18" t="n">
        <v>473.44756055</v>
      </c>
      <c r="H30" s="20" t="n">
        <v>4.72214683</v>
      </c>
      <c r="I30" s="18" t="n">
        <v>505.05156587</v>
      </c>
      <c r="J30" s="20" t="n">
        <v>4.06516692</v>
      </c>
      <c r="K30" s="18" t="n">
        <v>529.8420124199999</v>
      </c>
      <c r="L30" s="20" t="n">
        <v>3.18005147</v>
      </c>
      <c r="M30" s="18" t="s">
        <v>481</v>
      </c>
      <c r="N30" s="20" t="s">
        <v>481</v>
      </c>
      <c r="O30" s="18" t="s">
        <v>481</v>
      </c>
      <c r="P30" s="20" t="s">
        <v>481</v>
      </c>
      <c r="Q30" s="18" t="s">
        <v>481</v>
      </c>
      <c r="R30" s="20" t="s">
        <v>481</v>
      </c>
      <c r="S30" s="18" t="s">
        <v>481</v>
      </c>
      <c r="T30" s="20" t="s">
        <v>481</v>
      </c>
      <c r="U30" s="18" t="n">
        <v>465.62636546</v>
      </c>
      <c r="V30" s="20" t="n">
        <v>21.77453713</v>
      </c>
    </row>
    <row r="31" spans="1:22">
      <c r="A31" s="15" t="s">
        <v>506</v>
      </c>
      <c r="B31" s="17" t="n">
        <v>5456</v>
      </c>
      <c r="C31" s="18">
        <f>(125.0/B31*100)</f>
        <v/>
      </c>
      <c r="D31" s="19" t="n">
        <v>5331</v>
      </c>
      <c r="E31" s="18" t="n">
        <v>444.9050467</v>
      </c>
      <c r="F31" s="20" t="n">
        <v>22.01976412</v>
      </c>
      <c r="G31" s="18" t="n">
        <v>483.58813766</v>
      </c>
      <c r="H31" s="20" t="n">
        <v>8.451711510000001</v>
      </c>
      <c r="I31" s="18" t="n">
        <v>504.9365994</v>
      </c>
      <c r="J31" s="20" t="n">
        <v>4.23419428</v>
      </c>
      <c r="K31" s="18" t="n">
        <v>520.7071509</v>
      </c>
      <c r="L31" s="20" t="n">
        <v>2.78553577</v>
      </c>
      <c r="M31" s="18" t="s">
        <v>481</v>
      </c>
      <c r="N31" s="20" t="s">
        <v>481</v>
      </c>
      <c r="O31" s="18" t="s">
        <v>481</v>
      </c>
      <c r="P31" s="20" t="s">
        <v>481</v>
      </c>
      <c r="Q31" s="18" t="s">
        <v>481</v>
      </c>
      <c r="R31" s="20" t="s">
        <v>481</v>
      </c>
      <c r="S31" s="18" t="s">
        <v>481</v>
      </c>
      <c r="T31" s="20" t="s">
        <v>481</v>
      </c>
      <c r="U31" s="18" t="n">
        <v>457.43795587</v>
      </c>
      <c r="V31" s="20" t="n">
        <v>14.67261697</v>
      </c>
    </row>
    <row r="32" spans="1:22">
      <c r="A32" s="15" t="s">
        <v>507</v>
      </c>
      <c r="B32" s="17" t="n">
        <v>4478</v>
      </c>
      <c r="C32" s="18">
        <f>(5.0/B32*100)</f>
        <v/>
      </c>
      <c r="D32" s="19" t="n">
        <v>4473</v>
      </c>
      <c r="E32" s="18" t="n">
        <v>434.0933737</v>
      </c>
      <c r="F32" s="20" t="n">
        <v>10.07172182</v>
      </c>
      <c r="G32" s="18" t="n">
        <v>482.38542824</v>
      </c>
      <c r="H32" s="20" t="n">
        <v>3.80277017</v>
      </c>
      <c r="I32" s="18" t="n">
        <v>508.09443691</v>
      </c>
      <c r="J32" s="20" t="n">
        <v>2.83019807</v>
      </c>
      <c r="K32" s="18" t="n">
        <v>525.89635173</v>
      </c>
      <c r="L32" s="20" t="n">
        <v>3.55110877</v>
      </c>
      <c r="M32" s="18" t="s">
        <v>481</v>
      </c>
      <c r="N32" s="20" t="s">
        <v>481</v>
      </c>
      <c r="O32" s="18" t="s">
        <v>481</v>
      </c>
      <c r="P32" s="20" t="s">
        <v>481</v>
      </c>
      <c r="Q32" s="18" t="s">
        <v>481</v>
      </c>
      <c r="R32" s="20" t="s">
        <v>481</v>
      </c>
      <c r="S32" s="18" t="s">
        <v>481</v>
      </c>
      <c r="T32" s="20" t="s">
        <v>481</v>
      </c>
      <c r="U32" s="18" t="n">
        <v>476.59389745</v>
      </c>
      <c r="V32" s="20" t="n">
        <v>18.65174822</v>
      </c>
    </row>
    <row r="33" spans="1:22">
      <c r="A33" s="15" t="s">
        <v>508</v>
      </c>
      <c r="B33" s="17" t="n">
        <v>7325</v>
      </c>
      <c r="C33" s="18">
        <f>(74.0/B33*100)</f>
        <v/>
      </c>
      <c r="D33" s="19" t="n">
        <v>7251</v>
      </c>
      <c r="E33" s="18" t="n">
        <v>424.92366193</v>
      </c>
      <c r="F33" s="20" t="n">
        <v>7.26228989</v>
      </c>
      <c r="G33" s="18" t="n">
        <v>476.55717797</v>
      </c>
      <c r="H33" s="20" t="n">
        <v>4.07748598</v>
      </c>
      <c r="I33" s="18" t="n">
        <v>498.71116166</v>
      </c>
      <c r="J33" s="20" t="n">
        <v>3.29686563</v>
      </c>
      <c r="K33" s="18" t="n">
        <v>521.50893777</v>
      </c>
      <c r="L33" s="20" t="n">
        <v>3.1711896</v>
      </c>
      <c r="M33" s="18" t="s">
        <v>481</v>
      </c>
      <c r="N33" s="20" t="s">
        <v>481</v>
      </c>
      <c r="O33" s="18" t="s">
        <v>481</v>
      </c>
      <c r="P33" s="20" t="s">
        <v>481</v>
      </c>
      <c r="Q33" s="18" t="s">
        <v>481</v>
      </c>
      <c r="R33" s="20" t="s">
        <v>481</v>
      </c>
      <c r="S33" s="18" t="s">
        <v>481</v>
      </c>
      <c r="T33" s="20" t="s">
        <v>481</v>
      </c>
      <c r="U33" s="18" t="n">
        <v>467.6238121</v>
      </c>
      <c r="V33" s="20" t="n">
        <v>17.13807758</v>
      </c>
    </row>
    <row r="34" spans="1:22">
      <c r="A34" s="15" t="s">
        <v>509</v>
      </c>
      <c r="B34" s="17" t="n">
        <v>6350</v>
      </c>
      <c r="C34" s="18">
        <f>(65.0/B34*100)</f>
        <v/>
      </c>
      <c r="D34" s="19" t="n">
        <v>6285</v>
      </c>
      <c r="E34" s="18" t="n">
        <v>321.85108611</v>
      </c>
      <c r="F34" s="20" t="n">
        <v>7.83893999</v>
      </c>
      <c r="G34" s="18" t="n">
        <v>430.75605245</v>
      </c>
      <c r="H34" s="20" t="n">
        <v>3.90657595</v>
      </c>
      <c r="I34" s="18" t="n">
        <v>460.04834273</v>
      </c>
      <c r="J34" s="20" t="n">
        <v>3.25759563</v>
      </c>
      <c r="K34" s="18" t="n">
        <v>483.63718459</v>
      </c>
      <c r="L34" s="20" t="n">
        <v>3.34919089</v>
      </c>
      <c r="M34" s="18" t="s">
        <v>481</v>
      </c>
      <c r="N34" s="20" t="s">
        <v>481</v>
      </c>
      <c r="O34" s="18" t="s">
        <v>481</v>
      </c>
      <c r="P34" s="20" t="s">
        <v>481</v>
      </c>
      <c r="Q34" s="18" t="s">
        <v>481</v>
      </c>
      <c r="R34" s="20" t="s">
        <v>481</v>
      </c>
      <c r="S34" s="18" t="s">
        <v>481</v>
      </c>
      <c r="T34" s="20" t="s">
        <v>481</v>
      </c>
      <c r="U34" s="18" t="n">
        <v>318.85541029</v>
      </c>
      <c r="V34" s="20" t="n">
        <v>17.813494</v>
      </c>
    </row>
    <row r="35" spans="1:22">
      <c r="A35" s="15" t="s">
        <v>510</v>
      </c>
      <c r="B35" s="17" t="n">
        <v>6406</v>
      </c>
      <c r="C35" s="18">
        <f>(36.0/B35*100)</f>
        <v/>
      </c>
      <c r="D35" s="19" t="n">
        <v>6370</v>
      </c>
      <c r="E35" s="18" t="n">
        <v>435.14278993</v>
      </c>
      <c r="F35" s="20" t="n">
        <v>17.36560817</v>
      </c>
      <c r="G35" s="18" t="n">
        <v>485.66300538</v>
      </c>
      <c r="H35" s="20" t="n">
        <v>4.58468571</v>
      </c>
      <c r="I35" s="18" t="n">
        <v>502.32791158</v>
      </c>
      <c r="J35" s="20" t="n">
        <v>2.59232905</v>
      </c>
      <c r="K35" s="18" t="n">
        <v>515.60672993</v>
      </c>
      <c r="L35" s="20" t="n">
        <v>2.18788864</v>
      </c>
      <c r="M35" s="18" t="s">
        <v>481</v>
      </c>
      <c r="N35" s="20" t="s">
        <v>481</v>
      </c>
      <c r="O35" s="18" t="s">
        <v>481</v>
      </c>
      <c r="P35" s="20" t="s">
        <v>481</v>
      </c>
      <c r="Q35" s="18" t="s">
        <v>481</v>
      </c>
      <c r="R35" s="20" t="s">
        <v>481</v>
      </c>
      <c r="S35" s="18" t="s">
        <v>481</v>
      </c>
      <c r="T35" s="20" t="s">
        <v>481</v>
      </c>
      <c r="U35" s="18" t="n">
        <v>474.52079025</v>
      </c>
      <c r="V35" s="20" t="n">
        <v>13.36825484</v>
      </c>
    </row>
    <row r="36" spans="1:22">
      <c r="A36" s="15" t="s">
        <v>511</v>
      </c>
      <c r="B36" s="17" t="n">
        <v>6736</v>
      </c>
      <c r="C36" s="18">
        <f>(26.0/B36*100)</f>
        <v/>
      </c>
      <c r="D36" s="19" t="n">
        <v>6710</v>
      </c>
      <c r="E36" s="18" t="n">
        <v>429.19685243</v>
      </c>
      <c r="F36" s="20" t="n">
        <v>6.68304264</v>
      </c>
      <c r="G36" s="18" t="n">
        <v>474.31728164</v>
      </c>
      <c r="H36" s="20" t="n">
        <v>3.39833885</v>
      </c>
      <c r="I36" s="18" t="n">
        <v>502.90324468</v>
      </c>
      <c r="J36" s="20" t="n">
        <v>2.61385213</v>
      </c>
      <c r="K36" s="18" t="n">
        <v>510.87813378</v>
      </c>
      <c r="L36" s="20" t="n">
        <v>3.22180552</v>
      </c>
      <c r="M36" s="18" t="s">
        <v>481</v>
      </c>
      <c r="N36" s="20" t="s">
        <v>481</v>
      </c>
      <c r="O36" s="18" t="s">
        <v>481</v>
      </c>
      <c r="P36" s="20" t="s">
        <v>481</v>
      </c>
      <c r="Q36" s="18" t="s">
        <v>481</v>
      </c>
      <c r="R36" s="20" t="s">
        <v>481</v>
      </c>
      <c r="S36" s="18" t="s">
        <v>481</v>
      </c>
      <c r="T36" s="20" t="s">
        <v>481</v>
      </c>
      <c r="U36" s="18" t="n">
        <v>467.24188443</v>
      </c>
      <c r="V36" s="20" t="n">
        <v>16.15469557</v>
      </c>
    </row>
    <row r="37" spans="1:22">
      <c r="A37" s="15" t="s">
        <v>512</v>
      </c>
      <c r="B37" s="17" t="n">
        <v>5458</v>
      </c>
      <c r="C37" s="18">
        <f>(62.0/B37*100)</f>
        <v/>
      </c>
      <c r="D37" s="19" t="n">
        <v>5396</v>
      </c>
      <c r="E37" s="18" t="n">
        <v>415.37621846</v>
      </c>
      <c r="F37" s="20" t="n">
        <v>14.79129934</v>
      </c>
      <c r="G37" s="18" t="n">
        <v>469.29428319</v>
      </c>
      <c r="H37" s="20" t="n">
        <v>6.2852148</v>
      </c>
      <c r="I37" s="18" t="n">
        <v>493.64752602</v>
      </c>
      <c r="J37" s="20" t="n">
        <v>5.01033744</v>
      </c>
      <c r="K37" s="18" t="n">
        <v>511.67897503</v>
      </c>
      <c r="L37" s="20" t="n">
        <v>3.40522367</v>
      </c>
      <c r="M37" s="18" t="s">
        <v>481</v>
      </c>
      <c r="N37" s="20" t="s">
        <v>481</v>
      </c>
      <c r="O37" s="18" t="s">
        <v>481</v>
      </c>
      <c r="P37" s="20" t="s">
        <v>481</v>
      </c>
      <c r="Q37" s="18" t="s">
        <v>481</v>
      </c>
      <c r="R37" s="20" t="s">
        <v>481</v>
      </c>
      <c r="S37" s="18" t="s">
        <v>481</v>
      </c>
      <c r="T37" s="20" t="s">
        <v>481</v>
      </c>
      <c r="U37" s="18" t="n">
        <v>397.59988923</v>
      </c>
      <c r="V37" s="20" t="n">
        <v>18.88003563</v>
      </c>
    </row>
    <row r="38" spans="1:22">
      <c r="A38" s="15" t="s">
        <v>513</v>
      </c>
      <c r="B38" s="17" t="n">
        <v>5860</v>
      </c>
      <c r="C38" s="18">
        <f>(16.0/B38*100)</f>
        <v/>
      </c>
      <c r="D38" s="19" t="n">
        <v>5844</v>
      </c>
      <c r="E38" s="18" t="n">
        <v>409.39635769</v>
      </c>
      <c r="F38" s="20" t="n">
        <v>15.47240469</v>
      </c>
      <c r="G38" s="18" t="n">
        <v>458.67797538</v>
      </c>
      <c r="H38" s="20" t="n">
        <v>5.72869918</v>
      </c>
      <c r="I38" s="18" t="n">
        <v>482.01917319</v>
      </c>
      <c r="J38" s="20" t="n">
        <v>3.9720918</v>
      </c>
      <c r="K38" s="18" t="n">
        <v>508.60062103</v>
      </c>
      <c r="L38" s="20" t="n">
        <v>3.15238154</v>
      </c>
      <c r="M38" s="18" t="s">
        <v>481</v>
      </c>
      <c r="N38" s="20" t="s">
        <v>481</v>
      </c>
      <c r="O38" s="18" t="s">
        <v>481</v>
      </c>
      <c r="P38" s="20" t="s">
        <v>481</v>
      </c>
      <c r="Q38" s="18" t="s">
        <v>481</v>
      </c>
      <c r="R38" s="20" t="s">
        <v>481</v>
      </c>
      <c r="S38" s="18" t="s">
        <v>481</v>
      </c>
      <c r="T38" s="20" t="s">
        <v>481</v>
      </c>
      <c r="U38" s="18" t="n">
        <v>419.41405878</v>
      </c>
      <c r="V38" s="20" t="n">
        <v>14.00130618</v>
      </c>
    </row>
    <row r="39" spans="1:22">
      <c r="A39" s="15" t="s">
        <v>514</v>
      </c>
      <c r="B39" s="17" t="n">
        <v>5895</v>
      </c>
      <c r="C39" s="18">
        <f>(30.0/B39*100)</f>
        <v/>
      </c>
      <c r="D39" s="19" t="n">
        <v>5865</v>
      </c>
      <c r="E39" s="18" t="n">
        <v>395.49314108</v>
      </c>
      <c r="F39" s="20" t="n">
        <v>4.74568588</v>
      </c>
      <c r="G39" s="18" t="n">
        <v>435.72129554</v>
      </c>
      <c r="H39" s="20" t="n">
        <v>4.05932249</v>
      </c>
      <c r="I39" s="18" t="n">
        <v>455.14134378</v>
      </c>
      <c r="J39" s="20" t="n">
        <v>5.26737947</v>
      </c>
      <c r="K39" s="18" t="n">
        <v>465.6841744</v>
      </c>
      <c r="L39" s="20" t="n">
        <v>7.7123202</v>
      </c>
      <c r="M39" s="18" t="s">
        <v>481</v>
      </c>
      <c r="N39" s="20" t="s">
        <v>481</v>
      </c>
      <c r="O39" s="18" t="s">
        <v>481</v>
      </c>
      <c r="P39" s="20" t="s">
        <v>481</v>
      </c>
      <c r="Q39" s="18" t="s">
        <v>481</v>
      </c>
      <c r="R39" s="20" t="s">
        <v>481</v>
      </c>
      <c r="S39" s="18" t="s">
        <v>481</v>
      </c>
      <c r="T39" s="20" t="s">
        <v>481</v>
      </c>
      <c r="U39" s="18" t="n">
        <v>349.88987487</v>
      </c>
      <c r="V39" s="20" t="n">
        <v>13.41886092</v>
      </c>
    </row>
    <row r="40" spans="1:22">
      <c r="A40" s="15" t="s">
        <v>515</v>
      </c>
      <c r="B40" s="17" t="n">
        <v>14157</v>
      </c>
      <c r="C40" s="18">
        <f>(266.0/B40*100)</f>
        <v/>
      </c>
      <c r="D40" s="19" t="n">
        <v>13891</v>
      </c>
      <c r="E40" s="18" t="n">
        <v>444.92369153</v>
      </c>
      <c r="F40" s="20" t="n">
        <v>8.15404865</v>
      </c>
      <c r="G40" s="18" t="n">
        <v>480.54204675</v>
      </c>
      <c r="H40" s="20" t="n">
        <v>3.59757116</v>
      </c>
      <c r="I40" s="18" t="n">
        <v>493.93346684</v>
      </c>
      <c r="J40" s="20" t="n">
        <v>3.66316816</v>
      </c>
      <c r="K40" s="18" t="n">
        <v>511.32889321</v>
      </c>
      <c r="L40" s="20" t="n">
        <v>3.26803268</v>
      </c>
      <c r="M40" s="18" t="s">
        <v>481</v>
      </c>
      <c r="N40" s="20" t="s">
        <v>481</v>
      </c>
      <c r="O40" s="18" t="s">
        <v>481</v>
      </c>
      <c r="P40" s="20" t="s">
        <v>481</v>
      </c>
      <c r="Q40" s="18" t="s">
        <v>481</v>
      </c>
      <c r="R40" s="20" t="s">
        <v>481</v>
      </c>
      <c r="S40" s="18" t="s">
        <v>481</v>
      </c>
      <c r="T40" s="20" t="s">
        <v>481</v>
      </c>
      <c r="U40" s="18" t="n">
        <v>432.74617471</v>
      </c>
      <c r="V40" s="20" t="n">
        <v>15.43551901</v>
      </c>
    </row>
    <row r="41" spans="1:22">
      <c r="A41" s="15" t="s">
        <v>516</v>
      </c>
      <c r="B41" s="17" t="n">
        <v>5712</v>
      </c>
      <c r="C41" s="18">
        <f>(40.0/B41*100)</f>
        <v/>
      </c>
      <c r="D41" s="19" t="n">
        <v>5672</v>
      </c>
      <c r="E41" s="18" t="n">
        <v>451.11520606</v>
      </c>
      <c r="F41" s="20" t="n">
        <v>5.97570493</v>
      </c>
      <c r="G41" s="18" t="n">
        <v>472.85821448</v>
      </c>
      <c r="H41" s="20" t="n">
        <v>4.55769988</v>
      </c>
      <c r="I41" s="18" t="n">
        <v>501.16140168</v>
      </c>
      <c r="J41" s="20" t="n">
        <v>4.60237092</v>
      </c>
      <c r="K41" s="18" t="n">
        <v>520.68455119</v>
      </c>
      <c r="L41" s="20" t="n">
        <v>3.72373589</v>
      </c>
      <c r="M41" s="18" t="s">
        <v>481</v>
      </c>
      <c r="N41" s="20" t="s">
        <v>481</v>
      </c>
      <c r="O41" s="18" t="s">
        <v>481</v>
      </c>
      <c r="P41" s="20" t="s">
        <v>481</v>
      </c>
      <c r="Q41" s="18" t="s">
        <v>481</v>
      </c>
      <c r="R41" s="20" t="s">
        <v>481</v>
      </c>
      <c r="S41" s="18" t="s">
        <v>481</v>
      </c>
      <c r="T41" s="20" t="s">
        <v>481</v>
      </c>
      <c r="U41" s="18" t="n">
        <v>444.33241365</v>
      </c>
      <c r="V41" s="20" t="n">
        <v>18.88329029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346.28931381</v>
      </c>
      <c r="F45" s="20" t="n">
        <v>2.77222497</v>
      </c>
      <c r="G45" s="18" t="n">
        <v>352.97129201</v>
      </c>
      <c r="H45" s="20" t="n">
        <v>3.7946738</v>
      </c>
      <c r="I45" s="18" t="n">
        <v>367.11531113</v>
      </c>
      <c r="J45" s="20" t="n">
        <v>6.68104823</v>
      </c>
      <c r="K45" s="18" t="n">
        <v>360.02176008</v>
      </c>
      <c r="L45" s="20" t="n">
        <v>8.796156999999999</v>
      </c>
      <c r="M45" s="18" t="s">
        <v>481</v>
      </c>
      <c r="N45" s="20" t="s">
        <v>481</v>
      </c>
      <c r="O45" s="18" t="s">
        <v>481</v>
      </c>
      <c r="P45" s="20" t="s">
        <v>481</v>
      </c>
      <c r="Q45" s="18" t="n">
        <v>340.76639234</v>
      </c>
      <c r="R45" s="20" t="n">
        <v>27.96297992</v>
      </c>
      <c r="S45" s="18" t="n">
        <v>342.15441606</v>
      </c>
      <c r="T45" s="20" t="n">
        <v>15.19266753</v>
      </c>
      <c r="U45" s="18" t="n">
        <v>333.27767014</v>
      </c>
      <c r="V45" s="20" t="n">
        <v>4.755174</v>
      </c>
    </row>
    <row r="46" spans="1:22">
      <c r="A46" s="15" t="s">
        <v>521</v>
      </c>
      <c r="B46" s="17" t="n">
        <v>23141</v>
      </c>
      <c r="C46" s="18">
        <f>(1132.0/B46*100)</f>
        <v/>
      </c>
      <c r="D46" s="19" t="n">
        <v>22009</v>
      </c>
      <c r="E46" s="18" t="n">
        <v>365.40263108</v>
      </c>
      <c r="F46" s="20" t="n">
        <v>3.02274662</v>
      </c>
      <c r="G46" s="18" t="n">
        <v>414.33136982</v>
      </c>
      <c r="H46" s="20" t="n">
        <v>2.88262643</v>
      </c>
      <c r="I46" s="18" t="n">
        <v>446.4939775</v>
      </c>
      <c r="J46" s="20" t="n">
        <v>4.31871547</v>
      </c>
      <c r="K46" s="18" t="n">
        <v>467.91727447</v>
      </c>
      <c r="L46" s="20" t="n">
        <v>5.46771587</v>
      </c>
      <c r="M46" s="18" t="s">
        <v>481</v>
      </c>
      <c r="N46" s="20" t="s">
        <v>481</v>
      </c>
      <c r="O46" s="18" t="s">
        <v>481</v>
      </c>
      <c r="P46" s="20" t="s">
        <v>481</v>
      </c>
      <c r="Q46" s="18" t="s">
        <v>481</v>
      </c>
      <c r="R46" s="20" t="s">
        <v>481</v>
      </c>
      <c r="S46" s="18" t="s">
        <v>481</v>
      </c>
      <c r="T46" s="20" t="s">
        <v>481</v>
      </c>
      <c r="U46" s="18" t="n">
        <v>324.55280239</v>
      </c>
      <c r="V46" s="20" t="n">
        <v>6.5386697</v>
      </c>
    </row>
    <row r="47" spans="1:22">
      <c r="A47" s="15" t="s">
        <v>522</v>
      </c>
      <c r="B47" s="17" t="n">
        <v>5928</v>
      </c>
      <c r="C47" s="18">
        <f>(71.0/B47*100)</f>
        <v/>
      </c>
      <c r="D47" s="19" t="n">
        <v>5857</v>
      </c>
      <c r="E47" s="18" t="n">
        <v>320.72414293</v>
      </c>
      <c r="F47" s="20" t="n">
        <v>10.26977469</v>
      </c>
      <c r="G47" s="18" t="n">
        <v>407.12149311</v>
      </c>
      <c r="H47" s="20" t="n">
        <v>5.78932856</v>
      </c>
      <c r="I47" s="18" t="n">
        <v>445.76666607</v>
      </c>
      <c r="J47" s="20" t="n">
        <v>4.89840724</v>
      </c>
      <c r="K47" s="18" t="n">
        <v>464.30371572</v>
      </c>
      <c r="L47" s="20" t="n">
        <v>4.81486839</v>
      </c>
      <c r="M47" s="18" t="s">
        <v>481</v>
      </c>
      <c r="N47" s="20" t="s">
        <v>481</v>
      </c>
      <c r="O47" s="18" t="s">
        <v>481</v>
      </c>
      <c r="P47" s="20" t="s">
        <v>481</v>
      </c>
      <c r="Q47" s="18" t="s">
        <v>481</v>
      </c>
      <c r="R47" s="20" t="s">
        <v>481</v>
      </c>
      <c r="S47" s="18" t="s">
        <v>481</v>
      </c>
      <c r="T47" s="20" t="s">
        <v>481</v>
      </c>
      <c r="U47" s="18" t="n">
        <v>301.8126822</v>
      </c>
      <c r="V47" s="20" t="n">
        <v>12.78403191</v>
      </c>
    </row>
    <row r="48" spans="1:22">
      <c r="A48" s="15" t="s">
        <v>523</v>
      </c>
      <c r="B48" s="17" t="n">
        <v>9841</v>
      </c>
      <c r="C48" s="18">
        <f>(7.0/B48*100)</f>
        <v/>
      </c>
      <c r="D48" s="19" t="n">
        <v>9834</v>
      </c>
      <c r="E48" s="18" t="n">
        <v>425.60525947</v>
      </c>
      <c r="F48" s="20" t="n">
        <v>6.68144146</v>
      </c>
      <c r="G48" s="18" t="n">
        <v>498.77035524</v>
      </c>
      <c r="H48" s="20" t="n">
        <v>5.07170566</v>
      </c>
      <c r="I48" s="18" t="n">
        <v>539.57210558</v>
      </c>
      <c r="J48" s="20" t="n">
        <v>5.07122809</v>
      </c>
      <c r="K48" s="18" t="n">
        <v>564.59275207</v>
      </c>
      <c r="L48" s="20" t="n">
        <v>8.723084050000001</v>
      </c>
      <c r="M48" s="18" t="s">
        <v>481</v>
      </c>
      <c r="N48" s="20" t="s">
        <v>481</v>
      </c>
      <c r="O48" s="18" t="s">
        <v>481</v>
      </c>
      <c r="P48" s="20" t="s">
        <v>481</v>
      </c>
      <c r="Q48" s="18" t="s">
        <v>481</v>
      </c>
      <c r="R48" s="20" t="s">
        <v>481</v>
      </c>
      <c r="S48" s="18" t="s">
        <v>481</v>
      </c>
      <c r="T48" s="20" t="s">
        <v>481</v>
      </c>
      <c r="U48" s="18" t="n">
        <v>414.60241433</v>
      </c>
      <c r="V48" s="20" t="n">
        <v>19.30594172</v>
      </c>
    </row>
    <row r="49" spans="1:22">
      <c r="A49" s="15" t="s">
        <v>524</v>
      </c>
      <c r="B49" s="17" t="n">
        <v>6349</v>
      </c>
      <c r="C49" s="18">
        <f>(56.0/B49*100)</f>
        <v/>
      </c>
      <c r="D49" s="19" t="n">
        <v>6293</v>
      </c>
      <c r="E49" s="18" t="n">
        <v>383.96999179</v>
      </c>
      <c r="F49" s="20" t="n">
        <v>5.68562349</v>
      </c>
      <c r="G49" s="18" t="n">
        <v>412.88235334</v>
      </c>
      <c r="H49" s="20" t="n">
        <v>3.44149421</v>
      </c>
      <c r="I49" s="18" t="n">
        <v>438.22447509</v>
      </c>
      <c r="J49" s="20" t="n">
        <v>3.67520643</v>
      </c>
      <c r="K49" s="18" t="n">
        <v>454.52516788</v>
      </c>
      <c r="L49" s="20" t="n">
        <v>4.45885553</v>
      </c>
      <c r="M49" s="18" t="s">
        <v>481</v>
      </c>
      <c r="N49" s="20" t="s">
        <v>481</v>
      </c>
      <c r="O49" s="18" t="s">
        <v>481</v>
      </c>
      <c r="P49" s="20" t="s">
        <v>481</v>
      </c>
      <c r="Q49" s="18" t="s">
        <v>481</v>
      </c>
      <c r="R49" s="20" t="s">
        <v>481</v>
      </c>
      <c r="S49" s="18" t="n">
        <v>340.43531312</v>
      </c>
      <c r="T49" s="20" t="n">
        <v>46.70397983</v>
      </c>
      <c r="U49" s="18" t="n">
        <v>360.13526954</v>
      </c>
      <c r="V49" s="20" t="n">
        <v>14.6072327</v>
      </c>
    </row>
    <row r="50" spans="1:22">
      <c r="A50" s="15" t="s">
        <v>525</v>
      </c>
      <c r="B50" s="17" t="n">
        <v>11795</v>
      </c>
      <c r="C50" s="18">
        <f>(218.0/B50*100)</f>
        <v/>
      </c>
      <c r="D50" s="19" t="n">
        <v>11577</v>
      </c>
      <c r="E50" s="18" t="n">
        <v>385.92770437</v>
      </c>
      <c r="F50" s="20" t="n">
        <v>3.81688704</v>
      </c>
      <c r="G50" s="18" t="n">
        <v>433.78546595</v>
      </c>
      <c r="H50" s="20" t="n">
        <v>2.96538822</v>
      </c>
      <c r="I50" s="18" t="n">
        <v>468.47182298</v>
      </c>
      <c r="J50" s="20" t="n">
        <v>3.2908523</v>
      </c>
      <c r="K50" s="18" t="n">
        <v>496.9198756</v>
      </c>
      <c r="L50" s="20" t="n">
        <v>7.37056057</v>
      </c>
      <c r="M50" s="18" t="s">
        <v>481</v>
      </c>
      <c r="N50" s="20" t="s">
        <v>481</v>
      </c>
      <c r="O50" s="18" t="s">
        <v>481</v>
      </c>
      <c r="P50" s="20" t="s">
        <v>481</v>
      </c>
      <c r="Q50" s="18" t="s">
        <v>481</v>
      </c>
      <c r="R50" s="20" t="s">
        <v>481</v>
      </c>
      <c r="S50" s="18" t="s">
        <v>481</v>
      </c>
      <c r="T50" s="20" t="s">
        <v>481</v>
      </c>
      <c r="U50" s="18" t="n">
        <v>347.11405751</v>
      </c>
      <c r="V50" s="20" t="n">
        <v>12.66327727</v>
      </c>
    </row>
    <row r="51" spans="1:22">
      <c r="A51" s="15" t="s">
        <v>526</v>
      </c>
      <c r="B51" s="17" t="n">
        <v>6866</v>
      </c>
      <c r="C51" s="18">
        <f>(116.0/B51*100)</f>
        <v/>
      </c>
      <c r="D51" s="19" t="n">
        <v>6750</v>
      </c>
      <c r="E51" s="18" t="n">
        <v>382.10534241</v>
      </c>
      <c r="F51" s="20" t="n">
        <v>3.1936549</v>
      </c>
      <c r="G51" s="18" t="n">
        <v>425.94081229</v>
      </c>
      <c r="H51" s="20" t="n">
        <v>2.41208964</v>
      </c>
      <c r="I51" s="18" t="n">
        <v>455.78758369</v>
      </c>
      <c r="J51" s="20" t="n">
        <v>3.41467644</v>
      </c>
      <c r="K51" s="18" t="n">
        <v>477.38835166</v>
      </c>
      <c r="L51" s="20" t="n">
        <v>5.06849542</v>
      </c>
      <c r="M51" s="18" t="s">
        <v>481</v>
      </c>
      <c r="N51" s="20" t="s">
        <v>481</v>
      </c>
      <c r="O51" s="18" t="s">
        <v>481</v>
      </c>
      <c r="P51" s="20" t="s">
        <v>481</v>
      </c>
      <c r="Q51" s="18" t="s">
        <v>481</v>
      </c>
      <c r="R51" s="20" t="s">
        <v>481</v>
      </c>
      <c r="S51" s="18" t="s">
        <v>481</v>
      </c>
      <c r="T51" s="20" t="s">
        <v>481</v>
      </c>
      <c r="U51" s="18" t="n">
        <v>397.36571934</v>
      </c>
      <c r="V51" s="20" t="n">
        <v>10.06668354</v>
      </c>
    </row>
    <row r="52" spans="1:22">
      <c r="A52" s="15" t="s">
        <v>527</v>
      </c>
      <c r="B52" s="17" t="n">
        <v>5809</v>
      </c>
      <c r="C52" s="18">
        <f>(71.0/B52*100)</f>
        <v/>
      </c>
      <c r="D52" s="19" t="n">
        <v>5738</v>
      </c>
      <c r="E52" s="18" t="n">
        <v>416.82559312</v>
      </c>
      <c r="F52" s="20" t="n">
        <v>9.523106950000001</v>
      </c>
      <c r="G52" s="18" t="n">
        <v>469.78694575</v>
      </c>
      <c r="H52" s="20" t="n">
        <v>3.53567989</v>
      </c>
      <c r="I52" s="18" t="n">
        <v>492.23884393</v>
      </c>
      <c r="J52" s="20" t="n">
        <v>2.92829517</v>
      </c>
      <c r="K52" s="18" t="n">
        <v>512.45118484</v>
      </c>
      <c r="L52" s="20" t="n">
        <v>4.14184347</v>
      </c>
      <c r="M52" s="18" t="s">
        <v>481</v>
      </c>
      <c r="N52" s="20" t="s">
        <v>481</v>
      </c>
      <c r="O52" s="18" t="s">
        <v>481</v>
      </c>
      <c r="P52" s="20" t="s">
        <v>481</v>
      </c>
      <c r="Q52" s="18" t="s">
        <v>481</v>
      </c>
      <c r="R52" s="20" t="s">
        <v>481</v>
      </c>
      <c r="S52" s="18" t="s">
        <v>481</v>
      </c>
      <c r="T52" s="20" t="s">
        <v>481</v>
      </c>
      <c r="U52" s="18" t="n">
        <v>431.784314</v>
      </c>
      <c r="V52" s="20" t="n">
        <v>15.10017923</v>
      </c>
    </row>
    <row r="53" spans="1:22">
      <c r="A53" s="15" t="s">
        <v>528</v>
      </c>
      <c r="B53" s="17" t="n">
        <v>5571</v>
      </c>
      <c r="C53" s="18">
        <f>(84.0/B53*100)</f>
        <v/>
      </c>
      <c r="D53" s="19" t="n">
        <v>5487</v>
      </c>
      <c r="E53" s="18" t="n">
        <v>374.4159037</v>
      </c>
      <c r="F53" s="20" t="n">
        <v>8.331871039999999</v>
      </c>
      <c r="G53" s="18" t="n">
        <v>425.02088473</v>
      </c>
      <c r="H53" s="20" t="n">
        <v>3.1772609</v>
      </c>
      <c r="I53" s="18" t="n">
        <v>445.21534677</v>
      </c>
      <c r="J53" s="20" t="n">
        <v>2.95376422</v>
      </c>
      <c r="K53" s="18" t="n">
        <v>457.6361221</v>
      </c>
      <c r="L53" s="20" t="n">
        <v>2.84516097</v>
      </c>
      <c r="M53" s="18" t="s">
        <v>481</v>
      </c>
      <c r="N53" s="20" t="s">
        <v>481</v>
      </c>
      <c r="O53" s="18" t="s">
        <v>481</v>
      </c>
      <c r="P53" s="20" t="s">
        <v>481</v>
      </c>
      <c r="Q53" s="18" t="s">
        <v>481</v>
      </c>
      <c r="R53" s="20" t="s">
        <v>481</v>
      </c>
      <c r="S53" s="18" t="s">
        <v>481</v>
      </c>
      <c r="T53" s="20" t="s">
        <v>481</v>
      </c>
      <c r="U53" s="18" t="n">
        <v>368.37689337</v>
      </c>
      <c r="V53" s="20" t="n">
        <v>12.64459663</v>
      </c>
    </row>
    <row r="54" spans="1:22">
      <c r="A54" s="15" t="s">
        <v>529</v>
      </c>
      <c r="B54" s="17" t="n">
        <v>4740</v>
      </c>
      <c r="C54" s="18">
        <f>(38.0/B54*100)</f>
        <v/>
      </c>
      <c r="D54" s="19" t="n">
        <v>4702</v>
      </c>
      <c r="E54" s="18" t="n">
        <v>334.17160676</v>
      </c>
      <c r="F54" s="20" t="n">
        <v>2.94092302</v>
      </c>
      <c r="G54" s="18" t="n">
        <v>371.03491125</v>
      </c>
      <c r="H54" s="20" t="n">
        <v>3.60779184</v>
      </c>
      <c r="I54" s="18" t="n">
        <v>403.18522461</v>
      </c>
      <c r="J54" s="20" t="n">
        <v>5.84728817</v>
      </c>
      <c r="K54" s="18" t="n">
        <v>413.99728466</v>
      </c>
      <c r="L54" s="20" t="n">
        <v>8.86865027</v>
      </c>
      <c r="M54" s="18" t="s">
        <v>481</v>
      </c>
      <c r="N54" s="20" t="s">
        <v>481</v>
      </c>
      <c r="O54" s="18" t="s">
        <v>481</v>
      </c>
      <c r="P54" s="20" t="s">
        <v>481</v>
      </c>
      <c r="Q54" s="18" t="s">
        <v>481</v>
      </c>
      <c r="R54" s="20" t="s">
        <v>481</v>
      </c>
      <c r="S54" s="18" t="s">
        <v>481</v>
      </c>
      <c r="T54" s="20" t="s">
        <v>481</v>
      </c>
      <c r="U54" s="18" t="n">
        <v>302.13403886</v>
      </c>
      <c r="V54" s="20" t="n">
        <v>5.20183876</v>
      </c>
    </row>
    <row r="55" spans="1:22">
      <c r="A55" s="15" t="s">
        <v>530</v>
      </c>
      <c r="B55" s="17" t="n">
        <v>5316</v>
      </c>
      <c r="C55" s="18">
        <f>(22.0/B55*100)</f>
        <v/>
      </c>
      <c r="D55" s="19" t="n">
        <v>5294</v>
      </c>
      <c r="E55" s="18" t="n">
        <v>345.18731521</v>
      </c>
      <c r="F55" s="20" t="n">
        <v>5.20308082</v>
      </c>
      <c r="G55" s="18" t="n">
        <v>399.36147848</v>
      </c>
      <c r="H55" s="20" t="n">
        <v>2.98264586</v>
      </c>
      <c r="I55" s="18" t="n">
        <v>427.56266724</v>
      </c>
      <c r="J55" s="20" t="n">
        <v>4.54443752</v>
      </c>
      <c r="K55" s="18" t="n">
        <v>452.41172251</v>
      </c>
      <c r="L55" s="20" t="n">
        <v>6.11551834</v>
      </c>
      <c r="M55" s="18" t="s">
        <v>481</v>
      </c>
      <c r="N55" s="20" t="s">
        <v>481</v>
      </c>
      <c r="O55" s="18" t="s">
        <v>481</v>
      </c>
      <c r="P55" s="20" t="s">
        <v>481</v>
      </c>
      <c r="Q55" s="18" t="s">
        <v>481</v>
      </c>
      <c r="R55" s="20" t="s">
        <v>481</v>
      </c>
      <c r="S55" s="18" t="n">
        <v>319.72234685</v>
      </c>
      <c r="T55" s="20" t="n">
        <v>25.94664036</v>
      </c>
      <c r="U55" s="18" t="n">
        <v>316.33245873</v>
      </c>
      <c r="V55" s="20" t="n">
        <v>15.68745002</v>
      </c>
    </row>
    <row r="56" spans="1:22">
      <c r="A56" s="15" t="s">
        <v>531</v>
      </c>
      <c r="B56" s="17" t="n">
        <v>5359</v>
      </c>
      <c r="C56" s="18">
        <f>(76.0/B56*100)</f>
        <v/>
      </c>
      <c r="D56" s="19" t="n">
        <v>5283</v>
      </c>
      <c r="E56" s="18" t="n">
        <v>462.69793146</v>
      </c>
      <c r="F56" s="20" t="n">
        <v>9.13373225</v>
      </c>
      <c r="G56" s="18" t="n">
        <v>514.02678282</v>
      </c>
      <c r="H56" s="20" t="n">
        <v>3.05083008</v>
      </c>
      <c r="I56" s="18" t="n">
        <v>533.8966133</v>
      </c>
      <c r="J56" s="20" t="n">
        <v>3.45937222</v>
      </c>
      <c r="K56" s="18" t="n">
        <v>541.21424238</v>
      </c>
      <c r="L56" s="20" t="n">
        <v>3.73213725</v>
      </c>
      <c r="M56" s="18" t="s">
        <v>481</v>
      </c>
      <c r="N56" s="20" t="s">
        <v>481</v>
      </c>
      <c r="O56" s="18" t="s">
        <v>481</v>
      </c>
      <c r="P56" s="20" t="s">
        <v>481</v>
      </c>
      <c r="Q56" s="18" t="s">
        <v>481</v>
      </c>
      <c r="R56" s="20" t="s">
        <v>481</v>
      </c>
      <c r="S56" s="18" t="s">
        <v>481</v>
      </c>
      <c r="T56" s="20" t="s">
        <v>481</v>
      </c>
      <c r="U56" s="18" t="n">
        <v>506.69779461</v>
      </c>
      <c r="V56" s="20" t="n">
        <v>17.69487096</v>
      </c>
    </row>
    <row r="57" spans="1:22">
      <c r="A57" s="15" t="s">
        <v>532</v>
      </c>
      <c r="B57" s="17" t="n">
        <v>6513</v>
      </c>
      <c r="C57" s="18">
        <f>(0.0/B57*100)</f>
        <v/>
      </c>
      <c r="D57" s="19" t="n">
        <v>6513</v>
      </c>
      <c r="E57" s="18" t="n">
        <v>380.6100139</v>
      </c>
      <c r="F57" s="20" t="n">
        <v>3.16253373</v>
      </c>
      <c r="G57" s="18" t="n">
        <v>420.16523304</v>
      </c>
      <c r="H57" s="20" t="n">
        <v>3.59163481</v>
      </c>
      <c r="I57" s="18" t="n">
        <v>451.28064157</v>
      </c>
      <c r="J57" s="20" t="n">
        <v>6.40914546</v>
      </c>
      <c r="K57" s="18" t="n">
        <v>484.76341126</v>
      </c>
      <c r="L57" s="20" t="n">
        <v>10.35615323</v>
      </c>
      <c r="M57" s="18" t="s">
        <v>481</v>
      </c>
      <c r="N57" s="20" t="s">
        <v>481</v>
      </c>
      <c r="O57" s="18" t="s">
        <v>481</v>
      </c>
      <c r="P57" s="20" t="s">
        <v>481</v>
      </c>
      <c r="Q57" s="18" t="s">
        <v>481</v>
      </c>
      <c r="R57" s="20" t="s">
        <v>481</v>
      </c>
      <c r="S57" s="18" t="n">
        <v>280.82326021</v>
      </c>
      <c r="T57" s="20" t="n">
        <v>34.29360767</v>
      </c>
      <c r="U57" s="18" t="n">
        <v>336.00755292</v>
      </c>
      <c r="V57" s="20" t="n">
        <v>12.47840289</v>
      </c>
    </row>
    <row r="58" spans="1:22">
      <c r="A58" s="15" t="s">
        <v>533</v>
      </c>
      <c r="B58" s="17" t="n">
        <v>7267</v>
      </c>
      <c r="C58" s="18">
        <f>(10.0/B58*100)</f>
        <v/>
      </c>
      <c r="D58" s="19" t="n">
        <v>7257</v>
      </c>
      <c r="E58" s="18" t="n">
        <v>364.78133704</v>
      </c>
      <c r="F58" s="20" t="n">
        <v>4.46782568</v>
      </c>
      <c r="G58" s="18" t="n">
        <v>413.5760181</v>
      </c>
      <c r="H58" s="20" t="n">
        <v>2.68744077</v>
      </c>
      <c r="I58" s="18" t="n">
        <v>431.31785539</v>
      </c>
      <c r="J58" s="20" t="n">
        <v>4.53798586</v>
      </c>
      <c r="K58" s="18" t="n">
        <v>440.48500605</v>
      </c>
      <c r="L58" s="20" t="n">
        <v>4.02048879</v>
      </c>
      <c r="M58" s="18" t="s">
        <v>481</v>
      </c>
      <c r="N58" s="20" t="s">
        <v>481</v>
      </c>
      <c r="O58" s="18" t="s">
        <v>481</v>
      </c>
      <c r="P58" s="20" t="s">
        <v>481</v>
      </c>
      <c r="Q58" s="18" t="s">
        <v>481</v>
      </c>
      <c r="R58" s="20" t="s">
        <v>481</v>
      </c>
      <c r="S58" s="18" t="n">
        <v>284.30929103</v>
      </c>
      <c r="T58" s="20" t="n">
        <v>16.10029083</v>
      </c>
      <c r="U58" s="18" t="n">
        <v>296.13799531</v>
      </c>
      <c r="V58" s="20" t="n">
        <v>17.11026542</v>
      </c>
    </row>
    <row r="59" spans="1:22">
      <c r="A59" s="15" t="s">
        <v>534</v>
      </c>
      <c r="B59" s="17" t="n">
        <v>4826</v>
      </c>
      <c r="C59" s="18">
        <f>(26.0/B59*100)</f>
        <v/>
      </c>
      <c r="D59" s="19" t="n">
        <v>4800</v>
      </c>
      <c r="E59" s="18" t="n">
        <v>316.32525135</v>
      </c>
      <c r="F59" s="20" t="n">
        <v>5.13474958</v>
      </c>
      <c r="G59" s="18" t="n">
        <v>347.77693907</v>
      </c>
      <c r="H59" s="20" t="n">
        <v>2.29004091</v>
      </c>
      <c r="I59" s="18" t="n">
        <v>365.92183184</v>
      </c>
      <c r="J59" s="20" t="n">
        <v>2.91317555</v>
      </c>
      <c r="K59" s="18" t="n">
        <v>357.14903577</v>
      </c>
      <c r="L59" s="20" t="n">
        <v>4.27516309</v>
      </c>
      <c r="M59" s="18" t="s">
        <v>481</v>
      </c>
      <c r="N59" s="20" t="s">
        <v>481</v>
      </c>
      <c r="O59" s="18" t="s">
        <v>481</v>
      </c>
      <c r="P59" s="20" t="s">
        <v>481</v>
      </c>
      <c r="Q59" s="18" t="s">
        <v>481</v>
      </c>
      <c r="R59" s="20" t="s">
        <v>481</v>
      </c>
      <c r="S59" s="18" t="n">
        <v>278.62752837</v>
      </c>
      <c r="T59" s="20" t="n">
        <v>30.53623537</v>
      </c>
      <c r="U59" s="18" t="n">
        <v>239.43700649</v>
      </c>
      <c r="V59" s="20" t="n">
        <v>11.21771231</v>
      </c>
    </row>
    <row r="60" spans="1:22">
      <c r="A60" s="15" t="s">
        <v>535</v>
      </c>
      <c r="B60" s="17" t="n">
        <v>4546</v>
      </c>
      <c r="C60" s="18">
        <f>(15.0/B60*100)</f>
        <v/>
      </c>
      <c r="D60" s="19" t="n">
        <v>4531</v>
      </c>
      <c r="E60" s="18" t="n">
        <v>288.53789858</v>
      </c>
      <c r="F60" s="20" t="n">
        <v>5.59271673</v>
      </c>
      <c r="G60" s="18" t="n">
        <v>328.3343521</v>
      </c>
      <c r="H60" s="20" t="n">
        <v>3.77037486</v>
      </c>
      <c r="I60" s="18" t="n">
        <v>368.67191565</v>
      </c>
      <c r="J60" s="20" t="n">
        <v>7.74587443</v>
      </c>
      <c r="K60" s="18" t="n">
        <v>416.53587324</v>
      </c>
      <c r="L60" s="20" t="n">
        <v>7.51814392</v>
      </c>
      <c r="M60" s="18" t="s">
        <v>481</v>
      </c>
      <c r="N60" s="20" t="s">
        <v>481</v>
      </c>
      <c r="O60" s="18" t="s">
        <v>481</v>
      </c>
      <c r="P60" s="20" t="s">
        <v>481</v>
      </c>
      <c r="Q60" s="18" t="s">
        <v>481</v>
      </c>
      <c r="R60" s="20" t="s">
        <v>481</v>
      </c>
      <c r="S60" s="18" t="n">
        <v>250.1194122</v>
      </c>
      <c r="T60" s="20" t="n">
        <v>17.28722389</v>
      </c>
      <c r="U60" s="18" t="n">
        <v>274.22178571</v>
      </c>
      <c r="V60" s="20" t="n">
        <v>14.60305032</v>
      </c>
    </row>
    <row r="61" spans="1:22">
      <c r="A61" s="15" t="s">
        <v>536</v>
      </c>
      <c r="B61" s="17" t="n">
        <v>6525</v>
      </c>
      <c r="C61" s="18">
        <f>(135.0/B61*100)</f>
        <v/>
      </c>
      <c r="D61" s="19" t="n">
        <v>6390</v>
      </c>
      <c r="E61" s="18" t="n">
        <v>401.29025739</v>
      </c>
      <c r="F61" s="20" t="n">
        <v>8.763286020000001</v>
      </c>
      <c r="G61" s="18" t="n">
        <v>460.18480808</v>
      </c>
      <c r="H61" s="20" t="n">
        <v>3.39928041</v>
      </c>
      <c r="I61" s="18" t="n">
        <v>478.6537678</v>
      </c>
      <c r="J61" s="20" t="n">
        <v>3.23319616</v>
      </c>
      <c r="K61" s="18" t="n">
        <v>487.3233404</v>
      </c>
      <c r="L61" s="20" t="n">
        <v>4.41572075</v>
      </c>
      <c r="M61" s="18" t="s">
        <v>481</v>
      </c>
      <c r="N61" s="20" t="s">
        <v>481</v>
      </c>
      <c r="O61" s="18" t="s">
        <v>481</v>
      </c>
      <c r="P61" s="20" t="s">
        <v>481</v>
      </c>
      <c r="Q61" s="18" t="s">
        <v>481</v>
      </c>
      <c r="R61" s="20" t="s">
        <v>481</v>
      </c>
      <c r="S61" s="18" t="s">
        <v>481</v>
      </c>
      <c r="T61" s="20" t="s">
        <v>481</v>
      </c>
      <c r="U61" s="18" t="n">
        <v>387.43411927</v>
      </c>
      <c r="V61" s="20" t="n">
        <v>16.19436427</v>
      </c>
    </row>
    <row r="62" spans="1:22">
      <c r="A62" s="15" t="s">
        <v>537</v>
      </c>
      <c r="B62" s="17" t="n">
        <v>4476</v>
      </c>
      <c r="C62" s="18">
        <f>(3.0/B62*100)</f>
        <v/>
      </c>
      <c r="D62" s="19" t="n">
        <v>4473</v>
      </c>
      <c r="E62" s="18" t="n">
        <v>475.41997989</v>
      </c>
      <c r="F62" s="20" t="n">
        <v>8.64690407</v>
      </c>
      <c r="G62" s="18" t="n">
        <v>501.85224116</v>
      </c>
      <c r="H62" s="20" t="n">
        <v>2.36462367</v>
      </c>
      <c r="I62" s="18" t="n">
        <v>510.90475573</v>
      </c>
      <c r="J62" s="20" t="n">
        <v>2.56929567</v>
      </c>
      <c r="K62" s="18" t="n">
        <v>515.9203586899999</v>
      </c>
      <c r="L62" s="20" t="n">
        <v>2.52435931</v>
      </c>
      <c r="M62" s="18" t="s">
        <v>481</v>
      </c>
      <c r="N62" s="20" t="s">
        <v>481</v>
      </c>
      <c r="O62" s="18" t="s">
        <v>481</v>
      </c>
      <c r="P62" s="20" t="s">
        <v>481</v>
      </c>
      <c r="Q62" s="18" t="s">
        <v>481</v>
      </c>
      <c r="R62" s="20" t="s">
        <v>481</v>
      </c>
      <c r="S62" s="18" t="s">
        <v>481</v>
      </c>
      <c r="T62" s="20" t="s">
        <v>481</v>
      </c>
      <c r="U62" s="18" t="n">
        <v>491.95934608</v>
      </c>
      <c r="V62" s="20" t="n">
        <v>15.86020783</v>
      </c>
    </row>
    <row r="63" spans="1:22">
      <c r="A63" s="15" t="s">
        <v>538</v>
      </c>
      <c r="B63" s="17" t="n">
        <v>5324</v>
      </c>
      <c r="C63" s="18">
        <f>(13.0/B63*100)</f>
        <v/>
      </c>
      <c r="D63" s="19" t="n">
        <v>5311</v>
      </c>
      <c r="E63" s="18" t="n">
        <v>296.85784273</v>
      </c>
      <c r="F63" s="20" t="n">
        <v>6.17408799</v>
      </c>
      <c r="G63" s="18" t="n">
        <v>341.20261504</v>
      </c>
      <c r="H63" s="20" t="n">
        <v>2.21075399</v>
      </c>
      <c r="I63" s="18" t="n">
        <v>370.22382236</v>
      </c>
      <c r="J63" s="20" t="n">
        <v>2.93393122</v>
      </c>
      <c r="K63" s="18" t="n">
        <v>380.98673811</v>
      </c>
      <c r="L63" s="20" t="n">
        <v>3.66944281</v>
      </c>
      <c r="M63" s="18" t="s">
        <v>481</v>
      </c>
      <c r="N63" s="20" t="s">
        <v>481</v>
      </c>
      <c r="O63" s="18" t="s">
        <v>481</v>
      </c>
      <c r="P63" s="20" t="s">
        <v>481</v>
      </c>
      <c r="Q63" s="18" t="s">
        <v>481</v>
      </c>
      <c r="R63" s="20" t="s">
        <v>481</v>
      </c>
      <c r="S63" s="18" t="n">
        <v>226.56731583</v>
      </c>
      <c r="T63" s="20" t="n">
        <v>38.08620303</v>
      </c>
      <c r="U63" s="18" t="n">
        <v>266.5234449</v>
      </c>
      <c r="V63" s="20" t="n">
        <v>8.567609210000001</v>
      </c>
    </row>
    <row r="64" spans="1:22">
      <c r="A64" s="15" t="s">
        <v>539</v>
      </c>
      <c r="B64" s="17" t="n">
        <v>3634</v>
      </c>
      <c r="C64" s="18">
        <f>(3.0/B64*100)</f>
        <v/>
      </c>
      <c r="D64" s="19" t="n">
        <v>3631</v>
      </c>
      <c r="E64" s="18" t="n">
        <v>342.2340476</v>
      </c>
      <c r="F64" s="20" t="n">
        <v>18.46869807</v>
      </c>
      <c r="G64" s="18" t="n">
        <v>407.7436392</v>
      </c>
      <c r="H64" s="20" t="n">
        <v>5.11812267</v>
      </c>
      <c r="I64" s="18" t="n">
        <v>449.56156091</v>
      </c>
      <c r="J64" s="20" t="n">
        <v>3.6852107</v>
      </c>
      <c r="K64" s="18" t="n">
        <v>463.83174906</v>
      </c>
      <c r="L64" s="20" t="n">
        <v>2.87250004</v>
      </c>
      <c r="M64" s="18" t="s">
        <v>481</v>
      </c>
      <c r="N64" s="20" t="s">
        <v>481</v>
      </c>
      <c r="O64" s="18" t="s">
        <v>481</v>
      </c>
      <c r="P64" s="20" t="s">
        <v>481</v>
      </c>
      <c r="Q64" s="18" t="s">
        <v>481</v>
      </c>
      <c r="R64" s="20" t="s">
        <v>481</v>
      </c>
      <c r="S64" s="18" t="n">
        <v>400.347</v>
      </c>
      <c r="T64" s="20" t="n">
        <v>59.57883261</v>
      </c>
      <c r="U64" s="18" t="n">
        <v>333.16546952</v>
      </c>
      <c r="V64" s="20" t="n">
        <v>35.74937946</v>
      </c>
    </row>
    <row r="65" spans="1:22">
      <c r="A65" s="15" t="s">
        <v>540</v>
      </c>
      <c r="B65" s="17" t="n">
        <v>5325</v>
      </c>
      <c r="C65" s="18">
        <f>(14.0/B65*100)</f>
        <v/>
      </c>
      <c r="D65" s="19" t="n">
        <v>5311</v>
      </c>
      <c r="E65" s="18" t="n">
        <v>368.1484206</v>
      </c>
      <c r="F65" s="20" t="n">
        <v>4.60865735</v>
      </c>
      <c r="G65" s="18" t="n">
        <v>419.48378917</v>
      </c>
      <c r="H65" s="20" t="n">
        <v>2.86664107</v>
      </c>
      <c r="I65" s="18" t="n">
        <v>438.6567441</v>
      </c>
      <c r="J65" s="20" t="n">
        <v>4.13379909</v>
      </c>
      <c r="K65" s="18" t="n">
        <v>445.44866319</v>
      </c>
      <c r="L65" s="20" t="n">
        <v>7.02181586</v>
      </c>
      <c r="M65" s="18" t="s">
        <v>481</v>
      </c>
      <c r="N65" s="20" t="s">
        <v>481</v>
      </c>
      <c r="O65" s="18" t="s">
        <v>481</v>
      </c>
      <c r="P65" s="20" t="s">
        <v>481</v>
      </c>
      <c r="Q65" s="18" t="n">
        <v>356.40786308</v>
      </c>
      <c r="R65" s="20" t="n">
        <v>43.29220862</v>
      </c>
      <c r="S65" s="18" t="s">
        <v>481</v>
      </c>
      <c r="T65" s="20" t="s">
        <v>481</v>
      </c>
      <c r="U65" s="18" t="n">
        <v>301.50634475</v>
      </c>
      <c r="V65" s="20" t="n">
        <v>13.804969</v>
      </c>
    </row>
    <row r="66" spans="1:22">
      <c r="A66" s="15" t="s">
        <v>541</v>
      </c>
      <c r="B66" s="17" t="n">
        <v>5665</v>
      </c>
      <c r="C66" s="18">
        <f>(74.0/B66*100)</f>
        <v/>
      </c>
      <c r="D66" s="19" t="n">
        <v>5591</v>
      </c>
      <c r="E66" s="18" t="n">
        <v>381.57547174</v>
      </c>
      <c r="F66" s="20" t="n">
        <v>6.28541095</v>
      </c>
      <c r="G66" s="18" t="n">
        <v>419.23240316</v>
      </c>
      <c r="H66" s="20" t="n">
        <v>2.60536021</v>
      </c>
      <c r="I66" s="18" t="n">
        <v>440.52881602</v>
      </c>
      <c r="J66" s="20" t="n">
        <v>2.65009921</v>
      </c>
      <c r="K66" s="18" t="n">
        <v>450.58691146</v>
      </c>
      <c r="L66" s="20" t="n">
        <v>3.7725528</v>
      </c>
      <c r="M66" s="18" t="s">
        <v>481</v>
      </c>
      <c r="N66" s="20" t="s">
        <v>481</v>
      </c>
      <c r="O66" s="18" t="s">
        <v>481</v>
      </c>
      <c r="P66" s="20" t="s">
        <v>481</v>
      </c>
      <c r="Q66" s="18" t="s">
        <v>481</v>
      </c>
      <c r="R66" s="20" t="s">
        <v>481</v>
      </c>
      <c r="S66" s="18" t="s">
        <v>481</v>
      </c>
      <c r="T66" s="20" t="s">
        <v>481</v>
      </c>
      <c r="U66" s="18" t="n">
        <v>344.40324286</v>
      </c>
      <c r="V66" s="20" t="n">
        <v>9.50549614</v>
      </c>
    </row>
    <row r="67" spans="1:22">
      <c r="A67" s="15" t="s">
        <v>542</v>
      </c>
      <c r="B67" s="17" t="n">
        <v>6971</v>
      </c>
      <c r="C67" s="18">
        <f>(22.0/B67*100)</f>
        <v/>
      </c>
      <c r="D67" s="19" t="n">
        <v>6949</v>
      </c>
      <c r="E67" s="18" t="n">
        <v>352.8710997</v>
      </c>
      <c r="F67" s="20" t="n">
        <v>2.41106735</v>
      </c>
      <c r="G67" s="18" t="n">
        <v>417.35711606</v>
      </c>
      <c r="H67" s="20" t="n">
        <v>3.03974143</v>
      </c>
      <c r="I67" s="18" t="n">
        <v>454.86905447</v>
      </c>
      <c r="J67" s="20" t="n">
        <v>4.46337121</v>
      </c>
      <c r="K67" s="18" t="n">
        <v>470.44485863</v>
      </c>
      <c r="L67" s="20" t="n">
        <v>7.54040312</v>
      </c>
      <c r="M67" s="18" t="s">
        <v>481</v>
      </c>
      <c r="N67" s="20" t="s">
        <v>481</v>
      </c>
      <c r="O67" s="18" t="s">
        <v>481</v>
      </c>
      <c r="P67" s="20" t="s">
        <v>481</v>
      </c>
      <c r="Q67" s="18" t="s">
        <v>481</v>
      </c>
      <c r="R67" s="20" t="s">
        <v>481</v>
      </c>
      <c r="S67" s="18" t="s">
        <v>481</v>
      </c>
      <c r="T67" s="20" t="s">
        <v>481</v>
      </c>
      <c r="U67" s="18" t="n">
        <v>294.65608883</v>
      </c>
      <c r="V67" s="20" t="n">
        <v>12.29383538</v>
      </c>
    </row>
    <row r="68" spans="1:22">
      <c r="A68" s="15" t="s">
        <v>543</v>
      </c>
      <c r="B68" s="17" t="n">
        <v>12083</v>
      </c>
      <c r="C68" s="18">
        <f>(26.0/B68*100)</f>
        <v/>
      </c>
      <c r="D68" s="19" t="n">
        <v>12057</v>
      </c>
      <c r="E68" s="18" t="n">
        <v>295.12096883</v>
      </c>
      <c r="F68" s="20" t="n">
        <v>4.69119044</v>
      </c>
      <c r="G68" s="18" t="n">
        <v>387.83209789</v>
      </c>
      <c r="H68" s="20" t="n">
        <v>3.16483234</v>
      </c>
      <c r="I68" s="18" t="n">
        <v>411.46324557</v>
      </c>
      <c r="J68" s="20" t="n">
        <v>2.43446673</v>
      </c>
      <c r="K68" s="18" t="n">
        <v>415.39150951</v>
      </c>
      <c r="L68" s="20" t="n">
        <v>1.4547246</v>
      </c>
      <c r="M68" s="18" t="s">
        <v>481</v>
      </c>
      <c r="N68" s="20" t="s">
        <v>481</v>
      </c>
      <c r="O68" s="18" t="s">
        <v>481</v>
      </c>
      <c r="P68" s="20" t="s">
        <v>481</v>
      </c>
      <c r="Q68" s="18" t="s">
        <v>481</v>
      </c>
      <c r="R68" s="20" t="s">
        <v>481</v>
      </c>
      <c r="S68" s="18" t="s">
        <v>481</v>
      </c>
      <c r="T68" s="20" t="s">
        <v>481</v>
      </c>
      <c r="U68" s="18" t="n">
        <v>290.56194782</v>
      </c>
      <c r="V68" s="20" t="n">
        <v>6.81911352</v>
      </c>
    </row>
    <row r="69" spans="1:22">
      <c r="A69" s="15" t="s">
        <v>544</v>
      </c>
      <c r="B69" s="17" t="n">
        <v>4876</v>
      </c>
      <c r="C69" s="18">
        <f>(0.0/B69*100)</f>
        <v/>
      </c>
      <c r="D69" s="19" t="n">
        <v>4876</v>
      </c>
      <c r="E69" s="18" t="n">
        <v>382.18184072</v>
      </c>
      <c r="F69" s="20" t="n">
        <v>6.31670034</v>
      </c>
      <c r="G69" s="18" t="n">
        <v>428.79966181</v>
      </c>
      <c r="H69" s="20" t="n">
        <v>4.15587251</v>
      </c>
      <c r="I69" s="18" t="n">
        <v>452.16233081</v>
      </c>
      <c r="J69" s="20" t="n">
        <v>4.58584094</v>
      </c>
      <c r="K69" s="18" t="n">
        <v>466.35324763</v>
      </c>
      <c r="L69" s="20" t="n">
        <v>6.21023591</v>
      </c>
      <c r="M69" s="18" t="s">
        <v>481</v>
      </c>
      <c r="N69" s="20" t="s">
        <v>481</v>
      </c>
      <c r="O69" s="18" t="s">
        <v>481</v>
      </c>
      <c r="P69" s="20" t="s">
        <v>481</v>
      </c>
      <c r="Q69" s="18" t="s">
        <v>481</v>
      </c>
      <c r="R69" s="20" t="s">
        <v>481</v>
      </c>
      <c r="S69" s="18" t="s">
        <v>481</v>
      </c>
      <c r="T69" s="20" t="s">
        <v>481</v>
      </c>
      <c r="U69" s="18" t="n">
        <v>275.66803136</v>
      </c>
      <c r="V69" s="20" t="n">
        <v>24.52039762</v>
      </c>
    </row>
    <row r="70" spans="1:22">
      <c r="A70" s="15" t="s">
        <v>545</v>
      </c>
      <c r="B70" s="17" t="n">
        <v>6036</v>
      </c>
      <c r="C70" s="18">
        <f>(223.0/B70*100)</f>
        <v/>
      </c>
      <c r="D70" s="19" t="n">
        <v>5813</v>
      </c>
      <c r="E70" s="18" t="n">
        <v>446.93971294</v>
      </c>
      <c r="F70" s="20" t="n">
        <v>9.02211574</v>
      </c>
      <c r="G70" s="18" t="n">
        <v>487.1313202</v>
      </c>
      <c r="H70" s="20" t="n">
        <v>3.4288578</v>
      </c>
      <c r="I70" s="18" t="n">
        <v>499.97201143</v>
      </c>
      <c r="J70" s="20" t="n">
        <v>3.60930528</v>
      </c>
      <c r="K70" s="18" t="n">
        <v>520.8119342</v>
      </c>
      <c r="L70" s="20" t="n">
        <v>4.0538059</v>
      </c>
      <c r="M70" s="18" t="s">
        <v>481</v>
      </c>
      <c r="N70" s="20" t="s">
        <v>481</v>
      </c>
      <c r="O70" s="18" t="s">
        <v>481</v>
      </c>
      <c r="P70" s="20" t="s">
        <v>481</v>
      </c>
      <c r="Q70" s="18" t="s">
        <v>481</v>
      </c>
      <c r="R70" s="20" t="s">
        <v>481</v>
      </c>
      <c r="S70" s="18" t="s">
        <v>481</v>
      </c>
      <c r="T70" s="20" t="s">
        <v>481</v>
      </c>
      <c r="U70" s="18" t="n">
        <v>419.0481713</v>
      </c>
      <c r="V70" s="20" t="n">
        <v>11.71390584</v>
      </c>
    </row>
    <row r="71" spans="1:22">
      <c r="A71" s="15" t="s">
        <v>546</v>
      </c>
      <c r="B71" s="17" t="n">
        <v>6115</v>
      </c>
      <c r="C71" s="18">
        <f>(17.0/B71*100)</f>
        <v/>
      </c>
      <c r="D71" s="19" t="n">
        <v>6098</v>
      </c>
      <c r="E71" s="18" t="n">
        <v>426.8615279</v>
      </c>
      <c r="F71" s="20" t="n">
        <v>7.27986746</v>
      </c>
      <c r="G71" s="18" t="n">
        <v>494.85910679</v>
      </c>
      <c r="H71" s="20" t="n">
        <v>3.40277423</v>
      </c>
      <c r="I71" s="18" t="n">
        <v>530.14521723</v>
      </c>
      <c r="J71" s="20" t="n">
        <v>3.24561414</v>
      </c>
      <c r="K71" s="18" t="n">
        <v>560.0771551399999</v>
      </c>
      <c r="L71" s="20" t="n">
        <v>2.43744091</v>
      </c>
      <c r="M71" s="18" t="s">
        <v>481</v>
      </c>
      <c r="N71" s="20" t="s">
        <v>481</v>
      </c>
      <c r="O71" s="18" t="s">
        <v>481</v>
      </c>
      <c r="P71" s="20" t="s">
        <v>481</v>
      </c>
      <c r="Q71" s="18" t="s">
        <v>481</v>
      </c>
      <c r="R71" s="20" t="s">
        <v>481</v>
      </c>
      <c r="S71" s="18" t="s">
        <v>481</v>
      </c>
      <c r="T71" s="20" t="s">
        <v>481</v>
      </c>
      <c r="U71" s="18" t="n">
        <v>535.90414036</v>
      </c>
      <c r="V71" s="20" t="n">
        <v>17.2383686</v>
      </c>
    </row>
    <row r="72" spans="1:22">
      <c r="A72" s="15" t="s">
        <v>547</v>
      </c>
      <c r="B72" s="17" t="n">
        <v>7708</v>
      </c>
      <c r="C72" s="18">
        <f>(5.0/B72*100)</f>
        <v/>
      </c>
      <c r="D72" s="19" t="n">
        <v>7703</v>
      </c>
      <c r="E72" s="18" t="n">
        <v>438.2448378</v>
      </c>
      <c r="F72" s="20" t="n">
        <v>7.70676974</v>
      </c>
      <c r="G72" s="18" t="n">
        <v>484.46576219</v>
      </c>
      <c r="H72" s="20" t="n">
        <v>3.32681452</v>
      </c>
      <c r="I72" s="18" t="n">
        <v>499.59144059</v>
      </c>
      <c r="J72" s="20" t="n">
        <v>3.30227079</v>
      </c>
      <c r="K72" s="18" t="n">
        <v>513.41406116</v>
      </c>
      <c r="L72" s="20" t="n">
        <v>3.18174708</v>
      </c>
      <c r="M72" s="18" t="s">
        <v>481</v>
      </c>
      <c r="N72" s="20" t="s">
        <v>481</v>
      </c>
      <c r="O72" s="18" t="s">
        <v>481</v>
      </c>
      <c r="P72" s="20" t="s">
        <v>481</v>
      </c>
      <c r="Q72" s="18" t="s">
        <v>481</v>
      </c>
      <c r="R72" s="20" t="s">
        <v>481</v>
      </c>
      <c r="S72" s="18" t="s">
        <v>481</v>
      </c>
      <c r="T72" s="20" t="s">
        <v>481</v>
      </c>
      <c r="U72" s="18" t="n">
        <v>473.04070201</v>
      </c>
      <c r="V72" s="20" t="n">
        <v>16.75246341</v>
      </c>
    </row>
    <row r="73" spans="1:22">
      <c r="A73" s="15" t="s">
        <v>548</v>
      </c>
      <c r="B73" s="17" t="n">
        <v>8249</v>
      </c>
      <c r="C73" s="18">
        <f>(144.0/B73*100)</f>
        <v/>
      </c>
      <c r="D73" s="19" t="n">
        <v>8105</v>
      </c>
      <c r="E73" s="18" t="n">
        <v>377.4520423</v>
      </c>
      <c r="F73" s="20" t="n">
        <v>3.0340023</v>
      </c>
      <c r="G73" s="18" t="n">
        <v>410.62220015</v>
      </c>
      <c r="H73" s="20" t="n">
        <v>3.53118991</v>
      </c>
      <c r="I73" s="18" t="n">
        <v>440.45165353</v>
      </c>
      <c r="J73" s="20" t="n">
        <v>4.61441634</v>
      </c>
      <c r="K73" s="18" t="n">
        <v>465.47916956</v>
      </c>
      <c r="L73" s="20" t="n">
        <v>6.94768553</v>
      </c>
      <c r="M73" s="18" t="s">
        <v>481</v>
      </c>
      <c r="N73" s="20" t="s">
        <v>481</v>
      </c>
      <c r="O73" s="18" t="s">
        <v>481</v>
      </c>
      <c r="P73" s="20" t="s">
        <v>481</v>
      </c>
      <c r="Q73" s="18" t="s">
        <v>481</v>
      </c>
      <c r="R73" s="20" t="s">
        <v>481</v>
      </c>
      <c r="S73" s="18" t="s">
        <v>481</v>
      </c>
      <c r="T73" s="20" t="s">
        <v>481</v>
      </c>
      <c r="U73" s="18" t="n">
        <v>372.27728708</v>
      </c>
      <c r="V73" s="20" t="n">
        <v>16.92407603</v>
      </c>
    </row>
    <row r="74" spans="1:22">
      <c r="A74" s="15" t="s">
        <v>549</v>
      </c>
      <c r="B74" s="17" t="n">
        <v>4692</v>
      </c>
      <c r="C74" s="18">
        <f>(82.0/B74*100)</f>
        <v/>
      </c>
      <c r="D74" s="19" t="n">
        <v>4610</v>
      </c>
      <c r="E74" s="18" t="n">
        <v>377.08424016</v>
      </c>
      <c r="F74" s="20" t="n">
        <v>5.64506622</v>
      </c>
      <c r="G74" s="18" t="n">
        <v>416.71553611</v>
      </c>
      <c r="H74" s="20" t="n">
        <v>3.5179775</v>
      </c>
      <c r="I74" s="18" t="n">
        <v>435.7585846</v>
      </c>
      <c r="J74" s="20" t="n">
        <v>3.48663932</v>
      </c>
      <c r="K74" s="18" t="n">
        <v>452.81344515</v>
      </c>
      <c r="L74" s="20" t="n">
        <v>3.5644348</v>
      </c>
      <c r="M74" s="18" t="s">
        <v>481</v>
      </c>
      <c r="N74" s="20" t="s">
        <v>481</v>
      </c>
      <c r="O74" s="18" t="s">
        <v>481</v>
      </c>
      <c r="P74" s="20" t="s">
        <v>481</v>
      </c>
      <c r="Q74" s="18" t="s">
        <v>481</v>
      </c>
      <c r="R74" s="20" t="s">
        <v>481</v>
      </c>
      <c r="S74" s="18" t="n">
        <v>323.77244899</v>
      </c>
      <c r="T74" s="20" t="n">
        <v>28.28918991</v>
      </c>
      <c r="U74" s="18" t="n">
        <v>337.55564185</v>
      </c>
      <c r="V74" s="20" t="n">
        <v>14.86963622</v>
      </c>
    </row>
    <row r="75" spans="1:22">
      <c r="A75" s="15" t="s">
        <v>550</v>
      </c>
      <c r="B75" s="17" t="n">
        <v>5375</v>
      </c>
      <c r="C75" s="18">
        <f>(198.0/B75*100)</f>
        <v/>
      </c>
      <c r="D75" s="19" t="n">
        <v>5177</v>
      </c>
      <c r="E75" s="18" t="n">
        <v>332.23264739</v>
      </c>
      <c r="F75" s="20" t="n">
        <v>3.99200602</v>
      </c>
      <c r="G75" s="18" t="n">
        <v>360.00949102</v>
      </c>
      <c r="H75" s="20" t="n">
        <v>3.7774784</v>
      </c>
      <c r="I75" s="18" t="n">
        <v>398.60348269</v>
      </c>
      <c r="J75" s="20" t="n">
        <v>3.71408583</v>
      </c>
      <c r="K75" s="18" t="n">
        <v>393.83920665</v>
      </c>
      <c r="L75" s="20" t="n">
        <v>7.87403284</v>
      </c>
      <c r="M75" s="18" t="s">
        <v>481</v>
      </c>
      <c r="N75" s="20" t="s">
        <v>481</v>
      </c>
      <c r="O75" s="18" t="s">
        <v>481</v>
      </c>
      <c r="P75" s="20" t="s">
        <v>481</v>
      </c>
      <c r="Q75" s="18" t="s">
        <v>481</v>
      </c>
      <c r="R75" s="20" t="s">
        <v>481</v>
      </c>
      <c r="S75" s="18" t="s">
        <v>481</v>
      </c>
      <c r="T75" s="20" t="s">
        <v>481</v>
      </c>
      <c r="U75" s="18" t="n">
        <v>316.61181775</v>
      </c>
      <c r="V75" s="20" t="n">
        <v>6.81032892</v>
      </c>
    </row>
    <row r="76" spans="1:22">
      <c r="A76" s="15" t="s">
        <v>551</v>
      </c>
      <c r="B76" s="17" t="n">
        <v>14167</v>
      </c>
      <c r="C76" s="18">
        <f>(228.0/B76*100)</f>
        <v/>
      </c>
      <c r="D76" s="19" t="n">
        <v>13939</v>
      </c>
      <c r="E76" s="18" t="n">
        <v>343.81215811</v>
      </c>
      <c r="F76" s="20" t="n">
        <v>5.78034041</v>
      </c>
      <c r="G76" s="18" t="n">
        <v>410.20171254</v>
      </c>
      <c r="H76" s="20" t="n">
        <v>4.53925089</v>
      </c>
      <c r="I76" s="18" t="n">
        <v>437.60924258</v>
      </c>
      <c r="J76" s="20" t="n">
        <v>3.67063976</v>
      </c>
      <c r="K76" s="18" t="n">
        <v>452.07061228</v>
      </c>
      <c r="L76" s="20" t="n">
        <v>2.99971488</v>
      </c>
      <c r="M76" s="18" t="s">
        <v>481</v>
      </c>
      <c r="N76" s="20" t="s">
        <v>481</v>
      </c>
      <c r="O76" s="18" t="s">
        <v>481</v>
      </c>
      <c r="P76" s="20" t="s">
        <v>481</v>
      </c>
      <c r="Q76" s="18" t="s">
        <v>481</v>
      </c>
      <c r="R76" s="20" t="s">
        <v>481</v>
      </c>
      <c r="S76" s="18" t="s">
        <v>481</v>
      </c>
      <c r="T76" s="20" t="s">
        <v>481</v>
      </c>
      <c r="U76" s="18" t="n">
        <v>350.0170036</v>
      </c>
      <c r="V76" s="20" t="n">
        <v>9.50589057</v>
      </c>
    </row>
    <row r="77" spans="1:22">
      <c r="A77" s="15" t="s">
        <v>552</v>
      </c>
      <c r="B77" s="17" t="n">
        <v>6062</v>
      </c>
      <c r="C77" s="18">
        <f>(82.0/B77*100)</f>
        <v/>
      </c>
      <c r="D77" s="19" t="n">
        <v>5980</v>
      </c>
      <c r="E77" s="18" t="n">
        <v>393.3109583</v>
      </c>
      <c r="F77" s="20" t="n">
        <v>4.36275893</v>
      </c>
      <c r="G77" s="18" t="n">
        <v>424.7335816</v>
      </c>
      <c r="H77" s="20" t="n">
        <v>2.95076971</v>
      </c>
      <c r="I77" s="18" t="n">
        <v>456.06696882</v>
      </c>
      <c r="J77" s="20" t="n">
        <v>3.48331575</v>
      </c>
      <c r="K77" s="18" t="n">
        <v>480.2994438</v>
      </c>
      <c r="L77" s="20" t="n">
        <v>4.66664389</v>
      </c>
      <c r="M77" s="18" t="s">
        <v>481</v>
      </c>
      <c r="N77" s="20" t="s">
        <v>481</v>
      </c>
      <c r="O77" s="18" t="s">
        <v>481</v>
      </c>
      <c r="P77" s="20" t="s">
        <v>481</v>
      </c>
      <c r="Q77" s="18" t="s">
        <v>481</v>
      </c>
      <c r="R77" s="20" t="s">
        <v>481</v>
      </c>
      <c r="S77" s="18" t="s">
        <v>481</v>
      </c>
      <c r="T77" s="20" t="s">
        <v>481</v>
      </c>
      <c r="U77" s="18" t="n">
        <v>341.38008035</v>
      </c>
      <c r="V77" s="20" t="n">
        <v>8.365588539999999</v>
      </c>
    </row>
    <row r="78" spans="1:22">
      <c r="A78" s="15" t="s">
        <v>553</v>
      </c>
      <c r="B78" s="17" t="n">
        <v>5826</v>
      </c>
      <c r="C78" s="18">
        <f>(0.0/B78*100)</f>
        <v/>
      </c>
      <c r="D78" s="19" t="n">
        <v>5826</v>
      </c>
      <c r="E78" s="18" t="n">
        <v>468.32453187</v>
      </c>
      <c r="F78" s="20" t="n">
        <v>3.68807885</v>
      </c>
      <c r="G78" s="18" t="n">
        <v>503.0153193</v>
      </c>
      <c r="H78" s="20" t="n">
        <v>3.87742017</v>
      </c>
      <c r="I78" s="18" t="n">
        <v>525.9639909</v>
      </c>
      <c r="J78" s="20" t="n">
        <v>7.47235584</v>
      </c>
      <c r="K78" s="18" t="n">
        <v>540.94070759</v>
      </c>
      <c r="L78" s="20" t="n">
        <v>9.53987029</v>
      </c>
      <c r="M78" s="18" t="s">
        <v>481</v>
      </c>
      <c r="N78" s="20" t="s">
        <v>481</v>
      </c>
      <c r="O78" s="18" t="s">
        <v>481</v>
      </c>
      <c r="P78" s="20" t="s">
        <v>481</v>
      </c>
      <c r="Q78" s="18" t="n">
        <v>368.3511</v>
      </c>
      <c r="R78" s="20" t="n">
        <v>48.63309422</v>
      </c>
      <c r="S78" s="18" t="n">
        <v>327.8631271</v>
      </c>
      <c r="T78" s="20" t="n">
        <v>30.10979359</v>
      </c>
      <c r="U78" s="18" t="n">
        <v>390.65314547</v>
      </c>
      <c r="V78" s="20" t="n">
        <v>17.04010014</v>
      </c>
    </row>
    <row customHeight="1" ht="25" r="79" spans="1:22">
      <c r="A79" s="15" t="s">
        <v>554</v>
      </c>
      <c r="B79" s="17" t="n">
        <v>1657</v>
      </c>
      <c r="C79" s="18">
        <f>(41.0/B79*100)</f>
        <v/>
      </c>
      <c r="D79" s="19" t="n">
        <v>1616</v>
      </c>
      <c r="E79" s="18" t="n">
        <v>415.25262408</v>
      </c>
      <c r="F79" s="20" t="n">
        <v>13.0675156</v>
      </c>
      <c r="G79" s="18" t="n">
        <v>449.91515361</v>
      </c>
      <c r="H79" s="20" t="n">
        <v>9.36320529</v>
      </c>
      <c r="I79" s="18" t="n">
        <v>478.99455065</v>
      </c>
      <c r="J79" s="20" t="n">
        <v>8.413870989999999</v>
      </c>
      <c r="K79" s="18" t="n">
        <v>497.49862791</v>
      </c>
      <c r="L79" s="20" t="n">
        <v>8.334397149999999</v>
      </c>
      <c r="M79" s="18" t="s">
        <v>481</v>
      </c>
      <c r="N79" s="20" t="s">
        <v>481</v>
      </c>
      <c r="O79" s="18" t="s">
        <v>481</v>
      </c>
      <c r="P79" s="20" t="s">
        <v>481</v>
      </c>
      <c r="Q79" s="18" t="s">
        <v>481</v>
      </c>
      <c r="R79" s="20" t="s">
        <v>481</v>
      </c>
      <c r="S79" s="18" t="s">
        <v>481</v>
      </c>
      <c r="T79" s="20" t="s">
        <v>481</v>
      </c>
      <c r="U79" s="18" t="n">
        <v>400.37308206</v>
      </c>
      <c r="V79" s="20" t="n">
        <v>36.55849591</v>
      </c>
    </row>
    <row r="80" spans="1:22">
      <c r="A80" s="15" t="s">
        <v>555</v>
      </c>
      <c r="B80" s="17" t="n">
        <v>7841</v>
      </c>
      <c r="C80" s="18">
        <f>(0.0/B80*100)</f>
        <v/>
      </c>
      <c r="D80" s="19" t="n">
        <v>7841</v>
      </c>
      <c r="E80" s="18" t="n">
        <v>396.9855961</v>
      </c>
      <c r="F80" s="20" t="n">
        <v>5.90134625</v>
      </c>
      <c r="G80" s="18" t="n">
        <v>423.70084199</v>
      </c>
      <c r="H80" s="20" t="n">
        <v>3.85794781</v>
      </c>
      <c r="I80" s="18" t="n">
        <v>447.13684726</v>
      </c>
      <c r="J80" s="20" t="n">
        <v>5.47762298</v>
      </c>
      <c r="K80" s="18" t="n">
        <v>457.78203267</v>
      </c>
      <c r="L80" s="20" t="n">
        <v>8.60193958</v>
      </c>
      <c r="M80" s="18" t="s">
        <v>481</v>
      </c>
      <c r="N80" s="20" t="s">
        <v>481</v>
      </c>
      <c r="O80" s="18" t="s">
        <v>481</v>
      </c>
      <c r="P80" s="20" t="s">
        <v>481</v>
      </c>
      <c r="Q80" s="18" t="s">
        <v>481</v>
      </c>
      <c r="R80" s="20" t="s">
        <v>481</v>
      </c>
      <c r="S80" s="18" t="s">
        <v>481</v>
      </c>
      <c r="T80" s="20" t="s">
        <v>481</v>
      </c>
      <c r="U80" s="18" t="n">
        <v>378.31511611</v>
      </c>
      <c r="V80" s="20" t="n">
        <v>28.65826678</v>
      </c>
    </row>
    <row r="81" spans="1:22">
      <c r="A81" s="23" t="s">
        <v>556</v>
      </c>
      <c r="B81" s="17" t="n">
        <v>8861</v>
      </c>
      <c r="C81" s="18">
        <f>(76.0/B81*100)</f>
        <v/>
      </c>
      <c r="D81" s="19" t="n">
        <v>8785</v>
      </c>
      <c r="E81" s="18" t="n">
        <v>388.23715412</v>
      </c>
      <c r="F81" s="20" t="n">
        <v>3.93905672</v>
      </c>
      <c r="G81" s="18" t="n">
        <v>427.47031618</v>
      </c>
      <c r="H81" s="20" t="n">
        <v>3.8415554</v>
      </c>
      <c r="I81" s="18" t="n">
        <v>447.27523486</v>
      </c>
      <c r="J81" s="20" t="n">
        <v>3.74628695</v>
      </c>
      <c r="K81" s="18" t="n">
        <v>464.44266286</v>
      </c>
      <c r="L81" s="20" t="n">
        <v>5.29330525</v>
      </c>
      <c r="M81" s="18" t="s">
        <v>481</v>
      </c>
      <c r="N81" s="20" t="s">
        <v>481</v>
      </c>
      <c r="O81" s="18" t="s">
        <v>481</v>
      </c>
      <c r="P81" s="20" t="s">
        <v>481</v>
      </c>
      <c r="Q81" s="18" t="s">
        <v>481</v>
      </c>
      <c r="R81" s="20" t="s">
        <v>481</v>
      </c>
      <c r="S81" s="18" t="s">
        <v>481</v>
      </c>
      <c r="T81" s="20" t="s">
        <v>481</v>
      </c>
      <c r="U81" s="18" t="n">
        <v>395.94597992</v>
      </c>
      <c r="V81" s="20" t="n">
        <v>12.44661661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630</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490.80724908</v>
      </c>
      <c r="F7" s="20" t="n">
        <v>3.38268757</v>
      </c>
      <c r="G7" s="18" t="n">
        <v>511.60056223</v>
      </c>
      <c r="H7" s="20" t="n">
        <v>3.0414929</v>
      </c>
      <c r="I7" s="18" t="n">
        <v>510.21734246</v>
      </c>
      <c r="J7" s="20" t="n">
        <v>2.93583356</v>
      </c>
      <c r="K7" s="18" t="n">
        <v>501.33389462</v>
      </c>
      <c r="L7" s="20" t="n">
        <v>2.71077833</v>
      </c>
      <c r="M7" s="18" t="s">
        <v>481</v>
      </c>
      <c r="N7" s="20" t="s">
        <v>481</v>
      </c>
      <c r="O7" s="18" t="s">
        <v>481</v>
      </c>
      <c r="P7" s="20" t="s">
        <v>481</v>
      </c>
      <c r="Q7" s="18" t="s">
        <v>481</v>
      </c>
      <c r="R7" s="20" t="s">
        <v>481</v>
      </c>
      <c r="S7" s="18" t="s">
        <v>481</v>
      </c>
      <c r="T7" s="20" t="s">
        <v>481</v>
      </c>
      <c r="U7" s="18" t="n">
        <v>425.86549963</v>
      </c>
      <c r="V7" s="20" t="n">
        <v>11.22501111</v>
      </c>
    </row>
    <row r="8" spans="1:22">
      <c r="A8" s="15" t="s">
        <v>483</v>
      </c>
      <c r="B8" s="17" t="n">
        <v>7007</v>
      </c>
      <c r="C8" s="18">
        <f>(20.0/B8*100)</f>
        <v/>
      </c>
      <c r="D8" s="19" t="n">
        <v>6987</v>
      </c>
      <c r="E8" s="18" t="n">
        <v>497.98469214</v>
      </c>
      <c r="F8" s="20" t="n">
        <v>3.08637812</v>
      </c>
      <c r="G8" s="18" t="n">
        <v>487.84771248</v>
      </c>
      <c r="H8" s="20" t="n">
        <v>3.71828327</v>
      </c>
      <c r="I8" s="18" t="n">
        <v>473.97113391</v>
      </c>
      <c r="J8" s="20" t="n">
        <v>4.85152305</v>
      </c>
      <c r="K8" s="18" t="n">
        <v>464.31935433</v>
      </c>
      <c r="L8" s="20" t="n">
        <v>6.09034257</v>
      </c>
      <c r="M8" s="18" t="s">
        <v>481</v>
      </c>
      <c r="N8" s="20" t="s">
        <v>481</v>
      </c>
      <c r="O8" s="18" t="s">
        <v>481</v>
      </c>
      <c r="P8" s="20" t="s">
        <v>481</v>
      </c>
      <c r="Q8" s="18" t="s">
        <v>481</v>
      </c>
      <c r="R8" s="20" t="s">
        <v>481</v>
      </c>
      <c r="S8" s="18" t="s">
        <v>481</v>
      </c>
      <c r="T8" s="20" t="s">
        <v>481</v>
      </c>
      <c r="U8" s="18" t="n">
        <v>437.93272986</v>
      </c>
      <c r="V8" s="20" t="n">
        <v>14.29084823</v>
      </c>
    </row>
    <row r="9" spans="1:22">
      <c r="A9" s="15" t="s">
        <v>484</v>
      </c>
      <c r="B9" s="17" t="n">
        <v>9651</v>
      </c>
      <c r="C9" s="18">
        <f>(77.0/B9*100)</f>
        <v/>
      </c>
      <c r="D9" s="19" t="n">
        <v>9574</v>
      </c>
      <c r="E9" s="18" t="n">
        <v>498.79247259</v>
      </c>
      <c r="F9" s="20" t="n">
        <v>3.95216788</v>
      </c>
      <c r="G9" s="18" t="n">
        <v>504.51082212</v>
      </c>
      <c r="H9" s="20" t="n">
        <v>3.08367335</v>
      </c>
      <c r="I9" s="18" t="n">
        <v>503.55533724</v>
      </c>
      <c r="J9" s="20" t="n">
        <v>3.55069863</v>
      </c>
      <c r="K9" s="18" t="n">
        <v>487.86577076</v>
      </c>
      <c r="L9" s="20" t="n">
        <v>3.31471962</v>
      </c>
      <c r="M9" s="18" t="s">
        <v>481</v>
      </c>
      <c r="N9" s="20" t="s">
        <v>481</v>
      </c>
      <c r="O9" s="18" t="s">
        <v>481</v>
      </c>
      <c r="P9" s="20" t="s">
        <v>481</v>
      </c>
      <c r="Q9" s="18" t="s">
        <v>481</v>
      </c>
      <c r="R9" s="20" t="s">
        <v>481</v>
      </c>
      <c r="S9" s="18" t="s">
        <v>481</v>
      </c>
      <c r="T9" s="20" t="s">
        <v>481</v>
      </c>
      <c r="U9" s="18" t="n">
        <v>428.6005477</v>
      </c>
      <c r="V9" s="20" t="n">
        <v>12.74097976</v>
      </c>
    </row>
    <row r="10" spans="1:22">
      <c r="A10" s="15" t="s">
        <v>485</v>
      </c>
      <c r="B10" s="17" t="n">
        <v>20058</v>
      </c>
      <c r="C10" s="18">
        <f>(521.0/B10*100)</f>
        <v/>
      </c>
      <c r="D10" s="19" t="n">
        <v>19537</v>
      </c>
      <c r="E10" s="18" t="n">
        <v>530.39600303</v>
      </c>
      <c r="F10" s="20" t="n">
        <v>3.46426493</v>
      </c>
      <c r="G10" s="18" t="n">
        <v>536.38636076</v>
      </c>
      <c r="H10" s="20" t="n">
        <v>2.83189057</v>
      </c>
      <c r="I10" s="18" t="n">
        <v>533.46319753</v>
      </c>
      <c r="J10" s="20" t="n">
        <v>3.33286397</v>
      </c>
      <c r="K10" s="18" t="n">
        <v>513.23310116</v>
      </c>
      <c r="L10" s="20" t="n">
        <v>3.15519967</v>
      </c>
      <c r="M10" s="18" t="s">
        <v>481</v>
      </c>
      <c r="N10" s="20" t="s">
        <v>481</v>
      </c>
      <c r="O10" s="18" t="s">
        <v>481</v>
      </c>
      <c r="P10" s="20" t="s">
        <v>481</v>
      </c>
      <c r="Q10" s="18" t="s">
        <v>481</v>
      </c>
      <c r="R10" s="20" t="s">
        <v>481</v>
      </c>
      <c r="S10" s="18" t="s">
        <v>481</v>
      </c>
      <c r="T10" s="20" t="s">
        <v>481</v>
      </c>
      <c r="U10" s="18" t="n">
        <v>464.59386398</v>
      </c>
      <c r="V10" s="20" t="n">
        <v>11.32497052</v>
      </c>
    </row>
    <row r="11" spans="1:22">
      <c r="A11" s="15" t="s">
        <v>486</v>
      </c>
      <c r="B11" s="17" t="n">
        <v>7053</v>
      </c>
      <c r="C11" s="18">
        <f>(45.0/B11*100)</f>
        <v/>
      </c>
      <c r="D11" s="19" t="n">
        <v>7008</v>
      </c>
      <c r="E11" s="18" t="n">
        <v>450.56272976</v>
      </c>
      <c r="F11" s="20" t="n">
        <v>3.32665006</v>
      </c>
      <c r="G11" s="18" t="n">
        <v>463.42976058</v>
      </c>
      <c r="H11" s="20" t="n">
        <v>3.17993784</v>
      </c>
      <c r="I11" s="18" t="n">
        <v>473.18941961</v>
      </c>
      <c r="J11" s="20" t="n">
        <v>4.45891168</v>
      </c>
      <c r="K11" s="18" t="n">
        <v>466.94033977</v>
      </c>
      <c r="L11" s="20" t="n">
        <v>6.43389856</v>
      </c>
      <c r="M11" s="18" t="s">
        <v>481</v>
      </c>
      <c r="N11" s="20" t="s">
        <v>481</v>
      </c>
      <c r="O11" s="18" t="s">
        <v>481</v>
      </c>
      <c r="P11" s="20" t="s">
        <v>481</v>
      </c>
      <c r="Q11" s="18" t="s">
        <v>481</v>
      </c>
      <c r="R11" s="20" t="s">
        <v>481</v>
      </c>
      <c r="S11" s="18" t="s">
        <v>481</v>
      </c>
      <c r="T11" s="20" t="s">
        <v>481</v>
      </c>
      <c r="U11" s="18" t="n">
        <v>430.97490693</v>
      </c>
      <c r="V11" s="20" t="n">
        <v>13.01297357</v>
      </c>
    </row>
    <row r="12" spans="1:22">
      <c r="A12" s="15" t="s">
        <v>487</v>
      </c>
      <c r="B12" s="17" t="n">
        <v>6894</v>
      </c>
      <c r="C12" s="18">
        <f>(55.0/B12*100)</f>
        <v/>
      </c>
      <c r="D12" s="19" t="n">
        <v>6839</v>
      </c>
      <c r="E12" s="18" t="n">
        <v>491.49403926</v>
      </c>
      <c r="F12" s="20" t="n">
        <v>3.57940942</v>
      </c>
      <c r="G12" s="18" t="n">
        <v>489.27096723</v>
      </c>
      <c r="H12" s="20" t="n">
        <v>3.05766861</v>
      </c>
      <c r="I12" s="18" t="n">
        <v>487.19886264</v>
      </c>
      <c r="J12" s="20" t="n">
        <v>3.82711996</v>
      </c>
      <c r="K12" s="18" t="n">
        <v>482.29534392</v>
      </c>
      <c r="L12" s="20" t="n">
        <v>5.50440651</v>
      </c>
      <c r="M12" s="18" t="s">
        <v>481</v>
      </c>
      <c r="N12" s="20" t="s">
        <v>481</v>
      </c>
      <c r="O12" s="18" t="s">
        <v>481</v>
      </c>
      <c r="P12" s="20" t="s">
        <v>481</v>
      </c>
      <c r="Q12" s="18" t="s">
        <v>481</v>
      </c>
      <c r="R12" s="20" t="s">
        <v>481</v>
      </c>
      <c r="S12" s="18" t="s">
        <v>481</v>
      </c>
      <c r="T12" s="20" t="s">
        <v>481</v>
      </c>
      <c r="U12" s="18" t="n">
        <v>383.36012347</v>
      </c>
      <c r="V12" s="20" t="n">
        <v>17.38217699</v>
      </c>
    </row>
    <row r="13" spans="1:22">
      <c r="A13" s="15" t="s">
        <v>488</v>
      </c>
      <c r="B13" s="17" t="n">
        <v>7161</v>
      </c>
      <c r="C13" s="18">
        <f>(99.0/B13*100)</f>
        <v/>
      </c>
      <c r="D13" s="19" t="n">
        <v>7062</v>
      </c>
      <c r="E13" s="18" t="n">
        <v>498.84669353</v>
      </c>
      <c r="F13" s="20" t="n">
        <v>5.39538135</v>
      </c>
      <c r="G13" s="18" t="n">
        <v>503.09197672</v>
      </c>
      <c r="H13" s="20" t="n">
        <v>3.19938905</v>
      </c>
      <c r="I13" s="18" t="n">
        <v>510.84630416</v>
      </c>
      <c r="J13" s="20" t="n">
        <v>3.73134341</v>
      </c>
      <c r="K13" s="18" t="n">
        <v>491.86498491</v>
      </c>
      <c r="L13" s="20" t="n">
        <v>3.53665189</v>
      </c>
      <c r="M13" s="18" t="s">
        <v>481</v>
      </c>
      <c r="N13" s="20" t="s">
        <v>481</v>
      </c>
      <c r="O13" s="18" t="s">
        <v>481</v>
      </c>
      <c r="P13" s="20" t="s">
        <v>481</v>
      </c>
      <c r="Q13" s="18" t="s">
        <v>481</v>
      </c>
      <c r="R13" s="20" t="s">
        <v>481</v>
      </c>
      <c r="S13" s="18" t="s">
        <v>481</v>
      </c>
      <c r="T13" s="20" t="s">
        <v>481</v>
      </c>
      <c r="U13" s="18" t="n">
        <v>456.24786057</v>
      </c>
      <c r="V13" s="20" t="n">
        <v>20.25591926</v>
      </c>
    </row>
    <row r="14" spans="1:22">
      <c r="A14" s="15" t="s">
        <v>489</v>
      </c>
      <c r="B14" s="17" t="n">
        <v>5587</v>
      </c>
      <c r="C14" s="18">
        <f>(74.0/B14*100)</f>
        <v/>
      </c>
      <c r="D14" s="19" t="n">
        <v>5513</v>
      </c>
      <c r="E14" s="18" t="n">
        <v>522.54505319</v>
      </c>
      <c r="F14" s="20" t="n">
        <v>3.36813864</v>
      </c>
      <c r="G14" s="18" t="n">
        <v>519.81128613</v>
      </c>
      <c r="H14" s="20" t="n">
        <v>2.66207247</v>
      </c>
      <c r="I14" s="18" t="n">
        <v>518.60334016</v>
      </c>
      <c r="J14" s="20" t="n">
        <v>3.84709221</v>
      </c>
      <c r="K14" s="18" t="n">
        <v>511.31045025</v>
      </c>
      <c r="L14" s="20" t="n">
        <v>5.05971917</v>
      </c>
      <c r="M14" s="18" t="s">
        <v>481</v>
      </c>
      <c r="N14" s="20" t="s">
        <v>481</v>
      </c>
      <c r="O14" s="18" t="s">
        <v>481</v>
      </c>
      <c r="P14" s="20" t="s">
        <v>481</v>
      </c>
      <c r="Q14" s="18" t="s">
        <v>481</v>
      </c>
      <c r="R14" s="20" t="s">
        <v>481</v>
      </c>
      <c r="S14" s="18" t="s">
        <v>481</v>
      </c>
      <c r="T14" s="20" t="s">
        <v>481</v>
      </c>
      <c r="U14" s="18" t="n">
        <v>483.59609303</v>
      </c>
      <c r="V14" s="20" t="n">
        <v>22.64704173</v>
      </c>
    </row>
    <row r="15" spans="1:22">
      <c r="A15" s="15" t="s">
        <v>490</v>
      </c>
      <c r="B15" s="17" t="n">
        <v>5882</v>
      </c>
      <c r="C15" s="18">
        <f>(52.0/B15*100)</f>
        <v/>
      </c>
      <c r="D15" s="19" t="n">
        <v>5830</v>
      </c>
      <c r="E15" s="18" t="n">
        <v>524.38901775</v>
      </c>
      <c r="F15" s="20" t="n">
        <v>3.86935107</v>
      </c>
      <c r="G15" s="18" t="n">
        <v>529.35530176</v>
      </c>
      <c r="H15" s="20" t="n">
        <v>3.19912827</v>
      </c>
      <c r="I15" s="18" t="n">
        <v>528.29276015</v>
      </c>
      <c r="J15" s="20" t="n">
        <v>3.92448741</v>
      </c>
      <c r="K15" s="18" t="n">
        <v>523.5460127</v>
      </c>
      <c r="L15" s="20" t="n">
        <v>4.0575387</v>
      </c>
      <c r="M15" s="18" t="s">
        <v>481</v>
      </c>
      <c r="N15" s="20" t="s">
        <v>481</v>
      </c>
      <c r="O15" s="18" t="s">
        <v>481</v>
      </c>
      <c r="P15" s="20" t="s">
        <v>481</v>
      </c>
      <c r="Q15" s="18" t="s">
        <v>481</v>
      </c>
      <c r="R15" s="20" t="s">
        <v>481</v>
      </c>
      <c r="S15" s="18" t="s">
        <v>481</v>
      </c>
      <c r="T15" s="20" t="s">
        <v>481</v>
      </c>
      <c r="U15" s="18" t="n">
        <v>461.01118535</v>
      </c>
      <c r="V15" s="20" t="n">
        <v>20.48322445</v>
      </c>
    </row>
    <row r="16" spans="1:22">
      <c r="A16" s="15" t="s">
        <v>491</v>
      </c>
      <c r="B16" s="17" t="n">
        <v>6108</v>
      </c>
      <c r="C16" s="18">
        <f>(98.0/B16*100)</f>
        <v/>
      </c>
      <c r="D16" s="19" t="n">
        <v>6010</v>
      </c>
      <c r="E16" s="18" t="n">
        <v>505.85144181</v>
      </c>
      <c r="F16" s="20" t="n">
        <v>4.26573899</v>
      </c>
      <c r="G16" s="18" t="n">
        <v>505.65438903</v>
      </c>
      <c r="H16" s="20" t="n">
        <v>3.12153296</v>
      </c>
      <c r="I16" s="18" t="n">
        <v>504.43457894</v>
      </c>
      <c r="J16" s="20" t="n">
        <v>3.83850074</v>
      </c>
      <c r="K16" s="18" t="n">
        <v>480.80502138</v>
      </c>
      <c r="L16" s="20" t="n">
        <v>4.8001538</v>
      </c>
      <c r="M16" s="18" t="s">
        <v>481</v>
      </c>
      <c r="N16" s="20" t="s">
        <v>481</v>
      </c>
      <c r="O16" s="18" t="s">
        <v>481</v>
      </c>
      <c r="P16" s="20" t="s">
        <v>481</v>
      </c>
      <c r="Q16" s="18" t="s">
        <v>481</v>
      </c>
      <c r="R16" s="20" t="s">
        <v>481</v>
      </c>
      <c r="S16" s="18" t="s">
        <v>481</v>
      </c>
      <c r="T16" s="20" t="s">
        <v>481</v>
      </c>
      <c r="U16" s="18" t="n">
        <v>396.22534722</v>
      </c>
      <c r="V16" s="20" t="n">
        <v>18.87801057</v>
      </c>
    </row>
    <row r="17" spans="1:22">
      <c r="A17" s="15" t="s">
        <v>492</v>
      </c>
      <c r="B17" s="17" t="n">
        <v>6504</v>
      </c>
      <c r="C17" s="18">
        <f>(658.0/B17*100)</f>
        <v/>
      </c>
      <c r="D17" s="19" t="n">
        <v>5846</v>
      </c>
      <c r="E17" s="18" t="n">
        <v>520.63572305</v>
      </c>
      <c r="F17" s="20" t="n">
        <v>3.49192197</v>
      </c>
      <c r="G17" s="18" t="n">
        <v>519.31115295</v>
      </c>
      <c r="H17" s="20" t="n">
        <v>3.76155358</v>
      </c>
      <c r="I17" s="18" t="n">
        <v>514.82720072</v>
      </c>
      <c r="J17" s="20" t="n">
        <v>4.55955702</v>
      </c>
      <c r="K17" s="18" t="n">
        <v>496.74426135</v>
      </c>
      <c r="L17" s="20" t="n">
        <v>6.37695664</v>
      </c>
      <c r="M17" s="18" t="s">
        <v>481</v>
      </c>
      <c r="N17" s="20" t="s">
        <v>481</v>
      </c>
      <c r="O17" s="18" t="s">
        <v>481</v>
      </c>
      <c r="P17" s="20" t="s">
        <v>481</v>
      </c>
      <c r="Q17" s="18" t="s">
        <v>481</v>
      </c>
      <c r="R17" s="20" t="s">
        <v>481</v>
      </c>
      <c r="S17" s="18" t="s">
        <v>481</v>
      </c>
      <c r="T17" s="20" t="s">
        <v>481</v>
      </c>
      <c r="U17" s="18" t="n">
        <v>455.10612869</v>
      </c>
      <c r="V17" s="20" t="n">
        <v>12.35827646</v>
      </c>
    </row>
    <row r="18" spans="1:22">
      <c r="A18" s="15" t="s">
        <v>493</v>
      </c>
      <c r="B18" s="17" t="n">
        <v>5532</v>
      </c>
      <c r="C18" s="18">
        <f>(28.0/B18*100)</f>
        <v/>
      </c>
      <c r="D18" s="19" t="n">
        <v>5504</v>
      </c>
      <c r="E18" s="18" t="n">
        <v>475.15116056</v>
      </c>
      <c r="F18" s="20" t="n">
        <v>5.38807603</v>
      </c>
      <c r="G18" s="18" t="n">
        <v>467.93072373</v>
      </c>
      <c r="H18" s="20" t="n">
        <v>4.71521003</v>
      </c>
      <c r="I18" s="18" t="n">
        <v>465.37185287</v>
      </c>
      <c r="J18" s="20" t="n">
        <v>4.82643387</v>
      </c>
      <c r="K18" s="18" t="n">
        <v>449.49850866</v>
      </c>
      <c r="L18" s="20" t="n">
        <v>7.27161022</v>
      </c>
      <c r="M18" s="18" t="s">
        <v>481</v>
      </c>
      <c r="N18" s="20" t="s">
        <v>481</v>
      </c>
      <c r="O18" s="18" t="s">
        <v>481</v>
      </c>
      <c r="P18" s="20" t="s">
        <v>481</v>
      </c>
      <c r="Q18" s="18" t="s">
        <v>481</v>
      </c>
      <c r="R18" s="20" t="s">
        <v>481</v>
      </c>
      <c r="S18" s="18" t="s">
        <v>481</v>
      </c>
      <c r="T18" s="20" t="s">
        <v>481</v>
      </c>
      <c r="U18" s="18" t="n">
        <v>418.35546929</v>
      </c>
      <c r="V18" s="20" t="n">
        <v>15.12412018</v>
      </c>
    </row>
    <row r="19" spans="1:22">
      <c r="A19" s="15" t="s">
        <v>494</v>
      </c>
      <c r="B19" s="17" t="n">
        <v>5658</v>
      </c>
      <c r="C19" s="18">
        <f>(61.0/B19*100)</f>
        <v/>
      </c>
      <c r="D19" s="19" t="n">
        <v>5597</v>
      </c>
      <c r="E19" s="18" t="n">
        <v>466.39209671</v>
      </c>
      <c r="F19" s="20" t="n">
        <v>3.63722484</v>
      </c>
      <c r="G19" s="18" t="n">
        <v>472.73540778</v>
      </c>
      <c r="H19" s="20" t="n">
        <v>3.4674747</v>
      </c>
      <c r="I19" s="18" t="n">
        <v>480.3244519</v>
      </c>
      <c r="J19" s="20" t="n">
        <v>4.63336402</v>
      </c>
      <c r="K19" s="18" t="n">
        <v>454.13939109</v>
      </c>
      <c r="L19" s="20" t="n">
        <v>7.60759293</v>
      </c>
      <c r="M19" s="18" t="s">
        <v>481</v>
      </c>
      <c r="N19" s="20" t="s">
        <v>481</v>
      </c>
      <c r="O19" s="18" t="s">
        <v>481</v>
      </c>
      <c r="P19" s="20" t="s">
        <v>481</v>
      </c>
      <c r="Q19" s="18" t="s">
        <v>481</v>
      </c>
      <c r="R19" s="20" t="s">
        <v>481</v>
      </c>
      <c r="S19" s="18" t="s">
        <v>481</v>
      </c>
      <c r="T19" s="20" t="s">
        <v>481</v>
      </c>
      <c r="U19" s="18" t="n">
        <v>408.81165631</v>
      </c>
      <c r="V19" s="20" t="n">
        <v>13.64881923</v>
      </c>
    </row>
    <row r="20" spans="1:22">
      <c r="A20" s="15" t="s">
        <v>495</v>
      </c>
      <c r="B20" s="17" t="n">
        <v>3371</v>
      </c>
      <c r="C20" s="18">
        <f>(75.0/B20*100)</f>
        <v/>
      </c>
      <c r="D20" s="19" t="n">
        <v>3296</v>
      </c>
      <c r="E20" s="18" t="n">
        <v>475.21946926</v>
      </c>
      <c r="F20" s="20" t="n">
        <v>5.47163436</v>
      </c>
      <c r="G20" s="18" t="n">
        <v>492.94576315</v>
      </c>
      <c r="H20" s="20" t="n">
        <v>3.40569637</v>
      </c>
      <c r="I20" s="18" t="n">
        <v>478.96264362</v>
      </c>
      <c r="J20" s="20" t="n">
        <v>3.32467189</v>
      </c>
      <c r="K20" s="18" t="n">
        <v>471.91812345</v>
      </c>
      <c r="L20" s="20" t="n">
        <v>4.3874102</v>
      </c>
      <c r="M20" s="18" t="s">
        <v>481</v>
      </c>
      <c r="N20" s="20" t="s">
        <v>481</v>
      </c>
      <c r="O20" s="18" t="s">
        <v>481</v>
      </c>
      <c r="P20" s="20" t="s">
        <v>481</v>
      </c>
      <c r="Q20" s="18" t="s">
        <v>481</v>
      </c>
      <c r="R20" s="20" t="s">
        <v>481</v>
      </c>
      <c r="S20" s="18" t="s">
        <v>481</v>
      </c>
      <c r="T20" s="20" t="s">
        <v>481</v>
      </c>
      <c r="U20" s="18" t="n">
        <v>403.37023501</v>
      </c>
      <c r="V20" s="20" t="n">
        <v>17.41090644</v>
      </c>
    </row>
    <row r="21" spans="1:22">
      <c r="A21" s="15" t="s">
        <v>496</v>
      </c>
      <c r="B21" s="17" t="n">
        <v>5741</v>
      </c>
      <c r="C21" s="18">
        <f>(44.0/B21*100)</f>
        <v/>
      </c>
      <c r="D21" s="19" t="n">
        <v>5697</v>
      </c>
      <c r="E21" s="18" t="n">
        <v>521.75377428</v>
      </c>
      <c r="F21" s="20" t="n">
        <v>4.08314636</v>
      </c>
      <c r="G21" s="18" t="n">
        <v>526.32269314</v>
      </c>
      <c r="H21" s="20" t="n">
        <v>2.96532154</v>
      </c>
      <c r="I21" s="18" t="n">
        <v>522.7349771</v>
      </c>
      <c r="J21" s="20" t="n">
        <v>3.49706481</v>
      </c>
      <c r="K21" s="18" t="n">
        <v>513.71490815</v>
      </c>
      <c r="L21" s="20" t="n">
        <v>3.54419605</v>
      </c>
      <c r="M21" s="18" t="s">
        <v>481</v>
      </c>
      <c r="N21" s="20" t="s">
        <v>481</v>
      </c>
      <c r="O21" s="18" t="s">
        <v>481</v>
      </c>
      <c r="P21" s="20" t="s">
        <v>481</v>
      </c>
      <c r="Q21" s="18" t="s">
        <v>481</v>
      </c>
      <c r="R21" s="20" t="s">
        <v>481</v>
      </c>
      <c r="S21" s="18" t="s">
        <v>481</v>
      </c>
      <c r="T21" s="20" t="s">
        <v>481</v>
      </c>
      <c r="U21" s="18" t="n">
        <v>474.31620618</v>
      </c>
      <c r="V21" s="20" t="n">
        <v>15.39820291</v>
      </c>
    </row>
    <row r="22" spans="1:22">
      <c r="A22" s="15" t="s">
        <v>497</v>
      </c>
      <c r="B22" s="17" t="n">
        <v>6598</v>
      </c>
      <c r="C22" s="18">
        <f>(32.0/B22*100)</f>
        <v/>
      </c>
      <c r="D22" s="19" t="n">
        <v>6566</v>
      </c>
      <c r="E22" s="18" t="n">
        <v>480.86751936</v>
      </c>
      <c r="F22" s="20" t="n">
        <v>8.45733837</v>
      </c>
      <c r="G22" s="18" t="n">
        <v>487.01572606</v>
      </c>
      <c r="H22" s="20" t="n">
        <v>4.39727709</v>
      </c>
      <c r="I22" s="18" t="n">
        <v>481.6619906</v>
      </c>
      <c r="J22" s="20" t="n">
        <v>4.85593542</v>
      </c>
      <c r="K22" s="18" t="n">
        <v>469.83311611</v>
      </c>
      <c r="L22" s="20" t="n">
        <v>5.2838263</v>
      </c>
      <c r="M22" s="18" t="s">
        <v>481</v>
      </c>
      <c r="N22" s="20" t="s">
        <v>481</v>
      </c>
      <c r="O22" s="18" t="s">
        <v>481</v>
      </c>
      <c r="P22" s="20" t="s">
        <v>481</v>
      </c>
      <c r="Q22" s="18" t="n">
        <v>481.75555063</v>
      </c>
      <c r="R22" s="20" t="n">
        <v>8.711038220000001</v>
      </c>
      <c r="S22" s="18" t="s">
        <v>481</v>
      </c>
      <c r="T22" s="20" t="s">
        <v>481</v>
      </c>
      <c r="U22" s="18" t="n">
        <v>371.87109967</v>
      </c>
      <c r="V22" s="20" t="n">
        <v>15.3250254</v>
      </c>
    </row>
    <row r="23" spans="1:22">
      <c r="A23" s="15" t="s">
        <v>498</v>
      </c>
      <c r="B23" s="17" t="n">
        <v>11583</v>
      </c>
      <c r="C23" s="18">
        <f>(211.0/B23*100)</f>
        <v/>
      </c>
      <c r="D23" s="19" t="n">
        <v>11372</v>
      </c>
      <c r="E23" s="18" t="n">
        <v>485.11473472</v>
      </c>
      <c r="F23" s="20" t="n">
        <v>3.42393392</v>
      </c>
      <c r="G23" s="18" t="n">
        <v>485.59241735</v>
      </c>
      <c r="H23" s="20" t="n">
        <v>2.98527841</v>
      </c>
      <c r="I23" s="18" t="n">
        <v>487.7242804</v>
      </c>
      <c r="J23" s="20" t="n">
        <v>4.87370553</v>
      </c>
      <c r="K23" s="18" t="n">
        <v>494.98799954</v>
      </c>
      <c r="L23" s="20" t="n">
        <v>6.04785506</v>
      </c>
      <c r="M23" s="18" t="s">
        <v>481</v>
      </c>
      <c r="N23" s="20" t="s">
        <v>481</v>
      </c>
      <c r="O23" s="18" t="s">
        <v>481</v>
      </c>
      <c r="P23" s="20" t="s">
        <v>481</v>
      </c>
      <c r="Q23" s="18" t="s">
        <v>481</v>
      </c>
      <c r="R23" s="20" t="s">
        <v>481</v>
      </c>
      <c r="S23" s="18" t="s">
        <v>481</v>
      </c>
      <c r="T23" s="20" t="s">
        <v>481</v>
      </c>
      <c r="U23" s="18" t="n">
        <v>422.03806553</v>
      </c>
      <c r="V23" s="20" t="n">
        <v>16.07557852</v>
      </c>
    </row>
    <row r="24" spans="1:22">
      <c r="A24" s="15" t="s">
        <v>499</v>
      </c>
      <c r="B24" s="17" t="n">
        <v>6647</v>
      </c>
      <c r="C24" s="18">
        <f>(7.0/B24*100)</f>
        <v/>
      </c>
      <c r="D24" s="19" t="n">
        <v>6640</v>
      </c>
      <c r="E24" s="18" t="n">
        <v>511.81766577</v>
      </c>
      <c r="F24" s="20" t="n">
        <v>3.51149722</v>
      </c>
      <c r="G24" s="18" t="n">
        <v>520.71785952</v>
      </c>
      <c r="H24" s="20" t="n">
        <v>3.56616093</v>
      </c>
      <c r="I24" s="18" t="n">
        <v>521.24323452</v>
      </c>
      <c r="J24" s="20" t="n">
        <v>5.62637081</v>
      </c>
      <c r="K24" s="18" t="n">
        <v>517.4659411</v>
      </c>
      <c r="L24" s="20" t="n">
        <v>7.35068028</v>
      </c>
      <c r="M24" s="18" t="s">
        <v>481</v>
      </c>
      <c r="N24" s="20" t="s">
        <v>481</v>
      </c>
      <c r="O24" s="18" t="s">
        <v>481</v>
      </c>
      <c r="P24" s="20" t="s">
        <v>481</v>
      </c>
      <c r="Q24" s="18" t="s">
        <v>481</v>
      </c>
      <c r="R24" s="20" t="s">
        <v>481</v>
      </c>
      <c r="S24" s="18" t="s">
        <v>481</v>
      </c>
      <c r="T24" s="20" t="s">
        <v>481</v>
      </c>
      <c r="U24" s="18" t="n">
        <v>494.14232123</v>
      </c>
      <c r="V24" s="20" t="n">
        <v>12.34784738</v>
      </c>
    </row>
    <row r="25" spans="1:22">
      <c r="A25" s="15" t="s">
        <v>500</v>
      </c>
      <c r="B25" s="17" t="n">
        <v>5581</v>
      </c>
      <c r="C25" s="18">
        <f>(24.0/B25*100)</f>
        <v/>
      </c>
      <c r="D25" s="19" t="n">
        <v>5557</v>
      </c>
      <c r="E25" s="18" t="n">
        <v>511.22775358</v>
      </c>
      <c r="F25" s="20" t="n">
        <v>3.65284968</v>
      </c>
      <c r="G25" s="18" t="n">
        <v>528.81118312</v>
      </c>
      <c r="H25" s="20" t="n">
        <v>4.3312712</v>
      </c>
      <c r="I25" s="18" t="n">
        <v>524.8931495</v>
      </c>
      <c r="J25" s="20" t="n">
        <v>5.47757904</v>
      </c>
      <c r="K25" s="18" t="n">
        <v>530.83011007</v>
      </c>
      <c r="L25" s="20" t="n">
        <v>8.605008850000001</v>
      </c>
      <c r="M25" s="18" t="s">
        <v>481</v>
      </c>
      <c r="N25" s="20" t="s">
        <v>481</v>
      </c>
      <c r="O25" s="18" t="s">
        <v>481</v>
      </c>
      <c r="P25" s="20" t="s">
        <v>481</v>
      </c>
      <c r="Q25" s="18" t="s">
        <v>481</v>
      </c>
      <c r="R25" s="20" t="s">
        <v>481</v>
      </c>
      <c r="S25" s="18" t="s">
        <v>481</v>
      </c>
      <c r="T25" s="20" t="s">
        <v>481</v>
      </c>
      <c r="U25" s="18" t="n">
        <v>490.06065815</v>
      </c>
      <c r="V25" s="20" t="n">
        <v>15.88631457</v>
      </c>
    </row>
    <row r="26" spans="1:22">
      <c r="A26" s="15" t="s">
        <v>501</v>
      </c>
      <c r="B26" s="17" t="n">
        <v>4869</v>
      </c>
      <c r="C26" s="18">
        <f>(32.0/B26*100)</f>
        <v/>
      </c>
      <c r="D26" s="19" t="n">
        <v>4837</v>
      </c>
      <c r="E26" s="18" t="n">
        <v>487.07526153</v>
      </c>
      <c r="F26" s="20" t="n">
        <v>2.6314394</v>
      </c>
      <c r="G26" s="18" t="n">
        <v>487.57284218</v>
      </c>
      <c r="H26" s="20" t="n">
        <v>2.7167203</v>
      </c>
      <c r="I26" s="18" t="n">
        <v>497.62256702</v>
      </c>
      <c r="J26" s="20" t="n">
        <v>4.72164525</v>
      </c>
      <c r="K26" s="18" t="n">
        <v>483.1137343</v>
      </c>
      <c r="L26" s="20" t="n">
        <v>5.51648972</v>
      </c>
      <c r="M26" s="18" t="s">
        <v>481</v>
      </c>
      <c r="N26" s="20" t="s">
        <v>481</v>
      </c>
      <c r="O26" s="18" t="s">
        <v>481</v>
      </c>
      <c r="P26" s="20" t="s">
        <v>481</v>
      </c>
      <c r="Q26" s="18" t="s">
        <v>481</v>
      </c>
      <c r="R26" s="20" t="s">
        <v>481</v>
      </c>
      <c r="S26" s="18" t="s">
        <v>481</v>
      </c>
      <c r="T26" s="20" t="s">
        <v>481</v>
      </c>
      <c r="U26" s="18" t="n">
        <v>464.0500199</v>
      </c>
      <c r="V26" s="20" t="n">
        <v>15.35833599</v>
      </c>
    </row>
    <row r="27" spans="1:22">
      <c r="A27" s="15" t="s">
        <v>502</v>
      </c>
      <c r="B27" s="17" t="n">
        <v>5299</v>
      </c>
      <c r="C27" s="18">
        <f>(17.0/B27*100)</f>
        <v/>
      </c>
      <c r="D27" s="19" t="n">
        <v>5282</v>
      </c>
      <c r="E27" s="18" t="n">
        <v>479.76193369</v>
      </c>
      <c r="F27" s="20" t="n">
        <v>2.84051439</v>
      </c>
      <c r="G27" s="18" t="n">
        <v>481.44569941</v>
      </c>
      <c r="H27" s="20" t="n">
        <v>2.60804885</v>
      </c>
      <c r="I27" s="18" t="n">
        <v>485.79161095</v>
      </c>
      <c r="J27" s="20" t="n">
        <v>3.10099902</v>
      </c>
      <c r="K27" s="18" t="n">
        <v>480.21102031</v>
      </c>
      <c r="L27" s="20" t="n">
        <v>4.02111459</v>
      </c>
      <c r="M27" s="18" t="s">
        <v>481</v>
      </c>
      <c r="N27" s="20" t="s">
        <v>481</v>
      </c>
      <c r="O27" s="18" t="s">
        <v>481</v>
      </c>
      <c r="P27" s="20" t="s">
        <v>481</v>
      </c>
      <c r="Q27" s="18" t="s">
        <v>481</v>
      </c>
      <c r="R27" s="20" t="s">
        <v>481</v>
      </c>
      <c r="S27" s="18" t="s">
        <v>481</v>
      </c>
      <c r="T27" s="20" t="s">
        <v>481</v>
      </c>
      <c r="U27" s="18" t="n">
        <v>462.70855568</v>
      </c>
      <c r="V27" s="20" t="n">
        <v>11.15663773</v>
      </c>
    </row>
    <row r="28" spans="1:22">
      <c r="A28" s="15" t="s">
        <v>503</v>
      </c>
      <c r="B28" s="17" t="n">
        <v>7568</v>
      </c>
      <c r="C28" s="18">
        <f>(51.0/B28*100)</f>
        <v/>
      </c>
      <c r="D28" s="19" t="n">
        <v>7517</v>
      </c>
      <c r="E28" s="18" t="n">
        <v>415.23279174</v>
      </c>
      <c r="F28" s="20" t="n">
        <v>2.60761829</v>
      </c>
      <c r="G28" s="18" t="n">
        <v>437.35236401</v>
      </c>
      <c r="H28" s="20" t="n">
        <v>3.64931534</v>
      </c>
      <c r="I28" s="18" t="n">
        <v>433.25727025</v>
      </c>
      <c r="J28" s="20" t="n">
        <v>5.39679379</v>
      </c>
      <c r="K28" s="18" t="n">
        <v>447.99068654</v>
      </c>
      <c r="L28" s="20" t="n">
        <v>7.87675525</v>
      </c>
      <c r="M28" s="18" t="s">
        <v>481</v>
      </c>
      <c r="N28" s="20" t="s">
        <v>481</v>
      </c>
      <c r="O28" s="18" t="s">
        <v>481</v>
      </c>
      <c r="P28" s="20" t="s">
        <v>481</v>
      </c>
      <c r="Q28" s="18" t="s">
        <v>481</v>
      </c>
      <c r="R28" s="20" t="s">
        <v>481</v>
      </c>
      <c r="S28" s="18" t="s">
        <v>481</v>
      </c>
      <c r="T28" s="20" t="s">
        <v>481</v>
      </c>
      <c r="U28" s="18" t="n">
        <v>369.39832084</v>
      </c>
      <c r="V28" s="20" t="n">
        <v>12.43422033</v>
      </c>
    </row>
    <row r="29" spans="1:22">
      <c r="A29" s="15" t="s">
        <v>504</v>
      </c>
      <c r="B29" s="17" t="n">
        <v>5385</v>
      </c>
      <c r="C29" s="18">
        <f>(30.0/B29*100)</f>
        <v/>
      </c>
      <c r="D29" s="19" t="n">
        <v>5355</v>
      </c>
      <c r="E29" s="18" t="n">
        <v>498.47477043</v>
      </c>
      <c r="F29" s="20" t="n">
        <v>5.01619287</v>
      </c>
      <c r="G29" s="18" t="n">
        <v>509.45139569</v>
      </c>
      <c r="H29" s="20" t="n">
        <v>3.16561475</v>
      </c>
      <c r="I29" s="18" t="n">
        <v>508.50870319</v>
      </c>
      <c r="J29" s="20" t="n">
        <v>3.31814056</v>
      </c>
      <c r="K29" s="18" t="n">
        <v>493.58287533</v>
      </c>
      <c r="L29" s="20" t="n">
        <v>3.86531746</v>
      </c>
      <c r="M29" s="18" t="s">
        <v>481</v>
      </c>
      <c r="N29" s="20" t="s">
        <v>481</v>
      </c>
      <c r="O29" s="18" t="s">
        <v>481</v>
      </c>
      <c r="P29" s="20" t="s">
        <v>481</v>
      </c>
      <c r="Q29" s="18" t="s">
        <v>481</v>
      </c>
      <c r="R29" s="20" t="s">
        <v>481</v>
      </c>
      <c r="S29" s="18" t="s">
        <v>481</v>
      </c>
      <c r="T29" s="20" t="s">
        <v>481</v>
      </c>
      <c r="U29" s="18" t="n">
        <v>451.19434629</v>
      </c>
      <c r="V29" s="20" t="n">
        <v>18.06981484</v>
      </c>
    </row>
    <row r="30" spans="1:22">
      <c r="A30" s="15" t="s">
        <v>505</v>
      </c>
      <c r="B30" s="17" t="n">
        <v>4520</v>
      </c>
      <c r="C30" s="18">
        <f>(97.0/B30*100)</f>
        <v/>
      </c>
      <c r="D30" s="19" t="n">
        <v>4423</v>
      </c>
      <c r="E30" s="18" t="n">
        <v>505.70756786</v>
      </c>
      <c r="F30" s="20" t="n">
        <v>4.69782989</v>
      </c>
      <c r="G30" s="18" t="n">
        <v>515.69240128</v>
      </c>
      <c r="H30" s="20" t="n">
        <v>3.3771336</v>
      </c>
      <c r="I30" s="18" t="n">
        <v>524.3745812</v>
      </c>
      <c r="J30" s="20" t="n">
        <v>3.56727375</v>
      </c>
      <c r="K30" s="18" t="n">
        <v>496.89064828</v>
      </c>
      <c r="L30" s="20" t="n">
        <v>4.38286787</v>
      </c>
      <c r="M30" s="18" t="s">
        <v>481</v>
      </c>
      <c r="N30" s="20" t="s">
        <v>481</v>
      </c>
      <c r="O30" s="18" t="s">
        <v>481</v>
      </c>
      <c r="P30" s="20" t="s">
        <v>481</v>
      </c>
      <c r="Q30" s="18" t="s">
        <v>481</v>
      </c>
      <c r="R30" s="20" t="s">
        <v>481</v>
      </c>
      <c r="S30" s="18" t="s">
        <v>481</v>
      </c>
      <c r="T30" s="20" t="s">
        <v>481</v>
      </c>
      <c r="U30" s="18" t="n">
        <v>441.18462228</v>
      </c>
      <c r="V30" s="20" t="n">
        <v>15.07994125</v>
      </c>
    </row>
    <row r="31" spans="1:22">
      <c r="A31" s="15" t="s">
        <v>506</v>
      </c>
      <c r="B31" s="17" t="n">
        <v>5456</v>
      </c>
      <c r="C31" s="18">
        <f>(125.0/B31*100)</f>
        <v/>
      </c>
      <c r="D31" s="19" t="n">
        <v>5331</v>
      </c>
      <c r="E31" s="18" t="n">
        <v>505.51308896</v>
      </c>
      <c r="F31" s="20" t="n">
        <v>6.91535288</v>
      </c>
      <c r="G31" s="18" t="n">
        <v>521.01620025</v>
      </c>
      <c r="H31" s="20" t="n">
        <v>3.17974674</v>
      </c>
      <c r="I31" s="18" t="n">
        <v>519.50441865</v>
      </c>
      <c r="J31" s="20" t="n">
        <v>3.25307634</v>
      </c>
      <c r="K31" s="18" t="n">
        <v>508.6336093</v>
      </c>
      <c r="L31" s="20" t="n">
        <v>4.00271349</v>
      </c>
      <c r="M31" s="18" t="s">
        <v>481</v>
      </c>
      <c r="N31" s="20" t="s">
        <v>481</v>
      </c>
      <c r="O31" s="18" t="s">
        <v>481</v>
      </c>
      <c r="P31" s="20" t="s">
        <v>481</v>
      </c>
      <c r="Q31" s="18" t="s">
        <v>481</v>
      </c>
      <c r="R31" s="20" t="s">
        <v>481</v>
      </c>
      <c r="S31" s="18" t="s">
        <v>481</v>
      </c>
      <c r="T31" s="20" t="s">
        <v>481</v>
      </c>
      <c r="U31" s="18" t="n">
        <v>450.11150398</v>
      </c>
      <c r="V31" s="20" t="n">
        <v>11.52419378</v>
      </c>
    </row>
    <row r="32" spans="1:22">
      <c r="A32" s="15" t="s">
        <v>507</v>
      </c>
      <c r="B32" s="17" t="n">
        <v>4478</v>
      </c>
      <c r="C32" s="18">
        <f>(5.0/B32*100)</f>
        <v/>
      </c>
      <c r="D32" s="19" t="n">
        <v>4473</v>
      </c>
      <c r="E32" s="18" t="n">
        <v>504.15305186</v>
      </c>
      <c r="F32" s="20" t="n">
        <v>3.09635159</v>
      </c>
      <c r="G32" s="18" t="n">
        <v>506.85800906</v>
      </c>
      <c r="H32" s="20" t="n">
        <v>2.97065541</v>
      </c>
      <c r="I32" s="18" t="n">
        <v>516.13360168</v>
      </c>
      <c r="J32" s="20" t="n">
        <v>4.74848859</v>
      </c>
      <c r="K32" s="18" t="n">
        <v>492.3753019</v>
      </c>
      <c r="L32" s="20" t="n">
        <v>7.67016752</v>
      </c>
      <c r="M32" s="18" t="s">
        <v>481</v>
      </c>
      <c r="N32" s="20" t="s">
        <v>481</v>
      </c>
      <c r="O32" s="18" t="s">
        <v>481</v>
      </c>
      <c r="P32" s="20" t="s">
        <v>481</v>
      </c>
      <c r="Q32" s="18" t="s">
        <v>481</v>
      </c>
      <c r="R32" s="20" t="s">
        <v>481</v>
      </c>
      <c r="S32" s="18" t="s">
        <v>481</v>
      </c>
      <c r="T32" s="20" t="s">
        <v>481</v>
      </c>
      <c r="U32" s="18" t="n">
        <v>444.51170765</v>
      </c>
      <c r="V32" s="20" t="n">
        <v>16.35004454</v>
      </c>
    </row>
    <row r="33" spans="1:22">
      <c r="A33" s="15" t="s">
        <v>508</v>
      </c>
      <c r="B33" s="17" t="n">
        <v>7325</v>
      </c>
      <c r="C33" s="18">
        <f>(74.0/B33*100)</f>
        <v/>
      </c>
      <c r="D33" s="19" t="n">
        <v>7251</v>
      </c>
      <c r="E33" s="18" t="n">
        <v>501.43036481</v>
      </c>
      <c r="F33" s="20" t="n">
        <v>3.37076737</v>
      </c>
      <c r="G33" s="18" t="n">
        <v>500.18515412</v>
      </c>
      <c r="H33" s="20" t="n">
        <v>3.57391448</v>
      </c>
      <c r="I33" s="18" t="n">
        <v>496.46135061</v>
      </c>
      <c r="J33" s="20" t="n">
        <v>4.01179664</v>
      </c>
      <c r="K33" s="18" t="n">
        <v>491.63926915</v>
      </c>
      <c r="L33" s="20" t="n">
        <v>6.04652843</v>
      </c>
      <c r="M33" s="18" t="s">
        <v>481</v>
      </c>
      <c r="N33" s="20" t="s">
        <v>481</v>
      </c>
      <c r="O33" s="18" t="s">
        <v>481</v>
      </c>
      <c r="P33" s="20" t="s">
        <v>481</v>
      </c>
      <c r="Q33" s="18" t="s">
        <v>481</v>
      </c>
      <c r="R33" s="20" t="s">
        <v>481</v>
      </c>
      <c r="S33" s="18" t="s">
        <v>481</v>
      </c>
      <c r="T33" s="20" t="s">
        <v>481</v>
      </c>
      <c r="U33" s="18" t="n">
        <v>436.85235756</v>
      </c>
      <c r="V33" s="20" t="n">
        <v>15.06634359</v>
      </c>
    </row>
    <row r="34" spans="1:22">
      <c r="A34" s="15" t="s">
        <v>509</v>
      </c>
      <c r="B34" s="17" t="n">
        <v>6350</v>
      </c>
      <c r="C34" s="18">
        <f>(65.0/B34*100)</f>
        <v/>
      </c>
      <c r="D34" s="19" t="n">
        <v>6285</v>
      </c>
      <c r="E34" s="18" t="n">
        <v>451.71128129</v>
      </c>
      <c r="F34" s="20" t="n">
        <v>3.57091037</v>
      </c>
      <c r="G34" s="18" t="n">
        <v>459.41121743</v>
      </c>
      <c r="H34" s="20" t="n">
        <v>3.35463263</v>
      </c>
      <c r="I34" s="18" t="n">
        <v>463.66530429</v>
      </c>
      <c r="J34" s="20" t="n">
        <v>4.47494775</v>
      </c>
      <c r="K34" s="18" t="n">
        <v>443.38086962</v>
      </c>
      <c r="L34" s="20" t="n">
        <v>7.38405341</v>
      </c>
      <c r="M34" s="18" t="s">
        <v>481</v>
      </c>
      <c r="N34" s="20" t="s">
        <v>481</v>
      </c>
      <c r="O34" s="18" t="s">
        <v>481</v>
      </c>
      <c r="P34" s="20" t="s">
        <v>481</v>
      </c>
      <c r="Q34" s="18" t="s">
        <v>481</v>
      </c>
      <c r="R34" s="20" t="s">
        <v>481</v>
      </c>
      <c r="S34" s="18" t="s">
        <v>481</v>
      </c>
      <c r="T34" s="20" t="s">
        <v>481</v>
      </c>
      <c r="U34" s="18" t="n">
        <v>316.563132</v>
      </c>
      <c r="V34" s="20" t="n">
        <v>12.51220453</v>
      </c>
    </row>
    <row r="35" spans="1:22">
      <c r="A35" s="15" t="s">
        <v>510</v>
      </c>
      <c r="B35" s="17" t="n">
        <v>6406</v>
      </c>
      <c r="C35" s="18">
        <f>(36.0/B35*100)</f>
        <v/>
      </c>
      <c r="D35" s="19" t="n">
        <v>6370</v>
      </c>
      <c r="E35" s="18" t="n">
        <v>506.56242796</v>
      </c>
      <c r="F35" s="20" t="n">
        <v>2.51770877</v>
      </c>
      <c r="G35" s="18" t="n">
        <v>507.61658085</v>
      </c>
      <c r="H35" s="20" t="n">
        <v>2.2383568</v>
      </c>
      <c r="I35" s="18" t="n">
        <v>501.8677442</v>
      </c>
      <c r="J35" s="20" t="n">
        <v>4.61485964</v>
      </c>
      <c r="K35" s="18" t="n">
        <v>498.68909072</v>
      </c>
      <c r="L35" s="20" t="n">
        <v>7.73885118</v>
      </c>
      <c r="M35" s="18" t="s">
        <v>481</v>
      </c>
      <c r="N35" s="20" t="s">
        <v>481</v>
      </c>
      <c r="O35" s="18" t="s">
        <v>481</v>
      </c>
      <c r="P35" s="20" t="s">
        <v>481</v>
      </c>
      <c r="Q35" s="18" t="s">
        <v>481</v>
      </c>
      <c r="R35" s="20" t="s">
        <v>481</v>
      </c>
      <c r="S35" s="18" t="s">
        <v>481</v>
      </c>
      <c r="T35" s="20" t="s">
        <v>481</v>
      </c>
      <c r="U35" s="18" t="n">
        <v>474.54712417</v>
      </c>
      <c r="V35" s="20" t="n">
        <v>13.74037211</v>
      </c>
    </row>
    <row r="36" spans="1:22">
      <c r="A36" s="15" t="s">
        <v>511</v>
      </c>
      <c r="B36" s="17" t="n">
        <v>6736</v>
      </c>
      <c r="C36" s="18">
        <f>(26.0/B36*100)</f>
        <v/>
      </c>
      <c r="D36" s="19" t="n">
        <v>6710</v>
      </c>
      <c r="E36" s="18" t="n">
        <v>490.45746897</v>
      </c>
      <c r="F36" s="20" t="n">
        <v>3.6471085</v>
      </c>
      <c r="G36" s="18" t="n">
        <v>497.97846029</v>
      </c>
      <c r="H36" s="20" t="n">
        <v>2.68103484</v>
      </c>
      <c r="I36" s="18" t="n">
        <v>499.3262189</v>
      </c>
      <c r="J36" s="20" t="n">
        <v>3.53445658</v>
      </c>
      <c r="K36" s="18" t="n">
        <v>495.18768759</v>
      </c>
      <c r="L36" s="20" t="n">
        <v>4.04394348</v>
      </c>
      <c r="M36" s="18" t="s">
        <v>481</v>
      </c>
      <c r="N36" s="20" t="s">
        <v>481</v>
      </c>
      <c r="O36" s="18" t="s">
        <v>481</v>
      </c>
      <c r="P36" s="20" t="s">
        <v>481</v>
      </c>
      <c r="Q36" s="18" t="s">
        <v>481</v>
      </c>
      <c r="R36" s="20" t="s">
        <v>481</v>
      </c>
      <c r="S36" s="18" t="s">
        <v>481</v>
      </c>
      <c r="T36" s="20" t="s">
        <v>481</v>
      </c>
      <c r="U36" s="18" t="n">
        <v>447.97176033</v>
      </c>
      <c r="V36" s="20" t="n">
        <v>15.53116045</v>
      </c>
    </row>
    <row r="37" spans="1:22">
      <c r="A37" s="15" t="s">
        <v>512</v>
      </c>
      <c r="B37" s="17" t="n">
        <v>5458</v>
      </c>
      <c r="C37" s="18">
        <f>(62.0/B37*100)</f>
        <v/>
      </c>
      <c r="D37" s="19" t="n">
        <v>5396</v>
      </c>
      <c r="E37" s="18" t="n">
        <v>496.91656445</v>
      </c>
      <c r="F37" s="20" t="n">
        <v>5.84075581</v>
      </c>
      <c r="G37" s="18" t="n">
        <v>503.80922865</v>
      </c>
      <c r="H37" s="20" t="n">
        <v>3.63688678</v>
      </c>
      <c r="I37" s="18" t="n">
        <v>503.64199879</v>
      </c>
      <c r="J37" s="20" t="n">
        <v>4.27273706</v>
      </c>
      <c r="K37" s="18" t="n">
        <v>502.25581274</v>
      </c>
      <c r="L37" s="20" t="n">
        <v>4.70285148</v>
      </c>
      <c r="M37" s="18" t="s">
        <v>481</v>
      </c>
      <c r="N37" s="20" t="s">
        <v>481</v>
      </c>
      <c r="O37" s="18" t="s">
        <v>481</v>
      </c>
      <c r="P37" s="20" t="s">
        <v>481</v>
      </c>
      <c r="Q37" s="18" t="s">
        <v>481</v>
      </c>
      <c r="R37" s="20" t="s">
        <v>481</v>
      </c>
      <c r="S37" s="18" t="s">
        <v>481</v>
      </c>
      <c r="T37" s="20" t="s">
        <v>481</v>
      </c>
      <c r="U37" s="18" t="n">
        <v>401.98950392</v>
      </c>
      <c r="V37" s="20" t="n">
        <v>17.1509255</v>
      </c>
    </row>
    <row r="38" spans="1:22">
      <c r="A38" s="15" t="s">
        <v>513</v>
      </c>
      <c r="B38" s="17" t="n">
        <v>5860</v>
      </c>
      <c r="C38" s="18">
        <f>(16.0/B38*100)</f>
        <v/>
      </c>
      <c r="D38" s="19" t="n">
        <v>5844</v>
      </c>
      <c r="E38" s="18" t="n">
        <v>501.68683201</v>
      </c>
      <c r="F38" s="20" t="n">
        <v>4.0779603</v>
      </c>
      <c r="G38" s="18" t="n">
        <v>491.74667453</v>
      </c>
      <c r="H38" s="20" t="n">
        <v>3.6305835</v>
      </c>
      <c r="I38" s="18" t="n">
        <v>498.95271331</v>
      </c>
      <c r="J38" s="20" t="n">
        <v>4.00600994</v>
      </c>
      <c r="K38" s="18" t="n">
        <v>478.12930271</v>
      </c>
      <c r="L38" s="20" t="n">
        <v>5.53923678</v>
      </c>
      <c r="M38" s="18" t="s">
        <v>481</v>
      </c>
      <c r="N38" s="20" t="s">
        <v>481</v>
      </c>
      <c r="O38" s="18" t="s">
        <v>481</v>
      </c>
      <c r="P38" s="20" t="s">
        <v>481</v>
      </c>
      <c r="Q38" s="18" t="s">
        <v>481</v>
      </c>
      <c r="R38" s="20" t="s">
        <v>481</v>
      </c>
      <c r="S38" s="18" t="s">
        <v>481</v>
      </c>
      <c r="T38" s="20" t="s">
        <v>481</v>
      </c>
      <c r="U38" s="18" t="n">
        <v>428.23760389</v>
      </c>
      <c r="V38" s="20" t="n">
        <v>14.24958948</v>
      </c>
    </row>
    <row r="39" spans="1:22">
      <c r="A39" s="15" t="s">
        <v>514</v>
      </c>
      <c r="B39" s="17" t="n">
        <v>5895</v>
      </c>
      <c r="C39" s="18">
        <f>(30.0/B39*100)</f>
        <v/>
      </c>
      <c r="D39" s="19" t="n">
        <v>5865</v>
      </c>
      <c r="E39" s="18" t="n">
        <v>399.78287171</v>
      </c>
      <c r="F39" s="20" t="n">
        <v>3.86182172</v>
      </c>
      <c r="G39" s="18" t="n">
        <v>442.12547972</v>
      </c>
      <c r="H39" s="20" t="n">
        <v>4.04835516</v>
      </c>
      <c r="I39" s="18" t="n">
        <v>465.94495872</v>
      </c>
      <c r="J39" s="20" t="n">
        <v>6.24789751</v>
      </c>
      <c r="K39" s="18" t="n">
        <v>479.33730044</v>
      </c>
      <c r="L39" s="20" t="n">
        <v>10.08260403</v>
      </c>
      <c r="M39" s="18" t="s">
        <v>481</v>
      </c>
      <c r="N39" s="20" t="s">
        <v>481</v>
      </c>
      <c r="O39" s="18" t="s">
        <v>481</v>
      </c>
      <c r="P39" s="20" t="s">
        <v>481</v>
      </c>
      <c r="Q39" s="18" t="s">
        <v>481</v>
      </c>
      <c r="R39" s="20" t="s">
        <v>481</v>
      </c>
      <c r="S39" s="18" t="s">
        <v>481</v>
      </c>
      <c r="T39" s="20" t="s">
        <v>481</v>
      </c>
      <c r="U39" s="18" t="n">
        <v>361.86127742</v>
      </c>
      <c r="V39" s="20" t="n">
        <v>12.26531606</v>
      </c>
    </row>
    <row r="40" spans="1:22">
      <c r="A40" s="15" t="s">
        <v>515</v>
      </c>
      <c r="B40" s="17" t="n">
        <v>14157</v>
      </c>
      <c r="C40" s="18">
        <f>(266.0/B40*100)</f>
        <v/>
      </c>
      <c r="D40" s="19" t="n">
        <v>13891</v>
      </c>
      <c r="E40" s="18" t="n">
        <v>511.08650764</v>
      </c>
      <c r="F40" s="20" t="n">
        <v>5.81081557</v>
      </c>
      <c r="G40" s="18" t="n">
        <v>495.65567685</v>
      </c>
      <c r="H40" s="20" t="n">
        <v>3.90006296</v>
      </c>
      <c r="I40" s="18" t="n">
        <v>502.98101234</v>
      </c>
      <c r="J40" s="20" t="n">
        <v>3.14974149</v>
      </c>
      <c r="K40" s="18" t="n">
        <v>496.33084973</v>
      </c>
      <c r="L40" s="20" t="n">
        <v>3.70603346</v>
      </c>
      <c r="M40" s="18" t="s">
        <v>481</v>
      </c>
      <c r="N40" s="20" t="s">
        <v>481</v>
      </c>
      <c r="O40" s="18" t="s">
        <v>481</v>
      </c>
      <c r="P40" s="20" t="s">
        <v>481</v>
      </c>
      <c r="Q40" s="18" t="s">
        <v>481</v>
      </c>
      <c r="R40" s="20" t="s">
        <v>481</v>
      </c>
      <c r="S40" s="18" t="s">
        <v>481</v>
      </c>
      <c r="T40" s="20" t="s">
        <v>481</v>
      </c>
      <c r="U40" s="18" t="n">
        <v>439.50335638</v>
      </c>
      <c r="V40" s="20" t="n">
        <v>12.1271633</v>
      </c>
    </row>
    <row r="41" spans="1:22">
      <c r="A41" s="15" t="s">
        <v>516</v>
      </c>
      <c r="B41" s="17" t="n">
        <v>5712</v>
      </c>
      <c r="C41" s="18">
        <f>(40.0/B41*100)</f>
        <v/>
      </c>
      <c r="D41" s="19" t="n">
        <v>5672</v>
      </c>
      <c r="E41" s="18" t="n">
        <v>498.40733205</v>
      </c>
      <c r="F41" s="20" t="n">
        <v>5.42693927</v>
      </c>
      <c r="G41" s="18" t="n">
        <v>505.14126885</v>
      </c>
      <c r="H41" s="20" t="n">
        <v>4.05565045</v>
      </c>
      <c r="I41" s="18" t="n">
        <v>494.62050604</v>
      </c>
      <c r="J41" s="20" t="n">
        <v>4.37397364</v>
      </c>
      <c r="K41" s="18" t="n">
        <v>493.28236823</v>
      </c>
      <c r="L41" s="20" t="n">
        <v>4.21040387</v>
      </c>
      <c r="M41" s="18" t="s">
        <v>481</v>
      </c>
      <c r="N41" s="20" t="s">
        <v>481</v>
      </c>
      <c r="O41" s="18" t="s">
        <v>481</v>
      </c>
      <c r="P41" s="20" t="s">
        <v>481</v>
      </c>
      <c r="Q41" s="18" t="s">
        <v>481</v>
      </c>
      <c r="R41" s="20" t="s">
        <v>481</v>
      </c>
      <c r="S41" s="18" t="s">
        <v>481</v>
      </c>
      <c r="T41" s="20" t="s">
        <v>481</v>
      </c>
      <c r="U41" s="18" t="n">
        <v>435.84968346</v>
      </c>
      <c r="V41" s="20" t="n">
        <v>16.65315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347.88135307</v>
      </c>
      <c r="F45" s="20" t="n">
        <v>2.87778993</v>
      </c>
      <c r="G45" s="18" t="n">
        <v>359.31043858</v>
      </c>
      <c r="H45" s="20" t="n">
        <v>3.81032512</v>
      </c>
      <c r="I45" s="18" t="n">
        <v>351.69384151</v>
      </c>
      <c r="J45" s="20" t="n">
        <v>7.97724334</v>
      </c>
      <c r="K45" s="18" t="n">
        <v>331.87462529</v>
      </c>
      <c r="L45" s="20" t="n">
        <v>10.8082652</v>
      </c>
      <c r="M45" s="18" t="s">
        <v>481</v>
      </c>
      <c r="N45" s="20" t="s">
        <v>481</v>
      </c>
      <c r="O45" s="18" t="s">
        <v>481</v>
      </c>
      <c r="P45" s="20" t="s">
        <v>481</v>
      </c>
      <c r="Q45" s="18" t="n">
        <v>335.7085094</v>
      </c>
      <c r="R45" s="20" t="n">
        <v>15.36787019</v>
      </c>
      <c r="S45" s="18" t="n">
        <v>342.50065581</v>
      </c>
      <c r="T45" s="20" t="n">
        <v>15.82779047</v>
      </c>
      <c r="U45" s="18" t="n">
        <v>335.79529099</v>
      </c>
      <c r="V45" s="20" t="n">
        <v>4.86055148</v>
      </c>
    </row>
    <row r="46" spans="1:22">
      <c r="A46" s="15" t="s">
        <v>521</v>
      </c>
      <c r="B46" s="17" t="n">
        <v>23141</v>
      </c>
      <c r="C46" s="18">
        <f>(1132.0/B46*100)</f>
        <v/>
      </c>
      <c r="D46" s="19" t="n">
        <v>22009</v>
      </c>
      <c r="E46" s="18" t="n">
        <v>405.2777312</v>
      </c>
      <c r="F46" s="20" t="n">
        <v>2.55736444</v>
      </c>
      <c r="G46" s="18" t="n">
        <v>420.92592161</v>
      </c>
      <c r="H46" s="20" t="n">
        <v>3.70643548</v>
      </c>
      <c r="I46" s="18" t="n">
        <v>438.60694704</v>
      </c>
      <c r="J46" s="20" t="n">
        <v>7.50129254</v>
      </c>
      <c r="K46" s="18" t="n">
        <v>424.02417874</v>
      </c>
      <c r="L46" s="20" t="n">
        <v>9.548138399999999</v>
      </c>
      <c r="M46" s="18" t="s">
        <v>481</v>
      </c>
      <c r="N46" s="20" t="s">
        <v>481</v>
      </c>
      <c r="O46" s="18" t="s">
        <v>481</v>
      </c>
      <c r="P46" s="20" t="s">
        <v>481</v>
      </c>
      <c r="Q46" s="18" t="s">
        <v>481</v>
      </c>
      <c r="R46" s="20" t="s">
        <v>481</v>
      </c>
      <c r="S46" s="18" t="s">
        <v>481</v>
      </c>
      <c r="T46" s="20" t="s">
        <v>481</v>
      </c>
      <c r="U46" s="18" t="n">
        <v>330.2593876</v>
      </c>
      <c r="V46" s="20" t="n">
        <v>5.74415828</v>
      </c>
    </row>
    <row r="47" spans="1:22">
      <c r="A47" s="15" t="s">
        <v>522</v>
      </c>
      <c r="B47" s="17" t="n">
        <v>5928</v>
      </c>
      <c r="C47" s="18">
        <f>(71.0/B47*100)</f>
        <v/>
      </c>
      <c r="D47" s="19" t="n">
        <v>5857</v>
      </c>
      <c r="E47" s="18" t="n">
        <v>439.12070054</v>
      </c>
      <c r="F47" s="20" t="n">
        <v>5.64287668</v>
      </c>
      <c r="G47" s="18" t="n">
        <v>441.82634056</v>
      </c>
      <c r="H47" s="20" t="n">
        <v>5.23298267</v>
      </c>
      <c r="I47" s="18" t="n">
        <v>434.68588005</v>
      </c>
      <c r="J47" s="20" t="n">
        <v>5.94725226</v>
      </c>
      <c r="K47" s="18" t="n">
        <v>417.3786612</v>
      </c>
      <c r="L47" s="20" t="n">
        <v>8.090595860000001</v>
      </c>
      <c r="M47" s="18" t="s">
        <v>481</v>
      </c>
      <c r="N47" s="20" t="s">
        <v>481</v>
      </c>
      <c r="O47" s="18" t="s">
        <v>481</v>
      </c>
      <c r="P47" s="20" t="s">
        <v>481</v>
      </c>
      <c r="Q47" s="18" t="s">
        <v>481</v>
      </c>
      <c r="R47" s="20" t="s">
        <v>481</v>
      </c>
      <c r="S47" s="18" t="s">
        <v>481</v>
      </c>
      <c r="T47" s="20" t="s">
        <v>481</v>
      </c>
      <c r="U47" s="18" t="n">
        <v>299.37557569</v>
      </c>
      <c r="V47" s="20" t="n">
        <v>10.57961044</v>
      </c>
    </row>
    <row r="48" spans="1:22">
      <c r="A48" s="15" t="s">
        <v>523</v>
      </c>
      <c r="B48" s="17" t="n">
        <v>9841</v>
      </c>
      <c r="C48" s="18">
        <f>(7.0/B48*100)</f>
        <v/>
      </c>
      <c r="D48" s="19" t="n">
        <v>9834</v>
      </c>
      <c r="E48" s="18" t="n">
        <v>476.07561383</v>
      </c>
      <c r="F48" s="20" t="n">
        <v>5.55143968</v>
      </c>
      <c r="G48" s="18" t="n">
        <v>527.61386264</v>
      </c>
      <c r="H48" s="20" t="n">
        <v>5.77418785</v>
      </c>
      <c r="I48" s="18" t="n">
        <v>554.65670964</v>
      </c>
      <c r="J48" s="20" t="n">
        <v>11.58079265</v>
      </c>
      <c r="K48" s="18" t="n">
        <v>546.03933561</v>
      </c>
      <c r="L48" s="20" t="n">
        <v>9.35869681</v>
      </c>
      <c r="M48" s="18" t="s">
        <v>481</v>
      </c>
      <c r="N48" s="20" t="s">
        <v>481</v>
      </c>
      <c r="O48" s="18" t="s">
        <v>481</v>
      </c>
      <c r="P48" s="20" t="s">
        <v>481</v>
      </c>
      <c r="Q48" s="18" t="s">
        <v>481</v>
      </c>
      <c r="R48" s="20" t="s">
        <v>481</v>
      </c>
      <c r="S48" s="18" t="s">
        <v>481</v>
      </c>
      <c r="T48" s="20" t="s">
        <v>481</v>
      </c>
      <c r="U48" s="18" t="n">
        <v>425.33473567</v>
      </c>
      <c r="V48" s="20" t="n">
        <v>14.67763226</v>
      </c>
    </row>
    <row r="49" spans="1:22">
      <c r="A49" s="15" t="s">
        <v>524</v>
      </c>
      <c r="B49" s="17" t="n">
        <v>6349</v>
      </c>
      <c r="C49" s="18">
        <f>(56.0/B49*100)</f>
        <v/>
      </c>
      <c r="D49" s="19" t="n">
        <v>6293</v>
      </c>
      <c r="E49" s="18" t="n">
        <v>416.64187238</v>
      </c>
      <c r="F49" s="20" t="n">
        <v>3.16907663</v>
      </c>
      <c r="G49" s="18" t="n">
        <v>443.11672826</v>
      </c>
      <c r="H49" s="20" t="n">
        <v>4.32102111</v>
      </c>
      <c r="I49" s="18" t="n">
        <v>447.92319468</v>
      </c>
      <c r="J49" s="20" t="n">
        <v>7.13917829</v>
      </c>
      <c r="K49" s="18" t="n">
        <v>473.94179638</v>
      </c>
      <c r="L49" s="20" t="n">
        <v>14.13533192</v>
      </c>
      <c r="M49" s="18" t="s">
        <v>481</v>
      </c>
      <c r="N49" s="20" t="s">
        <v>481</v>
      </c>
      <c r="O49" s="18" t="s">
        <v>481</v>
      </c>
      <c r="P49" s="20" t="s">
        <v>481</v>
      </c>
      <c r="Q49" s="18" t="s">
        <v>481</v>
      </c>
      <c r="R49" s="20" t="s">
        <v>481</v>
      </c>
      <c r="S49" s="18" t="n">
        <v>423.08555712</v>
      </c>
      <c r="T49" s="20" t="n">
        <v>40.36843731</v>
      </c>
      <c r="U49" s="18" t="n">
        <v>374.76900579</v>
      </c>
      <c r="V49" s="20" t="n">
        <v>10.39196429</v>
      </c>
    </row>
    <row r="50" spans="1:22">
      <c r="A50" s="15" t="s">
        <v>525</v>
      </c>
      <c r="B50" s="17" t="n">
        <v>11795</v>
      </c>
      <c r="C50" s="18">
        <f>(218.0/B50*100)</f>
        <v/>
      </c>
      <c r="D50" s="19" t="n">
        <v>11577</v>
      </c>
      <c r="E50" s="18" t="n">
        <v>409.95725574</v>
      </c>
      <c r="F50" s="20" t="n">
        <v>3.19871673</v>
      </c>
      <c r="G50" s="18" t="n">
        <v>442.08553906</v>
      </c>
      <c r="H50" s="20" t="n">
        <v>3.16766887</v>
      </c>
      <c r="I50" s="18" t="n">
        <v>447.5627601</v>
      </c>
      <c r="J50" s="20" t="n">
        <v>5.81963178</v>
      </c>
      <c r="K50" s="18" t="n">
        <v>445.33340562</v>
      </c>
      <c r="L50" s="20" t="n">
        <v>6.81264037</v>
      </c>
      <c r="M50" s="18" t="s">
        <v>481</v>
      </c>
      <c r="N50" s="20" t="s">
        <v>481</v>
      </c>
      <c r="O50" s="18" t="s">
        <v>481</v>
      </c>
      <c r="P50" s="20" t="s">
        <v>481</v>
      </c>
      <c r="Q50" s="18" t="s">
        <v>481</v>
      </c>
      <c r="R50" s="20" t="s">
        <v>481</v>
      </c>
      <c r="S50" s="18" t="s">
        <v>481</v>
      </c>
      <c r="T50" s="20" t="s">
        <v>481</v>
      </c>
      <c r="U50" s="18" t="n">
        <v>362.94319013</v>
      </c>
      <c r="V50" s="20" t="n">
        <v>9.869396439999999</v>
      </c>
    </row>
    <row r="51" spans="1:22">
      <c r="A51" s="15" t="s">
        <v>526</v>
      </c>
      <c r="B51" s="17" t="n">
        <v>6866</v>
      </c>
      <c r="C51" s="18">
        <f>(116.0/B51*100)</f>
        <v/>
      </c>
      <c r="D51" s="19" t="n">
        <v>6750</v>
      </c>
      <c r="E51" s="18" t="n">
        <v>414.24193436</v>
      </c>
      <c r="F51" s="20" t="n">
        <v>2.7540792</v>
      </c>
      <c r="G51" s="18" t="n">
        <v>439.65267524</v>
      </c>
      <c r="H51" s="20" t="n">
        <v>3.12331225</v>
      </c>
      <c r="I51" s="18" t="n">
        <v>451.49532292</v>
      </c>
      <c r="J51" s="20" t="n">
        <v>4.83707855</v>
      </c>
      <c r="K51" s="18" t="n">
        <v>466.87585901</v>
      </c>
      <c r="L51" s="20" t="n">
        <v>8.18930838</v>
      </c>
      <c r="M51" s="18" t="s">
        <v>481</v>
      </c>
      <c r="N51" s="20" t="s">
        <v>481</v>
      </c>
      <c r="O51" s="18" t="s">
        <v>481</v>
      </c>
      <c r="P51" s="20" t="s">
        <v>481</v>
      </c>
      <c r="Q51" s="18" t="s">
        <v>481</v>
      </c>
      <c r="R51" s="20" t="s">
        <v>481</v>
      </c>
      <c r="S51" s="18" t="s">
        <v>481</v>
      </c>
      <c r="T51" s="20" t="s">
        <v>481</v>
      </c>
      <c r="U51" s="18" t="n">
        <v>397.05443003</v>
      </c>
      <c r="V51" s="20" t="n">
        <v>7.53287078</v>
      </c>
    </row>
    <row r="52" spans="1:22">
      <c r="A52" s="15" t="s">
        <v>527</v>
      </c>
      <c r="B52" s="17" t="n">
        <v>5809</v>
      </c>
      <c r="C52" s="18">
        <f>(71.0/B52*100)</f>
        <v/>
      </c>
      <c r="D52" s="19" t="n">
        <v>5738</v>
      </c>
      <c r="E52" s="18" t="n">
        <v>485.23457467</v>
      </c>
      <c r="F52" s="20" t="n">
        <v>3.13674567</v>
      </c>
      <c r="G52" s="18" t="n">
        <v>488.98139845</v>
      </c>
      <c r="H52" s="20" t="n">
        <v>3.17761271</v>
      </c>
      <c r="I52" s="18" t="n">
        <v>494.77391966</v>
      </c>
      <c r="J52" s="20" t="n">
        <v>4.5670646</v>
      </c>
      <c r="K52" s="18" t="n">
        <v>492.85552397</v>
      </c>
      <c r="L52" s="20" t="n">
        <v>8.06267177</v>
      </c>
      <c r="M52" s="18" t="s">
        <v>481</v>
      </c>
      <c r="N52" s="20" t="s">
        <v>481</v>
      </c>
      <c r="O52" s="18" t="s">
        <v>481</v>
      </c>
      <c r="P52" s="20" t="s">
        <v>481</v>
      </c>
      <c r="Q52" s="18" t="s">
        <v>481</v>
      </c>
      <c r="R52" s="20" t="s">
        <v>481</v>
      </c>
      <c r="S52" s="18" t="s">
        <v>481</v>
      </c>
      <c r="T52" s="20" t="s">
        <v>481</v>
      </c>
      <c r="U52" s="18" t="n">
        <v>412.30185991</v>
      </c>
      <c r="V52" s="20" t="n">
        <v>12.64030621</v>
      </c>
    </row>
    <row r="53" spans="1:22">
      <c r="A53" s="15" t="s">
        <v>528</v>
      </c>
      <c r="B53" s="17" t="n">
        <v>5571</v>
      </c>
      <c r="C53" s="18">
        <f>(84.0/B53*100)</f>
        <v/>
      </c>
      <c r="D53" s="19" t="n">
        <v>5487</v>
      </c>
      <c r="E53" s="18" t="n">
        <v>437.07679293</v>
      </c>
      <c r="F53" s="20" t="n">
        <v>3.77067488</v>
      </c>
      <c r="G53" s="18" t="n">
        <v>449.57991849</v>
      </c>
      <c r="H53" s="20" t="n">
        <v>3.13141291</v>
      </c>
      <c r="I53" s="18" t="n">
        <v>448.86416352</v>
      </c>
      <c r="J53" s="20" t="n">
        <v>3.5671878</v>
      </c>
      <c r="K53" s="18" t="n">
        <v>436.38355726</v>
      </c>
      <c r="L53" s="20" t="n">
        <v>3.00531511</v>
      </c>
      <c r="M53" s="18" t="s">
        <v>481</v>
      </c>
      <c r="N53" s="20" t="s">
        <v>481</v>
      </c>
      <c r="O53" s="18" t="s">
        <v>481</v>
      </c>
      <c r="P53" s="20" t="s">
        <v>481</v>
      </c>
      <c r="Q53" s="18" t="s">
        <v>481</v>
      </c>
      <c r="R53" s="20" t="s">
        <v>481</v>
      </c>
      <c r="S53" s="18" t="s">
        <v>481</v>
      </c>
      <c r="T53" s="20" t="s">
        <v>481</v>
      </c>
      <c r="U53" s="18" t="n">
        <v>380.41299961</v>
      </c>
      <c r="V53" s="20" t="n">
        <v>12.40640229</v>
      </c>
    </row>
    <row r="54" spans="1:22">
      <c r="A54" s="15" t="s">
        <v>529</v>
      </c>
      <c r="B54" s="17" t="n">
        <v>4740</v>
      </c>
      <c r="C54" s="18">
        <f>(38.0/B54*100)</f>
        <v/>
      </c>
      <c r="D54" s="19" t="n">
        <v>4702</v>
      </c>
      <c r="E54" s="18" t="n">
        <v>352.72590529</v>
      </c>
      <c r="F54" s="20" t="n">
        <v>3.11247224</v>
      </c>
      <c r="G54" s="18" t="n">
        <v>373.20258189</v>
      </c>
      <c r="H54" s="20" t="n">
        <v>4.39975497</v>
      </c>
      <c r="I54" s="18" t="n">
        <v>386.37618319</v>
      </c>
      <c r="J54" s="20" t="n">
        <v>6.34438194</v>
      </c>
      <c r="K54" s="18" t="n">
        <v>384.55510528</v>
      </c>
      <c r="L54" s="20" t="n">
        <v>9.98690665</v>
      </c>
      <c r="M54" s="18" t="s">
        <v>481</v>
      </c>
      <c r="N54" s="20" t="s">
        <v>481</v>
      </c>
      <c r="O54" s="18" t="s">
        <v>481</v>
      </c>
      <c r="P54" s="20" t="s">
        <v>481</v>
      </c>
      <c r="Q54" s="18" t="s">
        <v>481</v>
      </c>
      <c r="R54" s="20" t="s">
        <v>481</v>
      </c>
      <c r="S54" s="18" t="s">
        <v>481</v>
      </c>
      <c r="T54" s="20" t="s">
        <v>481</v>
      </c>
      <c r="U54" s="18" t="n">
        <v>307.31356731</v>
      </c>
      <c r="V54" s="20" t="n">
        <v>6.13076701</v>
      </c>
    </row>
    <row r="55" spans="1:22">
      <c r="A55" s="15" t="s">
        <v>530</v>
      </c>
      <c r="B55" s="17" t="n">
        <v>5316</v>
      </c>
      <c r="C55" s="18">
        <f>(22.0/B55*100)</f>
        <v/>
      </c>
      <c r="D55" s="19" t="n">
        <v>5294</v>
      </c>
      <c r="E55" s="18" t="n">
        <v>401.05424054</v>
      </c>
      <c r="F55" s="20" t="n">
        <v>3.19872402</v>
      </c>
      <c r="G55" s="18" t="n">
        <v>407.37568547</v>
      </c>
      <c r="H55" s="20" t="n">
        <v>3.85360941</v>
      </c>
      <c r="I55" s="18" t="n">
        <v>411.44260241</v>
      </c>
      <c r="J55" s="20" t="n">
        <v>5.81875612</v>
      </c>
      <c r="K55" s="18" t="n">
        <v>401.84596151</v>
      </c>
      <c r="L55" s="20" t="n">
        <v>9.676800050000001</v>
      </c>
      <c r="M55" s="18" t="s">
        <v>481</v>
      </c>
      <c r="N55" s="20" t="s">
        <v>481</v>
      </c>
      <c r="O55" s="18" t="s">
        <v>481</v>
      </c>
      <c r="P55" s="20" t="s">
        <v>481</v>
      </c>
      <c r="Q55" s="18" t="s">
        <v>481</v>
      </c>
      <c r="R55" s="20" t="s">
        <v>481</v>
      </c>
      <c r="S55" s="18" t="n">
        <v>303.34821663</v>
      </c>
      <c r="T55" s="20" t="n">
        <v>30.16226754</v>
      </c>
      <c r="U55" s="18" t="n">
        <v>319.42259934</v>
      </c>
      <c r="V55" s="20" t="n">
        <v>12.22780032</v>
      </c>
    </row>
    <row r="56" spans="1:22">
      <c r="A56" s="15" t="s">
        <v>531</v>
      </c>
      <c r="B56" s="17" t="n">
        <v>5359</v>
      </c>
      <c r="C56" s="18">
        <f>(76.0/B56*100)</f>
        <v/>
      </c>
      <c r="D56" s="19" t="n">
        <v>5283</v>
      </c>
      <c r="E56" s="18" t="n">
        <v>525.08088343</v>
      </c>
      <c r="F56" s="20" t="n">
        <v>3.05062602</v>
      </c>
      <c r="G56" s="18" t="n">
        <v>523.48822284</v>
      </c>
      <c r="H56" s="20" t="n">
        <v>3.64552009</v>
      </c>
      <c r="I56" s="18" t="n">
        <v>534.35962381</v>
      </c>
      <c r="J56" s="20" t="n">
        <v>4.3616098</v>
      </c>
      <c r="K56" s="18" t="n">
        <v>534.20647904</v>
      </c>
      <c r="L56" s="20" t="n">
        <v>4.88554626</v>
      </c>
      <c r="M56" s="18" t="s">
        <v>481</v>
      </c>
      <c r="N56" s="20" t="s">
        <v>481</v>
      </c>
      <c r="O56" s="18" t="s">
        <v>481</v>
      </c>
      <c r="P56" s="20" t="s">
        <v>481</v>
      </c>
      <c r="Q56" s="18" t="s">
        <v>481</v>
      </c>
      <c r="R56" s="20" t="s">
        <v>481</v>
      </c>
      <c r="S56" s="18" t="s">
        <v>481</v>
      </c>
      <c r="T56" s="20" t="s">
        <v>481</v>
      </c>
      <c r="U56" s="18" t="n">
        <v>489.3315877</v>
      </c>
      <c r="V56" s="20" t="n">
        <v>16.23086188</v>
      </c>
    </row>
    <row r="57" spans="1:22">
      <c r="A57" s="15" t="s">
        <v>532</v>
      </c>
      <c r="B57" s="17" t="n">
        <v>6513</v>
      </c>
      <c r="C57" s="18">
        <f>(0.0/B57*100)</f>
        <v/>
      </c>
      <c r="D57" s="19" t="n">
        <v>6513</v>
      </c>
      <c r="E57" s="18" t="n">
        <v>390.34297573</v>
      </c>
      <c r="F57" s="20" t="n">
        <v>3.06084416</v>
      </c>
      <c r="G57" s="18" t="n">
        <v>408.1466214</v>
      </c>
      <c r="H57" s="20" t="n">
        <v>3.60242003</v>
      </c>
      <c r="I57" s="18" t="n">
        <v>426.27552429</v>
      </c>
      <c r="J57" s="20" t="n">
        <v>7.38182369</v>
      </c>
      <c r="K57" s="18" t="n">
        <v>437.42575971</v>
      </c>
      <c r="L57" s="20" t="n">
        <v>8.729856659999999</v>
      </c>
      <c r="M57" s="18" t="s">
        <v>481</v>
      </c>
      <c r="N57" s="20" t="s">
        <v>481</v>
      </c>
      <c r="O57" s="18" t="s">
        <v>481</v>
      </c>
      <c r="P57" s="20" t="s">
        <v>481</v>
      </c>
      <c r="Q57" s="18" t="s">
        <v>481</v>
      </c>
      <c r="R57" s="20" t="s">
        <v>481</v>
      </c>
      <c r="S57" s="18" t="n">
        <v>327.22100706</v>
      </c>
      <c r="T57" s="20" t="n">
        <v>38.28019448</v>
      </c>
      <c r="U57" s="18" t="n">
        <v>346.05898367</v>
      </c>
      <c r="V57" s="20" t="n">
        <v>12.72552012</v>
      </c>
    </row>
    <row r="58" spans="1:22">
      <c r="A58" s="15" t="s">
        <v>533</v>
      </c>
      <c r="B58" s="17" t="n">
        <v>7267</v>
      </c>
      <c r="C58" s="18">
        <f>(10.0/B58*100)</f>
        <v/>
      </c>
      <c r="D58" s="19" t="n">
        <v>7257</v>
      </c>
      <c r="E58" s="18" t="n">
        <v>395.29109067</v>
      </c>
      <c r="F58" s="20" t="n">
        <v>3.7362778</v>
      </c>
      <c r="G58" s="18" t="n">
        <v>419.625522</v>
      </c>
      <c r="H58" s="20" t="n">
        <v>3.55685605</v>
      </c>
      <c r="I58" s="18" t="n">
        <v>425.37288948</v>
      </c>
      <c r="J58" s="20" t="n">
        <v>4.51526573</v>
      </c>
      <c r="K58" s="18" t="n">
        <v>427.2245705</v>
      </c>
      <c r="L58" s="20" t="n">
        <v>5.65295984</v>
      </c>
      <c r="M58" s="18" t="s">
        <v>481</v>
      </c>
      <c r="N58" s="20" t="s">
        <v>481</v>
      </c>
      <c r="O58" s="18" t="s">
        <v>481</v>
      </c>
      <c r="P58" s="20" t="s">
        <v>481</v>
      </c>
      <c r="Q58" s="18" t="s">
        <v>481</v>
      </c>
      <c r="R58" s="20" t="s">
        <v>481</v>
      </c>
      <c r="S58" s="18" t="n">
        <v>273.18855854</v>
      </c>
      <c r="T58" s="20" t="n">
        <v>17.09915928</v>
      </c>
      <c r="U58" s="18" t="n">
        <v>297.06251125</v>
      </c>
      <c r="V58" s="20" t="n">
        <v>17.24178841</v>
      </c>
    </row>
    <row r="59" spans="1:22">
      <c r="A59" s="15" t="s">
        <v>534</v>
      </c>
      <c r="B59" s="17" t="n">
        <v>4826</v>
      </c>
      <c r="C59" s="18">
        <f>(26.0/B59*100)</f>
        <v/>
      </c>
      <c r="D59" s="19" t="n">
        <v>4800</v>
      </c>
      <c r="E59" s="18" t="n">
        <v>351.2370474</v>
      </c>
      <c r="F59" s="20" t="n">
        <v>2.20839406</v>
      </c>
      <c r="G59" s="18" t="n">
        <v>351.91022959</v>
      </c>
      <c r="H59" s="20" t="n">
        <v>2.45327924</v>
      </c>
      <c r="I59" s="18" t="n">
        <v>345.7097191</v>
      </c>
      <c r="J59" s="20" t="n">
        <v>4.64674552</v>
      </c>
      <c r="K59" s="18" t="n">
        <v>336.3230649</v>
      </c>
      <c r="L59" s="20" t="n">
        <v>5.66245742</v>
      </c>
      <c r="M59" s="18" t="s">
        <v>481</v>
      </c>
      <c r="N59" s="20" t="s">
        <v>481</v>
      </c>
      <c r="O59" s="18" t="s">
        <v>481</v>
      </c>
      <c r="P59" s="20" t="s">
        <v>481</v>
      </c>
      <c r="Q59" s="18" t="s">
        <v>481</v>
      </c>
      <c r="R59" s="20" t="s">
        <v>481</v>
      </c>
      <c r="S59" s="18" t="n">
        <v>273.34864408</v>
      </c>
      <c r="T59" s="20" t="n">
        <v>18.91810377</v>
      </c>
      <c r="U59" s="18" t="n">
        <v>262.66438353</v>
      </c>
      <c r="V59" s="20" t="n">
        <v>9.673250790000001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(135.0/B61*100)</f>
        <v/>
      </c>
      <c r="D61" s="19" t="n">
        <v>6390</v>
      </c>
      <c r="E61" s="18" t="n">
        <v>472.90476969</v>
      </c>
      <c r="F61" s="20" t="n">
        <v>3.10876383</v>
      </c>
      <c r="G61" s="18" t="n">
        <v>478.39772214</v>
      </c>
      <c r="H61" s="20" t="n">
        <v>3.09005822</v>
      </c>
      <c r="I61" s="18" t="n">
        <v>465.40487751</v>
      </c>
      <c r="J61" s="20" t="n">
        <v>6.4897346</v>
      </c>
      <c r="K61" s="18" t="n">
        <v>460.72287814</v>
      </c>
      <c r="L61" s="20" t="n">
        <v>9.48809674</v>
      </c>
      <c r="M61" s="18" t="s">
        <v>481</v>
      </c>
      <c r="N61" s="20" t="s">
        <v>481</v>
      </c>
      <c r="O61" s="18" t="s">
        <v>481</v>
      </c>
      <c r="P61" s="20" t="s">
        <v>481</v>
      </c>
      <c r="Q61" s="18" t="s">
        <v>481</v>
      </c>
      <c r="R61" s="20" t="s">
        <v>481</v>
      </c>
      <c r="S61" s="18" t="s">
        <v>481</v>
      </c>
      <c r="T61" s="20" t="s">
        <v>481</v>
      </c>
      <c r="U61" s="18" t="n">
        <v>387.66324775</v>
      </c>
      <c r="V61" s="20" t="n">
        <v>13.73778129</v>
      </c>
    </row>
    <row r="62" spans="1:22">
      <c r="A62" s="15" t="s">
        <v>537</v>
      </c>
      <c r="B62" s="17" t="n">
        <v>4476</v>
      </c>
      <c r="C62" s="18">
        <f>(3.0/B62*100)</f>
        <v/>
      </c>
      <c r="D62" s="19" t="n">
        <v>4473</v>
      </c>
      <c r="E62" s="18" t="n">
        <v>509.00431707</v>
      </c>
      <c r="F62" s="20" t="n">
        <v>2.69386021</v>
      </c>
      <c r="G62" s="18" t="n">
        <v>511.59914444</v>
      </c>
      <c r="H62" s="20" t="n">
        <v>2.08526357</v>
      </c>
      <c r="I62" s="18" t="n">
        <v>510.63794417</v>
      </c>
      <c r="J62" s="20" t="n">
        <v>3.57839004</v>
      </c>
      <c r="K62" s="18" t="n">
        <v>497.19603053</v>
      </c>
      <c r="L62" s="20" t="n">
        <v>4.75192746</v>
      </c>
      <c r="M62" s="18" t="s">
        <v>481</v>
      </c>
      <c r="N62" s="20" t="s">
        <v>481</v>
      </c>
      <c r="O62" s="18" t="s">
        <v>481</v>
      </c>
      <c r="P62" s="20" t="s">
        <v>481</v>
      </c>
      <c r="Q62" s="18" t="s">
        <v>481</v>
      </c>
      <c r="R62" s="20" t="s">
        <v>481</v>
      </c>
      <c r="S62" s="18" t="s">
        <v>481</v>
      </c>
      <c r="T62" s="20" t="s">
        <v>481</v>
      </c>
      <c r="U62" s="18" t="n">
        <v>470.57646401</v>
      </c>
      <c r="V62" s="20" t="n">
        <v>12.08523174</v>
      </c>
    </row>
    <row r="63" spans="1:22">
      <c r="A63" s="15" t="s">
        <v>538</v>
      </c>
      <c r="B63" s="17" t="n">
        <v>5324</v>
      </c>
      <c r="C63" s="18">
        <f>(13.0/B63*100)</f>
        <v/>
      </c>
      <c r="D63" s="19" t="n">
        <v>5311</v>
      </c>
      <c r="E63" s="18" t="n">
        <v>360.36990565</v>
      </c>
      <c r="F63" s="20" t="n">
        <v>2.28947001</v>
      </c>
      <c r="G63" s="18" t="n">
        <v>356.14942912</v>
      </c>
      <c r="H63" s="20" t="n">
        <v>2.60522059</v>
      </c>
      <c r="I63" s="18" t="n">
        <v>342.25503084</v>
      </c>
      <c r="J63" s="20" t="n">
        <v>6.36675945</v>
      </c>
      <c r="K63" s="18" t="n">
        <v>315.05815866</v>
      </c>
      <c r="L63" s="20" t="n">
        <v>9.366661929999999</v>
      </c>
      <c r="M63" s="18" t="s">
        <v>481</v>
      </c>
      <c r="N63" s="20" t="s">
        <v>481</v>
      </c>
      <c r="O63" s="18" t="s">
        <v>481</v>
      </c>
      <c r="P63" s="20" t="s">
        <v>481</v>
      </c>
      <c r="Q63" s="18" t="n">
        <v>310.72130705</v>
      </c>
      <c r="R63" s="20" t="n">
        <v>33.3552189</v>
      </c>
      <c r="S63" s="18" t="n">
        <v>240.35509766</v>
      </c>
      <c r="T63" s="20" t="n">
        <v>34.27134647</v>
      </c>
      <c r="U63" s="18" t="n">
        <v>283.37251077</v>
      </c>
      <c r="V63" s="20" t="n">
        <v>6.34517276</v>
      </c>
    </row>
    <row r="64" spans="1:22">
      <c r="A64" s="15" t="s">
        <v>539</v>
      </c>
      <c r="B64" s="17" t="n">
        <v>3634</v>
      </c>
      <c r="C64" s="18">
        <f>(3.0/B64*100)</f>
        <v/>
      </c>
      <c r="D64" s="19" t="n">
        <v>3631</v>
      </c>
      <c r="E64" s="18" t="n">
        <v>446.50882669</v>
      </c>
      <c r="F64" s="20" t="n">
        <v>4.76710108</v>
      </c>
      <c r="G64" s="18" t="n">
        <v>457.13997288</v>
      </c>
      <c r="H64" s="20" t="n">
        <v>3.45086992</v>
      </c>
      <c r="I64" s="18" t="n">
        <v>450.73899945</v>
      </c>
      <c r="J64" s="20" t="n">
        <v>4.41714157</v>
      </c>
      <c r="K64" s="18" t="n">
        <v>427.64638343</v>
      </c>
      <c r="L64" s="20" t="n">
        <v>4.98711951</v>
      </c>
      <c r="M64" s="18" t="s">
        <v>481</v>
      </c>
      <c r="N64" s="20" t="s">
        <v>481</v>
      </c>
      <c r="O64" s="18" t="s">
        <v>481</v>
      </c>
      <c r="P64" s="20" t="s">
        <v>481</v>
      </c>
      <c r="Q64" s="18" t="s">
        <v>481</v>
      </c>
      <c r="R64" s="20" t="s">
        <v>481</v>
      </c>
      <c r="S64" s="18" t="n">
        <v>481.33631022</v>
      </c>
      <c r="T64" s="20" t="n">
        <v>57.56196521</v>
      </c>
      <c r="U64" s="18" t="n">
        <v>332.24756078</v>
      </c>
      <c r="V64" s="20" t="n">
        <v>28.57791187</v>
      </c>
    </row>
    <row r="65" spans="1:22">
      <c r="A65" s="15" t="s">
        <v>540</v>
      </c>
      <c r="B65" s="17" t="n">
        <v>5325</v>
      </c>
      <c r="C65" s="18">
        <f>(14.0/B65*100)</f>
        <v/>
      </c>
      <c r="D65" s="19" t="n">
        <v>5311</v>
      </c>
      <c r="E65" s="18" t="n">
        <v>414.0187537</v>
      </c>
      <c r="F65" s="20" t="n">
        <v>2.78926001</v>
      </c>
      <c r="G65" s="18" t="n">
        <v>426.60580607</v>
      </c>
      <c r="H65" s="20" t="n">
        <v>3.61821001</v>
      </c>
      <c r="I65" s="18" t="n">
        <v>433.9338876</v>
      </c>
      <c r="J65" s="20" t="n">
        <v>7.33671867</v>
      </c>
      <c r="K65" s="18" t="n">
        <v>424.07134058</v>
      </c>
      <c r="L65" s="20" t="n">
        <v>10.15561115</v>
      </c>
      <c r="M65" s="18" t="s">
        <v>481</v>
      </c>
      <c r="N65" s="20" t="s">
        <v>481</v>
      </c>
      <c r="O65" s="18" t="s">
        <v>481</v>
      </c>
      <c r="P65" s="20" t="s">
        <v>481</v>
      </c>
      <c r="Q65" s="18" t="n">
        <v>346.33283269</v>
      </c>
      <c r="R65" s="20" t="n">
        <v>29.96971179</v>
      </c>
      <c r="S65" s="18" t="s">
        <v>481</v>
      </c>
      <c r="T65" s="20" t="s">
        <v>481</v>
      </c>
      <c r="U65" s="18" t="n">
        <v>310.99652038</v>
      </c>
      <c r="V65" s="20" t="n">
        <v>9.07118865</v>
      </c>
    </row>
    <row r="66" spans="1:22">
      <c r="A66" s="15" t="s">
        <v>541</v>
      </c>
      <c r="B66" s="17" t="n">
        <v>5665</v>
      </c>
      <c r="C66" s="18">
        <f>(74.0/B66*100)</f>
        <v/>
      </c>
      <c r="D66" s="19" t="n">
        <v>5591</v>
      </c>
      <c r="E66" s="18" t="n">
        <v>432.79202041</v>
      </c>
      <c r="F66" s="20" t="n">
        <v>2.27970308</v>
      </c>
      <c r="G66" s="18" t="n">
        <v>430.16624405</v>
      </c>
      <c r="H66" s="20" t="n">
        <v>2.54435791</v>
      </c>
      <c r="I66" s="18" t="n">
        <v>424.00322602</v>
      </c>
      <c r="J66" s="20" t="n">
        <v>5.59360292</v>
      </c>
      <c r="K66" s="18" t="n">
        <v>421.83854682</v>
      </c>
      <c r="L66" s="20" t="n">
        <v>8.086969140000001</v>
      </c>
      <c r="M66" s="18" t="s">
        <v>481</v>
      </c>
      <c r="N66" s="20" t="s">
        <v>481</v>
      </c>
      <c r="O66" s="18" t="s">
        <v>481</v>
      </c>
      <c r="P66" s="20" t="s">
        <v>481</v>
      </c>
      <c r="Q66" s="18" t="s">
        <v>481</v>
      </c>
      <c r="R66" s="20" t="s">
        <v>481</v>
      </c>
      <c r="S66" s="18" t="s">
        <v>481</v>
      </c>
      <c r="T66" s="20" t="s">
        <v>481</v>
      </c>
      <c r="U66" s="18" t="n">
        <v>338.45702178</v>
      </c>
      <c r="V66" s="20" t="n">
        <v>7.86940736</v>
      </c>
    </row>
    <row r="67" spans="1:22">
      <c r="A67" s="15" t="s">
        <v>542</v>
      </c>
      <c r="B67" s="17" t="n">
        <v>6971</v>
      </c>
      <c r="C67" s="18">
        <f>(22.0/B67*100)</f>
        <v/>
      </c>
      <c r="D67" s="19" t="n">
        <v>6949</v>
      </c>
      <c r="E67" s="18" t="n">
        <v>381.78479982</v>
      </c>
      <c r="F67" s="20" t="n">
        <v>2.89525599</v>
      </c>
      <c r="G67" s="18" t="n">
        <v>426.76228193</v>
      </c>
      <c r="H67" s="20" t="n">
        <v>4.25446986</v>
      </c>
      <c r="I67" s="18" t="n">
        <v>450.59782412</v>
      </c>
      <c r="J67" s="20" t="n">
        <v>5.89266727</v>
      </c>
      <c r="K67" s="18" t="n">
        <v>443.45203302</v>
      </c>
      <c r="L67" s="20" t="n">
        <v>9.813853870000001</v>
      </c>
      <c r="M67" s="18" t="s">
        <v>481</v>
      </c>
      <c r="N67" s="20" t="s">
        <v>481</v>
      </c>
      <c r="O67" s="18" t="s">
        <v>481</v>
      </c>
      <c r="P67" s="20" t="s">
        <v>481</v>
      </c>
      <c r="Q67" s="18" t="s">
        <v>481</v>
      </c>
      <c r="R67" s="20" t="s">
        <v>481</v>
      </c>
      <c r="S67" s="18" t="s">
        <v>481</v>
      </c>
      <c r="T67" s="20" t="s">
        <v>481</v>
      </c>
      <c r="U67" s="18" t="n">
        <v>298.15171957</v>
      </c>
      <c r="V67" s="20" t="n">
        <v>10.51764899</v>
      </c>
    </row>
    <row r="68" spans="1:22">
      <c r="A68" s="15" t="s">
        <v>543</v>
      </c>
      <c r="B68" s="17" t="n">
        <v>12083</v>
      </c>
      <c r="C68" s="18">
        <f>(26.0/B68*100)</f>
        <v/>
      </c>
      <c r="D68" s="19" t="n">
        <v>12057</v>
      </c>
      <c r="E68" s="18" t="n">
        <v>386.49485786</v>
      </c>
      <c r="F68" s="20" t="n">
        <v>3.41330216</v>
      </c>
      <c r="G68" s="18" t="n">
        <v>431.52033584</v>
      </c>
      <c r="H68" s="20" t="n">
        <v>3.3441417</v>
      </c>
      <c r="I68" s="18" t="n">
        <v>422.35574027</v>
      </c>
      <c r="J68" s="20" t="n">
        <v>3.29344211</v>
      </c>
      <c r="K68" s="18" t="n">
        <v>394.51793108</v>
      </c>
      <c r="L68" s="20" t="n">
        <v>1.32827302</v>
      </c>
      <c r="M68" s="18" t="s">
        <v>481</v>
      </c>
      <c r="N68" s="20" t="s">
        <v>481</v>
      </c>
      <c r="O68" s="18" t="s">
        <v>481</v>
      </c>
      <c r="P68" s="20" t="s">
        <v>481</v>
      </c>
      <c r="Q68" s="18" t="s">
        <v>481</v>
      </c>
      <c r="R68" s="20" t="s">
        <v>481</v>
      </c>
      <c r="S68" s="18" t="s">
        <v>481</v>
      </c>
      <c r="T68" s="20" t="s">
        <v>481</v>
      </c>
      <c r="U68" s="18" t="n">
        <v>302.66026734</v>
      </c>
      <c r="V68" s="20" t="n">
        <v>5.63132137</v>
      </c>
    </row>
    <row r="69" spans="1:22">
      <c r="A69" s="15" t="s">
        <v>544</v>
      </c>
      <c r="B69" s="17" t="n">
        <v>4876</v>
      </c>
      <c r="C69" s="18">
        <f>(0.0/B69*100)</f>
        <v/>
      </c>
      <c r="D69" s="19" t="n">
        <v>4876</v>
      </c>
      <c r="E69" s="18" t="n">
        <v>424.81365724</v>
      </c>
      <c r="F69" s="20" t="n">
        <v>4.37029004</v>
      </c>
      <c r="G69" s="18" t="n">
        <v>444.55536152</v>
      </c>
      <c r="H69" s="20" t="n">
        <v>4.51199737</v>
      </c>
      <c r="I69" s="18" t="n">
        <v>447.05024589</v>
      </c>
      <c r="J69" s="20" t="n">
        <v>7.24238305</v>
      </c>
      <c r="K69" s="18" t="n">
        <v>425.27133992</v>
      </c>
      <c r="L69" s="20" t="n">
        <v>9.48744821</v>
      </c>
      <c r="M69" s="18" t="s">
        <v>481</v>
      </c>
      <c r="N69" s="20" t="s">
        <v>481</v>
      </c>
      <c r="O69" s="18" t="s">
        <v>481</v>
      </c>
      <c r="P69" s="20" t="s">
        <v>481</v>
      </c>
      <c r="Q69" s="18" t="s">
        <v>481</v>
      </c>
      <c r="R69" s="20" t="s">
        <v>481</v>
      </c>
      <c r="S69" s="18" t="s">
        <v>481</v>
      </c>
      <c r="T69" s="20" t="s">
        <v>481</v>
      </c>
      <c r="U69" s="18" t="n">
        <v>314.86221003</v>
      </c>
      <c r="V69" s="20" t="n">
        <v>24.2213279</v>
      </c>
    </row>
    <row r="70" spans="1:22">
      <c r="A70" s="15" t="s">
        <v>545</v>
      </c>
      <c r="B70" s="17" t="n">
        <v>6036</v>
      </c>
      <c r="C70" s="18">
        <f>(223.0/B70*100)</f>
        <v/>
      </c>
      <c r="D70" s="19" t="n">
        <v>5813</v>
      </c>
      <c r="E70" s="18" t="n">
        <v>490.57810112</v>
      </c>
      <c r="F70" s="20" t="n">
        <v>4.12352309</v>
      </c>
      <c r="G70" s="18" t="n">
        <v>500.31799233</v>
      </c>
      <c r="H70" s="20" t="n">
        <v>3.23502543</v>
      </c>
      <c r="I70" s="18" t="n">
        <v>504.42305951</v>
      </c>
      <c r="J70" s="20" t="n">
        <v>5.0358734</v>
      </c>
      <c r="K70" s="18" t="n">
        <v>492.61670977</v>
      </c>
      <c r="L70" s="20" t="n">
        <v>6.03772546</v>
      </c>
      <c r="M70" s="18" t="s">
        <v>481</v>
      </c>
      <c r="N70" s="20" t="s">
        <v>481</v>
      </c>
      <c r="O70" s="18" t="s">
        <v>481</v>
      </c>
      <c r="P70" s="20" t="s">
        <v>481</v>
      </c>
      <c r="Q70" s="18" t="s">
        <v>481</v>
      </c>
      <c r="R70" s="20" t="s">
        <v>481</v>
      </c>
      <c r="S70" s="18" t="s">
        <v>481</v>
      </c>
      <c r="T70" s="20" t="s">
        <v>481</v>
      </c>
      <c r="U70" s="18" t="n">
        <v>424.95344139</v>
      </c>
      <c r="V70" s="20" t="n">
        <v>14.45975976</v>
      </c>
    </row>
    <row r="71" spans="1:22">
      <c r="A71" s="15" t="s">
        <v>546</v>
      </c>
      <c r="B71" s="17" t="n">
        <v>6115</v>
      </c>
      <c r="C71" s="18">
        <f>(17.0/B71*100)</f>
        <v/>
      </c>
      <c r="D71" s="19" t="n">
        <v>6098</v>
      </c>
      <c r="E71" s="18" t="n">
        <v>510.4554544</v>
      </c>
      <c r="F71" s="20" t="n">
        <v>2.6240526</v>
      </c>
      <c r="G71" s="18" t="n">
        <v>531.44929404</v>
      </c>
      <c r="H71" s="20" t="n">
        <v>3.16330534</v>
      </c>
      <c r="I71" s="18" t="n">
        <v>547.6668673299999</v>
      </c>
      <c r="J71" s="20" t="n">
        <v>2.47486303</v>
      </c>
      <c r="K71" s="18" t="n">
        <v>551.97980267</v>
      </c>
      <c r="L71" s="20" t="n">
        <v>3.67304104</v>
      </c>
      <c r="M71" s="18" t="s">
        <v>481</v>
      </c>
      <c r="N71" s="20" t="s">
        <v>481</v>
      </c>
      <c r="O71" s="18" t="s">
        <v>481</v>
      </c>
      <c r="P71" s="20" t="s">
        <v>481</v>
      </c>
      <c r="Q71" s="18" t="s">
        <v>481</v>
      </c>
      <c r="R71" s="20" t="s">
        <v>481</v>
      </c>
      <c r="S71" s="18" t="s">
        <v>481</v>
      </c>
      <c r="T71" s="20" t="s">
        <v>481</v>
      </c>
      <c r="U71" s="18" t="n">
        <v>495.05681896</v>
      </c>
      <c r="V71" s="20" t="n">
        <v>19.93842937</v>
      </c>
    </row>
    <row r="72" spans="1:22">
      <c r="A72" s="15" t="s">
        <v>547</v>
      </c>
      <c r="B72" s="17" t="n">
        <v>7708</v>
      </c>
      <c r="C72" s="18">
        <f>(5.0/B72*100)</f>
        <v/>
      </c>
      <c r="D72" s="19" t="n">
        <v>7703</v>
      </c>
      <c r="E72" s="18" t="n">
        <v>493.50241937</v>
      </c>
      <c r="F72" s="20" t="n">
        <v>3.06174872</v>
      </c>
      <c r="G72" s="18" t="n">
        <v>496.35767336</v>
      </c>
      <c r="H72" s="20" t="n">
        <v>2.72177931</v>
      </c>
      <c r="I72" s="18" t="n">
        <v>510.27385045</v>
      </c>
      <c r="J72" s="20" t="n">
        <v>4.39306434</v>
      </c>
      <c r="K72" s="18" t="n">
        <v>493.9890596</v>
      </c>
      <c r="L72" s="20" t="n">
        <v>4.92755461</v>
      </c>
      <c r="M72" s="18" t="s">
        <v>481</v>
      </c>
      <c r="N72" s="20" t="s">
        <v>481</v>
      </c>
      <c r="O72" s="18" t="s">
        <v>481</v>
      </c>
      <c r="P72" s="20" t="s">
        <v>481</v>
      </c>
      <c r="Q72" s="18" t="s">
        <v>481</v>
      </c>
      <c r="R72" s="20" t="s">
        <v>481</v>
      </c>
      <c r="S72" s="18" t="s">
        <v>481</v>
      </c>
      <c r="T72" s="20" t="s">
        <v>481</v>
      </c>
      <c r="U72" s="18" t="n">
        <v>449.71587912</v>
      </c>
      <c r="V72" s="20" t="n">
        <v>19.90616477</v>
      </c>
    </row>
    <row r="73" spans="1:22">
      <c r="A73" s="15" t="s">
        <v>548</v>
      </c>
      <c r="B73" s="17" t="n">
        <v>8249</v>
      </c>
      <c r="C73" s="18">
        <f>(144.0/B73*100)</f>
        <v/>
      </c>
      <c r="D73" s="19" t="n">
        <v>8105</v>
      </c>
      <c r="E73" s="18" t="n">
        <v>404.16443223</v>
      </c>
      <c r="F73" s="20" t="n">
        <v>3.0560348</v>
      </c>
      <c r="G73" s="18" t="n">
        <v>412.93730494</v>
      </c>
      <c r="H73" s="20" t="n">
        <v>4.19267914</v>
      </c>
      <c r="I73" s="18" t="n">
        <v>427.67272264</v>
      </c>
      <c r="J73" s="20" t="n">
        <v>6.65319292</v>
      </c>
      <c r="K73" s="18" t="n">
        <v>436.06290301</v>
      </c>
      <c r="L73" s="20" t="n">
        <v>8.753041359999999</v>
      </c>
      <c r="M73" s="18" t="s">
        <v>481</v>
      </c>
      <c r="N73" s="20" t="s">
        <v>481</v>
      </c>
      <c r="O73" s="18" t="s">
        <v>481</v>
      </c>
      <c r="P73" s="20" t="s">
        <v>481</v>
      </c>
      <c r="Q73" s="18" t="s">
        <v>481</v>
      </c>
      <c r="R73" s="20" t="s">
        <v>481</v>
      </c>
      <c r="S73" s="18" t="s">
        <v>481</v>
      </c>
      <c r="T73" s="20" t="s">
        <v>481</v>
      </c>
      <c r="U73" s="18" t="n">
        <v>364.84047024</v>
      </c>
      <c r="V73" s="20" t="n">
        <v>12.25038468</v>
      </c>
    </row>
    <row r="74" spans="1:22">
      <c r="A74" s="15" t="s">
        <v>549</v>
      </c>
      <c r="B74" s="17" t="n">
        <v>4692</v>
      </c>
      <c r="C74" s="18">
        <f>(82.0/B74*100)</f>
        <v/>
      </c>
      <c r="D74" s="19" t="n">
        <v>4610</v>
      </c>
      <c r="E74" s="18" t="n">
        <v>414.37101694</v>
      </c>
      <c r="F74" s="20" t="n">
        <v>3.51756659</v>
      </c>
      <c r="G74" s="18" t="n">
        <v>431.89115133</v>
      </c>
      <c r="H74" s="20" t="n">
        <v>3.22934282</v>
      </c>
      <c r="I74" s="18" t="n">
        <v>440.10727298</v>
      </c>
      <c r="J74" s="20" t="n">
        <v>4.13240574</v>
      </c>
      <c r="K74" s="18" t="n">
        <v>435.29276576</v>
      </c>
      <c r="L74" s="20" t="n">
        <v>3.93637605</v>
      </c>
      <c r="M74" s="18" t="s">
        <v>481</v>
      </c>
      <c r="N74" s="20" t="s">
        <v>481</v>
      </c>
      <c r="O74" s="18" t="s">
        <v>481</v>
      </c>
      <c r="P74" s="20" t="s">
        <v>481</v>
      </c>
      <c r="Q74" s="18" t="s">
        <v>481</v>
      </c>
      <c r="R74" s="20" t="s">
        <v>481</v>
      </c>
      <c r="S74" s="18" t="n">
        <v>305.15819958</v>
      </c>
      <c r="T74" s="20" t="n">
        <v>22.05804557</v>
      </c>
      <c r="U74" s="18" t="n">
        <v>347.90591001</v>
      </c>
      <c r="V74" s="20" t="n">
        <v>16.62971986</v>
      </c>
    </row>
    <row r="75" spans="1:22">
      <c r="A75" s="15" t="s">
        <v>550</v>
      </c>
      <c r="B75" s="17" t="n">
        <v>5375</v>
      </c>
      <c r="C75" s="18">
        <f>(198.0/B75*100)</f>
        <v/>
      </c>
      <c r="D75" s="19" t="n">
        <v>5177</v>
      </c>
      <c r="E75" s="18" t="n">
        <v>354.82668855</v>
      </c>
      <c r="F75" s="20" t="n">
        <v>3.4811466</v>
      </c>
      <c r="G75" s="18" t="n">
        <v>371.74873021</v>
      </c>
      <c r="H75" s="20" t="n">
        <v>3.95858161</v>
      </c>
      <c r="I75" s="18" t="n">
        <v>379.96762883</v>
      </c>
      <c r="J75" s="20" t="n">
        <v>4.89627717</v>
      </c>
      <c r="K75" s="18" t="n">
        <v>366.79184262</v>
      </c>
      <c r="L75" s="20" t="n">
        <v>6.32790805</v>
      </c>
      <c r="M75" s="18" t="s">
        <v>481</v>
      </c>
      <c r="N75" s="20" t="s">
        <v>481</v>
      </c>
      <c r="O75" s="18" t="s">
        <v>481</v>
      </c>
      <c r="P75" s="20" t="s">
        <v>481</v>
      </c>
      <c r="Q75" s="18" t="s">
        <v>481</v>
      </c>
      <c r="R75" s="20" t="s">
        <v>481</v>
      </c>
      <c r="S75" s="18" t="s">
        <v>481</v>
      </c>
      <c r="T75" s="20" t="s">
        <v>481</v>
      </c>
      <c r="U75" s="18" t="n">
        <v>322.75023221</v>
      </c>
      <c r="V75" s="20" t="n">
        <v>6.18340861</v>
      </c>
    </row>
    <row r="76" spans="1:22">
      <c r="A76" s="15" t="s">
        <v>551</v>
      </c>
      <c r="B76" s="17" t="n">
        <v>14167</v>
      </c>
      <c r="C76" s="18">
        <f>(228.0/B76*100)</f>
        <v/>
      </c>
      <c r="D76" s="19" t="n">
        <v>13939</v>
      </c>
      <c r="E76" s="18" t="n">
        <v>427.26463261</v>
      </c>
      <c r="F76" s="20" t="n">
        <v>5.84448143</v>
      </c>
      <c r="G76" s="18" t="n">
        <v>454.97851285</v>
      </c>
      <c r="H76" s="20" t="n">
        <v>4.67792874</v>
      </c>
      <c r="I76" s="18" t="n">
        <v>455.78304009</v>
      </c>
      <c r="J76" s="20" t="n">
        <v>3.91592818</v>
      </c>
      <c r="K76" s="18" t="n">
        <v>422.66980899</v>
      </c>
      <c r="L76" s="20" t="n">
        <v>3.00886762</v>
      </c>
      <c r="M76" s="18" t="s">
        <v>481</v>
      </c>
      <c r="N76" s="20" t="s">
        <v>481</v>
      </c>
      <c r="O76" s="18" t="s">
        <v>481</v>
      </c>
      <c r="P76" s="20" t="s">
        <v>481</v>
      </c>
      <c r="Q76" s="18" t="s">
        <v>481</v>
      </c>
      <c r="R76" s="20" t="s">
        <v>481</v>
      </c>
      <c r="S76" s="18" t="s">
        <v>481</v>
      </c>
      <c r="T76" s="20" t="s">
        <v>481</v>
      </c>
      <c r="U76" s="18" t="n">
        <v>368.3067644</v>
      </c>
      <c r="V76" s="20" t="n">
        <v>7.6699273</v>
      </c>
    </row>
    <row r="77" spans="1:22">
      <c r="A77" s="15" t="s">
        <v>552</v>
      </c>
      <c r="B77" s="17" t="n">
        <v>6062</v>
      </c>
      <c r="C77" s="18">
        <f>(82.0/B77*100)</f>
        <v/>
      </c>
      <c r="D77" s="19" t="n">
        <v>5980</v>
      </c>
      <c r="E77" s="18" t="n">
        <v>429.85122713</v>
      </c>
      <c r="F77" s="20" t="n">
        <v>2.71685013</v>
      </c>
      <c r="G77" s="18" t="n">
        <v>443.09787176</v>
      </c>
      <c r="H77" s="20" t="n">
        <v>3.3576381</v>
      </c>
      <c r="I77" s="18" t="n">
        <v>464.63791849</v>
      </c>
      <c r="J77" s="20" t="n">
        <v>5.42926333</v>
      </c>
      <c r="K77" s="18" t="n">
        <v>463.59974245</v>
      </c>
      <c r="L77" s="20" t="n">
        <v>8.991695910000001</v>
      </c>
      <c r="M77" s="18" t="s">
        <v>481</v>
      </c>
      <c r="N77" s="20" t="s">
        <v>481</v>
      </c>
      <c r="O77" s="18" t="s">
        <v>481</v>
      </c>
      <c r="P77" s="20" t="s">
        <v>481</v>
      </c>
      <c r="Q77" s="18" t="s">
        <v>481</v>
      </c>
      <c r="R77" s="20" t="s">
        <v>481</v>
      </c>
      <c r="S77" s="18" t="s">
        <v>481</v>
      </c>
      <c r="T77" s="20" t="s">
        <v>481</v>
      </c>
      <c r="U77" s="18" t="n">
        <v>351.48565774</v>
      </c>
      <c r="V77" s="20" t="n">
        <v>7.65833766</v>
      </c>
    </row>
    <row r="78" spans="1:22">
      <c r="A78" s="15" t="s">
        <v>553</v>
      </c>
      <c r="B78" s="17" t="n">
        <v>5826</v>
      </c>
      <c r="C78" s="18">
        <f>(0.0/B78*100)</f>
        <v/>
      </c>
      <c r="D78" s="19" t="n">
        <v>5826</v>
      </c>
      <c r="E78" s="18" t="n">
        <v>484.99608133</v>
      </c>
      <c r="F78" s="20" t="n">
        <v>3.57313085</v>
      </c>
      <c r="G78" s="18" t="n">
        <v>499.33315891</v>
      </c>
      <c r="H78" s="20" t="n">
        <v>5.66817838</v>
      </c>
      <c r="I78" s="18" t="n">
        <v>521.4613724</v>
      </c>
      <c r="J78" s="20" t="n">
        <v>11.21026293</v>
      </c>
      <c r="K78" s="18" t="n">
        <v>526.11579308</v>
      </c>
      <c r="L78" s="20" t="n">
        <v>15.83741181</v>
      </c>
      <c r="M78" s="18" t="s">
        <v>481</v>
      </c>
      <c r="N78" s="20" t="s">
        <v>481</v>
      </c>
      <c r="O78" s="18" t="s">
        <v>481</v>
      </c>
      <c r="P78" s="20" t="s">
        <v>481</v>
      </c>
      <c r="Q78" s="18" t="n">
        <v>368.3511</v>
      </c>
      <c r="R78" s="20" t="n">
        <v>48.63309422</v>
      </c>
      <c r="S78" s="18" t="n">
        <v>289.55956834</v>
      </c>
      <c r="T78" s="20" t="n">
        <v>40.91684502</v>
      </c>
      <c r="U78" s="18" t="n">
        <v>399.74712974</v>
      </c>
      <c r="V78" s="20" t="n">
        <v>15.7421456</v>
      </c>
    </row>
    <row customHeight="1" ht="25" r="79" spans="1:22">
      <c r="A79" s="15" t="s">
        <v>554</v>
      </c>
      <c r="B79" s="17" t="n">
        <v>1657</v>
      </c>
      <c r="C79" s="18">
        <f>(41.0/B79*100)</f>
        <v/>
      </c>
      <c r="D79" s="19" t="n">
        <v>1616</v>
      </c>
      <c r="E79" s="18" t="n">
        <v>456.28250649</v>
      </c>
      <c r="F79" s="20" t="n">
        <v>8.107415359999999</v>
      </c>
      <c r="G79" s="18" t="n">
        <v>488.44387257</v>
      </c>
      <c r="H79" s="20" t="n">
        <v>8.16905571</v>
      </c>
      <c r="I79" s="18" t="n">
        <v>497.98952088</v>
      </c>
      <c r="J79" s="20" t="n">
        <v>11.96834269</v>
      </c>
      <c r="K79" s="18" t="n">
        <v>503.75923153</v>
      </c>
      <c r="L79" s="20" t="n">
        <v>13.75780007</v>
      </c>
      <c r="M79" s="18" t="s">
        <v>481</v>
      </c>
      <c r="N79" s="20" t="s">
        <v>481</v>
      </c>
      <c r="O79" s="18" t="s">
        <v>481</v>
      </c>
      <c r="P79" s="20" t="s">
        <v>481</v>
      </c>
      <c r="Q79" s="18" t="s">
        <v>481</v>
      </c>
      <c r="R79" s="20" t="s">
        <v>481</v>
      </c>
      <c r="S79" s="18" t="s">
        <v>481</v>
      </c>
      <c r="T79" s="20" t="s">
        <v>481</v>
      </c>
      <c r="U79" s="18" t="n">
        <v>404.43444946</v>
      </c>
      <c r="V79" s="20" t="n">
        <v>19.93379903</v>
      </c>
    </row>
    <row r="80" spans="1:22">
      <c r="A80" s="15" t="s">
        <v>555</v>
      </c>
      <c r="B80" s="17" t="n">
        <v>7841</v>
      </c>
      <c r="C80" s="18">
        <f>(0.0/B80*100)</f>
        <v/>
      </c>
      <c r="D80" s="19" t="n">
        <v>7841</v>
      </c>
      <c r="E80" s="18" t="n">
        <v>422.49449391</v>
      </c>
      <c r="F80" s="20" t="n">
        <v>4.34733134</v>
      </c>
      <c r="G80" s="18" t="n">
        <v>430.47314382</v>
      </c>
      <c r="H80" s="20" t="n">
        <v>3.89864504</v>
      </c>
      <c r="I80" s="18" t="n">
        <v>432.16405764</v>
      </c>
      <c r="J80" s="20" t="n">
        <v>5.53347469</v>
      </c>
      <c r="K80" s="18" t="n">
        <v>426.87543692</v>
      </c>
      <c r="L80" s="20" t="n">
        <v>6.54040494</v>
      </c>
      <c r="M80" s="18" t="s">
        <v>481</v>
      </c>
      <c r="N80" s="20" t="s">
        <v>481</v>
      </c>
      <c r="O80" s="18" t="s">
        <v>481</v>
      </c>
      <c r="P80" s="20" t="s">
        <v>481</v>
      </c>
      <c r="Q80" s="18" t="s">
        <v>481</v>
      </c>
      <c r="R80" s="20" t="s">
        <v>481</v>
      </c>
      <c r="S80" s="18" t="s">
        <v>481</v>
      </c>
      <c r="T80" s="20" t="s">
        <v>481</v>
      </c>
      <c r="U80" s="18" t="n">
        <v>365.97661601</v>
      </c>
      <c r="V80" s="20" t="n">
        <v>21.73665915</v>
      </c>
    </row>
    <row r="81" spans="1:22">
      <c r="A81" s="23" t="s">
        <v>556</v>
      </c>
      <c r="B81" s="17" t="n">
        <v>8861</v>
      </c>
      <c r="C81" s="18">
        <f>(76.0/B81*100)</f>
        <v/>
      </c>
      <c r="D81" s="19" t="n">
        <v>8785</v>
      </c>
      <c r="E81" s="18" t="n">
        <v>422.69199505</v>
      </c>
      <c r="F81" s="20" t="n">
        <v>3.37794654</v>
      </c>
      <c r="G81" s="18" t="n">
        <v>437.41139609</v>
      </c>
      <c r="H81" s="20" t="n">
        <v>4.09878609</v>
      </c>
      <c r="I81" s="18" t="n">
        <v>446.11776369</v>
      </c>
      <c r="J81" s="20" t="n">
        <v>6.52011127</v>
      </c>
      <c r="K81" s="18" t="n">
        <v>441.10306712</v>
      </c>
      <c r="L81" s="20" t="n">
        <v>7.63837548</v>
      </c>
      <c r="M81" s="18" t="s">
        <v>481</v>
      </c>
      <c r="N81" s="20" t="s">
        <v>481</v>
      </c>
      <c r="O81" s="18" t="s">
        <v>481</v>
      </c>
      <c r="P81" s="20" t="s">
        <v>481</v>
      </c>
      <c r="Q81" s="18" t="s">
        <v>481</v>
      </c>
      <c r="R81" s="20" t="s">
        <v>481</v>
      </c>
      <c r="S81" s="18" t="s">
        <v>481</v>
      </c>
      <c r="T81" s="20" t="s">
        <v>481</v>
      </c>
      <c r="U81" s="18" t="n">
        <v>380.29767317</v>
      </c>
      <c r="V81" s="20" t="n">
        <v>12.22191489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631</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499.38946708</v>
      </c>
      <c r="F7" s="20" t="n">
        <v>1.98725903</v>
      </c>
      <c r="G7" s="18" t="n">
        <v>523.2836714</v>
      </c>
      <c r="H7" s="20" t="n">
        <v>2.47653486</v>
      </c>
      <c r="I7" s="18" t="n">
        <v>527.2046989299999</v>
      </c>
      <c r="J7" s="20" t="n">
        <v>6.10314061</v>
      </c>
      <c r="K7" s="18" t="n">
        <v>497.91393908</v>
      </c>
      <c r="L7" s="20" t="n">
        <v>8.919409099999999</v>
      </c>
      <c r="M7" s="18" t="s">
        <v>481</v>
      </c>
      <c r="N7" s="20" t="s">
        <v>481</v>
      </c>
      <c r="O7" s="18" t="s">
        <v>481</v>
      </c>
      <c r="P7" s="20" t="s">
        <v>481</v>
      </c>
      <c r="Q7" s="18" t="s">
        <v>481</v>
      </c>
      <c r="R7" s="20" t="s">
        <v>481</v>
      </c>
      <c r="S7" s="18" t="s">
        <v>481</v>
      </c>
      <c r="T7" s="20" t="s">
        <v>481</v>
      </c>
      <c r="U7" s="18" t="n">
        <v>419.65132903</v>
      </c>
      <c r="V7" s="20" t="n">
        <v>9.1569036</v>
      </c>
    </row>
    <row r="8" spans="1:22">
      <c r="A8" s="15" t="s">
        <v>483</v>
      </c>
      <c r="B8" s="17" t="n">
        <v>7007</v>
      </c>
      <c r="C8" s="18">
        <f>(20.0/B8*100)</f>
        <v/>
      </c>
      <c r="D8" s="19" t="n">
        <v>6987</v>
      </c>
      <c r="E8" s="18" t="n">
        <v>478.39209989</v>
      </c>
      <c r="F8" s="20" t="n">
        <v>2.90729321</v>
      </c>
      <c r="G8" s="18" t="n">
        <v>498.15156561</v>
      </c>
      <c r="H8" s="20" t="n">
        <v>3.99638797</v>
      </c>
      <c r="I8" s="18" t="n">
        <v>519.8412568</v>
      </c>
      <c r="J8" s="20" t="n">
        <v>7.14917033</v>
      </c>
      <c r="K8" s="18" t="n">
        <v>500.64119156</v>
      </c>
      <c r="L8" s="20" t="n">
        <v>11.46046611</v>
      </c>
      <c r="M8" s="18" t="s">
        <v>481</v>
      </c>
      <c r="N8" s="20" t="s">
        <v>481</v>
      </c>
      <c r="O8" s="18" t="s">
        <v>481</v>
      </c>
      <c r="P8" s="20" t="s">
        <v>481</v>
      </c>
      <c r="Q8" s="18" t="s">
        <v>481</v>
      </c>
      <c r="R8" s="20" t="s">
        <v>481</v>
      </c>
      <c r="S8" s="18" t="s">
        <v>481</v>
      </c>
      <c r="T8" s="20" t="s">
        <v>481</v>
      </c>
      <c r="U8" s="18" t="n">
        <v>419.08581654</v>
      </c>
      <c r="V8" s="20" t="n">
        <v>12.59656743</v>
      </c>
    </row>
    <row r="9" spans="1:22">
      <c r="A9" s="15" t="s">
        <v>484</v>
      </c>
      <c r="B9" s="17" t="n">
        <v>9651</v>
      </c>
      <c r="C9" s="18">
        <f>(77.0/B9*100)</f>
        <v/>
      </c>
      <c r="D9" s="19" t="n">
        <v>9574</v>
      </c>
      <c r="E9" s="18" t="n">
        <v>505.35509692</v>
      </c>
      <c r="F9" s="20" t="n">
        <v>2.4315045</v>
      </c>
      <c r="G9" s="18" t="n">
        <v>490.44468706</v>
      </c>
      <c r="H9" s="20" t="n">
        <v>3.93240484</v>
      </c>
      <c r="I9" s="18" t="n">
        <v>480.80647327</v>
      </c>
      <c r="J9" s="20" t="n">
        <v>8.383147879999999</v>
      </c>
      <c r="K9" s="18" t="n">
        <v>440.28661608</v>
      </c>
      <c r="L9" s="20" t="n">
        <v>9.673221720000001</v>
      </c>
      <c r="M9" s="18" t="s">
        <v>481</v>
      </c>
      <c r="N9" s="20" t="s">
        <v>481</v>
      </c>
      <c r="O9" s="18" t="s">
        <v>481</v>
      </c>
      <c r="P9" s="20" t="s">
        <v>481</v>
      </c>
      <c r="Q9" s="18" t="s">
        <v>481</v>
      </c>
      <c r="R9" s="20" t="s">
        <v>481</v>
      </c>
      <c r="S9" s="18" t="s">
        <v>481</v>
      </c>
      <c r="T9" s="20" t="s">
        <v>481</v>
      </c>
      <c r="U9" s="18" t="n">
        <v>435.62156566</v>
      </c>
      <c r="V9" s="20" t="n">
        <v>7.13428181</v>
      </c>
    </row>
    <row r="10" spans="1:22">
      <c r="A10" s="15" t="s">
        <v>485</v>
      </c>
      <c r="B10" s="17" t="n">
        <v>20058</v>
      </c>
      <c r="C10" s="18">
        <f>(521.0/B10*100)</f>
        <v/>
      </c>
      <c r="D10" s="19" t="n">
        <v>19537</v>
      </c>
      <c r="E10" s="18" t="n">
        <v>524.76769084</v>
      </c>
      <c r="F10" s="20" t="n">
        <v>2.5250994</v>
      </c>
      <c r="G10" s="18" t="n">
        <v>538.7121671</v>
      </c>
      <c r="H10" s="20" t="n">
        <v>2.78417818</v>
      </c>
      <c r="I10" s="18" t="n">
        <v>534.9365734</v>
      </c>
      <c r="J10" s="20" t="n">
        <v>4.74981141</v>
      </c>
      <c r="K10" s="18" t="n">
        <v>506.88550839</v>
      </c>
      <c r="L10" s="20" t="n">
        <v>6.55514515</v>
      </c>
      <c r="M10" s="18" t="s">
        <v>481</v>
      </c>
      <c r="N10" s="20" t="s">
        <v>481</v>
      </c>
      <c r="O10" s="18" t="s">
        <v>481</v>
      </c>
      <c r="P10" s="20" t="s">
        <v>481</v>
      </c>
      <c r="Q10" s="18" t="s">
        <v>481</v>
      </c>
      <c r="R10" s="20" t="s">
        <v>481</v>
      </c>
      <c r="S10" s="18" t="s">
        <v>481</v>
      </c>
      <c r="T10" s="20" t="s">
        <v>481</v>
      </c>
      <c r="U10" s="18" t="n">
        <v>473.28134969</v>
      </c>
      <c r="V10" s="20" t="n">
        <v>9.12104534</v>
      </c>
    </row>
    <row r="11" spans="1:22">
      <c r="A11" s="15" t="s">
        <v>486</v>
      </c>
      <c r="B11" s="17" t="n">
        <v>7053</v>
      </c>
      <c r="C11" s="18">
        <f>(45.0/B11*100)</f>
        <v/>
      </c>
      <c r="D11" s="19" t="n">
        <v>7008</v>
      </c>
      <c r="E11" s="18" t="n">
        <v>459.51417442</v>
      </c>
      <c r="F11" s="20" t="n">
        <v>2.59291235</v>
      </c>
      <c r="G11" s="18" t="n">
        <v>462.0454035</v>
      </c>
      <c r="H11" s="20" t="n">
        <v>5.97044817</v>
      </c>
      <c r="I11" s="18" t="n">
        <v>457.93859714</v>
      </c>
      <c r="J11" s="20" t="n">
        <v>19.5673279</v>
      </c>
      <c r="K11" s="18" t="n">
        <v>433.68056749</v>
      </c>
      <c r="L11" s="20" t="n">
        <v>14.2301738</v>
      </c>
      <c r="M11" s="18" t="s">
        <v>481</v>
      </c>
      <c r="N11" s="20" t="s">
        <v>481</v>
      </c>
      <c r="O11" s="18" t="s">
        <v>481</v>
      </c>
      <c r="P11" s="20" t="s">
        <v>481</v>
      </c>
      <c r="Q11" s="18" t="s">
        <v>481</v>
      </c>
      <c r="R11" s="20" t="s">
        <v>481</v>
      </c>
      <c r="S11" s="18" t="s">
        <v>481</v>
      </c>
      <c r="T11" s="20" t="s">
        <v>481</v>
      </c>
      <c r="U11" s="18" t="n">
        <v>427.6082567</v>
      </c>
      <c r="V11" s="20" t="n">
        <v>12.84931347</v>
      </c>
    </row>
    <row r="12" spans="1:22">
      <c r="A12" s="15" t="s">
        <v>487</v>
      </c>
      <c r="B12" s="17" t="n">
        <v>6894</v>
      </c>
      <c r="C12" s="18">
        <f>(55.0/B12*100)</f>
        <v/>
      </c>
      <c r="D12" s="19" t="n">
        <v>6839</v>
      </c>
      <c r="E12" s="18" t="n">
        <v>487.84854254</v>
      </c>
      <c r="F12" s="20" t="n">
        <v>2.72786605</v>
      </c>
      <c r="G12" s="18" t="n">
        <v>503.57655295</v>
      </c>
      <c r="H12" s="20" t="n">
        <v>3.94413069</v>
      </c>
      <c r="I12" s="18" t="n">
        <v>493.01594081</v>
      </c>
      <c r="J12" s="20" t="n">
        <v>10.82210217</v>
      </c>
      <c r="K12" s="18" t="n">
        <v>434.56582383</v>
      </c>
      <c r="L12" s="20" t="n">
        <v>14.09200847</v>
      </c>
      <c r="M12" s="18" t="s">
        <v>481</v>
      </c>
      <c r="N12" s="20" t="s">
        <v>481</v>
      </c>
      <c r="O12" s="18" t="s">
        <v>481</v>
      </c>
      <c r="P12" s="20" t="s">
        <v>481</v>
      </c>
      <c r="Q12" s="18" t="s">
        <v>481</v>
      </c>
      <c r="R12" s="20" t="s">
        <v>481</v>
      </c>
      <c r="S12" s="18" t="s">
        <v>481</v>
      </c>
      <c r="T12" s="20" t="s">
        <v>481</v>
      </c>
      <c r="U12" s="18" t="n">
        <v>379.04761914</v>
      </c>
      <c r="V12" s="20" t="n">
        <v>12.7871912</v>
      </c>
    </row>
    <row r="13" spans="1:22">
      <c r="A13" s="15" t="s">
        <v>488</v>
      </c>
      <c r="B13" s="17" t="n">
        <v>7161</v>
      </c>
      <c r="C13" s="18">
        <f>(99.0/B13*100)</f>
        <v/>
      </c>
      <c r="D13" s="19" t="n">
        <v>7062</v>
      </c>
      <c r="E13" s="18" t="n">
        <v>503.81174654</v>
      </c>
      <c r="F13" s="20" t="n">
        <v>2.58760197</v>
      </c>
      <c r="G13" s="18" t="n">
        <v>495.40258934</v>
      </c>
      <c r="H13" s="20" t="n">
        <v>4.404288</v>
      </c>
      <c r="I13" s="18" t="n">
        <v>481.65955169</v>
      </c>
      <c r="J13" s="20" t="n">
        <v>9.875685649999999</v>
      </c>
      <c r="K13" s="18" t="n">
        <v>466.84191967</v>
      </c>
      <c r="L13" s="20" t="n">
        <v>11.05117062</v>
      </c>
      <c r="M13" s="18" t="s">
        <v>481</v>
      </c>
      <c r="N13" s="20" t="s">
        <v>481</v>
      </c>
      <c r="O13" s="18" t="s">
        <v>481</v>
      </c>
      <c r="P13" s="20" t="s">
        <v>481</v>
      </c>
      <c r="Q13" s="18" t="s">
        <v>481</v>
      </c>
      <c r="R13" s="20" t="s">
        <v>481</v>
      </c>
      <c r="S13" s="18" t="s">
        <v>481</v>
      </c>
      <c r="T13" s="20" t="s">
        <v>481</v>
      </c>
      <c r="U13" s="18" t="n">
        <v>425.41351756</v>
      </c>
      <c r="V13" s="20" t="n">
        <v>12.57750914</v>
      </c>
    </row>
    <row r="14" spans="1:22">
      <c r="A14" s="15" t="s">
        <v>489</v>
      </c>
      <c r="B14" s="17" t="n">
        <v>5587</v>
      </c>
      <c r="C14" s="18">
        <f>(74.0/B14*100)</f>
        <v/>
      </c>
      <c r="D14" s="19" t="n">
        <v>5513</v>
      </c>
      <c r="E14" s="18" t="n">
        <v>523.51498149</v>
      </c>
      <c r="F14" s="20" t="n">
        <v>2.28915493</v>
      </c>
      <c r="G14" s="18" t="n">
        <v>504.78281178</v>
      </c>
      <c r="H14" s="20" t="n">
        <v>5.32020883</v>
      </c>
      <c r="I14" s="18" t="n">
        <v>509.55680631</v>
      </c>
      <c r="J14" s="20" t="n">
        <v>10.77181307</v>
      </c>
      <c r="K14" s="18" t="n">
        <v>465.17563922</v>
      </c>
      <c r="L14" s="20" t="n">
        <v>15.14830197</v>
      </c>
      <c r="M14" s="18" t="s">
        <v>481</v>
      </c>
      <c r="N14" s="20" t="s">
        <v>481</v>
      </c>
      <c r="O14" s="18" t="s">
        <v>481</v>
      </c>
      <c r="P14" s="20" t="s">
        <v>481</v>
      </c>
      <c r="Q14" s="18" t="s">
        <v>481</v>
      </c>
      <c r="R14" s="20" t="s">
        <v>481</v>
      </c>
      <c r="S14" s="18" t="s">
        <v>481</v>
      </c>
      <c r="T14" s="20" t="s">
        <v>481</v>
      </c>
      <c r="U14" s="18" t="n">
        <v>466.25025173</v>
      </c>
      <c r="V14" s="20" t="n">
        <v>12.12432707</v>
      </c>
    </row>
    <row r="15" spans="1:22">
      <c r="A15" s="15" t="s">
        <v>490</v>
      </c>
      <c r="B15" s="17" t="n">
        <v>5882</v>
      </c>
      <c r="C15" s="18">
        <f>(52.0/B15*100)</f>
        <v/>
      </c>
      <c r="D15" s="19" t="n">
        <v>5830</v>
      </c>
      <c r="E15" s="18" t="n">
        <v>529.7479069</v>
      </c>
      <c r="F15" s="20" t="n">
        <v>2.5194443</v>
      </c>
      <c r="G15" s="18" t="n">
        <v>515.83050697</v>
      </c>
      <c r="H15" s="20" t="n">
        <v>7.01776486</v>
      </c>
      <c r="I15" s="18" t="n">
        <v>509.35157996</v>
      </c>
      <c r="J15" s="20" t="n">
        <v>10.26713711</v>
      </c>
      <c r="K15" s="18" t="n">
        <v>461.51186738</v>
      </c>
      <c r="L15" s="20" t="n">
        <v>17.15240988</v>
      </c>
      <c r="M15" s="18" t="s">
        <v>481</v>
      </c>
      <c r="N15" s="20" t="s">
        <v>481</v>
      </c>
      <c r="O15" s="18" t="s">
        <v>481</v>
      </c>
      <c r="P15" s="20" t="s">
        <v>481</v>
      </c>
      <c r="Q15" s="18" t="s">
        <v>481</v>
      </c>
      <c r="R15" s="20" t="s">
        <v>481</v>
      </c>
      <c r="S15" s="18" t="s">
        <v>481</v>
      </c>
      <c r="T15" s="20" t="s">
        <v>481</v>
      </c>
      <c r="U15" s="18" t="n">
        <v>449.43653286</v>
      </c>
      <c r="V15" s="20" t="n">
        <v>15.80831736</v>
      </c>
    </row>
    <row r="16" spans="1:22">
      <c r="A16" s="15" t="s">
        <v>491</v>
      </c>
      <c r="B16" s="17" t="n">
        <v>6108</v>
      </c>
      <c r="C16" s="18">
        <f>(98.0/B16*100)</f>
        <v/>
      </c>
      <c r="D16" s="19" t="n">
        <v>6010</v>
      </c>
      <c r="E16" s="18" t="n">
        <v>504.30871769</v>
      </c>
      <c r="F16" s="20" t="n">
        <v>2.54259073</v>
      </c>
      <c r="G16" s="18" t="n">
        <v>508.18332942</v>
      </c>
      <c r="H16" s="20" t="n">
        <v>4.83667975</v>
      </c>
      <c r="I16" s="18" t="n">
        <v>489.86460173</v>
      </c>
      <c r="J16" s="20" t="n">
        <v>12.06655205</v>
      </c>
      <c r="K16" s="18" t="n">
        <v>444.99180927</v>
      </c>
      <c r="L16" s="20" t="n">
        <v>16.71295822</v>
      </c>
      <c r="M16" s="18" t="s">
        <v>481</v>
      </c>
      <c r="N16" s="20" t="s">
        <v>481</v>
      </c>
      <c r="O16" s="18" t="s">
        <v>481</v>
      </c>
      <c r="P16" s="20" t="s">
        <v>481</v>
      </c>
      <c r="Q16" s="18" t="s">
        <v>481</v>
      </c>
      <c r="R16" s="20" t="s">
        <v>481</v>
      </c>
      <c r="S16" s="18" t="s">
        <v>481</v>
      </c>
      <c r="T16" s="20" t="s">
        <v>481</v>
      </c>
      <c r="U16" s="18" t="n">
        <v>405.85559028</v>
      </c>
      <c r="V16" s="20" t="n">
        <v>11.44428988</v>
      </c>
    </row>
    <row r="17" spans="1:22">
      <c r="A17" s="15" t="s">
        <v>492</v>
      </c>
      <c r="B17" s="17" t="n">
        <v>6504</v>
      </c>
      <c r="C17" s="18">
        <f>(658.0/B17*100)</f>
        <v/>
      </c>
      <c r="D17" s="19" t="n">
        <v>5846</v>
      </c>
      <c r="E17" s="18" t="n">
        <v>509.80952992</v>
      </c>
      <c r="F17" s="20" t="n">
        <v>3.08513855</v>
      </c>
      <c r="G17" s="18" t="n">
        <v>534.49065579</v>
      </c>
      <c r="H17" s="20" t="n">
        <v>4.32060364</v>
      </c>
      <c r="I17" s="18" t="n">
        <v>542.12570397</v>
      </c>
      <c r="J17" s="20" t="n">
        <v>9.03982066</v>
      </c>
      <c r="K17" s="18" t="n">
        <v>528.5847058099999</v>
      </c>
      <c r="L17" s="20" t="n">
        <v>13.30547332</v>
      </c>
      <c r="M17" s="18" t="s">
        <v>481</v>
      </c>
      <c r="N17" s="20" t="s">
        <v>481</v>
      </c>
      <c r="O17" s="18" t="s">
        <v>481</v>
      </c>
      <c r="P17" s="20" t="s">
        <v>481</v>
      </c>
      <c r="Q17" s="18" t="s">
        <v>481</v>
      </c>
      <c r="R17" s="20" t="s">
        <v>481</v>
      </c>
      <c r="S17" s="18" t="s">
        <v>481</v>
      </c>
      <c r="T17" s="20" t="s">
        <v>481</v>
      </c>
      <c r="U17" s="18" t="n">
        <v>450.5020887</v>
      </c>
      <c r="V17" s="20" t="n">
        <v>9.86809302</v>
      </c>
    </row>
    <row r="18" spans="1:22">
      <c r="A18" s="15" t="s">
        <v>493</v>
      </c>
      <c r="B18" s="17" t="n">
        <v>5532</v>
      </c>
      <c r="C18" s="18">
        <f>(28.0/B18*100)</f>
        <v/>
      </c>
      <c r="D18" s="19" t="n">
        <v>5504</v>
      </c>
      <c r="E18" s="18" t="n">
        <v>474.84031453</v>
      </c>
      <c r="F18" s="20" t="n">
        <v>4.23330901</v>
      </c>
      <c r="G18" s="18" t="n">
        <v>459.9804814</v>
      </c>
      <c r="H18" s="20" t="n">
        <v>5.39187331</v>
      </c>
      <c r="I18" s="18" t="n">
        <v>455.42033549</v>
      </c>
      <c r="J18" s="20" t="n">
        <v>6.90752076</v>
      </c>
      <c r="K18" s="18" t="n">
        <v>418.79799619</v>
      </c>
      <c r="L18" s="20" t="n">
        <v>10.25356454</v>
      </c>
      <c r="M18" s="18" t="s">
        <v>481</v>
      </c>
      <c r="N18" s="20" t="s">
        <v>481</v>
      </c>
      <c r="O18" s="18" t="s">
        <v>481</v>
      </c>
      <c r="P18" s="20" t="s">
        <v>481</v>
      </c>
      <c r="Q18" s="18" t="s">
        <v>481</v>
      </c>
      <c r="R18" s="20" t="s">
        <v>481</v>
      </c>
      <c r="S18" s="18" t="s">
        <v>481</v>
      </c>
      <c r="T18" s="20" t="s">
        <v>481</v>
      </c>
      <c r="U18" s="18" t="n">
        <v>393.04763762</v>
      </c>
      <c r="V18" s="20" t="n">
        <v>12.17053091</v>
      </c>
    </row>
    <row r="19" spans="1:22">
      <c r="A19" s="15" t="s">
        <v>494</v>
      </c>
      <c r="B19" s="17" t="n">
        <v>5658</v>
      </c>
      <c r="C19" s="18">
        <f>(61.0/B19*100)</f>
        <v/>
      </c>
      <c r="D19" s="19" t="n">
        <v>5597</v>
      </c>
      <c r="E19" s="18" t="n">
        <v>472.99855815</v>
      </c>
      <c r="F19" s="20" t="n">
        <v>2.63463811</v>
      </c>
      <c r="G19" s="18" t="n">
        <v>474.36091858</v>
      </c>
      <c r="H19" s="20" t="n">
        <v>5.04902106</v>
      </c>
      <c r="I19" s="18" t="n">
        <v>479.53997965</v>
      </c>
      <c r="J19" s="20" t="n">
        <v>12.5637347</v>
      </c>
      <c r="K19" s="18" t="n">
        <v>404.7867537</v>
      </c>
      <c r="L19" s="20" t="n">
        <v>9.39041027</v>
      </c>
      <c r="M19" s="18" t="s">
        <v>481</v>
      </c>
      <c r="N19" s="20" t="s">
        <v>481</v>
      </c>
      <c r="O19" s="18" t="s">
        <v>481</v>
      </c>
      <c r="P19" s="20" t="s">
        <v>481</v>
      </c>
      <c r="Q19" s="18" t="s">
        <v>481</v>
      </c>
      <c r="R19" s="20" t="s">
        <v>481</v>
      </c>
      <c r="S19" s="18" t="s">
        <v>481</v>
      </c>
      <c r="T19" s="20" t="s">
        <v>481</v>
      </c>
      <c r="U19" s="18" t="n">
        <v>389.09268623</v>
      </c>
      <c r="V19" s="20" t="n">
        <v>11.66086822</v>
      </c>
    </row>
    <row r="20" spans="1:22">
      <c r="A20" s="15" t="s">
        <v>495</v>
      </c>
      <c r="B20" s="17" t="n">
        <v>3371</v>
      </c>
      <c r="C20" s="18">
        <f>(75.0/B20*100)</f>
        <v/>
      </c>
      <c r="D20" s="19" t="n">
        <v>3296</v>
      </c>
      <c r="E20" s="18" t="n">
        <v>480.85778905</v>
      </c>
      <c r="F20" s="20" t="n">
        <v>2.08508934</v>
      </c>
      <c r="G20" s="18" t="n">
        <v>492.74482083</v>
      </c>
      <c r="H20" s="20" t="n">
        <v>5.11437146</v>
      </c>
      <c r="I20" s="18" t="n">
        <v>492.97159561</v>
      </c>
      <c r="J20" s="20" t="n">
        <v>12.46671858</v>
      </c>
      <c r="K20" s="18" t="n">
        <v>457.90425572</v>
      </c>
      <c r="L20" s="20" t="n">
        <v>14.76445339</v>
      </c>
      <c r="M20" s="18" t="s">
        <v>481</v>
      </c>
      <c r="N20" s="20" t="s">
        <v>481</v>
      </c>
      <c r="O20" s="18" t="s">
        <v>481</v>
      </c>
      <c r="P20" s="20" t="s">
        <v>481</v>
      </c>
      <c r="Q20" s="18" t="s">
        <v>481</v>
      </c>
      <c r="R20" s="20" t="s">
        <v>481</v>
      </c>
      <c r="S20" s="18" t="s">
        <v>481</v>
      </c>
      <c r="T20" s="20" t="s">
        <v>481</v>
      </c>
      <c r="U20" s="18" t="n">
        <v>441.01268798</v>
      </c>
      <c r="V20" s="20" t="n">
        <v>17.8297124</v>
      </c>
    </row>
    <row r="21" spans="1:22">
      <c r="A21" s="15" t="s">
        <v>496</v>
      </c>
      <c r="B21" s="17" t="n">
        <v>5741</v>
      </c>
      <c r="C21" s="18">
        <f>(44.0/B21*100)</f>
        <v/>
      </c>
      <c r="D21" s="19" t="n">
        <v>5697</v>
      </c>
      <c r="E21" s="18" t="n">
        <v>513.44101555</v>
      </c>
      <c r="F21" s="20" t="n">
        <v>2.54633556</v>
      </c>
      <c r="G21" s="18" t="n">
        <v>533.50124102</v>
      </c>
      <c r="H21" s="20" t="n">
        <v>3.48440382</v>
      </c>
      <c r="I21" s="18" t="n">
        <v>540.48637702</v>
      </c>
      <c r="J21" s="20" t="n">
        <v>5.12711728</v>
      </c>
      <c r="K21" s="18" t="n">
        <v>545.0457794500001</v>
      </c>
      <c r="L21" s="20" t="n">
        <v>8.22628497</v>
      </c>
      <c r="M21" s="18" t="s">
        <v>481</v>
      </c>
      <c r="N21" s="20" t="s">
        <v>481</v>
      </c>
      <c r="O21" s="18" t="s">
        <v>481</v>
      </c>
      <c r="P21" s="20" t="s">
        <v>481</v>
      </c>
      <c r="Q21" s="18" t="s">
        <v>481</v>
      </c>
      <c r="R21" s="20" t="s">
        <v>481</v>
      </c>
      <c r="S21" s="18" t="s">
        <v>481</v>
      </c>
      <c r="T21" s="20" t="s">
        <v>481</v>
      </c>
      <c r="U21" s="18" t="n">
        <v>468.38465559</v>
      </c>
      <c r="V21" s="20" t="n">
        <v>12.38145379</v>
      </c>
    </row>
    <row r="22" spans="1:22">
      <c r="A22" s="15" t="s">
        <v>497</v>
      </c>
      <c r="B22" s="17" t="n">
        <v>6598</v>
      </c>
      <c r="C22" s="18">
        <f>(32.0/B22*100)</f>
        <v/>
      </c>
      <c r="D22" s="19" t="n">
        <v>6566</v>
      </c>
      <c r="E22" s="18" t="n">
        <v>493.25068935</v>
      </c>
      <c r="F22" s="20" t="n">
        <v>4.301524</v>
      </c>
      <c r="G22" s="18" t="n">
        <v>443.78129626</v>
      </c>
      <c r="H22" s="20" t="n">
        <v>7.79787372</v>
      </c>
      <c r="I22" s="18" t="n">
        <v>434.90091745</v>
      </c>
      <c r="J22" s="20" t="n">
        <v>9.34797447</v>
      </c>
      <c r="K22" s="18" t="n">
        <v>409.18642256</v>
      </c>
      <c r="L22" s="20" t="n">
        <v>13.14649732</v>
      </c>
      <c r="M22" s="18" t="s">
        <v>481</v>
      </c>
      <c r="N22" s="20" t="s">
        <v>481</v>
      </c>
      <c r="O22" s="18" t="s">
        <v>481</v>
      </c>
      <c r="P22" s="20" t="s">
        <v>481</v>
      </c>
      <c r="Q22" s="18" t="n">
        <v>481.75555063</v>
      </c>
      <c r="R22" s="20" t="n">
        <v>8.711038220000001</v>
      </c>
      <c r="S22" s="18" t="s">
        <v>481</v>
      </c>
      <c r="T22" s="20" t="s">
        <v>481</v>
      </c>
      <c r="U22" s="18" t="n">
        <v>394.37010708</v>
      </c>
      <c r="V22" s="20" t="n">
        <v>12.84485191</v>
      </c>
    </row>
    <row r="23" spans="1:22">
      <c r="A23" s="15" t="s">
        <v>498</v>
      </c>
      <c r="B23" s="17" t="n">
        <v>11583</v>
      </c>
      <c r="C23" s="18">
        <f>(211.0/B23*100)</f>
        <v/>
      </c>
      <c r="D23" s="19" t="n">
        <v>11372</v>
      </c>
      <c r="E23" s="18" t="n">
        <v>483.05519521</v>
      </c>
      <c r="F23" s="20" t="n">
        <v>2.64161984</v>
      </c>
      <c r="G23" s="18" t="n">
        <v>504.80189181</v>
      </c>
      <c r="H23" s="20" t="n">
        <v>4.2550025</v>
      </c>
      <c r="I23" s="18" t="n">
        <v>491.31673499</v>
      </c>
      <c r="J23" s="20" t="n">
        <v>9.6742461</v>
      </c>
      <c r="K23" s="18" t="n">
        <v>470.34979793</v>
      </c>
      <c r="L23" s="20" t="n">
        <v>12.12678359</v>
      </c>
      <c r="M23" s="18" t="s">
        <v>481</v>
      </c>
      <c r="N23" s="20" t="s">
        <v>481</v>
      </c>
      <c r="O23" s="18" t="s">
        <v>481</v>
      </c>
      <c r="P23" s="20" t="s">
        <v>481</v>
      </c>
      <c r="Q23" s="18" t="s">
        <v>481</v>
      </c>
      <c r="R23" s="20" t="s">
        <v>481</v>
      </c>
      <c r="S23" s="18" t="s">
        <v>481</v>
      </c>
      <c r="T23" s="20" t="s">
        <v>481</v>
      </c>
      <c r="U23" s="18" t="n">
        <v>415.54621733</v>
      </c>
      <c r="V23" s="20" t="n">
        <v>12.92429522</v>
      </c>
    </row>
    <row r="24" spans="1:22">
      <c r="A24" s="15" t="s">
        <v>499</v>
      </c>
      <c r="B24" s="17" t="n">
        <v>6647</v>
      </c>
      <c r="C24" s="18">
        <f>(7.0/B24*100)</f>
        <v/>
      </c>
      <c r="D24" s="19" t="n">
        <v>6640</v>
      </c>
      <c r="E24" s="18" t="n">
        <v>521.62527025</v>
      </c>
      <c r="F24" s="20" t="n">
        <v>3.2141659</v>
      </c>
      <c r="G24" s="18" t="n">
        <v>502.04564265</v>
      </c>
      <c r="H24" s="20" t="n">
        <v>5.07538037</v>
      </c>
      <c r="I24" s="18" t="n">
        <v>484.41477811</v>
      </c>
      <c r="J24" s="20" t="n">
        <v>10.46511667</v>
      </c>
      <c r="K24" s="18" t="n">
        <v>494.12965245</v>
      </c>
      <c r="L24" s="20" t="n">
        <v>11.27343232</v>
      </c>
      <c r="M24" s="18" t="s">
        <v>481</v>
      </c>
      <c r="N24" s="20" t="s">
        <v>481</v>
      </c>
      <c r="O24" s="18" t="s">
        <v>481</v>
      </c>
      <c r="P24" s="20" t="s">
        <v>481</v>
      </c>
      <c r="Q24" s="18" t="s">
        <v>481</v>
      </c>
      <c r="R24" s="20" t="s">
        <v>481</v>
      </c>
      <c r="S24" s="18" t="s">
        <v>481</v>
      </c>
      <c r="T24" s="20" t="s">
        <v>481</v>
      </c>
      <c r="U24" s="18" t="n">
        <v>473.50355619</v>
      </c>
      <c r="V24" s="20" t="n">
        <v>12.53057838</v>
      </c>
    </row>
    <row r="25" spans="1:22">
      <c r="A25" s="15" t="s">
        <v>500</v>
      </c>
      <c r="B25" s="17" t="n">
        <v>5581</v>
      </c>
      <c r="C25" s="18">
        <f>(24.0/B25*100)</f>
        <v/>
      </c>
      <c r="D25" s="19" t="n">
        <v>5557</v>
      </c>
      <c r="E25" s="18" t="n">
        <v>517.95880458</v>
      </c>
      <c r="F25" s="20" t="n">
        <v>3.6553204</v>
      </c>
      <c r="G25" s="18" t="n">
        <v>518.88843382</v>
      </c>
      <c r="H25" s="20" t="n">
        <v>4.523314</v>
      </c>
      <c r="I25" s="18" t="n">
        <v>518.34959035</v>
      </c>
      <c r="J25" s="20" t="n">
        <v>8.24498264</v>
      </c>
      <c r="K25" s="18" t="n">
        <v>516.92311783</v>
      </c>
      <c r="L25" s="20" t="n">
        <v>12.45812807</v>
      </c>
      <c r="M25" s="18" t="s">
        <v>481</v>
      </c>
      <c r="N25" s="20" t="s">
        <v>481</v>
      </c>
      <c r="O25" s="18" t="s">
        <v>481</v>
      </c>
      <c r="P25" s="20" t="s">
        <v>481</v>
      </c>
      <c r="Q25" s="18" t="s">
        <v>481</v>
      </c>
      <c r="R25" s="20" t="s">
        <v>481</v>
      </c>
      <c r="S25" s="18" t="s">
        <v>481</v>
      </c>
      <c r="T25" s="20" t="s">
        <v>481</v>
      </c>
      <c r="U25" s="18" t="n">
        <v>473.8985299</v>
      </c>
      <c r="V25" s="20" t="n">
        <v>17.47239032</v>
      </c>
    </row>
    <row r="26" spans="1:22">
      <c r="A26" s="15" t="s">
        <v>501</v>
      </c>
      <c r="B26" s="17" t="n">
        <v>4869</v>
      </c>
      <c r="C26" s="18">
        <f>(32.0/B26*100)</f>
        <v/>
      </c>
      <c r="D26" s="19" t="n">
        <v>4837</v>
      </c>
      <c r="E26" s="18" t="n">
        <v>488.75535504</v>
      </c>
      <c r="F26" s="20" t="n">
        <v>2.00418102</v>
      </c>
      <c r="G26" s="18" t="n">
        <v>487.73581917</v>
      </c>
      <c r="H26" s="20" t="n">
        <v>4.70759008</v>
      </c>
      <c r="I26" s="18" t="n">
        <v>506.60184409</v>
      </c>
      <c r="J26" s="20" t="n">
        <v>9.825400699999999</v>
      </c>
      <c r="K26" s="18" t="n">
        <v>435.42468919</v>
      </c>
      <c r="L26" s="20" t="n">
        <v>16.21937424</v>
      </c>
      <c r="M26" s="18" t="s">
        <v>481</v>
      </c>
      <c r="N26" s="20" t="s">
        <v>481</v>
      </c>
      <c r="O26" s="18" t="s">
        <v>481</v>
      </c>
      <c r="P26" s="20" t="s">
        <v>481</v>
      </c>
      <c r="Q26" s="18" t="s">
        <v>481</v>
      </c>
      <c r="R26" s="20" t="s">
        <v>481</v>
      </c>
      <c r="S26" s="18" t="s">
        <v>481</v>
      </c>
      <c r="T26" s="20" t="s">
        <v>481</v>
      </c>
      <c r="U26" s="18" t="n">
        <v>474.02038046</v>
      </c>
      <c r="V26" s="20" t="n">
        <v>13.07244323</v>
      </c>
    </row>
    <row r="27" spans="1:22">
      <c r="A27" s="15" t="s">
        <v>502</v>
      </c>
      <c r="B27" s="17" t="n">
        <v>5299</v>
      </c>
      <c r="C27" s="18">
        <f>(17.0/B27*100)</f>
        <v/>
      </c>
      <c r="D27" s="19" t="n">
        <v>5282</v>
      </c>
      <c r="E27" s="18" t="n">
        <v>475.13339767</v>
      </c>
      <c r="F27" s="20" t="n">
        <v>1.8320584</v>
      </c>
      <c r="G27" s="18" t="n">
        <v>497.16806328</v>
      </c>
      <c r="H27" s="20" t="n">
        <v>3.49713069</v>
      </c>
      <c r="I27" s="18" t="n">
        <v>510.48686677</v>
      </c>
      <c r="J27" s="20" t="n">
        <v>6.48191388</v>
      </c>
      <c r="K27" s="18" t="n">
        <v>488.77576524</v>
      </c>
      <c r="L27" s="20" t="n">
        <v>8.85568584</v>
      </c>
      <c r="M27" s="18" t="s">
        <v>481</v>
      </c>
      <c r="N27" s="20" t="s">
        <v>481</v>
      </c>
      <c r="O27" s="18" t="s">
        <v>481</v>
      </c>
      <c r="P27" s="20" t="s">
        <v>481</v>
      </c>
      <c r="Q27" s="18" t="s">
        <v>481</v>
      </c>
      <c r="R27" s="20" t="s">
        <v>481</v>
      </c>
      <c r="S27" s="18" t="s">
        <v>481</v>
      </c>
      <c r="T27" s="20" t="s">
        <v>481</v>
      </c>
      <c r="U27" s="18" t="n">
        <v>407.56720523</v>
      </c>
      <c r="V27" s="20" t="n">
        <v>8.34824214</v>
      </c>
    </row>
    <row r="28" spans="1:22">
      <c r="A28" s="15" t="s">
        <v>503</v>
      </c>
      <c r="B28" s="17" t="n">
        <v>7568</v>
      </c>
      <c r="C28" s="18">
        <f>(51.0/B28*100)</f>
        <v/>
      </c>
      <c r="D28" s="19" t="n">
        <v>7517</v>
      </c>
      <c r="E28" s="18" t="n">
        <v>423.51047334</v>
      </c>
      <c r="F28" s="20" t="n">
        <v>2.60179351</v>
      </c>
      <c r="G28" s="18" t="n">
        <v>439.53372916</v>
      </c>
      <c r="H28" s="20" t="n">
        <v>5.83357187</v>
      </c>
      <c r="I28" s="18" t="n">
        <v>437.98424199</v>
      </c>
      <c r="J28" s="20" t="n">
        <v>12.91281826</v>
      </c>
      <c r="K28" s="18" t="n">
        <v>418.63249397</v>
      </c>
      <c r="L28" s="20" t="n">
        <v>13.82995164</v>
      </c>
      <c r="M28" s="18" t="s">
        <v>481</v>
      </c>
      <c r="N28" s="20" t="s">
        <v>481</v>
      </c>
      <c r="O28" s="18" t="s">
        <v>481</v>
      </c>
      <c r="P28" s="20" t="s">
        <v>481</v>
      </c>
      <c r="Q28" s="18" t="s">
        <v>481</v>
      </c>
      <c r="R28" s="20" t="s">
        <v>481</v>
      </c>
      <c r="S28" s="18" t="s">
        <v>481</v>
      </c>
      <c r="T28" s="20" t="s">
        <v>481</v>
      </c>
      <c r="U28" s="18" t="n">
        <v>366.23348241</v>
      </c>
      <c r="V28" s="20" t="n">
        <v>9.60296361</v>
      </c>
    </row>
    <row r="29" spans="1:22">
      <c r="A29" s="15" t="s">
        <v>504</v>
      </c>
      <c r="B29" s="17" t="n">
        <v>5385</v>
      </c>
      <c r="C29" s="18">
        <f>(30.0/B29*100)</f>
        <v/>
      </c>
      <c r="D29" s="19" t="n">
        <v>5355</v>
      </c>
      <c r="E29" s="18" t="n">
        <v>507.84922998</v>
      </c>
      <c r="F29" s="20" t="n">
        <v>2.67443896</v>
      </c>
      <c r="G29" s="18" t="n">
        <v>499.66596215</v>
      </c>
      <c r="H29" s="20" t="n">
        <v>3.82937709</v>
      </c>
      <c r="I29" s="18" t="n">
        <v>507.0847565</v>
      </c>
      <c r="J29" s="20" t="n">
        <v>7.20756798</v>
      </c>
      <c r="K29" s="18" t="n">
        <v>484.62617374</v>
      </c>
      <c r="L29" s="20" t="n">
        <v>10.04555119</v>
      </c>
      <c r="M29" s="18" t="s">
        <v>481</v>
      </c>
      <c r="N29" s="20" t="s">
        <v>481</v>
      </c>
      <c r="O29" s="18" t="s">
        <v>481</v>
      </c>
      <c r="P29" s="20" t="s">
        <v>481</v>
      </c>
      <c r="Q29" s="18" t="s">
        <v>481</v>
      </c>
      <c r="R29" s="20" t="s">
        <v>481</v>
      </c>
      <c r="S29" s="18" t="s">
        <v>481</v>
      </c>
      <c r="T29" s="20" t="s">
        <v>481</v>
      </c>
      <c r="U29" s="18" t="n">
        <v>422.71122774</v>
      </c>
      <c r="V29" s="20" t="n">
        <v>11.51692289</v>
      </c>
    </row>
    <row r="30" spans="1:22">
      <c r="A30" s="15" t="s">
        <v>505</v>
      </c>
      <c r="B30" s="17" t="n">
        <v>4520</v>
      </c>
      <c r="C30" s="18">
        <f>(97.0/B30*100)</f>
        <v/>
      </c>
      <c r="D30" s="19" t="n">
        <v>4423</v>
      </c>
      <c r="E30" s="18" t="n">
        <v>505.2369238</v>
      </c>
      <c r="F30" s="20" t="n">
        <v>2.57420474</v>
      </c>
      <c r="G30" s="18" t="n">
        <v>531.5013811699999</v>
      </c>
      <c r="H30" s="20" t="n">
        <v>4.57079789</v>
      </c>
      <c r="I30" s="18" t="n">
        <v>536.57065827</v>
      </c>
      <c r="J30" s="20" t="n">
        <v>8.041486859999999</v>
      </c>
      <c r="K30" s="18" t="n">
        <v>503.82553519</v>
      </c>
      <c r="L30" s="20" t="n">
        <v>12.785358</v>
      </c>
      <c r="M30" s="18" t="s">
        <v>481</v>
      </c>
      <c r="N30" s="20" t="s">
        <v>481</v>
      </c>
      <c r="O30" s="18" t="s">
        <v>481</v>
      </c>
      <c r="P30" s="20" t="s">
        <v>481</v>
      </c>
      <c r="Q30" s="18" t="s">
        <v>481</v>
      </c>
      <c r="R30" s="20" t="s">
        <v>481</v>
      </c>
      <c r="S30" s="18" t="s">
        <v>481</v>
      </c>
      <c r="T30" s="20" t="s">
        <v>481</v>
      </c>
      <c r="U30" s="18" t="n">
        <v>439.37542702</v>
      </c>
      <c r="V30" s="20" t="n">
        <v>13.23605596</v>
      </c>
    </row>
    <row r="31" spans="1:22">
      <c r="A31" s="15" t="s">
        <v>506</v>
      </c>
      <c r="B31" s="17" t="n">
        <v>5456</v>
      </c>
      <c r="C31" s="18">
        <f>(125.0/B31*100)</f>
        <v/>
      </c>
      <c r="D31" s="19" t="n">
        <v>5331</v>
      </c>
      <c r="E31" s="18" t="n">
        <v>522.08470745</v>
      </c>
      <c r="F31" s="20" t="n">
        <v>2.46682213</v>
      </c>
      <c r="G31" s="18" t="n">
        <v>498.26167484</v>
      </c>
      <c r="H31" s="20" t="n">
        <v>6.10217522</v>
      </c>
      <c r="I31" s="18" t="n">
        <v>479.70910939</v>
      </c>
      <c r="J31" s="20" t="n">
        <v>9.31224067</v>
      </c>
      <c r="K31" s="18" t="n">
        <v>443.18354404</v>
      </c>
      <c r="L31" s="20" t="n">
        <v>10.91979635</v>
      </c>
      <c r="M31" s="18" t="s">
        <v>481</v>
      </c>
      <c r="N31" s="20" t="s">
        <v>481</v>
      </c>
      <c r="O31" s="18" t="s">
        <v>481</v>
      </c>
      <c r="P31" s="20" t="s">
        <v>481</v>
      </c>
      <c r="Q31" s="18" t="s">
        <v>481</v>
      </c>
      <c r="R31" s="20" t="s">
        <v>481</v>
      </c>
      <c r="S31" s="18" t="s">
        <v>481</v>
      </c>
      <c r="T31" s="20" t="s">
        <v>481</v>
      </c>
      <c r="U31" s="18" t="n">
        <v>469.48221406</v>
      </c>
      <c r="V31" s="20" t="n">
        <v>9.01126328</v>
      </c>
    </row>
    <row r="32" spans="1:22">
      <c r="A32" s="15" t="s">
        <v>507</v>
      </c>
      <c r="B32" s="17" t="n">
        <v>4478</v>
      </c>
      <c r="C32" s="18">
        <f>(5.0/B32*100)</f>
        <v/>
      </c>
      <c r="D32" s="19" t="n">
        <v>4473</v>
      </c>
      <c r="E32" s="18" t="n">
        <v>506.99120057</v>
      </c>
      <c r="F32" s="20" t="n">
        <v>2.50410083</v>
      </c>
      <c r="G32" s="18" t="n">
        <v>507.30502496</v>
      </c>
      <c r="H32" s="20" t="n">
        <v>4.78010934</v>
      </c>
      <c r="I32" s="18" t="n">
        <v>508.2826148</v>
      </c>
      <c r="J32" s="20" t="n">
        <v>10.73649882</v>
      </c>
      <c r="K32" s="18" t="n">
        <v>490.88152235</v>
      </c>
      <c r="L32" s="20" t="n">
        <v>20.77335187</v>
      </c>
      <c r="M32" s="18" t="s">
        <v>481</v>
      </c>
      <c r="N32" s="20" t="s">
        <v>481</v>
      </c>
      <c r="O32" s="18" t="s">
        <v>481</v>
      </c>
      <c r="P32" s="20" t="s">
        <v>481</v>
      </c>
      <c r="Q32" s="18" t="s">
        <v>481</v>
      </c>
      <c r="R32" s="20" t="s">
        <v>481</v>
      </c>
      <c r="S32" s="18" t="s">
        <v>481</v>
      </c>
      <c r="T32" s="20" t="s">
        <v>481</v>
      </c>
      <c r="U32" s="18" t="n">
        <v>444.68228776</v>
      </c>
      <c r="V32" s="20" t="n">
        <v>14.09681368</v>
      </c>
    </row>
    <row r="33" spans="1:22">
      <c r="A33" s="15" t="s">
        <v>508</v>
      </c>
      <c r="B33" s="17" t="n">
        <v>7325</v>
      </c>
      <c r="C33" s="18">
        <f>(74.0/B33*100)</f>
        <v/>
      </c>
      <c r="D33" s="19" t="n">
        <v>7251</v>
      </c>
      <c r="E33" s="18" t="n">
        <v>504.69520257</v>
      </c>
      <c r="F33" s="20" t="n">
        <v>2.74199177</v>
      </c>
      <c r="G33" s="18" t="n">
        <v>476.58546777</v>
      </c>
      <c r="H33" s="20" t="n">
        <v>5.32434227</v>
      </c>
      <c r="I33" s="18" t="n">
        <v>452.93394432</v>
      </c>
      <c r="J33" s="20" t="n">
        <v>8.04347048</v>
      </c>
      <c r="K33" s="18" t="n">
        <v>426.3437962</v>
      </c>
      <c r="L33" s="20" t="n">
        <v>10.19867186</v>
      </c>
      <c r="M33" s="18" t="s">
        <v>481</v>
      </c>
      <c r="N33" s="20" t="s">
        <v>481</v>
      </c>
      <c r="O33" s="18" t="s">
        <v>481</v>
      </c>
      <c r="P33" s="20" t="s">
        <v>481</v>
      </c>
      <c r="Q33" s="18" t="s">
        <v>481</v>
      </c>
      <c r="R33" s="20" t="s">
        <v>481</v>
      </c>
      <c r="S33" s="18" t="s">
        <v>481</v>
      </c>
      <c r="T33" s="20" t="s">
        <v>481</v>
      </c>
      <c r="U33" s="18" t="n">
        <v>451.99789958</v>
      </c>
      <c r="V33" s="20" t="n">
        <v>11.97621347</v>
      </c>
    </row>
    <row r="34" spans="1:22">
      <c r="A34" s="15" t="s">
        <v>509</v>
      </c>
      <c r="B34" s="17" t="n">
        <v>6350</v>
      </c>
      <c r="C34" s="18">
        <f>(65.0/B34*100)</f>
        <v/>
      </c>
      <c r="D34" s="19" t="n">
        <v>6285</v>
      </c>
      <c r="E34" s="18" t="n">
        <v>460.31203284</v>
      </c>
      <c r="F34" s="20" t="n">
        <v>2.56901203</v>
      </c>
      <c r="G34" s="18" t="n">
        <v>457.89781889</v>
      </c>
      <c r="H34" s="20" t="n">
        <v>6.24533625</v>
      </c>
      <c r="I34" s="18" t="n">
        <v>422.90911239</v>
      </c>
      <c r="J34" s="20" t="n">
        <v>13.4568808</v>
      </c>
      <c r="K34" s="18" t="n">
        <v>370.77491908</v>
      </c>
      <c r="L34" s="20" t="n">
        <v>11.7535458</v>
      </c>
      <c r="M34" s="18" t="s">
        <v>481</v>
      </c>
      <c r="N34" s="20" t="s">
        <v>481</v>
      </c>
      <c r="O34" s="18" t="s">
        <v>481</v>
      </c>
      <c r="P34" s="20" t="s">
        <v>481</v>
      </c>
      <c r="Q34" s="18" t="s">
        <v>481</v>
      </c>
      <c r="R34" s="20" t="s">
        <v>481</v>
      </c>
      <c r="S34" s="18" t="s">
        <v>481</v>
      </c>
      <c r="T34" s="20" t="s">
        <v>481</v>
      </c>
      <c r="U34" s="18" t="n">
        <v>344.56318656</v>
      </c>
      <c r="V34" s="20" t="n">
        <v>11.76386186</v>
      </c>
    </row>
    <row r="35" spans="1:22">
      <c r="A35" s="15" t="s">
        <v>510</v>
      </c>
      <c r="B35" s="17" t="n">
        <v>6406</v>
      </c>
      <c r="C35" s="18">
        <f>(36.0/B35*100)</f>
        <v/>
      </c>
      <c r="D35" s="19" t="n">
        <v>6370</v>
      </c>
      <c r="E35" s="18" t="n">
        <v>509.07466204</v>
      </c>
      <c r="F35" s="20" t="n">
        <v>1.61649112</v>
      </c>
      <c r="G35" s="18" t="n">
        <v>494.57251622</v>
      </c>
      <c r="H35" s="20" t="n">
        <v>5.33095032</v>
      </c>
      <c r="I35" s="18" t="n">
        <v>484.19644697</v>
      </c>
      <c r="J35" s="20" t="n">
        <v>15.81406849</v>
      </c>
      <c r="K35" s="18" t="n">
        <v>457.50908413</v>
      </c>
      <c r="L35" s="20" t="n">
        <v>17.3776569</v>
      </c>
      <c r="M35" s="18" t="s">
        <v>481</v>
      </c>
      <c r="N35" s="20" t="s">
        <v>481</v>
      </c>
      <c r="O35" s="18" t="s">
        <v>481</v>
      </c>
      <c r="P35" s="20" t="s">
        <v>481</v>
      </c>
      <c r="Q35" s="18" t="s">
        <v>481</v>
      </c>
      <c r="R35" s="20" t="s">
        <v>481</v>
      </c>
      <c r="S35" s="18" t="s">
        <v>481</v>
      </c>
      <c r="T35" s="20" t="s">
        <v>481</v>
      </c>
      <c r="U35" s="18" t="n">
        <v>459.24846585</v>
      </c>
      <c r="V35" s="20" t="n">
        <v>12.09344106</v>
      </c>
    </row>
    <row r="36" spans="1:22">
      <c r="A36" s="15" t="s">
        <v>511</v>
      </c>
      <c r="B36" s="17" t="n">
        <v>6736</v>
      </c>
      <c r="C36" s="18">
        <f>(26.0/B36*100)</f>
        <v/>
      </c>
      <c r="D36" s="19" t="n">
        <v>6710</v>
      </c>
      <c r="E36" s="18" t="n">
        <v>485.20048266</v>
      </c>
      <c r="F36" s="20" t="n">
        <v>2.4936196</v>
      </c>
      <c r="G36" s="18" t="n">
        <v>517.5592976</v>
      </c>
      <c r="H36" s="20" t="n">
        <v>3.1661416</v>
      </c>
      <c r="I36" s="18" t="n">
        <v>522.3760033900001</v>
      </c>
      <c r="J36" s="20" t="n">
        <v>5.48676413</v>
      </c>
      <c r="K36" s="18" t="n">
        <v>525.71336868</v>
      </c>
      <c r="L36" s="20" t="n">
        <v>9.179774760000001</v>
      </c>
      <c r="M36" s="18" t="s">
        <v>481</v>
      </c>
      <c r="N36" s="20" t="s">
        <v>481</v>
      </c>
      <c r="O36" s="18" t="s">
        <v>481</v>
      </c>
      <c r="P36" s="20" t="s">
        <v>481</v>
      </c>
      <c r="Q36" s="18" t="s">
        <v>481</v>
      </c>
      <c r="R36" s="20" t="s">
        <v>481</v>
      </c>
      <c r="S36" s="18" t="s">
        <v>481</v>
      </c>
      <c r="T36" s="20" t="s">
        <v>481</v>
      </c>
      <c r="U36" s="18" t="n">
        <v>425.21634943</v>
      </c>
      <c r="V36" s="20" t="n">
        <v>12.91598349</v>
      </c>
    </row>
    <row r="37" spans="1:22">
      <c r="A37" s="15" t="s">
        <v>512</v>
      </c>
      <c r="B37" s="17" t="n">
        <v>5458</v>
      </c>
      <c r="C37" s="18">
        <f>(62.0/B37*100)</f>
        <v/>
      </c>
      <c r="D37" s="19" t="n">
        <v>5396</v>
      </c>
      <c r="E37" s="18" t="n">
        <v>512.52655056</v>
      </c>
      <c r="F37" s="20" t="n">
        <v>3.22407622</v>
      </c>
      <c r="G37" s="18" t="n">
        <v>486.37848976</v>
      </c>
      <c r="H37" s="20" t="n">
        <v>5.67308989</v>
      </c>
      <c r="I37" s="18" t="n">
        <v>463.72185619</v>
      </c>
      <c r="J37" s="20" t="n">
        <v>8.31078248</v>
      </c>
      <c r="K37" s="18" t="n">
        <v>446.36098566</v>
      </c>
      <c r="L37" s="20" t="n">
        <v>8.252162029999999</v>
      </c>
      <c r="M37" s="18" t="s">
        <v>481</v>
      </c>
      <c r="N37" s="20" t="s">
        <v>481</v>
      </c>
      <c r="O37" s="18" t="s">
        <v>481</v>
      </c>
      <c r="P37" s="20" t="s">
        <v>481</v>
      </c>
      <c r="Q37" s="18" t="s">
        <v>481</v>
      </c>
      <c r="R37" s="20" t="s">
        <v>481</v>
      </c>
      <c r="S37" s="18" t="s">
        <v>481</v>
      </c>
      <c r="T37" s="20" t="s">
        <v>481</v>
      </c>
      <c r="U37" s="18" t="n">
        <v>429.2377182</v>
      </c>
      <c r="V37" s="20" t="n">
        <v>11.4604105</v>
      </c>
    </row>
    <row r="38" spans="1:22">
      <c r="A38" s="15" t="s">
        <v>513</v>
      </c>
      <c r="B38" s="17" t="n">
        <v>5860</v>
      </c>
      <c r="C38" s="18">
        <f>(16.0/B38*100)</f>
        <v/>
      </c>
      <c r="D38" s="19" t="n">
        <v>5844</v>
      </c>
      <c r="E38" s="18" t="n">
        <v>494.98216563</v>
      </c>
      <c r="F38" s="20" t="n">
        <v>2.95910115</v>
      </c>
      <c r="G38" s="18" t="n">
        <v>500.75559352</v>
      </c>
      <c r="H38" s="20" t="n">
        <v>4.91497367</v>
      </c>
      <c r="I38" s="18" t="n">
        <v>477.89837145</v>
      </c>
      <c r="J38" s="20" t="n">
        <v>9.89444872</v>
      </c>
      <c r="K38" s="18" t="n">
        <v>443.62064452</v>
      </c>
      <c r="L38" s="20" t="n">
        <v>12.75940136</v>
      </c>
      <c r="M38" s="18" t="s">
        <v>481</v>
      </c>
      <c r="N38" s="20" t="s">
        <v>481</v>
      </c>
      <c r="O38" s="18" t="s">
        <v>481</v>
      </c>
      <c r="P38" s="20" t="s">
        <v>481</v>
      </c>
      <c r="Q38" s="18" t="s">
        <v>481</v>
      </c>
      <c r="R38" s="20" t="s">
        <v>481</v>
      </c>
      <c r="S38" s="18" t="s">
        <v>481</v>
      </c>
      <c r="T38" s="20" t="s">
        <v>481</v>
      </c>
      <c r="U38" s="18" t="n">
        <v>428.45366929</v>
      </c>
      <c r="V38" s="20" t="n">
        <v>10.41338601</v>
      </c>
    </row>
    <row r="39" spans="1:22">
      <c r="A39" s="15" t="s">
        <v>514</v>
      </c>
      <c r="B39" s="17" t="n">
        <v>5895</v>
      </c>
      <c r="C39" s="18">
        <f>(30.0/B39*100)</f>
        <v/>
      </c>
      <c r="D39" s="19" t="n">
        <v>5865</v>
      </c>
      <c r="E39" s="18" t="n">
        <v>431.88458899</v>
      </c>
      <c r="F39" s="20" t="n">
        <v>3.93660882</v>
      </c>
      <c r="G39" s="18" t="n">
        <v>412.35334426</v>
      </c>
      <c r="H39" s="20" t="n">
        <v>9.2382388</v>
      </c>
      <c r="I39" s="18" t="n">
        <v>347.35612568</v>
      </c>
      <c r="J39" s="20" t="n">
        <v>18.64052735</v>
      </c>
      <c r="K39" s="18" t="n">
        <v>419.08642797</v>
      </c>
      <c r="L39" s="20" t="n">
        <v>15.4089009</v>
      </c>
      <c r="M39" s="18" t="s">
        <v>481</v>
      </c>
      <c r="N39" s="20" t="s">
        <v>481</v>
      </c>
      <c r="O39" s="18" t="s">
        <v>481</v>
      </c>
      <c r="P39" s="20" t="s">
        <v>481</v>
      </c>
      <c r="Q39" s="18" t="s">
        <v>481</v>
      </c>
      <c r="R39" s="20" t="s">
        <v>481</v>
      </c>
      <c r="S39" s="18" t="s">
        <v>481</v>
      </c>
      <c r="T39" s="20" t="s">
        <v>481</v>
      </c>
      <c r="U39" s="18" t="n">
        <v>361.21916165</v>
      </c>
      <c r="V39" s="20" t="n">
        <v>9.48483963</v>
      </c>
    </row>
    <row r="40" spans="1:22">
      <c r="A40" s="15" t="s">
        <v>515</v>
      </c>
      <c r="B40" s="17" t="n">
        <v>14157</v>
      </c>
      <c r="C40" s="18">
        <f>(266.0/B40*100)</f>
        <v/>
      </c>
      <c r="D40" s="19" t="n">
        <v>13891</v>
      </c>
      <c r="E40" s="18" t="n">
        <v>487.95752227</v>
      </c>
      <c r="F40" s="20" t="n">
        <v>3.0871521</v>
      </c>
      <c r="G40" s="18" t="n">
        <v>507.93175966</v>
      </c>
      <c r="H40" s="20" t="n">
        <v>3.46970206</v>
      </c>
      <c r="I40" s="18" t="n">
        <v>515.0324145</v>
      </c>
      <c r="J40" s="20" t="n">
        <v>5.01795339</v>
      </c>
      <c r="K40" s="18" t="n">
        <v>531.32044579</v>
      </c>
      <c r="L40" s="20" t="n">
        <v>7.22388588</v>
      </c>
      <c r="M40" s="18" t="s">
        <v>481</v>
      </c>
      <c r="N40" s="20" t="s">
        <v>481</v>
      </c>
      <c r="O40" s="18" t="s">
        <v>481</v>
      </c>
      <c r="P40" s="20" t="s">
        <v>481</v>
      </c>
      <c r="Q40" s="18" t="s">
        <v>481</v>
      </c>
      <c r="R40" s="20" t="s">
        <v>481</v>
      </c>
      <c r="S40" s="18" t="s">
        <v>481</v>
      </c>
      <c r="T40" s="20" t="s">
        <v>481</v>
      </c>
      <c r="U40" s="18" t="n">
        <v>422.97681599</v>
      </c>
      <c r="V40" s="20" t="n">
        <v>8.79139962</v>
      </c>
    </row>
    <row r="41" spans="1:22">
      <c r="A41" s="15" t="s">
        <v>516</v>
      </c>
      <c r="B41" s="17" t="n">
        <v>5712</v>
      </c>
      <c r="C41" s="18">
        <f>(40.0/B41*100)</f>
        <v/>
      </c>
      <c r="D41" s="19" t="n">
        <v>5672</v>
      </c>
      <c r="E41" s="18" t="n">
        <v>485.10431276</v>
      </c>
      <c r="F41" s="20" t="n">
        <v>3.41875227</v>
      </c>
      <c r="G41" s="18" t="n">
        <v>523.0259631599999</v>
      </c>
      <c r="H41" s="20" t="n">
        <v>4.30538996</v>
      </c>
      <c r="I41" s="18" t="n">
        <v>519.0672879</v>
      </c>
      <c r="J41" s="20" t="n">
        <v>5.48930896</v>
      </c>
      <c r="K41" s="18" t="n">
        <v>507.11109226</v>
      </c>
      <c r="L41" s="20" t="n">
        <v>7.11983153</v>
      </c>
      <c r="M41" s="18" t="s">
        <v>481</v>
      </c>
      <c r="N41" s="20" t="s">
        <v>481</v>
      </c>
      <c r="O41" s="18" t="s">
        <v>481</v>
      </c>
      <c r="P41" s="20" t="s">
        <v>481</v>
      </c>
      <c r="Q41" s="18" t="s">
        <v>481</v>
      </c>
      <c r="R41" s="20" t="s">
        <v>481</v>
      </c>
      <c r="S41" s="18" t="s">
        <v>481</v>
      </c>
      <c r="T41" s="20" t="s">
        <v>481</v>
      </c>
      <c r="U41" s="18" t="n">
        <v>417.76806644</v>
      </c>
      <c r="V41" s="20" t="n">
        <v>11.65785688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351.89245939</v>
      </c>
      <c r="F45" s="20" t="n">
        <v>3.00181264</v>
      </c>
      <c r="G45" s="18" t="n">
        <v>357.87040352</v>
      </c>
      <c r="H45" s="20" t="n">
        <v>6.70925711</v>
      </c>
      <c r="I45" s="18" t="n">
        <v>322.78368697</v>
      </c>
      <c r="J45" s="20" t="n">
        <v>10.07884913</v>
      </c>
      <c r="K45" s="18" t="n">
        <v>310.34141867</v>
      </c>
      <c r="L45" s="20" t="n">
        <v>19.64166646</v>
      </c>
      <c r="M45" s="18" t="s">
        <v>481</v>
      </c>
      <c r="N45" s="20" t="s">
        <v>481</v>
      </c>
      <c r="O45" s="18" t="s">
        <v>481</v>
      </c>
      <c r="P45" s="20" t="s">
        <v>481</v>
      </c>
      <c r="Q45" s="18" t="n">
        <v>327.99876544</v>
      </c>
      <c r="R45" s="20" t="n">
        <v>19.47602164</v>
      </c>
      <c r="S45" s="18" t="n">
        <v>348.1195213</v>
      </c>
      <c r="T45" s="20" t="n">
        <v>17.72052012</v>
      </c>
      <c r="U45" s="18" t="n">
        <v>335.98213847</v>
      </c>
      <c r="V45" s="20" t="n">
        <v>4.8092657</v>
      </c>
    </row>
    <row r="46" spans="1:22">
      <c r="A46" s="15" t="s">
        <v>521</v>
      </c>
      <c r="B46" s="17" t="n">
        <v>23141</v>
      </c>
      <c r="C46" s="18">
        <f>(1132.0/B46*100)</f>
        <v/>
      </c>
      <c r="D46" s="19" t="n">
        <v>22009</v>
      </c>
      <c r="E46" s="18" t="n">
        <v>413.3168622</v>
      </c>
      <c r="F46" s="20" t="n">
        <v>2.6499619</v>
      </c>
      <c r="G46" s="18" t="n">
        <v>414.23893192</v>
      </c>
      <c r="H46" s="20" t="n">
        <v>6.17249558</v>
      </c>
      <c r="I46" s="18" t="n">
        <v>430.50953989</v>
      </c>
      <c r="J46" s="20" t="n">
        <v>12.72013661</v>
      </c>
      <c r="K46" s="18" t="n">
        <v>415.60880707</v>
      </c>
      <c r="L46" s="20" t="n">
        <v>13.26838133</v>
      </c>
      <c r="M46" s="18" t="s">
        <v>481</v>
      </c>
      <c r="N46" s="20" t="s">
        <v>481</v>
      </c>
      <c r="O46" s="18" t="s">
        <v>481</v>
      </c>
      <c r="P46" s="20" t="s">
        <v>481</v>
      </c>
      <c r="Q46" s="18" t="s">
        <v>481</v>
      </c>
      <c r="R46" s="20" t="s">
        <v>481</v>
      </c>
      <c r="S46" s="18" t="s">
        <v>481</v>
      </c>
      <c r="T46" s="20" t="s">
        <v>481</v>
      </c>
      <c r="U46" s="18" t="n">
        <v>343.99092083</v>
      </c>
      <c r="V46" s="20" t="n">
        <v>4.5421373</v>
      </c>
    </row>
    <row r="47" spans="1:22">
      <c r="A47" s="15" t="s">
        <v>522</v>
      </c>
      <c r="B47" s="17" t="n">
        <v>5928</v>
      </c>
      <c r="C47" s="18">
        <f>(71.0/B47*100)</f>
        <v/>
      </c>
      <c r="D47" s="19" t="n">
        <v>5857</v>
      </c>
      <c r="E47" s="18" t="n">
        <v>442.5518107</v>
      </c>
      <c r="F47" s="20" t="n">
        <v>4.70433746</v>
      </c>
      <c r="G47" s="18" t="n">
        <v>441.75651482</v>
      </c>
      <c r="H47" s="20" t="n">
        <v>6.33144755</v>
      </c>
      <c r="I47" s="18" t="n">
        <v>429.71836942</v>
      </c>
      <c r="J47" s="20" t="n">
        <v>13.04733537</v>
      </c>
      <c r="K47" s="18" t="n">
        <v>385.27847771</v>
      </c>
      <c r="L47" s="20" t="n">
        <v>13.00131266</v>
      </c>
      <c r="M47" s="18" t="s">
        <v>481</v>
      </c>
      <c r="N47" s="20" t="s">
        <v>481</v>
      </c>
      <c r="O47" s="18" t="s">
        <v>481</v>
      </c>
      <c r="P47" s="20" t="s">
        <v>481</v>
      </c>
      <c r="Q47" s="18" t="s">
        <v>481</v>
      </c>
      <c r="R47" s="20" t="s">
        <v>481</v>
      </c>
      <c r="S47" s="18" t="s">
        <v>481</v>
      </c>
      <c r="T47" s="20" t="s">
        <v>481</v>
      </c>
      <c r="U47" s="18" t="n">
        <v>320.13598449</v>
      </c>
      <c r="V47" s="20" t="n">
        <v>8.819721339999999</v>
      </c>
    </row>
    <row r="48" spans="1:22">
      <c r="A48" s="15" t="s">
        <v>523</v>
      </c>
      <c r="B48" s="17" t="n">
        <v>9841</v>
      </c>
      <c r="C48" s="18">
        <f>(7.0/B48*100)</f>
        <v/>
      </c>
      <c r="D48" s="19" t="n">
        <v>9834</v>
      </c>
      <c r="E48" s="18" t="n">
        <v>491.73502629</v>
      </c>
      <c r="F48" s="20" t="n">
        <v>5.3286737</v>
      </c>
      <c r="G48" s="18" t="n">
        <v>509.92029815</v>
      </c>
      <c r="H48" s="20" t="n">
        <v>6.15497583</v>
      </c>
      <c r="I48" s="18" t="n">
        <v>540.94865141</v>
      </c>
      <c r="J48" s="20" t="n">
        <v>12.05525598</v>
      </c>
      <c r="K48" s="18" t="n">
        <v>506.98708905</v>
      </c>
      <c r="L48" s="20" t="n">
        <v>10.0802182</v>
      </c>
      <c r="M48" s="18" t="s">
        <v>481</v>
      </c>
      <c r="N48" s="20" t="s">
        <v>481</v>
      </c>
      <c r="O48" s="18" t="s">
        <v>481</v>
      </c>
      <c r="P48" s="20" t="s">
        <v>481</v>
      </c>
      <c r="Q48" s="18" t="s">
        <v>481</v>
      </c>
      <c r="R48" s="20" t="s">
        <v>481</v>
      </c>
      <c r="S48" s="18" t="s">
        <v>481</v>
      </c>
      <c r="T48" s="20" t="s">
        <v>481</v>
      </c>
      <c r="U48" s="18" t="n">
        <v>418.52359583</v>
      </c>
      <c r="V48" s="20" t="n">
        <v>16.0400456</v>
      </c>
    </row>
    <row r="49" spans="1:22">
      <c r="A49" s="15" t="s">
        <v>524</v>
      </c>
      <c r="B49" s="17" t="n">
        <v>6349</v>
      </c>
      <c r="C49" s="18">
        <f>(56.0/B49*100)</f>
        <v/>
      </c>
      <c r="D49" s="19" t="n">
        <v>6293</v>
      </c>
      <c r="E49" s="18" t="n">
        <v>425.63272261</v>
      </c>
      <c r="F49" s="20" t="n">
        <v>3.2390387</v>
      </c>
      <c r="G49" s="18" t="n">
        <v>426.6842992</v>
      </c>
      <c r="H49" s="20" t="n">
        <v>5.45764308</v>
      </c>
      <c r="I49" s="18" t="n">
        <v>446.66908725</v>
      </c>
      <c r="J49" s="20" t="n">
        <v>10.98554346</v>
      </c>
      <c r="K49" s="18" t="n">
        <v>454.37001548</v>
      </c>
      <c r="L49" s="20" t="n">
        <v>10.84623198</v>
      </c>
      <c r="M49" s="18" t="s">
        <v>481</v>
      </c>
      <c r="N49" s="20" t="s">
        <v>481</v>
      </c>
      <c r="O49" s="18" t="s">
        <v>481</v>
      </c>
      <c r="P49" s="20" t="s">
        <v>481</v>
      </c>
      <c r="Q49" s="18" t="s">
        <v>481</v>
      </c>
      <c r="R49" s="20" t="s">
        <v>481</v>
      </c>
      <c r="S49" s="18" t="n">
        <v>393.9433</v>
      </c>
      <c r="T49" s="20" t="n">
        <v>28.29405504</v>
      </c>
      <c r="U49" s="18" t="n">
        <v>386.73168615</v>
      </c>
      <c r="V49" s="20" t="n">
        <v>8.242864900000001</v>
      </c>
    </row>
    <row r="50" spans="1:22">
      <c r="A50" s="15" t="s">
        <v>525</v>
      </c>
      <c r="B50" s="17" t="n">
        <v>11795</v>
      </c>
      <c r="C50" s="18">
        <f>(218.0/B50*100)</f>
        <v/>
      </c>
      <c r="D50" s="19" t="n">
        <v>11577</v>
      </c>
      <c r="E50" s="18" t="n">
        <v>425.39221482</v>
      </c>
      <c r="F50" s="20" t="n">
        <v>2.95168395</v>
      </c>
      <c r="G50" s="18" t="n">
        <v>436.2439277</v>
      </c>
      <c r="H50" s="20" t="n">
        <v>4.77073982</v>
      </c>
      <c r="I50" s="18" t="n">
        <v>434.47581451</v>
      </c>
      <c r="J50" s="20" t="n">
        <v>8.743708120000001</v>
      </c>
      <c r="K50" s="18" t="n">
        <v>417.73475904</v>
      </c>
      <c r="L50" s="20" t="n">
        <v>6.14362755</v>
      </c>
      <c r="M50" s="18" t="s">
        <v>481</v>
      </c>
      <c r="N50" s="20" t="s">
        <v>481</v>
      </c>
      <c r="O50" s="18" t="s">
        <v>481</v>
      </c>
      <c r="P50" s="20" t="s">
        <v>481</v>
      </c>
      <c r="Q50" s="18" t="s">
        <v>481</v>
      </c>
      <c r="R50" s="20" t="s">
        <v>481</v>
      </c>
      <c r="S50" s="18" t="s">
        <v>481</v>
      </c>
      <c r="T50" s="20" t="s">
        <v>481</v>
      </c>
      <c r="U50" s="18" t="n">
        <v>359.92348173</v>
      </c>
      <c r="V50" s="20" t="n">
        <v>9.145797829999999</v>
      </c>
    </row>
    <row r="51" spans="1:22">
      <c r="A51" s="15" t="s">
        <v>526</v>
      </c>
      <c r="B51" s="17" t="n">
        <v>6866</v>
      </c>
      <c r="C51" s="18">
        <f>(116.0/B51*100)</f>
        <v/>
      </c>
      <c r="D51" s="19" t="n">
        <v>6750</v>
      </c>
      <c r="E51" s="18" t="n">
        <v>425.63603616</v>
      </c>
      <c r="F51" s="20" t="n">
        <v>2.61917877</v>
      </c>
      <c r="G51" s="18" t="n">
        <v>452.51931097</v>
      </c>
      <c r="H51" s="20" t="n">
        <v>5.17991705</v>
      </c>
      <c r="I51" s="18" t="n">
        <v>471.23312849</v>
      </c>
      <c r="J51" s="20" t="n">
        <v>10.92754689</v>
      </c>
      <c r="K51" s="18" t="n">
        <v>432.83281406</v>
      </c>
      <c r="L51" s="20" t="n">
        <v>11.83513099</v>
      </c>
      <c r="M51" s="18" t="s">
        <v>481</v>
      </c>
      <c r="N51" s="20" t="s">
        <v>481</v>
      </c>
      <c r="O51" s="18" t="s">
        <v>481</v>
      </c>
      <c r="P51" s="20" t="s">
        <v>481</v>
      </c>
      <c r="Q51" s="18" t="s">
        <v>481</v>
      </c>
      <c r="R51" s="20" t="s">
        <v>481</v>
      </c>
      <c r="S51" s="18" t="s">
        <v>481</v>
      </c>
      <c r="T51" s="20" t="s">
        <v>481</v>
      </c>
      <c r="U51" s="18" t="n">
        <v>390.93294885</v>
      </c>
      <c r="V51" s="20" t="n">
        <v>5.90143386</v>
      </c>
    </row>
    <row r="52" spans="1:22">
      <c r="A52" s="15" t="s">
        <v>527</v>
      </c>
      <c r="B52" s="17" t="n">
        <v>5809</v>
      </c>
      <c r="C52" s="18">
        <f>(71.0/B52*100)</f>
        <v/>
      </c>
      <c r="D52" s="19" t="n">
        <v>5738</v>
      </c>
      <c r="E52" s="18" t="n">
        <v>490.39776236</v>
      </c>
      <c r="F52" s="20" t="n">
        <v>2.67429002</v>
      </c>
      <c r="G52" s="18" t="n">
        <v>480.04730856</v>
      </c>
      <c r="H52" s="20" t="n">
        <v>6.45863713</v>
      </c>
      <c r="I52" s="18" t="n">
        <v>475.88231936</v>
      </c>
      <c r="J52" s="20" t="n">
        <v>15.82621881</v>
      </c>
      <c r="K52" s="18" t="n">
        <v>454.06914604</v>
      </c>
      <c r="L52" s="20" t="n">
        <v>13.14377771</v>
      </c>
      <c r="M52" s="18" t="s">
        <v>481</v>
      </c>
      <c r="N52" s="20" t="s">
        <v>481</v>
      </c>
      <c r="O52" s="18" t="s">
        <v>481</v>
      </c>
      <c r="P52" s="20" t="s">
        <v>481</v>
      </c>
      <c r="Q52" s="18" t="s">
        <v>481</v>
      </c>
      <c r="R52" s="20" t="s">
        <v>481</v>
      </c>
      <c r="S52" s="18" t="s">
        <v>481</v>
      </c>
      <c r="T52" s="20" t="s">
        <v>481</v>
      </c>
      <c r="U52" s="18" t="n">
        <v>405.80257526</v>
      </c>
      <c r="V52" s="20" t="n">
        <v>9.97910426</v>
      </c>
    </row>
    <row r="53" spans="1:22">
      <c r="A53" s="15" t="s">
        <v>528</v>
      </c>
      <c r="B53" s="17" t="n">
        <v>5571</v>
      </c>
      <c r="C53" s="18">
        <f>(84.0/B53*100)</f>
        <v/>
      </c>
      <c r="D53" s="19" t="n">
        <v>5487</v>
      </c>
      <c r="E53" s="18" t="n">
        <v>449.55910035</v>
      </c>
      <c r="F53" s="20" t="n">
        <v>1.97639406</v>
      </c>
      <c r="G53" s="18" t="n">
        <v>444.28947161</v>
      </c>
      <c r="H53" s="20" t="n">
        <v>4.10657035</v>
      </c>
      <c r="I53" s="18" t="n">
        <v>428.57104981</v>
      </c>
      <c r="J53" s="20" t="n">
        <v>7.124174</v>
      </c>
      <c r="K53" s="18" t="n">
        <v>409.78919054</v>
      </c>
      <c r="L53" s="20" t="n">
        <v>9.460369529999999</v>
      </c>
      <c r="M53" s="18" t="s">
        <v>481</v>
      </c>
      <c r="N53" s="20" t="s">
        <v>481</v>
      </c>
      <c r="O53" s="18" t="s">
        <v>481</v>
      </c>
      <c r="P53" s="20" t="s">
        <v>481</v>
      </c>
      <c r="Q53" s="18" t="s">
        <v>481</v>
      </c>
      <c r="R53" s="20" t="s">
        <v>481</v>
      </c>
      <c r="S53" s="18" t="s">
        <v>481</v>
      </c>
      <c r="T53" s="20" t="s">
        <v>481</v>
      </c>
      <c r="U53" s="18" t="n">
        <v>367.16503642</v>
      </c>
      <c r="V53" s="20" t="n">
        <v>8.202519049999999</v>
      </c>
    </row>
    <row r="54" spans="1:22">
      <c r="A54" s="15" t="s">
        <v>529</v>
      </c>
      <c r="B54" s="17" t="n">
        <v>4740</v>
      </c>
      <c r="C54" s="18">
        <f>(38.0/B54*100)</f>
        <v/>
      </c>
      <c r="D54" s="19" t="n">
        <v>4702</v>
      </c>
      <c r="E54" s="18" t="n">
        <v>361.91711829</v>
      </c>
      <c r="F54" s="20" t="n">
        <v>3.09283128</v>
      </c>
      <c r="G54" s="18" t="n">
        <v>363.24862379</v>
      </c>
      <c r="H54" s="20" t="n">
        <v>6.11937258</v>
      </c>
      <c r="I54" s="18" t="n">
        <v>378.91190862</v>
      </c>
      <c r="J54" s="20" t="n">
        <v>13.28289577</v>
      </c>
      <c r="K54" s="18" t="n">
        <v>374.17242289</v>
      </c>
      <c r="L54" s="20" t="n">
        <v>17.36440872</v>
      </c>
      <c r="M54" s="18" t="s">
        <v>481</v>
      </c>
      <c r="N54" s="20" t="s">
        <v>481</v>
      </c>
      <c r="O54" s="18" t="s">
        <v>481</v>
      </c>
      <c r="P54" s="20" t="s">
        <v>481</v>
      </c>
      <c r="Q54" s="18" t="s">
        <v>481</v>
      </c>
      <c r="R54" s="20" t="s">
        <v>481</v>
      </c>
      <c r="S54" s="18" t="s">
        <v>481</v>
      </c>
      <c r="T54" s="20" t="s">
        <v>481</v>
      </c>
      <c r="U54" s="18" t="n">
        <v>317.01934348</v>
      </c>
      <c r="V54" s="20" t="n">
        <v>4.83364763</v>
      </c>
    </row>
    <row r="55" spans="1:22">
      <c r="A55" s="15" t="s">
        <v>530</v>
      </c>
      <c r="B55" s="17" t="n">
        <v>5316</v>
      </c>
      <c r="C55" s="18">
        <f>(22.0/B55*100)</f>
        <v/>
      </c>
      <c r="D55" s="19" t="n">
        <v>5294</v>
      </c>
      <c r="E55" s="18" t="n">
        <v>404.44297846</v>
      </c>
      <c r="F55" s="20" t="n">
        <v>2.81435764</v>
      </c>
      <c r="G55" s="18" t="n">
        <v>413.95818332</v>
      </c>
      <c r="H55" s="20" t="n">
        <v>7.31986651</v>
      </c>
      <c r="I55" s="18" t="n">
        <v>373.0779805</v>
      </c>
      <c r="J55" s="20" t="n">
        <v>26.49197536</v>
      </c>
      <c r="K55" s="18" t="n">
        <v>357.40360404</v>
      </c>
      <c r="L55" s="20" t="n">
        <v>18.92551699</v>
      </c>
      <c r="M55" s="18" t="s">
        <v>481</v>
      </c>
      <c r="N55" s="20" t="s">
        <v>481</v>
      </c>
      <c r="O55" s="18" t="s">
        <v>481</v>
      </c>
      <c r="P55" s="20" t="s">
        <v>481</v>
      </c>
      <c r="Q55" s="18" t="s">
        <v>481</v>
      </c>
      <c r="R55" s="20" t="s">
        <v>481</v>
      </c>
      <c r="S55" s="18" t="n">
        <v>304.91589404</v>
      </c>
      <c r="T55" s="20" t="n">
        <v>31.81013318</v>
      </c>
      <c r="U55" s="18" t="n">
        <v>328.23650413</v>
      </c>
      <c r="V55" s="20" t="n">
        <v>9.20755391</v>
      </c>
    </row>
    <row r="56" spans="1:22">
      <c r="A56" s="15" t="s">
        <v>531</v>
      </c>
      <c r="B56" s="17" t="n">
        <v>5359</v>
      </c>
      <c r="C56" s="18">
        <f>(76.0/B56*100)</f>
        <v/>
      </c>
      <c r="D56" s="19" t="n">
        <v>5283</v>
      </c>
      <c r="E56" s="18" t="n">
        <v>529.02798272</v>
      </c>
      <c r="F56" s="20" t="n">
        <v>2.72590174</v>
      </c>
      <c r="G56" s="18" t="n">
        <v>515.30960694</v>
      </c>
      <c r="H56" s="20" t="n">
        <v>5.35468742</v>
      </c>
      <c r="I56" s="18" t="n">
        <v>519.19019489</v>
      </c>
      <c r="J56" s="20" t="n">
        <v>8.986409500000001</v>
      </c>
      <c r="K56" s="18" t="n">
        <v>513.89597463</v>
      </c>
      <c r="L56" s="20" t="n">
        <v>10.81313091</v>
      </c>
      <c r="M56" s="18" t="s">
        <v>481</v>
      </c>
      <c r="N56" s="20" t="s">
        <v>481</v>
      </c>
      <c r="O56" s="18" t="s">
        <v>481</v>
      </c>
      <c r="P56" s="20" t="s">
        <v>481</v>
      </c>
      <c r="Q56" s="18" t="s">
        <v>481</v>
      </c>
      <c r="R56" s="20" t="s">
        <v>481</v>
      </c>
      <c r="S56" s="18" t="s">
        <v>481</v>
      </c>
      <c r="T56" s="20" t="s">
        <v>481</v>
      </c>
      <c r="U56" s="18" t="n">
        <v>474.27834675</v>
      </c>
      <c r="V56" s="20" t="n">
        <v>16.6865485</v>
      </c>
    </row>
    <row r="57" spans="1:22">
      <c r="A57" s="15" t="s">
        <v>532</v>
      </c>
      <c r="B57" s="17" t="n">
        <v>6513</v>
      </c>
      <c r="C57" s="18">
        <f>(0.0/B57*100)</f>
        <v/>
      </c>
      <c r="D57" s="19" t="n">
        <v>6513</v>
      </c>
      <c r="E57" s="18" t="n">
        <v>398.18720872</v>
      </c>
      <c r="F57" s="20" t="n">
        <v>2.76954407</v>
      </c>
      <c r="G57" s="18" t="n">
        <v>398.39410189</v>
      </c>
      <c r="H57" s="20" t="n">
        <v>7.83179392</v>
      </c>
      <c r="I57" s="18" t="n">
        <v>413.23542023</v>
      </c>
      <c r="J57" s="20" t="n">
        <v>27.50565184</v>
      </c>
      <c r="K57" s="18" t="n">
        <v>416.73379215</v>
      </c>
      <c r="L57" s="20" t="n">
        <v>16.44385988</v>
      </c>
      <c r="M57" s="18" t="s">
        <v>481</v>
      </c>
      <c r="N57" s="20" t="s">
        <v>481</v>
      </c>
      <c r="O57" s="18" t="s">
        <v>481</v>
      </c>
      <c r="P57" s="20" t="s">
        <v>481</v>
      </c>
      <c r="Q57" s="18" t="s">
        <v>481</v>
      </c>
      <c r="R57" s="20" t="s">
        <v>481</v>
      </c>
      <c r="S57" s="18" t="n">
        <v>310.66103269</v>
      </c>
      <c r="T57" s="20" t="n">
        <v>29.72220188</v>
      </c>
      <c r="U57" s="18" t="n">
        <v>347.62575809</v>
      </c>
      <c r="V57" s="20" t="n">
        <v>11.18805575</v>
      </c>
    </row>
    <row r="58" spans="1:22">
      <c r="A58" s="15" t="s">
        <v>533</v>
      </c>
      <c r="B58" s="17" t="n">
        <v>7267</v>
      </c>
      <c r="C58" s="18">
        <f>(10.0/B58*100)</f>
        <v/>
      </c>
      <c r="D58" s="19" t="n">
        <v>7257</v>
      </c>
      <c r="E58" s="18" t="n">
        <v>414.73334209</v>
      </c>
      <c r="F58" s="20" t="n">
        <v>2.94081348</v>
      </c>
      <c r="G58" s="18" t="n">
        <v>406.25667088</v>
      </c>
      <c r="H58" s="20" t="n">
        <v>4.88289824</v>
      </c>
      <c r="I58" s="18" t="n">
        <v>396.16912833</v>
      </c>
      <c r="J58" s="20" t="n">
        <v>10.06302239</v>
      </c>
      <c r="K58" s="18" t="n">
        <v>377.75329807</v>
      </c>
      <c r="L58" s="20" t="n">
        <v>12.89073296</v>
      </c>
      <c r="M58" s="18" t="s">
        <v>481</v>
      </c>
      <c r="N58" s="20" t="s">
        <v>481</v>
      </c>
      <c r="O58" s="18" t="s">
        <v>481</v>
      </c>
      <c r="P58" s="20" t="s">
        <v>481</v>
      </c>
      <c r="Q58" s="18" t="s">
        <v>481</v>
      </c>
      <c r="R58" s="20" t="s">
        <v>481</v>
      </c>
      <c r="S58" s="18" t="n">
        <v>249.89277149</v>
      </c>
      <c r="T58" s="20" t="n">
        <v>17.99095438</v>
      </c>
      <c r="U58" s="18" t="n">
        <v>317.15208289</v>
      </c>
      <c r="V58" s="20" t="n">
        <v>12.58329821</v>
      </c>
    </row>
    <row r="59" spans="1:22">
      <c r="A59" s="15" t="s">
        <v>534</v>
      </c>
      <c r="B59" s="17" t="n">
        <v>4826</v>
      </c>
      <c r="C59" s="18">
        <f>(26.0/B59*100)</f>
        <v/>
      </c>
      <c r="D59" s="19" t="n">
        <v>4800</v>
      </c>
      <c r="E59" s="18" t="n">
        <v>354.055608</v>
      </c>
      <c r="F59" s="20" t="n">
        <v>1.73663512</v>
      </c>
      <c r="G59" s="18" t="n">
        <v>341.93826797</v>
      </c>
      <c r="H59" s="20" t="n">
        <v>3.62992554</v>
      </c>
      <c r="I59" s="18" t="n">
        <v>342.35267668</v>
      </c>
      <c r="J59" s="20" t="n">
        <v>8.7660404</v>
      </c>
      <c r="K59" s="18" t="n">
        <v>330.71841689</v>
      </c>
      <c r="L59" s="20" t="n">
        <v>9.60071246</v>
      </c>
      <c r="M59" s="18" t="s">
        <v>481</v>
      </c>
      <c r="N59" s="20" t="s">
        <v>481</v>
      </c>
      <c r="O59" s="18" t="s">
        <v>481</v>
      </c>
      <c r="P59" s="20" t="s">
        <v>481</v>
      </c>
      <c r="Q59" s="18" t="s">
        <v>481</v>
      </c>
      <c r="R59" s="20" t="s">
        <v>481</v>
      </c>
      <c r="S59" s="18" t="n">
        <v>295.63932702</v>
      </c>
      <c r="T59" s="20" t="n">
        <v>25.74108564</v>
      </c>
      <c r="U59" s="18" t="n">
        <v>266.70687395</v>
      </c>
      <c r="V59" s="20" t="n">
        <v>9.241957899999999</v>
      </c>
    </row>
    <row r="60" spans="1:22">
      <c r="A60" s="15" t="s">
        <v>535</v>
      </c>
      <c r="B60" s="17" t="n">
        <v>4546</v>
      </c>
      <c r="C60" s="18">
        <f>(15.0/B60*100)</f>
        <v/>
      </c>
      <c r="D60" s="19" t="n">
        <v>4531</v>
      </c>
      <c r="E60" s="18" t="n">
        <v>351.42005708</v>
      </c>
      <c r="F60" s="20" t="n">
        <v>4.16962575</v>
      </c>
      <c r="G60" s="18" t="n">
        <v>347.1223471</v>
      </c>
      <c r="H60" s="20" t="n">
        <v>7.53913937</v>
      </c>
      <c r="I60" s="18" t="n">
        <v>350.24074558</v>
      </c>
      <c r="J60" s="20" t="n">
        <v>13.69172608</v>
      </c>
      <c r="K60" s="18" t="n">
        <v>336.70085307</v>
      </c>
      <c r="L60" s="20" t="n">
        <v>11.32477707</v>
      </c>
      <c r="M60" s="18" t="s">
        <v>481</v>
      </c>
      <c r="N60" s="20" t="s">
        <v>481</v>
      </c>
      <c r="O60" s="18" t="s">
        <v>481</v>
      </c>
      <c r="P60" s="20" t="s">
        <v>481</v>
      </c>
      <c r="Q60" s="18" t="s">
        <v>481</v>
      </c>
      <c r="R60" s="20" t="s">
        <v>481</v>
      </c>
      <c r="S60" s="18" t="n">
        <v>306.58854582</v>
      </c>
      <c r="T60" s="20" t="n">
        <v>53.28547876</v>
      </c>
      <c r="U60" s="18" t="n">
        <v>314.69416227</v>
      </c>
      <c r="V60" s="20" t="n">
        <v>7.53293489</v>
      </c>
    </row>
    <row r="61" spans="1:22">
      <c r="A61" s="15" t="s">
        <v>536</v>
      </c>
      <c r="B61" s="17" t="n">
        <v>6525</v>
      </c>
      <c r="C61" s="18">
        <f>(135.0/B61*100)</f>
        <v/>
      </c>
      <c r="D61" s="19" t="n">
        <v>6390</v>
      </c>
      <c r="E61" s="18" t="n">
        <v>475.97101013</v>
      </c>
      <c r="F61" s="20" t="n">
        <v>2.61159282</v>
      </c>
      <c r="G61" s="18" t="n">
        <v>469.16689596</v>
      </c>
      <c r="H61" s="20" t="n">
        <v>5.88055007</v>
      </c>
      <c r="I61" s="18" t="n">
        <v>445.10839608</v>
      </c>
      <c r="J61" s="20" t="n">
        <v>13.39026536</v>
      </c>
      <c r="K61" s="18" t="n">
        <v>431.66974479</v>
      </c>
      <c r="L61" s="20" t="n">
        <v>14.53208671</v>
      </c>
      <c r="M61" s="18" t="s">
        <v>481</v>
      </c>
      <c r="N61" s="20" t="s">
        <v>481</v>
      </c>
      <c r="O61" s="18" t="s">
        <v>481</v>
      </c>
      <c r="P61" s="20" t="s">
        <v>481</v>
      </c>
      <c r="Q61" s="18" t="s">
        <v>481</v>
      </c>
      <c r="R61" s="20" t="s">
        <v>481</v>
      </c>
      <c r="S61" s="18" t="s">
        <v>481</v>
      </c>
      <c r="T61" s="20" t="s">
        <v>481</v>
      </c>
      <c r="U61" s="18" t="n">
        <v>406.09084791</v>
      </c>
      <c r="V61" s="20" t="n">
        <v>11.38750743</v>
      </c>
    </row>
    <row r="62" spans="1:22">
      <c r="A62" s="15" t="s">
        <v>537</v>
      </c>
      <c r="B62" s="17" t="n">
        <v>4476</v>
      </c>
      <c r="C62" s="18">
        <f>(3.0/B62*100)</f>
        <v/>
      </c>
      <c r="D62" s="19" t="n">
        <v>4473</v>
      </c>
      <c r="E62" s="18" t="n">
        <v>511.20927123</v>
      </c>
      <c r="F62" s="20" t="n">
        <v>1.31904414</v>
      </c>
      <c r="G62" s="18" t="n">
        <v>496.23181358</v>
      </c>
      <c r="H62" s="20" t="n">
        <v>4.77101972</v>
      </c>
      <c r="I62" s="18" t="n">
        <v>501.36801404</v>
      </c>
      <c r="J62" s="20" t="n">
        <v>10.55558657</v>
      </c>
      <c r="K62" s="18" t="n">
        <v>466.73299787</v>
      </c>
      <c r="L62" s="20" t="n">
        <v>10.81241226</v>
      </c>
      <c r="M62" s="18" t="s">
        <v>481</v>
      </c>
      <c r="N62" s="20" t="s">
        <v>481</v>
      </c>
      <c r="O62" s="18" t="s">
        <v>481</v>
      </c>
      <c r="P62" s="20" t="s">
        <v>481</v>
      </c>
      <c r="Q62" s="18" t="s">
        <v>481</v>
      </c>
      <c r="R62" s="20" t="s">
        <v>481</v>
      </c>
      <c r="S62" s="18" t="s">
        <v>481</v>
      </c>
      <c r="T62" s="20" t="s">
        <v>481</v>
      </c>
      <c r="U62" s="18" t="n">
        <v>476.33748107</v>
      </c>
      <c r="V62" s="20" t="n">
        <v>16.24137223</v>
      </c>
    </row>
    <row r="63" spans="1:22">
      <c r="A63" s="15" t="s">
        <v>538</v>
      </c>
      <c r="B63" s="17" t="n">
        <v>5324</v>
      </c>
      <c r="C63" s="18">
        <f>(13.0/B63*100)</f>
        <v/>
      </c>
      <c r="D63" s="19" t="n">
        <v>5311</v>
      </c>
      <c r="E63" s="18" t="n">
        <v>361.11502742</v>
      </c>
      <c r="F63" s="20" t="n">
        <v>1.6742096</v>
      </c>
      <c r="G63" s="18" t="n">
        <v>333.22828317</v>
      </c>
      <c r="H63" s="20" t="n">
        <v>5.40973943</v>
      </c>
      <c r="I63" s="18" t="n">
        <v>290.1518025</v>
      </c>
      <c r="J63" s="20" t="n">
        <v>12.81711328</v>
      </c>
      <c r="K63" s="18" t="n">
        <v>318.05086324</v>
      </c>
      <c r="L63" s="20" t="n">
        <v>14.38870891</v>
      </c>
      <c r="M63" s="18" t="s">
        <v>481</v>
      </c>
      <c r="N63" s="20" t="s">
        <v>481</v>
      </c>
      <c r="O63" s="18" t="s">
        <v>481</v>
      </c>
      <c r="P63" s="20" t="s">
        <v>481</v>
      </c>
      <c r="Q63" s="18" t="n">
        <v>336.3431</v>
      </c>
      <c r="R63" s="20" t="n">
        <v>30.95790049</v>
      </c>
      <c r="S63" s="18" t="n">
        <v>232.77047794</v>
      </c>
      <c r="T63" s="20" t="n">
        <v>64.78088012000001</v>
      </c>
      <c r="U63" s="18" t="n">
        <v>297.12981019</v>
      </c>
      <c r="V63" s="20" t="n">
        <v>5.5931633</v>
      </c>
    </row>
    <row r="64" spans="1:22">
      <c r="A64" s="15" t="s">
        <v>539</v>
      </c>
      <c r="B64" s="17" t="n">
        <v>3634</v>
      </c>
      <c r="C64" s="18">
        <f>(3.0/B64*100)</f>
        <v/>
      </c>
      <c r="D64" s="19" t="n">
        <v>3631</v>
      </c>
      <c r="E64" s="18" t="n">
        <v>449.94963493</v>
      </c>
      <c r="F64" s="20" t="n">
        <v>2.03299849</v>
      </c>
      <c r="G64" s="18" t="n">
        <v>451.94323264</v>
      </c>
      <c r="H64" s="20" t="n">
        <v>5.10312134</v>
      </c>
      <c r="I64" s="18" t="n">
        <v>450.06854865</v>
      </c>
      <c r="J64" s="20" t="n">
        <v>11.72378001</v>
      </c>
      <c r="K64" s="18" t="n">
        <v>389.94425115</v>
      </c>
      <c r="L64" s="20" t="n">
        <v>17.54822875</v>
      </c>
      <c r="M64" s="18" t="s">
        <v>481</v>
      </c>
      <c r="N64" s="20" t="s">
        <v>481</v>
      </c>
      <c r="O64" s="18" t="s">
        <v>481</v>
      </c>
      <c r="P64" s="20" t="s">
        <v>481</v>
      </c>
      <c r="Q64" s="18" t="s">
        <v>481</v>
      </c>
      <c r="R64" s="20" t="s">
        <v>481</v>
      </c>
      <c r="S64" s="18" t="n">
        <v>189.8615</v>
      </c>
      <c r="T64" s="20" t="n">
        <v>48.39760144</v>
      </c>
      <c r="U64" s="18" t="n">
        <v>328.19142481</v>
      </c>
      <c r="V64" s="20" t="n">
        <v>18.28482362</v>
      </c>
    </row>
    <row r="65" spans="1:22">
      <c r="A65" s="15" t="s">
        <v>540</v>
      </c>
      <c r="B65" s="17" t="n">
        <v>5325</v>
      </c>
      <c r="C65" s="18">
        <f>(14.0/B65*100)</f>
        <v/>
      </c>
      <c r="D65" s="19" t="n">
        <v>5311</v>
      </c>
      <c r="E65" s="18" t="n">
        <v>419.59200748</v>
      </c>
      <c r="F65" s="20" t="n">
        <v>2.63776601</v>
      </c>
      <c r="G65" s="18" t="n">
        <v>428.830866</v>
      </c>
      <c r="H65" s="20" t="n">
        <v>5.38363575</v>
      </c>
      <c r="I65" s="18" t="n">
        <v>412.2683407</v>
      </c>
      <c r="J65" s="20" t="n">
        <v>13.11032138</v>
      </c>
      <c r="K65" s="18" t="n">
        <v>343.55202876</v>
      </c>
      <c r="L65" s="20" t="n">
        <v>21.98398245</v>
      </c>
      <c r="M65" s="18" t="s">
        <v>481</v>
      </c>
      <c r="N65" s="20" t="s">
        <v>481</v>
      </c>
      <c r="O65" s="18" t="s">
        <v>481</v>
      </c>
      <c r="P65" s="20" t="s">
        <v>481</v>
      </c>
      <c r="Q65" s="18" t="n">
        <v>323.97652481</v>
      </c>
      <c r="R65" s="20" t="n">
        <v>31.20163138</v>
      </c>
      <c r="S65" s="18" t="n">
        <v>398.38652234</v>
      </c>
      <c r="T65" s="20" t="n">
        <v>30.9558329</v>
      </c>
      <c r="U65" s="18" t="n">
        <v>342.9098077</v>
      </c>
      <c r="V65" s="20" t="n">
        <v>6.89183752</v>
      </c>
    </row>
    <row r="66" spans="1:22">
      <c r="A66" s="15" t="s">
        <v>541</v>
      </c>
      <c r="B66" s="17" t="n">
        <v>5665</v>
      </c>
      <c r="C66" s="18">
        <f>(74.0/B66*100)</f>
        <v/>
      </c>
      <c r="D66" s="19" t="n">
        <v>5591</v>
      </c>
      <c r="E66" s="18" t="n">
        <v>439.46806826</v>
      </c>
      <c r="F66" s="20" t="n">
        <v>1.86642145</v>
      </c>
      <c r="G66" s="18" t="n">
        <v>415.38122215</v>
      </c>
      <c r="H66" s="20" t="n">
        <v>3.35810223</v>
      </c>
      <c r="I66" s="18" t="n">
        <v>397.89695386</v>
      </c>
      <c r="J66" s="20" t="n">
        <v>10.28878126</v>
      </c>
      <c r="K66" s="18" t="n">
        <v>386.45337543</v>
      </c>
      <c r="L66" s="20" t="n">
        <v>8.426227819999999</v>
      </c>
      <c r="M66" s="18" t="s">
        <v>481</v>
      </c>
      <c r="N66" s="20" t="s">
        <v>481</v>
      </c>
      <c r="O66" s="18" t="s">
        <v>481</v>
      </c>
      <c r="P66" s="20" t="s">
        <v>481</v>
      </c>
      <c r="Q66" s="18" t="s">
        <v>481</v>
      </c>
      <c r="R66" s="20" t="s">
        <v>481</v>
      </c>
      <c r="S66" s="18" t="s">
        <v>481</v>
      </c>
      <c r="T66" s="20" t="s">
        <v>481</v>
      </c>
      <c r="U66" s="18" t="n">
        <v>346.87511256</v>
      </c>
      <c r="V66" s="20" t="n">
        <v>6.41045684</v>
      </c>
    </row>
    <row r="67" spans="1:22">
      <c r="A67" s="15" t="s">
        <v>542</v>
      </c>
      <c r="B67" s="17" t="n">
        <v>6971</v>
      </c>
      <c r="C67" s="18">
        <f>(22.0/B67*100)</f>
        <v/>
      </c>
      <c r="D67" s="19" t="n">
        <v>6949</v>
      </c>
      <c r="E67" s="18" t="n">
        <v>398.8754047</v>
      </c>
      <c r="F67" s="20" t="n">
        <v>2.8222555</v>
      </c>
      <c r="G67" s="18" t="n">
        <v>398.99681325</v>
      </c>
      <c r="H67" s="20" t="n">
        <v>6.71111734</v>
      </c>
      <c r="I67" s="18" t="n">
        <v>397.11005078</v>
      </c>
      <c r="J67" s="20" t="n">
        <v>13.21764349</v>
      </c>
      <c r="K67" s="18" t="n">
        <v>416.75978562</v>
      </c>
      <c r="L67" s="20" t="n">
        <v>12.78210784</v>
      </c>
      <c r="M67" s="18" t="s">
        <v>481</v>
      </c>
      <c r="N67" s="20" t="s">
        <v>481</v>
      </c>
      <c r="O67" s="18" t="s">
        <v>481</v>
      </c>
      <c r="P67" s="20" t="s">
        <v>481</v>
      </c>
      <c r="Q67" s="18" t="s">
        <v>481</v>
      </c>
      <c r="R67" s="20" t="s">
        <v>481</v>
      </c>
      <c r="S67" s="18" t="s">
        <v>481</v>
      </c>
      <c r="T67" s="20" t="s">
        <v>481</v>
      </c>
      <c r="U67" s="18" t="n">
        <v>325.93604453</v>
      </c>
      <c r="V67" s="20" t="n">
        <v>11.19225606</v>
      </c>
    </row>
    <row r="68" spans="1:22">
      <c r="A68" s="15" t="s">
        <v>543</v>
      </c>
      <c r="B68" s="17" t="n">
        <v>12083</v>
      </c>
      <c r="C68" s="18">
        <f>(26.0/B68*100)</f>
        <v/>
      </c>
      <c r="D68" s="19" t="n">
        <v>12057</v>
      </c>
      <c r="E68" s="18" t="n">
        <v>419.64168629</v>
      </c>
      <c r="F68" s="20" t="n">
        <v>1.37969805</v>
      </c>
      <c r="G68" s="18" t="n">
        <v>407.92341134</v>
      </c>
      <c r="H68" s="20" t="n">
        <v>2.98844117</v>
      </c>
      <c r="I68" s="18" t="n">
        <v>382.54977437</v>
      </c>
      <c r="J68" s="20" t="n">
        <v>4.14605225</v>
      </c>
      <c r="K68" s="18" t="n">
        <v>336.00288325</v>
      </c>
      <c r="L68" s="20" t="n">
        <v>4.86209384</v>
      </c>
      <c r="M68" s="18" t="s">
        <v>481</v>
      </c>
      <c r="N68" s="20" t="s">
        <v>481</v>
      </c>
      <c r="O68" s="18" t="s">
        <v>481</v>
      </c>
      <c r="P68" s="20" t="s">
        <v>481</v>
      </c>
      <c r="Q68" s="18" t="s">
        <v>481</v>
      </c>
      <c r="R68" s="20" t="s">
        <v>481</v>
      </c>
      <c r="S68" s="18" t="s">
        <v>481</v>
      </c>
      <c r="T68" s="20" t="s">
        <v>481</v>
      </c>
      <c r="U68" s="18" t="n">
        <v>317.19459081</v>
      </c>
      <c r="V68" s="20" t="n">
        <v>5.75251002</v>
      </c>
    </row>
    <row r="69" spans="1:22">
      <c r="A69" s="15" t="s">
        <v>544</v>
      </c>
      <c r="B69" s="17" t="n">
        <v>4876</v>
      </c>
      <c r="C69" s="18">
        <f>(0.0/B69*100)</f>
        <v/>
      </c>
      <c r="D69" s="19" t="n">
        <v>4876</v>
      </c>
      <c r="E69" s="18" t="n">
        <v>436.32810961</v>
      </c>
      <c r="F69" s="20" t="n">
        <v>4.08425011</v>
      </c>
      <c r="G69" s="18" t="n">
        <v>429.85627658</v>
      </c>
      <c r="H69" s="20" t="n">
        <v>6.31580334</v>
      </c>
      <c r="I69" s="18" t="n">
        <v>421.62559459</v>
      </c>
      <c r="J69" s="20" t="n">
        <v>11.88130696</v>
      </c>
      <c r="K69" s="18" t="n">
        <v>419.38468308</v>
      </c>
      <c r="L69" s="20" t="n">
        <v>13.48491656</v>
      </c>
      <c r="M69" s="18" t="s">
        <v>481</v>
      </c>
      <c r="N69" s="20" t="s">
        <v>481</v>
      </c>
      <c r="O69" s="18" t="s">
        <v>481</v>
      </c>
      <c r="P69" s="20" t="s">
        <v>481</v>
      </c>
      <c r="Q69" s="18" t="s">
        <v>481</v>
      </c>
      <c r="R69" s="20" t="s">
        <v>481</v>
      </c>
      <c r="S69" s="18" t="s">
        <v>481</v>
      </c>
      <c r="T69" s="20" t="s">
        <v>481</v>
      </c>
      <c r="U69" s="18" t="n">
        <v>343.91012416</v>
      </c>
      <c r="V69" s="20" t="n">
        <v>20.0088071</v>
      </c>
    </row>
    <row r="70" spans="1:22">
      <c r="A70" s="15" t="s">
        <v>545</v>
      </c>
      <c r="B70" s="17" t="n">
        <v>6036</v>
      </c>
      <c r="C70" s="18">
        <f>(223.0/B70*100)</f>
        <v/>
      </c>
      <c r="D70" s="19" t="n">
        <v>5813</v>
      </c>
      <c r="E70" s="18" t="n">
        <v>493.78323509</v>
      </c>
      <c r="F70" s="20" t="n">
        <v>3.15146312</v>
      </c>
      <c r="G70" s="18" t="n">
        <v>507.20652868</v>
      </c>
      <c r="H70" s="20" t="n">
        <v>4.28839395</v>
      </c>
      <c r="I70" s="18" t="n">
        <v>528.00394672</v>
      </c>
      <c r="J70" s="20" t="n">
        <v>7.98118443</v>
      </c>
      <c r="K70" s="18" t="n">
        <v>496.82737187</v>
      </c>
      <c r="L70" s="20" t="n">
        <v>13.56204653</v>
      </c>
      <c r="M70" s="18" t="s">
        <v>481</v>
      </c>
      <c r="N70" s="20" t="s">
        <v>481</v>
      </c>
      <c r="O70" s="18" t="s">
        <v>481</v>
      </c>
      <c r="P70" s="20" t="s">
        <v>481</v>
      </c>
      <c r="Q70" s="18" t="s">
        <v>481</v>
      </c>
      <c r="R70" s="20" t="s">
        <v>481</v>
      </c>
      <c r="S70" s="18" t="s">
        <v>481</v>
      </c>
      <c r="T70" s="20" t="s">
        <v>481</v>
      </c>
      <c r="U70" s="18" t="n">
        <v>422.18918929</v>
      </c>
      <c r="V70" s="20" t="n">
        <v>10.34725033</v>
      </c>
    </row>
    <row r="71" spans="1:22">
      <c r="A71" s="15" t="s">
        <v>546</v>
      </c>
      <c r="B71" s="17" t="n">
        <v>6115</v>
      </c>
      <c r="C71" s="18">
        <f>(17.0/B71*100)</f>
        <v/>
      </c>
      <c r="D71" s="19" t="n">
        <v>6098</v>
      </c>
      <c r="E71" s="18" t="n">
        <v>532.16078985</v>
      </c>
      <c r="F71" s="20" t="n">
        <v>1.70480816</v>
      </c>
      <c r="G71" s="18" t="n">
        <v>559.79362622</v>
      </c>
      <c r="H71" s="20" t="n">
        <v>5.30815588</v>
      </c>
      <c r="I71" s="18" t="n">
        <v>547.88473463</v>
      </c>
      <c r="J71" s="20" t="n">
        <v>11.7715755</v>
      </c>
      <c r="K71" s="18" t="n">
        <v>545.98171568</v>
      </c>
      <c r="L71" s="20" t="n">
        <v>13.73883376</v>
      </c>
      <c r="M71" s="18" t="s">
        <v>481</v>
      </c>
      <c r="N71" s="20" t="s">
        <v>481</v>
      </c>
      <c r="O71" s="18" t="s">
        <v>481</v>
      </c>
      <c r="P71" s="20" t="s">
        <v>481</v>
      </c>
      <c r="Q71" s="18" t="s">
        <v>481</v>
      </c>
      <c r="R71" s="20" t="s">
        <v>481</v>
      </c>
      <c r="S71" s="18" t="s">
        <v>481</v>
      </c>
      <c r="T71" s="20" t="s">
        <v>481</v>
      </c>
      <c r="U71" s="18" t="n">
        <v>467.18015271</v>
      </c>
      <c r="V71" s="20" t="n">
        <v>16.32307009</v>
      </c>
    </row>
    <row r="72" spans="1:22">
      <c r="A72" s="15" t="s">
        <v>547</v>
      </c>
      <c r="B72" s="17" t="n">
        <v>7708</v>
      </c>
      <c r="C72" s="18">
        <f>(5.0/B72*100)</f>
        <v/>
      </c>
      <c r="D72" s="19" t="n">
        <v>7703</v>
      </c>
      <c r="E72" s="18" t="n">
        <v>496.51179978</v>
      </c>
      <c r="F72" s="20" t="n">
        <v>2.5804701</v>
      </c>
      <c r="G72" s="18" t="n">
        <v>505.9569723</v>
      </c>
      <c r="H72" s="20" t="n">
        <v>4.3246567</v>
      </c>
      <c r="I72" s="18" t="n">
        <v>498.82848111</v>
      </c>
      <c r="J72" s="20" t="n">
        <v>9.242263729999999</v>
      </c>
      <c r="K72" s="18" t="n">
        <v>497.56259431</v>
      </c>
      <c r="L72" s="20" t="n">
        <v>9.425504549999999</v>
      </c>
      <c r="M72" s="18" t="s">
        <v>481</v>
      </c>
      <c r="N72" s="20" t="s">
        <v>481</v>
      </c>
      <c r="O72" s="18" t="s">
        <v>481</v>
      </c>
      <c r="P72" s="20" t="s">
        <v>481</v>
      </c>
      <c r="Q72" s="18" t="s">
        <v>481</v>
      </c>
      <c r="R72" s="20" t="s">
        <v>481</v>
      </c>
      <c r="S72" s="18" t="s">
        <v>481</v>
      </c>
      <c r="T72" s="20" t="s">
        <v>481</v>
      </c>
      <c r="U72" s="18" t="n">
        <v>453.52910155</v>
      </c>
      <c r="V72" s="20" t="n">
        <v>16.18445267</v>
      </c>
    </row>
    <row r="73" spans="1:22">
      <c r="A73" s="15" t="s">
        <v>548</v>
      </c>
      <c r="B73" s="17" t="n">
        <v>8249</v>
      </c>
      <c r="C73" s="18">
        <f>(144.0/B73*100)</f>
        <v/>
      </c>
      <c r="D73" s="19" t="n">
        <v>8105</v>
      </c>
      <c r="E73" s="18" t="n">
        <v>412.34960121</v>
      </c>
      <c r="F73" s="20" t="n">
        <v>3.29967784</v>
      </c>
      <c r="G73" s="18" t="n">
        <v>389.67851805</v>
      </c>
      <c r="H73" s="20" t="n">
        <v>5.1647758</v>
      </c>
      <c r="I73" s="18" t="n">
        <v>410.26617541</v>
      </c>
      <c r="J73" s="20" t="n">
        <v>12.35477944</v>
      </c>
      <c r="K73" s="18" t="n">
        <v>410.09316655</v>
      </c>
      <c r="L73" s="20" t="n">
        <v>11.88287092</v>
      </c>
      <c r="M73" s="18" t="s">
        <v>481</v>
      </c>
      <c r="N73" s="20" t="s">
        <v>481</v>
      </c>
      <c r="O73" s="18" t="s">
        <v>481</v>
      </c>
      <c r="P73" s="20" t="s">
        <v>481</v>
      </c>
      <c r="Q73" s="18" t="s">
        <v>481</v>
      </c>
      <c r="R73" s="20" t="s">
        <v>481</v>
      </c>
      <c r="S73" s="18" t="s">
        <v>481</v>
      </c>
      <c r="T73" s="20" t="s">
        <v>481</v>
      </c>
      <c r="U73" s="18" t="n">
        <v>374.64750782</v>
      </c>
      <c r="V73" s="20" t="n">
        <v>12.67736345</v>
      </c>
    </row>
    <row r="74" spans="1:22">
      <c r="A74" s="15" t="s">
        <v>549</v>
      </c>
      <c r="B74" s="17" t="n">
        <v>4692</v>
      </c>
      <c r="C74" s="18">
        <f>(82.0/B74*100)</f>
        <v/>
      </c>
      <c r="D74" s="19" t="n">
        <v>4610</v>
      </c>
      <c r="E74" s="18" t="n">
        <v>429.77807334</v>
      </c>
      <c r="F74" s="20" t="n">
        <v>1.96052433</v>
      </c>
      <c r="G74" s="18" t="n">
        <v>441.61693174</v>
      </c>
      <c r="H74" s="20" t="n">
        <v>4.39364338</v>
      </c>
      <c r="I74" s="18" t="n">
        <v>433.28649558</v>
      </c>
      <c r="J74" s="20" t="n">
        <v>8.00145876</v>
      </c>
      <c r="K74" s="18" t="n">
        <v>406.17227399</v>
      </c>
      <c r="L74" s="20" t="n">
        <v>7.545992</v>
      </c>
      <c r="M74" s="18" t="s">
        <v>481</v>
      </c>
      <c r="N74" s="20" t="s">
        <v>481</v>
      </c>
      <c r="O74" s="18" t="s">
        <v>481</v>
      </c>
      <c r="P74" s="20" t="s">
        <v>481</v>
      </c>
      <c r="Q74" s="18" t="s">
        <v>481</v>
      </c>
      <c r="R74" s="20" t="s">
        <v>481</v>
      </c>
      <c r="S74" s="18" t="n">
        <v>268.68633561</v>
      </c>
      <c r="T74" s="20" t="n">
        <v>49.82297177</v>
      </c>
      <c r="U74" s="18" t="n">
        <v>354.18202414</v>
      </c>
      <c r="V74" s="20" t="n">
        <v>9.42015196</v>
      </c>
    </row>
    <row r="75" spans="1:22">
      <c r="A75" s="15" t="s">
        <v>550</v>
      </c>
      <c r="B75" s="17" t="n">
        <v>5375</v>
      </c>
      <c r="C75" s="18">
        <f>(198.0/B75*100)</f>
        <v/>
      </c>
      <c r="D75" s="19" t="n">
        <v>5177</v>
      </c>
      <c r="E75" s="18" t="n">
        <v>366.80200155</v>
      </c>
      <c r="F75" s="20" t="n">
        <v>3.02136613</v>
      </c>
      <c r="G75" s="18" t="n">
        <v>357.23256675</v>
      </c>
      <c r="H75" s="20" t="n">
        <v>4.77298434</v>
      </c>
      <c r="I75" s="18" t="n">
        <v>344.45201897</v>
      </c>
      <c r="J75" s="20" t="n">
        <v>10.16242714</v>
      </c>
      <c r="K75" s="18" t="n">
        <v>336.01393518</v>
      </c>
      <c r="L75" s="20" t="n">
        <v>12.60568302</v>
      </c>
      <c r="M75" s="18" t="s">
        <v>481</v>
      </c>
      <c r="N75" s="20" t="s">
        <v>481</v>
      </c>
      <c r="O75" s="18" t="s">
        <v>481</v>
      </c>
      <c r="P75" s="20" t="s">
        <v>481</v>
      </c>
      <c r="Q75" s="18" t="s">
        <v>481</v>
      </c>
      <c r="R75" s="20" t="s">
        <v>481</v>
      </c>
      <c r="S75" s="18" t="s">
        <v>481</v>
      </c>
      <c r="T75" s="20" t="s">
        <v>481</v>
      </c>
      <c r="U75" s="18" t="n">
        <v>324.89473647</v>
      </c>
      <c r="V75" s="20" t="n">
        <v>5.03324354</v>
      </c>
    </row>
    <row r="76" spans="1:22">
      <c r="A76" s="15" t="s">
        <v>551</v>
      </c>
      <c r="B76" s="17" t="n">
        <v>14167</v>
      </c>
      <c r="C76" s="18">
        <f>(228.0/B76*100)</f>
        <v/>
      </c>
      <c r="D76" s="19" t="n">
        <v>13939</v>
      </c>
      <c r="E76" s="18" t="n">
        <v>444.25158888</v>
      </c>
      <c r="F76" s="20" t="n">
        <v>2.84743206</v>
      </c>
      <c r="G76" s="18" t="n">
        <v>435.83491557</v>
      </c>
      <c r="H76" s="20" t="n">
        <v>4.15020882</v>
      </c>
      <c r="I76" s="18" t="n">
        <v>416.3980583</v>
      </c>
      <c r="J76" s="20" t="n">
        <v>6.11009247</v>
      </c>
      <c r="K76" s="18" t="n">
        <v>384.13934878</v>
      </c>
      <c r="L76" s="20" t="n">
        <v>5.29874867</v>
      </c>
      <c r="M76" s="18" t="s">
        <v>481</v>
      </c>
      <c r="N76" s="20" t="s">
        <v>481</v>
      </c>
      <c r="O76" s="18" t="s">
        <v>481</v>
      </c>
      <c r="P76" s="20" t="s">
        <v>481</v>
      </c>
      <c r="Q76" s="18" t="s">
        <v>481</v>
      </c>
      <c r="R76" s="20" t="s">
        <v>481</v>
      </c>
      <c r="S76" s="18" t="s">
        <v>481</v>
      </c>
      <c r="T76" s="20" t="s">
        <v>481</v>
      </c>
      <c r="U76" s="18" t="n">
        <v>368.27734842</v>
      </c>
      <c r="V76" s="20" t="n">
        <v>9.260547770000001</v>
      </c>
    </row>
    <row r="77" spans="1:22">
      <c r="A77" s="15" t="s">
        <v>552</v>
      </c>
      <c r="B77" s="17" t="n">
        <v>6062</v>
      </c>
      <c r="C77" s="18">
        <f>(82.0/B77*100)</f>
        <v/>
      </c>
      <c r="D77" s="19" t="n">
        <v>5980</v>
      </c>
      <c r="E77" s="18" t="n">
        <v>441.59957227</v>
      </c>
      <c r="F77" s="20" t="n">
        <v>2.40564778</v>
      </c>
      <c r="G77" s="18" t="n">
        <v>463.21612896</v>
      </c>
      <c r="H77" s="20" t="n">
        <v>7.00978979</v>
      </c>
      <c r="I77" s="18" t="n">
        <v>441.01030538</v>
      </c>
      <c r="J77" s="20" t="n">
        <v>15.72487535</v>
      </c>
      <c r="K77" s="18" t="n">
        <v>409.84584158</v>
      </c>
      <c r="L77" s="20" t="n">
        <v>13.61548279</v>
      </c>
      <c r="M77" s="18" t="s">
        <v>481</v>
      </c>
      <c r="N77" s="20" t="s">
        <v>481</v>
      </c>
      <c r="O77" s="18" t="s">
        <v>481</v>
      </c>
      <c r="P77" s="20" t="s">
        <v>481</v>
      </c>
      <c r="Q77" s="18" t="s">
        <v>481</v>
      </c>
      <c r="R77" s="20" t="s">
        <v>481</v>
      </c>
      <c r="S77" s="18" t="s">
        <v>481</v>
      </c>
      <c r="T77" s="20" t="s">
        <v>481</v>
      </c>
      <c r="U77" s="18" t="n">
        <v>352.07851065</v>
      </c>
      <c r="V77" s="20" t="n">
        <v>4.78600718</v>
      </c>
    </row>
    <row r="78" spans="1:22">
      <c r="A78" s="15" t="s">
        <v>553</v>
      </c>
      <c r="B78" s="17" t="n">
        <v>5826</v>
      </c>
      <c r="C78" s="18">
        <f>(0.0/B78*100)</f>
        <v/>
      </c>
      <c r="D78" s="19" t="n">
        <v>5826</v>
      </c>
      <c r="E78" s="18" t="n">
        <v>487.52213569</v>
      </c>
      <c r="F78" s="20" t="n">
        <v>3.56082936</v>
      </c>
      <c r="G78" s="18" t="n">
        <v>499.44030544</v>
      </c>
      <c r="H78" s="20" t="n">
        <v>12.683631</v>
      </c>
      <c r="I78" s="18" t="n">
        <v>466.17527126</v>
      </c>
      <c r="J78" s="20" t="n">
        <v>24.56498057</v>
      </c>
      <c r="K78" s="18" t="n">
        <v>535.68996077</v>
      </c>
      <c r="L78" s="20" t="n">
        <v>25.93513028</v>
      </c>
      <c r="M78" s="18" t="s">
        <v>481</v>
      </c>
      <c r="N78" s="20" t="s">
        <v>481</v>
      </c>
      <c r="O78" s="18" t="s">
        <v>481</v>
      </c>
      <c r="P78" s="20" t="s">
        <v>481</v>
      </c>
      <c r="Q78" s="18" t="n">
        <v>368.3511</v>
      </c>
      <c r="R78" s="20" t="n">
        <v>48.63309422</v>
      </c>
      <c r="S78" s="18" t="n">
        <v>289.55956834</v>
      </c>
      <c r="T78" s="20" t="n">
        <v>40.91684502</v>
      </c>
      <c r="U78" s="18" t="n">
        <v>412.39236284</v>
      </c>
      <c r="V78" s="20" t="n">
        <v>14.04746464</v>
      </c>
    </row>
    <row customHeight="1" ht="25" r="79" spans="1:22">
      <c r="A79" s="15" t="s">
        <v>554</v>
      </c>
      <c r="B79" s="17" t="n">
        <v>1657</v>
      </c>
      <c r="C79" s="18">
        <f>(41.0/B79*100)</f>
        <v/>
      </c>
      <c r="D79" s="19" t="n">
        <v>1616</v>
      </c>
      <c r="E79" s="18" t="n">
        <v>474.05263248</v>
      </c>
      <c r="F79" s="20" t="n">
        <v>7.49318591</v>
      </c>
      <c r="G79" s="18" t="n">
        <v>489.94524517</v>
      </c>
      <c r="H79" s="20" t="n">
        <v>10.96492906</v>
      </c>
      <c r="I79" s="18" t="n">
        <v>509.9574987</v>
      </c>
      <c r="J79" s="20" t="n">
        <v>18.62396289</v>
      </c>
      <c r="K79" s="18" t="n">
        <v>481.01079489</v>
      </c>
      <c r="L79" s="20" t="n">
        <v>19.65501046</v>
      </c>
      <c r="M79" s="18" t="s">
        <v>481</v>
      </c>
      <c r="N79" s="20" t="s">
        <v>481</v>
      </c>
      <c r="O79" s="18" t="s">
        <v>481</v>
      </c>
      <c r="P79" s="20" t="s">
        <v>481</v>
      </c>
      <c r="Q79" s="18" t="s">
        <v>481</v>
      </c>
      <c r="R79" s="20" t="s">
        <v>481</v>
      </c>
      <c r="S79" s="18" t="s">
        <v>481</v>
      </c>
      <c r="T79" s="20" t="s">
        <v>481</v>
      </c>
      <c r="U79" s="18" t="n">
        <v>443.34944345</v>
      </c>
      <c r="V79" s="20" t="n">
        <v>15.56952414</v>
      </c>
    </row>
    <row r="80" spans="1:22">
      <c r="A80" s="15" t="s">
        <v>555</v>
      </c>
      <c r="B80" s="17" t="n">
        <v>7841</v>
      </c>
      <c r="C80" s="18">
        <f>(0.0/B80*100)</f>
        <v/>
      </c>
      <c r="D80" s="19" t="n">
        <v>7841</v>
      </c>
      <c r="E80" s="18" t="n">
        <v>426.97001983</v>
      </c>
      <c r="F80" s="20" t="n">
        <v>3.7147042</v>
      </c>
      <c r="G80" s="18" t="n">
        <v>428.47407416</v>
      </c>
      <c r="H80" s="20" t="n">
        <v>5.12406217</v>
      </c>
      <c r="I80" s="18" t="n">
        <v>425.97384532</v>
      </c>
      <c r="J80" s="20" t="n">
        <v>8.468046660000001</v>
      </c>
      <c r="K80" s="18" t="n">
        <v>441.22755529</v>
      </c>
      <c r="L80" s="20" t="n">
        <v>13.74791775</v>
      </c>
      <c r="M80" s="18" t="s">
        <v>481</v>
      </c>
      <c r="N80" s="20" t="s">
        <v>481</v>
      </c>
      <c r="O80" s="18" t="s">
        <v>481</v>
      </c>
      <c r="P80" s="20" t="s">
        <v>481</v>
      </c>
      <c r="Q80" s="18" t="s">
        <v>481</v>
      </c>
      <c r="R80" s="20" t="s">
        <v>481</v>
      </c>
      <c r="S80" s="18" t="s">
        <v>481</v>
      </c>
      <c r="T80" s="20" t="s">
        <v>481</v>
      </c>
      <c r="U80" s="18" t="n">
        <v>372.79542459</v>
      </c>
      <c r="V80" s="20" t="n">
        <v>21.47154358</v>
      </c>
    </row>
    <row r="81" spans="1:22">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s">
        <v>481</v>
      </c>
      <c r="N81" s="20" t="s">
        <v>481</v>
      </c>
      <c r="O81" s="18" t="s">
        <v>481</v>
      </c>
      <c r="P81" s="20" t="s">
        <v>481</v>
      </c>
      <c r="Q81" s="18" t="n">
        <v>430.57819649</v>
      </c>
      <c r="R81" s="20" t="n">
        <v>3.47584594</v>
      </c>
      <c r="S81" s="18" t="s">
        <v>481</v>
      </c>
      <c r="T81" s="20" t="s">
        <v>481</v>
      </c>
      <c r="U81" s="18" t="s">
        <v>481</v>
      </c>
      <c r="V81" s="20" t="s">
        <v>481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632</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473.92888016</v>
      </c>
      <c r="F7" s="20" t="n">
        <v>2.76744135</v>
      </c>
      <c r="G7" s="18" t="n">
        <v>495.19264847</v>
      </c>
      <c r="H7" s="20" t="n">
        <v>2.74973928</v>
      </c>
      <c r="I7" s="18" t="n">
        <v>512.4022644</v>
      </c>
      <c r="J7" s="20" t="n">
        <v>3.23049588</v>
      </c>
      <c r="K7" s="18" t="n">
        <v>526.51357682</v>
      </c>
      <c r="L7" s="20" t="n">
        <v>2.28494001</v>
      </c>
      <c r="M7" s="18" t="s">
        <v>481</v>
      </c>
      <c r="N7" s="20" t="s">
        <v>481</v>
      </c>
      <c r="O7" s="18" t="s">
        <v>481</v>
      </c>
      <c r="P7" s="20" t="s">
        <v>481</v>
      </c>
      <c r="Q7" s="18" t="s">
        <v>481</v>
      </c>
      <c r="R7" s="20" t="s">
        <v>481</v>
      </c>
      <c r="S7" s="18" t="s">
        <v>481</v>
      </c>
      <c r="T7" s="20" t="s">
        <v>481</v>
      </c>
      <c r="U7" s="18" t="n">
        <v>391.72494016</v>
      </c>
      <c r="V7" s="20" t="n">
        <v>11.85523592</v>
      </c>
    </row>
    <row r="8" spans="1:22">
      <c r="A8" s="15" t="s">
        <v>483</v>
      </c>
      <c r="B8" s="17" t="n">
        <v>7007</v>
      </c>
      <c r="C8" s="18">
        <f>(20.0/B8*100)</f>
        <v/>
      </c>
      <c r="D8" s="19" t="n">
        <v>6987</v>
      </c>
      <c r="E8" s="18" t="n">
        <v>442.63982651</v>
      </c>
      <c r="F8" s="20" t="n">
        <v>4.35488777</v>
      </c>
      <c r="G8" s="18" t="n">
        <v>471.80431265</v>
      </c>
      <c r="H8" s="20" t="n">
        <v>3.94642992</v>
      </c>
      <c r="I8" s="18" t="n">
        <v>500.45437379</v>
      </c>
      <c r="J8" s="20" t="n">
        <v>3.91199062</v>
      </c>
      <c r="K8" s="18" t="n">
        <v>524.11364178</v>
      </c>
      <c r="L8" s="20" t="n">
        <v>3.34967769</v>
      </c>
      <c r="M8" s="18" t="s">
        <v>481</v>
      </c>
      <c r="N8" s="20" t="s">
        <v>481</v>
      </c>
      <c r="O8" s="18" t="s">
        <v>481</v>
      </c>
      <c r="P8" s="20" t="s">
        <v>481</v>
      </c>
      <c r="Q8" s="18" t="s">
        <v>481</v>
      </c>
      <c r="R8" s="20" t="s">
        <v>481</v>
      </c>
      <c r="S8" s="18" t="s">
        <v>481</v>
      </c>
      <c r="T8" s="20" t="s">
        <v>481</v>
      </c>
      <c r="U8" s="18" t="n">
        <v>374.30170232</v>
      </c>
      <c r="V8" s="20" t="n">
        <v>18.40689416</v>
      </c>
    </row>
    <row r="9" spans="1:22">
      <c r="A9" s="15" t="s">
        <v>484</v>
      </c>
      <c r="B9" s="17" t="n">
        <v>9651</v>
      </c>
      <c r="C9" s="18">
        <f>(77.0/B9*100)</f>
        <v/>
      </c>
      <c r="D9" s="19" t="n">
        <v>9574</v>
      </c>
      <c r="E9" s="18" t="n">
        <v>475.96135976</v>
      </c>
      <c r="F9" s="20" t="n">
        <v>2.90127476</v>
      </c>
      <c r="G9" s="18" t="n">
        <v>503.68079181</v>
      </c>
      <c r="H9" s="20" t="n">
        <v>3.22726593</v>
      </c>
      <c r="I9" s="18" t="n">
        <v>516.83597174</v>
      </c>
      <c r="J9" s="20" t="n">
        <v>3.12544235</v>
      </c>
      <c r="K9" s="18" t="n">
        <v>534.28321726</v>
      </c>
      <c r="L9" s="20" t="n">
        <v>3.79065071</v>
      </c>
      <c r="M9" s="18" t="s">
        <v>481</v>
      </c>
      <c r="N9" s="20" t="s">
        <v>481</v>
      </c>
      <c r="O9" s="18" t="s">
        <v>481</v>
      </c>
      <c r="P9" s="20" t="s">
        <v>481</v>
      </c>
      <c r="Q9" s="18" t="s">
        <v>481</v>
      </c>
      <c r="R9" s="20" t="s">
        <v>481</v>
      </c>
      <c r="S9" s="18" t="s">
        <v>481</v>
      </c>
      <c r="T9" s="20" t="s">
        <v>481</v>
      </c>
      <c r="U9" s="18" t="n">
        <v>407.96730443</v>
      </c>
      <c r="V9" s="20" t="n">
        <v>12.96785395</v>
      </c>
    </row>
    <row r="10" spans="1:22">
      <c r="A10" s="15" t="s">
        <v>485</v>
      </c>
      <c r="B10" s="17" t="n">
        <v>20058</v>
      </c>
      <c r="C10" s="18">
        <f>(521.0/B10*100)</f>
        <v/>
      </c>
      <c r="D10" s="19" t="n">
        <v>19537</v>
      </c>
      <c r="E10" s="18" t="n">
        <v>501.74157801</v>
      </c>
      <c r="F10" s="20" t="n">
        <v>3.22517242</v>
      </c>
      <c r="G10" s="18" t="n">
        <v>521.90235663</v>
      </c>
      <c r="H10" s="20" t="n">
        <v>2.83269242</v>
      </c>
      <c r="I10" s="18" t="n">
        <v>533.69827723</v>
      </c>
      <c r="J10" s="20" t="n">
        <v>3.63327012</v>
      </c>
      <c r="K10" s="18" t="n">
        <v>548.4583859099999</v>
      </c>
      <c r="L10" s="20" t="n">
        <v>2.91145285</v>
      </c>
      <c r="M10" s="18" t="s">
        <v>481</v>
      </c>
      <c r="N10" s="20" t="s">
        <v>481</v>
      </c>
      <c r="O10" s="18" t="s">
        <v>481</v>
      </c>
      <c r="P10" s="20" t="s">
        <v>481</v>
      </c>
      <c r="Q10" s="18" t="s">
        <v>481</v>
      </c>
      <c r="R10" s="20" t="s">
        <v>481</v>
      </c>
      <c r="S10" s="18" t="s">
        <v>481</v>
      </c>
      <c r="T10" s="20" t="s">
        <v>481</v>
      </c>
      <c r="U10" s="18" t="n">
        <v>417.64919031</v>
      </c>
      <c r="V10" s="20" t="n">
        <v>12.55314943</v>
      </c>
    </row>
    <row r="11" spans="1:22">
      <c r="A11" s="15" t="s">
        <v>486</v>
      </c>
      <c r="B11" s="17" t="n">
        <v>7053</v>
      </c>
      <c r="C11" s="18">
        <f>(45.0/B11*100)</f>
        <v/>
      </c>
      <c r="D11" s="19" t="n">
        <v>7008</v>
      </c>
      <c r="E11" s="18" t="n">
        <v>424.46160973</v>
      </c>
      <c r="F11" s="20" t="n">
        <v>3.3391289</v>
      </c>
      <c r="G11" s="18" t="n">
        <v>455.18677974</v>
      </c>
      <c r="H11" s="20" t="n">
        <v>3.3314648</v>
      </c>
      <c r="I11" s="18" t="n">
        <v>475.68200687</v>
      </c>
      <c r="J11" s="20" t="n">
        <v>3.80166063</v>
      </c>
      <c r="K11" s="18" t="n">
        <v>496.36211835</v>
      </c>
      <c r="L11" s="20" t="n">
        <v>3.56109042</v>
      </c>
      <c r="M11" s="18" t="s">
        <v>481</v>
      </c>
      <c r="N11" s="20" t="s">
        <v>481</v>
      </c>
      <c r="O11" s="18" t="s">
        <v>481</v>
      </c>
      <c r="P11" s="20" t="s">
        <v>481</v>
      </c>
      <c r="Q11" s="18" t="s">
        <v>481</v>
      </c>
      <c r="R11" s="20" t="s">
        <v>481</v>
      </c>
      <c r="S11" s="18" t="s">
        <v>481</v>
      </c>
      <c r="T11" s="20" t="s">
        <v>481</v>
      </c>
      <c r="U11" s="18" t="n">
        <v>380.18744044</v>
      </c>
      <c r="V11" s="20" t="n">
        <v>16.11609541</v>
      </c>
    </row>
    <row r="12" spans="1:22">
      <c r="A12" s="15" t="s">
        <v>487</v>
      </c>
      <c r="B12" s="17" t="n">
        <v>6894</v>
      </c>
      <c r="C12" s="18">
        <f>(55.0/B12*100)</f>
        <v/>
      </c>
      <c r="D12" s="19" t="n">
        <v>6839</v>
      </c>
      <c r="E12" s="18" t="n">
        <v>456.23958487</v>
      </c>
      <c r="F12" s="20" t="n">
        <v>3.37115764</v>
      </c>
      <c r="G12" s="18" t="n">
        <v>485.63689362</v>
      </c>
      <c r="H12" s="20" t="n">
        <v>3.70250496</v>
      </c>
      <c r="I12" s="18" t="n">
        <v>504.63266472</v>
      </c>
      <c r="J12" s="20" t="n">
        <v>4.0742168</v>
      </c>
      <c r="K12" s="18" t="n">
        <v>535.97467464</v>
      </c>
      <c r="L12" s="20" t="n">
        <v>4.16973707</v>
      </c>
      <c r="M12" s="18" t="s">
        <v>481</v>
      </c>
      <c r="N12" s="20" t="s">
        <v>481</v>
      </c>
      <c r="O12" s="18" t="s">
        <v>481</v>
      </c>
      <c r="P12" s="20" t="s">
        <v>481</v>
      </c>
      <c r="Q12" s="18" t="s">
        <v>481</v>
      </c>
      <c r="R12" s="20" t="s">
        <v>481</v>
      </c>
      <c r="S12" s="18" t="s">
        <v>481</v>
      </c>
      <c r="T12" s="20" t="s">
        <v>481</v>
      </c>
      <c r="U12" s="18" t="n">
        <v>360.74249942</v>
      </c>
      <c r="V12" s="20" t="n">
        <v>15.43308438</v>
      </c>
    </row>
    <row r="13" spans="1:22">
      <c r="A13" s="15" t="s">
        <v>488</v>
      </c>
      <c r="B13" s="17" t="n">
        <v>7161</v>
      </c>
      <c r="C13" s="18">
        <f>(99.0/B13*100)</f>
        <v/>
      </c>
      <c r="D13" s="19" t="n">
        <v>7062</v>
      </c>
      <c r="E13" s="18" t="n">
        <v>483.65282099</v>
      </c>
      <c r="F13" s="20" t="n">
        <v>2.47452796</v>
      </c>
      <c r="G13" s="18" t="n">
        <v>499.38569158</v>
      </c>
      <c r="H13" s="20" t="n">
        <v>4.16772137</v>
      </c>
      <c r="I13" s="18" t="n">
        <v>514.80123532</v>
      </c>
      <c r="J13" s="20" t="n">
        <v>4.28249767</v>
      </c>
      <c r="K13" s="18" t="n">
        <v>527.53719013</v>
      </c>
      <c r="L13" s="20" t="n">
        <v>4.07737495</v>
      </c>
      <c r="M13" s="18" t="s">
        <v>481</v>
      </c>
      <c r="N13" s="20" t="s">
        <v>481</v>
      </c>
      <c r="O13" s="18" t="s">
        <v>481</v>
      </c>
      <c r="P13" s="20" t="s">
        <v>481</v>
      </c>
      <c r="Q13" s="18" t="s">
        <v>481</v>
      </c>
      <c r="R13" s="20" t="s">
        <v>481</v>
      </c>
      <c r="S13" s="18" t="s">
        <v>481</v>
      </c>
      <c r="T13" s="20" t="s">
        <v>481</v>
      </c>
      <c r="U13" s="18" t="n">
        <v>408.75474755</v>
      </c>
      <c r="V13" s="20" t="n">
        <v>28.5423809</v>
      </c>
    </row>
    <row r="14" spans="1:22">
      <c r="A14" s="15" t="s">
        <v>489</v>
      </c>
      <c r="B14" s="17" t="n">
        <v>5587</v>
      </c>
      <c r="C14" s="18">
        <f>(74.0/B14*100)</f>
        <v/>
      </c>
      <c r="D14" s="19" t="n">
        <v>5513</v>
      </c>
      <c r="E14" s="18" t="n">
        <v>505.14419103</v>
      </c>
      <c r="F14" s="20" t="n">
        <v>2.69056301</v>
      </c>
      <c r="G14" s="18" t="n">
        <v>518.6043223200001</v>
      </c>
      <c r="H14" s="20" t="n">
        <v>3.51091885</v>
      </c>
      <c r="I14" s="18" t="n">
        <v>531.34053241</v>
      </c>
      <c r="J14" s="20" t="n">
        <v>4.1700699</v>
      </c>
      <c r="K14" s="18" t="n">
        <v>548.44682986</v>
      </c>
      <c r="L14" s="20" t="n">
        <v>4.29068213</v>
      </c>
      <c r="M14" s="18" t="s">
        <v>481</v>
      </c>
      <c r="N14" s="20" t="s">
        <v>481</v>
      </c>
      <c r="O14" s="18" t="s">
        <v>481</v>
      </c>
      <c r="P14" s="20" t="s">
        <v>481</v>
      </c>
      <c r="Q14" s="18" t="s">
        <v>481</v>
      </c>
      <c r="R14" s="20" t="s">
        <v>481</v>
      </c>
      <c r="S14" s="18" t="s">
        <v>481</v>
      </c>
      <c r="T14" s="20" t="s">
        <v>481</v>
      </c>
      <c r="U14" s="18" t="n">
        <v>437.84804324</v>
      </c>
      <c r="V14" s="20" t="n">
        <v>28.76288652</v>
      </c>
    </row>
    <row r="15" spans="1:22">
      <c r="A15" s="15" t="s">
        <v>490</v>
      </c>
      <c r="B15" s="17" t="n">
        <v>5882</v>
      </c>
      <c r="C15" s="18">
        <f>(52.0/B15*100)</f>
        <v/>
      </c>
      <c r="D15" s="19" t="n">
        <v>5830</v>
      </c>
      <c r="E15" s="18" t="n">
        <v>500.81876096</v>
      </c>
      <c r="F15" s="20" t="n">
        <v>3.80574779</v>
      </c>
      <c r="G15" s="18" t="n">
        <v>522.38408216</v>
      </c>
      <c r="H15" s="20" t="n">
        <v>3.44364257</v>
      </c>
      <c r="I15" s="18" t="n">
        <v>533.61021042</v>
      </c>
      <c r="J15" s="20" t="n">
        <v>3.30870193</v>
      </c>
      <c r="K15" s="18" t="n">
        <v>548.47714971</v>
      </c>
      <c r="L15" s="20" t="n">
        <v>3.1979175</v>
      </c>
      <c r="M15" s="18" t="s">
        <v>481</v>
      </c>
      <c r="N15" s="20" t="s">
        <v>481</v>
      </c>
      <c r="O15" s="18" t="s">
        <v>481</v>
      </c>
      <c r="P15" s="20" t="s">
        <v>481</v>
      </c>
      <c r="Q15" s="18" t="s">
        <v>481</v>
      </c>
      <c r="R15" s="20" t="s">
        <v>481</v>
      </c>
      <c r="S15" s="18" t="s">
        <v>481</v>
      </c>
      <c r="T15" s="20" t="s">
        <v>481</v>
      </c>
      <c r="U15" s="18" t="n">
        <v>386.38953325</v>
      </c>
      <c r="V15" s="20" t="n">
        <v>17.82601574</v>
      </c>
    </row>
    <row r="16" spans="1:22">
      <c r="A16" s="15" t="s">
        <v>491</v>
      </c>
      <c r="B16" s="17" t="n">
        <v>6108</v>
      </c>
      <c r="C16" s="18">
        <f>(98.0/B16*100)</f>
        <v/>
      </c>
      <c r="D16" s="19" t="n">
        <v>6010</v>
      </c>
      <c r="E16" s="18" t="n">
        <v>472.28616</v>
      </c>
      <c r="F16" s="20" t="n">
        <v>2.97634764</v>
      </c>
      <c r="G16" s="18" t="n">
        <v>499.75222365</v>
      </c>
      <c r="H16" s="20" t="n">
        <v>3.31452296</v>
      </c>
      <c r="I16" s="18" t="n">
        <v>534.77481348</v>
      </c>
      <c r="J16" s="20" t="n">
        <v>4.30099881</v>
      </c>
      <c r="K16" s="18" t="n">
        <v>548.31043905</v>
      </c>
      <c r="L16" s="20" t="n">
        <v>4.26212296</v>
      </c>
      <c r="M16" s="18" t="s">
        <v>481</v>
      </c>
      <c r="N16" s="20" t="s">
        <v>481</v>
      </c>
      <c r="O16" s="18" t="s">
        <v>481</v>
      </c>
      <c r="P16" s="20" t="s">
        <v>481</v>
      </c>
      <c r="Q16" s="18" t="s">
        <v>481</v>
      </c>
      <c r="R16" s="20" t="s">
        <v>481</v>
      </c>
      <c r="S16" s="18" t="s">
        <v>481</v>
      </c>
      <c r="T16" s="20" t="s">
        <v>481</v>
      </c>
      <c r="U16" s="18" t="n">
        <v>351.80577727</v>
      </c>
      <c r="V16" s="20" t="n">
        <v>16.76327931</v>
      </c>
    </row>
    <row r="17" spans="1:22">
      <c r="A17" s="15" t="s">
        <v>492</v>
      </c>
      <c r="B17" s="17" t="n">
        <v>6504</v>
      </c>
      <c r="C17" s="18">
        <f>(658.0/B17*100)</f>
        <v/>
      </c>
      <c r="D17" s="19" t="n">
        <v>5846</v>
      </c>
      <c r="E17" s="18" t="n">
        <v>482.44105357</v>
      </c>
      <c r="F17" s="20" t="n">
        <v>3.93787952</v>
      </c>
      <c r="G17" s="18" t="n">
        <v>512.6635612</v>
      </c>
      <c r="H17" s="20" t="n">
        <v>3.80414156</v>
      </c>
      <c r="I17" s="18" t="n">
        <v>531.06800722</v>
      </c>
      <c r="J17" s="20" t="n">
        <v>4.38175814</v>
      </c>
      <c r="K17" s="18" t="n">
        <v>550.70404584</v>
      </c>
      <c r="L17" s="20" t="n">
        <v>3.78936368</v>
      </c>
      <c r="M17" s="18" t="s">
        <v>481</v>
      </c>
      <c r="N17" s="20" t="s">
        <v>481</v>
      </c>
      <c r="O17" s="18" t="s">
        <v>481</v>
      </c>
      <c r="P17" s="20" t="s">
        <v>481</v>
      </c>
      <c r="Q17" s="18" t="s">
        <v>481</v>
      </c>
      <c r="R17" s="20" t="s">
        <v>481</v>
      </c>
      <c r="S17" s="18" t="s">
        <v>481</v>
      </c>
      <c r="T17" s="20" t="s">
        <v>481</v>
      </c>
      <c r="U17" s="18" t="n">
        <v>435.46575471</v>
      </c>
      <c r="V17" s="20" t="n">
        <v>11.49824684</v>
      </c>
    </row>
    <row r="18" spans="1:22">
      <c r="A18" s="15" t="s">
        <v>493</v>
      </c>
      <c r="B18" s="17" t="n">
        <v>5532</v>
      </c>
      <c r="C18" s="18">
        <f>(28.0/B18*100)</f>
        <v/>
      </c>
      <c r="D18" s="19" t="n">
        <v>5504</v>
      </c>
      <c r="E18" s="18" t="n">
        <v>453.04810774</v>
      </c>
      <c r="F18" s="20" t="n">
        <v>4.86906923</v>
      </c>
      <c r="G18" s="18" t="n">
        <v>474.87111208</v>
      </c>
      <c r="H18" s="20" t="n">
        <v>4.05490813</v>
      </c>
      <c r="I18" s="18" t="n">
        <v>485.22098645</v>
      </c>
      <c r="J18" s="20" t="n">
        <v>6.7510712</v>
      </c>
      <c r="K18" s="18" t="n">
        <v>483.27338907</v>
      </c>
      <c r="L18" s="20" t="n">
        <v>5.98382626</v>
      </c>
      <c r="M18" s="18" t="s">
        <v>481</v>
      </c>
      <c r="N18" s="20" t="s">
        <v>481</v>
      </c>
      <c r="O18" s="18" t="s">
        <v>481</v>
      </c>
      <c r="P18" s="20" t="s">
        <v>481</v>
      </c>
      <c r="Q18" s="18" t="s">
        <v>481</v>
      </c>
      <c r="R18" s="20" t="s">
        <v>481</v>
      </c>
      <c r="S18" s="18" t="s">
        <v>481</v>
      </c>
      <c r="T18" s="20" t="s">
        <v>481</v>
      </c>
      <c r="U18" s="18" t="n">
        <v>368.34839672</v>
      </c>
      <c r="V18" s="20" t="n">
        <v>17.01950109</v>
      </c>
    </row>
    <row r="19" spans="1:22">
      <c r="A19" s="15" t="s">
        <v>494</v>
      </c>
      <c r="B19" s="17" t="n">
        <v>5658</v>
      </c>
      <c r="C19" s="18">
        <f>(61.0/B19*100)</f>
        <v/>
      </c>
      <c r="D19" s="19" t="n">
        <v>5597</v>
      </c>
      <c r="E19" s="18" t="n">
        <v>448.68478813</v>
      </c>
      <c r="F19" s="20" t="n">
        <v>3.05247059</v>
      </c>
      <c r="G19" s="18" t="n">
        <v>480.26034433</v>
      </c>
      <c r="H19" s="20" t="n">
        <v>3.67115997</v>
      </c>
      <c r="I19" s="18" t="n">
        <v>495.81700582</v>
      </c>
      <c r="J19" s="20" t="n">
        <v>4.82470536</v>
      </c>
      <c r="K19" s="18" t="n">
        <v>501.82130567</v>
      </c>
      <c r="L19" s="20" t="n">
        <v>5.70903317</v>
      </c>
      <c r="M19" s="18" t="s">
        <v>481</v>
      </c>
      <c r="N19" s="20" t="s">
        <v>481</v>
      </c>
      <c r="O19" s="18" t="s">
        <v>481</v>
      </c>
      <c r="P19" s="20" t="s">
        <v>481</v>
      </c>
      <c r="Q19" s="18" t="s">
        <v>481</v>
      </c>
      <c r="R19" s="20" t="s">
        <v>481</v>
      </c>
      <c r="S19" s="18" t="s">
        <v>481</v>
      </c>
      <c r="T19" s="20" t="s">
        <v>481</v>
      </c>
      <c r="U19" s="18" t="n">
        <v>385.73952173</v>
      </c>
      <c r="V19" s="20" t="n">
        <v>16.70480193</v>
      </c>
    </row>
    <row r="20" spans="1:22">
      <c r="A20" s="15" t="s">
        <v>495</v>
      </c>
      <c r="B20" s="17" t="n">
        <v>3371</v>
      </c>
      <c r="C20" s="18">
        <f>(75.0/B20*100)</f>
        <v/>
      </c>
      <c r="D20" s="19" t="n">
        <v>3296</v>
      </c>
      <c r="E20" s="18" t="n">
        <v>454.09446158</v>
      </c>
      <c r="F20" s="20" t="n">
        <v>4.23867726</v>
      </c>
      <c r="G20" s="18" t="n">
        <v>475.01265826</v>
      </c>
      <c r="H20" s="20" t="n">
        <v>4.08896163</v>
      </c>
      <c r="I20" s="18" t="n">
        <v>489.83564908</v>
      </c>
      <c r="J20" s="20" t="n">
        <v>4.85028591</v>
      </c>
      <c r="K20" s="18" t="n">
        <v>500.9436543</v>
      </c>
      <c r="L20" s="20" t="n">
        <v>3.51316265</v>
      </c>
      <c r="M20" s="18" t="s">
        <v>481</v>
      </c>
      <c r="N20" s="20" t="s">
        <v>481</v>
      </c>
      <c r="O20" s="18" t="s">
        <v>481</v>
      </c>
      <c r="P20" s="20" t="s">
        <v>481</v>
      </c>
      <c r="Q20" s="18" t="s">
        <v>481</v>
      </c>
      <c r="R20" s="20" t="s">
        <v>481</v>
      </c>
      <c r="S20" s="18" t="s">
        <v>481</v>
      </c>
      <c r="T20" s="20" t="s">
        <v>481</v>
      </c>
      <c r="U20" s="18" t="n">
        <v>368.1239449</v>
      </c>
      <c r="V20" s="20" t="n">
        <v>27.01438085</v>
      </c>
    </row>
    <row r="21" spans="1:22">
      <c r="A21" s="15" t="s">
        <v>496</v>
      </c>
      <c r="B21" s="17" t="n">
        <v>5741</v>
      </c>
      <c r="C21" s="18">
        <f>(44.0/B21*100)</f>
        <v/>
      </c>
      <c r="D21" s="19" t="n">
        <v>5697</v>
      </c>
      <c r="E21" s="18" t="n">
        <v>492.78856018</v>
      </c>
      <c r="F21" s="20" t="n">
        <v>4.04368169</v>
      </c>
      <c r="G21" s="18" t="n">
        <v>512.09025494</v>
      </c>
      <c r="H21" s="20" t="n">
        <v>3.19067025</v>
      </c>
      <c r="I21" s="18" t="n">
        <v>521.9098135199999</v>
      </c>
      <c r="J21" s="20" t="n">
        <v>3.78944539</v>
      </c>
      <c r="K21" s="18" t="n">
        <v>543.5989876800001</v>
      </c>
      <c r="L21" s="20" t="n">
        <v>2.7880605</v>
      </c>
      <c r="M21" s="18" t="s">
        <v>481</v>
      </c>
      <c r="N21" s="20" t="s">
        <v>481</v>
      </c>
      <c r="O21" s="18" t="s">
        <v>481</v>
      </c>
      <c r="P21" s="20" t="s">
        <v>481</v>
      </c>
      <c r="Q21" s="18" t="s">
        <v>481</v>
      </c>
      <c r="R21" s="20" t="s">
        <v>481</v>
      </c>
      <c r="S21" s="18" t="s">
        <v>481</v>
      </c>
      <c r="T21" s="20" t="s">
        <v>481</v>
      </c>
      <c r="U21" s="18" t="n">
        <v>399.84248377</v>
      </c>
      <c r="V21" s="20" t="n">
        <v>15.0992237</v>
      </c>
    </row>
    <row r="22" spans="1:22">
      <c r="A22" s="15" t="s">
        <v>497</v>
      </c>
      <c r="B22" s="17" t="n">
        <v>6598</v>
      </c>
      <c r="C22" s="18">
        <f>(32.0/B22*100)</f>
        <v/>
      </c>
      <c r="D22" s="19" t="n">
        <v>6566</v>
      </c>
      <c r="E22" s="18" t="n">
        <v>439.43650895</v>
      </c>
      <c r="F22" s="20" t="n">
        <v>4.91642825</v>
      </c>
      <c r="G22" s="18" t="n">
        <v>482.51054444</v>
      </c>
      <c r="H22" s="20" t="n">
        <v>4.35318587</v>
      </c>
      <c r="I22" s="18" t="n">
        <v>520.33373067</v>
      </c>
      <c r="J22" s="20" t="n">
        <v>4.78705864</v>
      </c>
      <c r="K22" s="18" t="n">
        <v>523.54401794</v>
      </c>
      <c r="L22" s="20" t="n">
        <v>6.01741576</v>
      </c>
      <c r="M22" s="18" t="s">
        <v>481</v>
      </c>
      <c r="N22" s="20" t="s">
        <v>481</v>
      </c>
      <c r="O22" s="18" t="s">
        <v>481</v>
      </c>
      <c r="P22" s="20" t="s">
        <v>481</v>
      </c>
      <c r="Q22" s="18" t="n">
        <v>481.75555063</v>
      </c>
      <c r="R22" s="20" t="n">
        <v>8.711038220000001</v>
      </c>
      <c r="S22" s="18" t="s">
        <v>481</v>
      </c>
      <c r="T22" s="20" t="s">
        <v>481</v>
      </c>
      <c r="U22" s="18" t="n">
        <v>315.46494115</v>
      </c>
      <c r="V22" s="20" t="n">
        <v>15.40900375</v>
      </c>
    </row>
    <row r="23" spans="1:22">
      <c r="A23" s="15" t="s">
        <v>498</v>
      </c>
      <c r="B23" s="17" t="n">
        <v>11583</v>
      </c>
      <c r="C23" s="18">
        <f>(211.0/B23*100)</f>
        <v/>
      </c>
      <c r="D23" s="19" t="n">
        <v>11372</v>
      </c>
      <c r="E23" s="18" t="n">
        <v>460.32662178</v>
      </c>
      <c r="F23" s="20" t="n">
        <v>3.58293251</v>
      </c>
      <c r="G23" s="18" t="n">
        <v>484.49215309</v>
      </c>
      <c r="H23" s="20" t="n">
        <v>3.14993102</v>
      </c>
      <c r="I23" s="18" t="n">
        <v>497.25407655</v>
      </c>
      <c r="J23" s="20" t="n">
        <v>3.87121819</v>
      </c>
      <c r="K23" s="18" t="n">
        <v>511.68383978</v>
      </c>
      <c r="L23" s="20" t="n">
        <v>4.05018745</v>
      </c>
      <c r="M23" s="18" t="s">
        <v>481</v>
      </c>
      <c r="N23" s="20" t="s">
        <v>481</v>
      </c>
      <c r="O23" s="18" t="s">
        <v>481</v>
      </c>
      <c r="P23" s="20" t="s">
        <v>481</v>
      </c>
      <c r="Q23" s="18" t="s">
        <v>481</v>
      </c>
      <c r="R23" s="20" t="s">
        <v>481</v>
      </c>
      <c r="S23" s="18" t="s">
        <v>481</v>
      </c>
      <c r="T23" s="20" t="s">
        <v>481</v>
      </c>
      <c r="U23" s="18" t="n">
        <v>368.41277128</v>
      </c>
      <c r="V23" s="20" t="n">
        <v>21.63865923</v>
      </c>
    </row>
    <row r="24" spans="1:22">
      <c r="A24" s="15" t="s">
        <v>499</v>
      </c>
      <c r="B24" s="17" t="n">
        <v>6647</v>
      </c>
      <c r="C24" s="18">
        <f>(7.0/B24*100)</f>
        <v/>
      </c>
      <c r="D24" s="19" t="n">
        <v>6640</v>
      </c>
      <c r="E24" s="18" t="n">
        <v>492.54179226</v>
      </c>
      <c r="F24" s="20" t="n">
        <v>3.72283743</v>
      </c>
      <c r="G24" s="18" t="n">
        <v>518.2446332</v>
      </c>
      <c r="H24" s="20" t="n">
        <v>3.5591615</v>
      </c>
      <c r="I24" s="18" t="n">
        <v>528.23990811</v>
      </c>
      <c r="J24" s="20" t="n">
        <v>4.32701342</v>
      </c>
      <c r="K24" s="18" t="n">
        <v>544.78040741</v>
      </c>
      <c r="L24" s="20" t="n">
        <v>4.2082923</v>
      </c>
      <c r="M24" s="18" t="s">
        <v>481</v>
      </c>
      <c r="N24" s="20" t="s">
        <v>481</v>
      </c>
      <c r="O24" s="18" t="s">
        <v>481</v>
      </c>
      <c r="P24" s="20" t="s">
        <v>481</v>
      </c>
      <c r="Q24" s="18" t="s">
        <v>481</v>
      </c>
      <c r="R24" s="20" t="s">
        <v>481</v>
      </c>
      <c r="S24" s="18" t="s">
        <v>481</v>
      </c>
      <c r="T24" s="20" t="s">
        <v>481</v>
      </c>
      <c r="U24" s="18" t="n">
        <v>438.20840188</v>
      </c>
      <c r="V24" s="20" t="n">
        <v>19.70136276</v>
      </c>
    </row>
    <row r="25" spans="1:22">
      <c r="A25" s="15" t="s">
        <v>500</v>
      </c>
      <c r="B25" s="17" t="n">
        <v>5581</v>
      </c>
      <c r="C25" s="18">
        <f>(24.0/B25*100)</f>
        <v/>
      </c>
      <c r="D25" s="19" t="n">
        <v>5557</v>
      </c>
      <c r="E25" s="18" t="n">
        <v>480.93659508</v>
      </c>
      <c r="F25" s="20" t="n">
        <v>4.61257242</v>
      </c>
      <c r="G25" s="18" t="n">
        <v>505.6130677</v>
      </c>
      <c r="H25" s="20" t="n">
        <v>3.59142431</v>
      </c>
      <c r="I25" s="18" t="n">
        <v>530.73728506</v>
      </c>
      <c r="J25" s="20" t="n">
        <v>4.08452785</v>
      </c>
      <c r="K25" s="18" t="n">
        <v>549.64614384</v>
      </c>
      <c r="L25" s="20" t="n">
        <v>4.46742276</v>
      </c>
      <c r="M25" s="18" t="s">
        <v>481</v>
      </c>
      <c r="N25" s="20" t="s">
        <v>481</v>
      </c>
      <c r="O25" s="18" t="s">
        <v>481</v>
      </c>
      <c r="P25" s="20" t="s">
        <v>481</v>
      </c>
      <c r="Q25" s="18" t="s">
        <v>481</v>
      </c>
      <c r="R25" s="20" t="s">
        <v>481</v>
      </c>
      <c r="S25" s="18" t="s">
        <v>481</v>
      </c>
      <c r="T25" s="20" t="s">
        <v>481</v>
      </c>
      <c r="U25" s="18" t="n">
        <v>408.82808341</v>
      </c>
      <c r="V25" s="20" t="n">
        <v>35.65424069</v>
      </c>
    </row>
    <row r="26" spans="1:22">
      <c r="A26" s="15" t="s">
        <v>501</v>
      </c>
      <c r="B26" s="17" t="n">
        <v>4869</v>
      </c>
      <c r="C26" s="18">
        <f>(32.0/B26*100)</f>
        <v/>
      </c>
      <c r="D26" s="19" t="n">
        <v>4837</v>
      </c>
      <c r="E26" s="18" t="n">
        <v>470.68881655</v>
      </c>
      <c r="F26" s="20" t="n">
        <v>2.40936322</v>
      </c>
      <c r="G26" s="18" t="n">
        <v>498.24710884</v>
      </c>
      <c r="H26" s="20" t="n">
        <v>2.75247981</v>
      </c>
      <c r="I26" s="18" t="n">
        <v>503.94059741</v>
      </c>
      <c r="J26" s="20" t="n">
        <v>4.38813268</v>
      </c>
      <c r="K26" s="18" t="n">
        <v>512.70551616</v>
      </c>
      <c r="L26" s="20" t="n">
        <v>4.43798177</v>
      </c>
      <c r="M26" s="18" t="s">
        <v>481</v>
      </c>
      <c r="N26" s="20" t="s">
        <v>481</v>
      </c>
      <c r="O26" s="18" t="s">
        <v>481</v>
      </c>
      <c r="P26" s="20" t="s">
        <v>481</v>
      </c>
      <c r="Q26" s="18" t="s">
        <v>481</v>
      </c>
      <c r="R26" s="20" t="s">
        <v>481</v>
      </c>
      <c r="S26" s="18" t="s">
        <v>481</v>
      </c>
      <c r="T26" s="20" t="s">
        <v>481</v>
      </c>
      <c r="U26" s="18" t="n">
        <v>438.9224033</v>
      </c>
      <c r="V26" s="20" t="n">
        <v>19.37213373</v>
      </c>
    </row>
    <row r="27" spans="1:22">
      <c r="A27" s="15" t="s">
        <v>502</v>
      </c>
      <c r="B27" s="17" t="n">
        <v>5299</v>
      </c>
      <c r="C27" s="18">
        <f>(17.0/B27*100)</f>
        <v/>
      </c>
      <c r="D27" s="19" t="n">
        <v>5282</v>
      </c>
      <c r="E27" s="18" t="n">
        <v>452.46653829</v>
      </c>
      <c r="F27" s="20" t="n">
        <v>2.60523183</v>
      </c>
      <c r="G27" s="18" t="n">
        <v>470.62253192</v>
      </c>
      <c r="H27" s="20" t="n">
        <v>3.35951748</v>
      </c>
      <c r="I27" s="18" t="n">
        <v>503.92463679</v>
      </c>
      <c r="J27" s="20" t="n">
        <v>3.89773341</v>
      </c>
      <c r="K27" s="18" t="n">
        <v>526.79551143</v>
      </c>
      <c r="L27" s="20" t="n">
        <v>3.48574722</v>
      </c>
      <c r="M27" s="18" t="s">
        <v>481</v>
      </c>
      <c r="N27" s="20" t="s">
        <v>481</v>
      </c>
      <c r="O27" s="18" t="s">
        <v>481</v>
      </c>
      <c r="P27" s="20" t="s">
        <v>481</v>
      </c>
      <c r="Q27" s="18" t="s">
        <v>481</v>
      </c>
      <c r="R27" s="20" t="s">
        <v>481</v>
      </c>
      <c r="S27" s="18" t="s">
        <v>481</v>
      </c>
      <c r="T27" s="20" t="s">
        <v>481</v>
      </c>
      <c r="U27" s="18" t="n">
        <v>438.39251943</v>
      </c>
      <c r="V27" s="20" t="n">
        <v>16.41584158</v>
      </c>
    </row>
    <row r="28" spans="1:22">
      <c r="A28" s="15" t="s">
        <v>503</v>
      </c>
      <c r="B28" s="17" t="n">
        <v>7568</v>
      </c>
      <c r="C28" s="18">
        <f>(51.0/B28*100)</f>
        <v/>
      </c>
      <c r="D28" s="19" t="n">
        <v>7517</v>
      </c>
      <c r="E28" s="18" t="n">
        <v>412.81182756</v>
      </c>
      <c r="F28" s="20" t="n">
        <v>2.79662749</v>
      </c>
      <c r="G28" s="18" t="n">
        <v>432.84285429</v>
      </c>
      <c r="H28" s="20" t="n">
        <v>3.15306774</v>
      </c>
      <c r="I28" s="18" t="n">
        <v>446.47369984</v>
      </c>
      <c r="J28" s="20" t="n">
        <v>4.477034</v>
      </c>
      <c r="K28" s="18" t="n">
        <v>455.94734375</v>
      </c>
      <c r="L28" s="20" t="n">
        <v>5.86677283</v>
      </c>
      <c r="M28" s="18" t="s">
        <v>481</v>
      </c>
      <c r="N28" s="20" t="s">
        <v>481</v>
      </c>
      <c r="O28" s="18" t="s">
        <v>481</v>
      </c>
      <c r="P28" s="20" t="s">
        <v>481</v>
      </c>
      <c r="Q28" s="18" t="s">
        <v>481</v>
      </c>
      <c r="R28" s="20" t="s">
        <v>481</v>
      </c>
      <c r="S28" s="18" t="s">
        <v>481</v>
      </c>
      <c r="T28" s="20" t="s">
        <v>481</v>
      </c>
      <c r="U28" s="18" t="n">
        <v>334.89556054</v>
      </c>
      <c r="V28" s="20" t="n">
        <v>9.555162810000001</v>
      </c>
    </row>
    <row r="29" spans="1:22">
      <c r="A29" s="15" t="s">
        <v>504</v>
      </c>
      <c r="B29" s="17" t="n">
        <v>5385</v>
      </c>
      <c r="C29" s="18">
        <f>(30.0/B29*100)</f>
        <v/>
      </c>
      <c r="D29" s="19" t="n">
        <v>5355</v>
      </c>
      <c r="E29" s="18" t="n">
        <v>477.83521484</v>
      </c>
      <c r="F29" s="20" t="n">
        <v>3.60669147</v>
      </c>
      <c r="G29" s="18" t="n">
        <v>503.24966275</v>
      </c>
      <c r="H29" s="20" t="n">
        <v>4.20459654</v>
      </c>
      <c r="I29" s="18" t="n">
        <v>524.1145970600001</v>
      </c>
      <c r="J29" s="20" t="n">
        <v>4.3931986</v>
      </c>
      <c r="K29" s="18" t="n">
        <v>537.87579475</v>
      </c>
      <c r="L29" s="20" t="n">
        <v>3.63796745</v>
      </c>
      <c r="M29" s="18" t="s">
        <v>481</v>
      </c>
      <c r="N29" s="20" t="s">
        <v>481</v>
      </c>
      <c r="O29" s="18" t="s">
        <v>481</v>
      </c>
      <c r="P29" s="20" t="s">
        <v>481</v>
      </c>
      <c r="Q29" s="18" t="s">
        <v>481</v>
      </c>
      <c r="R29" s="20" t="s">
        <v>481</v>
      </c>
      <c r="S29" s="18" t="s">
        <v>481</v>
      </c>
      <c r="T29" s="20" t="s">
        <v>481</v>
      </c>
      <c r="U29" s="18" t="n">
        <v>360.52575323</v>
      </c>
      <c r="V29" s="20" t="n">
        <v>18.28510318</v>
      </c>
    </row>
    <row r="30" spans="1:22">
      <c r="A30" s="15" t="s">
        <v>505</v>
      </c>
      <c r="B30" s="17" t="n">
        <v>4520</v>
      </c>
      <c r="C30" s="18">
        <f>(97.0/B30*100)</f>
        <v/>
      </c>
      <c r="D30" s="19" t="n">
        <v>4423</v>
      </c>
      <c r="E30" s="18" t="n">
        <v>491.63508106</v>
      </c>
      <c r="F30" s="20" t="n">
        <v>3.63505433</v>
      </c>
      <c r="G30" s="18" t="n">
        <v>504.02766533</v>
      </c>
      <c r="H30" s="20" t="n">
        <v>4.1829089</v>
      </c>
      <c r="I30" s="18" t="n">
        <v>511.44809078</v>
      </c>
      <c r="J30" s="20" t="n">
        <v>4.10078398</v>
      </c>
      <c r="K30" s="18" t="n">
        <v>530.01826901</v>
      </c>
      <c r="L30" s="20" t="n">
        <v>3.42690831</v>
      </c>
      <c r="M30" s="18" t="s">
        <v>481</v>
      </c>
      <c r="N30" s="20" t="s">
        <v>481</v>
      </c>
      <c r="O30" s="18" t="s">
        <v>481</v>
      </c>
      <c r="P30" s="20" t="s">
        <v>481</v>
      </c>
      <c r="Q30" s="18" t="s">
        <v>481</v>
      </c>
      <c r="R30" s="20" t="s">
        <v>481</v>
      </c>
      <c r="S30" s="18" t="s">
        <v>481</v>
      </c>
      <c r="T30" s="20" t="s">
        <v>481</v>
      </c>
      <c r="U30" s="18" t="n">
        <v>394.76178333</v>
      </c>
      <c r="V30" s="20" t="n">
        <v>23.70813431</v>
      </c>
    </row>
    <row r="31" spans="1:22">
      <c r="A31" s="15" t="s">
        <v>506</v>
      </c>
      <c r="B31" s="17" t="n">
        <v>5456</v>
      </c>
      <c r="C31" s="18">
        <f>(125.0/B31*100)</f>
        <v/>
      </c>
      <c r="D31" s="19" t="n">
        <v>5331</v>
      </c>
      <c r="E31" s="18" t="n">
        <v>484.663313</v>
      </c>
      <c r="F31" s="20" t="n">
        <v>4.14019537</v>
      </c>
      <c r="G31" s="18" t="n">
        <v>510.73521336</v>
      </c>
      <c r="H31" s="20" t="n">
        <v>3.53082934</v>
      </c>
      <c r="I31" s="18" t="n">
        <v>512.49229753</v>
      </c>
      <c r="J31" s="20" t="n">
        <v>4.4602196</v>
      </c>
      <c r="K31" s="18" t="n">
        <v>536.65278435</v>
      </c>
      <c r="L31" s="20" t="n">
        <v>3.33738569</v>
      </c>
      <c r="M31" s="18" t="s">
        <v>481</v>
      </c>
      <c r="N31" s="20" t="s">
        <v>481</v>
      </c>
      <c r="O31" s="18" t="s">
        <v>481</v>
      </c>
      <c r="P31" s="20" t="s">
        <v>481</v>
      </c>
      <c r="Q31" s="18" t="s">
        <v>481</v>
      </c>
      <c r="R31" s="20" t="s">
        <v>481</v>
      </c>
      <c r="S31" s="18" t="s">
        <v>481</v>
      </c>
      <c r="T31" s="20" t="s">
        <v>481</v>
      </c>
      <c r="U31" s="18" t="n">
        <v>413.04489512</v>
      </c>
      <c r="V31" s="20" t="n">
        <v>13.18445211</v>
      </c>
    </row>
    <row r="32" spans="1:22">
      <c r="A32" s="15" t="s">
        <v>507</v>
      </c>
      <c r="B32" s="17" t="n">
        <v>4478</v>
      </c>
      <c r="C32" s="18">
        <f>(5.0/B32*100)</f>
        <v/>
      </c>
      <c r="D32" s="19" t="n">
        <v>4473</v>
      </c>
      <c r="E32" s="18" t="n">
        <v>487.43617044</v>
      </c>
      <c r="F32" s="20" t="n">
        <v>3.07265898</v>
      </c>
      <c r="G32" s="18" t="n">
        <v>511.97056376</v>
      </c>
      <c r="H32" s="20" t="n">
        <v>3.21269613</v>
      </c>
      <c r="I32" s="18" t="n">
        <v>528.18034742</v>
      </c>
      <c r="J32" s="20" t="n">
        <v>4.42750764</v>
      </c>
      <c r="K32" s="18" t="n">
        <v>534.55091328</v>
      </c>
      <c r="L32" s="20" t="n">
        <v>4.70941369</v>
      </c>
      <c r="M32" s="18" t="s">
        <v>481</v>
      </c>
      <c r="N32" s="20" t="s">
        <v>481</v>
      </c>
      <c r="O32" s="18" t="s">
        <v>481</v>
      </c>
      <c r="P32" s="20" t="s">
        <v>481</v>
      </c>
      <c r="Q32" s="18" t="s">
        <v>481</v>
      </c>
      <c r="R32" s="20" t="s">
        <v>481</v>
      </c>
      <c r="S32" s="18" t="s">
        <v>481</v>
      </c>
      <c r="T32" s="20" t="s">
        <v>481</v>
      </c>
      <c r="U32" s="18" t="n">
        <v>372.24990314</v>
      </c>
      <c r="V32" s="20" t="n">
        <v>22.64741272</v>
      </c>
    </row>
    <row r="33" spans="1:22">
      <c r="A33" s="15" t="s">
        <v>508</v>
      </c>
      <c r="B33" s="17" t="n">
        <v>7325</v>
      </c>
      <c r="C33" s="18">
        <f>(74.0/B33*100)</f>
        <v/>
      </c>
      <c r="D33" s="19" t="n">
        <v>7251</v>
      </c>
      <c r="E33" s="18" t="n">
        <v>474.64113117</v>
      </c>
      <c r="F33" s="20" t="n">
        <v>3.68641403</v>
      </c>
      <c r="G33" s="18" t="n">
        <v>498.04393964</v>
      </c>
      <c r="H33" s="20" t="n">
        <v>3.31276708</v>
      </c>
      <c r="I33" s="18" t="n">
        <v>516.4801231599999</v>
      </c>
      <c r="J33" s="20" t="n">
        <v>3.81019742</v>
      </c>
      <c r="K33" s="18" t="n">
        <v>525.3784111799999</v>
      </c>
      <c r="L33" s="20" t="n">
        <v>3.8173696</v>
      </c>
      <c r="M33" s="18" t="s">
        <v>481</v>
      </c>
      <c r="N33" s="20" t="s">
        <v>481</v>
      </c>
      <c r="O33" s="18" t="s">
        <v>481</v>
      </c>
      <c r="P33" s="20" t="s">
        <v>481</v>
      </c>
      <c r="Q33" s="18" t="s">
        <v>481</v>
      </c>
      <c r="R33" s="20" t="s">
        <v>481</v>
      </c>
      <c r="S33" s="18" t="s">
        <v>481</v>
      </c>
      <c r="T33" s="20" t="s">
        <v>481</v>
      </c>
      <c r="U33" s="18" t="n">
        <v>398.02446458</v>
      </c>
      <c r="V33" s="20" t="n">
        <v>21.04871438</v>
      </c>
    </row>
    <row r="34" spans="1:22">
      <c r="A34" s="15" t="s">
        <v>509</v>
      </c>
      <c r="B34" s="17" t="n">
        <v>6350</v>
      </c>
      <c r="C34" s="18">
        <f>(65.0/B34*100)</f>
        <v/>
      </c>
      <c r="D34" s="19" t="n">
        <v>6285</v>
      </c>
      <c r="E34" s="18" t="n">
        <v>439.08967068</v>
      </c>
      <c r="F34" s="20" t="n">
        <v>3.14574731</v>
      </c>
      <c r="G34" s="18" t="n">
        <v>459.39672257</v>
      </c>
      <c r="H34" s="20" t="n">
        <v>3.60679694</v>
      </c>
      <c r="I34" s="18" t="n">
        <v>472.89183599</v>
      </c>
      <c r="J34" s="20" t="n">
        <v>4.50881601</v>
      </c>
      <c r="K34" s="18" t="n">
        <v>484.07878719</v>
      </c>
      <c r="L34" s="20" t="n">
        <v>4.67584702</v>
      </c>
      <c r="M34" s="18" t="s">
        <v>481</v>
      </c>
      <c r="N34" s="20" t="s">
        <v>481</v>
      </c>
      <c r="O34" s="18" t="s">
        <v>481</v>
      </c>
      <c r="P34" s="20" t="s">
        <v>481</v>
      </c>
      <c r="Q34" s="18" t="s">
        <v>481</v>
      </c>
      <c r="R34" s="20" t="s">
        <v>481</v>
      </c>
      <c r="S34" s="18" t="s">
        <v>481</v>
      </c>
      <c r="T34" s="20" t="s">
        <v>481</v>
      </c>
      <c r="U34" s="18" t="n">
        <v>292.03638728</v>
      </c>
      <c r="V34" s="20" t="n">
        <v>15.42332342</v>
      </c>
    </row>
    <row r="35" spans="1:22">
      <c r="A35" s="15" t="s">
        <v>510</v>
      </c>
      <c r="B35" s="17" t="n">
        <v>6406</v>
      </c>
      <c r="C35" s="18">
        <f>(36.0/B35*100)</f>
        <v/>
      </c>
      <c r="D35" s="19" t="n">
        <v>6370</v>
      </c>
      <c r="E35" s="18" t="n">
        <v>483.92993644</v>
      </c>
      <c r="F35" s="20" t="n">
        <v>2.61496864</v>
      </c>
      <c r="G35" s="18" t="n">
        <v>500.60536744</v>
      </c>
      <c r="H35" s="20" t="n">
        <v>2.85513055</v>
      </c>
      <c r="I35" s="18" t="n">
        <v>518.23586645</v>
      </c>
      <c r="J35" s="20" t="n">
        <v>3.93257013</v>
      </c>
      <c r="K35" s="18" t="n">
        <v>532.55891707</v>
      </c>
      <c r="L35" s="20" t="n">
        <v>3.12861953</v>
      </c>
      <c r="M35" s="18" t="s">
        <v>481</v>
      </c>
      <c r="N35" s="20" t="s">
        <v>481</v>
      </c>
      <c r="O35" s="18" t="s">
        <v>481</v>
      </c>
      <c r="P35" s="20" t="s">
        <v>481</v>
      </c>
      <c r="Q35" s="18" t="s">
        <v>481</v>
      </c>
      <c r="R35" s="20" t="s">
        <v>481</v>
      </c>
      <c r="S35" s="18" t="s">
        <v>481</v>
      </c>
      <c r="T35" s="20" t="s">
        <v>481</v>
      </c>
      <c r="U35" s="18" t="n">
        <v>425.66130192</v>
      </c>
      <c r="V35" s="20" t="n">
        <v>19.56755984</v>
      </c>
    </row>
    <row r="36" spans="1:22">
      <c r="A36" s="15" t="s">
        <v>511</v>
      </c>
      <c r="B36" s="17" t="n">
        <v>6736</v>
      </c>
      <c r="C36" s="18">
        <f>(26.0/B36*100)</f>
        <v/>
      </c>
      <c r="D36" s="19" t="n">
        <v>6710</v>
      </c>
      <c r="E36" s="18" t="n">
        <v>480.08001202</v>
      </c>
      <c r="F36" s="20" t="n">
        <v>2.97160551</v>
      </c>
      <c r="G36" s="18" t="n">
        <v>490.06167421</v>
      </c>
      <c r="H36" s="20" t="n">
        <v>2.96082456</v>
      </c>
      <c r="I36" s="18" t="n">
        <v>507.12493449</v>
      </c>
      <c r="J36" s="20" t="n">
        <v>3.77809509</v>
      </c>
      <c r="K36" s="18" t="n">
        <v>518.33095292</v>
      </c>
      <c r="L36" s="20" t="n">
        <v>3.56891186</v>
      </c>
      <c r="M36" s="18" t="s">
        <v>481</v>
      </c>
      <c r="N36" s="20" t="s">
        <v>481</v>
      </c>
      <c r="O36" s="18" t="s">
        <v>481</v>
      </c>
      <c r="P36" s="20" t="s">
        <v>481</v>
      </c>
      <c r="Q36" s="18" t="s">
        <v>481</v>
      </c>
      <c r="R36" s="20" t="s">
        <v>481</v>
      </c>
      <c r="S36" s="18" t="s">
        <v>481</v>
      </c>
      <c r="T36" s="20" t="s">
        <v>481</v>
      </c>
      <c r="U36" s="18" t="n">
        <v>393.75912332</v>
      </c>
      <c r="V36" s="20" t="n">
        <v>18.76477342</v>
      </c>
    </row>
    <row r="37" spans="1:22">
      <c r="A37" s="15" t="s">
        <v>512</v>
      </c>
      <c r="B37" s="17" t="n">
        <v>5458</v>
      </c>
      <c r="C37" s="18">
        <f>(62.0/B37*100)</f>
        <v/>
      </c>
      <c r="D37" s="19" t="n">
        <v>5396</v>
      </c>
      <c r="E37" s="18" t="n">
        <v>464.20537583</v>
      </c>
      <c r="F37" s="20" t="n">
        <v>4.73406543</v>
      </c>
      <c r="G37" s="18" t="n">
        <v>493.19135206</v>
      </c>
      <c r="H37" s="20" t="n">
        <v>4.136352</v>
      </c>
      <c r="I37" s="18" t="n">
        <v>512.01425928</v>
      </c>
      <c r="J37" s="20" t="n">
        <v>4.54317974</v>
      </c>
      <c r="K37" s="18" t="n">
        <v>533.49286226</v>
      </c>
      <c r="L37" s="20" t="n">
        <v>4.29206403</v>
      </c>
      <c r="M37" s="18" t="s">
        <v>481</v>
      </c>
      <c r="N37" s="20" t="s">
        <v>481</v>
      </c>
      <c r="O37" s="18" t="s">
        <v>481</v>
      </c>
      <c r="P37" s="20" t="s">
        <v>481</v>
      </c>
      <c r="Q37" s="18" t="s">
        <v>481</v>
      </c>
      <c r="R37" s="20" t="s">
        <v>481</v>
      </c>
      <c r="S37" s="18" t="s">
        <v>481</v>
      </c>
      <c r="T37" s="20" t="s">
        <v>481</v>
      </c>
      <c r="U37" s="18" t="n">
        <v>372.3283927</v>
      </c>
      <c r="V37" s="20" t="n">
        <v>16.99279208</v>
      </c>
    </row>
    <row r="38" spans="1:22">
      <c r="A38" s="15" t="s">
        <v>513</v>
      </c>
      <c r="B38" s="17" t="n">
        <v>5860</v>
      </c>
      <c r="C38" s="18">
        <f>(16.0/B38*100)</f>
        <v/>
      </c>
      <c r="D38" s="19" t="n">
        <v>5844</v>
      </c>
      <c r="E38" s="18" t="n">
        <v>457.60890161</v>
      </c>
      <c r="F38" s="20" t="n">
        <v>4.29649336</v>
      </c>
      <c r="G38" s="18" t="n">
        <v>489.46504049</v>
      </c>
      <c r="H38" s="20" t="n">
        <v>4.37038891</v>
      </c>
      <c r="I38" s="18" t="n">
        <v>508.57712439</v>
      </c>
      <c r="J38" s="20" t="n">
        <v>3.47908069</v>
      </c>
      <c r="K38" s="18" t="n">
        <v>529.75596914</v>
      </c>
      <c r="L38" s="20" t="n">
        <v>4.1282335</v>
      </c>
      <c r="M38" s="18" t="s">
        <v>481</v>
      </c>
      <c r="N38" s="20" t="s">
        <v>481</v>
      </c>
      <c r="O38" s="18" t="s">
        <v>481</v>
      </c>
      <c r="P38" s="20" t="s">
        <v>481</v>
      </c>
      <c r="Q38" s="18" t="s">
        <v>481</v>
      </c>
      <c r="R38" s="20" t="s">
        <v>481</v>
      </c>
      <c r="S38" s="18" t="s">
        <v>481</v>
      </c>
      <c r="T38" s="20" t="s">
        <v>481</v>
      </c>
      <c r="U38" s="18" t="n">
        <v>385.81366158</v>
      </c>
      <c r="V38" s="20" t="n">
        <v>15.049111</v>
      </c>
    </row>
    <row r="39" spans="1:22">
      <c r="A39" s="15" t="s">
        <v>514</v>
      </c>
      <c r="B39" s="17" t="n">
        <v>5895</v>
      </c>
      <c r="C39" s="18">
        <f>(30.0/B39*100)</f>
        <v/>
      </c>
      <c r="D39" s="19" t="n">
        <v>5865</v>
      </c>
      <c r="E39" s="18" t="n">
        <v>418.14235095</v>
      </c>
      <c r="F39" s="20" t="n">
        <v>4.10712874</v>
      </c>
      <c r="G39" s="18" t="n">
        <v>434.94163322</v>
      </c>
      <c r="H39" s="20" t="n">
        <v>4.41838089</v>
      </c>
      <c r="I39" s="18" t="n">
        <v>456.91765909</v>
      </c>
      <c r="J39" s="20" t="n">
        <v>6.78005444</v>
      </c>
      <c r="K39" s="18" t="n">
        <v>461.52322997</v>
      </c>
      <c r="L39" s="20" t="n">
        <v>7.36934959</v>
      </c>
      <c r="M39" s="18" t="s">
        <v>481</v>
      </c>
      <c r="N39" s="20" t="s">
        <v>481</v>
      </c>
      <c r="O39" s="18" t="s">
        <v>481</v>
      </c>
      <c r="P39" s="20" t="s">
        <v>481</v>
      </c>
      <c r="Q39" s="18" t="s">
        <v>481</v>
      </c>
      <c r="R39" s="20" t="s">
        <v>481</v>
      </c>
      <c r="S39" s="18" t="s">
        <v>481</v>
      </c>
      <c r="T39" s="20" t="s">
        <v>481</v>
      </c>
      <c r="U39" s="18" t="n">
        <v>351.90335117</v>
      </c>
      <c r="V39" s="20" t="n">
        <v>11.31540353</v>
      </c>
    </row>
    <row r="40" spans="1:22">
      <c r="A40" s="15" t="s">
        <v>515</v>
      </c>
      <c r="B40" s="17" t="n">
        <v>14157</v>
      </c>
      <c r="C40" s="18">
        <f>(266.0/B40*100)</f>
        <v/>
      </c>
      <c r="D40" s="19" t="n">
        <v>13891</v>
      </c>
      <c r="E40" s="18" t="n">
        <v>466.97222165</v>
      </c>
      <c r="F40" s="20" t="n">
        <v>2.79294522</v>
      </c>
      <c r="G40" s="18" t="n">
        <v>491.96479103</v>
      </c>
      <c r="H40" s="20" t="n">
        <v>3.86876925</v>
      </c>
      <c r="I40" s="18" t="n">
        <v>512.87706817</v>
      </c>
      <c r="J40" s="20" t="n">
        <v>4.3163598</v>
      </c>
      <c r="K40" s="18" t="n">
        <v>543.07717127</v>
      </c>
      <c r="L40" s="20" t="n">
        <v>3.84469823</v>
      </c>
      <c r="M40" s="18" t="s">
        <v>481</v>
      </c>
      <c r="N40" s="20" t="s">
        <v>481</v>
      </c>
      <c r="O40" s="18" t="s">
        <v>481</v>
      </c>
      <c r="P40" s="20" t="s">
        <v>481</v>
      </c>
      <c r="Q40" s="18" t="s">
        <v>481</v>
      </c>
      <c r="R40" s="20" t="s">
        <v>481</v>
      </c>
      <c r="S40" s="18" t="s">
        <v>481</v>
      </c>
      <c r="T40" s="20" t="s">
        <v>481</v>
      </c>
      <c r="U40" s="18" t="n">
        <v>396.02720765</v>
      </c>
      <c r="V40" s="20" t="n">
        <v>12.83526248</v>
      </c>
    </row>
    <row r="41" spans="1:22">
      <c r="A41" s="15" t="s">
        <v>516</v>
      </c>
      <c r="B41" s="17" t="n">
        <v>5712</v>
      </c>
      <c r="C41" s="18">
        <f>(40.0/B41*100)</f>
        <v/>
      </c>
      <c r="D41" s="19" t="n">
        <v>5672</v>
      </c>
      <c r="E41" s="18" t="n">
        <v>471.08161071</v>
      </c>
      <c r="F41" s="20" t="n">
        <v>3.90932582</v>
      </c>
      <c r="G41" s="18" t="n">
        <v>493.34673946</v>
      </c>
      <c r="H41" s="20" t="n">
        <v>4.32163392</v>
      </c>
      <c r="I41" s="18" t="n">
        <v>509.84565393</v>
      </c>
      <c r="J41" s="20" t="n">
        <v>5.33993518</v>
      </c>
      <c r="K41" s="18" t="n">
        <v>537.22420766</v>
      </c>
      <c r="L41" s="20" t="n">
        <v>3.7010457</v>
      </c>
      <c r="M41" s="18" t="s">
        <v>481</v>
      </c>
      <c r="N41" s="20" t="s">
        <v>481</v>
      </c>
      <c r="O41" s="18" t="s">
        <v>481</v>
      </c>
      <c r="P41" s="20" t="s">
        <v>481</v>
      </c>
      <c r="Q41" s="18" t="s">
        <v>481</v>
      </c>
      <c r="R41" s="20" t="s">
        <v>481</v>
      </c>
      <c r="S41" s="18" t="s">
        <v>481</v>
      </c>
      <c r="T41" s="20" t="s">
        <v>481</v>
      </c>
      <c r="U41" s="18" t="n">
        <v>399.91975449</v>
      </c>
      <c r="V41" s="20" t="n">
        <v>13.2690866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352.46864137</v>
      </c>
      <c r="F45" s="20" t="n">
        <v>2.92413987</v>
      </c>
      <c r="G45" s="18" t="n">
        <v>346.13145464</v>
      </c>
      <c r="H45" s="20" t="n">
        <v>4.38647523</v>
      </c>
      <c r="I45" s="18" t="n">
        <v>360.14718479</v>
      </c>
      <c r="J45" s="20" t="n">
        <v>10.39653695</v>
      </c>
      <c r="K45" s="18" t="n">
        <v>342.24703501</v>
      </c>
      <c r="L45" s="20" t="n">
        <v>17.68633449</v>
      </c>
      <c r="M45" s="18" t="s">
        <v>481</v>
      </c>
      <c r="N45" s="20" t="s">
        <v>481</v>
      </c>
      <c r="O45" s="18" t="s">
        <v>481</v>
      </c>
      <c r="P45" s="20" t="s">
        <v>481</v>
      </c>
      <c r="Q45" s="18" t="n">
        <v>327.99876544</v>
      </c>
      <c r="R45" s="20" t="n">
        <v>19.47602164</v>
      </c>
      <c r="S45" s="18" t="n">
        <v>341.54828498</v>
      </c>
      <c r="T45" s="20" t="n">
        <v>17.08390101</v>
      </c>
      <c r="U45" s="18" t="n">
        <v>336.64072926</v>
      </c>
      <c r="V45" s="20" t="n">
        <v>5.30183332</v>
      </c>
    </row>
    <row r="46" spans="1:22">
      <c r="A46" s="15" t="s">
        <v>521</v>
      </c>
      <c r="B46" s="17" t="n">
        <v>23141</v>
      </c>
      <c r="C46" s="18">
        <f>(1132.0/B46*100)</f>
        <v/>
      </c>
      <c r="D46" s="19" t="n">
        <v>22009</v>
      </c>
      <c r="E46" s="18" t="n">
        <v>397.34308531</v>
      </c>
      <c r="F46" s="20" t="n">
        <v>2.52243195</v>
      </c>
      <c r="G46" s="18" t="n">
        <v>424.2741259</v>
      </c>
      <c r="H46" s="20" t="n">
        <v>3.27775789</v>
      </c>
      <c r="I46" s="18" t="n">
        <v>440.83256586</v>
      </c>
      <c r="J46" s="20" t="n">
        <v>5.8362459</v>
      </c>
      <c r="K46" s="18" t="n">
        <v>447.52563975</v>
      </c>
      <c r="L46" s="20" t="n">
        <v>7.51611787</v>
      </c>
      <c r="M46" s="18" t="s">
        <v>481</v>
      </c>
      <c r="N46" s="20" t="s">
        <v>481</v>
      </c>
      <c r="O46" s="18" t="s">
        <v>481</v>
      </c>
      <c r="P46" s="20" t="s">
        <v>481</v>
      </c>
      <c r="Q46" s="18" t="s">
        <v>481</v>
      </c>
      <c r="R46" s="20" t="s">
        <v>481</v>
      </c>
      <c r="S46" s="18" t="s">
        <v>481</v>
      </c>
      <c r="T46" s="20" t="s">
        <v>481</v>
      </c>
      <c r="U46" s="18" t="n">
        <v>323.9581266</v>
      </c>
      <c r="V46" s="20" t="n">
        <v>5.27610577</v>
      </c>
    </row>
    <row r="47" spans="1:22">
      <c r="A47" s="15" t="s">
        <v>522</v>
      </c>
      <c r="B47" s="17" t="n">
        <v>5928</v>
      </c>
      <c r="C47" s="18">
        <f>(71.0/B47*100)</f>
        <v/>
      </c>
      <c r="D47" s="19" t="n">
        <v>5857</v>
      </c>
      <c r="E47" s="18" t="n">
        <v>433.27784635</v>
      </c>
      <c r="F47" s="20" t="n">
        <v>4.79906982</v>
      </c>
      <c r="G47" s="18" t="n">
        <v>444.75881062</v>
      </c>
      <c r="H47" s="20" t="n">
        <v>5.37669241</v>
      </c>
      <c r="I47" s="18" t="n">
        <v>460.31156248</v>
      </c>
      <c r="J47" s="20" t="n">
        <v>7.55171965</v>
      </c>
      <c r="K47" s="18" t="n">
        <v>427.11403817</v>
      </c>
      <c r="L47" s="20" t="n">
        <v>8.50255076</v>
      </c>
      <c r="M47" s="18" t="s">
        <v>481</v>
      </c>
      <c r="N47" s="20" t="s">
        <v>481</v>
      </c>
      <c r="O47" s="18" t="s">
        <v>481</v>
      </c>
      <c r="P47" s="20" t="s">
        <v>481</v>
      </c>
      <c r="Q47" s="18" t="s">
        <v>481</v>
      </c>
      <c r="R47" s="20" t="s">
        <v>481</v>
      </c>
      <c r="S47" s="18" t="s">
        <v>481</v>
      </c>
      <c r="T47" s="20" t="s">
        <v>481</v>
      </c>
      <c r="U47" s="18" t="n">
        <v>291.5382294</v>
      </c>
      <c r="V47" s="20" t="n">
        <v>9.809087229999999</v>
      </c>
    </row>
    <row r="48" spans="1:22">
      <c r="A48" s="15" t="s">
        <v>523</v>
      </c>
      <c r="B48" s="17" t="n">
        <v>9841</v>
      </c>
      <c r="C48" s="18">
        <f>(7.0/B48*100)</f>
        <v/>
      </c>
      <c r="D48" s="19" t="n">
        <v>9834</v>
      </c>
      <c r="E48" s="18" t="n">
        <v>476.1585431</v>
      </c>
      <c r="F48" s="20" t="n">
        <v>5.09808424</v>
      </c>
      <c r="G48" s="18" t="n">
        <v>525.1376911900001</v>
      </c>
      <c r="H48" s="20" t="n">
        <v>6.26966011</v>
      </c>
      <c r="I48" s="18" t="n">
        <v>562.00428685</v>
      </c>
      <c r="J48" s="20" t="n">
        <v>8.0286843</v>
      </c>
      <c r="K48" s="18" t="n">
        <v>553.70714278</v>
      </c>
      <c r="L48" s="20" t="n">
        <v>8.04722085</v>
      </c>
      <c r="M48" s="18" t="s">
        <v>481</v>
      </c>
      <c r="N48" s="20" t="s">
        <v>481</v>
      </c>
      <c r="O48" s="18" t="s">
        <v>481</v>
      </c>
      <c r="P48" s="20" t="s">
        <v>481</v>
      </c>
      <c r="Q48" s="18" t="s">
        <v>481</v>
      </c>
      <c r="R48" s="20" t="s">
        <v>481</v>
      </c>
      <c r="S48" s="18" t="s">
        <v>481</v>
      </c>
      <c r="T48" s="20" t="s">
        <v>481</v>
      </c>
      <c r="U48" s="18" t="n">
        <v>392.21089851</v>
      </c>
      <c r="V48" s="20" t="n">
        <v>25.23411907</v>
      </c>
    </row>
    <row r="49" spans="1:22">
      <c r="A49" s="15" t="s">
        <v>524</v>
      </c>
      <c r="B49" s="17" t="n">
        <v>6349</v>
      </c>
      <c r="C49" s="18">
        <f>(56.0/B49*100)</f>
        <v/>
      </c>
      <c r="D49" s="19" t="n">
        <v>6293</v>
      </c>
      <c r="E49" s="18" t="n">
        <v>407.77167306</v>
      </c>
      <c r="F49" s="20" t="n">
        <v>3.28987563</v>
      </c>
      <c r="G49" s="18" t="n">
        <v>429.79305244</v>
      </c>
      <c r="H49" s="20" t="n">
        <v>3.90723006</v>
      </c>
      <c r="I49" s="18" t="n">
        <v>448.5373946</v>
      </c>
      <c r="J49" s="20" t="n">
        <v>4.60074711</v>
      </c>
      <c r="K49" s="18" t="n">
        <v>470.91395645</v>
      </c>
      <c r="L49" s="20" t="n">
        <v>5.93536647</v>
      </c>
      <c r="M49" s="18" t="s">
        <v>481</v>
      </c>
      <c r="N49" s="20" t="s">
        <v>481</v>
      </c>
      <c r="O49" s="18" t="s">
        <v>481</v>
      </c>
      <c r="P49" s="20" t="s">
        <v>481</v>
      </c>
      <c r="Q49" s="18" t="s">
        <v>481</v>
      </c>
      <c r="R49" s="20" t="s">
        <v>481</v>
      </c>
      <c r="S49" s="18" t="s">
        <v>481</v>
      </c>
      <c r="T49" s="20" t="s">
        <v>481</v>
      </c>
      <c r="U49" s="18" t="n">
        <v>375.16769166</v>
      </c>
      <c r="V49" s="20" t="n">
        <v>12.48192496</v>
      </c>
    </row>
    <row r="50" spans="1:22">
      <c r="A50" s="15" t="s">
        <v>525</v>
      </c>
      <c r="B50" s="17" t="n">
        <v>11795</v>
      </c>
      <c r="C50" s="18">
        <f>(218.0/B50*100)</f>
        <v/>
      </c>
      <c r="D50" s="19" t="n">
        <v>11577</v>
      </c>
      <c r="E50" s="18" t="n">
        <v>411.0242366</v>
      </c>
      <c r="F50" s="20" t="n">
        <v>2.97135478</v>
      </c>
      <c r="G50" s="18" t="n">
        <v>444.87245958</v>
      </c>
      <c r="H50" s="20" t="n">
        <v>3.81502723</v>
      </c>
      <c r="I50" s="18" t="n">
        <v>471.24496666</v>
      </c>
      <c r="J50" s="20" t="n">
        <v>5.17586529</v>
      </c>
      <c r="K50" s="18" t="n">
        <v>480.32205647</v>
      </c>
      <c r="L50" s="20" t="n">
        <v>5.76205735</v>
      </c>
      <c r="M50" s="18" t="s">
        <v>481</v>
      </c>
      <c r="N50" s="20" t="s">
        <v>481</v>
      </c>
      <c r="O50" s="18" t="s">
        <v>481</v>
      </c>
      <c r="P50" s="20" t="s">
        <v>481</v>
      </c>
      <c r="Q50" s="18" t="s">
        <v>481</v>
      </c>
      <c r="R50" s="20" t="s">
        <v>481</v>
      </c>
      <c r="S50" s="18" t="s">
        <v>481</v>
      </c>
      <c r="T50" s="20" t="s">
        <v>481</v>
      </c>
      <c r="U50" s="18" t="n">
        <v>323.96153896</v>
      </c>
      <c r="V50" s="20" t="n">
        <v>10.32201443</v>
      </c>
    </row>
    <row r="51" spans="1:22">
      <c r="A51" s="15" t="s">
        <v>526</v>
      </c>
      <c r="B51" s="17" t="n">
        <v>6866</v>
      </c>
      <c r="C51" s="18">
        <f>(116.0/B51*100)</f>
        <v/>
      </c>
      <c r="D51" s="19" t="n">
        <v>6750</v>
      </c>
      <c r="E51" s="18" t="n">
        <v>411.14616432</v>
      </c>
      <c r="F51" s="20" t="n">
        <v>2.54076051</v>
      </c>
      <c r="G51" s="18" t="n">
        <v>437.15630115</v>
      </c>
      <c r="H51" s="20" t="n">
        <v>3.2368778</v>
      </c>
      <c r="I51" s="18" t="n">
        <v>456.50093101</v>
      </c>
      <c r="J51" s="20" t="n">
        <v>4.36416466</v>
      </c>
      <c r="K51" s="18" t="n">
        <v>463.1516071</v>
      </c>
      <c r="L51" s="20" t="n">
        <v>5.06069781</v>
      </c>
      <c r="M51" s="18" t="s">
        <v>481</v>
      </c>
      <c r="N51" s="20" t="s">
        <v>481</v>
      </c>
      <c r="O51" s="18" t="s">
        <v>481</v>
      </c>
      <c r="P51" s="20" t="s">
        <v>481</v>
      </c>
      <c r="Q51" s="18" t="s">
        <v>481</v>
      </c>
      <c r="R51" s="20" t="s">
        <v>481</v>
      </c>
      <c r="S51" s="18" t="s">
        <v>481</v>
      </c>
      <c r="T51" s="20" t="s">
        <v>481</v>
      </c>
      <c r="U51" s="18" t="n">
        <v>375.72668614</v>
      </c>
      <c r="V51" s="20" t="n">
        <v>9.078218939999999</v>
      </c>
    </row>
    <row r="52" spans="1:22">
      <c r="A52" s="15" t="s">
        <v>527</v>
      </c>
      <c r="B52" s="17" t="n">
        <v>5809</v>
      </c>
      <c r="C52" s="18">
        <f>(71.0/B52*100)</f>
        <v/>
      </c>
      <c r="D52" s="19" t="n">
        <v>5738</v>
      </c>
      <c r="E52" s="18" t="n">
        <v>475.78463457</v>
      </c>
      <c r="F52" s="20" t="n">
        <v>3.10158711</v>
      </c>
      <c r="G52" s="18" t="n">
        <v>486.99250222</v>
      </c>
      <c r="H52" s="20" t="n">
        <v>3.5776411</v>
      </c>
      <c r="I52" s="18" t="n">
        <v>499.07702085</v>
      </c>
      <c r="J52" s="20" t="n">
        <v>4.11778122</v>
      </c>
      <c r="K52" s="18" t="n">
        <v>524.06842463</v>
      </c>
      <c r="L52" s="20" t="n">
        <v>5.03417618</v>
      </c>
      <c r="M52" s="18" t="s">
        <v>481</v>
      </c>
      <c r="N52" s="20" t="s">
        <v>481</v>
      </c>
      <c r="O52" s="18" t="s">
        <v>481</v>
      </c>
      <c r="P52" s="20" t="s">
        <v>481</v>
      </c>
      <c r="Q52" s="18" t="s">
        <v>481</v>
      </c>
      <c r="R52" s="20" t="s">
        <v>481</v>
      </c>
      <c r="S52" s="18" t="s">
        <v>481</v>
      </c>
      <c r="T52" s="20" t="s">
        <v>481</v>
      </c>
      <c r="U52" s="18" t="n">
        <v>392.91158625</v>
      </c>
      <c r="V52" s="20" t="n">
        <v>13.35458813</v>
      </c>
    </row>
    <row r="53" spans="1:22">
      <c r="A53" s="15" t="s">
        <v>528</v>
      </c>
      <c r="B53" s="17" t="n">
        <v>5571</v>
      </c>
      <c r="C53" s="18">
        <f>(84.0/B53*100)</f>
        <v/>
      </c>
      <c r="D53" s="19" t="n">
        <v>5487</v>
      </c>
      <c r="E53" s="18" t="n">
        <v>421.66935985</v>
      </c>
      <c r="F53" s="20" t="n">
        <v>2.74298889</v>
      </c>
      <c r="G53" s="18" t="n">
        <v>446.18145514</v>
      </c>
      <c r="H53" s="20" t="n">
        <v>3.16511295</v>
      </c>
      <c r="I53" s="18" t="n">
        <v>456.07257013</v>
      </c>
      <c r="J53" s="20" t="n">
        <v>3.85177724</v>
      </c>
      <c r="K53" s="18" t="n">
        <v>469.56448178</v>
      </c>
      <c r="L53" s="20" t="n">
        <v>4.37387232</v>
      </c>
      <c r="M53" s="18" t="s">
        <v>481</v>
      </c>
      <c r="N53" s="20" t="s">
        <v>481</v>
      </c>
      <c r="O53" s="18" t="s">
        <v>481</v>
      </c>
      <c r="P53" s="20" t="s">
        <v>481</v>
      </c>
      <c r="Q53" s="18" t="s">
        <v>481</v>
      </c>
      <c r="R53" s="20" t="s">
        <v>481</v>
      </c>
      <c r="S53" s="18" t="s">
        <v>481</v>
      </c>
      <c r="T53" s="20" t="s">
        <v>481</v>
      </c>
      <c r="U53" s="18" t="n">
        <v>331.14362414</v>
      </c>
      <c r="V53" s="20" t="n">
        <v>11.87595762</v>
      </c>
    </row>
    <row r="54" spans="1:22">
      <c r="A54" s="15" t="s">
        <v>529</v>
      </c>
      <c r="B54" s="17" t="n">
        <v>4740</v>
      </c>
      <c r="C54" s="18">
        <f>(38.0/B54*100)</f>
        <v/>
      </c>
      <c r="D54" s="19" t="n">
        <v>4702</v>
      </c>
      <c r="E54" s="18" t="n">
        <v>354.11776727</v>
      </c>
      <c r="F54" s="20" t="n">
        <v>2.89345273</v>
      </c>
      <c r="G54" s="18" t="n">
        <v>374.20842919</v>
      </c>
      <c r="H54" s="20" t="n">
        <v>5.21561338</v>
      </c>
      <c r="I54" s="18" t="n">
        <v>406.79139974</v>
      </c>
      <c r="J54" s="20" t="n">
        <v>10.27621366</v>
      </c>
      <c r="K54" s="18" t="n">
        <v>405.42299037</v>
      </c>
      <c r="L54" s="20" t="n">
        <v>10.01104951</v>
      </c>
      <c r="M54" s="18" t="s">
        <v>481</v>
      </c>
      <c r="N54" s="20" t="s">
        <v>481</v>
      </c>
      <c r="O54" s="18" t="s">
        <v>481</v>
      </c>
      <c r="P54" s="20" t="s">
        <v>481</v>
      </c>
      <c r="Q54" s="18" t="s">
        <v>481</v>
      </c>
      <c r="R54" s="20" t="s">
        <v>481</v>
      </c>
      <c r="S54" s="18" t="s">
        <v>481</v>
      </c>
      <c r="T54" s="20" t="s">
        <v>481</v>
      </c>
      <c r="U54" s="18" t="n">
        <v>308.16044994</v>
      </c>
      <c r="V54" s="20" t="n">
        <v>4.95153501</v>
      </c>
    </row>
    <row r="55" spans="1:22">
      <c r="A55" s="15" t="s">
        <v>530</v>
      </c>
      <c r="B55" s="17" t="n">
        <v>5316</v>
      </c>
      <c r="C55" s="18">
        <f>(22.0/B55*100)</f>
        <v/>
      </c>
      <c r="D55" s="19" t="n">
        <v>5294</v>
      </c>
      <c r="E55" s="18" t="n">
        <v>377.50564499</v>
      </c>
      <c r="F55" s="20" t="n">
        <v>3.82146754</v>
      </c>
      <c r="G55" s="18" t="n">
        <v>408.98514034</v>
      </c>
      <c r="H55" s="20" t="n">
        <v>3.35673514</v>
      </c>
      <c r="I55" s="18" t="n">
        <v>439.05637297</v>
      </c>
      <c r="J55" s="20" t="n">
        <v>4.43403038</v>
      </c>
      <c r="K55" s="18" t="n">
        <v>429.16560627</v>
      </c>
      <c r="L55" s="20" t="n">
        <v>6.35043253</v>
      </c>
      <c r="M55" s="18" t="s">
        <v>481</v>
      </c>
      <c r="N55" s="20" t="s">
        <v>481</v>
      </c>
      <c r="O55" s="18" t="s">
        <v>481</v>
      </c>
      <c r="P55" s="20" t="s">
        <v>481</v>
      </c>
      <c r="Q55" s="18" t="s">
        <v>481</v>
      </c>
      <c r="R55" s="20" t="s">
        <v>481</v>
      </c>
      <c r="S55" s="18" t="n">
        <v>346.06181817</v>
      </c>
      <c r="T55" s="20" t="n">
        <v>27.90346504</v>
      </c>
      <c r="U55" s="18" t="n">
        <v>305.93048082</v>
      </c>
      <c r="V55" s="20" t="n">
        <v>13.21913506</v>
      </c>
    </row>
    <row r="56" spans="1:22">
      <c r="A56" s="15" t="s">
        <v>531</v>
      </c>
      <c r="B56" s="17" t="n">
        <v>5359</v>
      </c>
      <c r="C56" s="18">
        <f>(76.0/B56*100)</f>
        <v/>
      </c>
      <c r="D56" s="19" t="n">
        <v>5283</v>
      </c>
      <c r="E56" s="18" t="n">
        <v>498.13351694</v>
      </c>
      <c r="F56" s="20" t="n">
        <v>3.97364064</v>
      </c>
      <c r="G56" s="18" t="n">
        <v>521.51717148</v>
      </c>
      <c r="H56" s="20" t="n">
        <v>3.26681892</v>
      </c>
      <c r="I56" s="18" t="n">
        <v>540.88774495</v>
      </c>
      <c r="J56" s="20" t="n">
        <v>3.21772401</v>
      </c>
      <c r="K56" s="18" t="n">
        <v>554.92177386</v>
      </c>
      <c r="L56" s="20" t="n">
        <v>3.84263509</v>
      </c>
      <c r="M56" s="18" t="s">
        <v>481</v>
      </c>
      <c r="N56" s="20" t="s">
        <v>481</v>
      </c>
      <c r="O56" s="18" t="s">
        <v>481</v>
      </c>
      <c r="P56" s="20" t="s">
        <v>481</v>
      </c>
      <c r="Q56" s="18" t="s">
        <v>481</v>
      </c>
      <c r="R56" s="20" t="s">
        <v>481</v>
      </c>
      <c r="S56" s="18" t="s">
        <v>481</v>
      </c>
      <c r="T56" s="20" t="s">
        <v>481</v>
      </c>
      <c r="U56" s="18" t="n">
        <v>457.08997658</v>
      </c>
      <c r="V56" s="20" t="n">
        <v>28.51941964</v>
      </c>
    </row>
    <row r="57" spans="1:22">
      <c r="A57" s="15" t="s">
        <v>532</v>
      </c>
      <c r="B57" s="17" t="n">
        <v>6513</v>
      </c>
      <c r="C57" s="18">
        <f>(0.0/B57*100)</f>
        <v/>
      </c>
      <c r="D57" s="19" t="n">
        <v>6513</v>
      </c>
      <c r="E57" s="18" t="n">
        <v>388.72380942</v>
      </c>
      <c r="F57" s="20" t="n">
        <v>3.19225684</v>
      </c>
      <c r="G57" s="18" t="n">
        <v>402.57081681</v>
      </c>
      <c r="H57" s="20" t="n">
        <v>3.25260546</v>
      </c>
      <c r="I57" s="18" t="n">
        <v>444.54520726</v>
      </c>
      <c r="J57" s="20" t="n">
        <v>7.2003878</v>
      </c>
      <c r="K57" s="18" t="n">
        <v>469.7717432</v>
      </c>
      <c r="L57" s="20" t="n">
        <v>9.406283950000001</v>
      </c>
      <c r="M57" s="18" t="s">
        <v>481</v>
      </c>
      <c r="N57" s="20" t="s">
        <v>481</v>
      </c>
      <c r="O57" s="18" t="s">
        <v>481</v>
      </c>
      <c r="P57" s="20" t="s">
        <v>481</v>
      </c>
      <c r="Q57" s="18" t="s">
        <v>481</v>
      </c>
      <c r="R57" s="20" t="s">
        <v>481</v>
      </c>
      <c r="S57" s="18" t="n">
        <v>291.63890499</v>
      </c>
      <c r="T57" s="20" t="n">
        <v>35.10108869</v>
      </c>
      <c r="U57" s="18" t="n">
        <v>349.20489993</v>
      </c>
      <c r="V57" s="20" t="n">
        <v>11.90434961</v>
      </c>
    </row>
    <row r="58" spans="1:22">
      <c r="A58" s="15" t="s">
        <v>533</v>
      </c>
      <c r="B58" s="17" t="n">
        <v>7267</v>
      </c>
      <c r="C58" s="18">
        <f>(10.0/B58*100)</f>
        <v/>
      </c>
      <c r="D58" s="19" t="n">
        <v>7257</v>
      </c>
      <c r="E58" s="18" t="n">
        <v>412.1840422</v>
      </c>
      <c r="F58" s="20" t="n">
        <v>2.96810234</v>
      </c>
      <c r="G58" s="18" t="n">
        <v>413.67310694</v>
      </c>
      <c r="H58" s="20" t="n">
        <v>4.63433599</v>
      </c>
      <c r="I58" s="18" t="n">
        <v>429.16560414</v>
      </c>
      <c r="J58" s="20" t="n">
        <v>9.374018469999999</v>
      </c>
      <c r="K58" s="18" t="n">
        <v>383.57173337</v>
      </c>
      <c r="L58" s="20" t="n">
        <v>9.73988102</v>
      </c>
      <c r="M58" s="18" t="s">
        <v>481</v>
      </c>
      <c r="N58" s="20" t="s">
        <v>481</v>
      </c>
      <c r="O58" s="18" t="s">
        <v>481</v>
      </c>
      <c r="P58" s="20" t="s">
        <v>481</v>
      </c>
      <c r="Q58" s="18" t="s">
        <v>481</v>
      </c>
      <c r="R58" s="20" t="s">
        <v>481</v>
      </c>
      <c r="S58" s="18" t="n">
        <v>259.85355873</v>
      </c>
      <c r="T58" s="20" t="n">
        <v>19.18626065</v>
      </c>
      <c r="U58" s="18" t="n">
        <v>308.6596606</v>
      </c>
      <c r="V58" s="20" t="n">
        <v>13.84768442</v>
      </c>
    </row>
    <row r="59" spans="1:22">
      <c r="A59" s="15" t="s">
        <v>534</v>
      </c>
      <c r="B59" s="17" t="n">
        <v>4826</v>
      </c>
      <c r="C59" s="18">
        <f>(26.0/B59*100)</f>
        <v/>
      </c>
      <c r="D59" s="19" t="n">
        <v>4800</v>
      </c>
      <c r="E59" s="18" t="n">
        <v>346.74927343</v>
      </c>
      <c r="F59" s="20" t="n">
        <v>1.76599954</v>
      </c>
      <c r="G59" s="18" t="n">
        <v>357.61264856</v>
      </c>
      <c r="H59" s="20" t="n">
        <v>2.78047076</v>
      </c>
      <c r="I59" s="18" t="n">
        <v>350.55685409</v>
      </c>
      <c r="J59" s="20" t="n">
        <v>6.34780116</v>
      </c>
      <c r="K59" s="18" t="n">
        <v>351.10872535</v>
      </c>
      <c r="L59" s="20" t="n">
        <v>7.38727942</v>
      </c>
      <c r="M59" s="18" t="s">
        <v>481</v>
      </c>
      <c r="N59" s="20" t="s">
        <v>481</v>
      </c>
      <c r="O59" s="18" t="s">
        <v>481</v>
      </c>
      <c r="P59" s="20" t="s">
        <v>481</v>
      </c>
      <c r="Q59" s="18" t="s">
        <v>481</v>
      </c>
      <c r="R59" s="20" t="s">
        <v>481</v>
      </c>
      <c r="S59" s="18" t="n">
        <v>286.38580744</v>
      </c>
      <c r="T59" s="20" t="n">
        <v>34.45566635</v>
      </c>
      <c r="U59" s="18" t="n">
        <v>255.85652418</v>
      </c>
      <c r="V59" s="20" t="n">
        <v>8.979961339999999</v>
      </c>
    </row>
    <row r="60" spans="1:22">
      <c r="A60" s="15" t="s">
        <v>535</v>
      </c>
      <c r="B60" s="17" t="n">
        <v>4546</v>
      </c>
      <c r="C60" s="18">
        <f>(15.0/B60*100)</f>
        <v/>
      </c>
      <c r="D60" s="19" t="n">
        <v>4531</v>
      </c>
      <c r="E60" s="18" t="n">
        <v>331.10947276</v>
      </c>
      <c r="F60" s="20" t="n">
        <v>4.36803567</v>
      </c>
      <c r="G60" s="18" t="n">
        <v>365.580266</v>
      </c>
      <c r="H60" s="20" t="n">
        <v>5.53297115</v>
      </c>
      <c r="I60" s="18" t="n">
        <v>374.26636096</v>
      </c>
      <c r="J60" s="20" t="n">
        <v>9.09225292</v>
      </c>
      <c r="K60" s="18" t="n">
        <v>360.83200478</v>
      </c>
      <c r="L60" s="20" t="n">
        <v>10.98662121</v>
      </c>
      <c r="M60" s="18" t="s">
        <v>481</v>
      </c>
      <c r="N60" s="20" t="s">
        <v>481</v>
      </c>
      <c r="O60" s="18" t="s">
        <v>481</v>
      </c>
      <c r="P60" s="20" t="s">
        <v>481</v>
      </c>
      <c r="Q60" s="18" t="s">
        <v>481</v>
      </c>
      <c r="R60" s="20" t="s">
        <v>481</v>
      </c>
      <c r="S60" s="18" t="n">
        <v>235.54614683</v>
      </c>
      <c r="T60" s="20" t="n">
        <v>33.88569001</v>
      </c>
      <c r="U60" s="18" t="n">
        <v>278.81348976</v>
      </c>
      <c r="V60" s="20" t="n">
        <v>11.52972809</v>
      </c>
    </row>
    <row r="61" spans="1:22">
      <c r="A61" s="15" t="s">
        <v>536</v>
      </c>
      <c r="B61" s="17" t="n">
        <v>6525</v>
      </c>
      <c r="C61" s="18">
        <f>(135.0/B61*100)</f>
        <v/>
      </c>
      <c r="D61" s="19" t="n">
        <v>6390</v>
      </c>
      <c r="E61" s="18" t="n">
        <v>459.50657985</v>
      </c>
      <c r="F61" s="20" t="n">
        <v>2.71324617</v>
      </c>
      <c r="G61" s="18" t="n">
        <v>480.2697848</v>
      </c>
      <c r="H61" s="20" t="n">
        <v>3.30880008</v>
      </c>
      <c r="I61" s="18" t="n">
        <v>489.95229447</v>
      </c>
      <c r="J61" s="20" t="n">
        <v>4.50201454</v>
      </c>
      <c r="K61" s="18" t="n">
        <v>497.96911036</v>
      </c>
      <c r="L61" s="20" t="n">
        <v>6.26526364</v>
      </c>
      <c r="M61" s="18" t="s">
        <v>481</v>
      </c>
      <c r="N61" s="20" t="s">
        <v>481</v>
      </c>
      <c r="O61" s="18" t="s">
        <v>481</v>
      </c>
      <c r="P61" s="20" t="s">
        <v>481</v>
      </c>
      <c r="Q61" s="18" t="s">
        <v>481</v>
      </c>
      <c r="R61" s="20" t="s">
        <v>481</v>
      </c>
      <c r="S61" s="18" t="s">
        <v>481</v>
      </c>
      <c r="T61" s="20" t="s">
        <v>481</v>
      </c>
      <c r="U61" s="18" t="n">
        <v>378.43976753</v>
      </c>
      <c r="V61" s="20" t="n">
        <v>15.30636974</v>
      </c>
    </row>
    <row r="62" spans="1:22">
      <c r="A62" s="15" t="s">
        <v>537</v>
      </c>
      <c r="B62" s="17" t="n">
        <v>4476</v>
      </c>
      <c r="C62" s="18">
        <f>(3.0/B62*100)</f>
        <v/>
      </c>
      <c r="D62" s="19" t="n">
        <v>4473</v>
      </c>
      <c r="E62" s="18" t="n">
        <v>497.80092677</v>
      </c>
      <c r="F62" s="20" t="n">
        <v>1.87526444</v>
      </c>
      <c r="G62" s="18" t="n">
        <v>511.5321603</v>
      </c>
      <c r="H62" s="20" t="n">
        <v>2.48560843</v>
      </c>
      <c r="I62" s="18" t="n">
        <v>517.50321653</v>
      </c>
      <c r="J62" s="20" t="n">
        <v>2.89337508</v>
      </c>
      <c r="K62" s="18" t="n">
        <v>523.29012138</v>
      </c>
      <c r="L62" s="20" t="n">
        <v>3.95812879</v>
      </c>
      <c r="M62" s="18" t="s">
        <v>481</v>
      </c>
      <c r="N62" s="20" t="s">
        <v>481</v>
      </c>
      <c r="O62" s="18" t="s">
        <v>481</v>
      </c>
      <c r="P62" s="20" t="s">
        <v>481</v>
      </c>
      <c r="Q62" s="18" t="s">
        <v>481</v>
      </c>
      <c r="R62" s="20" t="s">
        <v>481</v>
      </c>
      <c r="S62" s="18" t="s">
        <v>481</v>
      </c>
      <c r="T62" s="20" t="s">
        <v>481</v>
      </c>
      <c r="U62" s="18" t="n">
        <v>529.25156667</v>
      </c>
      <c r="V62" s="20" t="n">
        <v>36.71158252</v>
      </c>
    </row>
    <row r="63" spans="1:22">
      <c r="A63" s="15" t="s">
        <v>538</v>
      </c>
      <c r="B63" s="17" t="n">
        <v>5324</v>
      </c>
      <c r="C63" s="18">
        <f>(13.0/B63*100)</f>
        <v/>
      </c>
      <c r="D63" s="19" t="n">
        <v>5311</v>
      </c>
      <c r="E63" s="18" t="n">
        <v>347.20922373</v>
      </c>
      <c r="F63" s="20" t="n">
        <v>1.97342983</v>
      </c>
      <c r="G63" s="18" t="n">
        <v>365.41394293</v>
      </c>
      <c r="H63" s="20" t="n">
        <v>3.15093812</v>
      </c>
      <c r="I63" s="18" t="n">
        <v>369.28732106</v>
      </c>
      <c r="J63" s="20" t="n">
        <v>5.74133571</v>
      </c>
      <c r="K63" s="18" t="n">
        <v>365.34911017</v>
      </c>
      <c r="L63" s="20" t="n">
        <v>8.686410410000001</v>
      </c>
      <c r="M63" s="18" t="s">
        <v>481</v>
      </c>
      <c r="N63" s="20" t="s">
        <v>481</v>
      </c>
      <c r="O63" s="18" t="s">
        <v>481</v>
      </c>
      <c r="P63" s="20" t="s">
        <v>481</v>
      </c>
      <c r="Q63" s="18" t="n">
        <v>347.40588405</v>
      </c>
      <c r="R63" s="20" t="n">
        <v>33.63890904</v>
      </c>
      <c r="S63" s="18" t="n">
        <v>216.96504641</v>
      </c>
      <c r="T63" s="20" t="n">
        <v>49.85532469</v>
      </c>
      <c r="U63" s="18" t="n">
        <v>282.75807922</v>
      </c>
      <c r="V63" s="20" t="n">
        <v>6.56423899</v>
      </c>
    </row>
    <row r="64" spans="1:22">
      <c r="A64" s="15" t="s">
        <v>539</v>
      </c>
      <c r="B64" s="17" t="n">
        <v>3634</v>
      </c>
      <c r="C64" s="18">
        <f>(3.0/B64*100)</f>
        <v/>
      </c>
      <c r="D64" s="19" t="n">
        <v>3631</v>
      </c>
      <c r="E64" s="18" t="n">
        <v>419.93523793</v>
      </c>
      <c r="F64" s="20" t="n">
        <v>3.0120291</v>
      </c>
      <c r="G64" s="18" t="n">
        <v>453.26170258</v>
      </c>
      <c r="H64" s="20" t="n">
        <v>3.2633118</v>
      </c>
      <c r="I64" s="18" t="n">
        <v>474.81428365</v>
      </c>
      <c r="J64" s="20" t="n">
        <v>6.06649595</v>
      </c>
      <c r="K64" s="18" t="n">
        <v>487.32390403</v>
      </c>
      <c r="L64" s="20" t="n">
        <v>5.82718567</v>
      </c>
      <c r="M64" s="18" t="s">
        <v>481</v>
      </c>
      <c r="N64" s="20" t="s">
        <v>481</v>
      </c>
      <c r="O64" s="18" t="s">
        <v>481</v>
      </c>
      <c r="P64" s="20" t="s">
        <v>481</v>
      </c>
      <c r="Q64" s="18" t="s">
        <v>481</v>
      </c>
      <c r="R64" s="20" t="s">
        <v>481</v>
      </c>
      <c r="S64" s="18" t="n">
        <v>446.1706</v>
      </c>
      <c r="T64" s="20" t="n">
        <v>16.74276679</v>
      </c>
      <c r="U64" s="18" t="n">
        <v>327.14911113</v>
      </c>
      <c r="V64" s="20" t="n">
        <v>24.86710857</v>
      </c>
    </row>
    <row r="65" spans="1:22">
      <c r="A65" s="15" t="s">
        <v>540</v>
      </c>
      <c r="B65" s="17" t="n">
        <v>5325</v>
      </c>
      <c r="C65" s="18">
        <f>(14.0/B65*100)</f>
        <v/>
      </c>
      <c r="D65" s="19" t="n">
        <v>5311</v>
      </c>
      <c r="E65" s="18" t="n">
        <v>412.35866949</v>
      </c>
      <c r="F65" s="20" t="n">
        <v>2.74548272</v>
      </c>
      <c r="G65" s="18" t="n">
        <v>427.43057039</v>
      </c>
      <c r="H65" s="20" t="n">
        <v>3.77740908</v>
      </c>
      <c r="I65" s="18" t="n">
        <v>452.54696306</v>
      </c>
      <c r="J65" s="20" t="n">
        <v>7.95988759</v>
      </c>
      <c r="K65" s="18" t="n">
        <v>438.10603613</v>
      </c>
      <c r="L65" s="20" t="n">
        <v>9.6588846</v>
      </c>
      <c r="M65" s="18" t="s">
        <v>481</v>
      </c>
      <c r="N65" s="20" t="s">
        <v>481</v>
      </c>
      <c r="O65" s="18" t="s">
        <v>481</v>
      </c>
      <c r="P65" s="20" t="s">
        <v>481</v>
      </c>
      <c r="Q65" s="18" t="n">
        <v>371.51430966</v>
      </c>
      <c r="R65" s="20" t="n">
        <v>31.80774194</v>
      </c>
      <c r="S65" s="18" t="n">
        <v>454.0485</v>
      </c>
      <c r="T65" s="20" t="n">
        <v>21.27388811</v>
      </c>
      <c r="U65" s="18" t="n">
        <v>309.07746312</v>
      </c>
      <c r="V65" s="20" t="n">
        <v>10.01617551</v>
      </c>
    </row>
    <row r="66" spans="1:22">
      <c r="A66" s="15" t="s">
        <v>541</v>
      </c>
      <c r="B66" s="17" t="n">
        <v>5665</v>
      </c>
      <c r="C66" s="18">
        <f>(74.0/B66*100)</f>
        <v/>
      </c>
      <c r="D66" s="19" t="n">
        <v>5591</v>
      </c>
      <c r="E66" s="18" t="n">
        <v>424.28156029</v>
      </c>
      <c r="F66" s="20" t="n">
        <v>2.02124774</v>
      </c>
      <c r="G66" s="18" t="n">
        <v>434.16995392</v>
      </c>
      <c r="H66" s="20" t="n">
        <v>2.9680365</v>
      </c>
      <c r="I66" s="18" t="n">
        <v>447.1989894</v>
      </c>
      <c r="J66" s="20" t="n">
        <v>5.97549075</v>
      </c>
      <c r="K66" s="18" t="n">
        <v>433.39906763</v>
      </c>
      <c r="L66" s="20" t="n">
        <v>6.40917619</v>
      </c>
      <c r="M66" s="18" t="s">
        <v>481</v>
      </c>
      <c r="N66" s="20" t="s">
        <v>481</v>
      </c>
      <c r="O66" s="18" t="s">
        <v>481</v>
      </c>
      <c r="P66" s="20" t="s">
        <v>481</v>
      </c>
      <c r="Q66" s="18" t="s">
        <v>481</v>
      </c>
      <c r="R66" s="20" t="s">
        <v>481</v>
      </c>
      <c r="S66" s="18" t="s">
        <v>481</v>
      </c>
      <c r="T66" s="20" t="s">
        <v>481</v>
      </c>
      <c r="U66" s="18" t="n">
        <v>327.1217418</v>
      </c>
      <c r="V66" s="20" t="n">
        <v>9.331869060000001</v>
      </c>
    </row>
    <row r="67" spans="1:22">
      <c r="A67" s="15" t="s">
        <v>542</v>
      </c>
      <c r="B67" s="17" t="n">
        <v>6971</v>
      </c>
      <c r="C67" s="18">
        <f>(22.0/B67*100)</f>
        <v/>
      </c>
      <c r="D67" s="19" t="n">
        <v>6949</v>
      </c>
      <c r="E67" s="18" t="n">
        <v>379.8237622</v>
      </c>
      <c r="F67" s="20" t="n">
        <v>2.6450457</v>
      </c>
      <c r="G67" s="18" t="n">
        <v>407.07576687</v>
      </c>
      <c r="H67" s="20" t="n">
        <v>3.86351875</v>
      </c>
      <c r="I67" s="18" t="n">
        <v>436.64728407</v>
      </c>
      <c r="J67" s="20" t="n">
        <v>5.8183475</v>
      </c>
      <c r="K67" s="18" t="n">
        <v>440.67973931</v>
      </c>
      <c r="L67" s="20" t="n">
        <v>6.36979456</v>
      </c>
      <c r="M67" s="18" t="s">
        <v>481</v>
      </c>
      <c r="N67" s="20" t="s">
        <v>481</v>
      </c>
      <c r="O67" s="18" t="s">
        <v>481</v>
      </c>
      <c r="P67" s="20" t="s">
        <v>481</v>
      </c>
      <c r="Q67" s="18" t="s">
        <v>481</v>
      </c>
      <c r="R67" s="20" t="s">
        <v>481</v>
      </c>
      <c r="S67" s="18" t="s">
        <v>481</v>
      </c>
      <c r="T67" s="20" t="s">
        <v>481</v>
      </c>
      <c r="U67" s="18" t="n">
        <v>303.70876003</v>
      </c>
      <c r="V67" s="20" t="n">
        <v>10.23180162</v>
      </c>
    </row>
    <row r="68" spans="1:22">
      <c r="A68" s="15" t="s">
        <v>543</v>
      </c>
      <c r="B68" s="17" t="n">
        <v>12083</v>
      </c>
      <c r="C68" s="18">
        <f>(26.0/B68*100)</f>
        <v/>
      </c>
      <c r="D68" s="19" t="n">
        <v>12057</v>
      </c>
      <c r="E68" s="18" t="n">
        <v>399.78848168</v>
      </c>
      <c r="F68" s="20" t="n">
        <v>1.45233326</v>
      </c>
      <c r="G68" s="18" t="n">
        <v>419.58626683</v>
      </c>
      <c r="H68" s="20" t="n">
        <v>2.63809152</v>
      </c>
      <c r="I68" s="18" t="n">
        <v>422.92803626</v>
      </c>
      <c r="J68" s="20" t="n">
        <v>4.13315598</v>
      </c>
      <c r="K68" s="18" t="n">
        <v>389.56306481</v>
      </c>
      <c r="L68" s="20" t="n">
        <v>4.51504035</v>
      </c>
      <c r="M68" s="18" t="s">
        <v>481</v>
      </c>
      <c r="N68" s="20" t="s">
        <v>481</v>
      </c>
      <c r="O68" s="18" t="s">
        <v>481</v>
      </c>
      <c r="P68" s="20" t="s">
        <v>481</v>
      </c>
      <c r="Q68" s="18" t="s">
        <v>481</v>
      </c>
      <c r="R68" s="20" t="s">
        <v>481</v>
      </c>
      <c r="S68" s="18" t="s">
        <v>481</v>
      </c>
      <c r="T68" s="20" t="s">
        <v>481</v>
      </c>
      <c r="U68" s="18" t="n">
        <v>279.43666472</v>
      </c>
      <c r="V68" s="20" t="n">
        <v>6.81202491</v>
      </c>
    </row>
    <row r="69" spans="1:22">
      <c r="A69" s="15" t="s">
        <v>544</v>
      </c>
      <c r="B69" s="17" t="n">
        <v>4876</v>
      </c>
      <c r="C69" s="18">
        <f>(0.0/B69*100)</f>
        <v/>
      </c>
      <c r="D69" s="19" t="n">
        <v>4876</v>
      </c>
      <c r="E69" s="18" t="n">
        <v>426.2070694</v>
      </c>
      <c r="F69" s="20" t="n">
        <v>4.01432638</v>
      </c>
      <c r="G69" s="18" t="n">
        <v>445.76315067</v>
      </c>
      <c r="H69" s="20" t="n">
        <v>5.02312158</v>
      </c>
      <c r="I69" s="18" t="n">
        <v>455.67438658</v>
      </c>
      <c r="J69" s="20" t="n">
        <v>7.51613584</v>
      </c>
      <c r="K69" s="18" t="n">
        <v>448.81893129</v>
      </c>
      <c r="L69" s="20" t="n">
        <v>8.51019183</v>
      </c>
      <c r="M69" s="18" t="s">
        <v>481</v>
      </c>
      <c r="N69" s="20" t="s">
        <v>481</v>
      </c>
      <c r="O69" s="18" t="s">
        <v>481</v>
      </c>
      <c r="P69" s="20" t="s">
        <v>481</v>
      </c>
      <c r="Q69" s="18" t="s">
        <v>481</v>
      </c>
      <c r="R69" s="20" t="s">
        <v>481</v>
      </c>
      <c r="S69" s="18" t="s">
        <v>481</v>
      </c>
      <c r="T69" s="20" t="s">
        <v>481</v>
      </c>
      <c r="U69" s="18" t="n">
        <v>315.15567082</v>
      </c>
      <c r="V69" s="20" t="n">
        <v>22.272725</v>
      </c>
    </row>
    <row r="70" spans="1:22">
      <c r="A70" s="15" t="s">
        <v>545</v>
      </c>
      <c r="B70" s="17" t="n">
        <v>6036</v>
      </c>
      <c r="C70" s="18">
        <f>(223.0/B70*100)</f>
        <v/>
      </c>
      <c r="D70" s="19" t="n">
        <v>5813</v>
      </c>
      <c r="E70" s="18" t="n">
        <v>487.91627157</v>
      </c>
      <c r="F70" s="20" t="n">
        <v>3.4048997</v>
      </c>
      <c r="G70" s="18" t="n">
        <v>500.43351638</v>
      </c>
      <c r="H70" s="20" t="n">
        <v>3.69912655</v>
      </c>
      <c r="I70" s="18" t="n">
        <v>525.55031003</v>
      </c>
      <c r="J70" s="20" t="n">
        <v>5.33726711</v>
      </c>
      <c r="K70" s="18" t="n">
        <v>518.36049996</v>
      </c>
      <c r="L70" s="20" t="n">
        <v>6.2883616</v>
      </c>
      <c r="M70" s="18" t="s">
        <v>481</v>
      </c>
      <c r="N70" s="20" t="s">
        <v>481</v>
      </c>
      <c r="O70" s="18" t="s">
        <v>481</v>
      </c>
      <c r="P70" s="20" t="s">
        <v>481</v>
      </c>
      <c r="Q70" s="18" t="s">
        <v>481</v>
      </c>
      <c r="R70" s="20" t="s">
        <v>481</v>
      </c>
      <c r="S70" s="18" t="s">
        <v>481</v>
      </c>
      <c r="T70" s="20" t="s">
        <v>481</v>
      </c>
      <c r="U70" s="18" t="n">
        <v>408.19527735</v>
      </c>
      <c r="V70" s="20" t="n">
        <v>10.92120313</v>
      </c>
    </row>
    <row r="71" spans="1:22">
      <c r="A71" s="15" t="s">
        <v>546</v>
      </c>
      <c r="B71" s="17" t="n">
        <v>6115</v>
      </c>
      <c r="C71" s="18">
        <f>(17.0/B71*100)</f>
        <v/>
      </c>
      <c r="D71" s="19" t="n">
        <v>6098</v>
      </c>
      <c r="E71" s="18" t="n">
        <v>503.28210605</v>
      </c>
      <c r="F71" s="20" t="n">
        <v>3.10389075</v>
      </c>
      <c r="G71" s="18" t="n">
        <v>536.4460817200001</v>
      </c>
      <c r="H71" s="20" t="n">
        <v>3.04928454</v>
      </c>
      <c r="I71" s="18" t="n">
        <v>547.92484127</v>
      </c>
      <c r="J71" s="20" t="n">
        <v>3.47738738</v>
      </c>
      <c r="K71" s="18" t="n">
        <v>566.5110935500001</v>
      </c>
      <c r="L71" s="20" t="n">
        <v>2.97530043</v>
      </c>
      <c r="M71" s="18" t="s">
        <v>481</v>
      </c>
      <c r="N71" s="20" t="s">
        <v>481</v>
      </c>
      <c r="O71" s="18" t="s">
        <v>481</v>
      </c>
      <c r="P71" s="20" t="s">
        <v>481</v>
      </c>
      <c r="Q71" s="18" t="s">
        <v>481</v>
      </c>
      <c r="R71" s="20" t="s">
        <v>481</v>
      </c>
      <c r="S71" s="18" t="s">
        <v>481</v>
      </c>
      <c r="T71" s="20" t="s">
        <v>481</v>
      </c>
      <c r="U71" s="18" t="n">
        <v>404.18033885</v>
      </c>
      <c r="V71" s="20" t="n">
        <v>44.31389707</v>
      </c>
    </row>
    <row r="72" spans="1:22">
      <c r="A72" s="15" t="s">
        <v>547</v>
      </c>
      <c r="B72" s="17" t="n">
        <v>7708</v>
      </c>
      <c r="C72" s="18">
        <f>(5.0/B72*100)</f>
        <v/>
      </c>
      <c r="D72" s="19" t="n">
        <v>7703</v>
      </c>
      <c r="E72" s="18" t="n">
        <v>469.88675038</v>
      </c>
      <c r="F72" s="20" t="n">
        <v>3.03537122</v>
      </c>
      <c r="G72" s="18" t="n">
        <v>498.3621459</v>
      </c>
      <c r="H72" s="20" t="n">
        <v>3.39263882</v>
      </c>
      <c r="I72" s="18" t="n">
        <v>516.69792222</v>
      </c>
      <c r="J72" s="20" t="n">
        <v>4.21438746</v>
      </c>
      <c r="K72" s="18" t="n">
        <v>535.89002121</v>
      </c>
      <c r="L72" s="20" t="n">
        <v>3.73673012</v>
      </c>
      <c r="M72" s="18" t="s">
        <v>481</v>
      </c>
      <c r="N72" s="20" t="s">
        <v>481</v>
      </c>
      <c r="O72" s="18" t="s">
        <v>481</v>
      </c>
      <c r="P72" s="20" t="s">
        <v>481</v>
      </c>
      <c r="Q72" s="18" t="s">
        <v>481</v>
      </c>
      <c r="R72" s="20" t="s">
        <v>481</v>
      </c>
      <c r="S72" s="18" t="s">
        <v>481</v>
      </c>
      <c r="T72" s="20" t="s">
        <v>481</v>
      </c>
      <c r="U72" s="18" t="n">
        <v>404.49947025</v>
      </c>
      <c r="V72" s="20" t="n">
        <v>36.54245685</v>
      </c>
    </row>
    <row r="73" spans="1:22">
      <c r="A73" s="15" t="s">
        <v>548</v>
      </c>
      <c r="B73" s="17" t="n">
        <v>8249</v>
      </c>
      <c r="C73" s="18">
        <f>(144.0/B73*100)</f>
        <v/>
      </c>
      <c r="D73" s="19" t="n">
        <v>8105</v>
      </c>
      <c r="E73" s="18" t="n">
        <v>395.88106954</v>
      </c>
      <c r="F73" s="20" t="n">
        <v>3.02663816</v>
      </c>
      <c r="G73" s="18" t="n">
        <v>412.01764271</v>
      </c>
      <c r="H73" s="20" t="n">
        <v>3.73495473</v>
      </c>
      <c r="I73" s="18" t="n">
        <v>446.86191776</v>
      </c>
      <c r="J73" s="20" t="n">
        <v>5.53593445</v>
      </c>
      <c r="K73" s="18" t="n">
        <v>458.26694716</v>
      </c>
      <c r="L73" s="20" t="n">
        <v>7.10347581</v>
      </c>
      <c r="M73" s="18" t="s">
        <v>481</v>
      </c>
      <c r="N73" s="20" t="s">
        <v>481</v>
      </c>
      <c r="O73" s="18" t="s">
        <v>481</v>
      </c>
      <c r="P73" s="20" t="s">
        <v>481</v>
      </c>
      <c r="Q73" s="18" t="s">
        <v>481</v>
      </c>
      <c r="R73" s="20" t="s">
        <v>481</v>
      </c>
      <c r="S73" s="18" t="s">
        <v>481</v>
      </c>
      <c r="T73" s="20" t="s">
        <v>481</v>
      </c>
      <c r="U73" s="18" t="n">
        <v>367.19518404</v>
      </c>
      <c r="V73" s="20" t="n">
        <v>14.45620304</v>
      </c>
    </row>
    <row r="74" spans="1:22">
      <c r="A74" s="15" t="s">
        <v>549</v>
      </c>
      <c r="B74" s="17" t="n">
        <v>4692</v>
      </c>
      <c r="C74" s="18">
        <f>(82.0/B74*100)</f>
        <v/>
      </c>
      <c r="D74" s="19" t="n">
        <v>4610</v>
      </c>
      <c r="E74" s="18" t="n">
        <v>416.24271966</v>
      </c>
      <c r="F74" s="20" t="n">
        <v>2.52351397</v>
      </c>
      <c r="G74" s="18" t="n">
        <v>434.28586364</v>
      </c>
      <c r="H74" s="20" t="n">
        <v>3.39462362</v>
      </c>
      <c r="I74" s="18" t="n">
        <v>458.56037605</v>
      </c>
      <c r="J74" s="20" t="n">
        <v>5.71933694</v>
      </c>
      <c r="K74" s="18" t="n">
        <v>457.03779365</v>
      </c>
      <c r="L74" s="20" t="n">
        <v>6.45068127</v>
      </c>
      <c r="M74" s="18" t="s">
        <v>481</v>
      </c>
      <c r="N74" s="20" t="s">
        <v>481</v>
      </c>
      <c r="O74" s="18" t="s">
        <v>481</v>
      </c>
      <c r="P74" s="20" t="s">
        <v>481</v>
      </c>
      <c r="Q74" s="18" t="s">
        <v>481</v>
      </c>
      <c r="R74" s="20" t="s">
        <v>481</v>
      </c>
      <c r="S74" s="18" t="n">
        <v>256.82442521</v>
      </c>
      <c r="T74" s="20" t="n">
        <v>37.81763254</v>
      </c>
      <c r="U74" s="18" t="n">
        <v>344.80701119</v>
      </c>
      <c r="V74" s="20" t="n">
        <v>12.97186509</v>
      </c>
    </row>
    <row r="75" spans="1:22">
      <c r="A75" s="15" t="s">
        <v>550</v>
      </c>
      <c r="B75" s="17" t="n">
        <v>5375</v>
      </c>
      <c r="C75" s="18">
        <f>(198.0/B75*100)</f>
        <v/>
      </c>
      <c r="D75" s="19" t="n">
        <v>5177</v>
      </c>
      <c r="E75" s="18" t="n">
        <v>358.89626582</v>
      </c>
      <c r="F75" s="20" t="n">
        <v>3.21184415</v>
      </c>
      <c r="G75" s="18" t="n">
        <v>374.55257134</v>
      </c>
      <c r="H75" s="20" t="n">
        <v>4.21462218</v>
      </c>
      <c r="I75" s="18" t="n">
        <v>377.55473539</v>
      </c>
      <c r="J75" s="20" t="n">
        <v>9.541334839999999</v>
      </c>
      <c r="K75" s="18" t="n">
        <v>388.08213838</v>
      </c>
      <c r="L75" s="20" t="n">
        <v>15.09792653</v>
      </c>
      <c r="M75" s="18" t="s">
        <v>481</v>
      </c>
      <c r="N75" s="20" t="s">
        <v>481</v>
      </c>
      <c r="O75" s="18" t="s">
        <v>481</v>
      </c>
      <c r="P75" s="20" t="s">
        <v>481</v>
      </c>
      <c r="Q75" s="18" t="s">
        <v>481</v>
      </c>
      <c r="R75" s="20" t="s">
        <v>481</v>
      </c>
      <c r="S75" s="18" t="s">
        <v>481</v>
      </c>
      <c r="T75" s="20" t="s">
        <v>481</v>
      </c>
      <c r="U75" s="18" t="n">
        <v>316.13389944</v>
      </c>
      <c r="V75" s="20" t="n">
        <v>6.61515138</v>
      </c>
    </row>
    <row r="76" spans="1:22">
      <c r="A76" s="15" t="s">
        <v>551</v>
      </c>
      <c r="B76" s="17" t="n">
        <v>14167</v>
      </c>
      <c r="C76" s="18">
        <f>(228.0/B76*100)</f>
        <v/>
      </c>
      <c r="D76" s="19" t="n">
        <v>13939</v>
      </c>
      <c r="E76" s="18" t="n">
        <v>423.23332561</v>
      </c>
      <c r="F76" s="20" t="n">
        <v>2.81311569</v>
      </c>
      <c r="G76" s="18" t="n">
        <v>450.16447692</v>
      </c>
      <c r="H76" s="20" t="n">
        <v>4.06215076</v>
      </c>
      <c r="I76" s="18" t="n">
        <v>462.46799598</v>
      </c>
      <c r="J76" s="20" t="n">
        <v>5.42127491</v>
      </c>
      <c r="K76" s="18" t="n">
        <v>437.89826268</v>
      </c>
      <c r="L76" s="20" t="n">
        <v>4.88725147</v>
      </c>
      <c r="M76" s="18" t="s">
        <v>481</v>
      </c>
      <c r="N76" s="20" t="s">
        <v>481</v>
      </c>
      <c r="O76" s="18" t="s">
        <v>481</v>
      </c>
      <c r="P76" s="20" t="s">
        <v>481</v>
      </c>
      <c r="Q76" s="18" t="s">
        <v>481</v>
      </c>
      <c r="R76" s="20" t="s">
        <v>481</v>
      </c>
      <c r="S76" s="18" t="s">
        <v>481</v>
      </c>
      <c r="T76" s="20" t="s">
        <v>481</v>
      </c>
      <c r="U76" s="18" t="n">
        <v>335.7555292</v>
      </c>
      <c r="V76" s="20" t="n">
        <v>11.52962981</v>
      </c>
    </row>
    <row r="77" spans="1:22">
      <c r="A77" s="15" t="s">
        <v>552</v>
      </c>
      <c r="B77" s="17" t="n">
        <v>6062</v>
      </c>
      <c r="C77" s="18">
        <f>(82.0/B77*100)</f>
        <v/>
      </c>
      <c r="D77" s="19" t="n">
        <v>5980</v>
      </c>
      <c r="E77" s="18" t="n">
        <v>421.52975361</v>
      </c>
      <c r="F77" s="20" t="n">
        <v>2.91279054</v>
      </c>
      <c r="G77" s="18" t="n">
        <v>446.17962086</v>
      </c>
      <c r="H77" s="20" t="n">
        <v>3.67307802</v>
      </c>
      <c r="I77" s="18" t="n">
        <v>467.43484868</v>
      </c>
      <c r="J77" s="20" t="n">
        <v>4.69085937</v>
      </c>
      <c r="K77" s="18" t="n">
        <v>476.33142991</v>
      </c>
      <c r="L77" s="20" t="n">
        <v>4.96470378</v>
      </c>
      <c r="M77" s="18" t="s">
        <v>481</v>
      </c>
      <c r="N77" s="20" t="s">
        <v>481</v>
      </c>
      <c r="O77" s="18" t="s">
        <v>481</v>
      </c>
      <c r="P77" s="20" t="s">
        <v>481</v>
      </c>
      <c r="Q77" s="18" t="s">
        <v>481</v>
      </c>
      <c r="R77" s="20" t="s">
        <v>481</v>
      </c>
      <c r="S77" s="18" t="s">
        <v>481</v>
      </c>
      <c r="T77" s="20" t="s">
        <v>481</v>
      </c>
      <c r="U77" s="18" t="n">
        <v>324.66137863</v>
      </c>
      <c r="V77" s="20" t="n">
        <v>6.30889516</v>
      </c>
    </row>
    <row r="78" spans="1:22">
      <c r="A78" s="15" t="s">
        <v>553</v>
      </c>
      <c r="B78" s="17" t="n">
        <v>5826</v>
      </c>
      <c r="C78" s="18">
        <f>(0.0/B78*100)</f>
        <v/>
      </c>
      <c r="D78" s="19" t="n">
        <v>5826</v>
      </c>
      <c r="E78" s="18" t="n">
        <v>482.65797079</v>
      </c>
      <c r="F78" s="20" t="n">
        <v>3.43429921</v>
      </c>
      <c r="G78" s="18" t="n">
        <v>509.11016608</v>
      </c>
      <c r="H78" s="20" t="n">
        <v>5.93813981</v>
      </c>
      <c r="I78" s="18" t="n">
        <v>545.3227500199999</v>
      </c>
      <c r="J78" s="20" t="n">
        <v>10.26200211</v>
      </c>
      <c r="K78" s="18" t="n">
        <v>502.33480703</v>
      </c>
      <c r="L78" s="20" t="n">
        <v>15.67110837</v>
      </c>
      <c r="M78" s="18" t="s">
        <v>481</v>
      </c>
      <c r="N78" s="20" t="s">
        <v>481</v>
      </c>
      <c r="O78" s="18" t="s">
        <v>481</v>
      </c>
      <c r="P78" s="20" t="s">
        <v>481</v>
      </c>
      <c r="Q78" s="18" t="n">
        <v>324.52135656</v>
      </c>
      <c r="R78" s="20" t="n">
        <v>33.37375708</v>
      </c>
      <c r="S78" s="18" t="n">
        <v>289.55956834</v>
      </c>
      <c r="T78" s="20" t="n">
        <v>40.91684502</v>
      </c>
      <c r="U78" s="18" t="n">
        <v>407.52547055</v>
      </c>
      <c r="V78" s="20" t="n">
        <v>15.76431841</v>
      </c>
    </row>
    <row customHeight="1" ht="25" r="79" spans="1:22">
      <c r="A79" s="15" t="s">
        <v>554</v>
      </c>
      <c r="B79" s="17" t="n">
        <v>1657</v>
      </c>
      <c r="C79" s="18">
        <f>(41.0/B79*100)</f>
        <v/>
      </c>
      <c r="D79" s="19" t="n">
        <v>1616</v>
      </c>
      <c r="E79" s="18" t="n">
        <v>443.96252708</v>
      </c>
      <c r="F79" s="20" t="n">
        <v>7.84526865</v>
      </c>
      <c r="G79" s="18" t="n">
        <v>475.41600832</v>
      </c>
      <c r="H79" s="20" t="n">
        <v>7.94679091</v>
      </c>
      <c r="I79" s="18" t="n">
        <v>491.1290735</v>
      </c>
      <c r="J79" s="20" t="n">
        <v>9.70771674</v>
      </c>
      <c r="K79" s="18" t="n">
        <v>513.31252632</v>
      </c>
      <c r="L79" s="20" t="n">
        <v>10.04031947</v>
      </c>
      <c r="M79" s="18" t="s">
        <v>481</v>
      </c>
      <c r="N79" s="20" t="s">
        <v>481</v>
      </c>
      <c r="O79" s="18" t="s">
        <v>481</v>
      </c>
      <c r="P79" s="20" t="s">
        <v>481</v>
      </c>
      <c r="Q79" s="18" t="s">
        <v>481</v>
      </c>
      <c r="R79" s="20" t="s">
        <v>481</v>
      </c>
      <c r="S79" s="18" t="s">
        <v>481</v>
      </c>
      <c r="T79" s="20" t="s">
        <v>481</v>
      </c>
      <c r="U79" s="18" t="n">
        <v>425.08233865</v>
      </c>
      <c r="V79" s="20" t="n">
        <v>23.75611794</v>
      </c>
    </row>
    <row r="80" spans="1:22">
      <c r="A80" s="15" t="s">
        <v>555</v>
      </c>
      <c r="B80" s="17" t="n">
        <v>7841</v>
      </c>
      <c r="C80" s="18">
        <f>(0.0/B80*100)</f>
        <v/>
      </c>
      <c r="D80" s="19" t="n">
        <v>7841</v>
      </c>
      <c r="E80" s="18" t="n">
        <v>422.39269245</v>
      </c>
      <c r="F80" s="20" t="n">
        <v>4.25026086</v>
      </c>
      <c r="G80" s="18" t="n">
        <v>428.98943277</v>
      </c>
      <c r="H80" s="20" t="n">
        <v>3.9432218</v>
      </c>
      <c r="I80" s="18" t="n">
        <v>433.52220599</v>
      </c>
      <c r="J80" s="20" t="n">
        <v>6.31458964</v>
      </c>
      <c r="K80" s="18" t="n">
        <v>436.16443053</v>
      </c>
      <c r="L80" s="20" t="n">
        <v>8.510403609999999</v>
      </c>
      <c r="M80" s="18" t="s">
        <v>481</v>
      </c>
      <c r="N80" s="20" t="s">
        <v>481</v>
      </c>
      <c r="O80" s="18" t="s">
        <v>481</v>
      </c>
      <c r="P80" s="20" t="s">
        <v>481</v>
      </c>
      <c r="Q80" s="18" t="s">
        <v>481</v>
      </c>
      <c r="R80" s="20" t="s">
        <v>481</v>
      </c>
      <c r="S80" s="18" t="s">
        <v>481</v>
      </c>
      <c r="T80" s="20" t="s">
        <v>481</v>
      </c>
      <c r="U80" s="18" t="n">
        <v>371.7413638</v>
      </c>
      <c r="V80" s="20" t="n">
        <v>26.04357586</v>
      </c>
    </row>
    <row r="81" spans="1:22">
      <c r="A81" s="23" t="s">
        <v>556</v>
      </c>
      <c r="B81" s="17" t="n">
        <v>8861</v>
      </c>
      <c r="C81" s="18">
        <f>(76.0/B81*100)</f>
        <v/>
      </c>
      <c r="D81" s="19" t="n">
        <v>8785</v>
      </c>
      <c r="E81" s="18" t="n">
        <v>421.14100945</v>
      </c>
      <c r="F81" s="20" t="n">
        <v>3.24758343</v>
      </c>
      <c r="G81" s="18" t="n">
        <v>436.34621167</v>
      </c>
      <c r="H81" s="20" t="n">
        <v>4.5247952</v>
      </c>
      <c r="I81" s="18" t="n">
        <v>454.08681282</v>
      </c>
      <c r="J81" s="20" t="n">
        <v>6.42948515</v>
      </c>
      <c r="K81" s="18" t="n">
        <v>459.28348051</v>
      </c>
      <c r="L81" s="20" t="n">
        <v>6.74906597</v>
      </c>
      <c r="M81" s="18" t="s">
        <v>481</v>
      </c>
      <c r="N81" s="20" t="s">
        <v>481</v>
      </c>
      <c r="O81" s="18" t="s">
        <v>481</v>
      </c>
      <c r="P81" s="20" t="s">
        <v>481</v>
      </c>
      <c r="Q81" s="18" t="s">
        <v>481</v>
      </c>
      <c r="R81" s="20" t="s">
        <v>481</v>
      </c>
      <c r="S81" s="18" t="s">
        <v>481</v>
      </c>
      <c r="T81" s="20" t="s">
        <v>481</v>
      </c>
      <c r="U81" s="18" t="n">
        <v>357.22871554</v>
      </c>
      <c r="V81" s="20" t="n">
        <v>16.08004963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460</v>
      </c>
    </row>
    <row r="2" spans="1:26">
      <c r="A2" s="5" t="s">
        <v>633</v>
      </c>
    </row>
    <row customHeight="1" ht="30" r="4" spans="1:26">
      <c r="A4" s="6" t="n"/>
      <c r="B4" s="7" t="s">
        <v>462</v>
      </c>
      <c r="C4" s="7" t="s">
        <v>463</v>
      </c>
      <c r="D4" s="8" t="s">
        <v>462</v>
      </c>
      <c r="E4" s="9" t="s">
        <v>634</v>
      </c>
      <c r="F4" s="10" t="n"/>
      <c r="G4" s="9" t="s">
        <v>635</v>
      </c>
      <c r="H4" s="10" t="n"/>
      <c r="I4" s="9" t="s">
        <v>636</v>
      </c>
      <c r="J4" s="10" t="n"/>
      <c r="K4" s="9" t="s">
        <v>637</v>
      </c>
      <c r="L4" s="10" t="n"/>
      <c r="M4" s="9" t="s">
        <v>638</v>
      </c>
      <c r="N4" s="10" t="n"/>
      <c r="O4" s="9" t="s">
        <v>639</v>
      </c>
      <c r="P4" s="10" t="n"/>
      <c r="Q4" s="9" t="s">
        <v>584</v>
      </c>
      <c r="R4" s="10" t="n"/>
      <c r="S4" s="9" t="s">
        <v>585</v>
      </c>
      <c r="T4" s="10" t="n"/>
      <c r="U4" s="9" t="s">
        <v>472</v>
      </c>
      <c r="V4" s="10" t="n"/>
      <c r="W4" s="9" t="s">
        <v>473</v>
      </c>
      <c r="X4" s="10" t="n"/>
      <c r="Y4" s="9" t="s">
        <v>586</v>
      </c>
      <c r="Z4" s="10" t="n"/>
    </row>
    <row r="5" spans="1:26">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row>
    <row r="6" spans="1:26">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480</v>
      </c>
      <c r="B7" s="17" t="n">
        <v>14530</v>
      </c>
      <c r="C7" s="18">
        <f>(348.0/B7*100)</f>
        <v/>
      </c>
      <c r="D7" s="19" t="n">
        <v>14182</v>
      </c>
      <c r="E7" s="18" t="n">
        <v>431.06895095</v>
      </c>
      <c r="F7" s="20" t="n">
        <v>3.73901212</v>
      </c>
      <c r="G7" s="18" t="n">
        <v>470.30460479</v>
      </c>
      <c r="H7" s="20" t="n">
        <v>3.4868897</v>
      </c>
      <c r="I7" s="18" t="n">
        <v>500.71637681</v>
      </c>
      <c r="J7" s="20" t="n">
        <v>3.01365525</v>
      </c>
      <c r="K7" s="18" t="n">
        <v>524.98840003</v>
      </c>
      <c r="L7" s="20" t="n">
        <v>3.01206066</v>
      </c>
      <c r="M7" s="18" t="n">
        <v>543.58216155</v>
      </c>
      <c r="N7" s="20" t="n">
        <v>3.12448843</v>
      </c>
      <c r="O7" s="18" t="n">
        <v>540.45572821</v>
      </c>
      <c r="P7" s="20" t="n">
        <v>5.13978744</v>
      </c>
      <c r="Q7" s="18" t="s">
        <v>481</v>
      </c>
      <c r="R7" s="20" t="s">
        <v>481</v>
      </c>
      <c r="S7" s="18" t="s">
        <v>481</v>
      </c>
      <c r="T7" s="20" t="s">
        <v>481</v>
      </c>
      <c r="U7" s="18" t="s">
        <v>481</v>
      </c>
      <c r="V7" s="20" t="s">
        <v>481</v>
      </c>
      <c r="W7" s="18" t="s">
        <v>481</v>
      </c>
      <c r="X7" s="20" t="s">
        <v>481</v>
      </c>
      <c r="Y7" s="18" t="n">
        <v>397.91503765</v>
      </c>
      <c r="Z7" s="20" t="n">
        <v>9.549756739999999</v>
      </c>
    </row>
    <row r="8" spans="1:26">
      <c r="A8" s="15" t="s">
        <v>483</v>
      </c>
      <c r="B8" s="17" t="n">
        <v>7007</v>
      </c>
      <c r="C8" s="18">
        <f>(20.0/B8*100)</f>
        <v/>
      </c>
      <c r="D8" s="19" t="n">
        <v>6987</v>
      </c>
      <c r="E8" s="18" t="n">
        <v>401.87440228</v>
      </c>
      <c r="F8" s="20" t="n">
        <v>4.8748628</v>
      </c>
      <c r="G8" s="18" t="n">
        <v>436.47865925</v>
      </c>
      <c r="H8" s="20" t="n">
        <v>4.41120985</v>
      </c>
      <c r="I8" s="18" t="n">
        <v>478.08924095</v>
      </c>
      <c r="J8" s="20" t="n">
        <v>3.3801654</v>
      </c>
      <c r="K8" s="18" t="n">
        <v>511.52899687</v>
      </c>
      <c r="L8" s="20" t="n">
        <v>4.25346817</v>
      </c>
      <c r="M8" s="18" t="n">
        <v>542.568189</v>
      </c>
      <c r="N8" s="20" t="n">
        <v>3.35999059</v>
      </c>
      <c r="O8" s="18" t="n">
        <v>543.1989382100001</v>
      </c>
      <c r="P8" s="20" t="n">
        <v>5.78451432</v>
      </c>
      <c r="Q8" s="18" t="s">
        <v>481</v>
      </c>
      <c r="R8" s="20" t="s">
        <v>481</v>
      </c>
      <c r="S8" s="18" t="s">
        <v>481</v>
      </c>
      <c r="T8" s="20" t="s">
        <v>481</v>
      </c>
      <c r="U8" s="18" t="s">
        <v>481</v>
      </c>
      <c r="V8" s="20" t="s">
        <v>481</v>
      </c>
      <c r="W8" s="18" t="s">
        <v>481</v>
      </c>
      <c r="X8" s="20" t="s">
        <v>481</v>
      </c>
      <c r="Y8" s="18" t="n">
        <v>389.34021568</v>
      </c>
      <c r="Z8" s="20" t="n">
        <v>23.38075452</v>
      </c>
    </row>
    <row r="9" spans="1:26">
      <c r="A9" s="15" t="s">
        <v>484</v>
      </c>
      <c r="B9" s="17" t="n">
        <v>9651</v>
      </c>
      <c r="C9" s="18">
        <f>(78.0/B9*100)</f>
        <v/>
      </c>
      <c r="D9" s="19" t="n">
        <v>9573</v>
      </c>
      <c r="E9" s="18" t="n">
        <v>426.22815632</v>
      </c>
      <c r="F9" s="20" t="n">
        <v>3.75797948</v>
      </c>
      <c r="G9" s="18" t="n">
        <v>474.59498263</v>
      </c>
      <c r="H9" s="20" t="n">
        <v>3.3989716</v>
      </c>
      <c r="I9" s="18" t="n">
        <v>511.65719513</v>
      </c>
      <c r="J9" s="20" t="n">
        <v>2.62130479</v>
      </c>
      <c r="K9" s="18" t="n">
        <v>534.08478597</v>
      </c>
      <c r="L9" s="20" t="n">
        <v>3.24716221</v>
      </c>
      <c r="M9" s="18" t="n">
        <v>554.88784336</v>
      </c>
      <c r="N9" s="20" t="n">
        <v>3.30080242</v>
      </c>
      <c r="O9" s="18" t="n">
        <v>538.10944757</v>
      </c>
      <c r="P9" s="20" t="n">
        <v>5.19455334</v>
      </c>
      <c r="Q9" s="18" t="s">
        <v>481</v>
      </c>
      <c r="R9" s="20" t="s">
        <v>481</v>
      </c>
      <c r="S9" s="18" t="s">
        <v>481</v>
      </c>
      <c r="T9" s="20" t="s">
        <v>481</v>
      </c>
      <c r="U9" s="18" t="s">
        <v>481</v>
      </c>
      <c r="V9" s="20" t="s">
        <v>481</v>
      </c>
      <c r="W9" s="18" t="s">
        <v>481</v>
      </c>
      <c r="X9" s="20" t="s">
        <v>481</v>
      </c>
      <c r="Y9" s="18" t="n">
        <v>379.16377225</v>
      </c>
      <c r="Z9" s="20" t="n">
        <v>11.39308164</v>
      </c>
    </row>
    <row r="10" spans="1:26">
      <c r="A10" s="15" t="s">
        <v>485</v>
      </c>
      <c r="B10" s="17" t="n">
        <v>20058</v>
      </c>
      <c r="C10" s="18">
        <f>(521.0/B10*100)</f>
        <v/>
      </c>
      <c r="D10" s="19" t="n">
        <v>19537</v>
      </c>
      <c r="E10" s="18" t="n">
        <v>463.36365602</v>
      </c>
      <c r="F10" s="20" t="n">
        <v>3.8354805</v>
      </c>
      <c r="G10" s="18" t="n">
        <v>494.07768963</v>
      </c>
      <c r="H10" s="20" t="n">
        <v>3.22409558</v>
      </c>
      <c r="I10" s="18" t="n">
        <v>525.32409282</v>
      </c>
      <c r="J10" s="20" t="n">
        <v>2.54062931</v>
      </c>
      <c r="K10" s="18" t="n">
        <v>543.72713087</v>
      </c>
      <c r="L10" s="20" t="n">
        <v>2.99120174</v>
      </c>
      <c r="M10" s="18" t="n">
        <v>570.54396428</v>
      </c>
      <c r="N10" s="20" t="n">
        <v>3.06125724</v>
      </c>
      <c r="O10" s="18" t="n">
        <v>559.98276622</v>
      </c>
      <c r="P10" s="20" t="n">
        <v>5.83984234</v>
      </c>
      <c r="Q10" s="18" t="s">
        <v>481</v>
      </c>
      <c r="R10" s="20" t="s">
        <v>481</v>
      </c>
      <c r="S10" s="18" t="s">
        <v>481</v>
      </c>
      <c r="T10" s="20" t="s">
        <v>481</v>
      </c>
      <c r="U10" s="18" t="s">
        <v>481</v>
      </c>
      <c r="V10" s="20" t="s">
        <v>481</v>
      </c>
      <c r="W10" s="18" t="s">
        <v>481</v>
      </c>
      <c r="X10" s="20" t="s">
        <v>481</v>
      </c>
      <c r="Y10" s="18" t="n">
        <v>430.88041573</v>
      </c>
      <c r="Z10" s="20" t="n">
        <v>13.84233386</v>
      </c>
    </row>
    <row r="11" spans="1:26">
      <c r="A11" s="15" t="s">
        <v>486</v>
      </c>
      <c r="B11" s="17" t="n">
        <v>7053</v>
      </c>
      <c r="C11" s="18">
        <f>(46.0/B11*100)</f>
        <v/>
      </c>
      <c r="D11" s="19" t="n">
        <v>7007</v>
      </c>
      <c r="E11" s="18" t="n">
        <v>419.04054947</v>
      </c>
      <c r="F11" s="20" t="n">
        <v>3.64439665</v>
      </c>
      <c r="G11" s="18" t="n">
        <v>448.79322506</v>
      </c>
      <c r="H11" s="20" t="n">
        <v>3.36242778</v>
      </c>
      <c r="I11" s="18" t="n">
        <v>482.2339148</v>
      </c>
      <c r="J11" s="20" t="n">
        <v>3.55743644</v>
      </c>
      <c r="K11" s="18" t="n">
        <v>490.39357305</v>
      </c>
      <c r="L11" s="20" t="n">
        <v>4.69255018</v>
      </c>
      <c r="M11" s="18" t="n">
        <v>519.37872897</v>
      </c>
      <c r="N11" s="20" t="n">
        <v>5.65629782</v>
      </c>
      <c r="O11" s="18" t="n">
        <v>509.39081548</v>
      </c>
      <c r="P11" s="20" t="n">
        <v>10.40115525</v>
      </c>
      <c r="Q11" s="18" t="s">
        <v>481</v>
      </c>
      <c r="R11" s="20" t="s">
        <v>481</v>
      </c>
      <c r="S11" s="18" t="s">
        <v>481</v>
      </c>
      <c r="T11" s="20" t="s">
        <v>481</v>
      </c>
      <c r="U11" s="18" t="s">
        <v>481</v>
      </c>
      <c r="V11" s="20" t="s">
        <v>481</v>
      </c>
      <c r="W11" s="18" t="s">
        <v>481</v>
      </c>
      <c r="X11" s="20" t="s">
        <v>481</v>
      </c>
      <c r="Y11" s="18" t="n">
        <v>372.61402301</v>
      </c>
      <c r="Z11" s="20" t="n">
        <v>12.49773522</v>
      </c>
    </row>
    <row r="12" spans="1:26">
      <c r="A12" s="15" t="s">
        <v>487</v>
      </c>
      <c r="B12" s="17" t="n">
        <v>6894</v>
      </c>
      <c r="C12" s="18">
        <f>(55.0/B12*100)</f>
        <v/>
      </c>
      <c r="D12" s="19" t="n">
        <v>6839</v>
      </c>
      <c r="E12" s="18" t="n">
        <v>398.52584062</v>
      </c>
      <c r="F12" s="20" t="n">
        <v>5.37570173</v>
      </c>
      <c r="G12" s="18" t="n">
        <v>441.71233436</v>
      </c>
      <c r="H12" s="20" t="n">
        <v>3.94020471</v>
      </c>
      <c r="I12" s="18" t="n">
        <v>486.56732259</v>
      </c>
      <c r="J12" s="20" t="n">
        <v>3.08705878</v>
      </c>
      <c r="K12" s="18" t="n">
        <v>522.43790274</v>
      </c>
      <c r="L12" s="20" t="n">
        <v>3.35533254</v>
      </c>
      <c r="M12" s="18" t="n">
        <v>552.13047867</v>
      </c>
      <c r="N12" s="20" t="n">
        <v>3.94884456</v>
      </c>
      <c r="O12" s="18" t="n">
        <v>538.83950034</v>
      </c>
      <c r="P12" s="20" t="n">
        <v>7.67790105</v>
      </c>
      <c r="Q12" s="18" t="s">
        <v>481</v>
      </c>
      <c r="R12" s="20" t="s">
        <v>481</v>
      </c>
      <c r="S12" s="18" t="s">
        <v>481</v>
      </c>
      <c r="T12" s="20" t="s">
        <v>481</v>
      </c>
      <c r="U12" s="18" t="s">
        <v>481</v>
      </c>
      <c r="V12" s="20" t="s">
        <v>481</v>
      </c>
      <c r="W12" s="18" t="s">
        <v>481</v>
      </c>
      <c r="X12" s="20" t="s">
        <v>481</v>
      </c>
      <c r="Y12" s="18" t="n">
        <v>356.58930252</v>
      </c>
      <c r="Z12" s="20" t="n">
        <v>20.29723823</v>
      </c>
    </row>
    <row r="13" spans="1:26">
      <c r="A13" s="15" t="s">
        <v>488</v>
      </c>
      <c r="B13" s="17" t="n">
        <v>7161</v>
      </c>
      <c r="C13" s="18">
        <f>(99.0/B13*100)</f>
        <v/>
      </c>
      <c r="D13" s="19" t="n">
        <v>7062</v>
      </c>
      <c r="E13" s="18" t="n">
        <v>438.77820346</v>
      </c>
      <c r="F13" s="20" t="n">
        <v>3.46164547</v>
      </c>
      <c r="G13" s="18" t="n">
        <v>469.59115176</v>
      </c>
      <c r="H13" s="20" t="n">
        <v>3.86131329</v>
      </c>
      <c r="I13" s="18" t="n">
        <v>500.42795098</v>
      </c>
      <c r="J13" s="20" t="n">
        <v>3.25864372</v>
      </c>
      <c r="K13" s="18" t="n">
        <v>521.58773982</v>
      </c>
      <c r="L13" s="20" t="n">
        <v>3.59808121</v>
      </c>
      <c r="M13" s="18" t="n">
        <v>544.35980016</v>
      </c>
      <c r="N13" s="20" t="n">
        <v>3.55895531</v>
      </c>
      <c r="O13" s="18" t="n">
        <v>531.9765184399999</v>
      </c>
      <c r="P13" s="20" t="n">
        <v>6.03138132</v>
      </c>
      <c r="Q13" s="18" t="s">
        <v>481</v>
      </c>
      <c r="R13" s="20" t="s">
        <v>481</v>
      </c>
      <c r="S13" s="18" t="s">
        <v>481</v>
      </c>
      <c r="T13" s="20" t="s">
        <v>481</v>
      </c>
      <c r="U13" s="18" t="s">
        <v>481</v>
      </c>
      <c r="V13" s="20" t="s">
        <v>481</v>
      </c>
      <c r="W13" s="18" t="s">
        <v>481</v>
      </c>
      <c r="X13" s="20" t="s">
        <v>481</v>
      </c>
      <c r="Y13" s="18" t="n">
        <v>385.61194466</v>
      </c>
      <c r="Z13" s="20" t="n">
        <v>15.55241926</v>
      </c>
    </row>
    <row r="14" spans="1:26">
      <c r="A14" s="15" t="s">
        <v>489</v>
      </c>
      <c r="B14" s="17" t="n">
        <v>5587</v>
      </c>
      <c r="C14" s="18">
        <f>(74.0/B14*100)</f>
        <v/>
      </c>
      <c r="D14" s="19" t="n">
        <v>5513</v>
      </c>
      <c r="E14" s="18" t="n">
        <v>462.38867293</v>
      </c>
      <c r="F14" s="20" t="n">
        <v>4.80164869</v>
      </c>
      <c r="G14" s="18" t="n">
        <v>478.81129457</v>
      </c>
      <c r="H14" s="20" t="n">
        <v>4.28971565</v>
      </c>
      <c r="I14" s="18" t="n">
        <v>514.35393289</v>
      </c>
      <c r="J14" s="20" t="n">
        <v>2.76628591</v>
      </c>
      <c r="K14" s="18" t="n">
        <v>534.27768181</v>
      </c>
      <c r="L14" s="20" t="n">
        <v>3.28815131</v>
      </c>
      <c r="M14" s="18" t="n">
        <v>560.772234</v>
      </c>
      <c r="N14" s="20" t="n">
        <v>3.64330154</v>
      </c>
      <c r="O14" s="18" t="n">
        <v>547.91664812</v>
      </c>
      <c r="P14" s="20" t="n">
        <v>6.78202972</v>
      </c>
      <c r="Q14" s="18" t="s">
        <v>481</v>
      </c>
      <c r="R14" s="20" t="s">
        <v>481</v>
      </c>
      <c r="S14" s="18" t="s">
        <v>481</v>
      </c>
      <c r="T14" s="20" t="s">
        <v>481</v>
      </c>
      <c r="U14" s="18" t="s">
        <v>481</v>
      </c>
      <c r="V14" s="20" t="s">
        <v>481</v>
      </c>
      <c r="W14" s="18" t="s">
        <v>481</v>
      </c>
      <c r="X14" s="20" t="s">
        <v>481</v>
      </c>
      <c r="Y14" s="18" t="n">
        <v>449.02341967</v>
      </c>
      <c r="Z14" s="20" t="n">
        <v>30.30872999</v>
      </c>
    </row>
    <row r="15" spans="1:26">
      <c r="A15" s="15" t="s">
        <v>490</v>
      </c>
      <c r="B15" s="17" t="n">
        <v>5882</v>
      </c>
      <c r="C15" s="18">
        <f>(52.0/B15*100)</f>
        <v/>
      </c>
      <c r="D15" s="19" t="n">
        <v>5830</v>
      </c>
      <c r="E15" s="18" t="n">
        <v>454.11573215</v>
      </c>
      <c r="F15" s="20" t="n">
        <v>6.24385165</v>
      </c>
      <c r="G15" s="18" t="n">
        <v>495.71236576</v>
      </c>
      <c r="H15" s="20" t="n">
        <v>5.10399366</v>
      </c>
      <c r="I15" s="18" t="n">
        <v>520.3837491199999</v>
      </c>
      <c r="J15" s="20" t="n">
        <v>2.85368271</v>
      </c>
      <c r="K15" s="18" t="n">
        <v>544.3567434</v>
      </c>
      <c r="L15" s="20" t="n">
        <v>3.74922109</v>
      </c>
      <c r="M15" s="18" t="n">
        <v>571.49479648</v>
      </c>
      <c r="N15" s="20" t="n">
        <v>3.68846709</v>
      </c>
      <c r="O15" s="18" t="n">
        <v>549.62302455</v>
      </c>
      <c r="P15" s="20" t="n">
        <v>6.96667244</v>
      </c>
      <c r="Q15" s="18" t="s">
        <v>481</v>
      </c>
      <c r="R15" s="20" t="s">
        <v>481</v>
      </c>
      <c r="S15" s="18" t="s">
        <v>481</v>
      </c>
      <c r="T15" s="20" t="s">
        <v>481</v>
      </c>
      <c r="U15" s="18" t="s">
        <v>481</v>
      </c>
      <c r="V15" s="20" t="s">
        <v>481</v>
      </c>
      <c r="W15" s="18" t="s">
        <v>481</v>
      </c>
      <c r="X15" s="20" t="s">
        <v>481</v>
      </c>
      <c r="Y15" s="18" t="n">
        <v>467.88840207</v>
      </c>
      <c r="Z15" s="20" t="n">
        <v>26.43597675</v>
      </c>
    </row>
    <row r="16" spans="1:26">
      <c r="A16" s="15" t="s">
        <v>491</v>
      </c>
      <c r="B16" s="17" t="n">
        <v>6108</v>
      </c>
      <c r="C16" s="18">
        <f>(98.0/B16*100)</f>
        <v/>
      </c>
      <c r="D16" s="19" t="n">
        <v>6010</v>
      </c>
      <c r="E16" s="18" t="n">
        <v>415.04891508</v>
      </c>
      <c r="F16" s="20" t="n">
        <v>4.91325925</v>
      </c>
      <c r="G16" s="18" t="n">
        <v>464.74895228</v>
      </c>
      <c r="H16" s="20" t="n">
        <v>4.95504377</v>
      </c>
      <c r="I16" s="18" t="n">
        <v>510.23064711</v>
      </c>
      <c r="J16" s="20" t="n">
        <v>3.15242382</v>
      </c>
      <c r="K16" s="18" t="n">
        <v>540.56671754</v>
      </c>
      <c r="L16" s="20" t="n">
        <v>4.04245964</v>
      </c>
      <c r="M16" s="18" t="n">
        <v>563.76775199</v>
      </c>
      <c r="N16" s="20" t="n">
        <v>4.02833496</v>
      </c>
      <c r="O16" s="18" t="n">
        <v>561.53462605</v>
      </c>
      <c r="P16" s="20" t="n">
        <v>6.0652397</v>
      </c>
      <c r="Q16" s="18" t="s">
        <v>481</v>
      </c>
      <c r="R16" s="20" t="s">
        <v>481</v>
      </c>
      <c r="S16" s="18" t="s">
        <v>481</v>
      </c>
      <c r="T16" s="20" t="s">
        <v>481</v>
      </c>
      <c r="U16" s="18" t="s">
        <v>481</v>
      </c>
      <c r="V16" s="20" t="s">
        <v>481</v>
      </c>
      <c r="W16" s="18" t="s">
        <v>481</v>
      </c>
      <c r="X16" s="20" t="s">
        <v>481</v>
      </c>
      <c r="Y16" s="18" t="n">
        <v>361.24188896</v>
      </c>
      <c r="Z16" s="20" t="n">
        <v>12.48329584</v>
      </c>
    </row>
    <row r="17" spans="1:26">
      <c r="A17" s="15" t="s">
        <v>492</v>
      </c>
      <c r="B17" s="17" t="n">
        <v>6504</v>
      </c>
      <c r="C17" s="18">
        <f>(659.0/B17*100)</f>
        <v/>
      </c>
      <c r="D17" s="19" t="n">
        <v>5845</v>
      </c>
      <c r="E17" s="18" t="n">
        <v>428.13440774</v>
      </c>
      <c r="F17" s="20" t="n">
        <v>6.03524049</v>
      </c>
      <c r="G17" s="18" t="n">
        <v>474.30025306</v>
      </c>
      <c r="H17" s="20" t="n">
        <v>5.60274675</v>
      </c>
      <c r="I17" s="18" t="n">
        <v>508.26345976</v>
      </c>
      <c r="J17" s="20" t="n">
        <v>3.35827829</v>
      </c>
      <c r="K17" s="18" t="n">
        <v>537.7049597</v>
      </c>
      <c r="L17" s="20" t="n">
        <v>3.74864615</v>
      </c>
      <c r="M17" s="18" t="n">
        <v>565.84089477</v>
      </c>
      <c r="N17" s="20" t="n">
        <v>3.52090965</v>
      </c>
      <c r="O17" s="18" t="n">
        <v>563.14761233</v>
      </c>
      <c r="P17" s="20" t="n">
        <v>5.97616005</v>
      </c>
      <c r="Q17" s="18" t="s">
        <v>481</v>
      </c>
      <c r="R17" s="20" t="s">
        <v>481</v>
      </c>
      <c r="S17" s="18" t="s">
        <v>481</v>
      </c>
      <c r="T17" s="20" t="s">
        <v>481</v>
      </c>
      <c r="U17" s="18" t="s">
        <v>481</v>
      </c>
      <c r="V17" s="20" t="s">
        <v>481</v>
      </c>
      <c r="W17" s="18" t="s">
        <v>481</v>
      </c>
      <c r="X17" s="20" t="s">
        <v>481</v>
      </c>
      <c r="Y17" s="18" t="n">
        <v>436.30404862</v>
      </c>
      <c r="Z17" s="20" t="n">
        <v>13.66448328</v>
      </c>
    </row>
    <row r="18" spans="1:26">
      <c r="A18" s="15" t="s">
        <v>493</v>
      </c>
      <c r="B18" s="17" t="n">
        <v>5532</v>
      </c>
      <c r="C18" s="18">
        <f>(28.0/B18*100)</f>
        <v/>
      </c>
      <c r="D18" s="19" t="n">
        <v>5504</v>
      </c>
      <c r="E18" s="18" t="n">
        <v>400.40506497</v>
      </c>
      <c r="F18" s="20" t="n">
        <v>7.60773967</v>
      </c>
      <c r="G18" s="18" t="n">
        <v>433.40817235</v>
      </c>
      <c r="H18" s="20" t="n">
        <v>6.23445569</v>
      </c>
      <c r="I18" s="18" t="n">
        <v>470.38987924</v>
      </c>
      <c r="J18" s="20" t="n">
        <v>3.9911045</v>
      </c>
      <c r="K18" s="18" t="n">
        <v>497.38837612</v>
      </c>
      <c r="L18" s="20" t="n">
        <v>4.82346194</v>
      </c>
      <c r="M18" s="18" t="n">
        <v>517.63566868</v>
      </c>
      <c r="N18" s="20" t="n">
        <v>4.22898603</v>
      </c>
      <c r="O18" s="18" t="n">
        <v>498.20093924</v>
      </c>
      <c r="P18" s="20" t="n">
        <v>5.96666665</v>
      </c>
      <c r="Q18" s="18" t="s">
        <v>481</v>
      </c>
      <c r="R18" s="20" t="s">
        <v>481</v>
      </c>
      <c r="S18" s="18" t="s">
        <v>481</v>
      </c>
      <c r="T18" s="20" t="s">
        <v>481</v>
      </c>
      <c r="U18" s="18" t="s">
        <v>481</v>
      </c>
      <c r="V18" s="20" t="s">
        <v>481</v>
      </c>
      <c r="W18" s="18" t="s">
        <v>481</v>
      </c>
      <c r="X18" s="20" t="s">
        <v>481</v>
      </c>
      <c r="Y18" s="18" t="n">
        <v>348.49715686</v>
      </c>
      <c r="Z18" s="20" t="n">
        <v>24.04281855</v>
      </c>
    </row>
    <row r="19" spans="1:26">
      <c r="A19" s="15" t="s">
        <v>494</v>
      </c>
      <c r="B19" s="17" t="n">
        <v>5658</v>
      </c>
      <c r="C19" s="18">
        <f>(61.0/B19*100)</f>
        <v/>
      </c>
      <c r="D19" s="19" t="n">
        <v>5597</v>
      </c>
      <c r="E19" s="18" t="n">
        <v>369.25662375</v>
      </c>
      <c r="F19" s="20" t="n">
        <v>3.68558975</v>
      </c>
      <c r="G19" s="18" t="n">
        <v>420.81305418</v>
      </c>
      <c r="H19" s="20" t="n">
        <v>4.60028067</v>
      </c>
      <c r="I19" s="18" t="n">
        <v>462.3295058</v>
      </c>
      <c r="J19" s="20" t="n">
        <v>3.60461021</v>
      </c>
      <c r="K19" s="18" t="n">
        <v>495.6380061</v>
      </c>
      <c r="L19" s="20" t="n">
        <v>3.58527031</v>
      </c>
      <c r="M19" s="18" t="n">
        <v>526.25623832</v>
      </c>
      <c r="N19" s="20" t="n">
        <v>3.30442976</v>
      </c>
      <c r="O19" s="18" t="n">
        <v>533.32260582</v>
      </c>
      <c r="P19" s="20" t="n">
        <v>5.18126504</v>
      </c>
      <c r="Q19" s="18" t="s">
        <v>481</v>
      </c>
      <c r="R19" s="20" t="s">
        <v>481</v>
      </c>
      <c r="S19" s="18" t="s">
        <v>481</v>
      </c>
      <c r="T19" s="20" t="s">
        <v>481</v>
      </c>
      <c r="U19" s="18" t="s">
        <v>481</v>
      </c>
      <c r="V19" s="20" t="s">
        <v>481</v>
      </c>
      <c r="W19" s="18" t="s">
        <v>481</v>
      </c>
      <c r="X19" s="20" t="s">
        <v>481</v>
      </c>
      <c r="Y19" s="18" t="n">
        <v>383.46222949</v>
      </c>
      <c r="Z19" s="20" t="n">
        <v>22.55396742</v>
      </c>
    </row>
    <row r="20" spans="1:26">
      <c r="A20" s="15" t="s">
        <v>495</v>
      </c>
      <c r="B20" s="17" t="n">
        <v>3371</v>
      </c>
      <c r="C20" s="18">
        <f>(75.0/B20*100)</f>
        <v/>
      </c>
      <c r="D20" s="19" t="n">
        <v>3296</v>
      </c>
      <c r="E20" s="18" t="n">
        <v>400.49376272</v>
      </c>
      <c r="F20" s="20" t="n">
        <v>8.32016539</v>
      </c>
      <c r="G20" s="18" t="n">
        <v>422.44714882</v>
      </c>
      <c r="H20" s="20" t="n">
        <v>5.34936159</v>
      </c>
      <c r="I20" s="18" t="n">
        <v>463.82620598</v>
      </c>
      <c r="J20" s="20" t="n">
        <v>3.16316463</v>
      </c>
      <c r="K20" s="18" t="n">
        <v>493.38631779</v>
      </c>
      <c r="L20" s="20" t="n">
        <v>3.47212068</v>
      </c>
      <c r="M20" s="18" t="n">
        <v>516.63523582</v>
      </c>
      <c r="N20" s="20" t="n">
        <v>3.68155509</v>
      </c>
      <c r="O20" s="18" t="n">
        <v>519.84856374</v>
      </c>
      <c r="P20" s="20" t="n">
        <v>6.52957847</v>
      </c>
      <c r="Q20" s="18" t="s">
        <v>481</v>
      </c>
      <c r="R20" s="20" t="s">
        <v>481</v>
      </c>
      <c r="S20" s="18" t="s">
        <v>481</v>
      </c>
      <c r="T20" s="20" t="s">
        <v>481</v>
      </c>
      <c r="U20" s="18" t="s">
        <v>481</v>
      </c>
      <c r="V20" s="20" t="s">
        <v>481</v>
      </c>
      <c r="W20" s="18" t="s">
        <v>481</v>
      </c>
      <c r="X20" s="20" t="s">
        <v>481</v>
      </c>
      <c r="Y20" s="18" t="n">
        <v>414.66922535</v>
      </c>
      <c r="Z20" s="20" t="n">
        <v>25.06311695</v>
      </c>
    </row>
    <row r="21" spans="1:26">
      <c r="A21" s="15" t="s">
        <v>496</v>
      </c>
      <c r="B21" s="17" t="n">
        <v>5741</v>
      </c>
      <c r="C21" s="18">
        <f>(44.0/B21*100)</f>
        <v/>
      </c>
      <c r="D21" s="19" t="n">
        <v>5697</v>
      </c>
      <c r="E21" s="18" t="n">
        <v>452.52691742</v>
      </c>
      <c r="F21" s="20" t="n">
        <v>4.93578762</v>
      </c>
      <c r="G21" s="18" t="n">
        <v>485.54702769</v>
      </c>
      <c r="H21" s="20" t="n">
        <v>3.46302901</v>
      </c>
      <c r="I21" s="18" t="n">
        <v>519.98685153</v>
      </c>
      <c r="J21" s="20" t="n">
        <v>2.78735004</v>
      </c>
      <c r="K21" s="18" t="n">
        <v>539.73644175</v>
      </c>
      <c r="L21" s="20" t="n">
        <v>3.08574955</v>
      </c>
      <c r="M21" s="18" t="n">
        <v>569.09224356</v>
      </c>
      <c r="N21" s="20" t="n">
        <v>3.30683723</v>
      </c>
      <c r="O21" s="18" t="n">
        <v>570.51846982</v>
      </c>
      <c r="P21" s="20" t="n">
        <v>5.59825699</v>
      </c>
      <c r="Q21" s="18" t="s">
        <v>481</v>
      </c>
      <c r="R21" s="20" t="s">
        <v>481</v>
      </c>
      <c r="S21" s="18" t="s">
        <v>481</v>
      </c>
      <c r="T21" s="20" t="s">
        <v>481</v>
      </c>
      <c r="U21" s="18" t="s">
        <v>481</v>
      </c>
      <c r="V21" s="20" t="s">
        <v>481</v>
      </c>
      <c r="W21" s="18" t="s">
        <v>481</v>
      </c>
      <c r="X21" s="20" t="s">
        <v>481</v>
      </c>
      <c r="Y21" s="18" t="n">
        <v>422.6591646</v>
      </c>
      <c r="Z21" s="20" t="n">
        <v>19.38980095</v>
      </c>
    </row>
    <row r="22" spans="1:26">
      <c r="A22" s="15" t="s">
        <v>497</v>
      </c>
      <c r="B22" s="17" t="n">
        <v>6598</v>
      </c>
      <c r="C22" s="18">
        <f>(32.0/B22*100)</f>
        <v/>
      </c>
      <c r="D22" s="19" t="n">
        <v>6566</v>
      </c>
      <c r="E22" s="18" t="n">
        <v>421.65400686</v>
      </c>
      <c r="F22" s="20" t="n">
        <v>6.42609477</v>
      </c>
      <c r="G22" s="18" t="n">
        <v>440.18806081</v>
      </c>
      <c r="H22" s="20" t="n">
        <v>5.08170452</v>
      </c>
      <c r="I22" s="18" t="n">
        <v>479.72466119</v>
      </c>
      <c r="J22" s="20" t="n">
        <v>3.94263261</v>
      </c>
      <c r="K22" s="18" t="n">
        <v>503.08351931</v>
      </c>
      <c r="L22" s="20" t="n">
        <v>4.47200593</v>
      </c>
      <c r="M22" s="18" t="n">
        <v>526.60901614</v>
      </c>
      <c r="N22" s="20" t="n">
        <v>4.89531683</v>
      </c>
      <c r="O22" s="18" t="n">
        <v>512.2702614</v>
      </c>
      <c r="P22" s="20" t="n">
        <v>9.10068639</v>
      </c>
      <c r="Q22" s="18" t="s">
        <v>481</v>
      </c>
      <c r="R22" s="20" t="s">
        <v>481</v>
      </c>
      <c r="S22" s="18" t="s">
        <v>481</v>
      </c>
      <c r="T22" s="20" t="s">
        <v>481</v>
      </c>
      <c r="U22" s="18" t="s">
        <v>481</v>
      </c>
      <c r="V22" s="20" t="s">
        <v>481</v>
      </c>
      <c r="W22" s="18" t="n">
        <v>462.91671923</v>
      </c>
      <c r="X22" s="20" t="n">
        <v>22.73636673</v>
      </c>
      <c r="Y22" s="18" t="n">
        <v>354.39550186</v>
      </c>
      <c r="Z22" s="20" t="n">
        <v>17.88656425</v>
      </c>
    </row>
    <row r="23" spans="1:26">
      <c r="A23" s="15" t="s">
        <v>498</v>
      </c>
      <c r="B23" s="17" t="n">
        <v>11583</v>
      </c>
      <c r="C23" s="18">
        <f>(211.0/B23*100)</f>
        <v/>
      </c>
      <c r="D23" s="19" t="n">
        <v>11372</v>
      </c>
      <c r="E23" s="18" t="n">
        <v>420.0790991</v>
      </c>
      <c r="F23" s="20" t="n">
        <v>4.54424951</v>
      </c>
      <c r="G23" s="18" t="n">
        <v>448.47685744</v>
      </c>
      <c r="H23" s="20" t="n">
        <v>4.32190265</v>
      </c>
      <c r="I23" s="18" t="n">
        <v>483.64014899</v>
      </c>
      <c r="J23" s="20" t="n">
        <v>3.14653232</v>
      </c>
      <c r="K23" s="18" t="n">
        <v>508.64383168</v>
      </c>
      <c r="L23" s="20" t="n">
        <v>4.1279311</v>
      </c>
      <c r="M23" s="18" t="n">
        <v>531.11182333</v>
      </c>
      <c r="N23" s="20" t="n">
        <v>5.01768676</v>
      </c>
      <c r="O23" s="18" t="n">
        <v>527.50915589</v>
      </c>
      <c r="P23" s="20" t="n">
        <v>6.105724</v>
      </c>
      <c r="Q23" s="18" t="s">
        <v>481</v>
      </c>
      <c r="R23" s="20" t="s">
        <v>481</v>
      </c>
      <c r="S23" s="18" t="s">
        <v>481</v>
      </c>
      <c r="T23" s="20" t="s">
        <v>481</v>
      </c>
      <c r="U23" s="18" t="s">
        <v>481</v>
      </c>
      <c r="V23" s="20" t="s">
        <v>481</v>
      </c>
      <c r="W23" s="18" t="s">
        <v>481</v>
      </c>
      <c r="X23" s="20" t="s">
        <v>481</v>
      </c>
      <c r="Y23" s="18" t="n">
        <v>359.28944143</v>
      </c>
      <c r="Z23" s="20" t="n">
        <v>14.53440797</v>
      </c>
    </row>
    <row r="24" spans="1:26">
      <c r="A24" s="15" t="s">
        <v>499</v>
      </c>
      <c r="B24" s="17" t="n">
        <v>6647</v>
      </c>
      <c r="C24" s="18">
        <f>(7.0/B24*100)</f>
        <v/>
      </c>
      <c r="D24" s="19" t="n">
        <v>6640</v>
      </c>
      <c r="E24" s="18" t="n">
        <v>458.86825016</v>
      </c>
      <c r="F24" s="20" t="n">
        <v>5.66176438</v>
      </c>
      <c r="G24" s="18" t="n">
        <v>494.85629808</v>
      </c>
      <c r="H24" s="20" t="n">
        <v>4.76242279</v>
      </c>
      <c r="I24" s="18" t="n">
        <v>517.51890909</v>
      </c>
      <c r="J24" s="20" t="n">
        <v>3.43556906</v>
      </c>
      <c r="K24" s="18" t="n">
        <v>527.04718494</v>
      </c>
      <c r="L24" s="20" t="n">
        <v>4.0943899</v>
      </c>
      <c r="M24" s="18" t="n">
        <v>541.97730453</v>
      </c>
      <c r="N24" s="20" t="n">
        <v>4.5724162</v>
      </c>
      <c r="O24" s="18" t="n">
        <v>551.26585048</v>
      </c>
      <c r="P24" s="20" t="n">
        <v>6.59109434</v>
      </c>
      <c r="Q24" s="18" t="s">
        <v>481</v>
      </c>
      <c r="R24" s="20" t="s">
        <v>481</v>
      </c>
      <c r="S24" s="18" t="s">
        <v>481</v>
      </c>
      <c r="T24" s="20" t="s">
        <v>481</v>
      </c>
      <c r="U24" s="18" t="s">
        <v>481</v>
      </c>
      <c r="V24" s="20" t="s">
        <v>481</v>
      </c>
      <c r="W24" s="18" t="s">
        <v>481</v>
      </c>
      <c r="X24" s="20" t="s">
        <v>481</v>
      </c>
      <c r="Y24" s="18" t="n">
        <v>459.0944318</v>
      </c>
      <c r="Z24" s="20" t="n">
        <v>22.68364904</v>
      </c>
    </row>
    <row r="25" spans="1:26">
      <c r="A25" s="15" t="s">
        <v>500</v>
      </c>
      <c r="B25" s="17" t="n">
        <v>5581</v>
      </c>
      <c r="C25" s="18">
        <f>(24.0/B25*100)</f>
        <v/>
      </c>
      <c r="D25" s="19" t="n">
        <v>5557</v>
      </c>
      <c r="E25" s="18" t="n">
        <v>440.70390142</v>
      </c>
      <c r="F25" s="20" t="n">
        <v>7.22420961</v>
      </c>
      <c r="G25" s="18" t="n">
        <v>461.43669778</v>
      </c>
      <c r="H25" s="20" t="n">
        <v>5.7115093</v>
      </c>
      <c r="I25" s="18" t="n">
        <v>500.24218444</v>
      </c>
      <c r="J25" s="20" t="n">
        <v>4.38635862</v>
      </c>
      <c r="K25" s="18" t="n">
        <v>519.46543173</v>
      </c>
      <c r="L25" s="20" t="n">
        <v>3.73975091</v>
      </c>
      <c r="M25" s="18" t="n">
        <v>546.93969286</v>
      </c>
      <c r="N25" s="20" t="n">
        <v>4.19763059</v>
      </c>
      <c r="O25" s="18" t="n">
        <v>554.25475379</v>
      </c>
      <c r="P25" s="20" t="n">
        <v>6.04730064</v>
      </c>
      <c r="Q25" s="18" t="s">
        <v>481</v>
      </c>
      <c r="R25" s="20" t="s">
        <v>481</v>
      </c>
      <c r="S25" s="18" t="s">
        <v>481</v>
      </c>
      <c r="T25" s="20" t="s">
        <v>481</v>
      </c>
      <c r="U25" s="18" t="s">
        <v>481</v>
      </c>
      <c r="V25" s="20" t="s">
        <v>481</v>
      </c>
      <c r="W25" s="18" t="s">
        <v>481</v>
      </c>
      <c r="X25" s="20" t="s">
        <v>481</v>
      </c>
      <c r="Y25" s="18" t="n">
        <v>405.03909762</v>
      </c>
      <c r="Z25" s="20" t="n">
        <v>38.92922369</v>
      </c>
    </row>
    <row r="26" spans="1:26">
      <c r="A26" s="15" t="s">
        <v>501</v>
      </c>
      <c r="B26" s="17" t="n">
        <v>4869</v>
      </c>
      <c r="C26" s="18">
        <f>(33.0/B26*100)</f>
        <v/>
      </c>
      <c r="D26" s="19" t="n">
        <v>4836</v>
      </c>
      <c r="E26" s="18" t="n">
        <v>436.65651541</v>
      </c>
      <c r="F26" s="20" t="n">
        <v>4.28977465</v>
      </c>
      <c r="G26" s="18" t="n">
        <v>457.65697814</v>
      </c>
      <c r="H26" s="20" t="n">
        <v>3.74625495</v>
      </c>
      <c r="I26" s="18" t="n">
        <v>490.84537652</v>
      </c>
      <c r="J26" s="20" t="n">
        <v>2.45428333</v>
      </c>
      <c r="K26" s="18" t="n">
        <v>506.29150573</v>
      </c>
      <c r="L26" s="20" t="n">
        <v>3.70552465</v>
      </c>
      <c r="M26" s="18" t="n">
        <v>526.7400237000001</v>
      </c>
      <c r="N26" s="20" t="n">
        <v>4.01673026</v>
      </c>
      <c r="O26" s="18" t="n">
        <v>503.87118958</v>
      </c>
      <c r="P26" s="20" t="n">
        <v>7.03039287</v>
      </c>
      <c r="Q26" s="18" t="s">
        <v>481</v>
      </c>
      <c r="R26" s="20" t="s">
        <v>481</v>
      </c>
      <c r="S26" s="18" t="s">
        <v>481</v>
      </c>
      <c r="T26" s="20" t="s">
        <v>481</v>
      </c>
      <c r="U26" s="18" t="s">
        <v>481</v>
      </c>
      <c r="V26" s="20" t="s">
        <v>481</v>
      </c>
      <c r="W26" s="18" t="s">
        <v>481</v>
      </c>
      <c r="X26" s="20" t="s">
        <v>481</v>
      </c>
      <c r="Y26" s="18" t="n">
        <v>442.40773057</v>
      </c>
      <c r="Z26" s="20" t="n">
        <v>20.49819786</v>
      </c>
    </row>
    <row r="27" spans="1:26">
      <c r="A27" s="15" t="s">
        <v>502</v>
      </c>
      <c r="B27" s="17" t="n">
        <v>5299</v>
      </c>
      <c r="C27" s="18">
        <f>(17.0/B27*100)</f>
        <v/>
      </c>
      <c r="D27" s="19" t="n">
        <v>5282</v>
      </c>
      <c r="E27" s="18" t="n">
        <v>385.24160072</v>
      </c>
      <c r="F27" s="20" t="n">
        <v>3.67667336</v>
      </c>
      <c r="G27" s="18" t="n">
        <v>432.73099678</v>
      </c>
      <c r="H27" s="20" t="n">
        <v>3.97836212</v>
      </c>
      <c r="I27" s="18" t="n">
        <v>471.69510277</v>
      </c>
      <c r="J27" s="20" t="n">
        <v>3.01982523</v>
      </c>
      <c r="K27" s="18" t="n">
        <v>502.16028023</v>
      </c>
      <c r="L27" s="20" t="n">
        <v>3.73987836</v>
      </c>
      <c r="M27" s="18" t="n">
        <v>537.57446576</v>
      </c>
      <c r="N27" s="20" t="n">
        <v>3.96510187</v>
      </c>
      <c r="O27" s="18" t="n">
        <v>537.77962111</v>
      </c>
      <c r="P27" s="20" t="n">
        <v>3.95935578</v>
      </c>
      <c r="Q27" s="18" t="s">
        <v>481</v>
      </c>
      <c r="R27" s="20" t="s">
        <v>481</v>
      </c>
      <c r="S27" s="18" t="s">
        <v>481</v>
      </c>
      <c r="T27" s="20" t="s">
        <v>481</v>
      </c>
      <c r="U27" s="18" t="s">
        <v>481</v>
      </c>
      <c r="V27" s="20" t="s">
        <v>481</v>
      </c>
      <c r="W27" s="18" t="s">
        <v>481</v>
      </c>
      <c r="X27" s="20" t="s">
        <v>481</v>
      </c>
      <c r="Y27" s="18" t="n">
        <v>413.6657754</v>
      </c>
      <c r="Z27" s="20" t="n">
        <v>18.38486672</v>
      </c>
    </row>
    <row r="28" spans="1:26">
      <c r="A28" s="15" t="s">
        <v>503</v>
      </c>
      <c r="B28" s="17" t="n">
        <v>7568</v>
      </c>
      <c r="C28" s="18">
        <f>(51.0/B28*100)</f>
        <v/>
      </c>
      <c r="D28" s="19" t="n">
        <v>7517</v>
      </c>
      <c r="E28" s="18" t="n">
        <v>409.45033025</v>
      </c>
      <c r="F28" s="20" t="n">
        <v>2.75560448</v>
      </c>
      <c r="G28" s="18" t="n">
        <v>426.17389672</v>
      </c>
      <c r="H28" s="20" t="n">
        <v>3.22858387</v>
      </c>
      <c r="I28" s="18" t="n">
        <v>441.4023313</v>
      </c>
      <c r="J28" s="20" t="n">
        <v>3.49919359</v>
      </c>
      <c r="K28" s="18" t="n">
        <v>446.55974635</v>
      </c>
      <c r="L28" s="20" t="n">
        <v>7.11652448</v>
      </c>
      <c r="M28" s="18" t="n">
        <v>474.3403435</v>
      </c>
      <c r="N28" s="20" t="n">
        <v>9.63258604</v>
      </c>
      <c r="O28" s="18" t="n">
        <v>418.21569773</v>
      </c>
      <c r="P28" s="20" t="n">
        <v>12.73349013</v>
      </c>
      <c r="Q28" s="18" t="s">
        <v>481</v>
      </c>
      <c r="R28" s="20" t="s">
        <v>481</v>
      </c>
      <c r="S28" s="18" t="s">
        <v>481</v>
      </c>
      <c r="T28" s="20" t="s">
        <v>481</v>
      </c>
      <c r="U28" s="18" t="s">
        <v>481</v>
      </c>
      <c r="V28" s="20" t="s">
        <v>481</v>
      </c>
      <c r="W28" s="18" t="s">
        <v>481</v>
      </c>
      <c r="X28" s="20" t="s">
        <v>481</v>
      </c>
      <c r="Y28" s="18" t="n">
        <v>365.42515524</v>
      </c>
      <c r="Z28" s="20" t="n">
        <v>13.0746616</v>
      </c>
    </row>
    <row r="29" spans="1:26">
      <c r="A29" s="15" t="s">
        <v>504</v>
      </c>
      <c r="B29" s="17" t="n">
        <v>5385</v>
      </c>
      <c r="C29" s="18">
        <f>(30.0/B29*100)</f>
        <v/>
      </c>
      <c r="D29" s="19" t="n">
        <v>5355</v>
      </c>
      <c r="E29" s="18" t="n">
        <v>445.28844799</v>
      </c>
      <c r="F29" s="20" t="n">
        <v>4.84510398</v>
      </c>
      <c r="G29" s="18" t="n">
        <v>482.08773854</v>
      </c>
      <c r="H29" s="20" t="n">
        <v>4.00525096</v>
      </c>
      <c r="I29" s="18" t="n">
        <v>507.13758927</v>
      </c>
      <c r="J29" s="20" t="n">
        <v>3.59965892</v>
      </c>
      <c r="K29" s="18" t="n">
        <v>540.89442074</v>
      </c>
      <c r="L29" s="20" t="n">
        <v>4.44708276</v>
      </c>
      <c r="M29" s="18" t="n">
        <v>558.19088685</v>
      </c>
      <c r="N29" s="20" t="n">
        <v>5.08650761</v>
      </c>
      <c r="O29" s="18" t="n">
        <v>562.38064487</v>
      </c>
      <c r="P29" s="20" t="n">
        <v>6.94906386</v>
      </c>
      <c r="Q29" s="18" t="s">
        <v>481</v>
      </c>
      <c r="R29" s="20" t="s">
        <v>481</v>
      </c>
      <c r="S29" s="18" t="s">
        <v>481</v>
      </c>
      <c r="T29" s="20" t="s">
        <v>481</v>
      </c>
      <c r="U29" s="18" t="s">
        <v>481</v>
      </c>
      <c r="V29" s="20" t="s">
        <v>481</v>
      </c>
      <c r="W29" s="18" t="s">
        <v>481</v>
      </c>
      <c r="X29" s="20" t="s">
        <v>481</v>
      </c>
      <c r="Y29" s="18" t="n">
        <v>345.50272987</v>
      </c>
      <c r="Z29" s="20" t="n">
        <v>14.2360101</v>
      </c>
    </row>
    <row r="30" spans="1:26">
      <c r="A30" s="15" t="s">
        <v>505</v>
      </c>
      <c r="B30" s="17" t="n">
        <v>4520</v>
      </c>
      <c r="C30" s="18">
        <f>(97.0/B30*100)</f>
        <v/>
      </c>
      <c r="D30" s="19" t="n">
        <v>4423</v>
      </c>
      <c r="E30" s="18" t="n">
        <v>431.11545791</v>
      </c>
      <c r="F30" s="20" t="n">
        <v>5.72003238</v>
      </c>
      <c r="G30" s="18" t="n">
        <v>471.48831522</v>
      </c>
      <c r="H30" s="20" t="n">
        <v>5.30442127</v>
      </c>
      <c r="I30" s="18" t="n">
        <v>508.02675553</v>
      </c>
      <c r="J30" s="20" t="n">
        <v>3.31153769</v>
      </c>
      <c r="K30" s="18" t="n">
        <v>536.90989929</v>
      </c>
      <c r="L30" s="20" t="n">
        <v>4.16444609</v>
      </c>
      <c r="M30" s="18" t="n">
        <v>563.15230765</v>
      </c>
      <c r="N30" s="20" t="n">
        <v>4.84504403</v>
      </c>
      <c r="O30" s="18" t="n">
        <v>549.779456</v>
      </c>
      <c r="P30" s="20" t="n">
        <v>7.4324276</v>
      </c>
      <c r="Q30" s="18" t="s">
        <v>481</v>
      </c>
      <c r="R30" s="20" t="s">
        <v>481</v>
      </c>
      <c r="S30" s="18" t="s">
        <v>481</v>
      </c>
      <c r="T30" s="20" t="s">
        <v>481</v>
      </c>
      <c r="U30" s="18" t="s">
        <v>481</v>
      </c>
      <c r="V30" s="20" t="s">
        <v>481</v>
      </c>
      <c r="W30" s="18" t="s">
        <v>481</v>
      </c>
      <c r="X30" s="20" t="s">
        <v>481</v>
      </c>
      <c r="Y30" s="18" t="n">
        <v>419.12559228</v>
      </c>
      <c r="Z30" s="20" t="n">
        <v>15.75265389</v>
      </c>
    </row>
    <row r="31" spans="1:26">
      <c r="A31" s="15" t="s">
        <v>506</v>
      </c>
      <c r="B31" s="17" t="n">
        <v>5456</v>
      </c>
      <c r="C31" s="18">
        <f>(125.0/B31*100)</f>
        <v/>
      </c>
      <c r="D31" s="19" t="n">
        <v>5331</v>
      </c>
      <c r="E31" s="18" t="n">
        <v>446.67197201</v>
      </c>
      <c r="F31" s="20" t="n">
        <v>4.77669553</v>
      </c>
      <c r="G31" s="18" t="n">
        <v>473.08944882</v>
      </c>
      <c r="H31" s="20" t="n">
        <v>4.48575262</v>
      </c>
      <c r="I31" s="18" t="n">
        <v>508.34868156</v>
      </c>
      <c r="J31" s="20" t="n">
        <v>3.39648058</v>
      </c>
      <c r="K31" s="18" t="n">
        <v>530.5686306699999</v>
      </c>
      <c r="L31" s="20" t="n">
        <v>3.82853346</v>
      </c>
      <c r="M31" s="18" t="n">
        <v>555.08048084</v>
      </c>
      <c r="N31" s="20" t="n">
        <v>3.44979482</v>
      </c>
      <c r="O31" s="18" t="n">
        <v>544.24692842</v>
      </c>
      <c r="P31" s="20" t="n">
        <v>6.28611747</v>
      </c>
      <c r="Q31" s="18" t="s">
        <v>481</v>
      </c>
      <c r="R31" s="20" t="s">
        <v>481</v>
      </c>
      <c r="S31" s="18" t="s">
        <v>481</v>
      </c>
      <c r="T31" s="20" t="s">
        <v>481</v>
      </c>
      <c r="U31" s="18" t="s">
        <v>481</v>
      </c>
      <c r="V31" s="20" t="s">
        <v>481</v>
      </c>
      <c r="W31" s="18" t="s">
        <v>481</v>
      </c>
      <c r="X31" s="20" t="s">
        <v>481</v>
      </c>
      <c r="Y31" s="18" t="n">
        <v>410.17956192</v>
      </c>
      <c r="Z31" s="20" t="n">
        <v>14.68021756</v>
      </c>
    </row>
    <row r="32" spans="1:26">
      <c r="A32" s="15" t="s">
        <v>507</v>
      </c>
      <c r="B32" s="17" t="n">
        <v>4478</v>
      </c>
      <c r="C32" s="18">
        <f>(5.0/B32*100)</f>
        <v/>
      </c>
      <c r="D32" s="19" t="n">
        <v>4473</v>
      </c>
      <c r="E32" s="18" t="n">
        <v>444.83839396</v>
      </c>
      <c r="F32" s="20" t="n">
        <v>4.53134992</v>
      </c>
      <c r="G32" s="18" t="n">
        <v>474.74529069</v>
      </c>
      <c r="H32" s="20" t="n">
        <v>3.67268384</v>
      </c>
      <c r="I32" s="18" t="n">
        <v>506.22249336</v>
      </c>
      <c r="J32" s="20" t="n">
        <v>2.98449561</v>
      </c>
      <c r="K32" s="18" t="n">
        <v>529.73780096</v>
      </c>
      <c r="L32" s="20" t="n">
        <v>3.61744498</v>
      </c>
      <c r="M32" s="18" t="n">
        <v>556.37313736</v>
      </c>
      <c r="N32" s="20" t="n">
        <v>4.92326232</v>
      </c>
      <c r="O32" s="18" t="n">
        <v>548.46599171</v>
      </c>
      <c r="P32" s="20" t="n">
        <v>7.12441702</v>
      </c>
      <c r="Q32" s="18" t="s">
        <v>481</v>
      </c>
      <c r="R32" s="20" t="s">
        <v>481</v>
      </c>
      <c r="S32" s="18" t="s">
        <v>481</v>
      </c>
      <c r="T32" s="20" t="s">
        <v>481</v>
      </c>
      <c r="U32" s="18" t="s">
        <v>481</v>
      </c>
      <c r="V32" s="20" t="s">
        <v>481</v>
      </c>
      <c r="W32" s="18" t="s">
        <v>481</v>
      </c>
      <c r="X32" s="20" t="s">
        <v>481</v>
      </c>
      <c r="Y32" s="18" t="n">
        <v>374.94620391</v>
      </c>
      <c r="Z32" s="20" t="n">
        <v>30.6294523</v>
      </c>
    </row>
    <row r="33" spans="1:26">
      <c r="A33" s="15" t="s">
        <v>508</v>
      </c>
      <c r="B33" s="17" t="n">
        <v>7325</v>
      </c>
      <c r="C33" s="18">
        <f>(74.0/B33*100)</f>
        <v/>
      </c>
      <c r="D33" s="19" t="n">
        <v>7251</v>
      </c>
      <c r="E33" s="18" t="n">
        <v>438.81442498</v>
      </c>
      <c r="F33" s="20" t="n">
        <v>3.88207489</v>
      </c>
      <c r="G33" s="18" t="n">
        <v>475.42376891</v>
      </c>
      <c r="H33" s="20" t="n">
        <v>3.82296651</v>
      </c>
      <c r="I33" s="18" t="n">
        <v>505.23553769</v>
      </c>
      <c r="J33" s="20" t="n">
        <v>3.35011505</v>
      </c>
      <c r="K33" s="18" t="n">
        <v>525.89223711</v>
      </c>
      <c r="L33" s="20" t="n">
        <v>3.5797727</v>
      </c>
      <c r="M33" s="18" t="n">
        <v>557.93306808</v>
      </c>
      <c r="N33" s="20" t="n">
        <v>4.29160512</v>
      </c>
      <c r="O33" s="18" t="n">
        <v>546.78879332</v>
      </c>
      <c r="P33" s="20" t="n">
        <v>7.68807345</v>
      </c>
      <c r="Q33" s="18" t="s">
        <v>481</v>
      </c>
      <c r="R33" s="20" t="s">
        <v>481</v>
      </c>
      <c r="S33" s="18" t="s">
        <v>481</v>
      </c>
      <c r="T33" s="20" t="s">
        <v>481</v>
      </c>
      <c r="U33" s="18" t="s">
        <v>481</v>
      </c>
      <c r="V33" s="20" t="s">
        <v>481</v>
      </c>
      <c r="W33" s="18" t="s">
        <v>481</v>
      </c>
      <c r="X33" s="20" t="s">
        <v>481</v>
      </c>
      <c r="Y33" s="18" t="n">
        <v>412.91070864</v>
      </c>
      <c r="Z33" s="20" t="n">
        <v>16.2805719</v>
      </c>
    </row>
    <row r="34" spans="1:26">
      <c r="A34" s="15" t="s">
        <v>509</v>
      </c>
      <c r="B34" s="17" t="n">
        <v>6350</v>
      </c>
      <c r="C34" s="18">
        <f>(65.0/B34*100)</f>
        <v/>
      </c>
      <c r="D34" s="19" t="n">
        <v>6285</v>
      </c>
      <c r="E34" s="18" t="n">
        <v>356.13276597</v>
      </c>
      <c r="F34" s="20" t="n">
        <v>4.74351799</v>
      </c>
      <c r="G34" s="18" t="n">
        <v>426.93864323</v>
      </c>
      <c r="H34" s="20" t="n">
        <v>3.84946585</v>
      </c>
      <c r="I34" s="18" t="n">
        <v>470.48697603</v>
      </c>
      <c r="J34" s="20" t="n">
        <v>3.15089932</v>
      </c>
      <c r="K34" s="18" t="n">
        <v>492.28136519</v>
      </c>
      <c r="L34" s="20" t="n">
        <v>3.67957255</v>
      </c>
      <c r="M34" s="18" t="n">
        <v>524.46798055</v>
      </c>
      <c r="N34" s="20" t="n">
        <v>5.10505765</v>
      </c>
      <c r="O34" s="18" t="n">
        <v>492.15632147</v>
      </c>
      <c r="P34" s="20" t="n">
        <v>7.90271203</v>
      </c>
      <c r="Q34" s="18" t="s">
        <v>481</v>
      </c>
      <c r="R34" s="20" t="s">
        <v>481</v>
      </c>
      <c r="S34" s="18" t="s">
        <v>481</v>
      </c>
      <c r="T34" s="20" t="s">
        <v>481</v>
      </c>
      <c r="U34" s="18" t="s">
        <v>481</v>
      </c>
      <c r="V34" s="20" t="s">
        <v>481</v>
      </c>
      <c r="W34" s="18" t="s">
        <v>481</v>
      </c>
      <c r="X34" s="20" t="s">
        <v>481</v>
      </c>
      <c r="Y34" s="18" t="n">
        <v>304.29896383</v>
      </c>
      <c r="Z34" s="20" t="n">
        <v>16.24535293</v>
      </c>
    </row>
    <row r="35" spans="1:26">
      <c r="A35" s="15" t="s">
        <v>510</v>
      </c>
      <c r="B35" s="17" t="n">
        <v>6406</v>
      </c>
      <c r="C35" s="18">
        <f>(36.0/B35*100)</f>
        <v/>
      </c>
      <c r="D35" s="19" t="n">
        <v>6370</v>
      </c>
      <c r="E35" s="18" t="n">
        <v>445.76998589</v>
      </c>
      <c r="F35" s="20" t="n">
        <v>3.43739938</v>
      </c>
      <c r="G35" s="18" t="n">
        <v>477.11157316</v>
      </c>
      <c r="H35" s="20" t="n">
        <v>3.2990915</v>
      </c>
      <c r="I35" s="18" t="n">
        <v>508.04086647</v>
      </c>
      <c r="J35" s="20" t="n">
        <v>2.47999646</v>
      </c>
      <c r="K35" s="18" t="n">
        <v>539.20573649</v>
      </c>
      <c r="L35" s="20" t="n">
        <v>3.66562096</v>
      </c>
      <c r="M35" s="18" t="n">
        <v>560.21475345</v>
      </c>
      <c r="N35" s="20" t="n">
        <v>4.4232063</v>
      </c>
      <c r="O35" s="18" t="n">
        <v>552.08259527</v>
      </c>
      <c r="P35" s="20" t="n">
        <v>6.53950892</v>
      </c>
      <c r="Q35" s="18" t="s">
        <v>481</v>
      </c>
      <c r="R35" s="20" t="s">
        <v>481</v>
      </c>
      <c r="S35" s="18" t="s">
        <v>481</v>
      </c>
      <c r="T35" s="20" t="s">
        <v>481</v>
      </c>
      <c r="U35" s="18" t="s">
        <v>481</v>
      </c>
      <c r="V35" s="20" t="s">
        <v>481</v>
      </c>
      <c r="W35" s="18" t="s">
        <v>481</v>
      </c>
      <c r="X35" s="20" t="s">
        <v>481</v>
      </c>
      <c r="Y35" s="18" t="n">
        <v>376.8914931</v>
      </c>
      <c r="Z35" s="20" t="n">
        <v>30.10710123</v>
      </c>
    </row>
    <row r="36" spans="1:26">
      <c r="A36" s="15" t="s">
        <v>511</v>
      </c>
      <c r="B36" s="17" t="n">
        <v>6736</v>
      </c>
      <c r="C36" s="18">
        <f>(26.0/B36*100)</f>
        <v/>
      </c>
      <c r="D36" s="19" t="n">
        <v>6710</v>
      </c>
      <c r="E36" s="18" t="n">
        <v>423.02287797</v>
      </c>
      <c r="F36" s="20" t="n">
        <v>4.93458945</v>
      </c>
      <c r="G36" s="18" t="n">
        <v>452.95812402</v>
      </c>
      <c r="H36" s="20" t="n">
        <v>3.60387577</v>
      </c>
      <c r="I36" s="18" t="n">
        <v>494.60992791</v>
      </c>
      <c r="J36" s="20" t="n">
        <v>2.4650316</v>
      </c>
      <c r="K36" s="18" t="n">
        <v>522.66868247</v>
      </c>
      <c r="L36" s="20" t="n">
        <v>3.44580976</v>
      </c>
      <c r="M36" s="18" t="n">
        <v>532.53515178</v>
      </c>
      <c r="N36" s="20" t="n">
        <v>3.70333111</v>
      </c>
      <c r="O36" s="18" t="n">
        <v>539.68805628</v>
      </c>
      <c r="P36" s="20" t="n">
        <v>4.79938295</v>
      </c>
      <c r="Q36" s="18" t="s">
        <v>481</v>
      </c>
      <c r="R36" s="20" t="s">
        <v>481</v>
      </c>
      <c r="S36" s="18" t="s">
        <v>481</v>
      </c>
      <c r="T36" s="20" t="s">
        <v>481</v>
      </c>
      <c r="U36" s="18" t="s">
        <v>481</v>
      </c>
      <c r="V36" s="20" t="s">
        <v>481</v>
      </c>
      <c r="W36" s="18" t="s">
        <v>481</v>
      </c>
      <c r="X36" s="20" t="s">
        <v>481</v>
      </c>
      <c r="Y36" s="18" t="n">
        <v>407.39671817</v>
      </c>
      <c r="Z36" s="20" t="n">
        <v>21.12740519</v>
      </c>
    </row>
    <row r="37" spans="1:26">
      <c r="A37" s="15" t="s">
        <v>512</v>
      </c>
      <c r="B37" s="17" t="n">
        <v>5458</v>
      </c>
      <c r="C37" s="18">
        <f>(63.0/B37*100)</f>
        <v/>
      </c>
      <c r="D37" s="19" t="n">
        <v>5395</v>
      </c>
      <c r="E37" s="18" t="n">
        <v>427.65344485</v>
      </c>
      <c r="F37" s="20" t="n">
        <v>4.76166035</v>
      </c>
      <c r="G37" s="18" t="n">
        <v>470.92702709</v>
      </c>
      <c r="H37" s="20" t="n">
        <v>4.93286066</v>
      </c>
      <c r="I37" s="18" t="n">
        <v>496.45475486</v>
      </c>
      <c r="J37" s="20" t="n">
        <v>3.6274262</v>
      </c>
      <c r="K37" s="18" t="n">
        <v>527.10251962</v>
      </c>
      <c r="L37" s="20" t="n">
        <v>4.13189212</v>
      </c>
      <c r="M37" s="18" t="n">
        <v>547.90539316</v>
      </c>
      <c r="N37" s="20" t="n">
        <v>4.25504621</v>
      </c>
      <c r="O37" s="18" t="n">
        <v>542.84406052</v>
      </c>
      <c r="P37" s="20" t="n">
        <v>7.42756582</v>
      </c>
      <c r="Q37" s="18" t="s">
        <v>481</v>
      </c>
      <c r="R37" s="20" t="s">
        <v>481</v>
      </c>
      <c r="S37" s="18" t="s">
        <v>481</v>
      </c>
      <c r="T37" s="20" t="s">
        <v>481</v>
      </c>
      <c r="U37" s="18" t="s">
        <v>481</v>
      </c>
      <c r="V37" s="20" t="s">
        <v>481</v>
      </c>
      <c r="W37" s="18" t="s">
        <v>481</v>
      </c>
      <c r="X37" s="20" t="s">
        <v>481</v>
      </c>
      <c r="Y37" s="18" t="n">
        <v>371.52425029</v>
      </c>
      <c r="Z37" s="20" t="n">
        <v>16.29030531</v>
      </c>
    </row>
    <row r="38" spans="1:26">
      <c r="A38" s="15" t="s">
        <v>513</v>
      </c>
      <c r="B38" s="17" t="n">
        <v>5860</v>
      </c>
      <c r="C38" s="18">
        <f>(16.0/B38*100)</f>
        <v/>
      </c>
      <c r="D38" s="19" t="n">
        <v>5844</v>
      </c>
      <c r="E38" s="18" t="n">
        <v>417.98031837</v>
      </c>
      <c r="F38" s="20" t="n">
        <v>5.0525997</v>
      </c>
      <c r="G38" s="18" t="n">
        <v>454.50512094</v>
      </c>
      <c r="H38" s="20" t="n">
        <v>4.09723104</v>
      </c>
      <c r="I38" s="18" t="n">
        <v>492.20421609</v>
      </c>
      <c r="J38" s="20" t="n">
        <v>3.75143311</v>
      </c>
      <c r="K38" s="18" t="n">
        <v>527.1220508599999</v>
      </c>
      <c r="L38" s="20" t="n">
        <v>3.54993267</v>
      </c>
      <c r="M38" s="18" t="n">
        <v>552.27673521</v>
      </c>
      <c r="N38" s="20" t="n">
        <v>4.40304901</v>
      </c>
      <c r="O38" s="18" t="n">
        <v>538.48910729</v>
      </c>
      <c r="P38" s="20" t="n">
        <v>7.64187044</v>
      </c>
      <c r="Q38" s="18" t="s">
        <v>481</v>
      </c>
      <c r="R38" s="20" t="s">
        <v>481</v>
      </c>
      <c r="S38" s="18" t="s">
        <v>481</v>
      </c>
      <c r="T38" s="20" t="s">
        <v>481</v>
      </c>
      <c r="U38" s="18" t="s">
        <v>481</v>
      </c>
      <c r="V38" s="20" t="s">
        <v>481</v>
      </c>
      <c r="W38" s="18" t="s">
        <v>481</v>
      </c>
      <c r="X38" s="20" t="s">
        <v>481</v>
      </c>
      <c r="Y38" s="18" t="n">
        <v>387.8523233</v>
      </c>
      <c r="Z38" s="20" t="n">
        <v>17.05759284</v>
      </c>
    </row>
    <row r="39" spans="1:26">
      <c r="A39" s="15" t="s">
        <v>514</v>
      </c>
      <c r="B39" s="17" t="n">
        <v>5895</v>
      </c>
      <c r="C39" s="18">
        <f>(30.0/B39*100)</f>
        <v/>
      </c>
      <c r="D39" s="19" t="n">
        <v>5865</v>
      </c>
      <c r="E39" s="18" t="n">
        <v>391.60594437</v>
      </c>
      <c r="F39" s="20" t="n">
        <v>4.04974127</v>
      </c>
      <c r="G39" s="18" t="n">
        <v>416.62108341</v>
      </c>
      <c r="H39" s="20" t="n">
        <v>4.65538342</v>
      </c>
      <c r="I39" s="18" t="n">
        <v>449.11275186</v>
      </c>
      <c r="J39" s="20" t="n">
        <v>4.27102044</v>
      </c>
      <c r="K39" s="18" t="n">
        <v>462.8897832</v>
      </c>
      <c r="L39" s="20" t="n">
        <v>6.44180147</v>
      </c>
      <c r="M39" s="18" t="n">
        <v>487.27532232</v>
      </c>
      <c r="N39" s="20" t="n">
        <v>8.370130809999999</v>
      </c>
      <c r="O39" s="18" t="n">
        <v>472.10131854</v>
      </c>
      <c r="P39" s="20" t="n">
        <v>10.51850549</v>
      </c>
      <c r="Q39" s="18" t="s">
        <v>481</v>
      </c>
      <c r="R39" s="20" t="s">
        <v>481</v>
      </c>
      <c r="S39" s="18" t="s">
        <v>481</v>
      </c>
      <c r="T39" s="20" t="s">
        <v>481</v>
      </c>
      <c r="U39" s="18" t="s">
        <v>481</v>
      </c>
      <c r="V39" s="20" t="s">
        <v>481</v>
      </c>
      <c r="W39" s="18" t="s">
        <v>481</v>
      </c>
      <c r="X39" s="20" t="s">
        <v>481</v>
      </c>
      <c r="Y39" s="18" t="n">
        <v>334.02786729</v>
      </c>
      <c r="Z39" s="20" t="n">
        <v>17.24259116</v>
      </c>
    </row>
    <row r="40" spans="1:26">
      <c r="A40" s="15" t="s">
        <v>515</v>
      </c>
      <c r="B40" s="17" t="n">
        <v>14157</v>
      </c>
      <c r="C40" s="18">
        <f>(268.0/B40*100)</f>
        <v/>
      </c>
      <c r="D40" s="19" t="n">
        <v>13889</v>
      </c>
      <c r="E40" s="18" t="n">
        <v>434.4777769</v>
      </c>
      <c r="F40" s="20" t="n">
        <v>3.47016955</v>
      </c>
      <c r="G40" s="18" t="n">
        <v>461.85736524</v>
      </c>
      <c r="H40" s="20" t="n">
        <v>3.87484172</v>
      </c>
      <c r="I40" s="18" t="n">
        <v>503.01669247</v>
      </c>
      <c r="J40" s="20" t="n">
        <v>2.94980696</v>
      </c>
      <c r="K40" s="18" t="n">
        <v>523.9854857</v>
      </c>
      <c r="L40" s="20" t="n">
        <v>3.92423081</v>
      </c>
      <c r="M40" s="18" t="n">
        <v>559.40717728</v>
      </c>
      <c r="N40" s="20" t="n">
        <v>4.12561697</v>
      </c>
      <c r="O40" s="18" t="n">
        <v>558.00413558</v>
      </c>
      <c r="P40" s="20" t="n">
        <v>6.98906995</v>
      </c>
      <c r="Q40" s="18" t="s">
        <v>481</v>
      </c>
      <c r="R40" s="20" t="s">
        <v>481</v>
      </c>
      <c r="S40" s="18" t="s">
        <v>481</v>
      </c>
      <c r="T40" s="20" t="s">
        <v>481</v>
      </c>
      <c r="U40" s="18" t="s">
        <v>481</v>
      </c>
      <c r="V40" s="20" t="s">
        <v>481</v>
      </c>
      <c r="W40" s="18" t="s">
        <v>481</v>
      </c>
      <c r="X40" s="20" t="s">
        <v>481</v>
      </c>
      <c r="Y40" s="18" t="n">
        <v>433.60328396</v>
      </c>
      <c r="Z40" s="20" t="n">
        <v>13.338274</v>
      </c>
    </row>
    <row r="41" spans="1:26">
      <c r="A41" s="15" t="s">
        <v>516</v>
      </c>
      <c r="B41" s="17" t="n">
        <v>5712</v>
      </c>
      <c r="C41" s="18">
        <f>(40.0/B41*100)</f>
        <v/>
      </c>
      <c r="D41" s="19" t="n">
        <v>5672</v>
      </c>
      <c r="E41" s="18" t="n">
        <v>444.6905744</v>
      </c>
      <c r="F41" s="20" t="n">
        <v>4.51385962</v>
      </c>
      <c r="G41" s="18" t="n">
        <v>478.07757632</v>
      </c>
      <c r="H41" s="20" t="n">
        <v>4.08941727</v>
      </c>
      <c r="I41" s="18" t="n">
        <v>512.42306596</v>
      </c>
      <c r="J41" s="20" t="n">
        <v>4.09040417</v>
      </c>
      <c r="K41" s="18" t="n">
        <v>533.05421697</v>
      </c>
      <c r="L41" s="20" t="n">
        <v>4.60298755</v>
      </c>
      <c r="M41" s="18" t="n">
        <v>548.95754787</v>
      </c>
      <c r="N41" s="20" t="n">
        <v>5.41186971</v>
      </c>
      <c r="O41" s="18" t="n">
        <v>548.13294291</v>
      </c>
      <c r="P41" s="20" t="n">
        <v>8.253139989999999</v>
      </c>
      <c r="Q41" s="18" t="s">
        <v>481</v>
      </c>
      <c r="R41" s="20" t="s">
        <v>481</v>
      </c>
      <c r="S41" s="18" t="s">
        <v>481</v>
      </c>
      <c r="T41" s="20" t="s">
        <v>481</v>
      </c>
      <c r="U41" s="18" t="s">
        <v>481</v>
      </c>
      <c r="V41" s="20" t="s">
        <v>481</v>
      </c>
      <c r="W41" s="18" t="s">
        <v>481</v>
      </c>
      <c r="X41" s="20" t="s">
        <v>481</v>
      </c>
      <c r="Y41" s="18" t="n">
        <v>397.52009903</v>
      </c>
      <c r="Z41" s="20" t="n">
        <v>28.17723089</v>
      </c>
    </row>
    <row r="42" spans="1:26">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row>
    <row r="45" spans="1:26">
      <c r="A45" s="15" t="s">
        <v>520</v>
      </c>
      <c r="B45" s="17" t="n">
        <v>5519</v>
      </c>
      <c r="C45" s="18">
        <f>(0.0/B45*100)</f>
        <v/>
      </c>
      <c r="D45" s="19" t="n">
        <v>5519</v>
      </c>
      <c r="E45" s="18" t="n">
        <v>343.46879273</v>
      </c>
      <c r="F45" s="20" t="n">
        <v>3.19593429</v>
      </c>
      <c r="G45" s="18" t="n">
        <v>354.40987221</v>
      </c>
      <c r="H45" s="20" t="n">
        <v>3.3467662</v>
      </c>
      <c r="I45" s="18" t="n">
        <v>362.80905019</v>
      </c>
      <c r="J45" s="20" t="n">
        <v>5.12482837</v>
      </c>
      <c r="K45" s="18" t="n">
        <v>347.64600028</v>
      </c>
      <c r="L45" s="20" t="n">
        <v>8.63576366</v>
      </c>
      <c r="M45" s="18" t="n">
        <v>364.1048289</v>
      </c>
      <c r="N45" s="20" t="n">
        <v>12.42613552</v>
      </c>
      <c r="O45" s="18" t="n">
        <v>367.85387702</v>
      </c>
      <c r="P45" s="20" t="n">
        <v>14.47146447</v>
      </c>
      <c r="Q45" s="18" t="s">
        <v>481</v>
      </c>
      <c r="R45" s="20" t="s">
        <v>481</v>
      </c>
      <c r="S45" s="18" t="s">
        <v>481</v>
      </c>
      <c r="T45" s="20" t="s">
        <v>481</v>
      </c>
      <c r="U45" s="18" t="s">
        <v>481</v>
      </c>
      <c r="V45" s="20" t="s">
        <v>481</v>
      </c>
      <c r="W45" s="18" t="n">
        <v>319.49339767</v>
      </c>
      <c r="X45" s="20" t="n">
        <v>10.85186312</v>
      </c>
      <c r="Y45" s="18" t="n">
        <v>342.33084676</v>
      </c>
      <c r="Z45" s="20" t="n">
        <v>7.54348283</v>
      </c>
    </row>
    <row r="46" spans="1:26">
      <c r="A46" s="15" t="s">
        <v>521</v>
      </c>
      <c r="B46" s="17" t="n">
        <v>23141</v>
      </c>
      <c r="C46" s="18">
        <f>(1140.0/B46*100)</f>
        <v/>
      </c>
      <c r="D46" s="19" t="n">
        <v>22001</v>
      </c>
      <c r="E46" s="18" t="n">
        <v>386.92832709</v>
      </c>
      <c r="F46" s="20" t="n">
        <v>2.66438118</v>
      </c>
      <c r="G46" s="18" t="n">
        <v>409.14608563</v>
      </c>
      <c r="H46" s="20" t="n">
        <v>3.22211854</v>
      </c>
      <c r="I46" s="18" t="n">
        <v>447.57740147</v>
      </c>
      <c r="J46" s="20" t="n">
        <v>4.3509952</v>
      </c>
      <c r="K46" s="18" t="n">
        <v>450.40805041</v>
      </c>
      <c r="L46" s="20" t="n">
        <v>7.4149181</v>
      </c>
      <c r="M46" s="18" t="n">
        <v>453.05089111</v>
      </c>
      <c r="N46" s="20" t="n">
        <v>13.49137164</v>
      </c>
      <c r="O46" s="18" t="n">
        <v>386.27165463</v>
      </c>
      <c r="P46" s="20" t="n">
        <v>11.68235849</v>
      </c>
      <c r="Q46" s="18" t="s">
        <v>481</v>
      </c>
      <c r="R46" s="20" t="s">
        <v>481</v>
      </c>
      <c r="S46" s="18" t="s">
        <v>481</v>
      </c>
      <c r="T46" s="20" t="s">
        <v>481</v>
      </c>
      <c r="U46" s="18" t="s">
        <v>481</v>
      </c>
      <c r="V46" s="20" t="s">
        <v>481</v>
      </c>
      <c r="W46" s="18" t="s">
        <v>481</v>
      </c>
      <c r="X46" s="20" t="s">
        <v>481</v>
      </c>
      <c r="Y46" s="18" t="n">
        <v>343.00773839</v>
      </c>
      <c r="Z46" s="20" t="n">
        <v>5.88200688</v>
      </c>
    </row>
    <row r="47" spans="1:26">
      <c r="A47" s="15" t="s">
        <v>522</v>
      </c>
      <c r="B47" s="17" t="n">
        <v>5928</v>
      </c>
      <c r="C47" s="18">
        <f>(72.0/B47*100)</f>
        <v/>
      </c>
      <c r="D47" s="19" t="n">
        <v>5856</v>
      </c>
      <c r="E47" s="18" t="n">
        <v>345.95649816</v>
      </c>
      <c r="F47" s="20" t="n">
        <v>5.33266495</v>
      </c>
      <c r="G47" s="18" t="n">
        <v>412.69276291</v>
      </c>
      <c r="H47" s="20" t="n">
        <v>5.69543315</v>
      </c>
      <c r="I47" s="18" t="n">
        <v>461.07884311</v>
      </c>
      <c r="J47" s="20" t="n">
        <v>4.86598468</v>
      </c>
      <c r="K47" s="18" t="n">
        <v>483.91362868</v>
      </c>
      <c r="L47" s="20" t="n">
        <v>5.27132783</v>
      </c>
      <c r="M47" s="18" t="n">
        <v>501.33705114</v>
      </c>
      <c r="N47" s="20" t="n">
        <v>5.62738299</v>
      </c>
      <c r="O47" s="18" t="n">
        <v>456.79153564</v>
      </c>
      <c r="P47" s="20" t="n">
        <v>8.76347805</v>
      </c>
      <c r="Q47" s="18" t="s">
        <v>481</v>
      </c>
      <c r="R47" s="20" t="s">
        <v>481</v>
      </c>
      <c r="S47" s="18" t="s">
        <v>481</v>
      </c>
      <c r="T47" s="20" t="s">
        <v>481</v>
      </c>
      <c r="U47" s="18" t="s">
        <v>481</v>
      </c>
      <c r="V47" s="20" t="s">
        <v>481</v>
      </c>
      <c r="W47" s="18" t="s">
        <v>481</v>
      </c>
      <c r="X47" s="20" t="s">
        <v>481</v>
      </c>
      <c r="Y47" s="18" t="n">
        <v>303.60978044</v>
      </c>
      <c r="Z47" s="20" t="n">
        <v>9.37627543</v>
      </c>
    </row>
    <row r="48" spans="1:26">
      <c r="A48" s="15" t="s">
        <v>523</v>
      </c>
      <c r="B48" s="17" t="n">
        <v>9841</v>
      </c>
      <c r="C48" s="18">
        <f>(7.0/B48*100)</f>
        <v/>
      </c>
      <c r="D48" s="19" t="n">
        <v>9834</v>
      </c>
      <c r="E48" s="18" t="n">
        <v>441.56002335</v>
      </c>
      <c r="F48" s="20" t="n">
        <v>6.03539633</v>
      </c>
      <c r="G48" s="18" t="n">
        <v>478.86954592</v>
      </c>
      <c r="H48" s="20" t="n">
        <v>6.15523166</v>
      </c>
      <c r="I48" s="18" t="n">
        <v>508.23264198</v>
      </c>
      <c r="J48" s="20" t="n">
        <v>5.07856855</v>
      </c>
      <c r="K48" s="18" t="n">
        <v>513.22503843</v>
      </c>
      <c r="L48" s="20" t="n">
        <v>7.47800732</v>
      </c>
      <c r="M48" s="18" t="n">
        <v>547.0286111200001</v>
      </c>
      <c r="N48" s="20" t="n">
        <v>8.64847438</v>
      </c>
      <c r="O48" s="18" t="n">
        <v>517.76260108</v>
      </c>
      <c r="P48" s="20" t="n">
        <v>15.93986964</v>
      </c>
      <c r="Q48" s="18" t="s">
        <v>481</v>
      </c>
      <c r="R48" s="20" t="s">
        <v>481</v>
      </c>
      <c r="S48" s="18" t="s">
        <v>481</v>
      </c>
      <c r="T48" s="20" t="s">
        <v>481</v>
      </c>
      <c r="U48" s="18" t="s">
        <v>481</v>
      </c>
      <c r="V48" s="20" t="s">
        <v>481</v>
      </c>
      <c r="W48" s="18" t="s">
        <v>481</v>
      </c>
      <c r="X48" s="20" t="s">
        <v>481</v>
      </c>
      <c r="Y48" s="18" t="n">
        <v>424.85387629</v>
      </c>
      <c r="Z48" s="20" t="n">
        <v>33.04438432</v>
      </c>
    </row>
    <row r="49" spans="1:26">
      <c r="A49" s="15" t="s">
        <v>524</v>
      </c>
      <c r="B49" s="17" t="n">
        <v>6349</v>
      </c>
      <c r="C49" s="18">
        <f>(56.0/B49*100)</f>
        <v/>
      </c>
      <c r="D49" s="19" t="n">
        <v>6293</v>
      </c>
      <c r="E49" s="18" t="n">
        <v>397.84571374</v>
      </c>
      <c r="F49" s="20" t="n">
        <v>3.5196788</v>
      </c>
      <c r="G49" s="18" t="n">
        <v>423.77929718</v>
      </c>
      <c r="H49" s="20" t="n">
        <v>3.99361522</v>
      </c>
      <c r="I49" s="18" t="n">
        <v>450.64894693</v>
      </c>
      <c r="J49" s="20" t="n">
        <v>3.74117638</v>
      </c>
      <c r="K49" s="18" t="n">
        <v>467.04180384</v>
      </c>
      <c r="L49" s="20" t="n">
        <v>6.81894667</v>
      </c>
      <c r="M49" s="18" t="n">
        <v>481.12894523</v>
      </c>
      <c r="N49" s="20" t="n">
        <v>7.68217274</v>
      </c>
      <c r="O49" s="18" t="n">
        <v>460.30191204</v>
      </c>
      <c r="P49" s="20" t="n">
        <v>11.49910694</v>
      </c>
      <c r="Q49" s="18" t="s">
        <v>481</v>
      </c>
      <c r="R49" s="20" t="s">
        <v>481</v>
      </c>
      <c r="S49" s="18" t="s">
        <v>481</v>
      </c>
      <c r="T49" s="20" t="s">
        <v>481</v>
      </c>
      <c r="U49" s="18" t="s">
        <v>481</v>
      </c>
      <c r="V49" s="20" t="s">
        <v>481</v>
      </c>
      <c r="W49" s="18" t="n">
        <v>312.75041038</v>
      </c>
      <c r="X49" s="20" t="n">
        <v>59.91089306</v>
      </c>
      <c r="Y49" s="18" t="n">
        <v>350.85426106</v>
      </c>
      <c r="Z49" s="20" t="n">
        <v>9.98843748</v>
      </c>
    </row>
    <row r="50" spans="1:26">
      <c r="A50" s="15" t="s">
        <v>525</v>
      </c>
      <c r="B50" s="17" t="n">
        <v>11795</v>
      </c>
      <c r="C50" s="18">
        <f>(218.0/B50*100)</f>
        <v/>
      </c>
      <c r="D50" s="19" t="n">
        <v>11577</v>
      </c>
      <c r="E50" s="18" t="n">
        <v>395.67164962</v>
      </c>
      <c r="F50" s="20" t="n">
        <v>3.36901964</v>
      </c>
      <c r="G50" s="18" t="n">
        <v>423.42197652</v>
      </c>
      <c r="H50" s="20" t="n">
        <v>3.21506479</v>
      </c>
      <c r="I50" s="18" t="n">
        <v>459.32448337</v>
      </c>
      <c r="J50" s="20" t="n">
        <v>4.0199896</v>
      </c>
      <c r="K50" s="18" t="n">
        <v>479.21660776</v>
      </c>
      <c r="L50" s="20" t="n">
        <v>5.86907187</v>
      </c>
      <c r="M50" s="18" t="n">
        <v>496.04887398</v>
      </c>
      <c r="N50" s="20" t="n">
        <v>9.007559580000001</v>
      </c>
      <c r="O50" s="18" t="n">
        <v>390.76667602</v>
      </c>
      <c r="P50" s="20" t="n">
        <v>19.66116443</v>
      </c>
      <c r="Q50" s="18" t="s">
        <v>481</v>
      </c>
      <c r="R50" s="20" t="s">
        <v>481</v>
      </c>
      <c r="S50" s="18" t="s">
        <v>481</v>
      </c>
      <c r="T50" s="20" t="s">
        <v>481</v>
      </c>
      <c r="U50" s="18" t="s">
        <v>481</v>
      </c>
      <c r="V50" s="20" t="s">
        <v>481</v>
      </c>
      <c r="W50" s="18" t="s">
        <v>481</v>
      </c>
      <c r="X50" s="20" t="s">
        <v>481</v>
      </c>
      <c r="Y50" s="18" t="n">
        <v>358.33481118</v>
      </c>
      <c r="Z50" s="20" t="n">
        <v>11.89226439</v>
      </c>
    </row>
    <row r="51" spans="1:26">
      <c r="A51" s="15" t="s">
        <v>526</v>
      </c>
      <c r="B51" s="17" t="n">
        <v>6866</v>
      </c>
      <c r="C51" s="18">
        <f>(116.0/B51*100)</f>
        <v/>
      </c>
      <c r="D51" s="19" t="n">
        <v>6750</v>
      </c>
      <c r="E51" s="18" t="n">
        <v>408.04031353</v>
      </c>
      <c r="F51" s="20" t="n">
        <v>2.57043603</v>
      </c>
      <c r="G51" s="18" t="n">
        <v>428.04954941</v>
      </c>
      <c r="H51" s="20" t="n">
        <v>3.07564674</v>
      </c>
      <c r="I51" s="18" t="n">
        <v>461.77463306</v>
      </c>
      <c r="J51" s="20" t="n">
        <v>3.7795115</v>
      </c>
      <c r="K51" s="18" t="n">
        <v>475.19882498</v>
      </c>
      <c r="L51" s="20" t="n">
        <v>5.97232415</v>
      </c>
      <c r="M51" s="18" t="n">
        <v>475.08530502</v>
      </c>
      <c r="N51" s="20" t="n">
        <v>11.57720895</v>
      </c>
      <c r="O51" s="18" t="n">
        <v>440.94242757</v>
      </c>
      <c r="P51" s="20" t="n">
        <v>13.25236883</v>
      </c>
      <c r="Q51" s="18" t="s">
        <v>481</v>
      </c>
      <c r="R51" s="20" t="s">
        <v>481</v>
      </c>
      <c r="S51" s="18" t="s">
        <v>481</v>
      </c>
      <c r="T51" s="20" t="s">
        <v>481</v>
      </c>
      <c r="U51" s="18" t="s">
        <v>481</v>
      </c>
      <c r="V51" s="20" t="s">
        <v>481</v>
      </c>
      <c r="W51" s="18" t="s">
        <v>481</v>
      </c>
      <c r="X51" s="20" t="s">
        <v>481</v>
      </c>
      <c r="Y51" s="18" t="n">
        <v>363.86270542</v>
      </c>
      <c r="Z51" s="20" t="n">
        <v>9.20161577</v>
      </c>
    </row>
    <row r="52" spans="1:26">
      <c r="A52" s="15" t="s">
        <v>527</v>
      </c>
      <c r="B52" s="17" t="n">
        <v>5809</v>
      </c>
      <c r="C52" s="18">
        <f>(72.0/B52*100)</f>
        <v/>
      </c>
      <c r="D52" s="19" t="n">
        <v>5737</v>
      </c>
      <c r="E52" s="18" t="n">
        <v>444.08423038</v>
      </c>
      <c r="F52" s="20" t="n">
        <v>3.72623668</v>
      </c>
      <c r="G52" s="18" t="n">
        <v>468.15240151</v>
      </c>
      <c r="H52" s="20" t="n">
        <v>3.67415095</v>
      </c>
      <c r="I52" s="18" t="n">
        <v>497.40740643</v>
      </c>
      <c r="J52" s="20" t="n">
        <v>3.48408335</v>
      </c>
      <c r="K52" s="18" t="n">
        <v>528.08035741</v>
      </c>
      <c r="L52" s="20" t="n">
        <v>4.01975375</v>
      </c>
      <c r="M52" s="18" t="n">
        <v>553.9732631099999</v>
      </c>
      <c r="N52" s="20" t="n">
        <v>5.76481721</v>
      </c>
      <c r="O52" s="18" t="n">
        <v>524.72986575</v>
      </c>
      <c r="P52" s="20" t="n">
        <v>8.03132205</v>
      </c>
      <c r="Q52" s="18" t="s">
        <v>481</v>
      </c>
      <c r="R52" s="20" t="s">
        <v>481</v>
      </c>
      <c r="S52" s="18" t="s">
        <v>481</v>
      </c>
      <c r="T52" s="20" t="s">
        <v>481</v>
      </c>
      <c r="U52" s="18" t="s">
        <v>481</v>
      </c>
      <c r="V52" s="20" t="s">
        <v>481</v>
      </c>
      <c r="W52" s="18" t="s">
        <v>481</v>
      </c>
      <c r="X52" s="20" t="s">
        <v>481</v>
      </c>
      <c r="Y52" s="18" t="n">
        <v>379.34740649</v>
      </c>
      <c r="Z52" s="20" t="n">
        <v>14.57302696</v>
      </c>
    </row>
    <row r="53" spans="1:26">
      <c r="A53" s="15" t="s">
        <v>528</v>
      </c>
      <c r="B53" s="17" t="n">
        <v>5571</v>
      </c>
      <c r="C53" s="18">
        <f>(84.0/B53*100)</f>
        <v/>
      </c>
      <c r="D53" s="19" t="n">
        <v>5487</v>
      </c>
      <c r="E53" s="18" t="n">
        <v>386.63915389</v>
      </c>
      <c r="F53" s="20" t="n">
        <v>3.66948236</v>
      </c>
      <c r="G53" s="18" t="n">
        <v>413.97891434</v>
      </c>
      <c r="H53" s="20" t="n">
        <v>3.8768408</v>
      </c>
      <c r="I53" s="18" t="n">
        <v>444.48258083</v>
      </c>
      <c r="J53" s="20" t="n">
        <v>3.03812986</v>
      </c>
      <c r="K53" s="18" t="n">
        <v>473.06418771</v>
      </c>
      <c r="L53" s="20" t="n">
        <v>3.50393242</v>
      </c>
      <c r="M53" s="18" t="n">
        <v>493.40502575</v>
      </c>
      <c r="N53" s="20" t="n">
        <v>4.99995144</v>
      </c>
      <c r="O53" s="18" t="n">
        <v>455.19982922</v>
      </c>
      <c r="P53" s="20" t="n">
        <v>6.95480726</v>
      </c>
      <c r="Q53" s="18" t="s">
        <v>481</v>
      </c>
      <c r="R53" s="20" t="s">
        <v>481</v>
      </c>
      <c r="S53" s="18" t="s">
        <v>481</v>
      </c>
      <c r="T53" s="20" t="s">
        <v>481</v>
      </c>
      <c r="U53" s="18" t="s">
        <v>481</v>
      </c>
      <c r="V53" s="20" t="s">
        <v>481</v>
      </c>
      <c r="W53" s="18" t="s">
        <v>481</v>
      </c>
      <c r="X53" s="20" t="s">
        <v>481</v>
      </c>
      <c r="Y53" s="18" t="n">
        <v>354.21776348</v>
      </c>
      <c r="Z53" s="20" t="n">
        <v>16.58235772</v>
      </c>
    </row>
    <row r="54" spans="1:26">
      <c r="A54" s="15" t="s">
        <v>529</v>
      </c>
      <c r="B54" s="17" t="n">
        <v>4740</v>
      </c>
      <c r="C54" s="18">
        <f>(38.0/B54*100)</f>
        <v/>
      </c>
      <c r="D54" s="19" t="n">
        <v>4702</v>
      </c>
      <c r="E54" s="18" t="n">
        <v>338.0484469</v>
      </c>
      <c r="F54" s="20" t="n">
        <v>3.17994241</v>
      </c>
      <c r="G54" s="18" t="n">
        <v>367.58337038</v>
      </c>
      <c r="H54" s="20" t="n">
        <v>3.59349748</v>
      </c>
      <c r="I54" s="18" t="n">
        <v>395.86453635</v>
      </c>
      <c r="J54" s="20" t="n">
        <v>5.1366892</v>
      </c>
      <c r="K54" s="18" t="n">
        <v>381.71298285</v>
      </c>
      <c r="L54" s="20" t="n">
        <v>8.56106853</v>
      </c>
      <c r="M54" s="18" t="n">
        <v>409.34202336</v>
      </c>
      <c r="N54" s="20" t="n">
        <v>14.51136808</v>
      </c>
      <c r="O54" s="18" t="n">
        <v>349.84696588</v>
      </c>
      <c r="P54" s="20" t="n">
        <v>13.46671871</v>
      </c>
      <c r="Q54" s="18" t="s">
        <v>481</v>
      </c>
      <c r="R54" s="20" t="s">
        <v>481</v>
      </c>
      <c r="S54" s="18" t="s">
        <v>481</v>
      </c>
      <c r="T54" s="20" t="s">
        <v>481</v>
      </c>
      <c r="U54" s="18" t="s">
        <v>481</v>
      </c>
      <c r="V54" s="20" t="s">
        <v>481</v>
      </c>
      <c r="W54" s="18" t="s">
        <v>481</v>
      </c>
      <c r="X54" s="20" t="s">
        <v>481</v>
      </c>
      <c r="Y54" s="18" t="n">
        <v>308.61958576</v>
      </c>
      <c r="Z54" s="20" t="n">
        <v>9.34028064</v>
      </c>
    </row>
    <row r="55" spans="1:26">
      <c r="A55" s="15" t="s">
        <v>530</v>
      </c>
      <c r="B55" s="17" t="n">
        <v>5316</v>
      </c>
      <c r="C55" s="18">
        <f>(22.0/B55*100)</f>
        <v/>
      </c>
      <c r="D55" s="19" t="n">
        <v>5294</v>
      </c>
      <c r="E55" s="18" t="n">
        <v>337.4760846</v>
      </c>
      <c r="F55" s="20" t="n">
        <v>5.30292417</v>
      </c>
      <c r="G55" s="18" t="n">
        <v>365.68973508</v>
      </c>
      <c r="H55" s="20" t="n">
        <v>4.14412448</v>
      </c>
      <c r="I55" s="18" t="n">
        <v>406.58955296</v>
      </c>
      <c r="J55" s="20" t="n">
        <v>3.54138306</v>
      </c>
      <c r="K55" s="18" t="n">
        <v>426.06640558</v>
      </c>
      <c r="L55" s="20" t="n">
        <v>4.57153512</v>
      </c>
      <c r="M55" s="18" t="n">
        <v>454.41947006</v>
      </c>
      <c r="N55" s="20" t="n">
        <v>5.83964817</v>
      </c>
      <c r="O55" s="18" t="n">
        <v>440.41517183</v>
      </c>
      <c r="P55" s="20" t="n">
        <v>5.71200317</v>
      </c>
      <c r="Q55" s="18" t="s">
        <v>481</v>
      </c>
      <c r="R55" s="20" t="s">
        <v>481</v>
      </c>
      <c r="S55" s="18" t="s">
        <v>481</v>
      </c>
      <c r="T55" s="20" t="s">
        <v>481</v>
      </c>
      <c r="U55" s="18" t="s">
        <v>481</v>
      </c>
      <c r="V55" s="20" t="s">
        <v>481</v>
      </c>
      <c r="W55" s="18" t="n">
        <v>313.12873662</v>
      </c>
      <c r="X55" s="20" t="n">
        <v>18.01262667</v>
      </c>
      <c r="Y55" s="18" t="n">
        <v>325.24059797</v>
      </c>
      <c r="Z55" s="20" t="n">
        <v>15.567489</v>
      </c>
    </row>
    <row r="56" spans="1:26">
      <c r="A56" s="15" t="s">
        <v>531</v>
      </c>
      <c r="B56" s="17" t="n">
        <v>5359</v>
      </c>
      <c r="C56" s="18">
        <f>(76.0/B56*100)</f>
        <v/>
      </c>
      <c r="D56" s="19" t="n">
        <v>5283</v>
      </c>
      <c r="E56" s="18" t="n">
        <v>480.89821073</v>
      </c>
      <c r="F56" s="20" t="n">
        <v>3.97777189</v>
      </c>
      <c r="G56" s="18" t="n">
        <v>513.16501241</v>
      </c>
      <c r="H56" s="20" t="n">
        <v>3.38111818</v>
      </c>
      <c r="I56" s="18" t="n">
        <v>534.7031698</v>
      </c>
      <c r="J56" s="20" t="n">
        <v>2.91799901</v>
      </c>
      <c r="K56" s="18" t="n">
        <v>548.62133079</v>
      </c>
      <c r="L56" s="20" t="n">
        <v>4.2778893</v>
      </c>
      <c r="M56" s="18" t="n">
        <v>563.23328774</v>
      </c>
      <c r="N56" s="20" t="n">
        <v>5.60276859</v>
      </c>
      <c r="O56" s="18" t="n">
        <v>556.56355415</v>
      </c>
      <c r="P56" s="20" t="n">
        <v>7.64651721</v>
      </c>
      <c r="Q56" s="18" t="s">
        <v>481</v>
      </c>
      <c r="R56" s="20" t="s">
        <v>481</v>
      </c>
      <c r="S56" s="18" t="s">
        <v>481</v>
      </c>
      <c r="T56" s="20" t="s">
        <v>481</v>
      </c>
      <c r="U56" s="18" t="s">
        <v>481</v>
      </c>
      <c r="V56" s="20" t="s">
        <v>481</v>
      </c>
      <c r="W56" s="18" t="s">
        <v>481</v>
      </c>
      <c r="X56" s="20" t="s">
        <v>481</v>
      </c>
      <c r="Y56" s="18" t="n">
        <v>471.4572928</v>
      </c>
      <c r="Z56" s="20" t="n">
        <v>44.94586178</v>
      </c>
    </row>
    <row r="57" spans="1:26">
      <c r="A57" s="15" t="s">
        <v>532</v>
      </c>
      <c r="B57" s="17" t="n">
        <v>6513</v>
      </c>
      <c r="C57" s="18">
        <f>(0.0/B57*100)</f>
        <v/>
      </c>
      <c r="D57" s="19" t="n">
        <v>6513</v>
      </c>
      <c r="E57" s="18" t="n">
        <v>384.89328805</v>
      </c>
      <c r="F57" s="20" t="n">
        <v>4.33401222</v>
      </c>
      <c r="G57" s="18" t="n">
        <v>390.64817469</v>
      </c>
      <c r="H57" s="20" t="n">
        <v>3.16398807</v>
      </c>
      <c r="I57" s="18" t="n">
        <v>421.32118895</v>
      </c>
      <c r="J57" s="20" t="n">
        <v>3.49975363</v>
      </c>
      <c r="K57" s="18" t="n">
        <v>431.38176703</v>
      </c>
      <c r="L57" s="20" t="n">
        <v>5.9577834</v>
      </c>
      <c r="M57" s="18" t="n">
        <v>426.11123234</v>
      </c>
      <c r="N57" s="20" t="n">
        <v>12.13647459</v>
      </c>
      <c r="O57" s="18" t="n">
        <v>399.95160911</v>
      </c>
      <c r="P57" s="20" t="n">
        <v>17.5900186</v>
      </c>
      <c r="Q57" s="18" t="s">
        <v>481</v>
      </c>
      <c r="R57" s="20" t="s">
        <v>481</v>
      </c>
      <c r="S57" s="18" t="s">
        <v>481</v>
      </c>
      <c r="T57" s="20" t="s">
        <v>481</v>
      </c>
      <c r="U57" s="18" t="n">
        <v>252.1918</v>
      </c>
      <c r="V57" s="20" t="n">
        <v>37.40707499</v>
      </c>
      <c r="W57" s="18" t="n">
        <v>340.61720534</v>
      </c>
      <c r="X57" s="20" t="n">
        <v>7.83891327</v>
      </c>
      <c r="Y57" s="18" t="n">
        <v>375.21194937</v>
      </c>
      <c r="Z57" s="20" t="n">
        <v>7.20727</v>
      </c>
    </row>
    <row r="58" spans="1:26">
      <c r="A58" s="15" t="s">
        <v>533</v>
      </c>
      <c r="B58" s="17" t="n">
        <v>7267</v>
      </c>
      <c r="C58" s="18">
        <f>(10.0/B58*100)</f>
        <v/>
      </c>
      <c r="D58" s="19" t="n">
        <v>7257</v>
      </c>
      <c r="E58" s="18" t="n">
        <v>401.24380922</v>
      </c>
      <c r="F58" s="20" t="n">
        <v>3.38350821</v>
      </c>
      <c r="G58" s="18" t="n">
        <v>415.11209888</v>
      </c>
      <c r="H58" s="20" t="n">
        <v>3.8321361</v>
      </c>
      <c r="I58" s="18" t="n">
        <v>424.82320017</v>
      </c>
      <c r="J58" s="20" t="n">
        <v>4.09390511</v>
      </c>
      <c r="K58" s="18" t="n">
        <v>437.45382885</v>
      </c>
      <c r="L58" s="20" t="n">
        <v>6.19368013</v>
      </c>
      <c r="M58" s="18" t="n">
        <v>441.87472006</v>
      </c>
      <c r="N58" s="20" t="n">
        <v>9.23440589</v>
      </c>
      <c r="O58" s="18" t="n">
        <v>407.42370439</v>
      </c>
      <c r="P58" s="20" t="n">
        <v>8.748473969999999</v>
      </c>
      <c r="Q58" s="18" t="s">
        <v>481</v>
      </c>
      <c r="R58" s="20" t="s">
        <v>481</v>
      </c>
      <c r="S58" s="18" t="s">
        <v>481</v>
      </c>
      <c r="T58" s="20" t="s">
        <v>481</v>
      </c>
      <c r="U58" s="18" t="s">
        <v>481</v>
      </c>
      <c r="V58" s="20" t="s">
        <v>481</v>
      </c>
      <c r="W58" s="18" t="n">
        <v>294.68128635</v>
      </c>
      <c r="X58" s="20" t="n">
        <v>8.85628228</v>
      </c>
      <c r="Y58" s="18" t="n">
        <v>308.11451423</v>
      </c>
      <c r="Z58" s="20" t="n">
        <v>12.95914273</v>
      </c>
    </row>
    <row r="59" spans="1:26">
      <c r="A59" s="15" t="s">
        <v>534</v>
      </c>
      <c r="B59" s="17" t="n">
        <v>4826</v>
      </c>
      <c r="C59" s="18">
        <f>(26.0/B59*100)</f>
        <v/>
      </c>
      <c r="D59" s="19" t="n">
        <v>4800</v>
      </c>
      <c r="E59" s="18" t="n">
        <v>330.24138062</v>
      </c>
      <c r="F59" s="20" t="n">
        <v>2.9525523</v>
      </c>
      <c r="G59" s="18" t="n">
        <v>347.32539428</v>
      </c>
      <c r="H59" s="20" t="n">
        <v>2.81393097</v>
      </c>
      <c r="I59" s="18" t="n">
        <v>368.44534317</v>
      </c>
      <c r="J59" s="20" t="n">
        <v>3.33195145</v>
      </c>
      <c r="K59" s="18" t="n">
        <v>375.97028734</v>
      </c>
      <c r="L59" s="20" t="n">
        <v>6.26280665</v>
      </c>
      <c r="M59" s="18" t="n">
        <v>386.85223239</v>
      </c>
      <c r="N59" s="20" t="n">
        <v>10.53808532</v>
      </c>
      <c r="O59" s="18" t="n">
        <v>331.90687155</v>
      </c>
      <c r="P59" s="20" t="n">
        <v>14.31512001</v>
      </c>
      <c r="Q59" s="18" t="s">
        <v>481</v>
      </c>
      <c r="R59" s="20" t="s">
        <v>481</v>
      </c>
      <c r="S59" s="18" t="s">
        <v>481</v>
      </c>
      <c r="T59" s="20" t="s">
        <v>481</v>
      </c>
      <c r="U59" s="18" t="s">
        <v>481</v>
      </c>
      <c r="V59" s="20" t="s">
        <v>481</v>
      </c>
      <c r="W59" s="18" t="n">
        <v>257.28151493</v>
      </c>
      <c r="X59" s="20" t="n">
        <v>11.09869303</v>
      </c>
      <c r="Y59" s="18" t="n">
        <v>277.03583386</v>
      </c>
      <c r="Z59" s="20" t="n">
        <v>14.97024513</v>
      </c>
    </row>
    <row r="60" spans="1:26">
      <c r="A60" s="15" t="s">
        <v>535</v>
      </c>
      <c r="B60" s="17" t="n">
        <v>4546</v>
      </c>
      <c r="C60" s="18">
        <f>(15.0/B60*100)</f>
        <v/>
      </c>
      <c r="D60" s="19" t="n">
        <v>4531</v>
      </c>
      <c r="E60" s="18" t="n">
        <v>310.28504327</v>
      </c>
      <c r="F60" s="20" t="n">
        <v>5.01325908</v>
      </c>
      <c r="G60" s="18" t="n">
        <v>328.83852555</v>
      </c>
      <c r="H60" s="20" t="n">
        <v>5.25347437</v>
      </c>
      <c r="I60" s="18" t="n">
        <v>364.22998976</v>
      </c>
      <c r="J60" s="20" t="n">
        <v>5.82754001</v>
      </c>
      <c r="K60" s="18" t="n">
        <v>388.93561811</v>
      </c>
      <c r="L60" s="20" t="n">
        <v>8.14397202</v>
      </c>
      <c r="M60" s="18" t="n">
        <v>406.10656141</v>
      </c>
      <c r="N60" s="20" t="n">
        <v>11.04675589</v>
      </c>
      <c r="O60" s="18" t="n">
        <v>364.75164924</v>
      </c>
      <c r="P60" s="20" t="n">
        <v>14.40292791</v>
      </c>
      <c r="Q60" s="18" t="s">
        <v>481</v>
      </c>
      <c r="R60" s="20" t="s">
        <v>481</v>
      </c>
      <c r="S60" s="18" t="s">
        <v>481</v>
      </c>
      <c r="T60" s="20" t="s">
        <v>481</v>
      </c>
      <c r="U60" s="18" t="s">
        <v>481</v>
      </c>
      <c r="V60" s="20" t="s">
        <v>481</v>
      </c>
      <c r="W60" s="18" t="n">
        <v>226.90586915</v>
      </c>
      <c r="X60" s="20" t="n">
        <v>15.59561269</v>
      </c>
      <c r="Y60" s="18" t="n">
        <v>271.5349054</v>
      </c>
      <c r="Z60" s="20" t="n">
        <v>15.26040376</v>
      </c>
    </row>
    <row r="61" spans="1:26">
      <c r="A61" s="15" t="s">
        <v>536</v>
      </c>
      <c r="B61" s="17" t="n">
        <v>6525</v>
      </c>
      <c r="C61" s="18">
        <f>(135.0/B61*100)</f>
        <v/>
      </c>
      <c r="D61" s="19" t="n">
        <v>6390</v>
      </c>
      <c r="E61" s="18" t="n">
        <v>414.24958051</v>
      </c>
      <c r="F61" s="20" t="n">
        <v>3.66829624</v>
      </c>
      <c r="G61" s="18" t="n">
        <v>445.84244624</v>
      </c>
      <c r="H61" s="20" t="n">
        <v>3.02272173</v>
      </c>
      <c r="I61" s="18" t="n">
        <v>481.86578865</v>
      </c>
      <c r="J61" s="20" t="n">
        <v>3.03553307</v>
      </c>
      <c r="K61" s="18" t="n">
        <v>500.54963283</v>
      </c>
      <c r="L61" s="20" t="n">
        <v>5.09827078</v>
      </c>
      <c r="M61" s="18" t="n">
        <v>523.82623613</v>
      </c>
      <c r="N61" s="20" t="n">
        <v>5.63977581</v>
      </c>
      <c r="O61" s="18" t="n">
        <v>496.27388386</v>
      </c>
      <c r="P61" s="20" t="n">
        <v>9.32107034</v>
      </c>
      <c r="Q61" s="18" t="s">
        <v>481</v>
      </c>
      <c r="R61" s="20" t="s">
        <v>481</v>
      </c>
      <c r="S61" s="18" t="s">
        <v>481</v>
      </c>
      <c r="T61" s="20" t="s">
        <v>481</v>
      </c>
      <c r="U61" s="18" t="s">
        <v>481</v>
      </c>
      <c r="V61" s="20" t="s">
        <v>481</v>
      </c>
      <c r="W61" s="18" t="s">
        <v>481</v>
      </c>
      <c r="X61" s="20" t="s">
        <v>481</v>
      </c>
      <c r="Y61" s="18" t="n">
        <v>382.10398868</v>
      </c>
      <c r="Z61" s="20" t="n">
        <v>19.40519812</v>
      </c>
    </row>
    <row r="62" spans="1:26">
      <c r="A62" s="15" t="s">
        <v>537</v>
      </c>
      <c r="B62" s="17" t="n">
        <v>4476</v>
      </c>
      <c r="C62" s="18">
        <f>(3.0/B62*100)</f>
        <v/>
      </c>
      <c r="D62" s="19" t="n">
        <v>4473</v>
      </c>
      <c r="E62" s="18" t="n">
        <v>484.38238621</v>
      </c>
      <c r="F62" s="20" t="n">
        <v>2.49505806</v>
      </c>
      <c r="G62" s="18" t="n">
        <v>502.39682841</v>
      </c>
      <c r="H62" s="20" t="n">
        <v>2.80348704</v>
      </c>
      <c r="I62" s="18" t="n">
        <v>520.20057968</v>
      </c>
      <c r="J62" s="20" t="n">
        <v>2.54530787</v>
      </c>
      <c r="K62" s="18" t="n">
        <v>520.75404516</v>
      </c>
      <c r="L62" s="20" t="n">
        <v>4.03518475</v>
      </c>
      <c r="M62" s="18" t="n">
        <v>542.40414134</v>
      </c>
      <c r="N62" s="20" t="n">
        <v>5.89553314</v>
      </c>
      <c r="O62" s="18" t="n">
        <v>527.32295514</v>
      </c>
      <c r="P62" s="20" t="n">
        <v>9.50590021</v>
      </c>
      <c r="Q62" s="18" t="s">
        <v>481</v>
      </c>
      <c r="R62" s="20" t="s">
        <v>481</v>
      </c>
      <c r="S62" s="18" t="s">
        <v>481</v>
      </c>
      <c r="T62" s="20" t="s">
        <v>481</v>
      </c>
      <c r="U62" s="18" t="s">
        <v>481</v>
      </c>
      <c r="V62" s="20" t="s">
        <v>481</v>
      </c>
      <c r="W62" s="18" t="s">
        <v>481</v>
      </c>
      <c r="X62" s="20" t="s">
        <v>481</v>
      </c>
      <c r="Y62" s="18" t="n">
        <v>442.73075068</v>
      </c>
      <c r="Z62" s="20" t="n">
        <v>47.38066643</v>
      </c>
    </row>
    <row r="63" spans="1:26">
      <c r="A63" s="15" t="s">
        <v>538</v>
      </c>
      <c r="B63" s="17" t="n">
        <v>5324</v>
      </c>
      <c r="C63" s="18">
        <f>(13.0/B63*100)</f>
        <v/>
      </c>
      <c r="D63" s="19" t="n">
        <v>5311</v>
      </c>
      <c r="E63" s="18" t="n">
        <v>326.19989144</v>
      </c>
      <c r="F63" s="20" t="n">
        <v>2.56677005</v>
      </c>
      <c r="G63" s="18" t="n">
        <v>343.23687103</v>
      </c>
      <c r="H63" s="20" t="n">
        <v>3.05699582</v>
      </c>
      <c r="I63" s="18" t="n">
        <v>381.71230858</v>
      </c>
      <c r="J63" s="20" t="n">
        <v>3.31728428</v>
      </c>
      <c r="K63" s="18" t="n">
        <v>389.0060693</v>
      </c>
      <c r="L63" s="20" t="n">
        <v>5.52072185</v>
      </c>
      <c r="M63" s="18" t="n">
        <v>379.48352799</v>
      </c>
      <c r="N63" s="20" t="n">
        <v>10.80147045</v>
      </c>
      <c r="O63" s="18" t="n">
        <v>374.23326394</v>
      </c>
      <c r="P63" s="20" t="n">
        <v>10.21303723</v>
      </c>
      <c r="Q63" s="18" t="s">
        <v>481</v>
      </c>
      <c r="R63" s="20" t="s">
        <v>481</v>
      </c>
      <c r="S63" s="18" t="s">
        <v>481</v>
      </c>
      <c r="T63" s="20" t="s">
        <v>481</v>
      </c>
      <c r="U63" s="18" t="n">
        <v>306.28</v>
      </c>
      <c r="V63" s="20" t="n">
        <v>23.94339123</v>
      </c>
      <c r="W63" s="18" t="n">
        <v>253.90424027</v>
      </c>
      <c r="X63" s="20" t="n">
        <v>32.36310543</v>
      </c>
      <c r="Y63" s="18" t="n">
        <v>283.67282924</v>
      </c>
      <c r="Z63" s="20" t="n">
        <v>12.08266691</v>
      </c>
    </row>
    <row r="64" spans="1:26">
      <c r="A64" s="15" t="s">
        <v>539</v>
      </c>
      <c r="B64" s="17" t="n">
        <v>3634</v>
      </c>
      <c r="C64" s="18">
        <f>(3.0/B64*100)</f>
        <v/>
      </c>
      <c r="D64" s="19" t="n">
        <v>3631</v>
      </c>
      <c r="E64" s="18" t="n">
        <v>348.39331665</v>
      </c>
      <c r="F64" s="20" t="n">
        <v>7.05461252</v>
      </c>
      <c r="G64" s="18" t="n">
        <v>404.63907333</v>
      </c>
      <c r="H64" s="20" t="n">
        <v>5.30497875</v>
      </c>
      <c r="I64" s="18" t="n">
        <v>449.57633473</v>
      </c>
      <c r="J64" s="20" t="n">
        <v>3.55035636</v>
      </c>
      <c r="K64" s="18" t="n">
        <v>483.97933583</v>
      </c>
      <c r="L64" s="20" t="n">
        <v>4.1207975</v>
      </c>
      <c r="M64" s="18" t="n">
        <v>510.81618082</v>
      </c>
      <c r="N64" s="20" t="n">
        <v>5.81971312</v>
      </c>
      <c r="O64" s="18" t="n">
        <v>477.99670435</v>
      </c>
      <c r="P64" s="20" t="n">
        <v>8.07219375</v>
      </c>
      <c r="Q64" s="18" t="s">
        <v>481</v>
      </c>
      <c r="R64" s="20" t="s">
        <v>481</v>
      </c>
      <c r="S64" s="18" t="s">
        <v>481</v>
      </c>
      <c r="T64" s="20" t="s">
        <v>481</v>
      </c>
      <c r="U64" s="18" t="s">
        <v>481</v>
      </c>
      <c r="V64" s="20" t="s">
        <v>481</v>
      </c>
      <c r="W64" s="18" t="n">
        <v>318.61238663</v>
      </c>
      <c r="X64" s="20" t="n">
        <v>26.2933892</v>
      </c>
      <c r="Y64" s="18" t="n">
        <v>333.19082538</v>
      </c>
      <c r="Z64" s="20" t="n">
        <v>25.98349276</v>
      </c>
    </row>
    <row r="65" spans="1:26">
      <c r="A65" s="15" t="s">
        <v>540</v>
      </c>
      <c r="B65" s="17" t="n">
        <v>5325</v>
      </c>
      <c r="C65" s="18">
        <f>(14.0/B65*100)</f>
        <v/>
      </c>
      <c r="D65" s="19" t="n">
        <v>5311</v>
      </c>
      <c r="E65" s="18" t="n">
        <v>384.81028796</v>
      </c>
      <c r="F65" s="20" t="n">
        <v>3.21303161</v>
      </c>
      <c r="G65" s="18" t="n">
        <v>405.13565459</v>
      </c>
      <c r="H65" s="20" t="n">
        <v>3.39128075</v>
      </c>
      <c r="I65" s="18" t="n">
        <v>439.57152391</v>
      </c>
      <c r="J65" s="20" t="n">
        <v>3.1471343</v>
      </c>
      <c r="K65" s="18" t="n">
        <v>456.48945818</v>
      </c>
      <c r="L65" s="20" t="n">
        <v>6.54514277</v>
      </c>
      <c r="M65" s="18" t="n">
        <v>484.94882384</v>
      </c>
      <c r="N65" s="20" t="n">
        <v>8.707197280000001</v>
      </c>
      <c r="O65" s="18" t="n">
        <v>447.97022431</v>
      </c>
      <c r="P65" s="20" t="n">
        <v>10.3114791</v>
      </c>
      <c r="Q65" s="18" t="s">
        <v>481</v>
      </c>
      <c r="R65" s="20" t="s">
        <v>481</v>
      </c>
      <c r="S65" s="18" t="s">
        <v>481</v>
      </c>
      <c r="T65" s="20" t="s">
        <v>481</v>
      </c>
      <c r="U65" s="18" t="n">
        <v>276.62530094</v>
      </c>
      <c r="V65" s="20" t="n">
        <v>24.76175186</v>
      </c>
      <c r="W65" s="18" t="s">
        <v>481</v>
      </c>
      <c r="X65" s="20" t="s">
        <v>481</v>
      </c>
      <c r="Y65" s="18" t="n">
        <v>289.92139079</v>
      </c>
      <c r="Z65" s="20" t="n">
        <v>17.33036599</v>
      </c>
    </row>
    <row r="66" spans="1:26">
      <c r="A66" s="15" t="s">
        <v>541</v>
      </c>
      <c r="B66" s="17" t="n">
        <v>5665</v>
      </c>
      <c r="C66" s="18">
        <f>(74.0/B66*100)</f>
        <v/>
      </c>
      <c r="D66" s="19" t="n">
        <v>5591</v>
      </c>
      <c r="E66" s="18" t="n">
        <v>370.5469335</v>
      </c>
      <c r="F66" s="20" t="n">
        <v>3.3772309</v>
      </c>
      <c r="G66" s="18" t="n">
        <v>406.39327757</v>
      </c>
      <c r="H66" s="20" t="n">
        <v>3.56359757</v>
      </c>
      <c r="I66" s="18" t="n">
        <v>435.14382437</v>
      </c>
      <c r="J66" s="20" t="n">
        <v>2.3314288</v>
      </c>
      <c r="K66" s="18" t="n">
        <v>452.95053674</v>
      </c>
      <c r="L66" s="20" t="n">
        <v>4.00704321</v>
      </c>
      <c r="M66" s="18" t="n">
        <v>475.71635225</v>
      </c>
      <c r="N66" s="20" t="n">
        <v>3.7591005</v>
      </c>
      <c r="O66" s="18" t="n">
        <v>446.95777284</v>
      </c>
      <c r="P66" s="20" t="n">
        <v>6.47277975</v>
      </c>
      <c r="Q66" s="18" t="s">
        <v>481</v>
      </c>
      <c r="R66" s="20" t="s">
        <v>481</v>
      </c>
      <c r="S66" s="18" t="s">
        <v>481</v>
      </c>
      <c r="T66" s="20" t="s">
        <v>481</v>
      </c>
      <c r="U66" s="18" t="s">
        <v>481</v>
      </c>
      <c r="V66" s="20" t="s">
        <v>481</v>
      </c>
      <c r="W66" s="18" t="s">
        <v>481</v>
      </c>
      <c r="X66" s="20" t="s">
        <v>481</v>
      </c>
      <c r="Y66" s="18" t="n">
        <v>336.68854413</v>
      </c>
      <c r="Z66" s="20" t="n">
        <v>10.73913709</v>
      </c>
    </row>
    <row r="67" spans="1:26">
      <c r="A67" s="15" t="s">
        <v>542</v>
      </c>
      <c r="B67" s="17" t="n">
        <v>6971</v>
      </c>
      <c r="C67" s="18">
        <f>(22.0/B67*100)</f>
        <v/>
      </c>
      <c r="D67" s="19" t="n">
        <v>6949</v>
      </c>
      <c r="E67" s="18" t="n">
        <v>364.49238042</v>
      </c>
      <c r="F67" s="20" t="n">
        <v>2.75806122</v>
      </c>
      <c r="G67" s="18" t="n">
        <v>391.07698163</v>
      </c>
      <c r="H67" s="20" t="n">
        <v>3.13086359</v>
      </c>
      <c r="I67" s="18" t="n">
        <v>433.51378853</v>
      </c>
      <c r="J67" s="20" t="n">
        <v>3.64226241</v>
      </c>
      <c r="K67" s="18" t="n">
        <v>450.34104219</v>
      </c>
      <c r="L67" s="20" t="n">
        <v>6.7266824</v>
      </c>
      <c r="M67" s="18" t="n">
        <v>460.5496718</v>
      </c>
      <c r="N67" s="20" t="n">
        <v>11.0004504</v>
      </c>
      <c r="O67" s="18" t="n">
        <v>405.99405742</v>
      </c>
      <c r="P67" s="20" t="n">
        <v>16.32875151</v>
      </c>
      <c r="Q67" s="18" t="s">
        <v>481</v>
      </c>
      <c r="R67" s="20" t="s">
        <v>481</v>
      </c>
      <c r="S67" s="18" t="s">
        <v>481</v>
      </c>
      <c r="T67" s="20" t="s">
        <v>481</v>
      </c>
      <c r="U67" s="18" t="s">
        <v>481</v>
      </c>
      <c r="V67" s="20" t="s">
        <v>481</v>
      </c>
      <c r="W67" s="18" t="s">
        <v>481</v>
      </c>
      <c r="X67" s="20" t="s">
        <v>481</v>
      </c>
      <c r="Y67" s="18" t="n">
        <v>336.52410736</v>
      </c>
      <c r="Z67" s="20" t="n">
        <v>13.47693758</v>
      </c>
    </row>
    <row r="68" spans="1:26">
      <c r="A68" s="15" t="s">
        <v>543</v>
      </c>
      <c r="B68" s="17" t="n">
        <v>12083</v>
      </c>
      <c r="C68" s="18">
        <f>(26.0/B68*100)</f>
        <v/>
      </c>
      <c r="D68" s="19" t="n">
        <v>12057</v>
      </c>
      <c r="E68" s="18" t="n">
        <v>361.36877367</v>
      </c>
      <c r="F68" s="20" t="n">
        <v>2.11786994</v>
      </c>
      <c r="G68" s="18" t="n">
        <v>391.96876174</v>
      </c>
      <c r="H68" s="20" t="n">
        <v>2.16408119</v>
      </c>
      <c r="I68" s="18" t="n">
        <v>426.41311837</v>
      </c>
      <c r="J68" s="20" t="n">
        <v>2.04421747</v>
      </c>
      <c r="K68" s="18" t="n">
        <v>426.88414143</v>
      </c>
      <c r="L68" s="20" t="n">
        <v>3.45891003</v>
      </c>
      <c r="M68" s="18" t="n">
        <v>446.80782234</v>
      </c>
      <c r="N68" s="20" t="n">
        <v>3.98875035</v>
      </c>
      <c r="O68" s="18" t="n">
        <v>390.23142997</v>
      </c>
      <c r="P68" s="20" t="n">
        <v>4.25032408</v>
      </c>
      <c r="Q68" s="18" t="s">
        <v>481</v>
      </c>
      <c r="R68" s="20" t="s">
        <v>481</v>
      </c>
      <c r="S68" s="18" t="s">
        <v>481</v>
      </c>
      <c r="T68" s="20" t="s">
        <v>481</v>
      </c>
      <c r="U68" s="18" t="s">
        <v>481</v>
      </c>
      <c r="V68" s="20" t="s">
        <v>481</v>
      </c>
      <c r="W68" s="18" t="s">
        <v>481</v>
      </c>
      <c r="X68" s="20" t="s">
        <v>481</v>
      </c>
      <c r="Y68" s="18" t="n">
        <v>280.59918109</v>
      </c>
      <c r="Z68" s="20" t="n">
        <v>8.334453440000001</v>
      </c>
    </row>
    <row r="69" spans="1:26">
      <c r="A69" s="15" t="s">
        <v>544</v>
      </c>
      <c r="B69" s="17" t="n">
        <v>4876</v>
      </c>
      <c r="C69" s="18">
        <f>(0.0/B69*100)</f>
        <v/>
      </c>
      <c r="D69" s="19" t="n">
        <v>4876</v>
      </c>
      <c r="E69" s="18" t="n">
        <v>382.37951105</v>
      </c>
      <c r="F69" s="20" t="n">
        <v>4.60536966</v>
      </c>
      <c r="G69" s="18" t="n">
        <v>407.21787478</v>
      </c>
      <c r="H69" s="20" t="n">
        <v>4.23558126</v>
      </c>
      <c r="I69" s="18" t="n">
        <v>449.26822494</v>
      </c>
      <c r="J69" s="20" t="n">
        <v>3.6256202</v>
      </c>
      <c r="K69" s="18" t="n">
        <v>483.75249215</v>
      </c>
      <c r="L69" s="20" t="n">
        <v>5.84209526</v>
      </c>
      <c r="M69" s="18" t="n">
        <v>497.54769125</v>
      </c>
      <c r="N69" s="20" t="n">
        <v>5.54955672</v>
      </c>
      <c r="O69" s="18" t="n">
        <v>465.83186201</v>
      </c>
      <c r="P69" s="20" t="n">
        <v>8.92328408</v>
      </c>
      <c r="Q69" s="18" t="s">
        <v>481</v>
      </c>
      <c r="R69" s="20" t="s">
        <v>481</v>
      </c>
      <c r="S69" s="18" t="s">
        <v>481</v>
      </c>
      <c r="T69" s="20" t="s">
        <v>481</v>
      </c>
      <c r="U69" s="18" t="s">
        <v>481</v>
      </c>
      <c r="V69" s="20" t="s">
        <v>481</v>
      </c>
      <c r="W69" s="18" t="s">
        <v>481</v>
      </c>
      <c r="X69" s="20" t="s">
        <v>481</v>
      </c>
      <c r="Y69" s="18" t="n">
        <v>296.9330904</v>
      </c>
      <c r="Z69" s="20" t="n">
        <v>49.26582155</v>
      </c>
    </row>
    <row r="70" spans="1:26">
      <c r="A70" s="15" t="s">
        <v>545</v>
      </c>
      <c r="B70" s="17" t="n">
        <v>6036</v>
      </c>
      <c r="C70" s="18">
        <f>(223.0/B70*100)</f>
        <v/>
      </c>
      <c r="D70" s="19" t="n">
        <v>5813</v>
      </c>
      <c r="E70" s="18" t="n">
        <v>451.88903428</v>
      </c>
      <c r="F70" s="20" t="n">
        <v>5.76704293</v>
      </c>
      <c r="G70" s="18" t="n">
        <v>463.1055307</v>
      </c>
      <c r="H70" s="20" t="n">
        <v>4.04253795</v>
      </c>
      <c r="I70" s="18" t="n">
        <v>500.08911207</v>
      </c>
      <c r="J70" s="20" t="n">
        <v>3.71297555</v>
      </c>
      <c r="K70" s="18" t="n">
        <v>518.25710494</v>
      </c>
      <c r="L70" s="20" t="n">
        <v>4.60891884</v>
      </c>
      <c r="M70" s="18" t="n">
        <v>535.63617585</v>
      </c>
      <c r="N70" s="20" t="n">
        <v>4.54497374</v>
      </c>
      <c r="O70" s="18" t="n">
        <v>506.05333785</v>
      </c>
      <c r="P70" s="20" t="n">
        <v>6.40897797</v>
      </c>
      <c r="Q70" s="18" t="s">
        <v>481</v>
      </c>
      <c r="R70" s="20" t="s">
        <v>481</v>
      </c>
      <c r="S70" s="18" t="s">
        <v>481</v>
      </c>
      <c r="T70" s="20" t="s">
        <v>481</v>
      </c>
      <c r="U70" s="18" t="s">
        <v>481</v>
      </c>
      <c r="V70" s="20" t="s">
        <v>481</v>
      </c>
      <c r="W70" s="18" t="s">
        <v>481</v>
      </c>
      <c r="X70" s="20" t="s">
        <v>481</v>
      </c>
      <c r="Y70" s="18" t="n">
        <v>409.48127634</v>
      </c>
      <c r="Z70" s="20" t="n">
        <v>20.75704862</v>
      </c>
    </row>
    <row r="71" spans="1:26">
      <c r="A71" s="15" t="s">
        <v>546</v>
      </c>
      <c r="B71" s="17" t="n">
        <v>6115</v>
      </c>
      <c r="C71" s="18">
        <f>(17.0/B71*100)</f>
        <v/>
      </c>
      <c r="D71" s="19" t="n">
        <v>6098</v>
      </c>
      <c r="E71" s="18" t="n">
        <v>472.99099503</v>
      </c>
      <c r="F71" s="20" t="n">
        <v>3.36551017</v>
      </c>
      <c r="G71" s="18" t="n">
        <v>506.14057008</v>
      </c>
      <c r="H71" s="20" t="n">
        <v>3.70412535</v>
      </c>
      <c r="I71" s="18" t="n">
        <v>542.7996997</v>
      </c>
      <c r="J71" s="20" t="n">
        <v>2.75047547</v>
      </c>
      <c r="K71" s="18" t="n">
        <v>557.21753698</v>
      </c>
      <c r="L71" s="20" t="n">
        <v>3.27108736</v>
      </c>
      <c r="M71" s="18" t="n">
        <v>590.9487945</v>
      </c>
      <c r="N71" s="20" t="n">
        <v>5.26375898</v>
      </c>
      <c r="O71" s="18" t="n">
        <v>580.43464216</v>
      </c>
      <c r="P71" s="20" t="n">
        <v>5.68523161</v>
      </c>
      <c r="Q71" s="18" t="s">
        <v>481</v>
      </c>
      <c r="R71" s="20" t="s">
        <v>481</v>
      </c>
      <c r="S71" s="18" t="s">
        <v>481</v>
      </c>
      <c r="T71" s="20" t="s">
        <v>481</v>
      </c>
      <c r="U71" s="18" t="s">
        <v>481</v>
      </c>
      <c r="V71" s="20" t="s">
        <v>481</v>
      </c>
      <c r="W71" s="18" t="s">
        <v>481</v>
      </c>
      <c r="X71" s="20" t="s">
        <v>481</v>
      </c>
      <c r="Y71" s="18" t="n">
        <v>452.7011005</v>
      </c>
      <c r="Z71" s="20" t="n">
        <v>55.6918171</v>
      </c>
    </row>
    <row r="72" spans="1:26">
      <c r="A72" s="15" t="s">
        <v>547</v>
      </c>
      <c r="B72" s="17" t="n">
        <v>7708</v>
      </c>
      <c r="C72" s="18">
        <f>(5.0/B72*100)</f>
        <v/>
      </c>
      <c r="D72" s="19" t="n">
        <v>7703</v>
      </c>
      <c r="E72" s="18" t="n">
        <v>430.70750056</v>
      </c>
      <c r="F72" s="20" t="n">
        <v>4.02053476</v>
      </c>
      <c r="G72" s="18" t="n">
        <v>469.698336</v>
      </c>
      <c r="H72" s="20" t="n">
        <v>3.27684209</v>
      </c>
      <c r="I72" s="18" t="n">
        <v>500.73384166</v>
      </c>
      <c r="J72" s="20" t="n">
        <v>2.53398955</v>
      </c>
      <c r="K72" s="18" t="n">
        <v>521.30466804</v>
      </c>
      <c r="L72" s="20" t="n">
        <v>3.1007342</v>
      </c>
      <c r="M72" s="18" t="n">
        <v>548.16243351</v>
      </c>
      <c r="N72" s="20" t="n">
        <v>4.38235815</v>
      </c>
      <c r="O72" s="18" t="n">
        <v>542.9969799199999</v>
      </c>
      <c r="P72" s="20" t="n">
        <v>6.19113122</v>
      </c>
      <c r="Q72" s="18" t="s">
        <v>481</v>
      </c>
      <c r="R72" s="20" t="s">
        <v>481</v>
      </c>
      <c r="S72" s="18" t="s">
        <v>481</v>
      </c>
      <c r="T72" s="20" t="s">
        <v>481</v>
      </c>
      <c r="U72" s="18" t="s">
        <v>481</v>
      </c>
      <c r="V72" s="20" t="s">
        <v>481</v>
      </c>
      <c r="W72" s="18" t="s">
        <v>481</v>
      </c>
      <c r="X72" s="20" t="s">
        <v>481</v>
      </c>
      <c r="Y72" s="18" t="n">
        <v>412.38998233</v>
      </c>
      <c r="Z72" s="20" t="n">
        <v>36.30692473</v>
      </c>
    </row>
    <row r="73" spans="1:26">
      <c r="A73" s="15" t="s">
        <v>548</v>
      </c>
      <c r="B73" s="17" t="n">
        <v>8249</v>
      </c>
      <c r="C73" s="18">
        <f>(144.0/B73*100)</f>
        <v/>
      </c>
      <c r="D73" s="19" t="n">
        <v>8105</v>
      </c>
      <c r="E73" s="18" t="n">
        <v>386.22398776</v>
      </c>
      <c r="F73" s="20" t="n">
        <v>3.11404922</v>
      </c>
      <c r="G73" s="18" t="n">
        <v>398.80785629</v>
      </c>
      <c r="H73" s="20" t="n">
        <v>3.35318752</v>
      </c>
      <c r="I73" s="18" t="n">
        <v>424.43427644</v>
      </c>
      <c r="J73" s="20" t="n">
        <v>3.86664882</v>
      </c>
      <c r="K73" s="18" t="n">
        <v>433.75208855</v>
      </c>
      <c r="L73" s="20" t="n">
        <v>5.64169455</v>
      </c>
      <c r="M73" s="18" t="n">
        <v>448.75861611</v>
      </c>
      <c r="N73" s="20" t="n">
        <v>9.254692349999999</v>
      </c>
      <c r="O73" s="18" t="n">
        <v>454.23214364</v>
      </c>
      <c r="P73" s="20" t="n">
        <v>14.25845104</v>
      </c>
      <c r="Q73" s="18" t="s">
        <v>481</v>
      </c>
      <c r="R73" s="20" t="s">
        <v>481</v>
      </c>
      <c r="S73" s="18" t="s">
        <v>481</v>
      </c>
      <c r="T73" s="20" t="s">
        <v>481</v>
      </c>
      <c r="U73" s="18" t="s">
        <v>481</v>
      </c>
      <c r="V73" s="20" t="s">
        <v>481</v>
      </c>
      <c r="W73" s="18" t="s">
        <v>481</v>
      </c>
      <c r="X73" s="20" t="s">
        <v>481</v>
      </c>
      <c r="Y73" s="18" t="n">
        <v>358.78942046</v>
      </c>
      <c r="Z73" s="20" t="n">
        <v>18.19002028</v>
      </c>
    </row>
    <row r="74" spans="1:26">
      <c r="A74" s="15" t="s">
        <v>549</v>
      </c>
      <c r="B74" s="17" t="n">
        <v>4692</v>
      </c>
      <c r="C74" s="18">
        <f>(82.0/B74*100)</f>
        <v/>
      </c>
      <c r="D74" s="19" t="n">
        <v>4610</v>
      </c>
      <c r="E74" s="18" t="n">
        <v>402.11414413</v>
      </c>
      <c r="F74" s="20" t="n">
        <v>4.48174863</v>
      </c>
      <c r="G74" s="18" t="n">
        <v>405.91487651</v>
      </c>
      <c r="H74" s="20" t="n">
        <v>4.05951882</v>
      </c>
      <c r="I74" s="18" t="n">
        <v>437.7779386</v>
      </c>
      <c r="J74" s="20" t="n">
        <v>3.12068957</v>
      </c>
      <c r="K74" s="18" t="n">
        <v>452.89833481</v>
      </c>
      <c r="L74" s="20" t="n">
        <v>5.12661765</v>
      </c>
      <c r="M74" s="18" t="n">
        <v>458.26311459</v>
      </c>
      <c r="N74" s="20" t="n">
        <v>4.98724555</v>
      </c>
      <c r="O74" s="18" t="n">
        <v>422.54188268</v>
      </c>
      <c r="P74" s="20" t="n">
        <v>6.42285604</v>
      </c>
      <c r="Q74" s="18" t="s">
        <v>481</v>
      </c>
      <c r="R74" s="20" t="s">
        <v>481</v>
      </c>
      <c r="S74" s="18" t="s">
        <v>481</v>
      </c>
      <c r="T74" s="20" t="s">
        <v>481</v>
      </c>
      <c r="U74" s="18" t="s">
        <v>481</v>
      </c>
      <c r="V74" s="20" t="s">
        <v>481</v>
      </c>
      <c r="W74" s="18" t="n">
        <v>294.9062093</v>
      </c>
      <c r="X74" s="20" t="n">
        <v>23.31255435</v>
      </c>
      <c r="Y74" s="18" t="n">
        <v>339.45631141</v>
      </c>
      <c r="Z74" s="20" t="n">
        <v>12.90176748</v>
      </c>
    </row>
    <row r="75" spans="1:26">
      <c r="A75" s="15" t="s">
        <v>550</v>
      </c>
      <c r="B75" s="17" t="n">
        <v>5375</v>
      </c>
      <c r="C75" s="18">
        <f>(199.0/B75*100)</f>
        <v/>
      </c>
      <c r="D75" s="19" t="n">
        <v>5176</v>
      </c>
      <c r="E75" s="18" t="n">
        <v>342.39095088</v>
      </c>
      <c r="F75" s="20" t="n">
        <v>3.51567811</v>
      </c>
      <c r="G75" s="18" t="n">
        <v>359.04304983</v>
      </c>
      <c r="H75" s="20" t="n">
        <v>3.4842533</v>
      </c>
      <c r="I75" s="18" t="n">
        <v>386.72351616</v>
      </c>
      <c r="J75" s="20" t="n">
        <v>4.31579081</v>
      </c>
      <c r="K75" s="18" t="n">
        <v>395.29560107</v>
      </c>
      <c r="L75" s="20" t="n">
        <v>9.672131950000001</v>
      </c>
      <c r="M75" s="18" t="n">
        <v>402.22176654</v>
      </c>
      <c r="N75" s="20" t="n">
        <v>11.50113947</v>
      </c>
      <c r="O75" s="18" t="n">
        <v>351.16743537</v>
      </c>
      <c r="P75" s="20" t="n">
        <v>12.35553851</v>
      </c>
      <c r="Q75" s="18" t="s">
        <v>481</v>
      </c>
      <c r="R75" s="20" t="s">
        <v>481</v>
      </c>
      <c r="S75" s="18" t="s">
        <v>481</v>
      </c>
      <c r="T75" s="20" t="s">
        <v>481</v>
      </c>
      <c r="U75" s="18" t="s">
        <v>481</v>
      </c>
      <c r="V75" s="20" t="s">
        <v>481</v>
      </c>
      <c r="W75" s="18" t="s">
        <v>481</v>
      </c>
      <c r="X75" s="20" t="s">
        <v>481</v>
      </c>
      <c r="Y75" s="18" t="n">
        <v>317.14132982</v>
      </c>
      <c r="Z75" s="20" t="n">
        <v>9.90860165</v>
      </c>
    </row>
    <row r="76" spans="1:26">
      <c r="A76" s="15" t="s">
        <v>551</v>
      </c>
      <c r="B76" s="17" t="n">
        <v>14167</v>
      </c>
      <c r="C76" s="18">
        <f>(228.0/B76*100)</f>
        <v/>
      </c>
      <c r="D76" s="19" t="n">
        <v>13939</v>
      </c>
      <c r="E76" s="18" t="n">
        <v>391.98571038</v>
      </c>
      <c r="F76" s="20" t="n">
        <v>3.80332807</v>
      </c>
      <c r="G76" s="18" t="n">
        <v>424.10060712</v>
      </c>
      <c r="H76" s="20" t="n">
        <v>3.68668422</v>
      </c>
      <c r="I76" s="18" t="n">
        <v>453.66141891</v>
      </c>
      <c r="J76" s="20" t="n">
        <v>3.4677169</v>
      </c>
      <c r="K76" s="18" t="n">
        <v>470.05734683</v>
      </c>
      <c r="L76" s="20" t="n">
        <v>4.30484855</v>
      </c>
      <c r="M76" s="18" t="n">
        <v>480.9391259</v>
      </c>
      <c r="N76" s="20" t="n">
        <v>5.55422665</v>
      </c>
      <c r="O76" s="18" t="n">
        <v>415.3733707</v>
      </c>
      <c r="P76" s="20" t="n">
        <v>6.95700267</v>
      </c>
      <c r="Q76" s="18" t="s">
        <v>481</v>
      </c>
      <c r="R76" s="20" t="s">
        <v>481</v>
      </c>
      <c r="S76" s="18" t="s">
        <v>481</v>
      </c>
      <c r="T76" s="20" t="s">
        <v>481</v>
      </c>
      <c r="U76" s="18" t="s">
        <v>481</v>
      </c>
      <c r="V76" s="20" t="s">
        <v>481</v>
      </c>
      <c r="W76" s="18" t="s">
        <v>481</v>
      </c>
      <c r="X76" s="20" t="s">
        <v>481</v>
      </c>
      <c r="Y76" s="18" t="n">
        <v>335.31246824</v>
      </c>
      <c r="Z76" s="20" t="n">
        <v>11.74146239</v>
      </c>
    </row>
    <row r="77" spans="1:26">
      <c r="A77" s="15" t="s">
        <v>552</v>
      </c>
      <c r="B77" s="17" t="n">
        <v>6062</v>
      </c>
      <c r="C77" s="18">
        <f>(82.0/B77*100)</f>
        <v/>
      </c>
      <c r="D77" s="19" t="n">
        <v>5980</v>
      </c>
      <c r="E77" s="18" t="n">
        <v>402.45280075</v>
      </c>
      <c r="F77" s="20" t="n">
        <v>2.70226725</v>
      </c>
      <c r="G77" s="18" t="n">
        <v>432.44838659</v>
      </c>
      <c r="H77" s="20" t="n">
        <v>3.26063291</v>
      </c>
      <c r="I77" s="18" t="n">
        <v>470.92894687</v>
      </c>
      <c r="J77" s="20" t="n">
        <v>4.06554062</v>
      </c>
      <c r="K77" s="18" t="n">
        <v>498.23504994</v>
      </c>
      <c r="L77" s="20" t="n">
        <v>6.33333121</v>
      </c>
      <c r="M77" s="18" t="n">
        <v>514.9461932200001</v>
      </c>
      <c r="N77" s="20" t="n">
        <v>8.589740190000001</v>
      </c>
      <c r="O77" s="18" t="n">
        <v>478.76806364</v>
      </c>
      <c r="P77" s="20" t="n">
        <v>11.07349182</v>
      </c>
      <c r="Q77" s="18" t="s">
        <v>481</v>
      </c>
      <c r="R77" s="20" t="s">
        <v>481</v>
      </c>
      <c r="S77" s="18" t="s">
        <v>481</v>
      </c>
      <c r="T77" s="20" t="s">
        <v>481</v>
      </c>
      <c r="U77" s="18" t="s">
        <v>481</v>
      </c>
      <c r="V77" s="20" t="s">
        <v>481</v>
      </c>
      <c r="W77" s="18" t="s">
        <v>481</v>
      </c>
      <c r="X77" s="20" t="s">
        <v>481</v>
      </c>
      <c r="Y77" s="18" t="n">
        <v>332.55403652</v>
      </c>
      <c r="Z77" s="20" t="n">
        <v>9.887356390000001</v>
      </c>
    </row>
    <row r="78" spans="1:26">
      <c r="A78" s="15" t="s">
        <v>553</v>
      </c>
      <c r="B78" s="17" t="n">
        <v>5826</v>
      </c>
      <c r="C78" s="18">
        <f>(0.0/B78*100)</f>
        <v/>
      </c>
      <c r="D78" s="19" t="n">
        <v>5826</v>
      </c>
      <c r="E78" s="18" t="n">
        <v>479.61431398</v>
      </c>
      <c r="F78" s="20" t="n">
        <v>4.60820204</v>
      </c>
      <c r="G78" s="18" t="n">
        <v>479.25025026</v>
      </c>
      <c r="H78" s="20" t="n">
        <v>4.28850231</v>
      </c>
      <c r="I78" s="18" t="n">
        <v>494.37332466</v>
      </c>
      <c r="J78" s="20" t="n">
        <v>4.21698478</v>
      </c>
      <c r="K78" s="18" t="n">
        <v>499.14137198</v>
      </c>
      <c r="L78" s="20" t="n">
        <v>7.20842117</v>
      </c>
      <c r="M78" s="18" t="n">
        <v>510.39550344</v>
      </c>
      <c r="N78" s="20" t="n">
        <v>8.522913150000001</v>
      </c>
      <c r="O78" s="18" t="n">
        <v>481.01511316</v>
      </c>
      <c r="P78" s="20" t="n">
        <v>9.996639</v>
      </c>
      <c r="Q78" s="18" t="s">
        <v>481</v>
      </c>
      <c r="R78" s="20" t="s">
        <v>481</v>
      </c>
      <c r="S78" s="18" t="s">
        <v>481</v>
      </c>
      <c r="T78" s="20" t="s">
        <v>481</v>
      </c>
      <c r="U78" s="18" t="n">
        <v>370.2635</v>
      </c>
      <c r="V78" s="20" t="n">
        <v>31.46852482</v>
      </c>
      <c r="W78" s="18" t="n">
        <v>383.29069548</v>
      </c>
      <c r="X78" s="20" t="n">
        <v>43.50585885</v>
      </c>
      <c r="Y78" s="18" t="n">
        <v>417.08057187</v>
      </c>
      <c r="Z78" s="20" t="n">
        <v>13.95812975</v>
      </c>
    </row>
    <row customHeight="1" ht="25" r="79" spans="1:26">
      <c r="A79" s="15" t="s">
        <v>554</v>
      </c>
      <c r="B79" s="17" t="n">
        <v>1657</v>
      </c>
      <c r="C79" s="18">
        <f>(41.0/B79*100)</f>
        <v/>
      </c>
      <c r="D79" s="19" t="n">
        <v>1616</v>
      </c>
      <c r="E79" s="18" t="n">
        <v>421.63409069</v>
      </c>
      <c r="F79" s="20" t="n">
        <v>8.40387984</v>
      </c>
      <c r="G79" s="18" t="n">
        <v>448.115473</v>
      </c>
      <c r="H79" s="20" t="n">
        <v>7.71590822</v>
      </c>
      <c r="I79" s="18" t="n">
        <v>486.54056544</v>
      </c>
      <c r="J79" s="20" t="n">
        <v>7.80781611</v>
      </c>
      <c r="K79" s="18" t="n">
        <v>495.30841753</v>
      </c>
      <c r="L79" s="20" t="n">
        <v>10.01650565</v>
      </c>
      <c r="M79" s="18" t="n">
        <v>526.21650143</v>
      </c>
      <c r="N79" s="20" t="n">
        <v>10.91623326</v>
      </c>
      <c r="O79" s="18" t="n">
        <v>512.1609432400001</v>
      </c>
      <c r="P79" s="20" t="n">
        <v>12.84983536</v>
      </c>
      <c r="Q79" s="18" t="s">
        <v>481</v>
      </c>
      <c r="R79" s="20" t="s">
        <v>481</v>
      </c>
      <c r="S79" s="18" t="s">
        <v>481</v>
      </c>
      <c r="T79" s="20" t="s">
        <v>481</v>
      </c>
      <c r="U79" s="18" t="s">
        <v>481</v>
      </c>
      <c r="V79" s="20" t="s">
        <v>481</v>
      </c>
      <c r="W79" s="18" t="s">
        <v>481</v>
      </c>
      <c r="X79" s="20" t="s">
        <v>481</v>
      </c>
      <c r="Y79" s="18" t="n">
        <v>392.79100654</v>
      </c>
      <c r="Z79" s="20" t="n">
        <v>31.45819427</v>
      </c>
    </row>
    <row r="80" spans="1:26">
      <c r="A80" s="15" t="s">
        <v>555</v>
      </c>
      <c r="B80" s="17" t="n">
        <v>7841</v>
      </c>
      <c r="C80" s="18">
        <f>(0.0/B80*100)</f>
        <v/>
      </c>
      <c r="D80" s="19" t="n">
        <v>7841</v>
      </c>
      <c r="E80" s="18" t="n">
        <v>407.09327</v>
      </c>
      <c r="F80" s="20" t="n">
        <v>4.8839517</v>
      </c>
      <c r="G80" s="18" t="n">
        <v>413.2897106</v>
      </c>
      <c r="H80" s="20" t="n">
        <v>4.8822118</v>
      </c>
      <c r="I80" s="18" t="n">
        <v>437.65975296</v>
      </c>
      <c r="J80" s="20" t="n">
        <v>4.46031173</v>
      </c>
      <c r="K80" s="18" t="n">
        <v>444.38663891</v>
      </c>
      <c r="L80" s="20" t="n">
        <v>7.1579719</v>
      </c>
      <c r="M80" s="18" t="n">
        <v>471.29486156</v>
      </c>
      <c r="N80" s="20" t="n">
        <v>9.77200073</v>
      </c>
      <c r="O80" s="18" t="n">
        <v>448.57558921</v>
      </c>
      <c r="P80" s="20" t="n">
        <v>14.74405844</v>
      </c>
      <c r="Q80" s="18" t="s">
        <v>481</v>
      </c>
      <c r="R80" s="20" t="s">
        <v>481</v>
      </c>
      <c r="S80" s="18" t="s">
        <v>481</v>
      </c>
      <c r="T80" s="20" t="s">
        <v>481</v>
      </c>
      <c r="U80" s="18" t="s">
        <v>481</v>
      </c>
      <c r="V80" s="20" t="s">
        <v>481</v>
      </c>
      <c r="W80" s="18" t="s">
        <v>481</v>
      </c>
      <c r="X80" s="20" t="s">
        <v>481</v>
      </c>
      <c r="Y80" s="18" t="n">
        <v>425.95748692</v>
      </c>
      <c r="Z80" s="20" t="n">
        <v>33.12548712</v>
      </c>
    </row>
    <row r="81" spans="1:26">
      <c r="A81" s="23" t="s">
        <v>556</v>
      </c>
      <c r="B81" s="17" t="n">
        <v>8861</v>
      </c>
      <c r="C81" s="18">
        <f>(76.0/B81*100)</f>
        <v/>
      </c>
      <c r="D81" s="19" t="n">
        <v>8785</v>
      </c>
      <c r="E81" s="18" t="n">
        <v>388.88553258</v>
      </c>
      <c r="F81" s="20" t="n">
        <v>5.82208361</v>
      </c>
      <c r="G81" s="18" t="n">
        <v>408.05321287</v>
      </c>
      <c r="H81" s="20" t="n">
        <v>3.97586878</v>
      </c>
      <c r="I81" s="18" t="n">
        <v>429.64857781</v>
      </c>
      <c r="J81" s="20" t="n">
        <v>3.60577975</v>
      </c>
      <c r="K81" s="18" t="n">
        <v>446.33757672</v>
      </c>
      <c r="L81" s="20" t="n">
        <v>4.42511295</v>
      </c>
      <c r="M81" s="18" t="n">
        <v>461.72553472</v>
      </c>
      <c r="N81" s="20" t="n">
        <v>4.85957878</v>
      </c>
      <c r="O81" s="18" t="n">
        <v>446.70842134</v>
      </c>
      <c r="P81" s="20" t="n">
        <v>7.34780645</v>
      </c>
      <c r="Q81" s="18" t="s">
        <v>481</v>
      </c>
      <c r="R81" s="20" t="s">
        <v>481</v>
      </c>
      <c r="S81" s="18" t="s">
        <v>481</v>
      </c>
      <c r="T81" s="20" t="s">
        <v>481</v>
      </c>
      <c r="U81" s="18" t="s">
        <v>481</v>
      </c>
      <c r="V81" s="20" t="s">
        <v>481</v>
      </c>
      <c r="W81" s="18" t="s">
        <v>481</v>
      </c>
      <c r="X81" s="20" t="s">
        <v>481</v>
      </c>
      <c r="Y81" s="18" t="n">
        <v>336.50992879</v>
      </c>
      <c r="Z81" s="20" t="n">
        <v>28.53867502</v>
      </c>
    </row>
    <row r="82" spans="1:26">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row>
    <row r="83" spans="1:26">
      <c r="A83" s="3" t="s">
        <v>558</v>
      </c>
    </row>
    <row r="84" spans="1:26">
      <c r="A84" s="25" t="s">
        <v>559</v>
      </c>
    </row>
    <row r="85" spans="1:26">
      <c r="A85" s="25" t="s">
        <v>560</v>
      </c>
    </row>
    <row customHeight="1" ht="30" r="86" spans="1:26">
      <c r="A86" s="25" t="s">
        <v>561</v>
      </c>
    </row>
    <row customHeight="1" ht="30" r="87" spans="1:26">
      <c r="A87" s="25" t="s">
        <v>557</v>
      </c>
    </row>
    <row customHeight="1" ht="30" r="88" spans="1:26">
      <c r="A88" s="25" t="s">
        <v>562</v>
      </c>
    </row>
    <row customHeight="1" ht="30" r="89" spans="1:26">
      <c r="A89" s="25" t="s">
        <v>563</v>
      </c>
    </row>
    <row customHeight="1" ht="30" r="90" spans="1:26">
      <c r="A90" s="25" t="s">
        <v>564</v>
      </c>
    </row>
    <row customHeight="1" ht="30" r="91" spans="1:26">
      <c r="A91" s="25" t="s">
        <v>565</v>
      </c>
    </row>
    <row customHeight="1" ht="30" r="92" spans="1:26">
      <c r="A92" s="25" t="s">
        <v>566</v>
      </c>
    </row>
    <row customHeight="1" ht="30" r="93" spans="1:26">
      <c r="A93" s="25" t="s">
        <v>567</v>
      </c>
    </row>
    <row customHeight="1" ht="30" r="94" spans="1:26">
      <c r="A94" s="25" t="s">
        <v>568</v>
      </c>
    </row>
    <row customHeight="1" ht="30" r="95" spans="1:26">
      <c r="A95" s="25" t="s">
        <v>569</v>
      </c>
    </row>
    <row customHeight="1" ht="30" r="96" spans="1:26">
      <c r="A96" s="25" t="s">
        <v>570</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640</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(353.0/B7*100)</f>
        <v/>
      </c>
      <c r="D7" s="19" t="n">
        <v>14177</v>
      </c>
      <c r="E7" s="18" t="n">
        <v>457.62750749</v>
      </c>
      <c r="F7" s="20" t="n">
        <v>9.47802723</v>
      </c>
      <c r="G7" s="18" t="n">
        <v>479.52927439</v>
      </c>
      <c r="H7" s="20" t="n">
        <v>6.53358367</v>
      </c>
      <c r="I7" s="18" t="n">
        <v>489.01587896</v>
      </c>
      <c r="J7" s="20" t="n">
        <v>2.47069841</v>
      </c>
      <c r="K7" s="18" t="n">
        <v>521.82462676</v>
      </c>
      <c r="L7" s="20" t="n">
        <v>2.08784213</v>
      </c>
      <c r="M7" s="18" t="s">
        <v>481</v>
      </c>
      <c r="N7" s="20" t="s">
        <v>481</v>
      </c>
      <c r="O7" s="18" t="s">
        <v>481</v>
      </c>
      <c r="P7" s="20" t="s">
        <v>481</v>
      </c>
      <c r="Q7" s="18" t="s">
        <v>481</v>
      </c>
      <c r="R7" s="20" t="s">
        <v>481</v>
      </c>
      <c r="S7" s="18" t="s">
        <v>481</v>
      </c>
      <c r="T7" s="20" t="s">
        <v>481</v>
      </c>
      <c r="U7" s="18" t="n">
        <v>387.24043184</v>
      </c>
      <c r="V7" s="20" t="n">
        <v>12.15377619</v>
      </c>
    </row>
    <row r="8" spans="1:22">
      <c r="A8" s="15" t="s">
        <v>483</v>
      </c>
      <c r="B8" s="17" t="n">
        <v>7007</v>
      </c>
      <c r="C8" s="18">
        <f>(20.0/B8*100)</f>
        <v/>
      </c>
      <c r="D8" s="19" t="n">
        <v>6987</v>
      </c>
      <c r="E8" s="18" t="n">
        <v>442.3661227</v>
      </c>
      <c r="F8" s="20" t="n">
        <v>16.99092976</v>
      </c>
      <c r="G8" s="18" t="n">
        <v>477.85722639</v>
      </c>
      <c r="H8" s="20" t="n">
        <v>8.661574480000001</v>
      </c>
      <c r="I8" s="18" t="n">
        <v>487.28090979</v>
      </c>
      <c r="J8" s="20" t="n">
        <v>4.01038259</v>
      </c>
      <c r="K8" s="18" t="n">
        <v>486.31436413</v>
      </c>
      <c r="L8" s="20" t="n">
        <v>3.05194118</v>
      </c>
      <c r="M8" s="18" t="s">
        <v>481</v>
      </c>
      <c r="N8" s="20" t="s">
        <v>481</v>
      </c>
      <c r="O8" s="18" t="s">
        <v>481</v>
      </c>
      <c r="P8" s="20" t="s">
        <v>481</v>
      </c>
      <c r="Q8" s="18" t="n">
        <v>361.38025951</v>
      </c>
      <c r="R8" s="20" t="n">
        <v>22.72565673</v>
      </c>
      <c r="S8" s="18" t="s">
        <v>481</v>
      </c>
      <c r="T8" s="20" t="s">
        <v>481</v>
      </c>
      <c r="U8" s="18" t="n">
        <v>396.25205809</v>
      </c>
      <c r="V8" s="20" t="n">
        <v>23.89116774</v>
      </c>
    </row>
    <row r="9" spans="1:22">
      <c r="A9" s="15" t="s">
        <v>484</v>
      </c>
      <c r="B9" s="17" t="n">
        <v>9651</v>
      </c>
      <c r="C9" s="18">
        <f>(81.0/B9*100)</f>
        <v/>
      </c>
      <c r="D9" s="19" t="n">
        <v>9570</v>
      </c>
      <c r="E9" s="18" t="n">
        <v>453.15742393</v>
      </c>
      <c r="F9" s="20" t="n">
        <v>10.37767021</v>
      </c>
      <c r="G9" s="18" t="n">
        <v>479.35954308</v>
      </c>
      <c r="H9" s="20" t="n">
        <v>6.73892724</v>
      </c>
      <c r="I9" s="18" t="n">
        <v>500.54433284</v>
      </c>
      <c r="J9" s="20" t="n">
        <v>2.51151218</v>
      </c>
      <c r="K9" s="18" t="n">
        <v>512.37787686</v>
      </c>
      <c r="L9" s="20" t="n">
        <v>2.98971561</v>
      </c>
      <c r="M9" s="18" t="s">
        <v>481</v>
      </c>
      <c r="N9" s="20" t="s">
        <v>481</v>
      </c>
      <c r="O9" s="18" t="s">
        <v>481</v>
      </c>
      <c r="P9" s="20" t="s">
        <v>481</v>
      </c>
      <c r="Q9" s="18" t="n">
        <v>347.7815185</v>
      </c>
      <c r="R9" s="20" t="n">
        <v>11.20716786</v>
      </c>
      <c r="S9" s="18" t="s">
        <v>481</v>
      </c>
      <c r="T9" s="20" t="s">
        <v>481</v>
      </c>
      <c r="U9" s="18" t="n">
        <v>355.33365475</v>
      </c>
      <c r="V9" s="20" t="n">
        <v>11.13455799</v>
      </c>
    </row>
    <row r="10" spans="1:22">
      <c r="A10" s="15" t="s">
        <v>485</v>
      </c>
      <c r="B10" s="17" t="n">
        <v>20058</v>
      </c>
      <c r="C10" s="18">
        <f>(522.0/B10*100)</f>
        <v/>
      </c>
      <c r="D10" s="19" t="n">
        <v>19536</v>
      </c>
      <c r="E10" s="18" t="n">
        <v>468.77912625</v>
      </c>
      <c r="F10" s="20" t="n">
        <v>8.851726899999999</v>
      </c>
      <c r="G10" s="18" t="n">
        <v>501.50080833</v>
      </c>
      <c r="H10" s="20" t="n">
        <v>6.37226513</v>
      </c>
      <c r="I10" s="18" t="n">
        <v>519.94396509</v>
      </c>
      <c r="J10" s="20" t="n">
        <v>2.97686944</v>
      </c>
      <c r="K10" s="18" t="n">
        <v>541.0333161999999</v>
      </c>
      <c r="L10" s="20" t="n">
        <v>2.2480891</v>
      </c>
      <c r="M10" s="18" t="s">
        <v>481</v>
      </c>
      <c r="N10" s="20" t="s">
        <v>481</v>
      </c>
      <c r="O10" s="18" t="s">
        <v>481</v>
      </c>
      <c r="P10" s="20" t="s">
        <v>481</v>
      </c>
      <c r="Q10" s="18" t="s">
        <v>481</v>
      </c>
      <c r="R10" s="20" t="s">
        <v>481</v>
      </c>
      <c r="S10" s="18" t="s">
        <v>481</v>
      </c>
      <c r="T10" s="20" t="s">
        <v>481</v>
      </c>
      <c r="U10" s="18" t="n">
        <v>414.35744159</v>
      </c>
      <c r="V10" s="20" t="n">
        <v>13.97552598</v>
      </c>
    </row>
    <row r="11" spans="1:22">
      <c r="A11" s="15" t="s">
        <v>486</v>
      </c>
      <c r="B11" s="17" t="n">
        <v>7053</v>
      </c>
      <c r="C11" s="18">
        <f>(49.0/B11*100)</f>
        <v/>
      </c>
      <c r="D11" s="19" t="n">
        <v>7004</v>
      </c>
      <c r="E11" s="18" t="n">
        <v>440.799209</v>
      </c>
      <c r="F11" s="20" t="n">
        <v>6.64221041</v>
      </c>
      <c r="G11" s="18" t="n">
        <v>464.58195208</v>
      </c>
      <c r="H11" s="20" t="n">
        <v>7.71462178</v>
      </c>
      <c r="I11" s="18" t="n">
        <v>456.10166312</v>
      </c>
      <c r="J11" s="20" t="n">
        <v>3.29008737</v>
      </c>
      <c r="K11" s="18" t="n">
        <v>463.32069101</v>
      </c>
      <c r="L11" s="20" t="n">
        <v>2.95805709</v>
      </c>
      <c r="M11" s="18" t="s">
        <v>481</v>
      </c>
      <c r="N11" s="20" t="s">
        <v>481</v>
      </c>
      <c r="O11" s="18" t="s">
        <v>481</v>
      </c>
      <c r="P11" s="20" t="s">
        <v>481</v>
      </c>
      <c r="Q11" s="18" t="s">
        <v>481</v>
      </c>
      <c r="R11" s="20" t="s">
        <v>481</v>
      </c>
      <c r="S11" s="18" t="s">
        <v>481</v>
      </c>
      <c r="T11" s="20" t="s">
        <v>481</v>
      </c>
      <c r="U11" s="18" t="n">
        <v>358.61867527</v>
      </c>
      <c r="V11" s="20" t="n">
        <v>15.06598036</v>
      </c>
    </row>
    <row r="12" spans="1:22">
      <c r="A12" s="15" t="s">
        <v>487</v>
      </c>
      <c r="B12" s="17" t="n">
        <v>6894</v>
      </c>
      <c r="C12" s="18">
        <f>(55.0/B12*100)</f>
        <v/>
      </c>
      <c r="D12" s="19" t="n">
        <v>6839</v>
      </c>
      <c r="E12" s="18" t="n">
        <v>440.56558485</v>
      </c>
      <c r="F12" s="20" t="n">
        <v>8.637331570000001</v>
      </c>
      <c r="G12" s="18" t="n">
        <v>474.67258623</v>
      </c>
      <c r="H12" s="20" t="n">
        <v>7.42166529</v>
      </c>
      <c r="I12" s="18" t="n">
        <v>486.35987284</v>
      </c>
      <c r="J12" s="20" t="n">
        <v>2.55559395</v>
      </c>
      <c r="K12" s="18" t="n">
        <v>506.34272134</v>
      </c>
      <c r="L12" s="20" t="n">
        <v>2.74458577</v>
      </c>
      <c r="M12" s="18" t="s">
        <v>481</v>
      </c>
      <c r="N12" s="20" t="s">
        <v>481</v>
      </c>
      <c r="O12" s="18" t="s">
        <v>481</v>
      </c>
      <c r="P12" s="20" t="s">
        <v>481</v>
      </c>
      <c r="Q12" s="18" t="n">
        <v>332.31014509</v>
      </c>
      <c r="R12" s="20" t="n">
        <v>18.34291261</v>
      </c>
      <c r="S12" s="18" t="s">
        <v>481</v>
      </c>
      <c r="T12" s="20" t="s">
        <v>481</v>
      </c>
      <c r="U12" s="18" t="n">
        <v>346.12182158</v>
      </c>
      <c r="V12" s="20" t="n">
        <v>20.44095286</v>
      </c>
    </row>
    <row r="13" spans="1:22">
      <c r="A13" s="15" t="s">
        <v>488</v>
      </c>
      <c r="B13" s="17" t="n">
        <v>7161</v>
      </c>
      <c r="C13" s="18">
        <f>(92.0/B13*100)</f>
        <v/>
      </c>
      <c r="D13" s="19" t="n">
        <v>7069</v>
      </c>
      <c r="E13" s="18" t="n">
        <v>479.36024821</v>
      </c>
      <c r="F13" s="20" t="n">
        <v>10.34423081</v>
      </c>
      <c r="G13" s="18" t="n">
        <v>480.51540372</v>
      </c>
      <c r="H13" s="20" t="n">
        <v>9.32103238</v>
      </c>
      <c r="I13" s="18" t="n">
        <v>494.59976115</v>
      </c>
      <c r="J13" s="20" t="n">
        <v>3.18817308</v>
      </c>
      <c r="K13" s="18" t="n">
        <v>515.77002509</v>
      </c>
      <c r="L13" s="20" t="n">
        <v>2.61703056</v>
      </c>
      <c r="M13" s="18" t="s">
        <v>481</v>
      </c>
      <c r="N13" s="20" t="s">
        <v>481</v>
      </c>
      <c r="O13" s="18" t="s">
        <v>481</v>
      </c>
      <c r="P13" s="20" t="s">
        <v>481</v>
      </c>
      <c r="Q13" s="18" t="n">
        <v>407.4699787</v>
      </c>
      <c r="R13" s="20" t="n">
        <v>6.79601306</v>
      </c>
      <c r="S13" s="18" t="s">
        <v>481</v>
      </c>
      <c r="T13" s="20" t="s">
        <v>481</v>
      </c>
      <c r="U13" s="18" t="n">
        <v>349.80200403</v>
      </c>
      <c r="V13" s="20" t="n">
        <v>16.71789368</v>
      </c>
    </row>
    <row r="14" spans="1:22">
      <c r="A14" s="15" t="s">
        <v>489</v>
      </c>
      <c r="B14" s="17" t="n">
        <v>5587</v>
      </c>
      <c r="C14" s="18">
        <f>(74.0/B14*100)</f>
        <v/>
      </c>
      <c r="D14" s="19" t="n">
        <v>5513</v>
      </c>
      <c r="E14" s="18" t="n">
        <v>490.0816919</v>
      </c>
      <c r="F14" s="20" t="n">
        <v>9.600118849999999</v>
      </c>
      <c r="G14" s="18" t="n">
        <v>529.58297326</v>
      </c>
      <c r="H14" s="20" t="n">
        <v>6.46921734</v>
      </c>
      <c r="I14" s="18" t="n">
        <v>515.36306517</v>
      </c>
      <c r="J14" s="20" t="n">
        <v>2.65438927</v>
      </c>
      <c r="K14" s="18" t="n">
        <v>526.9027373599999</v>
      </c>
      <c r="L14" s="20" t="n">
        <v>2.93667217</v>
      </c>
      <c r="M14" s="18" t="s">
        <v>481</v>
      </c>
      <c r="N14" s="20" t="s">
        <v>481</v>
      </c>
      <c r="O14" s="18" t="s">
        <v>481</v>
      </c>
      <c r="P14" s="20" t="s">
        <v>481</v>
      </c>
      <c r="Q14" s="18" t="s">
        <v>481</v>
      </c>
      <c r="R14" s="20" t="s">
        <v>481</v>
      </c>
      <c r="S14" s="18" t="s">
        <v>481</v>
      </c>
      <c r="T14" s="20" t="s">
        <v>481</v>
      </c>
      <c r="U14" s="18" t="n">
        <v>471.87593359</v>
      </c>
      <c r="V14" s="20" t="n">
        <v>31.22858448</v>
      </c>
    </row>
    <row r="15" spans="1:22">
      <c r="A15" s="15" t="s">
        <v>490</v>
      </c>
      <c r="B15" s="17" t="n">
        <v>5882</v>
      </c>
      <c r="C15" s="18">
        <f>(52.0/B15*100)</f>
        <v/>
      </c>
      <c r="D15" s="19" t="n">
        <v>5830</v>
      </c>
      <c r="E15" s="18" t="n">
        <v>439.21863722</v>
      </c>
      <c r="F15" s="20" t="n">
        <v>26.75308736</v>
      </c>
      <c r="G15" s="18" t="n">
        <v>507.42086561</v>
      </c>
      <c r="H15" s="20" t="n">
        <v>7.84998698</v>
      </c>
      <c r="I15" s="18" t="n">
        <v>515.1216194899999</v>
      </c>
      <c r="J15" s="20" t="n">
        <v>2.89447878</v>
      </c>
      <c r="K15" s="18" t="n">
        <v>541.3403056</v>
      </c>
      <c r="L15" s="20" t="n">
        <v>2.75785554</v>
      </c>
      <c r="M15" s="18" t="s">
        <v>481</v>
      </c>
      <c r="N15" s="20" t="s">
        <v>481</v>
      </c>
      <c r="O15" s="18" t="s">
        <v>481</v>
      </c>
      <c r="P15" s="20" t="s">
        <v>481</v>
      </c>
      <c r="Q15" s="18" t="n">
        <v>367.66871077</v>
      </c>
      <c r="R15" s="20" t="n">
        <v>14.82638214</v>
      </c>
      <c r="S15" s="18" t="s">
        <v>481</v>
      </c>
      <c r="T15" s="20" t="s">
        <v>481</v>
      </c>
      <c r="U15" s="18" t="n">
        <v>431.66740332</v>
      </c>
      <c r="V15" s="20" t="n">
        <v>28.14979393</v>
      </c>
    </row>
    <row r="16" spans="1:22">
      <c r="A16" s="15" t="s">
        <v>491</v>
      </c>
      <c r="B16" s="17" t="n">
        <v>6108</v>
      </c>
      <c r="C16" s="18">
        <f>(99.0/B16*100)</f>
        <v/>
      </c>
      <c r="D16" s="19" t="n">
        <v>6009</v>
      </c>
      <c r="E16" s="18" t="n">
        <v>406.28778618</v>
      </c>
      <c r="F16" s="20" t="n">
        <v>15.07112276</v>
      </c>
      <c r="G16" s="18" t="n">
        <v>487.19050761</v>
      </c>
      <c r="H16" s="20" t="n">
        <v>8.8366057</v>
      </c>
      <c r="I16" s="18" t="n">
        <v>495.27330232</v>
      </c>
      <c r="J16" s="20" t="n">
        <v>3.02183642</v>
      </c>
      <c r="K16" s="18" t="n">
        <v>511.36283428</v>
      </c>
      <c r="L16" s="20" t="n">
        <v>3.16956482</v>
      </c>
      <c r="M16" s="18" t="s">
        <v>481</v>
      </c>
      <c r="N16" s="20" t="s">
        <v>481</v>
      </c>
      <c r="O16" s="18" t="s">
        <v>481</v>
      </c>
      <c r="P16" s="20" t="s">
        <v>481</v>
      </c>
      <c r="Q16" s="18" t="s">
        <v>481</v>
      </c>
      <c r="R16" s="20" t="s">
        <v>481</v>
      </c>
      <c r="S16" s="18" t="s">
        <v>481</v>
      </c>
      <c r="T16" s="20" t="s">
        <v>481</v>
      </c>
      <c r="U16" s="18" t="n">
        <v>336.79286953</v>
      </c>
      <c r="V16" s="20" t="n">
        <v>15.59960663</v>
      </c>
    </row>
    <row r="17" spans="1:22">
      <c r="A17" s="15" t="s">
        <v>492</v>
      </c>
      <c r="B17" s="17" t="n">
        <v>6504</v>
      </c>
      <c r="C17" s="18">
        <f>(641.0/B17*100)</f>
        <v/>
      </c>
      <c r="D17" s="19" t="n">
        <v>5863</v>
      </c>
      <c r="E17" s="18" t="n">
        <v>477.38668267</v>
      </c>
      <c r="F17" s="20" t="n">
        <v>19.18763126</v>
      </c>
      <c r="G17" s="18" t="n">
        <v>536.5259663000001</v>
      </c>
      <c r="H17" s="20" t="n">
        <v>8.118022610000001</v>
      </c>
      <c r="I17" s="18" t="n">
        <v>516.0988362000001</v>
      </c>
      <c r="J17" s="20" t="n">
        <v>4.10137671</v>
      </c>
      <c r="K17" s="18" t="n">
        <v>520.19683874</v>
      </c>
      <c r="L17" s="20" t="n">
        <v>3.14748833</v>
      </c>
      <c r="M17" s="18" t="s">
        <v>481</v>
      </c>
      <c r="N17" s="20" t="s">
        <v>481</v>
      </c>
      <c r="O17" s="18" t="s">
        <v>481</v>
      </c>
      <c r="P17" s="20" t="s">
        <v>481</v>
      </c>
      <c r="Q17" s="18" t="n">
        <v>338.260297</v>
      </c>
      <c r="R17" s="20" t="n">
        <v>14.23011861</v>
      </c>
      <c r="S17" s="18" t="s">
        <v>481</v>
      </c>
      <c r="T17" s="20" t="s">
        <v>481</v>
      </c>
      <c r="U17" s="18" t="n">
        <v>462.0198511</v>
      </c>
      <c r="V17" s="20" t="n">
        <v>13.99800333</v>
      </c>
    </row>
    <row r="18" spans="1:22">
      <c r="A18" s="15" t="s">
        <v>493</v>
      </c>
      <c r="B18" s="17" t="n">
        <v>5532</v>
      </c>
      <c r="C18" s="18">
        <f>(28.0/B18*100)</f>
        <v/>
      </c>
      <c r="D18" s="19" t="n">
        <v>5504</v>
      </c>
      <c r="E18" s="18" t="n">
        <v>394.61131073</v>
      </c>
      <c r="F18" s="20" t="n">
        <v>10.63329052</v>
      </c>
      <c r="G18" s="18" t="n">
        <v>436.96607519</v>
      </c>
      <c r="H18" s="20" t="n">
        <v>11.49124077</v>
      </c>
      <c r="I18" s="18" t="n">
        <v>453.33457104</v>
      </c>
      <c r="J18" s="20" t="n">
        <v>5.58476676</v>
      </c>
      <c r="K18" s="18" t="n">
        <v>485.274534</v>
      </c>
      <c r="L18" s="20" t="n">
        <v>3.48350088</v>
      </c>
      <c r="M18" s="18" t="s">
        <v>481</v>
      </c>
      <c r="N18" s="20" t="s">
        <v>481</v>
      </c>
      <c r="O18" s="18" t="s">
        <v>481</v>
      </c>
      <c r="P18" s="20" t="s">
        <v>481</v>
      </c>
      <c r="Q18" s="18" t="s">
        <v>481</v>
      </c>
      <c r="R18" s="20" t="s">
        <v>481</v>
      </c>
      <c r="S18" s="18" t="s">
        <v>481</v>
      </c>
      <c r="T18" s="20" t="s">
        <v>481</v>
      </c>
      <c r="U18" s="18" t="n">
        <v>350.38083126</v>
      </c>
      <c r="V18" s="20" t="n">
        <v>19.14931473</v>
      </c>
    </row>
    <row r="19" spans="1:22">
      <c r="A19" s="15" t="s">
        <v>494</v>
      </c>
      <c r="B19" s="17" t="n">
        <v>5658</v>
      </c>
      <c r="C19" s="18">
        <f>(62.0/B19*100)</f>
        <v/>
      </c>
      <c r="D19" s="19" t="n">
        <v>5596</v>
      </c>
      <c r="E19" s="18" t="n">
        <v>412.80409227</v>
      </c>
      <c r="F19" s="20" t="n">
        <v>15.17888698</v>
      </c>
      <c r="G19" s="18" t="n">
        <v>447.85030721</v>
      </c>
      <c r="H19" s="20" t="n">
        <v>9.89629807</v>
      </c>
      <c r="I19" s="18" t="n">
        <v>453.25545616</v>
      </c>
      <c r="J19" s="20" t="n">
        <v>3.54578296</v>
      </c>
      <c r="K19" s="18" t="n">
        <v>485.93839494</v>
      </c>
      <c r="L19" s="20" t="n">
        <v>3.12205805</v>
      </c>
      <c r="M19" s="18" t="s">
        <v>481</v>
      </c>
      <c r="N19" s="20" t="s">
        <v>481</v>
      </c>
      <c r="O19" s="18" t="s">
        <v>481</v>
      </c>
      <c r="P19" s="20" t="s">
        <v>481</v>
      </c>
      <c r="Q19" s="18" t="s">
        <v>481</v>
      </c>
      <c r="R19" s="20" t="s">
        <v>481</v>
      </c>
      <c r="S19" s="18" t="s">
        <v>481</v>
      </c>
      <c r="T19" s="20" t="s">
        <v>481</v>
      </c>
      <c r="U19" s="18" t="n">
        <v>333.8158999</v>
      </c>
      <c r="V19" s="20" t="n">
        <v>25.65403498</v>
      </c>
    </row>
    <row r="20" spans="1:22">
      <c r="A20" s="15" t="s">
        <v>495</v>
      </c>
      <c r="B20" s="17" t="n">
        <v>3371</v>
      </c>
      <c r="C20" s="18">
        <f>(75.0/B20*100)</f>
        <v/>
      </c>
      <c r="D20" s="19" t="n">
        <v>3296</v>
      </c>
      <c r="E20" s="18" t="n">
        <v>454.45374431</v>
      </c>
      <c r="F20" s="20" t="n">
        <v>12.11779443</v>
      </c>
      <c r="G20" s="18" t="n">
        <v>449.21592887</v>
      </c>
      <c r="H20" s="20" t="n">
        <v>9.924041069999999</v>
      </c>
      <c r="I20" s="18" t="n">
        <v>470.36467327</v>
      </c>
      <c r="J20" s="20" t="n">
        <v>2.65451965</v>
      </c>
      <c r="K20" s="18" t="n">
        <v>495.3653462</v>
      </c>
      <c r="L20" s="20" t="n">
        <v>3.3194718</v>
      </c>
      <c r="M20" s="18" t="s">
        <v>481</v>
      </c>
      <c r="N20" s="20" t="s">
        <v>481</v>
      </c>
      <c r="O20" s="18" t="s">
        <v>481</v>
      </c>
      <c r="P20" s="20" t="s">
        <v>481</v>
      </c>
      <c r="Q20" s="18" t="s">
        <v>481</v>
      </c>
      <c r="R20" s="20" t="s">
        <v>481</v>
      </c>
      <c r="S20" s="18" t="s">
        <v>481</v>
      </c>
      <c r="T20" s="20" t="s">
        <v>481</v>
      </c>
      <c r="U20" s="18" t="n">
        <v>383.20471388</v>
      </c>
      <c r="V20" s="20" t="n">
        <v>23.05044896</v>
      </c>
    </row>
    <row r="21" spans="1:22">
      <c r="A21" s="15" t="s">
        <v>496</v>
      </c>
      <c r="B21" s="17" t="n">
        <v>5741</v>
      </c>
      <c r="C21" s="18">
        <f>(45.0/B21*100)</f>
        <v/>
      </c>
      <c r="D21" s="19" t="n">
        <v>5696</v>
      </c>
      <c r="E21" s="18" t="n">
        <v>497.48747994</v>
      </c>
      <c r="F21" s="20" t="n">
        <v>10.77167627</v>
      </c>
      <c r="G21" s="18" t="n">
        <v>485.8618002</v>
      </c>
      <c r="H21" s="20" t="n">
        <v>10.41054957</v>
      </c>
      <c r="I21" s="18" t="n">
        <v>510.54810888</v>
      </c>
      <c r="J21" s="20" t="n">
        <v>2.94713501</v>
      </c>
      <c r="K21" s="18" t="n">
        <v>529.16574193</v>
      </c>
      <c r="L21" s="20" t="n">
        <v>2.63561539</v>
      </c>
      <c r="M21" s="18" t="s">
        <v>481</v>
      </c>
      <c r="N21" s="20" t="s">
        <v>481</v>
      </c>
      <c r="O21" s="18" t="s">
        <v>481</v>
      </c>
      <c r="P21" s="20" t="s">
        <v>481</v>
      </c>
      <c r="Q21" s="18" t="s">
        <v>481</v>
      </c>
      <c r="R21" s="20" t="s">
        <v>481</v>
      </c>
      <c r="S21" s="18" t="s">
        <v>481</v>
      </c>
      <c r="T21" s="20" t="s">
        <v>481</v>
      </c>
      <c r="U21" s="18" t="n">
        <v>358.71087182</v>
      </c>
      <c r="V21" s="20" t="n">
        <v>29.49483701</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(212.0/B23*100)</f>
        <v/>
      </c>
      <c r="D23" s="19" t="n">
        <v>11371</v>
      </c>
      <c r="E23" s="18" t="n">
        <v>437.8791884</v>
      </c>
      <c r="F23" s="20" t="n">
        <v>13.73550027</v>
      </c>
      <c r="G23" s="18" t="n">
        <v>469.93979896</v>
      </c>
      <c r="H23" s="20" t="n">
        <v>10.78789621</v>
      </c>
      <c r="I23" s="18" t="n">
        <v>482.16742236</v>
      </c>
      <c r="J23" s="20" t="n">
        <v>2.92059816</v>
      </c>
      <c r="K23" s="18" t="n">
        <v>491.85394347</v>
      </c>
      <c r="L23" s="20" t="n">
        <v>3.38065189</v>
      </c>
      <c r="M23" s="18" t="s">
        <v>481</v>
      </c>
      <c r="N23" s="20" t="s">
        <v>481</v>
      </c>
      <c r="O23" s="18" t="s">
        <v>481</v>
      </c>
      <c r="P23" s="20" t="s">
        <v>481</v>
      </c>
      <c r="Q23" s="18" t="s">
        <v>481</v>
      </c>
      <c r="R23" s="20" t="s">
        <v>481</v>
      </c>
      <c r="S23" s="18" t="s">
        <v>481</v>
      </c>
      <c r="T23" s="20" t="s">
        <v>481</v>
      </c>
      <c r="U23" s="18" t="n">
        <v>401.68958609</v>
      </c>
      <c r="V23" s="20" t="n">
        <v>24.5728113</v>
      </c>
    </row>
    <row r="24" spans="1:22">
      <c r="A24" s="15" t="s">
        <v>499</v>
      </c>
      <c r="B24" s="17" t="n">
        <v>6647</v>
      </c>
      <c r="C24" s="18">
        <f>(7.0/B24*100)</f>
        <v/>
      </c>
      <c r="D24" s="19" t="n">
        <v>6640</v>
      </c>
      <c r="E24" s="18" t="n">
        <v>460.91093411</v>
      </c>
      <c r="F24" s="20" t="n">
        <v>8.800761809999999</v>
      </c>
      <c r="G24" s="18" t="n">
        <v>480.05372551</v>
      </c>
      <c r="H24" s="20" t="n">
        <v>5.5786093</v>
      </c>
      <c r="I24" s="18" t="n">
        <v>513.10932954</v>
      </c>
      <c r="J24" s="20" t="n">
        <v>3.45246145</v>
      </c>
      <c r="K24" s="18" t="n">
        <v>542.03692515</v>
      </c>
      <c r="L24" s="20" t="n">
        <v>3.66843102</v>
      </c>
      <c r="M24" s="18" t="s">
        <v>481</v>
      </c>
      <c r="N24" s="20" t="s">
        <v>481</v>
      </c>
      <c r="O24" s="18" t="s">
        <v>481</v>
      </c>
      <c r="P24" s="20" t="s">
        <v>481</v>
      </c>
      <c r="Q24" s="18" t="s">
        <v>481</v>
      </c>
      <c r="R24" s="20" t="s">
        <v>481</v>
      </c>
      <c r="S24" s="18" t="s">
        <v>481</v>
      </c>
      <c r="T24" s="20" t="s">
        <v>481</v>
      </c>
      <c r="U24" s="18" t="n">
        <v>399.42743717</v>
      </c>
      <c r="V24" s="20" t="n">
        <v>23.80096724</v>
      </c>
    </row>
    <row r="25" spans="1:22">
      <c r="A25" s="15" t="s">
        <v>500</v>
      </c>
      <c r="B25" s="17" t="n">
        <v>5581</v>
      </c>
      <c r="C25" s="18">
        <f>(24.0/B25*100)</f>
        <v/>
      </c>
      <c r="D25" s="19" t="n">
        <v>5557</v>
      </c>
      <c r="E25" s="18" t="n">
        <v>443.91943856</v>
      </c>
      <c r="F25" s="20" t="n">
        <v>21.3324242</v>
      </c>
      <c r="G25" s="18" t="n">
        <v>475.07311742</v>
      </c>
      <c r="H25" s="20" t="n">
        <v>11.25150645</v>
      </c>
      <c r="I25" s="18" t="n">
        <v>506.69466385</v>
      </c>
      <c r="J25" s="20" t="n">
        <v>3.75744755</v>
      </c>
      <c r="K25" s="18" t="n">
        <v>533.95462071</v>
      </c>
      <c r="L25" s="20" t="n">
        <v>4.0248522</v>
      </c>
      <c r="M25" s="18" t="s">
        <v>481</v>
      </c>
      <c r="N25" s="20" t="s">
        <v>481</v>
      </c>
      <c r="O25" s="18" t="s">
        <v>481</v>
      </c>
      <c r="P25" s="20" t="s">
        <v>481</v>
      </c>
      <c r="Q25" s="18" t="s">
        <v>481</v>
      </c>
      <c r="R25" s="20" t="s">
        <v>481</v>
      </c>
      <c r="S25" s="18" t="s">
        <v>481</v>
      </c>
      <c r="T25" s="20" t="s">
        <v>481</v>
      </c>
      <c r="U25" s="18" t="n">
        <v>389.84388165</v>
      </c>
      <c r="V25" s="20" t="n">
        <v>37.02062174</v>
      </c>
    </row>
    <row r="26" spans="1:22">
      <c r="A26" s="15" t="s">
        <v>501</v>
      </c>
      <c r="B26" s="17" t="n">
        <v>4869</v>
      </c>
      <c r="C26" s="18">
        <f>(33.0/B26*100)</f>
        <v/>
      </c>
      <c r="D26" s="19" t="n">
        <v>4836</v>
      </c>
      <c r="E26" s="18" t="n">
        <v>455.80985533</v>
      </c>
      <c r="F26" s="20" t="n">
        <v>7.45025338</v>
      </c>
      <c r="G26" s="18" t="n">
        <v>487.7843245</v>
      </c>
      <c r="H26" s="20" t="n">
        <v>10.8031448</v>
      </c>
      <c r="I26" s="18" t="n">
        <v>484.6803651</v>
      </c>
      <c r="J26" s="20" t="n">
        <v>2.56891636</v>
      </c>
      <c r="K26" s="18" t="n">
        <v>495.9669784</v>
      </c>
      <c r="L26" s="20" t="n">
        <v>2.47869108</v>
      </c>
      <c r="M26" s="18" t="s">
        <v>481</v>
      </c>
      <c r="N26" s="20" t="s">
        <v>481</v>
      </c>
      <c r="O26" s="18" t="s">
        <v>481</v>
      </c>
      <c r="P26" s="20" t="s">
        <v>481</v>
      </c>
      <c r="Q26" s="18" t="s">
        <v>481</v>
      </c>
      <c r="R26" s="20" t="s">
        <v>481</v>
      </c>
      <c r="S26" s="18" t="s">
        <v>481</v>
      </c>
      <c r="T26" s="20" t="s">
        <v>481</v>
      </c>
      <c r="U26" s="18" t="n">
        <v>406.58173972</v>
      </c>
      <c r="V26" s="20" t="n">
        <v>20.47896945</v>
      </c>
    </row>
    <row r="27" spans="1:22">
      <c r="A27" s="15" t="s">
        <v>502</v>
      </c>
      <c r="B27" s="17" t="n">
        <v>5299</v>
      </c>
      <c r="C27" s="18">
        <f>(17.0/B27*100)</f>
        <v/>
      </c>
      <c r="D27" s="19" t="n">
        <v>5282</v>
      </c>
      <c r="E27" s="18" t="n">
        <v>422.72766107</v>
      </c>
      <c r="F27" s="20" t="n">
        <v>12.36641023</v>
      </c>
      <c r="G27" s="18" t="n">
        <v>482.32079796</v>
      </c>
      <c r="H27" s="20" t="n">
        <v>8.212536930000001</v>
      </c>
      <c r="I27" s="18" t="n">
        <v>475.7931563</v>
      </c>
      <c r="J27" s="20" t="n">
        <v>3.13343641</v>
      </c>
      <c r="K27" s="18" t="n">
        <v>485.75880495</v>
      </c>
      <c r="L27" s="20" t="n">
        <v>1.87347665</v>
      </c>
      <c r="M27" s="18" t="s">
        <v>481</v>
      </c>
      <c r="N27" s="20" t="s">
        <v>481</v>
      </c>
      <c r="O27" s="18" t="s">
        <v>481</v>
      </c>
      <c r="P27" s="20" t="s">
        <v>481</v>
      </c>
      <c r="Q27" s="18" t="s">
        <v>481</v>
      </c>
      <c r="R27" s="20" t="s">
        <v>481</v>
      </c>
      <c r="S27" s="18" t="s">
        <v>481</v>
      </c>
      <c r="T27" s="20" t="s">
        <v>481</v>
      </c>
      <c r="U27" s="18" t="n">
        <v>415.49398518</v>
      </c>
      <c r="V27" s="20" t="n">
        <v>22.42242692</v>
      </c>
    </row>
    <row r="28" spans="1:22">
      <c r="A28" s="15" t="s">
        <v>503</v>
      </c>
      <c r="B28" s="17" t="n">
        <v>7568</v>
      </c>
      <c r="C28" s="18">
        <f>(51.0/B28*100)</f>
        <v/>
      </c>
      <c r="D28" s="19" t="n">
        <v>7517</v>
      </c>
      <c r="E28" s="18" t="n">
        <v>401.79529991</v>
      </c>
      <c r="F28" s="20" t="n">
        <v>5.10879572</v>
      </c>
      <c r="G28" s="18" t="n">
        <v>410.58060868</v>
      </c>
      <c r="H28" s="20" t="n">
        <v>8.66114969</v>
      </c>
      <c r="I28" s="18" t="n">
        <v>424.24800867</v>
      </c>
      <c r="J28" s="20" t="n">
        <v>3.3133706</v>
      </c>
      <c r="K28" s="18" t="n">
        <v>426.39730939</v>
      </c>
      <c r="L28" s="20" t="n">
        <v>2.86944365</v>
      </c>
      <c r="M28" s="18" t="s">
        <v>481</v>
      </c>
      <c r="N28" s="20" t="s">
        <v>481</v>
      </c>
      <c r="O28" s="18" t="s">
        <v>481</v>
      </c>
      <c r="P28" s="20" t="s">
        <v>481</v>
      </c>
      <c r="Q28" s="18" t="s">
        <v>481</v>
      </c>
      <c r="R28" s="20" t="s">
        <v>481</v>
      </c>
      <c r="S28" s="18" t="s">
        <v>481</v>
      </c>
      <c r="T28" s="20" t="s">
        <v>481</v>
      </c>
      <c r="U28" s="18" t="n">
        <v>343.61176146</v>
      </c>
      <c r="V28" s="20" t="n">
        <v>16.74175672</v>
      </c>
    </row>
    <row r="29" spans="1:22">
      <c r="A29" s="15" t="s">
        <v>504</v>
      </c>
      <c r="B29" s="17" t="n">
        <v>5385</v>
      </c>
      <c r="C29" s="18">
        <f>(30.0/B29*100)</f>
        <v/>
      </c>
      <c r="D29" s="19" t="n">
        <v>5355</v>
      </c>
      <c r="E29" s="18" t="n">
        <v>436.72457249</v>
      </c>
      <c r="F29" s="20" t="n">
        <v>15.1793232</v>
      </c>
      <c r="G29" s="18" t="n">
        <v>481.21400119</v>
      </c>
      <c r="H29" s="20" t="n">
        <v>10.7229219</v>
      </c>
      <c r="I29" s="18" t="n">
        <v>500.26245354</v>
      </c>
      <c r="J29" s="20" t="n">
        <v>2.79746068</v>
      </c>
      <c r="K29" s="18" t="n">
        <v>519.7147745</v>
      </c>
      <c r="L29" s="20" t="n">
        <v>3.2259289</v>
      </c>
      <c r="M29" s="18" t="s">
        <v>481</v>
      </c>
      <c r="N29" s="20" t="s">
        <v>481</v>
      </c>
      <c r="O29" s="18" t="s">
        <v>481</v>
      </c>
      <c r="P29" s="20" t="s">
        <v>481</v>
      </c>
      <c r="Q29" s="18" t="n">
        <v>314.02123871</v>
      </c>
      <c r="R29" s="20" t="n">
        <v>13.26138992</v>
      </c>
      <c r="S29" s="18" t="s">
        <v>481</v>
      </c>
      <c r="T29" s="20" t="s">
        <v>481</v>
      </c>
      <c r="U29" s="18" t="n">
        <v>367.90542474</v>
      </c>
      <c r="V29" s="20" t="n">
        <v>29.14157096</v>
      </c>
    </row>
    <row r="30" spans="1:22">
      <c r="A30" s="15" t="s">
        <v>505</v>
      </c>
      <c r="B30" s="17" t="n">
        <v>4520</v>
      </c>
      <c r="C30" s="18">
        <f>(97.0/B30*100)</f>
        <v/>
      </c>
      <c r="D30" s="19" t="n">
        <v>4423</v>
      </c>
      <c r="E30" s="18" t="n">
        <v>429.51260274</v>
      </c>
      <c r="F30" s="20" t="n">
        <v>10.19822628</v>
      </c>
      <c r="G30" s="18" t="n">
        <v>468.95499801</v>
      </c>
      <c r="H30" s="20" t="n">
        <v>8.413743119999999</v>
      </c>
      <c r="I30" s="18" t="n">
        <v>501.93661174</v>
      </c>
      <c r="J30" s="20" t="n">
        <v>2.94762257</v>
      </c>
      <c r="K30" s="18" t="n">
        <v>527.9622831299999</v>
      </c>
      <c r="L30" s="20" t="n">
        <v>3.30648105</v>
      </c>
      <c r="M30" s="18" t="s">
        <v>481</v>
      </c>
      <c r="N30" s="20" t="s">
        <v>481</v>
      </c>
      <c r="O30" s="18" t="s">
        <v>481</v>
      </c>
      <c r="P30" s="20" t="s">
        <v>481</v>
      </c>
      <c r="Q30" s="18" t="s">
        <v>481</v>
      </c>
      <c r="R30" s="20" t="s">
        <v>481</v>
      </c>
      <c r="S30" s="18" t="s">
        <v>481</v>
      </c>
      <c r="T30" s="20" t="s">
        <v>481</v>
      </c>
      <c r="U30" s="18" t="n">
        <v>414.91538755</v>
      </c>
      <c r="V30" s="20" t="n">
        <v>25.42311689</v>
      </c>
    </row>
    <row r="31" spans="1:22">
      <c r="A31" s="15" t="s">
        <v>506</v>
      </c>
      <c r="B31" s="17" t="n">
        <v>5456</v>
      </c>
      <c r="C31" s="18">
        <f>(125.0/B31*100)</f>
        <v/>
      </c>
      <c r="D31" s="19" t="n">
        <v>5331</v>
      </c>
      <c r="E31" s="18" t="n">
        <v>450.31717538</v>
      </c>
      <c r="F31" s="20" t="n">
        <v>13.34969093</v>
      </c>
      <c r="G31" s="18" t="n">
        <v>486.51476676</v>
      </c>
      <c r="H31" s="20" t="n">
        <v>8.592943569999999</v>
      </c>
      <c r="I31" s="18" t="n">
        <v>511.62595218</v>
      </c>
      <c r="J31" s="20" t="n">
        <v>2.87916218</v>
      </c>
      <c r="K31" s="18" t="n">
        <v>523.57232895</v>
      </c>
      <c r="L31" s="20" t="n">
        <v>2.97511881</v>
      </c>
      <c r="M31" s="18" t="s">
        <v>481</v>
      </c>
      <c r="N31" s="20" t="s">
        <v>481</v>
      </c>
      <c r="O31" s="18" t="s">
        <v>481</v>
      </c>
      <c r="P31" s="20" t="s">
        <v>481</v>
      </c>
      <c r="Q31" s="18" t="s">
        <v>481</v>
      </c>
      <c r="R31" s="20" t="s">
        <v>481</v>
      </c>
      <c r="S31" s="18" t="s">
        <v>481</v>
      </c>
      <c r="T31" s="20" t="s">
        <v>481</v>
      </c>
      <c r="U31" s="18" t="n">
        <v>406.61153433</v>
      </c>
      <c r="V31" s="20" t="n">
        <v>20.09784165</v>
      </c>
    </row>
    <row r="32" spans="1:22">
      <c r="A32" s="15" t="s">
        <v>507</v>
      </c>
      <c r="B32" s="17" t="n">
        <v>4478</v>
      </c>
      <c r="C32" s="18">
        <f>(5.0/B32*100)</f>
        <v/>
      </c>
      <c r="D32" s="19" t="n">
        <v>4473</v>
      </c>
      <c r="E32" s="18" t="n">
        <v>488.82947577</v>
      </c>
      <c r="F32" s="20" t="n">
        <v>13.49157434</v>
      </c>
      <c r="G32" s="18" t="n">
        <v>515.31163907</v>
      </c>
      <c r="H32" s="20" t="n">
        <v>7.69615486</v>
      </c>
      <c r="I32" s="18" t="n">
        <v>501.64803913</v>
      </c>
      <c r="J32" s="20" t="n">
        <v>2.90107654</v>
      </c>
      <c r="K32" s="18" t="n">
        <v>512.48603237</v>
      </c>
      <c r="L32" s="20" t="n">
        <v>3.16975898</v>
      </c>
      <c r="M32" s="18" t="s">
        <v>481</v>
      </c>
      <c r="N32" s="20" t="s">
        <v>481</v>
      </c>
      <c r="O32" s="18" t="s">
        <v>481</v>
      </c>
      <c r="P32" s="20" t="s">
        <v>481</v>
      </c>
      <c r="Q32" s="18" t="s">
        <v>481</v>
      </c>
      <c r="R32" s="20" t="s">
        <v>481</v>
      </c>
      <c r="S32" s="18" t="s">
        <v>481</v>
      </c>
      <c r="T32" s="20" t="s">
        <v>481</v>
      </c>
      <c r="U32" s="18" t="n">
        <v>331.85917214</v>
      </c>
      <c r="V32" s="20" t="n">
        <v>36.82345571</v>
      </c>
    </row>
    <row r="33" spans="1:22">
      <c r="A33" s="15" t="s">
        <v>508</v>
      </c>
      <c r="B33" s="17" t="n">
        <v>7325</v>
      </c>
      <c r="C33" s="18">
        <f>(75.0/B33*100)</f>
        <v/>
      </c>
      <c r="D33" s="19" t="n">
        <v>7250</v>
      </c>
      <c r="E33" s="18" t="n">
        <v>432.59409119</v>
      </c>
      <c r="F33" s="20" t="n">
        <v>16.381116</v>
      </c>
      <c r="G33" s="18" t="n">
        <v>460.26696471</v>
      </c>
      <c r="H33" s="20" t="n">
        <v>13.69211878</v>
      </c>
      <c r="I33" s="18" t="n">
        <v>489.01459422</v>
      </c>
      <c r="J33" s="20" t="n">
        <v>3.91742132</v>
      </c>
      <c r="K33" s="18" t="n">
        <v>504.09892386</v>
      </c>
      <c r="L33" s="20" t="n">
        <v>2.84674199</v>
      </c>
      <c r="M33" s="18" t="s">
        <v>481</v>
      </c>
      <c r="N33" s="20" t="s">
        <v>481</v>
      </c>
      <c r="O33" s="18" t="s">
        <v>481</v>
      </c>
      <c r="P33" s="20" t="s">
        <v>481</v>
      </c>
      <c r="Q33" s="18" t="s">
        <v>481</v>
      </c>
      <c r="R33" s="20" t="s">
        <v>481</v>
      </c>
      <c r="S33" s="18" t="s">
        <v>481</v>
      </c>
      <c r="T33" s="20" t="s">
        <v>481</v>
      </c>
      <c r="U33" s="18" t="n">
        <v>403.12890456</v>
      </c>
      <c r="V33" s="20" t="n">
        <v>26.22884104</v>
      </c>
    </row>
    <row r="34" spans="1:22">
      <c r="A34" s="15" t="s">
        <v>509</v>
      </c>
      <c r="B34" s="17" t="n">
        <v>6350</v>
      </c>
      <c r="C34" s="18">
        <f>(35.0/B34*100)</f>
        <v/>
      </c>
      <c r="D34" s="19" t="n">
        <v>6315</v>
      </c>
      <c r="E34" s="18" t="n">
        <v>393.61013689</v>
      </c>
      <c r="F34" s="20" t="n">
        <v>9.16676562</v>
      </c>
      <c r="G34" s="18" t="n">
        <v>423.56073077</v>
      </c>
      <c r="H34" s="20" t="n">
        <v>7.99698196</v>
      </c>
      <c r="I34" s="18" t="n">
        <v>451.08476195</v>
      </c>
      <c r="J34" s="20" t="n">
        <v>3.26686637</v>
      </c>
      <c r="K34" s="18" t="n">
        <v>479.7272837</v>
      </c>
      <c r="L34" s="20" t="n">
        <v>3.13261445</v>
      </c>
      <c r="M34" s="18" t="s">
        <v>481</v>
      </c>
      <c r="N34" s="20" t="s">
        <v>481</v>
      </c>
      <c r="O34" s="18" t="s">
        <v>481</v>
      </c>
      <c r="P34" s="20" t="s">
        <v>481</v>
      </c>
      <c r="Q34" s="18" t="n">
        <v>263.37193708</v>
      </c>
      <c r="R34" s="20" t="n">
        <v>13.61114927</v>
      </c>
      <c r="S34" s="18" t="s">
        <v>481</v>
      </c>
      <c r="T34" s="20" t="s">
        <v>481</v>
      </c>
      <c r="U34" s="18" t="n">
        <v>304.48735835</v>
      </c>
      <c r="V34" s="20" t="n">
        <v>12.28984131</v>
      </c>
    </row>
    <row r="35" spans="1:22">
      <c r="A35" s="15" t="s">
        <v>510</v>
      </c>
      <c r="B35" s="17" t="n">
        <v>6406</v>
      </c>
      <c r="C35" s="18">
        <f>(34.0/B35*100)</f>
        <v/>
      </c>
      <c r="D35" s="19" t="n">
        <v>6372</v>
      </c>
      <c r="E35" s="18" t="n">
        <v>440.48010992</v>
      </c>
      <c r="F35" s="20" t="n">
        <v>12.40037398</v>
      </c>
      <c r="G35" s="18" t="n">
        <v>497.93935009</v>
      </c>
      <c r="H35" s="20" t="n">
        <v>8.89748045</v>
      </c>
      <c r="I35" s="18" t="n">
        <v>501.787839</v>
      </c>
      <c r="J35" s="20" t="n">
        <v>2.13147032</v>
      </c>
      <c r="K35" s="18" t="n">
        <v>516.02707863</v>
      </c>
      <c r="L35" s="20" t="n">
        <v>2.23953988</v>
      </c>
      <c r="M35" s="18" t="s">
        <v>481</v>
      </c>
      <c r="N35" s="20" t="s">
        <v>481</v>
      </c>
      <c r="O35" s="18" t="s">
        <v>481</v>
      </c>
      <c r="P35" s="20" t="s">
        <v>481</v>
      </c>
      <c r="Q35" s="18" t="n">
        <v>337.32521215</v>
      </c>
      <c r="R35" s="20" t="n">
        <v>11.65794297</v>
      </c>
      <c r="S35" s="18" t="s">
        <v>481</v>
      </c>
      <c r="T35" s="20" t="s">
        <v>481</v>
      </c>
      <c r="U35" s="18" t="n">
        <v>386.3241133</v>
      </c>
      <c r="V35" s="20" t="n">
        <v>23.00225911</v>
      </c>
    </row>
    <row r="36" spans="1:22">
      <c r="A36" s="15" t="s">
        <v>511</v>
      </c>
      <c r="B36" s="17" t="n">
        <v>6736</v>
      </c>
      <c r="C36" s="18">
        <f>(26.0/B36*100)</f>
        <v/>
      </c>
      <c r="D36" s="19" t="n">
        <v>6710</v>
      </c>
      <c r="E36" s="18" t="n">
        <v>463.43251778</v>
      </c>
      <c r="F36" s="20" t="n">
        <v>11.44327585</v>
      </c>
      <c r="G36" s="18" t="n">
        <v>487.78049029</v>
      </c>
      <c r="H36" s="20" t="n">
        <v>8.637466379999999</v>
      </c>
      <c r="I36" s="18" t="n">
        <v>492.46995596</v>
      </c>
      <c r="J36" s="20" t="n">
        <v>3.17813963</v>
      </c>
      <c r="K36" s="18" t="n">
        <v>500.1927597</v>
      </c>
      <c r="L36" s="20" t="n">
        <v>2.49738975</v>
      </c>
      <c r="M36" s="18" t="s">
        <v>481</v>
      </c>
      <c r="N36" s="20" t="s">
        <v>481</v>
      </c>
      <c r="O36" s="18" t="s">
        <v>481</v>
      </c>
      <c r="P36" s="20" t="s">
        <v>481</v>
      </c>
      <c r="Q36" s="18" t="s">
        <v>481</v>
      </c>
      <c r="R36" s="20" t="s">
        <v>481</v>
      </c>
      <c r="S36" s="18" t="s">
        <v>481</v>
      </c>
      <c r="T36" s="20" t="s">
        <v>481</v>
      </c>
      <c r="U36" s="18" t="n">
        <v>353.3695945</v>
      </c>
      <c r="V36" s="20" t="n">
        <v>20.3968383</v>
      </c>
    </row>
    <row r="37" spans="1:22">
      <c r="A37" s="15" t="s">
        <v>512</v>
      </c>
      <c r="B37" s="17" t="n">
        <v>5458</v>
      </c>
      <c r="C37" s="18">
        <f>(63.0/B37*100)</f>
        <v/>
      </c>
      <c r="D37" s="19" t="n">
        <v>5395</v>
      </c>
      <c r="E37" s="18" t="n">
        <v>447.354431</v>
      </c>
      <c r="F37" s="20" t="n">
        <v>10.70761095</v>
      </c>
      <c r="G37" s="18" t="n">
        <v>497.14644596</v>
      </c>
      <c r="H37" s="20" t="n">
        <v>8.206073719999999</v>
      </c>
      <c r="I37" s="18" t="n">
        <v>497.51087832</v>
      </c>
      <c r="J37" s="20" t="n">
        <v>3.59467687</v>
      </c>
      <c r="K37" s="18" t="n">
        <v>511.12632791</v>
      </c>
      <c r="L37" s="20" t="n">
        <v>3.88035796</v>
      </c>
      <c r="M37" s="18" t="s">
        <v>481</v>
      </c>
      <c r="N37" s="20" t="s">
        <v>481</v>
      </c>
      <c r="O37" s="18" t="s">
        <v>481</v>
      </c>
      <c r="P37" s="20" t="s">
        <v>481</v>
      </c>
      <c r="Q37" s="18" t="s">
        <v>481</v>
      </c>
      <c r="R37" s="20" t="s">
        <v>481</v>
      </c>
      <c r="S37" s="18" t="s">
        <v>481</v>
      </c>
      <c r="T37" s="20" t="s">
        <v>481</v>
      </c>
      <c r="U37" s="18" t="n">
        <v>341.45002557</v>
      </c>
      <c r="V37" s="20" t="n">
        <v>14.5716203</v>
      </c>
    </row>
    <row r="38" spans="1:22">
      <c r="A38" s="15" t="s">
        <v>513</v>
      </c>
      <c r="B38" s="17" t="n">
        <v>5860</v>
      </c>
      <c r="C38" s="18">
        <f>(16.0/B38*100)</f>
        <v/>
      </c>
      <c r="D38" s="19" t="n">
        <v>5844</v>
      </c>
      <c r="E38" s="18" t="n">
        <v>404.88298683</v>
      </c>
      <c r="F38" s="20" t="n">
        <v>19.73597486</v>
      </c>
      <c r="G38" s="18" t="n">
        <v>486.83919877</v>
      </c>
      <c r="H38" s="20" t="n">
        <v>11.2787152</v>
      </c>
      <c r="I38" s="18" t="n">
        <v>487.77790956</v>
      </c>
      <c r="J38" s="20" t="n">
        <v>4.19915319</v>
      </c>
      <c r="K38" s="18" t="n">
        <v>496.86070775</v>
      </c>
      <c r="L38" s="20" t="n">
        <v>3.10177117</v>
      </c>
      <c r="M38" s="18" t="s">
        <v>481</v>
      </c>
      <c r="N38" s="20" t="s">
        <v>481</v>
      </c>
      <c r="O38" s="18" t="s">
        <v>481</v>
      </c>
      <c r="P38" s="20" t="s">
        <v>481</v>
      </c>
      <c r="Q38" s="18" t="s">
        <v>481</v>
      </c>
      <c r="R38" s="20" t="s">
        <v>481</v>
      </c>
      <c r="S38" s="18" t="s">
        <v>481</v>
      </c>
      <c r="T38" s="20" t="s">
        <v>481</v>
      </c>
      <c r="U38" s="18" t="n">
        <v>359.85530109</v>
      </c>
      <c r="V38" s="20" t="n">
        <v>19.73273735</v>
      </c>
    </row>
    <row r="39" spans="1:22">
      <c r="A39" s="15" t="s">
        <v>514</v>
      </c>
      <c r="B39" s="17" t="n">
        <v>5895</v>
      </c>
      <c r="C39" s="18">
        <f>(30.0/B39*100)</f>
        <v/>
      </c>
      <c r="D39" s="19" t="n">
        <v>5865</v>
      </c>
      <c r="E39" s="18" t="n">
        <v>388.32463636</v>
      </c>
      <c r="F39" s="20" t="n">
        <v>6.39550238</v>
      </c>
      <c r="G39" s="18" t="n">
        <v>421.48951136</v>
      </c>
      <c r="H39" s="20" t="n">
        <v>5.11902148</v>
      </c>
      <c r="I39" s="18" t="n">
        <v>428.62153226</v>
      </c>
      <c r="J39" s="20" t="n">
        <v>4.08324399</v>
      </c>
      <c r="K39" s="18" t="n">
        <v>444.50716219</v>
      </c>
      <c r="L39" s="20" t="n">
        <v>5.09649402</v>
      </c>
      <c r="M39" s="18" t="s">
        <v>481</v>
      </c>
      <c r="N39" s="20" t="s">
        <v>481</v>
      </c>
      <c r="O39" s="18" t="s">
        <v>481</v>
      </c>
      <c r="P39" s="20" t="s">
        <v>481</v>
      </c>
      <c r="Q39" s="18" t="s">
        <v>481</v>
      </c>
      <c r="R39" s="20" t="s">
        <v>481</v>
      </c>
      <c r="S39" s="18" t="s">
        <v>481</v>
      </c>
      <c r="T39" s="20" t="s">
        <v>481</v>
      </c>
      <c r="U39" s="18" t="n">
        <v>339.56077052</v>
      </c>
      <c r="V39" s="20" t="n">
        <v>20.70758687</v>
      </c>
    </row>
    <row r="40" spans="1:22">
      <c r="A40" s="15" t="s">
        <v>515</v>
      </c>
      <c r="B40" s="17" t="n">
        <v>14157</v>
      </c>
      <c r="C40" s="18">
        <f>(270.0/B40*100)</f>
        <v/>
      </c>
      <c r="D40" s="19" t="n">
        <v>13887</v>
      </c>
      <c r="E40" s="18" t="n">
        <v>450.15502291</v>
      </c>
      <c r="F40" s="20" t="n">
        <v>8.45189115</v>
      </c>
      <c r="G40" s="18" t="n">
        <v>460.24536588</v>
      </c>
      <c r="H40" s="20" t="n">
        <v>7.02695902</v>
      </c>
      <c r="I40" s="18" t="n">
        <v>486.37676356</v>
      </c>
      <c r="J40" s="20" t="n">
        <v>2.98152483</v>
      </c>
      <c r="K40" s="18" t="n">
        <v>516.18323586</v>
      </c>
      <c r="L40" s="20" t="n">
        <v>3.16074922</v>
      </c>
      <c r="M40" s="18" t="s">
        <v>481</v>
      </c>
      <c r="N40" s="20" t="s">
        <v>481</v>
      </c>
      <c r="O40" s="18" t="s">
        <v>481</v>
      </c>
      <c r="P40" s="20" t="s">
        <v>481</v>
      </c>
      <c r="Q40" s="18" t="s">
        <v>481</v>
      </c>
      <c r="R40" s="20" t="s">
        <v>481</v>
      </c>
      <c r="S40" s="18" t="s">
        <v>481</v>
      </c>
      <c r="T40" s="20" t="s">
        <v>481</v>
      </c>
      <c r="U40" s="18" t="n">
        <v>375.54630723</v>
      </c>
      <c r="V40" s="20" t="n">
        <v>13.54075666</v>
      </c>
    </row>
    <row r="41" spans="1:22">
      <c r="A41" s="15" t="s">
        <v>516</v>
      </c>
      <c r="B41" s="17" t="n">
        <v>5712</v>
      </c>
      <c r="C41" s="18">
        <f>(38.0/B41*100)</f>
        <v/>
      </c>
      <c r="D41" s="19" t="n">
        <v>5674</v>
      </c>
      <c r="E41" s="18" t="n">
        <v>471.23771367</v>
      </c>
      <c r="F41" s="20" t="n">
        <v>11.52596691</v>
      </c>
      <c r="G41" s="18" t="n">
        <v>472.61177985</v>
      </c>
      <c r="H41" s="20" t="n">
        <v>7.6336401</v>
      </c>
      <c r="I41" s="18" t="n">
        <v>493.7427375</v>
      </c>
      <c r="J41" s="20" t="n">
        <v>3.6618981</v>
      </c>
      <c r="K41" s="18" t="n">
        <v>507.55600451</v>
      </c>
      <c r="L41" s="20" t="n">
        <v>3.55545951</v>
      </c>
      <c r="M41" s="18" t="s">
        <v>481</v>
      </c>
      <c r="N41" s="20" t="s">
        <v>481</v>
      </c>
      <c r="O41" s="18" t="s">
        <v>481</v>
      </c>
      <c r="P41" s="20" t="s">
        <v>481</v>
      </c>
      <c r="Q41" s="18" t="n">
        <v>399.91015703</v>
      </c>
      <c r="R41" s="20" t="n">
        <v>16.72230739</v>
      </c>
      <c r="S41" s="18" t="s">
        <v>481</v>
      </c>
      <c r="T41" s="20" t="s">
        <v>481</v>
      </c>
      <c r="U41" s="18" t="n">
        <v>356.19721145</v>
      </c>
      <c r="V41" s="20" t="n">
        <v>22.03677253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(1150.0/B46*100)</f>
        <v/>
      </c>
      <c r="D46" s="19" t="n">
        <v>21991</v>
      </c>
      <c r="E46" s="18" t="n">
        <v>348.37198922</v>
      </c>
      <c r="F46" s="20" t="n">
        <v>7.18074434</v>
      </c>
      <c r="G46" s="18" t="n">
        <v>388.49373055</v>
      </c>
      <c r="H46" s="20" t="n">
        <v>6.28237824</v>
      </c>
      <c r="I46" s="18" t="n">
        <v>402.31124555</v>
      </c>
      <c r="J46" s="20" t="n">
        <v>3.11328632</v>
      </c>
      <c r="K46" s="18" t="n">
        <v>423.69149723</v>
      </c>
      <c r="L46" s="20" t="n">
        <v>3.09777729</v>
      </c>
      <c r="M46" s="18" t="s">
        <v>481</v>
      </c>
      <c r="N46" s="20" t="s">
        <v>481</v>
      </c>
      <c r="O46" s="18" t="s">
        <v>481</v>
      </c>
      <c r="P46" s="20" t="s">
        <v>481</v>
      </c>
      <c r="Q46" s="18" t="s">
        <v>481</v>
      </c>
      <c r="R46" s="20" t="s">
        <v>481</v>
      </c>
      <c r="S46" s="18" t="s">
        <v>481</v>
      </c>
      <c r="T46" s="20" t="s">
        <v>481</v>
      </c>
      <c r="U46" s="18" t="n">
        <v>322.69793865</v>
      </c>
      <c r="V46" s="20" t="n">
        <v>7.29265532</v>
      </c>
    </row>
    <row r="47" spans="1:22">
      <c r="A47" s="15" t="s">
        <v>522</v>
      </c>
      <c r="B47" s="17" t="n">
        <v>5928</v>
      </c>
      <c r="C47" s="18">
        <f>(75.0/B47*100)</f>
        <v/>
      </c>
      <c r="D47" s="19" t="n">
        <v>5853</v>
      </c>
      <c r="E47" s="18" t="n">
        <v>342.2810365</v>
      </c>
      <c r="F47" s="20" t="n">
        <v>10.53361551</v>
      </c>
      <c r="G47" s="18" t="n">
        <v>430.15810139</v>
      </c>
      <c r="H47" s="20" t="n">
        <v>13.51674551</v>
      </c>
      <c r="I47" s="18" t="n">
        <v>428.87022439</v>
      </c>
      <c r="J47" s="20" t="n">
        <v>5.12010173</v>
      </c>
      <c r="K47" s="18" t="n">
        <v>449.66701253</v>
      </c>
      <c r="L47" s="20" t="n">
        <v>4.75880294</v>
      </c>
      <c r="M47" s="18" t="s">
        <v>481</v>
      </c>
      <c r="N47" s="20" t="s">
        <v>481</v>
      </c>
      <c r="O47" s="18" t="s">
        <v>481</v>
      </c>
      <c r="P47" s="20" t="s">
        <v>481</v>
      </c>
      <c r="Q47" s="18" t="s">
        <v>481</v>
      </c>
      <c r="R47" s="20" t="s">
        <v>481</v>
      </c>
      <c r="S47" s="18" t="s">
        <v>481</v>
      </c>
      <c r="T47" s="20" t="s">
        <v>481</v>
      </c>
      <c r="U47" s="18" t="n">
        <v>292.95315989</v>
      </c>
      <c r="V47" s="20" t="n">
        <v>10.61968182</v>
      </c>
    </row>
    <row r="48" spans="1:22">
      <c r="A48" s="15" t="s">
        <v>523</v>
      </c>
      <c r="B48" s="17" t="n">
        <v>9841</v>
      </c>
      <c r="C48" s="18">
        <f>(7.0/B48*100)</f>
        <v/>
      </c>
      <c r="D48" s="19" t="n">
        <v>9834</v>
      </c>
      <c r="E48" s="18" t="n">
        <v>489.41890574</v>
      </c>
      <c r="F48" s="20" t="n">
        <v>10.8166504</v>
      </c>
      <c r="G48" s="18" t="n">
        <v>501.69848569</v>
      </c>
      <c r="H48" s="20" t="n">
        <v>6.71872522</v>
      </c>
      <c r="I48" s="18" t="n">
        <v>486.82718879</v>
      </c>
      <c r="J48" s="20" t="n">
        <v>5.4557846</v>
      </c>
      <c r="K48" s="18" t="n">
        <v>517.75077083</v>
      </c>
      <c r="L48" s="20" t="n">
        <v>6.02054102</v>
      </c>
      <c r="M48" s="18" t="s">
        <v>481</v>
      </c>
      <c r="N48" s="20" t="s">
        <v>481</v>
      </c>
      <c r="O48" s="18" t="s">
        <v>481</v>
      </c>
      <c r="P48" s="20" t="s">
        <v>481</v>
      </c>
      <c r="Q48" s="18" t="s">
        <v>481</v>
      </c>
      <c r="R48" s="20" t="s">
        <v>481</v>
      </c>
      <c r="S48" s="18" t="s">
        <v>481</v>
      </c>
      <c r="T48" s="20" t="s">
        <v>481</v>
      </c>
      <c r="U48" s="18" t="n">
        <v>417.34957647</v>
      </c>
      <c r="V48" s="20" t="n">
        <v>44.70079343</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(218.0/B50*100)</f>
        <v/>
      </c>
      <c r="D50" s="19" t="n">
        <v>11577</v>
      </c>
      <c r="E50" s="18" t="n">
        <v>389.88804356</v>
      </c>
      <c r="F50" s="20" t="n">
        <v>7.48375232</v>
      </c>
      <c r="G50" s="18" t="n">
        <v>424.9443663</v>
      </c>
      <c r="H50" s="20" t="n">
        <v>7.79779</v>
      </c>
      <c r="I50" s="18" t="n">
        <v>425.8359278</v>
      </c>
      <c r="J50" s="20" t="n">
        <v>3.10876422</v>
      </c>
      <c r="K50" s="18" t="n">
        <v>427.55342276</v>
      </c>
      <c r="L50" s="20" t="n">
        <v>3.17948647</v>
      </c>
      <c r="M50" s="18" t="s">
        <v>481</v>
      </c>
      <c r="N50" s="20" t="s">
        <v>481</v>
      </c>
      <c r="O50" s="18" t="s">
        <v>481</v>
      </c>
      <c r="P50" s="20" t="s">
        <v>481</v>
      </c>
      <c r="Q50" s="18" t="s">
        <v>481</v>
      </c>
      <c r="R50" s="20" t="s">
        <v>481</v>
      </c>
      <c r="S50" s="18" t="s">
        <v>481</v>
      </c>
      <c r="T50" s="20" t="s">
        <v>481</v>
      </c>
      <c r="U50" s="18" t="n">
        <v>330.46662924</v>
      </c>
      <c r="V50" s="20" t="n">
        <v>11.4474608</v>
      </c>
    </row>
    <row r="51" spans="1:22">
      <c r="A51" s="15" t="s">
        <v>526</v>
      </c>
      <c r="B51" s="17" t="n">
        <v>6866</v>
      </c>
      <c r="C51" s="18">
        <f>(108.0/B51*100)</f>
        <v/>
      </c>
      <c r="D51" s="19" t="n">
        <v>6758</v>
      </c>
      <c r="E51" s="18" t="n">
        <v>397.33313459</v>
      </c>
      <c r="F51" s="20" t="n">
        <v>7.21233817</v>
      </c>
      <c r="G51" s="18" t="n">
        <v>431.05409759</v>
      </c>
      <c r="H51" s="20" t="n">
        <v>10.26437076</v>
      </c>
      <c r="I51" s="18" t="n">
        <v>421.33280552</v>
      </c>
      <c r="J51" s="20" t="n">
        <v>3.78958453</v>
      </c>
      <c r="K51" s="18" t="n">
        <v>431.62489149</v>
      </c>
      <c r="L51" s="20" t="n">
        <v>2.85065037</v>
      </c>
      <c r="M51" s="18" t="s">
        <v>481</v>
      </c>
      <c r="N51" s="20" t="s">
        <v>481</v>
      </c>
      <c r="O51" s="18" t="s">
        <v>481</v>
      </c>
      <c r="P51" s="20" t="s">
        <v>481</v>
      </c>
      <c r="Q51" s="18" t="n">
        <v>427.96430568</v>
      </c>
      <c r="R51" s="20" t="n">
        <v>5.20460603</v>
      </c>
      <c r="S51" s="18" t="s">
        <v>481</v>
      </c>
      <c r="T51" s="20" t="s">
        <v>481</v>
      </c>
      <c r="U51" s="18" t="n">
        <v>376.981255</v>
      </c>
      <c r="V51" s="20" t="n">
        <v>12.78324921</v>
      </c>
    </row>
    <row r="52" spans="1:22">
      <c r="A52" s="15" t="s">
        <v>527</v>
      </c>
      <c r="B52" s="17" t="n">
        <v>5809</v>
      </c>
      <c r="C52" s="18">
        <f>(72.0/B52*100)</f>
        <v/>
      </c>
      <c r="D52" s="19" t="n">
        <v>5737</v>
      </c>
      <c r="E52" s="18" t="n">
        <v>464.10882496</v>
      </c>
      <c r="F52" s="20" t="n">
        <v>11.97068744</v>
      </c>
      <c r="G52" s="18" t="n">
        <v>462.35837827</v>
      </c>
      <c r="H52" s="20" t="n">
        <v>9.54997938</v>
      </c>
      <c r="I52" s="18" t="n">
        <v>478.95567901</v>
      </c>
      <c r="J52" s="20" t="n">
        <v>3.23429475</v>
      </c>
      <c r="K52" s="18" t="n">
        <v>495.52960058</v>
      </c>
      <c r="L52" s="20" t="n">
        <v>3.05388273</v>
      </c>
      <c r="M52" s="18" t="s">
        <v>481</v>
      </c>
      <c r="N52" s="20" t="s">
        <v>481</v>
      </c>
      <c r="O52" s="18" t="s">
        <v>481</v>
      </c>
      <c r="P52" s="20" t="s">
        <v>481</v>
      </c>
      <c r="Q52" s="18" t="s">
        <v>481</v>
      </c>
      <c r="R52" s="20" t="s">
        <v>481</v>
      </c>
      <c r="S52" s="18" t="s">
        <v>481</v>
      </c>
      <c r="T52" s="20" t="s">
        <v>481</v>
      </c>
      <c r="U52" s="18" t="n">
        <v>378.64575169</v>
      </c>
      <c r="V52" s="20" t="n">
        <v>21.22389217</v>
      </c>
    </row>
    <row r="53" spans="1:22">
      <c r="A53" s="15" t="s">
        <v>528</v>
      </c>
      <c r="B53" s="17" t="n">
        <v>5571</v>
      </c>
      <c r="C53" s="18">
        <f>(84.0/B53*100)</f>
        <v/>
      </c>
      <c r="D53" s="19" t="n">
        <v>5487</v>
      </c>
      <c r="E53" s="18" t="n">
        <v>357.78652115</v>
      </c>
      <c r="F53" s="20" t="n">
        <v>11.23794043</v>
      </c>
      <c r="G53" s="18" t="n">
        <v>422.02916313</v>
      </c>
      <c r="H53" s="20" t="n">
        <v>8.81440218</v>
      </c>
      <c r="I53" s="18" t="n">
        <v>432.41600451</v>
      </c>
      <c r="J53" s="20" t="n">
        <v>2.57185481</v>
      </c>
      <c r="K53" s="18" t="n">
        <v>455.8788935</v>
      </c>
      <c r="L53" s="20" t="n">
        <v>2.11420353</v>
      </c>
      <c r="M53" s="18" t="s">
        <v>481</v>
      </c>
      <c r="N53" s="20" t="s">
        <v>481</v>
      </c>
      <c r="O53" s="18" t="s">
        <v>481</v>
      </c>
      <c r="P53" s="20" t="s">
        <v>481</v>
      </c>
      <c r="Q53" s="18" t="s">
        <v>481</v>
      </c>
      <c r="R53" s="20" t="s">
        <v>481</v>
      </c>
      <c r="S53" s="18" t="s">
        <v>481</v>
      </c>
      <c r="T53" s="20" t="s">
        <v>481</v>
      </c>
      <c r="U53" s="18" t="n">
        <v>335.86843018</v>
      </c>
      <c r="V53" s="20" t="n">
        <v>15.13553542</v>
      </c>
    </row>
    <row r="54" spans="1:22">
      <c r="A54" s="15" t="s">
        <v>529</v>
      </c>
      <c r="B54" s="17" t="n">
        <v>4740</v>
      </c>
      <c r="C54" s="18">
        <f>(42.0/B54*100)</f>
        <v/>
      </c>
      <c r="D54" s="19" t="n">
        <v>4698</v>
      </c>
      <c r="E54" s="18" t="n">
        <v>331.21268974</v>
      </c>
      <c r="F54" s="20" t="n">
        <v>5.37307016</v>
      </c>
      <c r="G54" s="18" t="n">
        <v>349.4151225</v>
      </c>
      <c r="H54" s="20" t="n">
        <v>12.94747764</v>
      </c>
      <c r="I54" s="18" t="n">
        <v>359.71017087</v>
      </c>
      <c r="J54" s="20" t="n">
        <v>4.60896795</v>
      </c>
      <c r="K54" s="18" t="n">
        <v>365.02810422</v>
      </c>
      <c r="L54" s="20" t="n">
        <v>3.00541911</v>
      </c>
      <c r="M54" s="18" t="s">
        <v>481</v>
      </c>
      <c r="N54" s="20" t="s">
        <v>481</v>
      </c>
      <c r="O54" s="18" t="s">
        <v>481</v>
      </c>
      <c r="P54" s="20" t="s">
        <v>481</v>
      </c>
      <c r="Q54" s="18" t="s">
        <v>481</v>
      </c>
      <c r="R54" s="20" t="s">
        <v>481</v>
      </c>
      <c r="S54" s="18" t="s">
        <v>481</v>
      </c>
      <c r="T54" s="20" t="s">
        <v>481</v>
      </c>
      <c r="U54" s="18" t="n">
        <v>286.89207397</v>
      </c>
      <c r="V54" s="20" t="n">
        <v>7.37522341</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505.1413018</v>
      </c>
      <c r="F56" s="20" t="n">
        <v>6.61919523</v>
      </c>
      <c r="G56" s="18" t="n">
        <v>523.92103833</v>
      </c>
      <c r="H56" s="20" t="n">
        <v>4.16330832</v>
      </c>
      <c r="I56" s="18" t="n">
        <v>529.29387127</v>
      </c>
      <c r="J56" s="20" t="n">
        <v>2.6779726</v>
      </c>
      <c r="K56" s="18" t="n">
        <v>532.6548974999999</v>
      </c>
      <c r="L56" s="20" t="n">
        <v>5.01360651</v>
      </c>
      <c r="M56" s="18" t="s">
        <v>481</v>
      </c>
      <c r="N56" s="20" t="s">
        <v>481</v>
      </c>
      <c r="O56" s="18" t="s">
        <v>481</v>
      </c>
      <c r="P56" s="20" t="s">
        <v>481</v>
      </c>
      <c r="Q56" s="18" t="s">
        <v>481</v>
      </c>
      <c r="R56" s="20" t="s">
        <v>481</v>
      </c>
      <c r="S56" s="18" t="s">
        <v>481</v>
      </c>
      <c r="T56" s="20" t="s">
        <v>481</v>
      </c>
      <c r="U56" s="18" t="n">
        <v>459.55888259</v>
      </c>
      <c r="V56" s="20" t="n">
        <v>23.96823761</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(135.0/B61*100)</f>
        <v/>
      </c>
      <c r="D61" s="19" t="n">
        <v>6390</v>
      </c>
      <c r="E61" s="18" t="n">
        <v>427.20634019</v>
      </c>
      <c r="F61" s="20" t="n">
        <v>8.8170059</v>
      </c>
      <c r="G61" s="18" t="n">
        <v>462.22879751</v>
      </c>
      <c r="H61" s="20" t="n">
        <v>9.613028659999999</v>
      </c>
      <c r="I61" s="18" t="n">
        <v>459.45382344</v>
      </c>
      <c r="J61" s="20" t="n">
        <v>3.70579958</v>
      </c>
      <c r="K61" s="18" t="n">
        <v>483.25784941</v>
      </c>
      <c r="L61" s="20" t="n">
        <v>2.7691389</v>
      </c>
      <c r="M61" s="18" t="s">
        <v>481</v>
      </c>
      <c r="N61" s="20" t="s">
        <v>481</v>
      </c>
      <c r="O61" s="18" t="s">
        <v>481</v>
      </c>
      <c r="P61" s="20" t="s">
        <v>481</v>
      </c>
      <c r="Q61" s="18" t="s">
        <v>481</v>
      </c>
      <c r="R61" s="20" t="s">
        <v>481</v>
      </c>
      <c r="S61" s="18" t="s">
        <v>481</v>
      </c>
      <c r="T61" s="20" t="s">
        <v>481</v>
      </c>
      <c r="U61" s="18" t="n">
        <v>346.42881888</v>
      </c>
      <c r="V61" s="20" t="n">
        <v>14.1958227</v>
      </c>
    </row>
    <row r="62" spans="1:22">
      <c r="A62" s="15" t="s">
        <v>537</v>
      </c>
      <c r="B62" s="17" t="n">
        <v>4476</v>
      </c>
      <c r="C62" s="18">
        <f>(3.0/B62*100)</f>
        <v/>
      </c>
      <c r="D62" s="19" t="n">
        <v>4473</v>
      </c>
      <c r="E62" s="18" t="n">
        <v>489.4310625</v>
      </c>
      <c r="F62" s="20" t="n">
        <v>6.19525469</v>
      </c>
      <c r="G62" s="18" t="n">
        <v>508.32514836</v>
      </c>
      <c r="H62" s="20" t="n">
        <v>3.32177771</v>
      </c>
      <c r="I62" s="18" t="n">
        <v>509.14579545</v>
      </c>
      <c r="J62" s="20" t="n">
        <v>1.63864742</v>
      </c>
      <c r="K62" s="18" t="n">
        <v>516.0178800800001</v>
      </c>
      <c r="L62" s="20" t="n">
        <v>4.62700242</v>
      </c>
      <c r="M62" s="18" t="s">
        <v>481</v>
      </c>
      <c r="N62" s="20" t="s">
        <v>481</v>
      </c>
      <c r="O62" s="18" t="s">
        <v>481</v>
      </c>
      <c r="P62" s="20" t="s">
        <v>481</v>
      </c>
      <c r="Q62" s="18" t="s">
        <v>481</v>
      </c>
      <c r="R62" s="20" t="s">
        <v>481</v>
      </c>
      <c r="S62" s="18" t="s">
        <v>481</v>
      </c>
      <c r="T62" s="20" t="s">
        <v>481</v>
      </c>
      <c r="U62" s="18" t="n">
        <v>505.5286</v>
      </c>
      <c r="V62" s="20" t="n">
        <v>23.19368641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(74.0/B66*100)</f>
        <v/>
      </c>
      <c r="D66" s="19" t="n">
        <v>5591</v>
      </c>
      <c r="E66" s="18" t="n">
        <v>372.60852303</v>
      </c>
      <c r="F66" s="20" t="n">
        <v>8.22192521</v>
      </c>
      <c r="G66" s="18" t="n">
        <v>427.25374289</v>
      </c>
      <c r="H66" s="20" t="n">
        <v>7.5655188</v>
      </c>
      <c r="I66" s="18" t="n">
        <v>425.33034591</v>
      </c>
      <c r="J66" s="20" t="n">
        <v>2.10003768</v>
      </c>
      <c r="K66" s="18" t="n">
        <v>440.60285299</v>
      </c>
      <c r="L66" s="20" t="n">
        <v>2.21956634</v>
      </c>
      <c r="M66" s="18" t="s">
        <v>481</v>
      </c>
      <c r="N66" s="20" t="s">
        <v>481</v>
      </c>
      <c r="O66" s="18" t="s">
        <v>481</v>
      </c>
      <c r="P66" s="20" t="s">
        <v>481</v>
      </c>
      <c r="Q66" s="18" t="s">
        <v>481</v>
      </c>
      <c r="R66" s="20" t="s">
        <v>481</v>
      </c>
      <c r="S66" s="18" t="s">
        <v>481</v>
      </c>
      <c r="T66" s="20" t="s">
        <v>481</v>
      </c>
      <c r="U66" s="18" t="n">
        <v>324.02025972</v>
      </c>
      <c r="V66" s="20" t="n">
        <v>9.41754806</v>
      </c>
    </row>
    <row r="67" spans="1:22">
      <c r="A67" s="15" t="s">
        <v>542</v>
      </c>
      <c r="B67" s="17" t="n">
        <v>6971</v>
      </c>
      <c r="C67" s="18">
        <f>(22.0/B67*100)</f>
        <v/>
      </c>
      <c r="D67" s="19" t="n">
        <v>6949</v>
      </c>
      <c r="E67" s="18" t="n">
        <v>359.41192294</v>
      </c>
      <c r="F67" s="20" t="n">
        <v>8.332682650000001</v>
      </c>
      <c r="G67" s="18" t="n">
        <v>391.31697285</v>
      </c>
      <c r="H67" s="20" t="n">
        <v>7.02052427</v>
      </c>
      <c r="I67" s="18" t="n">
        <v>398.49693252</v>
      </c>
      <c r="J67" s="20" t="n">
        <v>3.12175968</v>
      </c>
      <c r="K67" s="18" t="n">
        <v>401.68543883</v>
      </c>
      <c r="L67" s="20" t="n">
        <v>3.27782821</v>
      </c>
      <c r="M67" s="18" t="s">
        <v>481</v>
      </c>
      <c r="N67" s="20" t="s">
        <v>481</v>
      </c>
      <c r="O67" s="18" t="s">
        <v>481</v>
      </c>
      <c r="P67" s="20" t="s">
        <v>481</v>
      </c>
      <c r="Q67" s="18" t="s">
        <v>481</v>
      </c>
      <c r="R67" s="20" t="s">
        <v>481</v>
      </c>
      <c r="S67" s="18" t="s">
        <v>481</v>
      </c>
      <c r="T67" s="20" t="s">
        <v>481</v>
      </c>
      <c r="U67" s="18" t="n">
        <v>294.21263425</v>
      </c>
      <c r="V67" s="20" t="n">
        <v>10.09187476</v>
      </c>
    </row>
    <row r="68" spans="1:22">
      <c r="A68" s="15" t="s">
        <v>543</v>
      </c>
      <c r="B68" s="17" t="n">
        <v>12083</v>
      </c>
      <c r="C68" s="18">
        <f>(26.0/B68*100)</f>
        <v/>
      </c>
      <c r="D68" s="19" t="n">
        <v>12057</v>
      </c>
      <c r="E68" s="18" t="n">
        <v>329.97108943</v>
      </c>
      <c r="F68" s="20" t="n">
        <v>4.86636332</v>
      </c>
      <c r="G68" s="18" t="n">
        <v>375.74530167</v>
      </c>
      <c r="H68" s="20" t="n">
        <v>3.82596315</v>
      </c>
      <c r="I68" s="18" t="n">
        <v>406.01492519</v>
      </c>
      <c r="J68" s="20" t="n">
        <v>1.54536354</v>
      </c>
      <c r="K68" s="18" t="n">
        <v>421.02940686</v>
      </c>
      <c r="L68" s="20" t="n">
        <v>1.91239801</v>
      </c>
      <c r="M68" s="18" t="s">
        <v>481</v>
      </c>
      <c r="N68" s="20" t="s">
        <v>481</v>
      </c>
      <c r="O68" s="18" t="s">
        <v>481</v>
      </c>
      <c r="P68" s="20" t="s">
        <v>481</v>
      </c>
      <c r="Q68" s="18" t="s">
        <v>481</v>
      </c>
      <c r="R68" s="20" t="s">
        <v>481</v>
      </c>
      <c r="S68" s="18" t="s">
        <v>481</v>
      </c>
      <c r="T68" s="20" t="s">
        <v>481</v>
      </c>
      <c r="U68" s="18" t="n">
        <v>275.54639527</v>
      </c>
      <c r="V68" s="20" t="n">
        <v>6.95820575</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472.41270466</v>
      </c>
      <c r="F70" s="20" t="n">
        <v>11.57769924</v>
      </c>
      <c r="G70" s="18" t="n">
        <v>491.21054666</v>
      </c>
      <c r="H70" s="20" t="n">
        <v>7.94099752</v>
      </c>
      <c r="I70" s="18" t="n">
        <v>492.01599867</v>
      </c>
      <c r="J70" s="20" t="n">
        <v>3.42400915</v>
      </c>
      <c r="K70" s="18" t="n">
        <v>505.85410113</v>
      </c>
      <c r="L70" s="20" t="n">
        <v>3.49108426</v>
      </c>
      <c r="M70" s="18" t="s">
        <v>481</v>
      </c>
      <c r="N70" s="20" t="s">
        <v>481</v>
      </c>
      <c r="O70" s="18" t="s">
        <v>481</v>
      </c>
      <c r="P70" s="20" t="s">
        <v>481</v>
      </c>
      <c r="Q70" s="18" t="s">
        <v>481</v>
      </c>
      <c r="R70" s="20" t="s">
        <v>481</v>
      </c>
      <c r="S70" s="18" t="s">
        <v>481</v>
      </c>
      <c r="T70" s="20" t="s">
        <v>481</v>
      </c>
      <c r="U70" s="18" t="n">
        <v>395.9121642</v>
      </c>
      <c r="V70" s="20" t="n">
        <v>11.10426949</v>
      </c>
    </row>
    <row r="71" spans="1:22">
      <c r="A71" s="15" t="s">
        <v>546</v>
      </c>
      <c r="B71" s="17" t="n">
        <v>6115</v>
      </c>
      <c r="C71" s="18">
        <f>(17.0/B71*100)</f>
        <v/>
      </c>
      <c r="D71" s="19" t="n">
        <v>6098</v>
      </c>
      <c r="E71" s="18" t="n">
        <v>485.67582498</v>
      </c>
      <c r="F71" s="20" t="n">
        <v>6.45930967</v>
      </c>
      <c r="G71" s="18" t="n">
        <v>502.27821301</v>
      </c>
      <c r="H71" s="20" t="n">
        <v>4.62985777</v>
      </c>
      <c r="I71" s="18" t="n">
        <v>533.3591671</v>
      </c>
      <c r="J71" s="20" t="n">
        <v>2.08209253</v>
      </c>
      <c r="K71" s="18" t="n">
        <v>556.06788032</v>
      </c>
      <c r="L71" s="20" t="n">
        <v>3.35960658</v>
      </c>
      <c r="M71" s="18" t="s">
        <v>481</v>
      </c>
      <c r="N71" s="20" t="s">
        <v>481</v>
      </c>
      <c r="O71" s="18" t="s">
        <v>481</v>
      </c>
      <c r="P71" s="20" t="s">
        <v>481</v>
      </c>
      <c r="Q71" s="18" t="s">
        <v>481</v>
      </c>
      <c r="R71" s="20" t="s">
        <v>481</v>
      </c>
      <c r="S71" s="18" t="s">
        <v>481</v>
      </c>
      <c r="T71" s="20" t="s">
        <v>481</v>
      </c>
      <c r="U71" s="18" t="n">
        <v>442.2109783</v>
      </c>
      <c r="V71" s="20" t="n">
        <v>39.56073088</v>
      </c>
    </row>
    <row r="72" spans="1:22">
      <c r="A72" s="15" t="s">
        <v>547</v>
      </c>
      <c r="B72" s="17" t="n">
        <v>7708</v>
      </c>
      <c r="C72" s="18">
        <f>(5.0/B72*100)</f>
        <v/>
      </c>
      <c r="D72" s="19" t="n">
        <v>7703</v>
      </c>
      <c r="E72" s="18" t="n">
        <v>473.96851154</v>
      </c>
      <c r="F72" s="20" t="n">
        <v>7.44859989</v>
      </c>
      <c r="G72" s="18" t="n">
        <v>496.99311312</v>
      </c>
      <c r="H72" s="20" t="n">
        <v>3.62000641</v>
      </c>
      <c r="I72" s="18" t="n">
        <v>492.44906205</v>
      </c>
      <c r="J72" s="20" t="n">
        <v>2.61940166</v>
      </c>
      <c r="K72" s="18" t="n">
        <v>518.0858108</v>
      </c>
      <c r="L72" s="20" t="n">
        <v>4.49138019</v>
      </c>
      <c r="M72" s="18" t="s">
        <v>481</v>
      </c>
      <c r="N72" s="20" t="s">
        <v>481</v>
      </c>
      <c r="O72" s="18" t="s">
        <v>481</v>
      </c>
      <c r="P72" s="20" t="s">
        <v>481</v>
      </c>
      <c r="Q72" s="18" t="s">
        <v>481</v>
      </c>
      <c r="R72" s="20" t="s">
        <v>481</v>
      </c>
      <c r="S72" s="18" t="s">
        <v>481</v>
      </c>
      <c r="T72" s="20" t="s">
        <v>481</v>
      </c>
      <c r="U72" s="18" t="n">
        <v>374.36774506</v>
      </c>
      <c r="V72" s="20" t="n">
        <v>49.3877038</v>
      </c>
    </row>
    <row r="73" spans="1:22">
      <c r="A73" s="15" t="s">
        <v>548</v>
      </c>
      <c r="B73" s="17" t="n">
        <v>8249</v>
      </c>
      <c r="C73" s="18">
        <f>(144.0/B73*100)</f>
        <v/>
      </c>
      <c r="D73" s="19" t="n">
        <v>8105</v>
      </c>
      <c r="E73" s="18" t="n">
        <v>371.40136827</v>
      </c>
      <c r="F73" s="20" t="n">
        <v>12.10227732</v>
      </c>
      <c r="G73" s="18" t="n">
        <v>416.21970656</v>
      </c>
      <c r="H73" s="20" t="n">
        <v>7.41639508</v>
      </c>
      <c r="I73" s="18" t="n">
        <v>408.50774961</v>
      </c>
      <c r="J73" s="20" t="n">
        <v>3.36034674</v>
      </c>
      <c r="K73" s="18" t="n">
        <v>415.30130094</v>
      </c>
      <c r="L73" s="20" t="n">
        <v>4.23282807</v>
      </c>
      <c r="M73" s="18" t="s">
        <v>481</v>
      </c>
      <c r="N73" s="20" t="s">
        <v>481</v>
      </c>
      <c r="O73" s="18" t="s">
        <v>481</v>
      </c>
      <c r="P73" s="20" t="s">
        <v>481</v>
      </c>
      <c r="Q73" s="18" t="s">
        <v>481</v>
      </c>
      <c r="R73" s="20" t="s">
        <v>481</v>
      </c>
      <c r="S73" s="18" t="s">
        <v>481</v>
      </c>
      <c r="T73" s="20" t="s">
        <v>481</v>
      </c>
      <c r="U73" s="18" t="n">
        <v>344.12465402</v>
      </c>
      <c r="V73" s="20" t="n">
        <v>18.10399145</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(201.0/B75*100)</f>
        <v/>
      </c>
      <c r="D75" s="19" t="n">
        <v>5174</v>
      </c>
      <c r="E75" s="18" t="n">
        <v>329.67733718</v>
      </c>
      <c r="F75" s="20" t="n">
        <v>8.04707694</v>
      </c>
      <c r="G75" s="18" t="n">
        <v>354.45783569</v>
      </c>
      <c r="H75" s="20" t="n">
        <v>6.65424863</v>
      </c>
      <c r="I75" s="18" t="n">
        <v>362.06329814</v>
      </c>
      <c r="J75" s="20" t="n">
        <v>3.27514852</v>
      </c>
      <c r="K75" s="18" t="n">
        <v>368.65711749</v>
      </c>
      <c r="L75" s="20" t="n">
        <v>3.53849959</v>
      </c>
      <c r="M75" s="18" t="s">
        <v>481</v>
      </c>
      <c r="N75" s="20" t="s">
        <v>481</v>
      </c>
      <c r="O75" s="18" t="s">
        <v>481</v>
      </c>
      <c r="P75" s="20" t="s">
        <v>481</v>
      </c>
      <c r="Q75" s="18" t="s">
        <v>481</v>
      </c>
      <c r="R75" s="20" t="s">
        <v>481</v>
      </c>
      <c r="S75" s="18" t="s">
        <v>481</v>
      </c>
      <c r="T75" s="20" t="s">
        <v>481</v>
      </c>
      <c r="U75" s="18" t="n">
        <v>307.33955348</v>
      </c>
      <c r="V75" s="20" t="n">
        <v>10.3625606</v>
      </c>
    </row>
    <row r="76" spans="1:22">
      <c r="A76" s="15" t="s">
        <v>551</v>
      </c>
      <c r="B76" s="17" t="n">
        <v>14167</v>
      </c>
      <c r="C76" s="18">
        <f>(228.0/B76*100)</f>
        <v/>
      </c>
      <c r="D76" s="19" t="n">
        <v>13939</v>
      </c>
      <c r="E76" s="18" t="n">
        <v>380.01741639</v>
      </c>
      <c r="F76" s="20" t="n">
        <v>5.9665005</v>
      </c>
      <c r="G76" s="18" t="n">
        <v>424.9142957</v>
      </c>
      <c r="H76" s="20" t="n">
        <v>5.6080267</v>
      </c>
      <c r="I76" s="18" t="n">
        <v>433.59408229</v>
      </c>
      <c r="J76" s="20" t="n">
        <v>3.25335214</v>
      </c>
      <c r="K76" s="18" t="n">
        <v>449.32073597</v>
      </c>
      <c r="L76" s="20" t="n">
        <v>3.75752562</v>
      </c>
      <c r="M76" s="18" t="s">
        <v>481</v>
      </c>
      <c r="N76" s="20" t="s">
        <v>481</v>
      </c>
      <c r="O76" s="18" t="s">
        <v>481</v>
      </c>
      <c r="P76" s="20" t="s">
        <v>481</v>
      </c>
      <c r="Q76" s="18" t="s">
        <v>481</v>
      </c>
      <c r="R76" s="20" t="s">
        <v>481</v>
      </c>
      <c r="S76" s="18" t="s">
        <v>481</v>
      </c>
      <c r="T76" s="20" t="s">
        <v>481</v>
      </c>
      <c r="U76" s="18" t="n">
        <v>312.08027283</v>
      </c>
      <c r="V76" s="20" t="n">
        <v>12.77141853</v>
      </c>
    </row>
    <row r="77" spans="1:22">
      <c r="A77" s="15" t="s">
        <v>552</v>
      </c>
      <c r="B77" s="17" t="n">
        <v>6062</v>
      </c>
      <c r="C77" s="18">
        <f>(82.0/B77*100)</f>
        <v/>
      </c>
      <c r="D77" s="19" t="n">
        <v>5980</v>
      </c>
      <c r="E77" s="18" t="n">
        <v>377.16630145</v>
      </c>
      <c r="F77" s="20" t="n">
        <v>10.06510399</v>
      </c>
      <c r="G77" s="18" t="n">
        <v>409.37661411</v>
      </c>
      <c r="H77" s="20" t="n">
        <v>10.07108836</v>
      </c>
      <c r="I77" s="18" t="n">
        <v>428.07009461</v>
      </c>
      <c r="J77" s="20" t="n">
        <v>3.48044008</v>
      </c>
      <c r="K77" s="18" t="n">
        <v>451.10139815</v>
      </c>
      <c r="L77" s="20" t="n">
        <v>2.84633171</v>
      </c>
      <c r="M77" s="18" t="s">
        <v>481</v>
      </c>
      <c r="N77" s="20" t="s">
        <v>481</v>
      </c>
      <c r="O77" s="18" t="s">
        <v>481</v>
      </c>
      <c r="P77" s="20" t="s">
        <v>481</v>
      </c>
      <c r="Q77" s="18" t="s">
        <v>481</v>
      </c>
      <c r="R77" s="20" t="s">
        <v>481</v>
      </c>
      <c r="S77" s="18" t="s">
        <v>481</v>
      </c>
      <c r="T77" s="20" t="s">
        <v>481</v>
      </c>
      <c r="U77" s="18" t="n">
        <v>329.27158472</v>
      </c>
      <c r="V77" s="20" t="n">
        <v>6.7522431</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386.81122478</v>
      </c>
      <c r="F81" s="20" t="n">
        <v>13.14184504</v>
      </c>
      <c r="G81" s="18" t="n">
        <v>413.15138672</v>
      </c>
      <c r="H81" s="20" t="n">
        <v>5.73871408</v>
      </c>
      <c r="I81" s="18" t="n">
        <v>432.45693337</v>
      </c>
      <c r="J81" s="20" t="n">
        <v>3.41403147</v>
      </c>
      <c r="K81" s="18" t="n">
        <v>437.20333216</v>
      </c>
      <c r="L81" s="20" t="n">
        <v>4.54616559</v>
      </c>
      <c r="M81" s="18" t="s">
        <v>481</v>
      </c>
      <c r="N81" s="20" t="s">
        <v>481</v>
      </c>
      <c r="O81" s="18" t="s">
        <v>481</v>
      </c>
      <c r="P81" s="20" t="s">
        <v>481</v>
      </c>
      <c r="Q81" s="18" t="s">
        <v>481</v>
      </c>
      <c r="R81" s="20" t="s">
        <v>481</v>
      </c>
      <c r="S81" s="18" t="s">
        <v>481</v>
      </c>
      <c r="T81" s="20" t="s">
        <v>481</v>
      </c>
      <c r="U81" s="18" t="n">
        <v>322.08502465</v>
      </c>
      <c r="V81" s="20" t="n">
        <v>37.19588552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645</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(353.0/B7*100)</f>
        <v/>
      </c>
      <c r="D7" s="19" t="n">
        <v>14177</v>
      </c>
      <c r="E7" s="18" t="n">
        <v>465.23296085</v>
      </c>
      <c r="F7" s="20" t="n">
        <v>11.02999965</v>
      </c>
      <c r="G7" s="18" t="n">
        <v>478.02425319</v>
      </c>
      <c r="H7" s="20" t="n">
        <v>7.69190974</v>
      </c>
      <c r="I7" s="18" t="n">
        <v>483.1085971</v>
      </c>
      <c r="J7" s="20" t="n">
        <v>2.78693935</v>
      </c>
      <c r="K7" s="18" t="n">
        <v>517.48406694</v>
      </c>
      <c r="L7" s="20" t="n">
        <v>1.93331481</v>
      </c>
      <c r="M7" s="18" t="s">
        <v>481</v>
      </c>
      <c r="N7" s="20" t="s">
        <v>481</v>
      </c>
      <c r="O7" s="18" t="s">
        <v>481</v>
      </c>
      <c r="P7" s="20" t="s">
        <v>481</v>
      </c>
      <c r="Q7" s="18" t="s">
        <v>481</v>
      </c>
      <c r="R7" s="20" t="s">
        <v>481</v>
      </c>
      <c r="S7" s="18" t="s">
        <v>481</v>
      </c>
      <c r="T7" s="20" t="s">
        <v>481</v>
      </c>
      <c r="U7" s="18" t="n">
        <v>417.07519544</v>
      </c>
      <c r="V7" s="20" t="n">
        <v>12.41676625</v>
      </c>
    </row>
    <row r="8" spans="1:22">
      <c r="A8" s="15" t="s">
        <v>483</v>
      </c>
      <c r="B8" s="17" t="n">
        <v>7007</v>
      </c>
      <c r="C8" s="18">
        <f>(20.0/B8*100)</f>
        <v/>
      </c>
      <c r="D8" s="19" t="n">
        <v>6987</v>
      </c>
      <c r="E8" s="18" t="n">
        <v>465.6018557</v>
      </c>
      <c r="F8" s="20" t="n">
        <v>11.78916052</v>
      </c>
      <c r="G8" s="18" t="n">
        <v>477.98259069</v>
      </c>
      <c r="H8" s="20" t="n">
        <v>6.45210722</v>
      </c>
      <c r="I8" s="18" t="n">
        <v>482.98970642</v>
      </c>
      <c r="J8" s="20" t="n">
        <v>4.19633027</v>
      </c>
      <c r="K8" s="18" t="n">
        <v>489.43177159</v>
      </c>
      <c r="L8" s="20" t="n">
        <v>3.14131149</v>
      </c>
      <c r="M8" s="18" t="s">
        <v>481</v>
      </c>
      <c r="N8" s="20" t="s">
        <v>481</v>
      </c>
      <c r="O8" s="18" t="s">
        <v>481</v>
      </c>
      <c r="P8" s="20" t="s">
        <v>481</v>
      </c>
      <c r="Q8" s="18" t="n">
        <v>361.38025951</v>
      </c>
      <c r="R8" s="20" t="n">
        <v>22.72565673</v>
      </c>
      <c r="S8" s="18" t="s">
        <v>481</v>
      </c>
      <c r="T8" s="20" t="s">
        <v>481</v>
      </c>
      <c r="U8" s="18" t="n">
        <v>400.36698919</v>
      </c>
      <c r="V8" s="20" t="n">
        <v>17.48860672</v>
      </c>
    </row>
    <row r="9" spans="1:22">
      <c r="A9" s="15" t="s">
        <v>484</v>
      </c>
      <c r="B9" s="17" t="n">
        <v>9651</v>
      </c>
      <c r="C9" s="18">
        <f>(81.0/B9*100)</f>
        <v/>
      </c>
      <c r="D9" s="19" t="n">
        <v>9570</v>
      </c>
      <c r="E9" s="18" t="n">
        <v>443.7155444</v>
      </c>
      <c r="F9" s="20" t="n">
        <v>10.06138651</v>
      </c>
      <c r="G9" s="18" t="n">
        <v>487.68122811</v>
      </c>
      <c r="H9" s="20" t="n">
        <v>6.7288221</v>
      </c>
      <c r="I9" s="18" t="n">
        <v>500.0310803</v>
      </c>
      <c r="J9" s="20" t="n">
        <v>2.62063364</v>
      </c>
      <c r="K9" s="18" t="n">
        <v>510.46251802</v>
      </c>
      <c r="L9" s="20" t="n">
        <v>2.99506729</v>
      </c>
      <c r="M9" s="18" t="s">
        <v>481</v>
      </c>
      <c r="N9" s="20" t="s">
        <v>481</v>
      </c>
      <c r="O9" s="18" t="s">
        <v>481</v>
      </c>
      <c r="P9" s="20" t="s">
        <v>481</v>
      </c>
      <c r="Q9" s="18" t="n">
        <v>347.7815185</v>
      </c>
      <c r="R9" s="20" t="n">
        <v>11.20716786</v>
      </c>
      <c r="S9" s="18" t="s">
        <v>481</v>
      </c>
      <c r="T9" s="20" t="s">
        <v>481</v>
      </c>
      <c r="U9" s="18" t="n">
        <v>387.75146057</v>
      </c>
      <c r="V9" s="20" t="n">
        <v>12.98948317</v>
      </c>
    </row>
    <row r="10" spans="1:22">
      <c r="A10" s="15" t="s">
        <v>485</v>
      </c>
      <c r="B10" s="17" t="n">
        <v>20058</v>
      </c>
      <c r="C10" s="18">
        <f>(522.0/B10*100)</f>
        <v/>
      </c>
      <c r="D10" s="19" t="n">
        <v>19536</v>
      </c>
      <c r="E10" s="18" t="n">
        <v>472.83926464</v>
      </c>
      <c r="F10" s="20" t="n">
        <v>9.197808330000001</v>
      </c>
      <c r="G10" s="18" t="n">
        <v>495.19697651</v>
      </c>
      <c r="H10" s="20" t="n">
        <v>7.06158779</v>
      </c>
      <c r="I10" s="18" t="n">
        <v>510.72743814</v>
      </c>
      <c r="J10" s="20" t="n">
        <v>3.59229976</v>
      </c>
      <c r="K10" s="18" t="n">
        <v>538.54794215</v>
      </c>
      <c r="L10" s="20" t="n">
        <v>2.14460972</v>
      </c>
      <c r="M10" s="18" t="s">
        <v>481</v>
      </c>
      <c r="N10" s="20" t="s">
        <v>481</v>
      </c>
      <c r="O10" s="18" t="s">
        <v>481</v>
      </c>
      <c r="P10" s="20" t="s">
        <v>481</v>
      </c>
      <c r="Q10" s="18" t="s">
        <v>481</v>
      </c>
      <c r="R10" s="20" t="s">
        <v>481</v>
      </c>
      <c r="S10" s="18" t="s">
        <v>481</v>
      </c>
      <c r="T10" s="20" t="s">
        <v>481</v>
      </c>
      <c r="U10" s="18" t="n">
        <v>449.35371291</v>
      </c>
      <c r="V10" s="20" t="n">
        <v>16.05132821</v>
      </c>
    </row>
    <row r="11" spans="1:22">
      <c r="A11" s="15" t="s">
        <v>486</v>
      </c>
      <c r="B11" s="17" t="n">
        <v>7053</v>
      </c>
      <c r="C11" s="18">
        <f>(49.0/B11*100)</f>
        <v/>
      </c>
      <c r="D11" s="19" t="n">
        <v>7004</v>
      </c>
      <c r="E11" s="18" t="n">
        <v>439.33307278</v>
      </c>
      <c r="F11" s="20" t="n">
        <v>6.15158022</v>
      </c>
      <c r="G11" s="18" t="n">
        <v>461.3501858</v>
      </c>
      <c r="H11" s="20" t="n">
        <v>7.40017389</v>
      </c>
      <c r="I11" s="18" t="n">
        <v>454.48941219</v>
      </c>
      <c r="J11" s="20" t="n">
        <v>3.76617849</v>
      </c>
      <c r="K11" s="18" t="n">
        <v>463.7428333</v>
      </c>
      <c r="L11" s="20" t="n">
        <v>2.77987939</v>
      </c>
      <c r="M11" s="18" t="s">
        <v>481</v>
      </c>
      <c r="N11" s="20" t="s">
        <v>481</v>
      </c>
      <c r="O11" s="18" t="s">
        <v>481</v>
      </c>
      <c r="P11" s="20" t="s">
        <v>481</v>
      </c>
      <c r="Q11" s="18" t="s">
        <v>481</v>
      </c>
      <c r="R11" s="20" t="s">
        <v>481</v>
      </c>
      <c r="S11" s="18" t="s">
        <v>481</v>
      </c>
      <c r="T11" s="20" t="s">
        <v>481</v>
      </c>
      <c r="U11" s="18" t="n">
        <v>366.94736929</v>
      </c>
      <c r="V11" s="20" t="n">
        <v>15.82761729</v>
      </c>
    </row>
    <row r="12" spans="1:22">
      <c r="A12" s="15" t="s">
        <v>487</v>
      </c>
      <c r="B12" s="17" t="n">
        <v>6894</v>
      </c>
      <c r="C12" s="18">
        <f>(55.0/B12*100)</f>
        <v/>
      </c>
      <c r="D12" s="19" t="n">
        <v>6839</v>
      </c>
      <c r="E12" s="18" t="n">
        <v>456.73487964</v>
      </c>
      <c r="F12" s="20" t="n">
        <v>11.86524514</v>
      </c>
      <c r="G12" s="18" t="n">
        <v>467.08101858</v>
      </c>
      <c r="H12" s="20" t="n">
        <v>7.74194273</v>
      </c>
      <c r="I12" s="18" t="n">
        <v>480.09689547</v>
      </c>
      <c r="J12" s="20" t="n">
        <v>2.77631408</v>
      </c>
      <c r="K12" s="18" t="n">
        <v>509.07171491</v>
      </c>
      <c r="L12" s="20" t="n">
        <v>2.33618917</v>
      </c>
      <c r="M12" s="18" t="s">
        <v>481</v>
      </c>
      <c r="N12" s="20" t="s">
        <v>481</v>
      </c>
      <c r="O12" s="18" t="s">
        <v>481</v>
      </c>
      <c r="P12" s="20" t="s">
        <v>481</v>
      </c>
      <c r="Q12" s="18" t="n">
        <v>332.31014509</v>
      </c>
      <c r="R12" s="20" t="n">
        <v>18.34291261</v>
      </c>
      <c r="S12" s="18" t="s">
        <v>481</v>
      </c>
      <c r="T12" s="20" t="s">
        <v>481</v>
      </c>
      <c r="U12" s="18" t="n">
        <v>376.47653637</v>
      </c>
      <c r="V12" s="20" t="n">
        <v>20.18202863</v>
      </c>
    </row>
    <row r="13" spans="1:22">
      <c r="A13" s="15" t="s">
        <v>488</v>
      </c>
      <c r="B13" s="17" t="n">
        <v>7161</v>
      </c>
      <c r="C13" s="18">
        <f>(92.0/B13*100)</f>
        <v/>
      </c>
      <c r="D13" s="19" t="n">
        <v>7069</v>
      </c>
      <c r="E13" s="18" t="n">
        <v>477.27015904</v>
      </c>
      <c r="F13" s="20" t="n">
        <v>11.46007083</v>
      </c>
      <c r="G13" s="18" t="n">
        <v>464.89995958</v>
      </c>
      <c r="H13" s="20" t="n">
        <v>12.80732576</v>
      </c>
      <c r="I13" s="18" t="n">
        <v>491.72521625</v>
      </c>
      <c r="J13" s="20" t="n">
        <v>3.36795903</v>
      </c>
      <c r="K13" s="18" t="n">
        <v>515.06786114</v>
      </c>
      <c r="L13" s="20" t="n">
        <v>2.62237317</v>
      </c>
      <c r="M13" s="18" t="s">
        <v>481</v>
      </c>
      <c r="N13" s="20" t="s">
        <v>481</v>
      </c>
      <c r="O13" s="18" t="s">
        <v>481</v>
      </c>
      <c r="P13" s="20" t="s">
        <v>481</v>
      </c>
      <c r="Q13" s="18" t="n">
        <v>407.4699787</v>
      </c>
      <c r="R13" s="20" t="n">
        <v>6.79601306</v>
      </c>
      <c r="S13" s="18" t="s">
        <v>481</v>
      </c>
      <c r="T13" s="20" t="s">
        <v>481</v>
      </c>
      <c r="U13" s="18" t="n">
        <v>401.54995365</v>
      </c>
      <c r="V13" s="20" t="n">
        <v>22.53222238</v>
      </c>
    </row>
    <row r="14" spans="1:22">
      <c r="A14" s="15" t="s">
        <v>489</v>
      </c>
      <c r="B14" s="17" t="n">
        <v>5587</v>
      </c>
      <c r="C14" s="18">
        <f>(74.0/B14*100)</f>
        <v/>
      </c>
      <c r="D14" s="19" t="n">
        <v>5513</v>
      </c>
      <c r="E14" s="18" t="n">
        <v>487.82799289</v>
      </c>
      <c r="F14" s="20" t="n">
        <v>9.75367056</v>
      </c>
      <c r="G14" s="18" t="n">
        <v>506.386175</v>
      </c>
      <c r="H14" s="20" t="n">
        <v>5.80927815</v>
      </c>
      <c r="I14" s="18" t="n">
        <v>508.40722529</v>
      </c>
      <c r="J14" s="20" t="n">
        <v>2.8047594</v>
      </c>
      <c r="K14" s="18" t="n">
        <v>537.49659549</v>
      </c>
      <c r="L14" s="20" t="n">
        <v>2.61616306</v>
      </c>
      <c r="M14" s="18" t="s">
        <v>481</v>
      </c>
      <c r="N14" s="20" t="s">
        <v>481</v>
      </c>
      <c r="O14" s="18" t="s">
        <v>481</v>
      </c>
      <c r="P14" s="20" t="s">
        <v>481</v>
      </c>
      <c r="Q14" s="18" t="s">
        <v>481</v>
      </c>
      <c r="R14" s="20" t="s">
        <v>481</v>
      </c>
      <c r="S14" s="18" t="s">
        <v>481</v>
      </c>
      <c r="T14" s="20" t="s">
        <v>481</v>
      </c>
      <c r="U14" s="18" t="n">
        <v>465.51079285</v>
      </c>
      <c r="V14" s="20" t="n">
        <v>20.88814947</v>
      </c>
    </row>
    <row r="15" spans="1:22">
      <c r="A15" s="15" t="s">
        <v>490</v>
      </c>
      <c r="B15" s="17" t="n">
        <v>5882</v>
      </c>
      <c r="C15" s="18">
        <f>(52.0/B15*100)</f>
        <v/>
      </c>
      <c r="D15" s="19" t="n">
        <v>5830</v>
      </c>
      <c r="E15" s="18" t="n">
        <v>447.57458526</v>
      </c>
      <c r="F15" s="20" t="n">
        <v>20.4382991</v>
      </c>
      <c r="G15" s="18" t="n">
        <v>513.65074175</v>
      </c>
      <c r="H15" s="20" t="n">
        <v>6.43014492</v>
      </c>
      <c r="I15" s="18" t="n">
        <v>518.34817501</v>
      </c>
      <c r="J15" s="20" t="n">
        <v>2.79642776</v>
      </c>
      <c r="K15" s="18" t="n">
        <v>542.074648</v>
      </c>
      <c r="L15" s="20" t="n">
        <v>2.58522914</v>
      </c>
      <c r="M15" s="18" t="s">
        <v>481</v>
      </c>
      <c r="N15" s="20" t="s">
        <v>481</v>
      </c>
      <c r="O15" s="18" t="s">
        <v>481</v>
      </c>
      <c r="P15" s="20" t="s">
        <v>481</v>
      </c>
      <c r="Q15" s="18" t="n">
        <v>367.66871077</v>
      </c>
      <c r="R15" s="20" t="n">
        <v>14.82638214</v>
      </c>
      <c r="S15" s="18" t="s">
        <v>481</v>
      </c>
      <c r="T15" s="20" t="s">
        <v>481</v>
      </c>
      <c r="U15" s="18" t="n">
        <v>466.64527767</v>
      </c>
      <c r="V15" s="20" t="n">
        <v>19.14686862</v>
      </c>
    </row>
    <row r="16" spans="1:22">
      <c r="A16" s="15" t="s">
        <v>491</v>
      </c>
      <c r="B16" s="17" t="n">
        <v>6108</v>
      </c>
      <c r="C16" s="18">
        <f>(99.0/B16*100)</f>
        <v/>
      </c>
      <c r="D16" s="19" t="n">
        <v>6009</v>
      </c>
      <c r="E16" s="18" t="n">
        <v>441.47235325</v>
      </c>
      <c r="F16" s="20" t="n">
        <v>14.70875702</v>
      </c>
      <c r="G16" s="18" t="n">
        <v>453.99752789</v>
      </c>
      <c r="H16" s="20" t="n">
        <v>10.66261547</v>
      </c>
      <c r="I16" s="18" t="n">
        <v>492.35631583</v>
      </c>
      <c r="J16" s="20" t="n">
        <v>3.78223177</v>
      </c>
      <c r="K16" s="18" t="n">
        <v>511.08899494</v>
      </c>
      <c r="L16" s="20" t="n">
        <v>2.82646447</v>
      </c>
      <c r="M16" s="18" t="s">
        <v>481</v>
      </c>
      <c r="N16" s="20" t="s">
        <v>481</v>
      </c>
      <c r="O16" s="18" t="s">
        <v>481</v>
      </c>
      <c r="P16" s="20" t="s">
        <v>481</v>
      </c>
      <c r="Q16" s="18" t="s">
        <v>481</v>
      </c>
      <c r="R16" s="20" t="s">
        <v>481</v>
      </c>
      <c r="S16" s="18" t="s">
        <v>481</v>
      </c>
      <c r="T16" s="20" t="s">
        <v>481</v>
      </c>
      <c r="U16" s="18" t="n">
        <v>366.73074989</v>
      </c>
      <c r="V16" s="20" t="n">
        <v>17.10717533</v>
      </c>
    </row>
    <row r="17" spans="1:22">
      <c r="A17" s="15" t="s">
        <v>492</v>
      </c>
      <c r="B17" s="17" t="n">
        <v>6504</v>
      </c>
      <c r="C17" s="18">
        <f>(641.0/B17*100)</f>
        <v/>
      </c>
      <c r="D17" s="19" t="n">
        <v>5863</v>
      </c>
      <c r="E17" s="18" t="n">
        <v>477.97967859</v>
      </c>
      <c r="F17" s="20" t="n">
        <v>15.15900329</v>
      </c>
      <c r="G17" s="18" t="n">
        <v>517.1031603599999</v>
      </c>
      <c r="H17" s="20" t="n">
        <v>7.37090222</v>
      </c>
      <c r="I17" s="18" t="n">
        <v>513.73582928</v>
      </c>
      <c r="J17" s="20" t="n">
        <v>3.43862042</v>
      </c>
      <c r="K17" s="18" t="n">
        <v>523.57267073</v>
      </c>
      <c r="L17" s="20" t="n">
        <v>3.3641336</v>
      </c>
      <c r="M17" s="18" t="s">
        <v>481</v>
      </c>
      <c r="N17" s="20" t="s">
        <v>481</v>
      </c>
      <c r="O17" s="18" t="s">
        <v>481</v>
      </c>
      <c r="P17" s="20" t="s">
        <v>481</v>
      </c>
      <c r="Q17" s="18" t="n">
        <v>338.260297</v>
      </c>
      <c r="R17" s="20" t="n">
        <v>14.23011861</v>
      </c>
      <c r="S17" s="18" t="s">
        <v>481</v>
      </c>
      <c r="T17" s="20" t="s">
        <v>481</v>
      </c>
      <c r="U17" s="18" t="n">
        <v>458.70600309</v>
      </c>
      <c r="V17" s="20" t="n">
        <v>13.14809327</v>
      </c>
    </row>
    <row r="18" spans="1:22">
      <c r="A18" s="15" t="s">
        <v>493</v>
      </c>
      <c r="B18" s="17" t="n">
        <v>5532</v>
      </c>
      <c r="C18" s="18">
        <f>(28.0/B18*100)</f>
        <v/>
      </c>
      <c r="D18" s="19" t="n">
        <v>5504</v>
      </c>
      <c r="E18" s="18" t="n">
        <v>395.213229</v>
      </c>
      <c r="F18" s="20" t="n">
        <v>10.85091336</v>
      </c>
      <c r="G18" s="18" t="n">
        <v>430.27785099</v>
      </c>
      <c r="H18" s="20" t="n">
        <v>9.97623027</v>
      </c>
      <c r="I18" s="18" t="n">
        <v>452.38396298</v>
      </c>
      <c r="J18" s="20" t="n">
        <v>4.94652412</v>
      </c>
      <c r="K18" s="18" t="n">
        <v>488.27927518</v>
      </c>
      <c r="L18" s="20" t="n">
        <v>3.72592556</v>
      </c>
      <c r="M18" s="18" t="s">
        <v>481</v>
      </c>
      <c r="N18" s="20" t="s">
        <v>481</v>
      </c>
      <c r="O18" s="18" t="s">
        <v>481</v>
      </c>
      <c r="P18" s="20" t="s">
        <v>481</v>
      </c>
      <c r="Q18" s="18" t="s">
        <v>481</v>
      </c>
      <c r="R18" s="20" t="s">
        <v>481</v>
      </c>
      <c r="S18" s="18" t="s">
        <v>481</v>
      </c>
      <c r="T18" s="20" t="s">
        <v>481</v>
      </c>
      <c r="U18" s="18" t="n">
        <v>367.40673348</v>
      </c>
      <c r="V18" s="20" t="n">
        <v>18.57136191</v>
      </c>
    </row>
    <row r="19" spans="1:22">
      <c r="A19" s="15" t="s">
        <v>494</v>
      </c>
      <c r="B19" s="17" t="n">
        <v>5658</v>
      </c>
      <c r="C19" s="18">
        <f>(62.0/B19*100)</f>
        <v/>
      </c>
      <c r="D19" s="19" t="n">
        <v>5596</v>
      </c>
      <c r="E19" s="18" t="n">
        <v>413.81183406</v>
      </c>
      <c r="F19" s="20" t="n">
        <v>13.15267273</v>
      </c>
      <c r="G19" s="18" t="n">
        <v>456.35586761</v>
      </c>
      <c r="H19" s="20" t="n">
        <v>8.16144107</v>
      </c>
      <c r="I19" s="18" t="n">
        <v>446.06428172</v>
      </c>
      <c r="J19" s="20" t="n">
        <v>3.39159985</v>
      </c>
      <c r="K19" s="18" t="n">
        <v>489.46074453</v>
      </c>
      <c r="L19" s="20" t="n">
        <v>3.16761696</v>
      </c>
      <c r="M19" s="18" t="s">
        <v>481</v>
      </c>
      <c r="N19" s="20" t="s">
        <v>481</v>
      </c>
      <c r="O19" s="18" t="s">
        <v>481</v>
      </c>
      <c r="P19" s="20" t="s">
        <v>481</v>
      </c>
      <c r="Q19" s="18" t="s">
        <v>481</v>
      </c>
      <c r="R19" s="20" t="s">
        <v>481</v>
      </c>
      <c r="S19" s="18" t="s">
        <v>481</v>
      </c>
      <c r="T19" s="20" t="s">
        <v>481</v>
      </c>
      <c r="U19" s="18" t="n">
        <v>342.93210296</v>
      </c>
      <c r="V19" s="20" t="n">
        <v>18.82598474</v>
      </c>
    </row>
    <row r="20" spans="1:22">
      <c r="A20" s="15" t="s">
        <v>495</v>
      </c>
      <c r="B20" s="17" t="n">
        <v>3371</v>
      </c>
      <c r="C20" s="18">
        <f>(75.0/B20*100)</f>
        <v/>
      </c>
      <c r="D20" s="19" t="n">
        <v>3296</v>
      </c>
      <c r="E20" s="18" t="n">
        <v>451.25800783</v>
      </c>
      <c r="F20" s="20" t="n">
        <v>12.47174928</v>
      </c>
      <c r="G20" s="18" t="n">
        <v>426.77216327</v>
      </c>
      <c r="H20" s="20" t="n">
        <v>17.6424552</v>
      </c>
      <c r="I20" s="18" t="n">
        <v>459.0721991</v>
      </c>
      <c r="J20" s="20" t="n">
        <v>3.31412205</v>
      </c>
      <c r="K20" s="18" t="n">
        <v>493.69187834</v>
      </c>
      <c r="L20" s="20" t="n">
        <v>2.54533531</v>
      </c>
      <c r="M20" s="18" t="s">
        <v>481</v>
      </c>
      <c r="N20" s="20" t="s">
        <v>481</v>
      </c>
      <c r="O20" s="18" t="s">
        <v>481</v>
      </c>
      <c r="P20" s="20" t="s">
        <v>481</v>
      </c>
      <c r="Q20" s="18" t="s">
        <v>481</v>
      </c>
      <c r="R20" s="20" t="s">
        <v>481</v>
      </c>
      <c r="S20" s="18" t="s">
        <v>481</v>
      </c>
      <c r="T20" s="20" t="s">
        <v>481</v>
      </c>
      <c r="U20" s="18" t="n">
        <v>431.28272346</v>
      </c>
      <c r="V20" s="20" t="n">
        <v>21.53875473</v>
      </c>
    </row>
    <row r="21" spans="1:22">
      <c r="A21" s="15" t="s">
        <v>496</v>
      </c>
      <c r="B21" s="17" t="n">
        <v>5741</v>
      </c>
      <c r="C21" s="18">
        <f>(45.0/B21*100)</f>
        <v/>
      </c>
      <c r="D21" s="19" t="n">
        <v>5696</v>
      </c>
      <c r="E21" s="18" t="n">
        <v>505.63084621</v>
      </c>
      <c r="F21" s="20" t="n">
        <v>10.3923933</v>
      </c>
      <c r="G21" s="18" t="n">
        <v>507.9301848</v>
      </c>
      <c r="H21" s="20" t="n">
        <v>9.472688160000001</v>
      </c>
      <c r="I21" s="18" t="n">
        <v>505.94775425</v>
      </c>
      <c r="J21" s="20" t="n">
        <v>3.24002998</v>
      </c>
      <c r="K21" s="18" t="n">
        <v>530.3830888700001</v>
      </c>
      <c r="L21" s="20" t="n">
        <v>2.61212102</v>
      </c>
      <c r="M21" s="18" t="s">
        <v>481</v>
      </c>
      <c r="N21" s="20" t="s">
        <v>481</v>
      </c>
      <c r="O21" s="18" t="s">
        <v>481</v>
      </c>
      <c r="P21" s="20" t="s">
        <v>481</v>
      </c>
      <c r="Q21" s="18" t="s">
        <v>481</v>
      </c>
      <c r="R21" s="20" t="s">
        <v>481</v>
      </c>
      <c r="S21" s="18" t="s">
        <v>481</v>
      </c>
      <c r="T21" s="20" t="s">
        <v>481</v>
      </c>
      <c r="U21" s="18" t="n">
        <v>417.73029137</v>
      </c>
      <c r="V21" s="20" t="n">
        <v>23.68960183</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(212.0/B23*100)</f>
        <v/>
      </c>
      <c r="D23" s="19" t="n">
        <v>11371</v>
      </c>
      <c r="E23" s="18" t="n">
        <v>450.08223978</v>
      </c>
      <c r="F23" s="20" t="n">
        <v>10.63878618</v>
      </c>
      <c r="G23" s="18" t="n">
        <v>466.62468699</v>
      </c>
      <c r="H23" s="20" t="n">
        <v>5.65000938</v>
      </c>
      <c r="I23" s="18" t="n">
        <v>480.86677753</v>
      </c>
      <c r="J23" s="20" t="n">
        <v>2.95779607</v>
      </c>
      <c r="K23" s="18" t="n">
        <v>496.78509007</v>
      </c>
      <c r="L23" s="20" t="n">
        <v>3.7638238</v>
      </c>
      <c r="M23" s="18" t="s">
        <v>481</v>
      </c>
      <c r="N23" s="20" t="s">
        <v>481</v>
      </c>
      <c r="O23" s="18" t="s">
        <v>481</v>
      </c>
      <c r="P23" s="20" t="s">
        <v>481</v>
      </c>
      <c r="Q23" s="18" t="s">
        <v>481</v>
      </c>
      <c r="R23" s="20" t="s">
        <v>481</v>
      </c>
      <c r="S23" s="18" t="s">
        <v>481</v>
      </c>
      <c r="T23" s="20" t="s">
        <v>481</v>
      </c>
      <c r="U23" s="18" t="n">
        <v>406.67660913</v>
      </c>
      <c r="V23" s="20" t="n">
        <v>18.91236423</v>
      </c>
    </row>
    <row r="24" spans="1:22">
      <c r="A24" s="15" t="s">
        <v>499</v>
      </c>
      <c r="B24" s="17" t="n">
        <v>6647</v>
      </c>
      <c r="C24" s="18">
        <f>(7.0/B24*100)</f>
        <v/>
      </c>
      <c r="D24" s="19" t="n">
        <v>6640</v>
      </c>
      <c r="E24" s="18" t="n">
        <v>469.22356244</v>
      </c>
      <c r="F24" s="20" t="n">
        <v>11.46422746</v>
      </c>
      <c r="G24" s="18" t="n">
        <v>484.28124304</v>
      </c>
      <c r="H24" s="20" t="n">
        <v>6.46812703</v>
      </c>
      <c r="I24" s="18" t="n">
        <v>508.82712994</v>
      </c>
      <c r="J24" s="20" t="n">
        <v>3.35246301</v>
      </c>
      <c r="K24" s="18" t="n">
        <v>533.5195007999999</v>
      </c>
      <c r="L24" s="20" t="n">
        <v>3.49362738</v>
      </c>
      <c r="M24" s="18" t="s">
        <v>481</v>
      </c>
      <c r="N24" s="20" t="s">
        <v>481</v>
      </c>
      <c r="O24" s="18" t="s">
        <v>481</v>
      </c>
      <c r="P24" s="20" t="s">
        <v>481</v>
      </c>
      <c r="Q24" s="18" t="s">
        <v>481</v>
      </c>
      <c r="R24" s="20" t="s">
        <v>481</v>
      </c>
      <c r="S24" s="18" t="s">
        <v>481</v>
      </c>
      <c r="T24" s="20" t="s">
        <v>481</v>
      </c>
      <c r="U24" s="18" t="n">
        <v>429.20947805</v>
      </c>
      <c r="V24" s="20" t="n">
        <v>19.74350669</v>
      </c>
    </row>
    <row r="25" spans="1:22">
      <c r="A25" s="15" t="s">
        <v>500</v>
      </c>
      <c r="B25" s="17" t="n">
        <v>5581</v>
      </c>
      <c r="C25" s="18">
        <f>(24.0/B25*100)</f>
        <v/>
      </c>
      <c r="D25" s="19" t="n">
        <v>5557</v>
      </c>
      <c r="E25" s="18" t="n">
        <v>467.25779517</v>
      </c>
      <c r="F25" s="20" t="n">
        <v>23.39489311</v>
      </c>
      <c r="G25" s="18" t="n">
        <v>464.4338061</v>
      </c>
      <c r="H25" s="20" t="n">
        <v>9.278812520000001</v>
      </c>
      <c r="I25" s="18" t="n">
        <v>506.15393933</v>
      </c>
      <c r="J25" s="20" t="n">
        <v>3.54491543</v>
      </c>
      <c r="K25" s="18" t="n">
        <v>537.0995613</v>
      </c>
      <c r="L25" s="20" t="n">
        <v>4.13642191</v>
      </c>
      <c r="M25" s="18" t="s">
        <v>481</v>
      </c>
      <c r="N25" s="20" t="s">
        <v>481</v>
      </c>
      <c r="O25" s="18" t="s">
        <v>481</v>
      </c>
      <c r="P25" s="20" t="s">
        <v>481</v>
      </c>
      <c r="Q25" s="18" t="s">
        <v>481</v>
      </c>
      <c r="R25" s="20" t="s">
        <v>481</v>
      </c>
      <c r="S25" s="18" t="s">
        <v>481</v>
      </c>
      <c r="T25" s="20" t="s">
        <v>481</v>
      </c>
      <c r="U25" s="18" t="n">
        <v>445.69422634</v>
      </c>
      <c r="V25" s="20" t="n">
        <v>39.15061669</v>
      </c>
    </row>
    <row r="26" spans="1:22">
      <c r="A26" s="15" t="s">
        <v>501</v>
      </c>
      <c r="B26" s="17" t="n">
        <v>4869</v>
      </c>
      <c r="C26" s="18">
        <f>(33.0/B26*100)</f>
        <v/>
      </c>
      <c r="D26" s="19" t="n">
        <v>4836</v>
      </c>
      <c r="E26" s="18" t="n">
        <v>460.48065121</v>
      </c>
      <c r="F26" s="20" t="n">
        <v>8.068039260000001</v>
      </c>
      <c r="G26" s="18" t="n">
        <v>483.13043156</v>
      </c>
      <c r="H26" s="20" t="n">
        <v>6.7587716</v>
      </c>
      <c r="I26" s="18" t="n">
        <v>476.68504386</v>
      </c>
      <c r="J26" s="20" t="n">
        <v>2.4802425</v>
      </c>
      <c r="K26" s="18" t="n">
        <v>506.49268005</v>
      </c>
      <c r="L26" s="20" t="n">
        <v>2.50771647</v>
      </c>
      <c r="M26" s="18" t="s">
        <v>481</v>
      </c>
      <c r="N26" s="20" t="s">
        <v>481</v>
      </c>
      <c r="O26" s="18" t="s">
        <v>481</v>
      </c>
      <c r="P26" s="20" t="s">
        <v>481</v>
      </c>
      <c r="Q26" s="18" t="s">
        <v>481</v>
      </c>
      <c r="R26" s="20" t="s">
        <v>481</v>
      </c>
      <c r="S26" s="18" t="s">
        <v>481</v>
      </c>
      <c r="T26" s="20" t="s">
        <v>481</v>
      </c>
      <c r="U26" s="18" t="n">
        <v>420.5704467</v>
      </c>
      <c r="V26" s="20" t="n">
        <v>22.21528402</v>
      </c>
    </row>
    <row r="27" spans="1:22">
      <c r="A27" s="15" t="s">
        <v>502</v>
      </c>
      <c r="B27" s="17" t="n">
        <v>5299</v>
      </c>
      <c r="C27" s="18">
        <f>(17.0/B27*100)</f>
        <v/>
      </c>
      <c r="D27" s="19" t="n">
        <v>5282</v>
      </c>
      <c r="E27" s="18" t="n">
        <v>435.71773581</v>
      </c>
      <c r="F27" s="20" t="n">
        <v>12.00230652</v>
      </c>
      <c r="G27" s="18" t="n">
        <v>465.91189624</v>
      </c>
      <c r="H27" s="20" t="n">
        <v>6.6431354</v>
      </c>
      <c r="I27" s="18" t="n">
        <v>474.38258333</v>
      </c>
      <c r="J27" s="20" t="n">
        <v>3.17286636</v>
      </c>
      <c r="K27" s="18" t="n">
        <v>489.12566882</v>
      </c>
      <c r="L27" s="20" t="n">
        <v>1.71889617</v>
      </c>
      <c r="M27" s="18" t="s">
        <v>481</v>
      </c>
      <c r="N27" s="20" t="s">
        <v>481</v>
      </c>
      <c r="O27" s="18" t="s">
        <v>481</v>
      </c>
      <c r="P27" s="20" t="s">
        <v>481</v>
      </c>
      <c r="Q27" s="18" t="s">
        <v>481</v>
      </c>
      <c r="R27" s="20" t="s">
        <v>481</v>
      </c>
      <c r="S27" s="18" t="s">
        <v>481</v>
      </c>
      <c r="T27" s="20" t="s">
        <v>481</v>
      </c>
      <c r="U27" s="18" t="n">
        <v>402.57135454</v>
      </c>
      <c r="V27" s="20" t="n">
        <v>15.93050027</v>
      </c>
    </row>
    <row r="28" spans="1:22">
      <c r="A28" s="15" t="s">
        <v>503</v>
      </c>
      <c r="B28" s="17" t="n">
        <v>7568</v>
      </c>
      <c r="C28" s="18">
        <f>(51.0/B28*100)</f>
        <v/>
      </c>
      <c r="D28" s="19" t="n">
        <v>7517</v>
      </c>
      <c r="E28" s="18" t="n">
        <v>403.9829837</v>
      </c>
      <c r="F28" s="20" t="n">
        <v>5.42375559</v>
      </c>
      <c r="G28" s="18" t="n">
        <v>417.91464556</v>
      </c>
      <c r="H28" s="20" t="n">
        <v>7.2068491</v>
      </c>
      <c r="I28" s="18" t="n">
        <v>414.66162921</v>
      </c>
      <c r="J28" s="20" t="n">
        <v>3.16995636</v>
      </c>
      <c r="K28" s="18" t="n">
        <v>431.50066554</v>
      </c>
      <c r="L28" s="20" t="n">
        <v>2.79871541</v>
      </c>
      <c r="M28" s="18" t="s">
        <v>481</v>
      </c>
      <c r="N28" s="20" t="s">
        <v>481</v>
      </c>
      <c r="O28" s="18" t="s">
        <v>481</v>
      </c>
      <c r="P28" s="20" t="s">
        <v>481</v>
      </c>
      <c r="Q28" s="18" t="s">
        <v>481</v>
      </c>
      <c r="R28" s="20" t="s">
        <v>481</v>
      </c>
      <c r="S28" s="18" t="s">
        <v>481</v>
      </c>
      <c r="T28" s="20" t="s">
        <v>481</v>
      </c>
      <c r="U28" s="18" t="n">
        <v>346.42141224</v>
      </c>
      <c r="V28" s="20" t="n">
        <v>21.29014909</v>
      </c>
    </row>
    <row r="29" spans="1:22">
      <c r="A29" s="15" t="s">
        <v>504</v>
      </c>
      <c r="B29" s="17" t="n">
        <v>5385</v>
      </c>
      <c r="C29" s="18">
        <f>(30.0/B29*100)</f>
        <v/>
      </c>
      <c r="D29" s="19" t="n">
        <v>5355</v>
      </c>
      <c r="E29" s="18" t="n">
        <v>462.01145655</v>
      </c>
      <c r="F29" s="20" t="n">
        <v>20.00732543</v>
      </c>
      <c r="G29" s="18" t="n">
        <v>490.23084622</v>
      </c>
      <c r="H29" s="20" t="n">
        <v>10.06326025</v>
      </c>
      <c r="I29" s="18" t="n">
        <v>503.39195059</v>
      </c>
      <c r="J29" s="20" t="n">
        <v>3.01548909</v>
      </c>
      <c r="K29" s="18" t="n">
        <v>515.89929925</v>
      </c>
      <c r="L29" s="20" t="n">
        <v>2.9630835</v>
      </c>
      <c r="M29" s="18" t="s">
        <v>481</v>
      </c>
      <c r="N29" s="20" t="s">
        <v>481</v>
      </c>
      <c r="O29" s="18" t="s">
        <v>481</v>
      </c>
      <c r="P29" s="20" t="s">
        <v>481</v>
      </c>
      <c r="Q29" s="18" t="n">
        <v>314.02123871</v>
      </c>
      <c r="R29" s="20" t="n">
        <v>13.26138992</v>
      </c>
      <c r="S29" s="18" t="s">
        <v>481</v>
      </c>
      <c r="T29" s="20" t="s">
        <v>481</v>
      </c>
      <c r="U29" s="18" t="n">
        <v>377.87399531</v>
      </c>
      <c r="V29" s="20" t="n">
        <v>25.54307933</v>
      </c>
    </row>
    <row r="30" spans="1:22">
      <c r="A30" s="15" t="s">
        <v>505</v>
      </c>
      <c r="B30" s="17" t="n">
        <v>4520</v>
      </c>
      <c r="C30" s="18">
        <f>(97.0/B30*100)</f>
        <v/>
      </c>
      <c r="D30" s="19" t="n">
        <v>4423</v>
      </c>
      <c r="E30" s="18" t="n">
        <v>429.69110986</v>
      </c>
      <c r="F30" s="20" t="n">
        <v>11.10649798</v>
      </c>
      <c r="G30" s="18" t="n">
        <v>468.72522144</v>
      </c>
      <c r="H30" s="20" t="n">
        <v>12.80633622</v>
      </c>
      <c r="I30" s="18" t="n">
        <v>488.05953349</v>
      </c>
      <c r="J30" s="20" t="n">
        <v>3.60724004</v>
      </c>
      <c r="K30" s="18" t="n">
        <v>527.4263574399999</v>
      </c>
      <c r="L30" s="20" t="n">
        <v>3.11152203</v>
      </c>
      <c r="M30" s="18" t="s">
        <v>481</v>
      </c>
      <c r="N30" s="20" t="s">
        <v>481</v>
      </c>
      <c r="O30" s="18" t="s">
        <v>481</v>
      </c>
      <c r="P30" s="20" t="s">
        <v>481</v>
      </c>
      <c r="Q30" s="18" t="s">
        <v>481</v>
      </c>
      <c r="R30" s="20" t="s">
        <v>481</v>
      </c>
      <c r="S30" s="18" t="s">
        <v>481</v>
      </c>
      <c r="T30" s="20" t="s">
        <v>481</v>
      </c>
      <c r="U30" s="18" t="n">
        <v>418.98204787</v>
      </c>
      <c r="V30" s="20" t="n">
        <v>19.69226681</v>
      </c>
    </row>
    <row r="31" spans="1:22">
      <c r="A31" s="15" t="s">
        <v>506</v>
      </c>
      <c r="B31" s="17" t="n">
        <v>5456</v>
      </c>
      <c r="C31" s="18">
        <f>(125.0/B31*100)</f>
        <v/>
      </c>
      <c r="D31" s="19" t="n">
        <v>5331</v>
      </c>
      <c r="E31" s="18" t="n">
        <v>440.56147949</v>
      </c>
      <c r="F31" s="20" t="n">
        <v>15.49920124</v>
      </c>
      <c r="G31" s="18" t="n">
        <v>487.84460496</v>
      </c>
      <c r="H31" s="20" t="n">
        <v>10.80427096</v>
      </c>
      <c r="I31" s="18" t="n">
        <v>505.94888389</v>
      </c>
      <c r="J31" s="20" t="n">
        <v>2.95790566</v>
      </c>
      <c r="K31" s="18" t="n">
        <v>526.30039765</v>
      </c>
      <c r="L31" s="20" t="n">
        <v>2.83669677</v>
      </c>
      <c r="M31" s="18" t="s">
        <v>481</v>
      </c>
      <c r="N31" s="20" t="s">
        <v>481</v>
      </c>
      <c r="O31" s="18" t="s">
        <v>481</v>
      </c>
      <c r="P31" s="20" t="s">
        <v>481</v>
      </c>
      <c r="Q31" s="18" t="s">
        <v>481</v>
      </c>
      <c r="R31" s="20" t="s">
        <v>481</v>
      </c>
      <c r="S31" s="18" t="s">
        <v>481</v>
      </c>
      <c r="T31" s="20" t="s">
        <v>481</v>
      </c>
      <c r="U31" s="18" t="n">
        <v>419.86083678</v>
      </c>
      <c r="V31" s="20" t="n">
        <v>16.3001723</v>
      </c>
    </row>
    <row r="32" spans="1:22">
      <c r="A32" s="15" t="s">
        <v>507</v>
      </c>
      <c r="B32" s="17" t="n">
        <v>4478</v>
      </c>
      <c r="C32" s="18">
        <f>(5.0/B32*100)</f>
        <v/>
      </c>
      <c r="D32" s="19" t="n">
        <v>4473</v>
      </c>
      <c r="E32" s="18" t="n">
        <v>481.59847134</v>
      </c>
      <c r="F32" s="20" t="n">
        <v>9.589881030000001</v>
      </c>
      <c r="G32" s="18" t="n">
        <v>511.66664776</v>
      </c>
      <c r="H32" s="20" t="n">
        <v>4.7974067</v>
      </c>
      <c r="I32" s="18" t="n">
        <v>500.97066894</v>
      </c>
      <c r="J32" s="20" t="n">
        <v>2.62902796</v>
      </c>
      <c r="K32" s="18" t="n">
        <v>516.21283954</v>
      </c>
      <c r="L32" s="20" t="n">
        <v>3.73241194</v>
      </c>
      <c r="M32" s="18" t="s">
        <v>481</v>
      </c>
      <c r="N32" s="20" t="s">
        <v>481</v>
      </c>
      <c r="O32" s="18" t="s">
        <v>481</v>
      </c>
      <c r="P32" s="20" t="s">
        <v>481</v>
      </c>
      <c r="Q32" s="18" t="s">
        <v>481</v>
      </c>
      <c r="R32" s="20" t="s">
        <v>481</v>
      </c>
      <c r="S32" s="18" t="s">
        <v>481</v>
      </c>
      <c r="T32" s="20" t="s">
        <v>481</v>
      </c>
      <c r="U32" s="18" t="n">
        <v>376.70943944</v>
      </c>
      <c r="V32" s="20" t="n">
        <v>33.68468676</v>
      </c>
    </row>
    <row r="33" spans="1:22">
      <c r="A33" s="15" t="s">
        <v>508</v>
      </c>
      <c r="B33" s="17" t="n">
        <v>7325</v>
      </c>
      <c r="C33" s="18">
        <f>(75.0/B33*100)</f>
        <v/>
      </c>
      <c r="D33" s="19" t="n">
        <v>7250</v>
      </c>
      <c r="E33" s="18" t="n">
        <v>429.84967035</v>
      </c>
      <c r="F33" s="20" t="n">
        <v>16.80351043</v>
      </c>
      <c r="G33" s="18" t="n">
        <v>458.45421728</v>
      </c>
      <c r="H33" s="20" t="n">
        <v>8.478918800000001</v>
      </c>
      <c r="I33" s="18" t="n">
        <v>487.97924913</v>
      </c>
      <c r="J33" s="20" t="n">
        <v>3.52183787</v>
      </c>
      <c r="K33" s="18" t="n">
        <v>506.81223229</v>
      </c>
      <c r="L33" s="20" t="n">
        <v>2.91490093</v>
      </c>
      <c r="M33" s="18" t="s">
        <v>481</v>
      </c>
      <c r="N33" s="20" t="s">
        <v>481</v>
      </c>
      <c r="O33" s="18" t="s">
        <v>481</v>
      </c>
      <c r="P33" s="20" t="s">
        <v>481</v>
      </c>
      <c r="Q33" s="18" t="s">
        <v>481</v>
      </c>
      <c r="R33" s="20" t="s">
        <v>481</v>
      </c>
      <c r="S33" s="18" t="s">
        <v>481</v>
      </c>
      <c r="T33" s="20" t="s">
        <v>481</v>
      </c>
      <c r="U33" s="18" t="n">
        <v>443.3224088</v>
      </c>
      <c r="V33" s="20" t="n">
        <v>20.09163176</v>
      </c>
    </row>
    <row r="34" spans="1:22">
      <c r="A34" s="15" t="s">
        <v>509</v>
      </c>
      <c r="B34" s="17" t="n">
        <v>6350</v>
      </c>
      <c r="C34" s="18">
        <f>(35.0/B34*100)</f>
        <v/>
      </c>
      <c r="D34" s="19" t="n">
        <v>6315</v>
      </c>
      <c r="E34" s="18" t="n">
        <v>405.71543121</v>
      </c>
      <c r="F34" s="20" t="n">
        <v>8.62740383</v>
      </c>
      <c r="G34" s="18" t="n">
        <v>402.0146694</v>
      </c>
      <c r="H34" s="20" t="n">
        <v>8.6410409</v>
      </c>
      <c r="I34" s="18" t="n">
        <v>441.46087614</v>
      </c>
      <c r="J34" s="20" t="n">
        <v>3.2054403</v>
      </c>
      <c r="K34" s="18" t="n">
        <v>486.9194727</v>
      </c>
      <c r="L34" s="20" t="n">
        <v>2.93680952</v>
      </c>
      <c r="M34" s="18" t="s">
        <v>481</v>
      </c>
      <c r="N34" s="20" t="s">
        <v>481</v>
      </c>
      <c r="O34" s="18" t="s">
        <v>481</v>
      </c>
      <c r="P34" s="20" t="s">
        <v>481</v>
      </c>
      <c r="Q34" s="18" t="n">
        <v>263.37193708</v>
      </c>
      <c r="R34" s="20" t="n">
        <v>13.61114927</v>
      </c>
      <c r="S34" s="18" t="s">
        <v>481</v>
      </c>
      <c r="T34" s="20" t="s">
        <v>481</v>
      </c>
      <c r="U34" s="18" t="n">
        <v>304.59625379</v>
      </c>
      <c r="V34" s="20" t="n">
        <v>10.12487535</v>
      </c>
    </row>
    <row r="35" spans="1:22">
      <c r="A35" s="15" t="s">
        <v>510</v>
      </c>
      <c r="B35" s="17" t="n">
        <v>6406</v>
      </c>
      <c r="C35" s="18">
        <f>(34.0/B35*100)</f>
        <v/>
      </c>
      <c r="D35" s="19" t="n">
        <v>6372</v>
      </c>
      <c r="E35" s="18" t="n">
        <v>440.95355224</v>
      </c>
      <c r="F35" s="20" t="n">
        <v>13.74778467</v>
      </c>
      <c r="G35" s="18" t="n">
        <v>472.93983223</v>
      </c>
      <c r="H35" s="20" t="n">
        <v>12.602488</v>
      </c>
      <c r="I35" s="18" t="n">
        <v>492.64329865</v>
      </c>
      <c r="J35" s="20" t="n">
        <v>2.56655011</v>
      </c>
      <c r="K35" s="18" t="n">
        <v>518.10952252</v>
      </c>
      <c r="L35" s="20" t="n">
        <v>2.12491917</v>
      </c>
      <c r="M35" s="18" t="s">
        <v>481</v>
      </c>
      <c r="N35" s="20" t="s">
        <v>481</v>
      </c>
      <c r="O35" s="18" t="s">
        <v>481</v>
      </c>
      <c r="P35" s="20" t="s">
        <v>481</v>
      </c>
      <c r="Q35" s="18" t="n">
        <v>337.32521215</v>
      </c>
      <c r="R35" s="20" t="n">
        <v>11.65794297</v>
      </c>
      <c r="S35" s="18" t="s">
        <v>481</v>
      </c>
      <c r="T35" s="20" t="s">
        <v>481</v>
      </c>
      <c r="U35" s="18" t="n">
        <v>440.10886071</v>
      </c>
      <c r="V35" s="20" t="n">
        <v>18.73094362</v>
      </c>
    </row>
    <row r="36" spans="1:22">
      <c r="A36" s="15" t="s">
        <v>511</v>
      </c>
      <c r="B36" s="17" t="n">
        <v>6736</v>
      </c>
      <c r="C36" s="18">
        <f>(26.0/B36*100)</f>
        <v/>
      </c>
      <c r="D36" s="19" t="n">
        <v>6710</v>
      </c>
      <c r="E36" s="18" t="n">
        <v>466.48342369</v>
      </c>
      <c r="F36" s="20" t="n">
        <v>8.77502114</v>
      </c>
      <c r="G36" s="18" t="n">
        <v>490.07166263</v>
      </c>
      <c r="H36" s="20" t="n">
        <v>5.99427579</v>
      </c>
      <c r="I36" s="18" t="n">
        <v>489.49679483</v>
      </c>
      <c r="J36" s="20" t="n">
        <v>3.37850934</v>
      </c>
      <c r="K36" s="18" t="n">
        <v>502.67113134</v>
      </c>
      <c r="L36" s="20" t="n">
        <v>2.62172791</v>
      </c>
      <c r="M36" s="18" t="s">
        <v>481</v>
      </c>
      <c r="N36" s="20" t="s">
        <v>481</v>
      </c>
      <c r="O36" s="18" t="s">
        <v>481</v>
      </c>
      <c r="P36" s="20" t="s">
        <v>481</v>
      </c>
      <c r="Q36" s="18" t="s">
        <v>481</v>
      </c>
      <c r="R36" s="20" t="s">
        <v>481</v>
      </c>
      <c r="S36" s="18" t="s">
        <v>481</v>
      </c>
      <c r="T36" s="20" t="s">
        <v>481</v>
      </c>
      <c r="U36" s="18" t="n">
        <v>382.6936257</v>
      </c>
      <c r="V36" s="20" t="n">
        <v>18.32025957</v>
      </c>
    </row>
    <row r="37" spans="1:22">
      <c r="A37" s="15" t="s">
        <v>512</v>
      </c>
      <c r="B37" s="17" t="n">
        <v>5458</v>
      </c>
      <c r="C37" s="18">
        <f>(63.0/B37*100)</f>
        <v/>
      </c>
      <c r="D37" s="19" t="n">
        <v>5395</v>
      </c>
      <c r="E37" s="18" t="n">
        <v>457.099382</v>
      </c>
      <c r="F37" s="20" t="n">
        <v>12.20909618</v>
      </c>
      <c r="G37" s="18" t="n">
        <v>478.22232575</v>
      </c>
      <c r="H37" s="20" t="n">
        <v>8.010685730000001</v>
      </c>
      <c r="I37" s="18" t="n">
        <v>486.01064016</v>
      </c>
      <c r="J37" s="20" t="n">
        <v>3.9932696</v>
      </c>
      <c r="K37" s="18" t="n">
        <v>515.9648343</v>
      </c>
      <c r="L37" s="20" t="n">
        <v>3.70185111</v>
      </c>
      <c r="M37" s="18" t="s">
        <v>481</v>
      </c>
      <c r="N37" s="20" t="s">
        <v>481</v>
      </c>
      <c r="O37" s="18" t="s">
        <v>481</v>
      </c>
      <c r="P37" s="20" t="s">
        <v>481</v>
      </c>
      <c r="Q37" s="18" t="s">
        <v>481</v>
      </c>
      <c r="R37" s="20" t="s">
        <v>481</v>
      </c>
      <c r="S37" s="18" t="s">
        <v>481</v>
      </c>
      <c r="T37" s="20" t="s">
        <v>481</v>
      </c>
      <c r="U37" s="18" t="n">
        <v>341.17799395</v>
      </c>
      <c r="V37" s="20" t="n">
        <v>12.79181035</v>
      </c>
    </row>
    <row r="38" spans="1:22">
      <c r="A38" s="15" t="s">
        <v>513</v>
      </c>
      <c r="B38" s="17" t="n">
        <v>5860</v>
      </c>
      <c r="C38" s="18">
        <f>(16.0/B38*100)</f>
        <v/>
      </c>
      <c r="D38" s="19" t="n">
        <v>5844</v>
      </c>
      <c r="E38" s="18" t="n">
        <v>422.30048575</v>
      </c>
      <c r="F38" s="20" t="n">
        <v>17.45024993</v>
      </c>
      <c r="G38" s="18" t="n">
        <v>473.18119921</v>
      </c>
      <c r="H38" s="20" t="n">
        <v>8.92283741</v>
      </c>
      <c r="I38" s="18" t="n">
        <v>482.95785541</v>
      </c>
      <c r="J38" s="20" t="n">
        <v>4.4276177</v>
      </c>
      <c r="K38" s="18" t="n">
        <v>499.59067269</v>
      </c>
      <c r="L38" s="20" t="n">
        <v>3.11467921</v>
      </c>
      <c r="M38" s="18" t="s">
        <v>481</v>
      </c>
      <c r="N38" s="20" t="s">
        <v>481</v>
      </c>
      <c r="O38" s="18" t="s">
        <v>481</v>
      </c>
      <c r="P38" s="20" t="s">
        <v>481</v>
      </c>
      <c r="Q38" s="18" t="s">
        <v>481</v>
      </c>
      <c r="R38" s="20" t="s">
        <v>481</v>
      </c>
      <c r="S38" s="18" t="s">
        <v>481</v>
      </c>
      <c r="T38" s="20" t="s">
        <v>481</v>
      </c>
      <c r="U38" s="18" t="n">
        <v>387.40237514</v>
      </c>
      <c r="V38" s="20" t="n">
        <v>18.9937197</v>
      </c>
    </row>
    <row r="39" spans="1:22">
      <c r="A39" s="15" t="s">
        <v>514</v>
      </c>
      <c r="B39" s="17" t="n">
        <v>5895</v>
      </c>
      <c r="C39" s="18">
        <f>(30.0/B39*100)</f>
        <v/>
      </c>
      <c r="D39" s="19" t="n">
        <v>5865</v>
      </c>
      <c r="E39" s="18" t="n">
        <v>377.46462768</v>
      </c>
      <c r="F39" s="20" t="n">
        <v>6.81002081</v>
      </c>
      <c r="G39" s="18" t="n">
        <v>391.55195861</v>
      </c>
      <c r="H39" s="20" t="n">
        <v>7.63024478</v>
      </c>
      <c r="I39" s="18" t="n">
        <v>415.74444995</v>
      </c>
      <c r="J39" s="20" t="n">
        <v>3.82905297</v>
      </c>
      <c r="K39" s="18" t="n">
        <v>444.3546715</v>
      </c>
      <c r="L39" s="20" t="n">
        <v>4.38802036</v>
      </c>
      <c r="M39" s="18" t="s">
        <v>481</v>
      </c>
      <c r="N39" s="20" t="s">
        <v>481</v>
      </c>
      <c r="O39" s="18" t="s">
        <v>481</v>
      </c>
      <c r="P39" s="20" t="s">
        <v>481</v>
      </c>
      <c r="Q39" s="18" t="s">
        <v>481</v>
      </c>
      <c r="R39" s="20" t="s">
        <v>481</v>
      </c>
      <c r="S39" s="18" t="s">
        <v>481</v>
      </c>
      <c r="T39" s="20" t="s">
        <v>481</v>
      </c>
      <c r="U39" s="18" t="n">
        <v>355.18321026</v>
      </c>
      <c r="V39" s="20" t="n">
        <v>17.03728602</v>
      </c>
    </row>
    <row r="40" spans="1:22">
      <c r="A40" s="15" t="s">
        <v>515</v>
      </c>
      <c r="B40" s="17" t="n">
        <v>14157</v>
      </c>
      <c r="C40" s="18">
        <f>(270.0/B40*100)</f>
        <v/>
      </c>
      <c r="D40" s="19" t="n">
        <v>13887</v>
      </c>
      <c r="E40" s="18" t="n">
        <v>457.13100315</v>
      </c>
      <c r="F40" s="20" t="n">
        <v>9.508079929999999</v>
      </c>
      <c r="G40" s="18" t="n">
        <v>470.23380373</v>
      </c>
      <c r="H40" s="20" t="n">
        <v>8.07754894</v>
      </c>
      <c r="I40" s="18" t="n">
        <v>482.90348735</v>
      </c>
      <c r="J40" s="20" t="n">
        <v>3.49031216</v>
      </c>
      <c r="K40" s="18" t="n">
        <v>510.40514269</v>
      </c>
      <c r="L40" s="20" t="n">
        <v>3.16693776</v>
      </c>
      <c r="M40" s="18" t="s">
        <v>481</v>
      </c>
      <c r="N40" s="20" t="s">
        <v>481</v>
      </c>
      <c r="O40" s="18" t="s">
        <v>481</v>
      </c>
      <c r="P40" s="20" t="s">
        <v>481</v>
      </c>
      <c r="Q40" s="18" t="s">
        <v>481</v>
      </c>
      <c r="R40" s="20" t="s">
        <v>481</v>
      </c>
      <c r="S40" s="18" t="s">
        <v>481</v>
      </c>
      <c r="T40" s="20" t="s">
        <v>481</v>
      </c>
      <c r="U40" s="18" t="n">
        <v>397.76763503</v>
      </c>
      <c r="V40" s="20" t="n">
        <v>15.53300353</v>
      </c>
    </row>
    <row r="41" spans="1:22">
      <c r="A41" s="15" t="s">
        <v>516</v>
      </c>
      <c r="B41" s="17" t="n">
        <v>5712</v>
      </c>
      <c r="C41" s="18">
        <f>(38.0/B41*100)</f>
        <v/>
      </c>
      <c r="D41" s="19" t="n">
        <v>5674</v>
      </c>
      <c r="E41" s="18" t="n">
        <v>472.8063031</v>
      </c>
      <c r="F41" s="20" t="n">
        <v>12.10723464</v>
      </c>
      <c r="G41" s="18" t="n">
        <v>482.3382113</v>
      </c>
      <c r="H41" s="20" t="n">
        <v>13.97961169</v>
      </c>
      <c r="I41" s="18" t="n">
        <v>483.29072088</v>
      </c>
      <c r="J41" s="20" t="n">
        <v>3.98329336</v>
      </c>
      <c r="K41" s="18" t="n">
        <v>506.23860982</v>
      </c>
      <c r="L41" s="20" t="n">
        <v>3.47574221</v>
      </c>
      <c r="M41" s="18" t="s">
        <v>481</v>
      </c>
      <c r="N41" s="20" t="s">
        <v>481</v>
      </c>
      <c r="O41" s="18" t="s">
        <v>481</v>
      </c>
      <c r="P41" s="20" t="s">
        <v>481</v>
      </c>
      <c r="Q41" s="18" t="n">
        <v>399.91015703</v>
      </c>
      <c r="R41" s="20" t="n">
        <v>16.72230739</v>
      </c>
      <c r="S41" s="18" t="s">
        <v>481</v>
      </c>
      <c r="T41" s="20" t="s">
        <v>481</v>
      </c>
      <c r="U41" s="18" t="n">
        <v>368.7976247</v>
      </c>
      <c r="V41" s="20" t="n">
        <v>21.82970166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(1150.0/B46*100)</f>
        <v/>
      </c>
      <c r="D46" s="19" t="n">
        <v>21991</v>
      </c>
      <c r="E46" s="18" t="n">
        <v>346.60408091</v>
      </c>
      <c r="F46" s="20" t="n">
        <v>7.95258944</v>
      </c>
      <c r="G46" s="18" t="n">
        <v>374.77488167</v>
      </c>
      <c r="H46" s="20" t="n">
        <v>8.17962266</v>
      </c>
      <c r="I46" s="18" t="n">
        <v>397.47559795</v>
      </c>
      <c r="J46" s="20" t="n">
        <v>2.79162099</v>
      </c>
      <c r="K46" s="18" t="n">
        <v>427.27374843</v>
      </c>
      <c r="L46" s="20" t="n">
        <v>3.14610876</v>
      </c>
      <c r="M46" s="18" t="s">
        <v>481</v>
      </c>
      <c r="N46" s="20" t="s">
        <v>481</v>
      </c>
      <c r="O46" s="18" t="s">
        <v>481</v>
      </c>
      <c r="P46" s="20" t="s">
        <v>481</v>
      </c>
      <c r="Q46" s="18" t="s">
        <v>481</v>
      </c>
      <c r="R46" s="20" t="s">
        <v>481</v>
      </c>
      <c r="S46" s="18" t="s">
        <v>481</v>
      </c>
      <c r="T46" s="20" t="s">
        <v>481</v>
      </c>
      <c r="U46" s="18" t="n">
        <v>324.19375303</v>
      </c>
      <c r="V46" s="20" t="n">
        <v>6.28486934</v>
      </c>
    </row>
    <row r="47" spans="1:22">
      <c r="A47" s="15" t="s">
        <v>522</v>
      </c>
      <c r="B47" s="17" t="n">
        <v>5928</v>
      </c>
      <c r="C47" s="18">
        <f>(75.0/B47*100)</f>
        <v/>
      </c>
      <c r="D47" s="19" t="n">
        <v>5853</v>
      </c>
      <c r="E47" s="18" t="n">
        <v>334.02384744</v>
      </c>
      <c r="F47" s="20" t="n">
        <v>14.76501688</v>
      </c>
      <c r="G47" s="18" t="n">
        <v>399.4793476</v>
      </c>
      <c r="H47" s="20" t="n">
        <v>10.51628735</v>
      </c>
      <c r="I47" s="18" t="n">
        <v>425.97659799</v>
      </c>
      <c r="J47" s="20" t="n">
        <v>4.81479892</v>
      </c>
      <c r="K47" s="18" t="n">
        <v>456.16044392</v>
      </c>
      <c r="L47" s="20" t="n">
        <v>4.74606512</v>
      </c>
      <c r="M47" s="18" t="s">
        <v>481</v>
      </c>
      <c r="N47" s="20" t="s">
        <v>481</v>
      </c>
      <c r="O47" s="18" t="s">
        <v>481</v>
      </c>
      <c r="P47" s="20" t="s">
        <v>481</v>
      </c>
      <c r="Q47" s="18" t="s">
        <v>481</v>
      </c>
      <c r="R47" s="20" t="s">
        <v>481</v>
      </c>
      <c r="S47" s="18" t="s">
        <v>481</v>
      </c>
      <c r="T47" s="20" t="s">
        <v>481</v>
      </c>
      <c r="U47" s="18" t="n">
        <v>294.71180601</v>
      </c>
      <c r="V47" s="20" t="n">
        <v>8.215692819999999</v>
      </c>
    </row>
    <row r="48" spans="1:22">
      <c r="A48" s="15" t="s">
        <v>523</v>
      </c>
      <c r="B48" s="17" t="n">
        <v>9841</v>
      </c>
      <c r="C48" s="18">
        <f>(7.0/B48*100)</f>
        <v/>
      </c>
      <c r="D48" s="19" t="n">
        <v>9834</v>
      </c>
      <c r="E48" s="18" t="n">
        <v>478.62726945</v>
      </c>
      <c r="F48" s="20" t="n">
        <v>20.36659924</v>
      </c>
      <c r="G48" s="18" t="n">
        <v>453.86002992</v>
      </c>
      <c r="H48" s="20" t="n">
        <v>10.9884816</v>
      </c>
      <c r="I48" s="18" t="n">
        <v>481.02773798</v>
      </c>
      <c r="J48" s="20" t="n">
        <v>5.20281988</v>
      </c>
      <c r="K48" s="18" t="n">
        <v>510.11174292</v>
      </c>
      <c r="L48" s="20" t="n">
        <v>5.39307635</v>
      </c>
      <c r="M48" s="18" t="s">
        <v>481</v>
      </c>
      <c r="N48" s="20" t="s">
        <v>481</v>
      </c>
      <c r="O48" s="18" t="s">
        <v>481</v>
      </c>
      <c r="P48" s="20" t="s">
        <v>481</v>
      </c>
      <c r="Q48" s="18" t="s">
        <v>481</v>
      </c>
      <c r="R48" s="20" t="s">
        <v>481</v>
      </c>
      <c r="S48" s="18" t="s">
        <v>481</v>
      </c>
      <c r="T48" s="20" t="s">
        <v>481</v>
      </c>
      <c r="U48" s="18" t="n">
        <v>407.062272</v>
      </c>
      <c r="V48" s="20" t="n">
        <v>39.79221185</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(218.0/B50*100)</f>
        <v/>
      </c>
      <c r="D50" s="19" t="n">
        <v>11577</v>
      </c>
      <c r="E50" s="18" t="n">
        <v>391.46955974</v>
      </c>
      <c r="F50" s="20" t="n">
        <v>9.30838971</v>
      </c>
      <c r="G50" s="18" t="n">
        <v>432.610443</v>
      </c>
      <c r="H50" s="20" t="n">
        <v>7.65172261</v>
      </c>
      <c r="I50" s="18" t="n">
        <v>421.833707</v>
      </c>
      <c r="J50" s="20" t="n">
        <v>3.01782476</v>
      </c>
      <c r="K50" s="18" t="n">
        <v>429.30285974</v>
      </c>
      <c r="L50" s="20" t="n">
        <v>3.34677514</v>
      </c>
      <c r="M50" s="18" t="s">
        <v>481</v>
      </c>
      <c r="N50" s="20" t="s">
        <v>481</v>
      </c>
      <c r="O50" s="18" t="s">
        <v>481</v>
      </c>
      <c r="P50" s="20" t="s">
        <v>481</v>
      </c>
      <c r="Q50" s="18" t="s">
        <v>481</v>
      </c>
      <c r="R50" s="20" t="s">
        <v>481</v>
      </c>
      <c r="S50" s="18" t="s">
        <v>481</v>
      </c>
      <c r="T50" s="20" t="s">
        <v>481</v>
      </c>
      <c r="U50" s="18" t="n">
        <v>338.03610658</v>
      </c>
      <c r="V50" s="20" t="n">
        <v>13.46509608</v>
      </c>
    </row>
    <row r="51" spans="1:22">
      <c r="A51" s="15" t="s">
        <v>526</v>
      </c>
      <c r="B51" s="17" t="n">
        <v>6866</v>
      </c>
      <c r="C51" s="18">
        <f>(108.0/B51*100)</f>
        <v/>
      </c>
      <c r="D51" s="19" t="n">
        <v>6758</v>
      </c>
      <c r="E51" s="18" t="n">
        <v>398.91146904</v>
      </c>
      <c r="F51" s="20" t="n">
        <v>9.63424678</v>
      </c>
      <c r="G51" s="18" t="n">
        <v>444.96419376</v>
      </c>
      <c r="H51" s="20" t="n">
        <v>10.19659902</v>
      </c>
      <c r="I51" s="18" t="n">
        <v>422.77176674</v>
      </c>
      <c r="J51" s="20" t="n">
        <v>4.00360417</v>
      </c>
      <c r="K51" s="18" t="n">
        <v>430.0501637</v>
      </c>
      <c r="L51" s="20" t="n">
        <v>2.76812495</v>
      </c>
      <c r="M51" s="18" t="s">
        <v>481</v>
      </c>
      <c r="N51" s="20" t="s">
        <v>481</v>
      </c>
      <c r="O51" s="18" t="s">
        <v>481</v>
      </c>
      <c r="P51" s="20" t="s">
        <v>481</v>
      </c>
      <c r="Q51" s="18" t="n">
        <v>427.96430568</v>
      </c>
      <c r="R51" s="20" t="n">
        <v>5.20460603</v>
      </c>
      <c r="S51" s="18" t="s">
        <v>481</v>
      </c>
      <c r="T51" s="20" t="s">
        <v>481</v>
      </c>
      <c r="U51" s="18" t="n">
        <v>390.35729846</v>
      </c>
      <c r="V51" s="20" t="n">
        <v>14.07448735</v>
      </c>
    </row>
    <row r="52" spans="1:22">
      <c r="A52" s="15" t="s">
        <v>527</v>
      </c>
      <c r="B52" s="17" t="n">
        <v>5809</v>
      </c>
      <c r="C52" s="18">
        <f>(72.0/B52*100)</f>
        <v/>
      </c>
      <c r="D52" s="19" t="n">
        <v>5737</v>
      </c>
      <c r="E52" s="18" t="n">
        <v>422.43099022</v>
      </c>
      <c r="F52" s="20" t="n">
        <v>19.71470813</v>
      </c>
      <c r="G52" s="18" t="n">
        <v>463.49868962</v>
      </c>
      <c r="H52" s="20" t="n">
        <v>8.8341219</v>
      </c>
      <c r="I52" s="18" t="n">
        <v>476.3468784</v>
      </c>
      <c r="J52" s="20" t="n">
        <v>2.98006103</v>
      </c>
      <c r="K52" s="18" t="n">
        <v>495.70857438</v>
      </c>
      <c r="L52" s="20" t="n">
        <v>3.03508035</v>
      </c>
      <c r="M52" s="18" t="s">
        <v>481</v>
      </c>
      <c r="N52" s="20" t="s">
        <v>481</v>
      </c>
      <c r="O52" s="18" t="s">
        <v>481</v>
      </c>
      <c r="P52" s="20" t="s">
        <v>481</v>
      </c>
      <c r="Q52" s="18" t="s">
        <v>481</v>
      </c>
      <c r="R52" s="20" t="s">
        <v>481</v>
      </c>
      <c r="S52" s="18" t="s">
        <v>481</v>
      </c>
      <c r="T52" s="20" t="s">
        <v>481</v>
      </c>
      <c r="U52" s="18" t="n">
        <v>430.54172693</v>
      </c>
      <c r="V52" s="20" t="n">
        <v>20.36265993</v>
      </c>
    </row>
    <row r="53" spans="1:22">
      <c r="A53" s="15" t="s">
        <v>528</v>
      </c>
      <c r="B53" s="17" t="n">
        <v>5571</v>
      </c>
      <c r="C53" s="18">
        <f>(84.0/B53*100)</f>
        <v/>
      </c>
      <c r="D53" s="19" t="n">
        <v>5487</v>
      </c>
      <c r="E53" s="18" t="n">
        <v>372.78214705</v>
      </c>
      <c r="F53" s="20" t="n">
        <v>13.01730101</v>
      </c>
      <c r="G53" s="18" t="n">
        <v>404.08107968</v>
      </c>
      <c r="H53" s="20" t="n">
        <v>7.56366495</v>
      </c>
      <c r="I53" s="18" t="n">
        <v>426.05107124</v>
      </c>
      <c r="J53" s="20" t="n">
        <v>2.45168127</v>
      </c>
      <c r="K53" s="18" t="n">
        <v>462.37019677</v>
      </c>
      <c r="L53" s="20" t="n">
        <v>2.40885022</v>
      </c>
      <c r="M53" s="18" t="s">
        <v>481</v>
      </c>
      <c r="N53" s="20" t="s">
        <v>481</v>
      </c>
      <c r="O53" s="18" t="s">
        <v>481</v>
      </c>
      <c r="P53" s="20" t="s">
        <v>481</v>
      </c>
      <c r="Q53" s="18" t="s">
        <v>481</v>
      </c>
      <c r="R53" s="20" t="s">
        <v>481</v>
      </c>
      <c r="S53" s="18" t="s">
        <v>481</v>
      </c>
      <c r="T53" s="20" t="s">
        <v>481</v>
      </c>
      <c r="U53" s="18" t="n">
        <v>338.6187569</v>
      </c>
      <c r="V53" s="20" t="n">
        <v>14.86518173</v>
      </c>
    </row>
    <row r="54" spans="1:22">
      <c r="A54" s="15" t="s">
        <v>529</v>
      </c>
      <c r="B54" s="17" t="n">
        <v>4740</v>
      </c>
      <c r="C54" s="18">
        <f>(42.0/B54*100)</f>
        <v/>
      </c>
      <c r="D54" s="19" t="n">
        <v>4698</v>
      </c>
      <c r="E54" s="18" t="n">
        <v>337.75358648</v>
      </c>
      <c r="F54" s="20" t="n">
        <v>5.25181488</v>
      </c>
      <c r="G54" s="18" t="n">
        <v>342.1191311</v>
      </c>
      <c r="H54" s="20" t="n">
        <v>12.09813329</v>
      </c>
      <c r="I54" s="18" t="n">
        <v>350.51031323</v>
      </c>
      <c r="J54" s="20" t="n">
        <v>4.67784723</v>
      </c>
      <c r="K54" s="18" t="n">
        <v>368.68388947</v>
      </c>
      <c r="L54" s="20" t="n">
        <v>2.92678299</v>
      </c>
      <c r="M54" s="18" t="s">
        <v>481</v>
      </c>
      <c r="N54" s="20" t="s">
        <v>481</v>
      </c>
      <c r="O54" s="18" t="s">
        <v>481</v>
      </c>
      <c r="P54" s="20" t="s">
        <v>481</v>
      </c>
      <c r="Q54" s="18" t="s">
        <v>481</v>
      </c>
      <c r="R54" s="20" t="s">
        <v>481</v>
      </c>
      <c r="S54" s="18" t="s">
        <v>481</v>
      </c>
      <c r="T54" s="20" t="s">
        <v>481</v>
      </c>
      <c r="U54" s="18" t="n">
        <v>284.84782965</v>
      </c>
      <c r="V54" s="20" t="n">
        <v>6.80196402</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486.12005534</v>
      </c>
      <c r="F56" s="20" t="n">
        <v>8.916512689999999</v>
      </c>
      <c r="G56" s="18" t="n">
        <v>501.23386167</v>
      </c>
      <c r="H56" s="20" t="n">
        <v>6.82842394</v>
      </c>
      <c r="I56" s="18" t="n">
        <v>523.38594081</v>
      </c>
      <c r="J56" s="20" t="n">
        <v>2.6080135</v>
      </c>
      <c r="K56" s="18" t="n">
        <v>540.21375502</v>
      </c>
      <c r="L56" s="20" t="n">
        <v>4.15296402</v>
      </c>
      <c r="M56" s="18" t="s">
        <v>481</v>
      </c>
      <c r="N56" s="20" t="s">
        <v>481</v>
      </c>
      <c r="O56" s="18" t="s">
        <v>481</v>
      </c>
      <c r="P56" s="20" t="s">
        <v>481</v>
      </c>
      <c r="Q56" s="18" t="s">
        <v>481</v>
      </c>
      <c r="R56" s="20" t="s">
        <v>481</v>
      </c>
      <c r="S56" s="18" t="s">
        <v>481</v>
      </c>
      <c r="T56" s="20" t="s">
        <v>481</v>
      </c>
      <c r="U56" s="18" t="n">
        <v>508.00980656</v>
      </c>
      <c r="V56" s="20" t="n">
        <v>17.46058366</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(135.0/B61*100)</f>
        <v/>
      </c>
      <c r="D61" s="19" t="n">
        <v>6390</v>
      </c>
      <c r="E61" s="18" t="n">
        <v>443.77808858</v>
      </c>
      <c r="F61" s="20" t="n">
        <v>8.07740825</v>
      </c>
      <c r="G61" s="18" t="n">
        <v>440.73329803</v>
      </c>
      <c r="H61" s="20" t="n">
        <v>7.25816802</v>
      </c>
      <c r="I61" s="18" t="n">
        <v>456.32556013</v>
      </c>
      <c r="J61" s="20" t="n">
        <v>3.22927082</v>
      </c>
      <c r="K61" s="18" t="n">
        <v>487.18665932</v>
      </c>
      <c r="L61" s="20" t="n">
        <v>2.8971254</v>
      </c>
      <c r="M61" s="18" t="s">
        <v>481</v>
      </c>
      <c r="N61" s="20" t="s">
        <v>481</v>
      </c>
      <c r="O61" s="18" t="s">
        <v>481</v>
      </c>
      <c r="P61" s="20" t="s">
        <v>481</v>
      </c>
      <c r="Q61" s="18" t="s">
        <v>481</v>
      </c>
      <c r="R61" s="20" t="s">
        <v>481</v>
      </c>
      <c r="S61" s="18" t="s">
        <v>481</v>
      </c>
      <c r="T61" s="20" t="s">
        <v>481</v>
      </c>
      <c r="U61" s="18" t="n">
        <v>364.8164759</v>
      </c>
      <c r="V61" s="20" t="n">
        <v>13.30053575</v>
      </c>
    </row>
    <row r="62" spans="1:22">
      <c r="A62" s="15" t="s">
        <v>537</v>
      </c>
      <c r="B62" s="17" t="n">
        <v>4476</v>
      </c>
      <c r="C62" s="18">
        <f>(3.0/B62*100)</f>
        <v/>
      </c>
      <c r="D62" s="19" t="n">
        <v>4473</v>
      </c>
      <c r="E62" s="18" t="n">
        <v>496.18238354</v>
      </c>
      <c r="F62" s="20" t="n">
        <v>9.189002889999999</v>
      </c>
      <c r="G62" s="18" t="n">
        <v>506.7078787</v>
      </c>
      <c r="H62" s="20" t="n">
        <v>5.79089897</v>
      </c>
      <c r="I62" s="18" t="n">
        <v>503.38718192</v>
      </c>
      <c r="J62" s="20" t="n">
        <v>1.72946637</v>
      </c>
      <c r="K62" s="18" t="n">
        <v>519.95903533</v>
      </c>
      <c r="L62" s="20" t="n">
        <v>2.60233104</v>
      </c>
      <c r="M62" s="18" t="s">
        <v>481</v>
      </c>
      <c r="N62" s="20" t="s">
        <v>481</v>
      </c>
      <c r="O62" s="18" t="s">
        <v>481</v>
      </c>
      <c r="P62" s="20" t="s">
        <v>481</v>
      </c>
      <c r="Q62" s="18" t="s">
        <v>481</v>
      </c>
      <c r="R62" s="20" t="s">
        <v>481</v>
      </c>
      <c r="S62" s="18" t="s">
        <v>481</v>
      </c>
      <c r="T62" s="20" t="s">
        <v>481</v>
      </c>
      <c r="U62" s="18" t="n">
        <v>514.23923333</v>
      </c>
      <c r="V62" s="20" t="n">
        <v>21.02411406</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(74.0/B66*100)</f>
        <v/>
      </c>
      <c r="D66" s="19" t="n">
        <v>5591</v>
      </c>
      <c r="E66" s="18" t="n">
        <v>371.52569805</v>
      </c>
      <c r="F66" s="20" t="n">
        <v>11.31315123</v>
      </c>
      <c r="G66" s="18" t="n">
        <v>403.74447718</v>
      </c>
      <c r="H66" s="20" t="n">
        <v>8.513145529999999</v>
      </c>
      <c r="I66" s="18" t="n">
        <v>413.59738476</v>
      </c>
      <c r="J66" s="20" t="n">
        <v>2.43873473</v>
      </c>
      <c r="K66" s="18" t="n">
        <v>449.37613012</v>
      </c>
      <c r="L66" s="20" t="n">
        <v>2.44548447</v>
      </c>
      <c r="M66" s="18" t="s">
        <v>481</v>
      </c>
      <c r="N66" s="20" t="s">
        <v>481</v>
      </c>
      <c r="O66" s="18" t="s">
        <v>481</v>
      </c>
      <c r="P66" s="20" t="s">
        <v>481</v>
      </c>
      <c r="Q66" s="18" t="s">
        <v>481</v>
      </c>
      <c r="R66" s="20" t="s">
        <v>481</v>
      </c>
      <c r="S66" s="18" t="s">
        <v>481</v>
      </c>
      <c r="T66" s="20" t="s">
        <v>481</v>
      </c>
      <c r="U66" s="18" t="n">
        <v>320.94265086</v>
      </c>
      <c r="V66" s="20" t="n">
        <v>7.82921407</v>
      </c>
    </row>
    <row r="67" spans="1:22">
      <c r="A67" s="15" t="s">
        <v>542</v>
      </c>
      <c r="B67" s="17" t="n">
        <v>6971</v>
      </c>
      <c r="C67" s="18">
        <f>(22.0/B67*100)</f>
        <v/>
      </c>
      <c r="D67" s="19" t="n">
        <v>6949</v>
      </c>
      <c r="E67" s="18" t="n">
        <v>351.92760553</v>
      </c>
      <c r="F67" s="20" t="n">
        <v>8.25795222</v>
      </c>
      <c r="G67" s="18" t="n">
        <v>393.85231267</v>
      </c>
      <c r="H67" s="20" t="n">
        <v>6.84426259</v>
      </c>
      <c r="I67" s="18" t="n">
        <v>394.57787236</v>
      </c>
      <c r="J67" s="20" t="n">
        <v>2.98122018</v>
      </c>
      <c r="K67" s="18" t="n">
        <v>405.40989525</v>
      </c>
      <c r="L67" s="20" t="n">
        <v>3.73306786</v>
      </c>
      <c r="M67" s="18" t="s">
        <v>481</v>
      </c>
      <c r="N67" s="20" t="s">
        <v>481</v>
      </c>
      <c r="O67" s="18" t="s">
        <v>481</v>
      </c>
      <c r="P67" s="20" t="s">
        <v>481</v>
      </c>
      <c r="Q67" s="18" t="s">
        <v>481</v>
      </c>
      <c r="R67" s="20" t="s">
        <v>481</v>
      </c>
      <c r="S67" s="18" t="s">
        <v>481</v>
      </c>
      <c r="T67" s="20" t="s">
        <v>481</v>
      </c>
      <c r="U67" s="18" t="n">
        <v>313.80730186</v>
      </c>
      <c r="V67" s="20" t="n">
        <v>9.590974620000001</v>
      </c>
    </row>
    <row r="68" spans="1:22">
      <c r="A68" s="15" t="s">
        <v>543</v>
      </c>
      <c r="B68" s="17" t="n">
        <v>12083</v>
      </c>
      <c r="C68" s="18">
        <f>(26.0/B68*100)</f>
        <v/>
      </c>
      <c r="D68" s="19" t="n">
        <v>12057</v>
      </c>
      <c r="E68" s="18" t="n">
        <v>338.3259135</v>
      </c>
      <c r="F68" s="20" t="n">
        <v>4.90636787</v>
      </c>
      <c r="G68" s="18" t="n">
        <v>334.76618909</v>
      </c>
      <c r="H68" s="20" t="n">
        <v>5.49497059</v>
      </c>
      <c r="I68" s="18" t="n">
        <v>391.50505253</v>
      </c>
      <c r="J68" s="20" t="n">
        <v>1.88702219</v>
      </c>
      <c r="K68" s="18" t="n">
        <v>423.40110844</v>
      </c>
      <c r="L68" s="20" t="n">
        <v>1.58450078</v>
      </c>
      <c r="M68" s="18" t="s">
        <v>481</v>
      </c>
      <c r="N68" s="20" t="s">
        <v>481</v>
      </c>
      <c r="O68" s="18" t="s">
        <v>481</v>
      </c>
      <c r="P68" s="20" t="s">
        <v>481</v>
      </c>
      <c r="Q68" s="18" t="s">
        <v>481</v>
      </c>
      <c r="R68" s="20" t="s">
        <v>481</v>
      </c>
      <c r="S68" s="18" t="s">
        <v>481</v>
      </c>
      <c r="T68" s="20" t="s">
        <v>481</v>
      </c>
      <c r="U68" s="18" t="n">
        <v>278.09923051</v>
      </c>
      <c r="V68" s="20" t="n">
        <v>5.78769107</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467.55522057</v>
      </c>
      <c r="F70" s="20" t="n">
        <v>13.06411267</v>
      </c>
      <c r="G70" s="18" t="n">
        <v>492.41424355</v>
      </c>
      <c r="H70" s="20" t="n">
        <v>6.44943896</v>
      </c>
      <c r="I70" s="18" t="n">
        <v>489.22327156</v>
      </c>
      <c r="J70" s="20" t="n">
        <v>3.27205861</v>
      </c>
      <c r="K70" s="18" t="n">
        <v>510.30450675</v>
      </c>
      <c r="L70" s="20" t="n">
        <v>3.10026366</v>
      </c>
      <c r="M70" s="18" t="s">
        <v>481</v>
      </c>
      <c r="N70" s="20" t="s">
        <v>481</v>
      </c>
      <c r="O70" s="18" t="s">
        <v>481</v>
      </c>
      <c r="P70" s="20" t="s">
        <v>481</v>
      </c>
      <c r="Q70" s="18" t="s">
        <v>481</v>
      </c>
      <c r="R70" s="20" t="s">
        <v>481</v>
      </c>
      <c r="S70" s="18" t="s">
        <v>481</v>
      </c>
      <c r="T70" s="20" t="s">
        <v>481</v>
      </c>
      <c r="U70" s="18" t="n">
        <v>402.40725</v>
      </c>
      <c r="V70" s="20" t="n">
        <v>13.00677624</v>
      </c>
    </row>
    <row r="71" spans="1:22">
      <c r="A71" s="15" t="s">
        <v>546</v>
      </c>
      <c r="B71" s="17" t="n">
        <v>6115</v>
      </c>
      <c r="C71" s="18">
        <f>(17.0/B71*100)</f>
        <v/>
      </c>
      <c r="D71" s="19" t="n">
        <v>6098</v>
      </c>
      <c r="E71" s="18" t="n">
        <v>502.73687451</v>
      </c>
      <c r="F71" s="20" t="n">
        <v>11.31209103</v>
      </c>
      <c r="G71" s="18" t="n">
        <v>526.2636831999999</v>
      </c>
      <c r="H71" s="20" t="n">
        <v>8.788598159999999</v>
      </c>
      <c r="I71" s="18" t="n">
        <v>525.07049089</v>
      </c>
      <c r="J71" s="20" t="n">
        <v>2.06407671</v>
      </c>
      <c r="K71" s="18" t="n">
        <v>545.2400563899999</v>
      </c>
      <c r="L71" s="20" t="n">
        <v>2.45000632</v>
      </c>
      <c r="M71" s="18" t="s">
        <v>481</v>
      </c>
      <c r="N71" s="20" t="s">
        <v>481</v>
      </c>
      <c r="O71" s="18" t="s">
        <v>481</v>
      </c>
      <c r="P71" s="20" t="s">
        <v>481</v>
      </c>
      <c r="Q71" s="18" t="s">
        <v>481</v>
      </c>
      <c r="R71" s="20" t="s">
        <v>481</v>
      </c>
      <c r="S71" s="18" t="s">
        <v>481</v>
      </c>
      <c r="T71" s="20" t="s">
        <v>481</v>
      </c>
      <c r="U71" s="18" t="n">
        <v>505.64499874</v>
      </c>
      <c r="V71" s="20" t="n">
        <v>28.09620796</v>
      </c>
    </row>
    <row r="72" spans="1:22">
      <c r="A72" s="15" t="s">
        <v>547</v>
      </c>
      <c r="B72" s="17" t="n">
        <v>7708</v>
      </c>
      <c r="C72" s="18">
        <f>(5.0/B72*100)</f>
        <v/>
      </c>
      <c r="D72" s="19" t="n">
        <v>7703</v>
      </c>
      <c r="E72" s="18" t="n">
        <v>458.97978933</v>
      </c>
      <c r="F72" s="20" t="n">
        <v>10.42997998</v>
      </c>
      <c r="G72" s="18" t="n">
        <v>488.87167761</v>
      </c>
      <c r="H72" s="20" t="n">
        <v>6.10583579</v>
      </c>
      <c r="I72" s="18" t="n">
        <v>484.76857262</v>
      </c>
      <c r="J72" s="20" t="n">
        <v>2.78208609</v>
      </c>
      <c r="K72" s="18" t="n">
        <v>518.7251164100001</v>
      </c>
      <c r="L72" s="20" t="n">
        <v>3.01425261</v>
      </c>
      <c r="M72" s="18" t="s">
        <v>481</v>
      </c>
      <c r="N72" s="20" t="s">
        <v>481</v>
      </c>
      <c r="O72" s="18" t="s">
        <v>481</v>
      </c>
      <c r="P72" s="20" t="s">
        <v>481</v>
      </c>
      <c r="Q72" s="18" t="s">
        <v>481</v>
      </c>
      <c r="R72" s="20" t="s">
        <v>481</v>
      </c>
      <c r="S72" s="18" t="s">
        <v>481</v>
      </c>
      <c r="T72" s="20" t="s">
        <v>481</v>
      </c>
      <c r="U72" s="18" t="n">
        <v>398.04455876</v>
      </c>
      <c r="V72" s="20" t="n">
        <v>24.44998639</v>
      </c>
    </row>
    <row r="73" spans="1:22">
      <c r="A73" s="15" t="s">
        <v>548</v>
      </c>
      <c r="B73" s="17" t="n">
        <v>8249</v>
      </c>
      <c r="C73" s="18">
        <f>(144.0/B73*100)</f>
        <v/>
      </c>
      <c r="D73" s="19" t="n">
        <v>8105</v>
      </c>
      <c r="E73" s="18" t="n">
        <v>323.67205237</v>
      </c>
      <c r="F73" s="20" t="n">
        <v>13.54773183</v>
      </c>
      <c r="G73" s="18" t="n">
        <v>370.69928133</v>
      </c>
      <c r="H73" s="20" t="n">
        <v>8.76851098</v>
      </c>
      <c r="I73" s="18" t="n">
        <v>396.49487813</v>
      </c>
      <c r="J73" s="20" t="n">
        <v>3.38552649</v>
      </c>
      <c r="K73" s="18" t="n">
        <v>426.89699293</v>
      </c>
      <c r="L73" s="20" t="n">
        <v>3.70574776</v>
      </c>
      <c r="M73" s="18" t="s">
        <v>481</v>
      </c>
      <c r="N73" s="20" t="s">
        <v>481</v>
      </c>
      <c r="O73" s="18" t="s">
        <v>481</v>
      </c>
      <c r="P73" s="20" t="s">
        <v>481</v>
      </c>
      <c r="Q73" s="18" t="s">
        <v>481</v>
      </c>
      <c r="R73" s="20" t="s">
        <v>481</v>
      </c>
      <c r="S73" s="18" t="s">
        <v>481</v>
      </c>
      <c r="T73" s="20" t="s">
        <v>481</v>
      </c>
      <c r="U73" s="18" t="n">
        <v>333.16916238</v>
      </c>
      <c r="V73" s="20" t="n">
        <v>14.08613987</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(201.0/B75*100)</f>
        <v/>
      </c>
      <c r="D75" s="19" t="n">
        <v>5174</v>
      </c>
      <c r="E75" s="18" t="n">
        <v>326.05930347</v>
      </c>
      <c r="F75" s="20" t="n">
        <v>12.96004748</v>
      </c>
      <c r="G75" s="18" t="n">
        <v>338.53613229</v>
      </c>
      <c r="H75" s="20" t="n">
        <v>9.22293122</v>
      </c>
      <c r="I75" s="18" t="n">
        <v>352.91479151</v>
      </c>
      <c r="J75" s="20" t="n">
        <v>3.65738457</v>
      </c>
      <c r="K75" s="18" t="n">
        <v>371.32916052</v>
      </c>
      <c r="L75" s="20" t="n">
        <v>3.24447559</v>
      </c>
      <c r="M75" s="18" t="s">
        <v>481</v>
      </c>
      <c r="N75" s="20" t="s">
        <v>481</v>
      </c>
      <c r="O75" s="18" t="s">
        <v>481</v>
      </c>
      <c r="P75" s="20" t="s">
        <v>481</v>
      </c>
      <c r="Q75" s="18" t="s">
        <v>481</v>
      </c>
      <c r="R75" s="20" t="s">
        <v>481</v>
      </c>
      <c r="S75" s="18" t="s">
        <v>481</v>
      </c>
      <c r="T75" s="20" t="s">
        <v>481</v>
      </c>
      <c r="U75" s="18" t="n">
        <v>297.20649355</v>
      </c>
      <c r="V75" s="20" t="n">
        <v>9.532688179999999</v>
      </c>
    </row>
    <row r="76" spans="1:22">
      <c r="A76" s="15" t="s">
        <v>551</v>
      </c>
      <c r="B76" s="17" t="n">
        <v>14167</v>
      </c>
      <c r="C76" s="18">
        <f>(228.0/B76*100)</f>
        <v/>
      </c>
      <c r="D76" s="19" t="n">
        <v>13939</v>
      </c>
      <c r="E76" s="18" t="n">
        <v>375.83805842</v>
      </c>
      <c r="F76" s="20" t="n">
        <v>7.5111492</v>
      </c>
      <c r="G76" s="18" t="n">
        <v>380.16255829</v>
      </c>
      <c r="H76" s="20" t="n">
        <v>8.57474354</v>
      </c>
      <c r="I76" s="18" t="n">
        <v>415.34293954</v>
      </c>
      <c r="J76" s="20" t="n">
        <v>3.74837819</v>
      </c>
      <c r="K76" s="18" t="n">
        <v>453.51404488</v>
      </c>
      <c r="L76" s="20" t="n">
        <v>3.08606733</v>
      </c>
      <c r="M76" s="18" t="s">
        <v>481</v>
      </c>
      <c r="N76" s="20" t="s">
        <v>481</v>
      </c>
      <c r="O76" s="18" t="s">
        <v>481</v>
      </c>
      <c r="P76" s="20" t="s">
        <v>481</v>
      </c>
      <c r="Q76" s="18" t="s">
        <v>481</v>
      </c>
      <c r="R76" s="20" t="s">
        <v>481</v>
      </c>
      <c r="S76" s="18" t="s">
        <v>481</v>
      </c>
      <c r="T76" s="20" t="s">
        <v>481</v>
      </c>
      <c r="U76" s="18" t="n">
        <v>314.43808704</v>
      </c>
      <c r="V76" s="20" t="n">
        <v>10.81776285</v>
      </c>
    </row>
    <row r="77" spans="1:22">
      <c r="A77" s="15" t="s">
        <v>552</v>
      </c>
      <c r="B77" s="17" t="n">
        <v>6062</v>
      </c>
      <c r="C77" s="18">
        <f>(82.0/B77*100)</f>
        <v/>
      </c>
      <c r="D77" s="19" t="n">
        <v>5980</v>
      </c>
      <c r="E77" s="18" t="n">
        <v>377.49886203</v>
      </c>
      <c r="F77" s="20" t="n">
        <v>8.683889110000001</v>
      </c>
      <c r="G77" s="18" t="n">
        <v>423.53776677</v>
      </c>
      <c r="H77" s="20" t="n">
        <v>8.53164724</v>
      </c>
      <c r="I77" s="18" t="n">
        <v>429.93107968</v>
      </c>
      <c r="J77" s="20" t="n">
        <v>3.09689441</v>
      </c>
      <c r="K77" s="18" t="n">
        <v>449.07609342</v>
      </c>
      <c r="L77" s="20" t="n">
        <v>2.97111964</v>
      </c>
      <c r="M77" s="18" t="s">
        <v>481</v>
      </c>
      <c r="N77" s="20" t="s">
        <v>481</v>
      </c>
      <c r="O77" s="18" t="s">
        <v>481</v>
      </c>
      <c r="P77" s="20" t="s">
        <v>481</v>
      </c>
      <c r="Q77" s="18" t="s">
        <v>481</v>
      </c>
      <c r="R77" s="20" t="s">
        <v>481</v>
      </c>
      <c r="S77" s="18" t="s">
        <v>481</v>
      </c>
      <c r="T77" s="20" t="s">
        <v>481</v>
      </c>
      <c r="U77" s="18" t="n">
        <v>321.04096258</v>
      </c>
      <c r="V77" s="20" t="n">
        <v>7.52114994</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370.86081034</v>
      </c>
      <c r="F81" s="20" t="n">
        <v>15.46289623</v>
      </c>
      <c r="G81" s="18" t="n">
        <v>374.15239788</v>
      </c>
      <c r="H81" s="20" t="n">
        <v>12.099854</v>
      </c>
      <c r="I81" s="18" t="n">
        <v>418.86421016</v>
      </c>
      <c r="J81" s="20" t="n">
        <v>4.2166679</v>
      </c>
      <c r="K81" s="18" t="n">
        <v>442.36848906</v>
      </c>
      <c r="L81" s="20" t="n">
        <v>3.53515209</v>
      </c>
      <c r="M81" s="18" t="s">
        <v>481</v>
      </c>
      <c r="N81" s="20" t="s">
        <v>481</v>
      </c>
      <c r="O81" s="18" t="s">
        <v>481</v>
      </c>
      <c r="P81" s="20" t="s">
        <v>481</v>
      </c>
      <c r="Q81" s="18" t="s">
        <v>481</v>
      </c>
      <c r="R81" s="20" t="s">
        <v>481</v>
      </c>
      <c r="S81" s="18" t="s">
        <v>481</v>
      </c>
      <c r="T81" s="20" t="s">
        <v>481</v>
      </c>
      <c r="U81" s="18" t="n">
        <v>356.33159158</v>
      </c>
      <c r="V81" s="20" t="n">
        <v>35.92946151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646</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(353.0/B7*100)</f>
        <v/>
      </c>
      <c r="D7" s="19" t="n">
        <v>14177</v>
      </c>
      <c r="E7" s="18" t="n">
        <v>493.18349525</v>
      </c>
      <c r="F7" s="20" t="n">
        <v>7.92103954</v>
      </c>
      <c r="G7" s="18" t="n">
        <v>502.16551367</v>
      </c>
      <c r="H7" s="20" t="n">
        <v>5.11724226</v>
      </c>
      <c r="I7" s="18" t="n">
        <v>498.3537823</v>
      </c>
      <c r="J7" s="20" t="n">
        <v>2.52487658</v>
      </c>
      <c r="K7" s="18" t="n">
        <v>511.68434753</v>
      </c>
      <c r="L7" s="20" t="n">
        <v>2.00849004</v>
      </c>
      <c r="M7" s="18" t="s">
        <v>481</v>
      </c>
      <c r="N7" s="20" t="s">
        <v>481</v>
      </c>
      <c r="O7" s="18" t="s">
        <v>481</v>
      </c>
      <c r="P7" s="20" t="s">
        <v>481</v>
      </c>
      <c r="Q7" s="18" t="s">
        <v>481</v>
      </c>
      <c r="R7" s="20" t="s">
        <v>481</v>
      </c>
      <c r="S7" s="18" t="s">
        <v>481</v>
      </c>
      <c r="T7" s="20" t="s">
        <v>481</v>
      </c>
      <c r="U7" s="18" t="n">
        <v>395.3667369</v>
      </c>
      <c r="V7" s="20" t="n">
        <v>10.8984652</v>
      </c>
    </row>
    <row r="8" spans="1:22">
      <c r="A8" s="15" t="s">
        <v>483</v>
      </c>
      <c r="B8" s="17" t="n">
        <v>7007</v>
      </c>
      <c r="C8" s="18">
        <f>(20.0/B8*100)</f>
        <v/>
      </c>
      <c r="D8" s="19" t="n">
        <v>6987</v>
      </c>
      <c r="E8" s="18" t="n">
        <v>460.00914688</v>
      </c>
      <c r="F8" s="20" t="n">
        <v>9.919711939999999</v>
      </c>
      <c r="G8" s="18" t="n">
        <v>471.14455179</v>
      </c>
      <c r="H8" s="20" t="n">
        <v>6.93806727</v>
      </c>
      <c r="I8" s="18" t="n">
        <v>495.63705974</v>
      </c>
      <c r="J8" s="20" t="n">
        <v>3.85001537</v>
      </c>
      <c r="K8" s="18" t="n">
        <v>485.08066469</v>
      </c>
      <c r="L8" s="20" t="n">
        <v>3.02024113</v>
      </c>
      <c r="M8" s="18" t="s">
        <v>481</v>
      </c>
      <c r="N8" s="20" t="s">
        <v>481</v>
      </c>
      <c r="O8" s="18" t="s">
        <v>481</v>
      </c>
      <c r="P8" s="20" t="s">
        <v>481</v>
      </c>
      <c r="Q8" s="18" t="n">
        <v>361.38025951</v>
      </c>
      <c r="R8" s="20" t="n">
        <v>22.72565673</v>
      </c>
      <c r="S8" s="18" t="s">
        <v>481</v>
      </c>
      <c r="T8" s="20" t="s">
        <v>481</v>
      </c>
      <c r="U8" s="18" t="n">
        <v>412.29804054</v>
      </c>
      <c r="V8" s="20" t="n">
        <v>18.5065924</v>
      </c>
    </row>
    <row r="9" spans="1:22">
      <c r="A9" s="15" t="s">
        <v>484</v>
      </c>
      <c r="B9" s="17" t="n">
        <v>9651</v>
      </c>
      <c r="C9" s="18">
        <f>(81.0/B9*100)</f>
        <v/>
      </c>
      <c r="D9" s="19" t="n">
        <v>9570</v>
      </c>
      <c r="E9" s="18" t="n">
        <v>456.0991279</v>
      </c>
      <c r="F9" s="20" t="n">
        <v>9.36100225</v>
      </c>
      <c r="G9" s="18" t="n">
        <v>499.83585472</v>
      </c>
      <c r="H9" s="20" t="n">
        <v>5.18990363</v>
      </c>
      <c r="I9" s="18" t="n">
        <v>504.33386262</v>
      </c>
      <c r="J9" s="20" t="n">
        <v>2.66462614</v>
      </c>
      <c r="K9" s="18" t="n">
        <v>507.3270814</v>
      </c>
      <c r="L9" s="20" t="n">
        <v>2.88602167</v>
      </c>
      <c r="M9" s="18" t="s">
        <v>481</v>
      </c>
      <c r="N9" s="20" t="s">
        <v>481</v>
      </c>
      <c r="O9" s="18" t="s">
        <v>481</v>
      </c>
      <c r="P9" s="20" t="s">
        <v>481</v>
      </c>
      <c r="Q9" s="18" t="n">
        <v>347.7815185</v>
      </c>
      <c r="R9" s="20" t="n">
        <v>11.20716786</v>
      </c>
      <c r="S9" s="18" t="s">
        <v>481</v>
      </c>
      <c r="T9" s="20" t="s">
        <v>481</v>
      </c>
      <c r="U9" s="18" t="n">
        <v>391.86938881</v>
      </c>
      <c r="V9" s="20" t="n">
        <v>13.23607838</v>
      </c>
    </row>
    <row r="10" spans="1:22">
      <c r="A10" s="15" t="s">
        <v>485</v>
      </c>
      <c r="B10" s="17" t="n">
        <v>20058</v>
      </c>
      <c r="C10" s="18">
        <f>(522.0/B10*100)</f>
        <v/>
      </c>
      <c r="D10" s="19" t="n">
        <v>19536</v>
      </c>
      <c r="E10" s="18" t="n">
        <v>496.83290157</v>
      </c>
      <c r="F10" s="20" t="n">
        <v>7.12120565</v>
      </c>
      <c r="G10" s="18" t="n">
        <v>525.58460079</v>
      </c>
      <c r="H10" s="20" t="n">
        <v>4.80350396</v>
      </c>
      <c r="I10" s="18" t="n">
        <v>523.01030243</v>
      </c>
      <c r="J10" s="20" t="n">
        <v>2.97493852</v>
      </c>
      <c r="K10" s="18" t="n">
        <v>534.44899577</v>
      </c>
      <c r="L10" s="20" t="n">
        <v>2.33574582</v>
      </c>
      <c r="M10" s="18" t="s">
        <v>481</v>
      </c>
      <c r="N10" s="20" t="s">
        <v>481</v>
      </c>
      <c r="O10" s="18" t="s">
        <v>481</v>
      </c>
      <c r="P10" s="20" t="s">
        <v>481</v>
      </c>
      <c r="Q10" s="18" t="s">
        <v>481</v>
      </c>
      <c r="R10" s="20" t="s">
        <v>481</v>
      </c>
      <c r="S10" s="18" t="s">
        <v>481</v>
      </c>
      <c r="T10" s="20" t="s">
        <v>481</v>
      </c>
      <c r="U10" s="18" t="n">
        <v>431.75056336</v>
      </c>
      <c r="V10" s="20" t="n">
        <v>12.92163502</v>
      </c>
    </row>
    <row r="11" spans="1:22">
      <c r="A11" s="15" t="s">
        <v>486</v>
      </c>
      <c r="B11" s="17" t="n">
        <v>7053</v>
      </c>
      <c r="C11" s="18">
        <f>(49.0/B11*100)</f>
        <v/>
      </c>
      <c r="D11" s="19" t="n">
        <v>7004</v>
      </c>
      <c r="E11" s="18" t="n">
        <v>439.76284239</v>
      </c>
      <c r="F11" s="20" t="n">
        <v>5.81212497</v>
      </c>
      <c r="G11" s="18" t="n">
        <v>459.23895495</v>
      </c>
      <c r="H11" s="20" t="n">
        <v>6.02902069</v>
      </c>
      <c r="I11" s="18" t="n">
        <v>458.1832072</v>
      </c>
      <c r="J11" s="20" t="n">
        <v>3.85494987</v>
      </c>
      <c r="K11" s="18" t="n">
        <v>462.59267998</v>
      </c>
      <c r="L11" s="20" t="n">
        <v>2.87573245</v>
      </c>
      <c r="M11" s="18" t="s">
        <v>481</v>
      </c>
      <c r="N11" s="20" t="s">
        <v>481</v>
      </c>
      <c r="O11" s="18" t="s">
        <v>481</v>
      </c>
      <c r="P11" s="20" t="s">
        <v>481</v>
      </c>
      <c r="Q11" s="18" t="s">
        <v>481</v>
      </c>
      <c r="R11" s="20" t="s">
        <v>481</v>
      </c>
      <c r="S11" s="18" t="s">
        <v>481</v>
      </c>
      <c r="T11" s="20" t="s">
        <v>481</v>
      </c>
      <c r="U11" s="18" t="n">
        <v>372.39528199</v>
      </c>
      <c r="V11" s="20" t="n">
        <v>14.36761593</v>
      </c>
    </row>
    <row r="12" spans="1:22">
      <c r="A12" s="15" t="s">
        <v>487</v>
      </c>
      <c r="B12" s="17" t="n">
        <v>6894</v>
      </c>
      <c r="C12" s="18">
        <f>(55.0/B12*100)</f>
        <v/>
      </c>
      <c r="D12" s="19" t="n">
        <v>6839</v>
      </c>
      <c r="E12" s="18" t="n">
        <v>461.34734892</v>
      </c>
      <c r="F12" s="20" t="n">
        <v>9.24167368</v>
      </c>
      <c r="G12" s="18" t="n">
        <v>479.66958734</v>
      </c>
      <c r="H12" s="20" t="n">
        <v>5.89985377</v>
      </c>
      <c r="I12" s="18" t="n">
        <v>489.63533913</v>
      </c>
      <c r="J12" s="20" t="n">
        <v>2.8858659</v>
      </c>
      <c r="K12" s="18" t="n">
        <v>501.84512374</v>
      </c>
      <c r="L12" s="20" t="n">
        <v>2.69080116</v>
      </c>
      <c r="M12" s="18" t="s">
        <v>481</v>
      </c>
      <c r="N12" s="20" t="s">
        <v>481</v>
      </c>
      <c r="O12" s="18" t="s">
        <v>481</v>
      </c>
      <c r="P12" s="20" t="s">
        <v>481</v>
      </c>
      <c r="Q12" s="18" t="n">
        <v>332.31014509</v>
      </c>
      <c r="R12" s="20" t="n">
        <v>18.34291261</v>
      </c>
      <c r="S12" s="18" t="s">
        <v>481</v>
      </c>
      <c r="T12" s="20" t="s">
        <v>481</v>
      </c>
      <c r="U12" s="18" t="n">
        <v>388.12463755</v>
      </c>
      <c r="V12" s="20" t="n">
        <v>15.67599776</v>
      </c>
    </row>
    <row r="13" spans="1:22">
      <c r="A13" s="15" t="s">
        <v>488</v>
      </c>
      <c r="B13" s="17" t="n">
        <v>7161</v>
      </c>
      <c r="C13" s="18">
        <f>(92.0/B13*100)</f>
        <v/>
      </c>
      <c r="D13" s="19" t="n">
        <v>7069</v>
      </c>
      <c r="E13" s="18" t="n">
        <v>470.30542204</v>
      </c>
      <c r="F13" s="20" t="n">
        <v>10.66633389</v>
      </c>
      <c r="G13" s="18" t="n">
        <v>490.97548014</v>
      </c>
      <c r="H13" s="20" t="n">
        <v>8.294173369999999</v>
      </c>
      <c r="I13" s="18" t="n">
        <v>495.35424941</v>
      </c>
      <c r="J13" s="20" t="n">
        <v>3.2040196</v>
      </c>
      <c r="K13" s="18" t="n">
        <v>512.31759475</v>
      </c>
      <c r="L13" s="20" t="n">
        <v>2.82240818</v>
      </c>
      <c r="M13" s="18" t="s">
        <v>481</v>
      </c>
      <c r="N13" s="20" t="s">
        <v>481</v>
      </c>
      <c r="O13" s="18" t="s">
        <v>481</v>
      </c>
      <c r="P13" s="20" t="s">
        <v>481</v>
      </c>
      <c r="Q13" s="18" t="n">
        <v>407.4699787</v>
      </c>
      <c r="R13" s="20" t="n">
        <v>6.79601306</v>
      </c>
      <c r="S13" s="18" t="s">
        <v>481</v>
      </c>
      <c r="T13" s="20" t="s">
        <v>481</v>
      </c>
      <c r="U13" s="18" t="n">
        <v>400.02901011</v>
      </c>
      <c r="V13" s="20" t="n">
        <v>18.73551858</v>
      </c>
    </row>
    <row r="14" spans="1:22">
      <c r="A14" s="15" t="s">
        <v>489</v>
      </c>
      <c r="B14" s="17" t="n">
        <v>5587</v>
      </c>
      <c r="C14" s="18">
        <f>(74.0/B14*100)</f>
        <v/>
      </c>
      <c r="D14" s="19" t="n">
        <v>5513</v>
      </c>
      <c r="E14" s="18" t="n">
        <v>500.53342381</v>
      </c>
      <c r="F14" s="20" t="n">
        <v>9.70446718</v>
      </c>
      <c r="G14" s="18" t="n">
        <v>520.1791822</v>
      </c>
      <c r="H14" s="20" t="n">
        <v>5.20927753</v>
      </c>
      <c r="I14" s="18" t="n">
        <v>516.80021903</v>
      </c>
      <c r="J14" s="20" t="n">
        <v>2.84016108</v>
      </c>
      <c r="K14" s="18" t="n">
        <v>525.79787778</v>
      </c>
      <c r="L14" s="20" t="n">
        <v>2.82441765</v>
      </c>
      <c r="M14" s="18" t="s">
        <v>481</v>
      </c>
      <c r="N14" s="20" t="s">
        <v>481</v>
      </c>
      <c r="O14" s="18" t="s">
        <v>481</v>
      </c>
      <c r="P14" s="20" t="s">
        <v>481</v>
      </c>
      <c r="Q14" s="18" t="s">
        <v>481</v>
      </c>
      <c r="R14" s="20" t="s">
        <v>481</v>
      </c>
      <c r="S14" s="18" t="s">
        <v>481</v>
      </c>
      <c r="T14" s="20" t="s">
        <v>481</v>
      </c>
      <c r="U14" s="18" t="n">
        <v>478.25643017</v>
      </c>
      <c r="V14" s="20" t="n">
        <v>24.45509172</v>
      </c>
    </row>
    <row r="15" spans="1:22">
      <c r="A15" s="15" t="s">
        <v>490</v>
      </c>
      <c r="B15" s="17" t="n">
        <v>5882</v>
      </c>
      <c r="C15" s="18">
        <f>(52.0/B15*100)</f>
        <v/>
      </c>
      <c r="D15" s="19" t="n">
        <v>5830</v>
      </c>
      <c r="E15" s="18" t="n">
        <v>471.75438634</v>
      </c>
      <c r="F15" s="20" t="n">
        <v>15.16782549</v>
      </c>
      <c r="G15" s="18" t="n">
        <v>524.55024997</v>
      </c>
      <c r="H15" s="20" t="n">
        <v>5.5339944</v>
      </c>
      <c r="I15" s="18" t="n">
        <v>521.76301083</v>
      </c>
      <c r="J15" s="20" t="n">
        <v>2.79637647</v>
      </c>
      <c r="K15" s="18" t="n">
        <v>537.45806549</v>
      </c>
      <c r="L15" s="20" t="n">
        <v>2.7219181</v>
      </c>
      <c r="M15" s="18" t="s">
        <v>481</v>
      </c>
      <c r="N15" s="20" t="s">
        <v>481</v>
      </c>
      <c r="O15" s="18" t="s">
        <v>481</v>
      </c>
      <c r="P15" s="20" t="s">
        <v>481</v>
      </c>
      <c r="Q15" s="18" t="n">
        <v>367.66871077</v>
      </c>
      <c r="R15" s="20" t="n">
        <v>14.82638214</v>
      </c>
      <c r="S15" s="18" t="s">
        <v>481</v>
      </c>
      <c r="T15" s="20" t="s">
        <v>481</v>
      </c>
      <c r="U15" s="18" t="n">
        <v>474.92534842</v>
      </c>
      <c r="V15" s="20" t="n">
        <v>19.70501958</v>
      </c>
    </row>
    <row r="16" spans="1:22">
      <c r="A16" s="15" t="s">
        <v>491</v>
      </c>
      <c r="B16" s="17" t="n">
        <v>6108</v>
      </c>
      <c r="C16" s="18">
        <f>(99.0/B16*100)</f>
        <v/>
      </c>
      <c r="D16" s="19" t="n">
        <v>6009</v>
      </c>
      <c r="E16" s="18" t="n">
        <v>452.73146712</v>
      </c>
      <c r="F16" s="20" t="n">
        <v>13.33160537</v>
      </c>
      <c r="G16" s="18" t="n">
        <v>501.04439118</v>
      </c>
      <c r="H16" s="20" t="n">
        <v>5.76942853</v>
      </c>
      <c r="I16" s="18" t="n">
        <v>499.52239189</v>
      </c>
      <c r="J16" s="20" t="n">
        <v>3.16367479</v>
      </c>
      <c r="K16" s="18" t="n">
        <v>507.72695931</v>
      </c>
      <c r="L16" s="20" t="n">
        <v>3.26028853</v>
      </c>
      <c r="M16" s="18" t="s">
        <v>481</v>
      </c>
      <c r="N16" s="20" t="s">
        <v>481</v>
      </c>
      <c r="O16" s="18" t="s">
        <v>481</v>
      </c>
      <c r="P16" s="20" t="s">
        <v>481</v>
      </c>
      <c r="Q16" s="18" t="s">
        <v>481</v>
      </c>
      <c r="R16" s="20" t="s">
        <v>481</v>
      </c>
      <c r="S16" s="18" t="s">
        <v>481</v>
      </c>
      <c r="T16" s="20" t="s">
        <v>481</v>
      </c>
      <c r="U16" s="18" t="n">
        <v>360.11764133</v>
      </c>
      <c r="V16" s="20" t="n">
        <v>17.72082849</v>
      </c>
    </row>
    <row r="17" spans="1:22">
      <c r="A17" s="15" t="s">
        <v>492</v>
      </c>
      <c r="B17" s="17" t="n">
        <v>6504</v>
      </c>
      <c r="C17" s="18">
        <f>(641.0/B17*100)</f>
        <v/>
      </c>
      <c r="D17" s="19" t="n">
        <v>5863</v>
      </c>
      <c r="E17" s="18" t="n">
        <v>502.23189419</v>
      </c>
      <c r="F17" s="20" t="n">
        <v>12.86860077</v>
      </c>
      <c r="G17" s="18" t="n">
        <v>520.5623283800001</v>
      </c>
      <c r="H17" s="20" t="n">
        <v>6.35923407</v>
      </c>
      <c r="I17" s="18" t="n">
        <v>517.24415617</v>
      </c>
      <c r="J17" s="20" t="n">
        <v>4.04098542</v>
      </c>
      <c r="K17" s="18" t="n">
        <v>520.83343891</v>
      </c>
      <c r="L17" s="20" t="n">
        <v>3.23998645</v>
      </c>
      <c r="M17" s="18" t="s">
        <v>481</v>
      </c>
      <c r="N17" s="20" t="s">
        <v>481</v>
      </c>
      <c r="O17" s="18" t="s">
        <v>481</v>
      </c>
      <c r="P17" s="20" t="s">
        <v>481</v>
      </c>
      <c r="Q17" s="18" t="n">
        <v>338.260297</v>
      </c>
      <c r="R17" s="20" t="n">
        <v>14.23011861</v>
      </c>
      <c r="S17" s="18" t="s">
        <v>481</v>
      </c>
      <c r="T17" s="20" t="s">
        <v>481</v>
      </c>
      <c r="U17" s="18" t="n">
        <v>460.22093069</v>
      </c>
      <c r="V17" s="20" t="n">
        <v>12.76833089</v>
      </c>
    </row>
    <row r="18" spans="1:22">
      <c r="A18" s="15" t="s">
        <v>493</v>
      </c>
      <c r="B18" s="17" t="n">
        <v>5532</v>
      </c>
      <c r="C18" s="18">
        <f>(28.0/B18*100)</f>
        <v/>
      </c>
      <c r="D18" s="19" t="n">
        <v>5504</v>
      </c>
      <c r="E18" s="18" t="n">
        <v>410.79200292</v>
      </c>
      <c r="F18" s="20" t="n">
        <v>10.83966145</v>
      </c>
      <c r="G18" s="18" t="n">
        <v>453.08468793</v>
      </c>
      <c r="H18" s="20" t="n">
        <v>8.591617919999999</v>
      </c>
      <c r="I18" s="18" t="n">
        <v>466.6177469</v>
      </c>
      <c r="J18" s="20" t="n">
        <v>4.83244898</v>
      </c>
      <c r="K18" s="18" t="n">
        <v>475.82241039</v>
      </c>
      <c r="L18" s="20" t="n">
        <v>4.28275749</v>
      </c>
      <c r="M18" s="18" t="s">
        <v>481</v>
      </c>
      <c r="N18" s="20" t="s">
        <v>481</v>
      </c>
      <c r="O18" s="18" t="s">
        <v>481</v>
      </c>
      <c r="P18" s="20" t="s">
        <v>481</v>
      </c>
      <c r="Q18" s="18" t="s">
        <v>481</v>
      </c>
      <c r="R18" s="20" t="s">
        <v>481</v>
      </c>
      <c r="S18" s="18" t="s">
        <v>481</v>
      </c>
      <c r="T18" s="20" t="s">
        <v>481</v>
      </c>
      <c r="U18" s="18" t="n">
        <v>344.80405984</v>
      </c>
      <c r="V18" s="20" t="n">
        <v>15.70027645</v>
      </c>
    </row>
    <row r="19" spans="1:22">
      <c r="A19" s="15" t="s">
        <v>494</v>
      </c>
      <c r="B19" s="17" t="n">
        <v>5658</v>
      </c>
      <c r="C19" s="18">
        <f>(62.0/B19*100)</f>
        <v/>
      </c>
      <c r="D19" s="19" t="n">
        <v>5596</v>
      </c>
      <c r="E19" s="18" t="n">
        <v>438.61705593</v>
      </c>
      <c r="F19" s="20" t="n">
        <v>13.38671393</v>
      </c>
      <c r="G19" s="18" t="n">
        <v>476.32578866</v>
      </c>
      <c r="H19" s="20" t="n">
        <v>6.11609349</v>
      </c>
      <c r="I19" s="18" t="n">
        <v>458.44851247</v>
      </c>
      <c r="J19" s="20" t="n">
        <v>3.75819445</v>
      </c>
      <c r="K19" s="18" t="n">
        <v>480.57758444</v>
      </c>
      <c r="L19" s="20" t="n">
        <v>3.05167947</v>
      </c>
      <c r="M19" s="18" t="s">
        <v>481</v>
      </c>
      <c r="N19" s="20" t="s">
        <v>481</v>
      </c>
      <c r="O19" s="18" t="s">
        <v>481</v>
      </c>
      <c r="P19" s="20" t="s">
        <v>481</v>
      </c>
      <c r="Q19" s="18" t="s">
        <v>481</v>
      </c>
      <c r="R19" s="20" t="s">
        <v>481</v>
      </c>
      <c r="S19" s="18" t="s">
        <v>481</v>
      </c>
      <c r="T19" s="20" t="s">
        <v>481</v>
      </c>
      <c r="U19" s="18" t="n">
        <v>354.99867975</v>
      </c>
      <c r="V19" s="20" t="n">
        <v>21.29678952</v>
      </c>
    </row>
    <row r="20" spans="1:22">
      <c r="A20" s="15" t="s">
        <v>495</v>
      </c>
      <c r="B20" s="17" t="n">
        <v>3371</v>
      </c>
      <c r="C20" s="18">
        <f>(75.0/B20*100)</f>
        <v/>
      </c>
      <c r="D20" s="19" t="n">
        <v>3296</v>
      </c>
      <c r="E20" s="18" t="n">
        <v>449.88030088</v>
      </c>
      <c r="F20" s="20" t="n">
        <v>12.39452501</v>
      </c>
      <c r="G20" s="18" t="n">
        <v>459.7026572</v>
      </c>
      <c r="H20" s="20" t="n">
        <v>9.27705407</v>
      </c>
      <c r="I20" s="18" t="n">
        <v>468.09400264</v>
      </c>
      <c r="J20" s="20" t="n">
        <v>2.81034109</v>
      </c>
      <c r="K20" s="18" t="n">
        <v>493.35104096</v>
      </c>
      <c r="L20" s="20" t="n">
        <v>2.71540623</v>
      </c>
      <c r="M20" s="18" t="s">
        <v>481</v>
      </c>
      <c r="N20" s="20" t="s">
        <v>481</v>
      </c>
      <c r="O20" s="18" t="s">
        <v>481</v>
      </c>
      <c r="P20" s="20" t="s">
        <v>481</v>
      </c>
      <c r="Q20" s="18" t="s">
        <v>481</v>
      </c>
      <c r="R20" s="20" t="s">
        <v>481</v>
      </c>
      <c r="S20" s="18" t="s">
        <v>481</v>
      </c>
      <c r="T20" s="20" t="s">
        <v>481</v>
      </c>
      <c r="U20" s="18" t="n">
        <v>395.0476181</v>
      </c>
      <c r="V20" s="20" t="n">
        <v>19.70332495</v>
      </c>
    </row>
    <row r="21" spans="1:22">
      <c r="A21" s="15" t="s">
        <v>496</v>
      </c>
      <c r="B21" s="17" t="n">
        <v>5741</v>
      </c>
      <c r="C21" s="18">
        <f>(45.0/B21*100)</f>
        <v/>
      </c>
      <c r="D21" s="19" t="n">
        <v>5696</v>
      </c>
      <c r="E21" s="18" t="n">
        <v>510.81806503</v>
      </c>
      <c r="F21" s="20" t="n">
        <v>9.881103599999999</v>
      </c>
      <c r="G21" s="18" t="n">
        <v>518.40645726</v>
      </c>
      <c r="H21" s="20" t="n">
        <v>6.94820004</v>
      </c>
      <c r="I21" s="18" t="n">
        <v>514.8411887</v>
      </c>
      <c r="J21" s="20" t="n">
        <v>2.91534364</v>
      </c>
      <c r="K21" s="18" t="n">
        <v>525.81676066</v>
      </c>
      <c r="L21" s="20" t="n">
        <v>2.67733958</v>
      </c>
      <c r="M21" s="18" t="s">
        <v>481</v>
      </c>
      <c r="N21" s="20" t="s">
        <v>481</v>
      </c>
      <c r="O21" s="18" t="s">
        <v>481</v>
      </c>
      <c r="P21" s="20" t="s">
        <v>481</v>
      </c>
      <c r="Q21" s="18" t="s">
        <v>481</v>
      </c>
      <c r="R21" s="20" t="s">
        <v>481</v>
      </c>
      <c r="S21" s="18" t="s">
        <v>481</v>
      </c>
      <c r="T21" s="20" t="s">
        <v>481</v>
      </c>
      <c r="U21" s="18" t="n">
        <v>428.10921939</v>
      </c>
      <c r="V21" s="20" t="n">
        <v>22.81546422</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(212.0/B23*100)</f>
        <v/>
      </c>
      <c r="D23" s="19" t="n">
        <v>11371</v>
      </c>
      <c r="E23" s="18" t="n">
        <v>457.73137559</v>
      </c>
      <c r="F23" s="20" t="n">
        <v>9.47274567</v>
      </c>
      <c r="G23" s="18" t="n">
        <v>476.1880977</v>
      </c>
      <c r="H23" s="20" t="n">
        <v>5.73622529</v>
      </c>
      <c r="I23" s="18" t="n">
        <v>488.36896274</v>
      </c>
      <c r="J23" s="20" t="n">
        <v>3.12837214</v>
      </c>
      <c r="K23" s="18" t="n">
        <v>487.59843001</v>
      </c>
      <c r="L23" s="20" t="n">
        <v>3.44078023</v>
      </c>
      <c r="M23" s="18" t="s">
        <v>481</v>
      </c>
      <c r="N23" s="20" t="s">
        <v>481</v>
      </c>
      <c r="O23" s="18" t="s">
        <v>481</v>
      </c>
      <c r="P23" s="20" t="s">
        <v>481</v>
      </c>
      <c r="Q23" s="18" t="s">
        <v>481</v>
      </c>
      <c r="R23" s="20" t="s">
        <v>481</v>
      </c>
      <c r="S23" s="18" t="s">
        <v>481</v>
      </c>
      <c r="T23" s="20" t="s">
        <v>481</v>
      </c>
      <c r="U23" s="18" t="n">
        <v>417.15889292</v>
      </c>
      <c r="V23" s="20" t="n">
        <v>16.86348142</v>
      </c>
    </row>
    <row r="24" spans="1:22">
      <c r="A24" s="15" t="s">
        <v>499</v>
      </c>
      <c r="B24" s="17" t="n">
        <v>6647</v>
      </c>
      <c r="C24" s="18">
        <f>(7.0/B24*100)</f>
        <v/>
      </c>
      <c r="D24" s="19" t="n">
        <v>6640</v>
      </c>
      <c r="E24" s="18" t="n">
        <v>487.98628254</v>
      </c>
      <c r="F24" s="20" t="n">
        <v>9.970448149999999</v>
      </c>
      <c r="G24" s="18" t="n">
        <v>506.54491762</v>
      </c>
      <c r="H24" s="20" t="n">
        <v>5.35917183</v>
      </c>
      <c r="I24" s="18" t="n">
        <v>512.88113873</v>
      </c>
      <c r="J24" s="20" t="n">
        <v>3.56406237</v>
      </c>
      <c r="K24" s="18" t="n">
        <v>526.47013663</v>
      </c>
      <c r="L24" s="20" t="n">
        <v>3.36799496</v>
      </c>
      <c r="M24" s="18" t="s">
        <v>481</v>
      </c>
      <c r="N24" s="20" t="s">
        <v>481</v>
      </c>
      <c r="O24" s="18" t="s">
        <v>481</v>
      </c>
      <c r="P24" s="20" t="s">
        <v>481</v>
      </c>
      <c r="Q24" s="18" t="s">
        <v>481</v>
      </c>
      <c r="R24" s="20" t="s">
        <v>481</v>
      </c>
      <c r="S24" s="18" t="s">
        <v>481</v>
      </c>
      <c r="T24" s="20" t="s">
        <v>481</v>
      </c>
      <c r="U24" s="18" t="n">
        <v>426.5227872</v>
      </c>
      <c r="V24" s="20" t="n">
        <v>18.17161712</v>
      </c>
    </row>
    <row r="25" spans="1:22">
      <c r="A25" s="15" t="s">
        <v>500</v>
      </c>
      <c r="B25" s="17" t="n">
        <v>5581</v>
      </c>
      <c r="C25" s="18">
        <f>(24.0/B25*100)</f>
        <v/>
      </c>
      <c r="D25" s="19" t="n">
        <v>5557</v>
      </c>
      <c r="E25" s="18" t="n">
        <v>477.76582168</v>
      </c>
      <c r="F25" s="20" t="n">
        <v>18.3946591</v>
      </c>
      <c r="G25" s="18" t="n">
        <v>503.26067724</v>
      </c>
      <c r="H25" s="20" t="n">
        <v>7.33970341</v>
      </c>
      <c r="I25" s="18" t="n">
        <v>512.13601662</v>
      </c>
      <c r="J25" s="20" t="n">
        <v>3.6683117</v>
      </c>
      <c r="K25" s="18" t="n">
        <v>529.47585054</v>
      </c>
      <c r="L25" s="20" t="n">
        <v>4.24512559</v>
      </c>
      <c r="M25" s="18" t="s">
        <v>481</v>
      </c>
      <c r="N25" s="20" t="s">
        <v>481</v>
      </c>
      <c r="O25" s="18" t="s">
        <v>481</v>
      </c>
      <c r="P25" s="20" t="s">
        <v>481</v>
      </c>
      <c r="Q25" s="18" t="s">
        <v>481</v>
      </c>
      <c r="R25" s="20" t="s">
        <v>481</v>
      </c>
      <c r="S25" s="18" t="s">
        <v>481</v>
      </c>
      <c r="T25" s="20" t="s">
        <v>481</v>
      </c>
      <c r="U25" s="18" t="n">
        <v>445.37460782</v>
      </c>
      <c r="V25" s="20" t="n">
        <v>22.83642345</v>
      </c>
    </row>
    <row r="26" spans="1:22">
      <c r="A26" s="15" t="s">
        <v>501</v>
      </c>
      <c r="B26" s="17" t="n">
        <v>4869</v>
      </c>
      <c r="C26" s="18">
        <f>(33.0/B26*100)</f>
        <v/>
      </c>
      <c r="D26" s="19" t="n">
        <v>4836</v>
      </c>
      <c r="E26" s="18" t="n">
        <v>472.16108076</v>
      </c>
      <c r="F26" s="20" t="n">
        <v>7.1608718</v>
      </c>
      <c r="G26" s="18" t="n">
        <v>479.79623781</v>
      </c>
      <c r="H26" s="20" t="n">
        <v>5.60800849</v>
      </c>
      <c r="I26" s="18" t="n">
        <v>485.18123276</v>
      </c>
      <c r="J26" s="20" t="n">
        <v>2.39052616</v>
      </c>
      <c r="K26" s="18" t="n">
        <v>497.82867712</v>
      </c>
      <c r="L26" s="20" t="n">
        <v>3.02256838</v>
      </c>
      <c r="M26" s="18" t="s">
        <v>481</v>
      </c>
      <c r="N26" s="20" t="s">
        <v>481</v>
      </c>
      <c r="O26" s="18" t="s">
        <v>481</v>
      </c>
      <c r="P26" s="20" t="s">
        <v>481</v>
      </c>
      <c r="Q26" s="18" t="s">
        <v>481</v>
      </c>
      <c r="R26" s="20" t="s">
        <v>481</v>
      </c>
      <c r="S26" s="18" t="s">
        <v>481</v>
      </c>
      <c r="T26" s="20" t="s">
        <v>481</v>
      </c>
      <c r="U26" s="18" t="n">
        <v>432.95105967</v>
      </c>
      <c r="V26" s="20" t="n">
        <v>15.93505138</v>
      </c>
    </row>
    <row r="27" spans="1:22">
      <c r="A27" s="15" t="s">
        <v>502</v>
      </c>
      <c r="B27" s="17" t="n">
        <v>5299</v>
      </c>
      <c r="C27" s="18">
        <f>(17.0/B27*100)</f>
        <v/>
      </c>
      <c r="D27" s="19" t="n">
        <v>5282</v>
      </c>
      <c r="E27" s="18" t="n">
        <v>449.97700165</v>
      </c>
      <c r="F27" s="20" t="n">
        <v>9.941977570000001</v>
      </c>
      <c r="G27" s="18" t="n">
        <v>471.42769881</v>
      </c>
      <c r="H27" s="20" t="n">
        <v>5.56086133</v>
      </c>
      <c r="I27" s="18" t="n">
        <v>476.39323316</v>
      </c>
      <c r="J27" s="20" t="n">
        <v>2.88132805</v>
      </c>
      <c r="K27" s="18" t="n">
        <v>488.61012202</v>
      </c>
      <c r="L27" s="20" t="n">
        <v>2.04636635</v>
      </c>
      <c r="M27" s="18" t="s">
        <v>481</v>
      </c>
      <c r="N27" s="20" t="s">
        <v>481</v>
      </c>
      <c r="O27" s="18" t="s">
        <v>481</v>
      </c>
      <c r="P27" s="20" t="s">
        <v>481</v>
      </c>
      <c r="Q27" s="18" t="s">
        <v>481</v>
      </c>
      <c r="R27" s="20" t="s">
        <v>481</v>
      </c>
      <c r="S27" s="18" t="s">
        <v>481</v>
      </c>
      <c r="T27" s="20" t="s">
        <v>481</v>
      </c>
      <c r="U27" s="18" t="n">
        <v>423.18216963</v>
      </c>
      <c r="V27" s="20" t="n">
        <v>16.46936902</v>
      </c>
    </row>
    <row r="28" spans="1:22">
      <c r="A28" s="15" t="s">
        <v>503</v>
      </c>
      <c r="B28" s="17" t="n">
        <v>7568</v>
      </c>
      <c r="C28" s="18">
        <f>(51.0/B28*100)</f>
        <v/>
      </c>
      <c r="D28" s="19" t="n">
        <v>7517</v>
      </c>
      <c r="E28" s="18" t="n">
        <v>403.19627582</v>
      </c>
      <c r="F28" s="20" t="n">
        <v>5.75451945</v>
      </c>
      <c r="G28" s="18" t="n">
        <v>420.51841879</v>
      </c>
      <c r="H28" s="20" t="n">
        <v>5.94136849</v>
      </c>
      <c r="I28" s="18" t="n">
        <v>420.81142753</v>
      </c>
      <c r="J28" s="20" t="n">
        <v>3.18780456</v>
      </c>
      <c r="K28" s="18" t="n">
        <v>429.47026963</v>
      </c>
      <c r="L28" s="20" t="n">
        <v>2.71454328</v>
      </c>
      <c r="M28" s="18" t="s">
        <v>481</v>
      </c>
      <c r="N28" s="20" t="s">
        <v>481</v>
      </c>
      <c r="O28" s="18" t="s">
        <v>481</v>
      </c>
      <c r="P28" s="20" t="s">
        <v>481</v>
      </c>
      <c r="Q28" s="18" t="s">
        <v>481</v>
      </c>
      <c r="R28" s="20" t="s">
        <v>481</v>
      </c>
      <c r="S28" s="18" t="s">
        <v>481</v>
      </c>
      <c r="T28" s="20" t="s">
        <v>481</v>
      </c>
      <c r="U28" s="18" t="n">
        <v>337.89699349</v>
      </c>
      <c r="V28" s="20" t="n">
        <v>14.15676724</v>
      </c>
    </row>
    <row r="29" spans="1:22">
      <c r="A29" s="15" t="s">
        <v>504</v>
      </c>
      <c r="B29" s="17" t="n">
        <v>5385</v>
      </c>
      <c r="C29" s="18">
        <f>(30.0/B29*100)</f>
        <v/>
      </c>
      <c r="D29" s="19" t="n">
        <v>5355</v>
      </c>
      <c r="E29" s="18" t="n">
        <v>496.59939091</v>
      </c>
      <c r="F29" s="20" t="n">
        <v>19.14417417</v>
      </c>
      <c r="G29" s="18" t="n">
        <v>495.37022862</v>
      </c>
      <c r="H29" s="20" t="n">
        <v>10.6535019</v>
      </c>
      <c r="I29" s="18" t="n">
        <v>505.31066681</v>
      </c>
      <c r="J29" s="20" t="n">
        <v>2.86052234</v>
      </c>
      <c r="K29" s="18" t="n">
        <v>513.0228331</v>
      </c>
      <c r="L29" s="20" t="n">
        <v>2.91350056</v>
      </c>
      <c r="M29" s="18" t="s">
        <v>481</v>
      </c>
      <c r="N29" s="20" t="s">
        <v>481</v>
      </c>
      <c r="O29" s="18" t="s">
        <v>481</v>
      </c>
      <c r="P29" s="20" t="s">
        <v>481</v>
      </c>
      <c r="Q29" s="18" t="n">
        <v>314.02123871</v>
      </c>
      <c r="R29" s="20" t="n">
        <v>13.26138992</v>
      </c>
      <c r="S29" s="18" t="s">
        <v>481</v>
      </c>
      <c r="T29" s="20" t="s">
        <v>481</v>
      </c>
      <c r="U29" s="18" t="n">
        <v>424.17621476</v>
      </c>
      <c r="V29" s="20" t="n">
        <v>25.24717407</v>
      </c>
    </row>
    <row r="30" spans="1:22">
      <c r="A30" s="15" t="s">
        <v>505</v>
      </c>
      <c r="B30" s="17" t="n">
        <v>4520</v>
      </c>
      <c r="C30" s="18">
        <f>(97.0/B30*100)</f>
        <v/>
      </c>
      <c r="D30" s="19" t="n">
        <v>4423</v>
      </c>
      <c r="E30" s="18" t="n">
        <v>442.67605004</v>
      </c>
      <c r="F30" s="20" t="n">
        <v>10.79303553</v>
      </c>
      <c r="G30" s="18" t="n">
        <v>497.7028653</v>
      </c>
      <c r="H30" s="20" t="n">
        <v>5.62709432</v>
      </c>
      <c r="I30" s="18" t="n">
        <v>509.35856305</v>
      </c>
      <c r="J30" s="20" t="n">
        <v>3.31506882</v>
      </c>
      <c r="K30" s="18" t="n">
        <v>519.84427594</v>
      </c>
      <c r="L30" s="20" t="n">
        <v>3.21264773</v>
      </c>
      <c r="M30" s="18" t="s">
        <v>481</v>
      </c>
      <c r="N30" s="20" t="s">
        <v>481</v>
      </c>
      <c r="O30" s="18" t="s">
        <v>481</v>
      </c>
      <c r="P30" s="20" t="s">
        <v>481</v>
      </c>
      <c r="Q30" s="18" t="s">
        <v>481</v>
      </c>
      <c r="R30" s="20" t="s">
        <v>481</v>
      </c>
      <c r="S30" s="18" t="s">
        <v>481</v>
      </c>
      <c r="T30" s="20" t="s">
        <v>481</v>
      </c>
      <c r="U30" s="18" t="n">
        <v>435.29994397</v>
      </c>
      <c r="V30" s="20" t="n">
        <v>17.62646844</v>
      </c>
    </row>
    <row r="31" spans="1:22">
      <c r="A31" s="15" t="s">
        <v>506</v>
      </c>
      <c r="B31" s="17" t="n">
        <v>5456</v>
      </c>
      <c r="C31" s="18">
        <f>(125.0/B31*100)</f>
        <v/>
      </c>
      <c r="D31" s="19" t="n">
        <v>5331</v>
      </c>
      <c r="E31" s="18" t="n">
        <v>452.52189204</v>
      </c>
      <c r="F31" s="20" t="n">
        <v>13.17634699</v>
      </c>
      <c r="G31" s="18" t="n">
        <v>498.46946567</v>
      </c>
      <c r="H31" s="20" t="n">
        <v>7.84545547</v>
      </c>
      <c r="I31" s="18" t="n">
        <v>508.3734816</v>
      </c>
      <c r="J31" s="20" t="n">
        <v>3.05573211</v>
      </c>
      <c r="K31" s="18" t="n">
        <v>524.84719462</v>
      </c>
      <c r="L31" s="20" t="n">
        <v>2.60685226</v>
      </c>
      <c r="M31" s="18" t="s">
        <v>481</v>
      </c>
      <c r="N31" s="20" t="s">
        <v>481</v>
      </c>
      <c r="O31" s="18" t="s">
        <v>481</v>
      </c>
      <c r="P31" s="20" t="s">
        <v>481</v>
      </c>
      <c r="Q31" s="18" t="s">
        <v>481</v>
      </c>
      <c r="R31" s="20" t="s">
        <v>481</v>
      </c>
      <c r="S31" s="18" t="s">
        <v>481</v>
      </c>
      <c r="T31" s="20" t="s">
        <v>481</v>
      </c>
      <c r="U31" s="18" t="n">
        <v>418.25623584</v>
      </c>
      <c r="V31" s="20" t="n">
        <v>15.84209798</v>
      </c>
    </row>
    <row r="32" spans="1:22">
      <c r="A32" s="15" t="s">
        <v>507</v>
      </c>
      <c r="B32" s="17" t="n">
        <v>4478</v>
      </c>
      <c r="C32" s="18">
        <f>(5.0/B32*100)</f>
        <v/>
      </c>
      <c r="D32" s="19" t="n">
        <v>4473</v>
      </c>
      <c r="E32" s="18" t="n">
        <v>487.07934981</v>
      </c>
      <c r="F32" s="20" t="n">
        <v>9.10142623</v>
      </c>
      <c r="G32" s="18" t="n">
        <v>516.24444712</v>
      </c>
      <c r="H32" s="20" t="n">
        <v>4.81236311</v>
      </c>
      <c r="I32" s="18" t="n">
        <v>502.8899731</v>
      </c>
      <c r="J32" s="20" t="n">
        <v>2.73514983</v>
      </c>
      <c r="K32" s="18" t="n">
        <v>510.75299723</v>
      </c>
      <c r="L32" s="20" t="n">
        <v>3.63812506</v>
      </c>
      <c r="M32" s="18" t="s">
        <v>481</v>
      </c>
      <c r="N32" s="20" t="s">
        <v>481</v>
      </c>
      <c r="O32" s="18" t="s">
        <v>481</v>
      </c>
      <c r="P32" s="20" t="s">
        <v>481</v>
      </c>
      <c r="Q32" s="18" t="s">
        <v>481</v>
      </c>
      <c r="R32" s="20" t="s">
        <v>481</v>
      </c>
      <c r="S32" s="18" t="s">
        <v>481</v>
      </c>
      <c r="T32" s="20" t="s">
        <v>481</v>
      </c>
      <c r="U32" s="18" t="n">
        <v>393.5707975</v>
      </c>
      <c r="V32" s="20" t="n">
        <v>27.35460573</v>
      </c>
    </row>
    <row r="33" spans="1:22">
      <c r="A33" s="15" t="s">
        <v>508</v>
      </c>
      <c r="B33" s="17" t="n">
        <v>7325</v>
      </c>
      <c r="C33" s="18">
        <f>(75.0/B33*100)</f>
        <v/>
      </c>
      <c r="D33" s="19" t="n">
        <v>7250</v>
      </c>
      <c r="E33" s="18" t="n">
        <v>453.04674093</v>
      </c>
      <c r="F33" s="20" t="n">
        <v>11.6880459</v>
      </c>
      <c r="G33" s="18" t="n">
        <v>494.69592325</v>
      </c>
      <c r="H33" s="20" t="n">
        <v>6.90729554</v>
      </c>
      <c r="I33" s="18" t="n">
        <v>494.26595323</v>
      </c>
      <c r="J33" s="20" t="n">
        <v>3.34102</v>
      </c>
      <c r="K33" s="18" t="n">
        <v>502.78583125</v>
      </c>
      <c r="L33" s="20" t="n">
        <v>3.18988011</v>
      </c>
      <c r="M33" s="18" t="s">
        <v>481</v>
      </c>
      <c r="N33" s="20" t="s">
        <v>481</v>
      </c>
      <c r="O33" s="18" t="s">
        <v>481</v>
      </c>
      <c r="P33" s="20" t="s">
        <v>481</v>
      </c>
      <c r="Q33" s="18" t="s">
        <v>481</v>
      </c>
      <c r="R33" s="20" t="s">
        <v>481</v>
      </c>
      <c r="S33" s="18" t="s">
        <v>481</v>
      </c>
      <c r="T33" s="20" t="s">
        <v>481</v>
      </c>
      <c r="U33" s="18" t="n">
        <v>416.23538984</v>
      </c>
      <c r="V33" s="20" t="n">
        <v>21.49031937</v>
      </c>
    </row>
    <row r="34" spans="1:22">
      <c r="A34" s="15" t="s">
        <v>509</v>
      </c>
      <c r="B34" s="17" t="n">
        <v>6350</v>
      </c>
      <c r="C34" s="18">
        <f>(35.0/B34*100)</f>
        <v/>
      </c>
      <c r="D34" s="19" t="n">
        <v>6315</v>
      </c>
      <c r="E34" s="18" t="n">
        <v>419.86168236</v>
      </c>
      <c r="F34" s="20" t="n">
        <v>8.08308268</v>
      </c>
      <c r="G34" s="18" t="n">
        <v>445.2766065</v>
      </c>
      <c r="H34" s="20" t="n">
        <v>5.95525034</v>
      </c>
      <c r="I34" s="18" t="n">
        <v>453.2658148</v>
      </c>
      <c r="J34" s="20" t="n">
        <v>3.22391666</v>
      </c>
      <c r="K34" s="18" t="n">
        <v>478.42145736</v>
      </c>
      <c r="L34" s="20" t="n">
        <v>3.25818677</v>
      </c>
      <c r="M34" s="18" t="s">
        <v>481</v>
      </c>
      <c r="N34" s="20" t="s">
        <v>481</v>
      </c>
      <c r="O34" s="18" t="s">
        <v>481</v>
      </c>
      <c r="P34" s="20" t="s">
        <v>481</v>
      </c>
      <c r="Q34" s="18" t="n">
        <v>263.37193708</v>
      </c>
      <c r="R34" s="20" t="n">
        <v>13.61114927</v>
      </c>
      <c r="S34" s="18" t="s">
        <v>481</v>
      </c>
      <c r="T34" s="20" t="s">
        <v>481</v>
      </c>
      <c r="U34" s="18" t="n">
        <v>292.49063717</v>
      </c>
      <c r="V34" s="20" t="n">
        <v>11.71547622</v>
      </c>
    </row>
    <row r="35" spans="1:22">
      <c r="A35" s="15" t="s">
        <v>510</v>
      </c>
      <c r="B35" s="17" t="n">
        <v>6406</v>
      </c>
      <c r="C35" s="18">
        <f>(34.0/B35*100)</f>
        <v/>
      </c>
      <c r="D35" s="19" t="n">
        <v>6372</v>
      </c>
      <c r="E35" s="18" t="n">
        <v>466.80684978</v>
      </c>
      <c r="F35" s="20" t="n">
        <v>7.13264166</v>
      </c>
      <c r="G35" s="18" t="n">
        <v>487.54788344</v>
      </c>
      <c r="H35" s="20" t="n">
        <v>5.54306947</v>
      </c>
      <c r="I35" s="18" t="n">
        <v>506.78778052</v>
      </c>
      <c r="J35" s="20" t="n">
        <v>2.40740204</v>
      </c>
      <c r="K35" s="18" t="n">
        <v>514.4405316899999</v>
      </c>
      <c r="L35" s="20" t="n">
        <v>2.16598059</v>
      </c>
      <c r="M35" s="18" t="s">
        <v>481</v>
      </c>
      <c r="N35" s="20" t="s">
        <v>481</v>
      </c>
      <c r="O35" s="18" t="s">
        <v>481</v>
      </c>
      <c r="P35" s="20" t="s">
        <v>481</v>
      </c>
      <c r="Q35" s="18" t="n">
        <v>337.32521215</v>
      </c>
      <c r="R35" s="20" t="n">
        <v>11.65794297</v>
      </c>
      <c r="S35" s="18" t="s">
        <v>481</v>
      </c>
      <c r="T35" s="20" t="s">
        <v>481</v>
      </c>
      <c r="U35" s="18" t="n">
        <v>396.7829403</v>
      </c>
      <c r="V35" s="20" t="n">
        <v>13.92732033</v>
      </c>
    </row>
    <row r="36" spans="1:22">
      <c r="A36" s="15" t="s">
        <v>511</v>
      </c>
      <c r="B36" s="17" t="n">
        <v>6736</v>
      </c>
      <c r="C36" s="18">
        <f>(26.0/B36*100)</f>
        <v/>
      </c>
      <c r="D36" s="19" t="n">
        <v>6710</v>
      </c>
      <c r="E36" s="18" t="n">
        <v>468.64750782</v>
      </c>
      <c r="F36" s="20" t="n">
        <v>8.619299890000001</v>
      </c>
      <c r="G36" s="18" t="n">
        <v>492.97722126</v>
      </c>
      <c r="H36" s="20" t="n">
        <v>5.44463883</v>
      </c>
      <c r="I36" s="18" t="n">
        <v>488.63243903</v>
      </c>
      <c r="J36" s="20" t="n">
        <v>3.16431319</v>
      </c>
      <c r="K36" s="18" t="n">
        <v>503.39632972</v>
      </c>
      <c r="L36" s="20" t="n">
        <v>2.52717784</v>
      </c>
      <c r="M36" s="18" t="s">
        <v>481</v>
      </c>
      <c r="N36" s="20" t="s">
        <v>481</v>
      </c>
      <c r="O36" s="18" t="s">
        <v>481</v>
      </c>
      <c r="P36" s="20" t="s">
        <v>481</v>
      </c>
      <c r="Q36" s="18" t="s">
        <v>481</v>
      </c>
      <c r="R36" s="20" t="s">
        <v>481</v>
      </c>
      <c r="S36" s="18" t="s">
        <v>481</v>
      </c>
      <c r="T36" s="20" t="s">
        <v>481</v>
      </c>
      <c r="U36" s="18" t="n">
        <v>413.86983805</v>
      </c>
      <c r="V36" s="20" t="n">
        <v>18.58756301</v>
      </c>
    </row>
    <row r="37" spans="1:22">
      <c r="A37" s="15" t="s">
        <v>512</v>
      </c>
      <c r="B37" s="17" t="n">
        <v>5458</v>
      </c>
      <c r="C37" s="18">
        <f>(63.0/B37*100)</f>
        <v/>
      </c>
      <c r="D37" s="19" t="n">
        <v>5395</v>
      </c>
      <c r="E37" s="18" t="n">
        <v>468.3826992</v>
      </c>
      <c r="F37" s="20" t="n">
        <v>9.888881639999999</v>
      </c>
      <c r="G37" s="18" t="n">
        <v>494.75971023</v>
      </c>
      <c r="H37" s="20" t="n">
        <v>7.71839063</v>
      </c>
      <c r="I37" s="18" t="n">
        <v>500.906507</v>
      </c>
      <c r="J37" s="20" t="n">
        <v>4.38497574</v>
      </c>
      <c r="K37" s="18" t="n">
        <v>506.91954092</v>
      </c>
      <c r="L37" s="20" t="n">
        <v>3.64460456</v>
      </c>
      <c r="M37" s="18" t="s">
        <v>481</v>
      </c>
      <c r="N37" s="20" t="s">
        <v>481</v>
      </c>
      <c r="O37" s="18" t="s">
        <v>481</v>
      </c>
      <c r="P37" s="20" t="s">
        <v>481</v>
      </c>
      <c r="Q37" s="18" t="s">
        <v>481</v>
      </c>
      <c r="R37" s="20" t="s">
        <v>481</v>
      </c>
      <c r="S37" s="18" t="s">
        <v>481</v>
      </c>
      <c r="T37" s="20" t="s">
        <v>481</v>
      </c>
      <c r="U37" s="18" t="n">
        <v>364.52479925</v>
      </c>
      <c r="V37" s="20" t="n">
        <v>15.97220831</v>
      </c>
    </row>
    <row r="38" spans="1:22">
      <c r="A38" s="15" t="s">
        <v>513</v>
      </c>
      <c r="B38" s="17" t="n">
        <v>5860</v>
      </c>
      <c r="C38" s="18">
        <f>(16.0/B38*100)</f>
        <v/>
      </c>
      <c r="D38" s="19" t="n">
        <v>5844</v>
      </c>
      <c r="E38" s="18" t="n">
        <v>445.96980766</v>
      </c>
      <c r="F38" s="20" t="n">
        <v>13.73655628</v>
      </c>
      <c r="G38" s="18" t="n">
        <v>484.55785758</v>
      </c>
      <c r="H38" s="20" t="n">
        <v>6.49970226</v>
      </c>
      <c r="I38" s="18" t="n">
        <v>490.82060246</v>
      </c>
      <c r="J38" s="20" t="n">
        <v>4.51521625</v>
      </c>
      <c r="K38" s="18" t="n">
        <v>496.82599817</v>
      </c>
      <c r="L38" s="20" t="n">
        <v>3.03802711</v>
      </c>
      <c r="M38" s="18" t="s">
        <v>481</v>
      </c>
      <c r="N38" s="20" t="s">
        <v>481</v>
      </c>
      <c r="O38" s="18" t="s">
        <v>481</v>
      </c>
      <c r="P38" s="20" t="s">
        <v>481</v>
      </c>
      <c r="Q38" s="18" t="s">
        <v>481</v>
      </c>
      <c r="R38" s="20" t="s">
        <v>481</v>
      </c>
      <c r="S38" s="18" t="s">
        <v>481</v>
      </c>
      <c r="T38" s="20" t="s">
        <v>481</v>
      </c>
      <c r="U38" s="18" t="n">
        <v>368.17015361</v>
      </c>
      <c r="V38" s="20" t="n">
        <v>18.2251854</v>
      </c>
    </row>
    <row r="39" spans="1:22">
      <c r="A39" s="15" t="s">
        <v>514</v>
      </c>
      <c r="B39" s="17" t="n">
        <v>5895</v>
      </c>
      <c r="C39" s="18">
        <f>(30.0/B39*100)</f>
        <v/>
      </c>
      <c r="D39" s="19" t="n">
        <v>5865</v>
      </c>
      <c r="E39" s="18" t="n">
        <v>383.88111917</v>
      </c>
      <c r="F39" s="20" t="n">
        <v>6.92088612</v>
      </c>
      <c r="G39" s="18" t="n">
        <v>409.24841575</v>
      </c>
      <c r="H39" s="20" t="n">
        <v>5.97908283</v>
      </c>
      <c r="I39" s="18" t="n">
        <v>424.74836009</v>
      </c>
      <c r="J39" s="20" t="n">
        <v>3.91982758</v>
      </c>
      <c r="K39" s="18" t="n">
        <v>441.73895258</v>
      </c>
      <c r="L39" s="20" t="n">
        <v>4.47107541</v>
      </c>
      <c r="M39" s="18" t="s">
        <v>481</v>
      </c>
      <c r="N39" s="20" t="s">
        <v>481</v>
      </c>
      <c r="O39" s="18" t="s">
        <v>481</v>
      </c>
      <c r="P39" s="20" t="s">
        <v>481</v>
      </c>
      <c r="Q39" s="18" t="s">
        <v>481</v>
      </c>
      <c r="R39" s="20" t="s">
        <v>481</v>
      </c>
      <c r="S39" s="18" t="s">
        <v>481</v>
      </c>
      <c r="T39" s="20" t="s">
        <v>481</v>
      </c>
      <c r="U39" s="18" t="n">
        <v>337.09212907</v>
      </c>
      <c r="V39" s="20" t="n">
        <v>16.71763799</v>
      </c>
    </row>
    <row r="40" spans="1:22">
      <c r="A40" s="15" t="s">
        <v>515</v>
      </c>
      <c r="B40" s="17" t="n">
        <v>14157</v>
      </c>
      <c r="C40" s="18">
        <f>(270.0/B40*100)</f>
        <v/>
      </c>
      <c r="D40" s="19" t="n">
        <v>13887</v>
      </c>
      <c r="E40" s="18" t="n">
        <v>470.22310458</v>
      </c>
      <c r="F40" s="20" t="n">
        <v>8.83662859</v>
      </c>
      <c r="G40" s="18" t="n">
        <v>484.20658093</v>
      </c>
      <c r="H40" s="20" t="n">
        <v>7.05887411</v>
      </c>
      <c r="I40" s="18" t="n">
        <v>495.9085681</v>
      </c>
      <c r="J40" s="20" t="n">
        <v>3.43056227</v>
      </c>
      <c r="K40" s="18" t="n">
        <v>505.73742637</v>
      </c>
      <c r="L40" s="20" t="n">
        <v>3.26852827</v>
      </c>
      <c r="M40" s="18" t="s">
        <v>481</v>
      </c>
      <c r="N40" s="20" t="s">
        <v>481</v>
      </c>
      <c r="O40" s="18" t="s">
        <v>481</v>
      </c>
      <c r="P40" s="20" t="s">
        <v>481</v>
      </c>
      <c r="Q40" s="18" t="s">
        <v>481</v>
      </c>
      <c r="R40" s="20" t="s">
        <v>481</v>
      </c>
      <c r="S40" s="18" t="s">
        <v>481</v>
      </c>
      <c r="T40" s="20" t="s">
        <v>481</v>
      </c>
      <c r="U40" s="18" t="n">
        <v>397.99887086</v>
      </c>
      <c r="V40" s="20" t="n">
        <v>13.68099029</v>
      </c>
    </row>
    <row r="41" spans="1:22">
      <c r="A41" s="15" t="s">
        <v>516</v>
      </c>
      <c r="B41" s="17" t="n">
        <v>5712</v>
      </c>
      <c r="C41" s="18">
        <f>(38.0/B41*100)</f>
        <v/>
      </c>
      <c r="D41" s="19" t="n">
        <v>5674</v>
      </c>
      <c r="E41" s="18" t="n">
        <v>489.49249822</v>
      </c>
      <c r="F41" s="20" t="n">
        <v>12.00914224</v>
      </c>
      <c r="G41" s="18" t="n">
        <v>511.93563507</v>
      </c>
      <c r="H41" s="20" t="n">
        <v>7.78674359</v>
      </c>
      <c r="I41" s="18" t="n">
        <v>496.93241491</v>
      </c>
      <c r="J41" s="20" t="n">
        <v>3.87924011</v>
      </c>
      <c r="K41" s="18" t="n">
        <v>499.6115371</v>
      </c>
      <c r="L41" s="20" t="n">
        <v>3.52187409</v>
      </c>
      <c r="M41" s="18" t="s">
        <v>481</v>
      </c>
      <c r="N41" s="20" t="s">
        <v>481</v>
      </c>
      <c r="O41" s="18" t="s">
        <v>481</v>
      </c>
      <c r="P41" s="20" t="s">
        <v>481</v>
      </c>
      <c r="Q41" s="18" t="n">
        <v>399.91015703</v>
      </c>
      <c r="R41" s="20" t="n">
        <v>16.72230739</v>
      </c>
      <c r="S41" s="18" t="s">
        <v>481</v>
      </c>
      <c r="T41" s="20" t="s">
        <v>481</v>
      </c>
      <c r="U41" s="18" t="n">
        <v>385.14755619</v>
      </c>
      <c r="V41" s="20" t="n">
        <v>17.55232619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(1150.0/B46*100)</f>
        <v/>
      </c>
      <c r="D46" s="19" t="n">
        <v>21991</v>
      </c>
      <c r="E46" s="18" t="n">
        <v>372.63550039</v>
      </c>
      <c r="F46" s="20" t="n">
        <v>6.88297232</v>
      </c>
      <c r="G46" s="18" t="n">
        <v>400.47361093</v>
      </c>
      <c r="H46" s="20" t="n">
        <v>4.79804783</v>
      </c>
      <c r="I46" s="18" t="n">
        <v>406.87602418</v>
      </c>
      <c r="J46" s="20" t="n">
        <v>2.97925589</v>
      </c>
      <c r="K46" s="18" t="n">
        <v>422.42491854</v>
      </c>
      <c r="L46" s="20" t="n">
        <v>3.15333959</v>
      </c>
      <c r="M46" s="18" t="s">
        <v>481</v>
      </c>
      <c r="N46" s="20" t="s">
        <v>481</v>
      </c>
      <c r="O46" s="18" t="s">
        <v>481</v>
      </c>
      <c r="P46" s="20" t="s">
        <v>481</v>
      </c>
      <c r="Q46" s="18" t="s">
        <v>481</v>
      </c>
      <c r="R46" s="20" t="s">
        <v>481</v>
      </c>
      <c r="S46" s="18" t="s">
        <v>481</v>
      </c>
      <c r="T46" s="20" t="s">
        <v>481</v>
      </c>
      <c r="U46" s="18" t="n">
        <v>321.39732311</v>
      </c>
      <c r="V46" s="20" t="n">
        <v>6.47668433</v>
      </c>
    </row>
    <row r="47" spans="1:22">
      <c r="A47" s="15" t="s">
        <v>522</v>
      </c>
      <c r="B47" s="17" t="n">
        <v>5928</v>
      </c>
      <c r="C47" s="18">
        <f>(75.0/B47*100)</f>
        <v/>
      </c>
      <c r="D47" s="19" t="n">
        <v>5853</v>
      </c>
      <c r="E47" s="18" t="n">
        <v>357.83374573</v>
      </c>
      <c r="F47" s="20" t="n">
        <v>12.53744345</v>
      </c>
      <c r="G47" s="18" t="n">
        <v>429.11536886</v>
      </c>
      <c r="H47" s="20" t="n">
        <v>10.36225828</v>
      </c>
      <c r="I47" s="18" t="n">
        <v>433.64019807</v>
      </c>
      <c r="J47" s="20" t="n">
        <v>4.90159761</v>
      </c>
      <c r="K47" s="18" t="n">
        <v>447.97025909</v>
      </c>
      <c r="L47" s="20" t="n">
        <v>4.89591907</v>
      </c>
      <c r="M47" s="18" t="s">
        <v>481</v>
      </c>
      <c r="N47" s="20" t="s">
        <v>481</v>
      </c>
      <c r="O47" s="18" t="s">
        <v>481</v>
      </c>
      <c r="P47" s="20" t="s">
        <v>481</v>
      </c>
      <c r="Q47" s="18" t="s">
        <v>481</v>
      </c>
      <c r="R47" s="20" t="s">
        <v>481</v>
      </c>
      <c r="S47" s="18" t="s">
        <v>481</v>
      </c>
      <c r="T47" s="20" t="s">
        <v>481</v>
      </c>
      <c r="U47" s="18" t="n">
        <v>289.01945254</v>
      </c>
      <c r="V47" s="20" t="n">
        <v>8.494306160000001</v>
      </c>
    </row>
    <row r="48" spans="1:22">
      <c r="A48" s="15" t="s">
        <v>523</v>
      </c>
      <c r="B48" s="17" t="n">
        <v>9841</v>
      </c>
      <c r="C48" s="18">
        <f>(7.0/B48*100)</f>
        <v/>
      </c>
      <c r="D48" s="19" t="n">
        <v>9834</v>
      </c>
      <c r="E48" s="18" t="n">
        <v>481.66094582</v>
      </c>
      <c r="F48" s="20" t="n">
        <v>17.11719926</v>
      </c>
      <c r="G48" s="18" t="n">
        <v>466.60019767</v>
      </c>
      <c r="H48" s="20" t="n">
        <v>9.43197168</v>
      </c>
      <c r="I48" s="18" t="n">
        <v>482.61652634</v>
      </c>
      <c r="J48" s="20" t="n">
        <v>5.24028921</v>
      </c>
      <c r="K48" s="18" t="n">
        <v>516.22925056</v>
      </c>
      <c r="L48" s="20" t="n">
        <v>5.72112025</v>
      </c>
      <c r="M48" s="18" t="s">
        <v>481</v>
      </c>
      <c r="N48" s="20" t="s">
        <v>481</v>
      </c>
      <c r="O48" s="18" t="s">
        <v>481</v>
      </c>
      <c r="P48" s="20" t="s">
        <v>481</v>
      </c>
      <c r="Q48" s="18" t="s">
        <v>481</v>
      </c>
      <c r="R48" s="20" t="s">
        <v>481</v>
      </c>
      <c r="S48" s="18" t="s">
        <v>481</v>
      </c>
      <c r="T48" s="20" t="s">
        <v>481</v>
      </c>
      <c r="U48" s="18" t="n">
        <v>400.74747275</v>
      </c>
      <c r="V48" s="20" t="n">
        <v>38.59644422</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(218.0/B50*100)</f>
        <v/>
      </c>
      <c r="D50" s="19" t="n">
        <v>11577</v>
      </c>
      <c r="E50" s="18" t="n">
        <v>392.14410697</v>
      </c>
      <c r="F50" s="20" t="n">
        <v>7.5454071</v>
      </c>
      <c r="G50" s="18" t="n">
        <v>423.09489767</v>
      </c>
      <c r="H50" s="20" t="n">
        <v>5.60545186</v>
      </c>
      <c r="I50" s="18" t="n">
        <v>426.9433603</v>
      </c>
      <c r="J50" s="20" t="n">
        <v>2.92129238</v>
      </c>
      <c r="K50" s="18" t="n">
        <v>428.04922872</v>
      </c>
      <c r="L50" s="20" t="n">
        <v>3.4311474</v>
      </c>
      <c r="M50" s="18" t="s">
        <v>481</v>
      </c>
      <c r="N50" s="20" t="s">
        <v>481</v>
      </c>
      <c r="O50" s="18" t="s">
        <v>481</v>
      </c>
      <c r="P50" s="20" t="s">
        <v>481</v>
      </c>
      <c r="Q50" s="18" t="s">
        <v>481</v>
      </c>
      <c r="R50" s="20" t="s">
        <v>481</v>
      </c>
      <c r="S50" s="18" t="s">
        <v>481</v>
      </c>
      <c r="T50" s="20" t="s">
        <v>481</v>
      </c>
      <c r="U50" s="18" t="n">
        <v>336.52940705</v>
      </c>
      <c r="V50" s="20" t="n">
        <v>13.40187565</v>
      </c>
    </row>
    <row r="51" spans="1:22">
      <c r="A51" s="15" t="s">
        <v>526</v>
      </c>
      <c r="B51" s="17" t="n">
        <v>6866</v>
      </c>
      <c r="C51" s="18">
        <f>(108.0/B51*100)</f>
        <v/>
      </c>
      <c r="D51" s="19" t="n">
        <v>6758</v>
      </c>
      <c r="E51" s="18" t="n">
        <v>411.63238812</v>
      </c>
      <c r="F51" s="20" t="n">
        <v>7.9099129</v>
      </c>
      <c r="G51" s="18" t="n">
        <v>434.20132171</v>
      </c>
      <c r="H51" s="20" t="n">
        <v>8.50940917</v>
      </c>
      <c r="I51" s="18" t="n">
        <v>422.6706388</v>
      </c>
      <c r="J51" s="20" t="n">
        <v>3.93404166</v>
      </c>
      <c r="K51" s="18" t="n">
        <v>429.84429538</v>
      </c>
      <c r="L51" s="20" t="n">
        <v>2.87695719</v>
      </c>
      <c r="M51" s="18" t="s">
        <v>481</v>
      </c>
      <c r="N51" s="20" t="s">
        <v>481</v>
      </c>
      <c r="O51" s="18" t="s">
        <v>481</v>
      </c>
      <c r="P51" s="20" t="s">
        <v>481</v>
      </c>
      <c r="Q51" s="18" t="n">
        <v>427.96430568</v>
      </c>
      <c r="R51" s="20" t="n">
        <v>5.20460603</v>
      </c>
      <c r="S51" s="18" t="s">
        <v>481</v>
      </c>
      <c r="T51" s="20" t="s">
        <v>481</v>
      </c>
      <c r="U51" s="18" t="n">
        <v>386.95789815</v>
      </c>
      <c r="V51" s="20" t="n">
        <v>13.73625118</v>
      </c>
    </row>
    <row r="52" spans="1:22">
      <c r="A52" s="15" t="s">
        <v>527</v>
      </c>
      <c r="B52" s="17" t="n">
        <v>5809</v>
      </c>
      <c r="C52" s="18">
        <f>(72.0/B52*100)</f>
        <v/>
      </c>
      <c r="D52" s="19" t="n">
        <v>5737</v>
      </c>
      <c r="E52" s="18" t="n">
        <v>444.44662218</v>
      </c>
      <c r="F52" s="20" t="n">
        <v>16.17441368</v>
      </c>
      <c r="G52" s="18" t="n">
        <v>493.36502134</v>
      </c>
      <c r="H52" s="20" t="n">
        <v>7.80193807</v>
      </c>
      <c r="I52" s="18" t="n">
        <v>486.1984987</v>
      </c>
      <c r="J52" s="20" t="n">
        <v>3.20203009</v>
      </c>
      <c r="K52" s="18" t="n">
        <v>488.95567054</v>
      </c>
      <c r="L52" s="20" t="n">
        <v>3.08620714</v>
      </c>
      <c r="M52" s="18" t="s">
        <v>481</v>
      </c>
      <c r="N52" s="20" t="s">
        <v>481</v>
      </c>
      <c r="O52" s="18" t="s">
        <v>481</v>
      </c>
      <c r="P52" s="20" t="s">
        <v>481</v>
      </c>
      <c r="Q52" s="18" t="s">
        <v>481</v>
      </c>
      <c r="R52" s="20" t="s">
        <v>481</v>
      </c>
      <c r="S52" s="18" t="s">
        <v>481</v>
      </c>
      <c r="T52" s="20" t="s">
        <v>481</v>
      </c>
      <c r="U52" s="18" t="n">
        <v>405.09829258</v>
      </c>
      <c r="V52" s="20" t="n">
        <v>18.15979552</v>
      </c>
    </row>
    <row r="53" spans="1:22">
      <c r="A53" s="15" t="s">
        <v>528</v>
      </c>
      <c r="B53" s="17" t="n">
        <v>5571</v>
      </c>
      <c r="C53" s="18">
        <f>(84.0/B53*100)</f>
        <v/>
      </c>
      <c r="D53" s="19" t="n">
        <v>5487</v>
      </c>
      <c r="E53" s="18" t="n">
        <v>393.84881644</v>
      </c>
      <c r="F53" s="20" t="n">
        <v>10.56222706</v>
      </c>
      <c r="G53" s="18" t="n">
        <v>429.77217503</v>
      </c>
      <c r="H53" s="20" t="n">
        <v>5.58033608</v>
      </c>
      <c r="I53" s="18" t="n">
        <v>435.464853</v>
      </c>
      <c r="J53" s="20" t="n">
        <v>2.6499801</v>
      </c>
      <c r="K53" s="18" t="n">
        <v>455.18648616</v>
      </c>
      <c r="L53" s="20" t="n">
        <v>2.24649675</v>
      </c>
      <c r="M53" s="18" t="s">
        <v>481</v>
      </c>
      <c r="N53" s="20" t="s">
        <v>481</v>
      </c>
      <c r="O53" s="18" t="s">
        <v>481</v>
      </c>
      <c r="P53" s="20" t="s">
        <v>481</v>
      </c>
      <c r="Q53" s="18" t="s">
        <v>481</v>
      </c>
      <c r="R53" s="20" t="s">
        <v>481</v>
      </c>
      <c r="S53" s="18" t="s">
        <v>481</v>
      </c>
      <c r="T53" s="20" t="s">
        <v>481</v>
      </c>
      <c r="U53" s="18" t="n">
        <v>333.37273924</v>
      </c>
      <c r="V53" s="20" t="n">
        <v>14.28438886</v>
      </c>
    </row>
    <row r="54" spans="1:22">
      <c r="A54" s="15" t="s">
        <v>529</v>
      </c>
      <c r="B54" s="17" t="n">
        <v>4740</v>
      </c>
      <c r="C54" s="18">
        <f>(42.0/B54*100)</f>
        <v/>
      </c>
      <c r="D54" s="19" t="n">
        <v>4698</v>
      </c>
      <c r="E54" s="18" t="n">
        <v>332.67001819</v>
      </c>
      <c r="F54" s="20" t="n">
        <v>4.61986396</v>
      </c>
      <c r="G54" s="18" t="n">
        <v>341.96489625</v>
      </c>
      <c r="H54" s="20" t="n">
        <v>4.5905241</v>
      </c>
      <c r="I54" s="18" t="n">
        <v>368.50428794</v>
      </c>
      <c r="J54" s="20" t="n">
        <v>4.25228833</v>
      </c>
      <c r="K54" s="18" t="n">
        <v>370.35135174</v>
      </c>
      <c r="L54" s="20" t="n">
        <v>3.36469866</v>
      </c>
      <c r="M54" s="18" t="s">
        <v>481</v>
      </c>
      <c r="N54" s="20" t="s">
        <v>481</v>
      </c>
      <c r="O54" s="18" t="s">
        <v>481</v>
      </c>
      <c r="P54" s="20" t="s">
        <v>481</v>
      </c>
      <c r="Q54" s="18" t="s">
        <v>481</v>
      </c>
      <c r="R54" s="20" t="s">
        <v>481</v>
      </c>
      <c r="S54" s="18" t="s">
        <v>481</v>
      </c>
      <c r="T54" s="20" t="s">
        <v>481</v>
      </c>
      <c r="U54" s="18" t="n">
        <v>287.1049757</v>
      </c>
      <c r="V54" s="20" t="n">
        <v>5.65638279</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497.35747721</v>
      </c>
      <c r="F56" s="20" t="n">
        <v>9.606346240000001</v>
      </c>
      <c r="G56" s="18" t="n">
        <v>517.80012905</v>
      </c>
      <c r="H56" s="20" t="n">
        <v>5.20420355</v>
      </c>
      <c r="I56" s="18" t="n">
        <v>524.86798756</v>
      </c>
      <c r="J56" s="20" t="n">
        <v>2.67061235</v>
      </c>
      <c r="K56" s="18" t="n">
        <v>539.03497228</v>
      </c>
      <c r="L56" s="20" t="n">
        <v>3.94123003</v>
      </c>
      <c r="M56" s="18" t="s">
        <v>481</v>
      </c>
      <c r="N56" s="20" t="s">
        <v>481</v>
      </c>
      <c r="O56" s="18" t="s">
        <v>481</v>
      </c>
      <c r="P56" s="20" t="s">
        <v>481</v>
      </c>
      <c r="Q56" s="18" t="s">
        <v>481</v>
      </c>
      <c r="R56" s="20" t="s">
        <v>481</v>
      </c>
      <c r="S56" s="18" t="s">
        <v>481</v>
      </c>
      <c r="T56" s="20" t="s">
        <v>481</v>
      </c>
      <c r="U56" s="18" t="n">
        <v>477.73712303</v>
      </c>
      <c r="V56" s="20" t="n">
        <v>20.63362943</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(135.0/B61*100)</f>
        <v/>
      </c>
      <c r="D61" s="19" t="n">
        <v>6390</v>
      </c>
      <c r="E61" s="18" t="n">
        <v>440.84748162</v>
      </c>
      <c r="F61" s="20" t="n">
        <v>8.04027078</v>
      </c>
      <c r="G61" s="18" t="n">
        <v>470.55003736</v>
      </c>
      <c r="H61" s="20" t="n">
        <v>6.53180968</v>
      </c>
      <c r="I61" s="18" t="n">
        <v>470.54751679</v>
      </c>
      <c r="J61" s="20" t="n">
        <v>3.40498151</v>
      </c>
      <c r="K61" s="18" t="n">
        <v>479.47923622</v>
      </c>
      <c r="L61" s="20" t="n">
        <v>2.91961054</v>
      </c>
      <c r="M61" s="18" t="s">
        <v>481</v>
      </c>
      <c r="N61" s="20" t="s">
        <v>481</v>
      </c>
      <c r="O61" s="18" t="s">
        <v>481</v>
      </c>
      <c r="P61" s="20" t="s">
        <v>481</v>
      </c>
      <c r="Q61" s="18" t="s">
        <v>481</v>
      </c>
      <c r="R61" s="20" t="s">
        <v>481</v>
      </c>
      <c r="S61" s="18" t="s">
        <v>481</v>
      </c>
      <c r="T61" s="20" t="s">
        <v>481</v>
      </c>
      <c r="U61" s="18" t="n">
        <v>350.77617083</v>
      </c>
      <c r="V61" s="20" t="n">
        <v>14.58562268</v>
      </c>
    </row>
    <row r="62" spans="1:22">
      <c r="A62" s="15" t="s">
        <v>537</v>
      </c>
      <c r="B62" s="17" t="n">
        <v>4476</v>
      </c>
      <c r="C62" s="18">
        <f>(3.0/B62*100)</f>
        <v/>
      </c>
      <c r="D62" s="19" t="n">
        <v>4473</v>
      </c>
      <c r="E62" s="18" t="n">
        <v>495.8154451</v>
      </c>
      <c r="F62" s="20" t="n">
        <v>7.97566106</v>
      </c>
      <c r="G62" s="18" t="n">
        <v>510.40191161</v>
      </c>
      <c r="H62" s="20" t="n">
        <v>4.86175676</v>
      </c>
      <c r="I62" s="18" t="n">
        <v>506.74459977</v>
      </c>
      <c r="J62" s="20" t="n">
        <v>1.77765193</v>
      </c>
      <c r="K62" s="18" t="n">
        <v>515.24522289</v>
      </c>
      <c r="L62" s="20" t="n">
        <v>2.9416766</v>
      </c>
      <c r="M62" s="18" t="s">
        <v>481</v>
      </c>
      <c r="N62" s="20" t="s">
        <v>481</v>
      </c>
      <c r="O62" s="18" t="s">
        <v>481</v>
      </c>
      <c r="P62" s="20" t="s">
        <v>481</v>
      </c>
      <c r="Q62" s="18" t="s">
        <v>481</v>
      </c>
      <c r="R62" s="20" t="s">
        <v>481</v>
      </c>
      <c r="S62" s="18" t="s">
        <v>481</v>
      </c>
      <c r="T62" s="20" t="s">
        <v>481</v>
      </c>
      <c r="U62" s="18" t="n">
        <v>498.97516903</v>
      </c>
      <c r="V62" s="20" t="n">
        <v>40.85330576</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(74.0/B66*100)</f>
        <v/>
      </c>
      <c r="D66" s="19" t="n">
        <v>5591</v>
      </c>
      <c r="E66" s="18" t="n">
        <v>376.01574921</v>
      </c>
      <c r="F66" s="20" t="n">
        <v>9.50296715</v>
      </c>
      <c r="G66" s="18" t="n">
        <v>404.97400639</v>
      </c>
      <c r="H66" s="20" t="n">
        <v>7.67132018</v>
      </c>
      <c r="I66" s="18" t="n">
        <v>418.90278914</v>
      </c>
      <c r="J66" s="20" t="n">
        <v>1.99570074</v>
      </c>
      <c r="K66" s="18" t="n">
        <v>447.48200164</v>
      </c>
      <c r="L66" s="20" t="n">
        <v>2.35001687</v>
      </c>
      <c r="M66" s="18" t="s">
        <v>481</v>
      </c>
      <c r="N66" s="20" t="s">
        <v>481</v>
      </c>
      <c r="O66" s="18" t="s">
        <v>481</v>
      </c>
      <c r="P66" s="20" t="s">
        <v>481</v>
      </c>
      <c r="Q66" s="18" t="s">
        <v>481</v>
      </c>
      <c r="R66" s="20" t="s">
        <v>481</v>
      </c>
      <c r="S66" s="18" t="s">
        <v>481</v>
      </c>
      <c r="T66" s="20" t="s">
        <v>481</v>
      </c>
      <c r="U66" s="18" t="n">
        <v>330.21043364</v>
      </c>
      <c r="V66" s="20" t="n">
        <v>7.90634742</v>
      </c>
    </row>
    <row r="67" spans="1:22">
      <c r="A67" s="15" t="s">
        <v>542</v>
      </c>
      <c r="B67" s="17" t="n">
        <v>6971</v>
      </c>
      <c r="C67" s="18">
        <f>(22.0/B67*100)</f>
        <v/>
      </c>
      <c r="D67" s="19" t="n">
        <v>6949</v>
      </c>
      <c r="E67" s="18" t="n">
        <v>373.37932742</v>
      </c>
      <c r="F67" s="20" t="n">
        <v>7.16345749</v>
      </c>
      <c r="G67" s="18" t="n">
        <v>402.76091745</v>
      </c>
      <c r="H67" s="20" t="n">
        <v>4.29610083</v>
      </c>
      <c r="I67" s="18" t="n">
        <v>398.25745278</v>
      </c>
      <c r="J67" s="20" t="n">
        <v>3.05676871</v>
      </c>
      <c r="K67" s="18" t="n">
        <v>400.76848383</v>
      </c>
      <c r="L67" s="20" t="n">
        <v>3.84174275</v>
      </c>
      <c r="M67" s="18" t="s">
        <v>481</v>
      </c>
      <c r="N67" s="20" t="s">
        <v>481</v>
      </c>
      <c r="O67" s="18" t="s">
        <v>481</v>
      </c>
      <c r="P67" s="20" t="s">
        <v>481</v>
      </c>
      <c r="Q67" s="18" t="s">
        <v>481</v>
      </c>
      <c r="R67" s="20" t="s">
        <v>481</v>
      </c>
      <c r="S67" s="18" t="s">
        <v>481</v>
      </c>
      <c r="T67" s="20" t="s">
        <v>481</v>
      </c>
      <c r="U67" s="18" t="n">
        <v>298.92090511</v>
      </c>
      <c r="V67" s="20" t="n">
        <v>8.82020395</v>
      </c>
    </row>
    <row r="68" spans="1:22">
      <c r="A68" s="15" t="s">
        <v>543</v>
      </c>
      <c r="B68" s="17" t="n">
        <v>12083</v>
      </c>
      <c r="C68" s="18">
        <f>(26.0/B68*100)</f>
        <v/>
      </c>
      <c r="D68" s="19" t="n">
        <v>12057</v>
      </c>
      <c r="E68" s="18" t="n">
        <v>346.8094224</v>
      </c>
      <c r="F68" s="20" t="n">
        <v>5.19168635</v>
      </c>
      <c r="G68" s="18" t="n">
        <v>375.40522903</v>
      </c>
      <c r="H68" s="20" t="n">
        <v>4.23866739</v>
      </c>
      <c r="I68" s="18" t="n">
        <v>406.34551523</v>
      </c>
      <c r="J68" s="20" t="n">
        <v>1.74762841</v>
      </c>
      <c r="K68" s="18" t="n">
        <v>414.57161999</v>
      </c>
      <c r="L68" s="20" t="n">
        <v>1.66073402</v>
      </c>
      <c r="M68" s="18" t="s">
        <v>481</v>
      </c>
      <c r="N68" s="20" t="s">
        <v>481</v>
      </c>
      <c r="O68" s="18" t="s">
        <v>481</v>
      </c>
      <c r="P68" s="20" t="s">
        <v>481</v>
      </c>
      <c r="Q68" s="18" t="s">
        <v>481</v>
      </c>
      <c r="R68" s="20" t="s">
        <v>481</v>
      </c>
      <c r="S68" s="18" t="s">
        <v>481</v>
      </c>
      <c r="T68" s="20" t="s">
        <v>481</v>
      </c>
      <c r="U68" s="18" t="n">
        <v>277.28445571</v>
      </c>
      <c r="V68" s="20" t="n">
        <v>6.75723923</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485.42724268</v>
      </c>
      <c r="F70" s="20" t="n">
        <v>11.79510347</v>
      </c>
      <c r="G70" s="18" t="n">
        <v>506.09560034</v>
      </c>
      <c r="H70" s="20" t="n">
        <v>5.20946262</v>
      </c>
      <c r="I70" s="18" t="n">
        <v>492.05161443</v>
      </c>
      <c r="J70" s="20" t="n">
        <v>3.62750005</v>
      </c>
      <c r="K70" s="18" t="n">
        <v>503.25530114</v>
      </c>
      <c r="L70" s="20" t="n">
        <v>3.28505176</v>
      </c>
      <c r="M70" s="18" t="s">
        <v>481</v>
      </c>
      <c r="N70" s="20" t="s">
        <v>481</v>
      </c>
      <c r="O70" s="18" t="s">
        <v>481</v>
      </c>
      <c r="P70" s="20" t="s">
        <v>481</v>
      </c>
      <c r="Q70" s="18" t="s">
        <v>481</v>
      </c>
      <c r="R70" s="20" t="s">
        <v>481</v>
      </c>
      <c r="S70" s="18" t="s">
        <v>481</v>
      </c>
      <c r="T70" s="20" t="s">
        <v>481</v>
      </c>
      <c r="U70" s="18" t="n">
        <v>409.83699324</v>
      </c>
      <c r="V70" s="20" t="n">
        <v>12.67292897</v>
      </c>
    </row>
    <row r="71" spans="1:22">
      <c r="A71" s="15" t="s">
        <v>546</v>
      </c>
      <c r="B71" s="17" t="n">
        <v>6115</v>
      </c>
      <c r="C71" s="18">
        <f>(17.0/B71*100)</f>
        <v/>
      </c>
      <c r="D71" s="19" t="n">
        <v>6098</v>
      </c>
      <c r="E71" s="18" t="n">
        <v>517.15118878</v>
      </c>
      <c r="F71" s="20" t="n">
        <v>8.06801823</v>
      </c>
      <c r="G71" s="18" t="n">
        <v>522.41028679</v>
      </c>
      <c r="H71" s="20" t="n">
        <v>4.96726691</v>
      </c>
      <c r="I71" s="18" t="n">
        <v>530.02492768</v>
      </c>
      <c r="J71" s="20" t="n">
        <v>2.12981604</v>
      </c>
      <c r="K71" s="18" t="n">
        <v>547.59627471</v>
      </c>
      <c r="L71" s="20" t="n">
        <v>3.14239927</v>
      </c>
      <c r="M71" s="18" t="s">
        <v>481</v>
      </c>
      <c r="N71" s="20" t="s">
        <v>481</v>
      </c>
      <c r="O71" s="18" t="s">
        <v>481</v>
      </c>
      <c r="P71" s="20" t="s">
        <v>481</v>
      </c>
      <c r="Q71" s="18" t="s">
        <v>481</v>
      </c>
      <c r="R71" s="20" t="s">
        <v>481</v>
      </c>
      <c r="S71" s="18" t="s">
        <v>481</v>
      </c>
      <c r="T71" s="20" t="s">
        <v>481</v>
      </c>
      <c r="U71" s="18" t="n">
        <v>471.62892937</v>
      </c>
      <c r="V71" s="20" t="n">
        <v>41.93309982</v>
      </c>
    </row>
    <row r="72" spans="1:22">
      <c r="A72" s="15" t="s">
        <v>547</v>
      </c>
      <c r="B72" s="17" t="n">
        <v>7708</v>
      </c>
      <c r="C72" s="18">
        <f>(5.0/B72*100)</f>
        <v/>
      </c>
      <c r="D72" s="19" t="n">
        <v>7703</v>
      </c>
      <c r="E72" s="18" t="n">
        <v>468.2039934</v>
      </c>
      <c r="F72" s="20" t="n">
        <v>9.116220289999999</v>
      </c>
      <c r="G72" s="18" t="n">
        <v>491.05229451</v>
      </c>
      <c r="H72" s="20" t="n">
        <v>5.38269968</v>
      </c>
      <c r="I72" s="18" t="n">
        <v>487.96298459</v>
      </c>
      <c r="J72" s="20" t="n">
        <v>2.88116082</v>
      </c>
      <c r="K72" s="18" t="n">
        <v>514.03823943</v>
      </c>
      <c r="L72" s="20" t="n">
        <v>3.12632424</v>
      </c>
      <c r="M72" s="18" t="s">
        <v>481</v>
      </c>
      <c r="N72" s="20" t="s">
        <v>481</v>
      </c>
      <c r="O72" s="18" t="s">
        <v>481</v>
      </c>
      <c r="P72" s="20" t="s">
        <v>481</v>
      </c>
      <c r="Q72" s="18" t="s">
        <v>481</v>
      </c>
      <c r="R72" s="20" t="s">
        <v>481</v>
      </c>
      <c r="S72" s="18" t="s">
        <v>481</v>
      </c>
      <c r="T72" s="20" t="s">
        <v>481</v>
      </c>
      <c r="U72" s="18" t="n">
        <v>429.19661133</v>
      </c>
      <c r="V72" s="20" t="n">
        <v>23.57346834</v>
      </c>
    </row>
    <row r="73" spans="1:22">
      <c r="A73" s="15" t="s">
        <v>548</v>
      </c>
      <c r="B73" s="17" t="n">
        <v>8249</v>
      </c>
      <c r="C73" s="18">
        <f>(144.0/B73*100)</f>
        <v/>
      </c>
      <c r="D73" s="19" t="n">
        <v>8105</v>
      </c>
      <c r="E73" s="18" t="n">
        <v>383.59192365</v>
      </c>
      <c r="F73" s="20" t="n">
        <v>16.2539237</v>
      </c>
      <c r="G73" s="18" t="n">
        <v>374.43698189</v>
      </c>
      <c r="H73" s="20" t="n">
        <v>7.03106996</v>
      </c>
      <c r="I73" s="18" t="n">
        <v>405.88099495</v>
      </c>
      <c r="J73" s="20" t="n">
        <v>3.35393898</v>
      </c>
      <c r="K73" s="18" t="n">
        <v>422.32010935</v>
      </c>
      <c r="L73" s="20" t="n">
        <v>4.19875985</v>
      </c>
      <c r="M73" s="18" t="s">
        <v>481</v>
      </c>
      <c r="N73" s="20" t="s">
        <v>481</v>
      </c>
      <c r="O73" s="18" t="s">
        <v>481</v>
      </c>
      <c r="P73" s="20" t="s">
        <v>481</v>
      </c>
      <c r="Q73" s="18" t="s">
        <v>481</v>
      </c>
      <c r="R73" s="20" t="s">
        <v>481</v>
      </c>
      <c r="S73" s="18" t="s">
        <v>481</v>
      </c>
      <c r="T73" s="20" t="s">
        <v>481</v>
      </c>
      <c r="U73" s="18" t="n">
        <v>365.19129491</v>
      </c>
      <c r="V73" s="20" t="n">
        <v>16.68449923</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(201.0/B75*100)</f>
        <v/>
      </c>
      <c r="D75" s="19" t="n">
        <v>5174</v>
      </c>
      <c r="E75" s="18" t="n">
        <v>336.4478067</v>
      </c>
      <c r="F75" s="20" t="n">
        <v>7.75485902</v>
      </c>
      <c r="G75" s="18" t="n">
        <v>343.42489575</v>
      </c>
      <c r="H75" s="20" t="n">
        <v>5.57030409</v>
      </c>
      <c r="I75" s="18" t="n">
        <v>362.12829507</v>
      </c>
      <c r="J75" s="20" t="n">
        <v>3.55374274</v>
      </c>
      <c r="K75" s="18" t="n">
        <v>370.31287767</v>
      </c>
      <c r="L75" s="20" t="n">
        <v>3.31571856</v>
      </c>
      <c r="M75" s="18" t="s">
        <v>481</v>
      </c>
      <c r="N75" s="20" t="s">
        <v>481</v>
      </c>
      <c r="O75" s="18" t="s">
        <v>481</v>
      </c>
      <c r="P75" s="20" t="s">
        <v>481</v>
      </c>
      <c r="Q75" s="18" t="s">
        <v>481</v>
      </c>
      <c r="R75" s="20" t="s">
        <v>481</v>
      </c>
      <c r="S75" s="18" t="s">
        <v>481</v>
      </c>
      <c r="T75" s="20" t="s">
        <v>481</v>
      </c>
      <c r="U75" s="18" t="n">
        <v>303.38992719</v>
      </c>
      <c r="V75" s="20" t="n">
        <v>9.34382052</v>
      </c>
    </row>
    <row r="76" spans="1:22">
      <c r="A76" s="15" t="s">
        <v>551</v>
      </c>
      <c r="B76" s="17" t="n">
        <v>14167</v>
      </c>
      <c r="C76" s="18">
        <f>(228.0/B76*100)</f>
        <v/>
      </c>
      <c r="D76" s="19" t="n">
        <v>13939</v>
      </c>
      <c r="E76" s="18" t="n">
        <v>387.08451303</v>
      </c>
      <c r="F76" s="20" t="n">
        <v>7.559411</v>
      </c>
      <c r="G76" s="18" t="n">
        <v>411.67269961</v>
      </c>
      <c r="H76" s="20" t="n">
        <v>5.80197718</v>
      </c>
      <c r="I76" s="18" t="n">
        <v>429.54649949</v>
      </c>
      <c r="J76" s="20" t="n">
        <v>3.67786422</v>
      </c>
      <c r="K76" s="18" t="n">
        <v>445.3218439</v>
      </c>
      <c r="L76" s="20" t="n">
        <v>2.84607861</v>
      </c>
      <c r="M76" s="18" t="s">
        <v>481</v>
      </c>
      <c r="N76" s="20" t="s">
        <v>481</v>
      </c>
      <c r="O76" s="18" t="s">
        <v>481</v>
      </c>
      <c r="P76" s="20" t="s">
        <v>481</v>
      </c>
      <c r="Q76" s="18" t="s">
        <v>481</v>
      </c>
      <c r="R76" s="20" t="s">
        <v>481</v>
      </c>
      <c r="S76" s="18" t="s">
        <v>481</v>
      </c>
      <c r="T76" s="20" t="s">
        <v>481</v>
      </c>
      <c r="U76" s="18" t="n">
        <v>320.77931</v>
      </c>
      <c r="V76" s="20" t="n">
        <v>11.06883192</v>
      </c>
    </row>
    <row r="77" spans="1:22">
      <c r="A77" s="15" t="s">
        <v>552</v>
      </c>
      <c r="B77" s="17" t="n">
        <v>6062</v>
      </c>
      <c r="C77" s="18">
        <f>(82.0/B77*100)</f>
        <v/>
      </c>
      <c r="D77" s="19" t="n">
        <v>5980</v>
      </c>
      <c r="E77" s="18" t="n">
        <v>395.96548151</v>
      </c>
      <c r="F77" s="20" t="n">
        <v>7.89857317</v>
      </c>
      <c r="G77" s="18" t="n">
        <v>433.46325481</v>
      </c>
      <c r="H77" s="20" t="n">
        <v>6.47156526</v>
      </c>
      <c r="I77" s="18" t="n">
        <v>437.94351868</v>
      </c>
      <c r="J77" s="20" t="n">
        <v>2.95504234</v>
      </c>
      <c r="K77" s="18" t="n">
        <v>445.402046</v>
      </c>
      <c r="L77" s="20" t="n">
        <v>2.89972246</v>
      </c>
      <c r="M77" s="18" t="s">
        <v>481</v>
      </c>
      <c r="N77" s="20" t="s">
        <v>481</v>
      </c>
      <c r="O77" s="18" t="s">
        <v>481</v>
      </c>
      <c r="P77" s="20" t="s">
        <v>481</v>
      </c>
      <c r="Q77" s="18" t="s">
        <v>481</v>
      </c>
      <c r="R77" s="20" t="s">
        <v>481</v>
      </c>
      <c r="S77" s="18" t="s">
        <v>481</v>
      </c>
      <c r="T77" s="20" t="s">
        <v>481</v>
      </c>
      <c r="U77" s="18" t="n">
        <v>325.31282425</v>
      </c>
      <c r="V77" s="20" t="n">
        <v>7.43218337</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401.25018774</v>
      </c>
      <c r="F81" s="20" t="n">
        <v>8.99256001</v>
      </c>
      <c r="G81" s="18" t="n">
        <v>399.6889116</v>
      </c>
      <c r="H81" s="20" t="n">
        <v>6.51563993</v>
      </c>
      <c r="I81" s="18" t="n">
        <v>427.50444634</v>
      </c>
      <c r="J81" s="20" t="n">
        <v>3.9031444</v>
      </c>
      <c r="K81" s="18" t="n">
        <v>444.7370515</v>
      </c>
      <c r="L81" s="20" t="n">
        <v>3.54763316</v>
      </c>
      <c r="M81" s="18" t="s">
        <v>481</v>
      </c>
      <c r="N81" s="20" t="s">
        <v>481</v>
      </c>
      <c r="O81" s="18" t="s">
        <v>481</v>
      </c>
      <c r="P81" s="20" t="s">
        <v>481</v>
      </c>
      <c r="Q81" s="18" t="s">
        <v>481</v>
      </c>
      <c r="R81" s="20" t="s">
        <v>481</v>
      </c>
      <c r="S81" s="18" t="s">
        <v>481</v>
      </c>
      <c r="T81" s="20" t="s">
        <v>481</v>
      </c>
      <c r="U81" s="18" t="n">
        <v>365.99966708</v>
      </c>
      <c r="V81" s="20" t="n">
        <v>25.59962823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647</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(353.0/B7*100)</f>
        <v/>
      </c>
      <c r="D7" s="19" t="n">
        <v>14177</v>
      </c>
      <c r="E7" s="18" t="n">
        <v>476.39465398</v>
      </c>
      <c r="F7" s="20" t="n">
        <v>10.30379783</v>
      </c>
      <c r="G7" s="18" t="n">
        <v>496.72994027</v>
      </c>
      <c r="H7" s="20" t="n">
        <v>5.7100771</v>
      </c>
      <c r="I7" s="18" t="n">
        <v>495.7298766</v>
      </c>
      <c r="J7" s="20" t="n">
        <v>2.52542736</v>
      </c>
      <c r="K7" s="18" t="n">
        <v>512.84202756</v>
      </c>
      <c r="L7" s="20" t="n">
        <v>1.88371115</v>
      </c>
      <c r="M7" s="18" t="s">
        <v>481</v>
      </c>
      <c r="N7" s="20" t="s">
        <v>481</v>
      </c>
      <c r="O7" s="18" t="s">
        <v>481</v>
      </c>
      <c r="P7" s="20" t="s">
        <v>481</v>
      </c>
      <c r="Q7" s="18" t="s">
        <v>481</v>
      </c>
      <c r="R7" s="20" t="s">
        <v>481</v>
      </c>
      <c r="S7" s="18" t="s">
        <v>481</v>
      </c>
      <c r="T7" s="20" t="s">
        <v>481</v>
      </c>
      <c r="U7" s="18" t="n">
        <v>402.12610481</v>
      </c>
      <c r="V7" s="20" t="n">
        <v>11.38872313</v>
      </c>
    </row>
    <row r="8" spans="1:22">
      <c r="A8" s="15" t="s">
        <v>483</v>
      </c>
      <c r="B8" s="17" t="n">
        <v>7007</v>
      </c>
      <c r="C8" s="18">
        <f>(20.0/B8*100)</f>
        <v/>
      </c>
      <c r="D8" s="19" t="n">
        <v>6987</v>
      </c>
      <c r="E8" s="18" t="n">
        <v>456.80095371</v>
      </c>
      <c r="F8" s="20" t="n">
        <v>8.06501456</v>
      </c>
      <c r="G8" s="18" t="n">
        <v>477.89594399</v>
      </c>
      <c r="H8" s="20" t="n">
        <v>5.95032182</v>
      </c>
      <c r="I8" s="18" t="n">
        <v>488.60421267</v>
      </c>
      <c r="J8" s="20" t="n">
        <v>3.8262407</v>
      </c>
      <c r="K8" s="18" t="n">
        <v>487.22260162</v>
      </c>
      <c r="L8" s="20" t="n">
        <v>3.16865779</v>
      </c>
      <c r="M8" s="18" t="s">
        <v>481</v>
      </c>
      <c r="N8" s="20" t="s">
        <v>481</v>
      </c>
      <c r="O8" s="18" t="s">
        <v>481</v>
      </c>
      <c r="P8" s="20" t="s">
        <v>481</v>
      </c>
      <c r="Q8" s="18" t="n">
        <v>361.38025951</v>
      </c>
      <c r="R8" s="20" t="n">
        <v>22.72565673</v>
      </c>
      <c r="S8" s="18" t="s">
        <v>481</v>
      </c>
      <c r="T8" s="20" t="s">
        <v>481</v>
      </c>
      <c r="U8" s="18" t="n">
        <v>416.37525775</v>
      </c>
      <c r="V8" s="20" t="n">
        <v>19.00584495</v>
      </c>
    </row>
    <row r="9" spans="1:22">
      <c r="A9" s="15" t="s">
        <v>484</v>
      </c>
      <c r="B9" s="17" t="n">
        <v>9651</v>
      </c>
      <c r="C9" s="18">
        <f>(81.0/B9*100)</f>
        <v/>
      </c>
      <c r="D9" s="19" t="n">
        <v>9570</v>
      </c>
      <c r="E9" s="18" t="n">
        <v>473.17120614</v>
      </c>
      <c r="F9" s="20" t="n">
        <v>7.34766129</v>
      </c>
      <c r="G9" s="18" t="n">
        <v>507.13251641</v>
      </c>
      <c r="H9" s="20" t="n">
        <v>4.16541622</v>
      </c>
      <c r="I9" s="18" t="n">
        <v>506.54532082</v>
      </c>
      <c r="J9" s="20" t="n">
        <v>2.61211395</v>
      </c>
      <c r="K9" s="18" t="n">
        <v>505.17869691</v>
      </c>
      <c r="L9" s="20" t="n">
        <v>3.28386512</v>
      </c>
      <c r="M9" s="18" t="s">
        <v>481</v>
      </c>
      <c r="N9" s="20" t="s">
        <v>481</v>
      </c>
      <c r="O9" s="18" t="s">
        <v>481</v>
      </c>
      <c r="P9" s="20" t="s">
        <v>481</v>
      </c>
      <c r="Q9" s="18" t="n">
        <v>347.7815185</v>
      </c>
      <c r="R9" s="20" t="n">
        <v>11.20716786</v>
      </c>
      <c r="S9" s="18" t="s">
        <v>481</v>
      </c>
      <c r="T9" s="20" t="s">
        <v>481</v>
      </c>
      <c r="U9" s="18" t="n">
        <v>389.07854895</v>
      </c>
      <c r="V9" s="20" t="n">
        <v>12.84354865</v>
      </c>
    </row>
    <row r="10" spans="1:22">
      <c r="A10" s="15" t="s">
        <v>485</v>
      </c>
      <c r="B10" s="17" t="n">
        <v>20058</v>
      </c>
      <c r="C10" s="18">
        <f>(522.0/B10*100)</f>
        <v/>
      </c>
      <c r="D10" s="19" t="n">
        <v>19536</v>
      </c>
      <c r="E10" s="18" t="n">
        <v>488.00583566</v>
      </c>
      <c r="F10" s="20" t="n">
        <v>7.9961847</v>
      </c>
      <c r="G10" s="18" t="n">
        <v>527.33602439</v>
      </c>
      <c r="H10" s="20" t="n">
        <v>6.12825939</v>
      </c>
      <c r="I10" s="18" t="n">
        <v>522.8779957100001</v>
      </c>
      <c r="J10" s="20" t="n">
        <v>3.17237005</v>
      </c>
      <c r="K10" s="18" t="n">
        <v>533.52089386</v>
      </c>
      <c r="L10" s="20" t="n">
        <v>2.29920155</v>
      </c>
      <c r="M10" s="18" t="s">
        <v>481</v>
      </c>
      <c r="N10" s="20" t="s">
        <v>481</v>
      </c>
      <c r="O10" s="18" t="s">
        <v>481</v>
      </c>
      <c r="P10" s="20" t="s">
        <v>481</v>
      </c>
      <c r="Q10" s="18" t="s">
        <v>481</v>
      </c>
      <c r="R10" s="20" t="s">
        <v>481</v>
      </c>
      <c r="S10" s="18" t="s">
        <v>481</v>
      </c>
      <c r="T10" s="20" t="s">
        <v>481</v>
      </c>
      <c r="U10" s="18" t="n">
        <v>435.30004498</v>
      </c>
      <c r="V10" s="20" t="n">
        <v>14.24148181</v>
      </c>
    </row>
    <row r="11" spans="1:22">
      <c r="A11" s="15" t="s">
        <v>486</v>
      </c>
      <c r="B11" s="17" t="n">
        <v>7053</v>
      </c>
      <c r="C11" s="18">
        <f>(49.0/B11*100)</f>
        <v/>
      </c>
      <c r="D11" s="19" t="n">
        <v>7004</v>
      </c>
      <c r="E11" s="18" t="n">
        <v>446.43782984</v>
      </c>
      <c r="F11" s="20" t="n">
        <v>5.76025752</v>
      </c>
      <c r="G11" s="18" t="n">
        <v>464.0928092</v>
      </c>
      <c r="H11" s="20" t="n">
        <v>5.06427798</v>
      </c>
      <c r="I11" s="18" t="n">
        <v>455.68347762</v>
      </c>
      <c r="J11" s="20" t="n">
        <v>3.42541816</v>
      </c>
      <c r="K11" s="18" t="n">
        <v>462.94116922</v>
      </c>
      <c r="L11" s="20" t="n">
        <v>2.91330771</v>
      </c>
      <c r="M11" s="18" t="s">
        <v>481</v>
      </c>
      <c r="N11" s="20" t="s">
        <v>481</v>
      </c>
      <c r="O11" s="18" t="s">
        <v>481</v>
      </c>
      <c r="P11" s="20" t="s">
        <v>481</v>
      </c>
      <c r="Q11" s="18" t="s">
        <v>481</v>
      </c>
      <c r="R11" s="20" t="s">
        <v>481</v>
      </c>
      <c r="S11" s="18" t="s">
        <v>481</v>
      </c>
      <c r="T11" s="20" t="s">
        <v>481</v>
      </c>
      <c r="U11" s="18" t="n">
        <v>370.49282914</v>
      </c>
      <c r="V11" s="20" t="n">
        <v>12.87096279</v>
      </c>
    </row>
    <row r="12" spans="1:22">
      <c r="A12" s="15" t="s">
        <v>487</v>
      </c>
      <c r="B12" s="17" t="n">
        <v>6894</v>
      </c>
      <c r="C12" s="18">
        <f>(55.0/B12*100)</f>
        <v/>
      </c>
      <c r="D12" s="19" t="n">
        <v>6839</v>
      </c>
      <c r="E12" s="18" t="n">
        <v>470.8392853</v>
      </c>
      <c r="F12" s="20" t="n">
        <v>7.57960137</v>
      </c>
      <c r="G12" s="18" t="n">
        <v>493.45004578</v>
      </c>
      <c r="H12" s="20" t="n">
        <v>5.12376284</v>
      </c>
      <c r="I12" s="18" t="n">
        <v>492.93343383</v>
      </c>
      <c r="J12" s="20" t="n">
        <v>2.67343304</v>
      </c>
      <c r="K12" s="18" t="n">
        <v>495.80058005</v>
      </c>
      <c r="L12" s="20" t="n">
        <v>3.71232731</v>
      </c>
      <c r="M12" s="18" t="s">
        <v>481</v>
      </c>
      <c r="N12" s="20" t="s">
        <v>481</v>
      </c>
      <c r="O12" s="18" t="s">
        <v>481</v>
      </c>
      <c r="P12" s="20" t="s">
        <v>481</v>
      </c>
      <c r="Q12" s="18" t="n">
        <v>332.31014509</v>
      </c>
      <c r="R12" s="20" t="n">
        <v>18.34291261</v>
      </c>
      <c r="S12" s="18" t="s">
        <v>481</v>
      </c>
      <c r="T12" s="20" t="s">
        <v>481</v>
      </c>
      <c r="U12" s="18" t="n">
        <v>373.68724769</v>
      </c>
      <c r="V12" s="20" t="n">
        <v>14.05270533</v>
      </c>
    </row>
    <row r="13" spans="1:22">
      <c r="A13" s="15" t="s">
        <v>488</v>
      </c>
      <c r="B13" s="17" t="n">
        <v>7161</v>
      </c>
      <c r="C13" s="18">
        <f>(92.0/B13*100)</f>
        <v/>
      </c>
      <c r="D13" s="19" t="n">
        <v>7069</v>
      </c>
      <c r="E13" s="18" t="n">
        <v>476.9828082</v>
      </c>
      <c r="F13" s="20" t="n">
        <v>8.90117281</v>
      </c>
      <c r="G13" s="18" t="n">
        <v>482.60503264</v>
      </c>
      <c r="H13" s="20" t="n">
        <v>5.99421848</v>
      </c>
      <c r="I13" s="18" t="n">
        <v>497.35981644</v>
      </c>
      <c r="J13" s="20" t="n">
        <v>2.83297477</v>
      </c>
      <c r="K13" s="18" t="n">
        <v>515.60845127</v>
      </c>
      <c r="L13" s="20" t="n">
        <v>2.95215944</v>
      </c>
      <c r="M13" s="18" t="s">
        <v>481</v>
      </c>
      <c r="N13" s="20" t="s">
        <v>481</v>
      </c>
      <c r="O13" s="18" t="s">
        <v>481</v>
      </c>
      <c r="P13" s="20" t="s">
        <v>481</v>
      </c>
      <c r="Q13" s="18" t="n">
        <v>407.4699787</v>
      </c>
      <c r="R13" s="20" t="n">
        <v>6.79601306</v>
      </c>
      <c r="S13" s="18" t="s">
        <v>481</v>
      </c>
      <c r="T13" s="20" t="s">
        <v>481</v>
      </c>
      <c r="U13" s="18" t="n">
        <v>395.67093556</v>
      </c>
      <c r="V13" s="20" t="n">
        <v>20.49752264</v>
      </c>
    </row>
    <row r="14" spans="1:22">
      <c r="A14" s="15" t="s">
        <v>489</v>
      </c>
      <c r="B14" s="17" t="n">
        <v>5587</v>
      </c>
      <c r="C14" s="18">
        <f>(74.0/B14*100)</f>
        <v/>
      </c>
      <c r="D14" s="19" t="n">
        <v>5513</v>
      </c>
      <c r="E14" s="18" t="n">
        <v>500.34459739</v>
      </c>
      <c r="F14" s="20" t="n">
        <v>8.11536428</v>
      </c>
      <c r="G14" s="18" t="n">
        <v>517.40211048</v>
      </c>
      <c r="H14" s="20" t="n">
        <v>5.10535814</v>
      </c>
      <c r="I14" s="18" t="n">
        <v>514.51397805</v>
      </c>
      <c r="J14" s="20" t="n">
        <v>2.67256759</v>
      </c>
      <c r="K14" s="18" t="n">
        <v>530.76304236</v>
      </c>
      <c r="L14" s="20" t="n">
        <v>3.00589806</v>
      </c>
      <c r="M14" s="18" t="s">
        <v>481</v>
      </c>
      <c r="N14" s="20" t="s">
        <v>481</v>
      </c>
      <c r="O14" s="18" t="s">
        <v>481</v>
      </c>
      <c r="P14" s="20" t="s">
        <v>481</v>
      </c>
      <c r="Q14" s="18" t="s">
        <v>481</v>
      </c>
      <c r="R14" s="20" t="s">
        <v>481</v>
      </c>
      <c r="S14" s="18" t="s">
        <v>481</v>
      </c>
      <c r="T14" s="20" t="s">
        <v>481</v>
      </c>
      <c r="U14" s="18" t="n">
        <v>453.7576289</v>
      </c>
      <c r="V14" s="20" t="n">
        <v>17.45833714</v>
      </c>
    </row>
    <row r="15" spans="1:22">
      <c r="A15" s="15" t="s">
        <v>490</v>
      </c>
      <c r="B15" s="17" t="n">
        <v>5882</v>
      </c>
      <c r="C15" s="18">
        <f>(52.0/B15*100)</f>
        <v/>
      </c>
      <c r="D15" s="19" t="n">
        <v>5830</v>
      </c>
      <c r="E15" s="18" t="n">
        <v>473.47463176</v>
      </c>
      <c r="F15" s="20" t="n">
        <v>14.5879361</v>
      </c>
      <c r="G15" s="18" t="n">
        <v>528.0989706</v>
      </c>
      <c r="H15" s="20" t="n">
        <v>5.90344995</v>
      </c>
      <c r="I15" s="18" t="n">
        <v>518.99391374</v>
      </c>
      <c r="J15" s="20" t="n">
        <v>2.87505323</v>
      </c>
      <c r="K15" s="18" t="n">
        <v>539.7901113</v>
      </c>
      <c r="L15" s="20" t="n">
        <v>2.852097</v>
      </c>
      <c r="M15" s="18" t="s">
        <v>481</v>
      </c>
      <c r="N15" s="20" t="s">
        <v>481</v>
      </c>
      <c r="O15" s="18" t="s">
        <v>481</v>
      </c>
      <c r="P15" s="20" t="s">
        <v>481</v>
      </c>
      <c r="Q15" s="18" t="n">
        <v>367.66871077</v>
      </c>
      <c r="R15" s="20" t="n">
        <v>14.82638214</v>
      </c>
      <c r="S15" s="18" t="s">
        <v>481</v>
      </c>
      <c r="T15" s="20" t="s">
        <v>481</v>
      </c>
      <c r="U15" s="18" t="n">
        <v>444.46902083</v>
      </c>
      <c r="V15" s="20" t="n">
        <v>19.09096075</v>
      </c>
    </row>
    <row r="16" spans="1:22">
      <c r="A16" s="15" t="s">
        <v>491</v>
      </c>
      <c r="B16" s="17" t="n">
        <v>6108</v>
      </c>
      <c r="C16" s="18">
        <f>(99.0/B16*100)</f>
        <v/>
      </c>
      <c r="D16" s="19" t="n">
        <v>6009</v>
      </c>
      <c r="E16" s="18" t="n">
        <v>458.71338847</v>
      </c>
      <c r="F16" s="20" t="n">
        <v>10.85784408</v>
      </c>
      <c r="G16" s="18" t="n">
        <v>511.76653855</v>
      </c>
      <c r="H16" s="20" t="n">
        <v>6.70535327</v>
      </c>
      <c r="I16" s="18" t="n">
        <v>502.4158751</v>
      </c>
      <c r="J16" s="20" t="n">
        <v>3.61983012</v>
      </c>
      <c r="K16" s="18" t="n">
        <v>503.39364432</v>
      </c>
      <c r="L16" s="20" t="n">
        <v>3.23136984</v>
      </c>
      <c r="M16" s="18" t="s">
        <v>481</v>
      </c>
      <c r="N16" s="20" t="s">
        <v>481</v>
      </c>
      <c r="O16" s="18" t="s">
        <v>481</v>
      </c>
      <c r="P16" s="20" t="s">
        <v>481</v>
      </c>
      <c r="Q16" s="18" t="s">
        <v>481</v>
      </c>
      <c r="R16" s="20" t="s">
        <v>481</v>
      </c>
      <c r="S16" s="18" t="s">
        <v>481</v>
      </c>
      <c r="T16" s="20" t="s">
        <v>481</v>
      </c>
      <c r="U16" s="18" t="n">
        <v>370.19153297</v>
      </c>
      <c r="V16" s="20" t="n">
        <v>17.58145042</v>
      </c>
    </row>
    <row r="17" spans="1:22">
      <c r="A17" s="15" t="s">
        <v>492</v>
      </c>
      <c r="B17" s="17" t="n">
        <v>6504</v>
      </c>
      <c r="C17" s="18">
        <f>(641.0/B17*100)</f>
        <v/>
      </c>
      <c r="D17" s="19" t="n">
        <v>5863</v>
      </c>
      <c r="E17" s="18" t="n">
        <v>489.57660833</v>
      </c>
      <c r="F17" s="20" t="n">
        <v>9.221078739999999</v>
      </c>
      <c r="G17" s="18" t="n">
        <v>524.92709497</v>
      </c>
      <c r="H17" s="20" t="n">
        <v>6.05327679</v>
      </c>
      <c r="I17" s="18" t="n">
        <v>518.3291890100001</v>
      </c>
      <c r="J17" s="20" t="n">
        <v>3.80967006</v>
      </c>
      <c r="K17" s="18" t="n">
        <v>521.1843443</v>
      </c>
      <c r="L17" s="20" t="n">
        <v>3.41881112</v>
      </c>
      <c r="M17" s="18" t="s">
        <v>481</v>
      </c>
      <c r="N17" s="20" t="s">
        <v>481</v>
      </c>
      <c r="O17" s="18" t="s">
        <v>481</v>
      </c>
      <c r="P17" s="20" t="s">
        <v>481</v>
      </c>
      <c r="Q17" s="18" t="n">
        <v>338.260297</v>
      </c>
      <c r="R17" s="20" t="n">
        <v>14.23011861</v>
      </c>
      <c r="S17" s="18" t="s">
        <v>481</v>
      </c>
      <c r="T17" s="20" t="s">
        <v>481</v>
      </c>
      <c r="U17" s="18" t="n">
        <v>461.53652693</v>
      </c>
      <c r="V17" s="20" t="n">
        <v>12.32577441</v>
      </c>
    </row>
    <row r="18" spans="1:22">
      <c r="A18" s="15" t="s">
        <v>493</v>
      </c>
      <c r="B18" s="17" t="n">
        <v>5532</v>
      </c>
      <c r="C18" s="18">
        <f>(28.0/B18*100)</f>
        <v/>
      </c>
      <c r="D18" s="19" t="n">
        <v>5504</v>
      </c>
      <c r="E18" s="18" t="n">
        <v>414.69595387</v>
      </c>
      <c r="F18" s="20" t="n">
        <v>9.80290785</v>
      </c>
      <c r="G18" s="18" t="n">
        <v>461.69851135</v>
      </c>
      <c r="H18" s="20" t="n">
        <v>8.235678679999999</v>
      </c>
      <c r="I18" s="18" t="n">
        <v>465.23348333</v>
      </c>
      <c r="J18" s="20" t="n">
        <v>5.31849637</v>
      </c>
      <c r="K18" s="18" t="n">
        <v>473.35634228</v>
      </c>
      <c r="L18" s="20" t="n">
        <v>4.14012773</v>
      </c>
      <c r="M18" s="18" t="s">
        <v>481</v>
      </c>
      <c r="N18" s="20" t="s">
        <v>481</v>
      </c>
      <c r="O18" s="18" t="s">
        <v>481</v>
      </c>
      <c r="P18" s="20" t="s">
        <v>481</v>
      </c>
      <c r="Q18" s="18" t="s">
        <v>481</v>
      </c>
      <c r="R18" s="20" t="s">
        <v>481</v>
      </c>
      <c r="S18" s="18" t="s">
        <v>481</v>
      </c>
      <c r="T18" s="20" t="s">
        <v>481</v>
      </c>
      <c r="U18" s="18" t="n">
        <v>331.99223791</v>
      </c>
      <c r="V18" s="20" t="n">
        <v>16.52393974</v>
      </c>
    </row>
    <row r="19" spans="1:22">
      <c r="A19" s="15" t="s">
        <v>494</v>
      </c>
      <c r="B19" s="17" t="n">
        <v>5658</v>
      </c>
      <c r="C19" s="18">
        <f>(62.0/B19*100)</f>
        <v/>
      </c>
      <c r="D19" s="19" t="n">
        <v>5596</v>
      </c>
      <c r="E19" s="18" t="n">
        <v>474.99374341</v>
      </c>
      <c r="F19" s="20" t="n">
        <v>11.40272901</v>
      </c>
      <c r="G19" s="18" t="n">
        <v>491.76343569</v>
      </c>
      <c r="H19" s="20" t="n">
        <v>7.2589159</v>
      </c>
      <c r="I19" s="18" t="n">
        <v>461.47505995</v>
      </c>
      <c r="J19" s="20" t="n">
        <v>3.66602794</v>
      </c>
      <c r="K19" s="18" t="n">
        <v>475.12777864</v>
      </c>
      <c r="L19" s="20" t="n">
        <v>2.90579056</v>
      </c>
      <c r="M19" s="18" t="s">
        <v>481</v>
      </c>
      <c r="N19" s="20" t="s">
        <v>481</v>
      </c>
      <c r="O19" s="18" t="s">
        <v>481</v>
      </c>
      <c r="P19" s="20" t="s">
        <v>481</v>
      </c>
      <c r="Q19" s="18" t="s">
        <v>481</v>
      </c>
      <c r="R19" s="20" t="s">
        <v>481</v>
      </c>
      <c r="S19" s="18" t="s">
        <v>481</v>
      </c>
      <c r="T19" s="20" t="s">
        <v>481</v>
      </c>
      <c r="U19" s="18" t="n">
        <v>352.14330044</v>
      </c>
      <c r="V19" s="20" t="n">
        <v>18.49435316</v>
      </c>
    </row>
    <row r="20" spans="1:22">
      <c r="A20" s="15" t="s">
        <v>495</v>
      </c>
      <c r="B20" s="17" t="n">
        <v>3371</v>
      </c>
      <c r="C20" s="18">
        <f>(75.0/B20*100)</f>
        <v/>
      </c>
      <c r="D20" s="19" t="n">
        <v>3296</v>
      </c>
      <c r="E20" s="18" t="n">
        <v>456.54680183</v>
      </c>
      <c r="F20" s="20" t="n">
        <v>10.83163845</v>
      </c>
      <c r="G20" s="18" t="n">
        <v>475.54007268</v>
      </c>
      <c r="H20" s="20" t="n">
        <v>9.34367548</v>
      </c>
      <c r="I20" s="18" t="n">
        <v>466.99294068</v>
      </c>
      <c r="J20" s="20" t="n">
        <v>3.24305284</v>
      </c>
      <c r="K20" s="18" t="n">
        <v>491.16705229</v>
      </c>
      <c r="L20" s="20" t="n">
        <v>2.51857307</v>
      </c>
      <c r="M20" s="18" t="s">
        <v>481</v>
      </c>
      <c r="N20" s="20" t="s">
        <v>481</v>
      </c>
      <c r="O20" s="18" t="s">
        <v>481</v>
      </c>
      <c r="P20" s="20" t="s">
        <v>481</v>
      </c>
      <c r="Q20" s="18" t="s">
        <v>481</v>
      </c>
      <c r="R20" s="20" t="s">
        <v>481</v>
      </c>
      <c r="S20" s="18" t="s">
        <v>481</v>
      </c>
      <c r="T20" s="20" t="s">
        <v>481</v>
      </c>
      <c r="U20" s="18" t="n">
        <v>386.13245471</v>
      </c>
      <c r="V20" s="20" t="n">
        <v>23.35939324</v>
      </c>
    </row>
    <row r="21" spans="1:22">
      <c r="A21" s="15" t="s">
        <v>496</v>
      </c>
      <c r="B21" s="17" t="n">
        <v>5741</v>
      </c>
      <c r="C21" s="18">
        <f>(45.0/B21*100)</f>
        <v/>
      </c>
      <c r="D21" s="19" t="n">
        <v>5696</v>
      </c>
      <c r="E21" s="18" t="n">
        <v>499.04457468</v>
      </c>
      <c r="F21" s="20" t="n">
        <v>11.06057323</v>
      </c>
      <c r="G21" s="18" t="n">
        <v>526.1815675300001</v>
      </c>
      <c r="H21" s="20" t="n">
        <v>7.53448843</v>
      </c>
      <c r="I21" s="18" t="n">
        <v>518.50312245</v>
      </c>
      <c r="J21" s="20" t="n">
        <v>2.95631577</v>
      </c>
      <c r="K21" s="18" t="n">
        <v>523.83470255</v>
      </c>
      <c r="L21" s="20" t="n">
        <v>2.58387365</v>
      </c>
      <c r="M21" s="18" t="s">
        <v>481</v>
      </c>
      <c r="N21" s="20" t="s">
        <v>481</v>
      </c>
      <c r="O21" s="18" t="s">
        <v>481</v>
      </c>
      <c r="P21" s="20" t="s">
        <v>481</v>
      </c>
      <c r="Q21" s="18" t="s">
        <v>481</v>
      </c>
      <c r="R21" s="20" t="s">
        <v>481</v>
      </c>
      <c r="S21" s="18" t="s">
        <v>481</v>
      </c>
      <c r="T21" s="20" t="s">
        <v>481</v>
      </c>
      <c r="U21" s="18" t="n">
        <v>399.72047584</v>
      </c>
      <c r="V21" s="20" t="n">
        <v>23.27638765</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(212.0/B23*100)</f>
        <v/>
      </c>
      <c r="D23" s="19" t="n">
        <v>11371</v>
      </c>
      <c r="E23" s="18" t="n">
        <v>459.58322553</v>
      </c>
      <c r="F23" s="20" t="n">
        <v>8.59666174</v>
      </c>
      <c r="G23" s="18" t="n">
        <v>477.36116481</v>
      </c>
      <c r="H23" s="20" t="n">
        <v>5.69418194</v>
      </c>
      <c r="I23" s="18" t="n">
        <v>489.6162025</v>
      </c>
      <c r="J23" s="20" t="n">
        <v>3.2618946</v>
      </c>
      <c r="K23" s="18" t="n">
        <v>486.20449772</v>
      </c>
      <c r="L23" s="20" t="n">
        <v>3.28507232</v>
      </c>
      <c r="M23" s="18" t="s">
        <v>481</v>
      </c>
      <c r="N23" s="20" t="s">
        <v>481</v>
      </c>
      <c r="O23" s="18" t="s">
        <v>481</v>
      </c>
      <c r="P23" s="20" t="s">
        <v>481</v>
      </c>
      <c r="Q23" s="18" t="s">
        <v>481</v>
      </c>
      <c r="R23" s="20" t="s">
        <v>481</v>
      </c>
      <c r="S23" s="18" t="s">
        <v>481</v>
      </c>
      <c r="T23" s="20" t="s">
        <v>481</v>
      </c>
      <c r="U23" s="18" t="n">
        <v>435.12930624</v>
      </c>
      <c r="V23" s="20" t="n">
        <v>19.2005828</v>
      </c>
    </row>
    <row r="24" spans="1:22">
      <c r="A24" s="15" t="s">
        <v>499</v>
      </c>
      <c r="B24" s="17" t="n">
        <v>6647</v>
      </c>
      <c r="C24" s="18">
        <f>(7.0/B24*100)</f>
        <v/>
      </c>
      <c r="D24" s="19" t="n">
        <v>6640</v>
      </c>
      <c r="E24" s="18" t="n">
        <v>495.81690547</v>
      </c>
      <c r="F24" s="20" t="n">
        <v>7.68839248</v>
      </c>
      <c r="G24" s="18" t="n">
        <v>519.09582678</v>
      </c>
      <c r="H24" s="20" t="n">
        <v>4.63934408</v>
      </c>
      <c r="I24" s="18" t="n">
        <v>511.95954852</v>
      </c>
      <c r="J24" s="20" t="n">
        <v>3.37988898</v>
      </c>
      <c r="K24" s="18" t="n">
        <v>526.2424074199999</v>
      </c>
      <c r="L24" s="20" t="n">
        <v>3.70013721</v>
      </c>
      <c r="M24" s="18" t="s">
        <v>481</v>
      </c>
      <c r="N24" s="20" t="s">
        <v>481</v>
      </c>
      <c r="O24" s="18" t="s">
        <v>481</v>
      </c>
      <c r="P24" s="20" t="s">
        <v>481</v>
      </c>
      <c r="Q24" s="18" t="s">
        <v>481</v>
      </c>
      <c r="R24" s="20" t="s">
        <v>481</v>
      </c>
      <c r="S24" s="18" t="s">
        <v>481</v>
      </c>
      <c r="T24" s="20" t="s">
        <v>481</v>
      </c>
      <c r="U24" s="18" t="n">
        <v>425.88924996</v>
      </c>
      <c r="V24" s="20" t="n">
        <v>20.44142116</v>
      </c>
    </row>
    <row r="25" spans="1:22">
      <c r="A25" s="15" t="s">
        <v>500</v>
      </c>
      <c r="B25" s="17" t="n">
        <v>5581</v>
      </c>
      <c r="C25" s="18">
        <f>(24.0/B25*100)</f>
        <v/>
      </c>
      <c r="D25" s="19" t="n">
        <v>5557</v>
      </c>
      <c r="E25" s="18" t="n">
        <v>497.1295759</v>
      </c>
      <c r="F25" s="20" t="n">
        <v>10.86909636</v>
      </c>
      <c r="G25" s="18" t="n">
        <v>516.39911384</v>
      </c>
      <c r="H25" s="20" t="n">
        <v>6.22363706</v>
      </c>
      <c r="I25" s="18" t="n">
        <v>510.80234963</v>
      </c>
      <c r="J25" s="20" t="n">
        <v>3.59692612</v>
      </c>
      <c r="K25" s="18" t="n">
        <v>528.37193927</v>
      </c>
      <c r="L25" s="20" t="n">
        <v>4.44880277</v>
      </c>
      <c r="M25" s="18" t="s">
        <v>481</v>
      </c>
      <c r="N25" s="20" t="s">
        <v>481</v>
      </c>
      <c r="O25" s="18" t="s">
        <v>481</v>
      </c>
      <c r="P25" s="20" t="s">
        <v>481</v>
      </c>
      <c r="Q25" s="18" t="s">
        <v>481</v>
      </c>
      <c r="R25" s="20" t="s">
        <v>481</v>
      </c>
      <c r="S25" s="18" t="s">
        <v>481</v>
      </c>
      <c r="T25" s="20" t="s">
        <v>481</v>
      </c>
      <c r="U25" s="18" t="n">
        <v>409.72252143</v>
      </c>
      <c r="V25" s="20" t="n">
        <v>35.62357779</v>
      </c>
    </row>
    <row r="26" spans="1:22">
      <c r="A26" s="15" t="s">
        <v>501</v>
      </c>
      <c r="B26" s="17" t="n">
        <v>4869</v>
      </c>
      <c r="C26" s="18">
        <f>(33.0/B26*100)</f>
        <v/>
      </c>
      <c r="D26" s="19" t="n">
        <v>4836</v>
      </c>
      <c r="E26" s="18" t="n">
        <v>468.54134736</v>
      </c>
      <c r="F26" s="20" t="n">
        <v>5.98855053</v>
      </c>
      <c r="G26" s="18" t="n">
        <v>490.34611346</v>
      </c>
      <c r="H26" s="20" t="n">
        <v>4.99808388</v>
      </c>
      <c r="I26" s="18" t="n">
        <v>484.23731803</v>
      </c>
      <c r="J26" s="20" t="n">
        <v>2.31742954</v>
      </c>
      <c r="K26" s="18" t="n">
        <v>497.46491809</v>
      </c>
      <c r="L26" s="20" t="n">
        <v>2.98746731</v>
      </c>
      <c r="M26" s="18" t="s">
        <v>481</v>
      </c>
      <c r="N26" s="20" t="s">
        <v>481</v>
      </c>
      <c r="O26" s="18" t="s">
        <v>481</v>
      </c>
      <c r="P26" s="20" t="s">
        <v>481</v>
      </c>
      <c r="Q26" s="18" t="s">
        <v>481</v>
      </c>
      <c r="R26" s="20" t="s">
        <v>481</v>
      </c>
      <c r="S26" s="18" t="s">
        <v>481</v>
      </c>
      <c r="T26" s="20" t="s">
        <v>481</v>
      </c>
      <c r="U26" s="18" t="n">
        <v>426.58740776</v>
      </c>
      <c r="V26" s="20" t="n">
        <v>18.43668664</v>
      </c>
    </row>
    <row r="27" spans="1:22">
      <c r="A27" s="15" t="s">
        <v>502</v>
      </c>
      <c r="B27" s="17" t="n">
        <v>5299</v>
      </c>
      <c r="C27" s="18">
        <f>(17.0/B27*100)</f>
        <v/>
      </c>
      <c r="D27" s="19" t="n">
        <v>5282</v>
      </c>
      <c r="E27" s="18" t="n">
        <v>463.20181931</v>
      </c>
      <c r="F27" s="20" t="n">
        <v>8.27978412</v>
      </c>
      <c r="G27" s="18" t="n">
        <v>479.94508783</v>
      </c>
      <c r="H27" s="20" t="n">
        <v>5.19926746</v>
      </c>
      <c r="I27" s="18" t="n">
        <v>483.94292019</v>
      </c>
      <c r="J27" s="20" t="n">
        <v>2.66971434</v>
      </c>
      <c r="K27" s="18" t="n">
        <v>483.35321852</v>
      </c>
      <c r="L27" s="20" t="n">
        <v>1.93824986</v>
      </c>
      <c r="M27" s="18" t="s">
        <v>481</v>
      </c>
      <c r="N27" s="20" t="s">
        <v>481</v>
      </c>
      <c r="O27" s="18" t="s">
        <v>481</v>
      </c>
      <c r="P27" s="20" t="s">
        <v>481</v>
      </c>
      <c r="Q27" s="18" t="s">
        <v>481</v>
      </c>
      <c r="R27" s="20" t="s">
        <v>481</v>
      </c>
      <c r="S27" s="18" t="s">
        <v>481</v>
      </c>
      <c r="T27" s="20" t="s">
        <v>481</v>
      </c>
      <c r="U27" s="18" t="n">
        <v>403.18137819</v>
      </c>
      <c r="V27" s="20" t="n">
        <v>15.11220364</v>
      </c>
    </row>
    <row r="28" spans="1:22">
      <c r="A28" s="15" t="s">
        <v>503</v>
      </c>
      <c r="B28" s="17" t="n">
        <v>7568</v>
      </c>
      <c r="C28" s="18">
        <f>(51.0/B28*100)</f>
        <v/>
      </c>
      <c r="D28" s="19" t="n">
        <v>7517</v>
      </c>
      <c r="E28" s="18" t="n">
        <v>408.88294477</v>
      </c>
      <c r="F28" s="20" t="n">
        <v>4.92703659</v>
      </c>
      <c r="G28" s="18" t="n">
        <v>418.85433187</v>
      </c>
      <c r="H28" s="20" t="n">
        <v>7.62428979</v>
      </c>
      <c r="I28" s="18" t="n">
        <v>421.92451388</v>
      </c>
      <c r="J28" s="20" t="n">
        <v>3.47809399</v>
      </c>
      <c r="K28" s="18" t="n">
        <v>428.05293512</v>
      </c>
      <c r="L28" s="20" t="n">
        <v>2.71747374</v>
      </c>
      <c r="M28" s="18" t="s">
        <v>481</v>
      </c>
      <c r="N28" s="20" t="s">
        <v>481</v>
      </c>
      <c r="O28" s="18" t="s">
        <v>481</v>
      </c>
      <c r="P28" s="20" t="s">
        <v>481</v>
      </c>
      <c r="Q28" s="18" t="s">
        <v>481</v>
      </c>
      <c r="R28" s="20" t="s">
        <v>481</v>
      </c>
      <c r="S28" s="18" t="s">
        <v>481</v>
      </c>
      <c r="T28" s="20" t="s">
        <v>481</v>
      </c>
      <c r="U28" s="18" t="n">
        <v>340.54408252</v>
      </c>
      <c r="V28" s="20" t="n">
        <v>10.79751375</v>
      </c>
    </row>
    <row r="29" spans="1:22">
      <c r="A29" s="15" t="s">
        <v>504</v>
      </c>
      <c r="B29" s="17" t="n">
        <v>5385</v>
      </c>
      <c r="C29" s="18">
        <f>(30.0/B29*100)</f>
        <v/>
      </c>
      <c r="D29" s="19" t="n">
        <v>5355</v>
      </c>
      <c r="E29" s="18" t="n">
        <v>485.62086906</v>
      </c>
      <c r="F29" s="20" t="n">
        <v>14.24614056</v>
      </c>
      <c r="G29" s="18" t="n">
        <v>500.74767812</v>
      </c>
      <c r="H29" s="20" t="n">
        <v>9.097034300000001</v>
      </c>
      <c r="I29" s="18" t="n">
        <v>506.32598197</v>
      </c>
      <c r="J29" s="20" t="n">
        <v>2.9356646</v>
      </c>
      <c r="K29" s="18" t="n">
        <v>512.95596108</v>
      </c>
      <c r="L29" s="20" t="n">
        <v>3.13600557</v>
      </c>
      <c r="M29" s="18" t="s">
        <v>481</v>
      </c>
      <c r="N29" s="20" t="s">
        <v>481</v>
      </c>
      <c r="O29" s="18" t="s">
        <v>481</v>
      </c>
      <c r="P29" s="20" t="s">
        <v>481</v>
      </c>
      <c r="Q29" s="18" t="n">
        <v>314.02123871</v>
      </c>
      <c r="R29" s="20" t="n">
        <v>13.26138992</v>
      </c>
      <c r="S29" s="18" t="s">
        <v>481</v>
      </c>
      <c r="T29" s="20" t="s">
        <v>481</v>
      </c>
      <c r="U29" s="18" t="n">
        <v>416.01289722</v>
      </c>
      <c r="V29" s="20" t="n">
        <v>23.46488931</v>
      </c>
    </row>
    <row r="30" spans="1:22">
      <c r="A30" s="15" t="s">
        <v>505</v>
      </c>
      <c r="B30" s="17" t="n">
        <v>4520</v>
      </c>
      <c r="C30" s="18">
        <f>(97.0/B30*100)</f>
        <v/>
      </c>
      <c r="D30" s="19" t="n">
        <v>4423</v>
      </c>
      <c r="E30" s="18" t="n">
        <v>441.69074678</v>
      </c>
      <c r="F30" s="20" t="n">
        <v>10.22039417</v>
      </c>
      <c r="G30" s="18" t="n">
        <v>497.77957386</v>
      </c>
      <c r="H30" s="20" t="n">
        <v>8.530894440000001</v>
      </c>
      <c r="I30" s="18" t="n">
        <v>509.88886099</v>
      </c>
      <c r="J30" s="20" t="n">
        <v>3.50023726</v>
      </c>
      <c r="K30" s="18" t="n">
        <v>517.51503475</v>
      </c>
      <c r="L30" s="20" t="n">
        <v>3.1696872</v>
      </c>
      <c r="M30" s="18" t="s">
        <v>481</v>
      </c>
      <c r="N30" s="20" t="s">
        <v>481</v>
      </c>
      <c r="O30" s="18" t="s">
        <v>481</v>
      </c>
      <c r="P30" s="20" t="s">
        <v>481</v>
      </c>
      <c r="Q30" s="18" t="s">
        <v>481</v>
      </c>
      <c r="R30" s="20" t="s">
        <v>481</v>
      </c>
      <c r="S30" s="18" t="s">
        <v>481</v>
      </c>
      <c r="T30" s="20" t="s">
        <v>481</v>
      </c>
      <c r="U30" s="18" t="n">
        <v>408.00060286</v>
      </c>
      <c r="V30" s="20" t="n">
        <v>23.54534721</v>
      </c>
    </row>
    <row r="31" spans="1:22">
      <c r="A31" s="15" t="s">
        <v>506</v>
      </c>
      <c r="B31" s="17" t="n">
        <v>5456</v>
      </c>
      <c r="C31" s="18">
        <f>(125.0/B31*100)</f>
        <v/>
      </c>
      <c r="D31" s="19" t="n">
        <v>5331</v>
      </c>
      <c r="E31" s="18" t="n">
        <v>454.50980568</v>
      </c>
      <c r="F31" s="20" t="n">
        <v>13.23499681</v>
      </c>
      <c r="G31" s="18" t="n">
        <v>499.9725943</v>
      </c>
      <c r="H31" s="20" t="n">
        <v>6.49796537</v>
      </c>
      <c r="I31" s="18" t="n">
        <v>505.55712966</v>
      </c>
      <c r="J31" s="20" t="n">
        <v>3.42927</v>
      </c>
      <c r="K31" s="18" t="n">
        <v>525.44614154</v>
      </c>
      <c r="L31" s="20" t="n">
        <v>2.60463954</v>
      </c>
      <c r="M31" s="18" t="s">
        <v>481</v>
      </c>
      <c r="N31" s="20" t="s">
        <v>481</v>
      </c>
      <c r="O31" s="18" t="s">
        <v>481</v>
      </c>
      <c r="P31" s="20" t="s">
        <v>481</v>
      </c>
      <c r="Q31" s="18" t="s">
        <v>481</v>
      </c>
      <c r="R31" s="20" t="s">
        <v>481</v>
      </c>
      <c r="S31" s="18" t="s">
        <v>481</v>
      </c>
      <c r="T31" s="20" t="s">
        <v>481</v>
      </c>
      <c r="U31" s="18" t="n">
        <v>430.41996844</v>
      </c>
      <c r="V31" s="20" t="n">
        <v>16.21490179</v>
      </c>
    </row>
    <row r="32" spans="1:22">
      <c r="A32" s="15" t="s">
        <v>507</v>
      </c>
      <c r="B32" s="17" t="n">
        <v>4478</v>
      </c>
      <c r="C32" s="18">
        <f>(5.0/B32*100)</f>
        <v/>
      </c>
      <c r="D32" s="19" t="n">
        <v>4473</v>
      </c>
      <c r="E32" s="18" t="n">
        <v>496.17090303</v>
      </c>
      <c r="F32" s="20" t="n">
        <v>7.51170959</v>
      </c>
      <c r="G32" s="18" t="n">
        <v>515.40996358</v>
      </c>
      <c r="H32" s="20" t="n">
        <v>4.64004157</v>
      </c>
      <c r="I32" s="18" t="n">
        <v>503.72070782</v>
      </c>
      <c r="J32" s="20" t="n">
        <v>3.16636386</v>
      </c>
      <c r="K32" s="18" t="n">
        <v>508.80393427</v>
      </c>
      <c r="L32" s="20" t="n">
        <v>3.19206449</v>
      </c>
      <c r="M32" s="18" t="s">
        <v>481</v>
      </c>
      <c r="N32" s="20" t="s">
        <v>481</v>
      </c>
      <c r="O32" s="18" t="s">
        <v>481</v>
      </c>
      <c r="P32" s="20" t="s">
        <v>481</v>
      </c>
      <c r="Q32" s="18" t="s">
        <v>481</v>
      </c>
      <c r="R32" s="20" t="s">
        <v>481</v>
      </c>
      <c r="S32" s="18" t="s">
        <v>481</v>
      </c>
      <c r="T32" s="20" t="s">
        <v>481</v>
      </c>
      <c r="U32" s="18" t="n">
        <v>368.85857869</v>
      </c>
      <c r="V32" s="20" t="n">
        <v>20.59779596</v>
      </c>
    </row>
    <row r="33" spans="1:22">
      <c r="A33" s="15" t="s">
        <v>508</v>
      </c>
      <c r="B33" s="17" t="n">
        <v>7325</v>
      </c>
      <c r="C33" s="18">
        <f>(75.0/B33*100)</f>
        <v/>
      </c>
      <c r="D33" s="19" t="n">
        <v>7250</v>
      </c>
      <c r="E33" s="18" t="n">
        <v>462.51737952</v>
      </c>
      <c r="F33" s="20" t="n">
        <v>13.82562833</v>
      </c>
      <c r="G33" s="18" t="n">
        <v>503.50810839</v>
      </c>
      <c r="H33" s="20" t="n">
        <v>7.54187802</v>
      </c>
      <c r="I33" s="18" t="n">
        <v>496.75980842</v>
      </c>
      <c r="J33" s="20" t="n">
        <v>3.7462369</v>
      </c>
      <c r="K33" s="18" t="n">
        <v>500.1805059</v>
      </c>
      <c r="L33" s="20" t="n">
        <v>2.91953243</v>
      </c>
      <c r="M33" s="18" t="s">
        <v>481</v>
      </c>
      <c r="N33" s="20" t="s">
        <v>481</v>
      </c>
      <c r="O33" s="18" t="s">
        <v>481</v>
      </c>
      <c r="P33" s="20" t="s">
        <v>481</v>
      </c>
      <c r="Q33" s="18" t="s">
        <v>481</v>
      </c>
      <c r="R33" s="20" t="s">
        <v>481</v>
      </c>
      <c r="S33" s="18" t="s">
        <v>481</v>
      </c>
      <c r="T33" s="20" t="s">
        <v>481</v>
      </c>
      <c r="U33" s="18" t="n">
        <v>415.60686139</v>
      </c>
      <c r="V33" s="20" t="n">
        <v>19.66837904</v>
      </c>
    </row>
    <row r="34" spans="1:22">
      <c r="A34" s="15" t="s">
        <v>509</v>
      </c>
      <c r="B34" s="17" t="n">
        <v>6350</v>
      </c>
      <c r="C34" s="18">
        <f>(35.0/B34*100)</f>
        <v/>
      </c>
      <c r="D34" s="19" t="n">
        <v>6315</v>
      </c>
      <c r="E34" s="18" t="n">
        <v>429.65700794</v>
      </c>
      <c r="F34" s="20" t="n">
        <v>8.091470019999999</v>
      </c>
      <c r="G34" s="18" t="n">
        <v>457.84865133</v>
      </c>
      <c r="H34" s="20" t="n">
        <v>5.80532188</v>
      </c>
      <c r="I34" s="18" t="n">
        <v>454.05062994</v>
      </c>
      <c r="J34" s="20" t="n">
        <v>3.18342451</v>
      </c>
      <c r="K34" s="18" t="n">
        <v>474.65581149</v>
      </c>
      <c r="L34" s="20" t="n">
        <v>2.98506904</v>
      </c>
      <c r="M34" s="18" t="s">
        <v>481</v>
      </c>
      <c r="N34" s="20" t="s">
        <v>481</v>
      </c>
      <c r="O34" s="18" t="s">
        <v>481</v>
      </c>
      <c r="P34" s="20" t="s">
        <v>481</v>
      </c>
      <c r="Q34" s="18" t="n">
        <v>263.37193708</v>
      </c>
      <c r="R34" s="20" t="n">
        <v>13.61114927</v>
      </c>
      <c r="S34" s="18" t="s">
        <v>481</v>
      </c>
      <c r="T34" s="20" t="s">
        <v>481</v>
      </c>
      <c r="U34" s="18" t="n">
        <v>309.62943745</v>
      </c>
      <c r="V34" s="20" t="n">
        <v>11.44431608</v>
      </c>
    </row>
    <row r="35" spans="1:22">
      <c r="A35" s="15" t="s">
        <v>510</v>
      </c>
      <c r="B35" s="17" t="n">
        <v>6406</v>
      </c>
      <c r="C35" s="18">
        <f>(34.0/B35*100)</f>
        <v/>
      </c>
      <c r="D35" s="19" t="n">
        <v>6372</v>
      </c>
      <c r="E35" s="18" t="n">
        <v>468.52930587</v>
      </c>
      <c r="F35" s="20" t="n">
        <v>10.98963344</v>
      </c>
      <c r="G35" s="18" t="n">
        <v>509.20941425</v>
      </c>
      <c r="H35" s="20" t="n">
        <v>6.12386237</v>
      </c>
      <c r="I35" s="18" t="n">
        <v>506.01105692</v>
      </c>
      <c r="J35" s="20" t="n">
        <v>2.57066569</v>
      </c>
      <c r="K35" s="18" t="n">
        <v>510.80322965</v>
      </c>
      <c r="L35" s="20" t="n">
        <v>2.05520223</v>
      </c>
      <c r="M35" s="18" t="s">
        <v>481</v>
      </c>
      <c r="N35" s="20" t="s">
        <v>481</v>
      </c>
      <c r="O35" s="18" t="s">
        <v>481</v>
      </c>
      <c r="P35" s="20" t="s">
        <v>481</v>
      </c>
      <c r="Q35" s="18" t="n">
        <v>337.32521215</v>
      </c>
      <c r="R35" s="20" t="n">
        <v>11.65794297</v>
      </c>
      <c r="S35" s="18" t="s">
        <v>481</v>
      </c>
      <c r="T35" s="20" t="s">
        <v>481</v>
      </c>
      <c r="U35" s="18" t="n">
        <v>405.96621595</v>
      </c>
      <c r="V35" s="20" t="n">
        <v>17.34040912</v>
      </c>
    </row>
    <row r="36" spans="1:22">
      <c r="A36" s="15" t="s">
        <v>511</v>
      </c>
      <c r="B36" s="17" t="n">
        <v>6736</v>
      </c>
      <c r="C36" s="18">
        <f>(26.0/B36*100)</f>
        <v/>
      </c>
      <c r="D36" s="19" t="n">
        <v>6710</v>
      </c>
      <c r="E36" s="18" t="n">
        <v>468.86163779</v>
      </c>
      <c r="F36" s="20" t="n">
        <v>8.06841011</v>
      </c>
      <c r="G36" s="18" t="n">
        <v>500.10849294</v>
      </c>
      <c r="H36" s="20" t="n">
        <v>4.21944722</v>
      </c>
      <c r="I36" s="18" t="n">
        <v>495.33072333</v>
      </c>
      <c r="J36" s="20" t="n">
        <v>3.51452873</v>
      </c>
      <c r="K36" s="18" t="n">
        <v>498.33755692</v>
      </c>
      <c r="L36" s="20" t="n">
        <v>2.57277997</v>
      </c>
      <c r="M36" s="18" t="s">
        <v>481</v>
      </c>
      <c r="N36" s="20" t="s">
        <v>481</v>
      </c>
      <c r="O36" s="18" t="s">
        <v>481</v>
      </c>
      <c r="P36" s="20" t="s">
        <v>481</v>
      </c>
      <c r="Q36" s="18" t="s">
        <v>481</v>
      </c>
      <c r="R36" s="20" t="s">
        <v>481</v>
      </c>
      <c r="S36" s="18" t="s">
        <v>481</v>
      </c>
      <c r="T36" s="20" t="s">
        <v>481</v>
      </c>
      <c r="U36" s="18" t="n">
        <v>390.71597936</v>
      </c>
      <c r="V36" s="20" t="n">
        <v>18.80072477</v>
      </c>
    </row>
    <row r="37" spans="1:22">
      <c r="A37" s="15" t="s">
        <v>512</v>
      </c>
      <c r="B37" s="17" t="n">
        <v>5458</v>
      </c>
      <c r="C37" s="18">
        <f>(63.0/B37*100)</f>
        <v/>
      </c>
      <c r="D37" s="19" t="n">
        <v>5395</v>
      </c>
      <c r="E37" s="18" t="n">
        <v>463.9715837</v>
      </c>
      <c r="F37" s="20" t="n">
        <v>8.52238444</v>
      </c>
      <c r="G37" s="18" t="n">
        <v>484.6380136</v>
      </c>
      <c r="H37" s="20" t="n">
        <v>7.81532776</v>
      </c>
      <c r="I37" s="18" t="n">
        <v>498.97097919</v>
      </c>
      <c r="J37" s="20" t="n">
        <v>4.23305088</v>
      </c>
      <c r="K37" s="18" t="n">
        <v>509.30595677</v>
      </c>
      <c r="L37" s="20" t="n">
        <v>3.75223799</v>
      </c>
      <c r="M37" s="18" t="s">
        <v>481</v>
      </c>
      <c r="N37" s="20" t="s">
        <v>481</v>
      </c>
      <c r="O37" s="18" t="s">
        <v>481</v>
      </c>
      <c r="P37" s="20" t="s">
        <v>481</v>
      </c>
      <c r="Q37" s="18" t="s">
        <v>481</v>
      </c>
      <c r="R37" s="20" t="s">
        <v>481</v>
      </c>
      <c r="S37" s="18" t="s">
        <v>481</v>
      </c>
      <c r="T37" s="20" t="s">
        <v>481</v>
      </c>
      <c r="U37" s="18" t="n">
        <v>353.10163287</v>
      </c>
      <c r="V37" s="20" t="n">
        <v>12.90516815</v>
      </c>
    </row>
    <row r="38" spans="1:22">
      <c r="A38" s="15" t="s">
        <v>513</v>
      </c>
      <c r="B38" s="17" t="n">
        <v>5860</v>
      </c>
      <c r="C38" s="18">
        <f>(16.0/B38*100)</f>
        <v/>
      </c>
      <c r="D38" s="19" t="n">
        <v>5844</v>
      </c>
      <c r="E38" s="18" t="n">
        <v>458.37749447</v>
      </c>
      <c r="F38" s="20" t="n">
        <v>11.50304935</v>
      </c>
      <c r="G38" s="18" t="n">
        <v>502.25203273</v>
      </c>
      <c r="H38" s="20" t="n">
        <v>7.72281422</v>
      </c>
      <c r="I38" s="18" t="n">
        <v>491.45707045</v>
      </c>
      <c r="J38" s="20" t="n">
        <v>4.42303632</v>
      </c>
      <c r="K38" s="18" t="n">
        <v>494.8140871</v>
      </c>
      <c r="L38" s="20" t="n">
        <v>3.18453253</v>
      </c>
      <c r="M38" s="18" t="s">
        <v>481</v>
      </c>
      <c r="N38" s="20" t="s">
        <v>481</v>
      </c>
      <c r="O38" s="18" t="s">
        <v>481</v>
      </c>
      <c r="P38" s="20" t="s">
        <v>481</v>
      </c>
      <c r="Q38" s="18" t="s">
        <v>481</v>
      </c>
      <c r="R38" s="20" t="s">
        <v>481</v>
      </c>
      <c r="S38" s="18" t="s">
        <v>481</v>
      </c>
      <c r="T38" s="20" t="s">
        <v>481</v>
      </c>
      <c r="U38" s="18" t="n">
        <v>388.34524401</v>
      </c>
      <c r="V38" s="20" t="n">
        <v>16.66533986</v>
      </c>
    </row>
    <row r="39" spans="1:22">
      <c r="A39" s="15" t="s">
        <v>514</v>
      </c>
      <c r="B39" s="17" t="n">
        <v>5895</v>
      </c>
      <c r="C39" s="18">
        <f>(30.0/B39*100)</f>
        <v/>
      </c>
      <c r="D39" s="19" t="n">
        <v>5865</v>
      </c>
      <c r="E39" s="18" t="n">
        <v>395.95654206</v>
      </c>
      <c r="F39" s="20" t="n">
        <v>5.96652589</v>
      </c>
      <c r="G39" s="18" t="n">
        <v>421.78719945</v>
      </c>
      <c r="H39" s="20" t="n">
        <v>6.12786184</v>
      </c>
      <c r="I39" s="18" t="n">
        <v>424.01473222</v>
      </c>
      <c r="J39" s="20" t="n">
        <v>4.33974964</v>
      </c>
      <c r="K39" s="18" t="n">
        <v>440.04351728</v>
      </c>
      <c r="L39" s="20" t="n">
        <v>4.23352887</v>
      </c>
      <c r="M39" s="18" t="s">
        <v>481</v>
      </c>
      <c r="N39" s="20" t="s">
        <v>481</v>
      </c>
      <c r="O39" s="18" t="s">
        <v>481</v>
      </c>
      <c r="P39" s="20" t="s">
        <v>481</v>
      </c>
      <c r="Q39" s="18" t="s">
        <v>481</v>
      </c>
      <c r="R39" s="20" t="s">
        <v>481</v>
      </c>
      <c r="S39" s="18" t="s">
        <v>481</v>
      </c>
      <c r="T39" s="20" t="s">
        <v>481</v>
      </c>
      <c r="U39" s="18" t="n">
        <v>344.81727146</v>
      </c>
      <c r="V39" s="20" t="n">
        <v>21.29421092</v>
      </c>
    </row>
    <row r="40" spans="1:22">
      <c r="A40" s="15" t="s">
        <v>515</v>
      </c>
      <c r="B40" s="17" t="n">
        <v>14157</v>
      </c>
      <c r="C40" s="18">
        <f>(270.0/B40*100)</f>
        <v/>
      </c>
      <c r="D40" s="19" t="n">
        <v>13887</v>
      </c>
      <c r="E40" s="18" t="n">
        <v>470.07095964</v>
      </c>
      <c r="F40" s="20" t="n">
        <v>8.6031557</v>
      </c>
      <c r="G40" s="18" t="n">
        <v>475.28566508</v>
      </c>
      <c r="H40" s="20" t="n">
        <v>8.24512537</v>
      </c>
      <c r="I40" s="18" t="n">
        <v>495.4759028</v>
      </c>
      <c r="J40" s="20" t="n">
        <v>3.38711344</v>
      </c>
      <c r="K40" s="18" t="n">
        <v>505.68745276</v>
      </c>
      <c r="L40" s="20" t="n">
        <v>3.30578702</v>
      </c>
      <c r="M40" s="18" t="s">
        <v>481</v>
      </c>
      <c r="N40" s="20" t="s">
        <v>481</v>
      </c>
      <c r="O40" s="18" t="s">
        <v>481</v>
      </c>
      <c r="P40" s="20" t="s">
        <v>481</v>
      </c>
      <c r="Q40" s="18" t="s">
        <v>481</v>
      </c>
      <c r="R40" s="20" t="s">
        <v>481</v>
      </c>
      <c r="S40" s="18" t="s">
        <v>481</v>
      </c>
      <c r="T40" s="20" t="s">
        <v>481</v>
      </c>
      <c r="U40" s="18" t="n">
        <v>401.17663353</v>
      </c>
      <c r="V40" s="20" t="n">
        <v>16.89822898</v>
      </c>
    </row>
    <row r="41" spans="1:22">
      <c r="A41" s="15" t="s">
        <v>516</v>
      </c>
      <c r="B41" s="17" t="n">
        <v>5712</v>
      </c>
      <c r="C41" s="18">
        <f>(38.0/B41*100)</f>
        <v/>
      </c>
      <c r="D41" s="19" t="n">
        <v>5674</v>
      </c>
      <c r="E41" s="18" t="n">
        <v>478.80708518</v>
      </c>
      <c r="F41" s="20" t="n">
        <v>11.39906474</v>
      </c>
      <c r="G41" s="18" t="n">
        <v>511.89603851</v>
      </c>
      <c r="H41" s="20" t="n">
        <v>8.47055819</v>
      </c>
      <c r="I41" s="18" t="n">
        <v>500.90282944</v>
      </c>
      <c r="J41" s="20" t="n">
        <v>3.93689522</v>
      </c>
      <c r="K41" s="18" t="n">
        <v>498.57384625</v>
      </c>
      <c r="L41" s="20" t="n">
        <v>3.28923507</v>
      </c>
      <c r="M41" s="18" t="s">
        <v>481</v>
      </c>
      <c r="N41" s="20" t="s">
        <v>481</v>
      </c>
      <c r="O41" s="18" t="s">
        <v>481</v>
      </c>
      <c r="P41" s="20" t="s">
        <v>481</v>
      </c>
      <c r="Q41" s="18" t="n">
        <v>399.91015703</v>
      </c>
      <c r="R41" s="20" t="n">
        <v>16.72230739</v>
      </c>
      <c r="S41" s="18" t="s">
        <v>481</v>
      </c>
      <c r="T41" s="20" t="s">
        <v>481</v>
      </c>
      <c r="U41" s="18" t="n">
        <v>384.21804267</v>
      </c>
      <c r="V41" s="20" t="n">
        <v>18.21476608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(1150.0/B46*100)</f>
        <v/>
      </c>
      <c r="D46" s="19" t="n">
        <v>21991</v>
      </c>
      <c r="E46" s="18" t="n">
        <v>366.45171845</v>
      </c>
      <c r="F46" s="20" t="n">
        <v>6.35950498</v>
      </c>
      <c r="G46" s="18" t="n">
        <v>407.81815529</v>
      </c>
      <c r="H46" s="20" t="n">
        <v>5.58269769</v>
      </c>
      <c r="I46" s="18" t="n">
        <v>400.78349218</v>
      </c>
      <c r="J46" s="20" t="n">
        <v>3.29300034</v>
      </c>
      <c r="K46" s="18" t="n">
        <v>424.55671975</v>
      </c>
      <c r="L46" s="20" t="n">
        <v>3.19017974</v>
      </c>
      <c r="M46" s="18" t="s">
        <v>481</v>
      </c>
      <c r="N46" s="20" t="s">
        <v>481</v>
      </c>
      <c r="O46" s="18" t="s">
        <v>481</v>
      </c>
      <c r="P46" s="20" t="s">
        <v>481</v>
      </c>
      <c r="Q46" s="18" t="s">
        <v>481</v>
      </c>
      <c r="R46" s="20" t="s">
        <v>481</v>
      </c>
      <c r="S46" s="18" t="s">
        <v>481</v>
      </c>
      <c r="T46" s="20" t="s">
        <v>481</v>
      </c>
      <c r="U46" s="18" t="n">
        <v>316.2428944</v>
      </c>
      <c r="V46" s="20" t="n">
        <v>6.27113329</v>
      </c>
    </row>
    <row r="47" spans="1:22">
      <c r="A47" s="15" t="s">
        <v>522</v>
      </c>
      <c r="B47" s="17" t="n">
        <v>5928</v>
      </c>
      <c r="C47" s="18">
        <f>(75.0/B47*100)</f>
        <v/>
      </c>
      <c r="D47" s="19" t="n">
        <v>5853</v>
      </c>
      <c r="E47" s="18" t="n">
        <v>360.58012798</v>
      </c>
      <c r="F47" s="20" t="n">
        <v>13.9783312</v>
      </c>
      <c r="G47" s="18" t="n">
        <v>426.34844997</v>
      </c>
      <c r="H47" s="20" t="n">
        <v>11.16321177</v>
      </c>
      <c r="I47" s="18" t="n">
        <v>426.77544318</v>
      </c>
      <c r="J47" s="20" t="n">
        <v>5.57347749</v>
      </c>
      <c r="K47" s="18" t="n">
        <v>450.03871854</v>
      </c>
      <c r="L47" s="20" t="n">
        <v>4.47623735</v>
      </c>
      <c r="M47" s="18" t="s">
        <v>481</v>
      </c>
      <c r="N47" s="20" t="s">
        <v>481</v>
      </c>
      <c r="O47" s="18" t="s">
        <v>481</v>
      </c>
      <c r="P47" s="20" t="s">
        <v>481</v>
      </c>
      <c r="Q47" s="18" t="s">
        <v>481</v>
      </c>
      <c r="R47" s="20" t="s">
        <v>481</v>
      </c>
      <c r="S47" s="18" t="s">
        <v>481</v>
      </c>
      <c r="T47" s="20" t="s">
        <v>481</v>
      </c>
      <c r="U47" s="18" t="n">
        <v>291.6737111</v>
      </c>
      <c r="V47" s="20" t="n">
        <v>8.611646479999999</v>
      </c>
    </row>
    <row r="48" spans="1:22">
      <c r="A48" s="15" t="s">
        <v>523</v>
      </c>
      <c r="B48" s="17" t="n">
        <v>9841</v>
      </c>
      <c r="C48" s="18">
        <f>(7.0/B48*100)</f>
        <v/>
      </c>
      <c r="D48" s="19" t="n">
        <v>9834</v>
      </c>
      <c r="E48" s="18" t="n">
        <v>492.55162724</v>
      </c>
      <c r="F48" s="20" t="n">
        <v>11.84263832</v>
      </c>
      <c r="G48" s="18" t="n">
        <v>489.47864794</v>
      </c>
      <c r="H48" s="20" t="n">
        <v>11.94607791</v>
      </c>
      <c r="I48" s="18" t="n">
        <v>479.73439428</v>
      </c>
      <c r="J48" s="20" t="n">
        <v>5.47468163</v>
      </c>
      <c r="K48" s="18" t="n">
        <v>511.53504886</v>
      </c>
      <c r="L48" s="20" t="n">
        <v>5.35552584</v>
      </c>
      <c r="M48" s="18" t="s">
        <v>481</v>
      </c>
      <c r="N48" s="20" t="s">
        <v>481</v>
      </c>
      <c r="O48" s="18" t="s">
        <v>481</v>
      </c>
      <c r="P48" s="20" t="s">
        <v>481</v>
      </c>
      <c r="Q48" s="18" t="s">
        <v>481</v>
      </c>
      <c r="R48" s="20" t="s">
        <v>481</v>
      </c>
      <c r="S48" s="18" t="s">
        <v>481</v>
      </c>
      <c r="T48" s="20" t="s">
        <v>481</v>
      </c>
      <c r="U48" s="18" t="n">
        <v>391.13772503</v>
      </c>
      <c r="V48" s="20" t="n">
        <v>39.48609267</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(218.0/B50*100)</f>
        <v/>
      </c>
      <c r="D50" s="19" t="n">
        <v>11577</v>
      </c>
      <c r="E50" s="18" t="n">
        <v>403.04436562</v>
      </c>
      <c r="F50" s="20" t="n">
        <v>6.9582422</v>
      </c>
      <c r="G50" s="18" t="n">
        <v>444.92893085</v>
      </c>
      <c r="H50" s="20" t="n">
        <v>4.58504401</v>
      </c>
      <c r="I50" s="18" t="n">
        <v>423.84798484</v>
      </c>
      <c r="J50" s="20" t="n">
        <v>3.22281074</v>
      </c>
      <c r="K50" s="18" t="n">
        <v>426.6529751</v>
      </c>
      <c r="L50" s="20" t="n">
        <v>3.26016633</v>
      </c>
      <c r="M50" s="18" t="s">
        <v>481</v>
      </c>
      <c r="N50" s="20" t="s">
        <v>481</v>
      </c>
      <c r="O50" s="18" t="s">
        <v>481</v>
      </c>
      <c r="P50" s="20" t="s">
        <v>481</v>
      </c>
      <c r="Q50" s="18" t="s">
        <v>481</v>
      </c>
      <c r="R50" s="20" t="s">
        <v>481</v>
      </c>
      <c r="S50" s="18" t="s">
        <v>481</v>
      </c>
      <c r="T50" s="20" t="s">
        <v>481</v>
      </c>
      <c r="U50" s="18" t="n">
        <v>329.91880949</v>
      </c>
      <c r="V50" s="20" t="n">
        <v>12.40178894</v>
      </c>
    </row>
    <row r="51" spans="1:22">
      <c r="A51" s="15" t="s">
        <v>526</v>
      </c>
      <c r="B51" s="17" t="n">
        <v>6866</v>
      </c>
      <c r="C51" s="18">
        <f>(108.0/B51*100)</f>
        <v/>
      </c>
      <c r="D51" s="19" t="n">
        <v>6758</v>
      </c>
      <c r="E51" s="18" t="n">
        <v>412.79815044</v>
      </c>
      <c r="F51" s="20" t="n">
        <v>7.85661185</v>
      </c>
      <c r="G51" s="18" t="n">
        <v>437.35331751</v>
      </c>
      <c r="H51" s="20" t="n">
        <v>6.35579845</v>
      </c>
      <c r="I51" s="18" t="n">
        <v>429.48295422</v>
      </c>
      <c r="J51" s="20" t="n">
        <v>3.66061467</v>
      </c>
      <c r="K51" s="18" t="n">
        <v>427.66562019</v>
      </c>
      <c r="L51" s="20" t="n">
        <v>3.01804877</v>
      </c>
      <c r="M51" s="18" t="s">
        <v>481</v>
      </c>
      <c r="N51" s="20" t="s">
        <v>481</v>
      </c>
      <c r="O51" s="18" t="s">
        <v>481</v>
      </c>
      <c r="P51" s="20" t="s">
        <v>481</v>
      </c>
      <c r="Q51" s="18" t="n">
        <v>427.96430568</v>
      </c>
      <c r="R51" s="20" t="n">
        <v>5.20460603</v>
      </c>
      <c r="S51" s="18" t="s">
        <v>481</v>
      </c>
      <c r="T51" s="20" t="s">
        <v>481</v>
      </c>
      <c r="U51" s="18" t="n">
        <v>383.124204</v>
      </c>
      <c r="V51" s="20" t="n">
        <v>12.09635713</v>
      </c>
    </row>
    <row r="52" spans="1:22">
      <c r="A52" s="15" t="s">
        <v>527</v>
      </c>
      <c r="B52" s="17" t="n">
        <v>5809</v>
      </c>
      <c r="C52" s="18">
        <f>(72.0/B52*100)</f>
        <v/>
      </c>
      <c r="D52" s="19" t="n">
        <v>5737</v>
      </c>
      <c r="E52" s="18" t="n">
        <v>465.34215003</v>
      </c>
      <c r="F52" s="20" t="n">
        <v>10.77690705</v>
      </c>
      <c r="G52" s="18" t="n">
        <v>506.24359951</v>
      </c>
      <c r="H52" s="20" t="n">
        <v>6.86138557</v>
      </c>
      <c r="I52" s="18" t="n">
        <v>488.94623594</v>
      </c>
      <c r="J52" s="20" t="n">
        <v>3.24110302</v>
      </c>
      <c r="K52" s="18" t="n">
        <v>485.84380657</v>
      </c>
      <c r="L52" s="20" t="n">
        <v>3.16386168</v>
      </c>
      <c r="M52" s="18" t="s">
        <v>481</v>
      </c>
      <c r="N52" s="20" t="s">
        <v>481</v>
      </c>
      <c r="O52" s="18" t="s">
        <v>481</v>
      </c>
      <c r="P52" s="20" t="s">
        <v>481</v>
      </c>
      <c r="Q52" s="18" t="s">
        <v>481</v>
      </c>
      <c r="R52" s="20" t="s">
        <v>481</v>
      </c>
      <c r="S52" s="18" t="s">
        <v>481</v>
      </c>
      <c r="T52" s="20" t="s">
        <v>481</v>
      </c>
      <c r="U52" s="18" t="n">
        <v>391.87155237</v>
      </c>
      <c r="V52" s="20" t="n">
        <v>15.93487335</v>
      </c>
    </row>
    <row r="53" spans="1:22">
      <c r="A53" s="15" t="s">
        <v>528</v>
      </c>
      <c r="B53" s="17" t="n">
        <v>5571</v>
      </c>
      <c r="C53" s="18">
        <f>(84.0/B53*100)</f>
        <v/>
      </c>
      <c r="D53" s="19" t="n">
        <v>5487</v>
      </c>
      <c r="E53" s="18" t="n">
        <v>395.72495954</v>
      </c>
      <c r="F53" s="20" t="n">
        <v>9.50247865</v>
      </c>
      <c r="G53" s="18" t="n">
        <v>431.90387667</v>
      </c>
      <c r="H53" s="20" t="n">
        <v>7.73418155</v>
      </c>
      <c r="I53" s="18" t="n">
        <v>435.19595676</v>
      </c>
      <c r="J53" s="20" t="n">
        <v>2.93446114</v>
      </c>
      <c r="K53" s="18" t="n">
        <v>453.35837148</v>
      </c>
      <c r="L53" s="20" t="n">
        <v>2.21101455</v>
      </c>
      <c r="M53" s="18" t="s">
        <v>481</v>
      </c>
      <c r="N53" s="20" t="s">
        <v>481</v>
      </c>
      <c r="O53" s="18" t="s">
        <v>481</v>
      </c>
      <c r="P53" s="20" t="s">
        <v>481</v>
      </c>
      <c r="Q53" s="18" t="s">
        <v>481</v>
      </c>
      <c r="R53" s="20" t="s">
        <v>481</v>
      </c>
      <c r="S53" s="18" t="s">
        <v>481</v>
      </c>
      <c r="T53" s="20" t="s">
        <v>481</v>
      </c>
      <c r="U53" s="18" t="n">
        <v>322.06015132</v>
      </c>
      <c r="V53" s="20" t="n">
        <v>12.27850081</v>
      </c>
    </row>
    <row r="54" spans="1:22">
      <c r="A54" s="15" t="s">
        <v>529</v>
      </c>
      <c r="B54" s="17" t="n">
        <v>4740</v>
      </c>
      <c r="C54" s="18">
        <f>(42.0/B54*100)</f>
        <v/>
      </c>
      <c r="D54" s="19" t="n">
        <v>4698</v>
      </c>
      <c r="E54" s="18" t="n">
        <v>341.85164049</v>
      </c>
      <c r="F54" s="20" t="n">
        <v>5.50685344</v>
      </c>
      <c r="G54" s="18" t="n">
        <v>375.35495169</v>
      </c>
      <c r="H54" s="20" t="n">
        <v>7.35528053</v>
      </c>
      <c r="I54" s="18" t="n">
        <v>361.5748615</v>
      </c>
      <c r="J54" s="20" t="n">
        <v>4.48875456</v>
      </c>
      <c r="K54" s="18" t="n">
        <v>364.77338746</v>
      </c>
      <c r="L54" s="20" t="n">
        <v>2.98085722</v>
      </c>
      <c r="M54" s="18" t="s">
        <v>481</v>
      </c>
      <c r="N54" s="20" t="s">
        <v>481</v>
      </c>
      <c r="O54" s="18" t="s">
        <v>481</v>
      </c>
      <c r="P54" s="20" t="s">
        <v>481</v>
      </c>
      <c r="Q54" s="18" t="s">
        <v>481</v>
      </c>
      <c r="R54" s="20" t="s">
        <v>481</v>
      </c>
      <c r="S54" s="18" t="s">
        <v>481</v>
      </c>
      <c r="T54" s="20" t="s">
        <v>481</v>
      </c>
      <c r="U54" s="18" t="n">
        <v>283.34566686</v>
      </c>
      <c r="V54" s="20" t="n">
        <v>5.70720652</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491.64923385</v>
      </c>
      <c r="F56" s="20" t="n">
        <v>9.759538300000001</v>
      </c>
      <c r="G56" s="18" t="n">
        <v>512.63510605</v>
      </c>
      <c r="H56" s="20" t="n">
        <v>4.91512358</v>
      </c>
      <c r="I56" s="18" t="n">
        <v>524.78179589</v>
      </c>
      <c r="J56" s="20" t="n">
        <v>2.77355312</v>
      </c>
      <c r="K56" s="18" t="n">
        <v>539.07150598</v>
      </c>
      <c r="L56" s="20" t="n">
        <v>4.13471091</v>
      </c>
      <c r="M56" s="18" t="s">
        <v>481</v>
      </c>
      <c r="N56" s="20" t="s">
        <v>481</v>
      </c>
      <c r="O56" s="18" t="s">
        <v>481</v>
      </c>
      <c r="P56" s="20" t="s">
        <v>481</v>
      </c>
      <c r="Q56" s="18" t="s">
        <v>481</v>
      </c>
      <c r="R56" s="20" t="s">
        <v>481</v>
      </c>
      <c r="S56" s="18" t="s">
        <v>481</v>
      </c>
      <c r="T56" s="20" t="s">
        <v>481</v>
      </c>
      <c r="U56" s="18" t="n">
        <v>485.92482768</v>
      </c>
      <c r="V56" s="20" t="n">
        <v>23.01734388</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(135.0/B61*100)</f>
        <v/>
      </c>
      <c r="D61" s="19" t="n">
        <v>6390</v>
      </c>
      <c r="E61" s="18" t="n">
        <v>455.4094644</v>
      </c>
      <c r="F61" s="20" t="n">
        <v>7.03935671</v>
      </c>
      <c r="G61" s="18" t="n">
        <v>478.3714379</v>
      </c>
      <c r="H61" s="20" t="n">
        <v>7.28411993</v>
      </c>
      <c r="I61" s="18" t="n">
        <v>464.810653</v>
      </c>
      <c r="J61" s="20" t="n">
        <v>4.01043623</v>
      </c>
      <c r="K61" s="18" t="n">
        <v>479.20163767</v>
      </c>
      <c r="L61" s="20" t="n">
        <v>2.93905517</v>
      </c>
      <c r="M61" s="18" t="s">
        <v>481</v>
      </c>
      <c r="N61" s="20" t="s">
        <v>481</v>
      </c>
      <c r="O61" s="18" t="s">
        <v>481</v>
      </c>
      <c r="P61" s="20" t="s">
        <v>481</v>
      </c>
      <c r="Q61" s="18" t="s">
        <v>481</v>
      </c>
      <c r="R61" s="20" t="s">
        <v>481</v>
      </c>
      <c r="S61" s="18" t="s">
        <v>481</v>
      </c>
      <c r="T61" s="20" t="s">
        <v>481</v>
      </c>
      <c r="U61" s="18" t="n">
        <v>350.12280166</v>
      </c>
      <c r="V61" s="20" t="n">
        <v>13.82391157</v>
      </c>
    </row>
    <row r="62" spans="1:22">
      <c r="A62" s="15" t="s">
        <v>537</v>
      </c>
      <c r="B62" s="17" t="n">
        <v>4476</v>
      </c>
      <c r="C62" s="18">
        <f>(3.0/B62*100)</f>
        <v/>
      </c>
      <c r="D62" s="19" t="n">
        <v>4473</v>
      </c>
      <c r="E62" s="18" t="n">
        <v>485.75489501</v>
      </c>
      <c r="F62" s="20" t="n">
        <v>6.73666947</v>
      </c>
      <c r="G62" s="18" t="n">
        <v>503.26361043</v>
      </c>
      <c r="H62" s="20" t="n">
        <v>4.6262391</v>
      </c>
      <c r="I62" s="18" t="n">
        <v>508.72666498</v>
      </c>
      <c r="J62" s="20" t="n">
        <v>1.8004851</v>
      </c>
      <c r="K62" s="18" t="n">
        <v>514.01129521</v>
      </c>
      <c r="L62" s="20" t="n">
        <v>2.53133017</v>
      </c>
      <c r="M62" s="18" t="s">
        <v>481</v>
      </c>
      <c r="N62" s="20" t="s">
        <v>481</v>
      </c>
      <c r="O62" s="18" t="s">
        <v>481</v>
      </c>
      <c r="P62" s="20" t="s">
        <v>481</v>
      </c>
      <c r="Q62" s="18" t="s">
        <v>481</v>
      </c>
      <c r="R62" s="20" t="s">
        <v>481</v>
      </c>
      <c r="S62" s="18" t="s">
        <v>481</v>
      </c>
      <c r="T62" s="20" t="s">
        <v>481</v>
      </c>
      <c r="U62" s="18" t="n">
        <v>469.74431847</v>
      </c>
      <c r="V62" s="20" t="n">
        <v>32.21109995</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(74.0/B66*100)</f>
        <v/>
      </c>
      <c r="D66" s="19" t="n">
        <v>5591</v>
      </c>
      <c r="E66" s="18" t="n">
        <v>396.83727325</v>
      </c>
      <c r="F66" s="20" t="n">
        <v>12.90357463</v>
      </c>
      <c r="G66" s="18" t="n">
        <v>436.41644986</v>
      </c>
      <c r="H66" s="20" t="n">
        <v>9.90156591</v>
      </c>
      <c r="I66" s="18" t="n">
        <v>418.77324188</v>
      </c>
      <c r="J66" s="20" t="n">
        <v>2.3681455</v>
      </c>
      <c r="K66" s="18" t="n">
        <v>439.21259169</v>
      </c>
      <c r="L66" s="20" t="n">
        <v>2.02497558</v>
      </c>
      <c r="M66" s="18" t="s">
        <v>481</v>
      </c>
      <c r="N66" s="20" t="s">
        <v>481</v>
      </c>
      <c r="O66" s="18" t="s">
        <v>481</v>
      </c>
      <c r="P66" s="20" t="s">
        <v>481</v>
      </c>
      <c r="Q66" s="18" t="s">
        <v>481</v>
      </c>
      <c r="R66" s="20" t="s">
        <v>481</v>
      </c>
      <c r="S66" s="18" t="s">
        <v>481</v>
      </c>
      <c r="T66" s="20" t="s">
        <v>481</v>
      </c>
      <c r="U66" s="18" t="n">
        <v>326.44051936</v>
      </c>
      <c r="V66" s="20" t="n">
        <v>7.32774426</v>
      </c>
    </row>
    <row r="67" spans="1:22">
      <c r="A67" s="15" t="s">
        <v>542</v>
      </c>
      <c r="B67" s="17" t="n">
        <v>6971</v>
      </c>
      <c r="C67" s="18">
        <f>(22.0/B67*100)</f>
        <v/>
      </c>
      <c r="D67" s="19" t="n">
        <v>6949</v>
      </c>
      <c r="E67" s="18" t="n">
        <v>381.36733241</v>
      </c>
      <c r="F67" s="20" t="n">
        <v>7.95250034</v>
      </c>
      <c r="G67" s="18" t="n">
        <v>396.07280261</v>
      </c>
      <c r="H67" s="20" t="n">
        <v>5.80191911</v>
      </c>
      <c r="I67" s="18" t="n">
        <v>395.16672328</v>
      </c>
      <c r="J67" s="20" t="n">
        <v>3.50625673</v>
      </c>
      <c r="K67" s="18" t="n">
        <v>404.06148856</v>
      </c>
      <c r="L67" s="20" t="n">
        <v>3.46261357</v>
      </c>
      <c r="M67" s="18" t="s">
        <v>481</v>
      </c>
      <c r="N67" s="20" t="s">
        <v>481</v>
      </c>
      <c r="O67" s="18" t="s">
        <v>481</v>
      </c>
      <c r="P67" s="20" t="s">
        <v>481</v>
      </c>
      <c r="Q67" s="18" t="s">
        <v>481</v>
      </c>
      <c r="R67" s="20" t="s">
        <v>481</v>
      </c>
      <c r="S67" s="18" t="s">
        <v>481</v>
      </c>
      <c r="T67" s="20" t="s">
        <v>481</v>
      </c>
      <c r="U67" s="18" t="n">
        <v>300.21319794</v>
      </c>
      <c r="V67" s="20" t="n">
        <v>8.432817590000001</v>
      </c>
    </row>
    <row r="68" spans="1:22">
      <c r="A68" s="15" t="s">
        <v>543</v>
      </c>
      <c r="B68" s="17" t="n">
        <v>12083</v>
      </c>
      <c r="C68" s="18">
        <f>(26.0/B68*100)</f>
        <v/>
      </c>
      <c r="D68" s="19" t="n">
        <v>12057</v>
      </c>
      <c r="E68" s="18" t="n">
        <v>337.86834649</v>
      </c>
      <c r="F68" s="20" t="n">
        <v>5.56382202</v>
      </c>
      <c r="G68" s="18" t="n">
        <v>379.06654949</v>
      </c>
      <c r="H68" s="20" t="n">
        <v>5.573564</v>
      </c>
      <c r="I68" s="18" t="n">
        <v>404.72130559</v>
      </c>
      <c r="J68" s="20" t="n">
        <v>2.25251747</v>
      </c>
      <c r="K68" s="18" t="n">
        <v>412.97657843</v>
      </c>
      <c r="L68" s="20" t="n">
        <v>1.42196815</v>
      </c>
      <c r="M68" s="18" t="s">
        <v>481</v>
      </c>
      <c r="N68" s="20" t="s">
        <v>481</v>
      </c>
      <c r="O68" s="18" t="s">
        <v>481</v>
      </c>
      <c r="P68" s="20" t="s">
        <v>481</v>
      </c>
      <c r="Q68" s="18" t="s">
        <v>481</v>
      </c>
      <c r="R68" s="20" t="s">
        <v>481</v>
      </c>
      <c r="S68" s="18" t="s">
        <v>481</v>
      </c>
      <c r="T68" s="20" t="s">
        <v>481</v>
      </c>
      <c r="U68" s="18" t="n">
        <v>283.67680312</v>
      </c>
      <c r="V68" s="20" t="n">
        <v>6.40442148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492.66164454</v>
      </c>
      <c r="F70" s="20" t="n">
        <v>9.29984048</v>
      </c>
      <c r="G70" s="18" t="n">
        <v>497.04026319</v>
      </c>
      <c r="H70" s="20" t="n">
        <v>4.92480758</v>
      </c>
      <c r="I70" s="18" t="n">
        <v>496.65094876</v>
      </c>
      <c r="J70" s="20" t="n">
        <v>3.53847722</v>
      </c>
      <c r="K70" s="18" t="n">
        <v>502.06323549</v>
      </c>
      <c r="L70" s="20" t="n">
        <v>3.27202297</v>
      </c>
      <c r="M70" s="18" t="s">
        <v>481</v>
      </c>
      <c r="N70" s="20" t="s">
        <v>481</v>
      </c>
      <c r="O70" s="18" t="s">
        <v>481</v>
      </c>
      <c r="P70" s="20" t="s">
        <v>481</v>
      </c>
      <c r="Q70" s="18" t="s">
        <v>481</v>
      </c>
      <c r="R70" s="20" t="s">
        <v>481</v>
      </c>
      <c r="S70" s="18" t="s">
        <v>481</v>
      </c>
      <c r="T70" s="20" t="s">
        <v>481</v>
      </c>
      <c r="U70" s="18" t="n">
        <v>411.27976466</v>
      </c>
      <c r="V70" s="20" t="n">
        <v>10.08913555</v>
      </c>
    </row>
    <row r="71" spans="1:22">
      <c r="A71" s="15" t="s">
        <v>546</v>
      </c>
      <c r="B71" s="17" t="n">
        <v>6115</v>
      </c>
      <c r="C71" s="18">
        <f>(17.0/B71*100)</f>
        <v/>
      </c>
      <c r="D71" s="19" t="n">
        <v>6098</v>
      </c>
      <c r="E71" s="18" t="n">
        <v>515.4577663699999</v>
      </c>
      <c r="F71" s="20" t="n">
        <v>8.34570736</v>
      </c>
      <c r="G71" s="18" t="n">
        <v>530.96666964</v>
      </c>
      <c r="H71" s="20" t="n">
        <v>4.92795273</v>
      </c>
      <c r="I71" s="18" t="n">
        <v>535.52962525</v>
      </c>
      <c r="J71" s="20" t="n">
        <v>2.36252156</v>
      </c>
      <c r="K71" s="18" t="n">
        <v>537.4954924800001</v>
      </c>
      <c r="L71" s="20" t="n">
        <v>2.8290532</v>
      </c>
      <c r="M71" s="18" t="s">
        <v>481</v>
      </c>
      <c r="N71" s="20" t="s">
        <v>481</v>
      </c>
      <c r="O71" s="18" t="s">
        <v>481</v>
      </c>
      <c r="P71" s="20" t="s">
        <v>481</v>
      </c>
      <c r="Q71" s="18" t="s">
        <v>481</v>
      </c>
      <c r="R71" s="20" t="s">
        <v>481</v>
      </c>
      <c r="S71" s="18" t="s">
        <v>481</v>
      </c>
      <c r="T71" s="20" t="s">
        <v>481</v>
      </c>
      <c r="U71" s="18" t="n">
        <v>468.22401411</v>
      </c>
      <c r="V71" s="20" t="n">
        <v>36.0849047</v>
      </c>
    </row>
    <row r="72" spans="1:22">
      <c r="A72" s="15" t="s">
        <v>547</v>
      </c>
      <c r="B72" s="17" t="n">
        <v>7708</v>
      </c>
      <c r="C72" s="18">
        <f>(5.0/B72*100)</f>
        <v/>
      </c>
      <c r="D72" s="19" t="n">
        <v>7703</v>
      </c>
      <c r="E72" s="18" t="n">
        <v>475.84382787</v>
      </c>
      <c r="F72" s="20" t="n">
        <v>7.84956835</v>
      </c>
      <c r="G72" s="18" t="n">
        <v>502.96992232</v>
      </c>
      <c r="H72" s="20" t="n">
        <v>5.3284432</v>
      </c>
      <c r="I72" s="18" t="n">
        <v>488.72913984</v>
      </c>
      <c r="J72" s="20" t="n">
        <v>2.97202286</v>
      </c>
      <c r="K72" s="18" t="n">
        <v>511.41362487</v>
      </c>
      <c r="L72" s="20" t="n">
        <v>3.11095783</v>
      </c>
      <c r="M72" s="18" t="s">
        <v>481</v>
      </c>
      <c r="N72" s="20" t="s">
        <v>481</v>
      </c>
      <c r="O72" s="18" t="s">
        <v>481</v>
      </c>
      <c r="P72" s="20" t="s">
        <v>481</v>
      </c>
      <c r="Q72" s="18" t="s">
        <v>481</v>
      </c>
      <c r="R72" s="20" t="s">
        <v>481</v>
      </c>
      <c r="S72" s="18" t="s">
        <v>481</v>
      </c>
      <c r="T72" s="20" t="s">
        <v>481</v>
      </c>
      <c r="U72" s="18" t="n">
        <v>385.02987954</v>
      </c>
      <c r="V72" s="20" t="n">
        <v>31.64825498</v>
      </c>
    </row>
    <row r="73" spans="1:22">
      <c r="A73" s="15" t="s">
        <v>548</v>
      </c>
      <c r="B73" s="17" t="n">
        <v>8249</v>
      </c>
      <c r="C73" s="18">
        <f>(144.0/B73*100)</f>
        <v/>
      </c>
      <c r="D73" s="19" t="n">
        <v>8105</v>
      </c>
      <c r="E73" s="18" t="n">
        <v>399.54556559</v>
      </c>
      <c r="F73" s="20" t="n">
        <v>13.38321693</v>
      </c>
      <c r="G73" s="18" t="n">
        <v>399.42824687</v>
      </c>
      <c r="H73" s="20" t="n">
        <v>10.56769445</v>
      </c>
      <c r="I73" s="18" t="n">
        <v>408.60023534</v>
      </c>
      <c r="J73" s="20" t="n">
        <v>3.69796452</v>
      </c>
      <c r="K73" s="18" t="n">
        <v>412.95614381</v>
      </c>
      <c r="L73" s="20" t="n">
        <v>3.61369523</v>
      </c>
      <c r="M73" s="18" t="s">
        <v>481</v>
      </c>
      <c r="N73" s="20" t="s">
        <v>481</v>
      </c>
      <c r="O73" s="18" t="s">
        <v>481</v>
      </c>
      <c r="P73" s="20" t="s">
        <v>481</v>
      </c>
      <c r="Q73" s="18" t="s">
        <v>481</v>
      </c>
      <c r="R73" s="20" t="s">
        <v>481</v>
      </c>
      <c r="S73" s="18" t="s">
        <v>481</v>
      </c>
      <c r="T73" s="20" t="s">
        <v>481</v>
      </c>
      <c r="U73" s="18" t="n">
        <v>347.78383579</v>
      </c>
      <c r="V73" s="20" t="n">
        <v>15.29675227</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(201.0/B75*100)</f>
        <v/>
      </c>
      <c r="D75" s="19" t="n">
        <v>5174</v>
      </c>
      <c r="E75" s="18" t="n">
        <v>335.67740779</v>
      </c>
      <c r="F75" s="20" t="n">
        <v>10.40464092</v>
      </c>
      <c r="G75" s="18" t="n">
        <v>343.988534</v>
      </c>
      <c r="H75" s="20" t="n">
        <v>7.98084184</v>
      </c>
      <c r="I75" s="18" t="n">
        <v>353.18985506</v>
      </c>
      <c r="J75" s="20" t="n">
        <v>3.7843297</v>
      </c>
      <c r="K75" s="18" t="n">
        <v>368.89637069</v>
      </c>
      <c r="L75" s="20" t="n">
        <v>3.23698607</v>
      </c>
      <c r="M75" s="18" t="s">
        <v>481</v>
      </c>
      <c r="N75" s="20" t="s">
        <v>481</v>
      </c>
      <c r="O75" s="18" t="s">
        <v>481</v>
      </c>
      <c r="P75" s="20" t="s">
        <v>481</v>
      </c>
      <c r="Q75" s="18" t="s">
        <v>481</v>
      </c>
      <c r="R75" s="20" t="s">
        <v>481</v>
      </c>
      <c r="S75" s="18" t="s">
        <v>481</v>
      </c>
      <c r="T75" s="20" t="s">
        <v>481</v>
      </c>
      <c r="U75" s="18" t="n">
        <v>302.16970254</v>
      </c>
      <c r="V75" s="20" t="n">
        <v>8.73025649</v>
      </c>
    </row>
    <row r="76" spans="1:22">
      <c r="A76" s="15" t="s">
        <v>551</v>
      </c>
      <c r="B76" s="17" t="n">
        <v>14167</v>
      </c>
      <c r="C76" s="18">
        <f>(228.0/B76*100)</f>
        <v/>
      </c>
      <c r="D76" s="19" t="n">
        <v>13939</v>
      </c>
      <c r="E76" s="18" t="n">
        <v>388.06111029</v>
      </c>
      <c r="F76" s="20" t="n">
        <v>7.91636068</v>
      </c>
      <c r="G76" s="18" t="n">
        <v>413.59419637</v>
      </c>
      <c r="H76" s="20" t="n">
        <v>6.69942053</v>
      </c>
      <c r="I76" s="18" t="n">
        <v>427.06566987</v>
      </c>
      <c r="J76" s="20" t="n">
        <v>4.30977326</v>
      </c>
      <c r="K76" s="18" t="n">
        <v>442.14841242</v>
      </c>
      <c r="L76" s="20" t="n">
        <v>2.73878821</v>
      </c>
      <c r="M76" s="18" t="s">
        <v>481</v>
      </c>
      <c r="N76" s="20" t="s">
        <v>481</v>
      </c>
      <c r="O76" s="18" t="s">
        <v>481</v>
      </c>
      <c r="P76" s="20" t="s">
        <v>481</v>
      </c>
      <c r="Q76" s="18" t="s">
        <v>481</v>
      </c>
      <c r="R76" s="20" t="s">
        <v>481</v>
      </c>
      <c r="S76" s="18" t="s">
        <v>481</v>
      </c>
      <c r="T76" s="20" t="s">
        <v>481</v>
      </c>
      <c r="U76" s="18" t="n">
        <v>325.58023365</v>
      </c>
      <c r="V76" s="20" t="n">
        <v>10.70925587</v>
      </c>
    </row>
    <row r="77" spans="1:22">
      <c r="A77" s="15" t="s">
        <v>552</v>
      </c>
      <c r="B77" s="17" t="n">
        <v>6062</v>
      </c>
      <c r="C77" s="18">
        <f>(82.0/B77*100)</f>
        <v/>
      </c>
      <c r="D77" s="19" t="n">
        <v>5980</v>
      </c>
      <c r="E77" s="18" t="n">
        <v>398.1765595</v>
      </c>
      <c r="F77" s="20" t="n">
        <v>7.88088026</v>
      </c>
      <c r="G77" s="18" t="n">
        <v>441.11505946</v>
      </c>
      <c r="H77" s="20" t="n">
        <v>6.17593156</v>
      </c>
      <c r="I77" s="18" t="n">
        <v>438.08598229</v>
      </c>
      <c r="J77" s="20" t="n">
        <v>2.9998608</v>
      </c>
      <c r="K77" s="18" t="n">
        <v>443.77535689</v>
      </c>
      <c r="L77" s="20" t="n">
        <v>2.9148559</v>
      </c>
      <c r="M77" s="18" t="s">
        <v>481</v>
      </c>
      <c r="N77" s="20" t="s">
        <v>481</v>
      </c>
      <c r="O77" s="18" t="s">
        <v>481</v>
      </c>
      <c r="P77" s="20" t="s">
        <v>481</v>
      </c>
      <c r="Q77" s="18" t="s">
        <v>481</v>
      </c>
      <c r="R77" s="20" t="s">
        <v>481</v>
      </c>
      <c r="S77" s="18" t="s">
        <v>481</v>
      </c>
      <c r="T77" s="20" t="s">
        <v>481</v>
      </c>
      <c r="U77" s="18" t="n">
        <v>327.35181392</v>
      </c>
      <c r="V77" s="20" t="n">
        <v>8.31634363</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378.23425067</v>
      </c>
      <c r="F81" s="20" t="n">
        <v>11.47044051</v>
      </c>
      <c r="G81" s="18" t="n">
        <v>391.94343093</v>
      </c>
      <c r="H81" s="20" t="n">
        <v>10.91585954</v>
      </c>
      <c r="I81" s="18" t="n">
        <v>424.05303888</v>
      </c>
      <c r="J81" s="20" t="n">
        <v>4.8123265</v>
      </c>
      <c r="K81" s="18" t="n">
        <v>439.12852757</v>
      </c>
      <c r="L81" s="20" t="n">
        <v>3.54963442</v>
      </c>
      <c r="M81" s="18" t="s">
        <v>481</v>
      </c>
      <c r="N81" s="20" t="s">
        <v>481</v>
      </c>
      <c r="O81" s="18" t="s">
        <v>481</v>
      </c>
      <c r="P81" s="20" t="s">
        <v>481</v>
      </c>
      <c r="Q81" s="18" t="s">
        <v>481</v>
      </c>
      <c r="R81" s="20" t="s">
        <v>481</v>
      </c>
      <c r="S81" s="18" t="s">
        <v>481</v>
      </c>
      <c r="T81" s="20" t="s">
        <v>481</v>
      </c>
      <c r="U81" s="18" t="n">
        <v>337.47734807</v>
      </c>
      <c r="V81" s="20" t="n">
        <v>27.45484298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648</v>
      </c>
    </row>
    <row customHeight="1" ht="30" r="4" spans="1:18">
      <c r="A4" s="6" t="n"/>
      <c r="B4" s="7" t="s">
        <v>462</v>
      </c>
      <c r="C4" s="7" t="s">
        <v>463</v>
      </c>
      <c r="D4" s="8" t="s">
        <v>462</v>
      </c>
      <c r="E4" s="9" t="s">
        <v>649</v>
      </c>
      <c r="F4" s="10" t="n"/>
      <c r="G4" s="9" t="s">
        <v>650</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(356.0/B7*100)</f>
        <v/>
      </c>
      <c r="D7" s="19" t="n">
        <v>14174</v>
      </c>
      <c r="E7" s="18" t="n">
        <v>505.78556128</v>
      </c>
      <c r="F7" s="20" t="n">
        <v>1.89515562</v>
      </c>
      <c r="G7" s="18" t="n">
        <v>502.36171474</v>
      </c>
      <c r="H7" s="20" t="n">
        <v>3.90656064</v>
      </c>
      <c r="I7" s="18" t="s">
        <v>481</v>
      </c>
      <c r="J7" s="20" t="s">
        <v>481</v>
      </c>
      <c r="K7" s="18" t="s">
        <v>481</v>
      </c>
      <c r="L7" s="20" t="s">
        <v>481</v>
      </c>
      <c r="M7" s="18" t="s">
        <v>481</v>
      </c>
      <c r="N7" s="20" t="s">
        <v>481</v>
      </c>
      <c r="O7" s="18" t="s">
        <v>481</v>
      </c>
      <c r="P7" s="20" t="s">
        <v>481</v>
      </c>
      <c r="Q7" s="18" t="n">
        <v>450.66097844</v>
      </c>
      <c r="R7" s="20" t="n">
        <v>8.76494288</v>
      </c>
    </row>
    <row r="8" spans="1:18">
      <c r="A8" s="15" t="s">
        <v>483</v>
      </c>
      <c r="B8" s="17" t="n">
        <v>7007</v>
      </c>
      <c r="C8" s="18">
        <f>(20.0/B8*100)</f>
        <v/>
      </c>
      <c r="D8" s="19" t="n">
        <v>6987</v>
      </c>
      <c r="E8" s="18" t="n">
        <v>491.56753348</v>
      </c>
      <c r="F8" s="20" t="n">
        <v>2.54771522</v>
      </c>
      <c r="G8" s="18" t="n">
        <v>425.78915257</v>
      </c>
      <c r="H8" s="20" t="n">
        <v>7.76002548</v>
      </c>
      <c r="I8" s="18" t="s">
        <v>481</v>
      </c>
      <c r="J8" s="20" t="s">
        <v>481</v>
      </c>
      <c r="K8" s="18" t="s">
        <v>481</v>
      </c>
      <c r="L8" s="20" t="s">
        <v>481</v>
      </c>
      <c r="M8" s="18" t="s">
        <v>481</v>
      </c>
      <c r="N8" s="20" t="s">
        <v>481</v>
      </c>
      <c r="O8" s="18" t="s">
        <v>481</v>
      </c>
      <c r="P8" s="20" t="s">
        <v>481</v>
      </c>
      <c r="Q8" s="18" t="n">
        <v>415.3889123</v>
      </c>
      <c r="R8" s="20" t="n">
        <v>21.73867257</v>
      </c>
    </row>
    <row r="9" spans="1:18">
      <c r="A9" s="15" t="s">
        <v>484</v>
      </c>
      <c r="B9" s="17" t="n">
        <v>9651</v>
      </c>
      <c r="C9" s="18">
        <f>(83.0/B9*100)</f>
        <v/>
      </c>
      <c r="D9" s="19" t="n">
        <v>9568</v>
      </c>
      <c r="E9" s="18" t="n">
        <v>506.31916742</v>
      </c>
      <c r="F9" s="20" t="n">
        <v>2.2899991</v>
      </c>
      <c r="G9" s="18" t="n">
        <v>453.02254205</v>
      </c>
      <c r="H9" s="20" t="n">
        <v>5.97764847</v>
      </c>
      <c r="I9" s="18" t="s">
        <v>481</v>
      </c>
      <c r="J9" s="20" t="s">
        <v>481</v>
      </c>
      <c r="K9" s="18" t="s">
        <v>481</v>
      </c>
      <c r="L9" s="20" t="s">
        <v>481</v>
      </c>
      <c r="M9" s="18" t="s">
        <v>481</v>
      </c>
      <c r="N9" s="20" t="s">
        <v>481</v>
      </c>
      <c r="O9" s="18" t="s">
        <v>481</v>
      </c>
      <c r="P9" s="20" t="s">
        <v>481</v>
      </c>
      <c r="Q9" s="18" t="n">
        <v>393.10465371</v>
      </c>
      <c r="R9" s="20" t="n">
        <v>9.256248250000001</v>
      </c>
    </row>
    <row r="10" spans="1:18">
      <c r="A10" s="15" t="s">
        <v>485</v>
      </c>
      <c r="B10" s="17" t="n">
        <v>20058</v>
      </c>
      <c r="C10" s="18">
        <f>(522.0/B10*100)</f>
        <v/>
      </c>
      <c r="D10" s="19" t="n">
        <v>19536</v>
      </c>
      <c r="E10" s="18" t="n">
        <v>528.7343244899999</v>
      </c>
      <c r="F10" s="20" t="n">
        <v>2.28683647</v>
      </c>
      <c r="G10" s="18" t="n">
        <v>529.0852908099999</v>
      </c>
      <c r="H10" s="20" t="n">
        <v>4.03989297</v>
      </c>
      <c r="I10" s="18" t="s">
        <v>481</v>
      </c>
      <c r="J10" s="20" t="s">
        <v>481</v>
      </c>
      <c r="K10" s="18" t="s">
        <v>481</v>
      </c>
      <c r="L10" s="20" t="s">
        <v>481</v>
      </c>
      <c r="M10" s="18" t="s">
        <v>481</v>
      </c>
      <c r="N10" s="20" t="s">
        <v>481</v>
      </c>
      <c r="O10" s="18" t="s">
        <v>481</v>
      </c>
      <c r="P10" s="20" t="s">
        <v>481</v>
      </c>
      <c r="Q10" s="18" t="n">
        <v>464.55389937</v>
      </c>
      <c r="R10" s="20" t="n">
        <v>9.147690750000001</v>
      </c>
    </row>
    <row r="11" spans="1:18">
      <c r="A11" s="15" t="s">
        <v>486</v>
      </c>
      <c r="B11" s="17" t="n">
        <v>7053</v>
      </c>
      <c r="C11" s="18">
        <f>(50.0/B11*100)</f>
        <v/>
      </c>
      <c r="D11" s="19" t="n">
        <v>7003</v>
      </c>
      <c r="E11" s="18" t="n">
        <v>460.20117834</v>
      </c>
      <c r="F11" s="20" t="n">
        <v>2.60252863</v>
      </c>
      <c r="G11" s="18" t="n">
        <v>449.35257399</v>
      </c>
      <c r="H11" s="20" t="n">
        <v>11.58822659</v>
      </c>
      <c r="I11" s="18" t="s">
        <v>481</v>
      </c>
      <c r="J11" s="20" t="s">
        <v>481</v>
      </c>
      <c r="K11" s="18" t="s">
        <v>481</v>
      </c>
      <c r="L11" s="20" t="s">
        <v>481</v>
      </c>
      <c r="M11" s="18" t="s">
        <v>481</v>
      </c>
      <c r="N11" s="20" t="s">
        <v>481</v>
      </c>
      <c r="O11" s="18" t="s">
        <v>481</v>
      </c>
      <c r="P11" s="20" t="s">
        <v>481</v>
      </c>
      <c r="Q11" s="18" t="n">
        <v>383.54132605</v>
      </c>
      <c r="R11" s="20" t="n">
        <v>11.11034549</v>
      </c>
    </row>
    <row r="12" spans="1:18">
      <c r="A12" s="15" t="s">
        <v>487</v>
      </c>
      <c r="B12" s="17" t="n">
        <v>6894</v>
      </c>
      <c r="C12" s="18">
        <f>(55.0/B12*100)</f>
        <v/>
      </c>
      <c r="D12" s="19" t="n">
        <v>6839</v>
      </c>
      <c r="E12" s="18" t="n">
        <v>489.40520722</v>
      </c>
      <c r="F12" s="20" t="n">
        <v>2.49116686</v>
      </c>
      <c r="G12" s="18" t="n">
        <v>449.48381539</v>
      </c>
      <c r="H12" s="20" t="n">
        <v>13.11387954</v>
      </c>
      <c r="I12" s="18" t="s">
        <v>481</v>
      </c>
      <c r="J12" s="20" t="s">
        <v>481</v>
      </c>
      <c r="K12" s="18" t="s">
        <v>481</v>
      </c>
      <c r="L12" s="20" t="s">
        <v>481</v>
      </c>
      <c r="M12" s="18" t="s">
        <v>481</v>
      </c>
      <c r="N12" s="20" t="s">
        <v>481</v>
      </c>
      <c r="O12" s="18" t="s">
        <v>481</v>
      </c>
      <c r="P12" s="20" t="s">
        <v>481</v>
      </c>
      <c r="Q12" s="18" t="n">
        <v>350.38395562</v>
      </c>
      <c r="R12" s="20" t="n">
        <v>23.78503172</v>
      </c>
    </row>
    <row r="13" spans="1:18">
      <c r="A13" s="15" t="s">
        <v>488</v>
      </c>
      <c r="B13" s="17" t="n">
        <v>7161</v>
      </c>
      <c r="C13" s="18">
        <f>(100.0/B13*100)</f>
        <v/>
      </c>
      <c r="D13" s="19" t="n">
        <v>7061</v>
      </c>
      <c r="E13" s="18" t="n">
        <v>502.22163028</v>
      </c>
      <c r="F13" s="20" t="n">
        <v>2.56494645</v>
      </c>
      <c r="G13" s="18" t="n">
        <v>476.17619416</v>
      </c>
      <c r="H13" s="20" t="n">
        <v>6.83695309</v>
      </c>
      <c r="I13" s="18" t="s">
        <v>481</v>
      </c>
      <c r="J13" s="20" t="s">
        <v>481</v>
      </c>
      <c r="K13" s="18" t="s">
        <v>481</v>
      </c>
      <c r="L13" s="20" t="s">
        <v>481</v>
      </c>
      <c r="M13" s="18" t="s">
        <v>481</v>
      </c>
      <c r="N13" s="20" t="s">
        <v>481</v>
      </c>
      <c r="O13" s="18" t="s">
        <v>481</v>
      </c>
      <c r="P13" s="20" t="s">
        <v>481</v>
      </c>
      <c r="Q13" s="18" t="n">
        <v>421.3482927</v>
      </c>
      <c r="R13" s="20" t="n">
        <v>23.19191413</v>
      </c>
    </row>
    <row r="14" spans="1:18">
      <c r="A14" s="15" t="s">
        <v>489</v>
      </c>
      <c r="B14" s="17" t="n">
        <v>5587</v>
      </c>
      <c r="C14" s="18">
        <f>(74.0/B14*100)</f>
        <v/>
      </c>
      <c r="D14" s="19" t="n">
        <v>5513</v>
      </c>
      <c r="E14" s="18" t="n">
        <v>520.20001966</v>
      </c>
      <c r="F14" s="20" t="n">
        <v>2.2405552</v>
      </c>
      <c r="G14" s="18" t="n">
        <v>511.89691859</v>
      </c>
      <c r="H14" s="20" t="n">
        <v>12.1768866</v>
      </c>
      <c r="I14" s="18" t="s">
        <v>481</v>
      </c>
      <c r="J14" s="20" t="s">
        <v>481</v>
      </c>
      <c r="K14" s="18" t="s">
        <v>481</v>
      </c>
      <c r="L14" s="20" t="s">
        <v>481</v>
      </c>
      <c r="M14" s="18" t="s">
        <v>481</v>
      </c>
      <c r="N14" s="20" t="s">
        <v>481</v>
      </c>
      <c r="O14" s="18" t="s">
        <v>481</v>
      </c>
      <c r="P14" s="20" t="s">
        <v>481</v>
      </c>
      <c r="Q14" s="18" t="n">
        <v>450.08721067</v>
      </c>
      <c r="R14" s="20" t="n">
        <v>13.81215427</v>
      </c>
    </row>
    <row r="15" spans="1:18">
      <c r="A15" s="15" t="s">
        <v>490</v>
      </c>
      <c r="B15" s="17" t="n">
        <v>5882</v>
      </c>
      <c r="C15" s="18">
        <f>(52.0/B15*100)</f>
        <v/>
      </c>
      <c r="D15" s="19" t="n">
        <v>5830</v>
      </c>
      <c r="E15" s="18" t="n">
        <v>529.9417742099999</v>
      </c>
      <c r="F15" s="20" t="n">
        <v>2.35645387</v>
      </c>
      <c r="G15" s="18" t="n">
        <v>454.78024227</v>
      </c>
      <c r="H15" s="20" t="n">
        <v>11.99811257</v>
      </c>
      <c r="I15" s="18" t="s">
        <v>481</v>
      </c>
      <c r="J15" s="20" t="s">
        <v>481</v>
      </c>
      <c r="K15" s="18" t="s">
        <v>481</v>
      </c>
      <c r="L15" s="20" t="s">
        <v>481</v>
      </c>
      <c r="M15" s="18" t="s">
        <v>481</v>
      </c>
      <c r="N15" s="20" t="s">
        <v>481</v>
      </c>
      <c r="O15" s="18" t="s">
        <v>481</v>
      </c>
      <c r="P15" s="20" t="s">
        <v>481</v>
      </c>
      <c r="Q15" s="18" t="n">
        <v>431.6663235</v>
      </c>
      <c r="R15" s="20" t="n">
        <v>21.55333805</v>
      </c>
    </row>
    <row r="16" spans="1:18">
      <c r="A16" s="15" t="s">
        <v>491</v>
      </c>
      <c r="B16" s="17" t="n">
        <v>6108</v>
      </c>
      <c r="C16" s="18">
        <f>(99.0/B16*100)</f>
        <v/>
      </c>
      <c r="D16" s="19" t="n">
        <v>6009</v>
      </c>
      <c r="E16" s="18" t="n">
        <v>506.42255418</v>
      </c>
      <c r="F16" s="20" t="n">
        <v>2.44513973</v>
      </c>
      <c r="G16" s="18" t="n">
        <v>436.59269796</v>
      </c>
      <c r="H16" s="20" t="n">
        <v>9.089300250000001</v>
      </c>
      <c r="I16" s="18" t="s">
        <v>481</v>
      </c>
      <c r="J16" s="20" t="s">
        <v>481</v>
      </c>
      <c r="K16" s="18" t="s">
        <v>481</v>
      </c>
      <c r="L16" s="20" t="s">
        <v>481</v>
      </c>
      <c r="M16" s="18" t="s">
        <v>481</v>
      </c>
      <c r="N16" s="20" t="s">
        <v>481</v>
      </c>
      <c r="O16" s="18" t="s">
        <v>481</v>
      </c>
      <c r="P16" s="20" t="s">
        <v>481</v>
      </c>
      <c r="Q16" s="18" t="n">
        <v>347.43296363</v>
      </c>
      <c r="R16" s="20" t="n">
        <v>17.51777321</v>
      </c>
    </row>
    <row r="17" spans="1:18">
      <c r="A17" s="15" t="s">
        <v>492</v>
      </c>
      <c r="B17" s="17" t="n">
        <v>6504</v>
      </c>
      <c r="C17" s="18">
        <f>(671.0/B17*100)</f>
        <v/>
      </c>
      <c r="D17" s="19" t="n">
        <v>5833</v>
      </c>
      <c r="E17" s="18" t="n">
        <v>519.24635188</v>
      </c>
      <c r="F17" s="20" t="n">
        <v>2.8927127</v>
      </c>
      <c r="G17" s="18" t="n">
        <v>441.48646843</v>
      </c>
      <c r="H17" s="20" t="n">
        <v>11.07455216</v>
      </c>
      <c r="I17" s="18" t="s">
        <v>481</v>
      </c>
      <c r="J17" s="20" t="s">
        <v>481</v>
      </c>
      <c r="K17" s="18" t="s">
        <v>481</v>
      </c>
      <c r="L17" s="20" t="s">
        <v>481</v>
      </c>
      <c r="M17" s="18" t="s">
        <v>481</v>
      </c>
      <c r="N17" s="20" t="s">
        <v>481</v>
      </c>
      <c r="O17" s="18" t="s">
        <v>481</v>
      </c>
      <c r="P17" s="20" t="s">
        <v>481</v>
      </c>
      <c r="Q17" s="18" t="n">
        <v>463.04582474</v>
      </c>
      <c r="R17" s="20" t="n">
        <v>18.74215074</v>
      </c>
    </row>
    <row r="18" spans="1:18">
      <c r="A18" s="15" t="s">
        <v>493</v>
      </c>
      <c r="B18" s="17" t="n">
        <v>5532</v>
      </c>
      <c r="C18" s="18">
        <f>(28.0/B18*100)</f>
        <v/>
      </c>
      <c r="D18" s="19" t="n">
        <v>5504</v>
      </c>
      <c r="E18" s="18" t="n">
        <v>471.43791577</v>
      </c>
      <c r="F18" s="20" t="n">
        <v>4.40388382</v>
      </c>
      <c r="G18" s="18" t="n">
        <v>422.11975346</v>
      </c>
      <c r="H18" s="20" t="n">
        <v>8.778277510000001</v>
      </c>
      <c r="I18" s="18" t="s">
        <v>481</v>
      </c>
      <c r="J18" s="20" t="s">
        <v>481</v>
      </c>
      <c r="K18" s="18" t="s">
        <v>481</v>
      </c>
      <c r="L18" s="20" t="s">
        <v>481</v>
      </c>
      <c r="M18" s="18" t="s">
        <v>481</v>
      </c>
      <c r="N18" s="20" t="s">
        <v>481</v>
      </c>
      <c r="O18" s="18" t="s">
        <v>481</v>
      </c>
      <c r="P18" s="20" t="s">
        <v>481</v>
      </c>
      <c r="Q18" s="18" t="n">
        <v>361.78883086</v>
      </c>
      <c r="R18" s="20" t="n">
        <v>15.17439396</v>
      </c>
    </row>
    <row r="19" spans="1:18">
      <c r="A19" s="15" t="s">
        <v>494</v>
      </c>
      <c r="B19" s="17" t="n">
        <v>5658</v>
      </c>
      <c r="C19" s="18">
        <f>(62.0/B19*100)</f>
        <v/>
      </c>
      <c r="D19" s="19" t="n">
        <v>5596</v>
      </c>
      <c r="E19" s="18" t="n">
        <v>469.89821442</v>
      </c>
      <c r="F19" s="20" t="n">
        <v>2.69081967</v>
      </c>
      <c r="G19" s="18" t="n">
        <v>476.76657892</v>
      </c>
      <c r="H19" s="20" t="n">
        <v>12.76991501</v>
      </c>
      <c r="I19" s="18" t="s">
        <v>481</v>
      </c>
      <c r="J19" s="20" t="s">
        <v>481</v>
      </c>
      <c r="K19" s="18" t="s">
        <v>481</v>
      </c>
      <c r="L19" s="20" t="s">
        <v>481</v>
      </c>
      <c r="M19" s="18" t="s">
        <v>481</v>
      </c>
      <c r="N19" s="20" t="s">
        <v>481</v>
      </c>
      <c r="O19" s="18" t="s">
        <v>481</v>
      </c>
      <c r="P19" s="20" t="s">
        <v>481</v>
      </c>
      <c r="Q19" s="18" t="n">
        <v>382.2936794</v>
      </c>
      <c r="R19" s="20" t="n">
        <v>24.05021144</v>
      </c>
    </row>
    <row r="20" spans="1:18">
      <c r="A20" s="15" t="s">
        <v>495</v>
      </c>
      <c r="B20" s="17" t="n">
        <v>3371</v>
      </c>
      <c r="C20" s="18">
        <f>(75.0/B20*100)</f>
        <v/>
      </c>
      <c r="D20" s="19" t="n">
        <v>3296</v>
      </c>
      <c r="E20" s="18" t="n">
        <v>485.56863866</v>
      </c>
      <c r="F20" s="20" t="n">
        <v>2.02814756</v>
      </c>
      <c r="G20" s="18" t="n">
        <v>451.32958087</v>
      </c>
      <c r="H20" s="20" t="n">
        <v>7.84167206</v>
      </c>
      <c r="I20" s="18" t="s">
        <v>481</v>
      </c>
      <c r="J20" s="20" t="s">
        <v>481</v>
      </c>
      <c r="K20" s="18" t="s">
        <v>481</v>
      </c>
      <c r="L20" s="20" t="s">
        <v>481</v>
      </c>
      <c r="M20" s="18" t="s">
        <v>481</v>
      </c>
      <c r="N20" s="20" t="s">
        <v>481</v>
      </c>
      <c r="O20" s="18" t="s">
        <v>481</v>
      </c>
      <c r="P20" s="20" t="s">
        <v>481</v>
      </c>
      <c r="Q20" s="18" t="n">
        <v>409.77203945</v>
      </c>
      <c r="R20" s="20" t="n">
        <v>19.99268401</v>
      </c>
    </row>
    <row r="21" spans="1:18">
      <c r="A21" s="15" t="s">
        <v>496</v>
      </c>
      <c r="B21" s="17" t="n">
        <v>5741</v>
      </c>
      <c r="C21" s="18">
        <f>(45.0/B21*100)</f>
        <v/>
      </c>
      <c r="D21" s="19" t="n">
        <v>5696</v>
      </c>
      <c r="E21" s="18" t="n">
        <v>523.36160033</v>
      </c>
      <c r="F21" s="20" t="n">
        <v>2.52571561</v>
      </c>
      <c r="G21" s="18" t="n">
        <v>518.44890566</v>
      </c>
      <c r="H21" s="20" t="n">
        <v>3.99283671</v>
      </c>
      <c r="I21" s="18" t="s">
        <v>481</v>
      </c>
      <c r="J21" s="20" t="s">
        <v>481</v>
      </c>
      <c r="K21" s="18" t="s">
        <v>481</v>
      </c>
      <c r="L21" s="20" t="s">
        <v>481</v>
      </c>
      <c r="M21" s="18" t="s">
        <v>481</v>
      </c>
      <c r="N21" s="20" t="s">
        <v>481</v>
      </c>
      <c r="O21" s="18" t="s">
        <v>481</v>
      </c>
      <c r="P21" s="20" t="s">
        <v>481</v>
      </c>
      <c r="Q21" s="18" t="n">
        <v>474.91665404</v>
      </c>
      <c r="R21" s="20" t="n">
        <v>9.320084789999999</v>
      </c>
    </row>
    <row r="22" spans="1:18">
      <c r="A22" s="15" t="s">
        <v>497</v>
      </c>
      <c r="B22" s="17" t="n">
        <v>6598</v>
      </c>
      <c r="C22" s="18">
        <f>(32.0/B22*100)</f>
        <v/>
      </c>
      <c r="D22" s="19" t="n">
        <v>6566</v>
      </c>
      <c r="E22" s="18" t="n">
        <v>484.58929511</v>
      </c>
      <c r="F22" s="20" t="n">
        <v>3.65180746</v>
      </c>
      <c r="G22" s="18" t="n">
        <v>427.71924666</v>
      </c>
      <c r="H22" s="20" t="n">
        <v>12.1852226</v>
      </c>
      <c r="I22" s="18" t="s">
        <v>481</v>
      </c>
      <c r="J22" s="20" t="s">
        <v>481</v>
      </c>
      <c r="K22" s="18" t="s">
        <v>481</v>
      </c>
      <c r="L22" s="20" t="s">
        <v>481</v>
      </c>
      <c r="M22" s="18" t="s">
        <v>481</v>
      </c>
      <c r="N22" s="20" t="s">
        <v>481</v>
      </c>
      <c r="O22" s="18" t="n">
        <v>483.40541397</v>
      </c>
      <c r="P22" s="20" t="n">
        <v>25.70252682</v>
      </c>
      <c r="Q22" s="18" t="n">
        <v>337.34594083</v>
      </c>
      <c r="R22" s="20" t="n">
        <v>17.18110427</v>
      </c>
    </row>
    <row r="23" spans="1:18">
      <c r="A23" s="15" t="s">
        <v>498</v>
      </c>
      <c r="B23" s="17" t="n">
        <v>11583</v>
      </c>
      <c r="C23" s="18">
        <f>(213.0/B23*100)</f>
        <v/>
      </c>
      <c r="D23" s="19" t="n">
        <v>11370</v>
      </c>
      <c r="E23" s="18" t="n">
        <v>490.12481216</v>
      </c>
      <c r="F23" s="20" t="n">
        <v>2.73386497</v>
      </c>
      <c r="G23" s="18" t="n">
        <v>432.18307411</v>
      </c>
      <c r="H23" s="20" t="n">
        <v>5.83855746</v>
      </c>
      <c r="I23" s="18" t="s">
        <v>481</v>
      </c>
      <c r="J23" s="20" t="s">
        <v>481</v>
      </c>
      <c r="K23" s="18" t="s">
        <v>481</v>
      </c>
      <c r="L23" s="20" t="s">
        <v>481</v>
      </c>
      <c r="M23" s="18" t="s">
        <v>481</v>
      </c>
      <c r="N23" s="20" t="s">
        <v>481</v>
      </c>
      <c r="O23" s="18" t="s">
        <v>481</v>
      </c>
      <c r="P23" s="20" t="s">
        <v>481</v>
      </c>
      <c r="Q23" s="18" t="n">
        <v>404.50789754</v>
      </c>
      <c r="R23" s="20" t="n">
        <v>19.15607045</v>
      </c>
    </row>
    <row r="24" spans="1:18">
      <c r="A24" s="15" t="s">
        <v>499</v>
      </c>
      <c r="B24" s="17" t="n">
        <v>6647</v>
      </c>
      <c r="C24" s="18">
        <f>(7.0/B24*100)</f>
        <v/>
      </c>
      <c r="D24" s="19" t="n">
        <v>6640</v>
      </c>
      <c r="E24" s="18" t="n">
        <v>516.5582862799999</v>
      </c>
      <c r="F24" s="20" t="n">
        <v>3.11693338</v>
      </c>
      <c r="G24" s="18" t="n">
        <v>465.11365981</v>
      </c>
      <c r="H24" s="20" t="n">
        <v>31.10691568</v>
      </c>
      <c r="I24" s="18" t="s">
        <v>481</v>
      </c>
      <c r="J24" s="20" t="s">
        <v>481</v>
      </c>
      <c r="K24" s="18" t="s">
        <v>481</v>
      </c>
      <c r="L24" s="20" t="s">
        <v>481</v>
      </c>
      <c r="M24" s="18" t="s">
        <v>481</v>
      </c>
      <c r="N24" s="20" t="s">
        <v>481</v>
      </c>
      <c r="O24" s="18" t="s">
        <v>481</v>
      </c>
      <c r="P24" s="20" t="s">
        <v>481</v>
      </c>
      <c r="Q24" s="18" t="n">
        <v>472.7251045</v>
      </c>
      <c r="R24" s="20" t="n">
        <v>32.21358502</v>
      </c>
    </row>
    <row r="25" spans="1:18">
      <c r="A25" s="15" t="s">
        <v>500</v>
      </c>
      <c r="B25" s="17" t="n">
        <v>5581</v>
      </c>
      <c r="C25" s="18">
        <f>(24.0/B25*100)</f>
        <v/>
      </c>
      <c r="D25" s="19" t="n">
        <v>5557</v>
      </c>
      <c r="E25" s="18" t="n">
        <v>517.73933901</v>
      </c>
      <c r="F25" s="20" t="n">
        <v>3.48078255</v>
      </c>
      <c r="G25" s="18" t="n">
        <v>573.03161444</v>
      </c>
      <c r="H25" s="20" t="n">
        <v>18.47619461</v>
      </c>
      <c r="I25" s="18" t="s">
        <v>481</v>
      </c>
      <c r="J25" s="20" t="s">
        <v>481</v>
      </c>
      <c r="K25" s="18" t="s">
        <v>481</v>
      </c>
      <c r="L25" s="20" t="s">
        <v>481</v>
      </c>
      <c r="M25" s="18" t="s">
        <v>481</v>
      </c>
      <c r="N25" s="20" t="s">
        <v>481</v>
      </c>
      <c r="O25" s="18" t="s">
        <v>481</v>
      </c>
      <c r="P25" s="20" t="s">
        <v>481</v>
      </c>
      <c r="Q25" s="18" t="n">
        <v>432.84696902</v>
      </c>
      <c r="R25" s="20" t="n">
        <v>33.06574455</v>
      </c>
    </row>
    <row r="26" spans="1:18">
      <c r="A26" s="15" t="s">
        <v>501</v>
      </c>
      <c r="B26" s="17" t="n">
        <v>4869</v>
      </c>
      <c r="C26" s="18">
        <f>(33.0/B26*100)</f>
        <v/>
      </c>
      <c r="D26" s="19" t="n">
        <v>4836</v>
      </c>
      <c r="E26" s="18" t="n">
        <v>489.25397713</v>
      </c>
      <c r="F26" s="20" t="n">
        <v>1.80704437</v>
      </c>
      <c r="G26" s="18" t="n">
        <v>445.72900666</v>
      </c>
      <c r="H26" s="20" t="n">
        <v>14.03999051</v>
      </c>
      <c r="I26" s="18" t="s">
        <v>481</v>
      </c>
      <c r="J26" s="20" t="s">
        <v>481</v>
      </c>
      <c r="K26" s="18" t="s">
        <v>481</v>
      </c>
      <c r="L26" s="20" t="s">
        <v>481</v>
      </c>
      <c r="M26" s="18" t="s">
        <v>481</v>
      </c>
      <c r="N26" s="20" t="s">
        <v>481</v>
      </c>
      <c r="O26" s="18" t="s">
        <v>481</v>
      </c>
      <c r="P26" s="20" t="s">
        <v>481</v>
      </c>
      <c r="Q26" s="18" t="n">
        <v>410.18597722</v>
      </c>
      <c r="R26" s="20" t="n">
        <v>29.44610884</v>
      </c>
    </row>
    <row r="27" spans="1:18">
      <c r="A27" s="15" t="s">
        <v>502</v>
      </c>
      <c r="B27" s="17" t="n">
        <v>5299</v>
      </c>
      <c r="C27" s="18">
        <f>(17.0/B27*100)</f>
        <v/>
      </c>
      <c r="D27" s="19" t="n">
        <v>5282</v>
      </c>
      <c r="E27" s="18" t="n">
        <v>488.73368122</v>
      </c>
      <c r="F27" s="20" t="n">
        <v>1.5430262</v>
      </c>
      <c r="G27" s="18" t="n">
        <v>462.02786545</v>
      </c>
      <c r="H27" s="20" t="n">
        <v>3.56369519</v>
      </c>
      <c r="I27" s="18" t="s">
        <v>481</v>
      </c>
      <c r="J27" s="20" t="s">
        <v>481</v>
      </c>
      <c r="K27" s="18" t="s">
        <v>481</v>
      </c>
      <c r="L27" s="20" t="s">
        <v>481</v>
      </c>
      <c r="M27" s="18" t="s">
        <v>481</v>
      </c>
      <c r="N27" s="20" t="s">
        <v>481</v>
      </c>
      <c r="O27" s="18" t="s">
        <v>481</v>
      </c>
      <c r="P27" s="20" t="s">
        <v>481</v>
      </c>
      <c r="Q27" s="18" t="n">
        <v>422.09774646</v>
      </c>
      <c r="R27" s="20" t="n">
        <v>13.99652908</v>
      </c>
    </row>
    <row r="28" spans="1:18">
      <c r="A28" s="15" t="s">
        <v>503</v>
      </c>
      <c r="B28" s="17" t="n">
        <v>7568</v>
      </c>
      <c r="C28" s="18">
        <f>(51.0/B28*100)</f>
        <v/>
      </c>
      <c r="D28" s="19" t="n">
        <v>7517</v>
      </c>
      <c r="E28" s="18" t="n">
        <v>425.19055149</v>
      </c>
      <c r="F28" s="20" t="n">
        <v>2.60467537</v>
      </c>
      <c r="G28" s="18" t="n">
        <v>382.75560443</v>
      </c>
      <c r="H28" s="20" t="n">
        <v>8.843255259999999</v>
      </c>
      <c r="I28" s="18" t="s">
        <v>481</v>
      </c>
      <c r="J28" s="20" t="s">
        <v>481</v>
      </c>
      <c r="K28" s="18" t="s">
        <v>481</v>
      </c>
      <c r="L28" s="20" t="s">
        <v>481</v>
      </c>
      <c r="M28" s="18" t="s">
        <v>481</v>
      </c>
      <c r="N28" s="20" t="s">
        <v>481</v>
      </c>
      <c r="O28" s="18" t="s">
        <v>481</v>
      </c>
      <c r="P28" s="20" t="s">
        <v>481</v>
      </c>
      <c r="Q28" s="18" t="n">
        <v>370.42562304</v>
      </c>
      <c r="R28" s="20" t="n">
        <v>11.92056042</v>
      </c>
    </row>
    <row r="29" spans="1:18">
      <c r="A29" s="15" t="s">
        <v>504</v>
      </c>
      <c r="B29" s="17" t="n">
        <v>5385</v>
      </c>
      <c r="C29" s="18">
        <f>(30.0/B29*100)</f>
        <v/>
      </c>
      <c r="D29" s="19" t="n">
        <v>5355</v>
      </c>
      <c r="E29" s="18" t="n">
        <v>506.60042086</v>
      </c>
      <c r="F29" s="20" t="n">
        <v>2.37323801</v>
      </c>
      <c r="G29" s="18" t="n">
        <v>461.69021938</v>
      </c>
      <c r="H29" s="20" t="n">
        <v>9.270816249999999</v>
      </c>
      <c r="I29" s="18" t="s">
        <v>481</v>
      </c>
      <c r="J29" s="20" t="s">
        <v>481</v>
      </c>
      <c r="K29" s="18" t="s">
        <v>481</v>
      </c>
      <c r="L29" s="20" t="s">
        <v>481</v>
      </c>
      <c r="M29" s="18" t="s">
        <v>481</v>
      </c>
      <c r="N29" s="20" t="s">
        <v>481</v>
      </c>
      <c r="O29" s="18" t="s">
        <v>481</v>
      </c>
      <c r="P29" s="20" t="s">
        <v>481</v>
      </c>
      <c r="Q29" s="18" t="n">
        <v>432.9032003</v>
      </c>
      <c r="R29" s="20" t="n">
        <v>13.31276251</v>
      </c>
    </row>
    <row r="30" spans="1:18">
      <c r="A30" s="15" t="s">
        <v>505</v>
      </c>
      <c r="B30" s="17" t="n">
        <v>4520</v>
      </c>
      <c r="C30" s="18">
        <f>(97.0/B30*100)</f>
        <v/>
      </c>
      <c r="D30" s="19" t="n">
        <v>4423</v>
      </c>
      <c r="E30" s="18" t="n">
        <v>511.41154709</v>
      </c>
      <c r="F30" s="20" t="n">
        <v>2.76033081</v>
      </c>
      <c r="G30" s="18" t="n">
        <v>514.00729714</v>
      </c>
      <c r="H30" s="20" t="n">
        <v>4.7478049</v>
      </c>
      <c r="I30" s="18" t="s">
        <v>481</v>
      </c>
      <c r="J30" s="20" t="s">
        <v>481</v>
      </c>
      <c r="K30" s="18" t="s">
        <v>481</v>
      </c>
      <c r="L30" s="20" t="s">
        <v>481</v>
      </c>
      <c r="M30" s="18" t="s">
        <v>481</v>
      </c>
      <c r="N30" s="20" t="s">
        <v>481</v>
      </c>
      <c r="O30" s="18" t="s">
        <v>481</v>
      </c>
      <c r="P30" s="20" t="s">
        <v>481</v>
      </c>
      <c r="Q30" s="18" t="n">
        <v>467.83358629</v>
      </c>
      <c r="R30" s="20" t="n">
        <v>8.21175785</v>
      </c>
    </row>
    <row r="31" spans="1:18">
      <c r="A31" s="15" t="s">
        <v>506</v>
      </c>
      <c r="B31" s="17" t="n">
        <v>5456</v>
      </c>
      <c r="C31" s="18">
        <f>(125.0/B31*100)</f>
        <v/>
      </c>
      <c r="D31" s="19" t="n">
        <v>5331</v>
      </c>
      <c r="E31" s="18" t="n">
        <v>520.12290107</v>
      </c>
      <c r="F31" s="20" t="n">
        <v>2.45156927</v>
      </c>
      <c r="G31" s="18" t="n">
        <v>465.02972673</v>
      </c>
      <c r="H31" s="20" t="n">
        <v>6.74311518</v>
      </c>
      <c r="I31" s="18" t="s">
        <v>481</v>
      </c>
      <c r="J31" s="20" t="s">
        <v>481</v>
      </c>
      <c r="K31" s="18" t="s">
        <v>481</v>
      </c>
      <c r="L31" s="20" t="s">
        <v>481</v>
      </c>
      <c r="M31" s="18" t="s">
        <v>481</v>
      </c>
      <c r="N31" s="20" t="s">
        <v>481</v>
      </c>
      <c r="O31" s="18" t="s">
        <v>481</v>
      </c>
      <c r="P31" s="20" t="s">
        <v>481</v>
      </c>
      <c r="Q31" s="18" t="n">
        <v>416.69496649</v>
      </c>
      <c r="R31" s="20" t="n">
        <v>17.653127</v>
      </c>
    </row>
    <row r="32" spans="1:18">
      <c r="A32" s="15" t="s">
        <v>507</v>
      </c>
      <c r="B32" s="17" t="n">
        <v>4478</v>
      </c>
      <c r="C32" s="18">
        <f>(5.0/B32*100)</f>
        <v/>
      </c>
      <c r="D32" s="19" t="n">
        <v>4473</v>
      </c>
      <c r="E32" s="18" t="n">
        <v>506.35469268</v>
      </c>
      <c r="F32" s="20" t="n">
        <v>2.45140244</v>
      </c>
      <c r="G32" s="18" t="n">
        <v>490.93602589</v>
      </c>
      <c r="H32" s="20" t="n">
        <v>21.98816541</v>
      </c>
      <c r="I32" s="18" t="s">
        <v>481</v>
      </c>
      <c r="J32" s="20" t="s">
        <v>481</v>
      </c>
      <c r="K32" s="18" t="s">
        <v>481</v>
      </c>
      <c r="L32" s="20" t="s">
        <v>481</v>
      </c>
      <c r="M32" s="18" t="s">
        <v>481</v>
      </c>
      <c r="N32" s="20" t="s">
        <v>481</v>
      </c>
      <c r="O32" s="18" t="s">
        <v>481</v>
      </c>
      <c r="P32" s="20" t="s">
        <v>481</v>
      </c>
      <c r="Q32" s="18" t="n">
        <v>376.8611229</v>
      </c>
      <c r="R32" s="20" t="n">
        <v>27.94011982</v>
      </c>
    </row>
    <row r="33" spans="1:18">
      <c r="A33" s="15" t="s">
        <v>508</v>
      </c>
      <c r="B33" s="17" t="n">
        <v>7325</v>
      </c>
      <c r="C33" s="18">
        <f>(75.0/B33*100)</f>
        <v/>
      </c>
      <c r="D33" s="19" t="n">
        <v>7250</v>
      </c>
      <c r="E33" s="18" t="n">
        <v>500.35177925</v>
      </c>
      <c r="F33" s="20" t="n">
        <v>2.74193124</v>
      </c>
      <c r="G33" s="18" t="n">
        <v>476.86586114</v>
      </c>
      <c r="H33" s="20" t="n">
        <v>5.77843037</v>
      </c>
      <c r="I33" s="18" t="s">
        <v>481</v>
      </c>
      <c r="J33" s="20" t="s">
        <v>481</v>
      </c>
      <c r="K33" s="18" t="s">
        <v>481</v>
      </c>
      <c r="L33" s="20" t="s">
        <v>481</v>
      </c>
      <c r="M33" s="18" t="s">
        <v>481</v>
      </c>
      <c r="N33" s="20" t="s">
        <v>481</v>
      </c>
      <c r="O33" s="18" t="s">
        <v>481</v>
      </c>
      <c r="P33" s="20" t="s">
        <v>481</v>
      </c>
      <c r="Q33" s="18" t="n">
        <v>433.40574302</v>
      </c>
      <c r="R33" s="20" t="n">
        <v>14.36773675</v>
      </c>
    </row>
    <row r="34" spans="1:18">
      <c r="A34" s="15" t="s">
        <v>509</v>
      </c>
      <c r="B34" s="17" t="n">
        <v>6350</v>
      </c>
      <c r="C34" s="18">
        <f>(65.0/B34*100)</f>
        <v/>
      </c>
      <c r="D34" s="19" t="n">
        <v>6285</v>
      </c>
      <c r="E34" s="18" t="n">
        <v>455.62565209</v>
      </c>
      <c r="F34" s="20" t="n">
        <v>2.73341066</v>
      </c>
      <c r="G34" s="18" t="n">
        <v>400.86743092</v>
      </c>
      <c r="H34" s="20" t="n">
        <v>19.05621704</v>
      </c>
      <c r="I34" s="18" t="s">
        <v>481</v>
      </c>
      <c r="J34" s="20" t="s">
        <v>481</v>
      </c>
      <c r="K34" s="18" t="s">
        <v>481</v>
      </c>
      <c r="L34" s="20" t="s">
        <v>481</v>
      </c>
      <c r="M34" s="18" t="s">
        <v>481</v>
      </c>
      <c r="N34" s="20" t="s">
        <v>481</v>
      </c>
      <c r="O34" s="18" t="s">
        <v>481</v>
      </c>
      <c r="P34" s="20" t="s">
        <v>481</v>
      </c>
      <c r="Q34" s="18" t="n">
        <v>316.95141595</v>
      </c>
      <c r="R34" s="20" t="n">
        <v>12.63543305</v>
      </c>
    </row>
    <row r="35" spans="1:18">
      <c r="A35" s="15" t="s">
        <v>510</v>
      </c>
      <c r="B35" s="17" t="n">
        <v>6406</v>
      </c>
      <c r="C35" s="18">
        <f>(36.0/B35*100)</f>
        <v/>
      </c>
      <c r="D35" s="19" t="n">
        <v>6370</v>
      </c>
      <c r="E35" s="18" t="n">
        <v>509.16989137</v>
      </c>
      <c r="F35" s="20" t="n">
        <v>1.45721085</v>
      </c>
      <c r="G35" s="18" t="n">
        <v>444.68111796</v>
      </c>
      <c r="H35" s="20" t="n">
        <v>9.521358620000001</v>
      </c>
      <c r="I35" s="18" t="s">
        <v>481</v>
      </c>
      <c r="J35" s="20" t="s">
        <v>481</v>
      </c>
      <c r="K35" s="18" t="s">
        <v>481</v>
      </c>
      <c r="L35" s="20" t="s">
        <v>481</v>
      </c>
      <c r="M35" s="18" t="s">
        <v>481</v>
      </c>
      <c r="N35" s="20" t="s">
        <v>481</v>
      </c>
      <c r="O35" s="18" t="s">
        <v>481</v>
      </c>
      <c r="P35" s="20" t="s">
        <v>481</v>
      </c>
      <c r="Q35" s="18" t="n">
        <v>396.66553879</v>
      </c>
      <c r="R35" s="20" t="n">
        <v>14.87492478</v>
      </c>
    </row>
    <row r="36" spans="1:18">
      <c r="A36" s="15" t="s">
        <v>511</v>
      </c>
      <c r="B36" s="17" t="n">
        <v>6736</v>
      </c>
      <c r="C36" s="18">
        <f>(26.0/B36*100)</f>
        <v/>
      </c>
      <c r="D36" s="19" t="n">
        <v>6710</v>
      </c>
      <c r="E36" s="18" t="n">
        <v>501.07592129</v>
      </c>
      <c r="F36" s="20" t="n">
        <v>2.24806853</v>
      </c>
      <c r="G36" s="18" t="n">
        <v>459.64900286</v>
      </c>
      <c r="H36" s="20" t="n">
        <v>4.99908193</v>
      </c>
      <c r="I36" s="18" t="s">
        <v>481</v>
      </c>
      <c r="J36" s="20" t="s">
        <v>481</v>
      </c>
      <c r="K36" s="18" t="s">
        <v>481</v>
      </c>
      <c r="L36" s="20" t="s">
        <v>481</v>
      </c>
      <c r="M36" s="18" t="s">
        <v>481</v>
      </c>
      <c r="N36" s="20" t="s">
        <v>481</v>
      </c>
      <c r="O36" s="18" t="s">
        <v>481</v>
      </c>
      <c r="P36" s="20" t="s">
        <v>481</v>
      </c>
      <c r="Q36" s="18" t="n">
        <v>432.15425443</v>
      </c>
      <c r="R36" s="20" t="n">
        <v>11.18652128</v>
      </c>
    </row>
    <row r="37" spans="1:18">
      <c r="A37" s="15" t="s">
        <v>512</v>
      </c>
      <c r="B37" s="17" t="n">
        <v>5458</v>
      </c>
      <c r="C37" s="18">
        <f>(63.0/B37*100)</f>
        <v/>
      </c>
      <c r="D37" s="19" t="n">
        <v>5395</v>
      </c>
      <c r="E37" s="18" t="n">
        <v>509.36472616</v>
      </c>
      <c r="F37" s="20" t="n">
        <v>3.23215278</v>
      </c>
      <c r="G37" s="18" t="n">
        <v>446.3696853</v>
      </c>
      <c r="H37" s="20" t="n">
        <v>8.736904920000001</v>
      </c>
      <c r="I37" s="18" t="s">
        <v>481</v>
      </c>
      <c r="J37" s="20" t="s">
        <v>481</v>
      </c>
      <c r="K37" s="18" t="s">
        <v>481</v>
      </c>
      <c r="L37" s="20" t="s">
        <v>481</v>
      </c>
      <c r="M37" s="18" t="s">
        <v>481</v>
      </c>
      <c r="N37" s="20" t="s">
        <v>481</v>
      </c>
      <c r="O37" s="18" t="s">
        <v>481</v>
      </c>
      <c r="P37" s="20" t="s">
        <v>481</v>
      </c>
      <c r="Q37" s="18" t="n">
        <v>402.93397378</v>
      </c>
      <c r="R37" s="20" t="n">
        <v>14.90541158</v>
      </c>
    </row>
    <row r="38" spans="1:18">
      <c r="A38" s="15" t="s">
        <v>513</v>
      </c>
      <c r="B38" s="17" t="n">
        <v>5860</v>
      </c>
      <c r="C38" s="18">
        <f>(16.0/B38*100)</f>
        <v/>
      </c>
      <c r="D38" s="19" t="n">
        <v>5844</v>
      </c>
      <c r="E38" s="18" t="n">
        <v>497.54246151</v>
      </c>
      <c r="F38" s="20" t="n">
        <v>2.94647095</v>
      </c>
      <c r="G38" s="18" t="n">
        <v>464.70544911</v>
      </c>
      <c r="H38" s="20" t="n">
        <v>5.84300921</v>
      </c>
      <c r="I38" s="18" t="s">
        <v>481</v>
      </c>
      <c r="J38" s="20" t="s">
        <v>481</v>
      </c>
      <c r="K38" s="18" t="s">
        <v>481</v>
      </c>
      <c r="L38" s="20" t="s">
        <v>481</v>
      </c>
      <c r="M38" s="18" t="s">
        <v>481</v>
      </c>
      <c r="N38" s="20" t="s">
        <v>481</v>
      </c>
      <c r="O38" s="18" t="s">
        <v>481</v>
      </c>
      <c r="P38" s="20" t="s">
        <v>481</v>
      </c>
      <c r="Q38" s="18" t="n">
        <v>421.07879292</v>
      </c>
      <c r="R38" s="20" t="n">
        <v>14.89124965</v>
      </c>
    </row>
    <row r="39" spans="1:18">
      <c r="A39" s="15" t="s">
        <v>514</v>
      </c>
      <c r="B39" s="17" t="n">
        <v>5895</v>
      </c>
      <c r="C39" s="18">
        <f>(30.0/B39*100)</f>
        <v/>
      </c>
      <c r="D39" s="19" t="n">
        <v>5865</v>
      </c>
      <c r="E39" s="18" t="n">
        <v>429.24659405</v>
      </c>
      <c r="F39" s="20" t="n">
        <v>3.92817419</v>
      </c>
      <c r="G39" s="18" t="n">
        <v>423.95937386</v>
      </c>
      <c r="H39" s="20" t="n">
        <v>22.98089912</v>
      </c>
      <c r="I39" s="18" t="s">
        <v>481</v>
      </c>
      <c r="J39" s="20" t="s">
        <v>481</v>
      </c>
      <c r="K39" s="18" t="s">
        <v>481</v>
      </c>
      <c r="L39" s="20" t="s">
        <v>481</v>
      </c>
      <c r="M39" s="18" t="s">
        <v>481</v>
      </c>
      <c r="N39" s="20" t="s">
        <v>481</v>
      </c>
      <c r="O39" s="18" t="s">
        <v>481</v>
      </c>
      <c r="P39" s="20" t="s">
        <v>481</v>
      </c>
      <c r="Q39" s="18" t="n">
        <v>359.94312973</v>
      </c>
      <c r="R39" s="20" t="n">
        <v>15.13004046</v>
      </c>
    </row>
    <row r="40" spans="1:18">
      <c r="A40" s="15" t="s">
        <v>515</v>
      </c>
      <c r="B40" s="17" t="n">
        <v>14157</v>
      </c>
      <c r="C40" s="18">
        <f>(272.0/B40*100)</f>
        <v/>
      </c>
      <c r="D40" s="19" t="n">
        <v>13885</v>
      </c>
      <c r="E40" s="18" t="n">
        <v>503.1344544</v>
      </c>
      <c r="F40" s="20" t="n">
        <v>2.78183087</v>
      </c>
      <c r="G40" s="18" t="n">
        <v>477.38117411</v>
      </c>
      <c r="H40" s="20" t="n">
        <v>6.83948208</v>
      </c>
      <c r="I40" s="18" t="s">
        <v>481</v>
      </c>
      <c r="J40" s="20" t="s">
        <v>481</v>
      </c>
      <c r="K40" s="18" t="s">
        <v>481</v>
      </c>
      <c r="L40" s="20" t="s">
        <v>481</v>
      </c>
      <c r="M40" s="18" t="s">
        <v>481</v>
      </c>
      <c r="N40" s="20" t="s">
        <v>481</v>
      </c>
      <c r="O40" s="18" t="s">
        <v>481</v>
      </c>
      <c r="P40" s="20" t="s">
        <v>481</v>
      </c>
      <c r="Q40" s="18" t="n">
        <v>432.9112719</v>
      </c>
      <c r="R40" s="20" t="n">
        <v>7.78576922</v>
      </c>
    </row>
    <row r="41" spans="1:18">
      <c r="A41" s="15" t="s">
        <v>516</v>
      </c>
      <c r="B41" s="17" t="n">
        <v>5712</v>
      </c>
      <c r="C41" s="18">
        <f>(40.0/B41*100)</f>
        <v/>
      </c>
      <c r="D41" s="19" t="n">
        <v>5672</v>
      </c>
      <c r="E41" s="18" t="n">
        <v>502.05903085</v>
      </c>
      <c r="F41" s="20" t="n">
        <v>3.2360829</v>
      </c>
      <c r="G41" s="18" t="n">
        <v>462.19810922</v>
      </c>
      <c r="H41" s="20" t="n">
        <v>7.59716303</v>
      </c>
      <c r="I41" s="18" t="s">
        <v>481</v>
      </c>
      <c r="J41" s="20" t="s">
        <v>481</v>
      </c>
      <c r="K41" s="18" t="s">
        <v>481</v>
      </c>
      <c r="L41" s="20" t="s">
        <v>481</v>
      </c>
      <c r="M41" s="18" t="s">
        <v>481</v>
      </c>
      <c r="N41" s="20" t="s">
        <v>481</v>
      </c>
      <c r="O41" s="18" t="s">
        <v>481</v>
      </c>
      <c r="P41" s="20" t="s">
        <v>481</v>
      </c>
      <c r="Q41" s="18" t="n">
        <v>454.2429402</v>
      </c>
      <c r="R41" s="20" t="n">
        <v>9.85089434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350.00971921</v>
      </c>
      <c r="F45" s="20" t="n">
        <v>2.99751629</v>
      </c>
      <c r="G45" s="18" t="s">
        <v>481</v>
      </c>
      <c r="H45" s="20" t="s">
        <v>481</v>
      </c>
      <c r="I45" s="18" t="s">
        <v>481</v>
      </c>
      <c r="J45" s="20" t="s">
        <v>481</v>
      </c>
      <c r="K45" s="18" t="s">
        <v>481</v>
      </c>
      <c r="L45" s="20" t="s">
        <v>481</v>
      </c>
      <c r="M45" s="18" t="s">
        <v>481</v>
      </c>
      <c r="N45" s="20" t="s">
        <v>481</v>
      </c>
      <c r="O45" s="18" t="n">
        <v>332.87590876</v>
      </c>
      <c r="P45" s="20" t="n">
        <v>21.25907222</v>
      </c>
      <c r="Q45" s="18" t="n">
        <v>343.15757187</v>
      </c>
      <c r="R45" s="20" t="n">
        <v>10.14599222</v>
      </c>
    </row>
    <row r="46" spans="1:18">
      <c r="A46" s="15" t="s">
        <v>521</v>
      </c>
      <c r="B46" s="17" t="n">
        <v>23141</v>
      </c>
      <c r="C46" s="18">
        <f>(1157.0/B46*100)</f>
        <v/>
      </c>
      <c r="D46" s="19" t="n">
        <v>21984</v>
      </c>
      <c r="E46" s="18" t="n">
        <v>410.60850107</v>
      </c>
      <c r="F46" s="20" t="n">
        <v>2.69785631</v>
      </c>
      <c r="G46" s="18" t="n">
        <v>342.33365159</v>
      </c>
      <c r="H46" s="20" t="n">
        <v>15.93259982</v>
      </c>
      <c r="I46" s="18" t="s">
        <v>481</v>
      </c>
      <c r="J46" s="20" t="s">
        <v>481</v>
      </c>
      <c r="K46" s="18" t="s">
        <v>481</v>
      </c>
      <c r="L46" s="20" t="s">
        <v>481</v>
      </c>
      <c r="M46" s="18" t="s">
        <v>481</v>
      </c>
      <c r="N46" s="20" t="s">
        <v>481</v>
      </c>
      <c r="O46" s="18" t="s">
        <v>481</v>
      </c>
      <c r="P46" s="20" t="s">
        <v>481</v>
      </c>
      <c r="Q46" s="18" t="n">
        <v>347.04799438</v>
      </c>
      <c r="R46" s="20" t="n">
        <v>6.70507823</v>
      </c>
    </row>
    <row r="47" spans="1:18">
      <c r="A47" s="15" t="s">
        <v>522</v>
      </c>
      <c r="B47" s="17" t="n">
        <v>5928</v>
      </c>
      <c r="C47" s="18">
        <f>(75.0/B47*100)</f>
        <v/>
      </c>
      <c r="D47" s="19" t="n">
        <v>5853</v>
      </c>
      <c r="E47" s="18" t="n">
        <v>436.09134236</v>
      </c>
      <c r="F47" s="20" t="n">
        <v>4.86633876</v>
      </c>
      <c r="G47" s="18" t="n">
        <v>358.98352992</v>
      </c>
      <c r="H47" s="20" t="n">
        <v>16.243972</v>
      </c>
      <c r="I47" s="18" t="s">
        <v>481</v>
      </c>
      <c r="J47" s="20" t="s">
        <v>481</v>
      </c>
      <c r="K47" s="18" t="s">
        <v>481</v>
      </c>
      <c r="L47" s="20" t="s">
        <v>481</v>
      </c>
      <c r="M47" s="18" t="s">
        <v>481</v>
      </c>
      <c r="N47" s="20" t="s">
        <v>481</v>
      </c>
      <c r="O47" s="18" t="s">
        <v>481</v>
      </c>
      <c r="P47" s="20" t="s">
        <v>481</v>
      </c>
      <c r="Q47" s="18" t="n">
        <v>305.95667536</v>
      </c>
      <c r="R47" s="20" t="n">
        <v>12.52969874</v>
      </c>
    </row>
    <row r="48" spans="1:18">
      <c r="A48" s="15" t="s">
        <v>523</v>
      </c>
      <c r="B48" s="17" t="n">
        <v>9841</v>
      </c>
      <c r="C48" s="18">
        <f>(7.0/B48*100)</f>
        <v/>
      </c>
      <c r="D48" s="19" t="n">
        <v>9834</v>
      </c>
      <c r="E48" s="18" t="n">
        <v>496.47766169</v>
      </c>
      <c r="F48" s="20" t="n">
        <v>5.01408307</v>
      </c>
      <c r="G48" s="18" t="n">
        <v>354.7658584</v>
      </c>
      <c r="H48" s="20" t="n">
        <v>24.85076549</v>
      </c>
      <c r="I48" s="18" t="s">
        <v>481</v>
      </c>
      <c r="J48" s="20" t="s">
        <v>481</v>
      </c>
      <c r="K48" s="18" t="s">
        <v>481</v>
      </c>
      <c r="L48" s="20" t="s">
        <v>481</v>
      </c>
      <c r="M48" s="18" t="s">
        <v>481</v>
      </c>
      <c r="N48" s="20" t="s">
        <v>481</v>
      </c>
      <c r="O48" s="18" t="s">
        <v>481</v>
      </c>
      <c r="P48" s="20" t="s">
        <v>481</v>
      </c>
      <c r="Q48" s="18" t="n">
        <v>398.09242168</v>
      </c>
      <c r="R48" s="20" t="n">
        <v>23.24215552</v>
      </c>
    </row>
    <row r="49" spans="1:18">
      <c r="A49" s="15" t="s">
        <v>524</v>
      </c>
      <c r="B49" s="17" t="n">
        <v>6349</v>
      </c>
      <c r="C49" s="18">
        <f>(56.0/B49*100)</f>
        <v/>
      </c>
      <c r="D49" s="19" t="n">
        <v>6293</v>
      </c>
      <c r="E49" s="18" t="n">
        <v>426.09225636</v>
      </c>
      <c r="F49" s="20" t="n">
        <v>3.23656396</v>
      </c>
      <c r="G49" s="18" t="n">
        <v>412.13925291</v>
      </c>
      <c r="H49" s="20" t="n">
        <v>12.10315634</v>
      </c>
      <c r="I49" s="18" t="s">
        <v>481</v>
      </c>
      <c r="J49" s="20" t="s">
        <v>481</v>
      </c>
      <c r="K49" s="18" t="s">
        <v>481</v>
      </c>
      <c r="L49" s="20" t="s">
        <v>481</v>
      </c>
      <c r="M49" s="18" t="s">
        <v>481</v>
      </c>
      <c r="N49" s="20" t="s">
        <v>481</v>
      </c>
      <c r="O49" s="18" t="n">
        <v>236.8451</v>
      </c>
      <c r="P49" s="20" t="n">
        <v>26.7431759</v>
      </c>
      <c r="Q49" s="18" t="n">
        <v>369.69587017</v>
      </c>
      <c r="R49" s="20" t="n">
        <v>15.14404206</v>
      </c>
    </row>
    <row r="50" spans="1:18">
      <c r="A50" s="15" t="s">
        <v>525</v>
      </c>
      <c r="B50" s="17" t="n">
        <v>11795</v>
      </c>
      <c r="C50" s="18">
        <f>(218.0/B50*100)</f>
        <v/>
      </c>
      <c r="D50" s="19" t="n">
        <v>11577</v>
      </c>
      <c r="E50" s="18" t="n">
        <v>426.5888189</v>
      </c>
      <c r="F50" s="20" t="n">
        <v>2.86368266</v>
      </c>
      <c r="G50" s="18" t="n">
        <v>388.26013546</v>
      </c>
      <c r="H50" s="20" t="n">
        <v>19.04519783</v>
      </c>
      <c r="I50" s="18" t="s">
        <v>481</v>
      </c>
      <c r="J50" s="20" t="s">
        <v>481</v>
      </c>
      <c r="K50" s="18" t="s">
        <v>481</v>
      </c>
      <c r="L50" s="20" t="s">
        <v>481</v>
      </c>
      <c r="M50" s="18" t="s">
        <v>481</v>
      </c>
      <c r="N50" s="20" t="s">
        <v>481</v>
      </c>
      <c r="O50" s="18" t="s">
        <v>481</v>
      </c>
      <c r="P50" s="20" t="s">
        <v>481</v>
      </c>
      <c r="Q50" s="18" t="n">
        <v>344.76017259</v>
      </c>
      <c r="R50" s="20" t="n">
        <v>9.943624809999999</v>
      </c>
    </row>
    <row r="51" spans="1:18">
      <c r="A51" s="15" t="s">
        <v>526</v>
      </c>
      <c r="B51" s="17" t="n">
        <v>6866</v>
      </c>
      <c r="C51" s="18">
        <f>(116.0/B51*100)</f>
        <v/>
      </c>
      <c r="D51" s="19" t="n">
        <v>6750</v>
      </c>
      <c r="E51" s="18" t="n">
        <v>428.81169399</v>
      </c>
      <c r="F51" s="20" t="n">
        <v>2.70263601</v>
      </c>
      <c r="G51" s="18" t="n">
        <v>415.35519068</v>
      </c>
      <c r="H51" s="20" t="n">
        <v>8.46775776</v>
      </c>
      <c r="I51" s="18" t="s">
        <v>481</v>
      </c>
      <c r="J51" s="20" t="s">
        <v>481</v>
      </c>
      <c r="K51" s="18" t="s">
        <v>481</v>
      </c>
      <c r="L51" s="20" t="s">
        <v>481</v>
      </c>
      <c r="M51" s="18" t="s">
        <v>481</v>
      </c>
      <c r="N51" s="20" t="s">
        <v>481</v>
      </c>
      <c r="O51" s="18" t="s">
        <v>481</v>
      </c>
      <c r="P51" s="20" t="s">
        <v>481</v>
      </c>
      <c r="Q51" s="18" t="n">
        <v>393.63326201</v>
      </c>
      <c r="R51" s="20" t="n">
        <v>8.55450108</v>
      </c>
    </row>
    <row r="52" spans="1:18">
      <c r="A52" s="15" t="s">
        <v>527</v>
      </c>
      <c r="B52" s="17" t="n">
        <v>5809</v>
      </c>
      <c r="C52" s="18">
        <f>(73.0/B52*100)</f>
        <v/>
      </c>
      <c r="D52" s="19" t="n">
        <v>5736</v>
      </c>
      <c r="E52" s="18" t="n">
        <v>488.39249721</v>
      </c>
      <c r="F52" s="20" t="n">
        <v>2.62663329</v>
      </c>
      <c r="G52" s="18" t="n">
        <v>476.81360672</v>
      </c>
      <c r="H52" s="20" t="n">
        <v>10.63846848</v>
      </c>
      <c r="I52" s="18" t="s">
        <v>481</v>
      </c>
      <c r="J52" s="20" t="s">
        <v>481</v>
      </c>
      <c r="K52" s="18" t="s">
        <v>481</v>
      </c>
      <c r="L52" s="20" t="s">
        <v>481</v>
      </c>
      <c r="M52" s="18" t="s">
        <v>481</v>
      </c>
      <c r="N52" s="20" t="s">
        <v>481</v>
      </c>
      <c r="O52" s="18" t="s">
        <v>481</v>
      </c>
      <c r="P52" s="20" t="s">
        <v>481</v>
      </c>
      <c r="Q52" s="18" t="n">
        <v>428.66562853</v>
      </c>
      <c r="R52" s="20" t="n">
        <v>10.59051554</v>
      </c>
    </row>
    <row r="53" spans="1:18">
      <c r="A53" s="15" t="s">
        <v>528</v>
      </c>
      <c r="B53" s="17" t="n">
        <v>5571</v>
      </c>
      <c r="C53" s="18">
        <f>(84.0/B53*100)</f>
        <v/>
      </c>
      <c r="D53" s="19" t="n">
        <v>5487</v>
      </c>
      <c r="E53" s="18" t="n">
        <v>445.33272108</v>
      </c>
      <c r="F53" s="20" t="n">
        <v>1.6857397</v>
      </c>
      <c r="G53" s="18" t="n">
        <v>434.18195185</v>
      </c>
      <c r="H53" s="20" t="n">
        <v>5.01686981</v>
      </c>
      <c r="I53" s="18" t="s">
        <v>481</v>
      </c>
      <c r="J53" s="20" t="s">
        <v>481</v>
      </c>
      <c r="K53" s="18" t="s">
        <v>481</v>
      </c>
      <c r="L53" s="20" t="s">
        <v>481</v>
      </c>
      <c r="M53" s="18" t="s">
        <v>481</v>
      </c>
      <c r="N53" s="20" t="s">
        <v>481</v>
      </c>
      <c r="O53" s="18" t="s">
        <v>481</v>
      </c>
      <c r="P53" s="20" t="s">
        <v>481</v>
      </c>
      <c r="Q53" s="18" t="n">
        <v>368.85694771</v>
      </c>
      <c r="R53" s="20" t="n">
        <v>14.61634703</v>
      </c>
    </row>
    <row r="54" spans="1:18">
      <c r="A54" s="15" t="s">
        <v>529</v>
      </c>
      <c r="B54" s="17" t="n">
        <v>4740</v>
      </c>
      <c r="C54" s="18">
        <f>(43.0/B54*100)</f>
        <v/>
      </c>
      <c r="D54" s="19" t="n">
        <v>4697</v>
      </c>
      <c r="E54" s="18" t="n">
        <v>361.03382974</v>
      </c>
      <c r="F54" s="20" t="n">
        <v>3.11312967</v>
      </c>
      <c r="G54" s="18" t="n">
        <v>347.12300815</v>
      </c>
      <c r="H54" s="20" t="n">
        <v>12.69504764</v>
      </c>
      <c r="I54" s="18" t="s">
        <v>481</v>
      </c>
      <c r="J54" s="20" t="s">
        <v>481</v>
      </c>
      <c r="K54" s="18" t="s">
        <v>481</v>
      </c>
      <c r="L54" s="20" t="s">
        <v>481</v>
      </c>
      <c r="M54" s="18" t="s">
        <v>481</v>
      </c>
      <c r="N54" s="20" t="s">
        <v>481</v>
      </c>
      <c r="O54" s="18" t="s">
        <v>481</v>
      </c>
      <c r="P54" s="20" t="s">
        <v>481</v>
      </c>
      <c r="Q54" s="18" t="n">
        <v>306.34360366</v>
      </c>
      <c r="R54" s="20" t="n">
        <v>7.62456327</v>
      </c>
    </row>
    <row r="55" spans="1:18">
      <c r="A55" s="15" t="s">
        <v>530</v>
      </c>
      <c r="B55" s="17" t="n">
        <v>5316</v>
      </c>
      <c r="C55" s="18">
        <f>(22.0/B55*100)</f>
        <v/>
      </c>
      <c r="D55" s="19" t="n">
        <v>5294</v>
      </c>
      <c r="E55" s="18" t="n">
        <v>402.35174647</v>
      </c>
      <c r="F55" s="20" t="n">
        <v>2.91220339</v>
      </c>
      <c r="G55" s="18" t="n">
        <v>416.86688661</v>
      </c>
      <c r="H55" s="20" t="n">
        <v>10.98626245</v>
      </c>
      <c r="I55" s="18" t="s">
        <v>481</v>
      </c>
      <c r="J55" s="20" t="s">
        <v>481</v>
      </c>
      <c r="K55" s="18" t="s">
        <v>481</v>
      </c>
      <c r="L55" s="20" t="s">
        <v>481</v>
      </c>
      <c r="M55" s="18" t="s">
        <v>481</v>
      </c>
      <c r="N55" s="20" t="s">
        <v>481</v>
      </c>
      <c r="O55" s="18" t="n">
        <v>282.90713288</v>
      </c>
      <c r="P55" s="20" t="n">
        <v>22.15414977</v>
      </c>
      <c r="Q55" s="18" t="n">
        <v>340.65268415</v>
      </c>
      <c r="R55" s="20" t="n">
        <v>17.0609833</v>
      </c>
    </row>
    <row r="56" spans="1:18">
      <c r="A56" s="15" t="s">
        <v>531</v>
      </c>
      <c r="B56" s="17" t="n">
        <v>5359</v>
      </c>
      <c r="C56" s="18">
        <f>(76.0/B56*100)</f>
        <v/>
      </c>
      <c r="D56" s="19" t="n">
        <v>5283</v>
      </c>
      <c r="E56" s="18" t="n">
        <v>530.93700182</v>
      </c>
      <c r="F56" s="20" t="n">
        <v>2.75956865</v>
      </c>
      <c r="G56" s="18" t="n">
        <v>516.56799975</v>
      </c>
      <c r="H56" s="20" t="n">
        <v>4.34041528</v>
      </c>
      <c r="I56" s="18" t="s">
        <v>481</v>
      </c>
      <c r="J56" s="20" t="s">
        <v>481</v>
      </c>
      <c r="K56" s="18" t="s">
        <v>481</v>
      </c>
      <c r="L56" s="20" t="s">
        <v>481</v>
      </c>
      <c r="M56" s="18" t="s">
        <v>481</v>
      </c>
      <c r="N56" s="20" t="s">
        <v>481</v>
      </c>
      <c r="O56" s="18" t="s">
        <v>481</v>
      </c>
      <c r="P56" s="20" t="s">
        <v>481</v>
      </c>
      <c r="Q56" s="18" t="n">
        <v>483.15652121</v>
      </c>
      <c r="R56" s="20" t="n">
        <v>10.37349153</v>
      </c>
    </row>
    <row r="57" spans="1:18">
      <c r="A57" s="15" t="s">
        <v>532</v>
      </c>
      <c r="B57" s="17" t="n">
        <v>6513</v>
      </c>
      <c r="C57" s="18">
        <f>(0.0/B57*100)</f>
        <v/>
      </c>
      <c r="D57" s="19" t="n">
        <v>6513</v>
      </c>
      <c r="E57" s="18" t="n">
        <v>398.39997094</v>
      </c>
      <c r="F57" s="20" t="n">
        <v>2.80517984</v>
      </c>
      <c r="G57" s="18" t="n">
        <v>384.31912952</v>
      </c>
      <c r="H57" s="20" t="n">
        <v>22.14009764</v>
      </c>
      <c r="I57" s="18" t="s">
        <v>481</v>
      </c>
      <c r="J57" s="20" t="s">
        <v>481</v>
      </c>
      <c r="K57" s="18" t="s">
        <v>481</v>
      </c>
      <c r="L57" s="20" t="s">
        <v>481</v>
      </c>
      <c r="M57" s="18" t="s">
        <v>481</v>
      </c>
      <c r="N57" s="20" t="s">
        <v>481</v>
      </c>
      <c r="O57" s="18" t="n">
        <v>253.71604962</v>
      </c>
      <c r="P57" s="20" t="n">
        <v>25.85929577</v>
      </c>
      <c r="Q57" s="18" t="n">
        <v>300.38108331</v>
      </c>
      <c r="R57" s="20" t="n">
        <v>15.90875826</v>
      </c>
    </row>
    <row r="58" spans="1:18">
      <c r="A58" s="15" t="s">
        <v>533</v>
      </c>
      <c r="B58" s="17" t="n">
        <v>7267</v>
      </c>
      <c r="C58" s="18">
        <f>(10.0/B58*100)</f>
        <v/>
      </c>
      <c r="D58" s="19" t="n">
        <v>7257</v>
      </c>
      <c r="E58" s="18" t="n">
        <v>411.01579108</v>
      </c>
      <c r="F58" s="20" t="n">
        <v>2.97383212</v>
      </c>
      <c r="G58" s="18" t="n">
        <v>412.48588273</v>
      </c>
      <c r="H58" s="20" t="n">
        <v>6.02094701</v>
      </c>
      <c r="I58" s="18" t="s">
        <v>481</v>
      </c>
      <c r="J58" s="20" t="s">
        <v>481</v>
      </c>
      <c r="K58" s="18" t="s">
        <v>481</v>
      </c>
      <c r="L58" s="20" t="s">
        <v>481</v>
      </c>
      <c r="M58" s="18" t="s">
        <v>481</v>
      </c>
      <c r="N58" s="20" t="s">
        <v>481</v>
      </c>
      <c r="O58" s="18" t="n">
        <v>295.04238257</v>
      </c>
      <c r="P58" s="20" t="n">
        <v>12.53241021</v>
      </c>
      <c r="Q58" s="18" t="n">
        <v>286.35348902</v>
      </c>
      <c r="R58" s="20" t="n">
        <v>12.7285163</v>
      </c>
    </row>
    <row r="59" spans="1:18">
      <c r="A59" s="15" t="s">
        <v>534</v>
      </c>
      <c r="B59" s="17" t="n">
        <v>4826</v>
      </c>
      <c r="C59" s="18">
        <f>(26.0/B59*100)</f>
        <v/>
      </c>
      <c r="D59" s="19" t="n">
        <v>4800</v>
      </c>
      <c r="E59" s="18" t="n">
        <v>342.74633062</v>
      </c>
      <c r="F59" s="20" t="n">
        <v>1.81695683</v>
      </c>
      <c r="G59" s="18" t="n">
        <v>368.869154</v>
      </c>
      <c r="H59" s="20" t="n">
        <v>3.26445518</v>
      </c>
      <c r="I59" s="18" t="s">
        <v>481</v>
      </c>
      <c r="J59" s="20" t="s">
        <v>481</v>
      </c>
      <c r="K59" s="18" t="s">
        <v>481</v>
      </c>
      <c r="L59" s="20" t="s">
        <v>481</v>
      </c>
      <c r="M59" s="18" t="s">
        <v>481</v>
      </c>
      <c r="N59" s="20" t="s">
        <v>481</v>
      </c>
      <c r="O59" s="18" t="n">
        <v>257.78014291</v>
      </c>
      <c r="P59" s="20" t="n">
        <v>21.78993078</v>
      </c>
      <c r="Q59" s="18" t="n">
        <v>279.49482138</v>
      </c>
      <c r="R59" s="20" t="n">
        <v>19.29294219</v>
      </c>
    </row>
    <row r="60" spans="1:18">
      <c r="A60" s="15" t="s">
        <v>535</v>
      </c>
      <c r="B60" s="17" t="n">
        <v>4546</v>
      </c>
      <c r="C60" s="18">
        <f>(15.0/B60*100)</f>
        <v/>
      </c>
      <c r="D60" s="19" t="n">
        <v>4531</v>
      </c>
      <c r="E60" s="18" t="n">
        <v>347.43830438</v>
      </c>
      <c r="F60" s="20" t="n">
        <v>4.52279843</v>
      </c>
      <c r="G60" s="18" t="n">
        <v>395.1737154</v>
      </c>
      <c r="H60" s="20" t="n">
        <v>11.20119142</v>
      </c>
      <c r="I60" s="18" t="s">
        <v>481</v>
      </c>
      <c r="J60" s="20" t="s">
        <v>481</v>
      </c>
      <c r="K60" s="18" t="s">
        <v>481</v>
      </c>
      <c r="L60" s="20" t="s">
        <v>481</v>
      </c>
      <c r="M60" s="18" t="s">
        <v>481</v>
      </c>
      <c r="N60" s="20" t="s">
        <v>481</v>
      </c>
      <c r="O60" s="18" t="n">
        <v>263.3028416</v>
      </c>
      <c r="P60" s="20" t="n">
        <v>21.51327649</v>
      </c>
      <c r="Q60" s="18" t="n">
        <v>276.06827836</v>
      </c>
      <c r="R60" s="20" t="n">
        <v>9.6197667</v>
      </c>
    </row>
    <row r="61" spans="1:18">
      <c r="A61" s="15" t="s">
        <v>536</v>
      </c>
      <c r="B61" s="17" t="n">
        <v>6525</v>
      </c>
      <c r="C61" s="18">
        <f>(135.0/B61*100)</f>
        <v/>
      </c>
      <c r="D61" s="19" t="n">
        <v>6390</v>
      </c>
      <c r="E61" s="18" t="n">
        <v>474.39272057</v>
      </c>
      <c r="F61" s="20" t="n">
        <v>2.65165407</v>
      </c>
      <c r="G61" s="18" t="n">
        <v>446.72496853</v>
      </c>
      <c r="H61" s="20" t="n">
        <v>18.21414335</v>
      </c>
      <c r="I61" s="18" t="s">
        <v>481</v>
      </c>
      <c r="J61" s="20" t="s">
        <v>481</v>
      </c>
      <c r="K61" s="18" t="s">
        <v>481</v>
      </c>
      <c r="L61" s="20" t="s">
        <v>481</v>
      </c>
      <c r="M61" s="18" t="s">
        <v>481</v>
      </c>
      <c r="N61" s="20" t="s">
        <v>481</v>
      </c>
      <c r="O61" s="18" t="s">
        <v>481</v>
      </c>
      <c r="P61" s="20" t="s">
        <v>481</v>
      </c>
      <c r="Q61" s="18" t="n">
        <v>365.35521863</v>
      </c>
      <c r="R61" s="20" t="n">
        <v>16.09452249</v>
      </c>
    </row>
    <row r="62" spans="1:18">
      <c r="A62" s="15" t="s">
        <v>537</v>
      </c>
      <c r="B62" s="17" t="n">
        <v>4476</v>
      </c>
      <c r="C62" s="18">
        <f>(3.0/B62*100)</f>
        <v/>
      </c>
      <c r="D62" s="19" t="n">
        <v>4473</v>
      </c>
      <c r="E62" s="18" t="n">
        <v>508.35455301</v>
      </c>
      <c r="F62" s="20" t="n">
        <v>1.66950133</v>
      </c>
      <c r="G62" s="18" t="n">
        <v>511.68073069</v>
      </c>
      <c r="H62" s="20" t="n">
        <v>3.06296721</v>
      </c>
      <c r="I62" s="18" t="s">
        <v>481</v>
      </c>
      <c r="J62" s="20" t="s">
        <v>481</v>
      </c>
      <c r="K62" s="18" t="s">
        <v>481</v>
      </c>
      <c r="L62" s="20" t="s">
        <v>481</v>
      </c>
      <c r="M62" s="18" t="s">
        <v>481</v>
      </c>
      <c r="N62" s="20" t="s">
        <v>481</v>
      </c>
      <c r="O62" s="18" t="s">
        <v>481</v>
      </c>
      <c r="P62" s="20" t="s">
        <v>481</v>
      </c>
      <c r="Q62" s="18" t="n">
        <v>461.58942572</v>
      </c>
      <c r="R62" s="20" t="n">
        <v>13.92106419</v>
      </c>
    </row>
    <row r="63" spans="1:18">
      <c r="A63" s="15" t="s">
        <v>538</v>
      </c>
      <c r="B63" s="17" t="n">
        <v>5324</v>
      </c>
      <c r="C63" s="18">
        <f>(13.0/B63*100)</f>
        <v/>
      </c>
      <c r="D63" s="19" t="n">
        <v>5311</v>
      </c>
      <c r="E63" s="18" t="n">
        <v>354.67662476</v>
      </c>
      <c r="F63" s="20" t="n">
        <v>1.50756038</v>
      </c>
      <c r="G63" s="18" t="n">
        <v>317.80577289</v>
      </c>
      <c r="H63" s="20" t="n">
        <v>11.05101373</v>
      </c>
      <c r="I63" s="18" t="s">
        <v>481</v>
      </c>
      <c r="J63" s="20" t="s">
        <v>481</v>
      </c>
      <c r="K63" s="18" t="s">
        <v>481</v>
      </c>
      <c r="L63" s="20" t="s">
        <v>481</v>
      </c>
      <c r="M63" s="18" t="n">
        <v>411.55169353</v>
      </c>
      <c r="N63" s="20" t="n">
        <v>45.95444723</v>
      </c>
      <c r="O63" s="18" t="n">
        <v>221.29963454</v>
      </c>
      <c r="P63" s="20" t="n">
        <v>24.43735602</v>
      </c>
      <c r="Q63" s="18" t="n">
        <v>296.59980984</v>
      </c>
      <c r="R63" s="20" t="n">
        <v>8.7444761</v>
      </c>
    </row>
    <row r="64" spans="1:18">
      <c r="A64" s="15" t="s">
        <v>539</v>
      </c>
      <c r="B64" s="17" t="n">
        <v>3634</v>
      </c>
      <c r="C64" s="18">
        <f>(3.0/B64*100)</f>
        <v/>
      </c>
      <c r="D64" s="19" t="n">
        <v>3631</v>
      </c>
      <c r="E64" s="18" t="n">
        <v>449.94723792</v>
      </c>
      <c r="F64" s="20" t="n">
        <v>1.90322483</v>
      </c>
      <c r="G64" s="18" t="n">
        <v>459.11294229</v>
      </c>
      <c r="H64" s="20" t="n">
        <v>10.39021788</v>
      </c>
      <c r="I64" s="18" t="s">
        <v>481</v>
      </c>
      <c r="J64" s="20" t="s">
        <v>481</v>
      </c>
      <c r="K64" s="18" t="s">
        <v>481</v>
      </c>
      <c r="L64" s="20" t="s">
        <v>481</v>
      </c>
      <c r="M64" s="18" t="s">
        <v>481</v>
      </c>
      <c r="N64" s="20" t="s">
        <v>481</v>
      </c>
      <c r="O64" s="18" t="n">
        <v>242.50720077</v>
      </c>
      <c r="P64" s="20" t="n">
        <v>26.23050628</v>
      </c>
      <c r="Q64" s="18" t="n">
        <v>348.58495379</v>
      </c>
      <c r="R64" s="20" t="n">
        <v>15.48152184</v>
      </c>
    </row>
    <row r="65" spans="1:18">
      <c r="A65" s="15" t="s">
        <v>540</v>
      </c>
      <c r="B65" s="17" t="n">
        <v>5325</v>
      </c>
      <c r="C65" s="18">
        <f>(14.0/B65*100)</f>
        <v/>
      </c>
      <c r="D65" s="19" t="n">
        <v>5311</v>
      </c>
      <c r="E65" s="18" t="n">
        <v>417.9271797</v>
      </c>
      <c r="F65" s="20" t="n">
        <v>2.58915138</v>
      </c>
      <c r="G65" s="18" t="n">
        <v>414.55826704</v>
      </c>
      <c r="H65" s="20" t="n">
        <v>11.88966528</v>
      </c>
      <c r="I65" s="18" t="s">
        <v>481</v>
      </c>
      <c r="J65" s="20" t="s">
        <v>481</v>
      </c>
      <c r="K65" s="18" t="s">
        <v>481</v>
      </c>
      <c r="L65" s="20" t="s">
        <v>481</v>
      </c>
      <c r="M65" s="18" t="n">
        <v>276.15062679</v>
      </c>
      <c r="N65" s="20" t="n">
        <v>27.83973158</v>
      </c>
      <c r="O65" s="18" t="n">
        <v>318.83944013</v>
      </c>
      <c r="P65" s="20" t="n">
        <v>40.01186657</v>
      </c>
      <c r="Q65" s="18" t="n">
        <v>307.37706158</v>
      </c>
      <c r="R65" s="20" t="n">
        <v>17.31979419</v>
      </c>
    </row>
    <row r="66" spans="1:18">
      <c r="A66" s="15" t="s">
        <v>541</v>
      </c>
      <c r="B66" s="17" t="n">
        <v>5665</v>
      </c>
      <c r="C66" s="18">
        <f>(74.0/B66*100)</f>
        <v/>
      </c>
      <c r="D66" s="19" t="n">
        <v>5591</v>
      </c>
      <c r="E66" s="18" t="n">
        <v>428.79745696</v>
      </c>
      <c r="F66" s="20" t="n">
        <v>1.80911019</v>
      </c>
      <c r="G66" s="18" t="n">
        <v>423.7199634</v>
      </c>
      <c r="H66" s="20" t="n">
        <v>6.91916549</v>
      </c>
      <c r="I66" s="18" t="s">
        <v>481</v>
      </c>
      <c r="J66" s="20" t="s">
        <v>481</v>
      </c>
      <c r="K66" s="18" t="s">
        <v>481</v>
      </c>
      <c r="L66" s="20" t="s">
        <v>481</v>
      </c>
      <c r="M66" s="18" t="s">
        <v>481</v>
      </c>
      <c r="N66" s="20" t="s">
        <v>481</v>
      </c>
      <c r="O66" s="18" t="s">
        <v>481</v>
      </c>
      <c r="P66" s="20" t="s">
        <v>481</v>
      </c>
      <c r="Q66" s="18" t="n">
        <v>378.97048711</v>
      </c>
      <c r="R66" s="20" t="n">
        <v>12.18614198</v>
      </c>
    </row>
    <row r="67" spans="1:18">
      <c r="A67" s="15" t="s">
        <v>542</v>
      </c>
      <c r="B67" s="17" t="n">
        <v>6971</v>
      </c>
      <c r="C67" s="18">
        <f>(22.0/B67*100)</f>
        <v/>
      </c>
      <c r="D67" s="19" t="n">
        <v>6949</v>
      </c>
      <c r="E67" s="18" t="n">
        <v>398.68749682</v>
      </c>
      <c r="F67" s="20" t="n">
        <v>2.89001596</v>
      </c>
      <c r="G67" s="18" t="n">
        <v>376.26446188</v>
      </c>
      <c r="H67" s="20" t="n">
        <v>17.52826402</v>
      </c>
      <c r="I67" s="18" t="s">
        <v>481</v>
      </c>
      <c r="J67" s="20" t="s">
        <v>481</v>
      </c>
      <c r="K67" s="18" t="s">
        <v>481</v>
      </c>
      <c r="L67" s="20" t="s">
        <v>481</v>
      </c>
      <c r="M67" s="18" t="s">
        <v>481</v>
      </c>
      <c r="N67" s="20" t="s">
        <v>481</v>
      </c>
      <c r="O67" s="18" t="s">
        <v>481</v>
      </c>
      <c r="P67" s="20" t="s">
        <v>481</v>
      </c>
      <c r="Q67" s="18" t="n">
        <v>309.11078678</v>
      </c>
      <c r="R67" s="20" t="n">
        <v>12.96541758</v>
      </c>
    </row>
    <row r="68" spans="1:18">
      <c r="A68" s="15" t="s">
        <v>543</v>
      </c>
      <c r="B68" s="17" t="n">
        <v>12083</v>
      </c>
      <c r="C68" s="18">
        <f>(26.0/B68*100)</f>
        <v/>
      </c>
      <c r="D68" s="19" t="n">
        <v>12057</v>
      </c>
      <c r="E68" s="18" t="n">
        <v>370.72756999</v>
      </c>
      <c r="F68" s="20" t="n">
        <v>1.38004319</v>
      </c>
      <c r="G68" s="18" t="n">
        <v>452.15696228</v>
      </c>
      <c r="H68" s="20" t="n">
        <v>1.64009443</v>
      </c>
      <c r="I68" s="18" t="s">
        <v>481</v>
      </c>
      <c r="J68" s="20" t="s">
        <v>481</v>
      </c>
      <c r="K68" s="18" t="s">
        <v>481</v>
      </c>
      <c r="L68" s="20" t="s">
        <v>481</v>
      </c>
      <c r="M68" s="18" t="s">
        <v>481</v>
      </c>
      <c r="N68" s="20" t="s">
        <v>481</v>
      </c>
      <c r="O68" s="18" t="s">
        <v>481</v>
      </c>
      <c r="P68" s="20" t="s">
        <v>481</v>
      </c>
      <c r="Q68" s="18" t="n">
        <v>322.87964177</v>
      </c>
      <c r="R68" s="20" t="n">
        <v>6.65524589</v>
      </c>
    </row>
    <row r="69" spans="1:18">
      <c r="A69" s="15" t="s">
        <v>544</v>
      </c>
      <c r="B69" s="17" t="n">
        <v>4876</v>
      </c>
      <c r="C69" s="18">
        <f>(0.0/B69*100)</f>
        <v/>
      </c>
      <c r="D69" s="19" t="n">
        <v>4876</v>
      </c>
      <c r="E69" s="18" t="n">
        <v>433.88478536</v>
      </c>
      <c r="F69" s="20" t="n">
        <v>4.06809904</v>
      </c>
      <c r="G69" s="18" t="n">
        <v>422.30638441</v>
      </c>
      <c r="H69" s="20" t="n">
        <v>17.95241739</v>
      </c>
      <c r="I69" s="18" t="s">
        <v>481</v>
      </c>
      <c r="J69" s="20" t="s">
        <v>481</v>
      </c>
      <c r="K69" s="18" t="s">
        <v>481</v>
      </c>
      <c r="L69" s="20" t="s">
        <v>481</v>
      </c>
      <c r="M69" s="18" t="s">
        <v>481</v>
      </c>
      <c r="N69" s="20" t="s">
        <v>481</v>
      </c>
      <c r="O69" s="18" t="s">
        <v>481</v>
      </c>
      <c r="P69" s="20" t="s">
        <v>481</v>
      </c>
      <c r="Q69" s="18" t="n">
        <v>282.51882259</v>
      </c>
      <c r="R69" s="20" t="n">
        <v>59.88177282</v>
      </c>
    </row>
    <row r="70" spans="1:18">
      <c r="A70" s="15" t="s">
        <v>545</v>
      </c>
      <c r="B70" s="17" t="n">
        <v>6036</v>
      </c>
      <c r="C70" s="18">
        <f>(223.0/B70*100)</f>
        <v/>
      </c>
      <c r="D70" s="19" t="n">
        <v>5813</v>
      </c>
      <c r="E70" s="18" t="n">
        <v>496.74543702</v>
      </c>
      <c r="F70" s="20" t="n">
        <v>3.07685354</v>
      </c>
      <c r="G70" s="18" t="n">
        <v>496.9721387</v>
      </c>
      <c r="H70" s="20" t="n">
        <v>9.959087</v>
      </c>
      <c r="I70" s="18" t="s">
        <v>481</v>
      </c>
      <c r="J70" s="20" t="s">
        <v>481</v>
      </c>
      <c r="K70" s="18" t="s">
        <v>481</v>
      </c>
      <c r="L70" s="20" t="s">
        <v>481</v>
      </c>
      <c r="M70" s="18" t="s">
        <v>481</v>
      </c>
      <c r="N70" s="20" t="s">
        <v>481</v>
      </c>
      <c r="O70" s="18" t="s">
        <v>481</v>
      </c>
      <c r="P70" s="20" t="s">
        <v>481</v>
      </c>
      <c r="Q70" s="18" t="n">
        <v>428.83560857</v>
      </c>
      <c r="R70" s="20" t="n">
        <v>14.58698304</v>
      </c>
    </row>
    <row r="71" spans="1:18">
      <c r="A71" s="15" t="s">
        <v>546</v>
      </c>
      <c r="B71" s="17" t="n">
        <v>6115</v>
      </c>
      <c r="C71" s="18">
        <f>(17.0/B71*100)</f>
        <v/>
      </c>
      <c r="D71" s="19" t="n">
        <v>6098</v>
      </c>
      <c r="E71" s="18" t="n">
        <v>533.68784371</v>
      </c>
      <c r="F71" s="20" t="n">
        <v>1.74870195</v>
      </c>
      <c r="G71" s="18" t="n">
        <v>546.41409099</v>
      </c>
      <c r="H71" s="20" t="n">
        <v>5.34446838</v>
      </c>
      <c r="I71" s="18" t="s">
        <v>481</v>
      </c>
      <c r="J71" s="20" t="s">
        <v>481</v>
      </c>
      <c r="K71" s="18" t="s">
        <v>481</v>
      </c>
      <c r="L71" s="20" t="s">
        <v>481</v>
      </c>
      <c r="M71" s="18" t="s">
        <v>481</v>
      </c>
      <c r="N71" s="20" t="s">
        <v>481</v>
      </c>
      <c r="O71" s="18" t="s">
        <v>481</v>
      </c>
      <c r="P71" s="20" t="s">
        <v>481</v>
      </c>
      <c r="Q71" s="18" t="n">
        <v>498.87674387</v>
      </c>
      <c r="R71" s="20" t="n">
        <v>16.51897196</v>
      </c>
    </row>
    <row r="72" spans="1:18">
      <c r="A72" s="15" t="s">
        <v>547</v>
      </c>
      <c r="B72" s="17" t="n">
        <v>7708</v>
      </c>
      <c r="C72" s="18">
        <f>(5.0/B72*100)</f>
        <v/>
      </c>
      <c r="D72" s="19" t="n">
        <v>7703</v>
      </c>
      <c r="E72" s="18" t="n">
        <v>497.26784052</v>
      </c>
      <c r="F72" s="20" t="n">
        <v>2.51708515</v>
      </c>
      <c r="G72" s="18" t="n">
        <v>530.10447815</v>
      </c>
      <c r="H72" s="20" t="n">
        <v>13.55143493</v>
      </c>
      <c r="I72" s="18" t="s">
        <v>481</v>
      </c>
      <c r="J72" s="20" t="s">
        <v>481</v>
      </c>
      <c r="K72" s="18" t="s">
        <v>481</v>
      </c>
      <c r="L72" s="20" t="s">
        <v>481</v>
      </c>
      <c r="M72" s="18" t="s">
        <v>481</v>
      </c>
      <c r="N72" s="20" t="s">
        <v>481</v>
      </c>
      <c r="O72" s="18" t="s">
        <v>481</v>
      </c>
      <c r="P72" s="20" t="s">
        <v>481</v>
      </c>
      <c r="Q72" s="18" t="n">
        <v>447.26038285</v>
      </c>
      <c r="R72" s="20" t="n">
        <v>16.34032268</v>
      </c>
    </row>
    <row r="73" spans="1:18">
      <c r="A73" s="15" t="s">
        <v>548</v>
      </c>
      <c r="B73" s="17" t="n">
        <v>8249</v>
      </c>
      <c r="C73" s="18">
        <f>(144.0/B73*100)</f>
        <v/>
      </c>
      <c r="D73" s="19" t="n">
        <v>8105</v>
      </c>
      <c r="E73" s="18" t="n">
        <v>410.74110741</v>
      </c>
      <c r="F73" s="20" t="n">
        <v>3.29179824</v>
      </c>
      <c r="G73" s="18" t="n">
        <v>385.23503889</v>
      </c>
      <c r="H73" s="20" t="n">
        <v>26.7746208</v>
      </c>
      <c r="I73" s="18" t="s">
        <v>481</v>
      </c>
      <c r="J73" s="20" t="s">
        <v>481</v>
      </c>
      <c r="K73" s="18" t="s">
        <v>481</v>
      </c>
      <c r="L73" s="20" t="s">
        <v>481</v>
      </c>
      <c r="M73" s="18" t="s">
        <v>481</v>
      </c>
      <c r="N73" s="20" t="s">
        <v>481</v>
      </c>
      <c r="O73" s="18" t="s">
        <v>481</v>
      </c>
      <c r="P73" s="20" t="s">
        <v>481</v>
      </c>
      <c r="Q73" s="18" t="n">
        <v>350.70401574</v>
      </c>
      <c r="R73" s="20" t="n">
        <v>10.14981725</v>
      </c>
    </row>
    <row r="74" spans="1:18">
      <c r="A74" s="15" t="s">
        <v>549</v>
      </c>
      <c r="B74" s="17" t="n">
        <v>4692</v>
      </c>
      <c r="C74" s="18">
        <f>(82.0/B74*100)</f>
        <v/>
      </c>
      <c r="D74" s="19" t="n">
        <v>4610</v>
      </c>
      <c r="E74" s="18" t="n">
        <v>432.41037501</v>
      </c>
      <c r="F74" s="20" t="n">
        <v>1.6794823</v>
      </c>
      <c r="G74" s="18" t="n">
        <v>434.95261666</v>
      </c>
      <c r="H74" s="20" t="n">
        <v>9.831377549999999</v>
      </c>
      <c r="I74" s="18" t="s">
        <v>481</v>
      </c>
      <c r="J74" s="20" t="s">
        <v>481</v>
      </c>
      <c r="K74" s="18" t="s">
        <v>481</v>
      </c>
      <c r="L74" s="20" t="s">
        <v>481</v>
      </c>
      <c r="M74" s="18" t="s">
        <v>481</v>
      </c>
      <c r="N74" s="20" t="s">
        <v>481</v>
      </c>
      <c r="O74" s="18" t="n">
        <v>362.12971651</v>
      </c>
      <c r="P74" s="20" t="n">
        <v>12.85202334</v>
      </c>
      <c r="Q74" s="18" t="n">
        <v>368.45928825</v>
      </c>
      <c r="R74" s="20" t="n">
        <v>8.92025325</v>
      </c>
    </row>
    <row r="75" spans="1:18">
      <c r="A75" s="15" t="s">
        <v>550</v>
      </c>
      <c r="B75" s="17" t="n">
        <v>5375</v>
      </c>
      <c r="C75" s="18">
        <f>(201.0/B75*100)</f>
        <v/>
      </c>
      <c r="D75" s="19" t="n">
        <v>5174</v>
      </c>
      <c r="E75" s="18" t="n">
        <v>364.49247253</v>
      </c>
      <c r="F75" s="20" t="n">
        <v>3.11130427</v>
      </c>
      <c r="G75" s="18" t="n">
        <v>324.83922273</v>
      </c>
      <c r="H75" s="20" t="n">
        <v>10.242095</v>
      </c>
      <c r="I75" s="18" t="s">
        <v>481</v>
      </c>
      <c r="J75" s="20" t="s">
        <v>481</v>
      </c>
      <c r="K75" s="18" t="s">
        <v>481</v>
      </c>
      <c r="L75" s="20" t="s">
        <v>481</v>
      </c>
      <c r="M75" s="18" t="s">
        <v>481</v>
      </c>
      <c r="N75" s="20" t="s">
        <v>481</v>
      </c>
      <c r="O75" s="18" t="s">
        <v>481</v>
      </c>
      <c r="P75" s="20" t="s">
        <v>481</v>
      </c>
      <c r="Q75" s="18" t="n">
        <v>286.91829316</v>
      </c>
      <c r="R75" s="20" t="n">
        <v>9.02905282</v>
      </c>
    </row>
    <row r="76" spans="1:18">
      <c r="A76" s="15" t="s">
        <v>551</v>
      </c>
      <c r="B76" s="17" t="n">
        <v>14167</v>
      </c>
      <c r="C76" s="18">
        <f>(228.0/B76*100)</f>
        <v/>
      </c>
      <c r="D76" s="19" t="n">
        <v>13939</v>
      </c>
      <c r="E76" s="18" t="n">
        <v>415.12861883</v>
      </c>
      <c r="F76" s="20" t="n">
        <v>2.96475458</v>
      </c>
      <c r="G76" s="18" t="n">
        <v>471.20717892</v>
      </c>
      <c r="H76" s="20" t="n">
        <v>3.94086281</v>
      </c>
      <c r="I76" s="18" t="s">
        <v>481</v>
      </c>
      <c r="J76" s="20" t="s">
        <v>481</v>
      </c>
      <c r="K76" s="18" t="s">
        <v>481</v>
      </c>
      <c r="L76" s="20" t="s">
        <v>481</v>
      </c>
      <c r="M76" s="18" t="s">
        <v>481</v>
      </c>
      <c r="N76" s="20" t="s">
        <v>481</v>
      </c>
      <c r="O76" s="18" t="s">
        <v>481</v>
      </c>
      <c r="P76" s="20" t="s">
        <v>481</v>
      </c>
      <c r="Q76" s="18" t="n">
        <v>359.94310239</v>
      </c>
      <c r="R76" s="20" t="n">
        <v>10.38773619</v>
      </c>
    </row>
    <row r="77" spans="1:18">
      <c r="A77" s="15" t="s">
        <v>552</v>
      </c>
      <c r="B77" s="17" t="n">
        <v>6062</v>
      </c>
      <c r="C77" s="18">
        <f>(82.0/B77*100)</f>
        <v/>
      </c>
      <c r="D77" s="19" t="n">
        <v>5980</v>
      </c>
      <c r="E77" s="18" t="n">
        <v>437.67405343</v>
      </c>
      <c r="F77" s="20" t="n">
        <v>2.49688172</v>
      </c>
      <c r="G77" s="18" t="n">
        <v>432.57192975</v>
      </c>
      <c r="H77" s="20" t="n">
        <v>15.9666678</v>
      </c>
      <c r="I77" s="18" t="s">
        <v>481</v>
      </c>
      <c r="J77" s="20" t="s">
        <v>481</v>
      </c>
      <c r="K77" s="18" t="s">
        <v>481</v>
      </c>
      <c r="L77" s="20" t="s">
        <v>481</v>
      </c>
      <c r="M77" s="18" t="s">
        <v>481</v>
      </c>
      <c r="N77" s="20" t="s">
        <v>481</v>
      </c>
      <c r="O77" s="18" t="s">
        <v>481</v>
      </c>
      <c r="P77" s="20" t="s">
        <v>481</v>
      </c>
      <c r="Q77" s="18" t="n">
        <v>400.31230211</v>
      </c>
      <c r="R77" s="20" t="n">
        <v>10.46107258</v>
      </c>
    </row>
    <row r="78" spans="1:18">
      <c r="A78" s="15" t="s">
        <v>553</v>
      </c>
      <c r="B78" s="17" t="n">
        <v>5826</v>
      </c>
      <c r="C78" s="18">
        <f>(0.0/B78*100)</f>
        <v/>
      </c>
      <c r="D78" s="19" t="n">
        <v>5826</v>
      </c>
      <c r="E78" s="18" t="n">
        <v>487.33053526</v>
      </c>
      <c r="F78" s="20" t="n">
        <v>3.68931871</v>
      </c>
      <c r="G78" s="18" t="n">
        <v>442.38511</v>
      </c>
      <c r="H78" s="20" t="n">
        <v>32.90985121</v>
      </c>
      <c r="I78" s="18" t="s">
        <v>481</v>
      </c>
      <c r="J78" s="20" t="s">
        <v>481</v>
      </c>
      <c r="K78" s="18" t="s">
        <v>481</v>
      </c>
      <c r="L78" s="20" t="s">
        <v>481</v>
      </c>
      <c r="M78" s="18" t="n">
        <v>370.2635</v>
      </c>
      <c r="N78" s="20" t="n">
        <v>31.46852482</v>
      </c>
      <c r="O78" s="18" t="s">
        <v>481</v>
      </c>
      <c r="P78" s="20" t="s">
        <v>481</v>
      </c>
      <c r="Q78" s="18" t="n">
        <v>408.82695452</v>
      </c>
      <c r="R78" s="20" t="n">
        <v>29.76448966</v>
      </c>
    </row>
    <row customHeight="1" ht="25" r="79" spans="1:18">
      <c r="A79" s="15" t="s">
        <v>554</v>
      </c>
      <c r="B79" s="17" t="n">
        <v>1657</v>
      </c>
      <c r="C79" s="18">
        <f>(41.0/B79*100)</f>
        <v/>
      </c>
      <c r="D79" s="19" t="n">
        <v>1616</v>
      </c>
      <c r="E79" s="18" t="n">
        <v>479.50776282</v>
      </c>
      <c r="F79" s="20" t="n">
        <v>7.39269652</v>
      </c>
      <c r="G79" s="18" t="n">
        <v>420.90543101</v>
      </c>
      <c r="H79" s="20" t="n">
        <v>12.22445791</v>
      </c>
      <c r="I79" s="18" t="s">
        <v>481</v>
      </c>
      <c r="J79" s="20" t="s">
        <v>481</v>
      </c>
      <c r="K79" s="18" t="s">
        <v>481</v>
      </c>
      <c r="L79" s="20" t="s">
        <v>481</v>
      </c>
      <c r="M79" s="18" t="s">
        <v>481</v>
      </c>
      <c r="N79" s="20" t="s">
        <v>481</v>
      </c>
      <c r="O79" s="18" t="s">
        <v>481</v>
      </c>
      <c r="P79" s="20" t="s">
        <v>481</v>
      </c>
      <c r="Q79" s="18" t="n">
        <v>470.75976521</v>
      </c>
      <c r="R79" s="20" t="n">
        <v>33.23169969</v>
      </c>
    </row>
    <row r="80" spans="1:18">
      <c r="A80" s="15" t="s">
        <v>555</v>
      </c>
      <c r="B80" s="17" t="n">
        <v>7841</v>
      </c>
      <c r="C80" s="18">
        <f>(0.0/B80*100)</f>
        <v/>
      </c>
      <c r="D80" s="19" t="n">
        <v>7841</v>
      </c>
      <c r="E80" s="18" t="n">
        <v>427.64699584</v>
      </c>
      <c r="F80" s="20" t="n">
        <v>3.47173531</v>
      </c>
      <c r="G80" s="18" t="n">
        <v>416.04667223</v>
      </c>
      <c r="H80" s="20" t="n">
        <v>8.54127935</v>
      </c>
      <c r="I80" s="18" t="s">
        <v>481</v>
      </c>
      <c r="J80" s="20" t="s">
        <v>481</v>
      </c>
      <c r="K80" s="18" t="s">
        <v>481</v>
      </c>
      <c r="L80" s="20" t="s">
        <v>481</v>
      </c>
      <c r="M80" s="18" t="s">
        <v>481</v>
      </c>
      <c r="N80" s="20" t="s">
        <v>481</v>
      </c>
      <c r="O80" s="18" t="s">
        <v>481</v>
      </c>
      <c r="P80" s="20" t="s">
        <v>481</v>
      </c>
      <c r="Q80" s="18" t="n">
        <v>443.75773399</v>
      </c>
      <c r="R80" s="20" t="n">
        <v>34.30094015</v>
      </c>
    </row>
    <row r="81" spans="1:18">
      <c r="A81" s="23" t="s">
        <v>556</v>
      </c>
      <c r="B81" s="17" t="n">
        <v>8861</v>
      </c>
      <c r="C81" s="18">
        <f>(76.0/B81*100)</f>
        <v/>
      </c>
      <c r="D81" s="19" t="n">
        <v>8785</v>
      </c>
      <c r="E81" s="18" t="n">
        <v>432.51979281</v>
      </c>
      <c r="F81" s="20" t="n">
        <v>3.43605568</v>
      </c>
      <c r="G81" s="18" t="n">
        <v>431.47214833</v>
      </c>
      <c r="H81" s="20" t="n">
        <v>22.76748461</v>
      </c>
      <c r="I81" s="18" t="s">
        <v>481</v>
      </c>
      <c r="J81" s="20" t="s">
        <v>481</v>
      </c>
      <c r="K81" s="18" t="s">
        <v>481</v>
      </c>
      <c r="L81" s="20" t="s">
        <v>481</v>
      </c>
      <c r="M81" s="18" t="s">
        <v>481</v>
      </c>
      <c r="N81" s="20" t="s">
        <v>481</v>
      </c>
      <c r="O81" s="18" t="s">
        <v>481</v>
      </c>
      <c r="P81" s="20" t="s">
        <v>481</v>
      </c>
      <c r="Q81" s="18" t="n">
        <v>349.82142181</v>
      </c>
      <c r="R81" s="20" t="n">
        <v>10.43262104</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651</v>
      </c>
    </row>
    <row customHeight="1" ht="30" r="4" spans="1:18">
      <c r="A4" s="6" t="n"/>
      <c r="B4" s="7" t="s">
        <v>462</v>
      </c>
      <c r="C4" s="7" t="s">
        <v>463</v>
      </c>
      <c r="D4" s="8" t="s">
        <v>462</v>
      </c>
      <c r="E4" s="9" t="s">
        <v>649</v>
      </c>
      <c r="F4" s="10" t="n"/>
      <c r="G4" s="9" t="s">
        <v>650</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(356.0/B7*100)</f>
        <v/>
      </c>
      <c r="D7" s="19" t="n">
        <v>14174</v>
      </c>
      <c r="E7" s="18" t="n">
        <v>501.1381662</v>
      </c>
      <c r="F7" s="20" t="n">
        <v>2.07712455</v>
      </c>
      <c r="G7" s="18" t="n">
        <v>512.6315472700001</v>
      </c>
      <c r="H7" s="20" t="n">
        <v>2.63492377</v>
      </c>
      <c r="I7" s="18" t="s">
        <v>481</v>
      </c>
      <c r="J7" s="20" t="s">
        <v>481</v>
      </c>
      <c r="K7" s="18" t="s">
        <v>481</v>
      </c>
      <c r="L7" s="20" t="s">
        <v>481</v>
      </c>
      <c r="M7" s="18" t="s">
        <v>481</v>
      </c>
      <c r="N7" s="20" t="s">
        <v>481</v>
      </c>
      <c r="O7" s="18" t="s">
        <v>481</v>
      </c>
      <c r="P7" s="20" t="s">
        <v>481</v>
      </c>
      <c r="Q7" s="18" t="n">
        <v>409.87273286</v>
      </c>
      <c r="R7" s="20" t="n">
        <v>11.73571945</v>
      </c>
    </row>
    <row r="8" spans="1:18">
      <c r="A8" s="15" t="s">
        <v>483</v>
      </c>
      <c r="B8" s="17" t="n">
        <v>7007</v>
      </c>
      <c r="C8" s="18">
        <f>(20.0/B8*100)</f>
        <v/>
      </c>
      <c r="D8" s="19" t="n">
        <v>6987</v>
      </c>
      <c r="E8" s="18" t="n">
        <v>499.05176494</v>
      </c>
      <c r="F8" s="20" t="n">
        <v>2.74484621</v>
      </c>
      <c r="G8" s="18" t="n">
        <v>446.42946538</v>
      </c>
      <c r="H8" s="20" t="n">
        <v>5.45169728</v>
      </c>
      <c r="I8" s="18" t="s">
        <v>481</v>
      </c>
      <c r="J8" s="20" t="s">
        <v>481</v>
      </c>
      <c r="K8" s="18" t="s">
        <v>481</v>
      </c>
      <c r="L8" s="20" t="s">
        <v>481</v>
      </c>
      <c r="M8" s="18" t="s">
        <v>481</v>
      </c>
      <c r="N8" s="20" t="s">
        <v>481</v>
      </c>
      <c r="O8" s="18" t="s">
        <v>481</v>
      </c>
      <c r="P8" s="20" t="s">
        <v>481</v>
      </c>
      <c r="Q8" s="18" t="n">
        <v>391.54987818</v>
      </c>
      <c r="R8" s="20" t="n">
        <v>18.70501523</v>
      </c>
    </row>
    <row r="9" spans="1:18">
      <c r="A9" s="15" t="s">
        <v>484</v>
      </c>
      <c r="B9" s="17" t="n">
        <v>9651</v>
      </c>
      <c r="C9" s="18">
        <f>(83.0/B9*100)</f>
        <v/>
      </c>
      <c r="D9" s="19" t="n">
        <v>9568</v>
      </c>
      <c r="E9" s="18" t="n">
        <v>513.21856826</v>
      </c>
      <c r="F9" s="20" t="n">
        <v>2.16138061</v>
      </c>
      <c r="G9" s="18" t="n">
        <v>461.76999493</v>
      </c>
      <c r="H9" s="20" t="n">
        <v>4.48911997</v>
      </c>
      <c r="I9" s="18" t="s">
        <v>481</v>
      </c>
      <c r="J9" s="20" t="s">
        <v>481</v>
      </c>
      <c r="K9" s="18" t="s">
        <v>481</v>
      </c>
      <c r="L9" s="20" t="s">
        <v>481</v>
      </c>
      <c r="M9" s="18" t="s">
        <v>481</v>
      </c>
      <c r="N9" s="20" t="s">
        <v>481</v>
      </c>
      <c r="O9" s="18" t="s">
        <v>481</v>
      </c>
      <c r="P9" s="20" t="s">
        <v>481</v>
      </c>
      <c r="Q9" s="18" t="n">
        <v>383.85045129</v>
      </c>
      <c r="R9" s="20" t="n">
        <v>12.92136083</v>
      </c>
    </row>
    <row r="10" spans="1:18">
      <c r="A10" s="15" t="s">
        <v>485</v>
      </c>
      <c r="B10" s="17" t="n">
        <v>20058</v>
      </c>
      <c r="C10" s="18">
        <f>(522.0/B10*100)</f>
        <v/>
      </c>
      <c r="D10" s="19" t="n">
        <v>19536</v>
      </c>
      <c r="E10" s="18" t="n">
        <v>525.87826003</v>
      </c>
      <c r="F10" s="20" t="n">
        <v>2.32819047</v>
      </c>
      <c r="G10" s="18" t="n">
        <v>534.07681042</v>
      </c>
      <c r="H10" s="20" t="n">
        <v>3.18895345</v>
      </c>
      <c r="I10" s="18" t="s">
        <v>481</v>
      </c>
      <c r="J10" s="20" t="s">
        <v>481</v>
      </c>
      <c r="K10" s="18" t="s">
        <v>481</v>
      </c>
      <c r="L10" s="20" t="s">
        <v>481</v>
      </c>
      <c r="M10" s="18" t="s">
        <v>481</v>
      </c>
      <c r="N10" s="20" t="s">
        <v>481</v>
      </c>
      <c r="O10" s="18" t="n">
        <v>478.04641444</v>
      </c>
      <c r="P10" s="20" t="n">
        <v>42.85135487</v>
      </c>
      <c r="Q10" s="18" t="n">
        <v>410.11288804</v>
      </c>
      <c r="R10" s="20" t="n">
        <v>12.94580423</v>
      </c>
    </row>
    <row r="11" spans="1:18">
      <c r="A11" s="15" t="s">
        <v>486</v>
      </c>
      <c r="B11" s="17" t="n">
        <v>7053</v>
      </c>
      <c r="C11" s="18">
        <f>(50.0/B11*100)</f>
        <v/>
      </c>
      <c r="D11" s="19" t="n">
        <v>7003</v>
      </c>
      <c r="E11" s="18" t="n">
        <v>459.71807129</v>
      </c>
      <c r="F11" s="20" t="n">
        <v>2.63159031</v>
      </c>
      <c r="G11" s="18" t="n">
        <v>448.29652569</v>
      </c>
      <c r="H11" s="20" t="n">
        <v>11.39601185</v>
      </c>
      <c r="I11" s="18" t="s">
        <v>481</v>
      </c>
      <c r="J11" s="20" t="s">
        <v>481</v>
      </c>
      <c r="K11" s="18" t="s">
        <v>481</v>
      </c>
      <c r="L11" s="20" t="s">
        <v>481</v>
      </c>
      <c r="M11" s="18" t="s">
        <v>481</v>
      </c>
      <c r="N11" s="20" t="s">
        <v>481</v>
      </c>
      <c r="O11" s="18" t="s">
        <v>481</v>
      </c>
      <c r="P11" s="20" t="s">
        <v>481</v>
      </c>
      <c r="Q11" s="18" t="n">
        <v>376.737606</v>
      </c>
      <c r="R11" s="20" t="n">
        <v>13.6532857</v>
      </c>
    </row>
    <row r="12" spans="1:18">
      <c r="A12" s="15" t="s">
        <v>487</v>
      </c>
      <c r="B12" s="17" t="n">
        <v>6894</v>
      </c>
      <c r="C12" s="18">
        <f>(55.0/B12*100)</f>
        <v/>
      </c>
      <c r="D12" s="19" t="n">
        <v>6839</v>
      </c>
      <c r="E12" s="18" t="n">
        <v>489.61617757</v>
      </c>
      <c r="F12" s="20" t="n">
        <v>2.4376312</v>
      </c>
      <c r="G12" s="18" t="n">
        <v>467.39432994</v>
      </c>
      <c r="H12" s="20" t="n">
        <v>8.85850054</v>
      </c>
      <c r="I12" s="18" t="s">
        <v>481</v>
      </c>
      <c r="J12" s="20" t="s">
        <v>481</v>
      </c>
      <c r="K12" s="18" t="s">
        <v>481</v>
      </c>
      <c r="L12" s="20" t="s">
        <v>481</v>
      </c>
      <c r="M12" s="18" t="s">
        <v>481</v>
      </c>
      <c r="N12" s="20" t="s">
        <v>481</v>
      </c>
      <c r="O12" s="18" t="s">
        <v>481</v>
      </c>
      <c r="P12" s="20" t="s">
        <v>481</v>
      </c>
      <c r="Q12" s="18" t="n">
        <v>389.16151517</v>
      </c>
      <c r="R12" s="20" t="n">
        <v>25.66582134</v>
      </c>
    </row>
    <row r="13" spans="1:18">
      <c r="A13" s="15" t="s">
        <v>488</v>
      </c>
      <c r="B13" s="17" t="n">
        <v>7161</v>
      </c>
      <c r="C13" s="18">
        <f>(100.0/B13*100)</f>
        <v/>
      </c>
      <c r="D13" s="19" t="n">
        <v>7061</v>
      </c>
      <c r="E13" s="18" t="n">
        <v>507.00218536</v>
      </c>
      <c r="F13" s="20" t="n">
        <v>2.77760945</v>
      </c>
      <c r="G13" s="18" t="n">
        <v>469.05507751</v>
      </c>
      <c r="H13" s="20" t="n">
        <v>3.55685095</v>
      </c>
      <c r="I13" s="18" t="s">
        <v>481</v>
      </c>
      <c r="J13" s="20" t="s">
        <v>481</v>
      </c>
      <c r="K13" s="18" t="s">
        <v>481</v>
      </c>
      <c r="L13" s="20" t="s">
        <v>481</v>
      </c>
      <c r="M13" s="18" t="s">
        <v>481</v>
      </c>
      <c r="N13" s="20" t="s">
        <v>481</v>
      </c>
      <c r="O13" s="18" t="s">
        <v>481</v>
      </c>
      <c r="P13" s="20" t="s">
        <v>481</v>
      </c>
      <c r="Q13" s="18" t="n">
        <v>388.2328119</v>
      </c>
      <c r="R13" s="20" t="n">
        <v>14.07687428</v>
      </c>
    </row>
    <row r="14" spans="1:18">
      <c r="A14" s="15" t="s">
        <v>489</v>
      </c>
      <c r="B14" s="17" t="n">
        <v>5587</v>
      </c>
      <c r="C14" s="18">
        <f>(74.0/B14*100)</f>
        <v/>
      </c>
      <c r="D14" s="19" t="n">
        <v>5513</v>
      </c>
      <c r="E14" s="18" t="n">
        <v>524.38423627</v>
      </c>
      <c r="F14" s="20" t="n">
        <v>2.4426042</v>
      </c>
      <c r="G14" s="18" t="n">
        <v>496.863899</v>
      </c>
      <c r="H14" s="20" t="n">
        <v>4.2230956</v>
      </c>
      <c r="I14" s="18" t="s">
        <v>481</v>
      </c>
      <c r="J14" s="20" t="s">
        <v>481</v>
      </c>
      <c r="K14" s="18" t="s">
        <v>481</v>
      </c>
      <c r="L14" s="20" t="s">
        <v>481</v>
      </c>
      <c r="M14" s="18" t="s">
        <v>481</v>
      </c>
      <c r="N14" s="20" t="s">
        <v>481</v>
      </c>
      <c r="O14" s="18" t="s">
        <v>481</v>
      </c>
      <c r="P14" s="20" t="s">
        <v>481</v>
      </c>
      <c r="Q14" s="18" t="n">
        <v>425.84601566</v>
      </c>
      <c r="R14" s="20" t="n">
        <v>15.36977499</v>
      </c>
    </row>
    <row r="15" spans="1:18">
      <c r="A15" s="15" t="s">
        <v>490</v>
      </c>
      <c r="B15" s="17" t="n">
        <v>5882</v>
      </c>
      <c r="C15" s="18">
        <f>(52.0/B15*100)</f>
        <v/>
      </c>
      <c r="D15" s="19" t="n">
        <v>5830</v>
      </c>
      <c r="E15" s="18" t="n">
        <v>530.53650762</v>
      </c>
      <c r="F15" s="20" t="n">
        <v>2.38315795</v>
      </c>
      <c r="G15" s="18" t="n">
        <v>483.29480649</v>
      </c>
      <c r="H15" s="20" t="n">
        <v>7.4752968</v>
      </c>
      <c r="I15" s="18" t="s">
        <v>481</v>
      </c>
      <c r="J15" s="20" t="s">
        <v>481</v>
      </c>
      <c r="K15" s="18" t="s">
        <v>481</v>
      </c>
      <c r="L15" s="20" t="s">
        <v>481</v>
      </c>
      <c r="M15" s="18" t="s">
        <v>481</v>
      </c>
      <c r="N15" s="20" t="s">
        <v>481</v>
      </c>
      <c r="O15" s="18" t="s">
        <v>481</v>
      </c>
      <c r="P15" s="20" t="s">
        <v>481</v>
      </c>
      <c r="Q15" s="18" t="n">
        <v>442.31378816</v>
      </c>
      <c r="R15" s="20" t="n">
        <v>20.50049293</v>
      </c>
    </row>
    <row r="16" spans="1:18">
      <c r="A16" s="15" t="s">
        <v>491</v>
      </c>
      <c r="B16" s="17" t="n">
        <v>6108</v>
      </c>
      <c r="C16" s="18">
        <f>(99.0/B16*100)</f>
        <v/>
      </c>
      <c r="D16" s="19" t="n">
        <v>6009</v>
      </c>
      <c r="E16" s="18" t="n">
        <v>509.82745351</v>
      </c>
      <c r="F16" s="20" t="n">
        <v>2.57703104</v>
      </c>
      <c r="G16" s="18" t="n">
        <v>466.91433558</v>
      </c>
      <c r="H16" s="20" t="n">
        <v>6.62861025</v>
      </c>
      <c r="I16" s="18" t="s">
        <v>481</v>
      </c>
      <c r="J16" s="20" t="s">
        <v>481</v>
      </c>
      <c r="K16" s="18" t="s">
        <v>481</v>
      </c>
      <c r="L16" s="20" t="s">
        <v>481</v>
      </c>
      <c r="M16" s="18" t="s">
        <v>481</v>
      </c>
      <c r="N16" s="20" t="s">
        <v>481</v>
      </c>
      <c r="O16" s="18" t="s">
        <v>481</v>
      </c>
      <c r="P16" s="20" t="s">
        <v>481</v>
      </c>
      <c r="Q16" s="18" t="n">
        <v>339.12335131</v>
      </c>
      <c r="R16" s="20" t="n">
        <v>19.29776993</v>
      </c>
    </row>
    <row r="17" spans="1:18">
      <c r="A17" s="15" t="s">
        <v>492</v>
      </c>
      <c r="B17" s="17" t="n">
        <v>6504</v>
      </c>
      <c r="C17" s="18">
        <f>(671.0/B17*100)</f>
        <v/>
      </c>
      <c r="D17" s="19" t="n">
        <v>5833</v>
      </c>
      <c r="E17" s="18" t="n">
        <v>526.5188576199999</v>
      </c>
      <c r="F17" s="20" t="n">
        <v>2.91345781</v>
      </c>
      <c r="G17" s="18" t="n">
        <v>476.86385498</v>
      </c>
      <c r="H17" s="20" t="n">
        <v>7.18433359</v>
      </c>
      <c r="I17" s="18" t="s">
        <v>481</v>
      </c>
      <c r="J17" s="20" t="s">
        <v>481</v>
      </c>
      <c r="K17" s="18" t="s">
        <v>481</v>
      </c>
      <c r="L17" s="20" t="s">
        <v>481</v>
      </c>
      <c r="M17" s="18" t="s">
        <v>481</v>
      </c>
      <c r="N17" s="20" t="s">
        <v>481</v>
      </c>
      <c r="O17" s="18" t="s">
        <v>481</v>
      </c>
      <c r="P17" s="20" t="s">
        <v>481</v>
      </c>
      <c r="Q17" s="18" t="n">
        <v>457.75335038</v>
      </c>
      <c r="R17" s="20" t="n">
        <v>15.68219497</v>
      </c>
    </row>
    <row r="18" spans="1:18">
      <c r="A18" s="15" t="s">
        <v>493</v>
      </c>
      <c r="B18" s="17" t="n">
        <v>5532</v>
      </c>
      <c r="C18" s="18">
        <f>(28.0/B18*100)</f>
        <v/>
      </c>
      <c r="D18" s="19" t="n">
        <v>5504</v>
      </c>
      <c r="E18" s="18" t="n">
        <v>473.57103793</v>
      </c>
      <c r="F18" s="20" t="n">
        <v>4.58918459</v>
      </c>
      <c r="G18" s="18" t="n">
        <v>444.30536602</v>
      </c>
      <c r="H18" s="20" t="n">
        <v>5.35184396</v>
      </c>
      <c r="I18" s="18" t="s">
        <v>481</v>
      </c>
      <c r="J18" s="20" t="s">
        <v>481</v>
      </c>
      <c r="K18" s="18" t="s">
        <v>481</v>
      </c>
      <c r="L18" s="20" t="s">
        <v>481</v>
      </c>
      <c r="M18" s="18" t="s">
        <v>481</v>
      </c>
      <c r="N18" s="20" t="s">
        <v>481</v>
      </c>
      <c r="O18" s="18" t="s">
        <v>481</v>
      </c>
      <c r="P18" s="20" t="s">
        <v>481</v>
      </c>
      <c r="Q18" s="18" t="n">
        <v>374.44507886</v>
      </c>
      <c r="R18" s="20" t="n">
        <v>21.33219311</v>
      </c>
    </row>
    <row r="19" spans="1:18">
      <c r="A19" s="15" t="s">
        <v>494</v>
      </c>
      <c r="B19" s="17" t="n">
        <v>5658</v>
      </c>
      <c r="C19" s="18">
        <f>(62.0/B19*100)</f>
        <v/>
      </c>
      <c r="D19" s="19" t="n">
        <v>5596</v>
      </c>
      <c r="E19" s="18" t="n">
        <v>469.10017103</v>
      </c>
      <c r="F19" s="20" t="n">
        <v>2.68796973</v>
      </c>
      <c r="G19" s="18" t="n">
        <v>487.44625249</v>
      </c>
      <c r="H19" s="20" t="n">
        <v>7.89776136</v>
      </c>
      <c r="I19" s="18" t="s">
        <v>481</v>
      </c>
      <c r="J19" s="20" t="s">
        <v>481</v>
      </c>
      <c r="K19" s="18" t="s">
        <v>481</v>
      </c>
      <c r="L19" s="20" t="s">
        <v>481</v>
      </c>
      <c r="M19" s="18" t="s">
        <v>481</v>
      </c>
      <c r="N19" s="20" t="s">
        <v>481</v>
      </c>
      <c r="O19" s="18" t="s">
        <v>481</v>
      </c>
      <c r="P19" s="20" t="s">
        <v>481</v>
      </c>
      <c r="Q19" s="18" t="n">
        <v>386.34424239</v>
      </c>
      <c r="R19" s="20" t="n">
        <v>27.38678753</v>
      </c>
    </row>
    <row r="20" spans="1:18">
      <c r="A20" s="15" t="s">
        <v>495</v>
      </c>
      <c r="B20" s="17" t="n">
        <v>3371</v>
      </c>
      <c r="C20" s="18">
        <f>(75.0/B20*100)</f>
        <v/>
      </c>
      <c r="D20" s="19" t="n">
        <v>3296</v>
      </c>
      <c r="E20" s="18" t="n">
        <v>486.95914231</v>
      </c>
      <c r="F20" s="20" t="n">
        <v>2.09745928</v>
      </c>
      <c r="G20" s="18" t="n">
        <v>440.25778614</v>
      </c>
      <c r="H20" s="20" t="n">
        <v>7.49086777</v>
      </c>
      <c r="I20" s="18" t="s">
        <v>481</v>
      </c>
      <c r="J20" s="20" t="s">
        <v>481</v>
      </c>
      <c r="K20" s="18" t="s">
        <v>481</v>
      </c>
      <c r="L20" s="20" t="s">
        <v>481</v>
      </c>
      <c r="M20" s="18" t="s">
        <v>481</v>
      </c>
      <c r="N20" s="20" t="s">
        <v>481</v>
      </c>
      <c r="O20" s="18" t="s">
        <v>481</v>
      </c>
      <c r="P20" s="20" t="s">
        <v>481</v>
      </c>
      <c r="Q20" s="18" t="n">
        <v>367.25711871</v>
      </c>
      <c r="R20" s="20" t="n">
        <v>22.66982525</v>
      </c>
    </row>
    <row r="21" spans="1:18">
      <c r="A21" s="15" t="s">
        <v>496</v>
      </c>
      <c r="B21" s="17" t="n">
        <v>5741</v>
      </c>
      <c r="C21" s="18">
        <f>(45.0/B21*100)</f>
        <v/>
      </c>
      <c r="D21" s="19" t="n">
        <v>5696</v>
      </c>
      <c r="E21" s="18" t="n">
        <v>522.57252581</v>
      </c>
      <c r="F21" s="20" t="n">
        <v>2.61767677</v>
      </c>
      <c r="G21" s="18" t="n">
        <v>517.98479822</v>
      </c>
      <c r="H21" s="20" t="n">
        <v>3.56618331</v>
      </c>
      <c r="I21" s="18" t="s">
        <v>481</v>
      </c>
      <c r="J21" s="20" t="s">
        <v>481</v>
      </c>
      <c r="K21" s="18" t="s">
        <v>481</v>
      </c>
      <c r="L21" s="20" t="s">
        <v>481</v>
      </c>
      <c r="M21" s="18" t="s">
        <v>481</v>
      </c>
      <c r="N21" s="20" t="s">
        <v>481</v>
      </c>
      <c r="O21" s="18" t="s">
        <v>481</v>
      </c>
      <c r="P21" s="20" t="s">
        <v>481</v>
      </c>
      <c r="Q21" s="18" t="n">
        <v>425.63446855</v>
      </c>
      <c r="R21" s="20" t="n">
        <v>21.12679418</v>
      </c>
    </row>
    <row r="22" spans="1:18">
      <c r="A22" s="15" t="s">
        <v>497</v>
      </c>
      <c r="B22" s="17" t="n">
        <v>6598</v>
      </c>
      <c r="C22" s="18">
        <f>(32.0/B22*100)</f>
        <v/>
      </c>
      <c r="D22" s="19" t="n">
        <v>6566</v>
      </c>
      <c r="E22" s="18" t="n">
        <v>483.90726302</v>
      </c>
      <c r="F22" s="20" t="n">
        <v>3.70807238</v>
      </c>
      <c r="G22" s="18" t="n">
        <v>478.73119812</v>
      </c>
      <c r="H22" s="20" t="n">
        <v>6.67534632</v>
      </c>
      <c r="I22" s="18" t="s">
        <v>481</v>
      </c>
      <c r="J22" s="20" t="s">
        <v>481</v>
      </c>
      <c r="K22" s="18" t="s">
        <v>481</v>
      </c>
      <c r="L22" s="20" t="s">
        <v>481</v>
      </c>
      <c r="M22" s="18" t="s">
        <v>481</v>
      </c>
      <c r="N22" s="20" t="s">
        <v>481</v>
      </c>
      <c r="O22" s="18" t="n">
        <v>383.8799</v>
      </c>
      <c r="P22" s="20" t="n">
        <v>49.67368025</v>
      </c>
      <c r="Q22" s="18" t="n">
        <v>353.19600818</v>
      </c>
      <c r="R22" s="20" t="n">
        <v>13.4960031</v>
      </c>
    </row>
    <row r="23" spans="1:18">
      <c r="A23" s="15" t="s">
        <v>498</v>
      </c>
      <c r="B23" s="17" t="n">
        <v>11583</v>
      </c>
      <c r="C23" s="18">
        <f>(213.0/B23*100)</f>
        <v/>
      </c>
      <c r="D23" s="19" t="n">
        <v>11370</v>
      </c>
      <c r="E23" s="18" t="n">
        <v>490.71129851</v>
      </c>
      <c r="F23" s="20" t="n">
        <v>2.80879084</v>
      </c>
      <c r="G23" s="18" t="n">
        <v>458.24132155</v>
      </c>
      <c r="H23" s="20" t="n">
        <v>4.52183</v>
      </c>
      <c r="I23" s="18" t="s">
        <v>481</v>
      </c>
      <c r="J23" s="20" t="s">
        <v>481</v>
      </c>
      <c r="K23" s="18" t="s">
        <v>481</v>
      </c>
      <c r="L23" s="20" t="s">
        <v>481</v>
      </c>
      <c r="M23" s="18" t="s">
        <v>481</v>
      </c>
      <c r="N23" s="20" t="s">
        <v>481</v>
      </c>
      <c r="O23" s="18" t="s">
        <v>481</v>
      </c>
      <c r="P23" s="20" t="s">
        <v>481</v>
      </c>
      <c r="Q23" s="18" t="n">
        <v>412.15119628</v>
      </c>
      <c r="R23" s="20" t="n">
        <v>15.21710038</v>
      </c>
    </row>
    <row r="24" spans="1:18">
      <c r="A24" s="15" t="s">
        <v>499</v>
      </c>
      <c r="B24" s="17" t="n">
        <v>6647</v>
      </c>
      <c r="C24" s="18">
        <f>(7.0/B24*100)</f>
        <v/>
      </c>
      <c r="D24" s="19" t="n">
        <v>6640</v>
      </c>
      <c r="E24" s="18" t="n">
        <v>517.04489834</v>
      </c>
      <c r="F24" s="20" t="n">
        <v>3.08582742</v>
      </c>
      <c r="G24" s="18" t="n">
        <v>475.34988419</v>
      </c>
      <c r="H24" s="20" t="n">
        <v>19.84010225</v>
      </c>
      <c r="I24" s="18" t="s">
        <v>481</v>
      </c>
      <c r="J24" s="20" t="s">
        <v>481</v>
      </c>
      <c r="K24" s="18" t="s">
        <v>481</v>
      </c>
      <c r="L24" s="20" t="s">
        <v>481</v>
      </c>
      <c r="M24" s="18" t="s">
        <v>481</v>
      </c>
      <c r="N24" s="20" t="s">
        <v>481</v>
      </c>
      <c r="O24" s="18" t="s">
        <v>481</v>
      </c>
      <c r="P24" s="20" t="s">
        <v>481</v>
      </c>
      <c r="Q24" s="18" t="n">
        <v>468.89543399</v>
      </c>
      <c r="R24" s="20" t="n">
        <v>23.26904164</v>
      </c>
    </row>
    <row r="25" spans="1:18">
      <c r="A25" s="15" t="s">
        <v>500</v>
      </c>
      <c r="B25" s="17" t="n">
        <v>5581</v>
      </c>
      <c r="C25" s="18">
        <f>(24.0/B25*100)</f>
        <v/>
      </c>
      <c r="D25" s="19" t="n">
        <v>5557</v>
      </c>
      <c r="E25" s="18" t="n">
        <v>518.17469705</v>
      </c>
      <c r="F25" s="20" t="n">
        <v>3.49384469</v>
      </c>
      <c r="G25" s="18" t="n">
        <v>508.95346355</v>
      </c>
      <c r="H25" s="20" t="n">
        <v>16.33853161</v>
      </c>
      <c r="I25" s="18" t="s">
        <v>481</v>
      </c>
      <c r="J25" s="20" t="s">
        <v>481</v>
      </c>
      <c r="K25" s="18" t="s">
        <v>481</v>
      </c>
      <c r="L25" s="20" t="s">
        <v>481</v>
      </c>
      <c r="M25" s="18" t="s">
        <v>481</v>
      </c>
      <c r="N25" s="20" t="s">
        <v>481</v>
      </c>
      <c r="O25" s="18" t="s">
        <v>481</v>
      </c>
      <c r="P25" s="20" t="s">
        <v>481</v>
      </c>
      <c r="Q25" s="18" t="n">
        <v>416.00785749</v>
      </c>
      <c r="R25" s="20" t="n">
        <v>26.90931132</v>
      </c>
    </row>
    <row r="26" spans="1:18">
      <c r="A26" s="15" t="s">
        <v>501</v>
      </c>
      <c r="B26" s="17" t="n">
        <v>4869</v>
      </c>
      <c r="C26" s="18">
        <f>(33.0/B26*100)</f>
        <v/>
      </c>
      <c r="D26" s="19" t="n">
        <v>4836</v>
      </c>
      <c r="E26" s="18" t="n">
        <v>488.61275878</v>
      </c>
      <c r="F26" s="20" t="n">
        <v>1.92040229</v>
      </c>
      <c r="G26" s="18" t="n">
        <v>486.82594142</v>
      </c>
      <c r="H26" s="20" t="n">
        <v>5.48293656</v>
      </c>
      <c r="I26" s="18" t="s">
        <v>481</v>
      </c>
      <c r="J26" s="20" t="s">
        <v>481</v>
      </c>
      <c r="K26" s="18" t="s">
        <v>481</v>
      </c>
      <c r="L26" s="20" t="s">
        <v>481</v>
      </c>
      <c r="M26" s="18" t="s">
        <v>481</v>
      </c>
      <c r="N26" s="20" t="s">
        <v>481</v>
      </c>
      <c r="O26" s="18" t="s">
        <v>481</v>
      </c>
      <c r="P26" s="20" t="s">
        <v>481</v>
      </c>
      <c r="Q26" s="18" t="n">
        <v>437.21283946</v>
      </c>
      <c r="R26" s="20" t="n">
        <v>18.17671715</v>
      </c>
    </row>
    <row r="27" spans="1:18">
      <c r="A27" s="15" t="s">
        <v>502</v>
      </c>
      <c r="B27" s="17" t="n">
        <v>5299</v>
      </c>
      <c r="C27" s="18">
        <f>(17.0/B27*100)</f>
        <v/>
      </c>
      <c r="D27" s="19" t="n">
        <v>5282</v>
      </c>
      <c r="E27" s="18" t="n">
        <v>503.45407311</v>
      </c>
      <c r="F27" s="20" t="n">
        <v>2.23230704</v>
      </c>
      <c r="G27" s="18" t="n">
        <v>469.21711705</v>
      </c>
      <c r="H27" s="20" t="n">
        <v>2.00339458</v>
      </c>
      <c r="I27" s="18" t="s">
        <v>481</v>
      </c>
      <c r="J27" s="20" t="s">
        <v>481</v>
      </c>
      <c r="K27" s="18" t="s">
        <v>481</v>
      </c>
      <c r="L27" s="20" t="s">
        <v>481</v>
      </c>
      <c r="M27" s="18" t="s">
        <v>481</v>
      </c>
      <c r="N27" s="20" t="s">
        <v>481</v>
      </c>
      <c r="O27" s="18" t="s">
        <v>481</v>
      </c>
      <c r="P27" s="20" t="s">
        <v>481</v>
      </c>
      <c r="Q27" s="18" t="n">
        <v>401.04998511</v>
      </c>
      <c r="R27" s="20" t="n">
        <v>14.19230976</v>
      </c>
    </row>
    <row r="28" spans="1:18">
      <c r="A28" s="15" t="s">
        <v>503</v>
      </c>
      <c r="B28" s="17" t="n">
        <v>7568</v>
      </c>
      <c r="C28" s="18">
        <f>(51.0/B28*100)</f>
        <v/>
      </c>
      <c r="D28" s="19" t="n">
        <v>7517</v>
      </c>
      <c r="E28" s="18" t="n">
        <v>425.3289343</v>
      </c>
      <c r="F28" s="20" t="n">
        <v>2.58899477</v>
      </c>
      <c r="G28" s="18" t="n">
        <v>359.10787514</v>
      </c>
      <c r="H28" s="20" t="n">
        <v>9.325318510000001</v>
      </c>
      <c r="I28" s="18" t="s">
        <v>481</v>
      </c>
      <c r="J28" s="20" t="s">
        <v>481</v>
      </c>
      <c r="K28" s="18" t="s">
        <v>481</v>
      </c>
      <c r="L28" s="20" t="s">
        <v>481</v>
      </c>
      <c r="M28" s="18" t="s">
        <v>481</v>
      </c>
      <c r="N28" s="20" t="s">
        <v>481</v>
      </c>
      <c r="O28" s="18" t="s">
        <v>481</v>
      </c>
      <c r="P28" s="20" t="s">
        <v>481</v>
      </c>
      <c r="Q28" s="18" t="n">
        <v>343.60384061</v>
      </c>
      <c r="R28" s="20" t="n">
        <v>19.58517143</v>
      </c>
    </row>
    <row r="29" spans="1:18">
      <c r="A29" s="15" t="s">
        <v>504</v>
      </c>
      <c r="B29" s="17" t="n">
        <v>5385</v>
      </c>
      <c r="C29" s="18">
        <f>(30.0/B29*100)</f>
        <v/>
      </c>
      <c r="D29" s="19" t="n">
        <v>5355</v>
      </c>
      <c r="E29" s="18" t="n">
        <v>509.4035144</v>
      </c>
      <c r="F29" s="20" t="n">
        <v>2.4828307</v>
      </c>
      <c r="G29" s="18" t="n">
        <v>474.56776802</v>
      </c>
      <c r="H29" s="20" t="n">
        <v>7.15638261</v>
      </c>
      <c r="I29" s="18" t="s">
        <v>481</v>
      </c>
      <c r="J29" s="20" t="s">
        <v>481</v>
      </c>
      <c r="K29" s="18" t="s">
        <v>481</v>
      </c>
      <c r="L29" s="20" t="s">
        <v>481</v>
      </c>
      <c r="M29" s="18" t="s">
        <v>481</v>
      </c>
      <c r="N29" s="20" t="s">
        <v>481</v>
      </c>
      <c r="O29" s="18" t="s">
        <v>481</v>
      </c>
      <c r="P29" s="20" t="s">
        <v>481</v>
      </c>
      <c r="Q29" s="18" t="n">
        <v>385.97433984</v>
      </c>
      <c r="R29" s="20" t="n">
        <v>15.5804855</v>
      </c>
    </row>
    <row r="30" spans="1:18">
      <c r="A30" s="15" t="s">
        <v>505</v>
      </c>
      <c r="B30" s="17" t="n">
        <v>4520</v>
      </c>
      <c r="C30" s="18">
        <f>(97.0/B30*100)</f>
        <v/>
      </c>
      <c r="D30" s="19" t="n">
        <v>4423</v>
      </c>
      <c r="E30" s="18" t="n">
        <v>511.0268521</v>
      </c>
      <c r="F30" s="20" t="n">
        <v>2.87972042</v>
      </c>
      <c r="G30" s="18" t="n">
        <v>512.6042656</v>
      </c>
      <c r="H30" s="20" t="n">
        <v>4.04816009</v>
      </c>
      <c r="I30" s="18" t="s">
        <v>481</v>
      </c>
      <c r="J30" s="20" t="s">
        <v>481</v>
      </c>
      <c r="K30" s="18" t="s">
        <v>481</v>
      </c>
      <c r="L30" s="20" t="s">
        <v>481</v>
      </c>
      <c r="M30" s="18" t="s">
        <v>481</v>
      </c>
      <c r="N30" s="20" t="s">
        <v>481</v>
      </c>
      <c r="O30" s="18" t="s">
        <v>481</v>
      </c>
      <c r="P30" s="20" t="s">
        <v>481</v>
      </c>
      <c r="Q30" s="18" t="n">
        <v>425.76690037</v>
      </c>
      <c r="R30" s="20" t="n">
        <v>17.86391442</v>
      </c>
    </row>
    <row r="31" spans="1:18">
      <c r="A31" s="15" t="s">
        <v>506</v>
      </c>
      <c r="B31" s="17" t="n">
        <v>5456</v>
      </c>
      <c r="C31" s="18">
        <f>(125.0/B31*100)</f>
        <v/>
      </c>
      <c r="D31" s="19" t="n">
        <v>5331</v>
      </c>
      <c r="E31" s="18" t="n">
        <v>520.9336867</v>
      </c>
      <c r="F31" s="20" t="n">
        <v>2.609443</v>
      </c>
      <c r="G31" s="18" t="n">
        <v>488.77125794</v>
      </c>
      <c r="H31" s="20" t="n">
        <v>4.87788934</v>
      </c>
      <c r="I31" s="18" t="s">
        <v>481</v>
      </c>
      <c r="J31" s="20" t="s">
        <v>481</v>
      </c>
      <c r="K31" s="18" t="s">
        <v>481</v>
      </c>
      <c r="L31" s="20" t="s">
        <v>481</v>
      </c>
      <c r="M31" s="18" t="s">
        <v>481</v>
      </c>
      <c r="N31" s="20" t="s">
        <v>481</v>
      </c>
      <c r="O31" s="18" t="s">
        <v>481</v>
      </c>
      <c r="P31" s="20" t="s">
        <v>481</v>
      </c>
      <c r="Q31" s="18" t="n">
        <v>417.53129778</v>
      </c>
      <c r="R31" s="20" t="n">
        <v>14.86994728</v>
      </c>
    </row>
    <row r="32" spans="1:18">
      <c r="A32" s="15" t="s">
        <v>507</v>
      </c>
      <c r="B32" s="17" t="n">
        <v>4478</v>
      </c>
      <c r="C32" s="18">
        <f>(5.0/B32*100)</f>
        <v/>
      </c>
      <c r="D32" s="19" t="n">
        <v>4473</v>
      </c>
      <c r="E32" s="18" t="n">
        <v>506.72095388</v>
      </c>
      <c r="F32" s="20" t="n">
        <v>2.48081894</v>
      </c>
      <c r="G32" s="18" t="n">
        <v>493.72816998</v>
      </c>
      <c r="H32" s="20" t="n">
        <v>19.42785028</v>
      </c>
      <c r="I32" s="18" t="s">
        <v>481</v>
      </c>
      <c r="J32" s="20" t="s">
        <v>481</v>
      </c>
      <c r="K32" s="18" t="s">
        <v>481</v>
      </c>
      <c r="L32" s="20" t="s">
        <v>481</v>
      </c>
      <c r="M32" s="18" t="s">
        <v>481</v>
      </c>
      <c r="N32" s="20" t="s">
        <v>481</v>
      </c>
      <c r="O32" s="18" t="s">
        <v>481</v>
      </c>
      <c r="P32" s="20" t="s">
        <v>481</v>
      </c>
      <c r="Q32" s="18" t="n">
        <v>406.02892265</v>
      </c>
      <c r="R32" s="20" t="n">
        <v>16.67280767</v>
      </c>
    </row>
    <row r="33" spans="1:18">
      <c r="A33" s="15" t="s">
        <v>508</v>
      </c>
      <c r="B33" s="17" t="n">
        <v>7325</v>
      </c>
      <c r="C33" s="18">
        <f>(75.0/B33*100)</f>
        <v/>
      </c>
      <c r="D33" s="19" t="n">
        <v>7250</v>
      </c>
      <c r="E33" s="18" t="n">
        <v>497.93140449</v>
      </c>
      <c r="F33" s="20" t="n">
        <v>2.79917775</v>
      </c>
      <c r="G33" s="18" t="n">
        <v>503.6833103</v>
      </c>
      <c r="H33" s="20" t="n">
        <v>4.6432317</v>
      </c>
      <c r="I33" s="18" t="s">
        <v>481</v>
      </c>
      <c r="J33" s="20" t="s">
        <v>481</v>
      </c>
      <c r="K33" s="18" t="s">
        <v>481</v>
      </c>
      <c r="L33" s="20" t="s">
        <v>481</v>
      </c>
      <c r="M33" s="18" t="s">
        <v>481</v>
      </c>
      <c r="N33" s="20" t="s">
        <v>481</v>
      </c>
      <c r="O33" s="18" t="s">
        <v>481</v>
      </c>
      <c r="P33" s="20" t="s">
        <v>481</v>
      </c>
      <c r="Q33" s="18" t="n">
        <v>425.75145548</v>
      </c>
      <c r="R33" s="20" t="n">
        <v>18.88969518</v>
      </c>
    </row>
    <row r="34" spans="1:18">
      <c r="A34" s="15" t="s">
        <v>509</v>
      </c>
      <c r="B34" s="17" t="n">
        <v>6350</v>
      </c>
      <c r="C34" s="18">
        <f>(65.0/B34*100)</f>
        <v/>
      </c>
      <c r="D34" s="19" t="n">
        <v>6285</v>
      </c>
      <c r="E34" s="18" t="n">
        <v>457.58723962</v>
      </c>
      <c r="F34" s="20" t="n">
        <v>2.69517307</v>
      </c>
      <c r="G34" s="18" t="n">
        <v>411.71114667</v>
      </c>
      <c r="H34" s="20" t="n">
        <v>10.62322789</v>
      </c>
      <c r="I34" s="18" t="s">
        <v>481</v>
      </c>
      <c r="J34" s="20" t="s">
        <v>481</v>
      </c>
      <c r="K34" s="18" t="s">
        <v>481</v>
      </c>
      <c r="L34" s="20" t="s">
        <v>481</v>
      </c>
      <c r="M34" s="18" t="s">
        <v>481</v>
      </c>
      <c r="N34" s="20" t="s">
        <v>481</v>
      </c>
      <c r="O34" s="18" t="s">
        <v>481</v>
      </c>
      <c r="P34" s="20" t="s">
        <v>481</v>
      </c>
      <c r="Q34" s="18" t="n">
        <v>281.02457483</v>
      </c>
      <c r="R34" s="20" t="n">
        <v>12.74777367</v>
      </c>
    </row>
    <row r="35" spans="1:18">
      <c r="A35" s="15" t="s">
        <v>510</v>
      </c>
      <c r="B35" s="17" t="n">
        <v>6406</v>
      </c>
      <c r="C35" s="18">
        <f>(36.0/B35*100)</f>
        <v/>
      </c>
      <c r="D35" s="19" t="n">
        <v>6370</v>
      </c>
      <c r="E35" s="18" t="n">
        <v>510.61184048</v>
      </c>
      <c r="F35" s="20" t="n">
        <v>1.41934945</v>
      </c>
      <c r="G35" s="18" t="n">
        <v>473.63443218</v>
      </c>
      <c r="H35" s="20" t="n">
        <v>4.96112407</v>
      </c>
      <c r="I35" s="18" t="s">
        <v>481</v>
      </c>
      <c r="J35" s="20" t="s">
        <v>481</v>
      </c>
      <c r="K35" s="18" t="s">
        <v>481</v>
      </c>
      <c r="L35" s="20" t="s">
        <v>481</v>
      </c>
      <c r="M35" s="18" t="s">
        <v>481</v>
      </c>
      <c r="N35" s="20" t="s">
        <v>481</v>
      </c>
      <c r="O35" s="18" t="s">
        <v>481</v>
      </c>
      <c r="P35" s="20" t="s">
        <v>481</v>
      </c>
      <c r="Q35" s="18" t="n">
        <v>367.4966383</v>
      </c>
      <c r="R35" s="20" t="n">
        <v>20.11089813</v>
      </c>
    </row>
    <row r="36" spans="1:18">
      <c r="A36" s="15" t="s">
        <v>511</v>
      </c>
      <c r="B36" s="17" t="n">
        <v>6736</v>
      </c>
      <c r="C36" s="18">
        <f>(26.0/B36*100)</f>
        <v/>
      </c>
      <c r="D36" s="19" t="n">
        <v>6710</v>
      </c>
      <c r="E36" s="18" t="n">
        <v>500.98594407</v>
      </c>
      <c r="F36" s="20" t="n">
        <v>2.33994841</v>
      </c>
      <c r="G36" s="18" t="n">
        <v>471.32729772</v>
      </c>
      <c r="H36" s="20" t="n">
        <v>4.44158626</v>
      </c>
      <c r="I36" s="18" t="s">
        <v>481</v>
      </c>
      <c r="J36" s="20" t="s">
        <v>481</v>
      </c>
      <c r="K36" s="18" t="s">
        <v>481</v>
      </c>
      <c r="L36" s="20" t="s">
        <v>481</v>
      </c>
      <c r="M36" s="18" t="s">
        <v>481</v>
      </c>
      <c r="N36" s="20" t="s">
        <v>481</v>
      </c>
      <c r="O36" s="18" t="s">
        <v>481</v>
      </c>
      <c r="P36" s="20" t="s">
        <v>481</v>
      </c>
      <c r="Q36" s="18" t="n">
        <v>431.33505193</v>
      </c>
      <c r="R36" s="20" t="n">
        <v>10.52258346</v>
      </c>
    </row>
    <row r="37" spans="1:18">
      <c r="A37" s="15" t="s">
        <v>512</v>
      </c>
      <c r="B37" s="17" t="n">
        <v>5458</v>
      </c>
      <c r="C37" s="18">
        <f>(63.0/B37*100)</f>
        <v/>
      </c>
      <c r="D37" s="19" t="n">
        <v>5395</v>
      </c>
      <c r="E37" s="18" t="n">
        <v>512.67333713</v>
      </c>
      <c r="F37" s="20" t="n">
        <v>3.32533921</v>
      </c>
      <c r="G37" s="18" t="n">
        <v>469.00660116</v>
      </c>
      <c r="H37" s="20" t="n">
        <v>6.20235379</v>
      </c>
      <c r="I37" s="18" t="s">
        <v>481</v>
      </c>
      <c r="J37" s="20" t="s">
        <v>481</v>
      </c>
      <c r="K37" s="18" t="s">
        <v>481</v>
      </c>
      <c r="L37" s="20" t="s">
        <v>481</v>
      </c>
      <c r="M37" s="18" t="s">
        <v>481</v>
      </c>
      <c r="N37" s="20" t="s">
        <v>481</v>
      </c>
      <c r="O37" s="18" t="s">
        <v>481</v>
      </c>
      <c r="P37" s="20" t="s">
        <v>481</v>
      </c>
      <c r="Q37" s="18" t="n">
        <v>340.97264557</v>
      </c>
      <c r="R37" s="20" t="n">
        <v>15.12483236</v>
      </c>
    </row>
    <row r="38" spans="1:18">
      <c r="A38" s="15" t="s">
        <v>513</v>
      </c>
      <c r="B38" s="17" t="n">
        <v>5860</v>
      </c>
      <c r="C38" s="18">
        <f>(16.0/B38*100)</f>
        <v/>
      </c>
      <c r="D38" s="19" t="n">
        <v>5844</v>
      </c>
      <c r="E38" s="18" t="n">
        <v>510.43198279</v>
      </c>
      <c r="F38" s="20" t="n">
        <v>2.92154415</v>
      </c>
      <c r="G38" s="18" t="n">
        <v>469.03031432</v>
      </c>
      <c r="H38" s="20" t="n">
        <v>4.0094784</v>
      </c>
      <c r="I38" s="18" t="s">
        <v>481</v>
      </c>
      <c r="J38" s="20" t="s">
        <v>481</v>
      </c>
      <c r="K38" s="18" t="s">
        <v>481</v>
      </c>
      <c r="L38" s="20" t="s">
        <v>481</v>
      </c>
      <c r="M38" s="18" t="s">
        <v>481</v>
      </c>
      <c r="N38" s="20" t="s">
        <v>481</v>
      </c>
      <c r="O38" s="18" t="s">
        <v>481</v>
      </c>
      <c r="P38" s="20" t="s">
        <v>481</v>
      </c>
      <c r="Q38" s="18" t="n">
        <v>428.48553294</v>
      </c>
      <c r="R38" s="20" t="n">
        <v>20.13696456</v>
      </c>
    </row>
    <row r="39" spans="1:18">
      <c r="A39" s="15" t="s">
        <v>514</v>
      </c>
      <c r="B39" s="17" t="n">
        <v>5895</v>
      </c>
      <c r="C39" s="18">
        <f>(30.0/B39*100)</f>
        <v/>
      </c>
      <c r="D39" s="19" t="n">
        <v>5865</v>
      </c>
      <c r="E39" s="18" t="n">
        <v>429.05149783</v>
      </c>
      <c r="F39" s="20" t="n">
        <v>3.92172451</v>
      </c>
      <c r="G39" s="18" t="n">
        <v>444.4935163</v>
      </c>
      <c r="H39" s="20" t="n">
        <v>11.94300324</v>
      </c>
      <c r="I39" s="18" t="s">
        <v>481</v>
      </c>
      <c r="J39" s="20" t="s">
        <v>481</v>
      </c>
      <c r="K39" s="18" t="s">
        <v>481</v>
      </c>
      <c r="L39" s="20" t="s">
        <v>481</v>
      </c>
      <c r="M39" s="18" t="s">
        <v>481</v>
      </c>
      <c r="N39" s="20" t="s">
        <v>481</v>
      </c>
      <c r="O39" s="18" t="s">
        <v>481</v>
      </c>
      <c r="P39" s="20" t="s">
        <v>481</v>
      </c>
      <c r="Q39" s="18" t="n">
        <v>370.21622644</v>
      </c>
      <c r="R39" s="20" t="n">
        <v>11.59803003</v>
      </c>
    </row>
    <row r="40" spans="1:18">
      <c r="A40" s="15" t="s">
        <v>515</v>
      </c>
      <c r="B40" s="17" t="n">
        <v>14157</v>
      </c>
      <c r="C40" s="18">
        <f>(272.0/B40*100)</f>
        <v/>
      </c>
      <c r="D40" s="19" t="n">
        <v>13885</v>
      </c>
      <c r="E40" s="18" t="n">
        <v>502.08223107</v>
      </c>
      <c r="F40" s="20" t="n">
        <v>2.77501531</v>
      </c>
      <c r="G40" s="18" t="n">
        <v>491.54278156</v>
      </c>
      <c r="H40" s="20" t="n">
        <v>5.11455844</v>
      </c>
      <c r="I40" s="18" t="s">
        <v>481</v>
      </c>
      <c r="J40" s="20" t="s">
        <v>481</v>
      </c>
      <c r="K40" s="18" t="s">
        <v>481</v>
      </c>
      <c r="L40" s="20" t="s">
        <v>481</v>
      </c>
      <c r="M40" s="18" t="s">
        <v>481</v>
      </c>
      <c r="N40" s="20" t="s">
        <v>481</v>
      </c>
      <c r="O40" s="18" t="s">
        <v>481</v>
      </c>
      <c r="P40" s="20" t="s">
        <v>481</v>
      </c>
      <c r="Q40" s="18" t="n">
        <v>398.71499405</v>
      </c>
      <c r="R40" s="20" t="n">
        <v>14.29851367</v>
      </c>
    </row>
    <row r="41" spans="1:18">
      <c r="A41" s="15" t="s">
        <v>516</v>
      </c>
      <c r="B41" s="17" t="n">
        <v>5712</v>
      </c>
      <c r="C41" s="18">
        <f>(40.0/B41*100)</f>
        <v/>
      </c>
      <c r="D41" s="19" t="n">
        <v>5672</v>
      </c>
      <c r="E41" s="18" t="n">
        <v>503.69374995</v>
      </c>
      <c r="F41" s="20" t="n">
        <v>3.57921617</v>
      </c>
      <c r="G41" s="18" t="n">
        <v>484.02184923</v>
      </c>
      <c r="H41" s="20" t="n">
        <v>5.65822213</v>
      </c>
      <c r="I41" s="18" t="s">
        <v>481</v>
      </c>
      <c r="J41" s="20" t="s">
        <v>481</v>
      </c>
      <c r="K41" s="18" t="s">
        <v>481</v>
      </c>
      <c r="L41" s="20" t="s">
        <v>481</v>
      </c>
      <c r="M41" s="18" t="s">
        <v>481</v>
      </c>
      <c r="N41" s="20" t="s">
        <v>481</v>
      </c>
      <c r="O41" s="18" t="s">
        <v>481</v>
      </c>
      <c r="P41" s="20" t="s">
        <v>481</v>
      </c>
      <c r="Q41" s="18" t="n">
        <v>408.92878153</v>
      </c>
      <c r="R41" s="20" t="n">
        <v>19.037647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351.3109714</v>
      </c>
      <c r="F45" s="20" t="n">
        <v>3.00304984</v>
      </c>
      <c r="G45" s="18" t="n">
        <v>319.09401543</v>
      </c>
      <c r="H45" s="20" t="n">
        <v>12.68968872</v>
      </c>
      <c r="I45" s="18" t="s">
        <v>481</v>
      </c>
      <c r="J45" s="20" t="s">
        <v>481</v>
      </c>
      <c r="K45" s="18" t="s">
        <v>481</v>
      </c>
      <c r="L45" s="20" t="s">
        <v>481</v>
      </c>
      <c r="M45" s="18" t="s">
        <v>481</v>
      </c>
      <c r="N45" s="20" t="s">
        <v>481</v>
      </c>
      <c r="O45" s="18" t="n">
        <v>333.86520813</v>
      </c>
      <c r="P45" s="20" t="n">
        <v>20.28408586</v>
      </c>
      <c r="Q45" s="18" t="n">
        <v>327.34173579</v>
      </c>
      <c r="R45" s="20" t="n">
        <v>7.74365289</v>
      </c>
    </row>
    <row r="46" spans="1:18">
      <c r="A46" s="15" t="s">
        <v>521</v>
      </c>
      <c r="B46" s="17" t="n">
        <v>23141</v>
      </c>
      <c r="C46" s="18">
        <f>(1157.0/B46*100)</f>
        <v/>
      </c>
      <c r="D46" s="19" t="n">
        <v>21984</v>
      </c>
      <c r="E46" s="18" t="n">
        <v>411.28134495</v>
      </c>
      <c r="F46" s="20" t="n">
        <v>2.72324954</v>
      </c>
      <c r="G46" s="18" t="n">
        <v>325.3023097</v>
      </c>
      <c r="H46" s="20" t="n">
        <v>10.07812788</v>
      </c>
      <c r="I46" s="18" t="s">
        <v>481</v>
      </c>
      <c r="J46" s="20" t="s">
        <v>481</v>
      </c>
      <c r="K46" s="18" t="s">
        <v>481</v>
      </c>
      <c r="L46" s="20" t="s">
        <v>481</v>
      </c>
      <c r="M46" s="18" t="s">
        <v>481</v>
      </c>
      <c r="N46" s="20" t="s">
        <v>481</v>
      </c>
      <c r="O46" s="18" t="s">
        <v>481</v>
      </c>
      <c r="P46" s="20" t="s">
        <v>481</v>
      </c>
      <c r="Q46" s="18" t="n">
        <v>339.51157088</v>
      </c>
      <c r="R46" s="20" t="n">
        <v>7.37321083</v>
      </c>
    </row>
    <row r="47" spans="1:18">
      <c r="A47" s="15" t="s">
        <v>522</v>
      </c>
      <c r="B47" s="17" t="n">
        <v>5928</v>
      </c>
      <c r="C47" s="18">
        <f>(75.0/B47*100)</f>
        <v/>
      </c>
      <c r="D47" s="19" t="n">
        <v>5853</v>
      </c>
      <c r="E47" s="18" t="n">
        <v>436.4779742</v>
      </c>
      <c r="F47" s="20" t="n">
        <v>4.76463607</v>
      </c>
      <c r="G47" s="18" t="n">
        <v>385.72440023</v>
      </c>
      <c r="H47" s="20" t="n">
        <v>13.65819834</v>
      </c>
      <c r="I47" s="18" t="s">
        <v>481</v>
      </c>
      <c r="J47" s="20" t="s">
        <v>481</v>
      </c>
      <c r="K47" s="18" t="s">
        <v>481</v>
      </c>
      <c r="L47" s="20" t="s">
        <v>481</v>
      </c>
      <c r="M47" s="18" t="s">
        <v>481</v>
      </c>
      <c r="N47" s="20" t="s">
        <v>481</v>
      </c>
      <c r="O47" s="18" t="s">
        <v>481</v>
      </c>
      <c r="P47" s="20" t="s">
        <v>481</v>
      </c>
      <c r="Q47" s="18" t="n">
        <v>302.58051949</v>
      </c>
      <c r="R47" s="20" t="n">
        <v>11.63148863</v>
      </c>
    </row>
    <row r="48" spans="1:18">
      <c r="A48" s="15" t="s">
        <v>523</v>
      </c>
      <c r="B48" s="17" t="n">
        <v>9841</v>
      </c>
      <c r="C48" s="18">
        <f>(7.0/B48*100)</f>
        <v/>
      </c>
      <c r="D48" s="19" t="n">
        <v>9834</v>
      </c>
      <c r="E48" s="18" t="n">
        <v>496.5175664</v>
      </c>
      <c r="F48" s="20" t="n">
        <v>5.0773887</v>
      </c>
      <c r="G48" s="18" t="n">
        <v>371.13035639</v>
      </c>
      <c r="H48" s="20" t="n">
        <v>19.69490825</v>
      </c>
      <c r="I48" s="18" t="s">
        <v>481</v>
      </c>
      <c r="J48" s="20" t="s">
        <v>481</v>
      </c>
      <c r="K48" s="18" t="s">
        <v>481</v>
      </c>
      <c r="L48" s="20" t="s">
        <v>481</v>
      </c>
      <c r="M48" s="18" t="s">
        <v>481</v>
      </c>
      <c r="N48" s="20" t="s">
        <v>481</v>
      </c>
      <c r="O48" s="18" t="s">
        <v>481</v>
      </c>
      <c r="P48" s="20" t="s">
        <v>481</v>
      </c>
      <c r="Q48" s="18" t="n">
        <v>389.45649463</v>
      </c>
      <c r="R48" s="20" t="n">
        <v>29.3201589</v>
      </c>
    </row>
    <row r="49" spans="1:18">
      <c r="A49" s="15" t="s">
        <v>524</v>
      </c>
      <c r="B49" s="17" t="n">
        <v>6349</v>
      </c>
      <c r="C49" s="18">
        <f>(56.0/B49*100)</f>
        <v/>
      </c>
      <c r="D49" s="19" t="n">
        <v>6293</v>
      </c>
      <c r="E49" s="18" t="n">
        <v>426.49587016</v>
      </c>
      <c r="F49" s="20" t="n">
        <v>3.25556391</v>
      </c>
      <c r="G49" s="18" t="n">
        <v>419.13760732</v>
      </c>
      <c r="H49" s="20" t="n">
        <v>6.01461704</v>
      </c>
      <c r="I49" s="18" t="s">
        <v>481</v>
      </c>
      <c r="J49" s="20" t="s">
        <v>481</v>
      </c>
      <c r="K49" s="18" t="s">
        <v>481</v>
      </c>
      <c r="L49" s="20" t="s">
        <v>481</v>
      </c>
      <c r="M49" s="18" t="s">
        <v>481</v>
      </c>
      <c r="N49" s="20" t="s">
        <v>481</v>
      </c>
      <c r="O49" s="18" t="n">
        <v>236.8451</v>
      </c>
      <c r="P49" s="20" t="n">
        <v>26.7431759</v>
      </c>
      <c r="Q49" s="18" t="n">
        <v>375.16374769</v>
      </c>
      <c r="R49" s="20" t="n">
        <v>14.67757899</v>
      </c>
    </row>
    <row r="50" spans="1:18">
      <c r="A50" s="15" t="s">
        <v>525</v>
      </c>
      <c r="B50" s="17" t="n">
        <v>11795</v>
      </c>
      <c r="C50" s="18">
        <f>(218.0/B50*100)</f>
        <v/>
      </c>
      <c r="D50" s="19" t="n">
        <v>11577</v>
      </c>
      <c r="E50" s="18" t="n">
        <v>426.49768356</v>
      </c>
      <c r="F50" s="20" t="n">
        <v>2.90037803</v>
      </c>
      <c r="G50" s="18" t="n">
        <v>385.05730832</v>
      </c>
      <c r="H50" s="20" t="n">
        <v>14.15541722</v>
      </c>
      <c r="I50" s="18" t="s">
        <v>481</v>
      </c>
      <c r="J50" s="20" t="s">
        <v>481</v>
      </c>
      <c r="K50" s="18" t="s">
        <v>481</v>
      </c>
      <c r="L50" s="20" t="s">
        <v>481</v>
      </c>
      <c r="M50" s="18" t="s">
        <v>481</v>
      </c>
      <c r="N50" s="20" t="s">
        <v>481</v>
      </c>
      <c r="O50" s="18" t="s">
        <v>481</v>
      </c>
      <c r="P50" s="20" t="s">
        <v>481</v>
      </c>
      <c r="Q50" s="18" t="n">
        <v>357.90776537</v>
      </c>
      <c r="R50" s="20" t="n">
        <v>10.38103719</v>
      </c>
    </row>
    <row r="51" spans="1:18">
      <c r="A51" s="15" t="s">
        <v>526</v>
      </c>
      <c r="B51" s="17" t="n">
        <v>6866</v>
      </c>
      <c r="C51" s="18">
        <f>(116.0/B51*100)</f>
        <v/>
      </c>
      <c r="D51" s="19" t="n">
        <v>6750</v>
      </c>
      <c r="E51" s="18" t="n">
        <v>430.90948591</v>
      </c>
      <c r="F51" s="20" t="n">
        <v>2.70003076</v>
      </c>
      <c r="G51" s="18" t="n">
        <v>409.6844328</v>
      </c>
      <c r="H51" s="20" t="n">
        <v>5.62920557</v>
      </c>
      <c r="I51" s="18" t="s">
        <v>481</v>
      </c>
      <c r="J51" s="20" t="s">
        <v>481</v>
      </c>
      <c r="K51" s="18" t="s">
        <v>481</v>
      </c>
      <c r="L51" s="20" t="s">
        <v>481</v>
      </c>
      <c r="M51" s="18" t="s">
        <v>481</v>
      </c>
      <c r="N51" s="20" t="s">
        <v>481</v>
      </c>
      <c r="O51" s="18" t="s">
        <v>481</v>
      </c>
      <c r="P51" s="20" t="s">
        <v>481</v>
      </c>
      <c r="Q51" s="18" t="n">
        <v>387.23114647</v>
      </c>
      <c r="R51" s="20" t="n">
        <v>8.853550930000001</v>
      </c>
    </row>
    <row r="52" spans="1:18">
      <c r="A52" s="15" t="s">
        <v>527</v>
      </c>
      <c r="B52" s="17" t="n">
        <v>5809</v>
      </c>
      <c r="C52" s="18">
        <f>(73.0/B52*100)</f>
        <v/>
      </c>
      <c r="D52" s="19" t="n">
        <v>5736</v>
      </c>
      <c r="E52" s="18" t="n">
        <v>490.26747469</v>
      </c>
      <c r="F52" s="20" t="n">
        <v>2.72128048</v>
      </c>
      <c r="G52" s="18" t="n">
        <v>477.67911618</v>
      </c>
      <c r="H52" s="20" t="n">
        <v>4.44159416</v>
      </c>
      <c r="I52" s="18" t="s">
        <v>481</v>
      </c>
      <c r="J52" s="20" t="s">
        <v>481</v>
      </c>
      <c r="K52" s="18" t="s">
        <v>481</v>
      </c>
      <c r="L52" s="20" t="s">
        <v>481</v>
      </c>
      <c r="M52" s="18" t="s">
        <v>481</v>
      </c>
      <c r="N52" s="20" t="s">
        <v>481</v>
      </c>
      <c r="O52" s="18" t="s">
        <v>481</v>
      </c>
      <c r="P52" s="20" t="s">
        <v>481</v>
      </c>
      <c r="Q52" s="18" t="n">
        <v>389.48849436</v>
      </c>
      <c r="R52" s="20" t="n">
        <v>13.69270524</v>
      </c>
    </row>
    <row r="53" spans="1:18">
      <c r="A53" s="15" t="s">
        <v>528</v>
      </c>
      <c r="B53" s="17" t="n">
        <v>5571</v>
      </c>
      <c r="C53" s="18">
        <f>(84.0/B53*100)</f>
        <v/>
      </c>
      <c r="D53" s="19" t="n">
        <v>5487</v>
      </c>
      <c r="E53" s="18" t="n">
        <v>443.78540627</v>
      </c>
      <c r="F53" s="20" t="n">
        <v>1.95868717</v>
      </c>
      <c r="G53" s="18" t="n">
        <v>446.37503801</v>
      </c>
      <c r="H53" s="20" t="n">
        <v>3.35783789</v>
      </c>
      <c r="I53" s="18" t="s">
        <v>481</v>
      </c>
      <c r="J53" s="20" t="s">
        <v>481</v>
      </c>
      <c r="K53" s="18" t="s">
        <v>481</v>
      </c>
      <c r="L53" s="20" t="s">
        <v>481</v>
      </c>
      <c r="M53" s="18" t="s">
        <v>481</v>
      </c>
      <c r="N53" s="20" t="s">
        <v>481</v>
      </c>
      <c r="O53" s="18" t="s">
        <v>481</v>
      </c>
      <c r="P53" s="20" t="s">
        <v>481</v>
      </c>
      <c r="Q53" s="18" t="n">
        <v>332.49887363</v>
      </c>
      <c r="R53" s="20" t="n">
        <v>12.55936423</v>
      </c>
    </row>
    <row r="54" spans="1:18">
      <c r="A54" s="15" t="s">
        <v>529</v>
      </c>
      <c r="B54" s="17" t="n">
        <v>4740</v>
      </c>
      <c r="C54" s="18">
        <f>(43.0/B54*100)</f>
        <v/>
      </c>
      <c r="D54" s="19" t="n">
        <v>4697</v>
      </c>
      <c r="E54" s="18" t="n">
        <v>360.79864668</v>
      </c>
      <c r="F54" s="20" t="n">
        <v>3.08307662</v>
      </c>
      <c r="G54" s="18" t="n">
        <v>320.27640943</v>
      </c>
      <c r="H54" s="20" t="n">
        <v>9.753734120000001</v>
      </c>
      <c r="I54" s="18" t="s">
        <v>481</v>
      </c>
      <c r="J54" s="20" t="s">
        <v>481</v>
      </c>
      <c r="K54" s="18" t="s">
        <v>481</v>
      </c>
      <c r="L54" s="20" t="s">
        <v>481</v>
      </c>
      <c r="M54" s="18" t="s">
        <v>481</v>
      </c>
      <c r="N54" s="20" t="s">
        <v>481</v>
      </c>
      <c r="O54" s="18" t="s">
        <v>481</v>
      </c>
      <c r="P54" s="20" t="s">
        <v>481</v>
      </c>
      <c r="Q54" s="18" t="n">
        <v>303.87843034</v>
      </c>
      <c r="R54" s="20" t="n">
        <v>7.90687933</v>
      </c>
    </row>
    <row r="55" spans="1:18">
      <c r="A55" s="15" t="s">
        <v>530</v>
      </c>
      <c r="B55" s="17" t="n">
        <v>5316</v>
      </c>
      <c r="C55" s="18">
        <f>(22.0/B55*100)</f>
        <v/>
      </c>
      <c r="D55" s="19" t="n">
        <v>5294</v>
      </c>
      <c r="E55" s="18" t="n">
        <v>404.18033731</v>
      </c>
      <c r="F55" s="20" t="n">
        <v>2.90210004</v>
      </c>
      <c r="G55" s="18" t="n">
        <v>397.01461608</v>
      </c>
      <c r="H55" s="20" t="n">
        <v>9.95543717</v>
      </c>
      <c r="I55" s="18" t="s">
        <v>481</v>
      </c>
      <c r="J55" s="20" t="s">
        <v>481</v>
      </c>
      <c r="K55" s="18" t="s">
        <v>481</v>
      </c>
      <c r="L55" s="20" t="s">
        <v>481</v>
      </c>
      <c r="M55" s="18" t="s">
        <v>481</v>
      </c>
      <c r="N55" s="20" t="s">
        <v>481</v>
      </c>
      <c r="O55" s="18" t="n">
        <v>296.84355174</v>
      </c>
      <c r="P55" s="20" t="n">
        <v>16.17776418</v>
      </c>
      <c r="Q55" s="18" t="n">
        <v>363.63123412</v>
      </c>
      <c r="R55" s="20" t="n">
        <v>10.62870403</v>
      </c>
    </row>
    <row r="56" spans="1:18">
      <c r="A56" s="15" t="s">
        <v>531</v>
      </c>
      <c r="B56" s="17" t="n">
        <v>5359</v>
      </c>
      <c r="C56" s="18">
        <f>(76.0/B56*100)</f>
        <v/>
      </c>
      <c r="D56" s="19" t="n">
        <v>5283</v>
      </c>
      <c r="E56" s="18" t="n">
        <v>534.22007497</v>
      </c>
      <c r="F56" s="20" t="n">
        <v>3.51100275</v>
      </c>
      <c r="G56" s="18" t="n">
        <v>522.06051071</v>
      </c>
      <c r="H56" s="20" t="n">
        <v>3.35582876</v>
      </c>
      <c r="I56" s="18" t="s">
        <v>481</v>
      </c>
      <c r="J56" s="20" t="s">
        <v>481</v>
      </c>
      <c r="K56" s="18" t="s">
        <v>481</v>
      </c>
      <c r="L56" s="20" t="s">
        <v>481</v>
      </c>
      <c r="M56" s="18" t="s">
        <v>481</v>
      </c>
      <c r="N56" s="20" t="s">
        <v>481</v>
      </c>
      <c r="O56" s="18" t="s">
        <v>481</v>
      </c>
      <c r="P56" s="20" t="s">
        <v>481</v>
      </c>
      <c r="Q56" s="18" t="n">
        <v>465.52638352</v>
      </c>
      <c r="R56" s="20" t="n">
        <v>18.88265673</v>
      </c>
    </row>
    <row r="57" spans="1:18">
      <c r="A57" s="15" t="s">
        <v>532</v>
      </c>
      <c r="B57" s="17" t="n">
        <v>6513</v>
      </c>
      <c r="C57" s="18">
        <f>(0.0/B57*100)</f>
        <v/>
      </c>
      <c r="D57" s="19" t="n">
        <v>6513</v>
      </c>
      <c r="E57" s="18" t="n">
        <v>398.69625775</v>
      </c>
      <c r="F57" s="20" t="n">
        <v>2.8384688</v>
      </c>
      <c r="G57" s="18" t="n">
        <v>345.19868759</v>
      </c>
      <c r="H57" s="20" t="n">
        <v>29.13714479</v>
      </c>
      <c r="I57" s="18" t="s">
        <v>481</v>
      </c>
      <c r="J57" s="20" t="s">
        <v>481</v>
      </c>
      <c r="K57" s="18" t="s">
        <v>481</v>
      </c>
      <c r="L57" s="20" t="s">
        <v>481</v>
      </c>
      <c r="M57" s="18" t="s">
        <v>481</v>
      </c>
      <c r="N57" s="20" t="s">
        <v>481</v>
      </c>
      <c r="O57" s="18" t="n">
        <v>254.87113942</v>
      </c>
      <c r="P57" s="20" t="n">
        <v>22.3329885</v>
      </c>
      <c r="Q57" s="18" t="n">
        <v>338.79964992</v>
      </c>
      <c r="R57" s="20" t="n">
        <v>9.36926547</v>
      </c>
    </row>
    <row r="58" spans="1:18">
      <c r="A58" s="15" t="s">
        <v>533</v>
      </c>
      <c r="B58" s="17" t="n">
        <v>7267</v>
      </c>
      <c r="C58" s="18">
        <f>(10.0/B58*100)</f>
        <v/>
      </c>
      <c r="D58" s="19" t="n">
        <v>7257</v>
      </c>
      <c r="E58" s="18" t="n">
        <v>407.90902626</v>
      </c>
      <c r="F58" s="20" t="n">
        <v>3.02664936</v>
      </c>
      <c r="G58" s="18" t="n">
        <v>430.43712047</v>
      </c>
      <c r="H58" s="20" t="n">
        <v>3.5641382</v>
      </c>
      <c r="I58" s="18" t="s">
        <v>481</v>
      </c>
      <c r="J58" s="20" t="s">
        <v>481</v>
      </c>
      <c r="K58" s="18" t="s">
        <v>481</v>
      </c>
      <c r="L58" s="20" t="s">
        <v>481</v>
      </c>
      <c r="M58" s="18" t="s">
        <v>481</v>
      </c>
      <c r="N58" s="20" t="s">
        <v>481</v>
      </c>
      <c r="O58" s="18" t="n">
        <v>292.27326887</v>
      </c>
      <c r="P58" s="20" t="n">
        <v>17.58216363</v>
      </c>
      <c r="Q58" s="18" t="n">
        <v>331.28449703</v>
      </c>
      <c r="R58" s="20" t="n">
        <v>10.5068259</v>
      </c>
    </row>
    <row r="59" spans="1:18">
      <c r="A59" s="15" t="s">
        <v>534</v>
      </c>
      <c r="B59" s="17" t="n">
        <v>4826</v>
      </c>
      <c r="C59" s="18">
        <f>(26.0/B59*100)</f>
        <v/>
      </c>
      <c r="D59" s="19" t="n">
        <v>4800</v>
      </c>
      <c r="E59" s="18" t="n">
        <v>349.23817782</v>
      </c>
      <c r="F59" s="20" t="n">
        <v>1.56197995</v>
      </c>
      <c r="G59" s="18" t="n">
        <v>343.04440685</v>
      </c>
      <c r="H59" s="20" t="n">
        <v>8.370144760000001</v>
      </c>
      <c r="I59" s="18" t="s">
        <v>481</v>
      </c>
      <c r="J59" s="20" t="s">
        <v>481</v>
      </c>
      <c r="K59" s="18" t="s">
        <v>481</v>
      </c>
      <c r="L59" s="20" t="s">
        <v>481</v>
      </c>
      <c r="M59" s="18" t="s">
        <v>481</v>
      </c>
      <c r="N59" s="20" t="s">
        <v>481</v>
      </c>
      <c r="O59" s="18" t="n">
        <v>260.27527205</v>
      </c>
      <c r="P59" s="20" t="n">
        <v>18.10984848</v>
      </c>
      <c r="Q59" s="18" t="n">
        <v>264.57858193</v>
      </c>
      <c r="R59" s="20" t="n">
        <v>11.49500371</v>
      </c>
    </row>
    <row r="60" spans="1:18">
      <c r="A60" s="15" t="s">
        <v>535</v>
      </c>
      <c r="B60" s="17" t="n">
        <v>4546</v>
      </c>
      <c r="C60" s="18">
        <f>(15.0/B60*100)</f>
        <v/>
      </c>
      <c r="D60" s="19" t="n">
        <v>4531</v>
      </c>
      <c r="E60" s="18" t="n">
        <v>351.36029665</v>
      </c>
      <c r="F60" s="20" t="n">
        <v>4.66371224</v>
      </c>
      <c r="G60" s="18" t="n">
        <v>355.78337661</v>
      </c>
      <c r="H60" s="20" t="n">
        <v>8.544575549999999</v>
      </c>
      <c r="I60" s="18" t="s">
        <v>481</v>
      </c>
      <c r="J60" s="20" t="s">
        <v>481</v>
      </c>
      <c r="K60" s="18" t="s">
        <v>481</v>
      </c>
      <c r="L60" s="20" t="s">
        <v>481</v>
      </c>
      <c r="M60" s="18" t="s">
        <v>481</v>
      </c>
      <c r="N60" s="20" t="s">
        <v>481</v>
      </c>
      <c r="O60" s="18" t="n">
        <v>221.65598321</v>
      </c>
      <c r="P60" s="20" t="n">
        <v>32.81322192</v>
      </c>
      <c r="Q60" s="18" t="n">
        <v>293.253543</v>
      </c>
      <c r="R60" s="20" t="n">
        <v>8.547964629999999</v>
      </c>
    </row>
    <row r="61" spans="1:18">
      <c r="A61" s="15" t="s">
        <v>536</v>
      </c>
      <c r="B61" s="17" t="n">
        <v>6525</v>
      </c>
      <c r="C61" s="18">
        <f>(135.0/B61*100)</f>
        <v/>
      </c>
      <c r="D61" s="19" t="n">
        <v>6390</v>
      </c>
      <c r="E61" s="18" t="n">
        <v>474.19673348</v>
      </c>
      <c r="F61" s="20" t="n">
        <v>2.63057759</v>
      </c>
      <c r="G61" s="18" t="n">
        <v>467.48923795</v>
      </c>
      <c r="H61" s="20" t="n">
        <v>8.562963420000001</v>
      </c>
      <c r="I61" s="18" t="s">
        <v>481</v>
      </c>
      <c r="J61" s="20" t="s">
        <v>481</v>
      </c>
      <c r="K61" s="18" t="s">
        <v>481</v>
      </c>
      <c r="L61" s="20" t="s">
        <v>481</v>
      </c>
      <c r="M61" s="18" t="s">
        <v>481</v>
      </c>
      <c r="N61" s="20" t="s">
        <v>481</v>
      </c>
      <c r="O61" s="18" t="s">
        <v>481</v>
      </c>
      <c r="P61" s="20" t="s">
        <v>481</v>
      </c>
      <c r="Q61" s="18" t="n">
        <v>385.96296792</v>
      </c>
      <c r="R61" s="20" t="n">
        <v>13.96742324</v>
      </c>
    </row>
    <row r="62" spans="1:18">
      <c r="A62" s="15" t="s">
        <v>537</v>
      </c>
      <c r="B62" s="17" t="n">
        <v>4476</v>
      </c>
      <c r="C62" s="18">
        <f>(3.0/B62*100)</f>
        <v/>
      </c>
      <c r="D62" s="19" t="n">
        <v>4473</v>
      </c>
      <c r="E62" s="18" t="n">
        <v>490.14325058</v>
      </c>
      <c r="F62" s="20" t="n">
        <v>2.97792282</v>
      </c>
      <c r="G62" s="18" t="n">
        <v>514.6835548</v>
      </c>
      <c r="H62" s="20" t="n">
        <v>1.51620973</v>
      </c>
      <c r="I62" s="18" t="s">
        <v>481</v>
      </c>
      <c r="J62" s="20" t="s">
        <v>481</v>
      </c>
      <c r="K62" s="18" t="s">
        <v>481</v>
      </c>
      <c r="L62" s="20" t="s">
        <v>481</v>
      </c>
      <c r="M62" s="18" t="s">
        <v>481</v>
      </c>
      <c r="N62" s="20" t="s">
        <v>481</v>
      </c>
      <c r="O62" s="18" t="s">
        <v>481</v>
      </c>
      <c r="P62" s="20" t="s">
        <v>481</v>
      </c>
      <c r="Q62" s="18" t="n">
        <v>483.33492754</v>
      </c>
      <c r="R62" s="20" t="n">
        <v>34.06854338</v>
      </c>
    </row>
    <row r="63" spans="1:18">
      <c r="A63" s="15" t="s">
        <v>538</v>
      </c>
      <c r="B63" s="17" t="n">
        <v>5324</v>
      </c>
      <c r="C63" s="18">
        <f>(13.0/B63*100)</f>
        <v/>
      </c>
      <c r="D63" s="19" t="n">
        <v>5311</v>
      </c>
      <c r="E63" s="18" t="n">
        <v>355.56251263</v>
      </c>
      <c r="F63" s="20" t="n">
        <v>1.4547979</v>
      </c>
      <c r="G63" s="18" t="n">
        <v>346.86949563</v>
      </c>
      <c r="H63" s="20" t="n">
        <v>6.44253655</v>
      </c>
      <c r="I63" s="18" t="s">
        <v>481</v>
      </c>
      <c r="J63" s="20" t="s">
        <v>481</v>
      </c>
      <c r="K63" s="18" t="s">
        <v>481</v>
      </c>
      <c r="L63" s="20" t="s">
        <v>481</v>
      </c>
      <c r="M63" s="18" t="n">
        <v>436.5102</v>
      </c>
      <c r="N63" s="20" t="n">
        <v>58.92587714</v>
      </c>
      <c r="O63" s="18" t="n">
        <v>233.69621983</v>
      </c>
      <c r="P63" s="20" t="n">
        <v>28.73228589</v>
      </c>
      <c r="Q63" s="18" t="n">
        <v>283.35831666</v>
      </c>
      <c r="R63" s="20" t="n">
        <v>8.857351169999999</v>
      </c>
    </row>
    <row r="64" spans="1:18">
      <c r="A64" s="15" t="s">
        <v>539</v>
      </c>
      <c r="B64" s="17" t="n">
        <v>3634</v>
      </c>
      <c r="C64" s="18">
        <f>(3.0/B64*100)</f>
        <v/>
      </c>
      <c r="D64" s="19" t="n">
        <v>3631</v>
      </c>
      <c r="E64" s="18" t="n">
        <v>448.42131343</v>
      </c>
      <c r="F64" s="20" t="n">
        <v>2.0278541</v>
      </c>
      <c r="G64" s="18" t="n">
        <v>467.08095412</v>
      </c>
      <c r="H64" s="20" t="n">
        <v>7.17819401</v>
      </c>
      <c r="I64" s="18" t="s">
        <v>481</v>
      </c>
      <c r="J64" s="20" t="s">
        <v>481</v>
      </c>
      <c r="K64" s="18" t="s">
        <v>481</v>
      </c>
      <c r="L64" s="20" t="s">
        <v>481</v>
      </c>
      <c r="M64" s="18" t="n">
        <v>426.9829</v>
      </c>
      <c r="N64" s="20" t="n">
        <v>21.81972991</v>
      </c>
      <c r="O64" s="18" t="n">
        <v>216.00570286</v>
      </c>
      <c r="P64" s="20" t="n">
        <v>33.79574992</v>
      </c>
      <c r="Q64" s="18" t="n">
        <v>324.77901566</v>
      </c>
      <c r="R64" s="20" t="n">
        <v>17.14864098</v>
      </c>
    </row>
    <row r="65" spans="1:18">
      <c r="A65" s="15" t="s">
        <v>540</v>
      </c>
      <c r="B65" s="17" t="n">
        <v>5325</v>
      </c>
      <c r="C65" s="18">
        <f>(14.0/B65*100)</f>
        <v/>
      </c>
      <c r="D65" s="19" t="n">
        <v>5311</v>
      </c>
      <c r="E65" s="18" t="n">
        <v>418.30957948</v>
      </c>
      <c r="F65" s="20" t="n">
        <v>2.60317295</v>
      </c>
      <c r="G65" s="18" t="n">
        <v>425.75561914</v>
      </c>
      <c r="H65" s="20" t="n">
        <v>8.273361530000001</v>
      </c>
      <c r="I65" s="18" t="s">
        <v>481</v>
      </c>
      <c r="J65" s="20" t="s">
        <v>481</v>
      </c>
      <c r="K65" s="18" t="s">
        <v>481</v>
      </c>
      <c r="L65" s="20" t="s">
        <v>481</v>
      </c>
      <c r="M65" s="18" t="n">
        <v>279.30880826</v>
      </c>
      <c r="N65" s="20" t="n">
        <v>28.2283484</v>
      </c>
      <c r="O65" s="18" t="n">
        <v>316.3383531</v>
      </c>
      <c r="P65" s="20" t="n">
        <v>43.83565775</v>
      </c>
      <c r="Q65" s="18" t="n">
        <v>382.48428254</v>
      </c>
      <c r="R65" s="20" t="n">
        <v>8.590682899999999</v>
      </c>
    </row>
    <row r="66" spans="1:18">
      <c r="A66" s="15" t="s">
        <v>541</v>
      </c>
      <c r="B66" s="17" t="n">
        <v>5665</v>
      </c>
      <c r="C66" s="18">
        <f>(74.0/B66*100)</f>
        <v/>
      </c>
      <c r="D66" s="19" t="n">
        <v>5591</v>
      </c>
      <c r="E66" s="18" t="n">
        <v>424.27939978</v>
      </c>
      <c r="F66" s="20" t="n">
        <v>1.92311715</v>
      </c>
      <c r="G66" s="18" t="n">
        <v>448.86881198</v>
      </c>
      <c r="H66" s="20" t="n">
        <v>3.89088587</v>
      </c>
      <c r="I66" s="18" t="s">
        <v>481</v>
      </c>
      <c r="J66" s="20" t="s">
        <v>481</v>
      </c>
      <c r="K66" s="18" t="s">
        <v>481</v>
      </c>
      <c r="L66" s="20" t="s">
        <v>481</v>
      </c>
      <c r="M66" s="18" t="s">
        <v>481</v>
      </c>
      <c r="N66" s="20" t="s">
        <v>481</v>
      </c>
      <c r="O66" s="18" t="s">
        <v>481</v>
      </c>
      <c r="P66" s="20" t="s">
        <v>481</v>
      </c>
      <c r="Q66" s="18" t="n">
        <v>360.67224619</v>
      </c>
      <c r="R66" s="20" t="n">
        <v>9.14495966</v>
      </c>
    </row>
    <row r="67" spans="1:18">
      <c r="A67" s="15" t="s">
        <v>542</v>
      </c>
      <c r="B67" s="17" t="n">
        <v>6971</v>
      </c>
      <c r="C67" s="18">
        <f>(22.0/B67*100)</f>
        <v/>
      </c>
      <c r="D67" s="19" t="n">
        <v>6949</v>
      </c>
      <c r="E67" s="18" t="n">
        <v>398.30941955</v>
      </c>
      <c r="F67" s="20" t="n">
        <v>2.85645023</v>
      </c>
      <c r="G67" s="18" t="n">
        <v>356.30891308</v>
      </c>
      <c r="H67" s="20" t="n">
        <v>16.29333878</v>
      </c>
      <c r="I67" s="18" t="s">
        <v>481</v>
      </c>
      <c r="J67" s="20" t="s">
        <v>481</v>
      </c>
      <c r="K67" s="18" t="s">
        <v>481</v>
      </c>
      <c r="L67" s="20" t="s">
        <v>481</v>
      </c>
      <c r="M67" s="18" t="s">
        <v>481</v>
      </c>
      <c r="N67" s="20" t="s">
        <v>481</v>
      </c>
      <c r="O67" s="18" t="s">
        <v>481</v>
      </c>
      <c r="P67" s="20" t="s">
        <v>481</v>
      </c>
      <c r="Q67" s="18" t="n">
        <v>288.24914322</v>
      </c>
      <c r="R67" s="20" t="n">
        <v>17.38436361</v>
      </c>
    </row>
    <row r="68" spans="1:18">
      <c r="A68" s="15" t="s">
        <v>543</v>
      </c>
      <c r="B68" s="17" t="n">
        <v>12083</v>
      </c>
      <c r="C68" s="18">
        <f>(26.0/B68*100)</f>
        <v/>
      </c>
      <c r="D68" s="19" t="n">
        <v>12057</v>
      </c>
      <c r="E68" s="18" t="n">
        <v>354.30437575</v>
      </c>
      <c r="F68" s="20" t="n">
        <v>1.67015004</v>
      </c>
      <c r="G68" s="18" t="n">
        <v>440.30334044</v>
      </c>
      <c r="H68" s="20" t="n">
        <v>1.54041128</v>
      </c>
      <c r="I68" s="18" t="s">
        <v>481</v>
      </c>
      <c r="J68" s="20" t="s">
        <v>481</v>
      </c>
      <c r="K68" s="18" t="s">
        <v>481</v>
      </c>
      <c r="L68" s="20" t="s">
        <v>481</v>
      </c>
      <c r="M68" s="18" t="s">
        <v>481</v>
      </c>
      <c r="N68" s="20" t="s">
        <v>481</v>
      </c>
      <c r="O68" s="18" t="s">
        <v>481</v>
      </c>
      <c r="P68" s="20" t="s">
        <v>481</v>
      </c>
      <c r="Q68" s="18" t="n">
        <v>302.28119335</v>
      </c>
      <c r="R68" s="20" t="n">
        <v>4.55250771</v>
      </c>
    </row>
    <row r="69" spans="1:18">
      <c r="A69" s="15" t="s">
        <v>544</v>
      </c>
      <c r="B69" s="17" t="n">
        <v>4876</v>
      </c>
      <c r="C69" s="18">
        <f>(0.0/B69*100)</f>
        <v/>
      </c>
      <c r="D69" s="19" t="n">
        <v>4876</v>
      </c>
      <c r="E69" s="18" t="n">
        <v>434.20100026</v>
      </c>
      <c r="F69" s="20" t="n">
        <v>4.06092957</v>
      </c>
      <c r="G69" s="18" t="n">
        <v>422.98982061</v>
      </c>
      <c r="H69" s="20" t="n">
        <v>20.51874055</v>
      </c>
      <c r="I69" s="18" t="s">
        <v>481</v>
      </c>
      <c r="J69" s="20" t="s">
        <v>481</v>
      </c>
      <c r="K69" s="18" t="s">
        <v>481</v>
      </c>
      <c r="L69" s="20" t="s">
        <v>481</v>
      </c>
      <c r="M69" s="18" t="s">
        <v>481</v>
      </c>
      <c r="N69" s="20" t="s">
        <v>481</v>
      </c>
      <c r="O69" s="18" t="s">
        <v>481</v>
      </c>
      <c r="P69" s="20" t="s">
        <v>481</v>
      </c>
      <c r="Q69" s="18" t="n">
        <v>396.81851214</v>
      </c>
      <c r="R69" s="20" t="n">
        <v>18.41338167</v>
      </c>
    </row>
    <row r="70" spans="1:18">
      <c r="A70" s="15" t="s">
        <v>545</v>
      </c>
      <c r="B70" s="17" t="n">
        <v>6036</v>
      </c>
      <c r="C70" s="18">
        <f>(223.0/B70*100)</f>
        <v/>
      </c>
      <c r="D70" s="19" t="n">
        <v>5813</v>
      </c>
      <c r="E70" s="18" t="n">
        <v>496.88941788</v>
      </c>
      <c r="F70" s="20" t="n">
        <v>3.28078301</v>
      </c>
      <c r="G70" s="18" t="n">
        <v>493.77761739</v>
      </c>
      <c r="H70" s="20" t="n">
        <v>5.79429421</v>
      </c>
      <c r="I70" s="18" t="s">
        <v>481</v>
      </c>
      <c r="J70" s="20" t="s">
        <v>481</v>
      </c>
      <c r="K70" s="18" t="s">
        <v>481</v>
      </c>
      <c r="L70" s="20" t="s">
        <v>481</v>
      </c>
      <c r="M70" s="18" t="s">
        <v>481</v>
      </c>
      <c r="N70" s="20" t="s">
        <v>481</v>
      </c>
      <c r="O70" s="18" t="s">
        <v>481</v>
      </c>
      <c r="P70" s="20" t="s">
        <v>481</v>
      </c>
      <c r="Q70" s="18" t="n">
        <v>461.72398255</v>
      </c>
      <c r="R70" s="20" t="n">
        <v>17.19034334</v>
      </c>
    </row>
    <row r="71" spans="1:18">
      <c r="A71" s="15" t="s">
        <v>546</v>
      </c>
      <c r="B71" s="17" t="n">
        <v>6115</v>
      </c>
      <c r="C71" s="18">
        <f>(17.0/B71*100)</f>
        <v/>
      </c>
      <c r="D71" s="19" t="n">
        <v>6098</v>
      </c>
      <c r="E71" s="18" t="n">
        <v>531.00029994</v>
      </c>
      <c r="F71" s="20" t="n">
        <v>2.04449798</v>
      </c>
      <c r="G71" s="18" t="n">
        <v>543.53813695</v>
      </c>
      <c r="H71" s="20" t="n">
        <v>3.09278059</v>
      </c>
      <c r="I71" s="18" t="s">
        <v>481</v>
      </c>
      <c r="J71" s="20" t="s">
        <v>481</v>
      </c>
      <c r="K71" s="18" t="s">
        <v>481</v>
      </c>
      <c r="L71" s="20" t="s">
        <v>481</v>
      </c>
      <c r="M71" s="18" t="s">
        <v>481</v>
      </c>
      <c r="N71" s="20" t="s">
        <v>481</v>
      </c>
      <c r="O71" s="18" t="s">
        <v>481</v>
      </c>
      <c r="P71" s="20" t="s">
        <v>481</v>
      </c>
      <c r="Q71" s="18" t="n">
        <v>404.74358939</v>
      </c>
      <c r="R71" s="20" t="n">
        <v>23.73099708</v>
      </c>
    </row>
    <row r="72" spans="1:18">
      <c r="A72" s="15" t="s">
        <v>547</v>
      </c>
      <c r="B72" s="17" t="n">
        <v>7708</v>
      </c>
      <c r="C72" s="18">
        <f>(5.0/B72*100)</f>
        <v/>
      </c>
      <c r="D72" s="19" t="n">
        <v>7703</v>
      </c>
      <c r="E72" s="18" t="n">
        <v>497.8567465</v>
      </c>
      <c r="F72" s="20" t="n">
        <v>2.58870727</v>
      </c>
      <c r="G72" s="18" t="n">
        <v>489.79563521</v>
      </c>
      <c r="H72" s="20" t="n">
        <v>5.3931648</v>
      </c>
      <c r="I72" s="18" t="s">
        <v>481</v>
      </c>
      <c r="J72" s="20" t="s">
        <v>481</v>
      </c>
      <c r="K72" s="18" t="s">
        <v>481</v>
      </c>
      <c r="L72" s="20" t="s">
        <v>481</v>
      </c>
      <c r="M72" s="18" t="s">
        <v>481</v>
      </c>
      <c r="N72" s="20" t="s">
        <v>481</v>
      </c>
      <c r="O72" s="18" t="s">
        <v>481</v>
      </c>
      <c r="P72" s="20" t="s">
        <v>481</v>
      </c>
      <c r="Q72" s="18" t="n">
        <v>414.98825948</v>
      </c>
      <c r="R72" s="20" t="n">
        <v>24.48514272</v>
      </c>
    </row>
    <row r="73" spans="1:18">
      <c r="A73" s="15" t="s">
        <v>548</v>
      </c>
      <c r="B73" s="17" t="n">
        <v>8249</v>
      </c>
      <c r="C73" s="18">
        <f>(144.0/B73*100)</f>
        <v/>
      </c>
      <c r="D73" s="19" t="n">
        <v>8105</v>
      </c>
      <c r="E73" s="18" t="n">
        <v>410.74778975</v>
      </c>
      <c r="F73" s="20" t="n">
        <v>3.3529096</v>
      </c>
      <c r="G73" s="18" t="n">
        <v>404.05741956</v>
      </c>
      <c r="H73" s="20" t="n">
        <v>12.3533204</v>
      </c>
      <c r="I73" s="18" t="s">
        <v>481</v>
      </c>
      <c r="J73" s="20" t="s">
        <v>481</v>
      </c>
      <c r="K73" s="18" t="s">
        <v>481</v>
      </c>
      <c r="L73" s="20" t="s">
        <v>481</v>
      </c>
      <c r="M73" s="18" t="s">
        <v>481</v>
      </c>
      <c r="N73" s="20" t="s">
        <v>481</v>
      </c>
      <c r="O73" s="18" t="s">
        <v>481</v>
      </c>
      <c r="P73" s="20" t="s">
        <v>481</v>
      </c>
      <c r="Q73" s="18" t="n">
        <v>353.36491406</v>
      </c>
      <c r="R73" s="20" t="n">
        <v>8.83884061</v>
      </c>
    </row>
    <row r="74" spans="1:18">
      <c r="A74" s="15" t="s">
        <v>549</v>
      </c>
      <c r="B74" s="17" t="n">
        <v>4692</v>
      </c>
      <c r="C74" s="18">
        <f>(82.0/B74*100)</f>
        <v/>
      </c>
      <c r="D74" s="19" t="n">
        <v>4610</v>
      </c>
      <c r="E74" s="18" t="n">
        <v>434.23338577</v>
      </c>
      <c r="F74" s="20" t="n">
        <v>1.70276528</v>
      </c>
      <c r="G74" s="18" t="n">
        <v>412.50204563</v>
      </c>
      <c r="H74" s="20" t="n">
        <v>7.92306477</v>
      </c>
      <c r="I74" s="18" t="s">
        <v>481</v>
      </c>
      <c r="J74" s="20" t="s">
        <v>481</v>
      </c>
      <c r="K74" s="18" t="s">
        <v>481</v>
      </c>
      <c r="L74" s="20" t="s">
        <v>481</v>
      </c>
      <c r="M74" s="18" t="s">
        <v>481</v>
      </c>
      <c r="N74" s="20" t="s">
        <v>481</v>
      </c>
      <c r="O74" s="18" t="n">
        <v>352.00480746</v>
      </c>
      <c r="P74" s="20" t="n">
        <v>13.9592619</v>
      </c>
      <c r="Q74" s="18" t="n">
        <v>349.82596538</v>
      </c>
      <c r="R74" s="20" t="n">
        <v>9.360822410000001</v>
      </c>
    </row>
    <row r="75" spans="1:18">
      <c r="A75" s="15" t="s">
        <v>550</v>
      </c>
      <c r="B75" s="17" t="n">
        <v>5375</v>
      </c>
      <c r="C75" s="18">
        <f>(201.0/B75*100)</f>
        <v/>
      </c>
      <c r="D75" s="19" t="n">
        <v>5174</v>
      </c>
      <c r="E75" s="18" t="n">
        <v>366.15109854</v>
      </c>
      <c r="F75" s="20" t="n">
        <v>2.99360353</v>
      </c>
      <c r="G75" s="18" t="n">
        <v>309.40624794</v>
      </c>
      <c r="H75" s="20" t="n">
        <v>10.13874981</v>
      </c>
      <c r="I75" s="18" t="s">
        <v>481</v>
      </c>
      <c r="J75" s="20" t="s">
        <v>481</v>
      </c>
      <c r="K75" s="18" t="s">
        <v>481</v>
      </c>
      <c r="L75" s="20" t="s">
        <v>481</v>
      </c>
      <c r="M75" s="18" t="s">
        <v>481</v>
      </c>
      <c r="N75" s="20" t="s">
        <v>481</v>
      </c>
      <c r="O75" s="18" t="s">
        <v>481</v>
      </c>
      <c r="P75" s="20" t="s">
        <v>481</v>
      </c>
      <c r="Q75" s="18" t="n">
        <v>295.55060183</v>
      </c>
      <c r="R75" s="20" t="n">
        <v>7.17472369</v>
      </c>
    </row>
    <row r="76" spans="1:18">
      <c r="A76" s="15" t="s">
        <v>551</v>
      </c>
      <c r="B76" s="17" t="n">
        <v>14167</v>
      </c>
      <c r="C76" s="18">
        <f>(228.0/B76*100)</f>
        <v/>
      </c>
      <c r="D76" s="19" t="n">
        <v>13939</v>
      </c>
      <c r="E76" s="18" t="n">
        <v>389.71335224</v>
      </c>
      <c r="F76" s="20" t="n">
        <v>3.40903021</v>
      </c>
      <c r="G76" s="18" t="n">
        <v>465.26672543</v>
      </c>
      <c r="H76" s="20" t="n">
        <v>3.27908599</v>
      </c>
      <c r="I76" s="18" t="s">
        <v>481</v>
      </c>
      <c r="J76" s="20" t="s">
        <v>481</v>
      </c>
      <c r="K76" s="18" t="s">
        <v>481</v>
      </c>
      <c r="L76" s="20" t="s">
        <v>481</v>
      </c>
      <c r="M76" s="18" t="s">
        <v>481</v>
      </c>
      <c r="N76" s="20" t="s">
        <v>481</v>
      </c>
      <c r="O76" s="18" t="s">
        <v>481</v>
      </c>
      <c r="P76" s="20" t="s">
        <v>481</v>
      </c>
      <c r="Q76" s="18" t="n">
        <v>320.96430795</v>
      </c>
      <c r="R76" s="20" t="n">
        <v>7.49947</v>
      </c>
    </row>
    <row r="77" spans="1:18">
      <c r="A77" s="15" t="s">
        <v>552</v>
      </c>
      <c r="B77" s="17" t="n">
        <v>6062</v>
      </c>
      <c r="C77" s="18">
        <f>(82.0/B77*100)</f>
        <v/>
      </c>
      <c r="D77" s="19" t="n">
        <v>5980</v>
      </c>
      <c r="E77" s="18" t="n">
        <v>438.19214633</v>
      </c>
      <c r="F77" s="20" t="n">
        <v>2.47081281</v>
      </c>
      <c r="G77" s="18" t="n">
        <v>428.00228098</v>
      </c>
      <c r="H77" s="20" t="n">
        <v>9.373749200000001</v>
      </c>
      <c r="I77" s="18" t="s">
        <v>481</v>
      </c>
      <c r="J77" s="20" t="s">
        <v>481</v>
      </c>
      <c r="K77" s="18" t="s">
        <v>481</v>
      </c>
      <c r="L77" s="20" t="s">
        <v>481</v>
      </c>
      <c r="M77" s="18" t="s">
        <v>481</v>
      </c>
      <c r="N77" s="20" t="s">
        <v>481</v>
      </c>
      <c r="O77" s="18" t="s">
        <v>481</v>
      </c>
      <c r="P77" s="20" t="s">
        <v>481</v>
      </c>
      <c r="Q77" s="18" t="n">
        <v>364.67882645</v>
      </c>
      <c r="R77" s="20" t="n">
        <v>12.51052589</v>
      </c>
    </row>
    <row r="78" spans="1:18">
      <c r="A78" s="15" t="s">
        <v>553</v>
      </c>
      <c r="B78" s="17" t="n">
        <v>5826</v>
      </c>
      <c r="C78" s="18">
        <f>(0.0/B78*100)</f>
        <v/>
      </c>
      <c r="D78" s="19" t="n">
        <v>5826</v>
      </c>
      <c r="E78" s="18" t="n">
        <v>487.19608756</v>
      </c>
      <c r="F78" s="20" t="n">
        <v>3.73782249</v>
      </c>
      <c r="G78" s="18" t="n">
        <v>473.18199705</v>
      </c>
      <c r="H78" s="20" t="n">
        <v>26.56344854</v>
      </c>
      <c r="I78" s="18" t="s">
        <v>481</v>
      </c>
      <c r="J78" s="20" t="s">
        <v>481</v>
      </c>
      <c r="K78" s="18" t="s">
        <v>481</v>
      </c>
      <c r="L78" s="20" t="s">
        <v>481</v>
      </c>
      <c r="M78" s="18" t="n">
        <v>370.2635</v>
      </c>
      <c r="N78" s="20" t="n">
        <v>31.46852482</v>
      </c>
      <c r="O78" s="18" t="s">
        <v>481</v>
      </c>
      <c r="P78" s="20" t="s">
        <v>481</v>
      </c>
      <c r="Q78" s="18" t="n">
        <v>423.96891761</v>
      </c>
      <c r="R78" s="20" t="n">
        <v>15.75586766</v>
      </c>
    </row>
    <row customHeight="1" ht="25" r="79" spans="1:18">
      <c r="A79" s="15" t="s">
        <v>554</v>
      </c>
      <c r="B79" s="17" t="n">
        <v>1657</v>
      </c>
      <c r="C79" s="18">
        <f>(41.0/B79*100)</f>
        <v/>
      </c>
      <c r="D79" s="19" t="n">
        <v>1616</v>
      </c>
      <c r="E79" s="18" t="n">
        <v>487.33136902</v>
      </c>
      <c r="F79" s="20" t="n">
        <v>7.47613222</v>
      </c>
      <c r="G79" s="18" t="n">
        <v>433.42703352</v>
      </c>
      <c r="H79" s="20" t="n">
        <v>7.79016632</v>
      </c>
      <c r="I79" s="18" t="s">
        <v>481</v>
      </c>
      <c r="J79" s="20" t="s">
        <v>481</v>
      </c>
      <c r="K79" s="18" t="s">
        <v>481</v>
      </c>
      <c r="L79" s="20" t="s">
        <v>481</v>
      </c>
      <c r="M79" s="18" t="s">
        <v>481</v>
      </c>
      <c r="N79" s="20" t="s">
        <v>481</v>
      </c>
      <c r="O79" s="18" t="s">
        <v>481</v>
      </c>
      <c r="P79" s="20" t="s">
        <v>481</v>
      </c>
      <c r="Q79" s="18" t="n">
        <v>459.60069308</v>
      </c>
      <c r="R79" s="20" t="n">
        <v>58.79749554</v>
      </c>
    </row>
    <row r="80" spans="1:18">
      <c r="A80" s="15" t="s">
        <v>555</v>
      </c>
      <c r="B80" s="17" t="n">
        <v>7841</v>
      </c>
      <c r="C80" s="18">
        <f>(0.0/B80*100)</f>
        <v/>
      </c>
      <c r="D80" s="19" t="n">
        <v>7841</v>
      </c>
      <c r="E80" s="18" t="n">
        <v>427.95701471</v>
      </c>
      <c r="F80" s="20" t="n">
        <v>3.64480276</v>
      </c>
      <c r="G80" s="18" t="n">
        <v>422.47919084</v>
      </c>
      <c r="H80" s="20" t="n">
        <v>5.5487529</v>
      </c>
      <c r="I80" s="18" t="s">
        <v>481</v>
      </c>
      <c r="J80" s="20" t="s">
        <v>481</v>
      </c>
      <c r="K80" s="18" t="s">
        <v>481</v>
      </c>
      <c r="L80" s="20" t="s">
        <v>481</v>
      </c>
      <c r="M80" s="18" t="s">
        <v>481</v>
      </c>
      <c r="N80" s="20" t="s">
        <v>481</v>
      </c>
      <c r="O80" s="18" t="s">
        <v>481</v>
      </c>
      <c r="P80" s="20" t="s">
        <v>481</v>
      </c>
      <c r="Q80" s="18" t="n">
        <v>448.00974695</v>
      </c>
      <c r="R80" s="20" t="n">
        <v>42.26865467</v>
      </c>
    </row>
    <row r="81" spans="1:18">
      <c r="A81" s="23" t="s">
        <v>556</v>
      </c>
      <c r="B81" s="17" t="n">
        <v>8861</v>
      </c>
      <c r="C81" s="18">
        <f>(76.0/B81*100)</f>
        <v/>
      </c>
      <c r="D81" s="19" t="n">
        <v>8785</v>
      </c>
      <c r="E81" s="18" t="n">
        <v>431.27338424</v>
      </c>
      <c r="F81" s="20" t="n">
        <v>3.4806742</v>
      </c>
      <c r="G81" s="18" t="n">
        <v>425.12346836</v>
      </c>
      <c r="H81" s="20" t="n">
        <v>7.79086961</v>
      </c>
      <c r="I81" s="18" t="s">
        <v>481</v>
      </c>
      <c r="J81" s="20" t="s">
        <v>481</v>
      </c>
      <c r="K81" s="18" t="s">
        <v>481</v>
      </c>
      <c r="L81" s="20" t="s">
        <v>481</v>
      </c>
      <c r="M81" s="18" t="s">
        <v>481</v>
      </c>
      <c r="N81" s="20" t="s">
        <v>481</v>
      </c>
      <c r="O81" s="18" t="s">
        <v>481</v>
      </c>
      <c r="P81" s="20" t="s">
        <v>481</v>
      </c>
      <c r="Q81" s="18" t="n">
        <v>333.20450644</v>
      </c>
      <c r="R81" s="20" t="n">
        <v>17.62835992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652</v>
      </c>
    </row>
    <row customHeight="1" ht="30" r="4" spans="1:18">
      <c r="A4" s="6" t="n"/>
      <c r="B4" s="7" t="s">
        <v>462</v>
      </c>
      <c r="C4" s="7" t="s">
        <v>463</v>
      </c>
      <c r="D4" s="8" t="s">
        <v>462</v>
      </c>
      <c r="E4" s="9" t="s">
        <v>649</v>
      </c>
      <c r="F4" s="10" t="n"/>
      <c r="G4" s="9" t="s">
        <v>650</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(356.0/B7*100)</f>
        <v/>
      </c>
      <c r="D7" s="19" t="n">
        <v>14174</v>
      </c>
      <c r="E7" s="18" t="n">
        <v>502.45842382</v>
      </c>
      <c r="F7" s="20" t="n">
        <v>2.10904782</v>
      </c>
      <c r="G7" s="18" t="n">
        <v>510.25413926</v>
      </c>
      <c r="H7" s="20" t="n">
        <v>2.4596363</v>
      </c>
      <c r="I7" s="18" t="s">
        <v>481</v>
      </c>
      <c r="J7" s="20" t="s">
        <v>481</v>
      </c>
      <c r="K7" s="18" t="s">
        <v>481</v>
      </c>
      <c r="L7" s="20" t="s">
        <v>481</v>
      </c>
      <c r="M7" s="18" t="s">
        <v>481</v>
      </c>
      <c r="N7" s="20" t="s">
        <v>481</v>
      </c>
      <c r="O7" s="18" t="s">
        <v>481</v>
      </c>
      <c r="P7" s="20" t="s">
        <v>481</v>
      </c>
      <c r="Q7" s="18" t="n">
        <v>434.01171232</v>
      </c>
      <c r="R7" s="20" t="n">
        <v>9.13165568</v>
      </c>
    </row>
    <row r="8" spans="1:18">
      <c r="A8" s="15" t="s">
        <v>483</v>
      </c>
      <c r="B8" s="17" t="n">
        <v>7007</v>
      </c>
      <c r="C8" s="18">
        <f>(20.0/B8*100)</f>
        <v/>
      </c>
      <c r="D8" s="19" t="n">
        <v>6987</v>
      </c>
      <c r="E8" s="18" t="n">
        <v>499.66758919</v>
      </c>
      <c r="F8" s="20" t="n">
        <v>2.80632778</v>
      </c>
      <c r="G8" s="18" t="n">
        <v>443.93459234</v>
      </c>
      <c r="H8" s="20" t="n">
        <v>5.00463329</v>
      </c>
      <c r="I8" s="18" t="s">
        <v>481</v>
      </c>
      <c r="J8" s="20" t="s">
        <v>481</v>
      </c>
      <c r="K8" s="18" t="s">
        <v>481</v>
      </c>
      <c r="L8" s="20" t="s">
        <v>481</v>
      </c>
      <c r="M8" s="18" t="s">
        <v>481</v>
      </c>
      <c r="N8" s="20" t="s">
        <v>481</v>
      </c>
      <c r="O8" s="18" t="s">
        <v>481</v>
      </c>
      <c r="P8" s="20" t="s">
        <v>481</v>
      </c>
      <c r="Q8" s="18" t="n">
        <v>423.04193342</v>
      </c>
      <c r="R8" s="20" t="n">
        <v>15.66061328</v>
      </c>
    </row>
    <row r="9" spans="1:18">
      <c r="A9" s="15" t="s">
        <v>484</v>
      </c>
      <c r="B9" s="17" t="n">
        <v>9651</v>
      </c>
      <c r="C9" s="18">
        <f>(83.0/B9*100)</f>
        <v/>
      </c>
      <c r="D9" s="19" t="n">
        <v>9568</v>
      </c>
      <c r="E9" s="18" t="n">
        <v>514.76003272</v>
      </c>
      <c r="F9" s="20" t="n">
        <v>2.13567299</v>
      </c>
      <c r="G9" s="18" t="n">
        <v>464.22359949</v>
      </c>
      <c r="H9" s="20" t="n">
        <v>4.62590752</v>
      </c>
      <c r="I9" s="18" t="s">
        <v>481</v>
      </c>
      <c r="J9" s="20" t="s">
        <v>481</v>
      </c>
      <c r="K9" s="18" t="s">
        <v>481</v>
      </c>
      <c r="L9" s="20" t="s">
        <v>481</v>
      </c>
      <c r="M9" s="18" t="s">
        <v>481</v>
      </c>
      <c r="N9" s="20" t="s">
        <v>481</v>
      </c>
      <c r="O9" s="18" t="s">
        <v>481</v>
      </c>
      <c r="P9" s="20" t="s">
        <v>481</v>
      </c>
      <c r="Q9" s="18" t="n">
        <v>407.9728222</v>
      </c>
      <c r="R9" s="20" t="n">
        <v>10.01237925</v>
      </c>
    </row>
    <row r="10" spans="1:18">
      <c r="A10" s="15" t="s">
        <v>485</v>
      </c>
      <c r="B10" s="17" t="n">
        <v>20058</v>
      </c>
      <c r="C10" s="18">
        <f>(522.0/B10*100)</f>
        <v/>
      </c>
      <c r="D10" s="19" t="n">
        <v>19536</v>
      </c>
      <c r="E10" s="18" t="n">
        <v>527.1036063499999</v>
      </c>
      <c r="F10" s="20" t="n">
        <v>2.31228015</v>
      </c>
      <c r="G10" s="18" t="n">
        <v>532.39070577</v>
      </c>
      <c r="H10" s="20" t="n">
        <v>3.27991234</v>
      </c>
      <c r="I10" s="18" t="s">
        <v>481</v>
      </c>
      <c r="J10" s="20" t="s">
        <v>481</v>
      </c>
      <c r="K10" s="18" t="s">
        <v>481</v>
      </c>
      <c r="L10" s="20" t="s">
        <v>481</v>
      </c>
      <c r="M10" s="18" t="s">
        <v>481</v>
      </c>
      <c r="N10" s="20" t="s">
        <v>481</v>
      </c>
      <c r="O10" s="18" t="n">
        <v>491.2027</v>
      </c>
      <c r="P10" s="20" t="n">
        <v>35.68305792</v>
      </c>
      <c r="Q10" s="18" t="n">
        <v>437.00877305</v>
      </c>
      <c r="R10" s="20" t="n">
        <v>9.352755269999999</v>
      </c>
    </row>
    <row r="11" spans="1:18">
      <c r="A11" s="15" t="s">
        <v>486</v>
      </c>
      <c r="B11" s="17" t="n">
        <v>7053</v>
      </c>
      <c r="C11" s="18">
        <f>(50.0/B11*100)</f>
        <v/>
      </c>
      <c r="D11" s="19" t="n">
        <v>7003</v>
      </c>
      <c r="E11" s="18" t="n">
        <v>460.54955436</v>
      </c>
      <c r="F11" s="20" t="n">
        <v>2.62896601</v>
      </c>
      <c r="G11" s="18" t="n">
        <v>445.48469866</v>
      </c>
      <c r="H11" s="20" t="n">
        <v>11.25853354</v>
      </c>
      <c r="I11" s="18" t="s">
        <v>481</v>
      </c>
      <c r="J11" s="20" t="s">
        <v>481</v>
      </c>
      <c r="K11" s="18" t="s">
        <v>481</v>
      </c>
      <c r="L11" s="20" t="s">
        <v>481</v>
      </c>
      <c r="M11" s="18" t="s">
        <v>481</v>
      </c>
      <c r="N11" s="20" t="s">
        <v>481</v>
      </c>
      <c r="O11" s="18" t="s">
        <v>481</v>
      </c>
      <c r="P11" s="20" t="s">
        <v>481</v>
      </c>
      <c r="Q11" s="18" t="n">
        <v>401.14097512</v>
      </c>
      <c r="R11" s="20" t="n">
        <v>11.05394364</v>
      </c>
    </row>
    <row r="12" spans="1:18">
      <c r="A12" s="15" t="s">
        <v>487</v>
      </c>
      <c r="B12" s="17" t="n">
        <v>6894</v>
      </c>
      <c r="C12" s="18">
        <f>(55.0/B12*100)</f>
        <v/>
      </c>
      <c r="D12" s="19" t="n">
        <v>6839</v>
      </c>
      <c r="E12" s="18" t="n">
        <v>490.52469872</v>
      </c>
      <c r="F12" s="20" t="n">
        <v>2.44235783</v>
      </c>
      <c r="G12" s="18" t="n">
        <v>468.56023115</v>
      </c>
      <c r="H12" s="20" t="n">
        <v>7.40062782</v>
      </c>
      <c r="I12" s="18" t="s">
        <v>481</v>
      </c>
      <c r="J12" s="20" t="s">
        <v>481</v>
      </c>
      <c r="K12" s="18" t="s">
        <v>481</v>
      </c>
      <c r="L12" s="20" t="s">
        <v>481</v>
      </c>
      <c r="M12" s="18" t="s">
        <v>481</v>
      </c>
      <c r="N12" s="20" t="s">
        <v>481</v>
      </c>
      <c r="O12" s="18" t="s">
        <v>481</v>
      </c>
      <c r="P12" s="20" t="s">
        <v>481</v>
      </c>
      <c r="Q12" s="18" t="n">
        <v>406.99572669</v>
      </c>
      <c r="R12" s="20" t="n">
        <v>18.2955695</v>
      </c>
    </row>
    <row r="13" spans="1:18">
      <c r="A13" s="15" t="s">
        <v>488</v>
      </c>
      <c r="B13" s="17" t="n">
        <v>7161</v>
      </c>
      <c r="C13" s="18">
        <f>(100.0/B13*100)</f>
        <v/>
      </c>
      <c r="D13" s="19" t="n">
        <v>7061</v>
      </c>
      <c r="E13" s="18" t="n">
        <v>507.64924931</v>
      </c>
      <c r="F13" s="20" t="n">
        <v>2.74377182</v>
      </c>
      <c r="G13" s="18" t="n">
        <v>467.19190197</v>
      </c>
      <c r="H13" s="20" t="n">
        <v>3.96233997</v>
      </c>
      <c r="I13" s="18" t="s">
        <v>481</v>
      </c>
      <c r="J13" s="20" t="s">
        <v>481</v>
      </c>
      <c r="K13" s="18" t="s">
        <v>481</v>
      </c>
      <c r="L13" s="20" t="s">
        <v>481</v>
      </c>
      <c r="M13" s="18" t="s">
        <v>481</v>
      </c>
      <c r="N13" s="20" t="s">
        <v>481</v>
      </c>
      <c r="O13" s="18" t="s">
        <v>481</v>
      </c>
      <c r="P13" s="20" t="s">
        <v>481</v>
      </c>
      <c r="Q13" s="18" t="n">
        <v>422.3310638</v>
      </c>
      <c r="R13" s="20" t="n">
        <v>12.83239422</v>
      </c>
    </row>
    <row r="14" spans="1:18">
      <c r="A14" s="15" t="s">
        <v>489</v>
      </c>
      <c r="B14" s="17" t="n">
        <v>5587</v>
      </c>
      <c r="C14" s="18">
        <f>(74.0/B14*100)</f>
        <v/>
      </c>
      <c r="D14" s="19" t="n">
        <v>5513</v>
      </c>
      <c r="E14" s="18" t="n">
        <v>525.13878951</v>
      </c>
      <c r="F14" s="20" t="n">
        <v>2.45940078</v>
      </c>
      <c r="G14" s="18" t="n">
        <v>501.74816059</v>
      </c>
      <c r="H14" s="20" t="n">
        <v>3.38046173</v>
      </c>
      <c r="I14" s="18" t="s">
        <v>481</v>
      </c>
      <c r="J14" s="20" t="s">
        <v>481</v>
      </c>
      <c r="K14" s="18" t="s">
        <v>481</v>
      </c>
      <c r="L14" s="20" t="s">
        <v>481</v>
      </c>
      <c r="M14" s="18" t="s">
        <v>481</v>
      </c>
      <c r="N14" s="20" t="s">
        <v>481</v>
      </c>
      <c r="O14" s="18" t="s">
        <v>481</v>
      </c>
      <c r="P14" s="20" t="s">
        <v>481</v>
      </c>
      <c r="Q14" s="18" t="n">
        <v>468.48115926</v>
      </c>
      <c r="R14" s="20" t="n">
        <v>10.67720134</v>
      </c>
    </row>
    <row r="15" spans="1:18">
      <c r="A15" s="15" t="s">
        <v>490</v>
      </c>
      <c r="B15" s="17" t="n">
        <v>5882</v>
      </c>
      <c r="C15" s="18">
        <f>(52.0/B15*100)</f>
        <v/>
      </c>
      <c r="D15" s="19" t="n">
        <v>5830</v>
      </c>
      <c r="E15" s="18" t="n">
        <v>530.59844383</v>
      </c>
      <c r="F15" s="20" t="n">
        <v>2.33316274</v>
      </c>
      <c r="G15" s="18" t="n">
        <v>484.19320239</v>
      </c>
      <c r="H15" s="20" t="n">
        <v>8.9480164</v>
      </c>
      <c r="I15" s="18" t="s">
        <v>481</v>
      </c>
      <c r="J15" s="20" t="s">
        <v>481</v>
      </c>
      <c r="K15" s="18" t="s">
        <v>481</v>
      </c>
      <c r="L15" s="20" t="s">
        <v>481</v>
      </c>
      <c r="M15" s="18" t="s">
        <v>481</v>
      </c>
      <c r="N15" s="20" t="s">
        <v>481</v>
      </c>
      <c r="O15" s="18" t="s">
        <v>481</v>
      </c>
      <c r="P15" s="20" t="s">
        <v>481</v>
      </c>
      <c r="Q15" s="18" t="n">
        <v>473.26412888</v>
      </c>
      <c r="R15" s="20" t="n">
        <v>14.77049352</v>
      </c>
    </row>
    <row r="16" spans="1:18">
      <c r="A16" s="15" t="s">
        <v>491</v>
      </c>
      <c r="B16" s="17" t="n">
        <v>6108</v>
      </c>
      <c r="C16" s="18">
        <f>(99.0/B16*100)</f>
        <v/>
      </c>
      <c r="D16" s="19" t="n">
        <v>6009</v>
      </c>
      <c r="E16" s="18" t="n">
        <v>511.14672498</v>
      </c>
      <c r="F16" s="20" t="n">
        <v>2.75641912</v>
      </c>
      <c r="G16" s="18" t="n">
        <v>470.05123577</v>
      </c>
      <c r="H16" s="20" t="n">
        <v>6.77550783</v>
      </c>
      <c r="I16" s="18" t="s">
        <v>481</v>
      </c>
      <c r="J16" s="20" t="s">
        <v>481</v>
      </c>
      <c r="K16" s="18" t="s">
        <v>481</v>
      </c>
      <c r="L16" s="20" t="s">
        <v>481</v>
      </c>
      <c r="M16" s="18" t="s">
        <v>481</v>
      </c>
      <c r="N16" s="20" t="s">
        <v>481</v>
      </c>
      <c r="O16" s="18" t="s">
        <v>481</v>
      </c>
      <c r="P16" s="20" t="s">
        <v>481</v>
      </c>
      <c r="Q16" s="18" t="n">
        <v>375.36912868</v>
      </c>
      <c r="R16" s="20" t="n">
        <v>15.4669777</v>
      </c>
    </row>
    <row r="17" spans="1:18">
      <c r="A17" s="15" t="s">
        <v>492</v>
      </c>
      <c r="B17" s="17" t="n">
        <v>6504</v>
      </c>
      <c r="C17" s="18">
        <f>(671.0/B17*100)</f>
        <v/>
      </c>
      <c r="D17" s="19" t="n">
        <v>5833</v>
      </c>
      <c r="E17" s="18" t="n">
        <v>528.3446560899999</v>
      </c>
      <c r="F17" s="20" t="n">
        <v>3.08227898</v>
      </c>
      <c r="G17" s="18" t="n">
        <v>474.16603372</v>
      </c>
      <c r="H17" s="20" t="n">
        <v>6.31653609</v>
      </c>
      <c r="I17" s="18" t="s">
        <v>481</v>
      </c>
      <c r="J17" s="20" t="s">
        <v>481</v>
      </c>
      <c r="K17" s="18" t="s">
        <v>481</v>
      </c>
      <c r="L17" s="20" t="s">
        <v>481</v>
      </c>
      <c r="M17" s="18" t="s">
        <v>481</v>
      </c>
      <c r="N17" s="20" t="s">
        <v>481</v>
      </c>
      <c r="O17" s="18" t="s">
        <v>481</v>
      </c>
      <c r="P17" s="20" t="s">
        <v>481</v>
      </c>
      <c r="Q17" s="18" t="n">
        <v>464.64014497</v>
      </c>
      <c r="R17" s="20" t="n">
        <v>13.31786842</v>
      </c>
    </row>
    <row r="18" spans="1:18">
      <c r="A18" s="15" t="s">
        <v>493</v>
      </c>
      <c r="B18" s="17" t="n">
        <v>5532</v>
      </c>
      <c r="C18" s="18">
        <f>(28.0/B18*100)</f>
        <v/>
      </c>
      <c r="D18" s="19" t="n">
        <v>5504</v>
      </c>
      <c r="E18" s="18" t="n">
        <v>473.37162174</v>
      </c>
      <c r="F18" s="20" t="n">
        <v>4.48847735</v>
      </c>
      <c r="G18" s="18" t="n">
        <v>439.7747999</v>
      </c>
      <c r="H18" s="20" t="n">
        <v>5.88709355</v>
      </c>
      <c r="I18" s="18" t="s">
        <v>481</v>
      </c>
      <c r="J18" s="20" t="s">
        <v>481</v>
      </c>
      <c r="K18" s="18" t="s">
        <v>481</v>
      </c>
      <c r="L18" s="20" t="s">
        <v>481</v>
      </c>
      <c r="M18" s="18" t="s">
        <v>481</v>
      </c>
      <c r="N18" s="20" t="s">
        <v>481</v>
      </c>
      <c r="O18" s="18" t="s">
        <v>481</v>
      </c>
      <c r="P18" s="20" t="s">
        <v>481</v>
      </c>
      <c r="Q18" s="18" t="n">
        <v>373.35167365</v>
      </c>
      <c r="R18" s="20" t="n">
        <v>18.76988365</v>
      </c>
    </row>
    <row r="19" spans="1:18">
      <c r="A19" s="15" t="s">
        <v>494</v>
      </c>
      <c r="B19" s="17" t="n">
        <v>5658</v>
      </c>
      <c r="C19" s="18">
        <f>(62.0/B19*100)</f>
        <v/>
      </c>
      <c r="D19" s="19" t="n">
        <v>5596</v>
      </c>
      <c r="E19" s="18" t="n">
        <v>468.75918008</v>
      </c>
      <c r="F19" s="20" t="n">
        <v>2.74216576</v>
      </c>
      <c r="G19" s="18" t="n">
        <v>499.29917922</v>
      </c>
      <c r="H19" s="20" t="n">
        <v>6.84177279</v>
      </c>
      <c r="I19" s="18" t="s">
        <v>481</v>
      </c>
      <c r="J19" s="20" t="s">
        <v>481</v>
      </c>
      <c r="K19" s="18" t="s">
        <v>481</v>
      </c>
      <c r="L19" s="20" t="s">
        <v>481</v>
      </c>
      <c r="M19" s="18" t="s">
        <v>481</v>
      </c>
      <c r="N19" s="20" t="s">
        <v>481</v>
      </c>
      <c r="O19" s="18" t="s">
        <v>481</v>
      </c>
      <c r="P19" s="20" t="s">
        <v>481</v>
      </c>
      <c r="Q19" s="18" t="n">
        <v>404.32082508</v>
      </c>
      <c r="R19" s="20" t="n">
        <v>17.43368354</v>
      </c>
    </row>
    <row r="20" spans="1:18">
      <c r="A20" s="15" t="s">
        <v>495</v>
      </c>
      <c r="B20" s="17" t="n">
        <v>3371</v>
      </c>
      <c r="C20" s="18">
        <f>(75.0/B20*100)</f>
        <v/>
      </c>
      <c r="D20" s="19" t="n">
        <v>3296</v>
      </c>
      <c r="E20" s="18" t="n">
        <v>488.46520332</v>
      </c>
      <c r="F20" s="20" t="n">
        <v>2.01531158</v>
      </c>
      <c r="G20" s="18" t="n">
        <v>426.57842782</v>
      </c>
      <c r="H20" s="20" t="n">
        <v>6.06175912</v>
      </c>
      <c r="I20" s="18" t="s">
        <v>481</v>
      </c>
      <c r="J20" s="20" t="s">
        <v>481</v>
      </c>
      <c r="K20" s="18" t="s">
        <v>481</v>
      </c>
      <c r="L20" s="20" t="s">
        <v>481</v>
      </c>
      <c r="M20" s="18" t="s">
        <v>481</v>
      </c>
      <c r="N20" s="20" t="s">
        <v>481</v>
      </c>
      <c r="O20" s="18" t="s">
        <v>481</v>
      </c>
      <c r="P20" s="20" t="s">
        <v>481</v>
      </c>
      <c r="Q20" s="18" t="n">
        <v>390.14787074</v>
      </c>
      <c r="R20" s="20" t="n">
        <v>18.10132917</v>
      </c>
    </row>
    <row r="21" spans="1:18">
      <c r="A21" s="15" t="s">
        <v>496</v>
      </c>
      <c r="B21" s="17" t="n">
        <v>5741</v>
      </c>
      <c r="C21" s="18">
        <f>(45.0/B21*100)</f>
        <v/>
      </c>
      <c r="D21" s="19" t="n">
        <v>5696</v>
      </c>
      <c r="E21" s="18" t="n">
        <v>523.99643817</v>
      </c>
      <c r="F21" s="20" t="n">
        <v>2.61959833</v>
      </c>
      <c r="G21" s="18" t="n">
        <v>514.78203956</v>
      </c>
      <c r="H21" s="20" t="n">
        <v>3.64646981</v>
      </c>
      <c r="I21" s="18" t="s">
        <v>481</v>
      </c>
      <c r="J21" s="20" t="s">
        <v>481</v>
      </c>
      <c r="K21" s="18" t="s">
        <v>481</v>
      </c>
      <c r="L21" s="20" t="s">
        <v>481</v>
      </c>
      <c r="M21" s="18" t="s">
        <v>481</v>
      </c>
      <c r="N21" s="20" t="s">
        <v>481</v>
      </c>
      <c r="O21" s="18" t="s">
        <v>481</v>
      </c>
      <c r="P21" s="20" t="s">
        <v>481</v>
      </c>
      <c r="Q21" s="18" t="n">
        <v>472.04157549</v>
      </c>
      <c r="R21" s="20" t="n">
        <v>14.00706442</v>
      </c>
    </row>
    <row r="22" spans="1:18">
      <c r="A22" s="15" t="s">
        <v>497</v>
      </c>
      <c r="B22" s="17" t="n">
        <v>6598</v>
      </c>
      <c r="C22" s="18">
        <f>(32.0/B22*100)</f>
        <v/>
      </c>
      <c r="D22" s="19" t="n">
        <v>6566</v>
      </c>
      <c r="E22" s="18" t="n">
        <v>483.72939026</v>
      </c>
      <c r="F22" s="20" t="n">
        <v>3.69269282</v>
      </c>
      <c r="G22" s="18" t="n">
        <v>481.02162303</v>
      </c>
      <c r="H22" s="20" t="n">
        <v>6.452726</v>
      </c>
      <c r="I22" s="18" t="s">
        <v>481</v>
      </c>
      <c r="J22" s="20" t="s">
        <v>481</v>
      </c>
      <c r="K22" s="18" t="s">
        <v>481</v>
      </c>
      <c r="L22" s="20" t="s">
        <v>481</v>
      </c>
      <c r="M22" s="18" t="s">
        <v>481</v>
      </c>
      <c r="N22" s="20" t="s">
        <v>481</v>
      </c>
      <c r="O22" s="18" t="s">
        <v>481</v>
      </c>
      <c r="P22" s="20" t="s">
        <v>481</v>
      </c>
      <c r="Q22" s="18" t="n">
        <v>365.48911647</v>
      </c>
      <c r="R22" s="20" t="n">
        <v>13.05521575</v>
      </c>
    </row>
    <row r="23" spans="1:18">
      <c r="A23" s="15" t="s">
        <v>498</v>
      </c>
      <c r="B23" s="17" t="n">
        <v>11583</v>
      </c>
      <c r="C23" s="18">
        <f>(213.0/B23*100)</f>
        <v/>
      </c>
      <c r="D23" s="19" t="n">
        <v>11370</v>
      </c>
      <c r="E23" s="18" t="n">
        <v>490.23770736</v>
      </c>
      <c r="F23" s="20" t="n">
        <v>2.68608181</v>
      </c>
      <c r="G23" s="18" t="n">
        <v>457.42831139</v>
      </c>
      <c r="H23" s="20" t="n">
        <v>5.46749025</v>
      </c>
      <c r="I23" s="18" t="s">
        <v>481</v>
      </c>
      <c r="J23" s="20" t="s">
        <v>481</v>
      </c>
      <c r="K23" s="18" t="s">
        <v>481</v>
      </c>
      <c r="L23" s="20" t="s">
        <v>481</v>
      </c>
      <c r="M23" s="18" t="s">
        <v>481</v>
      </c>
      <c r="N23" s="20" t="s">
        <v>481</v>
      </c>
      <c r="O23" s="18" t="s">
        <v>481</v>
      </c>
      <c r="P23" s="20" t="s">
        <v>481</v>
      </c>
      <c r="Q23" s="18" t="n">
        <v>426.57341717</v>
      </c>
      <c r="R23" s="20" t="n">
        <v>10.58909898</v>
      </c>
    </row>
    <row r="24" spans="1:18">
      <c r="A24" s="15" t="s">
        <v>499</v>
      </c>
      <c r="B24" s="17" t="n">
        <v>6647</v>
      </c>
      <c r="C24" s="18">
        <f>(7.0/B24*100)</f>
        <v/>
      </c>
      <c r="D24" s="19" t="n">
        <v>6640</v>
      </c>
      <c r="E24" s="18" t="n">
        <v>517.29413823</v>
      </c>
      <c r="F24" s="20" t="n">
        <v>3.08956003</v>
      </c>
      <c r="G24" s="18" t="n">
        <v>465.03381686</v>
      </c>
      <c r="H24" s="20" t="n">
        <v>31.73331111</v>
      </c>
      <c r="I24" s="18" t="s">
        <v>481</v>
      </c>
      <c r="J24" s="20" t="s">
        <v>481</v>
      </c>
      <c r="K24" s="18" t="s">
        <v>481</v>
      </c>
      <c r="L24" s="20" t="s">
        <v>481</v>
      </c>
      <c r="M24" s="18" t="s">
        <v>481</v>
      </c>
      <c r="N24" s="20" t="s">
        <v>481</v>
      </c>
      <c r="O24" s="18" t="s">
        <v>481</v>
      </c>
      <c r="P24" s="20" t="s">
        <v>481</v>
      </c>
      <c r="Q24" s="18" t="n">
        <v>471.7366688</v>
      </c>
      <c r="R24" s="20" t="n">
        <v>11.06521844</v>
      </c>
    </row>
    <row r="25" spans="1:18">
      <c r="A25" s="15" t="s">
        <v>500</v>
      </c>
      <c r="B25" s="17" t="n">
        <v>5581</v>
      </c>
      <c r="C25" s="18">
        <f>(24.0/B25*100)</f>
        <v/>
      </c>
      <c r="D25" s="19" t="n">
        <v>5557</v>
      </c>
      <c r="E25" s="18" t="n">
        <v>518.1558835</v>
      </c>
      <c r="F25" s="20" t="n">
        <v>3.4850689</v>
      </c>
      <c r="G25" s="18" t="n">
        <v>525.12473424</v>
      </c>
      <c r="H25" s="20" t="n">
        <v>29.50248194</v>
      </c>
      <c r="I25" s="18" t="s">
        <v>481</v>
      </c>
      <c r="J25" s="20" t="s">
        <v>481</v>
      </c>
      <c r="K25" s="18" t="s">
        <v>481</v>
      </c>
      <c r="L25" s="20" t="s">
        <v>481</v>
      </c>
      <c r="M25" s="18" t="s">
        <v>481</v>
      </c>
      <c r="N25" s="20" t="s">
        <v>481</v>
      </c>
      <c r="O25" s="18" t="s">
        <v>481</v>
      </c>
      <c r="P25" s="20" t="s">
        <v>481</v>
      </c>
      <c r="Q25" s="18" t="n">
        <v>431.1194812</v>
      </c>
      <c r="R25" s="20" t="n">
        <v>19.07493599</v>
      </c>
    </row>
    <row r="26" spans="1:18">
      <c r="A26" s="15" t="s">
        <v>501</v>
      </c>
      <c r="B26" s="17" t="n">
        <v>4869</v>
      </c>
      <c r="C26" s="18">
        <f>(33.0/B26*100)</f>
        <v/>
      </c>
      <c r="D26" s="19" t="n">
        <v>4836</v>
      </c>
      <c r="E26" s="18" t="n">
        <v>489.92088339</v>
      </c>
      <c r="F26" s="20" t="n">
        <v>1.91900773</v>
      </c>
      <c r="G26" s="18" t="n">
        <v>481.84812799</v>
      </c>
      <c r="H26" s="20" t="n">
        <v>4.35911816</v>
      </c>
      <c r="I26" s="18" t="s">
        <v>481</v>
      </c>
      <c r="J26" s="20" t="s">
        <v>481</v>
      </c>
      <c r="K26" s="18" t="s">
        <v>481</v>
      </c>
      <c r="L26" s="20" t="s">
        <v>481</v>
      </c>
      <c r="M26" s="18" t="s">
        <v>481</v>
      </c>
      <c r="N26" s="20" t="s">
        <v>481</v>
      </c>
      <c r="O26" s="18" t="s">
        <v>481</v>
      </c>
      <c r="P26" s="20" t="s">
        <v>481</v>
      </c>
      <c r="Q26" s="18" t="n">
        <v>463.39821889</v>
      </c>
      <c r="R26" s="20" t="n">
        <v>8.43282256</v>
      </c>
    </row>
    <row r="27" spans="1:18">
      <c r="A27" s="15" t="s">
        <v>502</v>
      </c>
      <c r="B27" s="17" t="n">
        <v>5299</v>
      </c>
      <c r="C27" s="18">
        <f>(17.0/B27*100)</f>
        <v/>
      </c>
      <c r="D27" s="19" t="n">
        <v>5282</v>
      </c>
      <c r="E27" s="18" t="n">
        <v>508.20600962</v>
      </c>
      <c r="F27" s="20" t="n">
        <v>2.15249566</v>
      </c>
      <c r="G27" s="18" t="n">
        <v>466.19038566</v>
      </c>
      <c r="H27" s="20" t="n">
        <v>1.74430117</v>
      </c>
      <c r="I27" s="18" t="s">
        <v>481</v>
      </c>
      <c r="J27" s="20" t="s">
        <v>481</v>
      </c>
      <c r="K27" s="18" t="s">
        <v>481</v>
      </c>
      <c r="L27" s="20" t="s">
        <v>481</v>
      </c>
      <c r="M27" s="18" t="s">
        <v>481</v>
      </c>
      <c r="N27" s="20" t="s">
        <v>481</v>
      </c>
      <c r="O27" s="18" t="s">
        <v>481</v>
      </c>
      <c r="P27" s="20" t="s">
        <v>481</v>
      </c>
      <c r="Q27" s="18" t="n">
        <v>415.32920297</v>
      </c>
      <c r="R27" s="20" t="n">
        <v>11.63402904</v>
      </c>
    </row>
    <row r="28" spans="1:18">
      <c r="A28" s="15" t="s">
        <v>503</v>
      </c>
      <c r="B28" s="17" t="n">
        <v>7568</v>
      </c>
      <c r="C28" s="18">
        <f>(51.0/B28*100)</f>
        <v/>
      </c>
      <c r="D28" s="19" t="n">
        <v>7517</v>
      </c>
      <c r="E28" s="18" t="n">
        <v>425.66202212</v>
      </c>
      <c r="F28" s="20" t="n">
        <v>2.5556619</v>
      </c>
      <c r="G28" s="18" t="n">
        <v>353.85973256</v>
      </c>
      <c r="H28" s="20" t="n">
        <v>8.664503359999999</v>
      </c>
      <c r="I28" s="18" t="s">
        <v>481</v>
      </c>
      <c r="J28" s="20" t="s">
        <v>481</v>
      </c>
      <c r="K28" s="18" t="s">
        <v>481</v>
      </c>
      <c r="L28" s="20" t="s">
        <v>481</v>
      </c>
      <c r="M28" s="18" t="s">
        <v>481</v>
      </c>
      <c r="N28" s="20" t="s">
        <v>481</v>
      </c>
      <c r="O28" s="18" t="s">
        <v>481</v>
      </c>
      <c r="P28" s="20" t="s">
        <v>481</v>
      </c>
      <c r="Q28" s="18" t="n">
        <v>389.52616087</v>
      </c>
      <c r="R28" s="20" t="n">
        <v>8.940970829999999</v>
      </c>
    </row>
    <row r="29" spans="1:18">
      <c r="A29" s="15" t="s">
        <v>504</v>
      </c>
      <c r="B29" s="17" t="n">
        <v>5385</v>
      </c>
      <c r="C29" s="18">
        <f>(30.0/B29*100)</f>
        <v/>
      </c>
      <c r="D29" s="19" t="n">
        <v>5355</v>
      </c>
      <c r="E29" s="18" t="n">
        <v>510.80011948</v>
      </c>
      <c r="F29" s="20" t="n">
        <v>2.52398328</v>
      </c>
      <c r="G29" s="18" t="n">
        <v>470.13907984</v>
      </c>
      <c r="H29" s="20" t="n">
        <v>6.89502245</v>
      </c>
      <c r="I29" s="18" t="s">
        <v>481</v>
      </c>
      <c r="J29" s="20" t="s">
        <v>481</v>
      </c>
      <c r="K29" s="18" t="s">
        <v>481</v>
      </c>
      <c r="L29" s="20" t="s">
        <v>481</v>
      </c>
      <c r="M29" s="18" t="s">
        <v>481</v>
      </c>
      <c r="N29" s="20" t="s">
        <v>481</v>
      </c>
      <c r="O29" s="18" t="s">
        <v>481</v>
      </c>
      <c r="P29" s="20" t="s">
        <v>481</v>
      </c>
      <c r="Q29" s="18" t="n">
        <v>432.14536701</v>
      </c>
      <c r="R29" s="20" t="n">
        <v>13.11123997</v>
      </c>
    </row>
    <row r="30" spans="1:18">
      <c r="A30" s="15" t="s">
        <v>505</v>
      </c>
      <c r="B30" s="17" t="n">
        <v>4520</v>
      </c>
      <c r="C30" s="18">
        <f>(97.0/B30*100)</f>
        <v/>
      </c>
      <c r="D30" s="19" t="n">
        <v>4423</v>
      </c>
      <c r="E30" s="18" t="n">
        <v>513.30897255</v>
      </c>
      <c r="F30" s="20" t="n">
        <v>2.85462989</v>
      </c>
      <c r="G30" s="18" t="n">
        <v>508.95014728</v>
      </c>
      <c r="H30" s="20" t="n">
        <v>4.39849441</v>
      </c>
      <c r="I30" s="18" t="s">
        <v>481</v>
      </c>
      <c r="J30" s="20" t="s">
        <v>481</v>
      </c>
      <c r="K30" s="18" t="s">
        <v>481</v>
      </c>
      <c r="L30" s="20" t="s">
        <v>481</v>
      </c>
      <c r="M30" s="18" t="s">
        <v>481</v>
      </c>
      <c r="N30" s="20" t="s">
        <v>481</v>
      </c>
      <c r="O30" s="18" t="s">
        <v>481</v>
      </c>
      <c r="P30" s="20" t="s">
        <v>481</v>
      </c>
      <c r="Q30" s="18" t="n">
        <v>446.15983659</v>
      </c>
      <c r="R30" s="20" t="n">
        <v>13.75212105</v>
      </c>
    </row>
    <row r="31" spans="1:18">
      <c r="A31" s="15" t="s">
        <v>506</v>
      </c>
      <c r="B31" s="17" t="n">
        <v>5456</v>
      </c>
      <c r="C31" s="18">
        <f>(125.0/B31*100)</f>
        <v/>
      </c>
      <c r="D31" s="19" t="n">
        <v>5331</v>
      </c>
      <c r="E31" s="18" t="n">
        <v>520.24003109</v>
      </c>
      <c r="F31" s="20" t="n">
        <v>2.70353254</v>
      </c>
      <c r="G31" s="18" t="n">
        <v>494.395155</v>
      </c>
      <c r="H31" s="20" t="n">
        <v>4.44766947</v>
      </c>
      <c r="I31" s="18" t="s">
        <v>481</v>
      </c>
      <c r="J31" s="20" t="s">
        <v>481</v>
      </c>
      <c r="K31" s="18" t="s">
        <v>481</v>
      </c>
      <c r="L31" s="20" t="s">
        <v>481</v>
      </c>
      <c r="M31" s="18" t="s">
        <v>481</v>
      </c>
      <c r="N31" s="20" t="s">
        <v>481</v>
      </c>
      <c r="O31" s="18" t="s">
        <v>481</v>
      </c>
      <c r="P31" s="20" t="s">
        <v>481</v>
      </c>
      <c r="Q31" s="18" t="n">
        <v>431.43996201</v>
      </c>
      <c r="R31" s="20" t="n">
        <v>13.60638611</v>
      </c>
    </row>
    <row r="32" spans="1:18">
      <c r="A32" s="15" t="s">
        <v>507</v>
      </c>
      <c r="B32" s="17" t="n">
        <v>4478</v>
      </c>
      <c r="C32" s="18">
        <f>(5.0/B32*100)</f>
        <v/>
      </c>
      <c r="D32" s="19" t="n">
        <v>4473</v>
      </c>
      <c r="E32" s="18" t="n">
        <v>507.05681463</v>
      </c>
      <c r="F32" s="20" t="n">
        <v>2.48469826</v>
      </c>
      <c r="G32" s="18" t="n">
        <v>498.34279857</v>
      </c>
      <c r="H32" s="20" t="n">
        <v>15.81498639</v>
      </c>
      <c r="I32" s="18" t="s">
        <v>481</v>
      </c>
      <c r="J32" s="20" t="s">
        <v>481</v>
      </c>
      <c r="K32" s="18" t="s">
        <v>481</v>
      </c>
      <c r="L32" s="20" t="s">
        <v>481</v>
      </c>
      <c r="M32" s="18" t="s">
        <v>481</v>
      </c>
      <c r="N32" s="20" t="s">
        <v>481</v>
      </c>
      <c r="O32" s="18" t="s">
        <v>481</v>
      </c>
      <c r="P32" s="20" t="s">
        <v>481</v>
      </c>
      <c r="Q32" s="18" t="n">
        <v>421.27921374</v>
      </c>
      <c r="R32" s="20" t="n">
        <v>15.33396678</v>
      </c>
    </row>
    <row r="33" spans="1:18">
      <c r="A33" s="15" t="s">
        <v>508</v>
      </c>
      <c r="B33" s="17" t="n">
        <v>7325</v>
      </c>
      <c r="C33" s="18">
        <f>(75.0/B33*100)</f>
        <v/>
      </c>
      <c r="D33" s="19" t="n">
        <v>7250</v>
      </c>
      <c r="E33" s="18" t="n">
        <v>497.92434103</v>
      </c>
      <c r="F33" s="20" t="n">
        <v>2.78082787</v>
      </c>
      <c r="G33" s="18" t="n">
        <v>505.21219307</v>
      </c>
      <c r="H33" s="20" t="n">
        <v>4.29382587</v>
      </c>
      <c r="I33" s="18" t="s">
        <v>481</v>
      </c>
      <c r="J33" s="20" t="s">
        <v>481</v>
      </c>
      <c r="K33" s="18" t="s">
        <v>481</v>
      </c>
      <c r="L33" s="20" t="s">
        <v>481</v>
      </c>
      <c r="M33" s="18" t="s">
        <v>481</v>
      </c>
      <c r="N33" s="20" t="s">
        <v>481</v>
      </c>
      <c r="O33" s="18" t="s">
        <v>481</v>
      </c>
      <c r="P33" s="20" t="s">
        <v>481</v>
      </c>
      <c r="Q33" s="18" t="n">
        <v>442.46180639</v>
      </c>
      <c r="R33" s="20" t="n">
        <v>15.89267275</v>
      </c>
    </row>
    <row r="34" spans="1:18">
      <c r="A34" s="15" t="s">
        <v>509</v>
      </c>
      <c r="B34" s="17" t="n">
        <v>6350</v>
      </c>
      <c r="C34" s="18">
        <f>(65.0/B34*100)</f>
        <v/>
      </c>
      <c r="D34" s="19" t="n">
        <v>6285</v>
      </c>
      <c r="E34" s="18" t="n">
        <v>457.46070567</v>
      </c>
      <c r="F34" s="20" t="n">
        <v>2.66101478</v>
      </c>
      <c r="G34" s="18" t="n">
        <v>438.69842674</v>
      </c>
      <c r="H34" s="20" t="n">
        <v>8.42192582</v>
      </c>
      <c r="I34" s="18" t="s">
        <v>481</v>
      </c>
      <c r="J34" s="20" t="s">
        <v>481</v>
      </c>
      <c r="K34" s="18" t="s">
        <v>481</v>
      </c>
      <c r="L34" s="20" t="s">
        <v>481</v>
      </c>
      <c r="M34" s="18" t="s">
        <v>481</v>
      </c>
      <c r="N34" s="20" t="s">
        <v>481</v>
      </c>
      <c r="O34" s="18" t="s">
        <v>481</v>
      </c>
      <c r="P34" s="20" t="s">
        <v>481</v>
      </c>
      <c r="Q34" s="18" t="n">
        <v>306.02585022</v>
      </c>
      <c r="R34" s="20" t="n">
        <v>13.11693394</v>
      </c>
    </row>
    <row r="35" spans="1:18">
      <c r="A35" s="15" t="s">
        <v>510</v>
      </c>
      <c r="B35" s="17" t="n">
        <v>6406</v>
      </c>
      <c r="C35" s="18">
        <f>(36.0/B35*100)</f>
        <v/>
      </c>
      <c r="D35" s="19" t="n">
        <v>6370</v>
      </c>
      <c r="E35" s="18" t="n">
        <v>510.62125035</v>
      </c>
      <c r="F35" s="20" t="n">
        <v>1.4434059</v>
      </c>
      <c r="G35" s="18" t="n">
        <v>475.67926282</v>
      </c>
      <c r="H35" s="20" t="n">
        <v>5.25429473</v>
      </c>
      <c r="I35" s="18" t="s">
        <v>481</v>
      </c>
      <c r="J35" s="20" t="s">
        <v>481</v>
      </c>
      <c r="K35" s="18" t="s">
        <v>481</v>
      </c>
      <c r="L35" s="20" t="s">
        <v>481</v>
      </c>
      <c r="M35" s="18" t="s">
        <v>481</v>
      </c>
      <c r="N35" s="20" t="s">
        <v>481</v>
      </c>
      <c r="O35" s="18" t="s">
        <v>481</v>
      </c>
      <c r="P35" s="20" t="s">
        <v>481</v>
      </c>
      <c r="Q35" s="18" t="n">
        <v>444.68454938</v>
      </c>
      <c r="R35" s="20" t="n">
        <v>15.81960933</v>
      </c>
    </row>
    <row r="36" spans="1:18">
      <c r="A36" s="15" t="s">
        <v>511</v>
      </c>
      <c r="B36" s="17" t="n">
        <v>6736</v>
      </c>
      <c r="C36" s="18">
        <f>(26.0/B36*100)</f>
        <v/>
      </c>
      <c r="D36" s="19" t="n">
        <v>6710</v>
      </c>
      <c r="E36" s="18" t="n">
        <v>500.65978229</v>
      </c>
      <c r="F36" s="20" t="n">
        <v>2.32017396</v>
      </c>
      <c r="G36" s="18" t="n">
        <v>473.73147507</v>
      </c>
      <c r="H36" s="20" t="n">
        <v>5.04612525</v>
      </c>
      <c r="I36" s="18" t="s">
        <v>481</v>
      </c>
      <c r="J36" s="20" t="s">
        <v>481</v>
      </c>
      <c r="K36" s="18" t="s">
        <v>481</v>
      </c>
      <c r="L36" s="20" t="s">
        <v>481</v>
      </c>
      <c r="M36" s="18" t="s">
        <v>481</v>
      </c>
      <c r="N36" s="20" t="s">
        <v>481</v>
      </c>
      <c r="O36" s="18" t="s">
        <v>481</v>
      </c>
      <c r="P36" s="20" t="s">
        <v>481</v>
      </c>
      <c r="Q36" s="18" t="n">
        <v>437.5295771</v>
      </c>
      <c r="R36" s="20" t="n">
        <v>9.2829798</v>
      </c>
    </row>
    <row r="37" spans="1:18">
      <c r="A37" s="15" t="s">
        <v>512</v>
      </c>
      <c r="B37" s="17" t="n">
        <v>5458</v>
      </c>
      <c r="C37" s="18">
        <f>(63.0/B37*100)</f>
        <v/>
      </c>
      <c r="D37" s="19" t="n">
        <v>5395</v>
      </c>
      <c r="E37" s="18" t="n">
        <v>513.42634705</v>
      </c>
      <c r="F37" s="20" t="n">
        <v>3.34313828</v>
      </c>
      <c r="G37" s="18" t="n">
        <v>468.8064632</v>
      </c>
      <c r="H37" s="20" t="n">
        <v>5.88952213</v>
      </c>
      <c r="I37" s="18" t="s">
        <v>481</v>
      </c>
      <c r="J37" s="20" t="s">
        <v>481</v>
      </c>
      <c r="K37" s="18" t="s">
        <v>481</v>
      </c>
      <c r="L37" s="20" t="s">
        <v>481</v>
      </c>
      <c r="M37" s="18" t="s">
        <v>481</v>
      </c>
      <c r="N37" s="20" t="s">
        <v>481</v>
      </c>
      <c r="O37" s="18" t="s">
        <v>481</v>
      </c>
      <c r="P37" s="20" t="s">
        <v>481</v>
      </c>
      <c r="Q37" s="18" t="n">
        <v>370.08534229</v>
      </c>
      <c r="R37" s="20" t="n">
        <v>15.64090404</v>
      </c>
    </row>
    <row r="38" spans="1:18">
      <c r="A38" s="15" t="s">
        <v>513</v>
      </c>
      <c r="B38" s="17" t="n">
        <v>5860</v>
      </c>
      <c r="C38" s="18">
        <f>(16.0/B38*100)</f>
        <v/>
      </c>
      <c r="D38" s="19" t="n">
        <v>5844</v>
      </c>
      <c r="E38" s="18" t="n">
        <v>512.26076311</v>
      </c>
      <c r="F38" s="20" t="n">
        <v>2.97406822</v>
      </c>
      <c r="G38" s="18" t="n">
        <v>465.52979388</v>
      </c>
      <c r="H38" s="20" t="n">
        <v>4.10158728</v>
      </c>
      <c r="I38" s="18" t="s">
        <v>481</v>
      </c>
      <c r="J38" s="20" t="s">
        <v>481</v>
      </c>
      <c r="K38" s="18" t="s">
        <v>481</v>
      </c>
      <c r="L38" s="20" t="s">
        <v>481</v>
      </c>
      <c r="M38" s="18" t="s">
        <v>481</v>
      </c>
      <c r="N38" s="20" t="s">
        <v>481</v>
      </c>
      <c r="O38" s="18" t="s">
        <v>481</v>
      </c>
      <c r="P38" s="20" t="s">
        <v>481</v>
      </c>
      <c r="Q38" s="18" t="n">
        <v>433.43078786</v>
      </c>
      <c r="R38" s="20" t="n">
        <v>15.21660156</v>
      </c>
    </row>
    <row r="39" spans="1:18">
      <c r="A39" s="15" t="s">
        <v>514</v>
      </c>
      <c r="B39" s="17" t="n">
        <v>5895</v>
      </c>
      <c r="C39" s="18">
        <f>(30.0/B39*100)</f>
        <v/>
      </c>
      <c r="D39" s="19" t="n">
        <v>5865</v>
      </c>
      <c r="E39" s="18" t="n">
        <v>429.4281985</v>
      </c>
      <c r="F39" s="20" t="n">
        <v>3.92081145</v>
      </c>
      <c r="G39" s="18" t="n">
        <v>425.24431272</v>
      </c>
      <c r="H39" s="20" t="n">
        <v>13.2032737</v>
      </c>
      <c r="I39" s="18" t="s">
        <v>481</v>
      </c>
      <c r="J39" s="20" t="s">
        <v>481</v>
      </c>
      <c r="K39" s="18" t="s">
        <v>481</v>
      </c>
      <c r="L39" s="20" t="s">
        <v>481</v>
      </c>
      <c r="M39" s="18" t="s">
        <v>481</v>
      </c>
      <c r="N39" s="20" t="s">
        <v>481</v>
      </c>
      <c r="O39" s="18" t="s">
        <v>481</v>
      </c>
      <c r="P39" s="20" t="s">
        <v>481</v>
      </c>
      <c r="Q39" s="18" t="n">
        <v>378.72985785</v>
      </c>
      <c r="R39" s="20" t="n">
        <v>12.02908383</v>
      </c>
    </row>
    <row r="40" spans="1:18">
      <c r="A40" s="15" t="s">
        <v>515</v>
      </c>
      <c r="B40" s="17" t="n">
        <v>14157</v>
      </c>
      <c r="C40" s="18">
        <f>(272.0/B40*100)</f>
        <v/>
      </c>
      <c r="D40" s="19" t="n">
        <v>13885</v>
      </c>
      <c r="E40" s="18" t="n">
        <v>503.83241393</v>
      </c>
      <c r="F40" s="20" t="n">
        <v>2.76877813</v>
      </c>
      <c r="G40" s="18" t="n">
        <v>488.71127634</v>
      </c>
      <c r="H40" s="20" t="n">
        <v>5.03200775</v>
      </c>
      <c r="I40" s="18" t="s">
        <v>481</v>
      </c>
      <c r="J40" s="20" t="s">
        <v>481</v>
      </c>
      <c r="K40" s="18" t="s">
        <v>481</v>
      </c>
      <c r="L40" s="20" t="s">
        <v>481</v>
      </c>
      <c r="M40" s="18" t="s">
        <v>481</v>
      </c>
      <c r="N40" s="20" t="s">
        <v>481</v>
      </c>
      <c r="O40" s="18" t="s">
        <v>481</v>
      </c>
      <c r="P40" s="20" t="s">
        <v>481</v>
      </c>
      <c r="Q40" s="18" t="n">
        <v>423.73694394</v>
      </c>
      <c r="R40" s="20" t="n">
        <v>10.77565815</v>
      </c>
    </row>
    <row r="41" spans="1:18">
      <c r="A41" s="15" t="s">
        <v>516</v>
      </c>
      <c r="B41" s="17" t="n">
        <v>5712</v>
      </c>
      <c r="C41" s="18">
        <f>(40.0/B41*100)</f>
        <v/>
      </c>
      <c r="D41" s="19" t="n">
        <v>5672</v>
      </c>
      <c r="E41" s="18" t="n">
        <v>504.95577366</v>
      </c>
      <c r="F41" s="20" t="n">
        <v>3.43731312</v>
      </c>
      <c r="G41" s="18" t="n">
        <v>483.02939451</v>
      </c>
      <c r="H41" s="20" t="n">
        <v>5.24002624</v>
      </c>
      <c r="I41" s="18" t="s">
        <v>481</v>
      </c>
      <c r="J41" s="20" t="s">
        <v>481</v>
      </c>
      <c r="K41" s="18" t="s">
        <v>481</v>
      </c>
      <c r="L41" s="20" t="s">
        <v>481</v>
      </c>
      <c r="M41" s="18" t="s">
        <v>481</v>
      </c>
      <c r="N41" s="20" t="s">
        <v>481</v>
      </c>
      <c r="O41" s="18" t="s">
        <v>481</v>
      </c>
      <c r="P41" s="20" t="s">
        <v>481</v>
      </c>
      <c r="Q41" s="18" t="n">
        <v>432.94635732</v>
      </c>
      <c r="R41" s="20" t="n">
        <v>14.45970211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351.00126665</v>
      </c>
      <c r="F45" s="20" t="n">
        <v>2.97029097</v>
      </c>
      <c r="G45" s="18" t="n">
        <v>343.89584125</v>
      </c>
      <c r="H45" s="20" t="n">
        <v>9.23674507</v>
      </c>
      <c r="I45" s="18" t="s">
        <v>481</v>
      </c>
      <c r="J45" s="20" t="s">
        <v>481</v>
      </c>
      <c r="K45" s="18" t="s">
        <v>481</v>
      </c>
      <c r="L45" s="20" t="s">
        <v>481</v>
      </c>
      <c r="M45" s="18" t="s">
        <v>481</v>
      </c>
      <c r="N45" s="20" t="s">
        <v>481</v>
      </c>
      <c r="O45" s="18" t="n">
        <v>329.90725266</v>
      </c>
      <c r="P45" s="20" t="n">
        <v>20.91742277</v>
      </c>
      <c r="Q45" s="18" t="n">
        <v>321.78515427</v>
      </c>
      <c r="R45" s="20" t="n">
        <v>9.5239709</v>
      </c>
    </row>
    <row r="46" spans="1:18">
      <c r="A46" s="15" t="s">
        <v>521</v>
      </c>
      <c r="B46" s="17" t="n">
        <v>23141</v>
      </c>
      <c r="C46" s="18">
        <f>(1157.0/B46*100)</f>
        <v/>
      </c>
      <c r="D46" s="19" t="n">
        <v>21984</v>
      </c>
      <c r="E46" s="18" t="n">
        <v>412.22177663</v>
      </c>
      <c r="F46" s="20" t="n">
        <v>2.69972379</v>
      </c>
      <c r="G46" s="18" t="n">
        <v>344.75745412</v>
      </c>
      <c r="H46" s="20" t="n">
        <v>7.98746665</v>
      </c>
      <c r="I46" s="18" t="s">
        <v>481</v>
      </c>
      <c r="J46" s="20" t="s">
        <v>481</v>
      </c>
      <c r="K46" s="18" t="s">
        <v>481</v>
      </c>
      <c r="L46" s="20" t="s">
        <v>481</v>
      </c>
      <c r="M46" s="18" t="s">
        <v>481</v>
      </c>
      <c r="N46" s="20" t="s">
        <v>481</v>
      </c>
      <c r="O46" s="18" t="s">
        <v>481</v>
      </c>
      <c r="P46" s="20" t="s">
        <v>481</v>
      </c>
      <c r="Q46" s="18" t="n">
        <v>345.90104368</v>
      </c>
      <c r="R46" s="20" t="n">
        <v>6.3050977</v>
      </c>
    </row>
    <row r="47" spans="1:18">
      <c r="A47" s="15" t="s">
        <v>522</v>
      </c>
      <c r="B47" s="17" t="n">
        <v>5928</v>
      </c>
      <c r="C47" s="18">
        <f>(75.0/B47*100)</f>
        <v/>
      </c>
      <c r="D47" s="19" t="n">
        <v>5853</v>
      </c>
      <c r="E47" s="18" t="n">
        <v>437.27792944</v>
      </c>
      <c r="F47" s="20" t="n">
        <v>4.79929753</v>
      </c>
      <c r="G47" s="18" t="n">
        <v>388.43241969</v>
      </c>
      <c r="H47" s="20" t="n">
        <v>13.78447542</v>
      </c>
      <c r="I47" s="18" t="s">
        <v>481</v>
      </c>
      <c r="J47" s="20" t="s">
        <v>481</v>
      </c>
      <c r="K47" s="18" t="s">
        <v>481</v>
      </c>
      <c r="L47" s="20" t="s">
        <v>481</v>
      </c>
      <c r="M47" s="18" t="s">
        <v>481</v>
      </c>
      <c r="N47" s="20" t="s">
        <v>481</v>
      </c>
      <c r="O47" s="18" t="s">
        <v>481</v>
      </c>
      <c r="P47" s="20" t="s">
        <v>481</v>
      </c>
      <c r="Q47" s="18" t="n">
        <v>318.03854865</v>
      </c>
      <c r="R47" s="20" t="n">
        <v>10.79826971</v>
      </c>
    </row>
    <row r="48" spans="1:18">
      <c r="A48" s="15" t="s">
        <v>523</v>
      </c>
      <c r="B48" s="17" t="n">
        <v>9841</v>
      </c>
      <c r="C48" s="18">
        <f>(7.0/B48*100)</f>
        <v/>
      </c>
      <c r="D48" s="19" t="n">
        <v>9834</v>
      </c>
      <c r="E48" s="18" t="n">
        <v>496.73099392</v>
      </c>
      <c r="F48" s="20" t="n">
        <v>5.06777604</v>
      </c>
      <c r="G48" s="18" t="n">
        <v>336.29571122</v>
      </c>
      <c r="H48" s="20" t="n">
        <v>24.25373055</v>
      </c>
      <c r="I48" s="18" t="s">
        <v>481</v>
      </c>
      <c r="J48" s="20" t="s">
        <v>481</v>
      </c>
      <c r="K48" s="18" t="s">
        <v>481</v>
      </c>
      <c r="L48" s="20" t="s">
        <v>481</v>
      </c>
      <c r="M48" s="18" t="s">
        <v>481</v>
      </c>
      <c r="N48" s="20" t="s">
        <v>481</v>
      </c>
      <c r="O48" s="18" t="s">
        <v>481</v>
      </c>
      <c r="P48" s="20" t="s">
        <v>481</v>
      </c>
      <c r="Q48" s="18" t="n">
        <v>383.79333997</v>
      </c>
      <c r="R48" s="20" t="n">
        <v>28.1941601</v>
      </c>
    </row>
    <row r="49" spans="1:18">
      <c r="A49" s="15" t="s">
        <v>524</v>
      </c>
      <c r="B49" s="17" t="n">
        <v>6349</v>
      </c>
      <c r="C49" s="18">
        <f>(56.0/B49*100)</f>
        <v/>
      </c>
      <c r="D49" s="19" t="n">
        <v>6293</v>
      </c>
      <c r="E49" s="18" t="n">
        <v>427.20663421</v>
      </c>
      <c r="F49" s="20" t="n">
        <v>3.22381702</v>
      </c>
      <c r="G49" s="18" t="n">
        <v>418.86063846</v>
      </c>
      <c r="H49" s="20" t="n">
        <v>6.57812507</v>
      </c>
      <c r="I49" s="18" t="s">
        <v>481</v>
      </c>
      <c r="J49" s="20" t="s">
        <v>481</v>
      </c>
      <c r="K49" s="18" t="s">
        <v>481</v>
      </c>
      <c r="L49" s="20" t="s">
        <v>481</v>
      </c>
      <c r="M49" s="18" t="s">
        <v>481</v>
      </c>
      <c r="N49" s="20" t="s">
        <v>481</v>
      </c>
      <c r="O49" s="18" t="n">
        <v>266.55535538</v>
      </c>
      <c r="P49" s="20" t="n">
        <v>33.22974265</v>
      </c>
      <c r="Q49" s="18" t="n">
        <v>385.23059781</v>
      </c>
      <c r="R49" s="20" t="n">
        <v>10.30231257</v>
      </c>
    </row>
    <row r="50" spans="1:18">
      <c r="A50" s="15" t="s">
        <v>525</v>
      </c>
      <c r="B50" s="17" t="n">
        <v>11795</v>
      </c>
      <c r="C50" s="18">
        <f>(218.0/B50*100)</f>
        <v/>
      </c>
      <c r="D50" s="19" t="n">
        <v>11577</v>
      </c>
      <c r="E50" s="18" t="n">
        <v>427.26483515</v>
      </c>
      <c r="F50" s="20" t="n">
        <v>2.85483706</v>
      </c>
      <c r="G50" s="18" t="n">
        <v>375.01667776</v>
      </c>
      <c r="H50" s="20" t="n">
        <v>13.6074073</v>
      </c>
      <c r="I50" s="18" t="s">
        <v>481</v>
      </c>
      <c r="J50" s="20" t="s">
        <v>481</v>
      </c>
      <c r="K50" s="18" t="s">
        <v>481</v>
      </c>
      <c r="L50" s="20" t="s">
        <v>481</v>
      </c>
      <c r="M50" s="18" t="s">
        <v>481</v>
      </c>
      <c r="N50" s="20" t="s">
        <v>481</v>
      </c>
      <c r="O50" s="18" t="s">
        <v>481</v>
      </c>
      <c r="P50" s="20" t="s">
        <v>481</v>
      </c>
      <c r="Q50" s="18" t="n">
        <v>376.98746215</v>
      </c>
      <c r="R50" s="20" t="n">
        <v>8.74662045</v>
      </c>
    </row>
    <row r="51" spans="1:18">
      <c r="A51" s="15" t="s">
        <v>526</v>
      </c>
      <c r="B51" s="17" t="n">
        <v>6866</v>
      </c>
      <c r="C51" s="18">
        <f>(116.0/B51*100)</f>
        <v/>
      </c>
      <c r="D51" s="19" t="n">
        <v>6750</v>
      </c>
      <c r="E51" s="18" t="n">
        <v>430.72256784</v>
      </c>
      <c r="F51" s="20" t="n">
        <v>2.70372515</v>
      </c>
      <c r="G51" s="18" t="n">
        <v>413.27493505</v>
      </c>
      <c r="H51" s="20" t="n">
        <v>5.16539176</v>
      </c>
      <c r="I51" s="18" t="s">
        <v>481</v>
      </c>
      <c r="J51" s="20" t="s">
        <v>481</v>
      </c>
      <c r="K51" s="18" t="s">
        <v>481</v>
      </c>
      <c r="L51" s="20" t="s">
        <v>481</v>
      </c>
      <c r="M51" s="18" t="s">
        <v>481</v>
      </c>
      <c r="N51" s="20" t="s">
        <v>481</v>
      </c>
      <c r="O51" s="18" t="s">
        <v>481</v>
      </c>
      <c r="P51" s="20" t="s">
        <v>481</v>
      </c>
      <c r="Q51" s="18" t="n">
        <v>396.45114586</v>
      </c>
      <c r="R51" s="20" t="n">
        <v>7.23306803</v>
      </c>
    </row>
    <row r="52" spans="1:18">
      <c r="A52" s="15" t="s">
        <v>527</v>
      </c>
      <c r="B52" s="17" t="n">
        <v>5809</v>
      </c>
      <c r="C52" s="18">
        <f>(73.0/B52*100)</f>
        <v/>
      </c>
      <c r="D52" s="19" t="n">
        <v>5736</v>
      </c>
      <c r="E52" s="18" t="n">
        <v>489.24962866</v>
      </c>
      <c r="F52" s="20" t="n">
        <v>2.67344168</v>
      </c>
      <c r="G52" s="18" t="n">
        <v>481.316362</v>
      </c>
      <c r="H52" s="20" t="n">
        <v>4.3828885</v>
      </c>
      <c r="I52" s="18" t="s">
        <v>481</v>
      </c>
      <c r="J52" s="20" t="s">
        <v>481</v>
      </c>
      <c r="K52" s="18" t="s">
        <v>481</v>
      </c>
      <c r="L52" s="20" t="s">
        <v>481</v>
      </c>
      <c r="M52" s="18" t="s">
        <v>481</v>
      </c>
      <c r="N52" s="20" t="s">
        <v>481</v>
      </c>
      <c r="O52" s="18" t="s">
        <v>481</v>
      </c>
      <c r="P52" s="20" t="s">
        <v>481</v>
      </c>
      <c r="Q52" s="18" t="n">
        <v>428.19165041</v>
      </c>
      <c r="R52" s="20" t="n">
        <v>11.74308987</v>
      </c>
    </row>
    <row r="53" spans="1:18">
      <c r="A53" s="15" t="s">
        <v>528</v>
      </c>
      <c r="B53" s="17" t="n">
        <v>5571</v>
      </c>
      <c r="C53" s="18">
        <f>(84.0/B53*100)</f>
        <v/>
      </c>
      <c r="D53" s="19" t="n">
        <v>5487</v>
      </c>
      <c r="E53" s="18" t="n">
        <v>444.45144759</v>
      </c>
      <c r="F53" s="20" t="n">
        <v>1.82353379</v>
      </c>
      <c r="G53" s="18" t="n">
        <v>446.53576088</v>
      </c>
      <c r="H53" s="20" t="n">
        <v>3.96357643</v>
      </c>
      <c r="I53" s="18" t="s">
        <v>481</v>
      </c>
      <c r="J53" s="20" t="s">
        <v>481</v>
      </c>
      <c r="K53" s="18" t="s">
        <v>481</v>
      </c>
      <c r="L53" s="20" t="s">
        <v>481</v>
      </c>
      <c r="M53" s="18" t="s">
        <v>481</v>
      </c>
      <c r="N53" s="20" t="s">
        <v>481</v>
      </c>
      <c r="O53" s="18" t="s">
        <v>481</v>
      </c>
      <c r="P53" s="20" t="s">
        <v>481</v>
      </c>
      <c r="Q53" s="18" t="n">
        <v>334.75182572</v>
      </c>
      <c r="R53" s="20" t="n">
        <v>12.41775284</v>
      </c>
    </row>
    <row r="54" spans="1:18">
      <c r="A54" s="15" t="s">
        <v>529</v>
      </c>
      <c r="B54" s="17" t="n">
        <v>4740</v>
      </c>
      <c r="C54" s="18">
        <f>(43.0/B54*100)</f>
        <v/>
      </c>
      <c r="D54" s="19" t="n">
        <v>4697</v>
      </c>
      <c r="E54" s="18" t="n">
        <v>361.46770683</v>
      </c>
      <c r="F54" s="20" t="n">
        <v>3.11325074</v>
      </c>
      <c r="G54" s="18" t="n">
        <v>329.16641893</v>
      </c>
      <c r="H54" s="20" t="n">
        <v>9.958356739999999</v>
      </c>
      <c r="I54" s="18" t="s">
        <v>481</v>
      </c>
      <c r="J54" s="20" t="s">
        <v>481</v>
      </c>
      <c r="K54" s="18" t="s">
        <v>481</v>
      </c>
      <c r="L54" s="20" t="s">
        <v>481</v>
      </c>
      <c r="M54" s="18" t="s">
        <v>481</v>
      </c>
      <c r="N54" s="20" t="s">
        <v>481</v>
      </c>
      <c r="O54" s="18" t="s">
        <v>481</v>
      </c>
      <c r="P54" s="20" t="s">
        <v>481</v>
      </c>
      <c r="Q54" s="18" t="n">
        <v>308.07902088</v>
      </c>
      <c r="R54" s="20" t="n">
        <v>7.04791016</v>
      </c>
    </row>
    <row r="55" spans="1:18">
      <c r="A55" s="15" t="s">
        <v>530</v>
      </c>
      <c r="B55" s="17" t="n">
        <v>5316</v>
      </c>
      <c r="C55" s="18">
        <f>(22.0/B55*100)</f>
        <v/>
      </c>
      <c r="D55" s="19" t="n">
        <v>5294</v>
      </c>
      <c r="E55" s="18" t="n">
        <v>404.50048873</v>
      </c>
      <c r="F55" s="20" t="n">
        <v>2.88051212</v>
      </c>
      <c r="G55" s="18" t="n">
        <v>401.06703316</v>
      </c>
      <c r="H55" s="20" t="n">
        <v>11.5451956</v>
      </c>
      <c r="I55" s="18" t="s">
        <v>481</v>
      </c>
      <c r="J55" s="20" t="s">
        <v>481</v>
      </c>
      <c r="K55" s="18" t="s">
        <v>481</v>
      </c>
      <c r="L55" s="20" t="s">
        <v>481</v>
      </c>
      <c r="M55" s="18" t="s">
        <v>481</v>
      </c>
      <c r="N55" s="20" t="s">
        <v>481</v>
      </c>
      <c r="O55" s="18" t="n">
        <v>291.91516153</v>
      </c>
      <c r="P55" s="20" t="n">
        <v>14.5020811</v>
      </c>
      <c r="Q55" s="18" t="n">
        <v>357.98216348</v>
      </c>
      <c r="R55" s="20" t="n">
        <v>10.54518733</v>
      </c>
    </row>
    <row r="56" spans="1:18">
      <c r="A56" s="15" t="s">
        <v>531</v>
      </c>
      <c r="B56" s="17" t="n">
        <v>5359</v>
      </c>
      <c r="C56" s="18">
        <f>(76.0/B56*100)</f>
        <v/>
      </c>
      <c r="D56" s="19" t="n">
        <v>5283</v>
      </c>
      <c r="E56" s="18" t="n">
        <v>531.01414331</v>
      </c>
      <c r="F56" s="20" t="n">
        <v>2.98894016</v>
      </c>
      <c r="G56" s="18" t="n">
        <v>522.09111491</v>
      </c>
      <c r="H56" s="20" t="n">
        <v>3.77995506</v>
      </c>
      <c r="I56" s="18" t="s">
        <v>481</v>
      </c>
      <c r="J56" s="20" t="s">
        <v>481</v>
      </c>
      <c r="K56" s="18" t="s">
        <v>481</v>
      </c>
      <c r="L56" s="20" t="s">
        <v>481</v>
      </c>
      <c r="M56" s="18" t="s">
        <v>481</v>
      </c>
      <c r="N56" s="20" t="s">
        <v>481</v>
      </c>
      <c r="O56" s="18" t="s">
        <v>481</v>
      </c>
      <c r="P56" s="20" t="s">
        <v>481</v>
      </c>
      <c r="Q56" s="18" t="n">
        <v>475.23714959</v>
      </c>
      <c r="R56" s="20" t="n">
        <v>11.87967708</v>
      </c>
    </row>
    <row r="57" spans="1:18">
      <c r="A57" s="15" t="s">
        <v>532</v>
      </c>
      <c r="B57" s="17" t="n">
        <v>6513</v>
      </c>
      <c r="C57" s="18">
        <f>(0.0/B57*100)</f>
        <v/>
      </c>
      <c r="D57" s="19" t="n">
        <v>6513</v>
      </c>
      <c r="E57" s="18" t="n">
        <v>398.99672624</v>
      </c>
      <c r="F57" s="20" t="n">
        <v>2.82750828</v>
      </c>
      <c r="G57" s="18" t="n">
        <v>366.49127233</v>
      </c>
      <c r="H57" s="20" t="n">
        <v>23.3424148</v>
      </c>
      <c r="I57" s="18" t="s">
        <v>481</v>
      </c>
      <c r="J57" s="20" t="s">
        <v>481</v>
      </c>
      <c r="K57" s="18" t="s">
        <v>481</v>
      </c>
      <c r="L57" s="20" t="s">
        <v>481</v>
      </c>
      <c r="M57" s="18" t="s">
        <v>481</v>
      </c>
      <c r="N57" s="20" t="s">
        <v>481</v>
      </c>
      <c r="O57" s="18" t="n">
        <v>256.86959315</v>
      </c>
      <c r="P57" s="20" t="n">
        <v>22.91831921</v>
      </c>
      <c r="Q57" s="18" t="n">
        <v>328.22339711</v>
      </c>
      <c r="R57" s="20" t="n">
        <v>10.0926793</v>
      </c>
    </row>
    <row r="58" spans="1:18">
      <c r="A58" s="15" t="s">
        <v>533</v>
      </c>
      <c r="B58" s="17" t="n">
        <v>7267</v>
      </c>
      <c r="C58" s="18">
        <f>(10.0/B58*100)</f>
        <v/>
      </c>
      <c r="D58" s="19" t="n">
        <v>7257</v>
      </c>
      <c r="E58" s="18" t="n">
        <v>409.09590832</v>
      </c>
      <c r="F58" s="20" t="n">
        <v>3.02740561</v>
      </c>
      <c r="G58" s="18" t="n">
        <v>428.50818969</v>
      </c>
      <c r="H58" s="20" t="n">
        <v>3.85879287</v>
      </c>
      <c r="I58" s="18" t="s">
        <v>481</v>
      </c>
      <c r="J58" s="20" t="s">
        <v>481</v>
      </c>
      <c r="K58" s="18" t="s">
        <v>481</v>
      </c>
      <c r="L58" s="20" t="s">
        <v>481</v>
      </c>
      <c r="M58" s="18" t="s">
        <v>481</v>
      </c>
      <c r="N58" s="20" t="s">
        <v>481</v>
      </c>
      <c r="O58" s="18" t="n">
        <v>295.91960618</v>
      </c>
      <c r="P58" s="20" t="n">
        <v>16.44040412</v>
      </c>
      <c r="Q58" s="18" t="n">
        <v>328.60620557</v>
      </c>
      <c r="R58" s="20" t="n">
        <v>10.5388485</v>
      </c>
    </row>
    <row r="59" spans="1:18">
      <c r="A59" s="15" t="s">
        <v>534</v>
      </c>
      <c r="B59" s="17" t="n">
        <v>4826</v>
      </c>
      <c r="C59" s="18">
        <f>(26.0/B59*100)</f>
        <v/>
      </c>
      <c r="D59" s="19" t="n">
        <v>4800</v>
      </c>
      <c r="E59" s="18" t="n">
        <v>349.05824499</v>
      </c>
      <c r="F59" s="20" t="n">
        <v>1.52214166</v>
      </c>
      <c r="G59" s="18" t="n">
        <v>343.33862812</v>
      </c>
      <c r="H59" s="20" t="n">
        <v>12.02090102</v>
      </c>
      <c r="I59" s="18" t="s">
        <v>481</v>
      </c>
      <c r="J59" s="20" t="s">
        <v>481</v>
      </c>
      <c r="K59" s="18" t="s">
        <v>481</v>
      </c>
      <c r="L59" s="20" t="s">
        <v>481</v>
      </c>
      <c r="M59" s="18" t="s">
        <v>481</v>
      </c>
      <c r="N59" s="20" t="s">
        <v>481</v>
      </c>
      <c r="O59" s="18" t="n">
        <v>261.91174119</v>
      </c>
      <c r="P59" s="20" t="n">
        <v>17.73840649</v>
      </c>
      <c r="Q59" s="18" t="n">
        <v>270.75374009</v>
      </c>
      <c r="R59" s="20" t="n">
        <v>11.71050611</v>
      </c>
    </row>
    <row r="60" spans="1:18">
      <c r="A60" s="15" t="s">
        <v>535</v>
      </c>
      <c r="B60" s="17" t="n">
        <v>4546</v>
      </c>
      <c r="C60" s="18">
        <f>(15.0/B60*100)</f>
        <v/>
      </c>
      <c r="D60" s="19" t="n">
        <v>4531</v>
      </c>
      <c r="E60" s="18" t="n">
        <v>351.89084122</v>
      </c>
      <c r="F60" s="20" t="n">
        <v>4.62068475</v>
      </c>
      <c r="G60" s="18" t="n">
        <v>368.13289394</v>
      </c>
      <c r="H60" s="20" t="n">
        <v>10.76150853</v>
      </c>
      <c r="I60" s="18" t="s">
        <v>481</v>
      </c>
      <c r="J60" s="20" t="s">
        <v>481</v>
      </c>
      <c r="K60" s="18" t="s">
        <v>481</v>
      </c>
      <c r="L60" s="20" t="s">
        <v>481</v>
      </c>
      <c r="M60" s="18" t="s">
        <v>481</v>
      </c>
      <c r="N60" s="20" t="s">
        <v>481</v>
      </c>
      <c r="O60" s="18" t="n">
        <v>250.17543044</v>
      </c>
      <c r="P60" s="20" t="n">
        <v>26.28418013</v>
      </c>
      <c r="Q60" s="18" t="n">
        <v>285.45496068</v>
      </c>
      <c r="R60" s="20" t="n">
        <v>8.649461560000001</v>
      </c>
    </row>
    <row r="61" spans="1:18">
      <c r="A61" s="15" t="s">
        <v>536</v>
      </c>
      <c r="B61" s="17" t="n">
        <v>6525</v>
      </c>
      <c r="C61" s="18">
        <f>(135.0/B61*100)</f>
        <v/>
      </c>
      <c r="D61" s="19" t="n">
        <v>6390</v>
      </c>
      <c r="E61" s="18" t="n">
        <v>475.06394976</v>
      </c>
      <c r="F61" s="20" t="n">
        <v>2.70037169</v>
      </c>
      <c r="G61" s="18" t="n">
        <v>468.6221382</v>
      </c>
      <c r="H61" s="20" t="n">
        <v>5.06986817</v>
      </c>
      <c r="I61" s="18" t="s">
        <v>481</v>
      </c>
      <c r="J61" s="20" t="s">
        <v>481</v>
      </c>
      <c r="K61" s="18" t="s">
        <v>481</v>
      </c>
      <c r="L61" s="20" t="s">
        <v>481</v>
      </c>
      <c r="M61" s="18" t="s">
        <v>481</v>
      </c>
      <c r="N61" s="20" t="s">
        <v>481</v>
      </c>
      <c r="O61" s="18" t="s">
        <v>481</v>
      </c>
      <c r="P61" s="20" t="s">
        <v>481</v>
      </c>
      <c r="Q61" s="18" t="n">
        <v>394.48396943</v>
      </c>
      <c r="R61" s="20" t="n">
        <v>12.09909199</v>
      </c>
    </row>
    <row r="62" spans="1:18">
      <c r="A62" s="15" t="s">
        <v>537</v>
      </c>
      <c r="B62" s="17" t="n">
        <v>4476</v>
      </c>
      <c r="C62" s="18">
        <f>(3.0/B62*100)</f>
        <v/>
      </c>
      <c r="D62" s="19" t="n">
        <v>4473</v>
      </c>
      <c r="E62" s="18" t="n">
        <v>497.20294986</v>
      </c>
      <c r="F62" s="20" t="n">
        <v>2.55697072</v>
      </c>
      <c r="G62" s="18" t="n">
        <v>513.99753881</v>
      </c>
      <c r="H62" s="20" t="n">
        <v>1.76875563</v>
      </c>
      <c r="I62" s="18" t="s">
        <v>481</v>
      </c>
      <c r="J62" s="20" t="s">
        <v>481</v>
      </c>
      <c r="K62" s="18" t="s">
        <v>481</v>
      </c>
      <c r="L62" s="20" t="s">
        <v>481</v>
      </c>
      <c r="M62" s="18" t="s">
        <v>481</v>
      </c>
      <c r="N62" s="20" t="s">
        <v>481</v>
      </c>
      <c r="O62" s="18" t="s">
        <v>481</v>
      </c>
      <c r="P62" s="20" t="s">
        <v>481</v>
      </c>
      <c r="Q62" s="18" t="n">
        <v>483.43436963</v>
      </c>
      <c r="R62" s="20" t="n">
        <v>19.78429116</v>
      </c>
    </row>
    <row r="63" spans="1:18">
      <c r="A63" s="15" t="s">
        <v>538</v>
      </c>
      <c r="B63" s="17" t="n">
        <v>5324</v>
      </c>
      <c r="C63" s="18">
        <f>(13.0/B63*100)</f>
        <v/>
      </c>
      <c r="D63" s="19" t="n">
        <v>5311</v>
      </c>
      <c r="E63" s="18" t="n">
        <v>355.66175368</v>
      </c>
      <c r="F63" s="20" t="n">
        <v>1.4669688</v>
      </c>
      <c r="G63" s="18" t="n">
        <v>340.97192127</v>
      </c>
      <c r="H63" s="20" t="n">
        <v>9.62931418</v>
      </c>
      <c r="I63" s="18" t="s">
        <v>481</v>
      </c>
      <c r="J63" s="20" t="s">
        <v>481</v>
      </c>
      <c r="K63" s="18" t="s">
        <v>481</v>
      </c>
      <c r="L63" s="20" t="s">
        <v>481</v>
      </c>
      <c r="M63" s="18" t="n">
        <v>436.5102</v>
      </c>
      <c r="N63" s="20" t="n">
        <v>58.92587714</v>
      </c>
      <c r="O63" s="18" t="n">
        <v>237.63104145</v>
      </c>
      <c r="P63" s="20" t="n">
        <v>31.32645939</v>
      </c>
      <c r="Q63" s="18" t="n">
        <v>281.96333112</v>
      </c>
      <c r="R63" s="20" t="n">
        <v>8.781424100000001</v>
      </c>
    </row>
    <row r="64" spans="1:18">
      <c r="A64" s="15" t="s">
        <v>539</v>
      </c>
      <c r="B64" s="17" t="n">
        <v>3634</v>
      </c>
      <c r="C64" s="18">
        <f>(3.0/B64*100)</f>
        <v/>
      </c>
      <c r="D64" s="19" t="n">
        <v>3631</v>
      </c>
      <c r="E64" s="18" t="n">
        <v>449.89094897</v>
      </c>
      <c r="F64" s="20" t="n">
        <v>1.93813511</v>
      </c>
      <c r="G64" s="18" t="n">
        <v>461.0859774</v>
      </c>
      <c r="H64" s="20" t="n">
        <v>5.61974934</v>
      </c>
      <c r="I64" s="18" t="s">
        <v>481</v>
      </c>
      <c r="J64" s="20" t="s">
        <v>481</v>
      </c>
      <c r="K64" s="18" t="s">
        <v>481</v>
      </c>
      <c r="L64" s="20" t="s">
        <v>481</v>
      </c>
      <c r="M64" s="18" t="n">
        <v>410.4475</v>
      </c>
      <c r="N64" s="20" t="n">
        <v>25.34093084</v>
      </c>
      <c r="O64" s="18" t="n">
        <v>272.20937271</v>
      </c>
      <c r="P64" s="20" t="n">
        <v>38.26677933</v>
      </c>
      <c r="Q64" s="18" t="n">
        <v>313.56934704</v>
      </c>
      <c r="R64" s="20" t="n">
        <v>12.31043579</v>
      </c>
    </row>
    <row r="65" spans="1:18">
      <c r="A65" s="15" t="s">
        <v>540</v>
      </c>
      <c r="B65" s="17" t="n">
        <v>5325</v>
      </c>
      <c r="C65" s="18">
        <f>(14.0/B65*100)</f>
        <v/>
      </c>
      <c r="D65" s="19" t="n">
        <v>5311</v>
      </c>
      <c r="E65" s="18" t="n">
        <v>418.07642928</v>
      </c>
      <c r="F65" s="20" t="n">
        <v>2.63758262</v>
      </c>
      <c r="G65" s="18" t="n">
        <v>430.78612558</v>
      </c>
      <c r="H65" s="20" t="n">
        <v>6.81270146</v>
      </c>
      <c r="I65" s="18" t="s">
        <v>481</v>
      </c>
      <c r="J65" s="20" t="s">
        <v>481</v>
      </c>
      <c r="K65" s="18" t="s">
        <v>481</v>
      </c>
      <c r="L65" s="20" t="s">
        <v>481</v>
      </c>
      <c r="M65" s="18" t="n">
        <v>289.57795184</v>
      </c>
      <c r="N65" s="20" t="n">
        <v>33.12677417</v>
      </c>
      <c r="O65" s="18" t="n">
        <v>316.3383531</v>
      </c>
      <c r="P65" s="20" t="n">
        <v>43.83565775</v>
      </c>
      <c r="Q65" s="18" t="n">
        <v>384.43364821</v>
      </c>
      <c r="R65" s="20" t="n">
        <v>7.87232616</v>
      </c>
    </row>
    <row r="66" spans="1:18">
      <c r="A66" s="15" t="s">
        <v>541</v>
      </c>
      <c r="B66" s="17" t="n">
        <v>5665</v>
      </c>
      <c r="C66" s="18">
        <f>(74.0/B66*100)</f>
        <v/>
      </c>
      <c r="D66" s="19" t="n">
        <v>5591</v>
      </c>
      <c r="E66" s="18" t="n">
        <v>426.65829303</v>
      </c>
      <c r="F66" s="20" t="n">
        <v>1.77872587</v>
      </c>
      <c r="G66" s="18" t="n">
        <v>447.22169454</v>
      </c>
      <c r="H66" s="20" t="n">
        <v>4.66987422</v>
      </c>
      <c r="I66" s="18" t="s">
        <v>481</v>
      </c>
      <c r="J66" s="20" t="s">
        <v>481</v>
      </c>
      <c r="K66" s="18" t="s">
        <v>481</v>
      </c>
      <c r="L66" s="20" t="s">
        <v>481</v>
      </c>
      <c r="M66" s="18" t="s">
        <v>481</v>
      </c>
      <c r="N66" s="20" t="s">
        <v>481</v>
      </c>
      <c r="O66" s="18" t="s">
        <v>481</v>
      </c>
      <c r="P66" s="20" t="s">
        <v>481</v>
      </c>
      <c r="Q66" s="18" t="n">
        <v>358.2235993</v>
      </c>
      <c r="R66" s="20" t="n">
        <v>8.6720703</v>
      </c>
    </row>
    <row r="67" spans="1:18">
      <c r="A67" s="15" t="s">
        <v>542</v>
      </c>
      <c r="B67" s="17" t="n">
        <v>6971</v>
      </c>
      <c r="C67" s="18">
        <f>(22.0/B67*100)</f>
        <v/>
      </c>
      <c r="D67" s="19" t="n">
        <v>6949</v>
      </c>
      <c r="E67" s="18" t="n">
        <v>398.72568604</v>
      </c>
      <c r="F67" s="20" t="n">
        <v>2.85737334</v>
      </c>
      <c r="G67" s="18" t="n">
        <v>362.93132612</v>
      </c>
      <c r="H67" s="20" t="n">
        <v>15.44394459</v>
      </c>
      <c r="I67" s="18" t="s">
        <v>481</v>
      </c>
      <c r="J67" s="20" t="s">
        <v>481</v>
      </c>
      <c r="K67" s="18" t="s">
        <v>481</v>
      </c>
      <c r="L67" s="20" t="s">
        <v>481</v>
      </c>
      <c r="M67" s="18" t="s">
        <v>481</v>
      </c>
      <c r="N67" s="20" t="s">
        <v>481</v>
      </c>
      <c r="O67" s="18" t="s">
        <v>481</v>
      </c>
      <c r="P67" s="20" t="s">
        <v>481</v>
      </c>
      <c r="Q67" s="18" t="n">
        <v>328.52808987</v>
      </c>
      <c r="R67" s="20" t="n">
        <v>12.57054937</v>
      </c>
    </row>
    <row r="68" spans="1:18">
      <c r="A68" s="15" t="s">
        <v>543</v>
      </c>
      <c r="B68" s="17" t="n">
        <v>12083</v>
      </c>
      <c r="C68" s="18">
        <f>(26.0/B68*100)</f>
        <v/>
      </c>
      <c r="D68" s="19" t="n">
        <v>12057</v>
      </c>
      <c r="E68" s="18" t="n">
        <v>356.13202011</v>
      </c>
      <c r="F68" s="20" t="n">
        <v>1.53527174</v>
      </c>
      <c r="G68" s="18" t="n">
        <v>444.38026125</v>
      </c>
      <c r="H68" s="20" t="n">
        <v>1.58424815</v>
      </c>
      <c r="I68" s="18" t="s">
        <v>481</v>
      </c>
      <c r="J68" s="20" t="s">
        <v>481</v>
      </c>
      <c r="K68" s="18" t="s">
        <v>481</v>
      </c>
      <c r="L68" s="20" t="s">
        <v>481</v>
      </c>
      <c r="M68" s="18" t="s">
        <v>481</v>
      </c>
      <c r="N68" s="20" t="s">
        <v>481</v>
      </c>
      <c r="O68" s="18" t="s">
        <v>481</v>
      </c>
      <c r="P68" s="20" t="s">
        <v>481</v>
      </c>
      <c r="Q68" s="18" t="n">
        <v>293.81609509</v>
      </c>
      <c r="R68" s="20" t="n">
        <v>4.2332209</v>
      </c>
    </row>
    <row r="69" spans="1:18">
      <c r="A69" s="15" t="s">
        <v>544</v>
      </c>
      <c r="B69" s="17" t="n">
        <v>4876</v>
      </c>
      <c r="C69" s="18">
        <f>(0.0/B69*100)</f>
        <v/>
      </c>
      <c r="D69" s="19" t="n">
        <v>4876</v>
      </c>
      <c r="E69" s="18" t="n">
        <v>434.32299669</v>
      </c>
      <c r="F69" s="20" t="n">
        <v>4.10299928</v>
      </c>
      <c r="G69" s="18" t="n">
        <v>415.56878361</v>
      </c>
      <c r="H69" s="20" t="n">
        <v>14.70419504</v>
      </c>
      <c r="I69" s="18" t="s">
        <v>481</v>
      </c>
      <c r="J69" s="20" t="s">
        <v>481</v>
      </c>
      <c r="K69" s="18" t="s">
        <v>481</v>
      </c>
      <c r="L69" s="20" t="s">
        <v>481</v>
      </c>
      <c r="M69" s="18" t="s">
        <v>481</v>
      </c>
      <c r="N69" s="20" t="s">
        <v>481</v>
      </c>
      <c r="O69" s="18" t="s">
        <v>481</v>
      </c>
      <c r="P69" s="20" t="s">
        <v>481</v>
      </c>
      <c r="Q69" s="18" t="n">
        <v>401.87526436</v>
      </c>
      <c r="R69" s="20" t="n">
        <v>18.37277899</v>
      </c>
    </row>
    <row r="70" spans="1:18">
      <c r="A70" s="15" t="s">
        <v>545</v>
      </c>
      <c r="B70" s="17" t="n">
        <v>6036</v>
      </c>
      <c r="C70" s="18">
        <f>(223.0/B70*100)</f>
        <v/>
      </c>
      <c r="D70" s="19" t="n">
        <v>5813</v>
      </c>
      <c r="E70" s="18" t="n">
        <v>496.63508202</v>
      </c>
      <c r="F70" s="20" t="n">
        <v>3.2547705</v>
      </c>
      <c r="G70" s="18" t="n">
        <v>500.64841162</v>
      </c>
      <c r="H70" s="20" t="n">
        <v>5.53434533</v>
      </c>
      <c r="I70" s="18" t="s">
        <v>481</v>
      </c>
      <c r="J70" s="20" t="s">
        <v>481</v>
      </c>
      <c r="K70" s="18" t="s">
        <v>481</v>
      </c>
      <c r="L70" s="20" t="s">
        <v>481</v>
      </c>
      <c r="M70" s="18" t="s">
        <v>481</v>
      </c>
      <c r="N70" s="20" t="s">
        <v>481</v>
      </c>
      <c r="O70" s="18" t="s">
        <v>481</v>
      </c>
      <c r="P70" s="20" t="s">
        <v>481</v>
      </c>
      <c r="Q70" s="18" t="n">
        <v>454.82580352</v>
      </c>
      <c r="R70" s="20" t="n">
        <v>10.52079628</v>
      </c>
    </row>
    <row r="71" spans="1:18">
      <c r="A71" s="15" t="s">
        <v>546</v>
      </c>
      <c r="B71" s="17" t="n">
        <v>6115</v>
      </c>
      <c r="C71" s="18">
        <f>(17.0/B71*100)</f>
        <v/>
      </c>
      <c r="D71" s="19" t="n">
        <v>6098</v>
      </c>
      <c r="E71" s="18" t="n">
        <v>528.50090315</v>
      </c>
      <c r="F71" s="20" t="n">
        <v>1.8713395</v>
      </c>
      <c r="G71" s="18" t="n">
        <v>555.34285515</v>
      </c>
      <c r="H71" s="20" t="n">
        <v>3.98193746</v>
      </c>
      <c r="I71" s="18" t="s">
        <v>481</v>
      </c>
      <c r="J71" s="20" t="s">
        <v>481</v>
      </c>
      <c r="K71" s="18" t="s">
        <v>481</v>
      </c>
      <c r="L71" s="20" t="s">
        <v>481</v>
      </c>
      <c r="M71" s="18" t="s">
        <v>481</v>
      </c>
      <c r="N71" s="20" t="s">
        <v>481</v>
      </c>
      <c r="O71" s="18" t="s">
        <v>481</v>
      </c>
      <c r="P71" s="20" t="s">
        <v>481</v>
      </c>
      <c r="Q71" s="18" t="n">
        <v>458.97277775</v>
      </c>
      <c r="R71" s="20" t="n">
        <v>17.93307474</v>
      </c>
    </row>
    <row r="72" spans="1:18">
      <c r="A72" s="15" t="s">
        <v>547</v>
      </c>
      <c r="B72" s="17" t="n">
        <v>7708</v>
      </c>
      <c r="C72" s="18">
        <f>(5.0/B72*100)</f>
        <v/>
      </c>
      <c r="D72" s="19" t="n">
        <v>7703</v>
      </c>
      <c r="E72" s="18" t="n">
        <v>497.2415891</v>
      </c>
      <c r="F72" s="20" t="n">
        <v>2.51179844</v>
      </c>
      <c r="G72" s="18" t="n">
        <v>527.32550479</v>
      </c>
      <c r="H72" s="20" t="n">
        <v>11.79195786</v>
      </c>
      <c r="I72" s="18" t="s">
        <v>481</v>
      </c>
      <c r="J72" s="20" t="s">
        <v>481</v>
      </c>
      <c r="K72" s="18" t="s">
        <v>481</v>
      </c>
      <c r="L72" s="20" t="s">
        <v>481</v>
      </c>
      <c r="M72" s="18" t="s">
        <v>481</v>
      </c>
      <c r="N72" s="20" t="s">
        <v>481</v>
      </c>
      <c r="O72" s="18" t="s">
        <v>481</v>
      </c>
      <c r="P72" s="20" t="s">
        <v>481</v>
      </c>
      <c r="Q72" s="18" t="n">
        <v>418.83702705</v>
      </c>
      <c r="R72" s="20" t="n">
        <v>20.5020306</v>
      </c>
    </row>
    <row r="73" spans="1:18">
      <c r="A73" s="15" t="s">
        <v>548</v>
      </c>
      <c r="B73" s="17" t="n">
        <v>8249</v>
      </c>
      <c r="C73" s="18">
        <f>(144.0/B73*100)</f>
        <v/>
      </c>
      <c r="D73" s="19" t="n">
        <v>8105</v>
      </c>
      <c r="E73" s="18" t="n">
        <v>410.81966228</v>
      </c>
      <c r="F73" s="20" t="n">
        <v>3.3213458</v>
      </c>
      <c r="G73" s="18" t="n">
        <v>423.84427728</v>
      </c>
      <c r="H73" s="20" t="n">
        <v>14.19225082</v>
      </c>
      <c r="I73" s="18" t="s">
        <v>481</v>
      </c>
      <c r="J73" s="20" t="s">
        <v>481</v>
      </c>
      <c r="K73" s="18" t="s">
        <v>481</v>
      </c>
      <c r="L73" s="20" t="s">
        <v>481</v>
      </c>
      <c r="M73" s="18" t="s">
        <v>481</v>
      </c>
      <c r="N73" s="20" t="s">
        <v>481</v>
      </c>
      <c r="O73" s="18" t="s">
        <v>481</v>
      </c>
      <c r="P73" s="20" t="s">
        <v>481</v>
      </c>
      <c r="Q73" s="18" t="n">
        <v>352.90958593</v>
      </c>
      <c r="R73" s="20" t="n">
        <v>8.798329239999999</v>
      </c>
    </row>
    <row r="74" spans="1:18">
      <c r="A74" s="15" t="s">
        <v>549</v>
      </c>
      <c r="B74" s="17" t="n">
        <v>4692</v>
      </c>
      <c r="C74" s="18">
        <f>(82.0/B74*100)</f>
        <v/>
      </c>
      <c r="D74" s="19" t="n">
        <v>4610</v>
      </c>
      <c r="E74" s="18" t="n">
        <v>433.99225679</v>
      </c>
      <c r="F74" s="20" t="n">
        <v>1.81092481</v>
      </c>
      <c r="G74" s="18" t="n">
        <v>430.84584924</v>
      </c>
      <c r="H74" s="20" t="n">
        <v>6.94177101</v>
      </c>
      <c r="I74" s="18" t="s">
        <v>481</v>
      </c>
      <c r="J74" s="20" t="s">
        <v>481</v>
      </c>
      <c r="K74" s="18" t="s">
        <v>481</v>
      </c>
      <c r="L74" s="20" t="s">
        <v>481</v>
      </c>
      <c r="M74" s="18" t="s">
        <v>481</v>
      </c>
      <c r="N74" s="20" t="s">
        <v>481</v>
      </c>
      <c r="O74" s="18" t="n">
        <v>355.99981374</v>
      </c>
      <c r="P74" s="20" t="n">
        <v>14.3759285</v>
      </c>
      <c r="Q74" s="18" t="n">
        <v>346.0912102</v>
      </c>
      <c r="R74" s="20" t="n">
        <v>8.994112550000001</v>
      </c>
    </row>
    <row r="75" spans="1:18">
      <c r="A75" s="15" t="s">
        <v>550</v>
      </c>
      <c r="B75" s="17" t="n">
        <v>5375</v>
      </c>
      <c r="C75" s="18">
        <f>(201.0/B75*100)</f>
        <v/>
      </c>
      <c r="D75" s="19" t="n">
        <v>5174</v>
      </c>
      <c r="E75" s="18" t="n">
        <v>365.14636664</v>
      </c>
      <c r="F75" s="20" t="n">
        <v>3.10818334</v>
      </c>
      <c r="G75" s="18" t="n">
        <v>310.4379255</v>
      </c>
      <c r="H75" s="20" t="n">
        <v>10.81061939</v>
      </c>
      <c r="I75" s="18" t="s">
        <v>481</v>
      </c>
      <c r="J75" s="20" t="s">
        <v>481</v>
      </c>
      <c r="K75" s="18" t="s">
        <v>481</v>
      </c>
      <c r="L75" s="20" t="s">
        <v>481</v>
      </c>
      <c r="M75" s="18" t="s">
        <v>481</v>
      </c>
      <c r="N75" s="20" t="s">
        <v>481</v>
      </c>
      <c r="O75" s="18" t="s">
        <v>481</v>
      </c>
      <c r="P75" s="20" t="s">
        <v>481</v>
      </c>
      <c r="Q75" s="18" t="n">
        <v>292.30059627</v>
      </c>
      <c r="R75" s="20" t="n">
        <v>7.23922652</v>
      </c>
    </row>
    <row r="76" spans="1:18">
      <c r="A76" s="15" t="s">
        <v>551</v>
      </c>
      <c r="B76" s="17" t="n">
        <v>14167</v>
      </c>
      <c r="C76" s="18">
        <f>(228.0/B76*100)</f>
        <v/>
      </c>
      <c r="D76" s="19" t="n">
        <v>13939</v>
      </c>
      <c r="E76" s="18" t="n">
        <v>391.14887789</v>
      </c>
      <c r="F76" s="20" t="n">
        <v>3.36939337</v>
      </c>
      <c r="G76" s="18" t="n">
        <v>467.40213482</v>
      </c>
      <c r="H76" s="20" t="n">
        <v>3.30587444</v>
      </c>
      <c r="I76" s="18" t="s">
        <v>481</v>
      </c>
      <c r="J76" s="20" t="s">
        <v>481</v>
      </c>
      <c r="K76" s="18" t="s">
        <v>481</v>
      </c>
      <c r="L76" s="20" t="s">
        <v>481</v>
      </c>
      <c r="M76" s="18" t="s">
        <v>481</v>
      </c>
      <c r="N76" s="20" t="s">
        <v>481</v>
      </c>
      <c r="O76" s="18" t="s">
        <v>481</v>
      </c>
      <c r="P76" s="20" t="s">
        <v>481</v>
      </c>
      <c r="Q76" s="18" t="n">
        <v>321.17000031</v>
      </c>
      <c r="R76" s="20" t="n">
        <v>6.27135223</v>
      </c>
    </row>
    <row r="77" spans="1:18">
      <c r="A77" s="15" t="s">
        <v>552</v>
      </c>
      <c r="B77" s="17" t="n">
        <v>6062</v>
      </c>
      <c r="C77" s="18">
        <f>(82.0/B77*100)</f>
        <v/>
      </c>
      <c r="D77" s="19" t="n">
        <v>5980</v>
      </c>
      <c r="E77" s="18" t="n">
        <v>438.79533488</v>
      </c>
      <c r="F77" s="20" t="n">
        <v>2.4672795</v>
      </c>
      <c r="G77" s="18" t="n">
        <v>432.43392619</v>
      </c>
      <c r="H77" s="20" t="n">
        <v>9.86712777</v>
      </c>
      <c r="I77" s="18" t="s">
        <v>481</v>
      </c>
      <c r="J77" s="20" t="s">
        <v>481</v>
      </c>
      <c r="K77" s="18" t="s">
        <v>481</v>
      </c>
      <c r="L77" s="20" t="s">
        <v>481</v>
      </c>
      <c r="M77" s="18" t="s">
        <v>481</v>
      </c>
      <c r="N77" s="20" t="s">
        <v>481</v>
      </c>
      <c r="O77" s="18" t="s">
        <v>481</v>
      </c>
      <c r="P77" s="20" t="s">
        <v>481</v>
      </c>
      <c r="Q77" s="18" t="n">
        <v>375.59139753</v>
      </c>
      <c r="R77" s="20" t="n">
        <v>9.31732542</v>
      </c>
    </row>
    <row r="78" spans="1:18">
      <c r="A78" s="15" t="s">
        <v>553</v>
      </c>
      <c r="B78" s="17" t="n">
        <v>5826</v>
      </c>
      <c r="C78" s="18">
        <f>(0.0/B78*100)</f>
        <v/>
      </c>
      <c r="D78" s="19" t="n">
        <v>5826</v>
      </c>
      <c r="E78" s="18" t="n">
        <v>487.4840539</v>
      </c>
      <c r="F78" s="20" t="n">
        <v>3.68035683</v>
      </c>
      <c r="G78" s="18" t="n">
        <v>488.70490647</v>
      </c>
      <c r="H78" s="20" t="n">
        <v>21.82209645</v>
      </c>
      <c r="I78" s="18" t="s">
        <v>481</v>
      </c>
      <c r="J78" s="20" t="s">
        <v>481</v>
      </c>
      <c r="K78" s="18" t="s">
        <v>481</v>
      </c>
      <c r="L78" s="20" t="s">
        <v>481</v>
      </c>
      <c r="M78" s="18" t="n">
        <v>370.2635</v>
      </c>
      <c r="N78" s="20" t="n">
        <v>31.46852482</v>
      </c>
      <c r="O78" s="18" t="n">
        <v>446.6679</v>
      </c>
      <c r="P78" s="20" t="n">
        <v>28.91278667</v>
      </c>
      <c r="Q78" s="18" t="n">
        <v>421.20105203</v>
      </c>
      <c r="R78" s="20" t="n">
        <v>17.12038398</v>
      </c>
    </row>
    <row customHeight="1" ht="25" r="79" spans="1:18">
      <c r="A79" s="15" t="s">
        <v>554</v>
      </c>
      <c r="B79" s="17" t="n">
        <v>1657</v>
      </c>
      <c r="C79" s="18">
        <f>(41.0/B79*100)</f>
        <v/>
      </c>
      <c r="D79" s="19" t="n">
        <v>1616</v>
      </c>
      <c r="E79" s="18" t="n">
        <v>487.19213983</v>
      </c>
      <c r="F79" s="20" t="n">
        <v>7.56879365</v>
      </c>
      <c r="G79" s="18" t="n">
        <v>434.5749022</v>
      </c>
      <c r="H79" s="20" t="n">
        <v>7.60527031</v>
      </c>
      <c r="I79" s="18" t="s">
        <v>481</v>
      </c>
      <c r="J79" s="20" t="s">
        <v>481</v>
      </c>
      <c r="K79" s="18" t="s">
        <v>481</v>
      </c>
      <c r="L79" s="20" t="s">
        <v>481</v>
      </c>
      <c r="M79" s="18" t="s">
        <v>481</v>
      </c>
      <c r="N79" s="20" t="s">
        <v>481</v>
      </c>
      <c r="O79" s="18" t="n">
        <v>376.2635</v>
      </c>
      <c r="P79" s="20" t="n">
        <v>61.98352416</v>
      </c>
      <c r="Q79" s="18" t="n">
        <v>457.18736984</v>
      </c>
      <c r="R79" s="20" t="n">
        <v>20.27185893</v>
      </c>
    </row>
    <row r="80" spans="1:18">
      <c r="A80" s="15" t="s">
        <v>555</v>
      </c>
      <c r="B80" s="17" t="n">
        <v>7841</v>
      </c>
      <c r="C80" s="18">
        <f>(0.0/B80*100)</f>
        <v/>
      </c>
      <c r="D80" s="19" t="n">
        <v>7841</v>
      </c>
      <c r="E80" s="18" t="n">
        <v>427.62443153</v>
      </c>
      <c r="F80" s="20" t="n">
        <v>3.65308687</v>
      </c>
      <c r="G80" s="18" t="n">
        <v>425.00139214</v>
      </c>
      <c r="H80" s="20" t="n">
        <v>5.38641605</v>
      </c>
      <c r="I80" s="18" t="s">
        <v>481</v>
      </c>
      <c r="J80" s="20" t="s">
        <v>481</v>
      </c>
      <c r="K80" s="18" t="s">
        <v>481</v>
      </c>
      <c r="L80" s="20" t="s">
        <v>481</v>
      </c>
      <c r="M80" s="18" t="s">
        <v>481</v>
      </c>
      <c r="N80" s="20" t="s">
        <v>481</v>
      </c>
      <c r="O80" s="18" t="s">
        <v>481</v>
      </c>
      <c r="P80" s="20" t="s">
        <v>481</v>
      </c>
      <c r="Q80" s="18" t="n">
        <v>419.99919117</v>
      </c>
      <c r="R80" s="20" t="n">
        <v>17.74989693</v>
      </c>
    </row>
    <row r="81" spans="1:18">
      <c r="A81" s="23" t="s">
        <v>556</v>
      </c>
      <c r="B81" s="17" t="n">
        <v>8861</v>
      </c>
      <c r="C81" s="18">
        <f>(76.0/B81*100)</f>
        <v/>
      </c>
      <c r="D81" s="19" t="n">
        <v>8785</v>
      </c>
      <c r="E81" s="18" t="n">
        <v>431.32678952</v>
      </c>
      <c r="F81" s="20" t="n">
        <v>3.49291603</v>
      </c>
      <c r="G81" s="18" t="n">
        <v>428.20783339</v>
      </c>
      <c r="H81" s="20" t="n">
        <v>11.27159885</v>
      </c>
      <c r="I81" s="18" t="s">
        <v>481</v>
      </c>
      <c r="J81" s="20" t="s">
        <v>481</v>
      </c>
      <c r="K81" s="18" t="s">
        <v>481</v>
      </c>
      <c r="L81" s="20" t="s">
        <v>481</v>
      </c>
      <c r="M81" s="18" t="s">
        <v>481</v>
      </c>
      <c r="N81" s="20" t="s">
        <v>481</v>
      </c>
      <c r="O81" s="18" t="s">
        <v>481</v>
      </c>
      <c r="P81" s="20" t="s">
        <v>481</v>
      </c>
      <c r="Q81" s="18" t="n">
        <v>343.17745793</v>
      </c>
      <c r="R81" s="20" t="n">
        <v>17.09342684</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A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48">
      <c r="A1" s="4" t="s">
        <v>460</v>
      </c>
    </row>
    <row r="2" spans="1:48">
      <c r="A2" s="5" t="s">
        <v>653</v>
      </c>
    </row>
    <row customHeight="1" ht="30" r="4" spans="1:48">
      <c r="A4" s="6" t="n"/>
      <c r="B4" s="7" t="s">
        <v>462</v>
      </c>
      <c r="C4" s="7" t="s">
        <v>463</v>
      </c>
      <c r="D4" s="8" t="s">
        <v>462</v>
      </c>
      <c r="E4" s="9" t="s">
        <v>654</v>
      </c>
      <c r="F4" s="10" t="n"/>
      <c r="G4" s="9" t="s">
        <v>655</v>
      </c>
      <c r="H4" s="10" t="n"/>
      <c r="I4" s="9" t="s">
        <v>656</v>
      </c>
      <c r="J4" s="10" t="n"/>
      <c r="K4" s="9" t="s">
        <v>657</v>
      </c>
      <c r="L4" s="10" t="n"/>
      <c r="M4" s="9" t="s">
        <v>658</v>
      </c>
      <c r="N4" s="10" t="n"/>
      <c r="O4" s="9" t="s">
        <v>659</v>
      </c>
      <c r="P4" s="10" t="n"/>
      <c r="Q4" s="9" t="s">
        <v>660</v>
      </c>
      <c r="R4" s="10" t="n"/>
      <c r="S4" s="9" t="s">
        <v>661</v>
      </c>
      <c r="T4" s="10" t="n"/>
      <c r="U4" s="9" t="s">
        <v>662</v>
      </c>
      <c r="V4" s="10" t="n"/>
      <c r="W4" s="9" t="s">
        <v>663</v>
      </c>
      <c r="X4" s="10" t="n"/>
      <c r="Y4" s="9" t="s">
        <v>664</v>
      </c>
      <c r="Z4" s="10" t="n"/>
      <c r="AA4" s="9" t="s">
        <v>665</v>
      </c>
      <c r="AB4" s="10" t="n"/>
      <c r="AC4" s="9" t="s">
        <v>666</v>
      </c>
      <c r="AD4" s="10" t="n"/>
      <c r="AE4" s="9" t="s">
        <v>667</v>
      </c>
      <c r="AF4" s="10" t="n"/>
      <c r="AG4" s="9" t="s">
        <v>668</v>
      </c>
      <c r="AH4" s="10" t="n"/>
      <c r="AI4" s="9" t="s">
        <v>669</v>
      </c>
      <c r="AJ4" s="10" t="n"/>
      <c r="AK4" s="9" t="s">
        <v>670</v>
      </c>
      <c r="AL4" s="10" t="n"/>
      <c r="AM4" s="9" t="s">
        <v>584</v>
      </c>
      <c r="AN4" s="10" t="n"/>
      <c r="AO4" s="9" t="s">
        <v>585</v>
      </c>
      <c r="AP4" s="10" t="n"/>
      <c r="AQ4" s="9" t="s">
        <v>472</v>
      </c>
      <c r="AR4" s="10" t="n"/>
      <c r="AS4" s="9" t="s">
        <v>473</v>
      </c>
      <c r="AT4" s="10" t="n"/>
      <c r="AU4" s="9" t="s">
        <v>586</v>
      </c>
      <c r="AV4" s="10" t="n"/>
    </row>
    <row r="5" spans="1:4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c r="AE5" s="12" t="s">
        <v>478</v>
      </c>
      <c r="AF5" s="11" t="s">
        <v>479</v>
      </c>
      <c r="AG5" s="12" t="s">
        <v>478</v>
      </c>
      <c r="AH5" s="11" t="s">
        <v>479</v>
      </c>
      <c r="AI5" s="12" t="s">
        <v>478</v>
      </c>
      <c r="AJ5" s="11" t="s">
        <v>479</v>
      </c>
      <c r="AK5" s="12" t="s">
        <v>478</v>
      </c>
      <c r="AL5" s="11" t="s">
        <v>479</v>
      </c>
      <c r="AM5" s="12" t="s">
        <v>478</v>
      </c>
      <c r="AN5" s="11" t="s">
        <v>479</v>
      </c>
      <c r="AO5" s="12" t="s">
        <v>478</v>
      </c>
      <c r="AP5" s="11" t="s">
        <v>479</v>
      </c>
      <c r="AQ5" s="12" t="s">
        <v>478</v>
      </c>
      <c r="AR5" s="11" t="s">
        <v>479</v>
      </c>
      <c r="AS5" s="12" t="s">
        <v>478</v>
      </c>
      <c r="AT5" s="11" t="s">
        <v>479</v>
      </c>
      <c r="AU5" s="12" t="s">
        <v>478</v>
      </c>
      <c r="AV5" s="11" t="s">
        <v>479</v>
      </c>
    </row>
    <row r="6" spans="1:4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5" t="n"/>
      <c r="AE6" s="14" t="n"/>
      <c r="AF6" s="15" t="n"/>
      <c r="AG6" s="14" t="n"/>
      <c r="AH6" s="15" t="n"/>
      <c r="AI6" s="14" t="n"/>
      <c r="AJ6" s="15" t="n"/>
      <c r="AK6" s="14" t="n"/>
      <c r="AL6" s="15" t="n"/>
      <c r="AM6" s="14" t="n"/>
      <c r="AN6" s="15" t="n"/>
      <c r="AO6" s="14" t="n"/>
      <c r="AP6" s="15" t="n"/>
      <c r="AQ6" s="14" t="n"/>
      <c r="AR6" s="15" t="n"/>
      <c r="AS6" s="14" t="n"/>
      <c r="AT6" s="15" t="n"/>
      <c r="AU6" s="14" t="n"/>
      <c r="AV6" s="16" t="n"/>
    </row>
    <row r="7" spans="1:48">
      <c r="A7" s="15" t="s">
        <v>480</v>
      </c>
      <c r="B7" s="17" t="n">
        <v>14530</v>
      </c>
      <c r="C7" s="18">
        <f>(356.0/B7*100)</f>
        <v/>
      </c>
      <c r="D7" s="19" t="n">
        <v>14174</v>
      </c>
      <c r="E7" s="18" t="n">
        <v>515.49532174</v>
      </c>
      <c r="F7" s="20" t="n">
        <v>4.13189844</v>
      </c>
      <c r="G7" s="18" t="n">
        <v>548.24189972</v>
      </c>
      <c r="H7" s="20" t="n">
        <v>17.29191159</v>
      </c>
      <c r="I7" s="18" t="n">
        <v>551.54955661</v>
      </c>
      <c r="J7" s="20" t="n">
        <v>14.76148415</v>
      </c>
      <c r="K7" s="18" t="n">
        <v>526.8224242</v>
      </c>
      <c r="L7" s="20" t="n">
        <v>11.03340224</v>
      </c>
      <c r="M7" s="18" t="n">
        <v>524.7877968499999</v>
      </c>
      <c r="N7" s="20" t="n">
        <v>14.18661693</v>
      </c>
      <c r="O7" s="18" t="n">
        <v>530.99610848</v>
      </c>
      <c r="P7" s="20" t="n">
        <v>12.6608525</v>
      </c>
      <c r="Q7" s="18" t="n">
        <v>502.87512326</v>
      </c>
      <c r="R7" s="20" t="n">
        <v>13.8930197</v>
      </c>
      <c r="S7" s="18" t="n">
        <v>504.80289884</v>
      </c>
      <c r="T7" s="20" t="n">
        <v>11.76599378</v>
      </c>
      <c r="U7" s="18" t="n">
        <v>505.47373388</v>
      </c>
      <c r="V7" s="20" t="n">
        <v>15.0087264</v>
      </c>
      <c r="W7" s="18" t="n">
        <v>494.83060955</v>
      </c>
      <c r="X7" s="20" t="n">
        <v>15.45687001</v>
      </c>
      <c r="Y7" s="18" t="n">
        <v>476.11994772</v>
      </c>
      <c r="Z7" s="20" t="n">
        <v>15.98111737</v>
      </c>
      <c r="AA7" s="18" t="n">
        <v>485.11841421</v>
      </c>
      <c r="AB7" s="20" t="n">
        <v>12.1547602</v>
      </c>
      <c r="AC7" s="18" t="n">
        <v>464.21281376</v>
      </c>
      <c r="AD7" s="20" t="n">
        <v>12.40537092</v>
      </c>
      <c r="AE7" s="18" t="n">
        <v>464.15152092</v>
      </c>
      <c r="AF7" s="20" t="n">
        <v>15.68173681</v>
      </c>
      <c r="AG7" s="18" t="n">
        <v>478.41611389</v>
      </c>
      <c r="AH7" s="20" t="n">
        <v>14.31391329</v>
      </c>
      <c r="AI7" s="18" t="n">
        <v>441.86224058</v>
      </c>
      <c r="AJ7" s="20" t="n">
        <v>14.91865924</v>
      </c>
      <c r="AK7" s="18" t="n">
        <v>390.98779565</v>
      </c>
      <c r="AL7" s="20" t="n">
        <v>34.21243148</v>
      </c>
      <c r="AM7" s="18" t="n">
        <v>503.44225281</v>
      </c>
      <c r="AN7" s="20" t="n">
        <v>2.06318746</v>
      </c>
      <c r="AO7" s="18" t="s">
        <v>481</v>
      </c>
      <c r="AP7" s="20" t="s">
        <v>481</v>
      </c>
      <c r="AQ7" s="18" t="s">
        <v>481</v>
      </c>
      <c r="AR7" s="20" t="s">
        <v>481</v>
      </c>
      <c r="AS7" s="18" t="s">
        <v>481</v>
      </c>
      <c r="AT7" s="20" t="s">
        <v>481</v>
      </c>
      <c r="AU7" s="18" t="n">
        <v>506.71281011</v>
      </c>
      <c r="AV7" s="20" t="n">
        <v>5.67276838</v>
      </c>
    </row>
    <row r="8" spans="1:48">
      <c r="A8" s="15" t="s">
        <v>483</v>
      </c>
      <c r="B8" s="17" t="n">
        <v>7007</v>
      </c>
      <c r="C8" s="18">
        <f>(20.0/B8*100)</f>
        <v/>
      </c>
      <c r="D8" s="19" t="n">
        <v>6987</v>
      </c>
      <c r="E8" s="18" t="n">
        <v>447.41203725</v>
      </c>
      <c r="F8" s="20" t="n">
        <v>15.06497048</v>
      </c>
      <c r="G8" s="18" t="n">
        <v>456.26725112</v>
      </c>
      <c r="H8" s="20" t="n">
        <v>21.76630833</v>
      </c>
      <c r="I8" s="18" t="n">
        <v>419.11711292</v>
      </c>
      <c r="J8" s="20" t="n">
        <v>17.33748773</v>
      </c>
      <c r="K8" s="18" t="n">
        <v>430.96053256</v>
      </c>
      <c r="L8" s="20" t="n">
        <v>23.19023583</v>
      </c>
      <c r="M8" s="18" t="n">
        <v>453.45846394</v>
      </c>
      <c r="N8" s="20" t="n">
        <v>15.21121634</v>
      </c>
      <c r="O8" s="18" t="n">
        <v>433.43974279</v>
      </c>
      <c r="P8" s="20" t="n">
        <v>21.70457508</v>
      </c>
      <c r="Q8" s="18" t="n">
        <v>459.10151113</v>
      </c>
      <c r="R8" s="20" t="n">
        <v>26.72703801</v>
      </c>
      <c r="S8" s="18" t="n">
        <v>410.43874206</v>
      </c>
      <c r="T8" s="20" t="n">
        <v>32.8204311</v>
      </c>
      <c r="U8" s="18" t="n">
        <v>421.10366809</v>
      </c>
      <c r="V8" s="20" t="n">
        <v>32.26432537</v>
      </c>
      <c r="W8" s="18" t="n">
        <v>359.04856378</v>
      </c>
      <c r="X8" s="20" t="n">
        <v>25.40599815</v>
      </c>
      <c r="Y8" s="18" t="n">
        <v>414.66005241</v>
      </c>
      <c r="Z8" s="20" t="n">
        <v>14.96221629</v>
      </c>
      <c r="AA8" s="18" t="n">
        <v>419.44922413</v>
      </c>
      <c r="AB8" s="20" t="n">
        <v>27.26129317</v>
      </c>
      <c r="AC8" s="18" t="n">
        <v>402.11097437</v>
      </c>
      <c r="AD8" s="20" t="n">
        <v>31.46012967</v>
      </c>
      <c r="AE8" s="18" t="n">
        <v>385.03565943</v>
      </c>
      <c r="AF8" s="20" t="n">
        <v>25.26251065</v>
      </c>
      <c r="AG8" s="18" t="n">
        <v>435.72860111</v>
      </c>
      <c r="AH8" s="20" t="n">
        <v>24.81634927</v>
      </c>
      <c r="AI8" s="18" t="n">
        <v>389.56210775</v>
      </c>
      <c r="AJ8" s="20" t="n">
        <v>24.86875909</v>
      </c>
      <c r="AK8" s="18" t="n">
        <v>365.58260543</v>
      </c>
      <c r="AL8" s="20" t="n">
        <v>29.08437882</v>
      </c>
      <c r="AM8" s="18" t="n">
        <v>492.07364264</v>
      </c>
      <c r="AN8" s="20" t="n">
        <v>2.55767993</v>
      </c>
      <c r="AO8" s="18" t="s">
        <v>481</v>
      </c>
      <c r="AP8" s="20" t="s">
        <v>481</v>
      </c>
      <c r="AQ8" s="18" t="n">
        <v>361.38025951</v>
      </c>
      <c r="AR8" s="20" t="n">
        <v>22.72565673</v>
      </c>
      <c r="AS8" s="18" t="s">
        <v>481</v>
      </c>
      <c r="AT8" s="20" t="s">
        <v>481</v>
      </c>
      <c r="AU8" s="18" t="n">
        <v>455.31469851</v>
      </c>
      <c r="AV8" s="20" t="n">
        <v>30.19798543</v>
      </c>
    </row>
    <row r="9" spans="1:48">
      <c r="A9" s="15" t="s">
        <v>484</v>
      </c>
      <c r="B9" s="17" t="n">
        <v>9651</v>
      </c>
      <c r="C9" s="18">
        <f>(3330.0/B9*100)</f>
        <v/>
      </c>
      <c r="D9" s="19" t="n">
        <v>6321</v>
      </c>
      <c r="E9" s="18" t="n">
        <v>478.80608552</v>
      </c>
      <c r="F9" s="20" t="n">
        <v>9.28632666</v>
      </c>
      <c r="G9" s="18" t="n">
        <v>490.52402124</v>
      </c>
      <c r="H9" s="20" t="n">
        <v>13.83103492</v>
      </c>
      <c r="I9" s="18" t="n">
        <v>467.99220798</v>
      </c>
      <c r="J9" s="20" t="n">
        <v>15.64167401</v>
      </c>
      <c r="K9" s="18" t="n">
        <v>475.95997357</v>
      </c>
      <c r="L9" s="20" t="n">
        <v>14.72638608</v>
      </c>
      <c r="M9" s="18" t="n">
        <v>494.8322518</v>
      </c>
      <c r="N9" s="20" t="n">
        <v>15.69384785</v>
      </c>
      <c r="O9" s="18" t="n">
        <v>491.2596263</v>
      </c>
      <c r="P9" s="20" t="n">
        <v>17.61708408</v>
      </c>
      <c r="Q9" s="18" t="n">
        <v>468.91323157</v>
      </c>
      <c r="R9" s="20" t="n">
        <v>23.43838501</v>
      </c>
      <c r="S9" s="18" t="n">
        <v>453.09395969</v>
      </c>
      <c r="T9" s="20" t="n">
        <v>15.80982046</v>
      </c>
      <c r="U9" s="18" t="n">
        <v>452.5808728</v>
      </c>
      <c r="V9" s="20" t="n">
        <v>12.59815046</v>
      </c>
      <c r="W9" s="18" t="n">
        <v>407.6042501</v>
      </c>
      <c r="X9" s="20" t="n">
        <v>21.7826516</v>
      </c>
      <c r="Y9" s="18" t="n">
        <v>425.73939965</v>
      </c>
      <c r="Z9" s="20" t="n">
        <v>16.08040642</v>
      </c>
      <c r="AA9" s="18" t="n">
        <v>408.60912515</v>
      </c>
      <c r="AB9" s="20" t="n">
        <v>14.49902035</v>
      </c>
      <c r="AC9" s="18" t="n">
        <v>428.86378333</v>
      </c>
      <c r="AD9" s="20" t="n">
        <v>15.54995945</v>
      </c>
      <c r="AE9" s="18" t="n">
        <v>431.48161377</v>
      </c>
      <c r="AF9" s="20" t="n">
        <v>16.48187481</v>
      </c>
      <c r="AG9" s="18" t="n">
        <v>431.63773127</v>
      </c>
      <c r="AH9" s="20" t="n">
        <v>18.36304471</v>
      </c>
      <c r="AI9" s="18" t="n">
        <v>416.87279416</v>
      </c>
      <c r="AJ9" s="20" t="n">
        <v>22.70024686</v>
      </c>
      <c r="AK9" s="18" t="n">
        <v>315.99817955</v>
      </c>
      <c r="AL9" s="20" t="n">
        <v>23.30190692</v>
      </c>
      <c r="AM9" s="18" t="n">
        <v>521.5629785</v>
      </c>
      <c r="AN9" s="20" t="n">
        <v>2.84892691</v>
      </c>
      <c r="AO9" s="18" t="s">
        <v>481</v>
      </c>
      <c r="AP9" s="20" t="s">
        <v>481</v>
      </c>
      <c r="AQ9" s="18" t="n">
        <v>347.7815185</v>
      </c>
      <c r="AR9" s="20" t="n">
        <v>11.20716786</v>
      </c>
      <c r="AS9" s="18" t="s">
        <v>481</v>
      </c>
      <c r="AT9" s="20" t="s">
        <v>481</v>
      </c>
      <c r="AU9" s="18" t="n">
        <v>422.22177217</v>
      </c>
      <c r="AV9" s="20" t="n">
        <v>21.39734433</v>
      </c>
    </row>
    <row r="10" spans="1:48">
      <c r="A10" s="15" t="s">
        <v>485</v>
      </c>
      <c r="B10" s="17" t="n">
        <v>20058</v>
      </c>
      <c r="C10" s="18">
        <f>(522.0/B10*100)</f>
        <v/>
      </c>
      <c r="D10" s="19" t="n">
        <v>19536</v>
      </c>
      <c r="E10" s="18" t="n">
        <v>507.9583796</v>
      </c>
      <c r="F10" s="20" t="n">
        <v>7.2886669</v>
      </c>
      <c r="G10" s="18" t="n">
        <v>532.33073232</v>
      </c>
      <c r="H10" s="20" t="n">
        <v>14.26053952</v>
      </c>
      <c r="I10" s="18" t="n">
        <v>546.78197756</v>
      </c>
      <c r="J10" s="20" t="n">
        <v>8.38856292</v>
      </c>
      <c r="K10" s="18" t="n">
        <v>552.62261347</v>
      </c>
      <c r="L10" s="20" t="n">
        <v>9.25729946</v>
      </c>
      <c r="M10" s="18" t="n">
        <v>546.09722583</v>
      </c>
      <c r="N10" s="20" t="n">
        <v>11.98175805</v>
      </c>
      <c r="O10" s="18" t="n">
        <v>545.7820398600001</v>
      </c>
      <c r="P10" s="20" t="n">
        <v>12.97063559</v>
      </c>
      <c r="Q10" s="18" t="n">
        <v>545.7259218299999</v>
      </c>
      <c r="R10" s="20" t="n">
        <v>12.20717202</v>
      </c>
      <c r="S10" s="18" t="n">
        <v>530.1470749699999</v>
      </c>
      <c r="T10" s="20" t="n">
        <v>12.66802992</v>
      </c>
      <c r="U10" s="18" t="n">
        <v>532.91637454</v>
      </c>
      <c r="V10" s="20" t="n">
        <v>13.39138299</v>
      </c>
      <c r="W10" s="18" t="n">
        <v>534.71321998</v>
      </c>
      <c r="X10" s="20" t="n">
        <v>11.46095356</v>
      </c>
      <c r="Y10" s="18" t="n">
        <v>525.91270052</v>
      </c>
      <c r="Z10" s="20" t="n">
        <v>10.72869583</v>
      </c>
      <c r="AA10" s="18" t="n">
        <v>522.76705994</v>
      </c>
      <c r="AB10" s="20" t="n">
        <v>16.11273531</v>
      </c>
      <c r="AC10" s="18" t="n">
        <v>501.81207257</v>
      </c>
      <c r="AD10" s="20" t="n">
        <v>13.83748024</v>
      </c>
      <c r="AE10" s="18" t="n">
        <v>500.03316988</v>
      </c>
      <c r="AF10" s="20" t="n">
        <v>13.04755484</v>
      </c>
      <c r="AG10" s="18" t="n">
        <v>491.49454203</v>
      </c>
      <c r="AH10" s="20" t="n">
        <v>17.31398027</v>
      </c>
      <c r="AI10" s="18" t="n">
        <v>479.8915179</v>
      </c>
      <c r="AJ10" s="20" t="n">
        <v>14.32540747</v>
      </c>
      <c r="AK10" s="18" t="n">
        <v>407.77925149</v>
      </c>
      <c r="AL10" s="20" t="n">
        <v>28.45220914</v>
      </c>
      <c r="AM10" s="18" t="n">
        <v>528.7343244899999</v>
      </c>
      <c r="AN10" s="20" t="n">
        <v>2.28683647</v>
      </c>
      <c r="AO10" s="18" t="s">
        <v>481</v>
      </c>
      <c r="AP10" s="20" t="s">
        <v>481</v>
      </c>
      <c r="AQ10" s="18" t="s">
        <v>481</v>
      </c>
      <c r="AR10" s="20" t="s">
        <v>481</v>
      </c>
      <c r="AS10" s="18" t="s">
        <v>481</v>
      </c>
      <c r="AT10" s="20" t="s">
        <v>481</v>
      </c>
      <c r="AU10" s="18" t="n">
        <v>453.10844614</v>
      </c>
      <c r="AV10" s="20" t="n">
        <v>13.80718588</v>
      </c>
    </row>
    <row r="11" spans="1:48">
      <c r="A11" s="15" t="s">
        <v>486</v>
      </c>
      <c r="B11" s="17" t="n">
        <v>7053</v>
      </c>
      <c r="C11" s="18">
        <f>(50.0/B11*100)</f>
        <v/>
      </c>
      <c r="D11" s="19" t="n">
        <v>7003</v>
      </c>
      <c r="E11" s="18" t="n">
        <v>411.05511167</v>
      </c>
      <c r="F11" s="20" t="n">
        <v>13.20044176</v>
      </c>
      <c r="G11" s="18" t="n">
        <v>458.00007104</v>
      </c>
      <c r="H11" s="20" t="n">
        <v>38.16981664</v>
      </c>
      <c r="I11" s="18" t="n">
        <v>435.52883882</v>
      </c>
      <c r="J11" s="20" t="n">
        <v>32.45211683</v>
      </c>
      <c r="K11" s="18" t="n">
        <v>445.09780541</v>
      </c>
      <c r="L11" s="20" t="n">
        <v>42.12610391</v>
      </c>
      <c r="M11" s="18" t="n">
        <v>433.44654589</v>
      </c>
      <c r="N11" s="20" t="n">
        <v>26.38531943</v>
      </c>
      <c r="O11" s="18" t="n">
        <v>488.48228034</v>
      </c>
      <c r="P11" s="20" t="n">
        <v>32.21181202</v>
      </c>
      <c r="Q11" s="18" t="n">
        <v>456.48270177</v>
      </c>
      <c r="R11" s="20" t="n">
        <v>30.39837727</v>
      </c>
      <c r="S11" s="18" t="n">
        <v>442.43884159</v>
      </c>
      <c r="T11" s="20" t="n">
        <v>48.03504282</v>
      </c>
      <c r="U11" s="18" t="n">
        <v>472.81032353</v>
      </c>
      <c r="V11" s="20" t="n">
        <v>35.67104107</v>
      </c>
      <c r="W11" s="18" t="n">
        <v>418.28693857</v>
      </c>
      <c r="X11" s="20" t="n">
        <v>49.01044559</v>
      </c>
      <c r="Y11" s="18" t="n">
        <v>394.18718678</v>
      </c>
      <c r="Z11" s="20" t="n">
        <v>44.93252082</v>
      </c>
      <c r="AA11" s="18" t="n">
        <v>461.70797466</v>
      </c>
      <c r="AB11" s="20" t="n">
        <v>33.73826229</v>
      </c>
      <c r="AC11" s="18" t="n">
        <v>443.71015067</v>
      </c>
      <c r="AD11" s="20" t="n">
        <v>39.00966818</v>
      </c>
      <c r="AE11" s="18" t="n">
        <v>428.8610508</v>
      </c>
      <c r="AF11" s="20" t="n">
        <v>30.01583385</v>
      </c>
      <c r="AG11" s="18" t="n">
        <v>436.66181245</v>
      </c>
      <c r="AH11" s="20" t="n">
        <v>25.31143191</v>
      </c>
      <c r="AI11" s="18" t="n">
        <v>368.62415199</v>
      </c>
      <c r="AJ11" s="20" t="n">
        <v>67.02143340000001</v>
      </c>
      <c r="AK11" s="18" t="n">
        <v>253.523</v>
      </c>
      <c r="AL11" s="20" t="n">
        <v>38.10818126</v>
      </c>
      <c r="AM11" s="18" t="n">
        <v>460.20117834</v>
      </c>
      <c r="AN11" s="20" t="n">
        <v>2.60252863</v>
      </c>
      <c r="AO11" s="18" t="s">
        <v>481</v>
      </c>
      <c r="AP11" s="20" t="s">
        <v>481</v>
      </c>
      <c r="AQ11" s="18" t="s">
        <v>481</v>
      </c>
      <c r="AR11" s="20" t="s">
        <v>481</v>
      </c>
      <c r="AS11" s="18" t="s">
        <v>481</v>
      </c>
      <c r="AT11" s="20" t="s">
        <v>481</v>
      </c>
      <c r="AU11" s="18" t="n">
        <v>376.18783961</v>
      </c>
      <c r="AV11" s="20" t="n">
        <v>16.29339953</v>
      </c>
    </row>
    <row r="12" spans="1:48">
      <c r="A12" s="15" t="s">
        <v>487</v>
      </c>
      <c r="B12" s="17" t="n">
        <v>6894</v>
      </c>
      <c r="C12" s="18">
        <f>(55.0/B12*100)</f>
        <v/>
      </c>
      <c r="D12" s="19" t="n">
        <v>6839</v>
      </c>
      <c r="E12" s="18" t="n">
        <v>454.43932937</v>
      </c>
      <c r="F12" s="20" t="n">
        <v>32.57672565</v>
      </c>
      <c r="G12" s="18" t="n">
        <v>460.07376952</v>
      </c>
      <c r="H12" s="20" t="n">
        <v>51.20773522</v>
      </c>
      <c r="I12" s="18" t="n">
        <v>494.16797154</v>
      </c>
      <c r="J12" s="20" t="n">
        <v>26.5180064</v>
      </c>
      <c r="K12" s="18" t="n">
        <v>493.46451661</v>
      </c>
      <c r="L12" s="20" t="n">
        <v>29.60506919</v>
      </c>
      <c r="M12" s="18" t="n">
        <v>396.85286404</v>
      </c>
      <c r="N12" s="20" t="n">
        <v>43.36846407</v>
      </c>
      <c r="O12" s="18" t="n">
        <v>483.20908059</v>
      </c>
      <c r="P12" s="20" t="n">
        <v>29.40642728</v>
      </c>
      <c r="Q12" s="18" t="n">
        <v>383.76496197</v>
      </c>
      <c r="R12" s="20" t="n">
        <v>39.58532195</v>
      </c>
      <c r="S12" s="18" t="n">
        <v>514.55582925</v>
      </c>
      <c r="T12" s="20" t="n">
        <v>50.32345494</v>
      </c>
      <c r="U12" s="18" t="n">
        <v>430.4089592</v>
      </c>
      <c r="V12" s="20" t="n">
        <v>45.12427752</v>
      </c>
      <c r="W12" s="18" t="n">
        <v>477.33612346</v>
      </c>
      <c r="X12" s="20" t="n">
        <v>36.76907237</v>
      </c>
      <c r="Y12" s="18" t="n">
        <v>499.94190427</v>
      </c>
      <c r="Z12" s="20" t="n">
        <v>32.38245746</v>
      </c>
      <c r="AA12" s="18" t="n">
        <v>472.41200002</v>
      </c>
      <c r="AB12" s="20" t="n">
        <v>37.25051511</v>
      </c>
      <c r="AC12" s="18" t="n">
        <v>416.24496615</v>
      </c>
      <c r="AD12" s="20" t="n">
        <v>35.34875557</v>
      </c>
      <c r="AE12" s="18" t="n">
        <v>455.83512434</v>
      </c>
      <c r="AF12" s="20" t="n">
        <v>97.38651614</v>
      </c>
      <c r="AG12" s="18" t="n">
        <v>377.02717349</v>
      </c>
      <c r="AH12" s="20" t="n">
        <v>40.7575131</v>
      </c>
      <c r="AI12" s="18" t="n">
        <v>428.63733294</v>
      </c>
      <c r="AJ12" s="20" t="n">
        <v>52.40831936</v>
      </c>
      <c r="AK12" s="18" t="n">
        <v>361.74865382</v>
      </c>
      <c r="AL12" s="20" t="n">
        <v>40.09584491</v>
      </c>
      <c r="AM12" s="18" t="n">
        <v>492.66143513</v>
      </c>
      <c r="AN12" s="20" t="n">
        <v>2.30521868</v>
      </c>
      <c r="AO12" s="18" t="s">
        <v>481</v>
      </c>
      <c r="AP12" s="20" t="s">
        <v>481</v>
      </c>
      <c r="AQ12" s="18" t="n">
        <v>332.31014509</v>
      </c>
      <c r="AR12" s="20" t="n">
        <v>18.34291261</v>
      </c>
      <c r="AS12" s="18" t="s">
        <v>481</v>
      </c>
      <c r="AT12" s="20" t="s">
        <v>481</v>
      </c>
      <c r="AU12" s="18" t="n">
        <v>349.65554631</v>
      </c>
      <c r="AV12" s="20" t="n">
        <v>37.64464552</v>
      </c>
    </row>
    <row r="13" spans="1:48">
      <c r="A13" s="15" t="s">
        <v>488</v>
      </c>
      <c r="B13" s="17" t="n">
        <v>7161</v>
      </c>
      <c r="C13" s="18">
        <f>(94.0/B13*100)</f>
        <v/>
      </c>
      <c r="D13" s="19" t="n">
        <v>7067</v>
      </c>
      <c r="E13" s="18" t="n">
        <v>490.21837171</v>
      </c>
      <c r="F13" s="20" t="n">
        <v>12.41120221</v>
      </c>
      <c r="G13" s="18" t="n">
        <v>489.17190645</v>
      </c>
      <c r="H13" s="20" t="n">
        <v>17.77918129</v>
      </c>
      <c r="I13" s="18" t="n">
        <v>509.2961012</v>
      </c>
      <c r="J13" s="20" t="n">
        <v>15.29418927</v>
      </c>
      <c r="K13" s="18" t="n">
        <v>481.09712914</v>
      </c>
      <c r="L13" s="20" t="n">
        <v>29.48884666</v>
      </c>
      <c r="M13" s="18" t="n">
        <v>418.26523455</v>
      </c>
      <c r="N13" s="20" t="n">
        <v>22.48969693</v>
      </c>
      <c r="O13" s="18" t="n">
        <v>480.95639951</v>
      </c>
      <c r="P13" s="20" t="n">
        <v>30.25698538</v>
      </c>
      <c r="Q13" s="18" t="n">
        <v>513.82689466</v>
      </c>
      <c r="R13" s="20" t="n">
        <v>25.07775693</v>
      </c>
      <c r="S13" s="18" t="n">
        <v>529.74405124</v>
      </c>
      <c r="T13" s="20" t="n">
        <v>39.50856871</v>
      </c>
      <c r="U13" s="18" t="n">
        <v>517.50549739</v>
      </c>
      <c r="V13" s="20" t="n">
        <v>28.66617374</v>
      </c>
      <c r="W13" s="18" t="n">
        <v>467.07996851</v>
      </c>
      <c r="X13" s="20" t="n">
        <v>26.71568575</v>
      </c>
      <c r="Y13" s="18" t="n">
        <v>483.63140156</v>
      </c>
      <c r="Z13" s="20" t="n">
        <v>21.81078332</v>
      </c>
      <c r="AA13" s="18" t="n">
        <v>419.40380443</v>
      </c>
      <c r="AB13" s="20" t="n">
        <v>28.27338627</v>
      </c>
      <c r="AC13" s="18" t="n">
        <v>427.31874868</v>
      </c>
      <c r="AD13" s="20" t="n">
        <v>24.58942839</v>
      </c>
      <c r="AE13" s="18" t="n">
        <v>430.6608168</v>
      </c>
      <c r="AF13" s="20" t="n">
        <v>23.68084961</v>
      </c>
      <c r="AG13" s="18" t="n">
        <v>432.87963339</v>
      </c>
      <c r="AH13" s="20" t="n">
        <v>75.46045717</v>
      </c>
      <c r="AI13" s="18" t="n">
        <v>420.06416361</v>
      </c>
      <c r="AJ13" s="20" t="n">
        <v>30.76972144</v>
      </c>
      <c r="AK13" s="18" t="n">
        <v>383.32065722</v>
      </c>
      <c r="AL13" s="20" t="n">
        <v>41.41362828</v>
      </c>
      <c r="AM13" s="18" t="n">
        <v>506.02793594</v>
      </c>
      <c r="AN13" s="20" t="n">
        <v>2.52286109</v>
      </c>
      <c r="AO13" s="18" t="s">
        <v>481</v>
      </c>
      <c r="AP13" s="20" t="s">
        <v>481</v>
      </c>
      <c r="AQ13" s="18" t="n">
        <v>407.4699787</v>
      </c>
      <c r="AR13" s="20" t="n">
        <v>6.79601306</v>
      </c>
      <c r="AS13" s="18" t="s">
        <v>481</v>
      </c>
      <c r="AT13" s="20" t="s">
        <v>481</v>
      </c>
      <c r="AU13" s="18" t="n">
        <v>382.86954888</v>
      </c>
      <c r="AV13" s="20" t="n">
        <v>24.77143531</v>
      </c>
    </row>
    <row r="14" spans="1:48">
      <c r="A14" s="15" t="s">
        <v>489</v>
      </c>
      <c r="B14" s="17" t="n">
        <v>5587</v>
      </c>
      <c r="C14" s="18">
        <f>(74.0/B14*100)</f>
        <v/>
      </c>
      <c r="D14" s="19" t="n">
        <v>5513</v>
      </c>
      <c r="E14" s="18" t="n">
        <v>477.96655258</v>
      </c>
      <c r="F14" s="20" t="n">
        <v>15.11888534</v>
      </c>
      <c r="G14" s="18" t="n">
        <v>542.28447912</v>
      </c>
      <c r="H14" s="20" t="n">
        <v>41.50639694</v>
      </c>
      <c r="I14" s="18" t="n">
        <v>483.91770014</v>
      </c>
      <c r="J14" s="20" t="n">
        <v>35.45866222</v>
      </c>
      <c r="K14" s="18" t="n">
        <v>543.92073902</v>
      </c>
      <c r="L14" s="20" t="n">
        <v>37.18189259</v>
      </c>
      <c r="M14" s="18" t="n">
        <v>525.48763194</v>
      </c>
      <c r="N14" s="20" t="n">
        <v>59.57619997</v>
      </c>
      <c r="O14" s="18" t="n">
        <v>435.17980056</v>
      </c>
      <c r="P14" s="20" t="n">
        <v>33.60476598</v>
      </c>
      <c r="Q14" s="18" t="n">
        <v>530.8274635499999</v>
      </c>
      <c r="R14" s="20" t="n">
        <v>58.08268357</v>
      </c>
      <c r="S14" s="18" t="n">
        <v>570.52706756</v>
      </c>
      <c r="T14" s="20" t="n">
        <v>39.63220972</v>
      </c>
      <c r="U14" s="18" t="n">
        <v>420.808</v>
      </c>
      <c r="V14" s="20" t="n">
        <v>25.34354881</v>
      </c>
      <c r="W14" s="18" t="n">
        <v>547.99887582</v>
      </c>
      <c r="X14" s="20" t="n">
        <v>81.49161002</v>
      </c>
      <c r="Y14" s="18" t="s">
        <v>481</v>
      </c>
      <c r="Z14" s="20" t="s">
        <v>481</v>
      </c>
      <c r="AA14" s="18" t="n">
        <v>490.56496383</v>
      </c>
      <c r="AB14" s="20" t="n">
        <v>28.16770951</v>
      </c>
      <c r="AC14" s="18" t="n">
        <v>553.81037458</v>
      </c>
      <c r="AD14" s="20" t="n">
        <v>36.96826117</v>
      </c>
      <c r="AE14" s="18" t="n">
        <v>508.0384358</v>
      </c>
      <c r="AF14" s="20" t="n">
        <v>85.80851548</v>
      </c>
      <c r="AG14" s="18" t="n">
        <v>560.31325807</v>
      </c>
      <c r="AH14" s="20" t="n">
        <v>36.84800986</v>
      </c>
      <c r="AI14" s="18" t="n">
        <v>509.4490773</v>
      </c>
      <c r="AJ14" s="20" t="n">
        <v>45.75755985</v>
      </c>
      <c r="AK14" s="18" t="n">
        <v>398.49224401</v>
      </c>
      <c r="AL14" s="20" t="n">
        <v>49.54990511</v>
      </c>
      <c r="AM14" s="18" t="n">
        <v>520.20001966</v>
      </c>
      <c r="AN14" s="20" t="n">
        <v>2.2405552</v>
      </c>
      <c r="AO14" s="18" t="s">
        <v>481</v>
      </c>
      <c r="AP14" s="20" t="s">
        <v>481</v>
      </c>
      <c r="AQ14" s="18" t="s">
        <v>481</v>
      </c>
      <c r="AR14" s="20" t="s">
        <v>481</v>
      </c>
      <c r="AS14" s="18" t="s">
        <v>481</v>
      </c>
      <c r="AT14" s="20" t="s">
        <v>481</v>
      </c>
      <c r="AU14" s="18" t="n">
        <v>425.68966911</v>
      </c>
      <c r="AV14" s="20" t="n">
        <v>20.55145821</v>
      </c>
    </row>
    <row r="15" spans="1:48">
      <c r="A15" s="15" t="s">
        <v>490</v>
      </c>
      <c r="B15" s="17" t="n">
        <v>5882</v>
      </c>
      <c r="C15" s="18">
        <f>(52.0/B15*100)</f>
        <v/>
      </c>
      <c r="D15" s="19" t="n">
        <v>5830</v>
      </c>
      <c r="E15" s="18" t="n">
        <v>467.65756389</v>
      </c>
      <c r="F15" s="20" t="n">
        <v>23.15670949</v>
      </c>
      <c r="G15" s="18" t="n">
        <v>481.28370346</v>
      </c>
      <c r="H15" s="20" t="n">
        <v>34.94543975</v>
      </c>
      <c r="I15" s="18" t="n">
        <v>538.41350348</v>
      </c>
      <c r="J15" s="20" t="n">
        <v>25.19941141</v>
      </c>
      <c r="K15" s="18" t="n">
        <v>468.59193151</v>
      </c>
      <c r="L15" s="20" t="n">
        <v>32.33479099</v>
      </c>
      <c r="M15" s="18" t="n">
        <v>506.03123117</v>
      </c>
      <c r="N15" s="20" t="n">
        <v>24.57913168</v>
      </c>
      <c r="O15" s="18" t="n">
        <v>580.07762426</v>
      </c>
      <c r="P15" s="20" t="n">
        <v>43.21306328</v>
      </c>
      <c r="Q15" s="18" t="n">
        <v>497.88599394</v>
      </c>
      <c r="R15" s="20" t="n">
        <v>35.32734137</v>
      </c>
      <c r="S15" s="18" t="n">
        <v>422.87487197</v>
      </c>
      <c r="T15" s="20" t="n">
        <v>24.67647955</v>
      </c>
      <c r="U15" s="18" t="n">
        <v>426.6002941</v>
      </c>
      <c r="V15" s="20" t="n">
        <v>35.56172723</v>
      </c>
      <c r="W15" s="18" t="n">
        <v>403.93019728</v>
      </c>
      <c r="X15" s="20" t="n">
        <v>26.55149012</v>
      </c>
      <c r="Y15" s="18" t="n">
        <v>423.88940701</v>
      </c>
      <c r="Z15" s="20" t="n">
        <v>31.17272089</v>
      </c>
      <c r="AA15" s="18" t="n">
        <v>411.87440381</v>
      </c>
      <c r="AB15" s="20" t="n">
        <v>43.01855718</v>
      </c>
      <c r="AC15" s="18" t="n">
        <v>400.94661737</v>
      </c>
      <c r="AD15" s="20" t="n">
        <v>43.24374334</v>
      </c>
      <c r="AE15" s="18" t="n">
        <v>407.07478776</v>
      </c>
      <c r="AF15" s="20" t="n">
        <v>41.06738484</v>
      </c>
      <c r="AG15" s="18" t="n">
        <v>411.45558432</v>
      </c>
      <c r="AH15" s="20" t="n">
        <v>57.09275253</v>
      </c>
      <c r="AI15" s="18" t="n">
        <v>406.77680928</v>
      </c>
      <c r="AJ15" s="20" t="n">
        <v>104.84129962</v>
      </c>
      <c r="AK15" s="18" t="n">
        <v>321.13282151</v>
      </c>
      <c r="AL15" s="20" t="n">
        <v>26.94571962</v>
      </c>
      <c r="AM15" s="18" t="n">
        <v>531.5607303199999</v>
      </c>
      <c r="AN15" s="20" t="n">
        <v>2.3103344</v>
      </c>
      <c r="AO15" s="18" t="s">
        <v>481</v>
      </c>
      <c r="AP15" s="20" t="s">
        <v>481</v>
      </c>
      <c r="AQ15" s="18" t="n">
        <v>367.66871077</v>
      </c>
      <c r="AR15" s="20" t="n">
        <v>14.82638214</v>
      </c>
      <c r="AS15" s="18" t="s">
        <v>481</v>
      </c>
      <c r="AT15" s="20" t="s">
        <v>481</v>
      </c>
      <c r="AU15" s="18" t="n">
        <v>390.83620521</v>
      </c>
      <c r="AV15" s="20" t="n">
        <v>42.79536523</v>
      </c>
    </row>
    <row r="16" spans="1:48">
      <c r="A16" s="15" t="s">
        <v>491</v>
      </c>
      <c r="B16" s="17" t="n">
        <v>6108</v>
      </c>
      <c r="C16" s="18">
        <f>(101.0/B16*100)</f>
        <v/>
      </c>
      <c r="D16" s="19" t="n">
        <v>6007</v>
      </c>
      <c r="E16" s="18" t="n">
        <v>473.4711046</v>
      </c>
      <c r="F16" s="20" t="n">
        <v>18.31133035</v>
      </c>
      <c r="G16" s="18" t="n">
        <v>449.93977944</v>
      </c>
      <c r="H16" s="20" t="n">
        <v>31.18922932</v>
      </c>
      <c r="I16" s="18" t="n">
        <v>500.04983906</v>
      </c>
      <c r="J16" s="20" t="n">
        <v>21.66464888</v>
      </c>
      <c r="K16" s="18" t="n">
        <v>452.85765135</v>
      </c>
      <c r="L16" s="20" t="n">
        <v>24.99853983</v>
      </c>
      <c r="M16" s="18" t="n">
        <v>452.43622711</v>
      </c>
      <c r="N16" s="20" t="n">
        <v>24.98131887</v>
      </c>
      <c r="O16" s="18" t="n">
        <v>429.09183021</v>
      </c>
      <c r="P16" s="20" t="n">
        <v>27.09742057</v>
      </c>
      <c r="Q16" s="18" t="n">
        <v>406.85542005</v>
      </c>
      <c r="R16" s="20" t="n">
        <v>29.73328515</v>
      </c>
      <c r="S16" s="18" t="n">
        <v>420.06741801</v>
      </c>
      <c r="T16" s="20" t="n">
        <v>29.645484</v>
      </c>
      <c r="U16" s="18" t="n">
        <v>458.6773634</v>
      </c>
      <c r="V16" s="20" t="n">
        <v>22.13777928</v>
      </c>
      <c r="W16" s="18" t="n">
        <v>427.10802847</v>
      </c>
      <c r="X16" s="20" t="n">
        <v>32.59281787</v>
      </c>
      <c r="Y16" s="18" t="n">
        <v>442.53075123</v>
      </c>
      <c r="Z16" s="20" t="n">
        <v>29.80253731</v>
      </c>
      <c r="AA16" s="18" t="n">
        <v>441.63974256</v>
      </c>
      <c r="AB16" s="20" t="n">
        <v>32.599099</v>
      </c>
      <c r="AC16" s="18" t="n">
        <v>404.69135567</v>
      </c>
      <c r="AD16" s="20" t="n">
        <v>24.02912255</v>
      </c>
      <c r="AE16" s="18" t="n">
        <v>350.54126195</v>
      </c>
      <c r="AF16" s="20" t="n">
        <v>28.24447779</v>
      </c>
      <c r="AG16" s="18" t="n">
        <v>403.91651426</v>
      </c>
      <c r="AH16" s="20" t="n">
        <v>29.44643271</v>
      </c>
      <c r="AI16" s="18" t="n">
        <v>362.53902873</v>
      </c>
      <c r="AJ16" s="20" t="n">
        <v>31.04000501</v>
      </c>
      <c r="AK16" s="18" t="n">
        <v>301.52946184</v>
      </c>
      <c r="AL16" s="20" t="n">
        <v>39.1806635</v>
      </c>
      <c r="AM16" s="18" t="n">
        <v>506.42255418</v>
      </c>
      <c r="AN16" s="20" t="n">
        <v>2.44513973</v>
      </c>
      <c r="AO16" s="18" t="s">
        <v>481</v>
      </c>
      <c r="AP16" s="20" t="s">
        <v>481</v>
      </c>
      <c r="AQ16" s="18" t="s">
        <v>481</v>
      </c>
      <c r="AR16" s="20" t="s">
        <v>481</v>
      </c>
      <c r="AS16" s="18" t="s">
        <v>481</v>
      </c>
      <c r="AT16" s="20" t="s">
        <v>481</v>
      </c>
      <c r="AU16" s="18" t="n">
        <v>342.88221883</v>
      </c>
      <c r="AV16" s="20" t="n">
        <v>21.53058989</v>
      </c>
    </row>
    <row r="17" spans="1:48">
      <c r="A17" s="15" t="s">
        <v>492</v>
      </c>
      <c r="B17" s="17" t="n">
        <v>6504</v>
      </c>
      <c r="C17" s="18">
        <f>(713.0/B17*100)</f>
        <v/>
      </c>
      <c r="D17" s="19" t="n">
        <v>5791</v>
      </c>
      <c r="E17" s="18" t="n">
        <v>481.05990991</v>
      </c>
      <c r="F17" s="20" t="n">
        <v>19.20235597</v>
      </c>
      <c r="G17" s="18" t="n">
        <v>423.56109275</v>
      </c>
      <c r="H17" s="20" t="n">
        <v>24.8288756</v>
      </c>
      <c r="I17" s="18" t="n">
        <v>521.72374309</v>
      </c>
      <c r="J17" s="20" t="n">
        <v>19.15653846</v>
      </c>
      <c r="K17" s="18" t="n">
        <v>474.76985117</v>
      </c>
      <c r="L17" s="20" t="n">
        <v>23.01198983</v>
      </c>
      <c r="M17" s="18" t="n">
        <v>444.41050629</v>
      </c>
      <c r="N17" s="20" t="n">
        <v>25.4847159</v>
      </c>
      <c r="O17" s="18" t="n">
        <v>469.2298966</v>
      </c>
      <c r="P17" s="20" t="n">
        <v>29.73400276</v>
      </c>
      <c r="Q17" s="18" t="n">
        <v>447.61658231</v>
      </c>
      <c r="R17" s="20" t="n">
        <v>29.39356244</v>
      </c>
      <c r="S17" s="18" t="n">
        <v>486.10039471</v>
      </c>
      <c r="T17" s="20" t="n">
        <v>37.04167559</v>
      </c>
      <c r="U17" s="18" t="n">
        <v>404.9701602</v>
      </c>
      <c r="V17" s="20" t="n">
        <v>32.23729282</v>
      </c>
      <c r="W17" s="18" t="n">
        <v>355.46143038</v>
      </c>
      <c r="X17" s="20" t="n">
        <v>39.89030835</v>
      </c>
      <c r="Y17" s="18" t="n">
        <v>428.65904899</v>
      </c>
      <c r="Z17" s="20" t="n">
        <v>31.77576713</v>
      </c>
      <c r="AA17" s="18" t="n">
        <v>425.04739544</v>
      </c>
      <c r="AB17" s="20" t="n">
        <v>44.11652285</v>
      </c>
      <c r="AC17" s="18" t="n">
        <v>416.77056278</v>
      </c>
      <c r="AD17" s="20" t="n">
        <v>37.27942135</v>
      </c>
      <c r="AE17" s="18" t="n">
        <v>397.04641482</v>
      </c>
      <c r="AF17" s="20" t="n">
        <v>38.77052245</v>
      </c>
      <c r="AG17" s="18" t="n">
        <v>348.63925071</v>
      </c>
      <c r="AH17" s="20" t="n">
        <v>23.14062825</v>
      </c>
      <c r="AI17" s="18" t="n">
        <v>447.35203029</v>
      </c>
      <c r="AJ17" s="20" t="n">
        <v>36.58599284</v>
      </c>
      <c r="AK17" s="18" t="s">
        <v>481</v>
      </c>
      <c r="AL17" s="20" t="s">
        <v>481</v>
      </c>
      <c r="AM17" s="18" t="n">
        <v>522.30347762</v>
      </c>
      <c r="AN17" s="20" t="n">
        <v>2.85128336</v>
      </c>
      <c r="AO17" s="18" t="s">
        <v>481</v>
      </c>
      <c r="AP17" s="20" t="s">
        <v>481</v>
      </c>
      <c r="AQ17" s="18" t="n">
        <v>342.15802011</v>
      </c>
      <c r="AR17" s="20" t="n">
        <v>13.9975367</v>
      </c>
      <c r="AS17" s="18" t="s">
        <v>481</v>
      </c>
      <c r="AT17" s="20" t="s">
        <v>481</v>
      </c>
      <c r="AU17" s="18" t="n">
        <v>439.09246005</v>
      </c>
      <c r="AV17" s="20" t="n">
        <v>34.07941457</v>
      </c>
    </row>
    <row r="18" spans="1:48">
      <c r="A18" s="15" t="s">
        <v>493</v>
      </c>
      <c r="B18" s="17" t="n">
        <v>5532</v>
      </c>
      <c r="C18" s="18">
        <f>(28.0/B18*100)</f>
        <v/>
      </c>
      <c r="D18" s="19" t="n">
        <v>5504</v>
      </c>
      <c r="E18" s="18" t="n">
        <v>437.26891398</v>
      </c>
      <c r="F18" s="20" t="n">
        <v>11.47561103</v>
      </c>
      <c r="G18" s="18" t="n">
        <v>429.56935281</v>
      </c>
      <c r="H18" s="20" t="n">
        <v>26.2122117</v>
      </c>
      <c r="I18" s="18" t="n">
        <v>423.26846114</v>
      </c>
      <c r="J18" s="20" t="n">
        <v>18.75339737</v>
      </c>
      <c r="K18" s="18" t="n">
        <v>465.50639881</v>
      </c>
      <c r="L18" s="20" t="n">
        <v>23.12098162</v>
      </c>
      <c r="M18" s="18" t="n">
        <v>417.44002277</v>
      </c>
      <c r="N18" s="20" t="n">
        <v>25.76708776</v>
      </c>
      <c r="O18" s="18" t="n">
        <v>416.7294312</v>
      </c>
      <c r="P18" s="20" t="n">
        <v>20.92510363</v>
      </c>
      <c r="Q18" s="18" t="n">
        <v>396.5233505</v>
      </c>
      <c r="R18" s="20" t="n">
        <v>28.30333818</v>
      </c>
      <c r="S18" s="18" t="n">
        <v>410.02839325</v>
      </c>
      <c r="T18" s="20" t="n">
        <v>27.77532256</v>
      </c>
      <c r="U18" s="18" t="n">
        <v>421.83958542</v>
      </c>
      <c r="V18" s="20" t="n">
        <v>31.71410179</v>
      </c>
      <c r="W18" s="18" t="n">
        <v>413.77783752</v>
      </c>
      <c r="X18" s="20" t="n">
        <v>50.04754114</v>
      </c>
      <c r="Y18" s="18" t="n">
        <v>395.60330911</v>
      </c>
      <c r="Z18" s="20" t="n">
        <v>34.9561834</v>
      </c>
      <c r="AA18" s="18" t="n">
        <v>344.40866088</v>
      </c>
      <c r="AB18" s="20" t="n">
        <v>28.20542652</v>
      </c>
      <c r="AC18" s="18" t="n">
        <v>396.30749982</v>
      </c>
      <c r="AD18" s="20" t="n">
        <v>49.2923168</v>
      </c>
      <c r="AE18" s="18" t="s">
        <v>481</v>
      </c>
      <c r="AF18" s="20" t="s">
        <v>481</v>
      </c>
      <c r="AG18" s="18" t="n">
        <v>339.60084007</v>
      </c>
      <c r="AH18" s="20" t="n">
        <v>32.80052394</v>
      </c>
      <c r="AI18" s="18" t="n">
        <v>341.52968679</v>
      </c>
      <c r="AJ18" s="20" t="n">
        <v>41.6283337</v>
      </c>
      <c r="AK18" s="18" t="n">
        <v>410.28939874</v>
      </c>
      <c r="AL18" s="20" t="n">
        <v>29.43955713</v>
      </c>
      <c r="AM18" s="18" t="n">
        <v>471.43791577</v>
      </c>
      <c r="AN18" s="20" t="n">
        <v>4.40388382</v>
      </c>
      <c r="AO18" s="18" t="s">
        <v>481</v>
      </c>
      <c r="AP18" s="20" t="s">
        <v>481</v>
      </c>
      <c r="AQ18" s="18" t="s">
        <v>481</v>
      </c>
      <c r="AR18" s="20" t="s">
        <v>481</v>
      </c>
      <c r="AS18" s="18" t="s">
        <v>481</v>
      </c>
      <c r="AT18" s="20" t="s">
        <v>481</v>
      </c>
      <c r="AU18" s="18" t="n">
        <v>343.08491094</v>
      </c>
      <c r="AV18" s="20" t="n">
        <v>15.99312753</v>
      </c>
    </row>
    <row r="19" spans="1:48">
      <c r="A19" s="15" t="s">
        <v>494</v>
      </c>
      <c r="B19" s="17" t="n">
        <v>5658</v>
      </c>
      <c r="C19" s="18">
        <f>(62.0/B19*100)</f>
        <v/>
      </c>
      <c r="D19" s="19" t="n">
        <v>5596</v>
      </c>
      <c r="E19" s="18" t="n">
        <v>426.52494895</v>
      </c>
      <c r="F19" s="20" t="n">
        <v>28.94438178</v>
      </c>
      <c r="G19" s="18" t="n">
        <v>575.89912449</v>
      </c>
      <c r="H19" s="20" t="n">
        <v>30.96120131</v>
      </c>
      <c r="I19" s="18" t="n">
        <v>511.2062842</v>
      </c>
      <c r="J19" s="20" t="n">
        <v>30.57150351</v>
      </c>
      <c r="K19" s="18" t="n">
        <v>428.79925843</v>
      </c>
      <c r="L19" s="20" t="n">
        <v>33.36058124</v>
      </c>
      <c r="M19" s="18" t="n">
        <v>557.00472762</v>
      </c>
      <c r="N19" s="20" t="n">
        <v>35.35109812</v>
      </c>
      <c r="O19" s="18" t="n">
        <v>479.0125002</v>
      </c>
      <c r="P19" s="20" t="n">
        <v>59.65889312</v>
      </c>
      <c r="Q19" s="18" t="n">
        <v>458.21514263</v>
      </c>
      <c r="R19" s="20" t="n">
        <v>31.43017824</v>
      </c>
      <c r="S19" s="18" t="n">
        <v>575.24737899</v>
      </c>
      <c r="T19" s="20" t="n">
        <v>30.33007067</v>
      </c>
      <c r="U19" s="18" t="n">
        <v>478.69976386</v>
      </c>
      <c r="V19" s="20" t="n">
        <v>43.44923144</v>
      </c>
      <c r="W19" s="18" t="n">
        <v>548.92346673</v>
      </c>
      <c r="X19" s="20" t="n">
        <v>47.23511399</v>
      </c>
      <c r="Y19" s="18" t="n">
        <v>460.94232551</v>
      </c>
      <c r="Z19" s="20" t="n">
        <v>59.94601028</v>
      </c>
      <c r="AA19" s="18" t="n">
        <v>435.23554715</v>
      </c>
      <c r="AB19" s="20" t="n">
        <v>33.88248862</v>
      </c>
      <c r="AC19" s="18" t="n">
        <v>461.22063075</v>
      </c>
      <c r="AD19" s="20" t="n">
        <v>56.0193314</v>
      </c>
      <c r="AE19" s="18" t="n">
        <v>462.40978145</v>
      </c>
      <c r="AF19" s="20" t="n">
        <v>37.37608478</v>
      </c>
      <c r="AG19" s="18" t="n">
        <v>485.25733935</v>
      </c>
      <c r="AH19" s="20" t="n">
        <v>27.71490183</v>
      </c>
      <c r="AI19" s="18" t="n">
        <v>484.56972446</v>
      </c>
      <c r="AJ19" s="20" t="n">
        <v>29.35504292</v>
      </c>
      <c r="AK19" s="18" t="n">
        <v>431.57353528</v>
      </c>
      <c r="AL19" s="20" t="n">
        <v>42.13773587</v>
      </c>
      <c r="AM19" s="18" t="n">
        <v>469.89821442</v>
      </c>
      <c r="AN19" s="20" t="n">
        <v>2.69081967</v>
      </c>
      <c r="AO19" s="18" t="s">
        <v>481</v>
      </c>
      <c r="AP19" s="20" t="s">
        <v>481</v>
      </c>
      <c r="AQ19" s="18" t="s">
        <v>481</v>
      </c>
      <c r="AR19" s="20" t="s">
        <v>481</v>
      </c>
      <c r="AS19" s="18" t="s">
        <v>481</v>
      </c>
      <c r="AT19" s="20" t="s">
        <v>481</v>
      </c>
      <c r="AU19" s="18" t="n">
        <v>375.41763739</v>
      </c>
      <c r="AV19" s="20" t="n">
        <v>35.13637247</v>
      </c>
    </row>
    <row r="20" spans="1:48">
      <c r="A20" s="15" t="s">
        <v>495</v>
      </c>
      <c r="B20" s="17" t="n">
        <v>3371</v>
      </c>
      <c r="C20" s="18">
        <f>(75.0/B20*100)</f>
        <v/>
      </c>
      <c r="D20" s="19" t="n">
        <v>3296</v>
      </c>
      <c r="E20" s="18" t="n">
        <v>471.34879242</v>
      </c>
      <c r="F20" s="20" t="n">
        <v>13.00997844</v>
      </c>
      <c r="G20" s="18" t="n">
        <v>461.36315758</v>
      </c>
      <c r="H20" s="20" t="n">
        <v>24.49866461</v>
      </c>
      <c r="I20" s="18" t="n">
        <v>498.79624053</v>
      </c>
      <c r="J20" s="20" t="n">
        <v>17.6140336</v>
      </c>
      <c r="K20" s="18" t="n">
        <v>465.51952389</v>
      </c>
      <c r="L20" s="20" t="n">
        <v>29.14027695</v>
      </c>
      <c r="M20" s="18" t="n">
        <v>473.24886591</v>
      </c>
      <c r="N20" s="20" t="n">
        <v>24.30064042</v>
      </c>
      <c r="O20" s="18" t="n">
        <v>480.47680157</v>
      </c>
      <c r="P20" s="20" t="n">
        <v>19.07803124</v>
      </c>
      <c r="Q20" s="18" t="n">
        <v>443.33145066</v>
      </c>
      <c r="R20" s="20" t="n">
        <v>19.4201304</v>
      </c>
      <c r="S20" s="18" t="n">
        <v>428.54191842</v>
      </c>
      <c r="T20" s="20" t="n">
        <v>28.3707529</v>
      </c>
      <c r="U20" s="18" t="n">
        <v>406.79327275</v>
      </c>
      <c r="V20" s="20" t="n">
        <v>27.25075494</v>
      </c>
      <c r="W20" s="18" t="n">
        <v>371.9138344</v>
      </c>
      <c r="X20" s="20" t="n">
        <v>40.10687095</v>
      </c>
      <c r="Y20" s="18" t="n">
        <v>367.62504652</v>
      </c>
      <c r="Z20" s="20" t="n">
        <v>35.73450779</v>
      </c>
      <c r="AA20" s="18" t="n">
        <v>355.09423331</v>
      </c>
      <c r="AB20" s="20" t="n">
        <v>55.17098211</v>
      </c>
      <c r="AC20" s="18" t="n">
        <v>354.71745952</v>
      </c>
      <c r="AD20" s="20" t="n">
        <v>71.40271389</v>
      </c>
      <c r="AE20" s="18" t="n">
        <v>418.68097363</v>
      </c>
      <c r="AF20" s="20" t="n">
        <v>49.89562507</v>
      </c>
      <c r="AG20" s="18" t="n">
        <v>463.39657978</v>
      </c>
      <c r="AH20" s="20" t="n">
        <v>36.70050359</v>
      </c>
      <c r="AI20" s="18" t="s">
        <v>481</v>
      </c>
      <c r="AJ20" s="20" t="s">
        <v>481</v>
      </c>
      <c r="AK20" s="18" t="n">
        <v>315.48965939</v>
      </c>
      <c r="AL20" s="20" t="n">
        <v>43.00966105</v>
      </c>
      <c r="AM20" s="18" t="n">
        <v>485.56863866</v>
      </c>
      <c r="AN20" s="20" t="n">
        <v>2.02814756</v>
      </c>
      <c r="AO20" s="18" t="s">
        <v>481</v>
      </c>
      <c r="AP20" s="20" t="s">
        <v>481</v>
      </c>
      <c r="AQ20" s="18" t="s">
        <v>481</v>
      </c>
      <c r="AR20" s="20" t="s">
        <v>481</v>
      </c>
      <c r="AS20" s="18" t="s">
        <v>481</v>
      </c>
      <c r="AT20" s="20" t="s">
        <v>481</v>
      </c>
      <c r="AU20" s="18" t="n">
        <v>387.91563041</v>
      </c>
      <c r="AV20" s="20" t="n">
        <v>24.86250398</v>
      </c>
    </row>
    <row r="21" spans="1:48">
      <c r="A21" s="15" t="s">
        <v>496</v>
      </c>
      <c r="B21" s="17" t="n">
        <v>5741</v>
      </c>
      <c r="C21" s="18">
        <f>(45.0/B21*100)</f>
        <v/>
      </c>
      <c r="D21" s="19" t="n">
        <v>5696</v>
      </c>
      <c r="E21" s="18" t="n">
        <v>499.60587164</v>
      </c>
      <c r="F21" s="20" t="n">
        <v>6.43862923</v>
      </c>
      <c r="G21" s="18" t="n">
        <v>536.47273785</v>
      </c>
      <c r="H21" s="20" t="n">
        <v>15.65087842</v>
      </c>
      <c r="I21" s="18" t="n">
        <v>526.6155206</v>
      </c>
      <c r="J21" s="20" t="n">
        <v>12.97901884</v>
      </c>
      <c r="K21" s="18" t="n">
        <v>528.24428403</v>
      </c>
      <c r="L21" s="20" t="n">
        <v>11.30683504</v>
      </c>
      <c r="M21" s="18" t="n">
        <v>521.24931169</v>
      </c>
      <c r="N21" s="20" t="n">
        <v>13.62248569</v>
      </c>
      <c r="O21" s="18" t="n">
        <v>527.03157967</v>
      </c>
      <c r="P21" s="20" t="n">
        <v>10.17797777</v>
      </c>
      <c r="Q21" s="18" t="n">
        <v>521.9422935699999</v>
      </c>
      <c r="R21" s="20" t="n">
        <v>12.21524361</v>
      </c>
      <c r="S21" s="18" t="n">
        <v>525.16120075</v>
      </c>
      <c r="T21" s="20" t="n">
        <v>10.30799336</v>
      </c>
      <c r="U21" s="18" t="n">
        <v>491.49726093</v>
      </c>
      <c r="V21" s="20" t="n">
        <v>16.28336868</v>
      </c>
      <c r="W21" s="18" t="n">
        <v>479.71477205</v>
      </c>
      <c r="X21" s="20" t="n">
        <v>18.45622368</v>
      </c>
      <c r="Y21" s="18" t="n">
        <v>509.5404816</v>
      </c>
      <c r="Z21" s="20" t="n">
        <v>18.82828162</v>
      </c>
      <c r="AA21" s="18" t="n">
        <v>482.75348653</v>
      </c>
      <c r="AB21" s="20" t="n">
        <v>20.01443468</v>
      </c>
      <c r="AC21" s="18" t="n">
        <v>484.22704734</v>
      </c>
      <c r="AD21" s="20" t="n">
        <v>21.76839793</v>
      </c>
      <c r="AE21" s="18" t="n">
        <v>511.09507852</v>
      </c>
      <c r="AF21" s="20" t="n">
        <v>20.60392309</v>
      </c>
      <c r="AG21" s="18" t="n">
        <v>501.59674386</v>
      </c>
      <c r="AH21" s="20" t="n">
        <v>13.02686371</v>
      </c>
      <c r="AI21" s="18" t="n">
        <v>510.16076057</v>
      </c>
      <c r="AJ21" s="20" t="n">
        <v>16.37062908</v>
      </c>
      <c r="AK21" s="18" t="n">
        <v>543.30020538</v>
      </c>
      <c r="AL21" s="20" t="n">
        <v>46.14096411</v>
      </c>
      <c r="AM21" s="18" t="n">
        <v>523.36160033</v>
      </c>
      <c r="AN21" s="20" t="n">
        <v>2.52571561</v>
      </c>
      <c r="AO21" s="18" t="s">
        <v>481</v>
      </c>
      <c r="AP21" s="20" t="s">
        <v>481</v>
      </c>
      <c r="AQ21" s="18" t="s">
        <v>481</v>
      </c>
      <c r="AR21" s="20" t="s">
        <v>481</v>
      </c>
      <c r="AS21" s="18" t="s">
        <v>481</v>
      </c>
      <c r="AT21" s="20" t="s">
        <v>481</v>
      </c>
      <c r="AU21" s="18" t="n">
        <v>459.75711052</v>
      </c>
      <c r="AV21" s="20" t="n">
        <v>14.27228832</v>
      </c>
    </row>
    <row r="22" spans="1:48">
      <c r="A22" s="15" t="s">
        <v>497</v>
      </c>
      <c r="B22" s="17" t="n">
        <v>6598</v>
      </c>
      <c r="C22" s="18">
        <f>(39.0/B22*100)</f>
        <v/>
      </c>
      <c r="D22" s="19" t="n">
        <v>6559</v>
      </c>
      <c r="E22" s="18" t="n">
        <v>448.84121261</v>
      </c>
      <c r="F22" s="20" t="n">
        <v>14.92000146</v>
      </c>
      <c r="G22" s="18" t="n">
        <v>513.80061439</v>
      </c>
      <c r="H22" s="20" t="n">
        <v>36.09722342</v>
      </c>
      <c r="I22" s="18" t="n">
        <v>462.15409406</v>
      </c>
      <c r="J22" s="20" t="n">
        <v>21.33228639</v>
      </c>
      <c r="K22" s="18" t="n">
        <v>427.90624035</v>
      </c>
      <c r="L22" s="20" t="n">
        <v>29.53956611</v>
      </c>
      <c r="M22" s="18" t="n">
        <v>480.70427199</v>
      </c>
      <c r="N22" s="20" t="n">
        <v>23.9272674</v>
      </c>
      <c r="O22" s="18" t="n">
        <v>493.00014632</v>
      </c>
      <c r="P22" s="20" t="n">
        <v>24.680921</v>
      </c>
      <c r="Q22" s="18" t="n">
        <v>437.48116414</v>
      </c>
      <c r="R22" s="20" t="n">
        <v>32.63799689</v>
      </c>
      <c r="S22" s="18" t="n">
        <v>466.29917391</v>
      </c>
      <c r="T22" s="20" t="n">
        <v>23.25756318</v>
      </c>
      <c r="U22" s="18" t="n">
        <v>461.82798898</v>
      </c>
      <c r="V22" s="20" t="n">
        <v>44.02892291</v>
      </c>
      <c r="W22" s="18" t="n">
        <v>469.54162949</v>
      </c>
      <c r="X22" s="20" t="n">
        <v>33.76076795</v>
      </c>
      <c r="Y22" s="18" t="n">
        <v>429.03609405</v>
      </c>
      <c r="Z22" s="20" t="n">
        <v>39.09818812</v>
      </c>
      <c r="AA22" s="18" t="n">
        <v>392.44358219</v>
      </c>
      <c r="AB22" s="20" t="n">
        <v>34.20827292</v>
      </c>
      <c r="AC22" s="18" t="n">
        <v>357.46332725</v>
      </c>
      <c r="AD22" s="20" t="n">
        <v>28.04564043</v>
      </c>
      <c r="AE22" s="18" t="n">
        <v>345.08283626</v>
      </c>
      <c r="AF22" s="20" t="n">
        <v>32.27562197</v>
      </c>
      <c r="AG22" s="18" t="n">
        <v>369.29092912</v>
      </c>
      <c r="AH22" s="20" t="n">
        <v>28.86678267</v>
      </c>
      <c r="AI22" s="18" t="n">
        <v>317.95708801</v>
      </c>
      <c r="AJ22" s="20" t="n">
        <v>25.1834032</v>
      </c>
      <c r="AK22" s="18" t="n">
        <v>289.86620326</v>
      </c>
      <c r="AL22" s="20" t="n">
        <v>29.45997851</v>
      </c>
      <c r="AM22" s="18" t="n">
        <v>484.58929511</v>
      </c>
      <c r="AN22" s="20" t="n">
        <v>3.65180746</v>
      </c>
      <c r="AO22" s="18" t="s">
        <v>481</v>
      </c>
      <c r="AP22" s="20" t="s">
        <v>481</v>
      </c>
      <c r="AQ22" s="18" t="s">
        <v>481</v>
      </c>
      <c r="AR22" s="20" t="s">
        <v>481</v>
      </c>
      <c r="AS22" s="18" t="s">
        <v>481</v>
      </c>
      <c r="AT22" s="20" t="s">
        <v>481</v>
      </c>
      <c r="AU22" s="18" t="n">
        <v>321.33156935</v>
      </c>
      <c r="AV22" s="20" t="n">
        <v>19.65120357</v>
      </c>
    </row>
    <row r="23" spans="1:48">
      <c r="A23" s="15" t="s">
        <v>498</v>
      </c>
      <c r="B23" s="17" t="n">
        <v>11583</v>
      </c>
      <c r="C23" s="18">
        <f>(214.0/B23*100)</f>
        <v/>
      </c>
      <c r="D23" s="19" t="n">
        <v>11369</v>
      </c>
      <c r="E23" s="18" t="n">
        <v>431.75187035</v>
      </c>
      <c r="F23" s="20" t="n">
        <v>16.96636875</v>
      </c>
      <c r="G23" s="18" t="n">
        <v>471.51786738</v>
      </c>
      <c r="H23" s="20" t="n">
        <v>27.63406298</v>
      </c>
      <c r="I23" s="18" t="n">
        <v>468.15228938</v>
      </c>
      <c r="J23" s="20" t="n">
        <v>18.00748532</v>
      </c>
      <c r="K23" s="18" t="n">
        <v>433.62191354</v>
      </c>
      <c r="L23" s="20" t="n">
        <v>27.590845</v>
      </c>
      <c r="M23" s="18" t="n">
        <v>441.41230756</v>
      </c>
      <c r="N23" s="20" t="n">
        <v>19.78982639</v>
      </c>
      <c r="O23" s="18" t="n">
        <v>482.96130552</v>
      </c>
      <c r="P23" s="20" t="n">
        <v>19.8023478</v>
      </c>
      <c r="Q23" s="18" t="n">
        <v>440.31639443</v>
      </c>
      <c r="R23" s="20" t="n">
        <v>18.72549471</v>
      </c>
      <c r="S23" s="18" t="n">
        <v>429.16905613</v>
      </c>
      <c r="T23" s="20" t="n">
        <v>25.84926778</v>
      </c>
      <c r="U23" s="18" t="n">
        <v>389.10058323</v>
      </c>
      <c r="V23" s="20" t="n">
        <v>36.67642925</v>
      </c>
      <c r="W23" s="18" t="n">
        <v>433.32704009</v>
      </c>
      <c r="X23" s="20" t="n">
        <v>18.9478231</v>
      </c>
      <c r="Y23" s="18" t="n">
        <v>437.20266911</v>
      </c>
      <c r="Z23" s="20" t="n">
        <v>18.21552372</v>
      </c>
      <c r="AA23" s="18" t="n">
        <v>424.68640691</v>
      </c>
      <c r="AB23" s="20" t="n">
        <v>31.64419046</v>
      </c>
      <c r="AC23" s="18" t="n">
        <v>372.19349386</v>
      </c>
      <c r="AD23" s="20" t="n">
        <v>25.25773554</v>
      </c>
      <c r="AE23" s="18" t="n">
        <v>368.55747703</v>
      </c>
      <c r="AF23" s="20" t="n">
        <v>25.60145424</v>
      </c>
      <c r="AG23" s="18" t="n">
        <v>379.16472142</v>
      </c>
      <c r="AH23" s="20" t="n">
        <v>37.99750116</v>
      </c>
      <c r="AI23" s="18" t="n">
        <v>395.24267857</v>
      </c>
      <c r="AJ23" s="20" t="n">
        <v>36.75566558</v>
      </c>
      <c r="AK23" s="18" t="n">
        <v>365.56182843</v>
      </c>
      <c r="AL23" s="20" t="n">
        <v>41.99277299</v>
      </c>
      <c r="AM23" s="18" t="n">
        <v>490.12481216</v>
      </c>
      <c r="AN23" s="20" t="n">
        <v>2.73386497</v>
      </c>
      <c r="AO23" s="18" t="s">
        <v>481</v>
      </c>
      <c r="AP23" s="20" t="s">
        <v>481</v>
      </c>
      <c r="AQ23" s="18" t="s">
        <v>481</v>
      </c>
      <c r="AR23" s="20" t="s">
        <v>481</v>
      </c>
      <c r="AS23" s="18" t="s">
        <v>481</v>
      </c>
      <c r="AT23" s="20" t="s">
        <v>481</v>
      </c>
      <c r="AU23" s="18" t="n">
        <v>408.11386317</v>
      </c>
      <c r="AV23" s="20" t="n">
        <v>20.66471648</v>
      </c>
    </row>
    <row r="24" spans="1:48">
      <c r="A24" s="15" t="s">
        <v>499</v>
      </c>
      <c r="B24" s="17" t="n">
        <v>6647</v>
      </c>
      <c r="C24" s="18">
        <f>(7.0/B24*100)</f>
        <v/>
      </c>
      <c r="D24" s="19" t="n">
        <v>6640</v>
      </c>
      <c r="E24" s="18" t="n">
        <v>498.33384189</v>
      </c>
      <c r="F24" s="20" t="n">
        <v>24.18499664</v>
      </c>
      <c r="G24" s="18" t="n">
        <v>564.92910818</v>
      </c>
      <c r="H24" s="20" t="n">
        <v>31.41973437</v>
      </c>
      <c r="I24" s="18" t="n">
        <v>560.36477617</v>
      </c>
      <c r="J24" s="20" t="n">
        <v>55.86641434</v>
      </c>
      <c r="K24" s="18" t="n">
        <v>364.06486615</v>
      </c>
      <c r="L24" s="20" t="n">
        <v>93.39906735</v>
      </c>
      <c r="M24" s="18" t="n">
        <v>507.19078774</v>
      </c>
      <c r="N24" s="20" t="n">
        <v>54.56687417</v>
      </c>
      <c r="O24" s="18" t="n">
        <v>513.72116031</v>
      </c>
      <c r="P24" s="20" t="n">
        <v>35.07143589</v>
      </c>
      <c r="Q24" s="18" t="n">
        <v>481.44056753</v>
      </c>
      <c r="R24" s="20" t="n">
        <v>144.25847592</v>
      </c>
      <c r="S24" s="18" t="n">
        <v>591.7003</v>
      </c>
      <c r="T24" s="20" t="n">
        <v>38.92146028</v>
      </c>
      <c r="U24" s="18" t="s">
        <v>481</v>
      </c>
      <c r="V24" s="20" t="s">
        <v>481</v>
      </c>
      <c r="W24" s="18" t="n">
        <v>413.21619593</v>
      </c>
      <c r="X24" s="20" t="n">
        <v>78.65813609999999</v>
      </c>
      <c r="Y24" s="18" t="s">
        <v>481</v>
      </c>
      <c r="Z24" s="20" t="s">
        <v>481</v>
      </c>
      <c r="AA24" s="18" t="n">
        <v>369.92265155</v>
      </c>
      <c r="AB24" s="20" t="n">
        <v>75.7670664</v>
      </c>
      <c r="AC24" s="18" t="n">
        <v>277.1221</v>
      </c>
      <c r="AD24" s="20" t="n">
        <v>42.18582619</v>
      </c>
      <c r="AE24" s="18" t="n">
        <v>294.4892122</v>
      </c>
      <c r="AF24" s="20" t="n">
        <v>32.8919088</v>
      </c>
      <c r="AG24" s="18" t="s">
        <v>481</v>
      </c>
      <c r="AH24" s="20" t="s">
        <v>481</v>
      </c>
      <c r="AI24" s="18" t="n">
        <v>340.3431</v>
      </c>
      <c r="AJ24" s="20" t="n">
        <v>63.8605518</v>
      </c>
      <c r="AK24" s="18" t="n">
        <v>325.28614043</v>
      </c>
      <c r="AL24" s="20" t="n">
        <v>37.31017291</v>
      </c>
      <c r="AM24" s="18" t="n">
        <v>516.5582862799999</v>
      </c>
      <c r="AN24" s="20" t="n">
        <v>3.11693338</v>
      </c>
      <c r="AO24" s="18" t="s">
        <v>481</v>
      </c>
      <c r="AP24" s="20" t="s">
        <v>481</v>
      </c>
      <c r="AQ24" s="18" t="s">
        <v>481</v>
      </c>
      <c r="AR24" s="20" t="s">
        <v>481</v>
      </c>
      <c r="AS24" s="18" t="s">
        <v>481</v>
      </c>
      <c r="AT24" s="20" t="s">
        <v>481</v>
      </c>
      <c r="AU24" s="18" t="n">
        <v>483.61354681</v>
      </c>
      <c r="AV24" s="20" t="n">
        <v>35.7115449</v>
      </c>
    </row>
    <row r="25" spans="1:48">
      <c r="A25" s="15" t="s">
        <v>500</v>
      </c>
      <c r="B25" s="17" t="n">
        <v>5581</v>
      </c>
      <c r="C25" s="18">
        <f>(24.0/B25*100)</f>
        <v/>
      </c>
      <c r="D25" s="19" t="n">
        <v>5557</v>
      </c>
      <c r="E25" s="18" t="n">
        <v>497.14253312</v>
      </c>
      <c r="F25" s="20" t="n">
        <v>42.35746342</v>
      </c>
      <c r="G25" s="18" t="n">
        <v>498.87023725</v>
      </c>
      <c r="H25" s="20" t="n">
        <v>74.76860851000001</v>
      </c>
      <c r="I25" s="18" t="n">
        <v>612.2458825</v>
      </c>
      <c r="J25" s="20" t="n">
        <v>35.56347472</v>
      </c>
      <c r="K25" s="18" t="n">
        <v>587.97753488</v>
      </c>
      <c r="L25" s="20" t="n">
        <v>37.37500477</v>
      </c>
      <c r="M25" s="18" t="n">
        <v>592.66936678</v>
      </c>
      <c r="N25" s="20" t="n">
        <v>24.99267158</v>
      </c>
      <c r="O25" s="18" t="n">
        <v>566.2224483799999</v>
      </c>
      <c r="P25" s="20" t="n">
        <v>25.80486669</v>
      </c>
      <c r="Q25" s="18" t="n">
        <v>525.356</v>
      </c>
      <c r="R25" s="20" t="n">
        <v>47.57919825</v>
      </c>
      <c r="S25" s="18" t="n">
        <v>509.0577</v>
      </c>
      <c r="T25" s="20" t="n">
        <v>24.04968023</v>
      </c>
      <c r="U25" s="18" t="s">
        <v>481</v>
      </c>
      <c r="V25" s="20" t="s">
        <v>481</v>
      </c>
      <c r="W25" s="18" t="s">
        <v>481</v>
      </c>
      <c r="X25" s="20" t="s">
        <v>481</v>
      </c>
      <c r="Y25" s="18" t="n">
        <v>445.6853908</v>
      </c>
      <c r="Z25" s="20" t="n">
        <v>14.87916603</v>
      </c>
      <c r="AA25" s="18" t="s">
        <v>481</v>
      </c>
      <c r="AB25" s="20" t="s">
        <v>481</v>
      </c>
      <c r="AC25" s="18" t="s">
        <v>481</v>
      </c>
      <c r="AD25" s="20" t="s">
        <v>481</v>
      </c>
      <c r="AE25" s="18" t="s">
        <v>481</v>
      </c>
      <c r="AF25" s="20" t="s">
        <v>481</v>
      </c>
      <c r="AG25" s="18" t="s">
        <v>481</v>
      </c>
      <c r="AH25" s="20" t="s">
        <v>481</v>
      </c>
      <c r="AI25" s="18" t="s">
        <v>481</v>
      </c>
      <c r="AJ25" s="20" t="s">
        <v>481</v>
      </c>
      <c r="AK25" s="18" t="s">
        <v>481</v>
      </c>
      <c r="AL25" s="20" t="s">
        <v>481</v>
      </c>
      <c r="AM25" s="18" t="n">
        <v>517.73933901</v>
      </c>
      <c r="AN25" s="20" t="n">
        <v>3.48078255</v>
      </c>
      <c r="AO25" s="18" t="s">
        <v>481</v>
      </c>
      <c r="AP25" s="20" t="s">
        <v>481</v>
      </c>
      <c r="AQ25" s="18" t="s">
        <v>481</v>
      </c>
      <c r="AR25" s="20" t="s">
        <v>481</v>
      </c>
      <c r="AS25" s="18" t="s">
        <v>481</v>
      </c>
      <c r="AT25" s="20" t="s">
        <v>481</v>
      </c>
      <c r="AU25" s="18" t="n">
        <v>434.4572575</v>
      </c>
      <c r="AV25" s="20" t="n">
        <v>56.1227583</v>
      </c>
    </row>
    <row r="26" spans="1:48">
      <c r="A26" s="15" t="s">
        <v>501</v>
      </c>
      <c r="B26" s="17" t="n">
        <v>4869</v>
      </c>
      <c r="C26" s="18">
        <f>(33.0/B26*100)</f>
        <v/>
      </c>
      <c r="D26" s="19" t="n">
        <v>4836</v>
      </c>
      <c r="E26" s="18" t="n">
        <v>430.91430421</v>
      </c>
      <c r="F26" s="20" t="n">
        <v>15.18227474</v>
      </c>
      <c r="G26" s="18" t="n">
        <v>414.08065471</v>
      </c>
      <c r="H26" s="20" t="n">
        <v>20.3197196</v>
      </c>
      <c r="I26" s="18" t="n">
        <v>467.75846735</v>
      </c>
      <c r="J26" s="20" t="n">
        <v>44.23962326</v>
      </c>
      <c r="K26" s="18" t="n">
        <v>452.42189701</v>
      </c>
      <c r="L26" s="20" t="n">
        <v>27.23948494</v>
      </c>
      <c r="M26" s="18" t="n">
        <v>459.61106655</v>
      </c>
      <c r="N26" s="20" t="n">
        <v>35.26809364</v>
      </c>
      <c r="O26" s="18" t="n">
        <v>485.2125</v>
      </c>
      <c r="P26" s="20" t="n">
        <v>38.57882197</v>
      </c>
      <c r="Q26" s="18" t="n">
        <v>475.69666337</v>
      </c>
      <c r="R26" s="20" t="n">
        <v>31.42100177</v>
      </c>
      <c r="S26" s="18" t="n">
        <v>427.41698614</v>
      </c>
      <c r="T26" s="20" t="n">
        <v>55.84158589</v>
      </c>
      <c r="U26" s="18" t="n">
        <v>516.84541147</v>
      </c>
      <c r="V26" s="20" t="n">
        <v>70.83220951</v>
      </c>
      <c r="W26" s="18" t="n">
        <v>339.1716</v>
      </c>
      <c r="X26" s="20" t="n">
        <v>21.64864834</v>
      </c>
      <c r="Y26" s="18" t="n">
        <v>558.0366</v>
      </c>
      <c r="Z26" s="20" t="n">
        <v>23.8076942</v>
      </c>
      <c r="AA26" s="18" t="n">
        <v>504.2365</v>
      </c>
      <c r="AB26" s="20" t="n">
        <v>26.60484223</v>
      </c>
      <c r="AC26" s="18" t="n">
        <v>633.7813</v>
      </c>
      <c r="AD26" s="20" t="n">
        <v>22.78262095</v>
      </c>
      <c r="AE26" s="18" t="n">
        <v>435.8696</v>
      </c>
      <c r="AF26" s="20" t="n">
        <v>19.43706122</v>
      </c>
      <c r="AG26" s="18" t="n">
        <v>555.3808096400001</v>
      </c>
      <c r="AH26" s="20" t="n">
        <v>49.03511592</v>
      </c>
      <c r="AI26" s="18" t="n">
        <v>603.5266</v>
      </c>
      <c r="AJ26" s="20" t="n">
        <v>26.56324147</v>
      </c>
      <c r="AK26" s="18" t="n">
        <v>372.51529748</v>
      </c>
      <c r="AL26" s="20" t="n">
        <v>24.70393125</v>
      </c>
      <c r="AM26" s="18" t="n">
        <v>489.25397713</v>
      </c>
      <c r="AN26" s="20" t="n">
        <v>1.80704437</v>
      </c>
      <c r="AO26" s="18" t="s">
        <v>481</v>
      </c>
      <c r="AP26" s="20" t="s">
        <v>481</v>
      </c>
      <c r="AQ26" s="18" t="s">
        <v>481</v>
      </c>
      <c r="AR26" s="20" t="s">
        <v>481</v>
      </c>
      <c r="AS26" s="18" t="s">
        <v>481</v>
      </c>
      <c r="AT26" s="20" t="s">
        <v>481</v>
      </c>
      <c r="AU26" s="18" t="n">
        <v>373.91222858</v>
      </c>
      <c r="AV26" s="20" t="n">
        <v>50.76066109</v>
      </c>
    </row>
    <row r="27" spans="1:48">
      <c r="A27" s="15" t="s">
        <v>502</v>
      </c>
      <c r="B27" s="17" t="n">
        <v>5299</v>
      </c>
      <c r="C27" s="18">
        <f>(17.0/B27*100)</f>
        <v/>
      </c>
      <c r="D27" s="19" t="n">
        <v>5282</v>
      </c>
      <c r="E27" s="18" t="n">
        <v>470.39648956</v>
      </c>
      <c r="F27" s="20" t="n">
        <v>8.51302926</v>
      </c>
      <c r="G27" s="18" t="n">
        <v>448.59299419</v>
      </c>
      <c r="H27" s="20" t="n">
        <v>14.78297988</v>
      </c>
      <c r="I27" s="18" t="n">
        <v>473.03885848</v>
      </c>
      <c r="J27" s="20" t="n">
        <v>15.6780653</v>
      </c>
      <c r="K27" s="18" t="n">
        <v>496.54875159</v>
      </c>
      <c r="L27" s="20" t="n">
        <v>14.21064185</v>
      </c>
      <c r="M27" s="18" t="n">
        <v>465.03984242</v>
      </c>
      <c r="N27" s="20" t="n">
        <v>12.28238059</v>
      </c>
      <c r="O27" s="18" t="n">
        <v>441.20498985</v>
      </c>
      <c r="P27" s="20" t="n">
        <v>15.16163742</v>
      </c>
      <c r="Q27" s="18" t="n">
        <v>435.04896308</v>
      </c>
      <c r="R27" s="20" t="n">
        <v>15.83326285</v>
      </c>
      <c r="S27" s="18" t="n">
        <v>457.31951544</v>
      </c>
      <c r="T27" s="20" t="n">
        <v>16.03127028</v>
      </c>
      <c r="U27" s="18" t="n">
        <v>468.66206103</v>
      </c>
      <c r="V27" s="20" t="n">
        <v>16.64141776</v>
      </c>
      <c r="W27" s="18" t="n">
        <v>441.75221341</v>
      </c>
      <c r="X27" s="20" t="n">
        <v>15.30223489</v>
      </c>
      <c r="Y27" s="18" t="n">
        <v>420.40660139</v>
      </c>
      <c r="Z27" s="20" t="n">
        <v>16.26472537</v>
      </c>
      <c r="AA27" s="18" t="n">
        <v>455.43357155</v>
      </c>
      <c r="AB27" s="20" t="n">
        <v>13.12290874</v>
      </c>
      <c r="AC27" s="18" t="n">
        <v>469.82013227</v>
      </c>
      <c r="AD27" s="20" t="n">
        <v>13.31951852</v>
      </c>
      <c r="AE27" s="18" t="n">
        <v>439.95542994</v>
      </c>
      <c r="AF27" s="20" t="n">
        <v>11.98406482</v>
      </c>
      <c r="AG27" s="18" t="n">
        <v>516.61272446</v>
      </c>
      <c r="AH27" s="20" t="n">
        <v>19.01992164</v>
      </c>
      <c r="AI27" s="18" t="n">
        <v>490.16096478</v>
      </c>
      <c r="AJ27" s="20" t="n">
        <v>22.46836791</v>
      </c>
      <c r="AK27" s="18" t="n">
        <v>395.4217792</v>
      </c>
      <c r="AL27" s="20" t="n">
        <v>22.9154211</v>
      </c>
      <c r="AM27" s="18" t="n">
        <v>488.73368122</v>
      </c>
      <c r="AN27" s="20" t="n">
        <v>1.5430262</v>
      </c>
      <c r="AO27" s="18" t="s">
        <v>481</v>
      </c>
      <c r="AP27" s="20" t="s">
        <v>481</v>
      </c>
      <c r="AQ27" s="18" t="s">
        <v>481</v>
      </c>
      <c r="AR27" s="20" t="s">
        <v>481</v>
      </c>
      <c r="AS27" s="18" t="s">
        <v>481</v>
      </c>
      <c r="AT27" s="20" t="s">
        <v>481</v>
      </c>
      <c r="AU27" s="18" t="n">
        <v>429.57796519</v>
      </c>
      <c r="AV27" s="20" t="n">
        <v>20.02286266</v>
      </c>
    </row>
    <row r="28" spans="1:48">
      <c r="A28" s="15" t="s">
        <v>503</v>
      </c>
      <c r="B28" s="17" t="n">
        <v>7568</v>
      </c>
      <c r="C28" s="18">
        <f>(51.0/B28*100)</f>
        <v/>
      </c>
      <c r="D28" s="19" t="n">
        <v>7517</v>
      </c>
      <c r="E28" s="18" t="n">
        <v>394.71470964</v>
      </c>
      <c r="F28" s="20" t="n">
        <v>11.43707463</v>
      </c>
      <c r="G28" s="18" t="n">
        <v>382.13031984</v>
      </c>
      <c r="H28" s="20" t="n">
        <v>24.14087592</v>
      </c>
      <c r="I28" s="18" t="n">
        <v>340.81678687</v>
      </c>
      <c r="J28" s="20" t="n">
        <v>22.40871626</v>
      </c>
      <c r="K28" s="18" t="n">
        <v>377.29315149</v>
      </c>
      <c r="L28" s="20" t="n">
        <v>22.95209146</v>
      </c>
      <c r="M28" s="18" t="n">
        <v>367.9214983</v>
      </c>
      <c r="N28" s="20" t="n">
        <v>35.85535709</v>
      </c>
      <c r="O28" s="18" t="n">
        <v>351.92517216</v>
      </c>
      <c r="P28" s="20" t="n">
        <v>31.79687208</v>
      </c>
      <c r="Q28" s="18" t="n">
        <v>388.7278203</v>
      </c>
      <c r="R28" s="20" t="n">
        <v>16.11773161</v>
      </c>
      <c r="S28" s="18" t="n">
        <v>372.77414429</v>
      </c>
      <c r="T28" s="20" t="n">
        <v>39.47169801</v>
      </c>
      <c r="U28" s="18" t="n">
        <v>408.12197731</v>
      </c>
      <c r="V28" s="20" t="n">
        <v>33.46625202</v>
      </c>
      <c r="W28" s="18" t="n">
        <v>447.94113866</v>
      </c>
      <c r="X28" s="20" t="n">
        <v>41.08364746</v>
      </c>
      <c r="Y28" s="18" t="n">
        <v>386.16583903</v>
      </c>
      <c r="Z28" s="20" t="n">
        <v>41.80629144</v>
      </c>
      <c r="AA28" s="18" t="n">
        <v>419.28335939</v>
      </c>
      <c r="AB28" s="20" t="n">
        <v>33.4498988</v>
      </c>
      <c r="AC28" s="18" t="n">
        <v>504.65150779</v>
      </c>
      <c r="AD28" s="20" t="n">
        <v>32.60865297</v>
      </c>
      <c r="AE28" s="18" t="n">
        <v>268.7772</v>
      </c>
      <c r="AF28" s="20" t="n">
        <v>48.08674018</v>
      </c>
      <c r="AG28" s="18" t="n">
        <v>369.5871</v>
      </c>
      <c r="AH28" s="20" t="n">
        <v>41.78140341</v>
      </c>
      <c r="AI28" s="18" t="n">
        <v>366.15689955</v>
      </c>
      <c r="AJ28" s="20" t="n">
        <v>61.69059865</v>
      </c>
      <c r="AK28" s="18" t="s">
        <v>481</v>
      </c>
      <c r="AL28" s="20" t="s">
        <v>481</v>
      </c>
      <c r="AM28" s="18" t="n">
        <v>425.19055149</v>
      </c>
      <c r="AN28" s="20" t="n">
        <v>2.60467537</v>
      </c>
      <c r="AO28" s="18" t="s">
        <v>481</v>
      </c>
      <c r="AP28" s="20" t="s">
        <v>481</v>
      </c>
      <c r="AQ28" s="18" t="s">
        <v>481</v>
      </c>
      <c r="AR28" s="20" t="s">
        <v>481</v>
      </c>
      <c r="AS28" s="18" t="s">
        <v>481</v>
      </c>
      <c r="AT28" s="20" t="s">
        <v>481</v>
      </c>
      <c r="AU28" s="18" t="n">
        <v>340.24060826</v>
      </c>
      <c r="AV28" s="20" t="n">
        <v>18.49560494</v>
      </c>
    </row>
    <row r="29" spans="1:48">
      <c r="A29" s="15" t="s">
        <v>504</v>
      </c>
      <c r="B29" s="17" t="n">
        <v>5385</v>
      </c>
      <c r="C29" s="18">
        <f>(30.0/B29*100)</f>
        <v/>
      </c>
      <c r="D29" s="19" t="n">
        <v>5355</v>
      </c>
      <c r="E29" s="18" t="n">
        <v>478.19877299</v>
      </c>
      <c r="F29" s="20" t="n">
        <v>9.824120110000001</v>
      </c>
      <c r="G29" s="18" t="n">
        <v>481.79292735</v>
      </c>
      <c r="H29" s="20" t="n">
        <v>37.49415488</v>
      </c>
      <c r="I29" s="18" t="n">
        <v>436.94670646</v>
      </c>
      <c r="J29" s="20" t="n">
        <v>22.12716066</v>
      </c>
      <c r="K29" s="18" t="n">
        <v>478.64597111</v>
      </c>
      <c r="L29" s="20" t="n">
        <v>29.27079938</v>
      </c>
      <c r="M29" s="18" t="n">
        <v>506.38551532</v>
      </c>
      <c r="N29" s="20" t="n">
        <v>37.67315643</v>
      </c>
      <c r="O29" s="18" t="n">
        <v>479.86075249</v>
      </c>
      <c r="P29" s="20" t="n">
        <v>30.88763527</v>
      </c>
      <c r="Q29" s="18" t="n">
        <v>422.29388946</v>
      </c>
      <c r="R29" s="20" t="n">
        <v>36.51238996</v>
      </c>
      <c r="S29" s="18" t="n">
        <v>422.00008976</v>
      </c>
      <c r="T29" s="20" t="n">
        <v>19.62057172</v>
      </c>
      <c r="U29" s="18" t="n">
        <v>422.31399186</v>
      </c>
      <c r="V29" s="20" t="n">
        <v>37.8479528</v>
      </c>
      <c r="W29" s="18" t="n">
        <v>430.95347436</v>
      </c>
      <c r="X29" s="20" t="n">
        <v>32.20298523</v>
      </c>
      <c r="Y29" s="18" t="n">
        <v>507.68489267</v>
      </c>
      <c r="Z29" s="20" t="n">
        <v>30.70301725</v>
      </c>
      <c r="AA29" s="18" t="n">
        <v>460.02507348</v>
      </c>
      <c r="AB29" s="20" t="n">
        <v>46.0255752</v>
      </c>
      <c r="AC29" s="18" t="n">
        <v>547.02553632</v>
      </c>
      <c r="AD29" s="20" t="n">
        <v>45.04418411</v>
      </c>
      <c r="AE29" s="18" t="n">
        <v>469.4196976</v>
      </c>
      <c r="AF29" s="20" t="n">
        <v>28.2461302</v>
      </c>
      <c r="AG29" s="18" t="n">
        <v>417.21066296</v>
      </c>
      <c r="AH29" s="20" t="n">
        <v>68.14282159</v>
      </c>
      <c r="AI29" s="18" t="n">
        <v>457.92472659</v>
      </c>
      <c r="AJ29" s="20" t="n">
        <v>47.70918697</v>
      </c>
      <c r="AK29" s="18" t="n">
        <v>481.48275604</v>
      </c>
      <c r="AL29" s="20" t="n">
        <v>120.7586102</v>
      </c>
      <c r="AM29" s="18" t="n">
        <v>510.96347087</v>
      </c>
      <c r="AN29" s="20" t="n">
        <v>2.42808241</v>
      </c>
      <c r="AO29" s="18" t="s">
        <v>481</v>
      </c>
      <c r="AP29" s="20" t="s">
        <v>481</v>
      </c>
      <c r="AQ29" s="18" t="n">
        <v>314.02123871</v>
      </c>
      <c r="AR29" s="20" t="n">
        <v>13.26138992</v>
      </c>
      <c r="AS29" s="18" t="s">
        <v>481</v>
      </c>
      <c r="AT29" s="20" t="s">
        <v>481</v>
      </c>
      <c r="AU29" s="18" t="n">
        <v>434.03185405</v>
      </c>
      <c r="AV29" s="20" t="n">
        <v>24.7638867</v>
      </c>
    </row>
    <row r="30" spans="1:48">
      <c r="A30" s="15" t="s">
        <v>505</v>
      </c>
      <c r="B30" s="17" t="n">
        <v>4520</v>
      </c>
      <c r="C30" s="18">
        <f>(97.0/B30*100)</f>
        <v/>
      </c>
      <c r="D30" s="19" t="n">
        <v>4423</v>
      </c>
      <c r="E30" s="18" t="n">
        <v>485.58764257</v>
      </c>
      <c r="F30" s="20" t="n">
        <v>10.21999314</v>
      </c>
      <c r="G30" s="18" t="n">
        <v>524.15004275</v>
      </c>
      <c r="H30" s="20" t="n">
        <v>16.31386245</v>
      </c>
      <c r="I30" s="18" t="n">
        <v>541.41394409</v>
      </c>
      <c r="J30" s="20" t="n">
        <v>11.89024834</v>
      </c>
      <c r="K30" s="18" t="n">
        <v>540.71381242</v>
      </c>
      <c r="L30" s="20" t="n">
        <v>15.18554555</v>
      </c>
      <c r="M30" s="18" t="n">
        <v>557.86416467</v>
      </c>
      <c r="N30" s="20" t="n">
        <v>12.45965623</v>
      </c>
      <c r="O30" s="18" t="n">
        <v>503.34118959</v>
      </c>
      <c r="P30" s="20" t="n">
        <v>16.12668739</v>
      </c>
      <c r="Q30" s="18" t="n">
        <v>534.8336858599999</v>
      </c>
      <c r="R30" s="20" t="n">
        <v>12.43068956</v>
      </c>
      <c r="S30" s="18" t="n">
        <v>528.18673718</v>
      </c>
      <c r="T30" s="20" t="n">
        <v>15.89613126</v>
      </c>
      <c r="U30" s="18" t="n">
        <v>510.60071644</v>
      </c>
      <c r="V30" s="20" t="n">
        <v>15.27317102</v>
      </c>
      <c r="W30" s="18" t="n">
        <v>506.13377679</v>
      </c>
      <c r="X30" s="20" t="n">
        <v>16.88680882</v>
      </c>
      <c r="Y30" s="18" t="n">
        <v>515.32887966</v>
      </c>
      <c r="Z30" s="20" t="n">
        <v>18.34980474</v>
      </c>
      <c r="AA30" s="18" t="n">
        <v>525.54337845</v>
      </c>
      <c r="AB30" s="20" t="n">
        <v>18.53918161</v>
      </c>
      <c r="AC30" s="18" t="n">
        <v>499.4828784</v>
      </c>
      <c r="AD30" s="20" t="n">
        <v>17.90592728</v>
      </c>
      <c r="AE30" s="18" t="n">
        <v>502.52931121</v>
      </c>
      <c r="AF30" s="20" t="n">
        <v>17.87902837</v>
      </c>
      <c r="AG30" s="18" t="n">
        <v>451.59869379</v>
      </c>
      <c r="AH30" s="20" t="n">
        <v>17.1704196</v>
      </c>
      <c r="AI30" s="18" t="n">
        <v>454.45383982</v>
      </c>
      <c r="AJ30" s="20" t="n">
        <v>19.42999209</v>
      </c>
      <c r="AK30" s="18" t="n">
        <v>354.60574782</v>
      </c>
      <c r="AL30" s="20" t="n">
        <v>36.79618232</v>
      </c>
      <c r="AM30" s="18" t="n">
        <v>511.41154709</v>
      </c>
      <c r="AN30" s="20" t="n">
        <v>2.76033081</v>
      </c>
      <c r="AO30" s="18" t="s">
        <v>481</v>
      </c>
      <c r="AP30" s="20" t="s">
        <v>481</v>
      </c>
      <c r="AQ30" s="18" t="s">
        <v>481</v>
      </c>
      <c r="AR30" s="20" t="s">
        <v>481</v>
      </c>
      <c r="AS30" s="18" t="s">
        <v>481</v>
      </c>
      <c r="AT30" s="20" t="s">
        <v>481</v>
      </c>
      <c r="AU30" s="18" t="n">
        <v>436.28298164</v>
      </c>
      <c r="AV30" s="20" t="n">
        <v>17.58773</v>
      </c>
    </row>
    <row r="31" spans="1:48">
      <c r="A31" s="15" t="s">
        <v>506</v>
      </c>
      <c r="B31" s="17" t="n">
        <v>5456</v>
      </c>
      <c r="C31" s="18">
        <f>(125.0/B31*100)</f>
        <v/>
      </c>
      <c r="D31" s="19" t="n">
        <v>5331</v>
      </c>
      <c r="E31" s="18" t="n">
        <v>488.95357247</v>
      </c>
      <c r="F31" s="20" t="n">
        <v>14.5062897</v>
      </c>
      <c r="G31" s="18" t="n">
        <v>486.19544838</v>
      </c>
      <c r="H31" s="20" t="n">
        <v>23.4746027</v>
      </c>
      <c r="I31" s="18" t="n">
        <v>477.96019356</v>
      </c>
      <c r="J31" s="20" t="n">
        <v>16.26758709</v>
      </c>
      <c r="K31" s="18" t="n">
        <v>445.45104949</v>
      </c>
      <c r="L31" s="20" t="n">
        <v>21.33125861</v>
      </c>
      <c r="M31" s="18" t="n">
        <v>494.56281407</v>
      </c>
      <c r="N31" s="20" t="n">
        <v>24.95577799</v>
      </c>
      <c r="O31" s="18" t="n">
        <v>441.78105967</v>
      </c>
      <c r="P31" s="20" t="n">
        <v>24.03719287</v>
      </c>
      <c r="Q31" s="18" t="n">
        <v>499.25880739</v>
      </c>
      <c r="R31" s="20" t="n">
        <v>22.28006645</v>
      </c>
      <c r="S31" s="18" t="n">
        <v>503.57462501</v>
      </c>
      <c r="T31" s="20" t="n">
        <v>25.36913937</v>
      </c>
      <c r="U31" s="18" t="n">
        <v>480.62627948</v>
      </c>
      <c r="V31" s="20" t="n">
        <v>21.60884383</v>
      </c>
      <c r="W31" s="18" t="n">
        <v>485.35094282</v>
      </c>
      <c r="X31" s="20" t="n">
        <v>20.94450446</v>
      </c>
      <c r="Y31" s="18" t="n">
        <v>444.12577896</v>
      </c>
      <c r="Z31" s="20" t="n">
        <v>15.7046323</v>
      </c>
      <c r="AA31" s="18" t="n">
        <v>441.18827066</v>
      </c>
      <c r="AB31" s="20" t="n">
        <v>23.15768249</v>
      </c>
      <c r="AC31" s="18" t="n">
        <v>461.17788875</v>
      </c>
      <c r="AD31" s="20" t="n">
        <v>23.59572431</v>
      </c>
      <c r="AE31" s="18" t="n">
        <v>420.93794421</v>
      </c>
      <c r="AF31" s="20" t="n">
        <v>26.2444852</v>
      </c>
      <c r="AG31" s="18" t="n">
        <v>393.61522626</v>
      </c>
      <c r="AH31" s="20" t="n">
        <v>40.0152642</v>
      </c>
      <c r="AI31" s="18" t="n">
        <v>408.55500154</v>
      </c>
      <c r="AJ31" s="20" t="n">
        <v>52.259126</v>
      </c>
      <c r="AK31" s="18" t="n">
        <v>348.90725548</v>
      </c>
      <c r="AL31" s="20" t="n">
        <v>28.67204695</v>
      </c>
      <c r="AM31" s="18" t="n">
        <v>520.12290107</v>
      </c>
      <c r="AN31" s="20" t="n">
        <v>2.45156927</v>
      </c>
      <c r="AO31" s="18" t="s">
        <v>481</v>
      </c>
      <c r="AP31" s="20" t="s">
        <v>481</v>
      </c>
      <c r="AQ31" s="18" t="s">
        <v>481</v>
      </c>
      <c r="AR31" s="20" t="s">
        <v>481</v>
      </c>
      <c r="AS31" s="18" t="s">
        <v>481</v>
      </c>
      <c r="AT31" s="20" t="s">
        <v>481</v>
      </c>
      <c r="AU31" s="18" t="n">
        <v>418.80491172</v>
      </c>
      <c r="AV31" s="20" t="n">
        <v>18.77842279</v>
      </c>
    </row>
    <row r="32" spans="1:48">
      <c r="A32" s="15" t="s">
        <v>507</v>
      </c>
      <c r="B32" s="17" t="n">
        <v>4478</v>
      </c>
      <c r="C32" s="18">
        <f>(5.0/B32*100)</f>
        <v/>
      </c>
      <c r="D32" s="19" t="n">
        <v>4473</v>
      </c>
      <c r="E32" s="18" t="n">
        <v>442.35970514</v>
      </c>
      <c r="F32" s="20" t="n">
        <v>25.9920625</v>
      </c>
      <c r="G32" s="18" t="n">
        <v>422.15007249</v>
      </c>
      <c r="H32" s="20" t="n">
        <v>45.56469911</v>
      </c>
      <c r="I32" s="18" t="n">
        <v>505.242074</v>
      </c>
      <c r="J32" s="20" t="n">
        <v>78.74816903999999</v>
      </c>
      <c r="K32" s="18" t="n">
        <v>515.14068489</v>
      </c>
      <c r="L32" s="20" t="n">
        <v>35.99251206</v>
      </c>
      <c r="M32" s="18" t="n">
        <v>473.4907</v>
      </c>
      <c r="N32" s="20" t="n">
        <v>34.0995116</v>
      </c>
      <c r="O32" s="18" t="n">
        <v>421.54248633</v>
      </c>
      <c r="P32" s="20" t="n">
        <v>69.2076813</v>
      </c>
      <c r="Q32" s="18" t="n">
        <v>493.8604</v>
      </c>
      <c r="R32" s="20" t="n">
        <v>32.98592126</v>
      </c>
      <c r="S32" s="18" t="s">
        <v>481</v>
      </c>
      <c r="T32" s="20" t="s">
        <v>481</v>
      </c>
      <c r="U32" s="18" t="n">
        <v>546.75674446</v>
      </c>
      <c r="V32" s="20" t="n">
        <v>33.50612151</v>
      </c>
      <c r="W32" s="18" t="n">
        <v>373.352</v>
      </c>
      <c r="X32" s="20" t="n">
        <v>56.22953095</v>
      </c>
      <c r="Y32" s="18" t="n">
        <v>535.4846304500001</v>
      </c>
      <c r="Z32" s="20" t="n">
        <v>35.18866977</v>
      </c>
      <c r="AA32" s="18" t="n">
        <v>515.2873</v>
      </c>
      <c r="AB32" s="20" t="n">
        <v>40.7527909</v>
      </c>
      <c r="AC32" s="18" t="n">
        <v>452.02698872</v>
      </c>
      <c r="AD32" s="20" t="n">
        <v>86.29551197000001</v>
      </c>
      <c r="AE32" s="18" t="s">
        <v>481</v>
      </c>
      <c r="AF32" s="20" t="s">
        <v>481</v>
      </c>
      <c r="AG32" s="18" t="s">
        <v>481</v>
      </c>
      <c r="AH32" s="20" t="s">
        <v>481</v>
      </c>
      <c r="AI32" s="18" t="n">
        <v>625.8717</v>
      </c>
      <c r="AJ32" s="20" t="n">
        <v>49.01152278</v>
      </c>
      <c r="AK32" s="18" t="n">
        <v>473.03799324</v>
      </c>
      <c r="AL32" s="20" t="n">
        <v>51.36069925</v>
      </c>
      <c r="AM32" s="18" t="n">
        <v>506.35469268</v>
      </c>
      <c r="AN32" s="20" t="n">
        <v>2.45140244</v>
      </c>
      <c r="AO32" s="18" t="s">
        <v>481</v>
      </c>
      <c r="AP32" s="20" t="s">
        <v>481</v>
      </c>
      <c r="AQ32" s="18" t="s">
        <v>481</v>
      </c>
      <c r="AR32" s="20" t="s">
        <v>481</v>
      </c>
      <c r="AS32" s="18" t="s">
        <v>481</v>
      </c>
      <c r="AT32" s="20" t="s">
        <v>481</v>
      </c>
      <c r="AU32" s="18" t="n">
        <v>386.62515734</v>
      </c>
      <c r="AV32" s="20" t="n">
        <v>35.58498679</v>
      </c>
    </row>
    <row r="33" spans="1:48">
      <c r="A33" s="15" t="s">
        <v>508</v>
      </c>
      <c r="B33" s="17" t="n">
        <v>7325</v>
      </c>
      <c r="C33" s="18">
        <f>(75.0/B33*100)</f>
        <v/>
      </c>
      <c r="D33" s="19" t="n">
        <v>7250</v>
      </c>
      <c r="E33" s="18" t="n">
        <v>476.67193206</v>
      </c>
      <c r="F33" s="20" t="n">
        <v>13.71145276</v>
      </c>
      <c r="G33" s="18" t="n">
        <v>492.39939636</v>
      </c>
      <c r="H33" s="20" t="n">
        <v>18.14986852</v>
      </c>
      <c r="I33" s="18" t="n">
        <v>488.79591617</v>
      </c>
      <c r="J33" s="20" t="n">
        <v>19.40050623</v>
      </c>
      <c r="K33" s="18" t="n">
        <v>524.72569457</v>
      </c>
      <c r="L33" s="20" t="n">
        <v>17.13927071</v>
      </c>
      <c r="M33" s="18" t="n">
        <v>495.7879332</v>
      </c>
      <c r="N33" s="20" t="n">
        <v>23.49395085</v>
      </c>
      <c r="O33" s="18" t="n">
        <v>477.09132722</v>
      </c>
      <c r="P33" s="20" t="n">
        <v>19.99943729</v>
      </c>
      <c r="Q33" s="18" t="n">
        <v>476.28132608</v>
      </c>
      <c r="R33" s="20" t="n">
        <v>26.92772426</v>
      </c>
      <c r="S33" s="18" t="n">
        <v>457.57701097</v>
      </c>
      <c r="T33" s="20" t="n">
        <v>22.90727382</v>
      </c>
      <c r="U33" s="18" t="n">
        <v>461.90812541</v>
      </c>
      <c r="V33" s="20" t="n">
        <v>17.14167786</v>
      </c>
      <c r="W33" s="18" t="n">
        <v>460.91084033</v>
      </c>
      <c r="X33" s="20" t="n">
        <v>22.11369518</v>
      </c>
      <c r="Y33" s="18" t="n">
        <v>500.47328864</v>
      </c>
      <c r="Z33" s="20" t="n">
        <v>29.31853356</v>
      </c>
      <c r="AA33" s="18" t="n">
        <v>464.21779555</v>
      </c>
      <c r="AB33" s="20" t="n">
        <v>23.55741309</v>
      </c>
      <c r="AC33" s="18" t="n">
        <v>427.06474623</v>
      </c>
      <c r="AD33" s="20" t="n">
        <v>32.6955696</v>
      </c>
      <c r="AE33" s="18" t="n">
        <v>475.80484387</v>
      </c>
      <c r="AF33" s="20" t="n">
        <v>29.66343055</v>
      </c>
      <c r="AG33" s="18" t="n">
        <v>448.06500533</v>
      </c>
      <c r="AH33" s="20" t="n">
        <v>41.7791469</v>
      </c>
      <c r="AI33" s="18" t="n">
        <v>388.29723357</v>
      </c>
      <c r="AJ33" s="20" t="n">
        <v>31.51259029</v>
      </c>
      <c r="AK33" s="18" t="n">
        <v>414.31737503</v>
      </c>
      <c r="AL33" s="20" t="n">
        <v>51.2778738</v>
      </c>
      <c r="AM33" s="18" t="n">
        <v>500.35177925</v>
      </c>
      <c r="AN33" s="20" t="n">
        <v>2.74193124</v>
      </c>
      <c r="AO33" s="18" t="s">
        <v>481</v>
      </c>
      <c r="AP33" s="20" t="s">
        <v>481</v>
      </c>
      <c r="AQ33" s="18" t="s">
        <v>481</v>
      </c>
      <c r="AR33" s="20" t="s">
        <v>481</v>
      </c>
      <c r="AS33" s="18" t="s">
        <v>481</v>
      </c>
      <c r="AT33" s="20" t="s">
        <v>481</v>
      </c>
      <c r="AU33" s="18" t="n">
        <v>443.59936114</v>
      </c>
      <c r="AV33" s="20" t="n">
        <v>22.12338586</v>
      </c>
    </row>
    <row r="34" spans="1:48">
      <c r="A34" s="15" t="s">
        <v>509</v>
      </c>
      <c r="B34" s="17" t="n">
        <v>6350</v>
      </c>
      <c r="C34" s="18">
        <f>(35.0/B34*100)</f>
        <v/>
      </c>
      <c r="D34" s="19" t="n">
        <v>6315</v>
      </c>
      <c r="E34" s="18" t="n">
        <v>396.98309772</v>
      </c>
      <c r="F34" s="20" t="n">
        <v>19.75503717</v>
      </c>
      <c r="G34" s="18" t="n">
        <v>416.9368653</v>
      </c>
      <c r="H34" s="20" t="n">
        <v>39.18295175</v>
      </c>
      <c r="I34" s="18" t="n">
        <v>501.7651224</v>
      </c>
      <c r="J34" s="20" t="n">
        <v>35.22158332</v>
      </c>
      <c r="K34" s="18" t="n">
        <v>415.94839104</v>
      </c>
      <c r="L34" s="20" t="n">
        <v>50.30667053</v>
      </c>
      <c r="M34" s="18" t="n">
        <v>419.52551618</v>
      </c>
      <c r="N34" s="20" t="n">
        <v>49.18130555</v>
      </c>
      <c r="O34" s="18" t="n">
        <v>507.12826068</v>
      </c>
      <c r="P34" s="20" t="n">
        <v>34.2336607</v>
      </c>
      <c r="Q34" s="18" t="n">
        <v>283.09092977</v>
      </c>
      <c r="R34" s="20" t="n">
        <v>59.64624398</v>
      </c>
      <c r="S34" s="18" t="n">
        <v>240.9087063</v>
      </c>
      <c r="T34" s="20" t="n">
        <v>39.34406375</v>
      </c>
      <c r="U34" s="18" t="n">
        <v>297.22384394</v>
      </c>
      <c r="V34" s="20" t="n">
        <v>66.21442881999999</v>
      </c>
      <c r="W34" s="18" t="n">
        <v>461.82247057</v>
      </c>
      <c r="X34" s="20" t="n">
        <v>66.9171193</v>
      </c>
      <c r="Y34" s="18" t="n">
        <v>370.41949595</v>
      </c>
      <c r="Z34" s="20" t="n">
        <v>49.01929125</v>
      </c>
      <c r="AA34" s="18" t="s">
        <v>481</v>
      </c>
      <c r="AB34" s="20" t="s">
        <v>481</v>
      </c>
      <c r="AC34" s="18" t="n">
        <v>355.16122348</v>
      </c>
      <c r="AD34" s="20" t="n">
        <v>40.73820068</v>
      </c>
      <c r="AE34" s="18" t="n">
        <v>344.0803</v>
      </c>
      <c r="AF34" s="20" t="n">
        <v>72.46973032</v>
      </c>
      <c r="AG34" s="18" t="n">
        <v>364.94617638</v>
      </c>
      <c r="AH34" s="20" t="n">
        <v>47.09916924</v>
      </c>
      <c r="AI34" s="18" t="n">
        <v>369.89915924</v>
      </c>
      <c r="AJ34" s="20" t="n">
        <v>43.03405229</v>
      </c>
      <c r="AK34" s="18" t="n">
        <v>327.10673083</v>
      </c>
      <c r="AL34" s="20" t="n">
        <v>39.20495958</v>
      </c>
      <c r="AM34" s="18" t="n">
        <v>459.68150586</v>
      </c>
      <c r="AN34" s="20" t="n">
        <v>2.57227506</v>
      </c>
      <c r="AO34" s="18" t="s">
        <v>481</v>
      </c>
      <c r="AP34" s="20" t="s">
        <v>481</v>
      </c>
      <c r="AQ34" s="18" t="n">
        <v>263.37193708</v>
      </c>
      <c r="AR34" s="20" t="n">
        <v>13.61114927</v>
      </c>
      <c r="AS34" s="18" t="s">
        <v>481</v>
      </c>
      <c r="AT34" s="20" t="s">
        <v>481</v>
      </c>
      <c r="AU34" s="18" t="n">
        <v>301.41492066</v>
      </c>
      <c r="AV34" s="20" t="n">
        <v>20.21773166</v>
      </c>
    </row>
    <row r="35" spans="1:48">
      <c r="A35" s="15" t="s">
        <v>510</v>
      </c>
      <c r="B35" s="17" t="n">
        <v>6406</v>
      </c>
      <c r="C35" s="18">
        <f>(34.0/B35*100)</f>
        <v/>
      </c>
      <c r="D35" s="19" t="n">
        <v>6372</v>
      </c>
      <c r="E35" s="18" t="n">
        <v>436.31143039</v>
      </c>
      <c r="F35" s="20" t="n">
        <v>19.87459285</v>
      </c>
      <c r="G35" s="18" t="n">
        <v>469.50315809</v>
      </c>
      <c r="H35" s="20" t="n">
        <v>23.38707686</v>
      </c>
      <c r="I35" s="18" t="n">
        <v>482.90370546</v>
      </c>
      <c r="J35" s="20" t="n">
        <v>20.52477215</v>
      </c>
      <c r="K35" s="18" t="n">
        <v>433.3665719</v>
      </c>
      <c r="L35" s="20" t="n">
        <v>24.66128571</v>
      </c>
      <c r="M35" s="18" t="n">
        <v>486.47740266</v>
      </c>
      <c r="N35" s="20" t="n">
        <v>38.2282658</v>
      </c>
      <c r="O35" s="18" t="n">
        <v>445.44799216</v>
      </c>
      <c r="P35" s="20" t="n">
        <v>31.1948857</v>
      </c>
      <c r="Q35" s="18" t="n">
        <v>476.65530994</v>
      </c>
      <c r="R35" s="20" t="n">
        <v>33.6834224</v>
      </c>
      <c r="S35" s="18" t="n">
        <v>473.37077893</v>
      </c>
      <c r="T35" s="20" t="n">
        <v>33.22566186</v>
      </c>
      <c r="U35" s="18" t="n">
        <v>473.76020145</v>
      </c>
      <c r="V35" s="20" t="n">
        <v>45.29044091</v>
      </c>
      <c r="W35" s="18" t="n">
        <v>489.86134636</v>
      </c>
      <c r="X35" s="20" t="n">
        <v>20.14176576</v>
      </c>
      <c r="Y35" s="18" t="n">
        <v>452.05730437</v>
      </c>
      <c r="Z35" s="20" t="n">
        <v>19.83395216</v>
      </c>
      <c r="AA35" s="18" t="n">
        <v>335.27632416</v>
      </c>
      <c r="AB35" s="20" t="n">
        <v>39.010149</v>
      </c>
      <c r="AC35" s="18" t="n">
        <v>434.95125999</v>
      </c>
      <c r="AD35" s="20" t="n">
        <v>31.45583431</v>
      </c>
      <c r="AE35" s="18" t="n">
        <v>411.55938988</v>
      </c>
      <c r="AF35" s="20" t="n">
        <v>27.27117286</v>
      </c>
      <c r="AG35" s="18" t="n">
        <v>366.23835545</v>
      </c>
      <c r="AH35" s="20" t="n">
        <v>22.94826029</v>
      </c>
      <c r="AI35" s="18" t="n">
        <v>403.8256713</v>
      </c>
      <c r="AJ35" s="20" t="n">
        <v>23.90658978</v>
      </c>
      <c r="AK35" s="18" t="n">
        <v>442.45590773</v>
      </c>
      <c r="AL35" s="20" t="n">
        <v>51.55678225</v>
      </c>
      <c r="AM35" s="18" t="n">
        <v>510.64699298</v>
      </c>
      <c r="AN35" s="20" t="n">
        <v>1.47539825</v>
      </c>
      <c r="AO35" s="18" t="s">
        <v>481</v>
      </c>
      <c r="AP35" s="20" t="s">
        <v>481</v>
      </c>
      <c r="AQ35" s="18" t="n">
        <v>337.32521215</v>
      </c>
      <c r="AR35" s="20" t="n">
        <v>11.65794297</v>
      </c>
      <c r="AS35" s="18" t="s">
        <v>481</v>
      </c>
      <c r="AT35" s="20" t="s">
        <v>481</v>
      </c>
      <c r="AU35" s="18" t="n">
        <v>392.12663819</v>
      </c>
      <c r="AV35" s="20" t="n">
        <v>23.84282828</v>
      </c>
    </row>
    <row r="36" spans="1:48">
      <c r="A36" s="15" t="s">
        <v>511</v>
      </c>
      <c r="B36" s="17" t="n">
        <v>6736</v>
      </c>
      <c r="C36" s="18">
        <f>(26.0/B36*100)</f>
        <v/>
      </c>
      <c r="D36" s="19" t="n">
        <v>6710</v>
      </c>
      <c r="E36" s="18" t="n">
        <v>478.68572696</v>
      </c>
      <c r="F36" s="20" t="n">
        <v>15.80294387</v>
      </c>
      <c r="G36" s="18" t="n">
        <v>458.75243827</v>
      </c>
      <c r="H36" s="20" t="n">
        <v>19.20630668</v>
      </c>
      <c r="I36" s="18" t="n">
        <v>486.49253106</v>
      </c>
      <c r="J36" s="20" t="n">
        <v>12.35733451</v>
      </c>
      <c r="K36" s="18" t="n">
        <v>478.6619063</v>
      </c>
      <c r="L36" s="20" t="n">
        <v>13.29620734</v>
      </c>
      <c r="M36" s="18" t="n">
        <v>496.68782426</v>
      </c>
      <c r="N36" s="20" t="n">
        <v>15.4923682</v>
      </c>
      <c r="O36" s="18" t="n">
        <v>480.41613179</v>
      </c>
      <c r="P36" s="20" t="n">
        <v>13.30646506</v>
      </c>
      <c r="Q36" s="18" t="n">
        <v>454.93085049</v>
      </c>
      <c r="R36" s="20" t="n">
        <v>13.14698168</v>
      </c>
      <c r="S36" s="18" t="n">
        <v>453.46063744</v>
      </c>
      <c r="T36" s="20" t="n">
        <v>12.0285845</v>
      </c>
      <c r="U36" s="18" t="n">
        <v>469.79663135</v>
      </c>
      <c r="V36" s="20" t="n">
        <v>17.94458032</v>
      </c>
      <c r="W36" s="18" t="n">
        <v>459.84486504</v>
      </c>
      <c r="X36" s="20" t="n">
        <v>19.65658197</v>
      </c>
      <c r="Y36" s="18" t="n">
        <v>443.64993074</v>
      </c>
      <c r="Z36" s="20" t="n">
        <v>16.8131812</v>
      </c>
      <c r="AA36" s="18" t="n">
        <v>392.18684496</v>
      </c>
      <c r="AB36" s="20" t="n">
        <v>17.60160752</v>
      </c>
      <c r="AC36" s="18" t="n">
        <v>411.11257975</v>
      </c>
      <c r="AD36" s="20" t="n">
        <v>27.75866209</v>
      </c>
      <c r="AE36" s="18" t="n">
        <v>393.39794907</v>
      </c>
      <c r="AF36" s="20" t="n">
        <v>23.93541094</v>
      </c>
      <c r="AG36" s="18" t="n">
        <v>432.87850361</v>
      </c>
      <c r="AH36" s="20" t="n">
        <v>34.09860984</v>
      </c>
      <c r="AI36" s="18" t="n">
        <v>400.80022827</v>
      </c>
      <c r="AJ36" s="20" t="n">
        <v>27.53742285</v>
      </c>
      <c r="AK36" s="18" t="n">
        <v>327.58329327</v>
      </c>
      <c r="AL36" s="20" t="n">
        <v>20.15491612</v>
      </c>
      <c r="AM36" s="18" t="n">
        <v>500.03949587</v>
      </c>
      <c r="AN36" s="20" t="n">
        <v>2.27151499</v>
      </c>
      <c r="AO36" s="18" t="s">
        <v>481</v>
      </c>
      <c r="AP36" s="20" t="s">
        <v>481</v>
      </c>
      <c r="AQ36" s="18" t="s">
        <v>481</v>
      </c>
      <c r="AR36" s="20" t="s">
        <v>481</v>
      </c>
      <c r="AS36" s="18" t="s">
        <v>481</v>
      </c>
      <c r="AT36" s="20" t="s">
        <v>481</v>
      </c>
      <c r="AU36" s="18" t="n">
        <v>358.96167384</v>
      </c>
      <c r="AV36" s="20" t="n">
        <v>40.77583846</v>
      </c>
    </row>
    <row r="37" spans="1:48">
      <c r="A37" s="15" t="s">
        <v>512</v>
      </c>
      <c r="B37" s="17" t="n">
        <v>5458</v>
      </c>
      <c r="C37" s="18">
        <f>(63.0/B37*100)</f>
        <v/>
      </c>
      <c r="D37" s="19" t="n">
        <v>5395</v>
      </c>
      <c r="E37" s="18" t="n">
        <v>483.1192018</v>
      </c>
      <c r="F37" s="20" t="n">
        <v>11.32135297</v>
      </c>
      <c r="G37" s="18" t="n">
        <v>530.29514351</v>
      </c>
      <c r="H37" s="20" t="n">
        <v>23.603319</v>
      </c>
      <c r="I37" s="18" t="n">
        <v>482.1270569</v>
      </c>
      <c r="J37" s="20" t="n">
        <v>16.3796524</v>
      </c>
      <c r="K37" s="18" t="n">
        <v>445.84918986</v>
      </c>
      <c r="L37" s="20" t="n">
        <v>20.18049884</v>
      </c>
      <c r="M37" s="18" t="n">
        <v>483.70112758</v>
      </c>
      <c r="N37" s="20" t="n">
        <v>16.24431223</v>
      </c>
      <c r="O37" s="18" t="n">
        <v>506.31355804</v>
      </c>
      <c r="P37" s="20" t="n">
        <v>20.45268754</v>
      </c>
      <c r="Q37" s="18" t="n">
        <v>454.05352606</v>
      </c>
      <c r="R37" s="20" t="n">
        <v>21.11838858</v>
      </c>
      <c r="S37" s="18" t="n">
        <v>475.08951405</v>
      </c>
      <c r="T37" s="20" t="n">
        <v>25.39698061</v>
      </c>
      <c r="U37" s="18" t="n">
        <v>438.08551694</v>
      </c>
      <c r="V37" s="20" t="n">
        <v>24.58290905</v>
      </c>
      <c r="W37" s="18" t="n">
        <v>442.98597215</v>
      </c>
      <c r="X37" s="20" t="n">
        <v>31.27531731</v>
      </c>
      <c r="Y37" s="18" t="n">
        <v>424.38245447</v>
      </c>
      <c r="Z37" s="20" t="n">
        <v>18.89761916</v>
      </c>
      <c r="AA37" s="18" t="n">
        <v>403.76545834</v>
      </c>
      <c r="AB37" s="20" t="n">
        <v>21.0833396</v>
      </c>
      <c r="AC37" s="18" t="n">
        <v>390.51811187</v>
      </c>
      <c r="AD37" s="20" t="n">
        <v>25.52317519</v>
      </c>
      <c r="AE37" s="18" t="n">
        <v>362.5412773</v>
      </c>
      <c r="AF37" s="20" t="n">
        <v>28.44163387</v>
      </c>
      <c r="AG37" s="18" t="n">
        <v>342.81555355</v>
      </c>
      <c r="AH37" s="20" t="n">
        <v>26.39563605</v>
      </c>
      <c r="AI37" s="18" t="n">
        <v>421.60986216</v>
      </c>
      <c r="AJ37" s="20" t="n">
        <v>42.9936511</v>
      </c>
      <c r="AK37" s="18" t="n">
        <v>288.94090293</v>
      </c>
      <c r="AL37" s="20" t="n">
        <v>30.49638428</v>
      </c>
      <c r="AM37" s="18" t="n">
        <v>509.36472616</v>
      </c>
      <c r="AN37" s="20" t="n">
        <v>3.23215278</v>
      </c>
      <c r="AO37" s="18" t="s">
        <v>481</v>
      </c>
      <c r="AP37" s="20" t="s">
        <v>481</v>
      </c>
      <c r="AQ37" s="18" t="s">
        <v>481</v>
      </c>
      <c r="AR37" s="20" t="s">
        <v>481</v>
      </c>
      <c r="AS37" s="18" t="s">
        <v>481</v>
      </c>
      <c r="AT37" s="20" t="s">
        <v>481</v>
      </c>
      <c r="AU37" s="18" t="n">
        <v>365.93003111</v>
      </c>
      <c r="AV37" s="20" t="n">
        <v>20.30693196</v>
      </c>
    </row>
    <row r="38" spans="1:48">
      <c r="A38" s="15" t="s">
        <v>513</v>
      </c>
      <c r="B38" s="17" t="n">
        <v>5860</v>
      </c>
      <c r="C38" s="18">
        <f>(16.0/B38*100)</f>
        <v/>
      </c>
      <c r="D38" s="19" t="n">
        <v>5844</v>
      </c>
      <c r="E38" s="18" t="n">
        <v>449.09595877</v>
      </c>
      <c r="F38" s="20" t="n">
        <v>9.532117850000001</v>
      </c>
      <c r="G38" s="18" t="n">
        <v>491.40848126</v>
      </c>
      <c r="H38" s="20" t="n">
        <v>22.60627548</v>
      </c>
      <c r="I38" s="18" t="n">
        <v>486.82314077</v>
      </c>
      <c r="J38" s="20" t="n">
        <v>17.5889916</v>
      </c>
      <c r="K38" s="18" t="n">
        <v>482.38867214</v>
      </c>
      <c r="L38" s="20" t="n">
        <v>19.55958096</v>
      </c>
      <c r="M38" s="18" t="n">
        <v>471.69943808</v>
      </c>
      <c r="N38" s="20" t="n">
        <v>21.91705213</v>
      </c>
      <c r="O38" s="18" t="n">
        <v>523.32322362</v>
      </c>
      <c r="P38" s="20" t="n">
        <v>24.68866457</v>
      </c>
      <c r="Q38" s="18" t="n">
        <v>499.46316937</v>
      </c>
      <c r="R38" s="20" t="n">
        <v>24.0673296</v>
      </c>
      <c r="S38" s="18" t="n">
        <v>468.20699328</v>
      </c>
      <c r="T38" s="20" t="n">
        <v>15.30366698</v>
      </c>
      <c r="U38" s="18" t="n">
        <v>476.3579285</v>
      </c>
      <c r="V38" s="20" t="n">
        <v>19.28307804</v>
      </c>
      <c r="W38" s="18" t="n">
        <v>436.71054219</v>
      </c>
      <c r="X38" s="20" t="n">
        <v>30.12995815</v>
      </c>
      <c r="Y38" s="18" t="n">
        <v>460.68513357</v>
      </c>
      <c r="Z38" s="20" t="n">
        <v>14.09382359</v>
      </c>
      <c r="AA38" s="18" t="n">
        <v>445.80837877</v>
      </c>
      <c r="AB38" s="20" t="n">
        <v>30.25828305</v>
      </c>
      <c r="AC38" s="18" t="n">
        <v>429.45356032</v>
      </c>
      <c r="AD38" s="20" t="n">
        <v>18.22116182</v>
      </c>
      <c r="AE38" s="18" t="n">
        <v>438.42160766</v>
      </c>
      <c r="AF38" s="20" t="n">
        <v>19.81535176</v>
      </c>
      <c r="AG38" s="18" t="n">
        <v>500.11698275</v>
      </c>
      <c r="AH38" s="20" t="n">
        <v>15.47886907</v>
      </c>
      <c r="AI38" s="18" t="n">
        <v>383.38548088</v>
      </c>
      <c r="AJ38" s="20" t="n">
        <v>29.74747746</v>
      </c>
      <c r="AK38" s="18" t="n">
        <v>354.97034824</v>
      </c>
      <c r="AL38" s="20" t="n">
        <v>28.66414882</v>
      </c>
      <c r="AM38" s="18" t="n">
        <v>497.54246151</v>
      </c>
      <c r="AN38" s="20" t="n">
        <v>2.94647095</v>
      </c>
      <c r="AO38" s="18" t="s">
        <v>481</v>
      </c>
      <c r="AP38" s="20" t="s">
        <v>481</v>
      </c>
      <c r="AQ38" s="18" t="s">
        <v>481</v>
      </c>
      <c r="AR38" s="20" t="s">
        <v>481</v>
      </c>
      <c r="AS38" s="18" t="s">
        <v>481</v>
      </c>
      <c r="AT38" s="20" t="s">
        <v>481</v>
      </c>
      <c r="AU38" s="18" t="n">
        <v>424.35220895</v>
      </c>
      <c r="AV38" s="20" t="n">
        <v>24.25287947</v>
      </c>
    </row>
    <row r="39" spans="1:48">
      <c r="A39" s="15" t="s">
        <v>514</v>
      </c>
      <c r="B39" s="17" t="n">
        <v>5895</v>
      </c>
      <c r="C39" s="18">
        <f>(30.0/B39*100)</f>
        <v/>
      </c>
      <c r="D39" s="19" t="n">
        <v>5865</v>
      </c>
      <c r="E39" s="18" t="n">
        <v>387.34112331</v>
      </c>
      <c r="F39" s="20" t="n">
        <v>19.04348654</v>
      </c>
      <c r="G39" s="18" t="n">
        <v>444.93997104</v>
      </c>
      <c r="H39" s="20" t="n">
        <v>64.76353378</v>
      </c>
      <c r="I39" s="18" t="n">
        <v>432.12872718</v>
      </c>
      <c r="J39" s="20" t="n">
        <v>43.04349042</v>
      </c>
      <c r="K39" s="18" t="n">
        <v>470.57487879</v>
      </c>
      <c r="L39" s="20" t="n">
        <v>59.56566954</v>
      </c>
      <c r="M39" s="18" t="n">
        <v>458.03091023</v>
      </c>
      <c r="N39" s="20" t="n">
        <v>55.72612856</v>
      </c>
      <c r="O39" s="18" t="s">
        <v>481</v>
      </c>
      <c r="P39" s="20" t="s">
        <v>481</v>
      </c>
      <c r="Q39" s="18" t="n">
        <v>381.20520092</v>
      </c>
      <c r="R39" s="20" t="n">
        <v>30.40590311</v>
      </c>
      <c r="S39" s="18" t="n">
        <v>363.765906</v>
      </c>
      <c r="T39" s="20" t="n">
        <v>39.19567681</v>
      </c>
      <c r="U39" s="18" t="n">
        <v>335.92329164</v>
      </c>
      <c r="V39" s="20" t="n">
        <v>69.17182079</v>
      </c>
      <c r="W39" s="18" t="s">
        <v>481</v>
      </c>
      <c r="X39" s="20" t="s">
        <v>481</v>
      </c>
      <c r="Y39" s="18" t="n">
        <v>306.5205</v>
      </c>
      <c r="Z39" s="20" t="n">
        <v>22.96243908</v>
      </c>
      <c r="AA39" s="18" t="n">
        <v>507.23859112</v>
      </c>
      <c r="AB39" s="20" t="n">
        <v>50.95152936</v>
      </c>
      <c r="AC39" s="18" t="n">
        <v>408.97163932</v>
      </c>
      <c r="AD39" s="20" t="n">
        <v>24.68636479</v>
      </c>
      <c r="AE39" s="18" t="n">
        <v>344.90609098</v>
      </c>
      <c r="AF39" s="20" t="n">
        <v>50.10584077</v>
      </c>
      <c r="AG39" s="18" t="n">
        <v>405.45179518</v>
      </c>
      <c r="AH39" s="20" t="n">
        <v>39.82258931</v>
      </c>
      <c r="AI39" s="18" t="n">
        <v>444.67768541</v>
      </c>
      <c r="AJ39" s="20" t="n">
        <v>74.31594997000001</v>
      </c>
      <c r="AK39" s="18" t="n">
        <v>336.01297145</v>
      </c>
      <c r="AL39" s="20" t="n">
        <v>26.81946656</v>
      </c>
      <c r="AM39" s="18" t="n">
        <v>429.24659405</v>
      </c>
      <c r="AN39" s="20" t="n">
        <v>3.92817419</v>
      </c>
      <c r="AO39" s="18" t="s">
        <v>481</v>
      </c>
      <c r="AP39" s="20" t="s">
        <v>481</v>
      </c>
      <c r="AQ39" s="18" t="s">
        <v>481</v>
      </c>
      <c r="AR39" s="20" t="s">
        <v>481</v>
      </c>
      <c r="AS39" s="18" t="s">
        <v>481</v>
      </c>
      <c r="AT39" s="20" t="s">
        <v>481</v>
      </c>
      <c r="AU39" s="18" t="n">
        <v>356.02872439</v>
      </c>
      <c r="AV39" s="20" t="n">
        <v>29.3720179</v>
      </c>
    </row>
    <row r="40" spans="1:48">
      <c r="A40" s="15" t="s">
        <v>515</v>
      </c>
      <c r="B40" s="17" t="n">
        <v>14157</v>
      </c>
      <c r="C40" s="18">
        <f>(539.0/B40*100)</f>
        <v/>
      </c>
      <c r="D40" s="19" t="n">
        <v>13618</v>
      </c>
      <c r="E40" s="18" t="n">
        <v>463.42565772</v>
      </c>
      <c r="F40" s="20" t="n">
        <v>6.77840018</v>
      </c>
      <c r="G40" s="18" t="n">
        <v>515.73489147</v>
      </c>
      <c r="H40" s="20" t="n">
        <v>20.31372056</v>
      </c>
      <c r="I40" s="18" t="n">
        <v>492.31845335</v>
      </c>
      <c r="J40" s="20" t="n">
        <v>16.51743632</v>
      </c>
      <c r="K40" s="18" t="n">
        <v>508.87865644</v>
      </c>
      <c r="L40" s="20" t="n">
        <v>16.89388175</v>
      </c>
      <c r="M40" s="18" t="n">
        <v>503.00256789</v>
      </c>
      <c r="N40" s="20" t="n">
        <v>15.89865662</v>
      </c>
      <c r="O40" s="18" t="n">
        <v>490.79556025</v>
      </c>
      <c r="P40" s="20" t="n">
        <v>17.89776105</v>
      </c>
      <c r="Q40" s="18" t="n">
        <v>486.03367097</v>
      </c>
      <c r="R40" s="20" t="n">
        <v>21.75652249</v>
      </c>
      <c r="S40" s="18" t="n">
        <v>538.52573485</v>
      </c>
      <c r="T40" s="20" t="n">
        <v>19.67725823</v>
      </c>
      <c r="U40" s="18" t="n">
        <v>467.74519077</v>
      </c>
      <c r="V40" s="20" t="n">
        <v>18.1971509</v>
      </c>
      <c r="W40" s="18" t="n">
        <v>505.08149626</v>
      </c>
      <c r="X40" s="20" t="n">
        <v>24.19806171</v>
      </c>
      <c r="Y40" s="18" t="n">
        <v>472.33995443</v>
      </c>
      <c r="Z40" s="20" t="n">
        <v>19.06042916</v>
      </c>
      <c r="AA40" s="18" t="n">
        <v>418.19477556</v>
      </c>
      <c r="AB40" s="20" t="n">
        <v>19.58938605</v>
      </c>
      <c r="AC40" s="18" t="n">
        <v>442.9433091</v>
      </c>
      <c r="AD40" s="20" t="n">
        <v>27.96350918</v>
      </c>
      <c r="AE40" s="18" t="n">
        <v>418.25744402</v>
      </c>
      <c r="AF40" s="20" t="n">
        <v>19.3765245</v>
      </c>
      <c r="AG40" s="18" t="n">
        <v>447.31938525</v>
      </c>
      <c r="AH40" s="20" t="n">
        <v>26.39588013</v>
      </c>
      <c r="AI40" s="18" t="n">
        <v>407.96820775</v>
      </c>
      <c r="AJ40" s="20" t="n">
        <v>22.05345358</v>
      </c>
      <c r="AK40" s="18" t="n">
        <v>429.3160551</v>
      </c>
      <c r="AL40" s="20" t="n">
        <v>24.19703627</v>
      </c>
      <c r="AM40" s="18" t="n">
        <v>503.2309859</v>
      </c>
      <c r="AN40" s="20" t="n">
        <v>2.80775029</v>
      </c>
      <c r="AO40" s="18" t="s">
        <v>481</v>
      </c>
      <c r="AP40" s="20" t="s">
        <v>481</v>
      </c>
      <c r="AQ40" s="18" t="s">
        <v>481</v>
      </c>
      <c r="AR40" s="20" t="s">
        <v>481</v>
      </c>
      <c r="AS40" s="18" t="s">
        <v>481</v>
      </c>
      <c r="AT40" s="20" t="s">
        <v>481</v>
      </c>
      <c r="AU40" s="18" t="n">
        <v>400.479667</v>
      </c>
      <c r="AV40" s="20" t="n">
        <v>15.25032966</v>
      </c>
    </row>
    <row r="41" spans="1:48">
      <c r="A41" s="15" t="s">
        <v>516</v>
      </c>
      <c r="B41" s="17" t="n">
        <v>5712</v>
      </c>
      <c r="C41" s="18">
        <f>(38.0/B41*100)</f>
        <v/>
      </c>
      <c r="D41" s="19" t="n">
        <v>5674</v>
      </c>
      <c r="E41" s="18" t="n">
        <v>478.24924875</v>
      </c>
      <c r="F41" s="20" t="n">
        <v>10.21044992</v>
      </c>
      <c r="G41" s="18" t="n">
        <v>473.12892402</v>
      </c>
      <c r="H41" s="20" t="n">
        <v>23.73759289</v>
      </c>
      <c r="I41" s="18" t="n">
        <v>428.53809139</v>
      </c>
      <c r="J41" s="20" t="n">
        <v>24.18276062</v>
      </c>
      <c r="K41" s="18" t="n">
        <v>462.51017094</v>
      </c>
      <c r="L41" s="20" t="n">
        <v>20.85676101</v>
      </c>
      <c r="M41" s="18" t="n">
        <v>500.31102925</v>
      </c>
      <c r="N41" s="20" t="n">
        <v>19.42846481</v>
      </c>
      <c r="O41" s="18" t="n">
        <v>477.24176435</v>
      </c>
      <c r="P41" s="20" t="n">
        <v>20.99408551</v>
      </c>
      <c r="Q41" s="18" t="n">
        <v>474.40253725</v>
      </c>
      <c r="R41" s="20" t="n">
        <v>34.29791794</v>
      </c>
      <c r="S41" s="18" t="n">
        <v>480.5643784</v>
      </c>
      <c r="T41" s="20" t="n">
        <v>30.45833666</v>
      </c>
      <c r="U41" s="18" t="n">
        <v>446.42769084</v>
      </c>
      <c r="V41" s="20" t="n">
        <v>27.50032444</v>
      </c>
      <c r="W41" s="18" t="n">
        <v>447.68580792</v>
      </c>
      <c r="X41" s="20" t="n">
        <v>29.65845886</v>
      </c>
      <c r="Y41" s="18" t="n">
        <v>415.47190664</v>
      </c>
      <c r="Z41" s="20" t="n">
        <v>36.39349507</v>
      </c>
      <c r="AA41" s="18" t="n">
        <v>445.7933499</v>
      </c>
      <c r="AB41" s="20" t="n">
        <v>31.00557506</v>
      </c>
      <c r="AC41" s="18" t="n">
        <v>414.76998688</v>
      </c>
      <c r="AD41" s="20" t="n">
        <v>21.78169308</v>
      </c>
      <c r="AE41" s="18" t="n">
        <v>500.87993403</v>
      </c>
      <c r="AF41" s="20" t="n">
        <v>37.48166732</v>
      </c>
      <c r="AG41" s="18" t="n">
        <v>408.01504478</v>
      </c>
      <c r="AH41" s="20" t="n">
        <v>18.50397746</v>
      </c>
      <c r="AI41" s="18" t="n">
        <v>400.38320631</v>
      </c>
      <c r="AJ41" s="20" t="n">
        <v>20.36383921</v>
      </c>
      <c r="AK41" s="18" t="n">
        <v>412.99483715</v>
      </c>
      <c r="AL41" s="20" t="n">
        <v>25.60046774</v>
      </c>
      <c r="AM41" s="18" t="n">
        <v>502.74736815</v>
      </c>
      <c r="AN41" s="20" t="n">
        <v>3.21790654</v>
      </c>
      <c r="AO41" s="18" t="s">
        <v>481</v>
      </c>
      <c r="AP41" s="20" t="s">
        <v>481</v>
      </c>
      <c r="AQ41" s="18" t="n">
        <v>399.91015703</v>
      </c>
      <c r="AR41" s="20" t="n">
        <v>16.72230739</v>
      </c>
      <c r="AS41" s="18" t="s">
        <v>481</v>
      </c>
      <c r="AT41" s="20" t="s">
        <v>481</v>
      </c>
      <c r="AU41" s="18" t="n">
        <v>448.05259555</v>
      </c>
      <c r="AV41" s="20" t="n">
        <v>18.16421195</v>
      </c>
    </row>
    <row r="42" spans="1:4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c r="AE42" s="18">
        <f>IF(COUNT(AE7:AE41) &gt; 0, AVERAGE(AE7:AE41), "—")</f>
        <v/>
      </c>
      <c r="AF42" s="20">
        <f>IF(COUNT(AF7:AF41) &gt; 0, SQRT(SUMSQ(AF7:AF41)/(COUNT(AF7:AF41)*COUNT(AF7:AF41)) ), "—")</f>
        <v/>
      </c>
      <c r="AG42" s="18">
        <f>IF(COUNT(AG7:AG41) &gt; 0, AVERAGE(AG7:AG41), "—")</f>
        <v/>
      </c>
      <c r="AH42" s="20">
        <f>IF(COUNT(AH7:AH41) &gt; 0, SQRT(SUMSQ(AH7:AH41)/(COUNT(AH7:AH41)*COUNT(AH7:AH41)) ), "—")</f>
        <v/>
      </c>
      <c r="AI42" s="18">
        <f>IF(COUNT(AI7:AI41) &gt; 0, AVERAGE(AI7:AI41), "—")</f>
        <v/>
      </c>
      <c r="AJ42" s="20">
        <f>IF(COUNT(AJ7:AJ41) &gt; 0, SQRT(SUMSQ(AJ7:AJ41)/(COUNT(AJ7:AJ41)*COUNT(AJ7:AJ41)) ), "—")</f>
        <v/>
      </c>
      <c r="AK42" s="18">
        <f>IF(COUNT(AK7:AK41) &gt; 0, AVERAGE(AK7:AK41), "—")</f>
        <v/>
      </c>
      <c r="AL42" s="20">
        <f>IF(COUNT(AL7:AL41) &gt; 0, SQRT(SUMSQ(AL7:AL41)/(COUNT(AL7:AL41)*COUNT(AL7:AL41)) ), "—")</f>
        <v/>
      </c>
      <c r="AM42" s="18">
        <f>IF(COUNT(AM7:AM41) &gt; 0, AVERAGE(AM7:AM41), "—")</f>
        <v/>
      </c>
      <c r="AN42" s="20">
        <f>IF(COUNT(AN7:AN41) &gt; 0, SQRT(SUMSQ(AN7:AN41)/(COUNT(AN7:AN41)*COUNT(AN7:AN41)) ), "—")</f>
        <v/>
      </c>
      <c r="AO42" s="18">
        <f>IF(COUNT(AO7:AO41) &gt; 0, AVERAGE(AO7:AO41), "—")</f>
        <v/>
      </c>
      <c r="AP42" s="20">
        <f>IF(COUNT(AP7:AP41) &gt; 0, SQRT(SUMSQ(AP7:AP41)/(COUNT(AP7:AP41)*COUNT(AP7:AP41)) ), "—")</f>
        <v/>
      </c>
      <c r="AQ42" s="18">
        <f>IF(COUNT(AQ7:AQ41) &gt; 0, AVERAGE(AQ7:AQ41), "—")</f>
        <v/>
      </c>
      <c r="AR42" s="20">
        <f>IF(COUNT(AR7:AR41) &gt; 0, SQRT(SUMSQ(AR7:AR41)/(COUNT(AR7:AR41)*COUNT(AR7:AR41)) ), "—")</f>
        <v/>
      </c>
      <c r="AS42" s="18">
        <f>IF(COUNT(AS7:AS41) &gt; 0, AVERAGE(AS7:AS41), "—")</f>
        <v/>
      </c>
      <c r="AT42" s="20">
        <f>IF(COUNT(AT7:AT41) &gt; 0, SQRT(SUMSQ(AT7:AT41)/(COUNT(AT7:AT41)*COUNT(AT7:AT41)) ), "—")</f>
        <v/>
      </c>
      <c r="AU42" s="18">
        <f>IF(COUNT(AU7:AU41) &gt; 0, AVERAGE(AU7:AU41), "—")</f>
        <v/>
      </c>
      <c r="AV42" s="20">
        <f>IF(COUNT(AV7:AV41) &gt; 0, SQRT(SUMSQ(AV7:AV41)/(COUNT(AV7:AV41)*COUNT(AV7:AV41)) ), "—")</f>
        <v/>
      </c>
    </row>
    <row r="43" spans="1:4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5" t="n"/>
      <c r="AE43" s="14" t="n"/>
      <c r="AF43" s="15" t="n"/>
      <c r="AG43" s="14" t="n"/>
      <c r="AH43" s="15" t="n"/>
      <c r="AI43" s="14" t="n"/>
      <c r="AJ43" s="15" t="n"/>
      <c r="AK43" s="14" t="n"/>
      <c r="AL43" s="15" t="n"/>
      <c r="AM43" s="14" t="n"/>
      <c r="AN43" s="15" t="n"/>
      <c r="AO43" s="14" t="n"/>
      <c r="AP43" s="15" t="n"/>
      <c r="AQ43" s="14" t="n"/>
      <c r="AR43" s="15" t="n"/>
      <c r="AS43" s="14" t="n"/>
      <c r="AT43" s="15" t="n"/>
      <c r="AU43" s="14" t="n"/>
      <c r="AV43" s="16" t="n"/>
    </row>
    <row r="44" spans="1:4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c r="AC44" s="18" t="s">
        <v>481</v>
      </c>
      <c r="AD44" s="20" t="s">
        <v>481</v>
      </c>
      <c r="AE44" s="18" t="s">
        <v>481</v>
      </c>
      <c r="AF44" s="20" t="s">
        <v>481</v>
      </c>
      <c r="AG44" s="18" t="s">
        <v>481</v>
      </c>
      <c r="AH44" s="20" t="s">
        <v>481</v>
      </c>
      <c r="AI44" s="18" t="s">
        <v>481</v>
      </c>
      <c r="AJ44" s="20" t="s">
        <v>481</v>
      </c>
      <c r="AK44" s="18" t="s">
        <v>481</v>
      </c>
      <c r="AL44" s="20" t="s">
        <v>481</v>
      </c>
      <c r="AM44" s="18" t="s">
        <v>481</v>
      </c>
      <c r="AN44" s="20" t="s">
        <v>481</v>
      </c>
      <c r="AO44" s="18" t="s">
        <v>481</v>
      </c>
      <c r="AP44" s="20" t="s">
        <v>481</v>
      </c>
      <c r="AQ44" s="18" t="s">
        <v>481</v>
      </c>
      <c r="AR44" s="20" t="s">
        <v>481</v>
      </c>
      <c r="AS44" s="18" t="s">
        <v>481</v>
      </c>
      <c r="AT44" s="20" t="s">
        <v>481</v>
      </c>
      <c r="AU44" s="18" t="s">
        <v>481</v>
      </c>
      <c r="AV44" s="20" t="s">
        <v>481</v>
      </c>
    </row>
    <row r="45" spans="1:4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s">
        <v>481</v>
      </c>
      <c r="T45" s="20" t="s">
        <v>481</v>
      </c>
      <c r="U45" s="18" t="s">
        <v>481</v>
      </c>
      <c r="V45" s="20" t="s">
        <v>481</v>
      </c>
      <c r="W45" s="18" t="s">
        <v>481</v>
      </c>
      <c r="X45" s="20" t="s">
        <v>481</v>
      </c>
      <c r="Y45" s="18" t="s">
        <v>481</v>
      </c>
      <c r="Z45" s="20" t="s">
        <v>481</v>
      </c>
      <c r="AA45" s="18" t="s">
        <v>481</v>
      </c>
      <c r="AB45" s="20" t="s">
        <v>481</v>
      </c>
      <c r="AC45" s="18" t="s">
        <v>481</v>
      </c>
      <c r="AD45" s="20" t="s">
        <v>481</v>
      </c>
      <c r="AE45" s="18" t="s">
        <v>481</v>
      </c>
      <c r="AF45" s="20" t="s">
        <v>481</v>
      </c>
      <c r="AG45" s="18" t="s">
        <v>481</v>
      </c>
      <c r="AH45" s="20" t="s">
        <v>481</v>
      </c>
      <c r="AI45" s="18" t="s">
        <v>481</v>
      </c>
      <c r="AJ45" s="20" t="s">
        <v>481</v>
      </c>
      <c r="AK45" s="18" t="s">
        <v>481</v>
      </c>
      <c r="AL45" s="20" t="s">
        <v>481</v>
      </c>
      <c r="AM45" s="18" t="s">
        <v>481</v>
      </c>
      <c r="AN45" s="20" t="s">
        <v>481</v>
      </c>
      <c r="AO45" s="18" t="s">
        <v>481</v>
      </c>
      <c r="AP45" s="20" t="s">
        <v>481</v>
      </c>
      <c r="AQ45" s="18" t="n">
        <v>349.85925265</v>
      </c>
      <c r="AR45" s="20" t="n">
        <v>3.00084387</v>
      </c>
      <c r="AS45" s="18" t="s">
        <v>481</v>
      </c>
      <c r="AT45" s="20" t="s">
        <v>481</v>
      </c>
      <c r="AU45" s="18" t="s">
        <v>481</v>
      </c>
      <c r="AV45" s="20" t="s">
        <v>481</v>
      </c>
    </row>
    <row r="46" spans="1:48">
      <c r="A46" s="15" t="s">
        <v>521</v>
      </c>
      <c r="B46" s="17" t="n">
        <v>23141</v>
      </c>
      <c r="C46" s="18">
        <f>(1160.0/B46*100)</f>
        <v/>
      </c>
      <c r="D46" s="19" t="n">
        <v>21981</v>
      </c>
      <c r="E46" s="18" t="n">
        <v>368.52349529</v>
      </c>
      <c r="F46" s="20" t="n">
        <v>9.20999054</v>
      </c>
      <c r="G46" s="18" t="n">
        <v>282.19480575</v>
      </c>
      <c r="H46" s="20" t="n">
        <v>32.03244774</v>
      </c>
      <c r="I46" s="18" t="n">
        <v>349.60102646</v>
      </c>
      <c r="J46" s="20" t="n">
        <v>31.39229287</v>
      </c>
      <c r="K46" s="18" t="n">
        <v>341.38829868</v>
      </c>
      <c r="L46" s="20" t="n">
        <v>44.06407192</v>
      </c>
      <c r="M46" s="18" t="n">
        <v>352.54915607</v>
      </c>
      <c r="N46" s="20" t="n">
        <v>68.29931467999999</v>
      </c>
      <c r="O46" s="18" t="n">
        <v>354.18169338</v>
      </c>
      <c r="P46" s="20" t="n">
        <v>46.81156682</v>
      </c>
      <c r="Q46" s="18" t="n">
        <v>394.13887062</v>
      </c>
      <c r="R46" s="20" t="n">
        <v>54.21878926</v>
      </c>
      <c r="S46" s="18" t="n">
        <v>328.45694164</v>
      </c>
      <c r="T46" s="20" t="n">
        <v>37.512875</v>
      </c>
      <c r="U46" s="18" t="n">
        <v>304.09376612</v>
      </c>
      <c r="V46" s="20" t="n">
        <v>72.07625177</v>
      </c>
      <c r="W46" s="18" t="n">
        <v>313.86878051</v>
      </c>
      <c r="X46" s="20" t="n">
        <v>74.5566199</v>
      </c>
      <c r="Y46" s="18" t="n">
        <v>414.66121436</v>
      </c>
      <c r="Z46" s="20" t="n">
        <v>58.06354722</v>
      </c>
      <c r="AA46" s="18" t="n">
        <v>388.22583996</v>
      </c>
      <c r="AB46" s="20" t="n">
        <v>81.70107849999999</v>
      </c>
      <c r="AC46" s="18" t="n">
        <v>291.84719381</v>
      </c>
      <c r="AD46" s="20" t="n">
        <v>59.57810374</v>
      </c>
      <c r="AE46" s="18" t="n">
        <v>287.6376937</v>
      </c>
      <c r="AF46" s="20" t="n">
        <v>53.56334375</v>
      </c>
      <c r="AG46" s="18" t="n">
        <v>322.46752165</v>
      </c>
      <c r="AH46" s="20" t="n">
        <v>27.11836217</v>
      </c>
      <c r="AI46" s="18" t="n">
        <v>254.53213818</v>
      </c>
      <c r="AJ46" s="20" t="n">
        <v>23.71136201</v>
      </c>
      <c r="AK46" s="18" t="n">
        <v>315.1348669</v>
      </c>
      <c r="AL46" s="20" t="n">
        <v>31.26396106</v>
      </c>
      <c r="AM46" s="18" t="n">
        <v>410.60850107</v>
      </c>
      <c r="AN46" s="20" t="n">
        <v>2.69785631</v>
      </c>
      <c r="AO46" s="18" t="s">
        <v>481</v>
      </c>
      <c r="AP46" s="20" t="s">
        <v>481</v>
      </c>
      <c r="AQ46" s="18" t="s">
        <v>481</v>
      </c>
      <c r="AR46" s="20" t="s">
        <v>481</v>
      </c>
      <c r="AS46" s="18" t="s">
        <v>481</v>
      </c>
      <c r="AT46" s="20" t="s">
        <v>481</v>
      </c>
      <c r="AU46" s="18" t="n">
        <v>345.63312494</v>
      </c>
      <c r="AV46" s="20" t="n">
        <v>8.325963059999999</v>
      </c>
    </row>
    <row r="47" spans="1:48">
      <c r="A47" s="15" t="s">
        <v>522</v>
      </c>
      <c r="B47" s="17" t="n">
        <v>5928</v>
      </c>
      <c r="C47" s="18">
        <f>(76.0/B47*100)</f>
        <v/>
      </c>
      <c r="D47" s="19" t="n">
        <v>5852</v>
      </c>
      <c r="E47" s="18" t="n">
        <v>333.81963971</v>
      </c>
      <c r="F47" s="20" t="n">
        <v>19.90167069</v>
      </c>
      <c r="G47" s="18" t="n">
        <v>243.82191749</v>
      </c>
      <c r="H47" s="20" t="n">
        <v>50.73932606</v>
      </c>
      <c r="I47" s="18" t="n">
        <v>313.49432001</v>
      </c>
      <c r="J47" s="20" t="n">
        <v>50.70982965</v>
      </c>
      <c r="K47" s="18" t="n">
        <v>371.30916698</v>
      </c>
      <c r="L47" s="20" t="n">
        <v>42.53546919</v>
      </c>
      <c r="M47" s="18" t="n">
        <v>437.08580311</v>
      </c>
      <c r="N47" s="20" t="n">
        <v>85.81057294999999</v>
      </c>
      <c r="O47" s="18" t="n">
        <v>403.56783979</v>
      </c>
      <c r="P47" s="20" t="n">
        <v>64.34978396</v>
      </c>
      <c r="Q47" s="18" t="n">
        <v>470.27906083</v>
      </c>
      <c r="R47" s="20" t="n">
        <v>54.87214521</v>
      </c>
      <c r="S47" s="18" t="n">
        <v>314.01919659</v>
      </c>
      <c r="T47" s="20" t="n">
        <v>71.86536158</v>
      </c>
      <c r="U47" s="18" t="n">
        <v>477.35383454</v>
      </c>
      <c r="V47" s="20" t="n">
        <v>50.21855054</v>
      </c>
      <c r="W47" s="18" t="n">
        <v>329.68660146</v>
      </c>
      <c r="X47" s="20" t="n">
        <v>77.53745038</v>
      </c>
      <c r="Y47" s="18" t="n">
        <v>345.1694</v>
      </c>
      <c r="Z47" s="20" t="n">
        <v>28.15068395</v>
      </c>
      <c r="AA47" s="18" t="n">
        <v>399.0863</v>
      </c>
      <c r="AB47" s="20" t="n">
        <v>40.23540931</v>
      </c>
      <c r="AC47" s="18" t="n">
        <v>299.647389</v>
      </c>
      <c r="AD47" s="20" t="n">
        <v>29.79559729</v>
      </c>
      <c r="AE47" s="18" t="n">
        <v>410.33263515</v>
      </c>
      <c r="AF47" s="20" t="n">
        <v>48.6601665</v>
      </c>
      <c r="AG47" s="18" t="n">
        <v>304.54798818</v>
      </c>
      <c r="AH47" s="20" t="n">
        <v>115.19081899</v>
      </c>
      <c r="AI47" s="18" t="n">
        <v>256.76820807</v>
      </c>
      <c r="AJ47" s="20" t="n">
        <v>59.02213141</v>
      </c>
      <c r="AK47" s="18" t="n">
        <v>275.56888595</v>
      </c>
      <c r="AL47" s="20" t="n">
        <v>33.11725698</v>
      </c>
      <c r="AM47" s="18" t="n">
        <v>436.09134236</v>
      </c>
      <c r="AN47" s="20" t="n">
        <v>4.86633876</v>
      </c>
      <c r="AO47" s="18" t="s">
        <v>481</v>
      </c>
      <c r="AP47" s="20" t="s">
        <v>481</v>
      </c>
      <c r="AQ47" s="18" t="s">
        <v>481</v>
      </c>
      <c r="AR47" s="20" t="s">
        <v>481</v>
      </c>
      <c r="AS47" s="18" t="s">
        <v>481</v>
      </c>
      <c r="AT47" s="20" t="s">
        <v>481</v>
      </c>
      <c r="AU47" s="18" t="n">
        <v>313.39612394</v>
      </c>
      <c r="AV47" s="20" t="n">
        <v>14.33947365</v>
      </c>
    </row>
    <row r="48" spans="1:48">
      <c r="A48" s="15" t="s">
        <v>523</v>
      </c>
      <c r="B48" s="17" t="n">
        <v>9841</v>
      </c>
      <c r="C48" s="18">
        <f>(7.0/B48*100)</f>
        <v/>
      </c>
      <c r="D48" s="19" t="n">
        <v>9834</v>
      </c>
      <c r="E48" s="18" t="n">
        <v>484.74028655</v>
      </c>
      <c r="F48" s="20" t="n">
        <v>10.64773697</v>
      </c>
      <c r="G48" s="18" t="n">
        <v>486.68684463</v>
      </c>
      <c r="H48" s="20" t="n">
        <v>27.52627775</v>
      </c>
      <c r="I48" s="18" t="n">
        <v>489.37494967</v>
      </c>
      <c r="J48" s="20" t="n">
        <v>20.46363747</v>
      </c>
      <c r="K48" s="18" t="n">
        <v>514.33334008</v>
      </c>
      <c r="L48" s="20" t="n">
        <v>26.10852542</v>
      </c>
      <c r="M48" s="18" t="n">
        <v>501.19489503</v>
      </c>
      <c r="N48" s="20" t="n">
        <v>31.47750008</v>
      </c>
      <c r="O48" s="18" t="n">
        <v>476.60858293</v>
      </c>
      <c r="P48" s="20" t="n">
        <v>22.72580612</v>
      </c>
      <c r="Q48" s="18" t="n">
        <v>528.46738236</v>
      </c>
      <c r="R48" s="20" t="n">
        <v>14.44221349</v>
      </c>
      <c r="S48" s="18" t="n">
        <v>498.31088539</v>
      </c>
      <c r="T48" s="20" t="n">
        <v>15.29508049</v>
      </c>
      <c r="U48" s="18" t="n">
        <v>511.36166116</v>
      </c>
      <c r="V48" s="20" t="n">
        <v>17.82574052</v>
      </c>
      <c r="W48" s="18" t="n">
        <v>453.70439176</v>
      </c>
      <c r="X48" s="20" t="n">
        <v>15.86141799</v>
      </c>
      <c r="Y48" s="18" t="n">
        <v>499.14046885</v>
      </c>
      <c r="Z48" s="20" t="n">
        <v>16.00558992</v>
      </c>
      <c r="AA48" s="18" t="n">
        <v>510.18209032</v>
      </c>
      <c r="AB48" s="20" t="n">
        <v>25.53307266</v>
      </c>
      <c r="AC48" s="18" t="n">
        <v>464.90812835</v>
      </c>
      <c r="AD48" s="20" t="n">
        <v>14.3447942</v>
      </c>
      <c r="AE48" s="18" t="n">
        <v>424.53263143</v>
      </c>
      <c r="AF48" s="20" t="n">
        <v>17.10496037</v>
      </c>
      <c r="AG48" s="18" t="n">
        <v>534.35053913</v>
      </c>
      <c r="AH48" s="20" t="n">
        <v>23.15397392</v>
      </c>
      <c r="AI48" s="18" t="n">
        <v>422.1351937</v>
      </c>
      <c r="AJ48" s="20" t="n">
        <v>23.85005529</v>
      </c>
      <c r="AK48" s="18" t="n">
        <v>403.46881977</v>
      </c>
      <c r="AL48" s="20" t="n">
        <v>23.01561146</v>
      </c>
      <c r="AM48" s="18" t="n">
        <v>496.50001886</v>
      </c>
      <c r="AN48" s="20" t="n">
        <v>5.22847847</v>
      </c>
      <c r="AO48" s="18" t="s">
        <v>481</v>
      </c>
      <c r="AP48" s="20" t="s">
        <v>481</v>
      </c>
      <c r="AQ48" s="18" t="s">
        <v>481</v>
      </c>
      <c r="AR48" s="20" t="s">
        <v>481</v>
      </c>
      <c r="AS48" s="18" t="s">
        <v>481</v>
      </c>
      <c r="AT48" s="20" t="s">
        <v>481</v>
      </c>
      <c r="AU48" s="18" t="n">
        <v>431.01033458</v>
      </c>
      <c r="AV48" s="20" t="n">
        <v>37.3035443</v>
      </c>
    </row>
    <row r="49" spans="1:4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s">
        <v>481</v>
      </c>
      <c r="V49" s="20" t="s">
        <v>481</v>
      </c>
      <c r="W49" s="18" t="s">
        <v>481</v>
      </c>
      <c r="X49" s="20" t="s">
        <v>481</v>
      </c>
      <c r="Y49" s="18" t="s">
        <v>481</v>
      </c>
      <c r="Z49" s="20" t="s">
        <v>481</v>
      </c>
      <c r="AA49" s="18" t="s">
        <v>481</v>
      </c>
      <c r="AB49" s="20" t="s">
        <v>481</v>
      </c>
      <c r="AC49" s="18" t="s">
        <v>481</v>
      </c>
      <c r="AD49" s="20" t="s">
        <v>481</v>
      </c>
      <c r="AE49" s="18" t="s">
        <v>481</v>
      </c>
      <c r="AF49" s="20" t="s">
        <v>481</v>
      </c>
      <c r="AG49" s="18" t="s">
        <v>481</v>
      </c>
      <c r="AH49" s="20" t="s">
        <v>481</v>
      </c>
      <c r="AI49" s="18" t="s">
        <v>481</v>
      </c>
      <c r="AJ49" s="20" t="s">
        <v>481</v>
      </c>
      <c r="AK49" s="18" t="s">
        <v>481</v>
      </c>
      <c r="AL49" s="20" t="s">
        <v>481</v>
      </c>
      <c r="AM49" s="18" t="s">
        <v>481</v>
      </c>
      <c r="AN49" s="20" t="s">
        <v>481</v>
      </c>
      <c r="AO49" s="18" t="s">
        <v>481</v>
      </c>
      <c r="AP49" s="20" t="s">
        <v>481</v>
      </c>
      <c r="AQ49" s="18" t="n">
        <v>425.30311958</v>
      </c>
      <c r="AR49" s="20" t="n">
        <v>3.22111589</v>
      </c>
      <c r="AS49" s="18" t="s">
        <v>481</v>
      </c>
      <c r="AT49" s="20" t="s">
        <v>481</v>
      </c>
      <c r="AU49" s="18" t="s">
        <v>481</v>
      </c>
      <c r="AV49" s="20" t="s">
        <v>481</v>
      </c>
    </row>
    <row r="50" spans="1:48">
      <c r="A50" s="15" t="s">
        <v>525</v>
      </c>
      <c r="B50" s="17" t="n">
        <v>11795</v>
      </c>
      <c r="C50" s="18">
        <f>(218.0/B50*100)</f>
        <v/>
      </c>
      <c r="D50" s="19" t="n">
        <v>11577</v>
      </c>
      <c r="E50" s="18" t="n">
        <v>360.85673632</v>
      </c>
      <c r="F50" s="20" t="n">
        <v>12.96304174</v>
      </c>
      <c r="G50" s="18" t="n">
        <v>357.20905925</v>
      </c>
      <c r="H50" s="20" t="n">
        <v>31.38116439</v>
      </c>
      <c r="I50" s="18" t="n">
        <v>358.85364002</v>
      </c>
      <c r="J50" s="20" t="n">
        <v>39.4743633</v>
      </c>
      <c r="K50" s="18" t="n">
        <v>330.59595109</v>
      </c>
      <c r="L50" s="20" t="n">
        <v>29.53890691</v>
      </c>
      <c r="M50" s="18" t="n">
        <v>403.33207161</v>
      </c>
      <c r="N50" s="20" t="n">
        <v>34.24059055</v>
      </c>
      <c r="O50" s="18" t="n">
        <v>316.08414032</v>
      </c>
      <c r="P50" s="20" t="n">
        <v>38.8738472</v>
      </c>
      <c r="Q50" s="18" t="n">
        <v>456.42540722</v>
      </c>
      <c r="R50" s="20" t="n">
        <v>49.74069879</v>
      </c>
      <c r="S50" s="18" t="n">
        <v>314.72748069</v>
      </c>
      <c r="T50" s="20" t="n">
        <v>33.31859485</v>
      </c>
      <c r="U50" s="18" t="n">
        <v>385.84113115</v>
      </c>
      <c r="V50" s="20" t="n">
        <v>82.437031</v>
      </c>
      <c r="W50" s="18" t="n">
        <v>517.21777969</v>
      </c>
      <c r="X50" s="20" t="n">
        <v>53.21150577</v>
      </c>
      <c r="Y50" s="18" t="n">
        <v>372.23746039</v>
      </c>
      <c r="Z50" s="20" t="n">
        <v>67.13171695</v>
      </c>
      <c r="AA50" s="18" t="n">
        <v>413.91066004</v>
      </c>
      <c r="AB50" s="20" t="n">
        <v>80.24642488000001</v>
      </c>
      <c r="AC50" s="18" t="n">
        <v>421.07320328</v>
      </c>
      <c r="AD50" s="20" t="n">
        <v>63.53979741</v>
      </c>
      <c r="AE50" s="18" t="n">
        <v>369.7752</v>
      </c>
      <c r="AF50" s="20" t="n">
        <v>28.62866784</v>
      </c>
      <c r="AG50" s="18" t="n">
        <v>541.75200513</v>
      </c>
      <c r="AH50" s="20" t="n">
        <v>33.43708707</v>
      </c>
      <c r="AI50" s="18" t="n">
        <v>318.07541821</v>
      </c>
      <c r="AJ50" s="20" t="n">
        <v>24.43299601</v>
      </c>
      <c r="AK50" s="18" t="n">
        <v>289.83969257</v>
      </c>
      <c r="AL50" s="20" t="n">
        <v>46.8553274</v>
      </c>
      <c r="AM50" s="18" t="n">
        <v>426.5888189</v>
      </c>
      <c r="AN50" s="20" t="n">
        <v>2.86368266</v>
      </c>
      <c r="AO50" s="18" t="s">
        <v>481</v>
      </c>
      <c r="AP50" s="20" t="s">
        <v>481</v>
      </c>
      <c r="AQ50" s="18" t="s">
        <v>481</v>
      </c>
      <c r="AR50" s="20" t="s">
        <v>481</v>
      </c>
      <c r="AS50" s="18" t="s">
        <v>481</v>
      </c>
      <c r="AT50" s="20" t="s">
        <v>481</v>
      </c>
      <c r="AU50" s="18" t="n">
        <v>357.52866196</v>
      </c>
      <c r="AV50" s="20" t="n">
        <v>21.15889537</v>
      </c>
    </row>
    <row r="51" spans="1:48">
      <c r="A51" s="15" t="s">
        <v>526</v>
      </c>
      <c r="B51" s="17" t="n">
        <v>6866</v>
      </c>
      <c r="C51" s="18">
        <f>(108.0/B51*100)</f>
        <v/>
      </c>
      <c r="D51" s="19" t="n">
        <v>6758</v>
      </c>
      <c r="E51" s="18" t="n">
        <v>409.31053345</v>
      </c>
      <c r="F51" s="20" t="n">
        <v>10.03168904</v>
      </c>
      <c r="G51" s="18" t="n">
        <v>403.76375091</v>
      </c>
      <c r="H51" s="20" t="n">
        <v>23.70257869</v>
      </c>
      <c r="I51" s="18" t="n">
        <v>471.23843162</v>
      </c>
      <c r="J51" s="20" t="n">
        <v>25.85358327</v>
      </c>
      <c r="K51" s="18" t="n">
        <v>439.7205984</v>
      </c>
      <c r="L51" s="20" t="n">
        <v>24.14753958</v>
      </c>
      <c r="M51" s="18" t="n">
        <v>417.1872985</v>
      </c>
      <c r="N51" s="20" t="n">
        <v>26.91129954</v>
      </c>
      <c r="O51" s="18" t="n">
        <v>412.5994039</v>
      </c>
      <c r="P51" s="20" t="n">
        <v>33.03789097</v>
      </c>
      <c r="Q51" s="18" t="n">
        <v>438.83291714</v>
      </c>
      <c r="R51" s="20" t="n">
        <v>27.97506448</v>
      </c>
      <c r="S51" s="18" t="n">
        <v>379.925698</v>
      </c>
      <c r="T51" s="20" t="n">
        <v>26.99752817</v>
      </c>
      <c r="U51" s="18" t="n">
        <v>446.78142598</v>
      </c>
      <c r="V51" s="20" t="n">
        <v>30.75860339</v>
      </c>
      <c r="W51" s="18" t="n">
        <v>434.04543436</v>
      </c>
      <c r="X51" s="20" t="n">
        <v>16.87713229</v>
      </c>
      <c r="Y51" s="18" t="n">
        <v>454.23374844</v>
      </c>
      <c r="Z51" s="20" t="n">
        <v>29.99726239</v>
      </c>
      <c r="AA51" s="18" t="n">
        <v>402.22376675</v>
      </c>
      <c r="AB51" s="20" t="n">
        <v>42.18767256</v>
      </c>
      <c r="AC51" s="18" t="n">
        <v>385.37289304</v>
      </c>
      <c r="AD51" s="20" t="n">
        <v>68.75240612</v>
      </c>
      <c r="AE51" s="18" t="n">
        <v>344.6931603</v>
      </c>
      <c r="AF51" s="20" t="n">
        <v>43.52486045</v>
      </c>
      <c r="AG51" s="18" t="n">
        <v>403.38175677</v>
      </c>
      <c r="AH51" s="20" t="n">
        <v>27.58722681</v>
      </c>
      <c r="AI51" s="18" t="n">
        <v>373.88994712</v>
      </c>
      <c r="AJ51" s="20" t="n">
        <v>28.43764131</v>
      </c>
      <c r="AK51" s="18" t="n">
        <v>370.1904418</v>
      </c>
      <c r="AL51" s="20" t="n">
        <v>42.65880038</v>
      </c>
      <c r="AM51" s="18" t="n">
        <v>428.66972375</v>
      </c>
      <c r="AN51" s="20" t="n">
        <v>2.88228608</v>
      </c>
      <c r="AO51" s="18" t="s">
        <v>481</v>
      </c>
      <c r="AP51" s="20" t="s">
        <v>481</v>
      </c>
      <c r="AQ51" s="18" t="n">
        <v>427.96430568</v>
      </c>
      <c r="AR51" s="20" t="n">
        <v>5.20460603</v>
      </c>
      <c r="AS51" s="18" t="s">
        <v>481</v>
      </c>
      <c r="AT51" s="20" t="s">
        <v>481</v>
      </c>
      <c r="AU51" s="18" t="n">
        <v>390.07406754</v>
      </c>
      <c r="AV51" s="20" t="n">
        <v>11.63762797</v>
      </c>
    </row>
    <row r="52" spans="1:48">
      <c r="A52" s="15" t="s">
        <v>527</v>
      </c>
      <c r="B52" s="17" t="n">
        <v>5809</v>
      </c>
      <c r="C52" s="18">
        <f>(74.0/B52*100)</f>
        <v/>
      </c>
      <c r="D52" s="19" t="n">
        <v>5735</v>
      </c>
      <c r="E52" s="18" t="n">
        <v>441.90697271</v>
      </c>
      <c r="F52" s="20" t="n">
        <v>9.75189941</v>
      </c>
      <c r="G52" s="18" t="n">
        <v>477.98593899</v>
      </c>
      <c r="H52" s="20" t="n">
        <v>35.02654175</v>
      </c>
      <c r="I52" s="18" t="n">
        <v>439.43836155</v>
      </c>
      <c r="J52" s="20" t="n">
        <v>28.27001651</v>
      </c>
      <c r="K52" s="18" t="n">
        <v>447.47591576</v>
      </c>
      <c r="L52" s="20" t="n">
        <v>26.74114759</v>
      </c>
      <c r="M52" s="18" t="n">
        <v>444.25279546</v>
      </c>
      <c r="N52" s="20" t="n">
        <v>22.48687712</v>
      </c>
      <c r="O52" s="18" t="n">
        <v>454.23596825</v>
      </c>
      <c r="P52" s="20" t="n">
        <v>19.87294033</v>
      </c>
      <c r="Q52" s="18" t="n">
        <v>541.13245937</v>
      </c>
      <c r="R52" s="20" t="n">
        <v>31.08745583</v>
      </c>
      <c r="S52" s="18" t="n">
        <v>509.9709446</v>
      </c>
      <c r="T52" s="20" t="n">
        <v>28.36787563</v>
      </c>
      <c r="U52" s="18" t="n">
        <v>477.64656398</v>
      </c>
      <c r="V52" s="20" t="n">
        <v>25.07165266</v>
      </c>
      <c r="W52" s="18" t="n">
        <v>494.04054156</v>
      </c>
      <c r="X52" s="20" t="n">
        <v>31.56022226</v>
      </c>
      <c r="Y52" s="18" t="n">
        <v>513.8476329600001</v>
      </c>
      <c r="Z52" s="20" t="n">
        <v>28.3881986</v>
      </c>
      <c r="AA52" s="18" t="n">
        <v>490.23844312</v>
      </c>
      <c r="AB52" s="20" t="n">
        <v>73.36765336000001</v>
      </c>
      <c r="AC52" s="18" t="n">
        <v>491.79611422</v>
      </c>
      <c r="AD52" s="20" t="n">
        <v>42.23169793</v>
      </c>
      <c r="AE52" s="18" t="n">
        <v>520.1415677799999</v>
      </c>
      <c r="AF52" s="20" t="n">
        <v>33.02615836</v>
      </c>
      <c r="AG52" s="18" t="n">
        <v>512.50874172</v>
      </c>
      <c r="AH52" s="20" t="n">
        <v>28.42769353</v>
      </c>
      <c r="AI52" s="18" t="n">
        <v>584.74863323</v>
      </c>
      <c r="AJ52" s="20" t="n">
        <v>73.79913254</v>
      </c>
      <c r="AK52" s="18" t="n">
        <v>391.69491103</v>
      </c>
      <c r="AL52" s="20" t="n">
        <v>52.15455619</v>
      </c>
      <c r="AM52" s="18" t="n">
        <v>488.39249721</v>
      </c>
      <c r="AN52" s="20" t="n">
        <v>2.62663329</v>
      </c>
      <c r="AO52" s="18" t="s">
        <v>481</v>
      </c>
      <c r="AP52" s="20" t="s">
        <v>481</v>
      </c>
      <c r="AQ52" s="18" t="s">
        <v>481</v>
      </c>
      <c r="AR52" s="20" t="s">
        <v>481</v>
      </c>
      <c r="AS52" s="18" t="s">
        <v>481</v>
      </c>
      <c r="AT52" s="20" t="s">
        <v>481</v>
      </c>
      <c r="AU52" s="18" t="n">
        <v>430.79273953</v>
      </c>
      <c r="AV52" s="20" t="n">
        <v>22.72959899</v>
      </c>
    </row>
    <row r="53" spans="1:48">
      <c r="A53" s="15" t="s">
        <v>528</v>
      </c>
      <c r="B53" s="17" t="n">
        <v>5571</v>
      </c>
      <c r="C53" s="18">
        <f>(84.0/B53*100)</f>
        <v/>
      </c>
      <c r="D53" s="19" t="n">
        <v>5487</v>
      </c>
      <c r="E53" s="18" t="n">
        <v>425.56784518</v>
      </c>
      <c r="F53" s="20" t="n">
        <v>12.01404003</v>
      </c>
      <c r="G53" s="18" t="n">
        <v>417.6684904</v>
      </c>
      <c r="H53" s="20" t="n">
        <v>18.76839228</v>
      </c>
      <c r="I53" s="18" t="n">
        <v>464.30950121</v>
      </c>
      <c r="J53" s="20" t="n">
        <v>17.83467919</v>
      </c>
      <c r="K53" s="18" t="n">
        <v>442.70715207</v>
      </c>
      <c r="L53" s="20" t="n">
        <v>17.06332615</v>
      </c>
      <c r="M53" s="18" t="n">
        <v>406.50342047</v>
      </c>
      <c r="N53" s="20" t="n">
        <v>20.61952718</v>
      </c>
      <c r="O53" s="18" t="n">
        <v>432.31857522</v>
      </c>
      <c r="P53" s="20" t="n">
        <v>23.74892919</v>
      </c>
      <c r="Q53" s="18" t="n">
        <v>459.24808971</v>
      </c>
      <c r="R53" s="20" t="n">
        <v>30.44968823</v>
      </c>
      <c r="S53" s="18" t="n">
        <v>434.42805284</v>
      </c>
      <c r="T53" s="20" t="n">
        <v>19.17071878</v>
      </c>
      <c r="U53" s="18" t="n">
        <v>407.71239726</v>
      </c>
      <c r="V53" s="20" t="n">
        <v>20.32883986</v>
      </c>
      <c r="W53" s="18" t="n">
        <v>453.64006418</v>
      </c>
      <c r="X53" s="20" t="n">
        <v>24.39135608</v>
      </c>
      <c r="Y53" s="18" t="n">
        <v>416.99351767</v>
      </c>
      <c r="Z53" s="20" t="n">
        <v>16.04271214</v>
      </c>
      <c r="AA53" s="18" t="n">
        <v>427.39231763</v>
      </c>
      <c r="AB53" s="20" t="n">
        <v>19.15627797</v>
      </c>
      <c r="AC53" s="18" t="n">
        <v>439.04292217</v>
      </c>
      <c r="AD53" s="20" t="n">
        <v>20.78997062</v>
      </c>
      <c r="AE53" s="18" t="n">
        <v>443.44410902</v>
      </c>
      <c r="AF53" s="20" t="n">
        <v>33.58265778</v>
      </c>
      <c r="AG53" s="18" t="n">
        <v>473.20831075</v>
      </c>
      <c r="AH53" s="20" t="n">
        <v>23.91438616</v>
      </c>
      <c r="AI53" s="18" t="n">
        <v>448.62829498</v>
      </c>
      <c r="AJ53" s="20" t="n">
        <v>26.43082935</v>
      </c>
      <c r="AK53" s="18" t="n">
        <v>349.95542643</v>
      </c>
      <c r="AL53" s="20" t="n">
        <v>26.9500386</v>
      </c>
      <c r="AM53" s="18" t="n">
        <v>445.33272108</v>
      </c>
      <c r="AN53" s="20" t="n">
        <v>1.6857397</v>
      </c>
      <c r="AO53" s="18" t="s">
        <v>481</v>
      </c>
      <c r="AP53" s="20" t="s">
        <v>481</v>
      </c>
      <c r="AQ53" s="18" t="s">
        <v>481</v>
      </c>
      <c r="AR53" s="20" t="s">
        <v>481</v>
      </c>
      <c r="AS53" s="18" t="s">
        <v>481</v>
      </c>
      <c r="AT53" s="20" t="s">
        <v>481</v>
      </c>
      <c r="AU53" s="18" t="n">
        <v>340.7992461</v>
      </c>
      <c r="AV53" s="20" t="n">
        <v>17.59412763</v>
      </c>
    </row>
    <row r="54" spans="1:48">
      <c r="A54" s="15" t="s">
        <v>529</v>
      </c>
      <c r="B54" s="17" t="n">
        <v>4740</v>
      </c>
      <c r="C54" s="18">
        <f>(43.0/B54*100)</f>
        <v/>
      </c>
      <c r="D54" s="19" t="n">
        <v>4697</v>
      </c>
      <c r="E54" s="18" t="n">
        <v>336.06531317</v>
      </c>
      <c r="F54" s="20" t="n">
        <v>8.947666480000001</v>
      </c>
      <c r="G54" s="18" t="n">
        <v>315.56960156</v>
      </c>
      <c r="H54" s="20" t="n">
        <v>16.16432563</v>
      </c>
      <c r="I54" s="18" t="n">
        <v>330.41133745</v>
      </c>
      <c r="J54" s="20" t="n">
        <v>41.23080666</v>
      </c>
      <c r="K54" s="18" t="n">
        <v>331.80220173</v>
      </c>
      <c r="L54" s="20" t="n">
        <v>28.93102715</v>
      </c>
      <c r="M54" s="18" t="n">
        <v>402.51942492</v>
      </c>
      <c r="N54" s="20" t="n">
        <v>49.43843199</v>
      </c>
      <c r="O54" s="18" t="n">
        <v>267.19020237</v>
      </c>
      <c r="P54" s="20" t="n">
        <v>17.9034889</v>
      </c>
      <c r="Q54" s="18" t="n">
        <v>281.12174947</v>
      </c>
      <c r="R54" s="20" t="n">
        <v>51.24941378</v>
      </c>
      <c r="S54" s="18" t="n">
        <v>272.79790027</v>
      </c>
      <c r="T54" s="20" t="n">
        <v>39.11087708</v>
      </c>
      <c r="U54" s="18" t="s">
        <v>481</v>
      </c>
      <c r="V54" s="20" t="s">
        <v>481</v>
      </c>
      <c r="W54" s="18" t="n">
        <v>390.17494629</v>
      </c>
      <c r="X54" s="20" t="n">
        <v>56.71167485</v>
      </c>
      <c r="Y54" s="18" t="n">
        <v>326.9345917</v>
      </c>
      <c r="Z54" s="20" t="n">
        <v>60.20944867</v>
      </c>
      <c r="AA54" s="18" t="n">
        <v>363.3939317</v>
      </c>
      <c r="AB54" s="20" t="n">
        <v>66.3747284</v>
      </c>
      <c r="AC54" s="18" t="n">
        <v>342.03850463</v>
      </c>
      <c r="AD54" s="20" t="n">
        <v>62.23972866</v>
      </c>
      <c r="AE54" s="18" t="n">
        <v>331.01853431</v>
      </c>
      <c r="AF54" s="20" t="n">
        <v>72.34678482</v>
      </c>
      <c r="AG54" s="18" t="n">
        <v>422.43062008</v>
      </c>
      <c r="AH54" s="20" t="n">
        <v>35.19080194</v>
      </c>
      <c r="AI54" s="18" t="n">
        <v>249.41301151</v>
      </c>
      <c r="AJ54" s="20" t="n">
        <v>35.62483239</v>
      </c>
      <c r="AK54" s="18" t="n">
        <v>345.61871299</v>
      </c>
      <c r="AL54" s="20" t="n">
        <v>72.91300624</v>
      </c>
      <c r="AM54" s="18" t="n">
        <v>361.03382974</v>
      </c>
      <c r="AN54" s="20" t="n">
        <v>3.11312967</v>
      </c>
      <c r="AO54" s="18" t="s">
        <v>481</v>
      </c>
      <c r="AP54" s="20" t="s">
        <v>481</v>
      </c>
      <c r="AQ54" s="18" t="s">
        <v>481</v>
      </c>
      <c r="AR54" s="20" t="s">
        <v>481</v>
      </c>
      <c r="AS54" s="18" t="s">
        <v>481</v>
      </c>
      <c r="AT54" s="20" t="s">
        <v>481</v>
      </c>
      <c r="AU54" s="18" t="n">
        <v>293.91288446</v>
      </c>
      <c r="AV54" s="20" t="n">
        <v>11.23686754</v>
      </c>
    </row>
    <row r="55" spans="1:4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s">
        <v>481</v>
      </c>
      <c r="T55" s="20" t="s">
        <v>481</v>
      </c>
      <c r="U55" s="18" t="s">
        <v>481</v>
      </c>
      <c r="V55" s="20" t="s">
        <v>481</v>
      </c>
      <c r="W55" s="18" t="s">
        <v>481</v>
      </c>
      <c r="X55" s="20" t="s">
        <v>481</v>
      </c>
      <c r="Y55" s="18" t="s">
        <v>481</v>
      </c>
      <c r="Z55" s="20" t="s">
        <v>481</v>
      </c>
      <c r="AA55" s="18" t="s">
        <v>481</v>
      </c>
      <c r="AB55" s="20" t="s">
        <v>481</v>
      </c>
      <c r="AC55" s="18" t="s">
        <v>481</v>
      </c>
      <c r="AD55" s="20" t="s">
        <v>481</v>
      </c>
      <c r="AE55" s="18" t="s">
        <v>481</v>
      </c>
      <c r="AF55" s="20" t="s">
        <v>481</v>
      </c>
      <c r="AG55" s="18" t="s">
        <v>481</v>
      </c>
      <c r="AH55" s="20" t="s">
        <v>481</v>
      </c>
      <c r="AI55" s="18" t="s">
        <v>481</v>
      </c>
      <c r="AJ55" s="20" t="s">
        <v>481</v>
      </c>
      <c r="AK55" s="18" t="s">
        <v>481</v>
      </c>
      <c r="AL55" s="20" t="s">
        <v>481</v>
      </c>
      <c r="AM55" s="18" t="s">
        <v>481</v>
      </c>
      <c r="AN55" s="20" t="s">
        <v>481</v>
      </c>
      <c r="AO55" s="18" t="s">
        <v>481</v>
      </c>
      <c r="AP55" s="20" t="s">
        <v>481</v>
      </c>
      <c r="AQ55" s="18" t="n">
        <v>401.28813522</v>
      </c>
      <c r="AR55" s="20" t="n">
        <v>2.95767116</v>
      </c>
      <c r="AS55" s="18" t="s">
        <v>481</v>
      </c>
      <c r="AT55" s="20" t="s">
        <v>481</v>
      </c>
      <c r="AU55" s="18" t="s">
        <v>481</v>
      </c>
      <c r="AV55" s="20" t="s">
        <v>481</v>
      </c>
    </row>
    <row r="56" spans="1:48">
      <c r="A56" s="15" t="s">
        <v>531</v>
      </c>
      <c r="B56" s="17" t="n">
        <v>5359</v>
      </c>
      <c r="C56" s="18">
        <f>(76.0/B56*100)</f>
        <v/>
      </c>
      <c r="D56" s="19" t="n">
        <v>5283</v>
      </c>
      <c r="E56" s="18" t="n">
        <v>511.32312678</v>
      </c>
      <c r="F56" s="20" t="n">
        <v>8.78424221</v>
      </c>
      <c r="G56" s="18" t="n">
        <v>502.57350091</v>
      </c>
      <c r="H56" s="20" t="n">
        <v>16.40636802</v>
      </c>
      <c r="I56" s="18" t="n">
        <v>542.76582852</v>
      </c>
      <c r="J56" s="20" t="n">
        <v>8.933079060000001</v>
      </c>
      <c r="K56" s="18" t="n">
        <v>525.50265889</v>
      </c>
      <c r="L56" s="20" t="n">
        <v>7.77600615</v>
      </c>
      <c r="M56" s="18" t="n">
        <v>541.36140518</v>
      </c>
      <c r="N56" s="20" t="n">
        <v>10.89415739</v>
      </c>
      <c r="O56" s="18" t="n">
        <v>530.53114716</v>
      </c>
      <c r="P56" s="20" t="n">
        <v>10.27755873</v>
      </c>
      <c r="Q56" s="18" t="n">
        <v>501.55577585</v>
      </c>
      <c r="R56" s="20" t="n">
        <v>10.66489373</v>
      </c>
      <c r="S56" s="18" t="n">
        <v>499.54211099</v>
      </c>
      <c r="T56" s="20" t="n">
        <v>12.46253445</v>
      </c>
      <c r="U56" s="18" t="n">
        <v>503.48630165</v>
      </c>
      <c r="V56" s="20" t="n">
        <v>13.84246705</v>
      </c>
      <c r="W56" s="18" t="n">
        <v>498.75558086</v>
      </c>
      <c r="X56" s="20" t="n">
        <v>12.67900833</v>
      </c>
      <c r="Y56" s="18" t="n">
        <v>497.11947783</v>
      </c>
      <c r="Z56" s="20" t="n">
        <v>14.37215382</v>
      </c>
      <c r="AA56" s="18" t="n">
        <v>520.83795902</v>
      </c>
      <c r="AB56" s="20" t="n">
        <v>10.13139006</v>
      </c>
      <c r="AC56" s="18" t="n">
        <v>500.65822389</v>
      </c>
      <c r="AD56" s="20" t="n">
        <v>13.69873521</v>
      </c>
      <c r="AE56" s="18" t="n">
        <v>516.37054931</v>
      </c>
      <c r="AF56" s="20" t="n">
        <v>14.4217461</v>
      </c>
      <c r="AG56" s="18" t="n">
        <v>509.14467908</v>
      </c>
      <c r="AH56" s="20" t="n">
        <v>19.82216133</v>
      </c>
      <c r="AI56" s="18" t="n">
        <v>486.99103749</v>
      </c>
      <c r="AJ56" s="20" t="n">
        <v>16.92740904</v>
      </c>
      <c r="AK56" s="18" t="n">
        <v>437.92258359</v>
      </c>
      <c r="AL56" s="20" t="n">
        <v>20.47692166</v>
      </c>
      <c r="AM56" s="18" t="n">
        <v>530.93700182</v>
      </c>
      <c r="AN56" s="20" t="n">
        <v>2.75956865</v>
      </c>
      <c r="AO56" s="18" t="s">
        <v>481</v>
      </c>
      <c r="AP56" s="20" t="s">
        <v>481</v>
      </c>
      <c r="AQ56" s="18" t="s">
        <v>481</v>
      </c>
      <c r="AR56" s="20" t="s">
        <v>481</v>
      </c>
      <c r="AS56" s="18" t="s">
        <v>481</v>
      </c>
      <c r="AT56" s="20" t="s">
        <v>481</v>
      </c>
      <c r="AU56" s="18" t="n">
        <v>461.91830949</v>
      </c>
      <c r="AV56" s="20" t="n">
        <v>29.09609727</v>
      </c>
    </row>
    <row r="57" spans="1:4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s">
        <v>481</v>
      </c>
      <c r="V57" s="20" t="s">
        <v>481</v>
      </c>
      <c r="W57" s="18" t="s">
        <v>481</v>
      </c>
      <c r="X57" s="20" t="s">
        <v>481</v>
      </c>
      <c r="Y57" s="18" t="s">
        <v>481</v>
      </c>
      <c r="Z57" s="20" t="s">
        <v>481</v>
      </c>
      <c r="AA57" s="18" t="s">
        <v>481</v>
      </c>
      <c r="AB57" s="20" t="s">
        <v>481</v>
      </c>
      <c r="AC57" s="18" t="s">
        <v>481</v>
      </c>
      <c r="AD57" s="20" t="s">
        <v>481</v>
      </c>
      <c r="AE57" s="18" t="s">
        <v>481</v>
      </c>
      <c r="AF57" s="20" t="s">
        <v>481</v>
      </c>
      <c r="AG57" s="18" t="s">
        <v>481</v>
      </c>
      <c r="AH57" s="20" t="s">
        <v>481</v>
      </c>
      <c r="AI57" s="18" t="s">
        <v>481</v>
      </c>
      <c r="AJ57" s="20" t="s">
        <v>481</v>
      </c>
      <c r="AK57" s="18" t="s">
        <v>481</v>
      </c>
      <c r="AL57" s="20" t="s">
        <v>481</v>
      </c>
      <c r="AM57" s="18" t="s">
        <v>481</v>
      </c>
      <c r="AN57" s="20" t="s">
        <v>481</v>
      </c>
      <c r="AO57" s="18" t="s">
        <v>481</v>
      </c>
      <c r="AP57" s="20" t="s">
        <v>481</v>
      </c>
      <c r="AQ57" s="18" t="n">
        <v>397.25949434</v>
      </c>
      <c r="AR57" s="20" t="n">
        <v>2.86584073</v>
      </c>
      <c r="AS57" s="18" t="s">
        <v>481</v>
      </c>
      <c r="AT57" s="20" t="s">
        <v>481</v>
      </c>
      <c r="AU57" s="18" t="s">
        <v>481</v>
      </c>
      <c r="AV57" s="20" t="s">
        <v>481</v>
      </c>
    </row>
    <row r="58" spans="1:4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c r="W58" s="18" t="s">
        <v>481</v>
      </c>
      <c r="X58" s="20" t="s">
        <v>481</v>
      </c>
      <c r="Y58" s="18" t="s">
        <v>481</v>
      </c>
      <c r="Z58" s="20" t="s">
        <v>481</v>
      </c>
      <c r="AA58" s="18" t="s">
        <v>481</v>
      </c>
      <c r="AB58" s="20" t="s">
        <v>481</v>
      </c>
      <c r="AC58" s="18" t="s">
        <v>481</v>
      </c>
      <c r="AD58" s="20" t="s">
        <v>481</v>
      </c>
      <c r="AE58" s="18" t="s">
        <v>481</v>
      </c>
      <c r="AF58" s="20" t="s">
        <v>481</v>
      </c>
      <c r="AG58" s="18" t="s">
        <v>481</v>
      </c>
      <c r="AH58" s="20" t="s">
        <v>481</v>
      </c>
      <c r="AI58" s="18" t="s">
        <v>481</v>
      </c>
      <c r="AJ58" s="20" t="s">
        <v>481</v>
      </c>
      <c r="AK58" s="18" t="s">
        <v>481</v>
      </c>
      <c r="AL58" s="20" t="s">
        <v>481</v>
      </c>
      <c r="AM58" s="18" t="s">
        <v>481</v>
      </c>
      <c r="AN58" s="20" t="s">
        <v>481</v>
      </c>
      <c r="AO58" s="18" t="s">
        <v>481</v>
      </c>
      <c r="AP58" s="20" t="s">
        <v>481</v>
      </c>
      <c r="AQ58" s="18" t="n">
        <v>408.10219777</v>
      </c>
      <c r="AR58" s="20" t="n">
        <v>2.92517356</v>
      </c>
      <c r="AS58" s="18" t="s">
        <v>481</v>
      </c>
      <c r="AT58" s="20" t="s">
        <v>481</v>
      </c>
      <c r="AU58" s="18" t="s">
        <v>481</v>
      </c>
      <c r="AV58" s="20" t="s">
        <v>481</v>
      </c>
    </row>
    <row r="59" spans="1:4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s">
        <v>481</v>
      </c>
      <c r="V59" s="20" t="s">
        <v>481</v>
      </c>
      <c r="W59" s="18" t="s">
        <v>481</v>
      </c>
      <c r="X59" s="20" t="s">
        <v>481</v>
      </c>
      <c r="Y59" s="18" t="s">
        <v>481</v>
      </c>
      <c r="Z59" s="20" t="s">
        <v>481</v>
      </c>
      <c r="AA59" s="18" t="s">
        <v>481</v>
      </c>
      <c r="AB59" s="20" t="s">
        <v>481</v>
      </c>
      <c r="AC59" s="18" t="s">
        <v>481</v>
      </c>
      <c r="AD59" s="20" t="s">
        <v>481</v>
      </c>
      <c r="AE59" s="18" t="s">
        <v>481</v>
      </c>
      <c r="AF59" s="20" t="s">
        <v>481</v>
      </c>
      <c r="AG59" s="18" t="s">
        <v>481</v>
      </c>
      <c r="AH59" s="20" t="s">
        <v>481</v>
      </c>
      <c r="AI59" s="18" t="s">
        <v>481</v>
      </c>
      <c r="AJ59" s="20" t="s">
        <v>481</v>
      </c>
      <c r="AK59" s="18" t="s">
        <v>481</v>
      </c>
      <c r="AL59" s="20" t="s">
        <v>481</v>
      </c>
      <c r="AM59" s="18" t="s">
        <v>481</v>
      </c>
      <c r="AN59" s="20" t="s">
        <v>481</v>
      </c>
      <c r="AO59" s="18" t="s">
        <v>481</v>
      </c>
      <c r="AP59" s="20" t="s">
        <v>481</v>
      </c>
      <c r="AQ59" s="18" t="n">
        <v>347.12590293</v>
      </c>
      <c r="AR59" s="20" t="n">
        <v>1.56898215</v>
      </c>
      <c r="AS59" s="18" t="s">
        <v>481</v>
      </c>
      <c r="AT59" s="20" t="s">
        <v>481</v>
      </c>
      <c r="AU59" s="18" t="s">
        <v>481</v>
      </c>
      <c r="AV59" s="20" t="s">
        <v>481</v>
      </c>
    </row>
    <row r="60" spans="1:4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c r="W60" s="18" t="s">
        <v>481</v>
      </c>
      <c r="X60" s="20" t="s">
        <v>481</v>
      </c>
      <c r="Y60" s="18" t="s">
        <v>481</v>
      </c>
      <c r="Z60" s="20" t="s">
        <v>481</v>
      </c>
      <c r="AA60" s="18" t="s">
        <v>481</v>
      </c>
      <c r="AB60" s="20" t="s">
        <v>481</v>
      </c>
      <c r="AC60" s="18" t="s">
        <v>481</v>
      </c>
      <c r="AD60" s="20" t="s">
        <v>481</v>
      </c>
      <c r="AE60" s="18" t="s">
        <v>481</v>
      </c>
      <c r="AF60" s="20" t="s">
        <v>481</v>
      </c>
      <c r="AG60" s="18" t="s">
        <v>481</v>
      </c>
      <c r="AH60" s="20" t="s">
        <v>481</v>
      </c>
      <c r="AI60" s="18" t="s">
        <v>481</v>
      </c>
      <c r="AJ60" s="20" t="s">
        <v>481</v>
      </c>
      <c r="AK60" s="18" t="s">
        <v>481</v>
      </c>
      <c r="AL60" s="20" t="s">
        <v>481</v>
      </c>
      <c r="AM60" s="18" t="s">
        <v>481</v>
      </c>
      <c r="AN60" s="20" t="s">
        <v>481</v>
      </c>
      <c r="AO60" s="18" t="s">
        <v>481</v>
      </c>
      <c r="AP60" s="20" t="s">
        <v>481</v>
      </c>
      <c r="AQ60" s="18" t="n">
        <v>346.54897697</v>
      </c>
      <c r="AR60" s="20" t="n">
        <v>4.41355694</v>
      </c>
      <c r="AS60" s="18" t="s">
        <v>481</v>
      </c>
      <c r="AT60" s="20" t="s">
        <v>481</v>
      </c>
      <c r="AU60" s="18" t="s">
        <v>481</v>
      </c>
      <c r="AV60" s="20" t="s">
        <v>481</v>
      </c>
    </row>
    <row r="61" spans="1:48">
      <c r="A61" s="15" t="s">
        <v>536</v>
      </c>
      <c r="B61" s="17" t="n">
        <v>6525</v>
      </c>
      <c r="C61" s="18">
        <f>(135.0/B61*100)</f>
        <v/>
      </c>
      <c r="D61" s="19" t="n">
        <v>6390</v>
      </c>
      <c r="E61" s="18" t="n">
        <v>421.96502321</v>
      </c>
      <c r="F61" s="20" t="n">
        <v>18.59171212</v>
      </c>
      <c r="G61" s="18" t="n">
        <v>401.95777708</v>
      </c>
      <c r="H61" s="20" t="n">
        <v>56.94753565</v>
      </c>
      <c r="I61" s="18" t="n">
        <v>527.7662076300001</v>
      </c>
      <c r="J61" s="20" t="n">
        <v>37.456308</v>
      </c>
      <c r="K61" s="18" t="n">
        <v>409.28338011</v>
      </c>
      <c r="L61" s="20" t="n">
        <v>33.12920919</v>
      </c>
      <c r="M61" s="18" t="n">
        <v>480.46933928</v>
      </c>
      <c r="N61" s="20" t="n">
        <v>25.08853891</v>
      </c>
      <c r="O61" s="18" t="n">
        <v>469.8096351</v>
      </c>
      <c r="P61" s="20" t="n">
        <v>36.73817511</v>
      </c>
      <c r="Q61" s="18" t="n">
        <v>345.26200461</v>
      </c>
      <c r="R61" s="20" t="n">
        <v>41.86103134</v>
      </c>
      <c r="S61" s="18" t="n">
        <v>597.58960502</v>
      </c>
      <c r="T61" s="20" t="n">
        <v>35.98602129</v>
      </c>
      <c r="U61" s="18" t="n">
        <v>543.61202917</v>
      </c>
      <c r="V61" s="20" t="n">
        <v>28.98467713</v>
      </c>
      <c r="W61" s="18" t="n">
        <v>412.1531</v>
      </c>
      <c r="X61" s="20" t="n">
        <v>22.93695288</v>
      </c>
      <c r="Y61" s="18" t="n">
        <v>438.93205</v>
      </c>
      <c r="Z61" s="20" t="n">
        <v>26.73938876</v>
      </c>
      <c r="AA61" s="18" t="n">
        <v>591.85638777</v>
      </c>
      <c r="AB61" s="20" t="n">
        <v>32.17335368</v>
      </c>
      <c r="AC61" s="18" t="n">
        <v>395.45011113</v>
      </c>
      <c r="AD61" s="20" t="n">
        <v>56.57343916</v>
      </c>
      <c r="AE61" s="18" t="n">
        <v>520.2684619</v>
      </c>
      <c r="AF61" s="20" t="n">
        <v>29.03089247</v>
      </c>
      <c r="AG61" s="18" t="n">
        <v>502.88871529</v>
      </c>
      <c r="AH61" s="20" t="n">
        <v>33.65448842</v>
      </c>
      <c r="AI61" s="18" t="n">
        <v>376.89426037</v>
      </c>
      <c r="AJ61" s="20" t="n">
        <v>42.78472294</v>
      </c>
      <c r="AK61" s="18" t="n">
        <v>315.47970838</v>
      </c>
      <c r="AL61" s="20" t="n">
        <v>40.29263737</v>
      </c>
      <c r="AM61" s="18" t="n">
        <v>474.39272057</v>
      </c>
      <c r="AN61" s="20" t="n">
        <v>2.65165407</v>
      </c>
      <c r="AO61" s="18" t="s">
        <v>481</v>
      </c>
      <c r="AP61" s="20" t="s">
        <v>481</v>
      </c>
      <c r="AQ61" s="18" t="s">
        <v>481</v>
      </c>
      <c r="AR61" s="20" t="s">
        <v>481</v>
      </c>
      <c r="AS61" s="18" t="s">
        <v>481</v>
      </c>
      <c r="AT61" s="20" t="s">
        <v>481</v>
      </c>
      <c r="AU61" s="18" t="n">
        <v>351.32076934</v>
      </c>
      <c r="AV61" s="20" t="n">
        <v>17.92890459</v>
      </c>
    </row>
    <row r="62" spans="1:48">
      <c r="A62" s="15" t="s">
        <v>537</v>
      </c>
      <c r="B62" s="17" t="n">
        <v>4476</v>
      </c>
      <c r="C62" s="18">
        <f>(3.0/B62*100)</f>
        <v/>
      </c>
      <c r="D62" s="19" t="n">
        <v>4473</v>
      </c>
      <c r="E62" s="18" t="n">
        <v>501.56927096</v>
      </c>
      <c r="F62" s="20" t="n">
        <v>8.00102203</v>
      </c>
      <c r="G62" s="18" t="n">
        <v>528.0923275599999</v>
      </c>
      <c r="H62" s="20" t="n">
        <v>14.90544548</v>
      </c>
      <c r="I62" s="18" t="n">
        <v>527.89775857</v>
      </c>
      <c r="J62" s="20" t="n">
        <v>15.40105036</v>
      </c>
      <c r="K62" s="18" t="n">
        <v>511.42648662</v>
      </c>
      <c r="L62" s="20" t="n">
        <v>9.647998830000001</v>
      </c>
      <c r="M62" s="18" t="n">
        <v>513.24349015</v>
      </c>
      <c r="N62" s="20" t="n">
        <v>13.23054733</v>
      </c>
      <c r="O62" s="18" t="n">
        <v>508.75066033</v>
      </c>
      <c r="P62" s="20" t="n">
        <v>9.209596299999999</v>
      </c>
      <c r="Q62" s="18" t="n">
        <v>519.09333629</v>
      </c>
      <c r="R62" s="20" t="n">
        <v>9.283272820000001</v>
      </c>
      <c r="S62" s="18" t="n">
        <v>498.69687258</v>
      </c>
      <c r="T62" s="20" t="n">
        <v>11.6500495</v>
      </c>
      <c r="U62" s="18" t="n">
        <v>494.34367928</v>
      </c>
      <c r="V62" s="20" t="n">
        <v>15.41976766</v>
      </c>
      <c r="W62" s="18" t="n">
        <v>493.45786682</v>
      </c>
      <c r="X62" s="20" t="n">
        <v>13.11850969</v>
      </c>
      <c r="Y62" s="18" t="n">
        <v>515.49735258</v>
      </c>
      <c r="Z62" s="20" t="n">
        <v>13.52591574</v>
      </c>
      <c r="AA62" s="18" t="n">
        <v>520.38103773</v>
      </c>
      <c r="AB62" s="20" t="n">
        <v>13.43659989</v>
      </c>
      <c r="AC62" s="18" t="n">
        <v>524.0353447700001</v>
      </c>
      <c r="AD62" s="20" t="n">
        <v>9.364182059999999</v>
      </c>
      <c r="AE62" s="18" t="n">
        <v>505.77042178</v>
      </c>
      <c r="AF62" s="20" t="n">
        <v>14.23765547</v>
      </c>
      <c r="AG62" s="18" t="n">
        <v>509.52304498</v>
      </c>
      <c r="AH62" s="20" t="n">
        <v>11.70725627</v>
      </c>
      <c r="AI62" s="18" t="n">
        <v>508.46271663</v>
      </c>
      <c r="AJ62" s="20" t="n">
        <v>10.73312651</v>
      </c>
      <c r="AK62" s="18" t="n">
        <v>483.50930252</v>
      </c>
      <c r="AL62" s="20" t="n">
        <v>24.66594526</v>
      </c>
      <c r="AM62" s="18" t="n">
        <v>508.35455301</v>
      </c>
      <c r="AN62" s="20" t="n">
        <v>1.66950133</v>
      </c>
      <c r="AO62" s="18" t="s">
        <v>481</v>
      </c>
      <c r="AP62" s="20" t="s">
        <v>481</v>
      </c>
      <c r="AQ62" s="18" t="s">
        <v>481</v>
      </c>
      <c r="AR62" s="20" t="s">
        <v>481</v>
      </c>
      <c r="AS62" s="18" t="s">
        <v>481</v>
      </c>
      <c r="AT62" s="20" t="s">
        <v>481</v>
      </c>
      <c r="AU62" s="18" t="n">
        <v>460.67070394</v>
      </c>
      <c r="AV62" s="20" t="n">
        <v>30.87178566</v>
      </c>
    </row>
    <row r="63" spans="1:4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s">
        <v>481</v>
      </c>
      <c r="V63" s="20" t="s">
        <v>481</v>
      </c>
      <c r="W63" s="18" t="s">
        <v>481</v>
      </c>
      <c r="X63" s="20" t="s">
        <v>481</v>
      </c>
      <c r="Y63" s="18" t="s">
        <v>481</v>
      </c>
      <c r="Z63" s="20" t="s">
        <v>481</v>
      </c>
      <c r="AA63" s="18" t="s">
        <v>481</v>
      </c>
      <c r="AB63" s="20" t="s">
        <v>481</v>
      </c>
      <c r="AC63" s="18" t="s">
        <v>481</v>
      </c>
      <c r="AD63" s="20" t="s">
        <v>481</v>
      </c>
      <c r="AE63" s="18" t="s">
        <v>481</v>
      </c>
      <c r="AF63" s="20" t="s">
        <v>481</v>
      </c>
      <c r="AG63" s="18" t="s">
        <v>481</v>
      </c>
      <c r="AH63" s="20" t="s">
        <v>481</v>
      </c>
      <c r="AI63" s="18" t="s">
        <v>481</v>
      </c>
      <c r="AJ63" s="20" t="s">
        <v>481</v>
      </c>
      <c r="AK63" s="18" t="s">
        <v>481</v>
      </c>
      <c r="AL63" s="20" t="s">
        <v>481</v>
      </c>
      <c r="AM63" s="18" t="s">
        <v>481</v>
      </c>
      <c r="AN63" s="20" t="s">
        <v>481</v>
      </c>
      <c r="AO63" s="18" t="s">
        <v>481</v>
      </c>
      <c r="AP63" s="20" t="s">
        <v>481</v>
      </c>
      <c r="AQ63" s="18" t="n">
        <v>351.74154869</v>
      </c>
      <c r="AR63" s="20" t="n">
        <v>1.40819617</v>
      </c>
      <c r="AS63" s="18" t="s">
        <v>481</v>
      </c>
      <c r="AT63" s="20" t="s">
        <v>481</v>
      </c>
      <c r="AU63" s="18" t="s">
        <v>481</v>
      </c>
      <c r="AV63" s="20" t="s">
        <v>481</v>
      </c>
    </row>
    <row r="64" spans="1:4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c r="W64" s="18" t="s">
        <v>481</v>
      </c>
      <c r="X64" s="20" t="s">
        <v>481</v>
      </c>
      <c r="Y64" s="18" t="s">
        <v>481</v>
      </c>
      <c r="Z64" s="20" t="s">
        <v>481</v>
      </c>
      <c r="AA64" s="18" t="s">
        <v>481</v>
      </c>
      <c r="AB64" s="20" t="s">
        <v>481</v>
      </c>
      <c r="AC64" s="18" t="s">
        <v>481</v>
      </c>
      <c r="AD64" s="20" t="s">
        <v>481</v>
      </c>
      <c r="AE64" s="18" t="s">
        <v>481</v>
      </c>
      <c r="AF64" s="20" t="s">
        <v>481</v>
      </c>
      <c r="AG64" s="18" t="s">
        <v>481</v>
      </c>
      <c r="AH64" s="20" t="s">
        <v>481</v>
      </c>
      <c r="AI64" s="18" t="s">
        <v>481</v>
      </c>
      <c r="AJ64" s="20" t="s">
        <v>481</v>
      </c>
      <c r="AK64" s="18" t="s">
        <v>481</v>
      </c>
      <c r="AL64" s="20" t="s">
        <v>481</v>
      </c>
      <c r="AM64" s="18" t="s">
        <v>481</v>
      </c>
      <c r="AN64" s="20" t="s">
        <v>481</v>
      </c>
      <c r="AO64" s="18" t="s">
        <v>481</v>
      </c>
      <c r="AP64" s="20" t="s">
        <v>481</v>
      </c>
      <c r="AQ64" s="18" t="n">
        <v>446.66614265</v>
      </c>
      <c r="AR64" s="20" t="n">
        <v>1.7787943</v>
      </c>
      <c r="AS64" s="18" t="s">
        <v>481</v>
      </c>
      <c r="AT64" s="20" t="s">
        <v>481</v>
      </c>
      <c r="AU64" s="18" t="s">
        <v>481</v>
      </c>
      <c r="AV64" s="20" t="s">
        <v>481</v>
      </c>
    </row>
    <row r="65" spans="1:4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c r="W65" s="18" t="s">
        <v>481</v>
      </c>
      <c r="X65" s="20" t="s">
        <v>481</v>
      </c>
      <c r="Y65" s="18" t="s">
        <v>481</v>
      </c>
      <c r="Z65" s="20" t="s">
        <v>481</v>
      </c>
      <c r="AA65" s="18" t="s">
        <v>481</v>
      </c>
      <c r="AB65" s="20" t="s">
        <v>481</v>
      </c>
      <c r="AC65" s="18" t="s">
        <v>481</v>
      </c>
      <c r="AD65" s="20" t="s">
        <v>481</v>
      </c>
      <c r="AE65" s="18" t="s">
        <v>481</v>
      </c>
      <c r="AF65" s="20" t="s">
        <v>481</v>
      </c>
      <c r="AG65" s="18" t="s">
        <v>481</v>
      </c>
      <c r="AH65" s="20" t="s">
        <v>481</v>
      </c>
      <c r="AI65" s="18" t="s">
        <v>481</v>
      </c>
      <c r="AJ65" s="20" t="s">
        <v>481</v>
      </c>
      <c r="AK65" s="18" t="s">
        <v>481</v>
      </c>
      <c r="AL65" s="20" t="s">
        <v>481</v>
      </c>
      <c r="AM65" s="18" t="s">
        <v>481</v>
      </c>
      <c r="AN65" s="20" t="s">
        <v>481</v>
      </c>
      <c r="AO65" s="18" t="s">
        <v>481</v>
      </c>
      <c r="AP65" s="20" t="s">
        <v>481</v>
      </c>
      <c r="AQ65" s="18" t="n">
        <v>416.22926213</v>
      </c>
      <c r="AR65" s="20" t="n">
        <v>2.51747002</v>
      </c>
      <c r="AS65" s="18" t="s">
        <v>481</v>
      </c>
      <c r="AT65" s="20" t="s">
        <v>481</v>
      </c>
      <c r="AU65" s="18" t="s">
        <v>481</v>
      </c>
      <c r="AV65" s="20" t="s">
        <v>481</v>
      </c>
    </row>
    <row r="66" spans="1:48">
      <c r="A66" s="15" t="s">
        <v>541</v>
      </c>
      <c r="B66" s="17" t="n">
        <v>5665</v>
      </c>
      <c r="C66" s="18">
        <f>(75.0/B66*100)</f>
        <v/>
      </c>
      <c r="D66" s="19" t="n">
        <v>5590</v>
      </c>
      <c r="E66" s="18" t="n">
        <v>421.61552998</v>
      </c>
      <c r="F66" s="20" t="n">
        <v>9.20964433</v>
      </c>
      <c r="G66" s="18" t="n">
        <v>388.36120605</v>
      </c>
      <c r="H66" s="20" t="n">
        <v>19.66938628</v>
      </c>
      <c r="I66" s="18" t="n">
        <v>410.34833027</v>
      </c>
      <c r="J66" s="20" t="n">
        <v>27.13052033</v>
      </c>
      <c r="K66" s="18" t="n">
        <v>451.36211716</v>
      </c>
      <c r="L66" s="20" t="n">
        <v>18.85981369</v>
      </c>
      <c r="M66" s="18" t="n">
        <v>413.98368277</v>
      </c>
      <c r="N66" s="20" t="n">
        <v>25.90493056</v>
      </c>
      <c r="O66" s="18" t="n">
        <v>426.04349423</v>
      </c>
      <c r="P66" s="20" t="n">
        <v>25.73505743</v>
      </c>
      <c r="Q66" s="18" t="n">
        <v>444.30137772</v>
      </c>
      <c r="R66" s="20" t="n">
        <v>29.6617697</v>
      </c>
      <c r="S66" s="18" t="n">
        <v>462.03869002</v>
      </c>
      <c r="T66" s="20" t="n">
        <v>24.76779125</v>
      </c>
      <c r="U66" s="18" t="n">
        <v>423.28136763</v>
      </c>
      <c r="V66" s="20" t="n">
        <v>29.91765061</v>
      </c>
      <c r="W66" s="18" t="n">
        <v>435.1440001</v>
      </c>
      <c r="X66" s="20" t="n">
        <v>38.96392929</v>
      </c>
      <c r="Y66" s="18" t="n">
        <v>419.54777322</v>
      </c>
      <c r="Z66" s="20" t="n">
        <v>37.95750773</v>
      </c>
      <c r="AA66" s="18" t="n">
        <v>562.59618362</v>
      </c>
      <c r="AB66" s="20" t="n">
        <v>33.25200652</v>
      </c>
      <c r="AC66" s="18" t="n">
        <v>424.78206285</v>
      </c>
      <c r="AD66" s="20" t="n">
        <v>38.89391348</v>
      </c>
      <c r="AE66" s="18" t="n">
        <v>426.46138741</v>
      </c>
      <c r="AF66" s="20" t="n">
        <v>30.39111071</v>
      </c>
      <c r="AG66" s="18" t="n">
        <v>431.18453686</v>
      </c>
      <c r="AH66" s="20" t="n">
        <v>45.67441425</v>
      </c>
      <c r="AI66" s="18" t="n">
        <v>385.45637827</v>
      </c>
      <c r="AJ66" s="20" t="n">
        <v>41.01907037</v>
      </c>
      <c r="AK66" s="18" t="n">
        <v>342.66642729</v>
      </c>
      <c r="AL66" s="20" t="n">
        <v>22.94628277</v>
      </c>
      <c r="AM66" s="18" t="n">
        <v>428.79745696</v>
      </c>
      <c r="AN66" s="20" t="n">
        <v>1.80911019</v>
      </c>
      <c r="AO66" s="18" t="s">
        <v>481</v>
      </c>
      <c r="AP66" s="20" t="s">
        <v>481</v>
      </c>
      <c r="AQ66" s="18" t="s">
        <v>481</v>
      </c>
      <c r="AR66" s="20" t="s">
        <v>481</v>
      </c>
      <c r="AS66" s="18" t="s">
        <v>481</v>
      </c>
      <c r="AT66" s="20" t="s">
        <v>481</v>
      </c>
      <c r="AU66" s="18" t="n">
        <v>359.45589493</v>
      </c>
      <c r="AV66" s="20" t="n">
        <v>13.83333301</v>
      </c>
    </row>
    <row r="67" spans="1:48">
      <c r="A67" s="15" t="s">
        <v>542</v>
      </c>
      <c r="B67" s="17" t="n">
        <v>6971</v>
      </c>
      <c r="C67" s="18">
        <f>(22.0/B67*100)</f>
        <v/>
      </c>
      <c r="D67" s="19" t="n">
        <v>6949</v>
      </c>
      <c r="E67" s="18" t="n">
        <v>329.91195291</v>
      </c>
      <c r="F67" s="20" t="n">
        <v>26.98109354</v>
      </c>
      <c r="G67" s="18" t="n">
        <v>347.45968749</v>
      </c>
      <c r="H67" s="20" t="n">
        <v>39.68094476</v>
      </c>
      <c r="I67" s="18" t="n">
        <v>364.79747286</v>
      </c>
      <c r="J67" s="20" t="n">
        <v>33.74795578</v>
      </c>
      <c r="K67" s="18" t="n">
        <v>489.07490856</v>
      </c>
      <c r="L67" s="20" t="n">
        <v>37.3049846</v>
      </c>
      <c r="M67" s="18" t="n">
        <v>413.22990959</v>
      </c>
      <c r="N67" s="20" t="n">
        <v>37.23871743</v>
      </c>
      <c r="O67" s="18" t="n">
        <v>420.428218</v>
      </c>
      <c r="P67" s="20" t="n">
        <v>22.69438105</v>
      </c>
      <c r="Q67" s="18" t="n">
        <v>246.05</v>
      </c>
      <c r="R67" s="20" t="n">
        <v>26.02832211</v>
      </c>
      <c r="S67" s="18" t="n">
        <v>320.638946</v>
      </c>
      <c r="T67" s="20" t="n">
        <v>37.26774803</v>
      </c>
      <c r="U67" s="18" t="n">
        <v>362.92898108</v>
      </c>
      <c r="V67" s="20" t="n">
        <v>70.00978121999999</v>
      </c>
      <c r="W67" s="18" t="n">
        <v>364.89617648</v>
      </c>
      <c r="X67" s="20" t="n">
        <v>68.05371574999999</v>
      </c>
      <c r="Y67" s="18" t="n">
        <v>360.79281355</v>
      </c>
      <c r="Z67" s="20" t="n">
        <v>33.60802254</v>
      </c>
      <c r="AA67" s="18" t="n">
        <v>356.71264608</v>
      </c>
      <c r="AB67" s="20" t="n">
        <v>84.5524609</v>
      </c>
      <c r="AC67" s="18" t="n">
        <v>371.41206791</v>
      </c>
      <c r="AD67" s="20" t="n">
        <v>67.14196827000001</v>
      </c>
      <c r="AE67" s="18" t="n">
        <v>453.62738461</v>
      </c>
      <c r="AF67" s="20" t="n">
        <v>39.86104854</v>
      </c>
      <c r="AG67" s="18" t="n">
        <v>398.90310677</v>
      </c>
      <c r="AH67" s="20" t="n">
        <v>39.18874637</v>
      </c>
      <c r="AI67" s="18" t="n">
        <v>273.29221268</v>
      </c>
      <c r="AJ67" s="20" t="n">
        <v>28.50054566</v>
      </c>
      <c r="AK67" s="18" t="n">
        <v>275.31353216</v>
      </c>
      <c r="AL67" s="20" t="n">
        <v>35.1513287</v>
      </c>
      <c r="AM67" s="18" t="n">
        <v>398.68749682</v>
      </c>
      <c r="AN67" s="20" t="n">
        <v>2.89001596</v>
      </c>
      <c r="AO67" s="18" t="s">
        <v>481</v>
      </c>
      <c r="AP67" s="20" t="s">
        <v>481</v>
      </c>
      <c r="AQ67" s="18" t="s">
        <v>481</v>
      </c>
      <c r="AR67" s="20" t="s">
        <v>481</v>
      </c>
      <c r="AS67" s="18" t="s">
        <v>481</v>
      </c>
      <c r="AT67" s="20" t="s">
        <v>481</v>
      </c>
      <c r="AU67" s="18" t="n">
        <v>330.80682082</v>
      </c>
      <c r="AV67" s="20" t="n">
        <v>20.68779333</v>
      </c>
    </row>
    <row r="68" spans="1:48">
      <c r="A68" s="15" t="s">
        <v>543</v>
      </c>
      <c r="B68" s="17" t="n">
        <v>12083</v>
      </c>
      <c r="C68" s="18">
        <f>(26.0/B68*100)</f>
        <v/>
      </c>
      <c r="D68" s="19" t="n">
        <v>12057</v>
      </c>
      <c r="E68" s="18" t="n">
        <v>433.4298581</v>
      </c>
      <c r="F68" s="20" t="n">
        <v>3.34760348</v>
      </c>
      <c r="G68" s="18" t="n">
        <v>443.92819878</v>
      </c>
      <c r="H68" s="20" t="n">
        <v>7.56138427</v>
      </c>
      <c r="I68" s="18" t="n">
        <v>456.90032309</v>
      </c>
      <c r="J68" s="20" t="n">
        <v>7.16125953</v>
      </c>
      <c r="K68" s="18" t="n">
        <v>456.05201061</v>
      </c>
      <c r="L68" s="20" t="n">
        <v>9.981737620000001</v>
      </c>
      <c r="M68" s="18" t="n">
        <v>445.284286</v>
      </c>
      <c r="N68" s="20" t="n">
        <v>8.75059078</v>
      </c>
      <c r="O68" s="18" t="n">
        <v>456.2592285</v>
      </c>
      <c r="P68" s="20" t="n">
        <v>8.64277044</v>
      </c>
      <c r="Q68" s="18" t="n">
        <v>469.17354178</v>
      </c>
      <c r="R68" s="20" t="n">
        <v>8.664961119999999</v>
      </c>
      <c r="S68" s="18" t="n">
        <v>475.66880168</v>
      </c>
      <c r="T68" s="20" t="n">
        <v>5.92660192</v>
      </c>
      <c r="U68" s="18" t="n">
        <v>467.12112673</v>
      </c>
      <c r="V68" s="20" t="n">
        <v>6.86871337</v>
      </c>
      <c r="W68" s="18" t="n">
        <v>475.22958016</v>
      </c>
      <c r="X68" s="20" t="n">
        <v>7.52409649</v>
      </c>
      <c r="Y68" s="18" t="n">
        <v>459.77593858</v>
      </c>
      <c r="Z68" s="20" t="n">
        <v>5.22374827</v>
      </c>
      <c r="AA68" s="18" t="n">
        <v>470.11923144</v>
      </c>
      <c r="AB68" s="20" t="n">
        <v>7.48933553</v>
      </c>
      <c r="AC68" s="18" t="n">
        <v>464.09765219</v>
      </c>
      <c r="AD68" s="20" t="n">
        <v>7.29816464</v>
      </c>
      <c r="AE68" s="18" t="n">
        <v>470.88204006</v>
      </c>
      <c r="AF68" s="20" t="n">
        <v>7.0126506</v>
      </c>
      <c r="AG68" s="18" t="n">
        <v>449.79697856</v>
      </c>
      <c r="AH68" s="20" t="n">
        <v>8.64288488</v>
      </c>
      <c r="AI68" s="18" t="n">
        <v>420.76810125</v>
      </c>
      <c r="AJ68" s="20" t="n">
        <v>8.568962969999999</v>
      </c>
      <c r="AK68" s="18" t="n">
        <v>337.93499722</v>
      </c>
      <c r="AL68" s="20" t="n">
        <v>8.8696067</v>
      </c>
      <c r="AM68" s="18" t="n">
        <v>370.72756999</v>
      </c>
      <c r="AN68" s="20" t="n">
        <v>1.38004319</v>
      </c>
      <c r="AO68" s="18" t="s">
        <v>481</v>
      </c>
      <c r="AP68" s="20" t="s">
        <v>481</v>
      </c>
      <c r="AQ68" s="18" t="s">
        <v>481</v>
      </c>
      <c r="AR68" s="20" t="s">
        <v>481</v>
      </c>
      <c r="AS68" s="18" t="s">
        <v>481</v>
      </c>
      <c r="AT68" s="20" t="s">
        <v>481</v>
      </c>
      <c r="AU68" s="18" t="n">
        <v>278.55037612</v>
      </c>
      <c r="AV68" s="20" t="n">
        <v>7.23141576</v>
      </c>
    </row>
    <row r="69" spans="1:4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c r="W69" s="18" t="s">
        <v>481</v>
      </c>
      <c r="X69" s="20" t="s">
        <v>481</v>
      </c>
      <c r="Y69" s="18" t="s">
        <v>481</v>
      </c>
      <c r="Z69" s="20" t="s">
        <v>481</v>
      </c>
      <c r="AA69" s="18" t="s">
        <v>481</v>
      </c>
      <c r="AB69" s="20" t="s">
        <v>481</v>
      </c>
      <c r="AC69" s="18" t="s">
        <v>481</v>
      </c>
      <c r="AD69" s="20" t="s">
        <v>481</v>
      </c>
      <c r="AE69" s="18" t="s">
        <v>481</v>
      </c>
      <c r="AF69" s="20" t="s">
        <v>481</v>
      </c>
      <c r="AG69" s="18" t="s">
        <v>481</v>
      </c>
      <c r="AH69" s="20" t="s">
        <v>481</v>
      </c>
      <c r="AI69" s="18" t="s">
        <v>481</v>
      </c>
      <c r="AJ69" s="20" t="s">
        <v>481</v>
      </c>
      <c r="AK69" s="18" t="s">
        <v>481</v>
      </c>
      <c r="AL69" s="20" t="s">
        <v>481</v>
      </c>
      <c r="AM69" s="18" t="s">
        <v>481</v>
      </c>
      <c r="AN69" s="20" t="s">
        <v>481</v>
      </c>
      <c r="AO69" s="18" t="s">
        <v>481</v>
      </c>
      <c r="AP69" s="20" t="s">
        <v>481</v>
      </c>
      <c r="AQ69" s="18" t="n">
        <v>433.61659804</v>
      </c>
      <c r="AR69" s="20" t="n">
        <v>4.0674456</v>
      </c>
      <c r="AS69" s="18" t="s">
        <v>481</v>
      </c>
      <c r="AT69" s="20" t="s">
        <v>481</v>
      </c>
      <c r="AU69" s="18" t="s">
        <v>481</v>
      </c>
      <c r="AV69" s="20" t="s">
        <v>481</v>
      </c>
    </row>
    <row r="70" spans="1:48">
      <c r="A70" s="15" t="s">
        <v>545</v>
      </c>
      <c r="B70" s="17" t="n">
        <v>6036</v>
      </c>
      <c r="C70" s="18">
        <f>(223.0/B70*100)</f>
        <v/>
      </c>
      <c r="D70" s="19" t="n">
        <v>5813</v>
      </c>
      <c r="E70" s="18" t="n">
        <v>484.18341597</v>
      </c>
      <c r="F70" s="20" t="n">
        <v>15.96001066</v>
      </c>
      <c r="G70" s="18" t="n">
        <v>501.55247354</v>
      </c>
      <c r="H70" s="20" t="n">
        <v>24.25296535</v>
      </c>
      <c r="I70" s="18" t="n">
        <v>498.35451163</v>
      </c>
      <c r="J70" s="20" t="n">
        <v>27.34001383</v>
      </c>
      <c r="K70" s="18" t="n">
        <v>488.8269854</v>
      </c>
      <c r="L70" s="20" t="n">
        <v>30.87508244</v>
      </c>
      <c r="M70" s="18" t="n">
        <v>503.35190463</v>
      </c>
      <c r="N70" s="20" t="n">
        <v>20.41313349</v>
      </c>
      <c r="O70" s="18" t="n">
        <v>478.53186932</v>
      </c>
      <c r="P70" s="20" t="n">
        <v>34.40288168</v>
      </c>
      <c r="Q70" s="18" t="n">
        <v>543.8306466400001</v>
      </c>
      <c r="R70" s="20" t="n">
        <v>48.74586979</v>
      </c>
      <c r="S70" s="18" t="n">
        <v>564.90652539</v>
      </c>
      <c r="T70" s="20" t="n">
        <v>41.69845571</v>
      </c>
      <c r="U70" s="18" t="n">
        <v>431.57595076</v>
      </c>
      <c r="V70" s="20" t="n">
        <v>23.89464347</v>
      </c>
      <c r="W70" s="18" t="n">
        <v>491.3357815</v>
      </c>
      <c r="X70" s="20" t="n">
        <v>32.32860642</v>
      </c>
      <c r="Y70" s="18" t="n">
        <v>491.62067155</v>
      </c>
      <c r="Z70" s="20" t="n">
        <v>40.08678089</v>
      </c>
      <c r="AA70" s="18" t="n">
        <v>559.92835869</v>
      </c>
      <c r="AB70" s="20" t="n">
        <v>27.66573548</v>
      </c>
      <c r="AC70" s="18" t="n">
        <v>505.98965511</v>
      </c>
      <c r="AD70" s="20" t="n">
        <v>21.88175824</v>
      </c>
      <c r="AE70" s="18" t="n">
        <v>518.80553385</v>
      </c>
      <c r="AF70" s="20" t="n">
        <v>44.22654373</v>
      </c>
      <c r="AG70" s="18" t="n">
        <v>519.56655799</v>
      </c>
      <c r="AH70" s="20" t="n">
        <v>23.46975333</v>
      </c>
      <c r="AI70" s="18" t="n">
        <v>436.45254627</v>
      </c>
      <c r="AJ70" s="20" t="n">
        <v>24.07870074</v>
      </c>
      <c r="AK70" s="18" t="n">
        <v>465.31303531</v>
      </c>
      <c r="AL70" s="20" t="n">
        <v>34.13495738</v>
      </c>
      <c r="AM70" s="18" t="n">
        <v>496.74543702</v>
      </c>
      <c r="AN70" s="20" t="n">
        <v>3.07685354</v>
      </c>
      <c r="AO70" s="18" t="s">
        <v>481</v>
      </c>
      <c r="AP70" s="20" t="s">
        <v>481</v>
      </c>
      <c r="AQ70" s="18" t="s">
        <v>481</v>
      </c>
      <c r="AR70" s="20" t="s">
        <v>481</v>
      </c>
      <c r="AS70" s="18" t="s">
        <v>481</v>
      </c>
      <c r="AT70" s="20" t="s">
        <v>481</v>
      </c>
      <c r="AU70" s="18" t="n">
        <v>430.37368528</v>
      </c>
      <c r="AV70" s="20" t="n">
        <v>23.04719447</v>
      </c>
    </row>
    <row r="71" spans="1:48">
      <c r="A71" s="15" t="s">
        <v>546</v>
      </c>
      <c r="B71" s="17" t="n">
        <v>6115</v>
      </c>
      <c r="C71" s="18">
        <f>(17.0/B71*100)</f>
        <v/>
      </c>
      <c r="D71" s="19" t="n">
        <v>6098</v>
      </c>
      <c r="E71" s="18" t="n">
        <v>542.46490838</v>
      </c>
      <c r="F71" s="20" t="n">
        <v>9.020357600000001</v>
      </c>
      <c r="G71" s="18" t="n">
        <v>568.54973613</v>
      </c>
      <c r="H71" s="20" t="n">
        <v>15.45402439</v>
      </c>
      <c r="I71" s="18" t="n">
        <v>583.56458742</v>
      </c>
      <c r="J71" s="20" t="n">
        <v>18.36524808</v>
      </c>
      <c r="K71" s="18" t="n">
        <v>559.31515911</v>
      </c>
      <c r="L71" s="20" t="n">
        <v>14.91906472</v>
      </c>
      <c r="M71" s="18" t="n">
        <v>557.90250618</v>
      </c>
      <c r="N71" s="20" t="n">
        <v>18.48296116</v>
      </c>
      <c r="O71" s="18" t="n">
        <v>565.59469946</v>
      </c>
      <c r="P71" s="20" t="n">
        <v>15.66565045</v>
      </c>
      <c r="Q71" s="18" t="n">
        <v>583.3775000000001</v>
      </c>
      <c r="R71" s="20" t="n">
        <v>20.62647579</v>
      </c>
      <c r="S71" s="18" t="n">
        <v>537.43529913</v>
      </c>
      <c r="T71" s="20" t="n">
        <v>12.73247409</v>
      </c>
      <c r="U71" s="18" t="n">
        <v>535.93933343</v>
      </c>
      <c r="V71" s="20" t="n">
        <v>18.5144677</v>
      </c>
      <c r="W71" s="18" t="n">
        <v>543.7801578900001</v>
      </c>
      <c r="X71" s="20" t="n">
        <v>14.88547957</v>
      </c>
      <c r="Y71" s="18" t="n">
        <v>544.50740063</v>
      </c>
      <c r="Z71" s="20" t="n">
        <v>18.64526044</v>
      </c>
      <c r="AA71" s="18" t="n">
        <v>525.6089055800001</v>
      </c>
      <c r="AB71" s="20" t="n">
        <v>18.21350449</v>
      </c>
      <c r="AC71" s="18" t="n">
        <v>523.11688559</v>
      </c>
      <c r="AD71" s="20" t="n">
        <v>14.27122437</v>
      </c>
      <c r="AE71" s="18" t="n">
        <v>540.40026046</v>
      </c>
      <c r="AF71" s="20" t="n">
        <v>19.62448249</v>
      </c>
      <c r="AG71" s="18" t="n">
        <v>510.36730326</v>
      </c>
      <c r="AH71" s="20" t="n">
        <v>16.21658294</v>
      </c>
      <c r="AI71" s="18" t="n">
        <v>542.09661622</v>
      </c>
      <c r="AJ71" s="20" t="n">
        <v>10.57926655</v>
      </c>
      <c r="AK71" s="18" t="n">
        <v>493.27234522</v>
      </c>
      <c r="AL71" s="20" t="n">
        <v>19.46394117</v>
      </c>
      <c r="AM71" s="18" t="n">
        <v>533.68784371</v>
      </c>
      <c r="AN71" s="20" t="n">
        <v>1.74870195</v>
      </c>
      <c r="AO71" s="18" t="s">
        <v>481</v>
      </c>
      <c r="AP71" s="20" t="s">
        <v>481</v>
      </c>
      <c r="AQ71" s="18" t="s">
        <v>481</v>
      </c>
      <c r="AR71" s="20" t="s">
        <v>481</v>
      </c>
      <c r="AS71" s="18" t="s">
        <v>481</v>
      </c>
      <c r="AT71" s="20" t="s">
        <v>481</v>
      </c>
      <c r="AU71" s="18" t="n">
        <v>468.48232028</v>
      </c>
      <c r="AV71" s="20" t="n">
        <v>34.19671709</v>
      </c>
    </row>
    <row r="72" spans="1:48">
      <c r="A72" s="15" t="s">
        <v>547</v>
      </c>
      <c r="B72" s="17" t="n">
        <v>7708</v>
      </c>
      <c r="C72" s="18">
        <f>(5.0/B72*100)</f>
        <v/>
      </c>
      <c r="D72" s="19" t="n">
        <v>7703</v>
      </c>
      <c r="E72" s="18" t="n">
        <v>483.07699082</v>
      </c>
      <c r="F72" s="20" t="n">
        <v>16.70485091</v>
      </c>
      <c r="G72" s="18" t="n">
        <v>505.56553917</v>
      </c>
      <c r="H72" s="20" t="n">
        <v>58.21257718</v>
      </c>
      <c r="I72" s="18" t="n">
        <v>556.89101228</v>
      </c>
      <c r="J72" s="20" t="n">
        <v>45.19403649</v>
      </c>
      <c r="K72" s="18" t="n">
        <v>544.69056352</v>
      </c>
      <c r="L72" s="20" t="n">
        <v>25.97204118</v>
      </c>
      <c r="M72" s="18" t="n">
        <v>499.64064982</v>
      </c>
      <c r="N72" s="20" t="n">
        <v>30.78400374</v>
      </c>
      <c r="O72" s="18" t="n">
        <v>592.79937955</v>
      </c>
      <c r="P72" s="20" t="n">
        <v>48.4257092</v>
      </c>
      <c r="Q72" s="18" t="n">
        <v>539.28205639</v>
      </c>
      <c r="R72" s="20" t="n">
        <v>33.89582412</v>
      </c>
      <c r="S72" s="18" t="n">
        <v>454.94041327</v>
      </c>
      <c r="T72" s="20" t="n">
        <v>48.30610101</v>
      </c>
      <c r="U72" s="18" t="n">
        <v>433.0045</v>
      </c>
      <c r="V72" s="20" t="n">
        <v>32.5067121</v>
      </c>
      <c r="W72" s="18" t="n">
        <v>606.9991</v>
      </c>
      <c r="X72" s="20" t="n">
        <v>33.3503526</v>
      </c>
      <c r="Y72" s="18" t="n">
        <v>482.4757</v>
      </c>
      <c r="Z72" s="20" t="n">
        <v>25.14814674</v>
      </c>
      <c r="AA72" s="18" t="n">
        <v>483.5782</v>
      </c>
      <c r="AB72" s="20" t="n">
        <v>27.37423056</v>
      </c>
      <c r="AC72" s="18" t="n">
        <v>465.0946</v>
      </c>
      <c r="AD72" s="20" t="n">
        <v>27.56336261</v>
      </c>
      <c r="AE72" s="18" t="n">
        <v>425.40568393</v>
      </c>
      <c r="AF72" s="20" t="n">
        <v>42.17532106</v>
      </c>
      <c r="AG72" s="18" t="n">
        <v>383.32015197</v>
      </c>
      <c r="AH72" s="20" t="n">
        <v>44.10974559</v>
      </c>
      <c r="AI72" s="18" t="n">
        <v>486.52769853</v>
      </c>
      <c r="AJ72" s="20" t="n">
        <v>84.47076745</v>
      </c>
      <c r="AK72" s="18" t="n">
        <v>394.40779109</v>
      </c>
      <c r="AL72" s="20" t="n">
        <v>64.13710752</v>
      </c>
      <c r="AM72" s="18" t="n">
        <v>497.26784052</v>
      </c>
      <c r="AN72" s="20" t="n">
        <v>2.51708515</v>
      </c>
      <c r="AO72" s="18" t="s">
        <v>481</v>
      </c>
      <c r="AP72" s="20" t="s">
        <v>481</v>
      </c>
      <c r="AQ72" s="18" t="s">
        <v>481</v>
      </c>
      <c r="AR72" s="20" t="s">
        <v>481</v>
      </c>
      <c r="AS72" s="18" t="s">
        <v>481</v>
      </c>
      <c r="AT72" s="20" t="s">
        <v>481</v>
      </c>
      <c r="AU72" s="18" t="n">
        <v>412.6902246</v>
      </c>
      <c r="AV72" s="20" t="n">
        <v>40.46322363</v>
      </c>
    </row>
    <row r="73" spans="1:48">
      <c r="A73" s="15" t="s">
        <v>548</v>
      </c>
      <c r="B73" s="17" t="n">
        <v>8249</v>
      </c>
      <c r="C73" s="18">
        <f>(144.0/B73*100)</f>
        <v/>
      </c>
      <c r="D73" s="19" t="n">
        <v>8105</v>
      </c>
      <c r="E73" s="18" t="n">
        <v>380.26384962</v>
      </c>
      <c r="F73" s="20" t="n">
        <v>12.05968977</v>
      </c>
      <c r="G73" s="18" t="n">
        <v>368.3603596</v>
      </c>
      <c r="H73" s="20" t="n">
        <v>36.95126074</v>
      </c>
      <c r="I73" s="18" t="n">
        <v>462.13710729</v>
      </c>
      <c r="J73" s="20" t="n">
        <v>41.45961297</v>
      </c>
      <c r="K73" s="18" t="n">
        <v>345.9236</v>
      </c>
      <c r="L73" s="20" t="n">
        <v>36.20811179</v>
      </c>
      <c r="M73" s="18" t="n">
        <v>304.84176965</v>
      </c>
      <c r="N73" s="20" t="n">
        <v>43.14815945</v>
      </c>
      <c r="O73" s="18" t="n">
        <v>372.08132007</v>
      </c>
      <c r="P73" s="20" t="n">
        <v>35.66454337</v>
      </c>
      <c r="Q73" s="18" t="n">
        <v>497.5334</v>
      </c>
      <c r="R73" s="20" t="n">
        <v>36.66199913</v>
      </c>
      <c r="S73" s="18" t="s">
        <v>481</v>
      </c>
      <c r="T73" s="20" t="s">
        <v>481</v>
      </c>
      <c r="U73" s="18" t="n">
        <v>512.0624006199999</v>
      </c>
      <c r="V73" s="20" t="n">
        <v>56.85056145</v>
      </c>
      <c r="W73" s="18" t="n">
        <v>388.70769901</v>
      </c>
      <c r="X73" s="20" t="n">
        <v>39.72495319</v>
      </c>
      <c r="Y73" s="18" t="s">
        <v>481</v>
      </c>
      <c r="Z73" s="20" t="s">
        <v>481</v>
      </c>
      <c r="AA73" s="18" t="n">
        <v>244.8652</v>
      </c>
      <c r="AB73" s="20" t="n">
        <v>41.98297049</v>
      </c>
      <c r="AC73" s="18" t="n">
        <v>307.7664</v>
      </c>
      <c r="AD73" s="20" t="n">
        <v>37.60419851</v>
      </c>
      <c r="AE73" s="18" t="s">
        <v>481</v>
      </c>
      <c r="AF73" s="20" t="s">
        <v>481</v>
      </c>
      <c r="AG73" s="18" t="s">
        <v>481</v>
      </c>
      <c r="AH73" s="20" t="s">
        <v>481</v>
      </c>
      <c r="AI73" s="18" t="n">
        <v>313.12560933</v>
      </c>
      <c r="AJ73" s="20" t="n">
        <v>18.79348526</v>
      </c>
      <c r="AK73" s="18" t="n">
        <v>264.82152666</v>
      </c>
      <c r="AL73" s="20" t="n">
        <v>42.37309945</v>
      </c>
      <c r="AM73" s="18" t="n">
        <v>410.74110741</v>
      </c>
      <c r="AN73" s="20" t="n">
        <v>3.29179824</v>
      </c>
      <c r="AO73" s="18" t="s">
        <v>481</v>
      </c>
      <c r="AP73" s="20" t="s">
        <v>481</v>
      </c>
      <c r="AQ73" s="18" t="s">
        <v>481</v>
      </c>
      <c r="AR73" s="20" t="s">
        <v>481</v>
      </c>
      <c r="AS73" s="18" t="s">
        <v>481</v>
      </c>
      <c r="AT73" s="20" t="s">
        <v>481</v>
      </c>
      <c r="AU73" s="18" t="n">
        <v>332.47474168</v>
      </c>
      <c r="AV73" s="20" t="n">
        <v>23.28193952</v>
      </c>
    </row>
    <row r="74" spans="1:4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c r="W74" s="18" t="s">
        <v>481</v>
      </c>
      <c r="X74" s="20" t="s">
        <v>481</v>
      </c>
      <c r="Y74" s="18" t="s">
        <v>481</v>
      </c>
      <c r="Z74" s="20" t="s">
        <v>481</v>
      </c>
      <c r="AA74" s="18" t="s">
        <v>481</v>
      </c>
      <c r="AB74" s="20" t="s">
        <v>481</v>
      </c>
      <c r="AC74" s="18" t="s">
        <v>481</v>
      </c>
      <c r="AD74" s="20" t="s">
        <v>481</v>
      </c>
      <c r="AE74" s="18" t="s">
        <v>481</v>
      </c>
      <c r="AF74" s="20" t="s">
        <v>481</v>
      </c>
      <c r="AG74" s="18" t="s">
        <v>481</v>
      </c>
      <c r="AH74" s="20" t="s">
        <v>481</v>
      </c>
      <c r="AI74" s="18" t="s">
        <v>481</v>
      </c>
      <c r="AJ74" s="20" t="s">
        <v>481</v>
      </c>
      <c r="AK74" s="18" t="s">
        <v>481</v>
      </c>
      <c r="AL74" s="20" t="s">
        <v>481</v>
      </c>
      <c r="AM74" s="18" t="s">
        <v>481</v>
      </c>
      <c r="AN74" s="20" t="s">
        <v>481</v>
      </c>
      <c r="AO74" s="18" t="s">
        <v>481</v>
      </c>
      <c r="AP74" s="20" t="s">
        <v>481</v>
      </c>
      <c r="AQ74" s="18" t="n">
        <v>427.27325298</v>
      </c>
      <c r="AR74" s="20" t="n">
        <v>1.48755563</v>
      </c>
      <c r="AS74" s="18" t="s">
        <v>481</v>
      </c>
      <c r="AT74" s="20" t="s">
        <v>481</v>
      </c>
      <c r="AU74" s="18" t="s">
        <v>481</v>
      </c>
      <c r="AV74" s="20" t="s">
        <v>481</v>
      </c>
    </row>
    <row r="75" spans="1:48">
      <c r="A75" s="15" t="s">
        <v>550</v>
      </c>
      <c r="B75" s="17" t="n">
        <v>5375</v>
      </c>
      <c r="C75" s="18">
        <f>(202.0/B75*100)</f>
        <v/>
      </c>
      <c r="D75" s="19" t="n">
        <v>5173</v>
      </c>
      <c r="E75" s="18" t="n">
        <v>337.99109027</v>
      </c>
      <c r="F75" s="20" t="n">
        <v>12.34151115</v>
      </c>
      <c r="G75" s="18" t="n">
        <v>348.04879334</v>
      </c>
      <c r="H75" s="20" t="n">
        <v>30.73932268</v>
      </c>
      <c r="I75" s="18" t="n">
        <v>314.74771063</v>
      </c>
      <c r="J75" s="20" t="n">
        <v>40.68372669</v>
      </c>
      <c r="K75" s="18" t="n">
        <v>323.07203374</v>
      </c>
      <c r="L75" s="20" t="n">
        <v>33.42978545</v>
      </c>
      <c r="M75" s="18" t="n">
        <v>421.16580157</v>
      </c>
      <c r="N75" s="20" t="n">
        <v>29.56775695</v>
      </c>
      <c r="O75" s="18" t="n">
        <v>412.81835526</v>
      </c>
      <c r="P75" s="20" t="n">
        <v>28.80347375</v>
      </c>
      <c r="Q75" s="18" t="n">
        <v>257.08284826</v>
      </c>
      <c r="R75" s="20" t="n">
        <v>27.8065164</v>
      </c>
      <c r="S75" s="18" t="n">
        <v>351.35332607</v>
      </c>
      <c r="T75" s="20" t="n">
        <v>33.09861791</v>
      </c>
      <c r="U75" s="18" t="n">
        <v>313.3042</v>
      </c>
      <c r="V75" s="20" t="n">
        <v>33.66111826</v>
      </c>
      <c r="W75" s="18" t="n">
        <v>242.08237372</v>
      </c>
      <c r="X75" s="20" t="n">
        <v>18.08438787</v>
      </c>
      <c r="Y75" s="18" t="n">
        <v>302.6761084</v>
      </c>
      <c r="Z75" s="20" t="n">
        <v>52.85307399</v>
      </c>
      <c r="AA75" s="18" t="n">
        <v>278.5197584</v>
      </c>
      <c r="AB75" s="20" t="n">
        <v>42.17226484</v>
      </c>
      <c r="AC75" s="18" t="n">
        <v>291.13670038</v>
      </c>
      <c r="AD75" s="20" t="n">
        <v>24.65334691</v>
      </c>
      <c r="AE75" s="18" t="n">
        <v>333.26720849</v>
      </c>
      <c r="AF75" s="20" t="n">
        <v>60.52855685</v>
      </c>
      <c r="AG75" s="18" t="n">
        <v>310.85518154</v>
      </c>
      <c r="AH75" s="20" t="n">
        <v>39.02833407</v>
      </c>
      <c r="AI75" s="18" t="n">
        <v>256.04837803</v>
      </c>
      <c r="AJ75" s="20" t="n">
        <v>16.45383556</v>
      </c>
      <c r="AK75" s="18" t="n">
        <v>258.21573497</v>
      </c>
      <c r="AL75" s="20" t="n">
        <v>16.7913946</v>
      </c>
      <c r="AM75" s="18" t="n">
        <v>364.49247253</v>
      </c>
      <c r="AN75" s="20" t="n">
        <v>3.11130427</v>
      </c>
      <c r="AO75" s="18" t="s">
        <v>481</v>
      </c>
      <c r="AP75" s="20" t="s">
        <v>481</v>
      </c>
      <c r="AQ75" s="18" t="s">
        <v>481</v>
      </c>
      <c r="AR75" s="20" t="s">
        <v>481</v>
      </c>
      <c r="AS75" s="18" t="s">
        <v>481</v>
      </c>
      <c r="AT75" s="20" t="s">
        <v>481</v>
      </c>
      <c r="AU75" s="18" t="n">
        <v>320.56578406</v>
      </c>
      <c r="AV75" s="20" t="n">
        <v>11.62846327</v>
      </c>
    </row>
    <row r="76" spans="1:48">
      <c r="A76" s="15" t="s">
        <v>551</v>
      </c>
      <c r="B76" s="17" t="n">
        <v>14167</v>
      </c>
      <c r="C76" s="18">
        <f>(228.0/B76*100)</f>
        <v/>
      </c>
      <c r="D76" s="19" t="n">
        <v>13939</v>
      </c>
      <c r="E76" s="18" t="n">
        <v>460.33005576</v>
      </c>
      <c r="F76" s="20" t="n">
        <v>6.20394327</v>
      </c>
      <c r="G76" s="18" t="n">
        <v>480.35183426</v>
      </c>
      <c r="H76" s="20" t="n">
        <v>9.882400670000001</v>
      </c>
      <c r="I76" s="18" t="n">
        <v>491.95418042</v>
      </c>
      <c r="J76" s="20" t="n">
        <v>9.894756559999999</v>
      </c>
      <c r="K76" s="18" t="n">
        <v>469.68433316</v>
      </c>
      <c r="L76" s="20" t="n">
        <v>8.40843813</v>
      </c>
      <c r="M76" s="18" t="n">
        <v>482.39403697</v>
      </c>
      <c r="N76" s="20" t="n">
        <v>11.39066651</v>
      </c>
      <c r="O76" s="18" t="n">
        <v>475.26704252</v>
      </c>
      <c r="P76" s="20" t="n">
        <v>12.29704386</v>
      </c>
      <c r="Q76" s="18" t="n">
        <v>471.54148519</v>
      </c>
      <c r="R76" s="20" t="n">
        <v>10.01100734</v>
      </c>
      <c r="S76" s="18" t="n">
        <v>483.4221937</v>
      </c>
      <c r="T76" s="20" t="n">
        <v>12.05702024</v>
      </c>
      <c r="U76" s="18" t="n">
        <v>482.03162658</v>
      </c>
      <c r="V76" s="20" t="n">
        <v>11.76926598</v>
      </c>
      <c r="W76" s="18" t="n">
        <v>500.78186536</v>
      </c>
      <c r="X76" s="20" t="n">
        <v>8.757977629999999</v>
      </c>
      <c r="Y76" s="18" t="n">
        <v>469.28566075</v>
      </c>
      <c r="Z76" s="20" t="n">
        <v>8.85703275</v>
      </c>
      <c r="AA76" s="18" t="n">
        <v>470.65560179</v>
      </c>
      <c r="AB76" s="20" t="n">
        <v>10.72161245</v>
      </c>
      <c r="AC76" s="18" t="n">
        <v>477.03050578</v>
      </c>
      <c r="AD76" s="20" t="n">
        <v>11.18722342</v>
      </c>
      <c r="AE76" s="18" t="n">
        <v>476.24356743</v>
      </c>
      <c r="AF76" s="20" t="n">
        <v>8.75858259</v>
      </c>
      <c r="AG76" s="18" t="n">
        <v>488.94082305</v>
      </c>
      <c r="AH76" s="20" t="n">
        <v>8.37927781</v>
      </c>
      <c r="AI76" s="18" t="n">
        <v>407.32884102</v>
      </c>
      <c r="AJ76" s="20" t="n">
        <v>9.72104951</v>
      </c>
      <c r="AK76" s="18" t="n">
        <v>360.96953025</v>
      </c>
      <c r="AL76" s="20" t="n">
        <v>8.614620110000001</v>
      </c>
      <c r="AM76" s="18" t="n">
        <v>415.12861883</v>
      </c>
      <c r="AN76" s="20" t="n">
        <v>2.96475458</v>
      </c>
      <c r="AO76" s="18" t="s">
        <v>481</v>
      </c>
      <c r="AP76" s="20" t="s">
        <v>481</v>
      </c>
      <c r="AQ76" s="18" t="s">
        <v>481</v>
      </c>
      <c r="AR76" s="20" t="s">
        <v>481</v>
      </c>
      <c r="AS76" s="18" t="s">
        <v>481</v>
      </c>
      <c r="AT76" s="20" t="s">
        <v>481</v>
      </c>
      <c r="AU76" s="18" t="n">
        <v>327.83020937</v>
      </c>
      <c r="AV76" s="20" t="n">
        <v>13.7608809</v>
      </c>
    </row>
    <row r="77" spans="1:48">
      <c r="A77" s="15" t="s">
        <v>552</v>
      </c>
      <c r="B77" s="17" t="n">
        <v>6062</v>
      </c>
      <c r="C77" s="18">
        <f>(82.0/B77*100)</f>
        <v/>
      </c>
      <c r="D77" s="19" t="n">
        <v>5980</v>
      </c>
      <c r="E77" s="18" t="n">
        <v>419.69003052</v>
      </c>
      <c r="F77" s="20" t="n">
        <v>10.1988931</v>
      </c>
      <c r="G77" s="18" t="n">
        <v>480.95463138</v>
      </c>
      <c r="H77" s="20" t="n">
        <v>35.80063558</v>
      </c>
      <c r="I77" s="18" t="n">
        <v>430.57373838</v>
      </c>
      <c r="J77" s="20" t="n">
        <v>38.58007963</v>
      </c>
      <c r="K77" s="18" t="n">
        <v>503.46600396</v>
      </c>
      <c r="L77" s="20" t="n">
        <v>49.01165725</v>
      </c>
      <c r="M77" s="18" t="n">
        <v>323.03470641</v>
      </c>
      <c r="N77" s="20" t="n">
        <v>41.59059099</v>
      </c>
      <c r="O77" s="18" t="n">
        <v>346.75893381</v>
      </c>
      <c r="P77" s="20" t="n">
        <v>31.16852965</v>
      </c>
      <c r="Q77" s="18" t="n">
        <v>375.78336069</v>
      </c>
      <c r="R77" s="20" t="n">
        <v>43.96294882</v>
      </c>
      <c r="S77" s="18" t="n">
        <v>464.91343412</v>
      </c>
      <c r="T77" s="20" t="n">
        <v>34.29633722</v>
      </c>
      <c r="U77" s="18" t="n">
        <v>379.54413944</v>
      </c>
      <c r="V77" s="20" t="n">
        <v>105.13507082</v>
      </c>
      <c r="W77" s="18" t="n">
        <v>544.3327</v>
      </c>
      <c r="X77" s="20" t="n">
        <v>56.45682087</v>
      </c>
      <c r="Y77" s="18" t="n">
        <v>411.09162354</v>
      </c>
      <c r="Z77" s="20" t="n">
        <v>33.6674285</v>
      </c>
      <c r="AA77" s="18" t="n">
        <v>423.75645261</v>
      </c>
      <c r="AB77" s="20" t="n">
        <v>56.45938698</v>
      </c>
      <c r="AC77" s="18" t="n">
        <v>491.01110593</v>
      </c>
      <c r="AD77" s="20" t="n">
        <v>34.51994354</v>
      </c>
      <c r="AE77" s="18" t="n">
        <v>392.53700611</v>
      </c>
      <c r="AF77" s="20" t="n">
        <v>66.33303604</v>
      </c>
      <c r="AG77" s="18" t="n">
        <v>470.6325</v>
      </c>
      <c r="AH77" s="20" t="n">
        <v>54.16750446</v>
      </c>
      <c r="AI77" s="18" t="n">
        <v>389.96598469</v>
      </c>
      <c r="AJ77" s="20" t="n">
        <v>38.15686356</v>
      </c>
      <c r="AK77" s="18" t="s">
        <v>481</v>
      </c>
      <c r="AL77" s="20" t="s">
        <v>481</v>
      </c>
      <c r="AM77" s="18" t="n">
        <v>437.67405343</v>
      </c>
      <c r="AN77" s="20" t="n">
        <v>2.49688172</v>
      </c>
      <c r="AO77" s="18" t="s">
        <v>481</v>
      </c>
      <c r="AP77" s="20" t="s">
        <v>481</v>
      </c>
      <c r="AQ77" s="18" t="s">
        <v>481</v>
      </c>
      <c r="AR77" s="20" t="s">
        <v>481</v>
      </c>
      <c r="AS77" s="18" t="s">
        <v>481</v>
      </c>
      <c r="AT77" s="20" t="s">
        <v>481</v>
      </c>
      <c r="AU77" s="18" t="n">
        <v>362.37923176</v>
      </c>
      <c r="AV77" s="20" t="n">
        <v>20.22399843</v>
      </c>
    </row>
    <row r="78" spans="1:4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s">
        <v>481</v>
      </c>
      <c r="T78" s="20" t="s">
        <v>481</v>
      </c>
      <c r="U78" s="18" t="s">
        <v>481</v>
      </c>
      <c r="V78" s="20" t="s">
        <v>481</v>
      </c>
      <c r="W78" s="18" t="s">
        <v>481</v>
      </c>
      <c r="X78" s="20" t="s">
        <v>481</v>
      </c>
      <c r="Y78" s="18" t="s">
        <v>481</v>
      </c>
      <c r="Z78" s="20" t="s">
        <v>481</v>
      </c>
      <c r="AA78" s="18" t="s">
        <v>481</v>
      </c>
      <c r="AB78" s="20" t="s">
        <v>481</v>
      </c>
      <c r="AC78" s="18" t="s">
        <v>481</v>
      </c>
      <c r="AD78" s="20" t="s">
        <v>481</v>
      </c>
      <c r="AE78" s="18" t="s">
        <v>481</v>
      </c>
      <c r="AF78" s="20" t="s">
        <v>481</v>
      </c>
      <c r="AG78" s="18" t="s">
        <v>481</v>
      </c>
      <c r="AH78" s="20" t="s">
        <v>481</v>
      </c>
      <c r="AI78" s="18" t="s">
        <v>481</v>
      </c>
      <c r="AJ78" s="20" t="s">
        <v>481</v>
      </c>
      <c r="AK78" s="18" t="s">
        <v>481</v>
      </c>
      <c r="AL78" s="20" t="s">
        <v>481</v>
      </c>
      <c r="AM78" s="18" t="s">
        <v>481</v>
      </c>
      <c r="AN78" s="20" t="s">
        <v>481</v>
      </c>
      <c r="AO78" s="18" t="s">
        <v>481</v>
      </c>
      <c r="AP78" s="20" t="s">
        <v>481</v>
      </c>
      <c r="AQ78" s="18" t="n">
        <v>486.77376404</v>
      </c>
      <c r="AR78" s="20" t="n">
        <v>3.73078934</v>
      </c>
      <c r="AS78" s="18" t="s">
        <v>481</v>
      </c>
      <c r="AT78" s="20" t="s">
        <v>481</v>
      </c>
      <c r="AU78" s="18" t="s">
        <v>481</v>
      </c>
      <c r="AV78" s="20" t="s">
        <v>481</v>
      </c>
    </row>
    <row customHeight="1" ht="25" r="79" spans="1:4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s">
        <v>481</v>
      </c>
      <c r="V79" s="20" t="s">
        <v>481</v>
      </c>
      <c r="W79" s="18" t="s">
        <v>481</v>
      </c>
      <c r="X79" s="20" t="s">
        <v>481</v>
      </c>
      <c r="Y79" s="18" t="s">
        <v>481</v>
      </c>
      <c r="Z79" s="20" t="s">
        <v>481</v>
      </c>
      <c r="AA79" s="18" t="s">
        <v>481</v>
      </c>
      <c r="AB79" s="20" t="s">
        <v>481</v>
      </c>
      <c r="AC79" s="18" t="s">
        <v>481</v>
      </c>
      <c r="AD79" s="20" t="s">
        <v>481</v>
      </c>
      <c r="AE79" s="18" t="s">
        <v>481</v>
      </c>
      <c r="AF79" s="20" t="s">
        <v>481</v>
      </c>
      <c r="AG79" s="18" t="s">
        <v>481</v>
      </c>
      <c r="AH79" s="20" t="s">
        <v>481</v>
      </c>
      <c r="AI79" s="18" t="s">
        <v>481</v>
      </c>
      <c r="AJ79" s="20" t="s">
        <v>481</v>
      </c>
      <c r="AK79" s="18" t="s">
        <v>481</v>
      </c>
      <c r="AL79" s="20" t="s">
        <v>481</v>
      </c>
      <c r="AM79" s="18" t="s">
        <v>481</v>
      </c>
      <c r="AN79" s="20" t="s">
        <v>481</v>
      </c>
      <c r="AO79" s="18" t="s">
        <v>481</v>
      </c>
      <c r="AP79" s="20" t="s">
        <v>481</v>
      </c>
      <c r="AQ79" s="18" t="n">
        <v>475.33231053</v>
      </c>
      <c r="AR79" s="20" t="n">
        <v>7.19302375</v>
      </c>
      <c r="AS79" s="18" t="s">
        <v>481</v>
      </c>
      <c r="AT79" s="20" t="s">
        <v>481</v>
      </c>
      <c r="AU79" s="18" t="s">
        <v>481</v>
      </c>
      <c r="AV79" s="20" t="s">
        <v>481</v>
      </c>
    </row>
    <row r="80" spans="1:4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s">
        <v>481</v>
      </c>
      <c r="V80" s="20" t="s">
        <v>481</v>
      </c>
      <c r="W80" s="18" t="s">
        <v>481</v>
      </c>
      <c r="X80" s="20" t="s">
        <v>481</v>
      </c>
      <c r="Y80" s="18" t="s">
        <v>481</v>
      </c>
      <c r="Z80" s="20" t="s">
        <v>481</v>
      </c>
      <c r="AA80" s="18" t="s">
        <v>481</v>
      </c>
      <c r="AB80" s="20" t="s">
        <v>481</v>
      </c>
      <c r="AC80" s="18" t="s">
        <v>481</v>
      </c>
      <c r="AD80" s="20" t="s">
        <v>481</v>
      </c>
      <c r="AE80" s="18" t="s">
        <v>481</v>
      </c>
      <c r="AF80" s="20" t="s">
        <v>481</v>
      </c>
      <c r="AG80" s="18" t="s">
        <v>481</v>
      </c>
      <c r="AH80" s="20" t="s">
        <v>481</v>
      </c>
      <c r="AI80" s="18" t="s">
        <v>481</v>
      </c>
      <c r="AJ80" s="20" t="s">
        <v>481</v>
      </c>
      <c r="AK80" s="18" t="s">
        <v>481</v>
      </c>
      <c r="AL80" s="20" t="s">
        <v>481</v>
      </c>
      <c r="AM80" s="18" t="s">
        <v>481</v>
      </c>
      <c r="AN80" s="20" t="s">
        <v>481</v>
      </c>
      <c r="AO80" s="18" t="s">
        <v>481</v>
      </c>
      <c r="AP80" s="20" t="s">
        <v>481</v>
      </c>
      <c r="AQ80" s="18" t="n">
        <v>427.14102033</v>
      </c>
      <c r="AR80" s="20" t="n">
        <v>3.42468904</v>
      </c>
      <c r="AS80" s="18" t="s">
        <v>481</v>
      </c>
      <c r="AT80" s="20" t="s">
        <v>481</v>
      </c>
      <c r="AU80" s="18" t="s">
        <v>481</v>
      </c>
      <c r="AV80" s="20" t="s">
        <v>481</v>
      </c>
    </row>
    <row r="81" spans="1:48">
      <c r="A81" s="23" t="s">
        <v>556</v>
      </c>
      <c r="B81" s="17" t="n">
        <v>8861</v>
      </c>
      <c r="C81" s="18">
        <f>(76.0/B81*100)</f>
        <v/>
      </c>
      <c r="D81" s="19" t="n">
        <v>8785</v>
      </c>
      <c r="E81" s="18" t="n">
        <v>385.60552404</v>
      </c>
      <c r="F81" s="20" t="n">
        <v>11.96309109</v>
      </c>
      <c r="G81" s="18" t="n">
        <v>321.44159839</v>
      </c>
      <c r="H81" s="20" t="n">
        <v>31.22437265</v>
      </c>
      <c r="I81" s="18" t="n">
        <v>580.75561686</v>
      </c>
      <c r="J81" s="20" t="n">
        <v>30.71724429</v>
      </c>
      <c r="K81" s="18" t="n">
        <v>411.79198498</v>
      </c>
      <c r="L81" s="20" t="n">
        <v>47.04966054</v>
      </c>
      <c r="M81" s="18" t="n">
        <v>344.84257786</v>
      </c>
      <c r="N81" s="20" t="n">
        <v>28.8745623</v>
      </c>
      <c r="O81" s="18" t="n">
        <v>415.98123608</v>
      </c>
      <c r="P81" s="20" t="n">
        <v>61.99547529</v>
      </c>
      <c r="Q81" s="18" t="n">
        <v>462.27510802</v>
      </c>
      <c r="R81" s="20" t="n">
        <v>37.30251842</v>
      </c>
      <c r="S81" s="18" t="s">
        <v>481</v>
      </c>
      <c r="T81" s="20" t="s">
        <v>481</v>
      </c>
      <c r="U81" s="18" t="n">
        <v>359.81908779</v>
      </c>
      <c r="V81" s="20" t="n">
        <v>35.96763644</v>
      </c>
      <c r="W81" s="18" t="n">
        <v>409.26040182</v>
      </c>
      <c r="X81" s="20" t="n">
        <v>36.65688431</v>
      </c>
      <c r="Y81" s="18" t="n">
        <v>285.73327892</v>
      </c>
      <c r="Z81" s="20" t="n">
        <v>50.93291824</v>
      </c>
      <c r="AA81" s="18" t="n">
        <v>429.72039666</v>
      </c>
      <c r="AB81" s="20" t="n">
        <v>30.56400165</v>
      </c>
      <c r="AC81" s="18" t="n">
        <v>474.47431137</v>
      </c>
      <c r="AD81" s="20" t="n">
        <v>40.6221001</v>
      </c>
      <c r="AE81" s="18" t="n">
        <v>268.13793769</v>
      </c>
      <c r="AF81" s="20" t="n">
        <v>32.16915942</v>
      </c>
      <c r="AG81" s="18" t="n">
        <v>371.05790534</v>
      </c>
      <c r="AH81" s="20" t="n">
        <v>85.75091767000001</v>
      </c>
      <c r="AI81" s="18" t="n">
        <v>396.75241195</v>
      </c>
      <c r="AJ81" s="20" t="n">
        <v>66.91808157</v>
      </c>
      <c r="AK81" s="18" t="n">
        <v>269.42757863</v>
      </c>
      <c r="AL81" s="20" t="n">
        <v>22.16030706</v>
      </c>
      <c r="AM81" s="18" t="n">
        <v>432.51979281</v>
      </c>
      <c r="AN81" s="20" t="n">
        <v>3.43605568</v>
      </c>
      <c r="AO81" s="18" t="s">
        <v>481</v>
      </c>
      <c r="AP81" s="20" t="s">
        <v>481</v>
      </c>
      <c r="AQ81" s="18" t="s">
        <v>481</v>
      </c>
      <c r="AR81" s="20" t="s">
        <v>481</v>
      </c>
      <c r="AS81" s="18" t="s">
        <v>481</v>
      </c>
      <c r="AT81" s="20" t="s">
        <v>481</v>
      </c>
      <c r="AU81" s="18" t="n">
        <v>297.6251956</v>
      </c>
      <c r="AV81" s="20" t="n">
        <v>25.75456109</v>
      </c>
    </row>
    <row r="82" spans="1:4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c r="AE82" s="24" t="s">
        <v>557</v>
      </c>
      <c r="AF82" s="24" t="s">
        <v>557</v>
      </c>
      <c r="AG82" s="24" t="s">
        <v>557</v>
      </c>
      <c r="AH82" s="24" t="s">
        <v>557</v>
      </c>
      <c r="AI82" s="24" t="s">
        <v>557</v>
      </c>
      <c r="AJ82" s="24" t="s">
        <v>557</v>
      </c>
      <c r="AK82" s="24" t="s">
        <v>557</v>
      </c>
      <c r="AL82" s="24" t="s">
        <v>557</v>
      </c>
      <c r="AM82" s="24" t="s">
        <v>557</v>
      </c>
      <c r="AN82" s="24" t="s">
        <v>557</v>
      </c>
      <c r="AO82" s="24" t="s">
        <v>557</v>
      </c>
      <c r="AP82" s="24" t="s">
        <v>557</v>
      </c>
      <c r="AQ82" s="24" t="s">
        <v>557</v>
      </c>
      <c r="AR82" s="24" t="s">
        <v>557</v>
      </c>
      <c r="AS82" s="24" t="s">
        <v>557</v>
      </c>
      <c r="AT82" s="24" t="s">
        <v>557</v>
      </c>
      <c r="AU82" s="24" t="s">
        <v>557</v>
      </c>
      <c r="AV82" s="24" t="s">
        <v>557</v>
      </c>
    </row>
    <row r="83" spans="1:48">
      <c r="A83" s="3" t="s">
        <v>558</v>
      </c>
    </row>
    <row r="84" spans="1:48">
      <c r="A84" s="25" t="s">
        <v>559</v>
      </c>
    </row>
    <row r="85" spans="1:48">
      <c r="A85" s="25" t="s">
        <v>560</v>
      </c>
    </row>
    <row customHeight="1" ht="30" r="86" spans="1:48">
      <c r="A86" s="25" t="s">
        <v>561</v>
      </c>
    </row>
    <row customHeight="1" ht="30" r="87" spans="1:48">
      <c r="A87" s="25" t="s">
        <v>557</v>
      </c>
    </row>
    <row customHeight="1" ht="30" r="88" spans="1:48">
      <c r="A88" s="25" t="s">
        <v>562</v>
      </c>
    </row>
    <row customHeight="1" ht="30" r="89" spans="1:48">
      <c r="A89" s="25" t="s">
        <v>563</v>
      </c>
    </row>
    <row customHeight="1" ht="30" r="90" spans="1:48">
      <c r="A90" s="25" t="s">
        <v>564</v>
      </c>
    </row>
    <row customHeight="1" ht="30" r="91" spans="1:48">
      <c r="A91" s="25" t="s">
        <v>565</v>
      </c>
    </row>
    <row customHeight="1" ht="30" r="92" spans="1:48">
      <c r="A92" s="25" t="s">
        <v>566</v>
      </c>
    </row>
    <row customHeight="1" ht="30" r="93" spans="1:48">
      <c r="A93" s="25" t="s">
        <v>567</v>
      </c>
    </row>
    <row customHeight="1" ht="30" r="94" spans="1:48">
      <c r="A94" s="25" t="s">
        <v>568</v>
      </c>
    </row>
    <row customHeight="1" ht="30" r="95" spans="1:48">
      <c r="A95" s="25" t="s">
        <v>569</v>
      </c>
    </row>
    <row customHeight="1" ht="30" r="96" spans="1:48">
      <c r="A96" s="25" t="s">
        <v>570</v>
      </c>
    </row>
  </sheetData>
  <mergeCells count="37">
    <mergeCell ref="E4:F4"/>
    <mergeCell ref="G4:H4"/>
    <mergeCell ref="I4:J4"/>
    <mergeCell ref="K4:L4"/>
    <mergeCell ref="M4:N4"/>
    <mergeCell ref="O4:P4"/>
    <mergeCell ref="Q4:R4"/>
    <mergeCell ref="S4:T4"/>
    <mergeCell ref="U4:V4"/>
    <mergeCell ref="W4:X4"/>
    <mergeCell ref="Y4:Z4"/>
    <mergeCell ref="AA4:AB4"/>
    <mergeCell ref="AC4:AD4"/>
    <mergeCell ref="AE4:AF4"/>
    <mergeCell ref="AG4:AH4"/>
    <mergeCell ref="AI4:AJ4"/>
    <mergeCell ref="AK4:AL4"/>
    <mergeCell ref="AM4:AN4"/>
    <mergeCell ref="AO4:AP4"/>
    <mergeCell ref="AQ4:AR4"/>
    <mergeCell ref="AS4:AT4"/>
    <mergeCell ref="AU4:AV4"/>
    <mergeCell ref="A1:AV1"/>
    <mergeCell ref="A2:AV2"/>
    <mergeCell ref="A84:AV84"/>
    <mergeCell ref="A85:AV85"/>
    <mergeCell ref="A86:AV86"/>
    <mergeCell ref="A87:AV87"/>
    <mergeCell ref="A88:AV88"/>
    <mergeCell ref="A89:AV89"/>
    <mergeCell ref="A90:AV90"/>
    <mergeCell ref="A91:AV91"/>
    <mergeCell ref="A92:AV92"/>
    <mergeCell ref="A93:AV93"/>
    <mergeCell ref="A94:AV94"/>
    <mergeCell ref="A95:AV95"/>
    <mergeCell ref="A96:AV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671</v>
      </c>
    </row>
    <row customHeight="1" ht="30" r="4" spans="1:18">
      <c r="A4" s="6" t="n"/>
      <c r="B4" s="7" t="s">
        <v>462</v>
      </c>
      <c r="C4" s="7" t="s">
        <v>463</v>
      </c>
      <c r="D4" s="8" t="s">
        <v>462</v>
      </c>
      <c r="E4" s="9" t="s">
        <v>672</v>
      </c>
      <c r="F4" s="10" t="n"/>
      <c r="G4" s="9" t="s">
        <v>673</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(356.0/B7*100)</f>
        <v/>
      </c>
      <c r="D7" s="19" t="n">
        <v>14174</v>
      </c>
      <c r="E7" s="18" t="n">
        <v>507.03750961</v>
      </c>
      <c r="F7" s="20" t="n">
        <v>1.79533283</v>
      </c>
      <c r="G7" s="18" t="n">
        <v>485.44416789</v>
      </c>
      <c r="H7" s="20" t="n">
        <v>5.4300757</v>
      </c>
      <c r="I7" s="18" t="s">
        <v>481</v>
      </c>
      <c r="J7" s="20" t="s">
        <v>481</v>
      </c>
      <c r="K7" s="18" t="s">
        <v>481</v>
      </c>
      <c r="L7" s="20" t="s">
        <v>481</v>
      </c>
      <c r="M7" s="18" t="s">
        <v>481</v>
      </c>
      <c r="N7" s="20" t="s">
        <v>481</v>
      </c>
      <c r="O7" s="18" t="s">
        <v>481</v>
      </c>
      <c r="P7" s="20" t="s">
        <v>481</v>
      </c>
      <c r="Q7" s="18" t="n">
        <v>405.02889079</v>
      </c>
      <c r="R7" s="20" t="n">
        <v>13.74384615</v>
      </c>
    </row>
    <row r="8" spans="1:18">
      <c r="A8" s="15" t="s">
        <v>483</v>
      </c>
      <c r="B8" s="17" t="n">
        <v>7007</v>
      </c>
      <c r="C8" s="18">
        <f>(21.0/B8*100)</f>
        <v/>
      </c>
      <c r="D8" s="19" t="n">
        <v>6986</v>
      </c>
      <c r="E8" s="18" t="n">
        <v>498.27628168</v>
      </c>
      <c r="F8" s="20" t="n">
        <v>2.6627541</v>
      </c>
      <c r="G8" s="18" t="n">
        <v>427.78818571</v>
      </c>
      <c r="H8" s="20" t="n">
        <v>5.93439003</v>
      </c>
      <c r="I8" s="18" t="s">
        <v>481</v>
      </c>
      <c r="J8" s="20" t="s">
        <v>481</v>
      </c>
      <c r="K8" s="18" t="s">
        <v>481</v>
      </c>
      <c r="L8" s="20" t="s">
        <v>481</v>
      </c>
      <c r="M8" s="18" t="s">
        <v>481</v>
      </c>
      <c r="N8" s="20" t="s">
        <v>481</v>
      </c>
      <c r="O8" s="18" t="s">
        <v>481</v>
      </c>
      <c r="P8" s="20" t="s">
        <v>481</v>
      </c>
      <c r="Q8" s="18" t="n">
        <v>448.79700006</v>
      </c>
      <c r="R8" s="20" t="n">
        <v>58.12272766</v>
      </c>
    </row>
    <row r="9" spans="1:18">
      <c r="A9" s="15" t="s">
        <v>484</v>
      </c>
      <c r="B9" s="17" t="n">
        <v>9651</v>
      </c>
      <c r="C9" s="18">
        <f>(87.0/B9*100)</f>
        <v/>
      </c>
      <c r="D9" s="19" t="n">
        <v>9564</v>
      </c>
      <c r="E9" s="18" t="n">
        <v>510.7087749</v>
      </c>
      <c r="F9" s="20" t="n">
        <v>2.27656316</v>
      </c>
      <c r="G9" s="18" t="n">
        <v>442.44096187</v>
      </c>
      <c r="H9" s="20" t="n">
        <v>5.90009532</v>
      </c>
      <c r="I9" s="18" t="s">
        <v>481</v>
      </c>
      <c r="J9" s="20" t="s">
        <v>481</v>
      </c>
      <c r="K9" s="18" t="s">
        <v>481</v>
      </c>
      <c r="L9" s="20" t="s">
        <v>481</v>
      </c>
      <c r="M9" s="18" t="s">
        <v>481</v>
      </c>
      <c r="N9" s="20" t="s">
        <v>481</v>
      </c>
      <c r="O9" s="18" t="s">
        <v>481</v>
      </c>
      <c r="P9" s="20" t="s">
        <v>481</v>
      </c>
      <c r="Q9" s="18" t="n">
        <v>397.83149691</v>
      </c>
      <c r="R9" s="20" t="n">
        <v>18.1300643</v>
      </c>
    </row>
    <row r="10" spans="1:18">
      <c r="A10" s="15" t="s">
        <v>485</v>
      </c>
      <c r="B10" s="17" t="n">
        <v>20058</v>
      </c>
      <c r="C10" s="18">
        <f>(522.0/B10*100)</f>
        <v/>
      </c>
      <c r="D10" s="19" t="n">
        <v>19536</v>
      </c>
      <c r="E10" s="18" t="n">
        <v>529.60334786</v>
      </c>
      <c r="F10" s="20" t="n">
        <v>2.29119592</v>
      </c>
      <c r="G10" s="18" t="n">
        <v>520.71372966</v>
      </c>
      <c r="H10" s="20" t="n">
        <v>3.53514696</v>
      </c>
      <c r="I10" s="18" t="s">
        <v>481</v>
      </c>
      <c r="J10" s="20" t="s">
        <v>481</v>
      </c>
      <c r="K10" s="18" t="s">
        <v>481</v>
      </c>
      <c r="L10" s="20" t="s">
        <v>481</v>
      </c>
      <c r="M10" s="18" t="s">
        <v>481</v>
      </c>
      <c r="N10" s="20" t="s">
        <v>481</v>
      </c>
      <c r="O10" s="18" t="n">
        <v>491.2027</v>
      </c>
      <c r="P10" s="20" t="n">
        <v>35.68305792</v>
      </c>
      <c r="Q10" s="18" t="n">
        <v>404.25949845</v>
      </c>
      <c r="R10" s="20" t="n">
        <v>16.96611973</v>
      </c>
    </row>
    <row r="11" spans="1:18">
      <c r="A11" s="15" t="s">
        <v>486</v>
      </c>
      <c r="B11" s="17" t="n">
        <v>7053</v>
      </c>
      <c r="C11" s="18">
        <f>(50.0/B11*100)</f>
        <v/>
      </c>
      <c r="D11" s="19" t="n">
        <v>7003</v>
      </c>
      <c r="E11" s="18" t="n">
        <v>459.41916511</v>
      </c>
      <c r="F11" s="20" t="n">
        <v>2.57377003</v>
      </c>
      <c r="G11" s="18" t="n">
        <v>430.2441242</v>
      </c>
      <c r="H11" s="20" t="n">
        <v>14.35288022</v>
      </c>
      <c r="I11" s="18" t="s">
        <v>481</v>
      </c>
      <c r="J11" s="20" t="s">
        <v>481</v>
      </c>
      <c r="K11" s="18" t="s">
        <v>481</v>
      </c>
      <c r="L11" s="20" t="s">
        <v>481</v>
      </c>
      <c r="M11" s="18" t="s">
        <v>481</v>
      </c>
      <c r="N11" s="20" t="s">
        <v>481</v>
      </c>
      <c r="O11" s="18" t="s">
        <v>481</v>
      </c>
      <c r="P11" s="20" t="s">
        <v>481</v>
      </c>
      <c r="Q11" s="18" t="n">
        <v>369.7345803</v>
      </c>
      <c r="R11" s="20" t="n">
        <v>16.4144805</v>
      </c>
    </row>
    <row r="12" spans="1:18">
      <c r="A12" s="15" t="s">
        <v>487</v>
      </c>
      <c r="B12" s="17" t="n">
        <v>6894</v>
      </c>
      <c r="C12" s="18">
        <f>(55.0/B12*100)</f>
        <v/>
      </c>
      <c r="D12" s="19" t="n">
        <v>6839</v>
      </c>
      <c r="E12" s="18" t="n">
        <v>490.32212408</v>
      </c>
      <c r="F12" s="20" t="n">
        <v>2.44388804</v>
      </c>
      <c r="G12" s="18" t="n">
        <v>440.50912639</v>
      </c>
      <c r="H12" s="20" t="n">
        <v>9.556517919999999</v>
      </c>
      <c r="I12" s="18" t="s">
        <v>481</v>
      </c>
      <c r="J12" s="20" t="s">
        <v>481</v>
      </c>
      <c r="K12" s="18" t="s">
        <v>481</v>
      </c>
      <c r="L12" s="20" t="s">
        <v>481</v>
      </c>
      <c r="M12" s="18" t="s">
        <v>481</v>
      </c>
      <c r="N12" s="20" t="s">
        <v>481</v>
      </c>
      <c r="O12" s="18" t="s">
        <v>481</v>
      </c>
      <c r="P12" s="20" t="s">
        <v>481</v>
      </c>
      <c r="Q12" s="18" t="n">
        <v>380.723994</v>
      </c>
      <c r="R12" s="20" t="n">
        <v>36.42707017</v>
      </c>
    </row>
    <row r="13" spans="1:18">
      <c r="A13" s="15" t="s">
        <v>488</v>
      </c>
      <c r="B13" s="17" t="n">
        <v>7161</v>
      </c>
      <c r="C13" s="18">
        <f>(100.0/B13*100)</f>
        <v/>
      </c>
      <c r="D13" s="19" t="n">
        <v>7061</v>
      </c>
      <c r="E13" s="18" t="n">
        <v>505.64385763</v>
      </c>
      <c r="F13" s="20" t="n">
        <v>2.54724862</v>
      </c>
      <c r="G13" s="18" t="n">
        <v>441.579307</v>
      </c>
      <c r="H13" s="20" t="n">
        <v>6.17959716</v>
      </c>
      <c r="I13" s="18" t="s">
        <v>481</v>
      </c>
      <c r="J13" s="20" t="s">
        <v>481</v>
      </c>
      <c r="K13" s="18" t="s">
        <v>481</v>
      </c>
      <c r="L13" s="20" t="s">
        <v>481</v>
      </c>
      <c r="M13" s="18" t="s">
        <v>481</v>
      </c>
      <c r="N13" s="20" t="s">
        <v>481</v>
      </c>
      <c r="O13" s="18" t="s">
        <v>481</v>
      </c>
      <c r="P13" s="20" t="s">
        <v>481</v>
      </c>
      <c r="Q13" s="18" t="n">
        <v>418.70887438</v>
      </c>
      <c r="R13" s="20" t="n">
        <v>21.33006163</v>
      </c>
    </row>
    <row r="14" spans="1:18">
      <c r="A14" s="15" t="s">
        <v>489</v>
      </c>
      <c r="B14" s="17" t="n">
        <v>5587</v>
      </c>
      <c r="C14" s="18">
        <f>(74.0/B14*100)</f>
        <v/>
      </c>
      <c r="D14" s="19" t="n">
        <v>5513</v>
      </c>
      <c r="E14" s="18" t="n">
        <v>522.63666516</v>
      </c>
      <c r="F14" s="20" t="n">
        <v>2.20401479</v>
      </c>
      <c r="G14" s="18" t="n">
        <v>473.29777993</v>
      </c>
      <c r="H14" s="20" t="n">
        <v>7.47794456</v>
      </c>
      <c r="I14" s="18" t="s">
        <v>481</v>
      </c>
      <c r="J14" s="20" t="s">
        <v>481</v>
      </c>
      <c r="K14" s="18" t="s">
        <v>481</v>
      </c>
      <c r="L14" s="20" t="s">
        <v>481</v>
      </c>
      <c r="M14" s="18" t="s">
        <v>481</v>
      </c>
      <c r="N14" s="20" t="s">
        <v>481</v>
      </c>
      <c r="O14" s="18" t="s">
        <v>481</v>
      </c>
      <c r="P14" s="20" t="s">
        <v>481</v>
      </c>
      <c r="Q14" s="18" t="n">
        <v>472.59140747</v>
      </c>
      <c r="R14" s="20" t="n">
        <v>25.03026081</v>
      </c>
    </row>
    <row r="15" spans="1:18">
      <c r="A15" s="15" t="s">
        <v>490</v>
      </c>
      <c r="B15" s="17" t="n">
        <v>5882</v>
      </c>
      <c r="C15" s="18">
        <f>(52.0/B15*100)</f>
        <v/>
      </c>
      <c r="D15" s="19" t="n">
        <v>5830</v>
      </c>
      <c r="E15" s="18" t="n">
        <v>530.9946876400001</v>
      </c>
      <c r="F15" s="20" t="n">
        <v>2.36125157</v>
      </c>
      <c r="G15" s="18" t="n">
        <v>461.37713001</v>
      </c>
      <c r="H15" s="20" t="n">
        <v>8.92118995</v>
      </c>
      <c r="I15" s="18" t="s">
        <v>481</v>
      </c>
      <c r="J15" s="20" t="s">
        <v>481</v>
      </c>
      <c r="K15" s="18" t="s">
        <v>481</v>
      </c>
      <c r="L15" s="20" t="s">
        <v>481</v>
      </c>
      <c r="M15" s="18" t="s">
        <v>481</v>
      </c>
      <c r="N15" s="20" t="s">
        <v>481</v>
      </c>
      <c r="O15" s="18" t="s">
        <v>481</v>
      </c>
      <c r="P15" s="20" t="s">
        <v>481</v>
      </c>
      <c r="Q15" s="18" t="n">
        <v>450.01463471</v>
      </c>
      <c r="R15" s="20" t="n">
        <v>27.93286838</v>
      </c>
    </row>
    <row r="16" spans="1:18">
      <c r="A16" s="15" t="s">
        <v>491</v>
      </c>
      <c r="B16" s="17" t="n">
        <v>6108</v>
      </c>
      <c r="C16" s="18">
        <f>(100.0/B16*100)</f>
        <v/>
      </c>
      <c r="D16" s="19" t="n">
        <v>6008</v>
      </c>
      <c r="E16" s="18" t="n">
        <v>507.90684939</v>
      </c>
      <c r="F16" s="20" t="n">
        <v>2.3016296</v>
      </c>
      <c r="G16" s="18" t="n">
        <v>430.7693198</v>
      </c>
      <c r="H16" s="20" t="n">
        <v>8.38249779</v>
      </c>
      <c r="I16" s="18" t="s">
        <v>481</v>
      </c>
      <c r="J16" s="20" t="s">
        <v>481</v>
      </c>
      <c r="K16" s="18" t="s">
        <v>481</v>
      </c>
      <c r="L16" s="20" t="s">
        <v>481</v>
      </c>
      <c r="M16" s="18" t="s">
        <v>481</v>
      </c>
      <c r="N16" s="20" t="s">
        <v>481</v>
      </c>
      <c r="O16" s="18" t="s">
        <v>481</v>
      </c>
      <c r="P16" s="20" t="s">
        <v>481</v>
      </c>
      <c r="Q16" s="18" t="n">
        <v>340.14530202</v>
      </c>
      <c r="R16" s="20" t="n">
        <v>26.32293743</v>
      </c>
    </row>
    <row r="17" spans="1:18">
      <c r="A17" s="15" t="s">
        <v>492</v>
      </c>
      <c r="B17" s="17" t="n">
        <v>6504</v>
      </c>
      <c r="C17" s="18">
        <f>(673.0/B17*100)</f>
        <v/>
      </c>
      <c r="D17" s="19" t="n">
        <v>5831</v>
      </c>
      <c r="E17" s="18" t="n">
        <v>523.93091266</v>
      </c>
      <c r="F17" s="20" t="n">
        <v>2.88338766</v>
      </c>
      <c r="G17" s="18" t="n">
        <v>446.3901055</v>
      </c>
      <c r="H17" s="20" t="n">
        <v>8.653328589999999</v>
      </c>
      <c r="I17" s="18" t="s">
        <v>481</v>
      </c>
      <c r="J17" s="20" t="s">
        <v>481</v>
      </c>
      <c r="K17" s="18" t="s">
        <v>481</v>
      </c>
      <c r="L17" s="20" t="s">
        <v>481</v>
      </c>
      <c r="M17" s="18" t="s">
        <v>481</v>
      </c>
      <c r="N17" s="20" t="s">
        <v>481</v>
      </c>
      <c r="O17" s="18" t="s">
        <v>481</v>
      </c>
      <c r="P17" s="20" t="s">
        <v>481</v>
      </c>
      <c r="Q17" s="18" t="n">
        <v>429.46532658</v>
      </c>
      <c r="R17" s="20" t="n">
        <v>27.06684569</v>
      </c>
    </row>
    <row r="18" spans="1:18">
      <c r="A18" s="15" t="s">
        <v>493</v>
      </c>
      <c r="B18" s="17" t="n">
        <v>5532</v>
      </c>
      <c r="C18" s="18">
        <f>(29.0/B18*100)</f>
        <v/>
      </c>
      <c r="D18" s="19" t="n">
        <v>5503</v>
      </c>
      <c r="E18" s="18" t="n">
        <v>471.43911626</v>
      </c>
      <c r="F18" s="20" t="n">
        <v>4.20368083</v>
      </c>
      <c r="G18" s="18" t="n">
        <v>404.81777153</v>
      </c>
      <c r="H18" s="20" t="n">
        <v>10.46233396</v>
      </c>
      <c r="I18" s="18" t="s">
        <v>481</v>
      </c>
      <c r="J18" s="20" t="s">
        <v>481</v>
      </c>
      <c r="K18" s="18" t="s">
        <v>481</v>
      </c>
      <c r="L18" s="20" t="s">
        <v>481</v>
      </c>
      <c r="M18" s="18" t="s">
        <v>481</v>
      </c>
      <c r="N18" s="20" t="s">
        <v>481</v>
      </c>
      <c r="O18" s="18" t="s">
        <v>481</v>
      </c>
      <c r="P18" s="20" t="s">
        <v>481</v>
      </c>
      <c r="Q18" s="18" t="n">
        <v>390.79970548</v>
      </c>
      <c r="R18" s="20" t="n">
        <v>21.33750166</v>
      </c>
    </row>
    <row r="19" spans="1:18">
      <c r="A19" s="15" t="s">
        <v>494</v>
      </c>
      <c r="B19" s="17" t="n">
        <v>5658</v>
      </c>
      <c r="C19" s="18">
        <f>(62.0/B19*100)</f>
        <v/>
      </c>
      <c r="D19" s="19" t="n">
        <v>5596</v>
      </c>
      <c r="E19" s="18" t="n">
        <v>470.37054347</v>
      </c>
      <c r="F19" s="20" t="n">
        <v>2.67870481</v>
      </c>
      <c r="G19" s="18" t="n">
        <v>448.23986134</v>
      </c>
      <c r="H19" s="20" t="n">
        <v>13.06613549</v>
      </c>
      <c r="I19" s="18" t="s">
        <v>481</v>
      </c>
      <c r="J19" s="20" t="s">
        <v>481</v>
      </c>
      <c r="K19" s="18" t="s">
        <v>481</v>
      </c>
      <c r="L19" s="20" t="s">
        <v>481</v>
      </c>
      <c r="M19" s="18" t="s">
        <v>481</v>
      </c>
      <c r="N19" s="20" t="s">
        <v>481</v>
      </c>
      <c r="O19" s="18" t="s">
        <v>481</v>
      </c>
      <c r="P19" s="20" t="s">
        <v>481</v>
      </c>
      <c r="Q19" s="18" t="n">
        <v>356.4908538</v>
      </c>
      <c r="R19" s="20" t="n">
        <v>43.59100868</v>
      </c>
    </row>
    <row r="20" spans="1:18">
      <c r="A20" s="15" t="s">
        <v>495</v>
      </c>
      <c r="B20" s="17" t="n">
        <v>3371</v>
      </c>
      <c r="C20" s="18">
        <f>(75.0/B20*100)</f>
        <v/>
      </c>
      <c r="D20" s="19" t="n">
        <v>3296</v>
      </c>
      <c r="E20" s="18" t="n">
        <v>486.64569686</v>
      </c>
      <c r="F20" s="20" t="n">
        <v>2.0342218</v>
      </c>
      <c r="G20" s="18" t="n">
        <v>408.61112673</v>
      </c>
      <c r="H20" s="20" t="n">
        <v>9.244180310000001</v>
      </c>
      <c r="I20" s="18" t="s">
        <v>481</v>
      </c>
      <c r="J20" s="20" t="s">
        <v>481</v>
      </c>
      <c r="K20" s="18" t="s">
        <v>481</v>
      </c>
      <c r="L20" s="20" t="s">
        <v>481</v>
      </c>
      <c r="M20" s="18" t="s">
        <v>481</v>
      </c>
      <c r="N20" s="20" t="s">
        <v>481</v>
      </c>
      <c r="O20" s="18" t="s">
        <v>481</v>
      </c>
      <c r="P20" s="20" t="s">
        <v>481</v>
      </c>
      <c r="Q20" s="18" t="n">
        <v>400.31296773</v>
      </c>
      <c r="R20" s="20" t="n">
        <v>25.4743238</v>
      </c>
    </row>
    <row r="21" spans="1:18">
      <c r="A21" s="15" t="s">
        <v>496</v>
      </c>
      <c r="B21" s="17" t="n">
        <v>5741</v>
      </c>
      <c r="C21" s="18">
        <f>(45.0/B21*100)</f>
        <v/>
      </c>
      <c r="D21" s="19" t="n">
        <v>5696</v>
      </c>
      <c r="E21" s="18" t="n">
        <v>522.9205202000001</v>
      </c>
      <c r="F21" s="20" t="n">
        <v>2.52691848</v>
      </c>
      <c r="G21" s="18" t="n">
        <v>497.79199538</v>
      </c>
      <c r="H21" s="20" t="n">
        <v>5.55531887</v>
      </c>
      <c r="I21" s="18" t="s">
        <v>481</v>
      </c>
      <c r="J21" s="20" t="s">
        <v>481</v>
      </c>
      <c r="K21" s="18" t="s">
        <v>481</v>
      </c>
      <c r="L21" s="20" t="s">
        <v>481</v>
      </c>
      <c r="M21" s="18" t="s">
        <v>481</v>
      </c>
      <c r="N21" s="20" t="s">
        <v>481</v>
      </c>
      <c r="O21" s="18" t="s">
        <v>481</v>
      </c>
      <c r="P21" s="20" t="s">
        <v>481</v>
      </c>
      <c r="Q21" s="18" t="n">
        <v>426.73655117</v>
      </c>
      <c r="R21" s="20" t="n">
        <v>39.7571479</v>
      </c>
    </row>
    <row r="22" spans="1:18">
      <c r="A22" s="15" t="s">
        <v>497</v>
      </c>
      <c r="B22" s="17" t="n">
        <v>6598</v>
      </c>
      <c r="C22" s="18">
        <f>(32.0/B22*100)</f>
        <v/>
      </c>
      <c r="D22" s="19" t="n">
        <v>6566</v>
      </c>
      <c r="E22" s="18" t="n">
        <v>486.12956498</v>
      </c>
      <c r="F22" s="20" t="n">
        <v>3.70617029</v>
      </c>
      <c r="G22" s="18" t="n">
        <v>442.50700138</v>
      </c>
      <c r="H22" s="20" t="n">
        <v>7.58557637</v>
      </c>
      <c r="I22" s="18" t="s">
        <v>481</v>
      </c>
      <c r="J22" s="20" t="s">
        <v>481</v>
      </c>
      <c r="K22" s="18" t="s">
        <v>481</v>
      </c>
      <c r="L22" s="20" t="s">
        <v>481</v>
      </c>
      <c r="M22" s="18" t="s">
        <v>481</v>
      </c>
      <c r="N22" s="20" t="s">
        <v>481</v>
      </c>
      <c r="O22" s="18" t="n">
        <v>433.06878651</v>
      </c>
      <c r="P22" s="20" t="n">
        <v>32.42675528</v>
      </c>
      <c r="Q22" s="18" t="n">
        <v>378.91270426</v>
      </c>
      <c r="R22" s="20" t="n">
        <v>17.77871588</v>
      </c>
    </row>
    <row r="23" spans="1:18">
      <c r="A23" s="15" t="s">
        <v>498</v>
      </c>
      <c r="B23" s="17" t="n">
        <v>11583</v>
      </c>
      <c r="C23" s="18">
        <f>(214.0/B23*100)</f>
        <v/>
      </c>
      <c r="D23" s="19" t="n">
        <v>11369</v>
      </c>
      <c r="E23" s="18" t="n">
        <v>493.95876939</v>
      </c>
      <c r="F23" s="20" t="n">
        <v>2.61019496</v>
      </c>
      <c r="G23" s="18" t="n">
        <v>446.29298453</v>
      </c>
      <c r="H23" s="20" t="n">
        <v>5.18825199</v>
      </c>
      <c r="I23" s="18" t="s">
        <v>481</v>
      </c>
      <c r="J23" s="20" t="s">
        <v>481</v>
      </c>
      <c r="K23" s="18" t="s">
        <v>481</v>
      </c>
      <c r="L23" s="20" t="s">
        <v>481</v>
      </c>
      <c r="M23" s="18" t="s">
        <v>481</v>
      </c>
      <c r="N23" s="20" t="s">
        <v>481</v>
      </c>
      <c r="O23" s="18" t="s">
        <v>481</v>
      </c>
      <c r="P23" s="20" t="s">
        <v>481</v>
      </c>
      <c r="Q23" s="18" t="n">
        <v>406.73817222</v>
      </c>
      <c r="R23" s="20" t="n">
        <v>29.34056225</v>
      </c>
    </row>
    <row r="24" spans="1:18">
      <c r="A24" s="15" t="s">
        <v>499</v>
      </c>
      <c r="B24" s="17" t="n">
        <v>6647</v>
      </c>
      <c r="C24" s="18">
        <f>(7.0/B24*100)</f>
        <v/>
      </c>
      <c r="D24" s="19" t="n">
        <v>6640</v>
      </c>
      <c r="E24" s="18" t="n">
        <v>516.6186315</v>
      </c>
      <c r="F24" s="20" t="n">
        <v>3.12012043</v>
      </c>
      <c r="G24" s="18" t="n">
        <v>432.51191157</v>
      </c>
      <c r="H24" s="20" t="n">
        <v>38.57954474</v>
      </c>
      <c r="I24" s="18" t="s">
        <v>481</v>
      </c>
      <c r="J24" s="20" t="s">
        <v>481</v>
      </c>
      <c r="K24" s="18" t="s">
        <v>481</v>
      </c>
      <c r="L24" s="20" t="s">
        <v>481</v>
      </c>
      <c r="M24" s="18" t="s">
        <v>481</v>
      </c>
      <c r="N24" s="20" t="s">
        <v>481</v>
      </c>
      <c r="O24" s="18" t="s">
        <v>481</v>
      </c>
      <c r="P24" s="20" t="s">
        <v>481</v>
      </c>
      <c r="Q24" s="18" t="n">
        <v>484.96916994</v>
      </c>
      <c r="R24" s="20" t="n">
        <v>57.54259613</v>
      </c>
    </row>
    <row r="25" spans="1:18">
      <c r="A25" s="15" t="s">
        <v>500</v>
      </c>
      <c r="B25" s="17" t="n">
        <v>5581</v>
      </c>
      <c r="C25" s="18">
        <f>(24.0/B25*100)</f>
        <v/>
      </c>
      <c r="D25" s="19" t="n">
        <v>5557</v>
      </c>
      <c r="E25" s="18" t="n">
        <v>518.05042929</v>
      </c>
      <c r="F25" s="20" t="n">
        <v>3.48013515</v>
      </c>
      <c r="G25" s="18" t="n">
        <v>474.40577661</v>
      </c>
      <c r="H25" s="20" t="n">
        <v>23.51297476</v>
      </c>
      <c r="I25" s="18" t="s">
        <v>481</v>
      </c>
      <c r="J25" s="20" t="s">
        <v>481</v>
      </c>
      <c r="K25" s="18" t="s">
        <v>481</v>
      </c>
      <c r="L25" s="20" t="s">
        <v>481</v>
      </c>
      <c r="M25" s="18" t="s">
        <v>481</v>
      </c>
      <c r="N25" s="20" t="s">
        <v>481</v>
      </c>
      <c r="O25" s="18" t="s">
        <v>481</v>
      </c>
      <c r="P25" s="20" t="s">
        <v>481</v>
      </c>
      <c r="Q25" s="18" t="n">
        <v>432.21859353</v>
      </c>
      <c r="R25" s="20" t="n">
        <v>46.79498064</v>
      </c>
    </row>
    <row r="26" spans="1:18">
      <c r="A26" s="15" t="s">
        <v>501</v>
      </c>
      <c r="B26" s="17" t="n">
        <v>4869</v>
      </c>
      <c r="C26" s="18">
        <f>(33.0/B26*100)</f>
        <v/>
      </c>
      <c r="D26" s="19" t="n">
        <v>4836</v>
      </c>
      <c r="E26" s="18" t="n">
        <v>492.534098</v>
      </c>
      <c r="F26" s="20" t="n">
        <v>1.78935181</v>
      </c>
      <c r="G26" s="18" t="n">
        <v>449.8389583</v>
      </c>
      <c r="H26" s="20" t="n">
        <v>5.7540399</v>
      </c>
      <c r="I26" s="18" t="s">
        <v>481</v>
      </c>
      <c r="J26" s="20" t="s">
        <v>481</v>
      </c>
      <c r="K26" s="18" t="s">
        <v>481</v>
      </c>
      <c r="L26" s="20" t="s">
        <v>481</v>
      </c>
      <c r="M26" s="18" t="s">
        <v>481</v>
      </c>
      <c r="N26" s="20" t="s">
        <v>481</v>
      </c>
      <c r="O26" s="18" t="s">
        <v>481</v>
      </c>
      <c r="P26" s="20" t="s">
        <v>481</v>
      </c>
      <c r="Q26" s="18" t="n">
        <v>421.34921406</v>
      </c>
      <c r="R26" s="20" t="n">
        <v>33.58409793</v>
      </c>
    </row>
    <row r="27" spans="1:18">
      <c r="A27" s="15" t="s">
        <v>502</v>
      </c>
      <c r="B27" s="17" t="n">
        <v>5299</v>
      </c>
      <c r="C27" s="18">
        <f>(17.0/B27*100)</f>
        <v/>
      </c>
      <c r="D27" s="19" t="n">
        <v>5282</v>
      </c>
      <c r="E27" s="18" t="n">
        <v>530.25645778</v>
      </c>
      <c r="F27" s="20" t="n">
        <v>4.34863187</v>
      </c>
      <c r="G27" s="18" t="n">
        <v>472.53136883</v>
      </c>
      <c r="H27" s="20" t="n">
        <v>1.54379267</v>
      </c>
      <c r="I27" s="18" t="s">
        <v>481</v>
      </c>
      <c r="J27" s="20" t="s">
        <v>481</v>
      </c>
      <c r="K27" s="18" t="s">
        <v>481</v>
      </c>
      <c r="L27" s="20" t="s">
        <v>481</v>
      </c>
      <c r="M27" s="18" t="s">
        <v>481</v>
      </c>
      <c r="N27" s="20" t="s">
        <v>481</v>
      </c>
      <c r="O27" s="18" t="s">
        <v>481</v>
      </c>
      <c r="P27" s="20" t="s">
        <v>481</v>
      </c>
      <c r="Q27" s="18" t="n">
        <v>474.45199514</v>
      </c>
      <c r="R27" s="20" t="n">
        <v>29.64427105</v>
      </c>
    </row>
    <row r="28" spans="1:18">
      <c r="A28" s="15" t="s">
        <v>503</v>
      </c>
      <c r="B28" s="17" t="n">
        <v>7568</v>
      </c>
      <c r="C28" s="18">
        <f>(51.0/B28*100)</f>
        <v/>
      </c>
      <c r="D28" s="19" t="n">
        <v>7517</v>
      </c>
      <c r="E28" s="18" t="n">
        <v>426.02456794</v>
      </c>
      <c r="F28" s="20" t="n">
        <v>2.63562264</v>
      </c>
      <c r="G28" s="18" t="n">
        <v>352.22697789</v>
      </c>
      <c r="H28" s="20" t="n">
        <v>8.230757179999999</v>
      </c>
      <c r="I28" s="18" t="s">
        <v>481</v>
      </c>
      <c r="J28" s="20" t="s">
        <v>481</v>
      </c>
      <c r="K28" s="18" t="s">
        <v>481</v>
      </c>
      <c r="L28" s="20" t="s">
        <v>481</v>
      </c>
      <c r="M28" s="18" t="s">
        <v>481</v>
      </c>
      <c r="N28" s="20" t="s">
        <v>481</v>
      </c>
      <c r="O28" s="18" t="s">
        <v>481</v>
      </c>
      <c r="P28" s="20" t="s">
        <v>481</v>
      </c>
      <c r="Q28" s="18" t="n">
        <v>370.20384357</v>
      </c>
      <c r="R28" s="20" t="n">
        <v>20.91827627</v>
      </c>
    </row>
    <row r="29" spans="1:18">
      <c r="A29" s="15" t="s">
        <v>504</v>
      </c>
      <c r="B29" s="17" t="n">
        <v>5385</v>
      </c>
      <c r="C29" s="18">
        <f>(30.0/B29*100)</f>
        <v/>
      </c>
      <c r="D29" s="19" t="n">
        <v>5355</v>
      </c>
      <c r="E29" s="18" t="n">
        <v>507.90828261</v>
      </c>
      <c r="F29" s="20" t="n">
        <v>2.33494567</v>
      </c>
      <c r="G29" s="18" t="n">
        <v>449.88276698</v>
      </c>
      <c r="H29" s="20" t="n">
        <v>8.288629269999999</v>
      </c>
      <c r="I29" s="18" t="s">
        <v>481</v>
      </c>
      <c r="J29" s="20" t="s">
        <v>481</v>
      </c>
      <c r="K29" s="18" t="s">
        <v>481</v>
      </c>
      <c r="L29" s="20" t="s">
        <v>481</v>
      </c>
      <c r="M29" s="18" t="s">
        <v>481</v>
      </c>
      <c r="N29" s="20" t="s">
        <v>481</v>
      </c>
      <c r="O29" s="18" t="s">
        <v>481</v>
      </c>
      <c r="P29" s="20" t="s">
        <v>481</v>
      </c>
      <c r="Q29" s="18" t="n">
        <v>386.41349976</v>
      </c>
      <c r="R29" s="20" t="n">
        <v>22.62247866</v>
      </c>
    </row>
    <row r="30" spans="1:18">
      <c r="A30" s="15" t="s">
        <v>505</v>
      </c>
      <c r="B30" s="17" t="n">
        <v>4520</v>
      </c>
      <c r="C30" s="18">
        <f>(98.0/B30*100)</f>
        <v/>
      </c>
      <c r="D30" s="19" t="n">
        <v>4422</v>
      </c>
      <c r="E30" s="18" t="n">
        <v>515.14705079</v>
      </c>
      <c r="F30" s="20" t="n">
        <v>2.66974172</v>
      </c>
      <c r="G30" s="18" t="n">
        <v>480.76642849</v>
      </c>
      <c r="H30" s="20" t="n">
        <v>6.27235819</v>
      </c>
      <c r="I30" s="18" t="s">
        <v>481</v>
      </c>
      <c r="J30" s="20" t="s">
        <v>481</v>
      </c>
      <c r="K30" s="18" t="s">
        <v>481</v>
      </c>
      <c r="L30" s="20" t="s">
        <v>481</v>
      </c>
      <c r="M30" s="18" t="s">
        <v>481</v>
      </c>
      <c r="N30" s="20" t="s">
        <v>481</v>
      </c>
      <c r="O30" s="18" t="s">
        <v>481</v>
      </c>
      <c r="P30" s="20" t="s">
        <v>481</v>
      </c>
      <c r="Q30" s="18" t="n">
        <v>454.77573626</v>
      </c>
      <c r="R30" s="20" t="n">
        <v>52.17553064</v>
      </c>
    </row>
    <row r="31" spans="1:18">
      <c r="A31" s="15" t="s">
        <v>506</v>
      </c>
      <c r="B31" s="17" t="n">
        <v>5456</v>
      </c>
      <c r="C31" s="18">
        <f>(125.0/B31*100)</f>
        <v/>
      </c>
      <c r="D31" s="19" t="n">
        <v>5331</v>
      </c>
      <c r="E31" s="18" t="n">
        <v>519.59554253</v>
      </c>
      <c r="F31" s="20" t="n">
        <v>2.41595356</v>
      </c>
      <c r="G31" s="18" t="n">
        <v>468.84557933</v>
      </c>
      <c r="H31" s="20" t="n">
        <v>6.81788301</v>
      </c>
      <c r="I31" s="18" t="s">
        <v>481</v>
      </c>
      <c r="J31" s="20" t="s">
        <v>481</v>
      </c>
      <c r="K31" s="18" t="s">
        <v>481</v>
      </c>
      <c r="L31" s="20" t="s">
        <v>481</v>
      </c>
      <c r="M31" s="18" t="s">
        <v>481</v>
      </c>
      <c r="N31" s="20" t="s">
        <v>481</v>
      </c>
      <c r="O31" s="18" t="s">
        <v>481</v>
      </c>
      <c r="P31" s="20" t="s">
        <v>481</v>
      </c>
      <c r="Q31" s="18" t="n">
        <v>407.28607712</v>
      </c>
      <c r="R31" s="20" t="n">
        <v>19.90661813</v>
      </c>
    </row>
    <row r="32" spans="1:18">
      <c r="A32" s="15" t="s">
        <v>507</v>
      </c>
      <c r="B32" s="17" t="n">
        <v>4478</v>
      </c>
      <c r="C32" s="18">
        <f>(5.0/B32*100)</f>
        <v/>
      </c>
      <c r="D32" s="19" t="n">
        <v>4473</v>
      </c>
      <c r="E32" s="18" t="n">
        <v>506.43160584</v>
      </c>
      <c r="F32" s="20" t="n">
        <v>2.46033306</v>
      </c>
      <c r="G32" s="18" t="n">
        <v>462.96752302</v>
      </c>
      <c r="H32" s="20" t="n">
        <v>17.62118885</v>
      </c>
      <c r="I32" s="18" t="s">
        <v>481</v>
      </c>
      <c r="J32" s="20" t="s">
        <v>481</v>
      </c>
      <c r="K32" s="18" t="s">
        <v>481</v>
      </c>
      <c r="L32" s="20" t="s">
        <v>481</v>
      </c>
      <c r="M32" s="18" t="s">
        <v>481</v>
      </c>
      <c r="N32" s="20" t="s">
        <v>481</v>
      </c>
      <c r="O32" s="18" t="s">
        <v>481</v>
      </c>
      <c r="P32" s="20" t="s">
        <v>481</v>
      </c>
      <c r="Q32" s="18" t="n">
        <v>378.60538118</v>
      </c>
      <c r="R32" s="20" t="n">
        <v>43.40782586</v>
      </c>
    </row>
    <row r="33" spans="1:18">
      <c r="A33" s="15" t="s">
        <v>508</v>
      </c>
      <c r="B33" s="17" t="n">
        <v>7325</v>
      </c>
      <c r="C33" s="18">
        <f>(75.0/B33*100)</f>
        <v/>
      </c>
      <c r="D33" s="19" t="n">
        <v>7250</v>
      </c>
      <c r="E33" s="18" t="n">
        <v>499.53356422</v>
      </c>
      <c r="F33" s="20" t="n">
        <v>2.77899926</v>
      </c>
      <c r="G33" s="18" t="n">
        <v>463.15974294</v>
      </c>
      <c r="H33" s="20" t="n">
        <v>9.541420459999999</v>
      </c>
      <c r="I33" s="18" t="s">
        <v>481</v>
      </c>
      <c r="J33" s="20" t="s">
        <v>481</v>
      </c>
      <c r="K33" s="18" t="s">
        <v>481</v>
      </c>
      <c r="L33" s="20" t="s">
        <v>481</v>
      </c>
      <c r="M33" s="18" t="s">
        <v>481</v>
      </c>
      <c r="N33" s="20" t="s">
        <v>481</v>
      </c>
      <c r="O33" s="18" t="s">
        <v>481</v>
      </c>
      <c r="P33" s="20" t="s">
        <v>481</v>
      </c>
      <c r="Q33" s="18" t="n">
        <v>446.14614625</v>
      </c>
      <c r="R33" s="20" t="n">
        <v>31.11802076</v>
      </c>
    </row>
    <row r="34" spans="1:18">
      <c r="A34" s="15" t="s">
        <v>509</v>
      </c>
      <c r="B34" s="17" t="n">
        <v>6350</v>
      </c>
      <c r="C34" s="18">
        <f>(65.0/B34*100)</f>
        <v/>
      </c>
      <c r="D34" s="19" t="n">
        <v>6285</v>
      </c>
      <c r="E34" s="18" t="n">
        <v>464.64410477</v>
      </c>
      <c r="F34" s="20" t="n">
        <v>2.56987473</v>
      </c>
      <c r="G34" s="18" t="n">
        <v>342.97999051</v>
      </c>
      <c r="H34" s="20" t="n">
        <v>8.24691314</v>
      </c>
      <c r="I34" s="18" t="s">
        <v>481</v>
      </c>
      <c r="J34" s="20" t="s">
        <v>481</v>
      </c>
      <c r="K34" s="18" t="s">
        <v>481</v>
      </c>
      <c r="L34" s="20" t="s">
        <v>481</v>
      </c>
      <c r="M34" s="18" t="s">
        <v>481</v>
      </c>
      <c r="N34" s="20" t="s">
        <v>481</v>
      </c>
      <c r="O34" s="18" t="s">
        <v>481</v>
      </c>
      <c r="P34" s="20" t="s">
        <v>481</v>
      </c>
      <c r="Q34" s="18" t="n">
        <v>291.82012814</v>
      </c>
      <c r="R34" s="20" t="n">
        <v>15.91535236</v>
      </c>
    </row>
    <row r="35" spans="1:18">
      <c r="A35" s="15" t="s">
        <v>510</v>
      </c>
      <c r="B35" s="17" t="n">
        <v>6406</v>
      </c>
      <c r="C35" s="18">
        <f>(36.0/B35*100)</f>
        <v/>
      </c>
      <c r="D35" s="19" t="n">
        <v>6370</v>
      </c>
      <c r="E35" s="18" t="n">
        <v>510.67089456</v>
      </c>
      <c r="F35" s="20" t="n">
        <v>1.42631952</v>
      </c>
      <c r="G35" s="18" t="n">
        <v>445.76473398</v>
      </c>
      <c r="H35" s="20" t="n">
        <v>6.04888007</v>
      </c>
      <c r="I35" s="18" t="s">
        <v>481</v>
      </c>
      <c r="J35" s="20" t="s">
        <v>481</v>
      </c>
      <c r="K35" s="18" t="s">
        <v>481</v>
      </c>
      <c r="L35" s="20" t="s">
        <v>481</v>
      </c>
      <c r="M35" s="18" t="s">
        <v>481</v>
      </c>
      <c r="N35" s="20" t="s">
        <v>481</v>
      </c>
      <c r="O35" s="18" t="s">
        <v>481</v>
      </c>
      <c r="P35" s="20" t="s">
        <v>481</v>
      </c>
      <c r="Q35" s="18" t="n">
        <v>461.87568506</v>
      </c>
      <c r="R35" s="20" t="n">
        <v>28.48393033</v>
      </c>
    </row>
    <row r="36" spans="1:18">
      <c r="A36" s="15" t="s">
        <v>511</v>
      </c>
      <c r="B36" s="17" t="n">
        <v>6736</v>
      </c>
      <c r="C36" s="18">
        <f>(26.0/B36*100)</f>
        <v/>
      </c>
      <c r="D36" s="19" t="n">
        <v>6710</v>
      </c>
      <c r="E36" s="18" t="n">
        <v>500.42890762</v>
      </c>
      <c r="F36" s="20" t="n">
        <v>2.50864811</v>
      </c>
      <c r="G36" s="18" t="n">
        <v>475.75477201</v>
      </c>
      <c r="H36" s="20" t="n">
        <v>4.82966269</v>
      </c>
      <c r="I36" s="18" t="s">
        <v>481</v>
      </c>
      <c r="J36" s="20" t="s">
        <v>481</v>
      </c>
      <c r="K36" s="18" t="s">
        <v>481</v>
      </c>
      <c r="L36" s="20" t="s">
        <v>481</v>
      </c>
      <c r="M36" s="18" t="s">
        <v>481</v>
      </c>
      <c r="N36" s="20" t="s">
        <v>481</v>
      </c>
      <c r="O36" s="18" t="s">
        <v>481</v>
      </c>
      <c r="P36" s="20" t="s">
        <v>481</v>
      </c>
      <c r="Q36" s="18" t="n">
        <v>465.4497131</v>
      </c>
      <c r="R36" s="20" t="n">
        <v>26.03883353</v>
      </c>
    </row>
    <row r="37" spans="1:18">
      <c r="A37" s="15" t="s">
        <v>512</v>
      </c>
      <c r="B37" s="17" t="n">
        <v>5458</v>
      </c>
      <c r="C37" s="18">
        <f>(63.0/B37*100)</f>
        <v/>
      </c>
      <c r="D37" s="19" t="n">
        <v>5395</v>
      </c>
      <c r="E37" s="18" t="n">
        <v>510.97658868</v>
      </c>
      <c r="F37" s="20" t="n">
        <v>3.31017573</v>
      </c>
      <c r="G37" s="18" t="n">
        <v>452.03041984</v>
      </c>
      <c r="H37" s="20" t="n">
        <v>8.008219670000001</v>
      </c>
      <c r="I37" s="18" t="s">
        <v>481</v>
      </c>
      <c r="J37" s="20" t="s">
        <v>481</v>
      </c>
      <c r="K37" s="18" t="s">
        <v>481</v>
      </c>
      <c r="L37" s="20" t="s">
        <v>481</v>
      </c>
      <c r="M37" s="18" t="s">
        <v>481</v>
      </c>
      <c r="N37" s="20" t="s">
        <v>481</v>
      </c>
      <c r="O37" s="18" t="s">
        <v>481</v>
      </c>
      <c r="P37" s="20" t="s">
        <v>481</v>
      </c>
      <c r="Q37" s="18" t="n">
        <v>320.61675786</v>
      </c>
      <c r="R37" s="20" t="n">
        <v>23.16994152</v>
      </c>
    </row>
    <row r="38" spans="1:18">
      <c r="A38" s="15" t="s">
        <v>513</v>
      </c>
      <c r="B38" s="17" t="n">
        <v>5860</v>
      </c>
      <c r="C38" s="18">
        <f>(16.0/B38*100)</f>
        <v/>
      </c>
      <c r="D38" s="19" t="n">
        <v>5844</v>
      </c>
      <c r="E38" s="18" t="n">
        <v>508.63138489</v>
      </c>
      <c r="F38" s="20" t="n">
        <v>2.84646339</v>
      </c>
      <c r="G38" s="18" t="n">
        <v>446.85390725</v>
      </c>
      <c r="H38" s="20" t="n">
        <v>4.45127759</v>
      </c>
      <c r="I38" s="18" t="s">
        <v>481</v>
      </c>
      <c r="J38" s="20" t="s">
        <v>481</v>
      </c>
      <c r="K38" s="18" t="s">
        <v>481</v>
      </c>
      <c r="L38" s="20" t="s">
        <v>481</v>
      </c>
      <c r="M38" s="18" t="s">
        <v>481</v>
      </c>
      <c r="N38" s="20" t="s">
        <v>481</v>
      </c>
      <c r="O38" s="18" t="s">
        <v>481</v>
      </c>
      <c r="P38" s="20" t="s">
        <v>481</v>
      </c>
      <c r="Q38" s="18" t="n">
        <v>382.43003524</v>
      </c>
      <c r="R38" s="20" t="n">
        <v>27.06731219</v>
      </c>
    </row>
    <row r="39" spans="1:18">
      <c r="A39" s="15" t="s">
        <v>514</v>
      </c>
      <c r="B39" s="17" t="n">
        <v>5895</v>
      </c>
      <c r="C39" s="18">
        <f>(30.0/B39*100)</f>
        <v/>
      </c>
      <c r="D39" s="19" t="n">
        <v>5865</v>
      </c>
      <c r="E39" s="18" t="n">
        <v>432.40182177</v>
      </c>
      <c r="F39" s="20" t="n">
        <v>3.93945484</v>
      </c>
      <c r="G39" s="18" t="n">
        <v>379.69225744</v>
      </c>
      <c r="H39" s="20" t="n">
        <v>8.807687639999999</v>
      </c>
      <c r="I39" s="18" t="s">
        <v>481</v>
      </c>
      <c r="J39" s="20" t="s">
        <v>481</v>
      </c>
      <c r="K39" s="18" t="s">
        <v>481</v>
      </c>
      <c r="L39" s="20" t="s">
        <v>481</v>
      </c>
      <c r="M39" s="18" t="s">
        <v>481</v>
      </c>
      <c r="N39" s="20" t="s">
        <v>481</v>
      </c>
      <c r="O39" s="18" t="s">
        <v>481</v>
      </c>
      <c r="P39" s="20" t="s">
        <v>481</v>
      </c>
      <c r="Q39" s="18" t="n">
        <v>402.04636693</v>
      </c>
      <c r="R39" s="20" t="n">
        <v>33.96702283</v>
      </c>
    </row>
    <row r="40" spans="1:18">
      <c r="A40" s="15" t="s">
        <v>515</v>
      </c>
      <c r="B40" s="17" t="n">
        <v>14157</v>
      </c>
      <c r="C40" s="18">
        <f>(272.0/B40*100)</f>
        <v/>
      </c>
      <c r="D40" s="19" t="n">
        <v>13885</v>
      </c>
      <c r="E40" s="18" t="n">
        <v>501.01846014</v>
      </c>
      <c r="F40" s="20" t="n">
        <v>2.77798465</v>
      </c>
      <c r="G40" s="18" t="n">
        <v>475.79116053</v>
      </c>
      <c r="H40" s="20" t="n">
        <v>7.60537677</v>
      </c>
      <c r="I40" s="18" t="s">
        <v>481</v>
      </c>
      <c r="J40" s="20" t="s">
        <v>481</v>
      </c>
      <c r="K40" s="18" t="s">
        <v>481</v>
      </c>
      <c r="L40" s="20" t="s">
        <v>481</v>
      </c>
      <c r="M40" s="18" t="s">
        <v>481</v>
      </c>
      <c r="N40" s="20" t="s">
        <v>481</v>
      </c>
      <c r="O40" s="18" t="s">
        <v>481</v>
      </c>
      <c r="P40" s="20" t="s">
        <v>481</v>
      </c>
      <c r="Q40" s="18" t="n">
        <v>405.54676637</v>
      </c>
      <c r="R40" s="20" t="n">
        <v>28.07232691</v>
      </c>
    </row>
    <row r="41" spans="1:18">
      <c r="A41" s="15" t="s">
        <v>516</v>
      </c>
      <c r="B41" s="17" t="n">
        <v>5712</v>
      </c>
      <c r="C41" s="18">
        <f>(40.0/B41*100)</f>
        <v/>
      </c>
      <c r="D41" s="19" t="n">
        <v>5672</v>
      </c>
      <c r="E41" s="18" t="n">
        <v>505.25489374</v>
      </c>
      <c r="F41" s="20" t="n">
        <v>3.36464896</v>
      </c>
      <c r="G41" s="18" t="n">
        <v>463.95105791</v>
      </c>
      <c r="H41" s="20" t="n">
        <v>6.42512589</v>
      </c>
      <c r="I41" s="18" t="s">
        <v>481</v>
      </c>
      <c r="J41" s="20" t="s">
        <v>481</v>
      </c>
      <c r="K41" s="18" t="s">
        <v>481</v>
      </c>
      <c r="L41" s="20" t="s">
        <v>481</v>
      </c>
      <c r="M41" s="18" t="s">
        <v>481</v>
      </c>
      <c r="N41" s="20" t="s">
        <v>481</v>
      </c>
      <c r="O41" s="18" t="s">
        <v>481</v>
      </c>
      <c r="P41" s="20" t="s">
        <v>481</v>
      </c>
      <c r="Q41" s="18" t="n">
        <v>423.73207732</v>
      </c>
      <c r="R41" s="20" t="n">
        <v>38.50531085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347.94429687</v>
      </c>
      <c r="F45" s="20" t="n">
        <v>2.98783924</v>
      </c>
      <c r="G45" s="18" t="n">
        <v>364.76316802</v>
      </c>
      <c r="H45" s="20" t="n">
        <v>8.107479830000001</v>
      </c>
      <c r="I45" s="18" t="s">
        <v>481</v>
      </c>
      <c r="J45" s="20" t="s">
        <v>481</v>
      </c>
      <c r="K45" s="18" t="s">
        <v>481</v>
      </c>
      <c r="L45" s="20" t="s">
        <v>481</v>
      </c>
      <c r="M45" s="18" t="s">
        <v>481</v>
      </c>
      <c r="N45" s="20" t="s">
        <v>481</v>
      </c>
      <c r="O45" s="18" t="n">
        <v>347.80176903</v>
      </c>
      <c r="P45" s="20" t="n">
        <v>6.71781775</v>
      </c>
      <c r="Q45" s="18" t="n">
        <v>356.00455304</v>
      </c>
      <c r="R45" s="20" t="n">
        <v>11.67599478</v>
      </c>
    </row>
    <row r="46" spans="1:18">
      <c r="A46" s="15" t="s">
        <v>521</v>
      </c>
      <c r="B46" s="17" t="n">
        <v>23141</v>
      </c>
      <c r="C46" s="18">
        <f>(1162.0/B46*100)</f>
        <v/>
      </c>
      <c r="D46" s="19" t="n">
        <v>21979</v>
      </c>
      <c r="E46" s="18" t="n">
        <v>409.40811208</v>
      </c>
      <c r="F46" s="20" t="n">
        <v>2.76816021</v>
      </c>
      <c r="G46" s="18" t="n">
        <v>376.83902977</v>
      </c>
      <c r="H46" s="20" t="n">
        <v>9.50064098</v>
      </c>
      <c r="I46" s="18" t="s">
        <v>481</v>
      </c>
      <c r="J46" s="20" t="s">
        <v>481</v>
      </c>
      <c r="K46" s="18" t="s">
        <v>481</v>
      </c>
      <c r="L46" s="20" t="s">
        <v>481</v>
      </c>
      <c r="M46" s="18" t="s">
        <v>481</v>
      </c>
      <c r="N46" s="20" t="s">
        <v>481</v>
      </c>
      <c r="O46" s="18" t="s">
        <v>481</v>
      </c>
      <c r="P46" s="20" t="s">
        <v>481</v>
      </c>
      <c r="Q46" s="18" t="n">
        <v>357.79174534</v>
      </c>
      <c r="R46" s="20" t="n">
        <v>9.18930671</v>
      </c>
    </row>
    <row r="47" spans="1:18">
      <c r="A47" s="15" t="s">
        <v>522</v>
      </c>
      <c r="B47" s="17" t="n">
        <v>5928</v>
      </c>
      <c r="C47" s="18">
        <f>(76.0/B47*100)</f>
        <v/>
      </c>
      <c r="D47" s="19" t="n">
        <v>5852</v>
      </c>
      <c r="E47" s="18" t="n">
        <v>442.19993174</v>
      </c>
      <c r="F47" s="20" t="n">
        <v>4.70406206</v>
      </c>
      <c r="G47" s="18" t="n">
        <v>345.70394773</v>
      </c>
      <c r="H47" s="20" t="n">
        <v>7.7447699</v>
      </c>
      <c r="I47" s="18" t="s">
        <v>481</v>
      </c>
      <c r="J47" s="20" t="s">
        <v>481</v>
      </c>
      <c r="K47" s="18" t="s">
        <v>481</v>
      </c>
      <c r="L47" s="20" t="s">
        <v>481</v>
      </c>
      <c r="M47" s="18" t="s">
        <v>481</v>
      </c>
      <c r="N47" s="20" t="s">
        <v>481</v>
      </c>
      <c r="O47" s="18" t="s">
        <v>481</v>
      </c>
      <c r="P47" s="20" t="s">
        <v>481</v>
      </c>
      <c r="Q47" s="18" t="n">
        <v>319.76240341</v>
      </c>
      <c r="R47" s="20" t="n">
        <v>14.48057315</v>
      </c>
    </row>
    <row r="48" spans="1:18">
      <c r="A48" s="15" t="s">
        <v>523</v>
      </c>
      <c r="B48" s="17" t="n">
        <v>9841</v>
      </c>
      <c r="C48" s="18">
        <f>(7.0/B48*100)</f>
        <v/>
      </c>
      <c r="D48" s="19" t="n">
        <v>9834</v>
      </c>
      <c r="E48" s="18" t="n">
        <v>495.31644463</v>
      </c>
      <c r="F48" s="20" t="n">
        <v>5.16582056</v>
      </c>
      <c r="G48" s="18" t="n">
        <v>436.66300289</v>
      </c>
      <c r="H48" s="20" t="n">
        <v>14.33471805</v>
      </c>
      <c r="I48" s="18" t="s">
        <v>481</v>
      </c>
      <c r="J48" s="20" t="s">
        <v>481</v>
      </c>
      <c r="K48" s="18" t="s">
        <v>481</v>
      </c>
      <c r="L48" s="20" t="s">
        <v>481</v>
      </c>
      <c r="M48" s="18" t="s">
        <v>481</v>
      </c>
      <c r="N48" s="20" t="s">
        <v>481</v>
      </c>
      <c r="O48" s="18" t="s">
        <v>481</v>
      </c>
      <c r="P48" s="20" t="s">
        <v>481</v>
      </c>
      <c r="Q48" s="18" t="n">
        <v>437.35316061</v>
      </c>
      <c r="R48" s="20" t="n">
        <v>33.8291971</v>
      </c>
    </row>
    <row r="49" spans="1:18">
      <c r="A49" s="15" t="s">
        <v>524</v>
      </c>
      <c r="B49" s="17" t="n">
        <v>6349</v>
      </c>
      <c r="C49" s="18">
        <f>(56.0/B49*100)</f>
        <v/>
      </c>
      <c r="D49" s="19" t="n">
        <v>6293</v>
      </c>
      <c r="E49" s="18" t="n">
        <v>426.9365883</v>
      </c>
      <c r="F49" s="20" t="n">
        <v>3.17441075</v>
      </c>
      <c r="G49" s="18" t="n">
        <v>370.91668202</v>
      </c>
      <c r="H49" s="20" t="n">
        <v>13.31876312</v>
      </c>
      <c r="I49" s="18" t="s">
        <v>481</v>
      </c>
      <c r="J49" s="20" t="s">
        <v>481</v>
      </c>
      <c r="K49" s="18" t="s">
        <v>481</v>
      </c>
      <c r="L49" s="20" t="s">
        <v>481</v>
      </c>
      <c r="M49" s="18" t="s">
        <v>481</v>
      </c>
      <c r="N49" s="20" t="s">
        <v>481</v>
      </c>
      <c r="O49" s="18" t="n">
        <v>393.69845995</v>
      </c>
      <c r="P49" s="20" t="n">
        <v>18.34921962</v>
      </c>
      <c r="Q49" s="18" t="n">
        <v>376.90289474</v>
      </c>
      <c r="R49" s="20" t="n">
        <v>21.99331579</v>
      </c>
    </row>
    <row r="50" spans="1:18">
      <c r="A50" s="15" t="s">
        <v>525</v>
      </c>
      <c r="B50" s="17" t="n">
        <v>11795</v>
      </c>
      <c r="C50" s="18">
        <f>(218.0/B50*100)</f>
        <v/>
      </c>
      <c r="D50" s="19" t="n">
        <v>11577</v>
      </c>
      <c r="E50" s="18" t="n">
        <v>425.50639056</v>
      </c>
      <c r="F50" s="20" t="n">
        <v>2.95473958</v>
      </c>
      <c r="G50" s="18" t="n">
        <v>385.1921669</v>
      </c>
      <c r="H50" s="20" t="n">
        <v>19.17547616</v>
      </c>
      <c r="I50" s="18" t="s">
        <v>481</v>
      </c>
      <c r="J50" s="20" t="s">
        <v>481</v>
      </c>
      <c r="K50" s="18" t="s">
        <v>481</v>
      </c>
      <c r="L50" s="20" t="s">
        <v>481</v>
      </c>
      <c r="M50" s="18" t="s">
        <v>481</v>
      </c>
      <c r="N50" s="20" t="s">
        <v>481</v>
      </c>
      <c r="O50" s="18" t="s">
        <v>481</v>
      </c>
      <c r="P50" s="20" t="s">
        <v>481</v>
      </c>
      <c r="Q50" s="18" t="n">
        <v>375.68941185</v>
      </c>
      <c r="R50" s="20" t="n">
        <v>20.05892093</v>
      </c>
    </row>
    <row r="51" spans="1:18">
      <c r="A51" s="15" t="s">
        <v>526</v>
      </c>
      <c r="B51" s="17" t="n">
        <v>6866</v>
      </c>
      <c r="C51" s="18">
        <f>(116.0/B51*100)</f>
        <v/>
      </c>
      <c r="D51" s="19" t="n">
        <v>6750</v>
      </c>
      <c r="E51" s="18" t="n">
        <v>428.12369121</v>
      </c>
      <c r="F51" s="20" t="n">
        <v>2.65164767</v>
      </c>
      <c r="G51" s="18" t="n">
        <v>414.59557173</v>
      </c>
      <c r="H51" s="20" t="n">
        <v>13.57428393</v>
      </c>
      <c r="I51" s="18" t="s">
        <v>481</v>
      </c>
      <c r="J51" s="20" t="s">
        <v>481</v>
      </c>
      <c r="K51" s="18" t="s">
        <v>481</v>
      </c>
      <c r="L51" s="20" t="s">
        <v>481</v>
      </c>
      <c r="M51" s="18" t="s">
        <v>481</v>
      </c>
      <c r="N51" s="20" t="s">
        <v>481</v>
      </c>
      <c r="O51" s="18" t="s">
        <v>481</v>
      </c>
      <c r="P51" s="20" t="s">
        <v>481</v>
      </c>
      <c r="Q51" s="18" t="n">
        <v>398.67469643</v>
      </c>
      <c r="R51" s="20" t="n">
        <v>13.82215419</v>
      </c>
    </row>
    <row r="52" spans="1:18">
      <c r="A52" s="15" t="s">
        <v>527</v>
      </c>
      <c r="B52" s="17" t="n">
        <v>5809</v>
      </c>
      <c r="C52" s="18">
        <f>(74.0/B52*100)</f>
        <v/>
      </c>
      <c r="D52" s="19" t="n">
        <v>5735</v>
      </c>
      <c r="E52" s="18" t="n">
        <v>488.354063</v>
      </c>
      <c r="F52" s="20" t="n">
        <v>2.68624298</v>
      </c>
      <c r="G52" s="18" t="n">
        <v>449.40179605</v>
      </c>
      <c r="H52" s="20" t="n">
        <v>9.86483387</v>
      </c>
      <c r="I52" s="18" t="s">
        <v>481</v>
      </c>
      <c r="J52" s="20" t="s">
        <v>481</v>
      </c>
      <c r="K52" s="18" t="s">
        <v>481</v>
      </c>
      <c r="L52" s="20" t="s">
        <v>481</v>
      </c>
      <c r="M52" s="18" t="s">
        <v>481</v>
      </c>
      <c r="N52" s="20" t="s">
        <v>481</v>
      </c>
      <c r="O52" s="18" t="s">
        <v>481</v>
      </c>
      <c r="P52" s="20" t="s">
        <v>481</v>
      </c>
      <c r="Q52" s="18" t="n">
        <v>413.03163722</v>
      </c>
      <c r="R52" s="20" t="n">
        <v>40.79493668</v>
      </c>
    </row>
    <row r="53" spans="1:18">
      <c r="A53" s="15" t="s">
        <v>528</v>
      </c>
      <c r="B53" s="17" t="n">
        <v>5571</v>
      </c>
      <c r="C53" s="18">
        <f>(84.0/B53*100)</f>
        <v/>
      </c>
      <c r="D53" s="19" t="n">
        <v>5487</v>
      </c>
      <c r="E53" s="18" t="n">
        <v>441.15629118</v>
      </c>
      <c r="F53" s="20" t="n">
        <v>1.73983768</v>
      </c>
      <c r="G53" s="18" t="n">
        <v>453.25148784</v>
      </c>
      <c r="H53" s="20" t="n">
        <v>4.07088087</v>
      </c>
      <c r="I53" s="18" t="s">
        <v>481</v>
      </c>
      <c r="J53" s="20" t="s">
        <v>481</v>
      </c>
      <c r="K53" s="18" t="s">
        <v>481</v>
      </c>
      <c r="L53" s="20" t="s">
        <v>481</v>
      </c>
      <c r="M53" s="18" t="s">
        <v>481</v>
      </c>
      <c r="N53" s="20" t="s">
        <v>481</v>
      </c>
      <c r="O53" s="18" t="s">
        <v>481</v>
      </c>
      <c r="P53" s="20" t="s">
        <v>481</v>
      </c>
      <c r="Q53" s="18" t="n">
        <v>345.96561498</v>
      </c>
      <c r="R53" s="20" t="n">
        <v>18.41158828</v>
      </c>
    </row>
    <row r="54" spans="1:18">
      <c r="A54" s="15" t="s">
        <v>529</v>
      </c>
      <c r="B54" s="17" t="n">
        <v>4740</v>
      </c>
      <c r="C54" s="18">
        <f>(44.0/B54*100)</f>
        <v/>
      </c>
      <c r="D54" s="19" t="n">
        <v>4696</v>
      </c>
      <c r="E54" s="18" t="n">
        <v>359.23988502</v>
      </c>
      <c r="F54" s="20" t="n">
        <v>3.07469999</v>
      </c>
      <c r="G54" s="18" t="n">
        <v>340.60893007</v>
      </c>
      <c r="H54" s="20" t="n">
        <v>9.369266100000001</v>
      </c>
      <c r="I54" s="18" t="s">
        <v>481</v>
      </c>
      <c r="J54" s="20" t="s">
        <v>481</v>
      </c>
      <c r="K54" s="18" t="s">
        <v>481</v>
      </c>
      <c r="L54" s="20" t="s">
        <v>481</v>
      </c>
      <c r="M54" s="18" t="s">
        <v>481</v>
      </c>
      <c r="N54" s="20" t="s">
        <v>481</v>
      </c>
      <c r="O54" s="18" t="s">
        <v>481</v>
      </c>
      <c r="P54" s="20" t="s">
        <v>481</v>
      </c>
      <c r="Q54" s="18" t="n">
        <v>289.6813971</v>
      </c>
      <c r="R54" s="20" t="n">
        <v>15.01409134</v>
      </c>
    </row>
    <row r="55" spans="1:18">
      <c r="A55" s="15" t="s">
        <v>530</v>
      </c>
      <c r="B55" s="17" t="n">
        <v>5316</v>
      </c>
      <c r="C55" s="18">
        <f>(22.0/B55*100)</f>
        <v/>
      </c>
      <c r="D55" s="19" t="n">
        <v>5294</v>
      </c>
      <c r="E55" s="18" t="n">
        <v>406.16156659</v>
      </c>
      <c r="F55" s="20" t="n">
        <v>3.01900811</v>
      </c>
      <c r="G55" s="18" t="n">
        <v>351.65342118</v>
      </c>
      <c r="H55" s="20" t="n">
        <v>13.41770627</v>
      </c>
      <c r="I55" s="18" t="s">
        <v>481</v>
      </c>
      <c r="J55" s="20" t="s">
        <v>481</v>
      </c>
      <c r="K55" s="18" t="s">
        <v>481</v>
      </c>
      <c r="L55" s="20" t="s">
        <v>481</v>
      </c>
      <c r="M55" s="18" t="n">
        <v>353.72250947</v>
      </c>
      <c r="N55" s="20" t="n">
        <v>71.79061329</v>
      </c>
      <c r="O55" s="18" t="n">
        <v>355.19265623</v>
      </c>
      <c r="P55" s="20" t="n">
        <v>9.61116541</v>
      </c>
      <c r="Q55" s="18" t="n">
        <v>360.58234858</v>
      </c>
      <c r="R55" s="20" t="n">
        <v>17.37963022</v>
      </c>
    </row>
    <row r="56" spans="1:18">
      <c r="A56" s="15" t="s">
        <v>531</v>
      </c>
      <c r="B56" s="17" t="n">
        <v>5359</v>
      </c>
      <c r="C56" s="18">
        <f>(76.0/B56*100)</f>
        <v/>
      </c>
      <c r="D56" s="19" t="n">
        <v>5283</v>
      </c>
      <c r="E56" s="18" t="n">
        <v>529.88271244</v>
      </c>
      <c r="F56" s="20" t="n">
        <v>2.73763318</v>
      </c>
      <c r="G56" s="18" t="n">
        <v>456.92106995</v>
      </c>
      <c r="H56" s="20" t="n">
        <v>9.71807291</v>
      </c>
      <c r="I56" s="18" t="s">
        <v>481</v>
      </c>
      <c r="J56" s="20" t="s">
        <v>481</v>
      </c>
      <c r="K56" s="18" t="s">
        <v>481</v>
      </c>
      <c r="L56" s="20" t="s">
        <v>481</v>
      </c>
      <c r="M56" s="18" t="s">
        <v>481</v>
      </c>
      <c r="N56" s="20" t="s">
        <v>481</v>
      </c>
      <c r="O56" s="18" t="s">
        <v>481</v>
      </c>
      <c r="P56" s="20" t="s">
        <v>481</v>
      </c>
      <c r="Q56" s="18" t="n">
        <v>482.74465833</v>
      </c>
      <c r="R56" s="20" t="n">
        <v>36.1580206</v>
      </c>
    </row>
    <row r="57" spans="1:18">
      <c r="A57" s="15" t="s">
        <v>532</v>
      </c>
      <c r="B57" s="17" t="n">
        <v>6513</v>
      </c>
      <c r="C57" s="18">
        <f>(0.0/B57*100)</f>
        <v/>
      </c>
      <c r="D57" s="19" t="n">
        <v>6513</v>
      </c>
      <c r="E57" s="18" t="n">
        <v>405.22106346</v>
      </c>
      <c r="F57" s="20" t="n">
        <v>3.82627935</v>
      </c>
      <c r="G57" s="18" t="n">
        <v>394.21650815</v>
      </c>
      <c r="H57" s="20" t="n">
        <v>3.29191384</v>
      </c>
      <c r="I57" s="18" t="s">
        <v>481</v>
      </c>
      <c r="J57" s="20" t="s">
        <v>481</v>
      </c>
      <c r="K57" s="18" t="s">
        <v>481</v>
      </c>
      <c r="L57" s="20" t="s">
        <v>481</v>
      </c>
      <c r="M57" s="18" t="n">
        <v>401.10777925</v>
      </c>
      <c r="N57" s="20" t="n">
        <v>28.54910513</v>
      </c>
      <c r="O57" s="18" t="n">
        <v>376.78594026</v>
      </c>
      <c r="P57" s="20" t="n">
        <v>7.75296722</v>
      </c>
      <c r="Q57" s="18" t="n">
        <v>345.1835123</v>
      </c>
      <c r="R57" s="20" t="n">
        <v>18.66829714</v>
      </c>
    </row>
    <row r="58" spans="1:18">
      <c r="A58" s="15" t="s">
        <v>533</v>
      </c>
      <c r="B58" s="17" t="n">
        <v>7267</v>
      </c>
      <c r="C58" s="18">
        <f>(10.0/B58*100)</f>
        <v/>
      </c>
      <c r="D58" s="19" t="n">
        <v>7257</v>
      </c>
      <c r="E58" s="18" t="n">
        <v>412.05670116</v>
      </c>
      <c r="F58" s="20" t="n">
        <v>2.83451808</v>
      </c>
      <c r="G58" s="18" t="n">
        <v>382.1295609</v>
      </c>
      <c r="H58" s="20" t="n">
        <v>7.93901743</v>
      </c>
      <c r="I58" s="18" t="s">
        <v>481</v>
      </c>
      <c r="J58" s="20" t="s">
        <v>481</v>
      </c>
      <c r="K58" s="18" t="s">
        <v>481</v>
      </c>
      <c r="L58" s="20" t="s">
        <v>481</v>
      </c>
      <c r="M58" s="18" t="n">
        <v>438.85627207</v>
      </c>
      <c r="N58" s="20" t="n">
        <v>86.24643503</v>
      </c>
      <c r="O58" s="18" t="n">
        <v>328.79740124</v>
      </c>
      <c r="P58" s="20" t="n">
        <v>13.8476404</v>
      </c>
      <c r="Q58" s="18" t="n">
        <v>288.62753478</v>
      </c>
      <c r="R58" s="20" t="n">
        <v>17.32037114</v>
      </c>
    </row>
    <row r="59" spans="1:18">
      <c r="A59" s="15" t="s">
        <v>534</v>
      </c>
      <c r="B59" s="17" t="n">
        <v>4826</v>
      </c>
      <c r="C59" s="18">
        <f>(26.0/B59*100)</f>
        <v/>
      </c>
      <c r="D59" s="19" t="n">
        <v>4800</v>
      </c>
      <c r="E59" s="18" t="n">
        <v>348.08211739</v>
      </c>
      <c r="F59" s="20" t="n">
        <v>1.59604569</v>
      </c>
      <c r="G59" s="18" t="n">
        <v>339.88411689</v>
      </c>
      <c r="H59" s="20" t="n">
        <v>14.92960121</v>
      </c>
      <c r="I59" s="18" t="s">
        <v>481</v>
      </c>
      <c r="J59" s="20" t="s">
        <v>481</v>
      </c>
      <c r="K59" s="18" t="s">
        <v>481</v>
      </c>
      <c r="L59" s="20" t="s">
        <v>481</v>
      </c>
      <c r="M59" s="18" t="s">
        <v>481</v>
      </c>
      <c r="N59" s="20" t="s">
        <v>481</v>
      </c>
      <c r="O59" s="18" t="n">
        <v>332.87326917</v>
      </c>
      <c r="P59" s="20" t="n">
        <v>18.50985011</v>
      </c>
      <c r="Q59" s="18" t="n">
        <v>279.78666284</v>
      </c>
      <c r="R59" s="20" t="n">
        <v>20.31761355</v>
      </c>
    </row>
    <row r="60" spans="1:18">
      <c r="A60" s="15" t="s">
        <v>535</v>
      </c>
      <c r="B60" s="17" t="n">
        <v>4546</v>
      </c>
      <c r="C60" s="18">
        <f>(15.0/B60*100)</f>
        <v/>
      </c>
      <c r="D60" s="19" t="n">
        <v>4531</v>
      </c>
      <c r="E60" s="18" t="n">
        <v>384.36861395</v>
      </c>
      <c r="F60" s="20" t="n">
        <v>22.58407614</v>
      </c>
      <c r="G60" s="18" t="n">
        <v>350.75122916</v>
      </c>
      <c r="H60" s="20" t="n">
        <v>4.61661021</v>
      </c>
      <c r="I60" s="18" t="s">
        <v>481</v>
      </c>
      <c r="J60" s="20" t="s">
        <v>481</v>
      </c>
      <c r="K60" s="18" t="s">
        <v>481</v>
      </c>
      <c r="L60" s="20" t="s">
        <v>481</v>
      </c>
      <c r="M60" s="18" t="s">
        <v>481</v>
      </c>
      <c r="N60" s="20" t="s">
        <v>481</v>
      </c>
      <c r="O60" s="18" t="n">
        <v>317.16346044</v>
      </c>
      <c r="P60" s="20" t="n">
        <v>6.74034611</v>
      </c>
      <c r="Q60" s="18" t="n">
        <v>267.08321909</v>
      </c>
      <c r="R60" s="20" t="n">
        <v>20.31707112</v>
      </c>
    </row>
    <row r="61" spans="1:18">
      <c r="A61" s="15" t="s">
        <v>536</v>
      </c>
      <c r="B61" s="17" t="n">
        <v>6525</v>
      </c>
      <c r="C61" s="18">
        <f>(135.0/B61*100)</f>
        <v/>
      </c>
      <c r="D61" s="19" t="n">
        <v>6390</v>
      </c>
      <c r="E61" s="18" t="n">
        <v>475.82431602</v>
      </c>
      <c r="F61" s="20" t="n">
        <v>2.60257514</v>
      </c>
      <c r="G61" s="18" t="n">
        <v>426.79581822</v>
      </c>
      <c r="H61" s="20" t="n">
        <v>8.9156662</v>
      </c>
      <c r="I61" s="18" t="s">
        <v>481</v>
      </c>
      <c r="J61" s="20" t="s">
        <v>481</v>
      </c>
      <c r="K61" s="18" t="s">
        <v>481</v>
      </c>
      <c r="L61" s="20" t="s">
        <v>481</v>
      </c>
      <c r="M61" s="18" t="s">
        <v>481</v>
      </c>
      <c r="N61" s="20" t="s">
        <v>481</v>
      </c>
      <c r="O61" s="18" t="s">
        <v>481</v>
      </c>
      <c r="P61" s="20" t="s">
        <v>481</v>
      </c>
      <c r="Q61" s="18" t="n">
        <v>347.46056057</v>
      </c>
      <c r="R61" s="20" t="n">
        <v>18.55525961</v>
      </c>
    </row>
    <row r="62" spans="1:18">
      <c r="A62" s="15" t="s">
        <v>537</v>
      </c>
      <c r="B62" s="17" t="n">
        <v>4476</v>
      </c>
      <c r="C62" s="18">
        <f>(3.0/B62*100)</f>
        <v/>
      </c>
      <c r="D62" s="19" t="n">
        <v>4473</v>
      </c>
      <c r="E62" s="18" t="n">
        <v>514.80036736</v>
      </c>
      <c r="F62" s="20" t="n">
        <v>1.38540817</v>
      </c>
      <c r="G62" s="18" t="n">
        <v>480.56505968</v>
      </c>
      <c r="H62" s="20" t="n">
        <v>3.04969955</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354.825569</v>
      </c>
      <c r="F63" s="20" t="n">
        <v>1.53322389</v>
      </c>
      <c r="G63" s="18" t="n">
        <v>315.03776892</v>
      </c>
      <c r="H63" s="20" t="n">
        <v>7.68258068</v>
      </c>
      <c r="I63" s="18" t="s">
        <v>481</v>
      </c>
      <c r="J63" s="20" t="s">
        <v>481</v>
      </c>
      <c r="K63" s="18" t="s">
        <v>481</v>
      </c>
      <c r="L63" s="20" t="s">
        <v>481</v>
      </c>
      <c r="M63" s="18" t="s">
        <v>481</v>
      </c>
      <c r="N63" s="20" t="s">
        <v>481</v>
      </c>
      <c r="O63" s="18" t="s">
        <v>481</v>
      </c>
      <c r="P63" s="20" t="s">
        <v>481</v>
      </c>
      <c r="Q63" s="18" t="n">
        <v>303.88706203</v>
      </c>
      <c r="R63" s="20" t="n">
        <v>14.79783721</v>
      </c>
    </row>
    <row r="64" spans="1:18">
      <c r="A64" s="15" t="s">
        <v>539</v>
      </c>
      <c r="B64" s="17" t="n">
        <v>3634</v>
      </c>
      <c r="C64" s="18">
        <f>(3.0/B64*100)</f>
        <v/>
      </c>
      <c r="D64" s="19" t="n">
        <v>3631</v>
      </c>
      <c r="E64" s="18" t="n">
        <v>506.5069235</v>
      </c>
      <c r="F64" s="20" t="n">
        <v>6.500702</v>
      </c>
      <c r="G64" s="18" t="n">
        <v>439.95033752</v>
      </c>
      <c r="H64" s="20" t="n">
        <v>1.91134057</v>
      </c>
      <c r="I64" s="18" t="s">
        <v>481</v>
      </c>
      <c r="J64" s="20" t="s">
        <v>481</v>
      </c>
      <c r="K64" s="18" t="s">
        <v>481</v>
      </c>
      <c r="L64" s="20" t="s">
        <v>481</v>
      </c>
      <c r="M64" s="18" t="s">
        <v>481</v>
      </c>
      <c r="N64" s="20" t="s">
        <v>481</v>
      </c>
      <c r="O64" s="18" t="n">
        <v>393.37787011</v>
      </c>
      <c r="P64" s="20" t="n">
        <v>17.39477169</v>
      </c>
      <c r="Q64" s="18" t="n">
        <v>347.90050673</v>
      </c>
      <c r="R64" s="20" t="n">
        <v>44.91530389</v>
      </c>
    </row>
    <row r="65" spans="1:18">
      <c r="A65" s="15" t="s">
        <v>540</v>
      </c>
      <c r="B65" s="17" t="n">
        <v>5325</v>
      </c>
      <c r="C65" s="18">
        <f>(14.0/B65*100)</f>
        <v/>
      </c>
      <c r="D65" s="19" t="n">
        <v>5311</v>
      </c>
      <c r="E65" s="18" t="n">
        <v>417.96637586</v>
      </c>
      <c r="F65" s="20" t="n">
        <v>2.63615242</v>
      </c>
      <c r="G65" s="18" t="n">
        <v>422.03214897</v>
      </c>
      <c r="H65" s="20" t="n">
        <v>6.26889574</v>
      </c>
      <c r="I65" s="18" t="s">
        <v>481</v>
      </c>
      <c r="J65" s="20" t="s">
        <v>481</v>
      </c>
      <c r="K65" s="18" t="s">
        <v>481</v>
      </c>
      <c r="L65" s="20" t="s">
        <v>481</v>
      </c>
      <c r="M65" s="18" t="n">
        <v>370.6511494</v>
      </c>
      <c r="N65" s="20" t="n">
        <v>10.51044366</v>
      </c>
      <c r="O65" s="18" t="n">
        <v>378.89973195</v>
      </c>
      <c r="P65" s="20" t="n">
        <v>31.43367889</v>
      </c>
      <c r="Q65" s="18" t="n">
        <v>282.92639246</v>
      </c>
      <c r="R65" s="20" t="n">
        <v>35.75174085</v>
      </c>
    </row>
    <row r="66" spans="1:18">
      <c r="A66" s="15" t="s">
        <v>541</v>
      </c>
      <c r="B66" s="17" t="n">
        <v>5665</v>
      </c>
      <c r="C66" s="18">
        <f>(75.0/B66*100)</f>
        <v/>
      </c>
      <c r="D66" s="19" t="n">
        <v>5590</v>
      </c>
      <c r="E66" s="18" t="n">
        <v>428.86437808</v>
      </c>
      <c r="F66" s="20" t="n">
        <v>1.66877089</v>
      </c>
      <c r="G66" s="18" t="n">
        <v>405.04595449</v>
      </c>
      <c r="H66" s="20" t="n">
        <v>9.21198822</v>
      </c>
      <c r="I66" s="18" t="s">
        <v>481</v>
      </c>
      <c r="J66" s="20" t="s">
        <v>481</v>
      </c>
      <c r="K66" s="18" t="s">
        <v>481</v>
      </c>
      <c r="L66" s="20" t="s">
        <v>481</v>
      </c>
      <c r="M66" s="18" t="s">
        <v>481</v>
      </c>
      <c r="N66" s="20" t="s">
        <v>481</v>
      </c>
      <c r="O66" s="18" t="s">
        <v>481</v>
      </c>
      <c r="P66" s="20" t="s">
        <v>481</v>
      </c>
      <c r="Q66" s="18" t="n">
        <v>338.8148807</v>
      </c>
      <c r="R66" s="20" t="n">
        <v>15.3695123</v>
      </c>
    </row>
    <row r="67" spans="1:18">
      <c r="A67" s="15" t="s">
        <v>542</v>
      </c>
      <c r="B67" s="17" t="n">
        <v>6971</v>
      </c>
      <c r="C67" s="18">
        <f>(22.0/B67*100)</f>
        <v/>
      </c>
      <c r="D67" s="19" t="n">
        <v>6949</v>
      </c>
      <c r="E67" s="18" t="n">
        <v>404.1702816</v>
      </c>
      <c r="F67" s="20" t="n">
        <v>2.91063833</v>
      </c>
      <c r="G67" s="18" t="n">
        <v>314.01667901</v>
      </c>
      <c r="H67" s="20" t="n">
        <v>4.95490327</v>
      </c>
      <c r="I67" s="18" t="s">
        <v>481</v>
      </c>
      <c r="J67" s="20" t="s">
        <v>481</v>
      </c>
      <c r="K67" s="18" t="s">
        <v>481</v>
      </c>
      <c r="L67" s="20" t="s">
        <v>481</v>
      </c>
      <c r="M67" s="18" t="s">
        <v>481</v>
      </c>
      <c r="N67" s="20" t="s">
        <v>481</v>
      </c>
      <c r="O67" s="18" t="s">
        <v>481</v>
      </c>
      <c r="P67" s="20" t="s">
        <v>481</v>
      </c>
      <c r="Q67" s="18" t="n">
        <v>340.69433588</v>
      </c>
      <c r="R67" s="20" t="n">
        <v>20.72581498</v>
      </c>
    </row>
    <row r="68" spans="1:18">
      <c r="A68" s="15" t="s">
        <v>543</v>
      </c>
      <c r="B68" s="17" t="n">
        <v>12083</v>
      </c>
      <c r="C68" s="18">
        <f>(26.0/B68*100)</f>
        <v/>
      </c>
      <c r="D68" s="19" t="n">
        <v>12057</v>
      </c>
      <c r="E68" s="18" t="n">
        <v>388.31763337</v>
      </c>
      <c r="F68" s="20" t="n">
        <v>1.20246013</v>
      </c>
      <c r="G68" s="18" t="n">
        <v>431.51977809</v>
      </c>
      <c r="H68" s="20" t="n">
        <v>1.86030119</v>
      </c>
      <c r="I68" s="18" t="s">
        <v>481</v>
      </c>
      <c r="J68" s="20" t="s">
        <v>481</v>
      </c>
      <c r="K68" s="18" t="s">
        <v>481</v>
      </c>
      <c r="L68" s="20" t="s">
        <v>481</v>
      </c>
      <c r="M68" s="18" t="s">
        <v>481</v>
      </c>
      <c r="N68" s="20" t="s">
        <v>481</v>
      </c>
      <c r="O68" s="18" t="s">
        <v>481</v>
      </c>
      <c r="P68" s="20" t="s">
        <v>481</v>
      </c>
      <c r="Q68" s="18" t="n">
        <v>272.62910012</v>
      </c>
      <c r="R68" s="20" t="n">
        <v>7.96602898</v>
      </c>
    </row>
    <row r="69" spans="1:18">
      <c r="A69" s="15" t="s">
        <v>544</v>
      </c>
      <c r="B69" s="17" t="n">
        <v>4876</v>
      </c>
      <c r="C69" s="18">
        <f>(0.0/B69*100)</f>
        <v/>
      </c>
      <c r="D69" s="19" t="n">
        <v>4876</v>
      </c>
      <c r="E69" s="18" t="n">
        <v>434.04419827</v>
      </c>
      <c r="F69" s="20" t="n">
        <v>4.07504762</v>
      </c>
      <c r="G69" s="18" t="n">
        <v>420.08358128</v>
      </c>
      <c r="H69" s="20" t="n">
        <v>10.24871106</v>
      </c>
      <c r="I69" s="18" t="s">
        <v>481</v>
      </c>
      <c r="J69" s="20" t="s">
        <v>481</v>
      </c>
      <c r="K69" s="18" t="s">
        <v>481</v>
      </c>
      <c r="L69" s="20" t="s">
        <v>481</v>
      </c>
      <c r="M69" s="18" t="s">
        <v>481</v>
      </c>
      <c r="N69" s="20" t="s">
        <v>481</v>
      </c>
      <c r="O69" s="18" t="s">
        <v>481</v>
      </c>
      <c r="P69" s="20" t="s">
        <v>481</v>
      </c>
      <c r="Q69" s="18" t="n">
        <v>199.3834</v>
      </c>
      <c r="R69" s="20" t="n">
        <v>63.3131393</v>
      </c>
    </row>
    <row r="70" spans="1:18">
      <c r="A70" s="15" t="s">
        <v>545</v>
      </c>
      <c r="B70" s="17" t="n">
        <v>6036</v>
      </c>
      <c r="C70" s="18">
        <f>(223.0/B70*100)</f>
        <v/>
      </c>
      <c r="D70" s="19" t="n">
        <v>5813</v>
      </c>
      <c r="E70" s="18" t="n">
        <v>498.34652787</v>
      </c>
      <c r="F70" s="20" t="n">
        <v>3.21364201</v>
      </c>
      <c r="G70" s="18" t="n">
        <v>461.21663332</v>
      </c>
      <c r="H70" s="20" t="n">
        <v>9.90186518</v>
      </c>
      <c r="I70" s="18" t="s">
        <v>481</v>
      </c>
      <c r="J70" s="20" t="s">
        <v>481</v>
      </c>
      <c r="K70" s="18" t="s">
        <v>481</v>
      </c>
      <c r="L70" s="20" t="s">
        <v>481</v>
      </c>
      <c r="M70" s="18" t="s">
        <v>481</v>
      </c>
      <c r="N70" s="20" t="s">
        <v>481</v>
      </c>
      <c r="O70" s="18" t="s">
        <v>481</v>
      </c>
      <c r="P70" s="20" t="s">
        <v>481</v>
      </c>
      <c r="Q70" s="18" t="n">
        <v>419.91739549</v>
      </c>
      <c r="R70" s="20" t="n">
        <v>22.6530614</v>
      </c>
    </row>
    <row r="71" spans="1:18">
      <c r="A71" s="15" t="s">
        <v>546</v>
      </c>
      <c r="B71" s="17" t="n">
        <v>6115</v>
      </c>
      <c r="C71" s="18">
        <f>(17.0/B71*100)</f>
        <v/>
      </c>
      <c r="D71" s="19" t="n">
        <v>6098</v>
      </c>
      <c r="E71" s="18" t="n">
        <v>557.78483794</v>
      </c>
      <c r="F71" s="20" t="n">
        <v>2.20754892</v>
      </c>
      <c r="G71" s="18" t="n">
        <v>512.3754162499999</v>
      </c>
      <c r="H71" s="20" t="n">
        <v>2.29737037</v>
      </c>
      <c r="I71" s="18" t="s">
        <v>481</v>
      </c>
      <c r="J71" s="20" t="s">
        <v>481</v>
      </c>
      <c r="K71" s="18" t="s">
        <v>481</v>
      </c>
      <c r="L71" s="20" t="s">
        <v>481</v>
      </c>
      <c r="M71" s="18" t="s">
        <v>481</v>
      </c>
      <c r="N71" s="20" t="s">
        <v>481</v>
      </c>
      <c r="O71" s="18" t="s">
        <v>481</v>
      </c>
      <c r="P71" s="20" t="s">
        <v>481</v>
      </c>
      <c r="Q71" s="18" t="n">
        <v>398.7344115</v>
      </c>
      <c r="R71" s="20" t="n">
        <v>41.05659586</v>
      </c>
    </row>
    <row r="72" spans="1:18">
      <c r="A72" s="15" t="s">
        <v>547</v>
      </c>
      <c r="B72" s="17" t="n">
        <v>7708</v>
      </c>
      <c r="C72" s="18">
        <f>(5.0/B72*100)</f>
        <v/>
      </c>
      <c r="D72" s="19" t="n">
        <v>7703</v>
      </c>
      <c r="E72" s="18" t="n">
        <v>497.1233708</v>
      </c>
      <c r="F72" s="20" t="n">
        <v>2.50506298</v>
      </c>
      <c r="G72" s="18" t="n">
        <v>497.93866958</v>
      </c>
      <c r="H72" s="20" t="n">
        <v>15.02770397</v>
      </c>
      <c r="I72" s="18" t="s">
        <v>481</v>
      </c>
      <c r="J72" s="20" t="s">
        <v>481</v>
      </c>
      <c r="K72" s="18" t="s">
        <v>481</v>
      </c>
      <c r="L72" s="20" t="s">
        <v>481</v>
      </c>
      <c r="M72" s="18" t="s">
        <v>481</v>
      </c>
      <c r="N72" s="20" t="s">
        <v>481</v>
      </c>
      <c r="O72" s="18" t="s">
        <v>481</v>
      </c>
      <c r="P72" s="20" t="s">
        <v>481</v>
      </c>
      <c r="Q72" s="18" t="n">
        <v>394.1737</v>
      </c>
      <c r="R72" s="20" t="n">
        <v>82.07857842</v>
      </c>
    </row>
    <row r="73" spans="1:18">
      <c r="A73" s="15" t="s">
        <v>548</v>
      </c>
      <c r="B73" s="17" t="n">
        <v>8249</v>
      </c>
      <c r="C73" s="18">
        <f>(144.0/B73*100)</f>
        <v/>
      </c>
      <c r="D73" s="19" t="n">
        <v>8105</v>
      </c>
      <c r="E73" s="18" t="n">
        <v>410.5980296</v>
      </c>
      <c r="F73" s="20" t="n">
        <v>3.30423889</v>
      </c>
      <c r="G73" s="18" t="n">
        <v>381.23677795</v>
      </c>
      <c r="H73" s="20" t="n">
        <v>15.95250162</v>
      </c>
      <c r="I73" s="18" t="s">
        <v>481</v>
      </c>
      <c r="J73" s="20" t="s">
        <v>481</v>
      </c>
      <c r="K73" s="18" t="s">
        <v>481</v>
      </c>
      <c r="L73" s="20" t="s">
        <v>481</v>
      </c>
      <c r="M73" s="18" t="s">
        <v>481</v>
      </c>
      <c r="N73" s="20" t="s">
        <v>481</v>
      </c>
      <c r="O73" s="18" t="s">
        <v>481</v>
      </c>
      <c r="P73" s="20" t="s">
        <v>481</v>
      </c>
      <c r="Q73" s="18" t="n">
        <v>359.40716428</v>
      </c>
      <c r="R73" s="20" t="n">
        <v>20.56416865</v>
      </c>
    </row>
    <row r="74" spans="1:18">
      <c r="A74" s="15" t="s">
        <v>549</v>
      </c>
      <c r="B74" s="17" t="n">
        <v>4692</v>
      </c>
      <c r="C74" s="18">
        <f>(82.0/B74*100)</f>
        <v/>
      </c>
      <c r="D74" s="19" t="n">
        <v>4610</v>
      </c>
      <c r="E74" s="18" t="n">
        <v>431.44731086</v>
      </c>
      <c r="F74" s="20" t="n">
        <v>1.61192916</v>
      </c>
      <c r="G74" s="18" t="n">
        <v>387.05189933</v>
      </c>
      <c r="H74" s="20" t="n">
        <v>9.81913662</v>
      </c>
      <c r="I74" s="18" t="s">
        <v>481</v>
      </c>
      <c r="J74" s="20" t="s">
        <v>481</v>
      </c>
      <c r="K74" s="18" t="s">
        <v>481</v>
      </c>
      <c r="L74" s="20" t="s">
        <v>481</v>
      </c>
      <c r="M74" s="18" t="s">
        <v>481</v>
      </c>
      <c r="N74" s="20" t="s">
        <v>481</v>
      </c>
      <c r="O74" s="18" t="n">
        <v>356.92150175</v>
      </c>
      <c r="P74" s="20" t="n">
        <v>16.34532962</v>
      </c>
      <c r="Q74" s="18" t="n">
        <v>321.38242785</v>
      </c>
      <c r="R74" s="20" t="n">
        <v>20.01797937</v>
      </c>
    </row>
    <row r="75" spans="1:18">
      <c r="A75" s="15" t="s">
        <v>550</v>
      </c>
      <c r="B75" s="17" t="n">
        <v>5375</v>
      </c>
      <c r="C75" s="18">
        <f>(202.0/B75*100)</f>
        <v/>
      </c>
      <c r="D75" s="19" t="n">
        <v>5173</v>
      </c>
      <c r="E75" s="18" t="n">
        <v>362.69774595</v>
      </c>
      <c r="F75" s="20" t="n">
        <v>3.22672558</v>
      </c>
      <c r="G75" s="18" t="n">
        <v>341.35948144</v>
      </c>
      <c r="H75" s="20" t="n">
        <v>6.84663048</v>
      </c>
      <c r="I75" s="18" t="s">
        <v>481</v>
      </c>
      <c r="J75" s="20" t="s">
        <v>481</v>
      </c>
      <c r="K75" s="18" t="s">
        <v>481</v>
      </c>
      <c r="L75" s="20" t="s">
        <v>481</v>
      </c>
      <c r="M75" s="18" t="s">
        <v>481</v>
      </c>
      <c r="N75" s="20" t="s">
        <v>481</v>
      </c>
      <c r="O75" s="18" t="s">
        <v>481</v>
      </c>
      <c r="P75" s="20" t="s">
        <v>481</v>
      </c>
      <c r="Q75" s="18" t="n">
        <v>310.07623443</v>
      </c>
      <c r="R75" s="20" t="n">
        <v>17.99985806</v>
      </c>
    </row>
    <row r="76" spans="1:18">
      <c r="A76" s="15" t="s">
        <v>551</v>
      </c>
      <c r="B76" s="17" t="n">
        <v>14167</v>
      </c>
      <c r="C76" s="18">
        <f>(228.0/B76*100)</f>
        <v/>
      </c>
      <c r="D76" s="19" t="n">
        <v>13939</v>
      </c>
      <c r="E76" s="18" t="n">
        <v>420.03813096</v>
      </c>
      <c r="F76" s="20" t="n">
        <v>3.0244994</v>
      </c>
      <c r="G76" s="18" t="n">
        <v>458.88378962</v>
      </c>
      <c r="H76" s="20" t="n">
        <v>4.80117255</v>
      </c>
      <c r="I76" s="18" t="s">
        <v>481</v>
      </c>
      <c r="J76" s="20" t="s">
        <v>481</v>
      </c>
      <c r="K76" s="18" t="s">
        <v>481</v>
      </c>
      <c r="L76" s="20" t="s">
        <v>481</v>
      </c>
      <c r="M76" s="18" t="s">
        <v>481</v>
      </c>
      <c r="N76" s="20" t="s">
        <v>481</v>
      </c>
      <c r="O76" s="18" t="s">
        <v>481</v>
      </c>
      <c r="P76" s="20" t="s">
        <v>481</v>
      </c>
      <c r="Q76" s="18" t="n">
        <v>322.82458346</v>
      </c>
      <c r="R76" s="20" t="n">
        <v>11.9732884</v>
      </c>
    </row>
    <row r="77" spans="1:18">
      <c r="A77" s="15" t="s">
        <v>552</v>
      </c>
      <c r="B77" s="17" t="n">
        <v>6062</v>
      </c>
      <c r="C77" s="18">
        <f>(82.0/B77*100)</f>
        <v/>
      </c>
      <c r="D77" s="19" t="n">
        <v>5980</v>
      </c>
      <c r="E77" s="18" t="n">
        <v>439.05272167</v>
      </c>
      <c r="F77" s="20" t="n">
        <v>2.61461345</v>
      </c>
      <c r="G77" s="18" t="n">
        <v>387.64823259</v>
      </c>
      <c r="H77" s="20" t="n">
        <v>8.78345504</v>
      </c>
      <c r="I77" s="18" t="s">
        <v>481</v>
      </c>
      <c r="J77" s="20" t="s">
        <v>481</v>
      </c>
      <c r="K77" s="18" t="s">
        <v>481</v>
      </c>
      <c r="L77" s="20" t="s">
        <v>481</v>
      </c>
      <c r="M77" s="18" t="s">
        <v>481</v>
      </c>
      <c r="N77" s="20" t="s">
        <v>481</v>
      </c>
      <c r="O77" s="18" t="s">
        <v>481</v>
      </c>
      <c r="P77" s="20" t="s">
        <v>481</v>
      </c>
      <c r="Q77" s="18" t="n">
        <v>357.85762825</v>
      </c>
      <c r="R77" s="20" t="n">
        <v>19.58087995</v>
      </c>
    </row>
    <row r="78" spans="1:18">
      <c r="A78" s="15" t="s">
        <v>553</v>
      </c>
      <c r="B78" s="17" t="n">
        <v>5826</v>
      </c>
      <c r="C78" s="18">
        <f>(0.0/B78*100)</f>
        <v/>
      </c>
      <c r="D78" s="19" t="n">
        <v>5826</v>
      </c>
      <c r="E78" s="18" t="n">
        <v>488.87098849</v>
      </c>
      <c r="F78" s="20" t="n">
        <v>3.8543554</v>
      </c>
      <c r="G78" s="18" t="n">
        <v>453.37087548</v>
      </c>
      <c r="H78" s="20" t="n">
        <v>7.7288782</v>
      </c>
      <c r="I78" s="18" t="s">
        <v>481</v>
      </c>
      <c r="J78" s="20" t="s">
        <v>481</v>
      </c>
      <c r="K78" s="18" t="s">
        <v>481</v>
      </c>
      <c r="L78" s="20" t="s">
        <v>481</v>
      </c>
      <c r="M78" s="18" t="n">
        <v>370.2635</v>
      </c>
      <c r="N78" s="20" t="n">
        <v>31.46852482</v>
      </c>
      <c r="O78" s="18" t="n">
        <v>364.15226248</v>
      </c>
      <c r="P78" s="20" t="n">
        <v>28.54273959</v>
      </c>
      <c r="Q78" s="18" t="n">
        <v>504.16255212</v>
      </c>
      <c r="R78" s="20" t="n">
        <v>33.64016766</v>
      </c>
    </row>
    <row customHeight="1" ht="25" r="79" spans="1:18">
      <c r="A79" s="15" t="s">
        <v>554</v>
      </c>
      <c r="B79" s="17" t="n">
        <v>1657</v>
      </c>
      <c r="C79" s="18">
        <f>(41.0/B79*100)</f>
        <v/>
      </c>
      <c r="D79" s="19" t="n">
        <v>1616</v>
      </c>
      <c r="E79" s="18" t="n">
        <v>477.84723475</v>
      </c>
      <c r="F79" s="20" t="n">
        <v>7.48135946</v>
      </c>
      <c r="G79" s="18" t="n">
        <v>412.13409941</v>
      </c>
      <c r="H79" s="20" t="n">
        <v>18.49854339</v>
      </c>
      <c r="I79" s="18" t="s">
        <v>481</v>
      </c>
      <c r="J79" s="20" t="s">
        <v>481</v>
      </c>
      <c r="K79" s="18" t="s">
        <v>481</v>
      </c>
      <c r="L79" s="20" t="s">
        <v>481</v>
      </c>
      <c r="M79" s="18" t="s">
        <v>481</v>
      </c>
      <c r="N79" s="20" t="s">
        <v>481</v>
      </c>
      <c r="O79" s="18" t="n">
        <v>402.48884992</v>
      </c>
      <c r="P79" s="20" t="n">
        <v>36.63080964</v>
      </c>
      <c r="Q79" s="18" t="n">
        <v>384.63726622</v>
      </c>
      <c r="R79" s="20" t="n">
        <v>52.68121225</v>
      </c>
    </row>
    <row r="80" spans="1:18">
      <c r="A80" s="15" t="s">
        <v>555</v>
      </c>
      <c r="B80" s="17" t="n">
        <v>7841</v>
      </c>
      <c r="C80" s="18">
        <f>(0.0/B80*100)</f>
        <v/>
      </c>
      <c r="D80" s="19" t="n">
        <v>7841</v>
      </c>
      <c r="E80" s="18" t="n">
        <v>426.60890119</v>
      </c>
      <c r="F80" s="20" t="n">
        <v>3.44063866</v>
      </c>
      <c r="G80" s="18" t="n">
        <v>433.1839297</v>
      </c>
      <c r="H80" s="20" t="n">
        <v>7.1317161</v>
      </c>
      <c r="I80" s="18" t="s">
        <v>481</v>
      </c>
      <c r="J80" s="20" t="s">
        <v>481</v>
      </c>
      <c r="K80" s="18" t="s">
        <v>481</v>
      </c>
      <c r="L80" s="20" t="s">
        <v>481</v>
      </c>
      <c r="M80" s="18" t="s">
        <v>481</v>
      </c>
      <c r="N80" s="20" t="s">
        <v>481</v>
      </c>
      <c r="O80" s="18" t="s">
        <v>481</v>
      </c>
      <c r="P80" s="20" t="s">
        <v>481</v>
      </c>
      <c r="Q80" s="18" t="n">
        <v>333.53795188</v>
      </c>
      <c r="R80" s="20" t="n">
        <v>30.54280581</v>
      </c>
    </row>
    <row r="81" spans="1:18">
      <c r="A81" s="23" t="s">
        <v>556</v>
      </c>
      <c r="B81" s="17" t="n">
        <v>8861</v>
      </c>
      <c r="C81" s="18">
        <f>(76.0/B81*100)</f>
        <v/>
      </c>
      <c r="D81" s="19" t="n">
        <v>8785</v>
      </c>
      <c r="E81" s="18" t="n">
        <v>438.73039957</v>
      </c>
      <c r="F81" s="20" t="n">
        <v>3.3380078</v>
      </c>
      <c r="G81" s="18" t="n">
        <v>412.39997472</v>
      </c>
      <c r="H81" s="20" t="n">
        <v>6.71462484</v>
      </c>
      <c r="I81" s="18" t="s">
        <v>481</v>
      </c>
      <c r="J81" s="20" t="s">
        <v>481</v>
      </c>
      <c r="K81" s="18" t="s">
        <v>481</v>
      </c>
      <c r="L81" s="20" t="s">
        <v>481</v>
      </c>
      <c r="M81" s="18" t="s">
        <v>481</v>
      </c>
      <c r="N81" s="20" t="s">
        <v>481</v>
      </c>
      <c r="O81" s="18" t="s">
        <v>481</v>
      </c>
      <c r="P81" s="20" t="s">
        <v>481</v>
      </c>
      <c r="Q81" s="18" t="n">
        <v>357.75480933</v>
      </c>
      <c r="R81" s="20" t="n">
        <v>57.05980586</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674</v>
      </c>
    </row>
    <row customHeight="1" ht="30" r="4" spans="1:20">
      <c r="A4" s="6" t="n"/>
      <c r="B4" s="7" t="s">
        <v>462</v>
      </c>
      <c r="C4" s="7" t="s">
        <v>463</v>
      </c>
      <c r="D4" s="8" t="s">
        <v>462</v>
      </c>
      <c r="E4" s="9" t="s">
        <v>598</v>
      </c>
      <c r="F4" s="10" t="n"/>
      <c r="G4" s="9" t="s">
        <v>675</v>
      </c>
      <c r="H4" s="10" t="n"/>
      <c r="I4" s="9" t="s">
        <v>676</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(0.0/B7*100)</f>
        <v/>
      </c>
      <c r="D7" s="19" t="n">
        <v>14530</v>
      </c>
      <c r="E7" s="18" t="s">
        <v>481</v>
      </c>
      <c r="F7" s="20" t="s">
        <v>481</v>
      </c>
      <c r="G7" s="18" t="s">
        <v>481</v>
      </c>
      <c r="H7" s="20" t="s">
        <v>481</v>
      </c>
      <c r="I7" s="18" t="s">
        <v>481</v>
      </c>
      <c r="J7" s="20" t="s">
        <v>481</v>
      </c>
      <c r="K7" s="18" t="s">
        <v>481</v>
      </c>
      <c r="L7" s="20" t="s">
        <v>481</v>
      </c>
      <c r="M7" s="18" t="s">
        <v>481</v>
      </c>
      <c r="N7" s="20" t="s">
        <v>481</v>
      </c>
      <c r="O7" s="18" t="n">
        <v>502.90055977</v>
      </c>
      <c r="P7" s="20" t="n">
        <v>1.69089195</v>
      </c>
      <c r="Q7" s="18" t="s">
        <v>481</v>
      </c>
      <c r="R7" s="20" t="s">
        <v>481</v>
      </c>
      <c r="S7" s="18" t="s">
        <v>481</v>
      </c>
      <c r="T7" s="20" t="s">
        <v>481</v>
      </c>
    </row>
    <row r="8" spans="1:20">
      <c r="A8" s="15" t="s">
        <v>483</v>
      </c>
      <c r="B8" s="17" t="n">
        <v>7007</v>
      </c>
      <c r="C8" s="18">
        <f>(0.0/B8*100)</f>
        <v/>
      </c>
      <c r="D8" s="19" t="n">
        <v>7007</v>
      </c>
      <c r="E8" s="18" t="s">
        <v>481</v>
      </c>
      <c r="F8" s="20" t="s">
        <v>481</v>
      </c>
      <c r="G8" s="18" t="s">
        <v>481</v>
      </c>
      <c r="H8" s="20" t="s">
        <v>481</v>
      </c>
      <c r="I8" s="18" t="s">
        <v>481</v>
      </c>
      <c r="J8" s="20" t="s">
        <v>481</v>
      </c>
      <c r="K8" s="18" t="s">
        <v>481</v>
      </c>
      <c r="L8" s="20" t="s">
        <v>481</v>
      </c>
      <c r="M8" s="18" t="s">
        <v>481</v>
      </c>
      <c r="N8" s="20" t="s">
        <v>481</v>
      </c>
      <c r="O8" s="18" t="n">
        <v>484.86559727</v>
      </c>
      <c r="P8" s="20" t="n">
        <v>2.83527767</v>
      </c>
      <c r="Q8" s="18" t="s">
        <v>481</v>
      </c>
      <c r="R8" s="20" t="s">
        <v>481</v>
      </c>
      <c r="S8" s="18" t="s">
        <v>481</v>
      </c>
      <c r="T8" s="20" t="s">
        <v>481</v>
      </c>
    </row>
    <row r="9" spans="1:20">
      <c r="A9" s="15" t="s">
        <v>484</v>
      </c>
      <c r="B9" s="17" t="n">
        <v>9651</v>
      </c>
      <c r="C9" s="18">
        <f>(0.0/B9*100)</f>
        <v/>
      </c>
      <c r="D9" s="19" t="n">
        <v>9651</v>
      </c>
      <c r="E9" s="18" t="s">
        <v>481</v>
      </c>
      <c r="F9" s="20" t="s">
        <v>481</v>
      </c>
      <c r="G9" s="18" t="s">
        <v>481</v>
      </c>
      <c r="H9" s="20" t="s">
        <v>481</v>
      </c>
      <c r="I9" s="18" t="s">
        <v>481</v>
      </c>
      <c r="J9" s="20" t="s">
        <v>481</v>
      </c>
      <c r="K9" s="18" t="s">
        <v>481</v>
      </c>
      <c r="L9" s="20" t="s">
        <v>481</v>
      </c>
      <c r="M9" s="18" t="s">
        <v>481</v>
      </c>
      <c r="N9" s="20" t="s">
        <v>481</v>
      </c>
      <c r="O9" s="18" t="n">
        <v>498.52418921</v>
      </c>
      <c r="P9" s="20" t="n">
        <v>2.41570579</v>
      </c>
      <c r="Q9" s="18" t="s">
        <v>481</v>
      </c>
      <c r="R9" s="20" t="s">
        <v>481</v>
      </c>
      <c r="S9" s="18" t="s">
        <v>481</v>
      </c>
      <c r="T9" s="20" t="s">
        <v>481</v>
      </c>
    </row>
    <row r="10" spans="1:20">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n">
        <v>526.66780551</v>
      </c>
      <c r="P10" s="20" t="n">
        <v>2.30093959</v>
      </c>
      <c r="Q10" s="18" t="s">
        <v>481</v>
      </c>
      <c r="R10" s="20" t="s">
        <v>481</v>
      </c>
      <c r="S10" s="18" t="s">
        <v>481</v>
      </c>
      <c r="T10" s="20" t="s">
        <v>481</v>
      </c>
    </row>
    <row r="11" spans="1:20">
      <c r="A11" s="15" t="s">
        <v>486</v>
      </c>
      <c r="B11" s="17" t="n">
        <v>7053</v>
      </c>
      <c r="C11" s="18">
        <f>(0.0/B11*100)</f>
        <v/>
      </c>
      <c r="D11" s="19" t="n">
        <v>7053</v>
      </c>
      <c r="E11" s="18" t="s">
        <v>481</v>
      </c>
      <c r="F11" s="20" t="s">
        <v>481</v>
      </c>
      <c r="G11" s="18" t="s">
        <v>481</v>
      </c>
      <c r="H11" s="20" t="s">
        <v>481</v>
      </c>
      <c r="I11" s="18" t="s">
        <v>481</v>
      </c>
      <c r="J11" s="20" t="s">
        <v>481</v>
      </c>
      <c r="K11" s="18" t="s">
        <v>481</v>
      </c>
      <c r="L11" s="20" t="s">
        <v>481</v>
      </c>
      <c r="M11" s="18" t="s">
        <v>481</v>
      </c>
      <c r="N11" s="20" t="s">
        <v>481</v>
      </c>
      <c r="O11" s="18" t="n">
        <v>458.57087608</v>
      </c>
      <c r="P11" s="20" t="n">
        <v>2.58487782</v>
      </c>
      <c r="Q11" s="18" t="s">
        <v>481</v>
      </c>
      <c r="R11" s="20" t="s">
        <v>481</v>
      </c>
      <c r="S11" s="18" t="s">
        <v>481</v>
      </c>
      <c r="T11" s="20" t="s">
        <v>481</v>
      </c>
    </row>
    <row r="12" spans="1:20">
      <c r="A12" s="15" t="s">
        <v>487</v>
      </c>
      <c r="B12" s="17" t="n">
        <v>6894</v>
      </c>
      <c r="C12" s="18">
        <f>(0.0/B12*100)</f>
        <v/>
      </c>
      <c r="D12" s="19" t="n">
        <v>6894</v>
      </c>
      <c r="E12" s="18" t="s">
        <v>481</v>
      </c>
      <c r="F12" s="20" t="s">
        <v>481</v>
      </c>
      <c r="G12" s="18" t="s">
        <v>481</v>
      </c>
      <c r="H12" s="20" t="s">
        <v>481</v>
      </c>
      <c r="I12" s="18" t="s">
        <v>481</v>
      </c>
      <c r="J12" s="20" t="s">
        <v>481</v>
      </c>
      <c r="K12" s="18" t="s">
        <v>481</v>
      </c>
      <c r="L12" s="20" t="s">
        <v>481</v>
      </c>
      <c r="M12" s="18" t="s">
        <v>481</v>
      </c>
      <c r="N12" s="20" t="s">
        <v>481</v>
      </c>
      <c r="O12" s="18" t="n">
        <v>487.25014112</v>
      </c>
      <c r="P12" s="20" t="n">
        <v>2.59970688</v>
      </c>
      <c r="Q12" s="18" t="s">
        <v>481</v>
      </c>
      <c r="R12" s="20" t="s">
        <v>481</v>
      </c>
      <c r="S12" s="18" t="s">
        <v>481</v>
      </c>
      <c r="T12" s="20" t="s">
        <v>481</v>
      </c>
    </row>
    <row r="13" spans="1:20">
      <c r="A13" s="15" t="s">
        <v>488</v>
      </c>
      <c r="B13" s="17" t="n">
        <v>7161</v>
      </c>
      <c r="C13" s="18">
        <f>(0.0/B13*100)</f>
        <v/>
      </c>
      <c r="D13" s="19" t="n">
        <v>7161</v>
      </c>
      <c r="E13" s="18" t="s">
        <v>481</v>
      </c>
      <c r="F13" s="20" t="s">
        <v>481</v>
      </c>
      <c r="G13" s="18" t="s">
        <v>481</v>
      </c>
      <c r="H13" s="20" t="s">
        <v>481</v>
      </c>
      <c r="I13" s="18" t="s">
        <v>481</v>
      </c>
      <c r="J13" s="20" t="s">
        <v>481</v>
      </c>
      <c r="K13" s="18" t="s">
        <v>481</v>
      </c>
      <c r="L13" s="20" t="s">
        <v>481</v>
      </c>
      <c r="M13" s="18" t="s">
        <v>481</v>
      </c>
      <c r="N13" s="20" t="s">
        <v>481</v>
      </c>
      <c r="O13" s="18" t="n">
        <v>499.8145841</v>
      </c>
      <c r="P13" s="20" t="n">
        <v>2.54454744</v>
      </c>
      <c r="Q13" s="18" t="s">
        <v>481</v>
      </c>
      <c r="R13" s="20" t="s">
        <v>481</v>
      </c>
      <c r="S13" s="18" t="s">
        <v>481</v>
      </c>
      <c r="T13" s="20" t="s">
        <v>481</v>
      </c>
    </row>
    <row r="14" spans="1:20">
      <c r="A14" s="15" t="s">
        <v>489</v>
      </c>
      <c r="B14" s="17" t="n">
        <v>5587</v>
      </c>
      <c r="C14" s="18">
        <f>(0.0/B14*100)</f>
        <v/>
      </c>
      <c r="D14" s="19" t="n">
        <v>5587</v>
      </c>
      <c r="E14" s="18" t="s">
        <v>481</v>
      </c>
      <c r="F14" s="20" t="s">
        <v>481</v>
      </c>
      <c r="G14" s="18" t="s">
        <v>481</v>
      </c>
      <c r="H14" s="20" t="s">
        <v>481</v>
      </c>
      <c r="I14" s="18" t="s">
        <v>481</v>
      </c>
      <c r="J14" s="20" t="s">
        <v>481</v>
      </c>
      <c r="K14" s="18" t="s">
        <v>481</v>
      </c>
      <c r="L14" s="20" t="s">
        <v>481</v>
      </c>
      <c r="M14" s="18" t="s">
        <v>481</v>
      </c>
      <c r="N14" s="20" t="s">
        <v>481</v>
      </c>
      <c r="O14" s="18" t="n">
        <v>519.14285498</v>
      </c>
      <c r="P14" s="20" t="n">
        <v>2.21768835</v>
      </c>
      <c r="Q14" s="18" t="s">
        <v>481</v>
      </c>
      <c r="R14" s="20" t="s">
        <v>481</v>
      </c>
      <c r="S14" s="18" t="s">
        <v>481</v>
      </c>
      <c r="T14" s="20" t="s">
        <v>481</v>
      </c>
    </row>
    <row r="15" spans="1:20">
      <c r="A15" s="15" t="s">
        <v>490</v>
      </c>
      <c r="B15" s="17" t="n">
        <v>5882</v>
      </c>
      <c r="C15" s="18">
        <f>(0.0/B15*100)</f>
        <v/>
      </c>
      <c r="D15" s="19" t="n">
        <v>5882</v>
      </c>
      <c r="E15" s="18" t="s">
        <v>481</v>
      </c>
      <c r="F15" s="20" t="s">
        <v>481</v>
      </c>
      <c r="G15" s="18" t="s">
        <v>481</v>
      </c>
      <c r="H15" s="20" t="s">
        <v>481</v>
      </c>
      <c r="I15" s="18" t="s">
        <v>481</v>
      </c>
      <c r="J15" s="20" t="s">
        <v>481</v>
      </c>
      <c r="K15" s="18" t="s">
        <v>481</v>
      </c>
      <c r="L15" s="20" t="s">
        <v>481</v>
      </c>
      <c r="M15" s="18" t="s">
        <v>481</v>
      </c>
      <c r="N15" s="20" t="s">
        <v>481</v>
      </c>
      <c r="O15" s="18" t="n">
        <v>526.42474711</v>
      </c>
      <c r="P15" s="20" t="n">
        <v>2.54657653</v>
      </c>
      <c r="Q15" s="18" t="s">
        <v>481</v>
      </c>
      <c r="R15" s="20" t="s">
        <v>481</v>
      </c>
      <c r="S15" s="18" t="s">
        <v>481</v>
      </c>
      <c r="T15" s="20" t="s">
        <v>481</v>
      </c>
    </row>
    <row r="16" spans="1:20">
      <c r="A16" s="15" t="s">
        <v>491</v>
      </c>
      <c r="B16" s="17" t="n">
        <v>6108</v>
      </c>
      <c r="C16" s="18">
        <f>(0.0/B16*100)</f>
        <v/>
      </c>
      <c r="D16" s="19" t="n">
        <v>6108</v>
      </c>
      <c r="E16" s="18" t="s">
        <v>481</v>
      </c>
      <c r="F16" s="20" t="s">
        <v>481</v>
      </c>
      <c r="G16" s="18" t="s">
        <v>481</v>
      </c>
      <c r="H16" s="20" t="s">
        <v>481</v>
      </c>
      <c r="I16" s="18" t="s">
        <v>481</v>
      </c>
      <c r="J16" s="20" t="s">
        <v>481</v>
      </c>
      <c r="K16" s="18" t="s">
        <v>481</v>
      </c>
      <c r="L16" s="20" t="s">
        <v>481</v>
      </c>
      <c r="M16" s="18" t="s">
        <v>481</v>
      </c>
      <c r="N16" s="20" t="s">
        <v>481</v>
      </c>
      <c r="O16" s="18" t="n">
        <v>499.30614176</v>
      </c>
      <c r="P16" s="20" t="n">
        <v>2.50701975</v>
      </c>
      <c r="Q16" s="18" t="s">
        <v>481</v>
      </c>
      <c r="R16" s="20" t="s">
        <v>481</v>
      </c>
      <c r="S16" s="18" t="s">
        <v>481</v>
      </c>
      <c r="T16" s="20" t="s">
        <v>481</v>
      </c>
    </row>
    <row r="17" spans="1:20">
      <c r="A17" s="15" t="s">
        <v>492</v>
      </c>
      <c r="B17" s="17" t="n">
        <v>6504</v>
      </c>
      <c r="C17" s="18">
        <f>(0.0/B17*100)</f>
        <v/>
      </c>
      <c r="D17" s="19" t="n">
        <v>6504</v>
      </c>
      <c r="E17" s="18" t="s">
        <v>481</v>
      </c>
      <c r="F17" s="20" t="s">
        <v>481</v>
      </c>
      <c r="G17" s="18" t="s">
        <v>481</v>
      </c>
      <c r="H17" s="20" t="s">
        <v>481</v>
      </c>
      <c r="I17" s="18" t="s">
        <v>481</v>
      </c>
      <c r="J17" s="20" t="s">
        <v>481</v>
      </c>
      <c r="K17" s="18" t="s">
        <v>481</v>
      </c>
      <c r="L17" s="20" t="s">
        <v>481</v>
      </c>
      <c r="M17" s="18" t="s">
        <v>481</v>
      </c>
      <c r="N17" s="20" t="s">
        <v>481</v>
      </c>
      <c r="O17" s="18" t="n">
        <v>509.10413881</v>
      </c>
      <c r="P17" s="20" t="n">
        <v>3.01848978</v>
      </c>
      <c r="Q17" s="18" t="s">
        <v>481</v>
      </c>
      <c r="R17" s="20" t="s">
        <v>481</v>
      </c>
      <c r="S17" s="18" t="s">
        <v>481</v>
      </c>
      <c r="T17" s="20" t="s">
        <v>481</v>
      </c>
    </row>
    <row r="18" spans="1:20">
      <c r="A18" s="15" t="s">
        <v>493</v>
      </c>
      <c r="B18" s="17" t="n">
        <v>5532</v>
      </c>
      <c r="C18" s="18">
        <f>(0.0/B18*100)</f>
        <v/>
      </c>
      <c r="D18" s="19" t="n">
        <v>5532</v>
      </c>
      <c r="E18" s="18" t="s">
        <v>481</v>
      </c>
      <c r="F18" s="20" t="s">
        <v>481</v>
      </c>
      <c r="G18" s="18" t="s">
        <v>481</v>
      </c>
      <c r="H18" s="20" t="s">
        <v>481</v>
      </c>
      <c r="I18" s="18" t="s">
        <v>481</v>
      </c>
      <c r="J18" s="20" t="s">
        <v>481</v>
      </c>
      <c r="K18" s="18" t="s">
        <v>481</v>
      </c>
      <c r="L18" s="20" t="s">
        <v>481</v>
      </c>
      <c r="M18" s="18" t="s">
        <v>481</v>
      </c>
      <c r="N18" s="20" t="s">
        <v>481</v>
      </c>
      <c r="O18" s="18" t="n">
        <v>467.03953801</v>
      </c>
      <c r="P18" s="20" t="n">
        <v>4.33869737</v>
      </c>
      <c r="Q18" s="18" t="s">
        <v>481</v>
      </c>
      <c r="R18" s="20" t="s">
        <v>481</v>
      </c>
      <c r="S18" s="18" t="s">
        <v>481</v>
      </c>
      <c r="T18" s="20" t="s">
        <v>481</v>
      </c>
    </row>
    <row r="19" spans="1:20">
      <c r="A19" s="15" t="s">
        <v>494</v>
      </c>
      <c r="B19" s="17" t="n">
        <v>5658</v>
      </c>
      <c r="C19" s="18">
        <f>(0.0/B19*100)</f>
        <v/>
      </c>
      <c r="D19" s="19" t="n">
        <v>5658</v>
      </c>
      <c r="E19" s="18" t="s">
        <v>481</v>
      </c>
      <c r="F19" s="20" t="s">
        <v>481</v>
      </c>
      <c r="G19" s="18" t="s">
        <v>481</v>
      </c>
      <c r="H19" s="20" t="s">
        <v>481</v>
      </c>
      <c r="I19" s="18" t="s">
        <v>481</v>
      </c>
      <c r="J19" s="20" t="s">
        <v>481</v>
      </c>
      <c r="K19" s="18" t="s">
        <v>481</v>
      </c>
      <c r="L19" s="20" t="s">
        <v>481</v>
      </c>
      <c r="M19" s="18" t="s">
        <v>481</v>
      </c>
      <c r="N19" s="20" t="s">
        <v>481</v>
      </c>
      <c r="O19" s="18" t="n">
        <v>469.52325778</v>
      </c>
      <c r="P19" s="20" t="n">
        <v>2.65905462</v>
      </c>
      <c r="Q19" s="18" t="s">
        <v>481</v>
      </c>
      <c r="R19" s="20" t="s">
        <v>481</v>
      </c>
      <c r="S19" s="18" t="s">
        <v>481</v>
      </c>
      <c r="T19" s="20" t="s">
        <v>481</v>
      </c>
    </row>
    <row r="20" spans="1:20">
      <c r="A20" s="15" t="s">
        <v>495</v>
      </c>
      <c r="B20" s="17" t="n">
        <v>3371</v>
      </c>
      <c r="C20" s="18">
        <f>(0.0/B20*100)</f>
        <v/>
      </c>
      <c r="D20" s="19" t="n">
        <v>3371</v>
      </c>
      <c r="E20" s="18" t="s">
        <v>481</v>
      </c>
      <c r="F20" s="20" t="s">
        <v>481</v>
      </c>
      <c r="G20" s="18" t="s">
        <v>481</v>
      </c>
      <c r="H20" s="20" t="s">
        <v>481</v>
      </c>
      <c r="I20" s="18" t="s">
        <v>481</v>
      </c>
      <c r="J20" s="20" t="s">
        <v>481</v>
      </c>
      <c r="K20" s="18" t="s">
        <v>481</v>
      </c>
      <c r="L20" s="20" t="s">
        <v>481</v>
      </c>
      <c r="M20" s="18" t="s">
        <v>481</v>
      </c>
      <c r="N20" s="20" t="s">
        <v>481</v>
      </c>
      <c r="O20" s="18" t="n">
        <v>481.52554084</v>
      </c>
      <c r="P20" s="20" t="n">
        <v>1.98496383</v>
      </c>
      <c r="Q20" s="18" t="s">
        <v>481</v>
      </c>
      <c r="R20" s="20" t="s">
        <v>481</v>
      </c>
      <c r="S20" s="18" t="s">
        <v>481</v>
      </c>
      <c r="T20" s="20" t="s">
        <v>481</v>
      </c>
    </row>
    <row r="21" spans="1:20">
      <c r="A21" s="15" t="s">
        <v>496</v>
      </c>
      <c r="B21" s="17" t="n">
        <v>5741</v>
      </c>
      <c r="C21" s="18">
        <f>(0.0/B21*100)</f>
        <v/>
      </c>
      <c r="D21" s="19" t="n">
        <v>5741</v>
      </c>
      <c r="E21" s="18" t="s">
        <v>481</v>
      </c>
      <c r="F21" s="20" t="s">
        <v>481</v>
      </c>
      <c r="G21" s="18" t="s">
        <v>481</v>
      </c>
      <c r="H21" s="20" t="s">
        <v>481</v>
      </c>
      <c r="I21" s="18" t="s">
        <v>481</v>
      </c>
      <c r="J21" s="20" t="s">
        <v>481</v>
      </c>
      <c r="K21" s="18" t="s">
        <v>481</v>
      </c>
      <c r="L21" s="20" t="s">
        <v>481</v>
      </c>
      <c r="M21" s="18" t="s">
        <v>481</v>
      </c>
      <c r="N21" s="20" t="s">
        <v>481</v>
      </c>
      <c r="O21" s="18" t="n">
        <v>520.81484119</v>
      </c>
      <c r="P21" s="20" t="n">
        <v>2.46605491</v>
      </c>
      <c r="Q21" s="18" t="s">
        <v>481</v>
      </c>
      <c r="R21" s="20" t="s">
        <v>481</v>
      </c>
      <c r="S21" s="18" t="s">
        <v>481</v>
      </c>
      <c r="T21" s="20" t="s">
        <v>481</v>
      </c>
    </row>
    <row r="22" spans="1:20">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n">
        <v>478.96064277</v>
      </c>
      <c r="P22" s="20" t="n">
        <v>3.77659329</v>
      </c>
      <c r="Q22" s="18" t="s">
        <v>481</v>
      </c>
      <c r="R22" s="20" t="s">
        <v>481</v>
      </c>
      <c r="S22" s="18" t="s">
        <v>481</v>
      </c>
      <c r="T22" s="20" t="s">
        <v>481</v>
      </c>
    </row>
    <row r="23" spans="1:2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n">
        <v>484.7579961</v>
      </c>
      <c r="P23" s="20" t="n">
        <v>2.68139711</v>
      </c>
      <c r="Q23" s="18" t="s">
        <v>481</v>
      </c>
      <c r="R23" s="20" t="s">
        <v>481</v>
      </c>
      <c r="S23" s="18" t="s">
        <v>481</v>
      </c>
      <c r="T23" s="20" t="s">
        <v>481</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n">
        <v>515.9584799199999</v>
      </c>
      <c r="P24" s="20" t="n">
        <v>3.19721086</v>
      </c>
      <c r="Q24" s="18" t="s">
        <v>481</v>
      </c>
      <c r="R24" s="20" t="s">
        <v>481</v>
      </c>
      <c r="S24" s="18" t="s">
        <v>481</v>
      </c>
      <c r="T24" s="20" t="s">
        <v>481</v>
      </c>
    </row>
    <row r="25" spans="1:20">
      <c r="A25" s="15" t="s">
        <v>500</v>
      </c>
      <c r="B25" s="17" t="n">
        <v>5581</v>
      </c>
      <c r="C25" s="18">
        <f>(0.0/B25*100)</f>
        <v/>
      </c>
      <c r="D25" s="19" t="n">
        <v>5581</v>
      </c>
      <c r="E25" s="18" t="s">
        <v>481</v>
      </c>
      <c r="F25" s="20" t="s">
        <v>481</v>
      </c>
      <c r="G25" s="18" t="s">
        <v>481</v>
      </c>
      <c r="H25" s="20" t="s">
        <v>481</v>
      </c>
      <c r="I25" s="18" t="s">
        <v>481</v>
      </c>
      <c r="J25" s="20" t="s">
        <v>481</v>
      </c>
      <c r="K25" s="18" t="s">
        <v>481</v>
      </c>
      <c r="L25" s="20" t="s">
        <v>481</v>
      </c>
      <c r="M25" s="18" t="s">
        <v>481</v>
      </c>
      <c r="N25" s="20" t="s">
        <v>481</v>
      </c>
      <c r="O25" s="18" t="n">
        <v>517.43670963</v>
      </c>
      <c r="P25" s="20" t="n">
        <v>3.50472354</v>
      </c>
      <c r="Q25" s="18" t="s">
        <v>481</v>
      </c>
      <c r="R25" s="20" t="s">
        <v>481</v>
      </c>
      <c r="S25" s="18" t="s">
        <v>481</v>
      </c>
      <c r="T25" s="20" t="s">
        <v>481</v>
      </c>
    </row>
    <row r="26" spans="1:20">
      <c r="A26" s="15" t="s">
        <v>501</v>
      </c>
      <c r="B26" s="17" t="n">
        <v>4869</v>
      </c>
      <c r="C26" s="18">
        <f>(0.0/B26*100)</f>
        <v/>
      </c>
      <c r="D26" s="19" t="n">
        <v>4869</v>
      </c>
      <c r="E26" s="18" t="s">
        <v>481</v>
      </c>
      <c r="F26" s="20" t="s">
        <v>481</v>
      </c>
      <c r="G26" s="18" t="s">
        <v>481</v>
      </c>
      <c r="H26" s="20" t="s">
        <v>481</v>
      </c>
      <c r="I26" s="18" t="s">
        <v>481</v>
      </c>
      <c r="J26" s="20" t="s">
        <v>481</v>
      </c>
      <c r="K26" s="18" t="s">
        <v>481</v>
      </c>
      <c r="L26" s="20" t="s">
        <v>481</v>
      </c>
      <c r="M26" s="18" t="s">
        <v>481</v>
      </c>
      <c r="N26" s="20" t="s">
        <v>481</v>
      </c>
      <c r="O26" s="18" t="n">
        <v>487.75809838</v>
      </c>
      <c r="P26" s="20" t="n">
        <v>1.80202994</v>
      </c>
      <c r="Q26" s="18" t="s">
        <v>481</v>
      </c>
      <c r="R26" s="20" t="s">
        <v>481</v>
      </c>
      <c r="S26" s="18" t="s">
        <v>481</v>
      </c>
      <c r="T26" s="20" t="s">
        <v>481</v>
      </c>
    </row>
    <row r="27" spans="1:20">
      <c r="A27" s="15" t="s">
        <v>502</v>
      </c>
      <c r="B27" s="17" t="n">
        <v>5299</v>
      </c>
      <c r="C27" s="18">
        <f>(0.0/B27*100)</f>
        <v/>
      </c>
      <c r="D27" s="19" t="n">
        <v>5299</v>
      </c>
      <c r="E27" s="18" t="s">
        <v>481</v>
      </c>
      <c r="F27" s="20" t="s">
        <v>481</v>
      </c>
      <c r="G27" s="18" t="s">
        <v>481</v>
      </c>
      <c r="H27" s="20" t="s">
        <v>481</v>
      </c>
      <c r="I27" s="18" t="s">
        <v>481</v>
      </c>
      <c r="J27" s="20" t="s">
        <v>481</v>
      </c>
      <c r="K27" s="18" t="s">
        <v>481</v>
      </c>
      <c r="L27" s="20" t="s">
        <v>481</v>
      </c>
      <c r="M27" s="18" t="s">
        <v>481</v>
      </c>
      <c r="N27" s="20" t="s">
        <v>481</v>
      </c>
      <c r="O27" s="18" t="n">
        <v>481.43909717</v>
      </c>
      <c r="P27" s="20" t="n">
        <v>1.44144491</v>
      </c>
      <c r="Q27" s="18" t="s">
        <v>481</v>
      </c>
      <c r="R27" s="20" t="s">
        <v>481</v>
      </c>
      <c r="S27" s="18" t="s">
        <v>481</v>
      </c>
      <c r="T27" s="20" t="s">
        <v>481</v>
      </c>
    </row>
    <row r="28" spans="1:20">
      <c r="A28" s="15" t="s">
        <v>503</v>
      </c>
      <c r="B28" s="17" t="n">
        <v>7568</v>
      </c>
      <c r="C28" s="18">
        <f>(0.0/B28*100)</f>
        <v/>
      </c>
      <c r="D28" s="19" t="n">
        <v>7568</v>
      </c>
      <c r="E28" s="18" t="s">
        <v>481</v>
      </c>
      <c r="F28" s="20" t="s">
        <v>481</v>
      </c>
      <c r="G28" s="18" t="s">
        <v>481</v>
      </c>
      <c r="H28" s="20" t="s">
        <v>481</v>
      </c>
      <c r="I28" s="18" t="s">
        <v>481</v>
      </c>
      <c r="J28" s="20" t="s">
        <v>481</v>
      </c>
      <c r="K28" s="18" t="s">
        <v>481</v>
      </c>
      <c r="L28" s="20" t="s">
        <v>481</v>
      </c>
      <c r="M28" s="18" t="s">
        <v>481</v>
      </c>
      <c r="N28" s="20" t="s">
        <v>481</v>
      </c>
      <c r="O28" s="18" t="n">
        <v>423.2764794</v>
      </c>
      <c r="P28" s="20" t="n">
        <v>2.58361374</v>
      </c>
      <c r="Q28" s="18" t="s">
        <v>481</v>
      </c>
      <c r="R28" s="20" t="s">
        <v>481</v>
      </c>
      <c r="S28" s="18" t="s">
        <v>481</v>
      </c>
      <c r="T28" s="20" t="s">
        <v>481</v>
      </c>
    </row>
    <row r="29" spans="1:2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n">
        <v>502.9590511</v>
      </c>
      <c r="P29" s="20" t="n">
        <v>2.41174317</v>
      </c>
      <c r="Q29" s="18" t="s">
        <v>481</v>
      </c>
      <c r="R29" s="20" t="s">
        <v>481</v>
      </c>
      <c r="S29" s="18" t="s">
        <v>481</v>
      </c>
      <c r="T29" s="20" t="s">
        <v>481</v>
      </c>
    </row>
    <row r="30" spans="1:20">
      <c r="A30" s="15" t="s">
        <v>505</v>
      </c>
      <c r="B30" s="17" t="n">
        <v>4520</v>
      </c>
      <c r="C30" s="18">
        <f>(0.0/B30*100)</f>
        <v/>
      </c>
      <c r="D30" s="19" t="n">
        <v>4520</v>
      </c>
      <c r="E30" s="18" t="s">
        <v>481</v>
      </c>
      <c r="F30" s="20" t="s">
        <v>481</v>
      </c>
      <c r="G30" s="18" t="s">
        <v>481</v>
      </c>
      <c r="H30" s="20" t="s">
        <v>481</v>
      </c>
      <c r="I30" s="18" t="s">
        <v>481</v>
      </c>
      <c r="J30" s="20" t="s">
        <v>481</v>
      </c>
      <c r="K30" s="18" t="s">
        <v>481</v>
      </c>
      <c r="L30" s="20" t="s">
        <v>481</v>
      </c>
      <c r="M30" s="18" t="s">
        <v>481</v>
      </c>
      <c r="N30" s="20" t="s">
        <v>481</v>
      </c>
      <c r="O30" s="18" t="n">
        <v>509.27071254</v>
      </c>
      <c r="P30" s="20" t="n">
        <v>2.40467898</v>
      </c>
      <c r="Q30" s="18" t="s">
        <v>481</v>
      </c>
      <c r="R30" s="20" t="s">
        <v>481</v>
      </c>
      <c r="S30" s="18" t="s">
        <v>481</v>
      </c>
      <c r="T30" s="20" t="s">
        <v>481</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n">
        <v>513.19117289</v>
      </c>
      <c r="P31" s="20" t="n">
        <v>2.50932949</v>
      </c>
      <c r="Q31" s="18" t="s">
        <v>481</v>
      </c>
      <c r="R31" s="20" t="s">
        <v>481</v>
      </c>
      <c r="S31" s="18" t="s">
        <v>481</v>
      </c>
      <c r="T31" s="20" t="s">
        <v>481</v>
      </c>
    </row>
    <row r="32" spans="1:20">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s">
        <v>481</v>
      </c>
      <c r="N32" s="20" t="s">
        <v>481</v>
      </c>
      <c r="O32" s="18" t="n">
        <v>505.69707044</v>
      </c>
      <c r="P32" s="20" t="n">
        <v>2.48475327</v>
      </c>
      <c r="Q32" s="18" t="s">
        <v>481</v>
      </c>
      <c r="R32" s="20" t="s">
        <v>481</v>
      </c>
      <c r="S32" s="18" t="s">
        <v>481</v>
      </c>
      <c r="T32" s="20" t="s">
        <v>481</v>
      </c>
    </row>
    <row r="33" spans="1:20">
      <c r="A33" s="15" t="s">
        <v>508</v>
      </c>
      <c r="B33" s="17" t="n">
        <v>7325</v>
      </c>
      <c r="C33" s="18">
        <f>(0.0/B33*100)</f>
        <v/>
      </c>
      <c r="D33" s="19" t="n">
        <v>7325</v>
      </c>
      <c r="E33" s="18" t="s">
        <v>481</v>
      </c>
      <c r="F33" s="20" t="s">
        <v>481</v>
      </c>
      <c r="G33" s="18" t="s">
        <v>481</v>
      </c>
      <c r="H33" s="20" t="s">
        <v>481</v>
      </c>
      <c r="I33" s="18" t="s">
        <v>481</v>
      </c>
      <c r="J33" s="20" t="s">
        <v>481</v>
      </c>
      <c r="K33" s="18" t="s">
        <v>481</v>
      </c>
      <c r="L33" s="20" t="s">
        <v>481</v>
      </c>
      <c r="M33" s="18" t="s">
        <v>481</v>
      </c>
      <c r="N33" s="20" t="s">
        <v>481</v>
      </c>
      <c r="O33" s="18" t="n">
        <v>498.12890567</v>
      </c>
      <c r="P33" s="20" t="n">
        <v>2.69356009</v>
      </c>
      <c r="Q33" s="18" t="s">
        <v>481</v>
      </c>
      <c r="R33" s="20" t="s">
        <v>481</v>
      </c>
      <c r="S33" s="18" t="s">
        <v>481</v>
      </c>
      <c r="T33" s="20" t="s">
        <v>481</v>
      </c>
    </row>
    <row r="34" spans="1:20">
      <c r="A34" s="15" t="s">
        <v>509</v>
      </c>
      <c r="B34" s="17" t="n">
        <v>6350</v>
      </c>
      <c r="C34" s="18">
        <f>(0.0/B34*100)</f>
        <v/>
      </c>
      <c r="D34" s="19" t="n">
        <v>6350</v>
      </c>
      <c r="E34" s="18" t="s">
        <v>481</v>
      </c>
      <c r="F34" s="20" t="s">
        <v>481</v>
      </c>
      <c r="G34" s="18" t="s">
        <v>481</v>
      </c>
      <c r="H34" s="20" t="s">
        <v>481</v>
      </c>
      <c r="I34" s="18" t="s">
        <v>481</v>
      </c>
      <c r="J34" s="20" t="s">
        <v>481</v>
      </c>
      <c r="K34" s="18" t="s">
        <v>481</v>
      </c>
      <c r="L34" s="20" t="s">
        <v>481</v>
      </c>
      <c r="M34" s="18" t="s">
        <v>481</v>
      </c>
      <c r="N34" s="20" t="s">
        <v>481</v>
      </c>
      <c r="O34" s="18" t="n">
        <v>452.51433685</v>
      </c>
      <c r="P34" s="20" t="n">
        <v>2.82819782</v>
      </c>
      <c r="Q34" s="18" t="s">
        <v>481</v>
      </c>
      <c r="R34" s="20" t="s">
        <v>481</v>
      </c>
      <c r="S34" s="18" t="s">
        <v>481</v>
      </c>
      <c r="T34" s="20" t="s">
        <v>481</v>
      </c>
    </row>
    <row r="35" spans="1:20">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505.2158807</v>
      </c>
      <c r="P35" s="20" t="n">
        <v>1.4729023</v>
      </c>
      <c r="Q35" s="18" t="s">
        <v>481</v>
      </c>
      <c r="R35" s="20" t="s">
        <v>481</v>
      </c>
      <c r="S35" s="18" t="s">
        <v>481</v>
      </c>
      <c r="T35" s="20" t="s">
        <v>481</v>
      </c>
    </row>
    <row r="36" spans="1:20">
      <c r="A36" s="15" t="s">
        <v>511</v>
      </c>
      <c r="B36" s="17" t="n">
        <v>6736</v>
      </c>
      <c r="C36" s="18">
        <f>(0.0/B36*100)</f>
        <v/>
      </c>
      <c r="D36" s="19" t="n">
        <v>6736</v>
      </c>
      <c r="E36" s="18" t="s">
        <v>481</v>
      </c>
      <c r="F36" s="20" t="s">
        <v>481</v>
      </c>
      <c r="G36" s="18" t="s">
        <v>481</v>
      </c>
      <c r="H36" s="20" t="s">
        <v>481</v>
      </c>
      <c r="I36" s="18" t="s">
        <v>481</v>
      </c>
      <c r="J36" s="20" t="s">
        <v>481</v>
      </c>
      <c r="K36" s="18" t="s">
        <v>481</v>
      </c>
      <c r="L36" s="20" t="s">
        <v>481</v>
      </c>
      <c r="M36" s="18" t="s">
        <v>481</v>
      </c>
      <c r="N36" s="20" t="s">
        <v>481</v>
      </c>
      <c r="O36" s="18" t="n">
        <v>495.57643519</v>
      </c>
      <c r="P36" s="20" t="n">
        <v>2.3637625</v>
      </c>
      <c r="Q36" s="18" t="s">
        <v>481</v>
      </c>
      <c r="R36" s="20" t="s">
        <v>481</v>
      </c>
      <c r="S36" s="18" t="s">
        <v>481</v>
      </c>
      <c r="T36" s="20" t="s">
        <v>481</v>
      </c>
    </row>
    <row r="37" spans="1:20">
      <c r="A37" s="15" t="s">
        <v>512</v>
      </c>
      <c r="B37" s="17" t="n">
        <v>5458</v>
      </c>
      <c r="C37" s="18">
        <f>(0.0/B37*100)</f>
        <v/>
      </c>
      <c r="D37" s="19" t="n">
        <v>5458</v>
      </c>
      <c r="E37" s="18" t="s">
        <v>481</v>
      </c>
      <c r="F37" s="20" t="s">
        <v>481</v>
      </c>
      <c r="G37" s="18" t="s">
        <v>481</v>
      </c>
      <c r="H37" s="20" t="s">
        <v>481</v>
      </c>
      <c r="I37" s="18" t="s">
        <v>481</v>
      </c>
      <c r="J37" s="20" t="s">
        <v>481</v>
      </c>
      <c r="K37" s="18" t="s">
        <v>481</v>
      </c>
      <c r="L37" s="20" t="s">
        <v>481</v>
      </c>
      <c r="M37" s="18" t="s">
        <v>481</v>
      </c>
      <c r="N37" s="20" t="s">
        <v>481</v>
      </c>
      <c r="O37" s="18" t="n">
        <v>500.15560677</v>
      </c>
      <c r="P37" s="20" t="n">
        <v>3.48340033</v>
      </c>
      <c r="Q37" s="18" t="s">
        <v>481</v>
      </c>
      <c r="R37" s="20" t="s">
        <v>481</v>
      </c>
      <c r="S37" s="18" t="s">
        <v>481</v>
      </c>
      <c r="T37" s="20" t="s">
        <v>481</v>
      </c>
    </row>
    <row r="38" spans="1:20">
      <c r="A38" s="15" t="s">
        <v>513</v>
      </c>
      <c r="B38" s="17" t="n">
        <v>5860</v>
      </c>
      <c r="C38" s="18">
        <f>(0.0/B38*100)</f>
        <v/>
      </c>
      <c r="D38" s="19" t="n">
        <v>5860</v>
      </c>
      <c r="E38" s="18" t="s">
        <v>481</v>
      </c>
      <c r="F38" s="20" t="s">
        <v>481</v>
      </c>
      <c r="G38" s="18" t="s">
        <v>481</v>
      </c>
      <c r="H38" s="20" t="s">
        <v>481</v>
      </c>
      <c r="I38" s="18" t="s">
        <v>481</v>
      </c>
      <c r="J38" s="20" t="s">
        <v>481</v>
      </c>
      <c r="K38" s="18" t="s">
        <v>481</v>
      </c>
      <c r="L38" s="20" t="s">
        <v>481</v>
      </c>
      <c r="M38" s="18" t="s">
        <v>481</v>
      </c>
      <c r="N38" s="20" t="s">
        <v>481</v>
      </c>
      <c r="O38" s="18" t="n">
        <v>492.19822853</v>
      </c>
      <c r="P38" s="20" t="n">
        <v>3.03101996</v>
      </c>
      <c r="Q38" s="18" t="s">
        <v>481</v>
      </c>
      <c r="R38" s="20" t="s">
        <v>481</v>
      </c>
      <c r="S38" s="18" t="s">
        <v>481</v>
      </c>
      <c r="T38" s="20" t="s">
        <v>481</v>
      </c>
    </row>
    <row r="39" spans="1:20">
      <c r="A39" s="15" t="s">
        <v>514</v>
      </c>
      <c r="B39" s="17" t="n">
        <v>5895</v>
      </c>
      <c r="C39" s="18">
        <f>(0.0/B39*100)</f>
        <v/>
      </c>
      <c r="D39" s="19" t="n">
        <v>5895</v>
      </c>
      <c r="E39" s="18" t="s">
        <v>481</v>
      </c>
      <c r="F39" s="20" t="s">
        <v>481</v>
      </c>
      <c r="G39" s="18" t="s">
        <v>481</v>
      </c>
      <c r="H39" s="20" t="s">
        <v>481</v>
      </c>
      <c r="I39" s="18" t="s">
        <v>481</v>
      </c>
      <c r="J39" s="20" t="s">
        <v>481</v>
      </c>
      <c r="K39" s="18" t="s">
        <v>481</v>
      </c>
      <c r="L39" s="20" t="s">
        <v>481</v>
      </c>
      <c r="M39" s="18" t="s">
        <v>481</v>
      </c>
      <c r="N39" s="20" t="s">
        <v>481</v>
      </c>
      <c r="O39" s="18" t="n">
        <v>428.33509279</v>
      </c>
      <c r="P39" s="20" t="n">
        <v>3.96406432</v>
      </c>
      <c r="Q39" s="18" t="s">
        <v>481</v>
      </c>
      <c r="R39" s="20" t="s">
        <v>481</v>
      </c>
      <c r="S39" s="18" t="s">
        <v>481</v>
      </c>
      <c r="T39" s="20" t="s">
        <v>481</v>
      </c>
    </row>
    <row r="40" spans="1:20">
      <c r="A40" s="15" t="s">
        <v>515</v>
      </c>
      <c r="B40" s="17" t="n">
        <v>14157</v>
      </c>
      <c r="C40" s="18">
        <f>(0.0/B40*100)</f>
        <v/>
      </c>
      <c r="D40" s="19" t="n">
        <v>14157</v>
      </c>
      <c r="E40" s="18" t="s">
        <v>481</v>
      </c>
      <c r="F40" s="20" t="s">
        <v>481</v>
      </c>
      <c r="G40" s="18" t="s">
        <v>481</v>
      </c>
      <c r="H40" s="20" t="s">
        <v>481</v>
      </c>
      <c r="I40" s="18" t="s">
        <v>481</v>
      </c>
      <c r="J40" s="20" t="s">
        <v>481</v>
      </c>
      <c r="K40" s="18" t="s">
        <v>481</v>
      </c>
      <c r="L40" s="20" t="s">
        <v>481</v>
      </c>
      <c r="M40" s="18" t="s">
        <v>481</v>
      </c>
      <c r="N40" s="20" t="s">
        <v>481</v>
      </c>
      <c r="O40" s="18" t="n">
        <v>497.97193117</v>
      </c>
      <c r="P40" s="20" t="n">
        <v>2.7693772</v>
      </c>
      <c r="Q40" s="18" t="s">
        <v>481</v>
      </c>
      <c r="R40" s="20" t="s">
        <v>481</v>
      </c>
      <c r="S40" s="18" t="s">
        <v>481</v>
      </c>
      <c r="T40" s="20" t="s">
        <v>481</v>
      </c>
    </row>
    <row r="41" spans="1:20">
      <c r="A41" s="15" t="s">
        <v>516</v>
      </c>
      <c r="B41" s="17" t="n">
        <v>5712</v>
      </c>
      <c r="C41" s="18">
        <f>(0.0/B41*100)</f>
        <v/>
      </c>
      <c r="D41" s="19" t="n">
        <v>5712</v>
      </c>
      <c r="E41" s="18" t="s">
        <v>481</v>
      </c>
      <c r="F41" s="20" t="s">
        <v>481</v>
      </c>
      <c r="G41" s="18" t="s">
        <v>481</v>
      </c>
      <c r="H41" s="20" t="s">
        <v>481</v>
      </c>
      <c r="I41" s="18" t="s">
        <v>481</v>
      </c>
      <c r="J41" s="20" t="s">
        <v>481</v>
      </c>
      <c r="K41" s="18" t="s">
        <v>481</v>
      </c>
      <c r="L41" s="20" t="s">
        <v>481</v>
      </c>
      <c r="M41" s="18" t="s">
        <v>481</v>
      </c>
      <c r="N41" s="20" t="s">
        <v>481</v>
      </c>
      <c r="O41" s="18" t="n">
        <v>496.93509736</v>
      </c>
      <c r="P41" s="20" t="n">
        <v>3.40747713</v>
      </c>
      <c r="Q41" s="18" t="s">
        <v>481</v>
      </c>
      <c r="R41" s="20" t="s">
        <v>481</v>
      </c>
      <c r="S41" s="18" t="s">
        <v>481</v>
      </c>
      <c r="T41" s="20" t="s">
        <v>481</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n">
        <v>347.09552698</v>
      </c>
      <c r="F45" s="20" t="n">
        <v>3.01081452</v>
      </c>
      <c r="G45" s="18" t="n">
        <v>354.9082548</v>
      </c>
      <c r="H45" s="20" t="n">
        <v>4.3284859</v>
      </c>
      <c r="I45" s="18" t="n">
        <v>360.97023859</v>
      </c>
      <c r="J45" s="20" t="n">
        <v>7.36512691</v>
      </c>
      <c r="K45" s="18" t="s">
        <v>481</v>
      </c>
      <c r="L45" s="20" t="s">
        <v>481</v>
      </c>
      <c r="M45" s="18" t="s">
        <v>481</v>
      </c>
      <c r="N45" s="20" t="s">
        <v>481</v>
      </c>
      <c r="O45" s="18" t="n">
        <v>333.73503</v>
      </c>
      <c r="P45" s="20" t="n">
        <v>32.65563292</v>
      </c>
      <c r="Q45" s="18" t="n">
        <v>310.59933634</v>
      </c>
      <c r="R45" s="20" t="n">
        <v>15.72864121</v>
      </c>
      <c r="S45" s="18" t="n">
        <v>341.64422173</v>
      </c>
      <c r="T45" s="20" t="n">
        <v>9.64203208</v>
      </c>
    </row>
    <row r="46" spans="1:20">
      <c r="A46" s="15" t="s">
        <v>521</v>
      </c>
      <c r="B46" s="17" t="n">
        <v>23141</v>
      </c>
      <c r="C46" s="18">
        <f>(0.0/B46*100)</f>
        <v/>
      </c>
      <c r="D46" s="19" t="n">
        <v>23141</v>
      </c>
      <c r="E46" s="18" t="s">
        <v>481</v>
      </c>
      <c r="F46" s="20" t="s">
        <v>481</v>
      </c>
      <c r="G46" s="18" t="s">
        <v>481</v>
      </c>
      <c r="H46" s="20" t="s">
        <v>481</v>
      </c>
      <c r="I46" s="18" t="s">
        <v>481</v>
      </c>
      <c r="J46" s="20" t="s">
        <v>481</v>
      </c>
      <c r="K46" s="18" t="s">
        <v>481</v>
      </c>
      <c r="L46" s="20" t="s">
        <v>481</v>
      </c>
      <c r="M46" s="18" t="s">
        <v>481</v>
      </c>
      <c r="N46" s="20" t="s">
        <v>481</v>
      </c>
      <c r="O46" s="18" t="n">
        <v>407.34859243</v>
      </c>
      <c r="P46" s="20" t="n">
        <v>2.75015519</v>
      </c>
      <c r="Q46" s="18" t="s">
        <v>481</v>
      </c>
      <c r="R46" s="20" t="s">
        <v>481</v>
      </c>
      <c r="S46" s="18" t="s">
        <v>481</v>
      </c>
      <c r="T46" s="20" t="s">
        <v>481</v>
      </c>
    </row>
    <row r="47" spans="1:20">
      <c r="A47" s="15" t="s">
        <v>522</v>
      </c>
      <c r="B47" s="17" t="n">
        <v>5928</v>
      </c>
      <c r="C47" s="18">
        <f>(0.0/B47*100)</f>
        <v/>
      </c>
      <c r="D47" s="19" t="n">
        <v>5928</v>
      </c>
      <c r="E47" s="18" t="s">
        <v>481</v>
      </c>
      <c r="F47" s="20" t="s">
        <v>481</v>
      </c>
      <c r="G47" s="18" t="s">
        <v>481</v>
      </c>
      <c r="H47" s="20" t="s">
        <v>481</v>
      </c>
      <c r="I47" s="18" t="s">
        <v>481</v>
      </c>
      <c r="J47" s="20" t="s">
        <v>481</v>
      </c>
      <c r="K47" s="18" t="s">
        <v>481</v>
      </c>
      <c r="L47" s="20" t="s">
        <v>481</v>
      </c>
      <c r="M47" s="18" t="s">
        <v>481</v>
      </c>
      <c r="N47" s="20" t="s">
        <v>481</v>
      </c>
      <c r="O47" s="18" t="n">
        <v>431.71753287</v>
      </c>
      <c r="P47" s="20" t="n">
        <v>4.99770797</v>
      </c>
      <c r="Q47" s="18" t="s">
        <v>481</v>
      </c>
      <c r="R47" s="20" t="s">
        <v>481</v>
      </c>
      <c r="S47" s="18" t="s">
        <v>481</v>
      </c>
      <c r="T47" s="20" t="s">
        <v>481</v>
      </c>
    </row>
    <row r="48" spans="1:20">
      <c r="A48" s="15" t="s">
        <v>523</v>
      </c>
      <c r="B48" s="17" t="n">
        <v>9841</v>
      </c>
      <c r="C48" s="18">
        <f>(0.0/B48*100)</f>
        <v/>
      </c>
      <c r="D48" s="19" t="n">
        <v>9841</v>
      </c>
      <c r="E48" s="18" t="s">
        <v>481</v>
      </c>
      <c r="F48" s="20" t="s">
        <v>481</v>
      </c>
      <c r="G48" s="18" t="s">
        <v>481</v>
      </c>
      <c r="H48" s="20" t="s">
        <v>481</v>
      </c>
      <c r="I48" s="18" t="s">
        <v>481</v>
      </c>
      <c r="J48" s="20" t="s">
        <v>481</v>
      </c>
      <c r="K48" s="18" t="s">
        <v>481</v>
      </c>
      <c r="L48" s="20" t="s">
        <v>481</v>
      </c>
      <c r="M48" s="18" t="s">
        <v>481</v>
      </c>
      <c r="N48" s="20" t="s">
        <v>481</v>
      </c>
      <c r="O48" s="18" t="n">
        <v>493.94121219</v>
      </c>
      <c r="P48" s="20" t="n">
        <v>5.13191346</v>
      </c>
      <c r="Q48" s="18" t="s">
        <v>481</v>
      </c>
      <c r="R48" s="20" t="s">
        <v>481</v>
      </c>
      <c r="S48" s="18" t="s">
        <v>481</v>
      </c>
      <c r="T48" s="20" t="s">
        <v>481</v>
      </c>
    </row>
    <row r="49" spans="1:20">
      <c r="A49" s="15" t="s">
        <v>524</v>
      </c>
      <c r="B49" s="17" t="n">
        <v>6349</v>
      </c>
      <c r="C49" s="18">
        <f>(56.0/B49*100)</f>
        <v/>
      </c>
      <c r="D49" s="19" t="n">
        <v>6293</v>
      </c>
      <c r="E49" s="18" t="n">
        <v>370.36084703</v>
      </c>
      <c r="F49" s="20" t="n">
        <v>8.070984490000001</v>
      </c>
      <c r="G49" s="18" t="n">
        <v>404.72298839</v>
      </c>
      <c r="H49" s="20" t="n">
        <v>4.94591774</v>
      </c>
      <c r="I49" s="18" t="n">
        <v>434.53796968</v>
      </c>
      <c r="J49" s="20" t="n">
        <v>3.39247486</v>
      </c>
      <c r="K49" s="18" t="s">
        <v>481</v>
      </c>
      <c r="L49" s="20" t="s">
        <v>481</v>
      </c>
      <c r="M49" s="18" t="s">
        <v>481</v>
      </c>
      <c r="N49" s="20" t="s">
        <v>481</v>
      </c>
      <c r="O49" s="18" t="s">
        <v>481</v>
      </c>
      <c r="P49" s="20" t="s">
        <v>481</v>
      </c>
      <c r="Q49" s="18" t="s">
        <v>481</v>
      </c>
      <c r="R49" s="20" t="s">
        <v>481</v>
      </c>
      <c r="S49" s="18" t="n">
        <v>363.26106237</v>
      </c>
      <c r="T49" s="20" t="n">
        <v>14.02957547</v>
      </c>
    </row>
    <row r="50" spans="1:20">
      <c r="A50" s="15" t="s">
        <v>525</v>
      </c>
      <c r="B50" s="17" t="n">
        <v>11795</v>
      </c>
      <c r="C50" s="18">
        <f>(0.0/B50*100)</f>
        <v/>
      </c>
      <c r="D50" s="19" t="n">
        <v>11795</v>
      </c>
      <c r="E50" s="18" t="s">
        <v>481</v>
      </c>
      <c r="F50" s="20" t="s">
        <v>481</v>
      </c>
      <c r="G50" s="18" t="s">
        <v>481</v>
      </c>
      <c r="H50" s="20" t="s">
        <v>481</v>
      </c>
      <c r="I50" s="18" t="s">
        <v>481</v>
      </c>
      <c r="J50" s="20" t="s">
        <v>481</v>
      </c>
      <c r="K50" s="18" t="s">
        <v>481</v>
      </c>
      <c r="L50" s="20" t="s">
        <v>481</v>
      </c>
      <c r="M50" s="18" t="s">
        <v>481</v>
      </c>
      <c r="N50" s="20" t="s">
        <v>481</v>
      </c>
      <c r="O50" s="18" t="n">
        <v>424.90516706</v>
      </c>
      <c r="P50" s="20" t="n">
        <v>2.9446881</v>
      </c>
      <c r="Q50" s="18" t="s">
        <v>481</v>
      </c>
      <c r="R50" s="20" t="s">
        <v>481</v>
      </c>
      <c r="S50" s="18" t="s">
        <v>481</v>
      </c>
      <c r="T50" s="20" t="s">
        <v>481</v>
      </c>
    </row>
    <row r="51" spans="1:20">
      <c r="A51" s="15" t="s">
        <v>526</v>
      </c>
      <c r="B51" s="17" t="n">
        <v>6866</v>
      </c>
      <c r="C51" s="18">
        <f>(0.0/B51*100)</f>
        <v/>
      </c>
      <c r="D51" s="19" t="n">
        <v>6866</v>
      </c>
      <c r="E51" s="18" t="s">
        <v>481</v>
      </c>
      <c r="F51" s="20" t="s">
        <v>481</v>
      </c>
      <c r="G51" s="18" t="s">
        <v>481</v>
      </c>
      <c r="H51" s="20" t="s">
        <v>481</v>
      </c>
      <c r="I51" s="18" t="s">
        <v>481</v>
      </c>
      <c r="J51" s="20" t="s">
        <v>481</v>
      </c>
      <c r="K51" s="18" t="s">
        <v>481</v>
      </c>
      <c r="L51" s="20" t="s">
        <v>481</v>
      </c>
      <c r="M51" s="18" t="s">
        <v>481</v>
      </c>
      <c r="N51" s="20" t="s">
        <v>481</v>
      </c>
      <c r="O51" s="18" t="n">
        <v>427.4875483</v>
      </c>
      <c r="P51" s="20" t="n">
        <v>2.63497936</v>
      </c>
      <c r="Q51" s="18" t="s">
        <v>481</v>
      </c>
      <c r="R51" s="20" t="s">
        <v>481</v>
      </c>
      <c r="S51" s="18" t="s">
        <v>481</v>
      </c>
      <c r="T51" s="20" t="s">
        <v>481</v>
      </c>
    </row>
    <row r="52" spans="1:20">
      <c r="A52" s="15" t="s">
        <v>527</v>
      </c>
      <c r="B52" s="17" t="n">
        <v>5809</v>
      </c>
      <c r="C52" s="18">
        <f>(0.0/B52*100)</f>
        <v/>
      </c>
      <c r="D52" s="19" t="n">
        <v>5809</v>
      </c>
      <c r="E52" s="18" t="s">
        <v>481</v>
      </c>
      <c r="F52" s="20" t="s">
        <v>481</v>
      </c>
      <c r="G52" s="18" t="s">
        <v>481</v>
      </c>
      <c r="H52" s="20" t="s">
        <v>481</v>
      </c>
      <c r="I52" s="18" t="s">
        <v>481</v>
      </c>
      <c r="J52" s="20" t="s">
        <v>481</v>
      </c>
      <c r="K52" s="18" t="s">
        <v>481</v>
      </c>
      <c r="L52" s="20" t="s">
        <v>481</v>
      </c>
      <c r="M52" s="18" t="s">
        <v>481</v>
      </c>
      <c r="N52" s="20" t="s">
        <v>481</v>
      </c>
      <c r="O52" s="18" t="n">
        <v>486.86318645</v>
      </c>
      <c r="P52" s="20" t="n">
        <v>2.67681547</v>
      </c>
      <c r="Q52" s="18" t="s">
        <v>481</v>
      </c>
      <c r="R52" s="20" t="s">
        <v>481</v>
      </c>
      <c r="S52" s="18" t="s">
        <v>481</v>
      </c>
      <c r="T52" s="20" t="s">
        <v>481</v>
      </c>
    </row>
    <row r="53" spans="1:20">
      <c r="A53" s="15" t="s">
        <v>528</v>
      </c>
      <c r="B53" s="17" t="n">
        <v>5571</v>
      </c>
      <c r="C53" s="18">
        <f>(0.0/B53*100)</f>
        <v/>
      </c>
      <c r="D53" s="19" t="n">
        <v>5571</v>
      </c>
      <c r="E53" s="18" t="s">
        <v>481</v>
      </c>
      <c r="F53" s="20" t="s">
        <v>481</v>
      </c>
      <c r="G53" s="18" t="s">
        <v>481</v>
      </c>
      <c r="H53" s="20" t="s">
        <v>481</v>
      </c>
      <c r="I53" s="18" t="s">
        <v>481</v>
      </c>
      <c r="J53" s="20" t="s">
        <v>481</v>
      </c>
      <c r="K53" s="18" t="s">
        <v>481</v>
      </c>
      <c r="L53" s="20" t="s">
        <v>481</v>
      </c>
      <c r="M53" s="18" t="s">
        <v>481</v>
      </c>
      <c r="N53" s="20" t="s">
        <v>481</v>
      </c>
      <c r="O53" s="18" t="n">
        <v>442.83143358</v>
      </c>
      <c r="P53" s="20" t="n">
        <v>1.65870975</v>
      </c>
      <c r="Q53" s="18" t="s">
        <v>481</v>
      </c>
      <c r="R53" s="20" t="s">
        <v>481</v>
      </c>
      <c r="S53" s="18" t="s">
        <v>481</v>
      </c>
      <c r="T53" s="20" t="s">
        <v>481</v>
      </c>
    </row>
    <row r="54" spans="1:20">
      <c r="A54" s="15" t="s">
        <v>529</v>
      </c>
      <c r="B54" s="17" t="n">
        <v>4740</v>
      </c>
      <c r="C54" s="18">
        <f>(0.0/B54*100)</f>
        <v/>
      </c>
      <c r="D54" s="19" t="n">
        <v>4740</v>
      </c>
      <c r="E54" s="18" t="s">
        <v>481</v>
      </c>
      <c r="F54" s="20" t="s">
        <v>481</v>
      </c>
      <c r="G54" s="18" t="s">
        <v>481</v>
      </c>
      <c r="H54" s="20" t="s">
        <v>481</v>
      </c>
      <c r="I54" s="18" t="s">
        <v>481</v>
      </c>
      <c r="J54" s="20" t="s">
        <v>481</v>
      </c>
      <c r="K54" s="18" t="s">
        <v>481</v>
      </c>
      <c r="L54" s="20" t="s">
        <v>481</v>
      </c>
      <c r="M54" s="18" t="s">
        <v>481</v>
      </c>
      <c r="N54" s="20" t="s">
        <v>481</v>
      </c>
      <c r="O54" s="18" t="n">
        <v>357.73769636</v>
      </c>
      <c r="P54" s="20" t="n">
        <v>3.05348968</v>
      </c>
      <c r="Q54" s="18" t="s">
        <v>481</v>
      </c>
      <c r="R54" s="20" t="s">
        <v>481</v>
      </c>
      <c r="S54" s="18" t="s">
        <v>481</v>
      </c>
      <c r="T54" s="20" t="s">
        <v>481</v>
      </c>
    </row>
    <row r="55" spans="1:20">
      <c r="A55" s="15" t="s">
        <v>530</v>
      </c>
      <c r="B55" s="17" t="n">
        <v>5316</v>
      </c>
      <c r="C55" s="18">
        <f>(22.0/B55*100)</f>
        <v/>
      </c>
      <c r="D55" s="19" t="n">
        <v>5294</v>
      </c>
      <c r="E55" s="18" t="n">
        <v>371.47412618</v>
      </c>
      <c r="F55" s="20" t="n">
        <v>3.99536656</v>
      </c>
      <c r="G55" s="18" t="n">
        <v>406.79084781</v>
      </c>
      <c r="H55" s="20" t="n">
        <v>6.40252877</v>
      </c>
      <c r="I55" s="18" t="n">
        <v>417.32791643</v>
      </c>
      <c r="J55" s="20" t="n">
        <v>3.25493983</v>
      </c>
      <c r="K55" s="18" t="s">
        <v>481</v>
      </c>
      <c r="L55" s="20" t="s">
        <v>481</v>
      </c>
      <c r="M55" s="18" t="s">
        <v>481</v>
      </c>
      <c r="N55" s="20" t="s">
        <v>481</v>
      </c>
      <c r="O55" s="18" t="n">
        <v>374.80779481</v>
      </c>
      <c r="P55" s="20" t="n">
        <v>38.83769027</v>
      </c>
      <c r="Q55" s="18" t="n">
        <v>272.25721046</v>
      </c>
      <c r="R55" s="20" t="n">
        <v>27.92723531</v>
      </c>
      <c r="S55" s="18" t="n">
        <v>318.73583746</v>
      </c>
      <c r="T55" s="20" t="n">
        <v>28.97585193</v>
      </c>
    </row>
    <row r="56" spans="1:20">
      <c r="A56" s="15" t="s">
        <v>531</v>
      </c>
      <c r="B56" s="17" t="n">
        <v>5359</v>
      </c>
      <c r="C56" s="18">
        <f>(0.0/B56*100)</f>
        <v/>
      </c>
      <c r="D56" s="19" t="n">
        <v>5359</v>
      </c>
      <c r="E56" s="18" t="s">
        <v>481</v>
      </c>
      <c r="F56" s="20" t="s">
        <v>481</v>
      </c>
      <c r="G56" s="18" t="s">
        <v>481</v>
      </c>
      <c r="H56" s="20" t="s">
        <v>481</v>
      </c>
      <c r="I56" s="18" t="s">
        <v>481</v>
      </c>
      <c r="J56" s="20" t="s">
        <v>481</v>
      </c>
      <c r="K56" s="18" t="s">
        <v>481</v>
      </c>
      <c r="L56" s="20" t="s">
        <v>481</v>
      </c>
      <c r="M56" s="18" t="s">
        <v>481</v>
      </c>
      <c r="N56" s="20" t="s">
        <v>481</v>
      </c>
      <c r="O56" s="18" t="n">
        <v>526.67534</v>
      </c>
      <c r="P56" s="20" t="n">
        <v>2.68850875</v>
      </c>
      <c r="Q56" s="18" t="s">
        <v>481</v>
      </c>
      <c r="R56" s="20" t="s">
        <v>481</v>
      </c>
      <c r="S56" s="18" t="s">
        <v>481</v>
      </c>
      <c r="T56" s="20" t="s">
        <v>481</v>
      </c>
    </row>
    <row r="57" spans="1:20">
      <c r="A57" s="15" t="s">
        <v>532</v>
      </c>
      <c r="B57" s="17" t="n">
        <v>6513</v>
      </c>
      <c r="C57" s="18">
        <f>(0.0/B57*100)</f>
        <v/>
      </c>
      <c r="D57" s="19" t="n">
        <v>6513</v>
      </c>
      <c r="E57" s="18" t="n">
        <v>371.96852225</v>
      </c>
      <c r="F57" s="20" t="n">
        <v>3.99773493</v>
      </c>
      <c r="G57" s="18" t="n">
        <v>409.85907865</v>
      </c>
      <c r="H57" s="20" t="n">
        <v>2.99901644</v>
      </c>
      <c r="I57" s="18" t="n">
        <v>428.19740108</v>
      </c>
      <c r="J57" s="20" t="n">
        <v>4.21437366</v>
      </c>
      <c r="K57" s="18" t="s">
        <v>481</v>
      </c>
      <c r="L57" s="20" t="s">
        <v>481</v>
      </c>
      <c r="M57" s="18" t="s">
        <v>481</v>
      </c>
      <c r="N57" s="20" t="s">
        <v>481</v>
      </c>
      <c r="O57" s="18" t="n">
        <v>319.25992447</v>
      </c>
      <c r="P57" s="20" t="n">
        <v>29.58967894</v>
      </c>
      <c r="Q57" s="18" t="n">
        <v>288.4707229</v>
      </c>
      <c r="R57" s="20" t="n">
        <v>22.76110912</v>
      </c>
      <c r="S57" s="18" t="n">
        <v>333.29077636</v>
      </c>
      <c r="T57" s="20" t="n">
        <v>20.43292713</v>
      </c>
    </row>
    <row r="58" spans="1:20">
      <c r="A58" s="15" t="s">
        <v>533</v>
      </c>
      <c r="B58" s="17" t="n">
        <v>7267</v>
      </c>
      <c r="C58" s="18">
        <f>(10.0/B58*100)</f>
        <v/>
      </c>
      <c r="D58" s="19" t="n">
        <v>7257</v>
      </c>
      <c r="E58" s="18" t="n">
        <v>392.65336652</v>
      </c>
      <c r="F58" s="20" t="n">
        <v>4.56697295</v>
      </c>
      <c r="G58" s="18" t="n">
        <v>411.6317133</v>
      </c>
      <c r="H58" s="20" t="n">
        <v>3.14392705</v>
      </c>
      <c r="I58" s="18" t="n">
        <v>430.0507634</v>
      </c>
      <c r="J58" s="20" t="n">
        <v>4.6134977</v>
      </c>
      <c r="K58" s="18" t="s">
        <v>481</v>
      </c>
      <c r="L58" s="20" t="s">
        <v>481</v>
      </c>
      <c r="M58" s="18" t="s">
        <v>481</v>
      </c>
      <c r="N58" s="20" t="s">
        <v>481</v>
      </c>
      <c r="O58" s="18" t="n">
        <v>503.13420979</v>
      </c>
      <c r="P58" s="20" t="n">
        <v>58.13319241</v>
      </c>
      <c r="Q58" s="18" t="n">
        <v>301.88262283</v>
      </c>
      <c r="R58" s="20" t="n">
        <v>9.3220296</v>
      </c>
      <c r="S58" s="18" t="n">
        <v>285.08976034</v>
      </c>
      <c r="T58" s="20" t="n">
        <v>18.74008017</v>
      </c>
    </row>
    <row r="59" spans="1:20">
      <c r="A59" s="15" t="s">
        <v>534</v>
      </c>
      <c r="B59" s="17" t="n">
        <v>4826</v>
      </c>
      <c r="C59" s="18">
        <f>(26.0/B59*100)</f>
        <v/>
      </c>
      <c r="D59" s="19" t="n">
        <v>4800</v>
      </c>
      <c r="E59" s="18" t="n">
        <v>338.72331025</v>
      </c>
      <c r="F59" s="20" t="n">
        <v>2.77903973</v>
      </c>
      <c r="G59" s="18" t="n">
        <v>354.19194838</v>
      </c>
      <c r="H59" s="20" t="n">
        <v>2.30398299</v>
      </c>
      <c r="I59" s="18" t="n">
        <v>353.07420512</v>
      </c>
      <c r="J59" s="20" t="n">
        <v>2.96891206</v>
      </c>
      <c r="K59" s="18" t="s">
        <v>481</v>
      </c>
      <c r="L59" s="20" t="s">
        <v>481</v>
      </c>
      <c r="M59" s="18" t="s">
        <v>481</v>
      </c>
      <c r="N59" s="20" t="s">
        <v>481</v>
      </c>
      <c r="O59" s="18" t="n">
        <v>334.53481237</v>
      </c>
      <c r="P59" s="20" t="n">
        <v>49.28821242</v>
      </c>
      <c r="Q59" s="18" t="n">
        <v>252.84249271</v>
      </c>
      <c r="R59" s="20" t="n">
        <v>13.77424381</v>
      </c>
      <c r="S59" s="18" t="n">
        <v>268.25285995</v>
      </c>
      <c r="T59" s="20" t="n">
        <v>12.89682611</v>
      </c>
    </row>
    <row r="60" spans="1:20">
      <c r="A60" s="15" t="s">
        <v>535</v>
      </c>
      <c r="B60" s="17" t="n">
        <v>4546</v>
      </c>
      <c r="C60" s="18">
        <f>(15.0/B60*100)</f>
        <v/>
      </c>
      <c r="D60" s="19" t="n">
        <v>4531</v>
      </c>
      <c r="E60" s="18" t="n">
        <v>328.85581379</v>
      </c>
      <c r="F60" s="20" t="n">
        <v>5.60088355</v>
      </c>
      <c r="G60" s="18" t="n">
        <v>338.71895752</v>
      </c>
      <c r="H60" s="20" t="n">
        <v>6.47917863</v>
      </c>
      <c r="I60" s="18" t="n">
        <v>372.06215352</v>
      </c>
      <c r="J60" s="20" t="n">
        <v>6.20445411</v>
      </c>
      <c r="K60" s="18" t="s">
        <v>481</v>
      </c>
      <c r="L60" s="20" t="s">
        <v>481</v>
      </c>
      <c r="M60" s="18" t="s">
        <v>481</v>
      </c>
      <c r="N60" s="20" t="s">
        <v>481</v>
      </c>
      <c r="O60" s="18" t="s">
        <v>481</v>
      </c>
      <c r="P60" s="20" t="s">
        <v>481</v>
      </c>
      <c r="Q60" s="18" t="n">
        <v>267.85654932</v>
      </c>
      <c r="R60" s="20" t="n">
        <v>25.43406687</v>
      </c>
      <c r="S60" s="18" t="n">
        <v>322.07746494</v>
      </c>
      <c r="T60" s="20" t="n">
        <v>10.3319211</v>
      </c>
    </row>
    <row r="61" spans="1:20">
      <c r="A61" s="15" t="s">
        <v>536</v>
      </c>
      <c r="B61" s="17" t="n">
        <v>6525</v>
      </c>
      <c r="C61" s="18">
        <f>(0.0/B61*100)</f>
        <v/>
      </c>
      <c r="D61" s="19" t="n">
        <v>6525</v>
      </c>
      <c r="E61" s="18" t="s">
        <v>481</v>
      </c>
      <c r="F61" s="20" t="s">
        <v>481</v>
      </c>
      <c r="G61" s="18" t="s">
        <v>481</v>
      </c>
      <c r="H61" s="20" t="s">
        <v>481</v>
      </c>
      <c r="I61" s="18" t="s">
        <v>481</v>
      </c>
      <c r="J61" s="20" t="s">
        <v>481</v>
      </c>
      <c r="K61" s="18" t="s">
        <v>481</v>
      </c>
      <c r="L61" s="20" t="s">
        <v>481</v>
      </c>
      <c r="M61" s="18" t="s">
        <v>481</v>
      </c>
      <c r="N61" s="20" t="s">
        <v>481</v>
      </c>
      <c r="O61" s="18" t="n">
        <v>472.40655227</v>
      </c>
      <c r="P61" s="20" t="n">
        <v>2.73592868</v>
      </c>
      <c r="Q61" s="18" t="s">
        <v>481</v>
      </c>
      <c r="R61" s="20" t="s">
        <v>481</v>
      </c>
      <c r="S61" s="18" t="s">
        <v>481</v>
      </c>
      <c r="T61" s="20" t="s">
        <v>481</v>
      </c>
    </row>
    <row r="62" spans="1:20">
      <c r="A62" s="15" t="s">
        <v>537</v>
      </c>
      <c r="B62" s="17" t="n">
        <v>4476</v>
      </c>
      <c r="C62" s="18">
        <f>(0.0/B62*100)</f>
        <v/>
      </c>
      <c r="D62" s="19" t="n">
        <v>4476</v>
      </c>
      <c r="E62" s="18" t="s">
        <v>481</v>
      </c>
      <c r="F62" s="20" t="s">
        <v>481</v>
      </c>
      <c r="G62" s="18" t="s">
        <v>481</v>
      </c>
      <c r="H62" s="20" t="s">
        <v>481</v>
      </c>
      <c r="I62" s="18" t="s">
        <v>481</v>
      </c>
      <c r="J62" s="20" t="s">
        <v>481</v>
      </c>
      <c r="K62" s="18" t="s">
        <v>481</v>
      </c>
      <c r="L62" s="20" t="s">
        <v>481</v>
      </c>
      <c r="M62" s="18" t="s">
        <v>481</v>
      </c>
      <c r="N62" s="20" t="s">
        <v>481</v>
      </c>
      <c r="O62" s="18" t="n">
        <v>508.69051855</v>
      </c>
      <c r="P62" s="20" t="n">
        <v>1.25069397</v>
      </c>
      <c r="Q62" s="18" t="s">
        <v>481</v>
      </c>
      <c r="R62" s="20" t="s">
        <v>481</v>
      </c>
      <c r="S62" s="18" t="s">
        <v>481</v>
      </c>
      <c r="T62" s="20" t="s">
        <v>481</v>
      </c>
    </row>
    <row r="63" spans="1:20">
      <c r="A63" s="15" t="s">
        <v>538</v>
      </c>
      <c r="B63" s="17" t="n">
        <v>5324</v>
      </c>
      <c r="C63" s="18">
        <f>(13.0/B63*100)</f>
        <v/>
      </c>
      <c r="D63" s="19" t="n">
        <v>5311</v>
      </c>
      <c r="E63" s="18" t="n">
        <v>332.60171105</v>
      </c>
      <c r="F63" s="20" t="n">
        <v>2.3919428</v>
      </c>
      <c r="G63" s="18" t="n">
        <v>348.66390557</v>
      </c>
      <c r="H63" s="20" t="n">
        <v>3.78022598</v>
      </c>
      <c r="I63" s="18" t="n">
        <v>386.77705426</v>
      </c>
      <c r="J63" s="20" t="n">
        <v>2.96080951</v>
      </c>
      <c r="K63" s="18" t="s">
        <v>481</v>
      </c>
      <c r="L63" s="20" t="s">
        <v>481</v>
      </c>
      <c r="M63" s="18" t="s">
        <v>481</v>
      </c>
      <c r="N63" s="20" t="s">
        <v>481</v>
      </c>
      <c r="O63" s="18" t="n">
        <v>391.44640217</v>
      </c>
      <c r="P63" s="20" t="n">
        <v>38.43106814</v>
      </c>
      <c r="Q63" s="18" t="n">
        <v>256.26092299</v>
      </c>
      <c r="R63" s="20" t="n">
        <v>24.93968975</v>
      </c>
      <c r="S63" s="18" t="n">
        <v>293.6074549</v>
      </c>
      <c r="T63" s="20" t="n">
        <v>15.61542419</v>
      </c>
    </row>
    <row r="64" spans="1:20">
      <c r="A64" s="15" t="s">
        <v>539</v>
      </c>
      <c r="B64" s="17" t="n">
        <v>3634</v>
      </c>
      <c r="C64" s="18">
        <f>(3.0/B64*100)</f>
        <v/>
      </c>
      <c r="D64" s="19" t="n">
        <v>3631</v>
      </c>
      <c r="E64" s="18" t="n">
        <v>376.51996164</v>
      </c>
      <c r="F64" s="20" t="n">
        <v>15.34188833</v>
      </c>
      <c r="G64" s="18" t="n">
        <v>423.88247749</v>
      </c>
      <c r="H64" s="20" t="n">
        <v>6.24408007</v>
      </c>
      <c r="I64" s="18" t="n">
        <v>454.38738035</v>
      </c>
      <c r="J64" s="20" t="n">
        <v>2.02387269</v>
      </c>
      <c r="K64" s="18" t="s">
        <v>481</v>
      </c>
      <c r="L64" s="20" t="s">
        <v>481</v>
      </c>
      <c r="M64" s="18" t="s">
        <v>481</v>
      </c>
      <c r="N64" s="20" t="s">
        <v>481</v>
      </c>
      <c r="O64" s="18" t="n">
        <v>259.4981</v>
      </c>
      <c r="P64" s="20" t="n">
        <v>62.33826397</v>
      </c>
      <c r="Q64" s="18" t="n">
        <v>327.0355154</v>
      </c>
      <c r="R64" s="20" t="n">
        <v>45.83120707</v>
      </c>
      <c r="S64" s="18" t="n">
        <v>337.77156019</v>
      </c>
      <c r="T64" s="20" t="n">
        <v>33.23494943</v>
      </c>
    </row>
    <row r="65" spans="1:20">
      <c r="A65" s="15" t="s">
        <v>540</v>
      </c>
      <c r="B65" s="17" t="n">
        <v>5325</v>
      </c>
      <c r="C65" s="18">
        <f>(14.0/B65*100)</f>
        <v/>
      </c>
      <c r="D65" s="19" t="n">
        <v>5311</v>
      </c>
      <c r="E65" s="18" t="n">
        <v>383.91980055</v>
      </c>
      <c r="F65" s="20" t="n">
        <v>4.66970108</v>
      </c>
      <c r="G65" s="18" t="n">
        <v>392.55269612</v>
      </c>
      <c r="H65" s="20" t="n">
        <v>6.11456779</v>
      </c>
      <c r="I65" s="18" t="n">
        <v>426.1374263</v>
      </c>
      <c r="J65" s="20" t="n">
        <v>2.65093454</v>
      </c>
      <c r="K65" s="18" t="s">
        <v>481</v>
      </c>
      <c r="L65" s="20" t="s">
        <v>481</v>
      </c>
      <c r="M65" s="18" t="s">
        <v>481</v>
      </c>
      <c r="N65" s="20" t="s">
        <v>481</v>
      </c>
      <c r="O65" s="18" t="n">
        <v>323.60044374</v>
      </c>
      <c r="P65" s="20" t="n">
        <v>50.39010105</v>
      </c>
      <c r="Q65" s="18" t="n">
        <v>234.8326</v>
      </c>
      <c r="R65" s="20" t="n">
        <v>53.94384037</v>
      </c>
      <c r="S65" s="18" t="n">
        <v>283.21809103</v>
      </c>
      <c r="T65" s="20" t="n">
        <v>24.64379165</v>
      </c>
    </row>
    <row r="66" spans="1:20">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s">
        <v>481</v>
      </c>
      <c r="N66" s="20" t="s">
        <v>481</v>
      </c>
      <c r="O66" s="18" t="n">
        <v>426.88447764</v>
      </c>
      <c r="P66" s="20" t="n">
        <v>1.57885956</v>
      </c>
      <c r="Q66" s="18" t="s">
        <v>481</v>
      </c>
      <c r="R66" s="20" t="s">
        <v>481</v>
      </c>
      <c r="S66" s="18" t="s">
        <v>481</v>
      </c>
      <c r="T66" s="20" t="s">
        <v>481</v>
      </c>
    </row>
    <row r="67" spans="1:20">
      <c r="A67" s="15" t="s">
        <v>542</v>
      </c>
      <c r="B67" s="17" t="n">
        <v>6971</v>
      </c>
      <c r="C67" s="18">
        <f>(0.0/B67*100)</f>
        <v/>
      </c>
      <c r="D67" s="19" t="n">
        <v>6971</v>
      </c>
      <c r="E67" s="18" t="s">
        <v>481</v>
      </c>
      <c r="F67" s="20" t="s">
        <v>481</v>
      </c>
      <c r="G67" s="18" t="s">
        <v>481</v>
      </c>
      <c r="H67" s="20" t="s">
        <v>481</v>
      </c>
      <c r="I67" s="18" t="s">
        <v>481</v>
      </c>
      <c r="J67" s="20" t="s">
        <v>481</v>
      </c>
      <c r="K67" s="18" t="s">
        <v>481</v>
      </c>
      <c r="L67" s="20" t="s">
        <v>481</v>
      </c>
      <c r="M67" s="18" t="s">
        <v>481</v>
      </c>
      <c r="N67" s="20" t="s">
        <v>481</v>
      </c>
      <c r="O67" s="18" t="n">
        <v>397.54143916</v>
      </c>
      <c r="P67" s="20" t="n">
        <v>2.88703277</v>
      </c>
      <c r="Q67" s="18" t="s">
        <v>481</v>
      </c>
      <c r="R67" s="20" t="s">
        <v>481</v>
      </c>
      <c r="S67" s="18" t="s">
        <v>481</v>
      </c>
      <c r="T67" s="20" t="s">
        <v>481</v>
      </c>
    </row>
    <row r="68" spans="1:20">
      <c r="A68" s="15" t="s">
        <v>543</v>
      </c>
      <c r="B68" s="17" t="n">
        <v>12083</v>
      </c>
      <c r="C68" s="18">
        <f>(0.0/B68*100)</f>
        <v/>
      </c>
      <c r="D68" s="19" t="n">
        <v>12083</v>
      </c>
      <c r="E68" s="18" t="s">
        <v>481</v>
      </c>
      <c r="F68" s="20" t="s">
        <v>481</v>
      </c>
      <c r="G68" s="18" t="s">
        <v>481</v>
      </c>
      <c r="H68" s="20" t="s">
        <v>481</v>
      </c>
      <c r="I68" s="18" t="s">
        <v>481</v>
      </c>
      <c r="J68" s="20" t="s">
        <v>481</v>
      </c>
      <c r="K68" s="18" t="s">
        <v>481</v>
      </c>
      <c r="L68" s="20" t="s">
        <v>481</v>
      </c>
      <c r="M68" s="18" t="s">
        <v>481</v>
      </c>
      <c r="N68" s="20" t="s">
        <v>481</v>
      </c>
      <c r="O68" s="18" t="n">
        <v>401.88733115</v>
      </c>
      <c r="P68" s="20" t="n">
        <v>1.01913634</v>
      </c>
      <c r="Q68" s="18" t="s">
        <v>481</v>
      </c>
      <c r="R68" s="20" t="s">
        <v>481</v>
      </c>
      <c r="S68" s="18" t="s">
        <v>481</v>
      </c>
      <c r="T68" s="20" t="s">
        <v>481</v>
      </c>
    </row>
    <row r="69" spans="1:20">
      <c r="A69" s="15" t="s">
        <v>544</v>
      </c>
      <c r="B69" s="17" t="n">
        <v>4876</v>
      </c>
      <c r="C69" s="18">
        <f>(0.0/B69*100)</f>
        <v/>
      </c>
      <c r="D69" s="19" t="n">
        <v>4876</v>
      </c>
      <c r="E69" s="18" t="n">
        <v>386.60885725</v>
      </c>
      <c r="F69" s="20" t="n">
        <v>10.13468446</v>
      </c>
      <c r="G69" s="18" t="n">
        <v>391.61423535</v>
      </c>
      <c r="H69" s="20" t="n">
        <v>7.68191903</v>
      </c>
      <c r="I69" s="18" t="n">
        <v>439.71041211</v>
      </c>
      <c r="J69" s="20" t="n">
        <v>4.03776583</v>
      </c>
      <c r="K69" s="18" t="s">
        <v>481</v>
      </c>
      <c r="L69" s="20" t="s">
        <v>481</v>
      </c>
      <c r="M69" s="18" t="s">
        <v>481</v>
      </c>
      <c r="N69" s="20" t="s">
        <v>481</v>
      </c>
      <c r="O69" s="18" t="n">
        <v>377.93109701</v>
      </c>
      <c r="P69" s="20" t="n">
        <v>61.55684969</v>
      </c>
      <c r="Q69" s="18" t="s">
        <v>481</v>
      </c>
      <c r="R69" s="20" t="s">
        <v>481</v>
      </c>
      <c r="S69" s="18" t="n">
        <v>266.9686759</v>
      </c>
      <c r="T69" s="20" t="n">
        <v>98.84662175</v>
      </c>
    </row>
    <row r="70" spans="1:20">
      <c r="A70" s="15" t="s">
        <v>545</v>
      </c>
      <c r="B70" s="17" t="n">
        <v>6036</v>
      </c>
      <c r="C70" s="18">
        <f>(0.0/B70*100)</f>
        <v/>
      </c>
      <c r="D70" s="19" t="n">
        <v>6036</v>
      </c>
      <c r="E70" s="18" t="s">
        <v>481</v>
      </c>
      <c r="F70" s="20" t="s">
        <v>481</v>
      </c>
      <c r="G70" s="18" t="s">
        <v>481</v>
      </c>
      <c r="H70" s="20" t="s">
        <v>481</v>
      </c>
      <c r="I70" s="18" t="s">
        <v>481</v>
      </c>
      <c r="J70" s="20" t="s">
        <v>481</v>
      </c>
      <c r="K70" s="18" t="s">
        <v>481</v>
      </c>
      <c r="L70" s="20" t="s">
        <v>481</v>
      </c>
      <c r="M70" s="18" t="s">
        <v>481</v>
      </c>
      <c r="N70" s="20" t="s">
        <v>481</v>
      </c>
      <c r="O70" s="18" t="n">
        <v>494.6278326</v>
      </c>
      <c r="P70" s="20" t="n">
        <v>3.08174248</v>
      </c>
      <c r="Q70" s="18" t="s">
        <v>481</v>
      </c>
      <c r="R70" s="20" t="s">
        <v>481</v>
      </c>
      <c r="S70" s="18" t="s">
        <v>481</v>
      </c>
      <c r="T70" s="20" t="s">
        <v>481</v>
      </c>
    </row>
    <row r="71" spans="1:20">
      <c r="A71" s="15" t="s">
        <v>546</v>
      </c>
      <c r="B71" s="17" t="n">
        <v>6115</v>
      </c>
      <c r="C71" s="18">
        <f>(0.0/B71*100)</f>
        <v/>
      </c>
      <c r="D71" s="19" t="n">
        <v>6115</v>
      </c>
      <c r="E71" s="18" t="s">
        <v>481</v>
      </c>
      <c r="F71" s="20" t="s">
        <v>481</v>
      </c>
      <c r="G71" s="18" t="s">
        <v>481</v>
      </c>
      <c r="H71" s="20" t="s">
        <v>481</v>
      </c>
      <c r="I71" s="18" t="s">
        <v>481</v>
      </c>
      <c r="J71" s="20" t="s">
        <v>481</v>
      </c>
      <c r="K71" s="18" t="s">
        <v>481</v>
      </c>
      <c r="L71" s="20" t="s">
        <v>481</v>
      </c>
      <c r="M71" s="18" t="s">
        <v>481</v>
      </c>
      <c r="N71" s="20" t="s">
        <v>481</v>
      </c>
      <c r="O71" s="18" t="n">
        <v>535.10015436</v>
      </c>
      <c r="P71" s="20" t="n">
        <v>1.63496657</v>
      </c>
      <c r="Q71" s="18" t="s">
        <v>481</v>
      </c>
      <c r="R71" s="20" t="s">
        <v>481</v>
      </c>
      <c r="S71" s="18" t="s">
        <v>481</v>
      </c>
      <c r="T71" s="20" t="s">
        <v>481</v>
      </c>
    </row>
    <row r="72" spans="1:20">
      <c r="A72" s="15" t="s">
        <v>547</v>
      </c>
      <c r="B72" s="17" t="n">
        <v>7708</v>
      </c>
      <c r="C72" s="18">
        <f>(0.0/B72*100)</f>
        <v/>
      </c>
      <c r="D72" s="19" t="n">
        <v>7708</v>
      </c>
      <c r="E72" s="18" t="s">
        <v>481</v>
      </c>
      <c r="F72" s="20" t="s">
        <v>481</v>
      </c>
      <c r="G72" s="18" t="s">
        <v>481</v>
      </c>
      <c r="H72" s="20" t="s">
        <v>481</v>
      </c>
      <c r="I72" s="18" t="s">
        <v>481</v>
      </c>
      <c r="J72" s="20" t="s">
        <v>481</v>
      </c>
      <c r="K72" s="18" t="s">
        <v>481</v>
      </c>
      <c r="L72" s="20" t="s">
        <v>481</v>
      </c>
      <c r="M72" s="18" t="s">
        <v>481</v>
      </c>
      <c r="N72" s="20" t="s">
        <v>481</v>
      </c>
      <c r="O72" s="18" t="n">
        <v>497.09909204</v>
      </c>
      <c r="P72" s="20" t="n">
        <v>2.49673717</v>
      </c>
      <c r="Q72" s="18" t="s">
        <v>481</v>
      </c>
      <c r="R72" s="20" t="s">
        <v>481</v>
      </c>
      <c r="S72" s="18" t="s">
        <v>481</v>
      </c>
      <c r="T72" s="20" t="s">
        <v>481</v>
      </c>
    </row>
    <row r="73" spans="1:20">
      <c r="A73" s="15" t="s">
        <v>548</v>
      </c>
      <c r="B73" s="17" t="n">
        <v>8249</v>
      </c>
      <c r="C73" s="18">
        <f>(0.0/B73*100)</f>
        <v/>
      </c>
      <c r="D73" s="19" t="n">
        <v>8249</v>
      </c>
      <c r="E73" s="18" t="s">
        <v>481</v>
      </c>
      <c r="F73" s="20" t="s">
        <v>481</v>
      </c>
      <c r="G73" s="18" t="s">
        <v>481</v>
      </c>
      <c r="H73" s="20" t="s">
        <v>481</v>
      </c>
      <c r="I73" s="18" t="s">
        <v>481</v>
      </c>
      <c r="J73" s="20" t="s">
        <v>481</v>
      </c>
      <c r="K73" s="18" t="s">
        <v>481</v>
      </c>
      <c r="L73" s="20" t="s">
        <v>481</v>
      </c>
      <c r="M73" s="18" t="s">
        <v>481</v>
      </c>
      <c r="N73" s="20" t="s">
        <v>481</v>
      </c>
      <c r="O73" s="18" t="n">
        <v>409.13011538</v>
      </c>
      <c r="P73" s="20" t="n">
        <v>3.34887586</v>
      </c>
      <c r="Q73" s="18" t="s">
        <v>481</v>
      </c>
      <c r="R73" s="20" t="s">
        <v>481</v>
      </c>
      <c r="S73" s="18" t="s">
        <v>481</v>
      </c>
      <c r="T73" s="20" t="s">
        <v>481</v>
      </c>
    </row>
    <row r="74" spans="1:20">
      <c r="A74" s="15" t="s">
        <v>549</v>
      </c>
      <c r="B74" s="17" t="n">
        <v>4692</v>
      </c>
      <c r="C74" s="18">
        <f>(82.0/B74*100)</f>
        <v/>
      </c>
      <c r="D74" s="19" t="n">
        <v>4610</v>
      </c>
      <c r="E74" s="18" t="n">
        <v>359.91878449</v>
      </c>
      <c r="F74" s="20" t="n">
        <v>7.57909299</v>
      </c>
      <c r="G74" s="18" t="n">
        <v>423.43861603</v>
      </c>
      <c r="H74" s="20" t="n">
        <v>3.43617243</v>
      </c>
      <c r="I74" s="18" t="n">
        <v>440.88111706</v>
      </c>
      <c r="J74" s="20" t="n">
        <v>1.89888836</v>
      </c>
      <c r="K74" s="18" t="s">
        <v>481</v>
      </c>
      <c r="L74" s="20" t="s">
        <v>481</v>
      </c>
      <c r="M74" s="18" t="s">
        <v>481</v>
      </c>
      <c r="N74" s="20" t="s">
        <v>481</v>
      </c>
      <c r="O74" s="18" t="s">
        <v>481</v>
      </c>
      <c r="P74" s="20" t="s">
        <v>481</v>
      </c>
      <c r="Q74" s="18" t="n">
        <v>329.05671876</v>
      </c>
      <c r="R74" s="20" t="n">
        <v>29.01520305</v>
      </c>
      <c r="S74" s="18" t="n">
        <v>340.58881547</v>
      </c>
      <c r="T74" s="20" t="n">
        <v>13.80465335</v>
      </c>
    </row>
    <row r="75" spans="1:20">
      <c r="A75" s="15" t="s">
        <v>550</v>
      </c>
      <c r="B75" s="17" t="n">
        <v>5375</v>
      </c>
      <c r="C75" s="18">
        <f>(0.0/B75*100)</f>
        <v/>
      </c>
      <c r="D75" s="19" t="n">
        <v>5375</v>
      </c>
      <c r="E75" s="18" t="s">
        <v>481</v>
      </c>
      <c r="F75" s="20" t="s">
        <v>481</v>
      </c>
      <c r="G75" s="18" t="s">
        <v>481</v>
      </c>
      <c r="H75" s="20" t="s">
        <v>481</v>
      </c>
      <c r="I75" s="18" t="s">
        <v>481</v>
      </c>
      <c r="J75" s="20" t="s">
        <v>481</v>
      </c>
      <c r="K75" s="18" t="s">
        <v>481</v>
      </c>
      <c r="L75" s="20" t="s">
        <v>481</v>
      </c>
      <c r="M75" s="18" t="s">
        <v>481</v>
      </c>
      <c r="N75" s="20" t="s">
        <v>481</v>
      </c>
      <c r="O75" s="18" t="n">
        <v>361.05550906</v>
      </c>
      <c r="P75" s="20" t="n">
        <v>3.06496607</v>
      </c>
      <c r="Q75" s="18" t="s">
        <v>481</v>
      </c>
      <c r="R75" s="20" t="s">
        <v>481</v>
      </c>
      <c r="S75" s="18" t="s">
        <v>481</v>
      </c>
      <c r="T75" s="20" t="s">
        <v>481</v>
      </c>
    </row>
    <row r="76" spans="1:20">
      <c r="A76" s="15" t="s">
        <v>551</v>
      </c>
      <c r="B76" s="17" t="n">
        <v>14167</v>
      </c>
      <c r="C76" s="18">
        <f>(0.0/B76*100)</f>
        <v/>
      </c>
      <c r="D76" s="19" t="n">
        <v>14167</v>
      </c>
      <c r="E76" s="18" t="s">
        <v>481</v>
      </c>
      <c r="F76" s="20" t="s">
        <v>481</v>
      </c>
      <c r="G76" s="18" t="s">
        <v>481</v>
      </c>
      <c r="H76" s="20" t="s">
        <v>481</v>
      </c>
      <c r="I76" s="18" t="s">
        <v>481</v>
      </c>
      <c r="J76" s="20" t="s">
        <v>481</v>
      </c>
      <c r="K76" s="18" t="s">
        <v>481</v>
      </c>
      <c r="L76" s="20" t="s">
        <v>481</v>
      </c>
      <c r="M76" s="18" t="s">
        <v>481</v>
      </c>
      <c r="N76" s="20" t="s">
        <v>481</v>
      </c>
      <c r="O76" s="18" t="n">
        <v>433.54229026</v>
      </c>
      <c r="P76" s="20" t="n">
        <v>2.87055143</v>
      </c>
      <c r="Q76" s="18" t="s">
        <v>481</v>
      </c>
      <c r="R76" s="20" t="s">
        <v>481</v>
      </c>
      <c r="S76" s="18" t="s">
        <v>481</v>
      </c>
      <c r="T76" s="20" t="s">
        <v>481</v>
      </c>
    </row>
    <row r="77" spans="1:20">
      <c r="A77" s="15" t="s">
        <v>552</v>
      </c>
      <c r="B77" s="17" t="n">
        <v>6062</v>
      </c>
      <c r="C77" s="18">
        <f>(0.0/B77*100)</f>
        <v/>
      </c>
      <c r="D77" s="19" t="n">
        <v>6062</v>
      </c>
      <c r="E77" s="18" t="s">
        <v>481</v>
      </c>
      <c r="F77" s="20" t="s">
        <v>481</v>
      </c>
      <c r="G77" s="18" t="s">
        <v>481</v>
      </c>
      <c r="H77" s="20" t="s">
        <v>481</v>
      </c>
      <c r="I77" s="18" t="s">
        <v>481</v>
      </c>
      <c r="J77" s="20" t="s">
        <v>481</v>
      </c>
      <c r="K77" s="18" t="s">
        <v>481</v>
      </c>
      <c r="L77" s="20" t="s">
        <v>481</v>
      </c>
      <c r="M77" s="18" t="s">
        <v>481</v>
      </c>
      <c r="N77" s="20" t="s">
        <v>481</v>
      </c>
      <c r="O77" s="18" t="n">
        <v>436.57213154</v>
      </c>
      <c r="P77" s="20" t="n">
        <v>2.54986207</v>
      </c>
      <c r="Q77" s="18" t="s">
        <v>481</v>
      </c>
      <c r="R77" s="20" t="s">
        <v>481</v>
      </c>
      <c r="S77" s="18" t="s">
        <v>481</v>
      </c>
      <c r="T77" s="20" t="s">
        <v>481</v>
      </c>
    </row>
    <row r="78" spans="1:20">
      <c r="A78" s="15" t="s">
        <v>553</v>
      </c>
      <c r="B78" s="17" t="n">
        <v>5826</v>
      </c>
      <c r="C78" s="18">
        <f>(0.0/B78*100)</f>
        <v/>
      </c>
      <c r="D78" s="19" t="n">
        <v>5826</v>
      </c>
      <c r="E78" s="18" t="n">
        <v>463.78719011</v>
      </c>
      <c r="F78" s="20" t="n">
        <v>5.07999638</v>
      </c>
      <c r="G78" s="18" t="n">
        <v>474.13670567</v>
      </c>
      <c r="H78" s="20" t="n">
        <v>5.7613172</v>
      </c>
      <c r="I78" s="18" t="n">
        <v>491.71664152</v>
      </c>
      <c r="J78" s="20" t="n">
        <v>3.92920414</v>
      </c>
      <c r="K78" s="18" t="s">
        <v>481</v>
      </c>
      <c r="L78" s="20" t="s">
        <v>481</v>
      </c>
      <c r="M78" s="18" t="s">
        <v>481</v>
      </c>
      <c r="N78" s="20" t="s">
        <v>481</v>
      </c>
      <c r="O78" s="18" t="s">
        <v>481</v>
      </c>
      <c r="P78" s="20" t="s">
        <v>481</v>
      </c>
      <c r="Q78" s="18" t="n">
        <v>430.73405826</v>
      </c>
      <c r="R78" s="20" t="n">
        <v>27.24610549</v>
      </c>
      <c r="S78" s="18" t="n">
        <v>477.2576487</v>
      </c>
      <c r="T78" s="20" t="n">
        <v>28.98496972</v>
      </c>
    </row>
    <row customHeight="1" ht="25" r="79" spans="1:20">
      <c r="A79" s="15" t="s">
        <v>554</v>
      </c>
      <c r="B79" s="17" t="n">
        <v>1657</v>
      </c>
      <c r="C79" s="18">
        <f>(41.0/B79*100)</f>
        <v/>
      </c>
      <c r="D79" s="19" t="n">
        <v>1616</v>
      </c>
      <c r="E79" s="18" t="n">
        <v>388.58078154</v>
      </c>
      <c r="F79" s="20" t="n">
        <v>21.01779353</v>
      </c>
      <c r="G79" s="18" t="n">
        <v>405.56097396</v>
      </c>
      <c r="H79" s="20" t="n">
        <v>16.40869764</v>
      </c>
      <c r="I79" s="18" t="n">
        <v>481.89249265</v>
      </c>
      <c r="J79" s="20" t="n">
        <v>7.4165438</v>
      </c>
      <c r="K79" s="18" t="s">
        <v>481</v>
      </c>
      <c r="L79" s="20" t="s">
        <v>481</v>
      </c>
      <c r="M79" s="18" t="s">
        <v>481</v>
      </c>
      <c r="N79" s="20" t="s">
        <v>481</v>
      </c>
      <c r="O79" s="18" t="s">
        <v>481</v>
      </c>
      <c r="P79" s="20" t="s">
        <v>481</v>
      </c>
      <c r="Q79" s="18" t="s">
        <v>481</v>
      </c>
      <c r="R79" s="20" t="s">
        <v>481</v>
      </c>
      <c r="S79" s="18" t="n">
        <v>406.14635734</v>
      </c>
      <c r="T79" s="20" t="n">
        <v>42.94612296</v>
      </c>
    </row>
    <row r="80" spans="1:20">
      <c r="A80" s="15" t="s">
        <v>555</v>
      </c>
      <c r="B80" s="17" t="n">
        <v>7841</v>
      </c>
      <c r="C80" s="18">
        <f>(0.0/B80*100)</f>
        <v/>
      </c>
      <c r="D80" s="19" t="n">
        <v>7841</v>
      </c>
      <c r="E80" s="18" t="n">
        <v>412.62577852</v>
      </c>
      <c r="F80" s="20" t="n">
        <v>4.04731079</v>
      </c>
      <c r="G80" s="18" t="n">
        <v>426.49334186</v>
      </c>
      <c r="H80" s="20" t="n">
        <v>5.31008091</v>
      </c>
      <c r="I80" s="18" t="n">
        <v>452.09304769</v>
      </c>
      <c r="J80" s="20" t="n">
        <v>4.85978673</v>
      </c>
      <c r="K80" s="18" t="s">
        <v>481</v>
      </c>
      <c r="L80" s="20" t="s">
        <v>481</v>
      </c>
      <c r="M80" s="18" t="s">
        <v>481</v>
      </c>
      <c r="N80" s="20" t="s">
        <v>481</v>
      </c>
      <c r="O80" s="18" t="n">
        <v>424.92426114</v>
      </c>
      <c r="P80" s="20" t="n">
        <v>60.80024676</v>
      </c>
      <c r="Q80" s="18" t="s">
        <v>481</v>
      </c>
      <c r="R80" s="20" t="s">
        <v>481</v>
      </c>
      <c r="S80" s="18" t="n">
        <v>540.70892933</v>
      </c>
      <c r="T80" s="20" t="n">
        <v>49.45145658</v>
      </c>
    </row>
    <row r="81" spans="1:20">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s">
        <v>481</v>
      </c>
      <c r="N81" s="20" t="s">
        <v>481</v>
      </c>
      <c r="O81" s="18" t="n">
        <v>430.57819649</v>
      </c>
      <c r="P81" s="20" t="n">
        <v>3.47584594</v>
      </c>
      <c r="Q81" s="18" t="s">
        <v>481</v>
      </c>
      <c r="R81" s="20" t="s">
        <v>481</v>
      </c>
      <c r="S81" s="18" t="s">
        <v>481</v>
      </c>
      <c r="T81" s="20" t="s">
        <v>481</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AD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0">
      <c r="A1" s="4" t="s">
        <v>460</v>
      </c>
    </row>
    <row r="2" spans="1:30">
      <c r="A2" s="5" t="s">
        <v>677</v>
      </c>
    </row>
    <row customHeight="1" ht="30" r="4" spans="1:30">
      <c r="A4" s="6" t="n"/>
      <c r="B4" s="7" t="s">
        <v>462</v>
      </c>
      <c r="C4" s="7" t="s">
        <v>463</v>
      </c>
      <c r="D4" s="8" t="s">
        <v>462</v>
      </c>
      <c r="E4" s="9" t="s">
        <v>678</v>
      </c>
      <c r="F4" s="10" t="n"/>
      <c r="G4" s="9" t="s">
        <v>679</v>
      </c>
      <c r="H4" s="10" t="n"/>
      <c r="I4" s="9" t="s">
        <v>680</v>
      </c>
      <c r="J4" s="10" t="n"/>
      <c r="K4" s="9" t="s">
        <v>681</v>
      </c>
      <c r="L4" s="10" t="n"/>
      <c r="M4" s="9" t="s">
        <v>682</v>
      </c>
      <c r="N4" s="10" t="n"/>
      <c r="O4" s="9" t="s">
        <v>683</v>
      </c>
      <c r="P4" s="10" t="n"/>
      <c r="Q4" s="9" t="s">
        <v>684</v>
      </c>
      <c r="R4" s="10" t="n"/>
      <c r="S4" s="9" t="s">
        <v>685</v>
      </c>
      <c r="T4" s="10" t="n"/>
      <c r="U4" s="9" t="s">
        <v>584</v>
      </c>
      <c r="V4" s="10" t="n"/>
      <c r="W4" s="9" t="s">
        <v>585</v>
      </c>
      <c r="X4" s="10" t="n"/>
      <c r="Y4" s="9" t="s">
        <v>472</v>
      </c>
      <c r="Z4" s="10" t="n"/>
      <c r="AA4" s="9" t="s">
        <v>473</v>
      </c>
      <c r="AB4" s="10" t="n"/>
      <c r="AC4" s="9" t="s">
        <v>586</v>
      </c>
      <c r="AD4" s="10" t="n"/>
    </row>
    <row r="5" spans="1:3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row>
    <row r="6" spans="1:30">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6" t="n"/>
    </row>
    <row r="7" spans="1:30">
      <c r="A7" s="15" t="s">
        <v>480</v>
      </c>
      <c r="B7" s="17" t="n">
        <v>14530</v>
      </c>
      <c r="C7" s="18">
        <f>(357.0/B7*100)</f>
        <v/>
      </c>
      <c r="D7" s="19" t="n">
        <v>14173</v>
      </c>
      <c r="E7" s="18" t="n">
        <v>472.86862317</v>
      </c>
      <c r="F7" s="20" t="n">
        <v>6.8776303</v>
      </c>
      <c r="G7" s="18" t="n">
        <v>506.28008682</v>
      </c>
      <c r="H7" s="20" t="n">
        <v>4.61096634</v>
      </c>
      <c r="I7" s="18" t="n">
        <v>522.78276805</v>
      </c>
      <c r="J7" s="20" t="n">
        <v>2.78688559</v>
      </c>
      <c r="K7" s="18" t="n">
        <v>516.13577419</v>
      </c>
      <c r="L7" s="20" t="n">
        <v>2.47412388</v>
      </c>
      <c r="M7" s="18" t="n">
        <v>495.12854366</v>
      </c>
      <c r="N7" s="20" t="n">
        <v>3.63173948</v>
      </c>
      <c r="O7" s="18" t="n">
        <v>448.62288026</v>
      </c>
      <c r="P7" s="20" t="n">
        <v>7.45518018</v>
      </c>
      <c r="Q7" s="18" t="n">
        <v>476.93235253</v>
      </c>
      <c r="R7" s="20" t="n">
        <v>9.31869099</v>
      </c>
      <c r="S7" s="18" t="n">
        <v>484.34044872</v>
      </c>
      <c r="T7" s="20" t="n">
        <v>2.80611925</v>
      </c>
      <c r="U7" s="18" t="s">
        <v>481</v>
      </c>
      <c r="V7" s="20" t="s">
        <v>481</v>
      </c>
      <c r="W7" s="18" t="s">
        <v>481</v>
      </c>
      <c r="X7" s="20" t="s">
        <v>481</v>
      </c>
      <c r="Y7" s="18" t="s">
        <v>481</v>
      </c>
      <c r="Z7" s="20" t="s">
        <v>481</v>
      </c>
      <c r="AA7" s="18" t="s">
        <v>481</v>
      </c>
      <c r="AB7" s="20" t="s">
        <v>481</v>
      </c>
      <c r="AC7" s="18" t="n">
        <v>411.24469287</v>
      </c>
      <c r="AD7" s="20" t="n">
        <v>10.4960797</v>
      </c>
    </row>
    <row r="8" spans="1:30">
      <c r="A8" s="15" t="s">
        <v>483</v>
      </c>
      <c r="B8" s="17" t="n">
        <v>7007</v>
      </c>
      <c r="C8" s="18">
        <f>(22.0/B8*100)</f>
        <v/>
      </c>
      <c r="D8" s="19" t="n">
        <v>6985</v>
      </c>
      <c r="E8" s="18" t="n">
        <v>456.70895893</v>
      </c>
      <c r="F8" s="20" t="n">
        <v>12.15205203</v>
      </c>
      <c r="G8" s="18" t="n">
        <v>480.23235491</v>
      </c>
      <c r="H8" s="20" t="n">
        <v>7.136774</v>
      </c>
      <c r="I8" s="18" t="n">
        <v>500.90246068</v>
      </c>
      <c r="J8" s="20" t="n">
        <v>3.53451252</v>
      </c>
      <c r="K8" s="18" t="n">
        <v>491.23523008</v>
      </c>
      <c r="L8" s="20" t="n">
        <v>4.28189669</v>
      </c>
      <c r="M8" s="18" t="n">
        <v>462.94313109</v>
      </c>
      <c r="N8" s="20" t="n">
        <v>6.92138518</v>
      </c>
      <c r="O8" s="18" t="n">
        <v>406.46303737</v>
      </c>
      <c r="P8" s="20" t="n">
        <v>9.0284093</v>
      </c>
      <c r="Q8" s="18" t="n">
        <v>446.39236853</v>
      </c>
      <c r="R8" s="20" t="n">
        <v>21.04044658</v>
      </c>
      <c r="S8" s="18" t="n">
        <v>471.63014334</v>
      </c>
      <c r="T8" s="20" t="n">
        <v>4.26760892</v>
      </c>
      <c r="U8" s="18" t="s">
        <v>481</v>
      </c>
      <c r="V8" s="20" t="s">
        <v>481</v>
      </c>
      <c r="W8" s="18" t="s">
        <v>481</v>
      </c>
      <c r="X8" s="20" t="s">
        <v>481</v>
      </c>
      <c r="Y8" s="18" t="s">
        <v>481</v>
      </c>
      <c r="Z8" s="20" t="s">
        <v>481</v>
      </c>
      <c r="AA8" s="18" t="s">
        <v>481</v>
      </c>
      <c r="AB8" s="20" t="s">
        <v>481</v>
      </c>
      <c r="AC8" s="18" t="n">
        <v>386.56384213</v>
      </c>
      <c r="AD8" s="20" t="n">
        <v>20.95118034</v>
      </c>
    </row>
    <row r="9" spans="1:30">
      <c r="A9" s="15" t="s">
        <v>484</v>
      </c>
      <c r="B9" s="17" t="n">
        <v>9651</v>
      </c>
      <c r="C9" s="18">
        <f>(89.0/B9*100)</f>
        <v/>
      </c>
      <c r="D9" s="19" t="n">
        <v>9562</v>
      </c>
      <c r="E9" s="18" t="n">
        <v>448.16342289</v>
      </c>
      <c r="F9" s="20" t="n">
        <v>13.54829243</v>
      </c>
      <c r="G9" s="18" t="n">
        <v>509.22314657</v>
      </c>
      <c r="H9" s="20" t="n">
        <v>2.91203496</v>
      </c>
      <c r="I9" s="18" t="n">
        <v>504.75607997</v>
      </c>
      <c r="J9" s="20" t="n">
        <v>2.9467813</v>
      </c>
      <c r="K9" s="18" t="n">
        <v>479.2683256</v>
      </c>
      <c r="L9" s="20" t="n">
        <v>7.17767019</v>
      </c>
      <c r="M9" s="18" t="n">
        <v>451.06849737</v>
      </c>
      <c r="N9" s="20" t="n">
        <v>11.76870063</v>
      </c>
      <c r="O9" s="18" t="n">
        <v>381.57176526</v>
      </c>
      <c r="P9" s="20" t="n">
        <v>15.75064449</v>
      </c>
      <c r="Q9" s="18" t="n">
        <v>422.58991145</v>
      </c>
      <c r="R9" s="20" t="n">
        <v>14.03437677</v>
      </c>
      <c r="S9" s="18" t="n">
        <v>492.59518351</v>
      </c>
      <c r="T9" s="20" t="n">
        <v>4.1652003</v>
      </c>
      <c r="U9" s="18" t="s">
        <v>481</v>
      </c>
      <c r="V9" s="20" t="s">
        <v>481</v>
      </c>
      <c r="W9" s="18" t="s">
        <v>481</v>
      </c>
      <c r="X9" s="20" t="s">
        <v>481</v>
      </c>
      <c r="Y9" s="18" t="s">
        <v>481</v>
      </c>
      <c r="Z9" s="20" t="s">
        <v>481</v>
      </c>
      <c r="AA9" s="18" t="s">
        <v>481</v>
      </c>
      <c r="AB9" s="20" t="s">
        <v>481</v>
      </c>
      <c r="AC9" s="18" t="n">
        <v>386.33880545</v>
      </c>
      <c r="AD9" s="20" t="n">
        <v>10.6550714</v>
      </c>
    </row>
    <row r="10" spans="1:30">
      <c r="A10" s="15" t="s">
        <v>485</v>
      </c>
      <c r="B10" s="17" t="n">
        <v>20058</v>
      </c>
      <c r="C10" s="18">
        <f>(523.0/B10*100)</f>
        <v/>
      </c>
      <c r="D10" s="19" t="n">
        <v>19535</v>
      </c>
      <c r="E10" s="18" t="n">
        <v>516.96663304</v>
      </c>
      <c r="F10" s="20" t="n">
        <v>6.23665972</v>
      </c>
      <c r="G10" s="18" t="n">
        <v>545.7754874</v>
      </c>
      <c r="H10" s="20" t="n">
        <v>4.10980548</v>
      </c>
      <c r="I10" s="18" t="n">
        <v>541.05658798</v>
      </c>
      <c r="J10" s="20" t="n">
        <v>3.36450818</v>
      </c>
      <c r="K10" s="18" t="n">
        <v>526.84154575</v>
      </c>
      <c r="L10" s="20" t="n">
        <v>2.72124781</v>
      </c>
      <c r="M10" s="18" t="n">
        <v>524.0076980600001</v>
      </c>
      <c r="N10" s="20" t="n">
        <v>3.19105682</v>
      </c>
      <c r="O10" s="18" t="n">
        <v>481.47379259</v>
      </c>
      <c r="P10" s="20" t="n">
        <v>9.11826239</v>
      </c>
      <c r="Q10" s="18" t="n">
        <v>511.11478514</v>
      </c>
      <c r="R10" s="20" t="n">
        <v>7.91151349</v>
      </c>
      <c r="S10" s="18" t="n">
        <v>517.99330055</v>
      </c>
      <c r="T10" s="20" t="n">
        <v>3.44318227</v>
      </c>
      <c r="U10" s="18" t="s">
        <v>481</v>
      </c>
      <c r="V10" s="20" t="s">
        <v>481</v>
      </c>
      <c r="W10" s="18" t="s">
        <v>481</v>
      </c>
      <c r="X10" s="20" t="s">
        <v>481</v>
      </c>
      <c r="Y10" s="18" t="s">
        <v>481</v>
      </c>
      <c r="Z10" s="20" t="s">
        <v>481</v>
      </c>
      <c r="AA10" s="18" t="s">
        <v>481</v>
      </c>
      <c r="AB10" s="20" t="s">
        <v>481</v>
      </c>
      <c r="AC10" s="18" t="n">
        <v>432.7593096</v>
      </c>
      <c r="AD10" s="20" t="n">
        <v>12.49173737</v>
      </c>
    </row>
    <row r="11" spans="1:30">
      <c r="A11" s="15" t="s">
        <v>486</v>
      </c>
      <c r="B11" s="17" t="n">
        <v>7053</v>
      </c>
      <c r="C11" s="18">
        <f>(50.0/B11*100)</f>
        <v/>
      </c>
      <c r="D11" s="19" t="n">
        <v>7003</v>
      </c>
      <c r="E11" s="18" t="n">
        <v>396.47218831</v>
      </c>
      <c r="F11" s="20" t="n">
        <v>10.31411437</v>
      </c>
      <c r="G11" s="18" t="n">
        <v>394.66995417</v>
      </c>
      <c r="H11" s="20" t="n">
        <v>16.98410428</v>
      </c>
      <c r="I11" s="18" t="n">
        <v>460.59372071</v>
      </c>
      <c r="J11" s="20" t="n">
        <v>5.92535403</v>
      </c>
      <c r="K11" s="18" t="n">
        <v>475.99559725</v>
      </c>
      <c r="L11" s="20" t="n">
        <v>3.14969958</v>
      </c>
      <c r="M11" s="18" t="n">
        <v>464.35110991</v>
      </c>
      <c r="N11" s="20" t="n">
        <v>3.44438373</v>
      </c>
      <c r="O11" s="18" t="n">
        <v>432.88834762</v>
      </c>
      <c r="P11" s="20" t="n">
        <v>8.32088618</v>
      </c>
      <c r="Q11" s="18" t="n">
        <v>420.7948921</v>
      </c>
      <c r="R11" s="20" t="n">
        <v>9.293704119999999</v>
      </c>
      <c r="S11" s="18" t="n">
        <v>437.68455455</v>
      </c>
      <c r="T11" s="20" t="n">
        <v>5.53841633</v>
      </c>
      <c r="U11" s="18" t="s">
        <v>481</v>
      </c>
      <c r="V11" s="20" t="s">
        <v>481</v>
      </c>
      <c r="W11" s="18" t="s">
        <v>481</v>
      </c>
      <c r="X11" s="20" t="s">
        <v>481</v>
      </c>
      <c r="Y11" s="18" t="s">
        <v>481</v>
      </c>
      <c r="Z11" s="20" t="s">
        <v>481</v>
      </c>
      <c r="AA11" s="18" t="s">
        <v>481</v>
      </c>
      <c r="AB11" s="20" t="s">
        <v>481</v>
      </c>
      <c r="AC11" s="18" t="n">
        <v>382.91432565</v>
      </c>
      <c r="AD11" s="20" t="n">
        <v>8.43936907</v>
      </c>
    </row>
    <row r="12" spans="1:30">
      <c r="A12" s="15" t="s">
        <v>487</v>
      </c>
      <c r="B12" s="17" t="n">
        <v>6894</v>
      </c>
      <c r="C12" s="18">
        <f>(55.0/B12*100)</f>
        <v/>
      </c>
      <c r="D12" s="19" t="n">
        <v>6839</v>
      </c>
      <c r="E12" s="18" t="n">
        <v>446.44654796</v>
      </c>
      <c r="F12" s="20" t="n">
        <v>18.75970813</v>
      </c>
      <c r="G12" s="18" t="n">
        <v>503.85214524</v>
      </c>
      <c r="H12" s="20" t="n">
        <v>5.39982747</v>
      </c>
      <c r="I12" s="18" t="n">
        <v>500.83528791</v>
      </c>
      <c r="J12" s="20" t="n">
        <v>2.87663573</v>
      </c>
      <c r="K12" s="18" t="n">
        <v>484.48971996</v>
      </c>
      <c r="L12" s="20" t="n">
        <v>4.73018143</v>
      </c>
      <c r="M12" s="18" t="n">
        <v>454.54293795</v>
      </c>
      <c r="N12" s="20" t="n">
        <v>7.12578358</v>
      </c>
      <c r="O12" s="18" t="n">
        <v>399.49073072</v>
      </c>
      <c r="P12" s="20" t="n">
        <v>9.752511050000001</v>
      </c>
      <c r="Q12" s="18" t="n">
        <v>434.50484432</v>
      </c>
      <c r="R12" s="20" t="n">
        <v>21.7684692</v>
      </c>
      <c r="S12" s="18" t="n">
        <v>476.61521328</v>
      </c>
      <c r="T12" s="20" t="n">
        <v>5.44275755</v>
      </c>
      <c r="U12" s="18" t="s">
        <v>481</v>
      </c>
      <c r="V12" s="20" t="s">
        <v>481</v>
      </c>
      <c r="W12" s="18" t="s">
        <v>481</v>
      </c>
      <c r="X12" s="20" t="s">
        <v>481</v>
      </c>
      <c r="Y12" s="18" t="s">
        <v>481</v>
      </c>
      <c r="Z12" s="20" t="s">
        <v>481</v>
      </c>
      <c r="AA12" s="18" t="s">
        <v>481</v>
      </c>
      <c r="AB12" s="20" t="s">
        <v>481</v>
      </c>
      <c r="AC12" s="18" t="n">
        <v>362.62906227</v>
      </c>
      <c r="AD12" s="20" t="n">
        <v>20.43943588</v>
      </c>
    </row>
    <row r="13" spans="1:30">
      <c r="A13" s="15" t="s">
        <v>488</v>
      </c>
      <c r="B13" s="17" t="n">
        <v>7161</v>
      </c>
      <c r="C13" s="18">
        <f>(100.0/B13*100)</f>
        <v/>
      </c>
      <c r="D13" s="19" t="n">
        <v>7061</v>
      </c>
      <c r="E13" s="18" t="s">
        <v>481</v>
      </c>
      <c r="F13" s="20" t="s">
        <v>481</v>
      </c>
      <c r="G13" s="18" t="n">
        <v>497.36683335</v>
      </c>
      <c r="H13" s="20" t="n">
        <v>4.66481396</v>
      </c>
      <c r="I13" s="18" t="n">
        <v>507.09420476</v>
      </c>
      <c r="J13" s="20" t="n">
        <v>2.8463305</v>
      </c>
      <c r="K13" s="18" t="n">
        <v>491.87642215</v>
      </c>
      <c r="L13" s="20" t="n">
        <v>4.44710104</v>
      </c>
      <c r="M13" s="18" t="n">
        <v>481.11445313</v>
      </c>
      <c r="N13" s="20" t="n">
        <v>8.01097751</v>
      </c>
      <c r="O13" s="18" t="n">
        <v>477.23104214</v>
      </c>
      <c r="P13" s="20" t="n">
        <v>8.55856041</v>
      </c>
      <c r="Q13" s="18" t="n">
        <v>485.09526501</v>
      </c>
      <c r="R13" s="20" t="n">
        <v>30.0541399</v>
      </c>
      <c r="S13" s="18" t="n">
        <v>499.5802527</v>
      </c>
      <c r="T13" s="20" t="n">
        <v>4.50641235</v>
      </c>
      <c r="U13" s="18" t="s">
        <v>481</v>
      </c>
      <c r="V13" s="20" t="s">
        <v>481</v>
      </c>
      <c r="W13" s="18" t="s">
        <v>481</v>
      </c>
      <c r="X13" s="20" t="s">
        <v>481</v>
      </c>
      <c r="Y13" s="18" t="s">
        <v>481</v>
      </c>
      <c r="Z13" s="20" t="s">
        <v>481</v>
      </c>
      <c r="AA13" s="18" t="s">
        <v>481</v>
      </c>
      <c r="AB13" s="20" t="s">
        <v>481</v>
      </c>
      <c r="AC13" s="18" t="n">
        <v>391.67408168</v>
      </c>
      <c r="AD13" s="20" t="n">
        <v>15.08307213</v>
      </c>
    </row>
    <row r="14" spans="1:30">
      <c r="A14" s="15" t="s">
        <v>489</v>
      </c>
      <c r="B14" s="17" t="n">
        <v>5587</v>
      </c>
      <c r="C14" s="18">
        <f>(74.0/B14*100)</f>
        <v/>
      </c>
      <c r="D14" s="19" t="n">
        <v>5513</v>
      </c>
      <c r="E14" s="18" t="n">
        <v>508.5231224</v>
      </c>
      <c r="F14" s="20" t="n">
        <v>5.58509346</v>
      </c>
      <c r="G14" s="18" t="n">
        <v>528.7614635899999</v>
      </c>
      <c r="H14" s="20" t="n">
        <v>3.2314256</v>
      </c>
      <c r="I14" s="18" t="n">
        <v>527.3903820199999</v>
      </c>
      <c r="J14" s="20" t="n">
        <v>3.13373124</v>
      </c>
      <c r="K14" s="18" t="n">
        <v>516.80272667</v>
      </c>
      <c r="L14" s="20" t="n">
        <v>4.60868487</v>
      </c>
      <c r="M14" s="18" t="n">
        <v>512.05904621</v>
      </c>
      <c r="N14" s="20" t="n">
        <v>8.425142449999999</v>
      </c>
      <c r="O14" s="18" t="n">
        <v>482.33504922</v>
      </c>
      <c r="P14" s="20" t="n">
        <v>10.80681011</v>
      </c>
      <c r="Q14" s="18" t="n">
        <v>519.49729652</v>
      </c>
      <c r="R14" s="20" t="n">
        <v>8.379924620000001</v>
      </c>
      <c r="S14" s="18" t="n">
        <v>502.86841446</v>
      </c>
      <c r="T14" s="20" t="n">
        <v>4.137495</v>
      </c>
      <c r="U14" s="18" t="s">
        <v>481</v>
      </c>
      <c r="V14" s="20" t="s">
        <v>481</v>
      </c>
      <c r="W14" s="18" t="s">
        <v>481</v>
      </c>
      <c r="X14" s="20" t="s">
        <v>481</v>
      </c>
      <c r="Y14" s="18" t="s">
        <v>481</v>
      </c>
      <c r="Z14" s="20" t="s">
        <v>481</v>
      </c>
      <c r="AA14" s="18" t="s">
        <v>481</v>
      </c>
      <c r="AB14" s="20" t="s">
        <v>481</v>
      </c>
      <c r="AC14" s="18" t="n">
        <v>462.28999501</v>
      </c>
      <c r="AD14" s="20" t="n">
        <v>28.75321757</v>
      </c>
    </row>
    <row r="15" spans="1:30">
      <c r="A15" s="15" t="s">
        <v>490</v>
      </c>
      <c r="B15" s="17" t="n">
        <v>5882</v>
      </c>
      <c r="C15" s="18">
        <f>(52.0/B15*100)</f>
        <v/>
      </c>
      <c r="D15" s="19" t="n">
        <v>5830</v>
      </c>
      <c r="E15" s="18" t="n">
        <v>543.48267418</v>
      </c>
      <c r="F15" s="20" t="n">
        <v>6.83881501</v>
      </c>
      <c r="G15" s="18" t="n">
        <v>549.85139109</v>
      </c>
      <c r="H15" s="20" t="n">
        <v>4.52082135</v>
      </c>
      <c r="I15" s="18" t="n">
        <v>540.75980988</v>
      </c>
      <c r="J15" s="20" t="n">
        <v>4.21810647</v>
      </c>
      <c r="K15" s="18" t="n">
        <v>528.32649894</v>
      </c>
      <c r="L15" s="20" t="n">
        <v>3.68606664</v>
      </c>
      <c r="M15" s="18" t="n">
        <v>519.25174211</v>
      </c>
      <c r="N15" s="20" t="n">
        <v>4.39995761</v>
      </c>
      <c r="O15" s="18" t="n">
        <v>519.7798248399999</v>
      </c>
      <c r="P15" s="20" t="n">
        <v>4.15371192</v>
      </c>
      <c r="Q15" s="18" t="n">
        <v>489.70524838</v>
      </c>
      <c r="R15" s="20" t="n">
        <v>17.48005995</v>
      </c>
      <c r="S15" s="18" t="n">
        <v>508.94828699</v>
      </c>
      <c r="T15" s="20" t="n">
        <v>4.5873713</v>
      </c>
      <c r="U15" s="18" t="s">
        <v>481</v>
      </c>
      <c r="V15" s="20" t="s">
        <v>481</v>
      </c>
      <c r="W15" s="18" t="s">
        <v>481</v>
      </c>
      <c r="X15" s="20" t="s">
        <v>481</v>
      </c>
      <c r="Y15" s="18" t="s">
        <v>481</v>
      </c>
      <c r="Z15" s="20" t="s">
        <v>481</v>
      </c>
      <c r="AA15" s="18" t="s">
        <v>481</v>
      </c>
      <c r="AB15" s="20" t="s">
        <v>481</v>
      </c>
      <c r="AC15" s="18" t="n">
        <v>422.3651945</v>
      </c>
      <c r="AD15" s="20" t="n">
        <v>20.68462751</v>
      </c>
    </row>
    <row r="16" spans="1:30">
      <c r="A16" s="15" t="s">
        <v>491</v>
      </c>
      <c r="B16" s="17" t="n">
        <v>6108</v>
      </c>
      <c r="C16" s="18">
        <f>(101.0/B16*100)</f>
        <v/>
      </c>
      <c r="D16" s="19" t="n">
        <v>6007</v>
      </c>
      <c r="E16" s="18" t="n">
        <v>457.61473398</v>
      </c>
      <c r="F16" s="20" t="n">
        <v>10.34682053</v>
      </c>
      <c r="G16" s="18" t="n">
        <v>514.00531114</v>
      </c>
      <c r="H16" s="20" t="n">
        <v>3.82711859</v>
      </c>
      <c r="I16" s="18" t="n">
        <v>510.35767722</v>
      </c>
      <c r="J16" s="20" t="n">
        <v>3.31286175</v>
      </c>
      <c r="K16" s="18" t="n">
        <v>462.286966</v>
      </c>
      <c r="L16" s="20" t="n">
        <v>8.07940578</v>
      </c>
      <c r="M16" s="18" t="n">
        <v>438.69423845</v>
      </c>
      <c r="N16" s="20" t="n">
        <v>16.55807112</v>
      </c>
      <c r="O16" s="18" t="n">
        <v>348.0003611</v>
      </c>
      <c r="P16" s="20" t="n">
        <v>15.31492237</v>
      </c>
      <c r="Q16" s="18" t="n">
        <v>417.62551008</v>
      </c>
      <c r="R16" s="20" t="n">
        <v>28.78583296</v>
      </c>
      <c r="S16" s="18" t="n">
        <v>488.84577657</v>
      </c>
      <c r="T16" s="20" t="n">
        <v>5.52685273</v>
      </c>
      <c r="U16" s="18" t="s">
        <v>481</v>
      </c>
      <c r="V16" s="20" t="s">
        <v>481</v>
      </c>
      <c r="W16" s="18" t="s">
        <v>481</v>
      </c>
      <c r="X16" s="20" t="s">
        <v>481</v>
      </c>
      <c r="Y16" s="18" t="s">
        <v>481</v>
      </c>
      <c r="Z16" s="20" t="s">
        <v>481</v>
      </c>
      <c r="AA16" s="18" t="s">
        <v>481</v>
      </c>
      <c r="AB16" s="20" t="s">
        <v>481</v>
      </c>
      <c r="AC16" s="18" t="n">
        <v>380.01561829</v>
      </c>
      <c r="AD16" s="20" t="n">
        <v>16.64454885</v>
      </c>
    </row>
    <row r="17" spans="1:30">
      <c r="A17" s="15" t="s">
        <v>492</v>
      </c>
      <c r="B17" s="17" t="n">
        <v>6504</v>
      </c>
      <c r="C17" s="18">
        <f>(688.0/B17*100)</f>
        <v/>
      </c>
      <c r="D17" s="19" t="n">
        <v>5816</v>
      </c>
      <c r="E17" s="18" t="n">
        <v>502.53227282</v>
      </c>
      <c r="F17" s="20" t="n">
        <v>11.6300038</v>
      </c>
      <c r="G17" s="18" t="n">
        <v>520.03890675</v>
      </c>
      <c r="H17" s="20" t="n">
        <v>6.32589489</v>
      </c>
      <c r="I17" s="18" t="n">
        <v>535.28208248</v>
      </c>
      <c r="J17" s="20" t="n">
        <v>2.99458118</v>
      </c>
      <c r="K17" s="18" t="n">
        <v>513.86922729</v>
      </c>
      <c r="L17" s="20" t="n">
        <v>5.00786621</v>
      </c>
      <c r="M17" s="18" t="n">
        <v>463.50430803</v>
      </c>
      <c r="N17" s="20" t="n">
        <v>9.90044945</v>
      </c>
      <c r="O17" s="18" t="n">
        <v>425.45998362</v>
      </c>
      <c r="P17" s="20" t="n">
        <v>7.42673912</v>
      </c>
      <c r="Q17" s="18" t="n">
        <v>448.86340928</v>
      </c>
      <c r="R17" s="20" t="n">
        <v>16.94525038</v>
      </c>
      <c r="S17" s="18" t="n">
        <v>506.03214713</v>
      </c>
      <c r="T17" s="20" t="n">
        <v>4.66923291</v>
      </c>
      <c r="U17" s="18" t="s">
        <v>481</v>
      </c>
      <c r="V17" s="20" t="s">
        <v>481</v>
      </c>
      <c r="W17" s="18" t="s">
        <v>481</v>
      </c>
      <c r="X17" s="20" t="s">
        <v>481</v>
      </c>
      <c r="Y17" s="18" t="s">
        <v>481</v>
      </c>
      <c r="Z17" s="20" t="s">
        <v>481</v>
      </c>
      <c r="AA17" s="18" t="s">
        <v>481</v>
      </c>
      <c r="AB17" s="20" t="s">
        <v>481</v>
      </c>
      <c r="AC17" s="18" t="n">
        <v>427.77124529</v>
      </c>
      <c r="AD17" s="20" t="n">
        <v>16.75488293</v>
      </c>
    </row>
    <row r="18" spans="1:30">
      <c r="A18" s="15" t="s">
        <v>493</v>
      </c>
      <c r="B18" s="17" t="n">
        <v>5532</v>
      </c>
      <c r="C18" s="18">
        <f>(28.0/B18*100)</f>
        <v/>
      </c>
      <c r="D18" s="19" t="n">
        <v>5504</v>
      </c>
      <c r="E18" s="18" t="n">
        <v>465.31376381</v>
      </c>
      <c r="F18" s="20" t="n">
        <v>8.81810799</v>
      </c>
      <c r="G18" s="18" t="n">
        <v>474.88933391</v>
      </c>
      <c r="H18" s="20" t="n">
        <v>7.72695068</v>
      </c>
      <c r="I18" s="18" t="n">
        <v>487.12927976</v>
      </c>
      <c r="J18" s="20" t="n">
        <v>4.79792917</v>
      </c>
      <c r="K18" s="18" t="n">
        <v>478.9888158</v>
      </c>
      <c r="L18" s="20" t="n">
        <v>4.45410147</v>
      </c>
      <c r="M18" s="18" t="n">
        <v>456.91820554</v>
      </c>
      <c r="N18" s="20" t="n">
        <v>5.92954286</v>
      </c>
      <c r="O18" s="18" t="n">
        <v>434.50176364</v>
      </c>
      <c r="P18" s="20" t="n">
        <v>10.05184404</v>
      </c>
      <c r="Q18" s="18" t="n">
        <v>401.89210677</v>
      </c>
      <c r="R18" s="20" t="n">
        <v>15.81421664</v>
      </c>
      <c r="S18" s="18" t="n">
        <v>450.77560655</v>
      </c>
      <c r="T18" s="20" t="n">
        <v>7.41471156</v>
      </c>
      <c r="U18" s="18" t="s">
        <v>481</v>
      </c>
      <c r="V18" s="20" t="s">
        <v>481</v>
      </c>
      <c r="W18" s="18" t="s">
        <v>481</v>
      </c>
      <c r="X18" s="20" t="s">
        <v>481</v>
      </c>
      <c r="Y18" s="18" t="s">
        <v>481</v>
      </c>
      <c r="Z18" s="20" t="s">
        <v>481</v>
      </c>
      <c r="AA18" s="18" t="s">
        <v>481</v>
      </c>
      <c r="AB18" s="20" t="s">
        <v>481</v>
      </c>
      <c r="AC18" s="18" t="n">
        <v>337.93199475</v>
      </c>
      <c r="AD18" s="20" t="n">
        <v>16.06288682</v>
      </c>
    </row>
    <row r="19" spans="1:30">
      <c r="A19" s="15" t="s">
        <v>494</v>
      </c>
      <c r="B19" s="17" t="n">
        <v>5658</v>
      </c>
      <c r="C19" s="18">
        <f>(62.0/B19*100)</f>
        <v/>
      </c>
      <c r="D19" s="19" t="n">
        <v>5596</v>
      </c>
      <c r="E19" s="18" t="n">
        <v>429.90030971</v>
      </c>
      <c r="F19" s="20" t="n">
        <v>22.48796295</v>
      </c>
      <c r="G19" s="18" t="n">
        <v>471.88115273</v>
      </c>
      <c r="H19" s="20" t="n">
        <v>7.20673289</v>
      </c>
      <c r="I19" s="18" t="n">
        <v>483.92003325</v>
      </c>
      <c r="J19" s="20" t="n">
        <v>2.89295623</v>
      </c>
      <c r="K19" s="18" t="n">
        <v>463.02708598</v>
      </c>
      <c r="L19" s="20" t="n">
        <v>4.08225818</v>
      </c>
      <c r="M19" s="18" t="n">
        <v>422.97278813</v>
      </c>
      <c r="N19" s="20" t="n">
        <v>8.80100178</v>
      </c>
      <c r="O19" s="18" t="n">
        <v>372.4450981</v>
      </c>
      <c r="P19" s="20" t="n">
        <v>7.82421402</v>
      </c>
      <c r="Q19" s="18" t="n">
        <v>413.12938773</v>
      </c>
      <c r="R19" s="20" t="n">
        <v>29.33706339</v>
      </c>
      <c r="S19" s="18" t="n">
        <v>461.60237436</v>
      </c>
      <c r="T19" s="20" t="n">
        <v>5.43520701</v>
      </c>
      <c r="U19" s="18" t="s">
        <v>481</v>
      </c>
      <c r="V19" s="20" t="s">
        <v>481</v>
      </c>
      <c r="W19" s="18" t="s">
        <v>481</v>
      </c>
      <c r="X19" s="20" t="s">
        <v>481</v>
      </c>
      <c r="Y19" s="18" t="s">
        <v>481</v>
      </c>
      <c r="Z19" s="20" t="s">
        <v>481</v>
      </c>
      <c r="AA19" s="18" t="s">
        <v>481</v>
      </c>
      <c r="AB19" s="20" t="s">
        <v>481</v>
      </c>
      <c r="AC19" s="18" t="n">
        <v>418.2143892</v>
      </c>
      <c r="AD19" s="20" t="n">
        <v>17.31972183</v>
      </c>
    </row>
    <row r="20" spans="1:30">
      <c r="A20" s="15" t="s">
        <v>495</v>
      </c>
      <c r="B20" s="17" t="n">
        <v>3371</v>
      </c>
      <c r="C20" s="18">
        <f>(75.0/B20*100)</f>
        <v/>
      </c>
      <c r="D20" s="19" t="n">
        <v>3296</v>
      </c>
      <c r="E20" s="18" t="n">
        <v>466.13126104</v>
      </c>
      <c r="F20" s="20" t="n">
        <v>5.298261</v>
      </c>
      <c r="G20" s="18" t="n">
        <v>492.81761893</v>
      </c>
      <c r="H20" s="20" t="n">
        <v>2.85812276</v>
      </c>
      <c r="I20" s="18" t="n">
        <v>484.91678438</v>
      </c>
      <c r="J20" s="20" t="n">
        <v>4.43634734</v>
      </c>
      <c r="K20" s="18" t="n">
        <v>464.10450393</v>
      </c>
      <c r="L20" s="20" t="n">
        <v>11.01210397</v>
      </c>
      <c r="M20" s="18" t="n">
        <v>431.49388848</v>
      </c>
      <c r="N20" s="20" t="n">
        <v>17.79392252</v>
      </c>
      <c r="O20" s="18" t="n">
        <v>313.79566844</v>
      </c>
      <c r="P20" s="20" t="n">
        <v>26.80863486</v>
      </c>
      <c r="Q20" s="18" t="n">
        <v>431.99936363</v>
      </c>
      <c r="R20" s="20" t="n">
        <v>22.11447413</v>
      </c>
      <c r="S20" s="18" t="n">
        <v>484.01905916</v>
      </c>
      <c r="T20" s="20" t="n">
        <v>4.08505518</v>
      </c>
      <c r="U20" s="18" t="s">
        <v>481</v>
      </c>
      <c r="V20" s="20" t="s">
        <v>481</v>
      </c>
      <c r="W20" s="18" t="s">
        <v>481</v>
      </c>
      <c r="X20" s="20" t="s">
        <v>481</v>
      </c>
      <c r="Y20" s="18" t="s">
        <v>481</v>
      </c>
      <c r="Z20" s="20" t="s">
        <v>481</v>
      </c>
      <c r="AA20" s="18" t="s">
        <v>481</v>
      </c>
      <c r="AB20" s="20" t="s">
        <v>481</v>
      </c>
      <c r="AC20" s="18" t="n">
        <v>420.50962794</v>
      </c>
      <c r="AD20" s="20" t="n">
        <v>22.36171138</v>
      </c>
    </row>
    <row r="21" spans="1:30">
      <c r="A21" s="15" t="s">
        <v>496</v>
      </c>
      <c r="B21" s="17" t="n">
        <v>5741</v>
      </c>
      <c r="C21" s="18">
        <f>(45.0/B21*100)</f>
        <v/>
      </c>
      <c r="D21" s="19" t="n">
        <v>5696</v>
      </c>
      <c r="E21" s="18" t="n">
        <v>537.29807329</v>
      </c>
      <c r="F21" s="20" t="n">
        <v>7.02568391</v>
      </c>
      <c r="G21" s="18" t="n">
        <v>534.64299289</v>
      </c>
      <c r="H21" s="20" t="n">
        <v>3.59603398</v>
      </c>
      <c r="I21" s="18" t="n">
        <v>530.09322651</v>
      </c>
      <c r="J21" s="20" t="n">
        <v>2.46704128</v>
      </c>
      <c r="K21" s="18" t="n">
        <v>502.79922309</v>
      </c>
      <c r="L21" s="20" t="n">
        <v>4.42563602</v>
      </c>
      <c r="M21" s="18" t="n">
        <v>480.9035591</v>
      </c>
      <c r="N21" s="20" t="n">
        <v>7.49001484</v>
      </c>
      <c r="O21" s="18" t="n">
        <v>458.70237269</v>
      </c>
      <c r="P21" s="20" t="n">
        <v>21.66450468</v>
      </c>
      <c r="Q21" s="18" t="n">
        <v>510.15338661</v>
      </c>
      <c r="R21" s="20" t="n">
        <v>5.12056062</v>
      </c>
      <c r="S21" s="18" t="n">
        <v>514.04929263</v>
      </c>
      <c r="T21" s="20" t="n">
        <v>4.59129941</v>
      </c>
      <c r="U21" s="18" t="s">
        <v>481</v>
      </c>
      <c r="V21" s="20" t="s">
        <v>481</v>
      </c>
      <c r="W21" s="18" t="s">
        <v>481</v>
      </c>
      <c r="X21" s="20" t="s">
        <v>481</v>
      </c>
      <c r="Y21" s="18" t="s">
        <v>481</v>
      </c>
      <c r="Z21" s="20" t="s">
        <v>481</v>
      </c>
      <c r="AA21" s="18" t="s">
        <v>481</v>
      </c>
      <c r="AB21" s="20" t="s">
        <v>481</v>
      </c>
      <c r="AC21" s="18" t="n">
        <v>450.90125096</v>
      </c>
      <c r="AD21" s="20" t="n">
        <v>12.9388663</v>
      </c>
    </row>
    <row r="22" spans="1:30">
      <c r="A22" s="15" t="s">
        <v>497</v>
      </c>
      <c r="B22" s="17" t="n">
        <v>6598</v>
      </c>
      <c r="C22" s="18">
        <f>(32.0/B22*100)</f>
        <v/>
      </c>
      <c r="D22" s="19" t="n">
        <v>6566</v>
      </c>
      <c r="E22" s="18" t="n">
        <v>480.20482365</v>
      </c>
      <c r="F22" s="20" t="n">
        <v>7.30138764</v>
      </c>
      <c r="G22" s="18" t="n">
        <v>492.438769</v>
      </c>
      <c r="H22" s="20" t="n">
        <v>5.19226019</v>
      </c>
      <c r="I22" s="18" t="n">
        <v>492.93179536</v>
      </c>
      <c r="J22" s="20" t="n">
        <v>4.42577596</v>
      </c>
      <c r="K22" s="18" t="n">
        <v>477.40362885</v>
      </c>
      <c r="L22" s="20" t="n">
        <v>4.80368642</v>
      </c>
      <c r="M22" s="18" t="n">
        <v>428.48975445</v>
      </c>
      <c r="N22" s="20" t="n">
        <v>7.48413503</v>
      </c>
      <c r="O22" s="18" t="n">
        <v>352.45690406</v>
      </c>
      <c r="P22" s="20" t="n">
        <v>13.82832361</v>
      </c>
      <c r="Q22" s="18" t="n">
        <v>364.57750343</v>
      </c>
      <c r="R22" s="20" t="n">
        <v>20.07222559</v>
      </c>
      <c r="S22" s="18" t="n">
        <v>487.05188449</v>
      </c>
      <c r="T22" s="20" t="n">
        <v>6.71851636</v>
      </c>
      <c r="U22" s="18" t="s">
        <v>481</v>
      </c>
      <c r="V22" s="20" t="s">
        <v>481</v>
      </c>
      <c r="W22" s="18" t="s">
        <v>481</v>
      </c>
      <c r="X22" s="20" t="s">
        <v>481</v>
      </c>
      <c r="Y22" s="18" t="s">
        <v>481</v>
      </c>
      <c r="Z22" s="20" t="s">
        <v>481</v>
      </c>
      <c r="AA22" s="18" t="n">
        <v>455.5997061</v>
      </c>
      <c r="AB22" s="20" t="n">
        <v>34.24795794</v>
      </c>
      <c r="AC22" s="18" t="n">
        <v>333.43657263</v>
      </c>
      <c r="AD22" s="20" t="n">
        <v>14.61847497</v>
      </c>
    </row>
    <row r="23" spans="1:30">
      <c r="A23" s="15" t="s">
        <v>498</v>
      </c>
      <c r="B23" s="17" t="n">
        <v>11583</v>
      </c>
      <c r="C23" s="18">
        <f>(216.0/B23*100)</f>
        <v/>
      </c>
      <c r="D23" s="19" t="n">
        <v>11367</v>
      </c>
      <c r="E23" s="18" t="s">
        <v>481</v>
      </c>
      <c r="F23" s="20" t="s">
        <v>481</v>
      </c>
      <c r="G23" s="18" t="n">
        <v>491.28234316</v>
      </c>
      <c r="H23" s="20" t="n">
        <v>4.98501745</v>
      </c>
      <c r="I23" s="18" t="n">
        <v>495.54921547</v>
      </c>
      <c r="J23" s="20" t="n">
        <v>2.95171135</v>
      </c>
      <c r="K23" s="18" t="n">
        <v>471.0265979</v>
      </c>
      <c r="L23" s="20" t="n">
        <v>6.33171641</v>
      </c>
      <c r="M23" s="18" t="n">
        <v>434.31180236</v>
      </c>
      <c r="N23" s="20" t="n">
        <v>10.31218936</v>
      </c>
      <c r="O23" s="18" t="n">
        <v>408.0032539</v>
      </c>
      <c r="P23" s="20" t="n">
        <v>9.7076238</v>
      </c>
      <c r="Q23" s="18" t="n">
        <v>469.12646377</v>
      </c>
      <c r="R23" s="20" t="n">
        <v>12.54987625</v>
      </c>
      <c r="S23" s="18" t="n">
        <v>482.89203453</v>
      </c>
      <c r="T23" s="20" t="n">
        <v>5.01667585</v>
      </c>
      <c r="U23" s="18" t="s">
        <v>481</v>
      </c>
      <c r="V23" s="20" t="s">
        <v>481</v>
      </c>
      <c r="W23" s="18" t="s">
        <v>481</v>
      </c>
      <c r="X23" s="20" t="s">
        <v>481</v>
      </c>
      <c r="Y23" s="18" t="s">
        <v>481</v>
      </c>
      <c r="Z23" s="20" t="s">
        <v>481</v>
      </c>
      <c r="AA23" s="18" t="s">
        <v>481</v>
      </c>
      <c r="AB23" s="20" t="s">
        <v>481</v>
      </c>
      <c r="AC23" s="18" t="n">
        <v>403.14092362</v>
      </c>
      <c r="AD23" s="20" t="n">
        <v>17.18765175</v>
      </c>
    </row>
    <row r="24" spans="1:30">
      <c r="A24" s="15" t="s">
        <v>499</v>
      </c>
      <c r="B24" s="17" t="n">
        <v>6647</v>
      </c>
      <c r="C24" s="18">
        <f>(7.0/B24*100)</f>
        <v/>
      </c>
      <c r="D24" s="19" t="n">
        <v>6640</v>
      </c>
      <c r="E24" s="18" t="n">
        <v>512.28112828</v>
      </c>
      <c r="F24" s="20" t="n">
        <v>5.28111159</v>
      </c>
      <c r="G24" s="18" t="n">
        <v>503.3939382</v>
      </c>
      <c r="H24" s="20" t="n">
        <v>6.10628301</v>
      </c>
      <c r="I24" s="18" t="n">
        <v>526.83401438</v>
      </c>
      <c r="J24" s="20" t="n">
        <v>3.40476087</v>
      </c>
      <c r="K24" s="18" t="n">
        <v>527.57430465</v>
      </c>
      <c r="L24" s="20" t="n">
        <v>4.08920343</v>
      </c>
      <c r="M24" s="18" t="n">
        <v>512.0797090999999</v>
      </c>
      <c r="N24" s="20" t="n">
        <v>7.17565531</v>
      </c>
      <c r="O24" s="18" t="n">
        <v>470.84473598</v>
      </c>
      <c r="P24" s="20" t="n">
        <v>20.78803607</v>
      </c>
      <c r="Q24" s="18" t="n">
        <v>482.65187294</v>
      </c>
      <c r="R24" s="20" t="n">
        <v>33.85139933</v>
      </c>
      <c r="S24" s="18" t="n">
        <v>497.16303313</v>
      </c>
      <c r="T24" s="20" t="n">
        <v>4.54348996</v>
      </c>
      <c r="U24" s="18" t="s">
        <v>481</v>
      </c>
      <c r="V24" s="20" t="s">
        <v>481</v>
      </c>
      <c r="W24" s="18" t="s">
        <v>481</v>
      </c>
      <c r="X24" s="20" t="s">
        <v>481</v>
      </c>
      <c r="Y24" s="18" t="s">
        <v>481</v>
      </c>
      <c r="Z24" s="20" t="s">
        <v>481</v>
      </c>
      <c r="AA24" s="18" t="s">
        <v>481</v>
      </c>
      <c r="AB24" s="20" t="s">
        <v>481</v>
      </c>
      <c r="AC24" s="18" t="n">
        <v>399.96453556</v>
      </c>
      <c r="AD24" s="20" t="n">
        <v>24.07339786</v>
      </c>
    </row>
    <row r="25" spans="1:30">
      <c r="A25" s="15" t="s">
        <v>500</v>
      </c>
      <c r="B25" s="17" t="n">
        <v>5581</v>
      </c>
      <c r="C25" s="18">
        <f>(24.0/B25*100)</f>
        <v/>
      </c>
      <c r="D25" s="19" t="n">
        <v>5557</v>
      </c>
      <c r="E25" s="18" t="n">
        <v>487.34416348</v>
      </c>
      <c r="F25" s="20" t="n">
        <v>18.38184584</v>
      </c>
      <c r="G25" s="18" t="n">
        <v>529.62025763</v>
      </c>
      <c r="H25" s="20" t="n">
        <v>8.49692063</v>
      </c>
      <c r="I25" s="18" t="n">
        <v>528.42074059</v>
      </c>
      <c r="J25" s="20" t="n">
        <v>5.97624296</v>
      </c>
      <c r="K25" s="18" t="n">
        <v>530.59095744</v>
      </c>
      <c r="L25" s="20" t="n">
        <v>3.98873636</v>
      </c>
      <c r="M25" s="18" t="n">
        <v>520.68312867</v>
      </c>
      <c r="N25" s="20" t="n">
        <v>4.45515544</v>
      </c>
      <c r="O25" s="18" t="n">
        <v>500.63112226</v>
      </c>
      <c r="P25" s="20" t="n">
        <v>5.42768636</v>
      </c>
      <c r="Q25" s="18" t="n">
        <v>520.10728461</v>
      </c>
      <c r="R25" s="20" t="n">
        <v>9.1951751</v>
      </c>
      <c r="S25" s="18" t="n">
        <v>495.89648491</v>
      </c>
      <c r="T25" s="20" t="n">
        <v>5.27981886</v>
      </c>
      <c r="U25" s="18" t="s">
        <v>481</v>
      </c>
      <c r="V25" s="20" t="s">
        <v>481</v>
      </c>
      <c r="W25" s="18" t="s">
        <v>481</v>
      </c>
      <c r="X25" s="20" t="s">
        <v>481</v>
      </c>
      <c r="Y25" s="18" t="s">
        <v>481</v>
      </c>
      <c r="Z25" s="20" t="s">
        <v>481</v>
      </c>
      <c r="AA25" s="18" t="s">
        <v>481</v>
      </c>
      <c r="AB25" s="20" t="s">
        <v>481</v>
      </c>
      <c r="AC25" s="18" t="n">
        <v>430.24117813</v>
      </c>
      <c r="AD25" s="20" t="n">
        <v>34.27522597</v>
      </c>
    </row>
    <row r="26" spans="1:30">
      <c r="A26" s="15" t="s">
        <v>501</v>
      </c>
      <c r="B26" s="17" t="n">
        <v>4869</v>
      </c>
      <c r="C26" s="18">
        <f>(33.0/B26*100)</f>
        <v/>
      </c>
      <c r="D26" s="19" t="n">
        <v>4836</v>
      </c>
      <c r="E26" s="18" t="n">
        <v>479.89994596</v>
      </c>
      <c r="F26" s="20" t="n">
        <v>6.67260918</v>
      </c>
      <c r="G26" s="18" t="n">
        <v>497.19688887</v>
      </c>
      <c r="H26" s="20" t="n">
        <v>3.1594485</v>
      </c>
      <c r="I26" s="18" t="n">
        <v>492.74357971</v>
      </c>
      <c r="J26" s="20" t="n">
        <v>2.99424539</v>
      </c>
      <c r="K26" s="18" t="n">
        <v>484.2671873</v>
      </c>
      <c r="L26" s="20" t="n">
        <v>4.36876006</v>
      </c>
      <c r="M26" s="18" t="n">
        <v>463.96257548</v>
      </c>
      <c r="N26" s="20" t="n">
        <v>5.1850525</v>
      </c>
      <c r="O26" s="18" t="n">
        <v>449.31290479</v>
      </c>
      <c r="P26" s="20" t="n">
        <v>9.784051310000001</v>
      </c>
      <c r="Q26" s="18" t="n">
        <v>504.93736638</v>
      </c>
      <c r="R26" s="20" t="n">
        <v>8.888159099999999</v>
      </c>
      <c r="S26" s="18" t="n">
        <v>491.30500687</v>
      </c>
      <c r="T26" s="20" t="n">
        <v>3.96281109</v>
      </c>
      <c r="U26" s="18" t="s">
        <v>481</v>
      </c>
      <c r="V26" s="20" t="s">
        <v>481</v>
      </c>
      <c r="W26" s="18" t="s">
        <v>481</v>
      </c>
      <c r="X26" s="20" t="s">
        <v>481</v>
      </c>
      <c r="Y26" s="18" t="s">
        <v>481</v>
      </c>
      <c r="Z26" s="20" t="s">
        <v>481</v>
      </c>
      <c r="AA26" s="18" t="s">
        <v>481</v>
      </c>
      <c r="AB26" s="20" t="s">
        <v>481</v>
      </c>
      <c r="AC26" s="18" t="n">
        <v>466.51660595</v>
      </c>
      <c r="AD26" s="20" t="n">
        <v>15.40614427</v>
      </c>
    </row>
    <row r="27" spans="1:30">
      <c r="A27" s="15" t="s">
        <v>502</v>
      </c>
      <c r="B27" s="17" t="n">
        <v>5299</v>
      </c>
      <c r="C27" s="18">
        <f>(17.0/B27*100)</f>
        <v/>
      </c>
      <c r="D27" s="19" t="n">
        <v>5282</v>
      </c>
      <c r="E27" s="18" t="n">
        <v>441.68821802</v>
      </c>
      <c r="F27" s="20" t="n">
        <v>11.2945616</v>
      </c>
      <c r="G27" s="18" t="n">
        <v>495.88408272</v>
      </c>
      <c r="H27" s="20" t="n">
        <v>6.83485215</v>
      </c>
      <c r="I27" s="18" t="n">
        <v>499.11386742</v>
      </c>
      <c r="J27" s="20" t="n">
        <v>2.98854322</v>
      </c>
      <c r="K27" s="18" t="n">
        <v>494.1629945</v>
      </c>
      <c r="L27" s="20" t="n">
        <v>2.89415261</v>
      </c>
      <c r="M27" s="18" t="n">
        <v>459.28999463</v>
      </c>
      <c r="N27" s="20" t="n">
        <v>5.56662167</v>
      </c>
      <c r="O27" s="18" t="n">
        <v>407.36023172</v>
      </c>
      <c r="P27" s="20" t="n">
        <v>6.49499853</v>
      </c>
      <c r="Q27" s="18" t="n">
        <v>421.4794555</v>
      </c>
      <c r="R27" s="20" t="n">
        <v>12.35514567</v>
      </c>
      <c r="S27" s="18" t="n">
        <v>476.38952064</v>
      </c>
      <c r="T27" s="20" t="n">
        <v>3.46302898</v>
      </c>
      <c r="U27" s="18" t="s">
        <v>481</v>
      </c>
      <c r="V27" s="20" t="s">
        <v>481</v>
      </c>
      <c r="W27" s="18" t="s">
        <v>481</v>
      </c>
      <c r="X27" s="20" t="s">
        <v>481</v>
      </c>
      <c r="Y27" s="18" t="s">
        <v>481</v>
      </c>
      <c r="Z27" s="20" t="s">
        <v>481</v>
      </c>
      <c r="AA27" s="18" t="s">
        <v>481</v>
      </c>
      <c r="AB27" s="20" t="s">
        <v>481</v>
      </c>
      <c r="AC27" s="18" t="n">
        <v>433.09214022</v>
      </c>
      <c r="AD27" s="20" t="n">
        <v>13.09858279</v>
      </c>
    </row>
    <row r="28" spans="1:30">
      <c r="A28" s="15" t="s">
        <v>503</v>
      </c>
      <c r="B28" s="17" t="n">
        <v>7568</v>
      </c>
      <c r="C28" s="18">
        <f>(51.0/B28*100)</f>
        <v/>
      </c>
      <c r="D28" s="19" t="n">
        <v>7517</v>
      </c>
      <c r="E28" s="18" t="n">
        <v>432.65291579</v>
      </c>
      <c r="F28" s="20" t="n">
        <v>13.54018285</v>
      </c>
      <c r="G28" s="18" t="n">
        <v>436.17327557</v>
      </c>
      <c r="H28" s="20" t="n">
        <v>8.934780809999999</v>
      </c>
      <c r="I28" s="18" t="n">
        <v>426.49770408</v>
      </c>
      <c r="J28" s="20" t="n">
        <v>3.39856331</v>
      </c>
      <c r="K28" s="18" t="n">
        <v>425.10134183</v>
      </c>
      <c r="L28" s="20" t="n">
        <v>3.52324779</v>
      </c>
      <c r="M28" s="18" t="n">
        <v>418.88504694</v>
      </c>
      <c r="N28" s="20" t="n">
        <v>3.98277395</v>
      </c>
      <c r="O28" s="18" t="n">
        <v>392.67192888</v>
      </c>
      <c r="P28" s="20" t="n">
        <v>6.79673829</v>
      </c>
      <c r="Q28" s="18" t="n">
        <v>389.31229966</v>
      </c>
      <c r="R28" s="20" t="n">
        <v>9.27185222</v>
      </c>
      <c r="S28" s="18" t="n">
        <v>434.31145835</v>
      </c>
      <c r="T28" s="20" t="n">
        <v>7.31683773</v>
      </c>
      <c r="U28" s="18" t="s">
        <v>481</v>
      </c>
      <c r="V28" s="20" t="s">
        <v>481</v>
      </c>
      <c r="W28" s="18" t="s">
        <v>481</v>
      </c>
      <c r="X28" s="20" t="s">
        <v>481</v>
      </c>
      <c r="Y28" s="18" t="s">
        <v>481</v>
      </c>
      <c r="Z28" s="20" t="s">
        <v>481</v>
      </c>
      <c r="AA28" s="18" t="s">
        <v>481</v>
      </c>
      <c r="AB28" s="20" t="s">
        <v>481</v>
      </c>
      <c r="AC28" s="18" t="n">
        <v>359.91981311</v>
      </c>
      <c r="AD28" s="20" t="n">
        <v>19.17980596</v>
      </c>
    </row>
    <row r="29" spans="1:3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s">
        <v>481</v>
      </c>
      <c r="P29" s="20" t="s">
        <v>481</v>
      </c>
      <c r="Q29" s="18" t="s">
        <v>481</v>
      </c>
      <c r="R29" s="20" t="s">
        <v>481</v>
      </c>
      <c r="S29" s="18" t="s">
        <v>481</v>
      </c>
      <c r="T29" s="20" t="s">
        <v>481</v>
      </c>
      <c r="U29" s="18" t="s">
        <v>481</v>
      </c>
      <c r="V29" s="20" t="s">
        <v>481</v>
      </c>
      <c r="W29" s="18" t="s">
        <v>481</v>
      </c>
      <c r="X29" s="20" t="s">
        <v>481</v>
      </c>
      <c r="Y29" s="18" t="n">
        <v>502.9590511</v>
      </c>
      <c r="Z29" s="20" t="n">
        <v>2.41174317</v>
      </c>
      <c r="AA29" s="18" t="s">
        <v>481</v>
      </c>
      <c r="AB29" s="20" t="s">
        <v>481</v>
      </c>
      <c r="AC29" s="18" t="s">
        <v>481</v>
      </c>
      <c r="AD29" s="20" t="s">
        <v>481</v>
      </c>
    </row>
    <row r="30" spans="1:30">
      <c r="A30" s="15" t="s">
        <v>505</v>
      </c>
      <c r="B30" s="17" t="n">
        <v>4520</v>
      </c>
      <c r="C30" s="18">
        <f>(99.0/B30*100)</f>
        <v/>
      </c>
      <c r="D30" s="19" t="n">
        <v>4421</v>
      </c>
      <c r="E30" s="18" t="n">
        <v>503.80042761</v>
      </c>
      <c r="F30" s="20" t="n">
        <v>6.05234304</v>
      </c>
      <c r="G30" s="18" t="n">
        <v>520.37637068</v>
      </c>
      <c r="H30" s="20" t="n">
        <v>4.32125815</v>
      </c>
      <c r="I30" s="18" t="n">
        <v>521.47879849</v>
      </c>
      <c r="J30" s="20" t="n">
        <v>3.67024354</v>
      </c>
      <c r="K30" s="18" t="n">
        <v>500.70250167</v>
      </c>
      <c r="L30" s="20" t="n">
        <v>5.06457169</v>
      </c>
      <c r="M30" s="18" t="n">
        <v>467.54963631</v>
      </c>
      <c r="N30" s="20" t="n">
        <v>11.67835581</v>
      </c>
      <c r="O30" s="18" t="n">
        <v>421.17478509</v>
      </c>
      <c r="P30" s="20" t="n">
        <v>23.13818388</v>
      </c>
      <c r="Q30" s="18" t="n">
        <v>485.43877923</v>
      </c>
      <c r="R30" s="20" t="n">
        <v>10.04477445</v>
      </c>
      <c r="S30" s="18" t="n">
        <v>513.50237141</v>
      </c>
      <c r="T30" s="20" t="n">
        <v>5.11330967</v>
      </c>
      <c r="U30" s="18" t="s">
        <v>481</v>
      </c>
      <c r="V30" s="20" t="s">
        <v>481</v>
      </c>
      <c r="W30" s="18" t="s">
        <v>481</v>
      </c>
      <c r="X30" s="20" t="s">
        <v>481</v>
      </c>
      <c r="Y30" s="18" t="s">
        <v>481</v>
      </c>
      <c r="Z30" s="20" t="s">
        <v>481</v>
      </c>
      <c r="AA30" s="18" t="s">
        <v>481</v>
      </c>
      <c r="AB30" s="20" t="s">
        <v>481</v>
      </c>
      <c r="AC30" s="18" t="n">
        <v>415.0096494</v>
      </c>
      <c r="AD30" s="20" t="n">
        <v>14.84233495</v>
      </c>
    </row>
    <row r="31" spans="1:30">
      <c r="A31" s="15" t="s">
        <v>506</v>
      </c>
      <c r="B31" s="17" t="n">
        <v>5456</v>
      </c>
      <c r="C31" s="18">
        <f>(125.0/B31*100)</f>
        <v/>
      </c>
      <c r="D31" s="19" t="n">
        <v>5331</v>
      </c>
      <c r="E31" s="18" t="n">
        <v>525.9610982200001</v>
      </c>
      <c r="F31" s="20" t="n">
        <v>4.69872719</v>
      </c>
      <c r="G31" s="18" t="n">
        <v>521.73743976</v>
      </c>
      <c r="H31" s="20" t="n">
        <v>3.54583099</v>
      </c>
      <c r="I31" s="18" t="n">
        <v>522.03247359</v>
      </c>
      <c r="J31" s="20" t="n">
        <v>3.93192961</v>
      </c>
      <c r="K31" s="18" t="n">
        <v>496.16934385</v>
      </c>
      <c r="L31" s="20" t="n">
        <v>6.16886838</v>
      </c>
      <c r="M31" s="18" t="n">
        <v>508.26494315</v>
      </c>
      <c r="N31" s="20" t="n">
        <v>9.773412779999999</v>
      </c>
      <c r="O31" s="18" t="n">
        <v>359.52616132</v>
      </c>
      <c r="P31" s="20" t="n">
        <v>21.49257071</v>
      </c>
      <c r="Q31" s="18" t="n">
        <v>480.62372628</v>
      </c>
      <c r="R31" s="20" t="n">
        <v>9.199706450000001</v>
      </c>
      <c r="S31" s="18" t="n">
        <v>510.67034745</v>
      </c>
      <c r="T31" s="20" t="n">
        <v>3.86123859</v>
      </c>
      <c r="U31" s="18" t="s">
        <v>481</v>
      </c>
      <c r="V31" s="20" t="s">
        <v>481</v>
      </c>
      <c r="W31" s="18" t="s">
        <v>481</v>
      </c>
      <c r="X31" s="20" t="s">
        <v>481</v>
      </c>
      <c r="Y31" s="18" t="s">
        <v>481</v>
      </c>
      <c r="Z31" s="20" t="s">
        <v>481</v>
      </c>
      <c r="AA31" s="18" t="s">
        <v>481</v>
      </c>
      <c r="AB31" s="20" t="s">
        <v>481</v>
      </c>
      <c r="AC31" s="18" t="n">
        <v>422.44586995</v>
      </c>
      <c r="AD31" s="20" t="n">
        <v>15.97905694</v>
      </c>
    </row>
    <row r="32" spans="1:30">
      <c r="A32" s="15" t="s">
        <v>507</v>
      </c>
      <c r="B32" s="17" t="n">
        <v>4478</v>
      </c>
      <c r="C32" s="18">
        <f>(5.0/B32*100)</f>
        <v/>
      </c>
      <c r="D32" s="19" t="n">
        <v>4473</v>
      </c>
      <c r="E32" s="18" t="n">
        <v>402.77270376</v>
      </c>
      <c r="F32" s="20" t="n">
        <v>17.93667597</v>
      </c>
      <c r="G32" s="18" t="n">
        <v>521.86174335</v>
      </c>
      <c r="H32" s="20" t="n">
        <v>10.00776916</v>
      </c>
      <c r="I32" s="18" t="n">
        <v>534.5668677899999</v>
      </c>
      <c r="J32" s="20" t="n">
        <v>4.10122085</v>
      </c>
      <c r="K32" s="18" t="n">
        <v>528.773101</v>
      </c>
      <c r="L32" s="20" t="n">
        <v>4.34692151</v>
      </c>
      <c r="M32" s="18" t="n">
        <v>496.32688153</v>
      </c>
      <c r="N32" s="20" t="n">
        <v>3.83249326</v>
      </c>
      <c r="O32" s="18" t="n">
        <v>483.73856905</v>
      </c>
      <c r="P32" s="20" t="n">
        <v>4.00014577</v>
      </c>
      <c r="Q32" s="18" t="n">
        <v>501.49719477</v>
      </c>
      <c r="R32" s="20" t="n">
        <v>4.54520544</v>
      </c>
      <c r="S32" s="18" t="n">
        <v>499.74194778</v>
      </c>
      <c r="T32" s="20" t="n">
        <v>5.48148548</v>
      </c>
      <c r="U32" s="18" t="s">
        <v>481</v>
      </c>
      <c r="V32" s="20" t="s">
        <v>481</v>
      </c>
      <c r="W32" s="18" t="s">
        <v>481</v>
      </c>
      <c r="X32" s="20" t="s">
        <v>481</v>
      </c>
      <c r="Y32" s="18" t="s">
        <v>481</v>
      </c>
      <c r="Z32" s="20" t="s">
        <v>481</v>
      </c>
      <c r="AA32" s="18" t="s">
        <v>481</v>
      </c>
      <c r="AB32" s="20" t="s">
        <v>481</v>
      </c>
      <c r="AC32" s="18" t="n">
        <v>437.94299016</v>
      </c>
      <c r="AD32" s="20" t="n">
        <v>19.03301423</v>
      </c>
    </row>
    <row r="33" spans="1:30">
      <c r="A33" s="15" t="s">
        <v>508</v>
      </c>
      <c r="B33" s="17" t="n">
        <v>7325</v>
      </c>
      <c r="C33" s="18">
        <f>(75.0/B33*100)</f>
        <v/>
      </c>
      <c r="D33" s="19" t="n">
        <v>7250</v>
      </c>
      <c r="E33" s="18" t="n">
        <v>513.56219513</v>
      </c>
      <c r="F33" s="20" t="n">
        <v>5.15710142</v>
      </c>
      <c r="G33" s="18" t="n">
        <v>528.39221539</v>
      </c>
      <c r="H33" s="20" t="n">
        <v>4.7539487</v>
      </c>
      <c r="I33" s="18" t="n">
        <v>517.38168724</v>
      </c>
      <c r="J33" s="20" t="n">
        <v>3.25488784</v>
      </c>
      <c r="K33" s="18" t="n">
        <v>492.75611537</v>
      </c>
      <c r="L33" s="20" t="n">
        <v>4.83582216</v>
      </c>
      <c r="M33" s="18" t="n">
        <v>475.57709652</v>
      </c>
      <c r="N33" s="20" t="n">
        <v>4.97662696</v>
      </c>
      <c r="O33" s="18" t="n">
        <v>424.57198443</v>
      </c>
      <c r="P33" s="20" t="n">
        <v>6.194916</v>
      </c>
      <c r="Q33" s="18" t="n">
        <v>478.70358601</v>
      </c>
      <c r="R33" s="20" t="n">
        <v>7.64712878</v>
      </c>
      <c r="S33" s="18" t="n">
        <v>485.9924631</v>
      </c>
      <c r="T33" s="20" t="n">
        <v>4.67404546</v>
      </c>
      <c r="U33" s="18" t="s">
        <v>481</v>
      </c>
      <c r="V33" s="20" t="s">
        <v>481</v>
      </c>
      <c r="W33" s="18" t="s">
        <v>481</v>
      </c>
      <c r="X33" s="20" t="s">
        <v>481</v>
      </c>
      <c r="Y33" s="18" t="s">
        <v>481</v>
      </c>
      <c r="Z33" s="20" t="s">
        <v>481</v>
      </c>
      <c r="AA33" s="18" t="s">
        <v>481</v>
      </c>
      <c r="AB33" s="20" t="s">
        <v>481</v>
      </c>
      <c r="AC33" s="18" t="n">
        <v>423.29946543</v>
      </c>
      <c r="AD33" s="20" t="n">
        <v>13.42784081</v>
      </c>
    </row>
    <row r="34" spans="1:30">
      <c r="A34" s="15" t="s">
        <v>509</v>
      </c>
      <c r="B34" s="17" t="n">
        <v>6350</v>
      </c>
      <c r="C34" s="18">
        <f>(65.0/B34*100)</f>
        <v/>
      </c>
      <c r="D34" s="19" t="n">
        <v>6285</v>
      </c>
      <c r="E34" s="18" t="n">
        <v>391.50831959</v>
      </c>
      <c r="F34" s="20" t="n">
        <v>15.74534177</v>
      </c>
      <c r="G34" s="18" t="n">
        <v>483.93555689</v>
      </c>
      <c r="H34" s="20" t="n">
        <v>5.77103065</v>
      </c>
      <c r="I34" s="18" t="n">
        <v>474.67104498</v>
      </c>
      <c r="J34" s="20" t="n">
        <v>3.39494508</v>
      </c>
      <c r="K34" s="18" t="n">
        <v>448.3867932</v>
      </c>
      <c r="L34" s="20" t="n">
        <v>4.16373838</v>
      </c>
      <c r="M34" s="18" t="n">
        <v>428.62048842</v>
      </c>
      <c r="N34" s="20" t="n">
        <v>6.61707314</v>
      </c>
      <c r="O34" s="18" t="n">
        <v>345.63746075</v>
      </c>
      <c r="P34" s="20" t="n">
        <v>9.28862005</v>
      </c>
      <c r="Q34" s="18" t="n">
        <v>386.90765348</v>
      </c>
      <c r="R34" s="20" t="n">
        <v>8.813000000000001</v>
      </c>
      <c r="S34" s="18" t="n">
        <v>451.2213383</v>
      </c>
      <c r="T34" s="20" t="n">
        <v>6.0492934</v>
      </c>
      <c r="U34" s="18" t="s">
        <v>481</v>
      </c>
      <c r="V34" s="20" t="s">
        <v>481</v>
      </c>
      <c r="W34" s="18" t="s">
        <v>481</v>
      </c>
      <c r="X34" s="20" t="s">
        <v>481</v>
      </c>
      <c r="Y34" s="18" t="s">
        <v>481</v>
      </c>
      <c r="Z34" s="20" t="s">
        <v>481</v>
      </c>
      <c r="AA34" s="18" t="s">
        <v>481</v>
      </c>
      <c r="AB34" s="20" t="s">
        <v>481</v>
      </c>
      <c r="AC34" s="18" t="n">
        <v>328.03591289</v>
      </c>
      <c r="AD34" s="20" t="n">
        <v>14.45801085</v>
      </c>
    </row>
    <row r="35" spans="1:30">
      <c r="A35" s="15" t="s">
        <v>510</v>
      </c>
      <c r="B35" s="17" t="n">
        <v>6406</v>
      </c>
      <c r="C35" s="18">
        <f>(37.0/B35*100)</f>
        <v/>
      </c>
      <c r="D35" s="19" t="n">
        <v>6369</v>
      </c>
      <c r="E35" s="18" t="n">
        <v>508.43532975</v>
      </c>
      <c r="F35" s="20" t="n">
        <v>4.0966127</v>
      </c>
      <c r="G35" s="18" t="n">
        <v>504.16871713</v>
      </c>
      <c r="H35" s="20" t="n">
        <v>3.66423973</v>
      </c>
      <c r="I35" s="18" t="n">
        <v>518.2471892999999</v>
      </c>
      <c r="J35" s="20" t="n">
        <v>3.74423719</v>
      </c>
      <c r="K35" s="18" t="n">
        <v>513.3209224</v>
      </c>
      <c r="L35" s="20" t="n">
        <v>4.27634822</v>
      </c>
      <c r="M35" s="18" t="n">
        <v>489.95721971</v>
      </c>
      <c r="N35" s="20" t="n">
        <v>6.63097105</v>
      </c>
      <c r="O35" s="18" t="n">
        <v>444.343798</v>
      </c>
      <c r="P35" s="20" t="n">
        <v>11.48862816</v>
      </c>
      <c r="Q35" s="18" t="n">
        <v>494.95536488</v>
      </c>
      <c r="R35" s="20" t="n">
        <v>4.72012186</v>
      </c>
      <c r="S35" s="18" t="n">
        <v>503.51196341</v>
      </c>
      <c r="T35" s="20" t="n">
        <v>5.1341824</v>
      </c>
      <c r="U35" s="18" t="s">
        <v>481</v>
      </c>
      <c r="V35" s="20" t="s">
        <v>481</v>
      </c>
      <c r="W35" s="18" t="s">
        <v>481</v>
      </c>
      <c r="X35" s="20" t="s">
        <v>481</v>
      </c>
      <c r="Y35" s="18" t="s">
        <v>481</v>
      </c>
      <c r="Z35" s="20" t="s">
        <v>481</v>
      </c>
      <c r="AA35" s="18" t="s">
        <v>481</v>
      </c>
      <c r="AB35" s="20" t="s">
        <v>481</v>
      </c>
      <c r="AC35" s="18" t="n">
        <v>435.45398638</v>
      </c>
      <c r="AD35" s="20" t="n">
        <v>15.01580614</v>
      </c>
    </row>
    <row r="36" spans="1:30">
      <c r="A36" s="15" t="s">
        <v>511</v>
      </c>
      <c r="B36" s="17" t="n">
        <v>6736</v>
      </c>
      <c r="C36" s="18">
        <f>(26.0/B36*100)</f>
        <v/>
      </c>
      <c r="D36" s="19" t="n">
        <v>6710</v>
      </c>
      <c r="E36" s="18" t="n">
        <v>492.27635604</v>
      </c>
      <c r="F36" s="20" t="n">
        <v>5.84578294</v>
      </c>
      <c r="G36" s="18" t="n">
        <v>507.977298</v>
      </c>
      <c r="H36" s="20" t="n">
        <v>3.99320563</v>
      </c>
      <c r="I36" s="18" t="n">
        <v>500.76321729</v>
      </c>
      <c r="J36" s="20" t="n">
        <v>2.30930219</v>
      </c>
      <c r="K36" s="18" t="n">
        <v>469.93973433</v>
      </c>
      <c r="L36" s="20" t="n">
        <v>6.45266056</v>
      </c>
      <c r="M36" s="18" t="n">
        <v>450.44574603</v>
      </c>
      <c r="N36" s="20" t="n">
        <v>10.14263036</v>
      </c>
      <c r="O36" s="18" t="n">
        <v>407.78721149</v>
      </c>
      <c r="P36" s="20" t="n">
        <v>12.03697908</v>
      </c>
      <c r="Q36" s="18" t="n">
        <v>445.51409689</v>
      </c>
      <c r="R36" s="20" t="n">
        <v>13.7428681</v>
      </c>
      <c r="S36" s="18" t="n">
        <v>480.45129623</v>
      </c>
      <c r="T36" s="20" t="n">
        <v>5.04132442</v>
      </c>
      <c r="U36" s="18" t="s">
        <v>481</v>
      </c>
      <c r="V36" s="20" t="s">
        <v>481</v>
      </c>
      <c r="W36" s="18" t="s">
        <v>481</v>
      </c>
      <c r="X36" s="20" t="s">
        <v>481</v>
      </c>
      <c r="Y36" s="18" t="s">
        <v>481</v>
      </c>
      <c r="Z36" s="20" t="s">
        <v>481</v>
      </c>
      <c r="AA36" s="18" t="s">
        <v>481</v>
      </c>
      <c r="AB36" s="20" t="s">
        <v>481</v>
      </c>
      <c r="AC36" s="18" t="n">
        <v>406.0279123</v>
      </c>
      <c r="AD36" s="20" t="n">
        <v>16.64351262</v>
      </c>
    </row>
    <row r="37" spans="1:30">
      <c r="A37" s="15" t="s">
        <v>512</v>
      </c>
      <c r="B37" s="17" t="n">
        <v>5458</v>
      </c>
      <c r="C37" s="18">
        <f>(63.0/B37*100)</f>
        <v/>
      </c>
      <c r="D37" s="19" t="n">
        <v>5395</v>
      </c>
      <c r="E37" s="18" t="n">
        <v>506.60526969</v>
      </c>
      <c r="F37" s="20" t="n">
        <v>4.54792171</v>
      </c>
      <c r="G37" s="18" t="n">
        <v>517.63504189</v>
      </c>
      <c r="H37" s="20" t="n">
        <v>3.97013245</v>
      </c>
      <c r="I37" s="18" t="n">
        <v>508.08169753</v>
      </c>
      <c r="J37" s="20" t="n">
        <v>5.08255638</v>
      </c>
      <c r="K37" s="18" t="n">
        <v>495.9639106</v>
      </c>
      <c r="L37" s="20" t="n">
        <v>6.62664742</v>
      </c>
      <c r="M37" s="18" t="n">
        <v>491.02409217</v>
      </c>
      <c r="N37" s="20" t="n">
        <v>8.467647879999999</v>
      </c>
      <c r="O37" s="18" t="n">
        <v>458.29440632</v>
      </c>
      <c r="P37" s="20" t="n">
        <v>9.678175120000001</v>
      </c>
      <c r="Q37" s="18" t="n">
        <v>418.82385355</v>
      </c>
      <c r="R37" s="20" t="n">
        <v>12.34964031</v>
      </c>
      <c r="S37" s="18" t="n">
        <v>496.01113674</v>
      </c>
      <c r="T37" s="20" t="n">
        <v>4.45298652</v>
      </c>
      <c r="U37" s="18" t="s">
        <v>481</v>
      </c>
      <c r="V37" s="20" t="s">
        <v>481</v>
      </c>
      <c r="W37" s="18" t="s">
        <v>481</v>
      </c>
      <c r="X37" s="20" t="s">
        <v>481</v>
      </c>
      <c r="Y37" s="18" t="s">
        <v>481</v>
      </c>
      <c r="Z37" s="20" t="s">
        <v>481</v>
      </c>
      <c r="AA37" s="18" t="s">
        <v>481</v>
      </c>
      <c r="AB37" s="20" t="s">
        <v>481</v>
      </c>
      <c r="AC37" s="18" t="n">
        <v>362.3046347</v>
      </c>
      <c r="AD37" s="20" t="n">
        <v>17.10936989</v>
      </c>
    </row>
    <row r="38" spans="1:30">
      <c r="A38" s="15" t="s">
        <v>513</v>
      </c>
      <c r="B38" s="17" t="n">
        <v>5860</v>
      </c>
      <c r="C38" s="18">
        <f>(16.0/B38*100)</f>
        <v/>
      </c>
      <c r="D38" s="19" t="n">
        <v>5844</v>
      </c>
      <c r="E38" s="18" t="n">
        <v>398.39388954</v>
      </c>
      <c r="F38" s="20" t="n">
        <v>22.86367778</v>
      </c>
      <c r="G38" s="18" t="n">
        <v>474.11489578</v>
      </c>
      <c r="H38" s="20" t="n">
        <v>12.33844772</v>
      </c>
      <c r="I38" s="18" t="n">
        <v>499.23445115</v>
      </c>
      <c r="J38" s="20" t="n">
        <v>7.67910453</v>
      </c>
      <c r="K38" s="18" t="n">
        <v>506.13943229</v>
      </c>
      <c r="L38" s="20" t="n">
        <v>4.35133211</v>
      </c>
      <c r="M38" s="18" t="n">
        <v>493.06760441</v>
      </c>
      <c r="N38" s="20" t="n">
        <v>3.83897043</v>
      </c>
      <c r="O38" s="18" t="n">
        <v>469.55239732</v>
      </c>
      <c r="P38" s="20" t="n">
        <v>5.83446376</v>
      </c>
      <c r="Q38" s="18" t="n">
        <v>426.94799779</v>
      </c>
      <c r="R38" s="20" t="n">
        <v>15.81155005</v>
      </c>
      <c r="S38" s="18" t="n">
        <v>487.40932658</v>
      </c>
      <c r="T38" s="20" t="n">
        <v>5.01411235</v>
      </c>
      <c r="U38" s="18" t="s">
        <v>481</v>
      </c>
      <c r="V38" s="20" t="s">
        <v>481</v>
      </c>
      <c r="W38" s="18" t="s">
        <v>481</v>
      </c>
      <c r="X38" s="20" t="s">
        <v>481</v>
      </c>
      <c r="Y38" s="18" t="s">
        <v>481</v>
      </c>
      <c r="Z38" s="20" t="s">
        <v>481</v>
      </c>
      <c r="AA38" s="18" t="s">
        <v>481</v>
      </c>
      <c r="AB38" s="20" t="s">
        <v>481</v>
      </c>
      <c r="AC38" s="18" t="n">
        <v>382.25863616</v>
      </c>
      <c r="AD38" s="20" t="n">
        <v>19.15151935</v>
      </c>
    </row>
    <row r="39" spans="1:30">
      <c r="A39" s="15" t="s">
        <v>514</v>
      </c>
      <c r="B39" s="17" t="n">
        <v>5895</v>
      </c>
      <c r="C39" s="18">
        <f>(30.0/B39*100)</f>
        <v/>
      </c>
      <c r="D39" s="19" t="n">
        <v>5865</v>
      </c>
      <c r="E39" s="18" t="n">
        <v>361.52036042</v>
      </c>
      <c r="F39" s="20" t="n">
        <v>21.40721562</v>
      </c>
      <c r="G39" s="18" t="n">
        <v>454.64779152</v>
      </c>
      <c r="H39" s="20" t="n">
        <v>19.05724298</v>
      </c>
      <c r="I39" s="18" t="n">
        <v>485.06560626</v>
      </c>
      <c r="J39" s="20" t="n">
        <v>14.25283265</v>
      </c>
      <c r="K39" s="18" t="n">
        <v>449.95313146</v>
      </c>
      <c r="L39" s="20" t="n">
        <v>12.03309708</v>
      </c>
      <c r="M39" s="18" t="n">
        <v>435.45003532</v>
      </c>
      <c r="N39" s="20" t="n">
        <v>6.18027938</v>
      </c>
      <c r="O39" s="18" t="n">
        <v>437.0437816</v>
      </c>
      <c r="P39" s="20" t="n">
        <v>5.50982795</v>
      </c>
      <c r="Q39" s="18" t="n">
        <v>428.04907861</v>
      </c>
      <c r="R39" s="20" t="n">
        <v>4.33464365</v>
      </c>
      <c r="S39" s="18" t="n">
        <v>398.76392464</v>
      </c>
      <c r="T39" s="20" t="n">
        <v>5.46614703</v>
      </c>
      <c r="U39" s="18" t="s">
        <v>481</v>
      </c>
      <c r="V39" s="20" t="s">
        <v>481</v>
      </c>
      <c r="W39" s="18" t="s">
        <v>481</v>
      </c>
      <c r="X39" s="20" t="s">
        <v>481</v>
      </c>
      <c r="Y39" s="18" t="s">
        <v>481</v>
      </c>
      <c r="Z39" s="20" t="s">
        <v>481</v>
      </c>
      <c r="AA39" s="18" t="s">
        <v>481</v>
      </c>
      <c r="AB39" s="20" t="s">
        <v>481</v>
      </c>
      <c r="AC39" s="18" t="n">
        <v>361.65107554</v>
      </c>
      <c r="AD39" s="20" t="n">
        <v>7.03936627</v>
      </c>
    </row>
    <row r="40" spans="1:30">
      <c r="A40" s="15" t="s">
        <v>515</v>
      </c>
      <c r="B40" s="17" t="n">
        <v>14157</v>
      </c>
      <c r="C40" s="18">
        <f>(273.0/B40*100)</f>
        <v/>
      </c>
      <c r="D40" s="19" t="n">
        <v>13884</v>
      </c>
      <c r="E40" s="18" t="n">
        <v>504.12915794</v>
      </c>
      <c r="F40" s="20" t="n">
        <v>6.44749715</v>
      </c>
      <c r="G40" s="18" t="n">
        <v>513.79839265</v>
      </c>
      <c r="H40" s="20" t="n">
        <v>4.15159577</v>
      </c>
      <c r="I40" s="18" t="n">
        <v>504.05088115</v>
      </c>
      <c r="J40" s="20" t="n">
        <v>3.43665117</v>
      </c>
      <c r="K40" s="18" t="n">
        <v>489.9224623</v>
      </c>
      <c r="L40" s="20" t="n">
        <v>4.57411279</v>
      </c>
      <c r="M40" s="18" t="n">
        <v>469.48158386</v>
      </c>
      <c r="N40" s="20" t="n">
        <v>7.38818466</v>
      </c>
      <c r="O40" s="18" t="n">
        <v>445.15695591</v>
      </c>
      <c r="P40" s="20" t="n">
        <v>21.11551075</v>
      </c>
      <c r="Q40" s="18" t="n">
        <v>473.25999566</v>
      </c>
      <c r="R40" s="20" t="n">
        <v>12.53354155</v>
      </c>
      <c r="S40" s="18" t="n">
        <v>489.66149406</v>
      </c>
      <c r="T40" s="20" t="n">
        <v>4.81167575</v>
      </c>
      <c r="U40" s="18" t="s">
        <v>481</v>
      </c>
      <c r="V40" s="20" t="s">
        <v>481</v>
      </c>
      <c r="W40" s="18" t="s">
        <v>481</v>
      </c>
      <c r="X40" s="20" t="s">
        <v>481</v>
      </c>
      <c r="Y40" s="18" t="s">
        <v>481</v>
      </c>
      <c r="Z40" s="20" t="s">
        <v>481</v>
      </c>
      <c r="AA40" s="18" t="s">
        <v>481</v>
      </c>
      <c r="AB40" s="20" t="s">
        <v>481</v>
      </c>
      <c r="AC40" s="18" t="n">
        <v>409.0499504</v>
      </c>
      <c r="AD40" s="20" t="n">
        <v>12.17647291</v>
      </c>
    </row>
    <row r="41" spans="1:30">
      <c r="A41" s="15" t="s">
        <v>516</v>
      </c>
      <c r="B41" s="17" t="n">
        <v>5712</v>
      </c>
      <c r="C41" s="18">
        <f>(40.0/B41*100)</f>
        <v/>
      </c>
      <c r="D41" s="19" t="n">
        <v>5672</v>
      </c>
      <c r="E41" s="18" t="n">
        <v>460.48534928</v>
      </c>
      <c r="F41" s="20" t="n">
        <v>9.954152199999999</v>
      </c>
      <c r="G41" s="18" t="n">
        <v>504.76688622</v>
      </c>
      <c r="H41" s="20" t="n">
        <v>6.31909813</v>
      </c>
      <c r="I41" s="18" t="n">
        <v>510.21923627</v>
      </c>
      <c r="J41" s="20" t="n">
        <v>4.26086989</v>
      </c>
      <c r="K41" s="18" t="n">
        <v>505.94528663</v>
      </c>
      <c r="L41" s="20" t="n">
        <v>4.1053669</v>
      </c>
      <c r="M41" s="18" t="n">
        <v>477.31091034</v>
      </c>
      <c r="N41" s="20" t="n">
        <v>6.29854309</v>
      </c>
      <c r="O41" s="18" t="n">
        <v>470.37919184</v>
      </c>
      <c r="P41" s="20" t="n">
        <v>17.7882338</v>
      </c>
      <c r="Q41" s="18" t="n">
        <v>499.28991665</v>
      </c>
      <c r="R41" s="20" t="n">
        <v>4.86374986</v>
      </c>
      <c r="S41" s="18" t="n">
        <v>493.98941065</v>
      </c>
      <c r="T41" s="20" t="n">
        <v>5.0758749</v>
      </c>
      <c r="U41" s="18" t="s">
        <v>481</v>
      </c>
      <c r="V41" s="20" t="s">
        <v>481</v>
      </c>
      <c r="W41" s="18" t="s">
        <v>481</v>
      </c>
      <c r="X41" s="20" t="s">
        <v>481</v>
      </c>
      <c r="Y41" s="18" t="s">
        <v>481</v>
      </c>
      <c r="Z41" s="20" t="s">
        <v>481</v>
      </c>
      <c r="AA41" s="18" t="s">
        <v>481</v>
      </c>
      <c r="AB41" s="20" t="s">
        <v>481</v>
      </c>
      <c r="AC41" s="18" t="n">
        <v>417.59142941</v>
      </c>
      <c r="AD41" s="20" t="n">
        <v>15.81215332</v>
      </c>
    </row>
    <row r="42" spans="1:3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row>
    <row r="43" spans="1:3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6" t="n"/>
    </row>
    <row r="44" spans="1:3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c r="AC44" s="18" t="s">
        <v>481</v>
      </c>
      <c r="AD44" s="20" t="s">
        <v>481</v>
      </c>
    </row>
    <row r="45" spans="1:3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s">
        <v>481</v>
      </c>
      <c r="T45" s="20" t="s">
        <v>481</v>
      </c>
      <c r="U45" s="18" t="s">
        <v>481</v>
      </c>
      <c r="V45" s="20" t="s">
        <v>481</v>
      </c>
      <c r="W45" s="18" t="s">
        <v>481</v>
      </c>
      <c r="X45" s="20" t="s">
        <v>481</v>
      </c>
      <c r="Y45" s="18" t="n">
        <v>349.85925265</v>
      </c>
      <c r="Z45" s="20" t="n">
        <v>3.00084387</v>
      </c>
      <c r="AA45" s="18" t="s">
        <v>481</v>
      </c>
      <c r="AB45" s="20" t="s">
        <v>481</v>
      </c>
      <c r="AC45" s="18" t="s">
        <v>481</v>
      </c>
      <c r="AD45" s="20" t="s">
        <v>481</v>
      </c>
    </row>
    <row r="46" spans="1:30">
      <c r="A46" s="15" t="s">
        <v>521</v>
      </c>
      <c r="B46" s="17" t="n">
        <v>23141</v>
      </c>
      <c r="C46" s="18">
        <f>(1165.0/B46*100)</f>
        <v/>
      </c>
      <c r="D46" s="19" t="n">
        <v>21976</v>
      </c>
      <c r="E46" s="18" t="n">
        <v>411.01092587</v>
      </c>
      <c r="F46" s="20" t="n">
        <v>5.79414504</v>
      </c>
      <c r="G46" s="18" t="n">
        <v>436.92646649</v>
      </c>
      <c r="H46" s="20" t="n">
        <v>6.0581569</v>
      </c>
      <c r="I46" s="18" t="n">
        <v>426.05318591</v>
      </c>
      <c r="J46" s="20" t="n">
        <v>4.92799793</v>
      </c>
      <c r="K46" s="18" t="n">
        <v>413.77894258</v>
      </c>
      <c r="L46" s="20" t="n">
        <v>4.14654174</v>
      </c>
      <c r="M46" s="18" t="n">
        <v>407.8142299</v>
      </c>
      <c r="N46" s="20" t="n">
        <v>4.24109133</v>
      </c>
      <c r="O46" s="18" t="n">
        <v>375.65369428</v>
      </c>
      <c r="P46" s="20" t="n">
        <v>4.43545419</v>
      </c>
      <c r="Q46" s="18" t="n">
        <v>397.44422057</v>
      </c>
      <c r="R46" s="20" t="n">
        <v>7.00586138</v>
      </c>
      <c r="S46" s="18" t="n">
        <v>413.41915418</v>
      </c>
      <c r="T46" s="20" t="n">
        <v>4.04539657</v>
      </c>
      <c r="U46" s="18" t="s">
        <v>481</v>
      </c>
      <c r="V46" s="20" t="s">
        <v>481</v>
      </c>
      <c r="W46" s="18" t="s">
        <v>481</v>
      </c>
      <c r="X46" s="20" t="s">
        <v>481</v>
      </c>
      <c r="Y46" s="18" t="s">
        <v>481</v>
      </c>
      <c r="Z46" s="20" t="s">
        <v>481</v>
      </c>
      <c r="AA46" s="18" t="s">
        <v>481</v>
      </c>
      <c r="AB46" s="20" t="s">
        <v>481</v>
      </c>
      <c r="AC46" s="18" t="n">
        <v>348.36563879</v>
      </c>
      <c r="AD46" s="20" t="n">
        <v>6.62839818</v>
      </c>
    </row>
    <row r="47" spans="1:30">
      <c r="A47" s="15" t="s">
        <v>522</v>
      </c>
      <c r="B47" s="17" t="n">
        <v>5928</v>
      </c>
      <c r="C47" s="18">
        <f>(76.0/B47*100)</f>
        <v/>
      </c>
      <c r="D47" s="19" t="n">
        <v>5852</v>
      </c>
      <c r="E47" s="18" t="n">
        <v>405.93512735</v>
      </c>
      <c r="F47" s="20" t="n">
        <v>12.08012751</v>
      </c>
      <c r="G47" s="18" t="n">
        <v>442.52117125</v>
      </c>
      <c r="H47" s="20" t="n">
        <v>7.35270688</v>
      </c>
      <c r="I47" s="18" t="n">
        <v>445.88840558</v>
      </c>
      <c r="J47" s="20" t="n">
        <v>5.03884409</v>
      </c>
      <c r="K47" s="18" t="n">
        <v>439.04779043</v>
      </c>
      <c r="L47" s="20" t="n">
        <v>5.61139408</v>
      </c>
      <c r="M47" s="18" t="n">
        <v>401.72038449</v>
      </c>
      <c r="N47" s="20" t="n">
        <v>9.70123953</v>
      </c>
      <c r="O47" s="18" t="n">
        <v>365.68766824</v>
      </c>
      <c r="P47" s="20" t="n">
        <v>9.60620027</v>
      </c>
      <c r="Q47" s="18" t="n">
        <v>447.67225969</v>
      </c>
      <c r="R47" s="20" t="n">
        <v>10.44397827</v>
      </c>
      <c r="S47" s="18" t="n">
        <v>436.32906067</v>
      </c>
      <c r="T47" s="20" t="n">
        <v>8.4019537</v>
      </c>
      <c r="U47" s="18" t="s">
        <v>481</v>
      </c>
      <c r="V47" s="20" t="s">
        <v>481</v>
      </c>
      <c r="W47" s="18" t="s">
        <v>481</v>
      </c>
      <c r="X47" s="20" t="s">
        <v>481</v>
      </c>
      <c r="Y47" s="18" t="s">
        <v>481</v>
      </c>
      <c r="Z47" s="20" t="s">
        <v>481</v>
      </c>
      <c r="AA47" s="18" t="s">
        <v>481</v>
      </c>
      <c r="AB47" s="20" t="s">
        <v>481</v>
      </c>
      <c r="AC47" s="18" t="n">
        <v>338.41386603</v>
      </c>
      <c r="AD47" s="20" t="n">
        <v>13.77634265</v>
      </c>
    </row>
    <row r="48" spans="1:30">
      <c r="A48" s="15" t="s">
        <v>523</v>
      </c>
      <c r="B48" s="17" t="n">
        <v>9841</v>
      </c>
      <c r="C48" s="18">
        <f>(7.0/B48*100)</f>
        <v/>
      </c>
      <c r="D48" s="19" t="n">
        <v>9834</v>
      </c>
      <c r="E48" s="18" t="n">
        <v>516.72349958</v>
      </c>
      <c r="F48" s="20" t="n">
        <v>14.80901797</v>
      </c>
      <c r="G48" s="18" t="n">
        <v>545.94844778</v>
      </c>
      <c r="H48" s="20" t="n">
        <v>10.06837132</v>
      </c>
      <c r="I48" s="18" t="n">
        <v>539.9687684199999</v>
      </c>
      <c r="J48" s="20" t="n">
        <v>6.88482761</v>
      </c>
      <c r="K48" s="18" t="n">
        <v>524.8381398499999</v>
      </c>
      <c r="L48" s="20" t="n">
        <v>6.36512487</v>
      </c>
      <c r="M48" s="18" t="n">
        <v>488.43308081</v>
      </c>
      <c r="N48" s="20" t="n">
        <v>6.27476805</v>
      </c>
      <c r="O48" s="18" t="n">
        <v>443.98401096</v>
      </c>
      <c r="P48" s="20" t="n">
        <v>6.90124091</v>
      </c>
      <c r="Q48" s="18" t="n">
        <v>429.29400169</v>
      </c>
      <c r="R48" s="20" t="n">
        <v>8.37899313</v>
      </c>
      <c r="S48" s="18" t="n">
        <v>486.93666557</v>
      </c>
      <c r="T48" s="20" t="n">
        <v>6.78205217</v>
      </c>
      <c r="U48" s="18" t="s">
        <v>481</v>
      </c>
      <c r="V48" s="20" t="s">
        <v>481</v>
      </c>
      <c r="W48" s="18" t="s">
        <v>481</v>
      </c>
      <c r="X48" s="20" t="s">
        <v>481</v>
      </c>
      <c r="Y48" s="18" t="s">
        <v>481</v>
      </c>
      <c r="Z48" s="20" t="s">
        <v>481</v>
      </c>
      <c r="AA48" s="18" t="s">
        <v>481</v>
      </c>
      <c r="AB48" s="20" t="s">
        <v>481</v>
      </c>
      <c r="AC48" s="18" t="n">
        <v>420.36371534</v>
      </c>
      <c r="AD48" s="20" t="n">
        <v>38.4577056</v>
      </c>
    </row>
    <row r="49" spans="1:3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s">
        <v>481</v>
      </c>
      <c r="V49" s="20" t="s">
        <v>481</v>
      </c>
      <c r="W49" s="18" t="s">
        <v>481</v>
      </c>
      <c r="X49" s="20" t="s">
        <v>481</v>
      </c>
      <c r="Y49" s="18" t="n">
        <v>425.30311958</v>
      </c>
      <c r="Z49" s="20" t="n">
        <v>3.22111589</v>
      </c>
      <c r="AA49" s="18" t="s">
        <v>481</v>
      </c>
      <c r="AB49" s="20" t="s">
        <v>481</v>
      </c>
      <c r="AC49" s="18" t="s">
        <v>481</v>
      </c>
      <c r="AD49" s="20" t="s">
        <v>481</v>
      </c>
    </row>
    <row r="50" spans="1:30">
      <c r="A50" s="15" t="s">
        <v>525</v>
      </c>
      <c r="B50" s="17" t="n">
        <v>11795</v>
      </c>
      <c r="C50" s="18">
        <f>(218.0/B50*100)</f>
        <v/>
      </c>
      <c r="D50" s="19" t="n">
        <v>11577</v>
      </c>
      <c r="E50" s="18" t="n">
        <v>393.53826703</v>
      </c>
      <c r="F50" s="20" t="n">
        <v>9.309566289999999</v>
      </c>
      <c r="G50" s="18" t="n">
        <v>440.19915073</v>
      </c>
      <c r="H50" s="20" t="n">
        <v>8.30522771</v>
      </c>
      <c r="I50" s="18" t="n">
        <v>453.67418908</v>
      </c>
      <c r="J50" s="20" t="n">
        <v>5.81938176</v>
      </c>
      <c r="K50" s="18" t="n">
        <v>448.56572931</v>
      </c>
      <c r="L50" s="20" t="n">
        <v>4.63600705</v>
      </c>
      <c r="M50" s="18" t="n">
        <v>418.75234858</v>
      </c>
      <c r="N50" s="20" t="n">
        <v>3.59726719</v>
      </c>
      <c r="O50" s="18" t="n">
        <v>392.92405586</v>
      </c>
      <c r="P50" s="20" t="n">
        <v>4.17673781</v>
      </c>
      <c r="Q50" s="18" t="n">
        <v>419.00043551</v>
      </c>
      <c r="R50" s="20" t="n">
        <v>9.368378610000001</v>
      </c>
      <c r="S50" s="18" t="n">
        <v>418.56419357</v>
      </c>
      <c r="T50" s="20" t="n">
        <v>5.85218784</v>
      </c>
      <c r="U50" s="18" t="s">
        <v>481</v>
      </c>
      <c r="V50" s="20" t="s">
        <v>481</v>
      </c>
      <c r="W50" s="18" t="s">
        <v>481</v>
      </c>
      <c r="X50" s="20" t="s">
        <v>481</v>
      </c>
      <c r="Y50" s="18" t="s">
        <v>481</v>
      </c>
      <c r="Z50" s="20" t="s">
        <v>481</v>
      </c>
      <c r="AA50" s="18" t="s">
        <v>481</v>
      </c>
      <c r="AB50" s="20" t="s">
        <v>481</v>
      </c>
      <c r="AC50" s="18" t="n">
        <v>370.90822948</v>
      </c>
      <c r="AD50" s="20" t="n">
        <v>12.12731487</v>
      </c>
    </row>
    <row r="51" spans="1:30">
      <c r="A51" s="15" t="s">
        <v>526</v>
      </c>
      <c r="B51" s="17" t="n">
        <v>6866</v>
      </c>
      <c r="C51" s="18">
        <f>(116.0/B51*100)</f>
        <v/>
      </c>
      <c r="D51" s="19" t="n">
        <v>6750</v>
      </c>
      <c r="E51" s="18" t="n">
        <v>439.02517551</v>
      </c>
      <c r="F51" s="20" t="n">
        <v>17.69186288</v>
      </c>
      <c r="G51" s="18" t="n">
        <v>478.84629017</v>
      </c>
      <c r="H51" s="20" t="n">
        <v>10.05220617</v>
      </c>
      <c r="I51" s="18" t="n">
        <v>471.22985789</v>
      </c>
      <c r="J51" s="20" t="n">
        <v>7.87586342</v>
      </c>
      <c r="K51" s="18" t="n">
        <v>442.93293187</v>
      </c>
      <c r="L51" s="20" t="n">
        <v>4.73020208</v>
      </c>
      <c r="M51" s="18" t="n">
        <v>427.27850604</v>
      </c>
      <c r="N51" s="20" t="n">
        <v>3.04820984</v>
      </c>
      <c r="O51" s="18" t="n">
        <v>409.99545643</v>
      </c>
      <c r="P51" s="20" t="n">
        <v>3.41270739</v>
      </c>
      <c r="Q51" s="18" t="n">
        <v>421.20573957</v>
      </c>
      <c r="R51" s="20" t="n">
        <v>4.61302222</v>
      </c>
      <c r="S51" s="18" t="n">
        <v>425.45255631</v>
      </c>
      <c r="T51" s="20" t="n">
        <v>4.63022882</v>
      </c>
      <c r="U51" s="18" t="s">
        <v>481</v>
      </c>
      <c r="V51" s="20" t="s">
        <v>481</v>
      </c>
      <c r="W51" s="18" t="s">
        <v>481</v>
      </c>
      <c r="X51" s="20" t="s">
        <v>481</v>
      </c>
      <c r="Y51" s="18" t="s">
        <v>481</v>
      </c>
      <c r="Z51" s="20" t="s">
        <v>481</v>
      </c>
      <c r="AA51" s="18" t="s">
        <v>481</v>
      </c>
      <c r="AB51" s="20" t="s">
        <v>481</v>
      </c>
      <c r="AC51" s="18" t="n">
        <v>395.79832649</v>
      </c>
      <c r="AD51" s="20" t="n">
        <v>10.63411533</v>
      </c>
    </row>
    <row r="52" spans="1:30">
      <c r="A52" s="15" t="s">
        <v>527</v>
      </c>
      <c r="B52" s="17" t="n">
        <v>5809</v>
      </c>
      <c r="C52" s="18">
        <f>(74.0/B52*100)</f>
        <v/>
      </c>
      <c r="D52" s="19" t="n">
        <v>5735</v>
      </c>
      <c r="E52" s="18" t="n">
        <v>492.73234742</v>
      </c>
      <c r="F52" s="20" t="n">
        <v>7.85232058</v>
      </c>
      <c r="G52" s="18" t="n">
        <v>506.98882605</v>
      </c>
      <c r="H52" s="20" t="n">
        <v>5.78812841</v>
      </c>
      <c r="I52" s="18" t="n">
        <v>503.58635537</v>
      </c>
      <c r="J52" s="20" t="n">
        <v>4.03308182</v>
      </c>
      <c r="K52" s="18" t="n">
        <v>492.87591734</v>
      </c>
      <c r="L52" s="20" t="n">
        <v>4.49573932</v>
      </c>
      <c r="M52" s="18" t="n">
        <v>472.76008851</v>
      </c>
      <c r="N52" s="20" t="n">
        <v>4.84222686</v>
      </c>
      <c r="O52" s="18" t="n">
        <v>453.66816457</v>
      </c>
      <c r="P52" s="20" t="n">
        <v>5.17934666</v>
      </c>
      <c r="Q52" s="18" t="n">
        <v>484.33169899</v>
      </c>
      <c r="R52" s="20" t="n">
        <v>4.66280617</v>
      </c>
      <c r="S52" s="18" t="n">
        <v>498.10570135</v>
      </c>
      <c r="T52" s="20" t="n">
        <v>3.93408794</v>
      </c>
      <c r="U52" s="18" t="s">
        <v>481</v>
      </c>
      <c r="V52" s="20" t="s">
        <v>481</v>
      </c>
      <c r="W52" s="18" t="s">
        <v>481</v>
      </c>
      <c r="X52" s="20" t="s">
        <v>481</v>
      </c>
      <c r="Y52" s="18" t="s">
        <v>481</v>
      </c>
      <c r="Z52" s="20" t="s">
        <v>481</v>
      </c>
      <c r="AA52" s="18" t="s">
        <v>481</v>
      </c>
      <c r="AB52" s="20" t="s">
        <v>481</v>
      </c>
      <c r="AC52" s="18" t="n">
        <v>414.32980603</v>
      </c>
      <c r="AD52" s="20" t="n">
        <v>9.83054012</v>
      </c>
    </row>
    <row r="53" spans="1:30">
      <c r="A53" s="15" t="s">
        <v>528</v>
      </c>
      <c r="B53" s="17" t="n">
        <v>5571</v>
      </c>
      <c r="C53" s="18">
        <f>(84.0/B53*100)</f>
        <v/>
      </c>
      <c r="D53" s="19" t="n">
        <v>5487</v>
      </c>
      <c r="E53" s="18" t="n">
        <v>440.31237823</v>
      </c>
      <c r="F53" s="20" t="n">
        <v>7.07391373</v>
      </c>
      <c r="G53" s="18" t="n">
        <v>462.34797302</v>
      </c>
      <c r="H53" s="20" t="n">
        <v>5.74596601</v>
      </c>
      <c r="I53" s="18" t="n">
        <v>458.7545897</v>
      </c>
      <c r="J53" s="20" t="n">
        <v>3.02330921</v>
      </c>
      <c r="K53" s="18" t="n">
        <v>446.1000652</v>
      </c>
      <c r="L53" s="20" t="n">
        <v>3.41802616</v>
      </c>
      <c r="M53" s="18" t="n">
        <v>425.27714455</v>
      </c>
      <c r="N53" s="20" t="n">
        <v>4.48021882</v>
      </c>
      <c r="O53" s="18" t="n">
        <v>379.98546153</v>
      </c>
      <c r="P53" s="20" t="n">
        <v>11.87649647</v>
      </c>
      <c r="Q53" s="18" t="n">
        <v>411.79428763</v>
      </c>
      <c r="R53" s="20" t="n">
        <v>14.13483673</v>
      </c>
      <c r="S53" s="18" t="n">
        <v>433.070613</v>
      </c>
      <c r="T53" s="20" t="n">
        <v>3.76204187</v>
      </c>
      <c r="U53" s="18" t="s">
        <v>481</v>
      </c>
      <c r="V53" s="20" t="s">
        <v>481</v>
      </c>
      <c r="W53" s="18" t="s">
        <v>481</v>
      </c>
      <c r="X53" s="20" t="s">
        <v>481</v>
      </c>
      <c r="Y53" s="18" t="s">
        <v>481</v>
      </c>
      <c r="Z53" s="20" t="s">
        <v>481</v>
      </c>
      <c r="AA53" s="18" t="s">
        <v>481</v>
      </c>
      <c r="AB53" s="20" t="s">
        <v>481</v>
      </c>
      <c r="AC53" s="18" t="n">
        <v>343.43750063</v>
      </c>
      <c r="AD53" s="20" t="n">
        <v>13.10026742</v>
      </c>
    </row>
    <row r="54" spans="1:30">
      <c r="A54" s="15" t="s">
        <v>529</v>
      </c>
      <c r="B54" s="17" t="n">
        <v>4740</v>
      </c>
      <c r="C54" s="18">
        <f>(44.0/B54*100)</f>
        <v/>
      </c>
      <c r="D54" s="19" t="n">
        <v>4696</v>
      </c>
      <c r="E54" s="18" t="n">
        <v>371.86101689</v>
      </c>
      <c r="F54" s="20" t="n">
        <v>11.87914105</v>
      </c>
      <c r="G54" s="18" t="n">
        <v>403.16244622</v>
      </c>
      <c r="H54" s="20" t="n">
        <v>6.4042917</v>
      </c>
      <c r="I54" s="18" t="n">
        <v>391.21953329</v>
      </c>
      <c r="J54" s="20" t="n">
        <v>4.53584397</v>
      </c>
      <c r="K54" s="18" t="n">
        <v>364.58144743</v>
      </c>
      <c r="L54" s="20" t="n">
        <v>3.79980174</v>
      </c>
      <c r="M54" s="18" t="n">
        <v>342.46436271</v>
      </c>
      <c r="N54" s="20" t="n">
        <v>3.26787987</v>
      </c>
      <c r="O54" s="18" t="n">
        <v>306.27884088</v>
      </c>
      <c r="P54" s="20" t="n">
        <v>5.78271734</v>
      </c>
      <c r="Q54" s="18" t="n">
        <v>342.00341342</v>
      </c>
      <c r="R54" s="20" t="n">
        <v>9.99735534</v>
      </c>
      <c r="S54" s="18" t="n">
        <v>349.11584465</v>
      </c>
      <c r="T54" s="20" t="n">
        <v>8.051191879999999</v>
      </c>
      <c r="U54" s="18" t="s">
        <v>481</v>
      </c>
      <c r="V54" s="20" t="s">
        <v>481</v>
      </c>
      <c r="W54" s="18" t="s">
        <v>481</v>
      </c>
      <c r="X54" s="20" t="s">
        <v>481</v>
      </c>
      <c r="Y54" s="18" t="s">
        <v>481</v>
      </c>
      <c r="Z54" s="20" t="s">
        <v>481</v>
      </c>
      <c r="AA54" s="18" t="s">
        <v>481</v>
      </c>
      <c r="AB54" s="20" t="s">
        <v>481</v>
      </c>
      <c r="AC54" s="18" t="n">
        <v>289.74257495</v>
      </c>
      <c r="AD54" s="20" t="n">
        <v>10.40498768</v>
      </c>
    </row>
    <row r="55" spans="1:3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s">
        <v>481</v>
      </c>
      <c r="T55" s="20" t="s">
        <v>481</v>
      </c>
      <c r="U55" s="18" t="s">
        <v>481</v>
      </c>
      <c r="V55" s="20" t="s">
        <v>481</v>
      </c>
      <c r="W55" s="18" t="s">
        <v>481</v>
      </c>
      <c r="X55" s="20" t="s">
        <v>481</v>
      </c>
      <c r="Y55" s="18" t="n">
        <v>401.28813522</v>
      </c>
      <c r="Z55" s="20" t="n">
        <v>2.95767116</v>
      </c>
      <c r="AA55" s="18" t="s">
        <v>481</v>
      </c>
      <c r="AB55" s="20" t="s">
        <v>481</v>
      </c>
      <c r="AC55" s="18" t="s">
        <v>481</v>
      </c>
      <c r="AD55" s="20" t="s">
        <v>481</v>
      </c>
    </row>
    <row r="56" spans="1:30">
      <c r="A56" s="15" t="s">
        <v>531</v>
      </c>
      <c r="B56" s="17" t="n">
        <v>5359</v>
      </c>
      <c r="C56" s="18">
        <f>(76.0/B56*100)</f>
        <v/>
      </c>
      <c r="D56" s="19" t="n">
        <v>5283</v>
      </c>
      <c r="E56" s="18" t="n">
        <v>503.75180915</v>
      </c>
      <c r="F56" s="20" t="n">
        <v>9.94552105</v>
      </c>
      <c r="G56" s="18" t="n">
        <v>536.82265817</v>
      </c>
      <c r="H56" s="20" t="n">
        <v>4.84454022</v>
      </c>
      <c r="I56" s="18" t="n">
        <v>534.3592923800001</v>
      </c>
      <c r="J56" s="20" t="n">
        <v>2.92765542</v>
      </c>
      <c r="K56" s="18" t="n">
        <v>517.54190878</v>
      </c>
      <c r="L56" s="20" t="n">
        <v>5.91312111</v>
      </c>
      <c r="M56" s="18" t="n">
        <v>492.19495032</v>
      </c>
      <c r="N56" s="20" t="n">
        <v>11.25676315</v>
      </c>
      <c r="O56" s="18" t="n">
        <v>473.91612342</v>
      </c>
      <c r="P56" s="20" t="n">
        <v>15.87003133</v>
      </c>
      <c r="Q56" s="18" t="n">
        <v>450.60136044</v>
      </c>
      <c r="R56" s="20" t="n">
        <v>18.14856339</v>
      </c>
      <c r="S56" s="18" t="n">
        <v>509.33220742</v>
      </c>
      <c r="T56" s="20" t="n">
        <v>3.95399026</v>
      </c>
      <c r="U56" s="18" t="s">
        <v>481</v>
      </c>
      <c r="V56" s="20" t="s">
        <v>481</v>
      </c>
      <c r="W56" s="18" t="s">
        <v>481</v>
      </c>
      <c r="X56" s="20" t="s">
        <v>481</v>
      </c>
      <c r="Y56" s="18" t="s">
        <v>481</v>
      </c>
      <c r="Z56" s="20" t="s">
        <v>481</v>
      </c>
      <c r="AA56" s="18" t="s">
        <v>481</v>
      </c>
      <c r="AB56" s="20" t="s">
        <v>481</v>
      </c>
      <c r="AC56" s="18" t="n">
        <v>418.50445714</v>
      </c>
      <c r="AD56" s="20" t="n">
        <v>31.96470992</v>
      </c>
    </row>
    <row r="57" spans="1:3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s">
        <v>481</v>
      </c>
      <c r="V57" s="20" t="s">
        <v>481</v>
      </c>
      <c r="W57" s="18" t="s">
        <v>481</v>
      </c>
      <c r="X57" s="20" t="s">
        <v>481</v>
      </c>
      <c r="Y57" s="18" t="n">
        <v>397.25949434</v>
      </c>
      <c r="Z57" s="20" t="n">
        <v>2.86584073</v>
      </c>
      <c r="AA57" s="18" t="s">
        <v>481</v>
      </c>
      <c r="AB57" s="20" t="s">
        <v>481</v>
      </c>
      <c r="AC57" s="18" t="s">
        <v>481</v>
      </c>
      <c r="AD57" s="20" t="s">
        <v>481</v>
      </c>
    </row>
    <row r="58" spans="1:3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c r="W58" s="18" t="s">
        <v>481</v>
      </c>
      <c r="X58" s="20" t="s">
        <v>481</v>
      </c>
      <c r="Y58" s="18" t="n">
        <v>408.10219777</v>
      </c>
      <c r="Z58" s="20" t="n">
        <v>2.92517356</v>
      </c>
      <c r="AA58" s="18" t="s">
        <v>481</v>
      </c>
      <c r="AB58" s="20" t="s">
        <v>481</v>
      </c>
      <c r="AC58" s="18" t="s">
        <v>481</v>
      </c>
      <c r="AD58" s="20" t="s">
        <v>481</v>
      </c>
    </row>
    <row r="59" spans="1:3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s">
        <v>481</v>
      </c>
      <c r="V59" s="20" t="s">
        <v>481</v>
      </c>
      <c r="W59" s="18" t="s">
        <v>481</v>
      </c>
      <c r="X59" s="20" t="s">
        <v>481</v>
      </c>
      <c r="Y59" s="18" t="n">
        <v>347.12590293</v>
      </c>
      <c r="Z59" s="20" t="n">
        <v>1.56898215</v>
      </c>
      <c r="AA59" s="18" t="s">
        <v>481</v>
      </c>
      <c r="AB59" s="20" t="s">
        <v>481</v>
      </c>
      <c r="AC59" s="18" t="s">
        <v>481</v>
      </c>
      <c r="AD59" s="20" t="s">
        <v>481</v>
      </c>
    </row>
    <row r="60" spans="1:3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c r="W60" s="18" t="s">
        <v>481</v>
      </c>
      <c r="X60" s="20" t="s">
        <v>481</v>
      </c>
      <c r="Y60" s="18" t="n">
        <v>346.54897697</v>
      </c>
      <c r="Z60" s="20" t="n">
        <v>4.41355694</v>
      </c>
      <c r="AA60" s="18" t="s">
        <v>481</v>
      </c>
      <c r="AB60" s="20" t="s">
        <v>481</v>
      </c>
      <c r="AC60" s="18" t="s">
        <v>481</v>
      </c>
      <c r="AD60" s="20" t="s">
        <v>481</v>
      </c>
    </row>
    <row r="61" spans="1:30">
      <c r="A61" s="15" t="s">
        <v>536</v>
      </c>
      <c r="B61" s="17" t="n">
        <v>6525</v>
      </c>
      <c r="C61" s="18">
        <f>(135.0/B61*100)</f>
        <v/>
      </c>
      <c r="D61" s="19" t="n">
        <v>6390</v>
      </c>
      <c r="E61" s="18" t="n">
        <v>457.12091223</v>
      </c>
      <c r="F61" s="20" t="n">
        <v>8.893829200000001</v>
      </c>
      <c r="G61" s="18" t="n">
        <v>481.61742617</v>
      </c>
      <c r="H61" s="20" t="n">
        <v>4.75930708</v>
      </c>
      <c r="I61" s="18" t="n">
        <v>492.34356392</v>
      </c>
      <c r="J61" s="20" t="n">
        <v>4.19507356</v>
      </c>
      <c r="K61" s="18" t="n">
        <v>485.27778546</v>
      </c>
      <c r="L61" s="20" t="n">
        <v>5.84863738</v>
      </c>
      <c r="M61" s="18" t="n">
        <v>462.72226388</v>
      </c>
      <c r="N61" s="20" t="n">
        <v>5.30928511</v>
      </c>
      <c r="O61" s="18" t="n">
        <v>431.3023278</v>
      </c>
      <c r="P61" s="20" t="n">
        <v>6.09162235</v>
      </c>
      <c r="Q61" s="18" t="n">
        <v>462.12591311</v>
      </c>
      <c r="R61" s="20" t="n">
        <v>4.41640357</v>
      </c>
      <c r="S61" s="18" t="n">
        <v>477.26337358</v>
      </c>
      <c r="T61" s="20" t="n">
        <v>5.03981</v>
      </c>
      <c r="U61" s="18" t="s">
        <v>481</v>
      </c>
      <c r="V61" s="20" t="s">
        <v>481</v>
      </c>
      <c r="W61" s="18" t="s">
        <v>481</v>
      </c>
      <c r="X61" s="20" t="s">
        <v>481</v>
      </c>
      <c r="Y61" s="18" t="s">
        <v>481</v>
      </c>
      <c r="Z61" s="20" t="s">
        <v>481</v>
      </c>
      <c r="AA61" s="18" t="s">
        <v>481</v>
      </c>
      <c r="AB61" s="20" t="s">
        <v>481</v>
      </c>
      <c r="AC61" s="18" t="n">
        <v>389.46158933</v>
      </c>
      <c r="AD61" s="20" t="n">
        <v>14.28689642</v>
      </c>
    </row>
    <row r="62" spans="1:30">
      <c r="A62" s="15" t="s">
        <v>537</v>
      </c>
      <c r="B62" s="17" t="n">
        <v>4476</v>
      </c>
      <c r="C62" s="18">
        <f>(3.0/B62*100)</f>
        <v/>
      </c>
      <c r="D62" s="19" t="n">
        <v>4473</v>
      </c>
      <c r="E62" s="18" t="n">
        <v>472.08063057</v>
      </c>
      <c r="F62" s="20" t="n">
        <v>9.618971520000001</v>
      </c>
      <c r="G62" s="18" t="n">
        <v>510.51358075</v>
      </c>
      <c r="H62" s="20" t="n">
        <v>4.40278059</v>
      </c>
      <c r="I62" s="18" t="n">
        <v>517.65739159</v>
      </c>
      <c r="J62" s="20" t="n">
        <v>1.8439635</v>
      </c>
      <c r="K62" s="18" t="n">
        <v>515.97922627</v>
      </c>
      <c r="L62" s="20" t="n">
        <v>3.81497594</v>
      </c>
      <c r="M62" s="18" t="n">
        <v>483.91223401</v>
      </c>
      <c r="N62" s="20" t="n">
        <v>11.06402811</v>
      </c>
      <c r="O62" s="18" t="n">
        <v>444.90539404</v>
      </c>
      <c r="P62" s="20" t="n">
        <v>15.01085254</v>
      </c>
      <c r="Q62" s="18" t="n">
        <v>439.67412723</v>
      </c>
      <c r="R62" s="20" t="n">
        <v>23.21813224</v>
      </c>
      <c r="S62" s="18" t="n">
        <v>494.26109049</v>
      </c>
      <c r="T62" s="20" t="n">
        <v>3.10720777</v>
      </c>
      <c r="U62" s="18" t="s">
        <v>481</v>
      </c>
      <c r="V62" s="20" t="s">
        <v>481</v>
      </c>
      <c r="W62" s="18" t="s">
        <v>481</v>
      </c>
      <c r="X62" s="20" t="s">
        <v>481</v>
      </c>
      <c r="Y62" s="18" t="s">
        <v>481</v>
      </c>
      <c r="Z62" s="20" t="s">
        <v>481</v>
      </c>
      <c r="AA62" s="18" t="s">
        <v>481</v>
      </c>
      <c r="AB62" s="20" t="s">
        <v>481</v>
      </c>
      <c r="AC62" s="18" t="n">
        <v>455.1085158</v>
      </c>
      <c r="AD62" s="20" t="n">
        <v>38.1660727</v>
      </c>
    </row>
    <row r="63" spans="1:3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s">
        <v>481</v>
      </c>
      <c r="V63" s="20" t="s">
        <v>481</v>
      </c>
      <c r="W63" s="18" t="s">
        <v>481</v>
      </c>
      <c r="X63" s="20" t="s">
        <v>481</v>
      </c>
      <c r="Y63" s="18" t="n">
        <v>351.74154869</v>
      </c>
      <c r="Z63" s="20" t="n">
        <v>1.40819617</v>
      </c>
      <c r="AA63" s="18" t="s">
        <v>481</v>
      </c>
      <c r="AB63" s="20" t="s">
        <v>481</v>
      </c>
      <c r="AC63" s="18" t="s">
        <v>481</v>
      </c>
      <c r="AD63" s="20" t="s">
        <v>481</v>
      </c>
    </row>
    <row r="64" spans="1:3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c r="W64" s="18" t="s">
        <v>481</v>
      </c>
      <c r="X64" s="20" t="s">
        <v>481</v>
      </c>
      <c r="Y64" s="18" t="n">
        <v>446.66614265</v>
      </c>
      <c r="Z64" s="20" t="n">
        <v>1.7787943</v>
      </c>
      <c r="AA64" s="18" t="s">
        <v>481</v>
      </c>
      <c r="AB64" s="20" t="s">
        <v>481</v>
      </c>
      <c r="AC64" s="18" t="s">
        <v>481</v>
      </c>
      <c r="AD64" s="20" t="s">
        <v>481</v>
      </c>
    </row>
    <row r="65" spans="1:3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c r="W65" s="18" t="s">
        <v>481</v>
      </c>
      <c r="X65" s="20" t="s">
        <v>481</v>
      </c>
      <c r="Y65" s="18" t="n">
        <v>416.22926213</v>
      </c>
      <c r="Z65" s="20" t="n">
        <v>2.51747002</v>
      </c>
      <c r="AA65" s="18" t="s">
        <v>481</v>
      </c>
      <c r="AB65" s="20" t="s">
        <v>481</v>
      </c>
      <c r="AC65" s="18" t="s">
        <v>481</v>
      </c>
      <c r="AD65" s="20" t="s">
        <v>481</v>
      </c>
    </row>
    <row r="66" spans="1:30">
      <c r="A66" s="15" t="s">
        <v>541</v>
      </c>
      <c r="B66" s="17" t="n">
        <v>5665</v>
      </c>
      <c r="C66" s="18">
        <f>(75.0/B66*100)</f>
        <v/>
      </c>
      <c r="D66" s="19" t="n">
        <v>5590</v>
      </c>
      <c r="E66" s="18" t="n">
        <v>430.10138099</v>
      </c>
      <c r="F66" s="20" t="n">
        <v>7.26360928</v>
      </c>
      <c r="G66" s="18" t="n">
        <v>432.44844505</v>
      </c>
      <c r="H66" s="20" t="n">
        <v>4.40367651</v>
      </c>
      <c r="I66" s="18" t="n">
        <v>439.31844452</v>
      </c>
      <c r="J66" s="20" t="n">
        <v>3.26885226</v>
      </c>
      <c r="K66" s="18" t="n">
        <v>433.29675461</v>
      </c>
      <c r="L66" s="20" t="n">
        <v>2.95311602</v>
      </c>
      <c r="M66" s="18" t="n">
        <v>426.81084426</v>
      </c>
      <c r="N66" s="20" t="n">
        <v>4.92819018</v>
      </c>
      <c r="O66" s="18" t="n">
        <v>387.59943978</v>
      </c>
      <c r="P66" s="20" t="n">
        <v>6.91961887</v>
      </c>
      <c r="Q66" s="18" t="n">
        <v>423.1490734</v>
      </c>
      <c r="R66" s="20" t="n">
        <v>3.67357936</v>
      </c>
      <c r="S66" s="18" t="n">
        <v>443.33803686</v>
      </c>
      <c r="T66" s="20" t="n">
        <v>5.68766315</v>
      </c>
      <c r="U66" s="18" t="s">
        <v>481</v>
      </c>
      <c r="V66" s="20" t="s">
        <v>481</v>
      </c>
      <c r="W66" s="18" t="s">
        <v>481</v>
      </c>
      <c r="X66" s="20" t="s">
        <v>481</v>
      </c>
      <c r="Y66" s="18" t="s">
        <v>481</v>
      </c>
      <c r="Z66" s="20" t="s">
        <v>481</v>
      </c>
      <c r="AA66" s="18" t="s">
        <v>481</v>
      </c>
      <c r="AB66" s="20" t="s">
        <v>481</v>
      </c>
      <c r="AC66" s="18" t="n">
        <v>357.8888</v>
      </c>
      <c r="AD66" s="20" t="n">
        <v>6.97702877</v>
      </c>
    </row>
    <row r="67" spans="1:30">
      <c r="A67" s="15" t="s">
        <v>542</v>
      </c>
      <c r="B67" s="17" t="n">
        <v>6971</v>
      </c>
      <c r="C67" s="18">
        <f>(22.0/B67*100)</f>
        <v/>
      </c>
      <c r="D67" s="19" t="n">
        <v>6949</v>
      </c>
      <c r="E67" s="18" t="n">
        <v>408.12373795</v>
      </c>
      <c r="F67" s="20" t="n">
        <v>10.68838892</v>
      </c>
      <c r="G67" s="18" t="n">
        <v>435.4470836</v>
      </c>
      <c r="H67" s="20" t="n">
        <v>6.00091651</v>
      </c>
      <c r="I67" s="18" t="n">
        <v>409.86481734</v>
      </c>
      <c r="J67" s="20" t="n">
        <v>3.51257886</v>
      </c>
      <c r="K67" s="18" t="n">
        <v>400.78014962</v>
      </c>
      <c r="L67" s="20" t="n">
        <v>3.87070933</v>
      </c>
      <c r="M67" s="18" t="n">
        <v>377.15930523</v>
      </c>
      <c r="N67" s="20" t="n">
        <v>4.28839569</v>
      </c>
      <c r="O67" s="18" t="n">
        <v>334.32855253</v>
      </c>
      <c r="P67" s="20" t="n">
        <v>7.504582</v>
      </c>
      <c r="Q67" s="18" t="n">
        <v>348.79843841</v>
      </c>
      <c r="R67" s="20" t="n">
        <v>6.56316283</v>
      </c>
      <c r="S67" s="18" t="n">
        <v>392.19249107</v>
      </c>
      <c r="T67" s="20" t="n">
        <v>6.80253428</v>
      </c>
      <c r="U67" s="18" t="s">
        <v>481</v>
      </c>
      <c r="V67" s="20" t="s">
        <v>481</v>
      </c>
      <c r="W67" s="18" t="s">
        <v>481</v>
      </c>
      <c r="X67" s="20" t="s">
        <v>481</v>
      </c>
      <c r="Y67" s="18" t="s">
        <v>481</v>
      </c>
      <c r="Z67" s="20" t="s">
        <v>481</v>
      </c>
      <c r="AA67" s="18" t="s">
        <v>481</v>
      </c>
      <c r="AB67" s="20" t="s">
        <v>481</v>
      </c>
      <c r="AC67" s="18" t="n">
        <v>278.74857019</v>
      </c>
      <c r="AD67" s="20" t="n">
        <v>14.7241344</v>
      </c>
    </row>
    <row r="68" spans="1:30">
      <c r="A68" s="15" t="s">
        <v>543</v>
      </c>
      <c r="B68" s="17" t="n">
        <v>12083</v>
      </c>
      <c r="C68" s="18">
        <f>(26.0/B68*100)</f>
        <v/>
      </c>
      <c r="D68" s="19" t="n">
        <v>12057</v>
      </c>
      <c r="E68" s="18" t="n">
        <v>361.20114</v>
      </c>
      <c r="F68" s="20" t="n">
        <v>5.2503358</v>
      </c>
      <c r="G68" s="18" t="n">
        <v>407.13193358</v>
      </c>
      <c r="H68" s="20" t="n">
        <v>5.63862634</v>
      </c>
      <c r="I68" s="18" t="n">
        <v>433.97637932</v>
      </c>
      <c r="J68" s="20" t="n">
        <v>3.41453874</v>
      </c>
      <c r="K68" s="18" t="n">
        <v>430.29228593</v>
      </c>
      <c r="L68" s="20" t="n">
        <v>2.36061083</v>
      </c>
      <c r="M68" s="18" t="n">
        <v>394.56037163</v>
      </c>
      <c r="N68" s="20" t="n">
        <v>2.4601243</v>
      </c>
      <c r="O68" s="18" t="n">
        <v>343.75304487</v>
      </c>
      <c r="P68" s="20" t="n">
        <v>5.35290692</v>
      </c>
      <c r="Q68" s="18" t="n">
        <v>375.81140023</v>
      </c>
      <c r="R68" s="20" t="n">
        <v>3.13362003</v>
      </c>
      <c r="S68" s="18" t="n">
        <v>403.34315032</v>
      </c>
      <c r="T68" s="20" t="n">
        <v>2.45384057</v>
      </c>
      <c r="U68" s="18" t="s">
        <v>481</v>
      </c>
      <c r="V68" s="20" t="s">
        <v>481</v>
      </c>
      <c r="W68" s="18" t="s">
        <v>481</v>
      </c>
      <c r="X68" s="20" t="s">
        <v>481</v>
      </c>
      <c r="Y68" s="18" t="s">
        <v>481</v>
      </c>
      <c r="Z68" s="20" t="s">
        <v>481</v>
      </c>
      <c r="AA68" s="18" t="s">
        <v>481</v>
      </c>
      <c r="AB68" s="20" t="s">
        <v>481</v>
      </c>
      <c r="AC68" s="18" t="n">
        <v>295.32121055</v>
      </c>
      <c r="AD68" s="20" t="n">
        <v>4.91676956</v>
      </c>
    </row>
    <row r="69" spans="1:3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c r="W69" s="18" t="s">
        <v>481</v>
      </c>
      <c r="X69" s="20" t="s">
        <v>481</v>
      </c>
      <c r="Y69" s="18" t="n">
        <v>433.61659804</v>
      </c>
      <c r="Z69" s="20" t="n">
        <v>4.0674456</v>
      </c>
      <c r="AA69" s="18" t="s">
        <v>481</v>
      </c>
      <c r="AB69" s="20" t="s">
        <v>481</v>
      </c>
      <c r="AC69" s="18" t="s">
        <v>481</v>
      </c>
      <c r="AD69" s="20" t="s">
        <v>481</v>
      </c>
    </row>
    <row r="70" spans="1:30">
      <c r="A70" s="15" t="s">
        <v>545</v>
      </c>
      <c r="B70" s="17" t="n">
        <v>6036</v>
      </c>
      <c r="C70" s="18">
        <f>(223.0/B70*100)</f>
        <v/>
      </c>
      <c r="D70" s="19" t="n">
        <v>5813</v>
      </c>
      <c r="E70" s="18" t="n">
        <v>487.06008858</v>
      </c>
      <c r="F70" s="20" t="n">
        <v>5.66484815</v>
      </c>
      <c r="G70" s="18" t="n">
        <v>499.06882314</v>
      </c>
      <c r="H70" s="20" t="n">
        <v>4.16473716</v>
      </c>
      <c r="I70" s="18" t="n">
        <v>501.07201877</v>
      </c>
      <c r="J70" s="20" t="n">
        <v>3.5804734</v>
      </c>
      <c r="K70" s="18" t="n">
        <v>494.97109121</v>
      </c>
      <c r="L70" s="20" t="n">
        <v>6.21941567</v>
      </c>
      <c r="M70" s="18" t="n">
        <v>482.87172928</v>
      </c>
      <c r="N70" s="20" t="n">
        <v>9.53861079</v>
      </c>
      <c r="O70" s="18" t="n">
        <v>484.57661497</v>
      </c>
      <c r="P70" s="20" t="n">
        <v>12.27370348</v>
      </c>
      <c r="Q70" s="18" t="n">
        <v>479.40844034</v>
      </c>
      <c r="R70" s="20" t="n">
        <v>6.94229476</v>
      </c>
      <c r="S70" s="18" t="n">
        <v>511.6824854</v>
      </c>
      <c r="T70" s="20" t="n">
        <v>4.80740259</v>
      </c>
      <c r="U70" s="18" t="s">
        <v>481</v>
      </c>
      <c r="V70" s="20" t="s">
        <v>481</v>
      </c>
      <c r="W70" s="18" t="s">
        <v>481</v>
      </c>
      <c r="X70" s="20" t="s">
        <v>481</v>
      </c>
      <c r="Y70" s="18" t="s">
        <v>481</v>
      </c>
      <c r="Z70" s="20" t="s">
        <v>481</v>
      </c>
      <c r="AA70" s="18" t="s">
        <v>481</v>
      </c>
      <c r="AB70" s="20" t="s">
        <v>481</v>
      </c>
      <c r="AC70" s="18" t="n">
        <v>444.18541006</v>
      </c>
      <c r="AD70" s="20" t="n">
        <v>16.4412824</v>
      </c>
    </row>
    <row r="71" spans="1:30">
      <c r="A71" s="15" t="s">
        <v>546</v>
      </c>
      <c r="B71" s="17" t="n">
        <v>6115</v>
      </c>
      <c r="C71" s="18">
        <f>(17.0/B71*100)</f>
        <v/>
      </c>
      <c r="D71" s="19" t="n">
        <v>6098</v>
      </c>
      <c r="E71" s="18" t="n">
        <v>509.27259274</v>
      </c>
      <c r="F71" s="20" t="n">
        <v>7.56755849</v>
      </c>
      <c r="G71" s="18" t="n">
        <v>551.51758103</v>
      </c>
      <c r="H71" s="20" t="n">
        <v>5.92213435</v>
      </c>
      <c r="I71" s="18" t="n">
        <v>552.93324656</v>
      </c>
      <c r="J71" s="20" t="n">
        <v>2.97309009</v>
      </c>
      <c r="K71" s="18" t="n">
        <v>540.78809568</v>
      </c>
      <c r="L71" s="20" t="n">
        <v>3.02252265</v>
      </c>
      <c r="M71" s="18" t="n">
        <v>526.12837225</v>
      </c>
      <c r="N71" s="20" t="n">
        <v>3.92993252</v>
      </c>
      <c r="O71" s="18" t="n">
        <v>455.58005639</v>
      </c>
      <c r="P71" s="20" t="n">
        <v>10.84039951</v>
      </c>
      <c r="Q71" s="18" t="n">
        <v>466.60212473</v>
      </c>
      <c r="R71" s="20" t="n">
        <v>17.72470001</v>
      </c>
      <c r="S71" s="18" t="n">
        <v>523.17193148</v>
      </c>
      <c r="T71" s="20" t="n">
        <v>3.75952507</v>
      </c>
      <c r="U71" s="18" t="s">
        <v>481</v>
      </c>
      <c r="V71" s="20" t="s">
        <v>481</v>
      </c>
      <c r="W71" s="18" t="s">
        <v>481</v>
      </c>
      <c r="X71" s="20" t="s">
        <v>481</v>
      </c>
      <c r="Y71" s="18" t="s">
        <v>481</v>
      </c>
      <c r="Z71" s="20" t="s">
        <v>481</v>
      </c>
      <c r="AA71" s="18" t="s">
        <v>481</v>
      </c>
      <c r="AB71" s="20" t="s">
        <v>481</v>
      </c>
      <c r="AC71" s="18" t="n">
        <v>447.59905329</v>
      </c>
      <c r="AD71" s="20" t="n">
        <v>34.0861217</v>
      </c>
    </row>
    <row r="72" spans="1:30">
      <c r="A72" s="15" t="s">
        <v>547</v>
      </c>
      <c r="B72" s="17" t="n">
        <v>7708</v>
      </c>
      <c r="C72" s="18">
        <f>(5.0/B72*100)</f>
        <v/>
      </c>
      <c r="D72" s="19" t="n">
        <v>7703</v>
      </c>
      <c r="E72" s="18" t="n">
        <v>478.32224745</v>
      </c>
      <c r="F72" s="20" t="n">
        <v>7.28001777</v>
      </c>
      <c r="G72" s="18" t="n">
        <v>502.46920612</v>
      </c>
      <c r="H72" s="20" t="n">
        <v>6.16747952</v>
      </c>
      <c r="I72" s="18" t="n">
        <v>506.94595286</v>
      </c>
      <c r="J72" s="20" t="n">
        <v>4.32649185</v>
      </c>
      <c r="K72" s="18" t="n">
        <v>514.63345382</v>
      </c>
      <c r="L72" s="20" t="n">
        <v>3.93031675</v>
      </c>
      <c r="M72" s="18" t="n">
        <v>503.8349544</v>
      </c>
      <c r="N72" s="20" t="n">
        <v>3.85735867</v>
      </c>
      <c r="O72" s="18" t="n">
        <v>478.58811053</v>
      </c>
      <c r="P72" s="20" t="n">
        <v>5.42862426</v>
      </c>
      <c r="Q72" s="18" t="n">
        <v>480.58507461</v>
      </c>
      <c r="R72" s="20" t="n">
        <v>14.5079585</v>
      </c>
      <c r="S72" s="18" t="n">
        <v>478.87042285</v>
      </c>
      <c r="T72" s="20" t="n">
        <v>2.86981671</v>
      </c>
      <c r="U72" s="18" t="s">
        <v>481</v>
      </c>
      <c r="V72" s="20" t="s">
        <v>481</v>
      </c>
      <c r="W72" s="18" t="s">
        <v>481</v>
      </c>
      <c r="X72" s="20" t="s">
        <v>481</v>
      </c>
      <c r="Y72" s="18" t="s">
        <v>481</v>
      </c>
      <c r="Z72" s="20" t="s">
        <v>481</v>
      </c>
      <c r="AA72" s="18" t="s">
        <v>481</v>
      </c>
      <c r="AB72" s="20" t="s">
        <v>481</v>
      </c>
      <c r="AC72" s="18" t="n">
        <v>369.22682371</v>
      </c>
      <c r="AD72" s="20" t="n">
        <v>30.45747081</v>
      </c>
    </row>
    <row r="73" spans="1:30">
      <c r="A73" s="15" t="s">
        <v>548</v>
      </c>
      <c r="B73" s="17" t="n">
        <v>8249</v>
      </c>
      <c r="C73" s="18">
        <f>(144.0/B73*100)</f>
        <v/>
      </c>
      <c r="D73" s="19" t="n">
        <v>8105</v>
      </c>
      <c r="E73" s="18" t="n">
        <v>370.10219551</v>
      </c>
      <c r="F73" s="20" t="n">
        <v>7.55515294</v>
      </c>
      <c r="G73" s="18" t="n">
        <v>416.69764914</v>
      </c>
      <c r="H73" s="20" t="n">
        <v>7.64338643</v>
      </c>
      <c r="I73" s="18" t="n">
        <v>419.68366167</v>
      </c>
      <c r="J73" s="20" t="n">
        <v>4.6822299</v>
      </c>
      <c r="K73" s="18" t="n">
        <v>420.81609231</v>
      </c>
      <c r="L73" s="20" t="n">
        <v>4.39610611</v>
      </c>
      <c r="M73" s="18" t="n">
        <v>404.87437746</v>
      </c>
      <c r="N73" s="20" t="n">
        <v>3.48209247</v>
      </c>
      <c r="O73" s="18" t="n">
        <v>364.09429084</v>
      </c>
      <c r="P73" s="20" t="n">
        <v>6.77544625</v>
      </c>
      <c r="Q73" s="18" t="n">
        <v>392.71414805</v>
      </c>
      <c r="R73" s="20" t="n">
        <v>18.45920401</v>
      </c>
      <c r="S73" s="18" t="n">
        <v>399.90674756</v>
      </c>
      <c r="T73" s="20" t="n">
        <v>6.52659459</v>
      </c>
      <c r="U73" s="18" t="s">
        <v>481</v>
      </c>
      <c r="V73" s="20" t="s">
        <v>481</v>
      </c>
      <c r="W73" s="18" t="s">
        <v>481</v>
      </c>
      <c r="X73" s="20" t="s">
        <v>481</v>
      </c>
      <c r="Y73" s="18" t="s">
        <v>481</v>
      </c>
      <c r="Z73" s="20" t="s">
        <v>481</v>
      </c>
      <c r="AA73" s="18" t="s">
        <v>481</v>
      </c>
      <c r="AB73" s="20" t="s">
        <v>481</v>
      </c>
      <c r="AC73" s="18" t="n">
        <v>340.02523168</v>
      </c>
      <c r="AD73" s="20" t="n">
        <v>17.29066719</v>
      </c>
    </row>
    <row r="74" spans="1:3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c r="W74" s="18" t="s">
        <v>481</v>
      </c>
      <c r="X74" s="20" t="s">
        <v>481</v>
      </c>
      <c r="Y74" s="18" t="n">
        <v>427.27325298</v>
      </c>
      <c r="Z74" s="20" t="n">
        <v>1.48755563</v>
      </c>
      <c r="AA74" s="18" t="s">
        <v>481</v>
      </c>
      <c r="AB74" s="20" t="s">
        <v>481</v>
      </c>
      <c r="AC74" s="18" t="s">
        <v>481</v>
      </c>
      <c r="AD74" s="20" t="s">
        <v>481</v>
      </c>
    </row>
    <row r="75" spans="1:30">
      <c r="A75" s="15" t="s">
        <v>550</v>
      </c>
      <c r="B75" s="17" t="n">
        <v>5375</v>
      </c>
      <c r="C75" s="18">
        <f>(204.0/B75*100)</f>
        <v/>
      </c>
      <c r="D75" s="19" t="n">
        <v>5171</v>
      </c>
      <c r="E75" s="18" t="n">
        <v>328.39516961</v>
      </c>
      <c r="F75" s="20" t="n">
        <v>11.94662312</v>
      </c>
      <c r="G75" s="18" t="n">
        <v>364.23748186</v>
      </c>
      <c r="H75" s="20" t="n">
        <v>8.5703256</v>
      </c>
      <c r="I75" s="18" t="n">
        <v>366.89781559</v>
      </c>
      <c r="J75" s="20" t="n">
        <v>5.58559764</v>
      </c>
      <c r="K75" s="18" t="n">
        <v>373.1242123</v>
      </c>
      <c r="L75" s="20" t="n">
        <v>3.55133072</v>
      </c>
      <c r="M75" s="18" t="n">
        <v>366.38129128</v>
      </c>
      <c r="N75" s="20" t="n">
        <v>3.35634156</v>
      </c>
      <c r="O75" s="18" t="n">
        <v>306.10573101</v>
      </c>
      <c r="P75" s="20" t="n">
        <v>8.50736152</v>
      </c>
      <c r="Q75" s="18" t="n">
        <v>350.96504125</v>
      </c>
      <c r="R75" s="20" t="n">
        <v>7.28568443</v>
      </c>
      <c r="S75" s="18" t="n">
        <v>352.77885786</v>
      </c>
      <c r="T75" s="20" t="n">
        <v>7.21356399</v>
      </c>
      <c r="U75" s="18" t="s">
        <v>481</v>
      </c>
      <c r="V75" s="20" t="s">
        <v>481</v>
      </c>
      <c r="W75" s="18" t="s">
        <v>481</v>
      </c>
      <c r="X75" s="20" t="s">
        <v>481</v>
      </c>
      <c r="Y75" s="18" t="s">
        <v>481</v>
      </c>
      <c r="Z75" s="20" t="s">
        <v>481</v>
      </c>
      <c r="AA75" s="18" t="s">
        <v>481</v>
      </c>
      <c r="AB75" s="20" t="s">
        <v>481</v>
      </c>
      <c r="AC75" s="18" t="n">
        <v>316.77114556</v>
      </c>
      <c r="AD75" s="20" t="n">
        <v>9.94542978</v>
      </c>
    </row>
    <row r="76" spans="1:30">
      <c r="A76" s="15" t="s">
        <v>551</v>
      </c>
      <c r="B76" s="17" t="n">
        <v>14167</v>
      </c>
      <c r="C76" s="18">
        <f>(228.0/B76*100)</f>
        <v/>
      </c>
      <c r="D76" s="19" t="n">
        <v>13939</v>
      </c>
      <c r="E76" s="18" t="n">
        <v>382.95335893</v>
      </c>
      <c r="F76" s="20" t="n">
        <v>5.91028122</v>
      </c>
      <c r="G76" s="18" t="n">
        <v>437.24726237</v>
      </c>
      <c r="H76" s="20" t="n">
        <v>6.15899077</v>
      </c>
      <c r="I76" s="18" t="n">
        <v>465.03076856</v>
      </c>
      <c r="J76" s="20" t="n">
        <v>3.59448932</v>
      </c>
      <c r="K76" s="18" t="n">
        <v>450.01275706</v>
      </c>
      <c r="L76" s="20" t="n">
        <v>3.2285227</v>
      </c>
      <c r="M76" s="18" t="n">
        <v>409.67329521</v>
      </c>
      <c r="N76" s="20" t="n">
        <v>4.95230837</v>
      </c>
      <c r="O76" s="18" t="n">
        <v>344.40692743</v>
      </c>
      <c r="P76" s="20" t="n">
        <v>7.10222743</v>
      </c>
      <c r="Q76" s="18" t="n">
        <v>433.18444448</v>
      </c>
      <c r="R76" s="20" t="n">
        <v>5.52201869</v>
      </c>
      <c r="S76" s="18" t="n">
        <v>409.71450023</v>
      </c>
      <c r="T76" s="20" t="n">
        <v>4.14809814</v>
      </c>
      <c r="U76" s="18" t="s">
        <v>481</v>
      </c>
      <c r="V76" s="20" t="s">
        <v>481</v>
      </c>
      <c r="W76" s="18" t="s">
        <v>481</v>
      </c>
      <c r="X76" s="20" t="s">
        <v>481</v>
      </c>
      <c r="Y76" s="18" t="s">
        <v>481</v>
      </c>
      <c r="Z76" s="20" t="s">
        <v>481</v>
      </c>
      <c r="AA76" s="18" t="s">
        <v>481</v>
      </c>
      <c r="AB76" s="20" t="s">
        <v>481</v>
      </c>
      <c r="AC76" s="18" t="n">
        <v>335.24251096</v>
      </c>
      <c r="AD76" s="20" t="n">
        <v>10.22531487</v>
      </c>
    </row>
    <row r="77" spans="1:30">
      <c r="A77" s="15" t="s">
        <v>552</v>
      </c>
      <c r="B77" s="17" t="n">
        <v>6062</v>
      </c>
      <c r="C77" s="18">
        <f>(82.0/B77*100)</f>
        <v/>
      </c>
      <c r="D77" s="19" t="n">
        <v>5980</v>
      </c>
      <c r="E77" s="18" t="n">
        <v>462.38255015</v>
      </c>
      <c r="F77" s="20" t="n">
        <v>7.23582733</v>
      </c>
      <c r="G77" s="18" t="n">
        <v>487.93589902</v>
      </c>
      <c r="H77" s="20" t="n">
        <v>5.51117413</v>
      </c>
      <c r="I77" s="18" t="n">
        <v>457.62339981</v>
      </c>
      <c r="J77" s="20" t="n">
        <v>3.65590681</v>
      </c>
      <c r="K77" s="18" t="n">
        <v>422.91820479</v>
      </c>
      <c r="L77" s="20" t="n">
        <v>2.94491591</v>
      </c>
      <c r="M77" s="18" t="n">
        <v>408.89828842</v>
      </c>
      <c r="N77" s="20" t="n">
        <v>5.04088154</v>
      </c>
      <c r="O77" s="18" t="n">
        <v>350.821666</v>
      </c>
      <c r="P77" s="20" t="n">
        <v>6.89483639</v>
      </c>
      <c r="Q77" s="18" t="n">
        <v>403.59354285</v>
      </c>
      <c r="R77" s="20" t="n">
        <v>15.28143</v>
      </c>
      <c r="S77" s="18" t="n">
        <v>410.51738868</v>
      </c>
      <c r="T77" s="20" t="n">
        <v>6.37628606</v>
      </c>
      <c r="U77" s="18" t="s">
        <v>481</v>
      </c>
      <c r="V77" s="20" t="s">
        <v>481</v>
      </c>
      <c r="W77" s="18" t="s">
        <v>481</v>
      </c>
      <c r="X77" s="20" t="s">
        <v>481</v>
      </c>
      <c r="Y77" s="18" t="s">
        <v>481</v>
      </c>
      <c r="Z77" s="20" t="s">
        <v>481</v>
      </c>
      <c r="AA77" s="18" t="s">
        <v>481</v>
      </c>
      <c r="AB77" s="20" t="s">
        <v>481</v>
      </c>
      <c r="AC77" s="18" t="n">
        <v>349.22798283</v>
      </c>
      <c r="AD77" s="20" t="n">
        <v>13.04670655</v>
      </c>
    </row>
    <row r="78" spans="1:3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s">
        <v>481</v>
      </c>
      <c r="T78" s="20" t="s">
        <v>481</v>
      </c>
      <c r="U78" s="18" t="s">
        <v>481</v>
      </c>
      <c r="V78" s="20" t="s">
        <v>481</v>
      </c>
      <c r="W78" s="18" t="s">
        <v>481</v>
      </c>
      <c r="X78" s="20" t="s">
        <v>481</v>
      </c>
      <c r="Y78" s="18" t="n">
        <v>486.77376404</v>
      </c>
      <c r="Z78" s="20" t="n">
        <v>3.73078934</v>
      </c>
      <c r="AA78" s="18" t="s">
        <v>481</v>
      </c>
      <c r="AB78" s="20" t="s">
        <v>481</v>
      </c>
      <c r="AC78" s="18" t="s">
        <v>481</v>
      </c>
      <c r="AD78" s="20" t="s">
        <v>481</v>
      </c>
    </row>
    <row customHeight="1" ht="25" r="79" spans="1:3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s">
        <v>481</v>
      </c>
      <c r="V79" s="20" t="s">
        <v>481</v>
      </c>
      <c r="W79" s="18" t="s">
        <v>481</v>
      </c>
      <c r="X79" s="20" t="s">
        <v>481</v>
      </c>
      <c r="Y79" s="18" t="n">
        <v>475.33231053</v>
      </c>
      <c r="Z79" s="20" t="n">
        <v>7.19302375</v>
      </c>
      <c r="AA79" s="18" t="s">
        <v>481</v>
      </c>
      <c r="AB79" s="20" t="s">
        <v>481</v>
      </c>
      <c r="AC79" s="18" t="s">
        <v>481</v>
      </c>
      <c r="AD79" s="20" t="s">
        <v>481</v>
      </c>
    </row>
    <row r="80" spans="1:3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s">
        <v>481</v>
      </c>
      <c r="V80" s="20" t="s">
        <v>481</v>
      </c>
      <c r="W80" s="18" t="s">
        <v>481</v>
      </c>
      <c r="X80" s="20" t="s">
        <v>481</v>
      </c>
      <c r="Y80" s="18" t="n">
        <v>427.14102033</v>
      </c>
      <c r="Z80" s="20" t="n">
        <v>3.42468904</v>
      </c>
      <c r="AA80" s="18" t="s">
        <v>481</v>
      </c>
      <c r="AB80" s="20" t="s">
        <v>481</v>
      </c>
      <c r="AC80" s="18" t="s">
        <v>481</v>
      </c>
      <c r="AD80" s="20" t="s">
        <v>481</v>
      </c>
    </row>
    <row r="81" spans="1:30">
      <c r="A81" s="23" t="s">
        <v>556</v>
      </c>
      <c r="B81" s="17" t="n">
        <v>8861</v>
      </c>
      <c r="C81" s="18">
        <f>(76.0/B81*100)</f>
        <v/>
      </c>
      <c r="D81" s="19" t="n">
        <v>8785</v>
      </c>
      <c r="E81" s="18" t="n">
        <v>352.96238639</v>
      </c>
      <c r="F81" s="20" t="n">
        <v>10.96641797</v>
      </c>
      <c r="G81" s="18" t="n">
        <v>405.00362577</v>
      </c>
      <c r="H81" s="20" t="n">
        <v>19.10949486</v>
      </c>
      <c r="I81" s="18" t="n">
        <v>441.52592691</v>
      </c>
      <c r="J81" s="20" t="n">
        <v>11.22544652</v>
      </c>
      <c r="K81" s="18" t="n">
        <v>447.27006227</v>
      </c>
      <c r="L81" s="20" t="n">
        <v>4.90574965</v>
      </c>
      <c r="M81" s="18" t="n">
        <v>432.67941095</v>
      </c>
      <c r="N81" s="20" t="n">
        <v>3.07913391</v>
      </c>
      <c r="O81" s="18" t="n">
        <v>425.39091993</v>
      </c>
      <c r="P81" s="20" t="n">
        <v>4.23559728</v>
      </c>
      <c r="Q81" s="18" t="n">
        <v>411.63985413</v>
      </c>
      <c r="R81" s="20" t="n">
        <v>8.931632029999999</v>
      </c>
      <c r="S81" s="18" t="n">
        <v>376.9718159</v>
      </c>
      <c r="T81" s="20" t="n">
        <v>10.75208209</v>
      </c>
      <c r="U81" s="18" t="s">
        <v>481</v>
      </c>
      <c r="V81" s="20" t="s">
        <v>481</v>
      </c>
      <c r="W81" s="18" t="s">
        <v>481</v>
      </c>
      <c r="X81" s="20" t="s">
        <v>481</v>
      </c>
      <c r="Y81" s="18" t="s">
        <v>481</v>
      </c>
      <c r="Z81" s="20" t="s">
        <v>481</v>
      </c>
      <c r="AA81" s="18" t="s">
        <v>481</v>
      </c>
      <c r="AB81" s="20" t="s">
        <v>481</v>
      </c>
      <c r="AC81" s="18" t="n">
        <v>316.6795388</v>
      </c>
      <c r="AD81" s="20" t="n">
        <v>32.23304355</v>
      </c>
    </row>
    <row r="82" spans="1:3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row>
    <row r="83" spans="1:30">
      <c r="A83" s="3" t="s">
        <v>558</v>
      </c>
    </row>
    <row r="84" spans="1:30">
      <c r="A84" s="25" t="s">
        <v>559</v>
      </c>
    </row>
    <row r="85" spans="1:30">
      <c r="A85" s="25" t="s">
        <v>560</v>
      </c>
    </row>
    <row customHeight="1" ht="30" r="86" spans="1:30">
      <c r="A86" s="25" t="s">
        <v>561</v>
      </c>
    </row>
    <row customHeight="1" ht="30" r="87" spans="1:30">
      <c r="A87" s="25" t="s">
        <v>557</v>
      </c>
    </row>
    <row customHeight="1" ht="30" r="88" spans="1:30">
      <c r="A88" s="25" t="s">
        <v>562</v>
      </c>
    </row>
    <row customHeight="1" ht="30" r="89" spans="1:30">
      <c r="A89" s="25" t="s">
        <v>563</v>
      </c>
    </row>
    <row customHeight="1" ht="30" r="90" spans="1:30">
      <c r="A90" s="25" t="s">
        <v>564</v>
      </c>
    </row>
    <row customHeight="1" ht="30" r="91" spans="1:30">
      <c r="A91" s="25" t="s">
        <v>565</v>
      </c>
    </row>
    <row customHeight="1" ht="30" r="92" spans="1:30">
      <c r="A92" s="25" t="s">
        <v>566</v>
      </c>
    </row>
    <row customHeight="1" ht="30" r="93" spans="1:30">
      <c r="A93" s="25" t="s">
        <v>567</v>
      </c>
    </row>
    <row customHeight="1" ht="30" r="94" spans="1:30">
      <c r="A94" s="25" t="s">
        <v>568</v>
      </c>
    </row>
    <row customHeight="1" ht="30" r="95" spans="1:30">
      <c r="A95" s="25" t="s">
        <v>569</v>
      </c>
    </row>
    <row customHeight="1" ht="30" r="96" spans="1:30">
      <c r="A96" s="25" t="s">
        <v>570</v>
      </c>
    </row>
  </sheetData>
  <mergeCells count="28">
    <mergeCell ref="E4:F4"/>
    <mergeCell ref="G4:H4"/>
    <mergeCell ref="I4:J4"/>
    <mergeCell ref="K4:L4"/>
    <mergeCell ref="M4:N4"/>
    <mergeCell ref="O4:P4"/>
    <mergeCell ref="Q4:R4"/>
    <mergeCell ref="S4:T4"/>
    <mergeCell ref="U4:V4"/>
    <mergeCell ref="W4:X4"/>
    <mergeCell ref="Y4:Z4"/>
    <mergeCell ref="AA4:AB4"/>
    <mergeCell ref="AC4:AD4"/>
    <mergeCell ref="A1:AD1"/>
    <mergeCell ref="A2:AD2"/>
    <mergeCell ref="A84:AD84"/>
    <mergeCell ref="A85:AD85"/>
    <mergeCell ref="A86:AD86"/>
    <mergeCell ref="A87:AD87"/>
    <mergeCell ref="A88:AD88"/>
    <mergeCell ref="A89:AD89"/>
    <mergeCell ref="A90:AD90"/>
    <mergeCell ref="A91:AD91"/>
    <mergeCell ref="A92:AD92"/>
    <mergeCell ref="A93:AD93"/>
    <mergeCell ref="A94:AD94"/>
    <mergeCell ref="A95:AD95"/>
    <mergeCell ref="A96:AD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460</v>
      </c>
    </row>
    <row r="2" spans="1:28">
      <c r="A2" s="5" t="s">
        <v>686</v>
      </c>
    </row>
    <row customHeight="1" ht="30" r="4" spans="1:28">
      <c r="A4" s="6" t="n"/>
      <c r="B4" s="7" t="s">
        <v>462</v>
      </c>
      <c r="C4" s="7" t="s">
        <v>463</v>
      </c>
      <c r="D4" s="8" t="s">
        <v>462</v>
      </c>
      <c r="E4" s="9" t="s">
        <v>687</v>
      </c>
      <c r="F4" s="10" t="n"/>
      <c r="G4" s="9" t="s">
        <v>688</v>
      </c>
      <c r="H4" s="10" t="n"/>
      <c r="I4" s="9" t="s">
        <v>689</v>
      </c>
      <c r="J4" s="10" t="n"/>
      <c r="K4" s="9" t="s">
        <v>690</v>
      </c>
      <c r="L4" s="10" t="n"/>
      <c r="M4" s="9" t="s">
        <v>691</v>
      </c>
      <c r="N4" s="10" t="n"/>
      <c r="O4" s="9" t="s">
        <v>692</v>
      </c>
      <c r="P4" s="10" t="n"/>
      <c r="Q4" s="9" t="s">
        <v>693</v>
      </c>
      <c r="R4" s="10" t="n"/>
      <c r="S4" s="9" t="s">
        <v>584</v>
      </c>
      <c r="T4" s="10" t="n"/>
      <c r="U4" s="9" t="s">
        <v>585</v>
      </c>
      <c r="V4" s="10" t="n"/>
      <c r="W4" s="9" t="s">
        <v>472</v>
      </c>
      <c r="X4" s="10" t="n"/>
      <c r="Y4" s="9" t="s">
        <v>473</v>
      </c>
      <c r="Z4" s="10" t="n"/>
      <c r="AA4" s="9" t="s">
        <v>586</v>
      </c>
      <c r="AB4" s="10" t="n"/>
    </row>
    <row r="5" spans="1:2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row>
    <row r="6" spans="1:2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480</v>
      </c>
      <c r="B7" s="17" t="n">
        <v>14530</v>
      </c>
      <c r="C7" s="18">
        <f>(360.0/B7*100)</f>
        <v/>
      </c>
      <c r="D7" s="19" t="n">
        <v>14170</v>
      </c>
      <c r="E7" s="18" t="n">
        <v>446.04413196</v>
      </c>
      <c r="F7" s="20" t="n">
        <v>7.95990023</v>
      </c>
      <c r="G7" s="18" t="n">
        <v>506.75315013</v>
      </c>
      <c r="H7" s="20" t="n">
        <v>3.79567491</v>
      </c>
      <c r="I7" s="18" t="n">
        <v>512.49139059</v>
      </c>
      <c r="J7" s="20" t="n">
        <v>2.09085609</v>
      </c>
      <c r="K7" s="18" t="n">
        <v>504.58375974</v>
      </c>
      <c r="L7" s="20" t="n">
        <v>2.94150696</v>
      </c>
      <c r="M7" s="18" t="n">
        <v>483.41114829</v>
      </c>
      <c r="N7" s="20" t="n">
        <v>5.87142664</v>
      </c>
      <c r="O7" s="18" t="n">
        <v>485.30075476</v>
      </c>
      <c r="P7" s="20" t="n">
        <v>14.25764636</v>
      </c>
      <c r="Q7" s="18" t="n">
        <v>410.4485593</v>
      </c>
      <c r="R7" s="20" t="n">
        <v>12.00155731</v>
      </c>
      <c r="S7" s="18" t="s">
        <v>481</v>
      </c>
      <c r="T7" s="20" t="s">
        <v>481</v>
      </c>
      <c r="U7" s="18" t="s">
        <v>481</v>
      </c>
      <c r="V7" s="20" t="s">
        <v>481</v>
      </c>
      <c r="W7" s="18" t="s">
        <v>481</v>
      </c>
      <c r="X7" s="20" t="s">
        <v>481</v>
      </c>
      <c r="Y7" s="18" t="s">
        <v>481</v>
      </c>
      <c r="Z7" s="20" t="s">
        <v>481</v>
      </c>
      <c r="AA7" s="18" t="n">
        <v>408.66156753</v>
      </c>
      <c r="AB7" s="20" t="n">
        <v>7.36660505</v>
      </c>
    </row>
    <row r="8" spans="1:28">
      <c r="A8" s="15" t="s">
        <v>483</v>
      </c>
      <c r="B8" s="17" t="n">
        <v>7007</v>
      </c>
      <c r="C8" s="18">
        <f>(21.0/B8*100)</f>
        <v/>
      </c>
      <c r="D8" s="19" t="n">
        <v>6986</v>
      </c>
      <c r="E8" s="18" t="s">
        <v>481</v>
      </c>
      <c r="F8" s="20" t="s">
        <v>481</v>
      </c>
      <c r="G8" s="18" t="s">
        <v>481</v>
      </c>
      <c r="H8" s="20" t="s">
        <v>481</v>
      </c>
      <c r="I8" s="18" t="n">
        <v>503.08745379</v>
      </c>
      <c r="J8" s="20" t="n">
        <v>7.69582999</v>
      </c>
      <c r="K8" s="18" t="n">
        <v>496.23463745</v>
      </c>
      <c r="L8" s="20" t="n">
        <v>2.77829544</v>
      </c>
      <c r="M8" s="18" t="n">
        <v>448.62461639</v>
      </c>
      <c r="N8" s="20" t="n">
        <v>5.28897518</v>
      </c>
      <c r="O8" s="18" t="n">
        <v>419.47063305</v>
      </c>
      <c r="P8" s="20" t="n">
        <v>14.62981712</v>
      </c>
      <c r="Q8" s="18" t="n">
        <v>387.19944916</v>
      </c>
      <c r="R8" s="20" t="n">
        <v>16.09617405</v>
      </c>
      <c r="S8" s="18" t="s">
        <v>481</v>
      </c>
      <c r="T8" s="20" t="s">
        <v>481</v>
      </c>
      <c r="U8" s="18" t="s">
        <v>481</v>
      </c>
      <c r="V8" s="20" t="s">
        <v>481</v>
      </c>
      <c r="W8" s="18" t="s">
        <v>481</v>
      </c>
      <c r="X8" s="20" t="s">
        <v>481</v>
      </c>
      <c r="Y8" s="18" t="s">
        <v>481</v>
      </c>
      <c r="Z8" s="20" t="s">
        <v>481</v>
      </c>
      <c r="AA8" s="18" t="n">
        <v>405.73654546</v>
      </c>
      <c r="AB8" s="20" t="n">
        <v>15.59379668</v>
      </c>
    </row>
    <row r="9" spans="1:28">
      <c r="A9" s="15" t="s">
        <v>484</v>
      </c>
      <c r="B9" s="17" t="n">
        <v>9651</v>
      </c>
      <c r="C9" s="18">
        <f>(89.0/B9*100)</f>
        <v/>
      </c>
      <c r="D9" s="19" t="n">
        <v>9562</v>
      </c>
      <c r="E9" s="18" t="n">
        <v>424.24289032</v>
      </c>
      <c r="F9" s="20" t="n">
        <v>16.96036736</v>
      </c>
      <c r="G9" s="18" t="n">
        <v>454.16727215</v>
      </c>
      <c r="H9" s="20" t="n">
        <v>7.10986315</v>
      </c>
      <c r="I9" s="18" t="n">
        <v>519.81577313</v>
      </c>
      <c r="J9" s="20" t="n">
        <v>3.20328951</v>
      </c>
      <c r="K9" s="18" t="n">
        <v>509.98707472</v>
      </c>
      <c r="L9" s="20" t="n">
        <v>2.4162073</v>
      </c>
      <c r="M9" s="18" t="n">
        <v>462.52047616</v>
      </c>
      <c r="N9" s="20" t="n">
        <v>4.77324598</v>
      </c>
      <c r="O9" s="18" t="n">
        <v>406.1095572</v>
      </c>
      <c r="P9" s="20" t="n">
        <v>10.30116723</v>
      </c>
      <c r="Q9" s="18" t="n">
        <v>348.0454991</v>
      </c>
      <c r="R9" s="20" t="n">
        <v>9.77747482</v>
      </c>
      <c r="S9" s="18" t="s">
        <v>481</v>
      </c>
      <c r="T9" s="20" t="s">
        <v>481</v>
      </c>
      <c r="U9" s="18" t="s">
        <v>481</v>
      </c>
      <c r="V9" s="20" t="s">
        <v>481</v>
      </c>
      <c r="W9" s="18" t="s">
        <v>481</v>
      </c>
      <c r="X9" s="20" t="s">
        <v>481</v>
      </c>
      <c r="Y9" s="18" t="s">
        <v>481</v>
      </c>
      <c r="Z9" s="20" t="s">
        <v>481</v>
      </c>
      <c r="AA9" s="18" t="n">
        <v>404.46556145</v>
      </c>
      <c r="AB9" s="20" t="n">
        <v>6.81453037</v>
      </c>
    </row>
    <row r="10" spans="1:28">
      <c r="A10" s="15" t="s">
        <v>485</v>
      </c>
      <c r="B10" s="17" t="n">
        <v>20058</v>
      </c>
      <c r="C10" s="18">
        <f>(524.0/B10*100)</f>
        <v/>
      </c>
      <c r="D10" s="19" t="n">
        <v>19534</v>
      </c>
      <c r="E10" s="18" t="n">
        <v>512.91500773</v>
      </c>
      <c r="F10" s="20" t="n">
        <v>5.50164628</v>
      </c>
      <c r="G10" s="18" t="n">
        <v>522.44505965</v>
      </c>
      <c r="H10" s="20" t="n">
        <v>3.47436234</v>
      </c>
      <c r="I10" s="18" t="n">
        <v>536.36051836</v>
      </c>
      <c r="J10" s="20" t="n">
        <v>2.63422658</v>
      </c>
      <c r="K10" s="18" t="n">
        <v>536.46784484</v>
      </c>
      <c r="L10" s="20" t="n">
        <v>2.48532323</v>
      </c>
      <c r="M10" s="18" t="n">
        <v>510.98527486</v>
      </c>
      <c r="N10" s="20" t="n">
        <v>5.96349037</v>
      </c>
      <c r="O10" s="18" t="n">
        <v>479.43683678</v>
      </c>
      <c r="P10" s="20" t="n">
        <v>12.03111093</v>
      </c>
      <c r="Q10" s="18" t="n">
        <v>432.92135595</v>
      </c>
      <c r="R10" s="20" t="n">
        <v>10.74982852</v>
      </c>
      <c r="S10" s="18" t="s">
        <v>481</v>
      </c>
      <c r="T10" s="20" t="s">
        <v>481</v>
      </c>
      <c r="U10" s="18" t="s">
        <v>481</v>
      </c>
      <c r="V10" s="20" t="s">
        <v>481</v>
      </c>
      <c r="W10" s="18" t="s">
        <v>481</v>
      </c>
      <c r="X10" s="20" t="s">
        <v>481</v>
      </c>
      <c r="Y10" s="18" t="s">
        <v>481</v>
      </c>
      <c r="Z10" s="20" t="s">
        <v>481</v>
      </c>
      <c r="AA10" s="18" t="n">
        <v>450.70047017</v>
      </c>
      <c r="AB10" s="20" t="n">
        <v>9.38016889</v>
      </c>
    </row>
    <row r="11" spans="1:28">
      <c r="A11" s="15" t="s">
        <v>486</v>
      </c>
      <c r="B11" s="17" t="n">
        <v>7053</v>
      </c>
      <c r="C11" s="18">
        <f>(50.0/B11*100)</f>
        <v/>
      </c>
      <c r="D11" s="19" t="n">
        <v>7003</v>
      </c>
      <c r="E11" s="18" t="n">
        <v>378.67591478</v>
      </c>
      <c r="F11" s="20" t="n">
        <v>11.29845388</v>
      </c>
      <c r="G11" s="18" t="n">
        <v>423.76259763</v>
      </c>
      <c r="H11" s="20" t="n">
        <v>10.03433895</v>
      </c>
      <c r="I11" s="18" t="n">
        <v>465.23286061</v>
      </c>
      <c r="J11" s="20" t="n">
        <v>4.18407605</v>
      </c>
      <c r="K11" s="18" t="n">
        <v>468.38177922</v>
      </c>
      <c r="L11" s="20" t="n">
        <v>2.81070826</v>
      </c>
      <c r="M11" s="18" t="n">
        <v>445.7787657</v>
      </c>
      <c r="N11" s="20" t="n">
        <v>5.07863495</v>
      </c>
      <c r="O11" s="18" t="n">
        <v>385.50230482</v>
      </c>
      <c r="P11" s="20" t="n">
        <v>18.63670386</v>
      </c>
      <c r="Q11" s="18" t="n">
        <v>364.66848072</v>
      </c>
      <c r="R11" s="20" t="n">
        <v>19.73803268</v>
      </c>
      <c r="S11" s="18" t="s">
        <v>481</v>
      </c>
      <c r="T11" s="20" t="s">
        <v>481</v>
      </c>
      <c r="U11" s="18" t="s">
        <v>481</v>
      </c>
      <c r="V11" s="20" t="s">
        <v>481</v>
      </c>
      <c r="W11" s="18" t="s">
        <v>481</v>
      </c>
      <c r="X11" s="20" t="s">
        <v>481</v>
      </c>
      <c r="Y11" s="18" t="s">
        <v>481</v>
      </c>
      <c r="Z11" s="20" t="s">
        <v>481</v>
      </c>
      <c r="AA11" s="18" t="n">
        <v>392.89625478</v>
      </c>
      <c r="AB11" s="20" t="n">
        <v>9.57191521</v>
      </c>
    </row>
    <row r="12" spans="1:28">
      <c r="A12" s="15" t="s">
        <v>487</v>
      </c>
      <c r="B12" s="17" t="n">
        <v>6894</v>
      </c>
      <c r="C12" s="18">
        <f>(55.0/B12*100)</f>
        <v/>
      </c>
      <c r="D12" s="19" t="n">
        <v>6839</v>
      </c>
      <c r="E12" s="18" t="n">
        <v>378.42408865</v>
      </c>
      <c r="F12" s="20" t="n">
        <v>32.79971962</v>
      </c>
      <c r="G12" s="18" t="n">
        <v>384.81498932</v>
      </c>
      <c r="H12" s="20" t="n">
        <v>32.87227656</v>
      </c>
      <c r="I12" s="18" t="n">
        <v>489.81825012</v>
      </c>
      <c r="J12" s="20" t="n">
        <v>10.6575098</v>
      </c>
      <c r="K12" s="18" t="n">
        <v>503.64245593</v>
      </c>
      <c r="L12" s="20" t="n">
        <v>2.37695117</v>
      </c>
      <c r="M12" s="18" t="n">
        <v>465.7448361</v>
      </c>
      <c r="N12" s="20" t="n">
        <v>3.99450544</v>
      </c>
      <c r="O12" s="18" t="n">
        <v>430.95065598</v>
      </c>
      <c r="P12" s="20" t="n">
        <v>12.93075809</v>
      </c>
      <c r="Q12" s="18" t="n">
        <v>362.84060996</v>
      </c>
      <c r="R12" s="20" t="n">
        <v>19.39126182</v>
      </c>
      <c r="S12" s="18" t="s">
        <v>481</v>
      </c>
      <c r="T12" s="20" t="s">
        <v>481</v>
      </c>
      <c r="U12" s="18" t="s">
        <v>481</v>
      </c>
      <c r="V12" s="20" t="s">
        <v>481</v>
      </c>
      <c r="W12" s="18" t="s">
        <v>481</v>
      </c>
      <c r="X12" s="20" t="s">
        <v>481</v>
      </c>
      <c r="Y12" s="18" t="s">
        <v>481</v>
      </c>
      <c r="Z12" s="20" t="s">
        <v>481</v>
      </c>
      <c r="AA12" s="18" t="n">
        <v>332.6100416</v>
      </c>
      <c r="AB12" s="20" t="n">
        <v>23.30071752</v>
      </c>
    </row>
    <row r="13" spans="1:28">
      <c r="A13" s="15" t="s">
        <v>488</v>
      </c>
      <c r="B13" s="17" t="n">
        <v>7161</v>
      </c>
      <c r="C13" s="18">
        <f>(101.0/B13*100)</f>
        <v/>
      </c>
      <c r="D13" s="19" t="n">
        <v>7060</v>
      </c>
      <c r="E13" s="18" t="s">
        <v>481</v>
      </c>
      <c r="F13" s="20" t="s">
        <v>481</v>
      </c>
      <c r="G13" s="18" t="s">
        <v>481</v>
      </c>
      <c r="H13" s="20" t="s">
        <v>481</v>
      </c>
      <c r="I13" s="18" t="n">
        <v>494.00789655</v>
      </c>
      <c r="J13" s="20" t="n">
        <v>5.78375203</v>
      </c>
      <c r="K13" s="18" t="n">
        <v>499.01248731</v>
      </c>
      <c r="L13" s="20" t="n">
        <v>2.82542035</v>
      </c>
      <c r="M13" s="18" t="n">
        <v>508.43706739</v>
      </c>
      <c r="N13" s="20" t="n">
        <v>2.78446621</v>
      </c>
      <c r="O13" s="18" t="n">
        <v>459.06987362</v>
      </c>
      <c r="P13" s="20" t="n">
        <v>7.41295965</v>
      </c>
      <c r="Q13" s="18" t="s">
        <v>481</v>
      </c>
      <c r="R13" s="20" t="s">
        <v>481</v>
      </c>
      <c r="S13" s="18" t="s">
        <v>481</v>
      </c>
      <c r="T13" s="20" t="s">
        <v>481</v>
      </c>
      <c r="U13" s="18" t="s">
        <v>481</v>
      </c>
      <c r="V13" s="20" t="s">
        <v>481</v>
      </c>
      <c r="W13" s="18" t="s">
        <v>481</v>
      </c>
      <c r="X13" s="20" t="s">
        <v>481</v>
      </c>
      <c r="Y13" s="18" t="s">
        <v>481</v>
      </c>
      <c r="Z13" s="20" t="s">
        <v>481</v>
      </c>
      <c r="AA13" s="18" t="n">
        <v>419.25519822</v>
      </c>
      <c r="AB13" s="20" t="n">
        <v>18.46661523</v>
      </c>
    </row>
    <row r="14" spans="1:28">
      <c r="A14" s="15" t="s">
        <v>489</v>
      </c>
      <c r="B14" s="17" t="n">
        <v>5587</v>
      </c>
      <c r="C14" s="18">
        <f>(74.0/B14*100)</f>
        <v/>
      </c>
      <c r="D14" s="19" t="n">
        <v>5513</v>
      </c>
      <c r="E14" s="18" t="n">
        <v>444.0701309</v>
      </c>
      <c r="F14" s="20" t="n">
        <v>19.95148148</v>
      </c>
      <c r="G14" s="18" t="n">
        <v>536.34068386</v>
      </c>
      <c r="H14" s="20" t="n">
        <v>51.4842447</v>
      </c>
      <c r="I14" s="18" t="n">
        <v>499.64593493</v>
      </c>
      <c r="J14" s="20" t="n">
        <v>23.2866241</v>
      </c>
      <c r="K14" s="18" t="n">
        <v>522.69006446</v>
      </c>
      <c r="L14" s="20" t="n">
        <v>3.34338912</v>
      </c>
      <c r="M14" s="18" t="n">
        <v>522.0398382</v>
      </c>
      <c r="N14" s="20" t="n">
        <v>2.35787708</v>
      </c>
      <c r="O14" s="18" t="n">
        <v>469.93047388</v>
      </c>
      <c r="P14" s="20" t="n">
        <v>8.65110421</v>
      </c>
      <c r="Q14" s="18" t="n">
        <v>434.15003349</v>
      </c>
      <c r="R14" s="20" t="n">
        <v>28.81621804</v>
      </c>
      <c r="S14" s="18" t="s">
        <v>481</v>
      </c>
      <c r="T14" s="20" t="s">
        <v>481</v>
      </c>
      <c r="U14" s="18" t="s">
        <v>481</v>
      </c>
      <c r="V14" s="20" t="s">
        <v>481</v>
      </c>
      <c r="W14" s="18" t="s">
        <v>481</v>
      </c>
      <c r="X14" s="20" t="s">
        <v>481</v>
      </c>
      <c r="Y14" s="18" t="s">
        <v>481</v>
      </c>
      <c r="Z14" s="20" t="s">
        <v>481</v>
      </c>
      <c r="AA14" s="18" t="n">
        <v>440.37265023</v>
      </c>
      <c r="AB14" s="20" t="n">
        <v>25.90750947</v>
      </c>
    </row>
    <row r="15" spans="1:28">
      <c r="A15" s="15" t="s">
        <v>490</v>
      </c>
      <c r="B15" s="17" t="n">
        <v>5882</v>
      </c>
      <c r="C15" s="18">
        <f>(52.0/B15*100)</f>
        <v/>
      </c>
      <c r="D15" s="19" t="n">
        <v>5830</v>
      </c>
      <c r="E15" s="18" t="n">
        <v>323.32618395</v>
      </c>
      <c r="F15" s="20" t="n">
        <v>24.989443</v>
      </c>
      <c r="G15" s="18" t="n">
        <v>529.03218841</v>
      </c>
      <c r="H15" s="20" t="n">
        <v>44.56083597</v>
      </c>
      <c r="I15" s="18" t="n">
        <v>500.95876583</v>
      </c>
      <c r="J15" s="20" t="n">
        <v>16.00066218</v>
      </c>
      <c r="K15" s="18" t="n">
        <v>533.33372812</v>
      </c>
      <c r="L15" s="20" t="n">
        <v>3.26820135</v>
      </c>
      <c r="M15" s="18" t="n">
        <v>530.47827074</v>
      </c>
      <c r="N15" s="20" t="n">
        <v>2.65392576</v>
      </c>
      <c r="O15" s="18" t="n">
        <v>457.35503761</v>
      </c>
      <c r="P15" s="20" t="n">
        <v>9.52284212</v>
      </c>
      <c r="Q15" s="18" t="n">
        <v>372.18047611</v>
      </c>
      <c r="R15" s="20" t="n">
        <v>18.79287554</v>
      </c>
      <c r="S15" s="18" t="s">
        <v>481</v>
      </c>
      <c r="T15" s="20" t="s">
        <v>481</v>
      </c>
      <c r="U15" s="18" t="s">
        <v>481</v>
      </c>
      <c r="V15" s="20" t="s">
        <v>481</v>
      </c>
      <c r="W15" s="18" t="s">
        <v>481</v>
      </c>
      <c r="X15" s="20" t="s">
        <v>481</v>
      </c>
      <c r="Y15" s="18" t="s">
        <v>481</v>
      </c>
      <c r="Z15" s="20" t="s">
        <v>481</v>
      </c>
      <c r="AA15" s="18" t="n">
        <v>394.77002489</v>
      </c>
      <c r="AB15" s="20" t="n">
        <v>19.01336285</v>
      </c>
    </row>
    <row r="16" spans="1:28">
      <c r="A16" s="15" t="s">
        <v>491</v>
      </c>
      <c r="B16" s="17" t="n">
        <v>6108</v>
      </c>
      <c r="C16" s="18">
        <f>(102.0/B16*100)</f>
        <v/>
      </c>
      <c r="D16" s="19" t="n">
        <v>6006</v>
      </c>
      <c r="E16" s="18" t="n">
        <v>444.3745763</v>
      </c>
      <c r="F16" s="20" t="n">
        <v>8.05276368</v>
      </c>
      <c r="G16" s="18" t="n">
        <v>470.94285984</v>
      </c>
      <c r="H16" s="20" t="n">
        <v>9.098991249999999</v>
      </c>
      <c r="I16" s="18" t="n">
        <v>518.39015478</v>
      </c>
      <c r="J16" s="20" t="n">
        <v>4.89840567</v>
      </c>
      <c r="K16" s="18" t="n">
        <v>514.42167848</v>
      </c>
      <c r="L16" s="20" t="n">
        <v>2.9265179</v>
      </c>
      <c r="M16" s="18" t="n">
        <v>465.78902216</v>
      </c>
      <c r="N16" s="20" t="n">
        <v>6.50609969</v>
      </c>
      <c r="O16" s="18" t="n">
        <v>420.3067472</v>
      </c>
      <c r="P16" s="20" t="n">
        <v>13.33929855</v>
      </c>
      <c r="Q16" s="18" t="n">
        <v>346.15118806</v>
      </c>
      <c r="R16" s="20" t="n">
        <v>13.96894016</v>
      </c>
      <c r="S16" s="18" t="s">
        <v>481</v>
      </c>
      <c r="T16" s="20" t="s">
        <v>481</v>
      </c>
      <c r="U16" s="18" t="s">
        <v>481</v>
      </c>
      <c r="V16" s="20" t="s">
        <v>481</v>
      </c>
      <c r="W16" s="18" t="s">
        <v>481</v>
      </c>
      <c r="X16" s="20" t="s">
        <v>481</v>
      </c>
      <c r="Y16" s="18" t="s">
        <v>481</v>
      </c>
      <c r="Z16" s="20" t="s">
        <v>481</v>
      </c>
      <c r="AA16" s="18" t="n">
        <v>414.11941249</v>
      </c>
      <c r="AB16" s="20" t="n">
        <v>10.01885254</v>
      </c>
    </row>
    <row r="17" spans="1:28">
      <c r="A17" s="15" t="s">
        <v>492</v>
      </c>
      <c r="B17" s="17" t="n">
        <v>6504</v>
      </c>
      <c r="C17" s="18">
        <f>(679.0/B17*100)</f>
        <v/>
      </c>
      <c r="D17" s="19" t="n">
        <v>5825</v>
      </c>
      <c r="E17" s="18" t="n">
        <v>348.21820983</v>
      </c>
      <c r="F17" s="20" t="n">
        <v>27.86245078</v>
      </c>
      <c r="G17" s="18" t="n">
        <v>478.35281386</v>
      </c>
      <c r="H17" s="20" t="n">
        <v>37.14446897</v>
      </c>
      <c r="I17" s="18" t="n">
        <v>541.72498444</v>
      </c>
      <c r="J17" s="20" t="n">
        <v>7.15259167</v>
      </c>
      <c r="K17" s="18" t="n">
        <v>526.37697997</v>
      </c>
      <c r="L17" s="20" t="n">
        <v>2.98834589</v>
      </c>
      <c r="M17" s="18" t="n">
        <v>481.2069039</v>
      </c>
      <c r="N17" s="20" t="n">
        <v>4.37387882</v>
      </c>
      <c r="O17" s="18" t="n">
        <v>421.59104516</v>
      </c>
      <c r="P17" s="20" t="n">
        <v>16.14338479</v>
      </c>
      <c r="Q17" s="18" t="n">
        <v>390.7550112</v>
      </c>
      <c r="R17" s="20" t="n">
        <v>21.01853299</v>
      </c>
      <c r="S17" s="18" t="s">
        <v>481</v>
      </c>
      <c r="T17" s="20" t="s">
        <v>481</v>
      </c>
      <c r="U17" s="18" t="s">
        <v>481</v>
      </c>
      <c r="V17" s="20" t="s">
        <v>481</v>
      </c>
      <c r="W17" s="18" t="s">
        <v>481</v>
      </c>
      <c r="X17" s="20" t="s">
        <v>481</v>
      </c>
      <c r="Y17" s="18" t="s">
        <v>481</v>
      </c>
      <c r="Z17" s="20" t="s">
        <v>481</v>
      </c>
      <c r="AA17" s="18" t="n">
        <v>422.82006591</v>
      </c>
      <c r="AB17" s="20" t="n">
        <v>12.97133424</v>
      </c>
    </row>
    <row r="18" spans="1:28">
      <c r="A18" s="15" t="s">
        <v>493</v>
      </c>
      <c r="B18" s="17" t="n">
        <v>5532</v>
      </c>
      <c r="C18" s="18">
        <f>(28.0/B18*100)</f>
        <v/>
      </c>
      <c r="D18" s="19" t="n">
        <v>5504</v>
      </c>
      <c r="E18" s="18" t="n">
        <v>379.70705748</v>
      </c>
      <c r="F18" s="20" t="n">
        <v>13.91089195</v>
      </c>
      <c r="G18" s="18" t="n">
        <v>397.19064878</v>
      </c>
      <c r="H18" s="20" t="n">
        <v>13.88476682</v>
      </c>
      <c r="I18" s="18" t="n">
        <v>483.44073288</v>
      </c>
      <c r="J18" s="20" t="n">
        <v>7.18170861</v>
      </c>
      <c r="K18" s="18" t="n">
        <v>479.57025951</v>
      </c>
      <c r="L18" s="20" t="n">
        <v>4.17143395</v>
      </c>
      <c r="M18" s="18" t="n">
        <v>453.50217178</v>
      </c>
      <c r="N18" s="20" t="n">
        <v>6.48931717</v>
      </c>
      <c r="O18" s="18" t="n">
        <v>405.81044595</v>
      </c>
      <c r="P18" s="20" t="n">
        <v>11.94386192</v>
      </c>
      <c r="Q18" s="18" t="n">
        <v>368.8554335</v>
      </c>
      <c r="R18" s="20" t="n">
        <v>15.5928591</v>
      </c>
      <c r="S18" s="18" t="s">
        <v>481</v>
      </c>
      <c r="T18" s="20" t="s">
        <v>481</v>
      </c>
      <c r="U18" s="18" t="s">
        <v>481</v>
      </c>
      <c r="V18" s="20" t="s">
        <v>481</v>
      </c>
      <c r="W18" s="18" t="s">
        <v>481</v>
      </c>
      <c r="X18" s="20" t="s">
        <v>481</v>
      </c>
      <c r="Y18" s="18" t="s">
        <v>481</v>
      </c>
      <c r="Z18" s="20" t="s">
        <v>481</v>
      </c>
      <c r="AA18" s="18" t="n">
        <v>337.78965078</v>
      </c>
      <c r="AB18" s="20" t="n">
        <v>12.96927518</v>
      </c>
    </row>
    <row r="19" spans="1:28">
      <c r="A19" s="15" t="s">
        <v>494</v>
      </c>
      <c r="B19" s="17" t="n">
        <v>5658</v>
      </c>
      <c r="C19" s="18">
        <f>(63.0/B19*100)</f>
        <v/>
      </c>
      <c r="D19" s="19" t="n">
        <v>5595</v>
      </c>
      <c r="E19" s="18" t="n">
        <v>377.44757779</v>
      </c>
      <c r="F19" s="20" t="n">
        <v>23.29437148</v>
      </c>
      <c r="G19" s="18" t="n">
        <v>388.23994601</v>
      </c>
      <c r="H19" s="20" t="n">
        <v>45.6109315</v>
      </c>
      <c r="I19" s="18" t="n">
        <v>483.0871381</v>
      </c>
      <c r="J19" s="20" t="n">
        <v>11.24324674</v>
      </c>
      <c r="K19" s="18" t="n">
        <v>485.43451344</v>
      </c>
      <c r="L19" s="20" t="n">
        <v>2.8551374</v>
      </c>
      <c r="M19" s="18" t="n">
        <v>470.21237958</v>
      </c>
      <c r="N19" s="20" t="n">
        <v>3.27614818</v>
      </c>
      <c r="O19" s="18" t="n">
        <v>397.10952624</v>
      </c>
      <c r="P19" s="20" t="n">
        <v>6.42278908</v>
      </c>
      <c r="Q19" s="18" t="n">
        <v>356.14895783</v>
      </c>
      <c r="R19" s="20" t="n">
        <v>9.80785107</v>
      </c>
      <c r="S19" s="18" t="s">
        <v>481</v>
      </c>
      <c r="T19" s="20" t="s">
        <v>481</v>
      </c>
      <c r="U19" s="18" t="s">
        <v>481</v>
      </c>
      <c r="V19" s="20" t="s">
        <v>481</v>
      </c>
      <c r="W19" s="18" t="s">
        <v>481</v>
      </c>
      <c r="X19" s="20" t="s">
        <v>481</v>
      </c>
      <c r="Y19" s="18" t="s">
        <v>481</v>
      </c>
      <c r="Z19" s="20" t="s">
        <v>481</v>
      </c>
      <c r="AA19" s="18" t="n">
        <v>399.95998743</v>
      </c>
      <c r="AB19" s="20" t="n">
        <v>17.55072242</v>
      </c>
    </row>
    <row r="20" spans="1:28">
      <c r="A20" s="15" t="s">
        <v>495</v>
      </c>
      <c r="B20" s="17" t="n">
        <v>3371</v>
      </c>
      <c r="C20" s="18">
        <f>(75.0/B20*100)</f>
        <v/>
      </c>
      <c r="D20" s="19" t="n">
        <v>3296</v>
      </c>
      <c r="E20" s="18" t="n">
        <v>338.14098777</v>
      </c>
      <c r="F20" s="20" t="n">
        <v>38.60835994</v>
      </c>
      <c r="G20" s="18" t="n">
        <v>498.72951295</v>
      </c>
      <c r="H20" s="20" t="n">
        <v>16.97464055</v>
      </c>
      <c r="I20" s="18" t="n">
        <v>485.35161422</v>
      </c>
      <c r="J20" s="20" t="n">
        <v>4.06080192</v>
      </c>
      <c r="K20" s="18" t="n">
        <v>484.93628543</v>
      </c>
      <c r="L20" s="20" t="n">
        <v>2.35961627</v>
      </c>
      <c r="M20" s="18" t="n">
        <v>433.93673139</v>
      </c>
      <c r="N20" s="20" t="n">
        <v>12.97338208</v>
      </c>
      <c r="O20" s="18" t="n">
        <v>405.2050499</v>
      </c>
      <c r="P20" s="20" t="n">
        <v>40.1722291</v>
      </c>
      <c r="Q20" s="18" t="n">
        <v>314.91922135</v>
      </c>
      <c r="R20" s="20" t="n">
        <v>23.11958751</v>
      </c>
      <c r="S20" s="18" t="s">
        <v>481</v>
      </c>
      <c r="T20" s="20" t="s">
        <v>481</v>
      </c>
      <c r="U20" s="18" t="s">
        <v>481</v>
      </c>
      <c r="V20" s="20" t="s">
        <v>481</v>
      </c>
      <c r="W20" s="18" t="s">
        <v>481</v>
      </c>
      <c r="X20" s="20" t="s">
        <v>481</v>
      </c>
      <c r="Y20" s="18" t="s">
        <v>481</v>
      </c>
      <c r="Z20" s="20" t="s">
        <v>481</v>
      </c>
      <c r="AA20" s="18" t="n">
        <v>373.71021929</v>
      </c>
      <c r="AB20" s="20" t="n">
        <v>24.72116538</v>
      </c>
    </row>
    <row r="21" spans="1:28">
      <c r="A21" s="15" t="s">
        <v>496</v>
      </c>
      <c r="B21" s="17" t="n">
        <v>5741</v>
      </c>
      <c r="C21" s="18">
        <f>(45.0/B21*100)</f>
        <v/>
      </c>
      <c r="D21" s="19" t="n">
        <v>5696</v>
      </c>
      <c r="E21" s="18" t="n">
        <v>517.1165625899999</v>
      </c>
      <c r="F21" s="20" t="n">
        <v>9.21910433</v>
      </c>
      <c r="G21" s="18" t="n">
        <v>534.2324548</v>
      </c>
      <c r="H21" s="20" t="n">
        <v>2.8107443</v>
      </c>
      <c r="I21" s="18" t="n">
        <v>516.60322982</v>
      </c>
      <c r="J21" s="20" t="n">
        <v>2.87589657</v>
      </c>
      <c r="K21" s="18" t="n">
        <v>499.16251009</v>
      </c>
      <c r="L21" s="20" t="n">
        <v>5.98432465</v>
      </c>
      <c r="M21" s="18" t="n">
        <v>493.85600547</v>
      </c>
      <c r="N21" s="20" t="n">
        <v>6.75335163</v>
      </c>
      <c r="O21" s="18" t="n">
        <v>457.87483007</v>
      </c>
      <c r="P21" s="20" t="n">
        <v>14.46793592</v>
      </c>
      <c r="Q21" s="18" t="n">
        <v>431.55705441</v>
      </c>
      <c r="R21" s="20" t="n">
        <v>16.53717474</v>
      </c>
      <c r="S21" s="18" t="s">
        <v>481</v>
      </c>
      <c r="T21" s="20" t="s">
        <v>481</v>
      </c>
      <c r="U21" s="18" t="s">
        <v>481</v>
      </c>
      <c r="V21" s="20" t="s">
        <v>481</v>
      </c>
      <c r="W21" s="18" t="s">
        <v>481</v>
      </c>
      <c r="X21" s="20" t="s">
        <v>481</v>
      </c>
      <c r="Y21" s="18" t="s">
        <v>481</v>
      </c>
      <c r="Z21" s="20" t="s">
        <v>481</v>
      </c>
      <c r="AA21" s="18" t="n">
        <v>412.12047576</v>
      </c>
      <c r="AB21" s="20" t="n">
        <v>14.48579966</v>
      </c>
    </row>
    <row r="22" spans="1:28">
      <c r="A22" s="15" t="s">
        <v>497</v>
      </c>
      <c r="B22" s="17" t="n">
        <v>6598</v>
      </c>
      <c r="C22" s="18">
        <f>(32.0/B22*100)</f>
        <v/>
      </c>
      <c r="D22" s="19" t="n">
        <v>6566</v>
      </c>
      <c r="E22" s="18" t="n">
        <v>354.93549897</v>
      </c>
      <c r="F22" s="20" t="n">
        <v>14.27042992</v>
      </c>
      <c r="G22" s="18" t="n">
        <v>346.50104381</v>
      </c>
      <c r="H22" s="20" t="n">
        <v>20.26609409</v>
      </c>
      <c r="I22" s="18" t="n">
        <v>511.77120916</v>
      </c>
      <c r="J22" s="20" t="n">
        <v>6.14289953</v>
      </c>
      <c r="K22" s="18" t="n">
        <v>497.50346342</v>
      </c>
      <c r="L22" s="20" t="n">
        <v>3.33495316</v>
      </c>
      <c r="M22" s="18" t="n">
        <v>440.02130778</v>
      </c>
      <c r="N22" s="20" t="n">
        <v>5.1048745</v>
      </c>
      <c r="O22" s="18" t="n">
        <v>394.36751568</v>
      </c>
      <c r="P22" s="20" t="n">
        <v>16.66717897</v>
      </c>
      <c r="Q22" s="18" t="n">
        <v>318.5203026</v>
      </c>
      <c r="R22" s="20" t="n">
        <v>18.07175986</v>
      </c>
      <c r="S22" s="18" t="s">
        <v>481</v>
      </c>
      <c r="T22" s="20" t="s">
        <v>481</v>
      </c>
      <c r="U22" s="18" t="s">
        <v>481</v>
      </c>
      <c r="V22" s="20" t="s">
        <v>481</v>
      </c>
      <c r="W22" s="18" t="s">
        <v>481</v>
      </c>
      <c r="X22" s="20" t="s">
        <v>481</v>
      </c>
      <c r="Y22" s="18" t="n">
        <v>456.34463757</v>
      </c>
      <c r="Z22" s="20" t="n">
        <v>30.58818702</v>
      </c>
      <c r="AA22" s="18" t="n">
        <v>330.72758887</v>
      </c>
      <c r="AB22" s="20" t="n">
        <v>13.31179787</v>
      </c>
    </row>
    <row r="23" spans="1:28">
      <c r="A23" s="15" t="s">
        <v>498</v>
      </c>
      <c r="B23" s="17" t="n">
        <v>11583</v>
      </c>
      <c r="C23" s="18">
        <f>(216.0/B23*100)</f>
        <v/>
      </c>
      <c r="D23" s="19" t="n">
        <v>11367</v>
      </c>
      <c r="E23" s="18" t="s">
        <v>481</v>
      </c>
      <c r="F23" s="20" t="s">
        <v>481</v>
      </c>
      <c r="G23" s="18" t="s">
        <v>481</v>
      </c>
      <c r="H23" s="20" t="s">
        <v>481</v>
      </c>
      <c r="I23" s="18" t="n">
        <v>496.72193908</v>
      </c>
      <c r="J23" s="20" t="n">
        <v>5.04914063</v>
      </c>
      <c r="K23" s="18" t="n">
        <v>489.43476709</v>
      </c>
      <c r="L23" s="20" t="n">
        <v>2.77898765</v>
      </c>
      <c r="M23" s="18" t="n">
        <v>438.49415049</v>
      </c>
      <c r="N23" s="20" t="n">
        <v>6.20276376</v>
      </c>
      <c r="O23" s="18" t="n">
        <v>419.72247617</v>
      </c>
      <c r="P23" s="20" t="n">
        <v>13.69048392</v>
      </c>
      <c r="Q23" s="18" t="n">
        <v>394.93201086</v>
      </c>
      <c r="R23" s="20" t="n">
        <v>12.45883625</v>
      </c>
      <c r="S23" s="18" t="s">
        <v>481</v>
      </c>
      <c r="T23" s="20" t="s">
        <v>481</v>
      </c>
      <c r="U23" s="18" t="s">
        <v>481</v>
      </c>
      <c r="V23" s="20" t="s">
        <v>481</v>
      </c>
      <c r="W23" s="18" t="s">
        <v>481</v>
      </c>
      <c r="X23" s="20" t="s">
        <v>481</v>
      </c>
      <c r="Y23" s="18" t="s">
        <v>481</v>
      </c>
      <c r="Z23" s="20" t="s">
        <v>481</v>
      </c>
      <c r="AA23" s="18" t="n">
        <v>382.12063125</v>
      </c>
      <c r="AB23" s="20" t="n">
        <v>17.81324919</v>
      </c>
    </row>
    <row r="24" spans="1:28">
      <c r="A24" s="15" t="s">
        <v>499</v>
      </c>
      <c r="B24" s="17" t="n">
        <v>6647</v>
      </c>
      <c r="C24" s="18">
        <f>(140.0/B24*100)</f>
        <v/>
      </c>
      <c r="D24" s="19" t="n">
        <v>6507</v>
      </c>
      <c r="E24" s="18" t="s">
        <v>481</v>
      </c>
      <c r="F24" s="20" t="s">
        <v>481</v>
      </c>
      <c r="G24" s="18" t="s">
        <v>481</v>
      </c>
      <c r="H24" s="20" t="s">
        <v>481</v>
      </c>
      <c r="I24" s="18" t="s">
        <v>481</v>
      </c>
      <c r="J24" s="20" t="s">
        <v>481</v>
      </c>
      <c r="K24" s="18" t="n">
        <v>517.57355204</v>
      </c>
      <c r="L24" s="20" t="n">
        <v>3.13308434</v>
      </c>
      <c r="M24" s="18" t="s">
        <v>481</v>
      </c>
      <c r="N24" s="20" t="s">
        <v>481</v>
      </c>
      <c r="O24" s="18" t="s">
        <v>481</v>
      </c>
      <c r="P24" s="20" t="s">
        <v>481</v>
      </c>
      <c r="Q24" s="18" t="s">
        <v>481</v>
      </c>
      <c r="R24" s="20" t="s">
        <v>481</v>
      </c>
      <c r="S24" s="18" t="s">
        <v>481</v>
      </c>
      <c r="T24" s="20" t="s">
        <v>481</v>
      </c>
      <c r="U24" s="18" t="s">
        <v>481</v>
      </c>
      <c r="V24" s="20" t="s">
        <v>481</v>
      </c>
      <c r="W24" s="18" t="s">
        <v>481</v>
      </c>
      <c r="X24" s="20" t="s">
        <v>481</v>
      </c>
      <c r="Y24" s="18" t="s">
        <v>481</v>
      </c>
      <c r="Z24" s="20" t="s">
        <v>481</v>
      </c>
      <c r="AA24" s="18" t="s">
        <v>481</v>
      </c>
      <c r="AB24" s="20" t="s">
        <v>481</v>
      </c>
    </row>
    <row r="25" spans="1:28">
      <c r="A25" s="15" t="s">
        <v>500</v>
      </c>
      <c r="B25" s="17" t="n">
        <v>5581</v>
      </c>
      <c r="C25" s="18">
        <f>(24.0/B25*100)</f>
        <v/>
      </c>
      <c r="D25" s="19" t="n">
        <v>5557</v>
      </c>
      <c r="E25" s="18" t="n">
        <v>286.2499</v>
      </c>
      <c r="F25" s="20" t="n">
        <v>54.47668238</v>
      </c>
      <c r="G25" s="18" t="n">
        <v>436.54638135</v>
      </c>
      <c r="H25" s="20" t="n">
        <v>38.51811311</v>
      </c>
      <c r="I25" s="18" t="n">
        <v>479.74670512</v>
      </c>
      <c r="J25" s="20" t="n">
        <v>22.37606792</v>
      </c>
      <c r="K25" s="18" t="n">
        <v>542.60652749</v>
      </c>
      <c r="L25" s="20" t="n">
        <v>4.95864346</v>
      </c>
      <c r="M25" s="18" t="n">
        <v>518.27721745</v>
      </c>
      <c r="N25" s="20" t="n">
        <v>3.91765401</v>
      </c>
      <c r="O25" s="18" t="n">
        <v>475.13714466</v>
      </c>
      <c r="P25" s="20" t="n">
        <v>4.62696077</v>
      </c>
      <c r="Q25" s="18" t="n">
        <v>516.1359267399999</v>
      </c>
      <c r="R25" s="20" t="n">
        <v>10.83267998</v>
      </c>
      <c r="S25" s="18" t="s">
        <v>481</v>
      </c>
      <c r="T25" s="20" t="s">
        <v>481</v>
      </c>
      <c r="U25" s="18" t="s">
        <v>481</v>
      </c>
      <c r="V25" s="20" t="s">
        <v>481</v>
      </c>
      <c r="W25" s="18" t="s">
        <v>481</v>
      </c>
      <c r="X25" s="20" t="s">
        <v>481</v>
      </c>
      <c r="Y25" s="18" t="s">
        <v>481</v>
      </c>
      <c r="Z25" s="20" t="s">
        <v>481</v>
      </c>
      <c r="AA25" s="18" t="n">
        <v>401.78513629</v>
      </c>
      <c r="AB25" s="20" t="n">
        <v>52.75115521</v>
      </c>
    </row>
    <row r="26" spans="1:28">
      <c r="A26" s="15" t="s">
        <v>501</v>
      </c>
      <c r="B26" s="17" t="n">
        <v>4869</v>
      </c>
      <c r="C26" s="18">
        <f>(33.0/B26*100)</f>
        <v/>
      </c>
      <c r="D26" s="19" t="n">
        <v>4836</v>
      </c>
      <c r="E26" s="18" t="n">
        <v>393.77755723</v>
      </c>
      <c r="F26" s="20" t="n">
        <v>23.64620337</v>
      </c>
      <c r="G26" s="18" t="n">
        <v>412.71503438</v>
      </c>
      <c r="H26" s="20" t="n">
        <v>30.14240065</v>
      </c>
      <c r="I26" s="18" t="n">
        <v>465.16725174</v>
      </c>
      <c r="J26" s="20" t="n">
        <v>15.54470518</v>
      </c>
      <c r="K26" s="18" t="n">
        <v>499.8081807</v>
      </c>
      <c r="L26" s="20" t="n">
        <v>3.05073686</v>
      </c>
      <c r="M26" s="18" t="n">
        <v>488.5042733</v>
      </c>
      <c r="N26" s="20" t="n">
        <v>2.17555252</v>
      </c>
      <c r="O26" s="18" t="n">
        <v>430.99534096</v>
      </c>
      <c r="P26" s="20" t="n">
        <v>7.22682634</v>
      </c>
      <c r="Q26" s="18" t="n">
        <v>399.20880113</v>
      </c>
      <c r="R26" s="20" t="n">
        <v>16.81511346</v>
      </c>
      <c r="S26" s="18" t="s">
        <v>481</v>
      </c>
      <c r="T26" s="20" t="s">
        <v>481</v>
      </c>
      <c r="U26" s="18" t="s">
        <v>481</v>
      </c>
      <c r="V26" s="20" t="s">
        <v>481</v>
      </c>
      <c r="W26" s="18" t="s">
        <v>481</v>
      </c>
      <c r="X26" s="20" t="s">
        <v>481</v>
      </c>
      <c r="Y26" s="18" t="s">
        <v>481</v>
      </c>
      <c r="Z26" s="20" t="s">
        <v>481</v>
      </c>
      <c r="AA26" s="18" t="n">
        <v>442.38134038</v>
      </c>
      <c r="AB26" s="20" t="n">
        <v>18.76305662</v>
      </c>
    </row>
    <row r="27" spans="1:28">
      <c r="A27" s="15" t="s">
        <v>502</v>
      </c>
      <c r="B27" s="17" t="n">
        <v>5299</v>
      </c>
      <c r="C27" s="18">
        <f>(17.0/B27*100)</f>
        <v/>
      </c>
      <c r="D27" s="19" t="n">
        <v>5282</v>
      </c>
      <c r="E27" s="18" t="n">
        <v>415.84792229</v>
      </c>
      <c r="F27" s="20" t="n">
        <v>11.86078673</v>
      </c>
      <c r="G27" s="18" t="n">
        <v>463.3468792</v>
      </c>
      <c r="H27" s="20" t="n">
        <v>11.4717684</v>
      </c>
      <c r="I27" s="18" t="n">
        <v>492.71695873</v>
      </c>
      <c r="J27" s="20" t="n">
        <v>4.72662101</v>
      </c>
      <c r="K27" s="18" t="n">
        <v>496.22716633</v>
      </c>
      <c r="L27" s="20" t="n">
        <v>2.16838277</v>
      </c>
      <c r="M27" s="18" t="n">
        <v>463.63845668</v>
      </c>
      <c r="N27" s="20" t="n">
        <v>3.74069604</v>
      </c>
      <c r="O27" s="18" t="n">
        <v>439.47626009</v>
      </c>
      <c r="P27" s="20" t="n">
        <v>9.95573834</v>
      </c>
      <c r="Q27" s="18" t="n">
        <v>363.26301453</v>
      </c>
      <c r="R27" s="20" t="n">
        <v>11.46872609</v>
      </c>
      <c r="S27" s="18" t="s">
        <v>481</v>
      </c>
      <c r="T27" s="20" t="s">
        <v>481</v>
      </c>
      <c r="U27" s="18" t="s">
        <v>481</v>
      </c>
      <c r="V27" s="20" t="s">
        <v>481</v>
      </c>
      <c r="W27" s="18" t="s">
        <v>481</v>
      </c>
      <c r="X27" s="20" t="s">
        <v>481</v>
      </c>
      <c r="Y27" s="18" t="s">
        <v>481</v>
      </c>
      <c r="Z27" s="20" t="s">
        <v>481</v>
      </c>
      <c r="AA27" s="18" t="n">
        <v>418.19723206</v>
      </c>
      <c r="AB27" s="20" t="n">
        <v>9.10491584</v>
      </c>
    </row>
    <row r="28" spans="1:28">
      <c r="A28" s="15" t="s">
        <v>503</v>
      </c>
      <c r="B28" s="17" t="n">
        <v>7568</v>
      </c>
      <c r="C28" s="18">
        <f>(52.0/B28*100)</f>
        <v/>
      </c>
      <c r="D28" s="19" t="n">
        <v>7516</v>
      </c>
      <c r="E28" s="18" t="n">
        <v>338.26466277</v>
      </c>
      <c r="F28" s="20" t="n">
        <v>20.40954408</v>
      </c>
      <c r="G28" s="18" t="n">
        <v>373.32516955</v>
      </c>
      <c r="H28" s="20" t="n">
        <v>14.75982665</v>
      </c>
      <c r="I28" s="18" t="n">
        <v>439.92218566</v>
      </c>
      <c r="J28" s="20" t="n">
        <v>4.88027052</v>
      </c>
      <c r="K28" s="18" t="n">
        <v>428.56412151</v>
      </c>
      <c r="L28" s="20" t="n">
        <v>2.65274348</v>
      </c>
      <c r="M28" s="18" t="n">
        <v>407.26598117</v>
      </c>
      <c r="N28" s="20" t="n">
        <v>4.15362732</v>
      </c>
      <c r="O28" s="18" t="n">
        <v>363.9044012</v>
      </c>
      <c r="P28" s="20" t="n">
        <v>9.26557418</v>
      </c>
      <c r="Q28" s="18" t="n">
        <v>354.83653109</v>
      </c>
      <c r="R28" s="20" t="n">
        <v>13.90746879</v>
      </c>
      <c r="S28" s="18" t="s">
        <v>481</v>
      </c>
      <c r="T28" s="20" t="s">
        <v>481</v>
      </c>
      <c r="U28" s="18" t="s">
        <v>481</v>
      </c>
      <c r="V28" s="20" t="s">
        <v>481</v>
      </c>
      <c r="W28" s="18" t="s">
        <v>481</v>
      </c>
      <c r="X28" s="20" t="s">
        <v>481</v>
      </c>
      <c r="Y28" s="18" t="s">
        <v>481</v>
      </c>
      <c r="Z28" s="20" t="s">
        <v>481</v>
      </c>
      <c r="AA28" s="18" t="n">
        <v>340.52020926</v>
      </c>
      <c r="AB28" s="20" t="n">
        <v>20.8674963</v>
      </c>
    </row>
    <row r="29" spans="1:28">
      <c r="A29" s="15" t="s">
        <v>504</v>
      </c>
      <c r="B29" s="17" t="n">
        <v>5385</v>
      </c>
      <c r="C29" s="18">
        <f>(30.0/B29*100)</f>
        <v/>
      </c>
      <c r="D29" s="19" t="n">
        <v>5355</v>
      </c>
      <c r="E29" s="18" t="n">
        <v>437.46332191</v>
      </c>
      <c r="F29" s="20" t="n">
        <v>13.03633812</v>
      </c>
      <c r="G29" s="18" t="n">
        <v>465.96572133</v>
      </c>
      <c r="H29" s="20" t="n">
        <v>6.60610316</v>
      </c>
      <c r="I29" s="18" t="n">
        <v>509.24397632</v>
      </c>
      <c r="J29" s="20" t="n">
        <v>4.13473417</v>
      </c>
      <c r="K29" s="18" t="n">
        <v>516.30073858</v>
      </c>
      <c r="L29" s="20" t="n">
        <v>2.86649043</v>
      </c>
      <c r="M29" s="18" t="n">
        <v>490.77276853</v>
      </c>
      <c r="N29" s="20" t="n">
        <v>4.36792007</v>
      </c>
      <c r="O29" s="18" t="n">
        <v>467.502064</v>
      </c>
      <c r="P29" s="20" t="n">
        <v>16.63075547</v>
      </c>
      <c r="Q29" s="18" t="n">
        <v>353.687425</v>
      </c>
      <c r="R29" s="20" t="n">
        <v>25.68319139</v>
      </c>
      <c r="S29" s="18" t="s">
        <v>481</v>
      </c>
      <c r="T29" s="20" t="s">
        <v>481</v>
      </c>
      <c r="U29" s="18" t="s">
        <v>481</v>
      </c>
      <c r="V29" s="20" t="s">
        <v>481</v>
      </c>
      <c r="W29" s="18" t="s">
        <v>481</v>
      </c>
      <c r="X29" s="20" t="s">
        <v>481</v>
      </c>
      <c r="Y29" s="18" t="s">
        <v>481</v>
      </c>
      <c r="Z29" s="20" t="s">
        <v>481</v>
      </c>
      <c r="AA29" s="18" t="n">
        <v>416.06439318</v>
      </c>
      <c r="AB29" s="20" t="n">
        <v>15.92362329</v>
      </c>
    </row>
    <row r="30" spans="1:28">
      <c r="A30" s="15" t="s">
        <v>505</v>
      </c>
      <c r="B30" s="17" t="n">
        <v>4520</v>
      </c>
      <c r="C30" s="18">
        <f>(101.0/B30*100)</f>
        <v/>
      </c>
      <c r="D30" s="19" t="n">
        <v>4419</v>
      </c>
      <c r="E30" s="18" t="n">
        <v>439.16704784</v>
      </c>
      <c r="F30" s="20" t="n">
        <v>15.56218157</v>
      </c>
      <c r="G30" s="18" t="n">
        <v>513.85484847</v>
      </c>
      <c r="H30" s="20" t="n">
        <v>7.80529723</v>
      </c>
      <c r="I30" s="18" t="n">
        <v>515.70926186</v>
      </c>
      <c r="J30" s="20" t="n">
        <v>2.59633762</v>
      </c>
      <c r="K30" s="18" t="n">
        <v>504.57553183</v>
      </c>
      <c r="L30" s="20" t="n">
        <v>7.60191331</v>
      </c>
      <c r="M30" s="18" t="n">
        <v>463.45949511</v>
      </c>
      <c r="N30" s="20" t="n">
        <v>12.52392573</v>
      </c>
      <c r="O30" s="18" t="n">
        <v>452.897716</v>
      </c>
      <c r="P30" s="20" t="n">
        <v>25.52206812</v>
      </c>
      <c r="Q30" s="18" t="n">
        <v>409.73745845</v>
      </c>
      <c r="R30" s="20" t="n">
        <v>19.19190545</v>
      </c>
      <c r="S30" s="18" t="s">
        <v>481</v>
      </c>
      <c r="T30" s="20" t="s">
        <v>481</v>
      </c>
      <c r="U30" s="18" t="s">
        <v>481</v>
      </c>
      <c r="V30" s="20" t="s">
        <v>481</v>
      </c>
      <c r="W30" s="18" t="s">
        <v>481</v>
      </c>
      <c r="X30" s="20" t="s">
        <v>481</v>
      </c>
      <c r="Y30" s="18" t="s">
        <v>481</v>
      </c>
      <c r="Z30" s="20" t="s">
        <v>481</v>
      </c>
      <c r="AA30" s="18" t="n">
        <v>414.79192565</v>
      </c>
      <c r="AB30" s="20" t="n">
        <v>18.48816324</v>
      </c>
    </row>
    <row r="31" spans="1:28">
      <c r="A31" s="15" t="s">
        <v>506</v>
      </c>
      <c r="B31" s="17" t="n">
        <v>5456</v>
      </c>
      <c r="C31" s="18">
        <f>(125.0/B31*100)</f>
        <v/>
      </c>
      <c r="D31" s="19" t="n">
        <v>5331</v>
      </c>
      <c r="E31" s="18" t="n">
        <v>389.53028325</v>
      </c>
      <c r="F31" s="20" t="n">
        <v>20.80488231</v>
      </c>
      <c r="G31" s="18" t="n">
        <v>508.48219099</v>
      </c>
      <c r="H31" s="20" t="n">
        <v>21.60798749</v>
      </c>
      <c r="I31" s="18" t="n">
        <v>518.96208639</v>
      </c>
      <c r="J31" s="20" t="n">
        <v>4.29663723</v>
      </c>
      <c r="K31" s="18" t="n">
        <v>519.47930042</v>
      </c>
      <c r="L31" s="20" t="n">
        <v>2.39724413</v>
      </c>
      <c r="M31" s="18" t="n">
        <v>484.33512697</v>
      </c>
      <c r="N31" s="20" t="n">
        <v>7.87672504</v>
      </c>
      <c r="O31" s="18" t="n">
        <v>426.75967113</v>
      </c>
      <c r="P31" s="20" t="n">
        <v>26.71497677</v>
      </c>
      <c r="Q31" s="18" t="n">
        <v>376.03748777</v>
      </c>
      <c r="R31" s="20" t="n">
        <v>22.48706182</v>
      </c>
      <c r="S31" s="18" t="s">
        <v>481</v>
      </c>
      <c r="T31" s="20" t="s">
        <v>481</v>
      </c>
      <c r="U31" s="18" t="s">
        <v>481</v>
      </c>
      <c r="V31" s="20" t="s">
        <v>481</v>
      </c>
      <c r="W31" s="18" t="s">
        <v>481</v>
      </c>
      <c r="X31" s="20" t="s">
        <v>481</v>
      </c>
      <c r="Y31" s="18" t="s">
        <v>481</v>
      </c>
      <c r="Z31" s="20" t="s">
        <v>481</v>
      </c>
      <c r="AA31" s="18" t="n">
        <v>405.10910543</v>
      </c>
      <c r="AB31" s="20" t="n">
        <v>14.21308738</v>
      </c>
    </row>
    <row r="32" spans="1:28">
      <c r="A32" s="15" t="s">
        <v>507</v>
      </c>
      <c r="B32" s="17" t="n">
        <v>4478</v>
      </c>
      <c r="C32" s="18">
        <f>(5.0/B32*100)</f>
        <v/>
      </c>
      <c r="D32" s="19" t="n">
        <v>4473</v>
      </c>
      <c r="E32" s="18" t="n">
        <v>397.38665694</v>
      </c>
      <c r="F32" s="20" t="n">
        <v>24.09162999</v>
      </c>
      <c r="G32" s="18" t="n">
        <v>419.60041999</v>
      </c>
      <c r="H32" s="20" t="n">
        <v>24.37748884</v>
      </c>
      <c r="I32" s="18" t="n">
        <v>465.46908682</v>
      </c>
      <c r="J32" s="20" t="n">
        <v>18.43786219</v>
      </c>
      <c r="K32" s="18" t="n">
        <v>499.67206465</v>
      </c>
      <c r="L32" s="20" t="n">
        <v>5.47790792</v>
      </c>
      <c r="M32" s="18" t="n">
        <v>512.52870404</v>
      </c>
      <c r="N32" s="20" t="n">
        <v>2.65491544</v>
      </c>
      <c r="O32" s="18" t="n">
        <v>475.40835003</v>
      </c>
      <c r="P32" s="20" t="n">
        <v>6.21221371</v>
      </c>
      <c r="Q32" s="18" t="n">
        <v>420.13863264</v>
      </c>
      <c r="R32" s="20" t="n">
        <v>14.40956538</v>
      </c>
      <c r="S32" s="18" t="s">
        <v>481</v>
      </c>
      <c r="T32" s="20" t="s">
        <v>481</v>
      </c>
      <c r="U32" s="18" t="s">
        <v>481</v>
      </c>
      <c r="V32" s="20" t="s">
        <v>481</v>
      </c>
      <c r="W32" s="18" t="s">
        <v>481</v>
      </c>
      <c r="X32" s="20" t="s">
        <v>481</v>
      </c>
      <c r="Y32" s="18" t="s">
        <v>481</v>
      </c>
      <c r="Z32" s="20" t="s">
        <v>481</v>
      </c>
      <c r="AA32" s="18" t="n">
        <v>438.9354704</v>
      </c>
      <c r="AB32" s="20" t="n">
        <v>14.4394326</v>
      </c>
    </row>
    <row r="33" spans="1:28">
      <c r="A33" s="15" t="s">
        <v>508</v>
      </c>
      <c r="B33" s="17" t="n">
        <v>7325</v>
      </c>
      <c r="C33" s="18">
        <f>(75.0/B33*100)</f>
        <v/>
      </c>
      <c r="D33" s="19" t="n">
        <v>7250</v>
      </c>
      <c r="E33" s="18" t="s">
        <v>481</v>
      </c>
      <c r="F33" s="20" t="s">
        <v>481</v>
      </c>
      <c r="G33" s="18" t="s">
        <v>481</v>
      </c>
      <c r="H33" s="20" t="s">
        <v>481</v>
      </c>
      <c r="I33" s="18" t="n">
        <v>507.6247291</v>
      </c>
      <c r="J33" s="20" t="n">
        <v>3.4938162</v>
      </c>
      <c r="K33" s="18" t="n">
        <v>504.72349197</v>
      </c>
      <c r="L33" s="20" t="n">
        <v>2.76263054</v>
      </c>
      <c r="M33" s="18" t="n">
        <v>464.52501524</v>
      </c>
      <c r="N33" s="20" t="n">
        <v>5.20790725</v>
      </c>
      <c r="O33" s="18" t="n">
        <v>429.0696114</v>
      </c>
      <c r="P33" s="20" t="n">
        <v>12.73079317</v>
      </c>
      <c r="Q33" s="18" t="n">
        <v>441.46735974</v>
      </c>
      <c r="R33" s="20" t="n">
        <v>9.378586350000001</v>
      </c>
      <c r="S33" s="18" t="s">
        <v>481</v>
      </c>
      <c r="T33" s="20" t="s">
        <v>481</v>
      </c>
      <c r="U33" s="18" t="s">
        <v>481</v>
      </c>
      <c r="V33" s="20" t="s">
        <v>481</v>
      </c>
      <c r="W33" s="18" t="s">
        <v>481</v>
      </c>
      <c r="X33" s="20" t="s">
        <v>481</v>
      </c>
      <c r="Y33" s="18" t="s">
        <v>481</v>
      </c>
      <c r="Z33" s="20" t="s">
        <v>481</v>
      </c>
      <c r="AA33" s="18" t="n">
        <v>418.43831145</v>
      </c>
      <c r="AB33" s="20" t="n">
        <v>17.71427615</v>
      </c>
    </row>
    <row r="34" spans="1:28">
      <c r="A34" s="15" t="s">
        <v>509</v>
      </c>
      <c r="B34" s="17" t="n">
        <v>6350</v>
      </c>
      <c r="C34" s="18">
        <f>(66.0/B34*100)</f>
        <v/>
      </c>
      <c r="D34" s="19" t="n">
        <v>6284</v>
      </c>
      <c r="E34" s="18" t="n">
        <v>325.96721012</v>
      </c>
      <c r="F34" s="20" t="n">
        <v>14.24525431</v>
      </c>
      <c r="G34" s="18" t="n">
        <v>313.5324756</v>
      </c>
      <c r="H34" s="20" t="n">
        <v>22.09750257</v>
      </c>
      <c r="I34" s="18" t="n">
        <v>462.42071723</v>
      </c>
      <c r="J34" s="20" t="n">
        <v>12.19920263</v>
      </c>
      <c r="K34" s="18" t="n">
        <v>471.59477673</v>
      </c>
      <c r="L34" s="20" t="n">
        <v>3.10795575</v>
      </c>
      <c r="M34" s="18" t="n">
        <v>434.10708971</v>
      </c>
      <c r="N34" s="20" t="n">
        <v>3.38429424</v>
      </c>
      <c r="O34" s="18" t="n">
        <v>385.45766827</v>
      </c>
      <c r="P34" s="20" t="n">
        <v>10.64732659</v>
      </c>
      <c r="Q34" s="18" t="n">
        <v>325.88069125</v>
      </c>
      <c r="R34" s="20" t="n">
        <v>13.43608483</v>
      </c>
      <c r="S34" s="18" t="s">
        <v>481</v>
      </c>
      <c r="T34" s="20" t="s">
        <v>481</v>
      </c>
      <c r="U34" s="18" t="s">
        <v>481</v>
      </c>
      <c r="V34" s="20" t="s">
        <v>481</v>
      </c>
      <c r="W34" s="18" t="s">
        <v>481</v>
      </c>
      <c r="X34" s="20" t="s">
        <v>481</v>
      </c>
      <c r="Y34" s="18" t="s">
        <v>481</v>
      </c>
      <c r="Z34" s="20" t="s">
        <v>481</v>
      </c>
      <c r="AA34" s="18" t="n">
        <v>333.22896489</v>
      </c>
      <c r="AB34" s="20" t="n">
        <v>14.8955356</v>
      </c>
    </row>
    <row r="35" spans="1:28">
      <c r="A35" s="15" t="s">
        <v>510</v>
      </c>
      <c r="B35" s="17" t="n">
        <v>6406</v>
      </c>
      <c r="C35" s="18">
        <f>(37.0/B35*100)</f>
        <v/>
      </c>
      <c r="D35" s="19" t="n">
        <v>6369</v>
      </c>
      <c r="E35" s="18" t="s">
        <v>481</v>
      </c>
      <c r="F35" s="20" t="s">
        <v>481</v>
      </c>
      <c r="G35" s="18" t="s">
        <v>481</v>
      </c>
      <c r="H35" s="20" t="s">
        <v>481</v>
      </c>
      <c r="I35" s="18" t="n">
        <v>518.75010166</v>
      </c>
      <c r="J35" s="20" t="n">
        <v>4.01862058</v>
      </c>
      <c r="K35" s="18" t="n">
        <v>507.30782267</v>
      </c>
      <c r="L35" s="20" t="n">
        <v>1.88566198</v>
      </c>
      <c r="M35" s="18" t="n">
        <v>481.73959072</v>
      </c>
      <c r="N35" s="20" t="n">
        <v>5.3200106</v>
      </c>
      <c r="O35" s="18" t="n">
        <v>421.39770342</v>
      </c>
      <c r="P35" s="20" t="n">
        <v>15.40016552</v>
      </c>
      <c r="Q35" s="18" t="n">
        <v>414.14666605</v>
      </c>
      <c r="R35" s="20" t="n">
        <v>20.81615758</v>
      </c>
      <c r="S35" s="18" t="s">
        <v>481</v>
      </c>
      <c r="T35" s="20" t="s">
        <v>481</v>
      </c>
      <c r="U35" s="18" t="s">
        <v>481</v>
      </c>
      <c r="V35" s="20" t="s">
        <v>481</v>
      </c>
      <c r="W35" s="18" t="s">
        <v>481</v>
      </c>
      <c r="X35" s="20" t="s">
        <v>481</v>
      </c>
      <c r="Y35" s="18" t="s">
        <v>481</v>
      </c>
      <c r="Z35" s="20" t="s">
        <v>481</v>
      </c>
      <c r="AA35" s="18" t="n">
        <v>413.43054281</v>
      </c>
      <c r="AB35" s="20" t="n">
        <v>13.86285584</v>
      </c>
    </row>
    <row r="36" spans="1:28">
      <c r="A36" s="15" t="s">
        <v>511</v>
      </c>
      <c r="B36" s="17" t="n">
        <v>6736</v>
      </c>
      <c r="C36" s="18">
        <f>(26.0/B36*100)</f>
        <v/>
      </c>
      <c r="D36" s="19" t="n">
        <v>6710</v>
      </c>
      <c r="E36" s="18" t="n">
        <v>460.0757356</v>
      </c>
      <c r="F36" s="20" t="n">
        <v>6.66635126</v>
      </c>
      <c r="G36" s="18" t="n">
        <v>454.05052835</v>
      </c>
      <c r="H36" s="20" t="n">
        <v>8.079947049999999</v>
      </c>
      <c r="I36" s="18" t="n">
        <v>501.15898663</v>
      </c>
      <c r="J36" s="20" t="n">
        <v>3.25852698</v>
      </c>
      <c r="K36" s="18" t="n">
        <v>504.50277037</v>
      </c>
      <c r="L36" s="20" t="n">
        <v>2.46600392</v>
      </c>
      <c r="M36" s="18" t="n">
        <v>461.90534385</v>
      </c>
      <c r="N36" s="20" t="n">
        <v>7.37972787</v>
      </c>
      <c r="O36" s="18" t="n">
        <v>469.92624166</v>
      </c>
      <c r="P36" s="20" t="n">
        <v>14.10634034</v>
      </c>
      <c r="Q36" s="18" t="n">
        <v>377.63672244</v>
      </c>
      <c r="R36" s="20" t="n">
        <v>15.48025869</v>
      </c>
      <c r="S36" s="18" t="s">
        <v>481</v>
      </c>
      <c r="T36" s="20" t="s">
        <v>481</v>
      </c>
      <c r="U36" s="18" t="s">
        <v>481</v>
      </c>
      <c r="V36" s="20" t="s">
        <v>481</v>
      </c>
      <c r="W36" s="18" t="s">
        <v>481</v>
      </c>
      <c r="X36" s="20" t="s">
        <v>481</v>
      </c>
      <c r="Y36" s="18" t="s">
        <v>481</v>
      </c>
      <c r="Z36" s="20" t="s">
        <v>481</v>
      </c>
      <c r="AA36" s="18" t="n">
        <v>416.44069244</v>
      </c>
      <c r="AB36" s="20" t="n">
        <v>13.12566826</v>
      </c>
    </row>
    <row r="37" spans="1:28">
      <c r="A37" s="15" t="s">
        <v>512</v>
      </c>
      <c r="B37" s="17" t="n">
        <v>5458</v>
      </c>
      <c r="C37" s="18">
        <f>(63.0/B37*100)</f>
        <v/>
      </c>
      <c r="D37" s="19" t="n">
        <v>5395</v>
      </c>
      <c r="E37" s="18" t="n">
        <v>391.13052169</v>
      </c>
      <c r="F37" s="20" t="n">
        <v>14.64394058</v>
      </c>
      <c r="G37" s="18" t="n">
        <v>438.15232874</v>
      </c>
      <c r="H37" s="20" t="n">
        <v>19.37373025</v>
      </c>
      <c r="I37" s="18" t="n">
        <v>492.04183382</v>
      </c>
      <c r="J37" s="20" t="n">
        <v>9.33179679</v>
      </c>
      <c r="K37" s="18" t="n">
        <v>497.96872769</v>
      </c>
      <c r="L37" s="20" t="n">
        <v>3.58722225</v>
      </c>
      <c r="M37" s="18" t="n">
        <v>514.18779971</v>
      </c>
      <c r="N37" s="20" t="n">
        <v>3.90809581</v>
      </c>
      <c r="O37" s="18" t="n">
        <v>479.6990544</v>
      </c>
      <c r="P37" s="20" t="n">
        <v>12.60435332</v>
      </c>
      <c r="Q37" s="18" t="n">
        <v>359.77407592</v>
      </c>
      <c r="R37" s="20" t="n">
        <v>22.66829138</v>
      </c>
      <c r="S37" s="18" t="s">
        <v>481</v>
      </c>
      <c r="T37" s="20" t="s">
        <v>481</v>
      </c>
      <c r="U37" s="18" t="s">
        <v>481</v>
      </c>
      <c r="V37" s="20" t="s">
        <v>481</v>
      </c>
      <c r="W37" s="18" t="s">
        <v>481</v>
      </c>
      <c r="X37" s="20" t="s">
        <v>481</v>
      </c>
      <c r="Y37" s="18" t="s">
        <v>481</v>
      </c>
      <c r="Z37" s="20" t="s">
        <v>481</v>
      </c>
      <c r="AA37" s="18" t="n">
        <v>377.6421659</v>
      </c>
      <c r="AB37" s="20" t="n">
        <v>11.44915047</v>
      </c>
    </row>
    <row r="38" spans="1:28">
      <c r="A38" s="15" t="s">
        <v>513</v>
      </c>
      <c r="B38" s="17" t="n">
        <v>5860</v>
      </c>
      <c r="C38" s="18">
        <f>(16.0/B38*100)</f>
        <v/>
      </c>
      <c r="D38" s="19" t="n">
        <v>5844</v>
      </c>
      <c r="E38" s="18" t="n">
        <v>411.79040923</v>
      </c>
      <c r="F38" s="20" t="n">
        <v>19.29961435</v>
      </c>
      <c r="G38" s="18" t="n">
        <v>474.55324751</v>
      </c>
      <c r="H38" s="20" t="n">
        <v>11.72110665</v>
      </c>
      <c r="I38" s="18" t="n">
        <v>506.34113924</v>
      </c>
      <c r="J38" s="20" t="n">
        <v>7.63718326</v>
      </c>
      <c r="K38" s="18" t="n">
        <v>517.07372749</v>
      </c>
      <c r="L38" s="20" t="n">
        <v>3.52286339</v>
      </c>
      <c r="M38" s="18" t="n">
        <v>481.50226067</v>
      </c>
      <c r="N38" s="20" t="n">
        <v>3.71385177</v>
      </c>
      <c r="O38" s="18" t="n">
        <v>450.01306843</v>
      </c>
      <c r="P38" s="20" t="n">
        <v>6.90379887</v>
      </c>
      <c r="Q38" s="18" t="n">
        <v>395.34549851</v>
      </c>
      <c r="R38" s="20" t="n">
        <v>12.43685096</v>
      </c>
      <c r="S38" s="18" t="s">
        <v>481</v>
      </c>
      <c r="T38" s="20" t="s">
        <v>481</v>
      </c>
      <c r="U38" s="18" t="s">
        <v>481</v>
      </c>
      <c r="V38" s="20" t="s">
        <v>481</v>
      </c>
      <c r="W38" s="18" t="s">
        <v>481</v>
      </c>
      <c r="X38" s="20" t="s">
        <v>481</v>
      </c>
      <c r="Y38" s="18" t="s">
        <v>481</v>
      </c>
      <c r="Z38" s="20" t="s">
        <v>481</v>
      </c>
      <c r="AA38" s="18" t="n">
        <v>417.01517131</v>
      </c>
      <c r="AB38" s="20" t="n">
        <v>11.16794221</v>
      </c>
    </row>
    <row r="39" spans="1:28">
      <c r="A39" s="15" t="s">
        <v>514</v>
      </c>
      <c r="B39" s="17" t="n">
        <v>5895</v>
      </c>
      <c r="C39" s="18">
        <f>(30.0/B39*100)</f>
        <v/>
      </c>
      <c r="D39" s="19" t="n">
        <v>5865</v>
      </c>
      <c r="E39" s="18" t="n">
        <v>337.1822054</v>
      </c>
      <c r="F39" s="20" t="n">
        <v>18.09544552</v>
      </c>
      <c r="G39" s="18" t="n">
        <v>351.48494959</v>
      </c>
      <c r="H39" s="20" t="n">
        <v>27.42407151</v>
      </c>
      <c r="I39" s="18" t="n">
        <v>399.88229187</v>
      </c>
      <c r="J39" s="20" t="n">
        <v>11.23254416</v>
      </c>
      <c r="K39" s="18" t="n">
        <v>431.00801903</v>
      </c>
      <c r="L39" s="20" t="n">
        <v>5.35161679</v>
      </c>
      <c r="M39" s="18" t="n">
        <v>436.8014483</v>
      </c>
      <c r="N39" s="20" t="n">
        <v>4.06752729</v>
      </c>
      <c r="O39" s="18" t="n">
        <v>393.87842037</v>
      </c>
      <c r="P39" s="20" t="n">
        <v>5.80920285</v>
      </c>
      <c r="Q39" s="18" t="n">
        <v>338.48034534</v>
      </c>
      <c r="R39" s="20" t="n">
        <v>9.50836966</v>
      </c>
      <c r="S39" s="18" t="s">
        <v>481</v>
      </c>
      <c r="T39" s="20" t="s">
        <v>481</v>
      </c>
      <c r="U39" s="18" t="s">
        <v>481</v>
      </c>
      <c r="V39" s="20" t="s">
        <v>481</v>
      </c>
      <c r="W39" s="18" t="s">
        <v>481</v>
      </c>
      <c r="X39" s="20" t="s">
        <v>481</v>
      </c>
      <c r="Y39" s="18" t="s">
        <v>481</v>
      </c>
      <c r="Z39" s="20" t="s">
        <v>481</v>
      </c>
      <c r="AA39" s="18" t="n">
        <v>333.00578414</v>
      </c>
      <c r="AB39" s="20" t="n">
        <v>15.87753663</v>
      </c>
    </row>
    <row r="40" spans="1:28">
      <c r="A40" s="15" t="s">
        <v>515</v>
      </c>
      <c r="B40" s="17" t="n">
        <v>14157</v>
      </c>
      <c r="C40" s="18">
        <f>(273.0/B40*100)</f>
        <v/>
      </c>
      <c r="D40" s="19" t="n">
        <v>13884</v>
      </c>
      <c r="E40" s="18" t="n">
        <v>449.42517334</v>
      </c>
      <c r="F40" s="20" t="n">
        <v>7.0011457</v>
      </c>
      <c r="G40" s="18" t="n">
        <v>494.96047481</v>
      </c>
      <c r="H40" s="20" t="n">
        <v>3.22879522</v>
      </c>
      <c r="I40" s="18" t="n">
        <v>512.1936989</v>
      </c>
      <c r="J40" s="20" t="n">
        <v>3.04526311</v>
      </c>
      <c r="K40" s="18" t="n">
        <v>497.9723824</v>
      </c>
      <c r="L40" s="20" t="n">
        <v>4.58537979</v>
      </c>
      <c r="M40" s="18" t="n">
        <v>470.47832327</v>
      </c>
      <c r="N40" s="20" t="n">
        <v>10.10801012</v>
      </c>
      <c r="O40" s="18" t="n">
        <v>518.04096435</v>
      </c>
      <c r="P40" s="20" t="n">
        <v>37.59780181</v>
      </c>
      <c r="Q40" s="18" t="n">
        <v>401.76186099</v>
      </c>
      <c r="R40" s="20" t="n">
        <v>21.85473367</v>
      </c>
      <c r="S40" s="18" t="s">
        <v>481</v>
      </c>
      <c r="T40" s="20" t="s">
        <v>481</v>
      </c>
      <c r="U40" s="18" t="s">
        <v>481</v>
      </c>
      <c r="V40" s="20" t="s">
        <v>481</v>
      </c>
      <c r="W40" s="18" t="s">
        <v>481</v>
      </c>
      <c r="X40" s="20" t="s">
        <v>481</v>
      </c>
      <c r="Y40" s="18" t="s">
        <v>481</v>
      </c>
      <c r="Z40" s="20" t="s">
        <v>481</v>
      </c>
      <c r="AA40" s="18" t="n">
        <v>448.65778127</v>
      </c>
      <c r="AB40" s="20" t="n">
        <v>7.87335225</v>
      </c>
    </row>
    <row r="41" spans="1:28">
      <c r="A41" s="15" t="s">
        <v>516</v>
      </c>
      <c r="B41" s="17" t="n">
        <v>5712</v>
      </c>
      <c r="C41" s="18">
        <f>(40.0/B41*100)</f>
        <v/>
      </c>
      <c r="D41" s="19" t="n">
        <v>5672</v>
      </c>
      <c r="E41" s="18" t="n">
        <v>439.81685549</v>
      </c>
      <c r="F41" s="20" t="n">
        <v>7.63180944</v>
      </c>
      <c r="G41" s="18" t="n">
        <v>478.36182371</v>
      </c>
      <c r="H41" s="20" t="n">
        <v>6.68450492</v>
      </c>
      <c r="I41" s="18" t="n">
        <v>500.53748065</v>
      </c>
      <c r="J41" s="20" t="n">
        <v>4.41149566</v>
      </c>
      <c r="K41" s="18" t="n">
        <v>508.74283815</v>
      </c>
      <c r="L41" s="20" t="n">
        <v>3.52725876</v>
      </c>
      <c r="M41" s="18" t="n">
        <v>491.47980636</v>
      </c>
      <c r="N41" s="20" t="n">
        <v>5.66692185</v>
      </c>
      <c r="O41" s="18" t="n">
        <v>457.85410831</v>
      </c>
      <c r="P41" s="20" t="n">
        <v>13.3917093</v>
      </c>
      <c r="Q41" s="18" t="n">
        <v>313.03494096</v>
      </c>
      <c r="R41" s="20" t="n">
        <v>27.19307865</v>
      </c>
      <c r="S41" s="18" t="s">
        <v>481</v>
      </c>
      <c r="T41" s="20" t="s">
        <v>481</v>
      </c>
      <c r="U41" s="18" t="s">
        <v>481</v>
      </c>
      <c r="V41" s="20" t="s">
        <v>481</v>
      </c>
      <c r="W41" s="18" t="s">
        <v>481</v>
      </c>
      <c r="X41" s="20" t="s">
        <v>481</v>
      </c>
      <c r="Y41" s="18" t="s">
        <v>481</v>
      </c>
      <c r="Z41" s="20" t="s">
        <v>481</v>
      </c>
      <c r="AA41" s="18" t="n">
        <v>432.76111867</v>
      </c>
      <c r="AB41" s="20" t="n">
        <v>14.64309588</v>
      </c>
    </row>
    <row r="42" spans="1:2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row>
    <row r="45" spans="1:28">
      <c r="A45" s="15" t="s">
        <v>520</v>
      </c>
      <c r="B45" s="17" t="n">
        <v>5519</v>
      </c>
      <c r="C45" s="18">
        <f>(0.0/B45*100)</f>
        <v/>
      </c>
      <c r="D45" s="19" t="n">
        <v>5519</v>
      </c>
      <c r="E45" s="18" t="n">
        <v>328.54562419</v>
      </c>
      <c r="F45" s="20" t="n">
        <v>14.20106539</v>
      </c>
      <c r="G45" s="18" t="n">
        <v>356.85862499</v>
      </c>
      <c r="H45" s="20" t="n">
        <v>15.77340588</v>
      </c>
      <c r="I45" s="18" t="n">
        <v>351.81216071</v>
      </c>
      <c r="J45" s="20" t="n">
        <v>4.0824444</v>
      </c>
      <c r="K45" s="18" t="n">
        <v>352.28251428</v>
      </c>
      <c r="L45" s="20" t="n">
        <v>2.89731394</v>
      </c>
      <c r="M45" s="18" t="n">
        <v>337.35651835</v>
      </c>
      <c r="N45" s="20" t="n">
        <v>5.38655697</v>
      </c>
      <c r="O45" s="18" t="n">
        <v>341.09371245</v>
      </c>
      <c r="P45" s="20" t="n">
        <v>18.66728337</v>
      </c>
      <c r="Q45" s="18" t="n">
        <v>333.67954379</v>
      </c>
      <c r="R45" s="20" t="n">
        <v>14.34412375</v>
      </c>
      <c r="S45" s="18" t="s">
        <v>481</v>
      </c>
      <c r="T45" s="20" t="s">
        <v>481</v>
      </c>
      <c r="U45" s="18" t="s">
        <v>481</v>
      </c>
      <c r="V45" s="20" t="s">
        <v>481</v>
      </c>
      <c r="W45" s="18" t="s">
        <v>481</v>
      </c>
      <c r="X45" s="20" t="s">
        <v>481</v>
      </c>
      <c r="Y45" s="18" t="n">
        <v>343.8083833</v>
      </c>
      <c r="Z45" s="20" t="n">
        <v>12.16407749</v>
      </c>
      <c r="AA45" s="18" t="n">
        <v>321.33534566</v>
      </c>
      <c r="AB45" s="20" t="n">
        <v>8.829152860000001</v>
      </c>
    </row>
    <row r="46" spans="1:28">
      <c r="A46" s="15" t="s">
        <v>521</v>
      </c>
      <c r="B46" s="17" t="n">
        <v>23141</v>
      </c>
      <c r="C46" s="18">
        <f>(1167.0/B46*100)</f>
        <v/>
      </c>
      <c r="D46" s="19" t="n">
        <v>21974</v>
      </c>
      <c r="E46" s="18" t="n">
        <v>373.11633437</v>
      </c>
      <c r="F46" s="20" t="n">
        <v>5.80279097</v>
      </c>
      <c r="G46" s="18" t="n">
        <v>395.31880899</v>
      </c>
      <c r="H46" s="20" t="n">
        <v>6.56350353</v>
      </c>
      <c r="I46" s="18" t="n">
        <v>429.91668722</v>
      </c>
      <c r="J46" s="20" t="n">
        <v>5.23213505</v>
      </c>
      <c r="K46" s="18" t="n">
        <v>444.81380135</v>
      </c>
      <c r="L46" s="20" t="n">
        <v>3.64756553</v>
      </c>
      <c r="M46" s="18" t="n">
        <v>424.99522754</v>
      </c>
      <c r="N46" s="20" t="n">
        <v>3.65744046</v>
      </c>
      <c r="O46" s="18" t="n">
        <v>383.87826091</v>
      </c>
      <c r="P46" s="20" t="n">
        <v>5.77909411</v>
      </c>
      <c r="Q46" s="18" t="n">
        <v>371.66644701</v>
      </c>
      <c r="R46" s="20" t="n">
        <v>3.54357146</v>
      </c>
      <c r="S46" s="18" t="s">
        <v>481</v>
      </c>
      <c r="T46" s="20" t="s">
        <v>481</v>
      </c>
      <c r="U46" s="18" t="s">
        <v>481</v>
      </c>
      <c r="V46" s="20" t="s">
        <v>481</v>
      </c>
      <c r="W46" s="18" t="s">
        <v>481</v>
      </c>
      <c r="X46" s="20" t="s">
        <v>481</v>
      </c>
      <c r="Y46" s="18" t="s">
        <v>481</v>
      </c>
      <c r="Z46" s="20" t="s">
        <v>481</v>
      </c>
      <c r="AA46" s="18" t="n">
        <v>360.47372432</v>
      </c>
      <c r="AB46" s="20" t="n">
        <v>4.95057263</v>
      </c>
    </row>
    <row r="47" spans="1:28">
      <c r="A47" s="15" t="s">
        <v>522</v>
      </c>
      <c r="B47" s="17" t="n">
        <v>5928</v>
      </c>
      <c r="C47" s="18">
        <f>(77.0/B47*100)</f>
        <v/>
      </c>
      <c r="D47" s="19" t="n">
        <v>5851</v>
      </c>
      <c r="E47" s="18" t="n">
        <v>286.4966679</v>
      </c>
      <c r="F47" s="20" t="n">
        <v>14.60804054</v>
      </c>
      <c r="G47" s="18" t="n">
        <v>282.79767337</v>
      </c>
      <c r="H47" s="20" t="n">
        <v>22.59378961</v>
      </c>
      <c r="I47" s="18" t="n">
        <v>317.53889584</v>
      </c>
      <c r="J47" s="20" t="n">
        <v>24.22450618</v>
      </c>
      <c r="K47" s="18" t="n">
        <v>458.55323123</v>
      </c>
      <c r="L47" s="20" t="n">
        <v>6.06692442</v>
      </c>
      <c r="M47" s="18" t="n">
        <v>439.61330682</v>
      </c>
      <c r="N47" s="20" t="n">
        <v>4.71228636</v>
      </c>
      <c r="O47" s="18" t="n">
        <v>353.73670347</v>
      </c>
      <c r="P47" s="20" t="n">
        <v>14.08377673</v>
      </c>
      <c r="Q47" s="18" t="n">
        <v>296.41379823</v>
      </c>
      <c r="R47" s="20" t="n">
        <v>12.42774249</v>
      </c>
      <c r="S47" s="18" t="s">
        <v>481</v>
      </c>
      <c r="T47" s="20" t="s">
        <v>481</v>
      </c>
      <c r="U47" s="18" t="s">
        <v>481</v>
      </c>
      <c r="V47" s="20" t="s">
        <v>481</v>
      </c>
      <c r="W47" s="18" t="s">
        <v>481</v>
      </c>
      <c r="X47" s="20" t="s">
        <v>481</v>
      </c>
      <c r="Y47" s="18" t="s">
        <v>481</v>
      </c>
      <c r="Z47" s="20" t="s">
        <v>481</v>
      </c>
      <c r="AA47" s="18" t="n">
        <v>312.53074769</v>
      </c>
      <c r="AB47" s="20" t="n">
        <v>10.52553675</v>
      </c>
    </row>
    <row r="48" spans="1:28">
      <c r="A48" s="15" t="s">
        <v>523</v>
      </c>
      <c r="B48" s="17" t="n">
        <v>9841</v>
      </c>
      <c r="C48" s="18">
        <f>(7.0/B48*100)</f>
        <v/>
      </c>
      <c r="D48" s="19" t="n">
        <v>9834</v>
      </c>
      <c r="E48" s="18" t="n">
        <v>425.05350727</v>
      </c>
      <c r="F48" s="20" t="n">
        <v>32.90003842</v>
      </c>
      <c r="G48" s="18" t="n">
        <v>416.23182361</v>
      </c>
      <c r="H48" s="20" t="n">
        <v>14.70816666</v>
      </c>
      <c r="I48" s="18" t="n">
        <v>491.44940834</v>
      </c>
      <c r="J48" s="20" t="n">
        <v>8.48088066</v>
      </c>
      <c r="K48" s="18" t="n">
        <v>519.82259345</v>
      </c>
      <c r="L48" s="20" t="n">
        <v>6.78262068</v>
      </c>
      <c r="M48" s="18" t="n">
        <v>494.99115028</v>
      </c>
      <c r="N48" s="20" t="n">
        <v>5.09342551</v>
      </c>
      <c r="O48" s="18" t="n">
        <v>459.82166073</v>
      </c>
      <c r="P48" s="20" t="n">
        <v>7.31911339</v>
      </c>
      <c r="Q48" s="18" t="n">
        <v>430.92938522</v>
      </c>
      <c r="R48" s="20" t="n">
        <v>9.84487382</v>
      </c>
      <c r="S48" s="18" t="s">
        <v>481</v>
      </c>
      <c r="T48" s="20" t="s">
        <v>481</v>
      </c>
      <c r="U48" s="18" t="s">
        <v>481</v>
      </c>
      <c r="V48" s="20" t="s">
        <v>481</v>
      </c>
      <c r="W48" s="18" t="s">
        <v>481</v>
      </c>
      <c r="X48" s="20" t="s">
        <v>481</v>
      </c>
      <c r="Y48" s="18" t="s">
        <v>481</v>
      </c>
      <c r="Z48" s="20" t="s">
        <v>481</v>
      </c>
      <c r="AA48" s="18" t="n">
        <v>423.5737713</v>
      </c>
      <c r="AB48" s="20" t="n">
        <v>36.26984587</v>
      </c>
    </row>
    <row r="49" spans="1:28">
      <c r="A49" s="15" t="s">
        <v>524</v>
      </c>
      <c r="B49" s="17" t="n">
        <v>6349</v>
      </c>
      <c r="C49" s="18">
        <f>(56.0/B49*100)</f>
        <v/>
      </c>
      <c r="D49" s="19" t="n">
        <v>6293</v>
      </c>
      <c r="E49" s="18" t="n">
        <v>422.60191864</v>
      </c>
      <c r="F49" s="20" t="n">
        <v>14.28287006</v>
      </c>
      <c r="G49" s="18" t="n">
        <v>393.21294621</v>
      </c>
      <c r="H49" s="20" t="n">
        <v>12.6612179</v>
      </c>
      <c r="I49" s="18" t="n">
        <v>436.30523435</v>
      </c>
      <c r="J49" s="20" t="n">
        <v>4.50790212</v>
      </c>
      <c r="K49" s="18" t="n">
        <v>430.16715308</v>
      </c>
      <c r="L49" s="20" t="n">
        <v>3.23628177</v>
      </c>
      <c r="M49" s="18" t="n">
        <v>402.77132305</v>
      </c>
      <c r="N49" s="20" t="n">
        <v>6.66413642</v>
      </c>
      <c r="O49" s="18" t="n">
        <v>360.02624996</v>
      </c>
      <c r="P49" s="20" t="n">
        <v>18.38931458</v>
      </c>
      <c r="Q49" s="18" t="n">
        <v>379.20970514</v>
      </c>
      <c r="R49" s="20" t="n">
        <v>14.06183907</v>
      </c>
      <c r="S49" s="18" t="s">
        <v>481</v>
      </c>
      <c r="T49" s="20" t="s">
        <v>481</v>
      </c>
      <c r="U49" s="18" t="s">
        <v>481</v>
      </c>
      <c r="V49" s="20" t="s">
        <v>481</v>
      </c>
      <c r="W49" s="18" t="n">
        <v>324.90960583</v>
      </c>
      <c r="X49" s="20" t="n">
        <v>69.18340703</v>
      </c>
      <c r="Y49" s="18" t="n">
        <v>364.43128467</v>
      </c>
      <c r="Z49" s="20" t="n">
        <v>25.4841916</v>
      </c>
      <c r="AA49" s="18" t="n">
        <v>365.57537938</v>
      </c>
      <c r="AB49" s="20" t="n">
        <v>10.14854951</v>
      </c>
    </row>
    <row r="50" spans="1:28">
      <c r="A50" s="15" t="s">
        <v>525</v>
      </c>
      <c r="B50" s="17" t="n">
        <v>11795</v>
      </c>
      <c r="C50" s="18">
        <f>(218.0/B50*100)</f>
        <v/>
      </c>
      <c r="D50" s="19" t="n">
        <v>11577</v>
      </c>
      <c r="E50" s="18" t="n">
        <v>375.67304729</v>
      </c>
      <c r="F50" s="20" t="n">
        <v>6.73228797</v>
      </c>
      <c r="G50" s="18" t="n">
        <v>406.98520218</v>
      </c>
      <c r="H50" s="20" t="n">
        <v>8.053191780000001</v>
      </c>
      <c r="I50" s="18" t="n">
        <v>444.52276504</v>
      </c>
      <c r="J50" s="20" t="n">
        <v>4.00591631</v>
      </c>
      <c r="K50" s="18" t="n">
        <v>434.49802863</v>
      </c>
      <c r="L50" s="20" t="n">
        <v>3.12155308</v>
      </c>
      <c r="M50" s="18" t="n">
        <v>416.15633955</v>
      </c>
      <c r="N50" s="20" t="n">
        <v>5.07125349</v>
      </c>
      <c r="O50" s="18" t="n">
        <v>367.48025084</v>
      </c>
      <c r="P50" s="20" t="n">
        <v>10.92985861</v>
      </c>
      <c r="Q50" s="18" t="n">
        <v>341.40505329</v>
      </c>
      <c r="R50" s="20" t="n">
        <v>8.577330720000001</v>
      </c>
      <c r="S50" s="18" t="s">
        <v>481</v>
      </c>
      <c r="T50" s="20" t="s">
        <v>481</v>
      </c>
      <c r="U50" s="18" t="s">
        <v>481</v>
      </c>
      <c r="V50" s="20" t="s">
        <v>481</v>
      </c>
      <c r="W50" s="18" t="s">
        <v>481</v>
      </c>
      <c r="X50" s="20" t="s">
        <v>481</v>
      </c>
      <c r="Y50" s="18" t="s">
        <v>481</v>
      </c>
      <c r="Z50" s="20" t="s">
        <v>481</v>
      </c>
      <c r="AA50" s="18" t="n">
        <v>353.40319694</v>
      </c>
      <c r="AB50" s="20" t="n">
        <v>9.73700932</v>
      </c>
    </row>
    <row r="51" spans="1:28">
      <c r="A51" s="15" t="s">
        <v>526</v>
      </c>
      <c r="B51" s="17" t="n">
        <v>6866</v>
      </c>
      <c r="C51" s="18">
        <f>(116.0/B51*100)</f>
        <v/>
      </c>
      <c r="D51" s="19" t="n">
        <v>6750</v>
      </c>
      <c r="E51" s="18" t="n">
        <v>412.47353598</v>
      </c>
      <c r="F51" s="20" t="n">
        <v>15.92603201</v>
      </c>
      <c r="G51" s="18" t="n">
        <v>405.11186318</v>
      </c>
      <c r="H51" s="20" t="n">
        <v>15.12276636</v>
      </c>
      <c r="I51" s="18" t="n">
        <v>437.16530959</v>
      </c>
      <c r="J51" s="20" t="n">
        <v>8.83508728</v>
      </c>
      <c r="K51" s="18" t="n">
        <v>439.53665644</v>
      </c>
      <c r="L51" s="20" t="n">
        <v>2.83442839</v>
      </c>
      <c r="M51" s="18" t="n">
        <v>424.94957</v>
      </c>
      <c r="N51" s="20" t="n">
        <v>3.01156392</v>
      </c>
      <c r="O51" s="18" t="n">
        <v>392.17344188</v>
      </c>
      <c r="P51" s="20" t="n">
        <v>9.78608799</v>
      </c>
      <c r="Q51" s="18" t="n">
        <v>350.79638259</v>
      </c>
      <c r="R51" s="20" t="n">
        <v>8.59485336</v>
      </c>
      <c r="S51" s="18" t="s">
        <v>481</v>
      </c>
      <c r="T51" s="20" t="s">
        <v>481</v>
      </c>
      <c r="U51" s="18" t="s">
        <v>481</v>
      </c>
      <c r="V51" s="20" t="s">
        <v>481</v>
      </c>
      <c r="W51" s="18" t="s">
        <v>481</v>
      </c>
      <c r="X51" s="20" t="s">
        <v>481</v>
      </c>
      <c r="Y51" s="18" t="s">
        <v>481</v>
      </c>
      <c r="Z51" s="20" t="s">
        <v>481</v>
      </c>
      <c r="AA51" s="18" t="n">
        <v>376.91090141</v>
      </c>
      <c r="AB51" s="20" t="n">
        <v>9.013148169999999</v>
      </c>
    </row>
    <row r="52" spans="1:28">
      <c r="A52" s="15" t="s">
        <v>527</v>
      </c>
      <c r="B52" s="17" t="n">
        <v>5809</v>
      </c>
      <c r="C52" s="18">
        <f>(74.0/B52*100)</f>
        <v/>
      </c>
      <c r="D52" s="19" t="n">
        <v>5735</v>
      </c>
      <c r="E52" s="18" t="n">
        <v>364.06047395</v>
      </c>
      <c r="F52" s="20" t="n">
        <v>22.08526652</v>
      </c>
      <c r="G52" s="18" t="n">
        <v>461.32750949</v>
      </c>
      <c r="H52" s="20" t="n">
        <v>28.81503547</v>
      </c>
      <c r="I52" s="18" t="n">
        <v>448.80972379</v>
      </c>
      <c r="J52" s="20" t="n">
        <v>20.73493756</v>
      </c>
      <c r="K52" s="18" t="n">
        <v>507.1225566</v>
      </c>
      <c r="L52" s="20" t="n">
        <v>3.97866875</v>
      </c>
      <c r="M52" s="18" t="n">
        <v>480.24784589</v>
      </c>
      <c r="N52" s="20" t="n">
        <v>2.72751064</v>
      </c>
      <c r="O52" s="18" t="n">
        <v>430.71052492</v>
      </c>
      <c r="P52" s="20" t="n">
        <v>9.95407337</v>
      </c>
      <c r="Q52" s="18" t="n">
        <v>370.23338404</v>
      </c>
      <c r="R52" s="20" t="n">
        <v>18.2545693</v>
      </c>
      <c r="S52" s="18" t="s">
        <v>481</v>
      </c>
      <c r="T52" s="20" t="s">
        <v>481</v>
      </c>
      <c r="U52" s="18" t="s">
        <v>481</v>
      </c>
      <c r="V52" s="20" t="s">
        <v>481</v>
      </c>
      <c r="W52" s="18" t="s">
        <v>481</v>
      </c>
      <c r="X52" s="20" t="s">
        <v>481</v>
      </c>
      <c r="Y52" s="18" t="s">
        <v>481</v>
      </c>
      <c r="Z52" s="20" t="s">
        <v>481</v>
      </c>
      <c r="AA52" s="18" t="n">
        <v>409.86307966</v>
      </c>
      <c r="AB52" s="20" t="n">
        <v>21.43043068</v>
      </c>
    </row>
    <row r="53" spans="1:28">
      <c r="A53" s="15" t="s">
        <v>528</v>
      </c>
      <c r="B53" s="17" t="n">
        <v>5571</v>
      </c>
      <c r="C53" s="18">
        <f>(84.0/B53*100)</f>
        <v/>
      </c>
      <c r="D53" s="19" t="n">
        <v>5487</v>
      </c>
      <c r="E53" s="18" t="n">
        <v>386.8681546</v>
      </c>
      <c r="F53" s="20" t="n">
        <v>13.4821658</v>
      </c>
      <c r="G53" s="18" t="n">
        <v>429.02666563</v>
      </c>
      <c r="H53" s="20" t="n">
        <v>12.88746642</v>
      </c>
      <c r="I53" s="18" t="n">
        <v>451.9923076</v>
      </c>
      <c r="J53" s="20" t="n">
        <v>5.40491543</v>
      </c>
      <c r="K53" s="18" t="n">
        <v>452.52492579</v>
      </c>
      <c r="L53" s="20" t="n">
        <v>1.91760717</v>
      </c>
      <c r="M53" s="18" t="n">
        <v>425.84970993</v>
      </c>
      <c r="N53" s="20" t="n">
        <v>4.70909629</v>
      </c>
      <c r="O53" s="18" t="n">
        <v>357.93270731</v>
      </c>
      <c r="P53" s="20" t="n">
        <v>10.82278896</v>
      </c>
      <c r="Q53" s="18" t="n">
        <v>313.59582122</v>
      </c>
      <c r="R53" s="20" t="n">
        <v>14.81075769</v>
      </c>
      <c r="S53" s="18" t="s">
        <v>481</v>
      </c>
      <c r="T53" s="20" t="s">
        <v>481</v>
      </c>
      <c r="U53" s="18" t="s">
        <v>481</v>
      </c>
      <c r="V53" s="20" t="s">
        <v>481</v>
      </c>
      <c r="W53" s="18" t="s">
        <v>481</v>
      </c>
      <c r="X53" s="20" t="s">
        <v>481</v>
      </c>
      <c r="Y53" s="18" t="s">
        <v>481</v>
      </c>
      <c r="Z53" s="20" t="s">
        <v>481</v>
      </c>
      <c r="AA53" s="18" t="n">
        <v>349.22151883</v>
      </c>
      <c r="AB53" s="20" t="n">
        <v>13.52980292</v>
      </c>
    </row>
    <row r="54" spans="1:28">
      <c r="A54" s="15" t="s">
        <v>529</v>
      </c>
      <c r="B54" s="17" t="n">
        <v>4740</v>
      </c>
      <c r="C54" s="18">
        <f>(45.0/B54*100)</f>
        <v/>
      </c>
      <c r="D54" s="19" t="n">
        <v>4695</v>
      </c>
      <c r="E54" s="18" t="n">
        <v>348.14447138</v>
      </c>
      <c r="F54" s="20" t="n">
        <v>6.77762372</v>
      </c>
      <c r="G54" s="18" t="n">
        <v>377.30373144</v>
      </c>
      <c r="H54" s="20" t="n">
        <v>5.72839892</v>
      </c>
      <c r="I54" s="18" t="n">
        <v>368.43330459</v>
      </c>
      <c r="J54" s="20" t="n">
        <v>4.26984879</v>
      </c>
      <c r="K54" s="18" t="n">
        <v>374.0615276</v>
      </c>
      <c r="L54" s="20" t="n">
        <v>3.84729763</v>
      </c>
      <c r="M54" s="18" t="n">
        <v>342.027088</v>
      </c>
      <c r="N54" s="20" t="n">
        <v>5.3907604</v>
      </c>
      <c r="O54" s="18" t="n">
        <v>331.06850559</v>
      </c>
      <c r="P54" s="20" t="n">
        <v>7.87584266</v>
      </c>
      <c r="Q54" s="18" t="n">
        <v>316.5421359</v>
      </c>
      <c r="R54" s="20" t="n">
        <v>4.95304949</v>
      </c>
      <c r="S54" s="18" t="s">
        <v>481</v>
      </c>
      <c r="T54" s="20" t="s">
        <v>481</v>
      </c>
      <c r="U54" s="18" t="s">
        <v>481</v>
      </c>
      <c r="V54" s="20" t="s">
        <v>481</v>
      </c>
      <c r="W54" s="18" t="s">
        <v>481</v>
      </c>
      <c r="X54" s="20" t="s">
        <v>481</v>
      </c>
      <c r="Y54" s="18" t="s">
        <v>481</v>
      </c>
      <c r="Z54" s="20" t="s">
        <v>481</v>
      </c>
      <c r="AA54" s="18" t="n">
        <v>290.25256852</v>
      </c>
      <c r="AB54" s="20" t="n">
        <v>6.55327547</v>
      </c>
    </row>
    <row r="55" spans="1:28">
      <c r="A55" s="15" t="s">
        <v>530</v>
      </c>
      <c r="B55" s="17" t="n">
        <v>5316</v>
      </c>
      <c r="C55" s="18">
        <f>(22.0/B55*100)</f>
        <v/>
      </c>
      <c r="D55" s="19" t="n">
        <v>5294</v>
      </c>
      <c r="E55" s="18" t="n">
        <v>437.93634139</v>
      </c>
      <c r="F55" s="20" t="n">
        <v>22.70493142</v>
      </c>
      <c r="G55" s="18" t="n">
        <v>421.05885841</v>
      </c>
      <c r="H55" s="20" t="n">
        <v>25.93144231</v>
      </c>
      <c r="I55" s="18" t="n">
        <v>423.56881423</v>
      </c>
      <c r="J55" s="20" t="n">
        <v>4.70028587</v>
      </c>
      <c r="K55" s="18" t="n">
        <v>408.2876586</v>
      </c>
      <c r="L55" s="20" t="n">
        <v>3.148838</v>
      </c>
      <c r="M55" s="18" t="n">
        <v>358.98341602</v>
      </c>
      <c r="N55" s="20" t="n">
        <v>4.87330191</v>
      </c>
      <c r="O55" s="18" t="n">
        <v>315.02747912</v>
      </c>
      <c r="P55" s="20" t="n">
        <v>23.16167189</v>
      </c>
      <c r="Q55" s="18" t="n">
        <v>223.33026808</v>
      </c>
      <c r="R55" s="20" t="n">
        <v>30.60561638</v>
      </c>
      <c r="S55" s="18" t="s">
        <v>481</v>
      </c>
      <c r="T55" s="20" t="s">
        <v>481</v>
      </c>
      <c r="U55" s="18" t="s">
        <v>481</v>
      </c>
      <c r="V55" s="20" t="s">
        <v>481</v>
      </c>
      <c r="W55" s="18" t="n">
        <v>374.80779481</v>
      </c>
      <c r="X55" s="20" t="n">
        <v>38.83769027</v>
      </c>
      <c r="Y55" s="18" t="n">
        <v>344.40117386</v>
      </c>
      <c r="Z55" s="20" t="n">
        <v>17.09603405</v>
      </c>
      <c r="AA55" s="18" t="n">
        <v>316.82016555</v>
      </c>
      <c r="AB55" s="20" t="n">
        <v>18.88478746</v>
      </c>
    </row>
    <row r="56" spans="1:28">
      <c r="A56" s="15" t="s">
        <v>531</v>
      </c>
      <c r="B56" s="17" t="n">
        <v>5359</v>
      </c>
      <c r="C56" s="18">
        <f>(76.0/B56*100)</f>
        <v/>
      </c>
      <c r="D56" s="19" t="n">
        <v>5283</v>
      </c>
      <c r="E56" s="18" t="n">
        <v>462.85140897</v>
      </c>
      <c r="F56" s="20" t="n">
        <v>11.62810101</v>
      </c>
      <c r="G56" s="18" t="n">
        <v>488.00382385</v>
      </c>
      <c r="H56" s="20" t="n">
        <v>11.9937995</v>
      </c>
      <c r="I56" s="18" t="n">
        <v>534.55639147</v>
      </c>
      <c r="J56" s="20" t="n">
        <v>3.9624133</v>
      </c>
      <c r="K56" s="18" t="n">
        <v>534.69254649</v>
      </c>
      <c r="L56" s="20" t="n">
        <v>2.96662133</v>
      </c>
      <c r="M56" s="18" t="n">
        <v>500.20349218</v>
      </c>
      <c r="N56" s="20" t="n">
        <v>3.98296003</v>
      </c>
      <c r="O56" s="18" t="n">
        <v>473.92376799</v>
      </c>
      <c r="P56" s="20" t="n">
        <v>12.46772575</v>
      </c>
      <c r="Q56" s="18" t="n">
        <v>433.84324757</v>
      </c>
      <c r="R56" s="20" t="n">
        <v>22.23388847</v>
      </c>
      <c r="S56" s="18" t="s">
        <v>481</v>
      </c>
      <c r="T56" s="20" t="s">
        <v>481</v>
      </c>
      <c r="U56" s="18" t="s">
        <v>481</v>
      </c>
      <c r="V56" s="20" t="s">
        <v>481</v>
      </c>
      <c r="W56" s="18" t="s">
        <v>481</v>
      </c>
      <c r="X56" s="20" t="s">
        <v>481</v>
      </c>
      <c r="Y56" s="18" t="s">
        <v>481</v>
      </c>
      <c r="Z56" s="20" t="s">
        <v>481</v>
      </c>
      <c r="AA56" s="18" t="n">
        <v>422.24938156</v>
      </c>
      <c r="AB56" s="20" t="n">
        <v>19.53868886</v>
      </c>
    </row>
    <row r="57" spans="1:28">
      <c r="A57" s="15" t="s">
        <v>532</v>
      </c>
      <c r="B57" s="17" t="n">
        <v>6513</v>
      </c>
      <c r="C57" s="18">
        <f>(0.0/B57*100)</f>
        <v/>
      </c>
      <c r="D57" s="19" t="n">
        <v>6513</v>
      </c>
      <c r="E57" s="18" t="n">
        <v>380.86009934</v>
      </c>
      <c r="F57" s="20" t="n">
        <v>33.33187763</v>
      </c>
      <c r="G57" s="18" t="n">
        <v>369.28109703</v>
      </c>
      <c r="H57" s="20" t="n">
        <v>22.57172086</v>
      </c>
      <c r="I57" s="18" t="n">
        <v>409.56498689</v>
      </c>
      <c r="J57" s="20" t="n">
        <v>5.35453253</v>
      </c>
      <c r="K57" s="18" t="n">
        <v>406.94938875</v>
      </c>
      <c r="L57" s="20" t="n">
        <v>3.31160191</v>
      </c>
      <c r="M57" s="18" t="n">
        <v>387.95322269</v>
      </c>
      <c r="N57" s="20" t="n">
        <v>3.46268319</v>
      </c>
      <c r="O57" s="18" t="n">
        <v>357.96480247</v>
      </c>
      <c r="P57" s="20" t="n">
        <v>7.93180351</v>
      </c>
      <c r="Q57" s="18" t="n">
        <v>339.15373485</v>
      </c>
      <c r="R57" s="20" t="n">
        <v>19.79110027</v>
      </c>
      <c r="S57" s="18" t="s">
        <v>481</v>
      </c>
      <c r="T57" s="20" t="s">
        <v>481</v>
      </c>
      <c r="U57" s="18" t="s">
        <v>481</v>
      </c>
      <c r="V57" s="20" t="s">
        <v>481</v>
      </c>
      <c r="W57" s="18" t="s">
        <v>481</v>
      </c>
      <c r="X57" s="20" t="s">
        <v>481</v>
      </c>
      <c r="Y57" s="18" t="n">
        <v>341.0001895</v>
      </c>
      <c r="Z57" s="20" t="n">
        <v>15.76878651</v>
      </c>
      <c r="AA57" s="18" t="n">
        <v>348.76026918</v>
      </c>
      <c r="AB57" s="20" t="n">
        <v>10.14278882</v>
      </c>
    </row>
    <row r="58" spans="1:28">
      <c r="A58" s="15" t="s">
        <v>533</v>
      </c>
      <c r="B58" s="17" t="n">
        <v>7267</v>
      </c>
      <c r="C58" s="18">
        <f>(10.0/B58*100)</f>
        <v/>
      </c>
      <c r="D58" s="19" t="n">
        <v>7257</v>
      </c>
      <c r="E58" s="18" t="n">
        <v>366.59576171</v>
      </c>
      <c r="F58" s="20" t="n">
        <v>21.53144511</v>
      </c>
      <c r="G58" s="18" t="n">
        <v>394.13730256</v>
      </c>
      <c r="H58" s="20" t="n">
        <v>10.35723492</v>
      </c>
      <c r="I58" s="18" t="n">
        <v>400.97460907</v>
      </c>
      <c r="J58" s="20" t="n">
        <v>5.23582127</v>
      </c>
      <c r="K58" s="18" t="n">
        <v>419.04918303</v>
      </c>
      <c r="L58" s="20" t="n">
        <v>2.95539243</v>
      </c>
      <c r="M58" s="18" t="n">
        <v>393.16400128</v>
      </c>
      <c r="N58" s="20" t="n">
        <v>5.7020193</v>
      </c>
      <c r="O58" s="18" t="s">
        <v>481</v>
      </c>
      <c r="P58" s="20" t="s">
        <v>481</v>
      </c>
      <c r="Q58" s="18" t="s">
        <v>481</v>
      </c>
      <c r="R58" s="20" t="s">
        <v>481</v>
      </c>
      <c r="S58" s="18" t="s">
        <v>481</v>
      </c>
      <c r="T58" s="20" t="s">
        <v>481</v>
      </c>
      <c r="U58" s="18" t="s">
        <v>481</v>
      </c>
      <c r="V58" s="20" t="s">
        <v>481</v>
      </c>
      <c r="W58" s="18" t="n">
        <v>458.95792608</v>
      </c>
      <c r="X58" s="20" t="n">
        <v>76.09151446</v>
      </c>
      <c r="Y58" s="18" t="n">
        <v>364.89637511</v>
      </c>
      <c r="Z58" s="20" t="n">
        <v>10.95224075</v>
      </c>
      <c r="AA58" s="18" t="n">
        <v>281.53635704</v>
      </c>
      <c r="AB58" s="20" t="n">
        <v>11.52321539</v>
      </c>
    </row>
    <row r="59" spans="1:28">
      <c r="A59" s="15" t="s">
        <v>534</v>
      </c>
      <c r="B59" s="17" t="n">
        <v>4826</v>
      </c>
      <c r="C59" s="18">
        <f>(26.0/B59*100)</f>
        <v/>
      </c>
      <c r="D59" s="19" t="n">
        <v>4800</v>
      </c>
      <c r="E59" s="18" t="n">
        <v>362.7030587</v>
      </c>
      <c r="F59" s="20" t="n">
        <v>28.06602158</v>
      </c>
      <c r="G59" s="18" t="n">
        <v>383.37444296</v>
      </c>
      <c r="H59" s="20" t="n">
        <v>13.6792642</v>
      </c>
      <c r="I59" s="18" t="n">
        <v>355.54111803</v>
      </c>
      <c r="J59" s="20" t="n">
        <v>3.79312514</v>
      </c>
      <c r="K59" s="18" t="n">
        <v>353.87822569</v>
      </c>
      <c r="L59" s="20" t="n">
        <v>2.13514605</v>
      </c>
      <c r="M59" s="18" t="n">
        <v>339.11066414</v>
      </c>
      <c r="N59" s="20" t="n">
        <v>3.70425887</v>
      </c>
      <c r="O59" s="18" t="n">
        <v>320.17626726</v>
      </c>
      <c r="P59" s="20" t="n">
        <v>15.26937416</v>
      </c>
      <c r="Q59" s="18" t="n">
        <v>326.56281774</v>
      </c>
      <c r="R59" s="20" t="n">
        <v>14.58711098</v>
      </c>
      <c r="S59" s="18" t="s">
        <v>481</v>
      </c>
      <c r="T59" s="20" t="s">
        <v>481</v>
      </c>
      <c r="U59" s="18" t="s">
        <v>481</v>
      </c>
      <c r="V59" s="20" t="s">
        <v>481</v>
      </c>
      <c r="W59" s="18" t="n">
        <v>209.8337528</v>
      </c>
      <c r="X59" s="20" t="n">
        <v>37.77499873</v>
      </c>
      <c r="Y59" s="18" t="n">
        <v>337.10692988</v>
      </c>
      <c r="Z59" s="20" t="n">
        <v>9.51260252</v>
      </c>
      <c r="AA59" s="18" t="n">
        <v>313.4588225</v>
      </c>
      <c r="AB59" s="20" t="n">
        <v>5.67793043</v>
      </c>
    </row>
    <row r="60" spans="1:28">
      <c r="A60" s="15" t="s">
        <v>535</v>
      </c>
      <c r="B60" s="17" t="n">
        <v>4546</v>
      </c>
      <c r="C60" s="18">
        <f>(15.0/B60*100)</f>
        <v/>
      </c>
      <c r="D60" s="19" t="n">
        <v>4531</v>
      </c>
      <c r="E60" s="18" t="n">
        <v>367.27114606</v>
      </c>
      <c r="F60" s="20" t="n">
        <v>7.79947029</v>
      </c>
      <c r="G60" s="18" t="n">
        <v>317.347818</v>
      </c>
      <c r="H60" s="20" t="n">
        <v>6.57053616</v>
      </c>
      <c r="I60" s="18" t="n">
        <v>359.95568789</v>
      </c>
      <c r="J60" s="20" t="n">
        <v>9.45098029</v>
      </c>
      <c r="K60" s="18" t="n">
        <v>363.33059856</v>
      </c>
      <c r="L60" s="20" t="n">
        <v>7.23551956</v>
      </c>
      <c r="M60" s="18" t="n">
        <v>383.20002204</v>
      </c>
      <c r="N60" s="20" t="n">
        <v>12.45158364</v>
      </c>
      <c r="O60" s="18" t="n">
        <v>344.777251</v>
      </c>
      <c r="P60" s="20" t="n">
        <v>31.7476088</v>
      </c>
      <c r="Q60" s="18" t="n">
        <v>307.44378902</v>
      </c>
      <c r="R60" s="20" t="n">
        <v>11.83391743</v>
      </c>
      <c r="S60" s="18" t="s">
        <v>481</v>
      </c>
      <c r="T60" s="20" t="s">
        <v>481</v>
      </c>
      <c r="U60" s="18" t="s">
        <v>481</v>
      </c>
      <c r="V60" s="20" t="s">
        <v>481</v>
      </c>
      <c r="W60" s="18" t="s">
        <v>481</v>
      </c>
      <c r="X60" s="20" t="s">
        <v>481</v>
      </c>
      <c r="Y60" s="18" t="n">
        <v>286.4025578</v>
      </c>
      <c r="Z60" s="20" t="n">
        <v>10.63697617</v>
      </c>
      <c r="AA60" s="18" t="n">
        <v>305.94760465</v>
      </c>
      <c r="AB60" s="20" t="n">
        <v>13.57380371</v>
      </c>
    </row>
    <row r="61" spans="1:28">
      <c r="A61" s="15" t="s">
        <v>536</v>
      </c>
      <c r="B61" s="17" t="n">
        <v>6525</v>
      </c>
      <c r="C61" s="18">
        <f>(135.0/B61*100)</f>
        <v/>
      </c>
      <c r="D61" s="19" t="n">
        <v>6390</v>
      </c>
      <c r="E61" s="18" t="n">
        <v>381.87185894</v>
      </c>
      <c r="F61" s="20" t="n">
        <v>17.15627974</v>
      </c>
      <c r="G61" s="18" t="n">
        <v>420.4272436</v>
      </c>
      <c r="H61" s="20" t="n">
        <v>21.08801928</v>
      </c>
      <c r="I61" s="18" t="n">
        <v>466.67078452</v>
      </c>
      <c r="J61" s="20" t="n">
        <v>9.06104504</v>
      </c>
      <c r="K61" s="18" t="n">
        <v>477.67585863</v>
      </c>
      <c r="L61" s="20" t="n">
        <v>3.53270856</v>
      </c>
      <c r="M61" s="18" t="n">
        <v>478.31748519</v>
      </c>
      <c r="N61" s="20" t="n">
        <v>3.13781446</v>
      </c>
      <c r="O61" s="18" t="n">
        <v>406.83149771</v>
      </c>
      <c r="P61" s="20" t="n">
        <v>11.18184803</v>
      </c>
      <c r="Q61" s="18" t="n">
        <v>350.45176221</v>
      </c>
      <c r="R61" s="20" t="n">
        <v>14.21551564</v>
      </c>
      <c r="S61" s="18" t="s">
        <v>481</v>
      </c>
      <c r="T61" s="20" t="s">
        <v>481</v>
      </c>
      <c r="U61" s="18" t="s">
        <v>481</v>
      </c>
      <c r="V61" s="20" t="s">
        <v>481</v>
      </c>
      <c r="W61" s="18" t="s">
        <v>481</v>
      </c>
      <c r="X61" s="20" t="s">
        <v>481</v>
      </c>
      <c r="Y61" s="18" t="s">
        <v>481</v>
      </c>
      <c r="Z61" s="20" t="s">
        <v>481</v>
      </c>
      <c r="AA61" s="18" t="n">
        <v>374.42107919</v>
      </c>
      <c r="AB61" s="20" t="n">
        <v>15.58826073</v>
      </c>
    </row>
    <row r="62" spans="1:28">
      <c r="A62" s="15" t="s">
        <v>537</v>
      </c>
      <c r="B62" s="17" t="n">
        <v>4476</v>
      </c>
      <c r="C62" s="18">
        <f>(3.0/B62*100)</f>
        <v/>
      </c>
      <c r="D62" s="19" t="n">
        <v>4473</v>
      </c>
      <c r="E62" s="18" t="n">
        <v>467.11616585</v>
      </c>
      <c r="F62" s="20" t="n">
        <v>8.71001873</v>
      </c>
      <c r="G62" s="18" t="n">
        <v>472.64869729</v>
      </c>
      <c r="H62" s="20" t="n">
        <v>7.52423783</v>
      </c>
      <c r="I62" s="18" t="n">
        <v>506.84297587</v>
      </c>
      <c r="J62" s="20" t="n">
        <v>4.3141653</v>
      </c>
      <c r="K62" s="18" t="n">
        <v>516.15186708</v>
      </c>
      <c r="L62" s="20" t="n">
        <v>1.84707842</v>
      </c>
      <c r="M62" s="18" t="n">
        <v>505.52347061</v>
      </c>
      <c r="N62" s="20" t="n">
        <v>3.42693761</v>
      </c>
      <c r="O62" s="18" t="n">
        <v>478.26860655</v>
      </c>
      <c r="P62" s="20" t="n">
        <v>8.34363259</v>
      </c>
      <c r="Q62" s="18" t="n">
        <v>426.44694798</v>
      </c>
      <c r="R62" s="20" t="n">
        <v>16.690518</v>
      </c>
      <c r="S62" s="18" t="s">
        <v>481</v>
      </c>
      <c r="T62" s="20" t="s">
        <v>481</v>
      </c>
      <c r="U62" s="18" t="s">
        <v>481</v>
      </c>
      <c r="V62" s="20" t="s">
        <v>481</v>
      </c>
      <c r="W62" s="18" t="s">
        <v>481</v>
      </c>
      <c r="X62" s="20" t="s">
        <v>481</v>
      </c>
      <c r="Y62" s="18" t="s">
        <v>481</v>
      </c>
      <c r="Z62" s="20" t="s">
        <v>481</v>
      </c>
      <c r="AA62" s="18" t="n">
        <v>436.01705187</v>
      </c>
      <c r="AB62" s="20" t="n">
        <v>21.91764784</v>
      </c>
    </row>
    <row r="63" spans="1:28">
      <c r="A63" s="15" t="s">
        <v>538</v>
      </c>
      <c r="B63" s="17" t="n">
        <v>5324</v>
      </c>
      <c r="C63" s="18">
        <f>(13.0/B63*100)</f>
        <v/>
      </c>
      <c r="D63" s="19" t="n">
        <v>5311</v>
      </c>
      <c r="E63" s="18" t="n">
        <v>307.0754584</v>
      </c>
      <c r="F63" s="20" t="n">
        <v>43.86756077</v>
      </c>
      <c r="G63" s="18" t="n">
        <v>363.08145504</v>
      </c>
      <c r="H63" s="20" t="n">
        <v>46.84853174</v>
      </c>
      <c r="I63" s="18" t="n">
        <v>356.20893462</v>
      </c>
      <c r="J63" s="20" t="n">
        <v>6.40755877</v>
      </c>
      <c r="K63" s="18" t="n">
        <v>353.85607602</v>
      </c>
      <c r="L63" s="20" t="n">
        <v>2.14647573</v>
      </c>
      <c r="M63" s="18" t="n">
        <v>363.85088029</v>
      </c>
      <c r="N63" s="20" t="n">
        <v>2.51114614</v>
      </c>
      <c r="O63" s="18" t="n">
        <v>324.82301982</v>
      </c>
      <c r="P63" s="20" t="n">
        <v>16.12962906</v>
      </c>
      <c r="Q63" s="18" t="n">
        <v>315.18866138</v>
      </c>
      <c r="R63" s="20" t="n">
        <v>9.253858149999999</v>
      </c>
      <c r="S63" s="18" t="s">
        <v>481</v>
      </c>
      <c r="T63" s="20" t="s">
        <v>481</v>
      </c>
      <c r="U63" s="18" t="s">
        <v>481</v>
      </c>
      <c r="V63" s="20" t="s">
        <v>481</v>
      </c>
      <c r="W63" s="18" t="n">
        <v>373.80055903</v>
      </c>
      <c r="X63" s="20" t="n">
        <v>63.09895576</v>
      </c>
      <c r="Y63" s="18" t="n">
        <v>309.41145821</v>
      </c>
      <c r="Z63" s="20" t="n">
        <v>13.1017815</v>
      </c>
      <c r="AA63" s="18" t="n">
        <v>282.86171335</v>
      </c>
      <c r="AB63" s="20" t="n">
        <v>8.96778059</v>
      </c>
    </row>
    <row r="64" spans="1:28">
      <c r="A64" s="15" t="s">
        <v>539</v>
      </c>
      <c r="B64" s="17" t="n">
        <v>3634</v>
      </c>
      <c r="C64" s="18">
        <f>(3.0/B64*100)</f>
        <v/>
      </c>
      <c r="D64" s="19" t="n">
        <v>3631</v>
      </c>
      <c r="E64" s="18" t="n">
        <v>431.29648944</v>
      </c>
      <c r="F64" s="20" t="n">
        <v>5.55856637</v>
      </c>
      <c r="G64" s="18" t="n">
        <v>458.60090781</v>
      </c>
      <c r="H64" s="20" t="n">
        <v>4.78497859</v>
      </c>
      <c r="I64" s="18" t="n">
        <v>456.35092746</v>
      </c>
      <c r="J64" s="20" t="n">
        <v>2.51890339</v>
      </c>
      <c r="K64" s="18" t="n">
        <v>443.65524764</v>
      </c>
      <c r="L64" s="20" t="n">
        <v>8.08047011</v>
      </c>
      <c r="M64" s="18" t="n">
        <v>425.17105424</v>
      </c>
      <c r="N64" s="20" t="n">
        <v>21.20299909</v>
      </c>
      <c r="O64" s="18" t="n">
        <v>394.97110137</v>
      </c>
      <c r="P64" s="20" t="n">
        <v>51.97895506</v>
      </c>
      <c r="Q64" s="18" t="n">
        <v>332.00450761</v>
      </c>
      <c r="R64" s="20" t="n">
        <v>42.00683622</v>
      </c>
      <c r="S64" s="18" t="s">
        <v>481</v>
      </c>
      <c r="T64" s="20" t="s">
        <v>481</v>
      </c>
      <c r="U64" s="18" t="s">
        <v>481</v>
      </c>
      <c r="V64" s="20" t="s">
        <v>481</v>
      </c>
      <c r="W64" s="18" t="n">
        <v>418.84147126</v>
      </c>
      <c r="X64" s="20" t="n">
        <v>77.26553742</v>
      </c>
      <c r="Y64" s="18" t="n">
        <v>372.14487897</v>
      </c>
      <c r="Z64" s="20" t="n">
        <v>18.74691711</v>
      </c>
      <c r="AA64" s="18" t="n">
        <v>314.99527536</v>
      </c>
      <c r="AB64" s="20" t="n">
        <v>22.58858244</v>
      </c>
    </row>
    <row r="65" spans="1:28">
      <c r="A65" s="15" t="s">
        <v>540</v>
      </c>
      <c r="B65" s="17" t="n">
        <v>5325</v>
      </c>
      <c r="C65" s="18">
        <f>(14.0/B65*100)</f>
        <v/>
      </c>
      <c r="D65" s="19" t="n">
        <v>5311</v>
      </c>
      <c r="E65" s="18" t="n">
        <v>386.67735638</v>
      </c>
      <c r="F65" s="20" t="n">
        <v>60.92105688</v>
      </c>
      <c r="G65" s="18" t="s">
        <v>481</v>
      </c>
      <c r="H65" s="20" t="s">
        <v>481</v>
      </c>
      <c r="I65" s="18" t="n">
        <v>414.18346307</v>
      </c>
      <c r="J65" s="20" t="n">
        <v>24.307532</v>
      </c>
      <c r="K65" s="18" t="n">
        <v>438.55554622</v>
      </c>
      <c r="L65" s="20" t="n">
        <v>4.30358632</v>
      </c>
      <c r="M65" s="18" t="n">
        <v>414.92343134</v>
      </c>
      <c r="N65" s="20" t="n">
        <v>2.61846641</v>
      </c>
      <c r="O65" s="18" t="n">
        <v>364.21840944</v>
      </c>
      <c r="P65" s="20" t="n">
        <v>7.38063257</v>
      </c>
      <c r="Q65" s="18" t="n">
        <v>327.34361328</v>
      </c>
      <c r="R65" s="20" t="n">
        <v>27.58079054</v>
      </c>
      <c r="S65" s="18" t="s">
        <v>481</v>
      </c>
      <c r="T65" s="20" t="s">
        <v>481</v>
      </c>
      <c r="U65" s="18" t="s">
        <v>481</v>
      </c>
      <c r="V65" s="20" t="s">
        <v>481</v>
      </c>
      <c r="W65" s="18" t="n">
        <v>389.89123774</v>
      </c>
      <c r="X65" s="20" t="n">
        <v>27.51226769</v>
      </c>
      <c r="Y65" s="18" t="n">
        <v>371.72615632</v>
      </c>
      <c r="Z65" s="20" t="n">
        <v>15.86900781</v>
      </c>
      <c r="AA65" s="18" t="n">
        <v>302.37222449</v>
      </c>
      <c r="AB65" s="20" t="n">
        <v>14.46178602</v>
      </c>
    </row>
    <row r="66" spans="1:28">
      <c r="A66" s="15" t="s">
        <v>541</v>
      </c>
      <c r="B66" s="17" t="n">
        <v>5665</v>
      </c>
      <c r="C66" s="18">
        <f>(75.0/B66*100)</f>
        <v/>
      </c>
      <c r="D66" s="19" t="n">
        <v>5590</v>
      </c>
      <c r="E66" s="18" t="s">
        <v>481</v>
      </c>
      <c r="F66" s="20" t="s">
        <v>481</v>
      </c>
      <c r="G66" s="18" t="s">
        <v>481</v>
      </c>
      <c r="H66" s="20" t="s">
        <v>481</v>
      </c>
      <c r="I66" s="18" t="n">
        <v>446.33992381</v>
      </c>
      <c r="J66" s="20" t="n">
        <v>4.30749295</v>
      </c>
      <c r="K66" s="18" t="n">
        <v>433.82129673</v>
      </c>
      <c r="L66" s="20" t="n">
        <v>2.28354342</v>
      </c>
      <c r="M66" s="18" t="n">
        <v>416.69699823</v>
      </c>
      <c r="N66" s="20" t="n">
        <v>2.7656163</v>
      </c>
      <c r="O66" s="18" t="n">
        <v>341.77454858</v>
      </c>
      <c r="P66" s="20" t="n">
        <v>17.14382793</v>
      </c>
      <c r="Q66" s="18" t="n">
        <v>336.31544398</v>
      </c>
      <c r="R66" s="20" t="n">
        <v>13.23063197</v>
      </c>
      <c r="S66" s="18" t="s">
        <v>481</v>
      </c>
      <c r="T66" s="20" t="s">
        <v>481</v>
      </c>
      <c r="U66" s="18" t="s">
        <v>481</v>
      </c>
      <c r="V66" s="20" t="s">
        <v>481</v>
      </c>
      <c r="W66" s="18" t="s">
        <v>481</v>
      </c>
      <c r="X66" s="20" t="s">
        <v>481</v>
      </c>
      <c r="Y66" s="18" t="s">
        <v>481</v>
      </c>
      <c r="Z66" s="20" t="s">
        <v>481</v>
      </c>
      <c r="AA66" s="18" t="n">
        <v>337.59310826</v>
      </c>
      <c r="AB66" s="20" t="n">
        <v>9.42617098</v>
      </c>
    </row>
    <row r="67" spans="1:28">
      <c r="A67" s="15" t="s">
        <v>542</v>
      </c>
      <c r="B67" s="17" t="n">
        <v>6971</v>
      </c>
      <c r="C67" s="18">
        <f>(23.0/B67*100)</f>
        <v/>
      </c>
      <c r="D67" s="19" t="n">
        <v>6948</v>
      </c>
      <c r="E67" s="18" t="n">
        <v>350.7473173</v>
      </c>
      <c r="F67" s="20" t="n">
        <v>13.70642512</v>
      </c>
      <c r="G67" s="18" t="n">
        <v>380.93884196</v>
      </c>
      <c r="H67" s="20" t="n">
        <v>10.65965374</v>
      </c>
      <c r="I67" s="18" t="n">
        <v>425.31112976</v>
      </c>
      <c r="J67" s="20" t="n">
        <v>3.8099318</v>
      </c>
      <c r="K67" s="18" t="n">
        <v>405.53311887</v>
      </c>
      <c r="L67" s="20" t="n">
        <v>3.20812354</v>
      </c>
      <c r="M67" s="18" t="n">
        <v>360.55863563</v>
      </c>
      <c r="N67" s="20" t="n">
        <v>4.77009221</v>
      </c>
      <c r="O67" s="18" t="n">
        <v>317.18524542</v>
      </c>
      <c r="P67" s="20" t="n">
        <v>9.214506719999999</v>
      </c>
      <c r="Q67" s="18" t="n">
        <v>321.0756328</v>
      </c>
      <c r="R67" s="20" t="n">
        <v>9.21429198</v>
      </c>
      <c r="S67" s="18" t="s">
        <v>481</v>
      </c>
      <c r="T67" s="20" t="s">
        <v>481</v>
      </c>
      <c r="U67" s="18" t="s">
        <v>481</v>
      </c>
      <c r="V67" s="20" t="s">
        <v>481</v>
      </c>
      <c r="W67" s="18" t="s">
        <v>481</v>
      </c>
      <c r="X67" s="20" t="s">
        <v>481</v>
      </c>
      <c r="Y67" s="18" t="s">
        <v>481</v>
      </c>
      <c r="Z67" s="20" t="s">
        <v>481</v>
      </c>
      <c r="AA67" s="18" t="n">
        <v>292.40920529</v>
      </c>
      <c r="AB67" s="20" t="n">
        <v>16.46664853</v>
      </c>
    </row>
    <row r="68" spans="1:28">
      <c r="A68" s="15" t="s">
        <v>543</v>
      </c>
      <c r="B68" s="17" t="n">
        <v>12083</v>
      </c>
      <c r="C68" s="18">
        <f>(26.0/B68*100)</f>
        <v/>
      </c>
      <c r="D68" s="19" t="n">
        <v>12057</v>
      </c>
      <c r="E68" s="18" t="n">
        <v>385.75123752</v>
      </c>
      <c r="F68" s="20" t="n">
        <v>4.38193436</v>
      </c>
      <c r="G68" s="18" t="n">
        <v>430.36731859</v>
      </c>
      <c r="H68" s="20" t="n">
        <v>4.33678449</v>
      </c>
      <c r="I68" s="18" t="n">
        <v>437.21862314</v>
      </c>
      <c r="J68" s="20" t="n">
        <v>3.21727548</v>
      </c>
      <c r="K68" s="18" t="n">
        <v>412.73250458</v>
      </c>
      <c r="L68" s="20" t="n">
        <v>1.57671279</v>
      </c>
      <c r="M68" s="18" t="n">
        <v>381.07569603</v>
      </c>
      <c r="N68" s="20" t="n">
        <v>2.47462615</v>
      </c>
      <c r="O68" s="18" t="n">
        <v>367.21092228</v>
      </c>
      <c r="P68" s="20" t="n">
        <v>7.7148681</v>
      </c>
      <c r="Q68" s="18" t="n">
        <v>314.40396553</v>
      </c>
      <c r="R68" s="20" t="n">
        <v>5.74296072</v>
      </c>
      <c r="S68" s="18" t="s">
        <v>481</v>
      </c>
      <c r="T68" s="20" t="s">
        <v>481</v>
      </c>
      <c r="U68" s="18" t="s">
        <v>481</v>
      </c>
      <c r="V68" s="20" t="s">
        <v>481</v>
      </c>
      <c r="W68" s="18" t="s">
        <v>481</v>
      </c>
      <c r="X68" s="20" t="s">
        <v>481</v>
      </c>
      <c r="Y68" s="18" t="s">
        <v>481</v>
      </c>
      <c r="Z68" s="20" t="s">
        <v>481</v>
      </c>
      <c r="AA68" s="18" t="n">
        <v>303.87547063</v>
      </c>
      <c r="AB68" s="20" t="n">
        <v>4.63297598</v>
      </c>
    </row>
    <row r="69" spans="1:28">
      <c r="A69" s="15" t="s">
        <v>544</v>
      </c>
      <c r="B69" s="17" t="n">
        <v>4876</v>
      </c>
      <c r="C69" s="18">
        <f>(7.0/B69*100)</f>
        <v/>
      </c>
      <c r="D69" s="19" t="n">
        <v>4869</v>
      </c>
      <c r="E69" s="18" t="n">
        <v>404.06751368</v>
      </c>
      <c r="F69" s="20" t="n">
        <v>20.36665919</v>
      </c>
      <c r="G69" s="18" t="n">
        <v>432.71036237</v>
      </c>
      <c r="H69" s="20" t="n">
        <v>11.50203606</v>
      </c>
      <c r="I69" s="18" t="n">
        <v>435.47412171</v>
      </c>
      <c r="J69" s="20" t="n">
        <v>10.3341018</v>
      </c>
      <c r="K69" s="18" t="n">
        <v>441.83488728</v>
      </c>
      <c r="L69" s="20" t="n">
        <v>5.95024478</v>
      </c>
      <c r="M69" s="18" t="n">
        <v>431.26816924</v>
      </c>
      <c r="N69" s="20" t="n">
        <v>4.30579734</v>
      </c>
      <c r="O69" s="18" t="n">
        <v>365.07863137</v>
      </c>
      <c r="P69" s="20" t="n">
        <v>39.97169666</v>
      </c>
      <c r="Q69" s="18" t="n">
        <v>415.3087</v>
      </c>
      <c r="R69" s="20" t="n">
        <v>27.61243941</v>
      </c>
      <c r="S69" s="18" t="s">
        <v>481</v>
      </c>
      <c r="T69" s="20" t="s">
        <v>481</v>
      </c>
      <c r="U69" s="18" t="s">
        <v>481</v>
      </c>
      <c r="V69" s="20" t="s">
        <v>481</v>
      </c>
      <c r="W69" s="18" t="s">
        <v>481</v>
      </c>
      <c r="X69" s="20" t="s">
        <v>481</v>
      </c>
      <c r="Y69" s="18" t="n">
        <v>415.05880501</v>
      </c>
      <c r="Z69" s="20" t="n">
        <v>26.4775871</v>
      </c>
      <c r="AA69" s="18" t="s">
        <v>481</v>
      </c>
      <c r="AB69" s="20" t="s">
        <v>481</v>
      </c>
    </row>
    <row r="70" spans="1:28">
      <c r="A70" s="15" t="s">
        <v>545</v>
      </c>
      <c r="B70" s="17" t="n">
        <v>6036</v>
      </c>
      <c r="C70" s="18">
        <f>(223.0/B70*100)</f>
        <v/>
      </c>
      <c r="D70" s="19" t="n">
        <v>5813</v>
      </c>
      <c r="E70" s="18" t="n">
        <v>472.05732194</v>
      </c>
      <c r="F70" s="20" t="n">
        <v>25.76973562</v>
      </c>
      <c r="G70" s="18" t="n">
        <v>303.99526772</v>
      </c>
      <c r="H70" s="20" t="n">
        <v>39.97684632</v>
      </c>
      <c r="I70" s="18" t="n">
        <v>508.74723823</v>
      </c>
      <c r="J70" s="20" t="n">
        <v>14.97049975</v>
      </c>
      <c r="K70" s="18" t="n">
        <v>500.44566889</v>
      </c>
      <c r="L70" s="20" t="n">
        <v>4.28789589</v>
      </c>
      <c r="M70" s="18" t="n">
        <v>496.6680539</v>
      </c>
      <c r="N70" s="20" t="n">
        <v>3.19539754</v>
      </c>
      <c r="O70" s="18" t="n">
        <v>451.02773617</v>
      </c>
      <c r="P70" s="20" t="n">
        <v>11.96336612</v>
      </c>
      <c r="Q70" s="18" t="n">
        <v>407.51416088</v>
      </c>
      <c r="R70" s="20" t="n">
        <v>17.40038864</v>
      </c>
      <c r="S70" s="18" t="s">
        <v>481</v>
      </c>
      <c r="T70" s="20" t="s">
        <v>481</v>
      </c>
      <c r="U70" s="18" t="s">
        <v>481</v>
      </c>
      <c r="V70" s="20" t="s">
        <v>481</v>
      </c>
      <c r="W70" s="18" t="s">
        <v>481</v>
      </c>
      <c r="X70" s="20" t="s">
        <v>481</v>
      </c>
      <c r="Y70" s="18" t="s">
        <v>481</v>
      </c>
      <c r="Z70" s="20" t="s">
        <v>481</v>
      </c>
      <c r="AA70" s="18" t="n">
        <v>425.52947848</v>
      </c>
      <c r="AB70" s="20" t="n">
        <v>17.49982256</v>
      </c>
    </row>
    <row r="71" spans="1:28">
      <c r="A71" s="15" t="s">
        <v>546</v>
      </c>
      <c r="B71" s="17" t="n">
        <v>6115</v>
      </c>
      <c r="C71" s="18">
        <f>(17.0/B71*100)</f>
        <v/>
      </c>
      <c r="D71" s="19" t="n">
        <v>6098</v>
      </c>
      <c r="E71" s="18" t="n">
        <v>455.04460024</v>
      </c>
      <c r="F71" s="20" t="n">
        <v>13.90992822</v>
      </c>
      <c r="G71" s="18" t="n">
        <v>509.04212055</v>
      </c>
      <c r="H71" s="20" t="n">
        <v>22.11165417</v>
      </c>
      <c r="I71" s="18" t="n">
        <v>530.4666554</v>
      </c>
      <c r="J71" s="20" t="n">
        <v>8.67777558</v>
      </c>
      <c r="K71" s="18" t="n">
        <v>537.49016767</v>
      </c>
      <c r="L71" s="20" t="n">
        <v>2.8347466</v>
      </c>
      <c r="M71" s="18" t="n">
        <v>538.54298551</v>
      </c>
      <c r="N71" s="20" t="n">
        <v>1.83402746</v>
      </c>
      <c r="O71" s="18" t="n">
        <v>479.10908862</v>
      </c>
      <c r="P71" s="20" t="n">
        <v>14.96169676</v>
      </c>
      <c r="Q71" s="18" t="n">
        <v>444.72686</v>
      </c>
      <c r="R71" s="20" t="n">
        <v>17.99692814</v>
      </c>
      <c r="S71" s="18" t="s">
        <v>481</v>
      </c>
      <c r="T71" s="20" t="s">
        <v>481</v>
      </c>
      <c r="U71" s="18" t="s">
        <v>481</v>
      </c>
      <c r="V71" s="20" t="s">
        <v>481</v>
      </c>
      <c r="W71" s="18" t="s">
        <v>481</v>
      </c>
      <c r="X71" s="20" t="s">
        <v>481</v>
      </c>
      <c r="Y71" s="18" t="s">
        <v>481</v>
      </c>
      <c r="Z71" s="20" t="s">
        <v>481</v>
      </c>
      <c r="AA71" s="18" t="n">
        <v>452.64231654</v>
      </c>
      <c r="AB71" s="20" t="n">
        <v>29.15559636</v>
      </c>
    </row>
    <row r="72" spans="1:28">
      <c r="A72" s="15" t="s">
        <v>547</v>
      </c>
      <c r="B72" s="17" t="n">
        <v>7708</v>
      </c>
      <c r="C72" s="18">
        <f>(5.0/B72*100)</f>
        <v/>
      </c>
      <c r="D72" s="19" t="n">
        <v>7703</v>
      </c>
      <c r="E72" s="18" t="n">
        <v>418.05118046</v>
      </c>
      <c r="F72" s="20" t="n">
        <v>15.64242402</v>
      </c>
      <c r="G72" s="18" t="n">
        <v>453.51918914</v>
      </c>
      <c r="H72" s="20" t="n">
        <v>12.99668364</v>
      </c>
      <c r="I72" s="18" t="n">
        <v>442.17445796</v>
      </c>
      <c r="J72" s="20" t="n">
        <v>8.25774069</v>
      </c>
      <c r="K72" s="18" t="n">
        <v>509.90157558</v>
      </c>
      <c r="L72" s="20" t="n">
        <v>3.74891522</v>
      </c>
      <c r="M72" s="18" t="n">
        <v>504.81012694</v>
      </c>
      <c r="N72" s="20" t="n">
        <v>3.00726219</v>
      </c>
      <c r="O72" s="18" t="n">
        <v>476.33851883</v>
      </c>
      <c r="P72" s="20" t="n">
        <v>4.01760685</v>
      </c>
      <c r="Q72" s="18" t="n">
        <v>398.91666795</v>
      </c>
      <c r="R72" s="20" t="n">
        <v>9.04010364</v>
      </c>
      <c r="S72" s="18" t="s">
        <v>481</v>
      </c>
      <c r="T72" s="20" t="s">
        <v>481</v>
      </c>
      <c r="U72" s="18" t="s">
        <v>481</v>
      </c>
      <c r="V72" s="20" t="s">
        <v>481</v>
      </c>
      <c r="W72" s="18" t="s">
        <v>481</v>
      </c>
      <c r="X72" s="20" t="s">
        <v>481</v>
      </c>
      <c r="Y72" s="18" t="s">
        <v>481</v>
      </c>
      <c r="Z72" s="20" t="s">
        <v>481</v>
      </c>
      <c r="AA72" s="18" t="n">
        <v>376.24022457</v>
      </c>
      <c r="AB72" s="20" t="n">
        <v>31.49871687</v>
      </c>
    </row>
    <row r="73" spans="1:28">
      <c r="A73" s="15" t="s">
        <v>548</v>
      </c>
      <c r="B73" s="17" t="n">
        <v>8249</v>
      </c>
      <c r="C73" s="18">
        <f>(144.0/B73*100)</f>
        <v/>
      </c>
      <c r="D73" s="19" t="n">
        <v>8105</v>
      </c>
      <c r="E73" s="18" t="n">
        <v>356.35701911</v>
      </c>
      <c r="F73" s="20" t="n">
        <v>10.28275648</v>
      </c>
      <c r="G73" s="18" t="n">
        <v>378.25727974</v>
      </c>
      <c r="H73" s="20" t="n">
        <v>8.215856049999999</v>
      </c>
      <c r="I73" s="18" t="n">
        <v>411.80460992</v>
      </c>
      <c r="J73" s="20" t="n">
        <v>7.88918399</v>
      </c>
      <c r="K73" s="18" t="n">
        <v>430.72020305</v>
      </c>
      <c r="L73" s="20" t="n">
        <v>4.91230317</v>
      </c>
      <c r="M73" s="18" t="n">
        <v>409.16413856</v>
      </c>
      <c r="N73" s="20" t="n">
        <v>3.02109484</v>
      </c>
      <c r="O73" s="18" t="n">
        <v>385.38333606</v>
      </c>
      <c r="P73" s="20" t="n">
        <v>10.32385997</v>
      </c>
      <c r="Q73" s="18" t="n">
        <v>329.73581629</v>
      </c>
      <c r="R73" s="20" t="n">
        <v>7.58275462</v>
      </c>
      <c r="S73" s="18" t="s">
        <v>481</v>
      </c>
      <c r="T73" s="20" t="s">
        <v>481</v>
      </c>
      <c r="U73" s="18" t="s">
        <v>481</v>
      </c>
      <c r="V73" s="20" t="s">
        <v>481</v>
      </c>
      <c r="W73" s="18" t="s">
        <v>481</v>
      </c>
      <c r="X73" s="20" t="s">
        <v>481</v>
      </c>
      <c r="Y73" s="18" t="s">
        <v>481</v>
      </c>
      <c r="Z73" s="20" t="s">
        <v>481</v>
      </c>
      <c r="AA73" s="18" t="n">
        <v>358.85872731</v>
      </c>
      <c r="AB73" s="20" t="n">
        <v>15.86322452</v>
      </c>
    </row>
    <row r="74" spans="1:28">
      <c r="A74" s="15" t="s">
        <v>549</v>
      </c>
      <c r="B74" s="17" t="n">
        <v>4692</v>
      </c>
      <c r="C74" s="18">
        <f>(82.0/B74*100)</f>
        <v/>
      </c>
      <c r="D74" s="19" t="n">
        <v>4610</v>
      </c>
      <c r="E74" s="18" t="n">
        <v>408.37093496</v>
      </c>
      <c r="F74" s="20" t="n">
        <v>8.8261707</v>
      </c>
      <c r="G74" s="18" t="n">
        <v>458.56661375</v>
      </c>
      <c r="H74" s="20" t="n">
        <v>4.03618116</v>
      </c>
      <c r="I74" s="18" t="n">
        <v>436.10565182</v>
      </c>
      <c r="J74" s="20" t="n">
        <v>2.24602612</v>
      </c>
      <c r="K74" s="18" t="n">
        <v>409.49534867</v>
      </c>
      <c r="L74" s="20" t="n">
        <v>4.7152795</v>
      </c>
      <c r="M74" s="18" t="n">
        <v>375.39611356</v>
      </c>
      <c r="N74" s="20" t="n">
        <v>9.61402474</v>
      </c>
      <c r="O74" s="18" t="n">
        <v>358.30829039</v>
      </c>
      <c r="P74" s="20" t="n">
        <v>15.27761778</v>
      </c>
      <c r="Q74" s="18" t="n">
        <v>349.05104199</v>
      </c>
      <c r="R74" s="20" t="n">
        <v>15.48741906</v>
      </c>
      <c r="S74" s="18" t="s">
        <v>481</v>
      </c>
      <c r="T74" s="20" t="s">
        <v>481</v>
      </c>
      <c r="U74" s="18" t="s">
        <v>481</v>
      </c>
      <c r="V74" s="20" t="s">
        <v>481</v>
      </c>
      <c r="W74" s="18" t="s">
        <v>481</v>
      </c>
      <c r="X74" s="20" t="s">
        <v>481</v>
      </c>
      <c r="Y74" s="18" t="n">
        <v>388.20368679</v>
      </c>
      <c r="Z74" s="20" t="n">
        <v>12.36793777</v>
      </c>
      <c r="AA74" s="18" t="n">
        <v>339.31386475</v>
      </c>
      <c r="AB74" s="20" t="n">
        <v>11.03126108</v>
      </c>
    </row>
    <row r="75" spans="1:28">
      <c r="A75" s="15" t="s">
        <v>550</v>
      </c>
      <c r="B75" s="17" t="n">
        <v>5375</v>
      </c>
      <c r="C75" s="18">
        <f>(204.0/B75*100)</f>
        <v/>
      </c>
      <c r="D75" s="19" t="n">
        <v>5171</v>
      </c>
      <c r="E75" s="18" t="n">
        <v>284.02823257</v>
      </c>
      <c r="F75" s="20" t="n">
        <v>10.8595058</v>
      </c>
      <c r="G75" s="18" t="n">
        <v>304.36778831</v>
      </c>
      <c r="H75" s="20" t="n">
        <v>18.31491739</v>
      </c>
      <c r="I75" s="18" t="n">
        <v>370.02583271</v>
      </c>
      <c r="J75" s="20" t="n">
        <v>5.43346256</v>
      </c>
      <c r="K75" s="18" t="n">
        <v>369.61928329</v>
      </c>
      <c r="L75" s="20" t="n">
        <v>2.89574781</v>
      </c>
      <c r="M75" s="18" t="n">
        <v>341.44324082</v>
      </c>
      <c r="N75" s="20" t="n">
        <v>4.85684042</v>
      </c>
      <c r="O75" s="18" t="n">
        <v>268.49393539</v>
      </c>
      <c r="P75" s="20" t="n">
        <v>20.36549854</v>
      </c>
      <c r="Q75" s="18" t="n">
        <v>255.1395043</v>
      </c>
      <c r="R75" s="20" t="n">
        <v>12.09038264</v>
      </c>
      <c r="S75" s="18" t="s">
        <v>481</v>
      </c>
      <c r="T75" s="20" t="s">
        <v>481</v>
      </c>
      <c r="U75" s="18" t="s">
        <v>481</v>
      </c>
      <c r="V75" s="20" t="s">
        <v>481</v>
      </c>
      <c r="W75" s="18" t="s">
        <v>481</v>
      </c>
      <c r="X75" s="20" t="s">
        <v>481</v>
      </c>
      <c r="Y75" s="18" t="s">
        <v>481</v>
      </c>
      <c r="Z75" s="20" t="s">
        <v>481</v>
      </c>
      <c r="AA75" s="18" t="n">
        <v>297.06299498</v>
      </c>
      <c r="AB75" s="20" t="n">
        <v>7.45663302</v>
      </c>
    </row>
    <row r="76" spans="1:28">
      <c r="A76" s="15" t="s">
        <v>551</v>
      </c>
      <c r="B76" s="17" t="n">
        <v>14167</v>
      </c>
      <c r="C76" s="18">
        <f>(228.0/B76*100)</f>
        <v/>
      </c>
      <c r="D76" s="19" t="n">
        <v>13939</v>
      </c>
      <c r="E76" s="18" t="n">
        <v>380.42615205</v>
      </c>
      <c r="F76" s="20" t="n">
        <v>5.48033912</v>
      </c>
      <c r="G76" s="18" t="n">
        <v>433.8335262</v>
      </c>
      <c r="H76" s="20" t="n">
        <v>5.57092897</v>
      </c>
      <c r="I76" s="18" t="n">
        <v>463.02431415</v>
      </c>
      <c r="J76" s="20" t="n">
        <v>3.33862098</v>
      </c>
      <c r="K76" s="18" t="n">
        <v>443.4075033</v>
      </c>
      <c r="L76" s="20" t="n">
        <v>3.17439127</v>
      </c>
      <c r="M76" s="18" t="n">
        <v>397.84821083</v>
      </c>
      <c r="N76" s="20" t="n">
        <v>4.5807556</v>
      </c>
      <c r="O76" s="18" t="n">
        <v>360.1116988</v>
      </c>
      <c r="P76" s="20" t="n">
        <v>9.95788331</v>
      </c>
      <c r="Q76" s="18" t="n">
        <v>279.57816733</v>
      </c>
      <c r="R76" s="20" t="n">
        <v>9.05738693</v>
      </c>
      <c r="S76" s="18" t="s">
        <v>481</v>
      </c>
      <c r="T76" s="20" t="s">
        <v>481</v>
      </c>
      <c r="U76" s="18" t="s">
        <v>481</v>
      </c>
      <c r="V76" s="20" t="s">
        <v>481</v>
      </c>
      <c r="W76" s="18" t="s">
        <v>481</v>
      </c>
      <c r="X76" s="20" t="s">
        <v>481</v>
      </c>
      <c r="Y76" s="18" t="s">
        <v>481</v>
      </c>
      <c r="Z76" s="20" t="s">
        <v>481</v>
      </c>
      <c r="AA76" s="18" t="n">
        <v>326.63753047</v>
      </c>
      <c r="AB76" s="20" t="n">
        <v>7.07917867</v>
      </c>
    </row>
    <row r="77" spans="1:28">
      <c r="A77" s="15" t="s">
        <v>552</v>
      </c>
      <c r="B77" s="17" t="n">
        <v>6062</v>
      </c>
      <c r="C77" s="18">
        <f>(82.0/B77*100)</f>
        <v/>
      </c>
      <c r="D77" s="19" t="n">
        <v>5980</v>
      </c>
      <c r="E77" s="18" t="n">
        <v>354.28635462</v>
      </c>
      <c r="F77" s="20" t="n">
        <v>10.66460894</v>
      </c>
      <c r="G77" s="18" t="n">
        <v>381.60635359</v>
      </c>
      <c r="H77" s="20" t="n">
        <v>9.667053920000001</v>
      </c>
      <c r="I77" s="18" t="n">
        <v>465.6626834</v>
      </c>
      <c r="J77" s="20" t="n">
        <v>5.0142148</v>
      </c>
      <c r="K77" s="18" t="n">
        <v>442.79011102</v>
      </c>
      <c r="L77" s="20" t="n">
        <v>2.53569975</v>
      </c>
      <c r="M77" s="18" t="n">
        <v>399.06425639</v>
      </c>
      <c r="N77" s="20" t="n">
        <v>5.84741425</v>
      </c>
      <c r="O77" s="18" t="n">
        <v>356.64847654</v>
      </c>
      <c r="P77" s="20" t="n">
        <v>20.03995063</v>
      </c>
      <c r="Q77" s="18" t="n">
        <v>315.83774046</v>
      </c>
      <c r="R77" s="20" t="n">
        <v>12.87248619</v>
      </c>
      <c r="S77" s="18" t="s">
        <v>481</v>
      </c>
      <c r="T77" s="20" t="s">
        <v>481</v>
      </c>
      <c r="U77" s="18" t="s">
        <v>481</v>
      </c>
      <c r="V77" s="20" t="s">
        <v>481</v>
      </c>
      <c r="W77" s="18" t="s">
        <v>481</v>
      </c>
      <c r="X77" s="20" t="s">
        <v>481</v>
      </c>
      <c r="Y77" s="18" t="s">
        <v>481</v>
      </c>
      <c r="Z77" s="20" t="s">
        <v>481</v>
      </c>
      <c r="AA77" s="18" t="n">
        <v>363.04122105</v>
      </c>
      <c r="AB77" s="20" t="n">
        <v>10.88027729</v>
      </c>
    </row>
    <row r="78" spans="1:28">
      <c r="A78" s="15" t="s">
        <v>553</v>
      </c>
      <c r="B78" s="17" t="n">
        <v>5826</v>
      </c>
      <c r="C78" s="18">
        <f>(0.0/B78*100)</f>
        <v/>
      </c>
      <c r="D78" s="19" t="n">
        <v>5826</v>
      </c>
      <c r="E78" s="18" t="s">
        <v>481</v>
      </c>
      <c r="F78" s="20" t="s">
        <v>481</v>
      </c>
      <c r="G78" s="18" t="s">
        <v>481</v>
      </c>
      <c r="H78" s="20" t="s">
        <v>481</v>
      </c>
      <c r="I78" s="18" t="n">
        <v>557.4903255200001</v>
      </c>
      <c r="J78" s="20" t="n">
        <v>31.5348299</v>
      </c>
      <c r="K78" s="18" t="n">
        <v>488.22792007</v>
      </c>
      <c r="L78" s="20" t="n">
        <v>3.73023332</v>
      </c>
      <c r="M78" s="18" t="n">
        <v>425.71844351</v>
      </c>
      <c r="N78" s="20" t="n">
        <v>10.87382111</v>
      </c>
      <c r="O78" s="18" t="n">
        <v>397.04463402</v>
      </c>
      <c r="P78" s="20" t="n">
        <v>33.68123139</v>
      </c>
      <c r="Q78" s="18" t="s">
        <v>481</v>
      </c>
      <c r="R78" s="20" t="s">
        <v>481</v>
      </c>
      <c r="S78" s="18" t="s">
        <v>481</v>
      </c>
      <c r="T78" s="20" t="s">
        <v>481</v>
      </c>
      <c r="U78" s="18" t="s">
        <v>481</v>
      </c>
      <c r="V78" s="20" t="s">
        <v>481</v>
      </c>
      <c r="W78" s="18" t="s">
        <v>481</v>
      </c>
      <c r="X78" s="20" t="s">
        <v>481</v>
      </c>
      <c r="Y78" s="18" t="s">
        <v>481</v>
      </c>
      <c r="Z78" s="20" t="s">
        <v>481</v>
      </c>
      <c r="AA78" s="18" t="n">
        <v>428.30098735</v>
      </c>
      <c r="AB78" s="20" t="n">
        <v>43.77901967</v>
      </c>
    </row>
    <row customHeight="1" ht="25" r="79" spans="1:28">
      <c r="A79" s="15" t="s">
        <v>554</v>
      </c>
      <c r="B79" s="17" t="n">
        <v>1657</v>
      </c>
      <c r="C79" s="18">
        <f>(41.0/B79*100)</f>
        <v/>
      </c>
      <c r="D79" s="19" t="n">
        <v>1616</v>
      </c>
      <c r="E79" s="18" t="n">
        <v>475.93029352</v>
      </c>
      <c r="F79" s="20" t="n">
        <v>15.10733778</v>
      </c>
      <c r="G79" s="18" t="n">
        <v>477.82705057</v>
      </c>
      <c r="H79" s="20" t="n">
        <v>20.40940529</v>
      </c>
      <c r="I79" s="18" t="n">
        <v>489.65413985</v>
      </c>
      <c r="J79" s="20" t="n">
        <v>8.61826289</v>
      </c>
      <c r="K79" s="18" t="n">
        <v>477.744477</v>
      </c>
      <c r="L79" s="20" t="n">
        <v>7.41817748</v>
      </c>
      <c r="M79" s="18" t="n">
        <v>423.70563518</v>
      </c>
      <c r="N79" s="20" t="n">
        <v>17.75278268</v>
      </c>
      <c r="O79" s="18" t="n">
        <v>438.59788753</v>
      </c>
      <c r="P79" s="20" t="n">
        <v>34.64794091</v>
      </c>
      <c r="Q79" s="18" t="n">
        <v>379.14623192</v>
      </c>
      <c r="R79" s="20" t="n">
        <v>67.49202038</v>
      </c>
      <c r="S79" s="18" t="s">
        <v>481</v>
      </c>
      <c r="T79" s="20" t="s">
        <v>481</v>
      </c>
      <c r="U79" s="18" t="s">
        <v>481</v>
      </c>
      <c r="V79" s="20" t="s">
        <v>481</v>
      </c>
      <c r="W79" s="18" t="n">
        <v>488.0826</v>
      </c>
      <c r="X79" s="20" t="n">
        <v>46.30825439</v>
      </c>
      <c r="Y79" s="18" t="n">
        <v>442.88216016</v>
      </c>
      <c r="Z79" s="20" t="n">
        <v>33.37923756</v>
      </c>
      <c r="AA79" s="18" t="n">
        <v>422.79732705</v>
      </c>
      <c r="AB79" s="20" t="n">
        <v>18.75968531</v>
      </c>
    </row>
    <row r="80" spans="1:28">
      <c r="A80" s="15" t="s">
        <v>555</v>
      </c>
      <c r="B80" s="17" t="n">
        <v>7841</v>
      </c>
      <c r="C80" s="18">
        <f>(0.0/B80*100)</f>
        <v/>
      </c>
      <c r="D80" s="19" t="n">
        <v>7841</v>
      </c>
      <c r="E80" s="18" t="n">
        <v>441.01975087</v>
      </c>
      <c r="F80" s="20" t="n">
        <v>38.35101884</v>
      </c>
      <c r="G80" s="18" t="n">
        <v>376.64807566</v>
      </c>
      <c r="H80" s="20" t="n">
        <v>28.96363161</v>
      </c>
      <c r="I80" s="18" t="n">
        <v>406.48126805</v>
      </c>
      <c r="J80" s="20" t="n">
        <v>5.47075931</v>
      </c>
      <c r="K80" s="18" t="n">
        <v>424.76731879</v>
      </c>
      <c r="L80" s="20" t="n">
        <v>3.59960179</v>
      </c>
      <c r="M80" s="18" t="n">
        <v>436.19562354</v>
      </c>
      <c r="N80" s="20" t="n">
        <v>4.53940364</v>
      </c>
      <c r="O80" s="18" t="n">
        <v>422.38687277</v>
      </c>
      <c r="P80" s="20" t="n">
        <v>11.32503022</v>
      </c>
      <c r="Q80" s="18" t="n">
        <v>395.21089593</v>
      </c>
      <c r="R80" s="20" t="n">
        <v>10.14424005</v>
      </c>
      <c r="S80" s="18" t="s">
        <v>481</v>
      </c>
      <c r="T80" s="20" t="s">
        <v>481</v>
      </c>
      <c r="U80" s="18" t="s">
        <v>481</v>
      </c>
      <c r="V80" s="20" t="s">
        <v>481</v>
      </c>
      <c r="W80" s="18" t="s">
        <v>481</v>
      </c>
      <c r="X80" s="20" t="s">
        <v>481</v>
      </c>
      <c r="Y80" s="18" t="n">
        <v>413.91043319</v>
      </c>
      <c r="Z80" s="20" t="n">
        <v>32.25180052</v>
      </c>
      <c r="AA80" s="18" t="n">
        <v>401.45321714</v>
      </c>
      <c r="AB80" s="20" t="n">
        <v>52.06254466</v>
      </c>
    </row>
    <row r="81" spans="1:28">
      <c r="A81" s="23" t="s">
        <v>556</v>
      </c>
      <c r="B81" s="17" t="n">
        <v>8861</v>
      </c>
      <c r="C81" s="18">
        <f>(76.0/B81*100)</f>
        <v/>
      </c>
      <c r="D81" s="19" t="n">
        <v>8785</v>
      </c>
      <c r="E81" s="18" t="n">
        <v>335.3019727</v>
      </c>
      <c r="F81" s="20" t="n">
        <v>10.95656514</v>
      </c>
      <c r="G81" s="18" t="n">
        <v>307.33160108</v>
      </c>
      <c r="H81" s="20" t="n">
        <v>16.00951616</v>
      </c>
      <c r="I81" s="18" t="n">
        <v>351.35628683</v>
      </c>
      <c r="J81" s="20" t="n">
        <v>14.31929363</v>
      </c>
      <c r="K81" s="18" t="n">
        <v>393.08113012</v>
      </c>
      <c r="L81" s="20" t="n">
        <v>7.8513436</v>
      </c>
      <c r="M81" s="18" t="n">
        <v>436.59386266</v>
      </c>
      <c r="N81" s="20" t="n">
        <v>3.35727185</v>
      </c>
      <c r="O81" s="18" t="n">
        <v>349.82190965</v>
      </c>
      <c r="P81" s="20" t="n">
        <v>15.6962679</v>
      </c>
      <c r="Q81" s="18" t="n">
        <v>333.01922359</v>
      </c>
      <c r="R81" s="20" t="n">
        <v>22.37040135</v>
      </c>
      <c r="S81" s="18" t="s">
        <v>481</v>
      </c>
      <c r="T81" s="20" t="s">
        <v>481</v>
      </c>
      <c r="U81" s="18" t="s">
        <v>481</v>
      </c>
      <c r="V81" s="20" t="s">
        <v>481</v>
      </c>
      <c r="W81" s="18" t="s">
        <v>481</v>
      </c>
      <c r="X81" s="20" t="s">
        <v>481</v>
      </c>
      <c r="Y81" s="18" t="s">
        <v>481</v>
      </c>
      <c r="Z81" s="20" t="s">
        <v>481</v>
      </c>
      <c r="AA81" s="18" t="n">
        <v>359.45628259</v>
      </c>
      <c r="AB81" s="20" t="n">
        <v>32.0714702</v>
      </c>
    </row>
    <row r="82" spans="1:2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row>
    <row r="83" spans="1:28">
      <c r="A83" s="3" t="s">
        <v>558</v>
      </c>
    </row>
    <row r="84" spans="1:28">
      <c r="A84" s="25" t="s">
        <v>559</v>
      </c>
    </row>
    <row r="85" spans="1:28">
      <c r="A85" s="25" t="s">
        <v>560</v>
      </c>
    </row>
    <row customHeight="1" ht="30" r="86" spans="1:28">
      <c r="A86" s="25" t="s">
        <v>561</v>
      </c>
    </row>
    <row customHeight="1" ht="30" r="87" spans="1:28">
      <c r="A87" s="25" t="s">
        <v>557</v>
      </c>
    </row>
    <row customHeight="1" ht="30" r="88" spans="1:28">
      <c r="A88" s="25" t="s">
        <v>562</v>
      </c>
    </row>
    <row customHeight="1" ht="30" r="89" spans="1:28">
      <c r="A89" s="25" t="s">
        <v>563</v>
      </c>
    </row>
    <row customHeight="1" ht="30" r="90" spans="1:28">
      <c r="A90" s="25" t="s">
        <v>564</v>
      </c>
    </row>
    <row customHeight="1" ht="30" r="91" spans="1:28">
      <c r="A91" s="25" t="s">
        <v>565</v>
      </c>
    </row>
    <row customHeight="1" ht="30" r="92" spans="1:28">
      <c r="A92" s="25" t="s">
        <v>566</v>
      </c>
    </row>
    <row customHeight="1" ht="30" r="93" spans="1:28">
      <c r="A93" s="25" t="s">
        <v>567</v>
      </c>
    </row>
    <row customHeight="1" ht="30" r="94" spans="1:28">
      <c r="A94" s="25" t="s">
        <v>568</v>
      </c>
    </row>
    <row customHeight="1" ht="30" r="95" spans="1:28">
      <c r="A95" s="25" t="s">
        <v>569</v>
      </c>
    </row>
    <row customHeight="1" ht="30" r="96" spans="1:28">
      <c r="A96" s="25" t="s">
        <v>570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694</v>
      </c>
    </row>
    <row customHeight="1" ht="30" r="4" spans="1:20">
      <c r="A4" s="6" t="n"/>
      <c r="B4" s="7" t="s">
        <v>462</v>
      </c>
      <c r="C4" s="7" t="s">
        <v>463</v>
      </c>
      <c r="D4" s="8" t="s">
        <v>462</v>
      </c>
      <c r="E4" s="9" t="s">
        <v>695</v>
      </c>
      <c r="F4" s="10" t="n"/>
      <c r="G4" s="9" t="s">
        <v>696</v>
      </c>
      <c r="H4" s="10" t="n"/>
      <c r="I4" s="9" t="s">
        <v>697</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(360.0/B7*100)</f>
        <v/>
      </c>
      <c r="D7" s="19" t="n">
        <v>14170</v>
      </c>
      <c r="E7" s="18" t="n">
        <v>508.74833523</v>
      </c>
      <c r="F7" s="20" t="n">
        <v>1.7592823</v>
      </c>
      <c r="G7" s="18" t="n">
        <v>454.82356392</v>
      </c>
      <c r="H7" s="20" t="n">
        <v>5.13180198</v>
      </c>
      <c r="I7" s="18" t="n">
        <v>417.55438992</v>
      </c>
      <c r="J7" s="20" t="n">
        <v>31.85648322</v>
      </c>
      <c r="K7" s="18" t="s">
        <v>481</v>
      </c>
      <c r="L7" s="20" t="s">
        <v>481</v>
      </c>
      <c r="M7" s="18" t="s">
        <v>481</v>
      </c>
      <c r="N7" s="20" t="s">
        <v>481</v>
      </c>
      <c r="O7" s="18" t="s">
        <v>481</v>
      </c>
      <c r="P7" s="20" t="s">
        <v>481</v>
      </c>
      <c r="Q7" s="18" t="s">
        <v>481</v>
      </c>
      <c r="R7" s="20" t="s">
        <v>481</v>
      </c>
      <c r="S7" s="18" t="n">
        <v>408.69705627</v>
      </c>
      <c r="T7" s="20" t="n">
        <v>11.44800935</v>
      </c>
    </row>
    <row r="8" spans="1:20">
      <c r="A8" s="15" t="s">
        <v>483</v>
      </c>
      <c r="B8" s="17" t="n">
        <v>7007</v>
      </c>
      <c r="C8" s="18">
        <f>(21.0/B8*100)</f>
        <v/>
      </c>
      <c r="D8" s="19" t="n">
        <v>6986</v>
      </c>
      <c r="E8" s="18" t="n">
        <v>495.01026458</v>
      </c>
      <c r="F8" s="20" t="n">
        <v>2.69144633</v>
      </c>
      <c r="G8" s="18" t="n">
        <v>372.9287879</v>
      </c>
      <c r="H8" s="20" t="n">
        <v>6.65695781</v>
      </c>
      <c r="I8" s="18" t="n">
        <v>376.54818979</v>
      </c>
      <c r="J8" s="20" t="n">
        <v>28.84927317</v>
      </c>
      <c r="K8" s="18" t="s">
        <v>481</v>
      </c>
      <c r="L8" s="20" t="s">
        <v>481</v>
      </c>
      <c r="M8" s="18" t="s">
        <v>481</v>
      </c>
      <c r="N8" s="20" t="s">
        <v>481</v>
      </c>
      <c r="O8" s="18" t="n">
        <v>361.38025951</v>
      </c>
      <c r="P8" s="20" t="n">
        <v>22.72565673</v>
      </c>
      <c r="Q8" s="18" t="s">
        <v>481</v>
      </c>
      <c r="R8" s="20" t="s">
        <v>481</v>
      </c>
      <c r="S8" s="18" t="n">
        <v>441.80323758</v>
      </c>
      <c r="T8" s="20" t="n">
        <v>8.751636639999999</v>
      </c>
    </row>
    <row r="9" spans="1:20">
      <c r="A9" s="15" t="s">
        <v>484</v>
      </c>
      <c r="B9" s="17" t="n">
        <v>9651</v>
      </c>
      <c r="C9" s="18">
        <f>(91.0/B9*100)</f>
        <v/>
      </c>
      <c r="D9" s="19" t="n">
        <v>9560</v>
      </c>
      <c r="E9" s="18" t="n">
        <v>531.0590819</v>
      </c>
      <c r="F9" s="20" t="n">
        <v>2.07855749</v>
      </c>
      <c r="G9" s="18" t="n">
        <v>417.19025623</v>
      </c>
      <c r="H9" s="20" t="n">
        <v>3.00662268</v>
      </c>
      <c r="I9" s="18" t="n">
        <v>377.45261725</v>
      </c>
      <c r="J9" s="20" t="n">
        <v>7.16443358</v>
      </c>
      <c r="K9" s="18" t="s">
        <v>481</v>
      </c>
      <c r="L9" s="20" t="s">
        <v>481</v>
      </c>
      <c r="M9" s="18" t="s">
        <v>481</v>
      </c>
      <c r="N9" s="20" t="s">
        <v>481</v>
      </c>
      <c r="O9" s="18" t="n">
        <v>347.7815185</v>
      </c>
      <c r="P9" s="20" t="n">
        <v>11.20716786</v>
      </c>
      <c r="Q9" s="18" t="s">
        <v>481</v>
      </c>
      <c r="R9" s="20" t="s">
        <v>481</v>
      </c>
      <c r="S9" s="18" t="n">
        <v>437.58840255</v>
      </c>
      <c r="T9" s="20" t="n">
        <v>5.43747777</v>
      </c>
    </row>
    <row r="10" spans="1:20">
      <c r="A10" s="15" t="s">
        <v>485</v>
      </c>
      <c r="B10" s="17" t="n">
        <v>20058</v>
      </c>
      <c r="C10" s="18">
        <f>(524.0/B10*100)</f>
        <v/>
      </c>
      <c r="D10" s="19" t="n">
        <v>19534</v>
      </c>
      <c r="E10" s="18" t="n">
        <v>532.16340131</v>
      </c>
      <c r="F10" s="20" t="n">
        <v>2.20331405</v>
      </c>
      <c r="G10" s="18" t="n">
        <v>441.68355521</v>
      </c>
      <c r="H10" s="20" t="n">
        <v>6.07229335</v>
      </c>
      <c r="I10" s="18" t="n">
        <v>397.63244646</v>
      </c>
      <c r="J10" s="20" t="n">
        <v>20.92083069</v>
      </c>
      <c r="K10" s="18" t="s">
        <v>481</v>
      </c>
      <c r="L10" s="20" t="s">
        <v>481</v>
      </c>
      <c r="M10" s="18" t="s">
        <v>481</v>
      </c>
      <c r="N10" s="20" t="s">
        <v>481</v>
      </c>
      <c r="O10" s="18" t="s">
        <v>481</v>
      </c>
      <c r="P10" s="20" t="s">
        <v>481</v>
      </c>
      <c r="Q10" s="18" t="s">
        <v>481</v>
      </c>
      <c r="R10" s="20" t="s">
        <v>481</v>
      </c>
      <c r="S10" s="18" t="n">
        <v>430.83361282</v>
      </c>
      <c r="T10" s="20" t="n">
        <v>9.793445780000001</v>
      </c>
    </row>
    <row r="11" spans="1:20">
      <c r="A11" s="15" t="s">
        <v>486</v>
      </c>
      <c r="B11" s="17" t="n">
        <v>7053</v>
      </c>
      <c r="C11" s="18">
        <f>(50.0/B11*100)</f>
        <v/>
      </c>
      <c r="D11" s="19" t="n">
        <v>7003</v>
      </c>
      <c r="E11" s="18" t="n">
        <v>477.26876368</v>
      </c>
      <c r="F11" s="20" t="n">
        <v>2.45588628</v>
      </c>
      <c r="G11" s="18" t="n">
        <v>396.01203549</v>
      </c>
      <c r="H11" s="20" t="n">
        <v>5.011294</v>
      </c>
      <c r="I11" s="18" t="n">
        <v>354.779879</v>
      </c>
      <c r="J11" s="20" t="n">
        <v>10.50078694</v>
      </c>
      <c r="K11" s="18" t="s">
        <v>481</v>
      </c>
      <c r="L11" s="20" t="s">
        <v>481</v>
      </c>
      <c r="M11" s="18" t="s">
        <v>481</v>
      </c>
      <c r="N11" s="20" t="s">
        <v>481</v>
      </c>
      <c r="O11" s="18" t="s">
        <v>481</v>
      </c>
      <c r="P11" s="20" t="s">
        <v>481</v>
      </c>
      <c r="Q11" s="18" t="s">
        <v>481</v>
      </c>
      <c r="R11" s="20" t="s">
        <v>481</v>
      </c>
      <c r="S11" s="18" t="n">
        <v>396.58503501</v>
      </c>
      <c r="T11" s="20" t="n">
        <v>5.28147992</v>
      </c>
    </row>
    <row r="12" spans="1:20">
      <c r="A12" s="15" t="s">
        <v>487</v>
      </c>
      <c r="B12" s="17" t="n">
        <v>6894</v>
      </c>
      <c r="C12" s="18">
        <f>(55.0/B12*100)</f>
        <v/>
      </c>
      <c r="D12" s="19" t="n">
        <v>6839</v>
      </c>
      <c r="E12" s="18" t="n">
        <v>496.34659922</v>
      </c>
      <c r="F12" s="20" t="n">
        <v>2.1863466</v>
      </c>
      <c r="G12" s="18" t="n">
        <v>352.45609496</v>
      </c>
      <c r="H12" s="20" t="n">
        <v>12.73678328</v>
      </c>
      <c r="I12" s="18" t="n">
        <v>311.37512052</v>
      </c>
      <c r="J12" s="20" t="n">
        <v>25.58271202</v>
      </c>
      <c r="K12" s="18" t="s">
        <v>481</v>
      </c>
      <c r="L12" s="20" t="s">
        <v>481</v>
      </c>
      <c r="M12" s="18" t="s">
        <v>481</v>
      </c>
      <c r="N12" s="20" t="s">
        <v>481</v>
      </c>
      <c r="O12" s="18" t="n">
        <v>332.31014509</v>
      </c>
      <c r="P12" s="20" t="n">
        <v>18.34291261</v>
      </c>
      <c r="Q12" s="18" t="s">
        <v>481</v>
      </c>
      <c r="R12" s="20" t="s">
        <v>481</v>
      </c>
      <c r="S12" s="18" t="n">
        <v>363.69830528</v>
      </c>
      <c r="T12" s="20" t="n">
        <v>14.54738472</v>
      </c>
    </row>
    <row r="13" spans="1:20">
      <c r="A13" s="15" t="s">
        <v>488</v>
      </c>
      <c r="B13" s="17" t="n">
        <v>7161</v>
      </c>
      <c r="C13" s="18">
        <f>(92.0/B13*100)</f>
        <v/>
      </c>
      <c r="D13" s="19" t="n">
        <v>7069</v>
      </c>
      <c r="E13" s="18" t="n">
        <v>506.96879574</v>
      </c>
      <c r="F13" s="20" t="n">
        <v>2.59059813</v>
      </c>
      <c r="G13" s="18" t="n">
        <v>442.13807513</v>
      </c>
      <c r="H13" s="20" t="n">
        <v>7.56378219</v>
      </c>
      <c r="I13" s="18" t="n">
        <v>409.26392603</v>
      </c>
      <c r="J13" s="20" t="n">
        <v>34.02709363</v>
      </c>
      <c r="K13" s="18" t="s">
        <v>481</v>
      </c>
      <c r="L13" s="20" t="s">
        <v>481</v>
      </c>
      <c r="M13" s="18" t="s">
        <v>481</v>
      </c>
      <c r="N13" s="20" t="s">
        <v>481</v>
      </c>
      <c r="O13" s="18" t="n">
        <v>407.4699787</v>
      </c>
      <c r="P13" s="20" t="n">
        <v>6.79601306</v>
      </c>
      <c r="Q13" s="18" t="s">
        <v>481</v>
      </c>
      <c r="R13" s="20" t="s">
        <v>481</v>
      </c>
      <c r="S13" s="18" t="n">
        <v>390.60755297</v>
      </c>
      <c r="T13" s="20" t="n">
        <v>14.40528926</v>
      </c>
    </row>
    <row r="14" spans="1:20">
      <c r="A14" s="15" t="s">
        <v>489</v>
      </c>
      <c r="B14" s="17" t="n">
        <v>5587</v>
      </c>
      <c r="C14" s="18">
        <f>(74.0/B14*100)</f>
        <v/>
      </c>
      <c r="D14" s="19" t="n">
        <v>5513</v>
      </c>
      <c r="E14" s="18" t="n">
        <v>523.5318574200001</v>
      </c>
      <c r="F14" s="20" t="n">
        <v>2.17200663</v>
      </c>
      <c r="G14" s="18" t="n">
        <v>411.45308988</v>
      </c>
      <c r="H14" s="20" t="n">
        <v>10.78155964</v>
      </c>
      <c r="I14" s="18" t="n">
        <v>471.96776583</v>
      </c>
      <c r="J14" s="20" t="n">
        <v>24.21786646</v>
      </c>
      <c r="K14" s="18" t="s">
        <v>481</v>
      </c>
      <c r="L14" s="20" t="s">
        <v>481</v>
      </c>
      <c r="M14" s="18" t="s">
        <v>481</v>
      </c>
      <c r="N14" s="20" t="s">
        <v>481</v>
      </c>
      <c r="O14" s="18" t="s">
        <v>481</v>
      </c>
      <c r="P14" s="20" t="s">
        <v>481</v>
      </c>
      <c r="Q14" s="18" t="s">
        <v>481</v>
      </c>
      <c r="R14" s="20" t="s">
        <v>481</v>
      </c>
      <c r="S14" s="18" t="n">
        <v>419.75590368</v>
      </c>
      <c r="T14" s="20" t="n">
        <v>15.05046025</v>
      </c>
    </row>
    <row r="15" spans="1:20">
      <c r="A15" s="15" t="s">
        <v>490</v>
      </c>
      <c r="B15" s="17" t="n">
        <v>5882</v>
      </c>
      <c r="C15" s="18">
        <f>(52.0/B15*100)</f>
        <v/>
      </c>
      <c r="D15" s="19" t="n">
        <v>5830</v>
      </c>
      <c r="E15" s="18" t="n">
        <v>532.3524012</v>
      </c>
      <c r="F15" s="20" t="n">
        <v>2.40051767</v>
      </c>
      <c r="G15" s="18" t="n">
        <v>419.49644003</v>
      </c>
      <c r="H15" s="20" t="n">
        <v>10.88845175</v>
      </c>
      <c r="I15" s="18" t="n">
        <v>279.31336644</v>
      </c>
      <c r="J15" s="20" t="n">
        <v>30.93528249</v>
      </c>
      <c r="K15" s="18" t="s">
        <v>481</v>
      </c>
      <c r="L15" s="20" t="s">
        <v>481</v>
      </c>
      <c r="M15" s="18" t="s">
        <v>481</v>
      </c>
      <c r="N15" s="20" t="s">
        <v>481</v>
      </c>
      <c r="O15" s="18" t="n">
        <v>367.66871077</v>
      </c>
      <c r="P15" s="20" t="n">
        <v>14.82638214</v>
      </c>
      <c r="Q15" s="18" t="s">
        <v>481</v>
      </c>
      <c r="R15" s="20" t="s">
        <v>481</v>
      </c>
      <c r="S15" s="18" t="n">
        <v>414.28200864</v>
      </c>
      <c r="T15" s="20" t="n">
        <v>20.39246418</v>
      </c>
    </row>
    <row r="16" spans="1:20">
      <c r="A16" s="15" t="s">
        <v>491</v>
      </c>
      <c r="B16" s="17" t="n">
        <v>6108</v>
      </c>
      <c r="C16" s="18">
        <f>(101.0/B16*100)</f>
        <v/>
      </c>
      <c r="D16" s="19" t="n">
        <v>6007</v>
      </c>
      <c r="E16" s="18" t="n">
        <v>523.72646682</v>
      </c>
      <c r="F16" s="20" t="n">
        <v>2.29593924</v>
      </c>
      <c r="G16" s="18" t="n">
        <v>380.82851504</v>
      </c>
      <c r="H16" s="20" t="n">
        <v>5.0714058</v>
      </c>
      <c r="I16" s="18" t="n">
        <v>323.85039794</v>
      </c>
      <c r="J16" s="20" t="n">
        <v>23.22717314</v>
      </c>
      <c r="K16" s="18" t="s">
        <v>481</v>
      </c>
      <c r="L16" s="20" t="s">
        <v>481</v>
      </c>
      <c r="M16" s="18" t="s">
        <v>481</v>
      </c>
      <c r="N16" s="20" t="s">
        <v>481</v>
      </c>
      <c r="O16" s="18" t="s">
        <v>481</v>
      </c>
      <c r="P16" s="20" t="s">
        <v>481</v>
      </c>
      <c r="Q16" s="18" t="s">
        <v>481</v>
      </c>
      <c r="R16" s="20" t="s">
        <v>481</v>
      </c>
      <c r="S16" s="18" t="n">
        <v>380.75239292</v>
      </c>
      <c r="T16" s="20" t="n">
        <v>10.08043292</v>
      </c>
    </row>
    <row r="17" spans="1:20">
      <c r="A17" s="15" t="s">
        <v>492</v>
      </c>
      <c r="B17" s="17" t="n">
        <v>6504</v>
      </c>
      <c r="C17" s="18">
        <f>(648.0/B17*100)</f>
        <v/>
      </c>
      <c r="D17" s="19" t="n">
        <v>5856</v>
      </c>
      <c r="E17" s="18" t="n">
        <v>530.8102629</v>
      </c>
      <c r="F17" s="20" t="n">
        <v>2.67290329</v>
      </c>
      <c r="G17" s="18" t="n">
        <v>420.55687824</v>
      </c>
      <c r="H17" s="20" t="n">
        <v>6.41549363</v>
      </c>
      <c r="I17" s="18" t="n">
        <v>389.0783606</v>
      </c>
      <c r="J17" s="20" t="n">
        <v>22.70987409</v>
      </c>
      <c r="K17" s="18" t="s">
        <v>481</v>
      </c>
      <c r="L17" s="20" t="s">
        <v>481</v>
      </c>
      <c r="M17" s="18" t="s">
        <v>481</v>
      </c>
      <c r="N17" s="20" t="s">
        <v>481</v>
      </c>
      <c r="O17" s="18" t="n">
        <v>338.260297</v>
      </c>
      <c r="P17" s="20" t="n">
        <v>14.23011861</v>
      </c>
      <c r="Q17" s="18" t="s">
        <v>481</v>
      </c>
      <c r="R17" s="20" t="s">
        <v>481</v>
      </c>
      <c r="S17" s="18" t="n">
        <v>471.53681055</v>
      </c>
      <c r="T17" s="20" t="n">
        <v>8.50378978</v>
      </c>
    </row>
    <row r="18" spans="1:20">
      <c r="A18" s="15" t="s">
        <v>493</v>
      </c>
      <c r="B18" s="17" t="n">
        <v>5532</v>
      </c>
      <c r="C18" s="18">
        <f>(28.0/B18*100)</f>
        <v/>
      </c>
      <c r="D18" s="19" t="n">
        <v>5504</v>
      </c>
      <c r="E18" s="18" t="n">
        <v>472.59467573</v>
      </c>
      <c r="F18" s="20" t="n">
        <v>4.24761283</v>
      </c>
      <c r="G18" s="18" t="n">
        <v>366.29503089</v>
      </c>
      <c r="H18" s="20" t="n">
        <v>15.69655639</v>
      </c>
      <c r="I18" s="18" t="n">
        <v>319.76263276</v>
      </c>
      <c r="J18" s="20" t="n">
        <v>21.30972374</v>
      </c>
      <c r="K18" s="18" t="s">
        <v>481</v>
      </c>
      <c r="L18" s="20" t="s">
        <v>481</v>
      </c>
      <c r="M18" s="18" t="s">
        <v>481</v>
      </c>
      <c r="N18" s="20" t="s">
        <v>481</v>
      </c>
      <c r="O18" s="18" t="s">
        <v>481</v>
      </c>
      <c r="P18" s="20" t="s">
        <v>481</v>
      </c>
      <c r="Q18" s="18" t="s">
        <v>481</v>
      </c>
      <c r="R18" s="20" t="s">
        <v>481</v>
      </c>
      <c r="S18" s="18" t="n">
        <v>361.02925242</v>
      </c>
      <c r="T18" s="20" t="n">
        <v>10.61568548</v>
      </c>
    </row>
    <row r="19" spans="1:20">
      <c r="A19" s="15" t="s">
        <v>494</v>
      </c>
      <c r="B19" s="17" t="n">
        <v>5658</v>
      </c>
      <c r="C19" s="18">
        <f>(63.0/B19*100)</f>
        <v/>
      </c>
      <c r="D19" s="19" t="n">
        <v>5595</v>
      </c>
      <c r="E19" s="18" t="n">
        <v>476.87894561</v>
      </c>
      <c r="F19" s="20" t="n">
        <v>2.53810468</v>
      </c>
      <c r="G19" s="18" t="n">
        <v>374.37943515</v>
      </c>
      <c r="H19" s="20" t="n">
        <v>8.91081694</v>
      </c>
      <c r="I19" s="18" t="n">
        <v>351.35519201</v>
      </c>
      <c r="J19" s="20" t="n">
        <v>19.83268519</v>
      </c>
      <c r="K19" s="18" t="s">
        <v>481</v>
      </c>
      <c r="L19" s="20" t="s">
        <v>481</v>
      </c>
      <c r="M19" s="18" t="s">
        <v>481</v>
      </c>
      <c r="N19" s="20" t="s">
        <v>481</v>
      </c>
      <c r="O19" s="18" t="s">
        <v>481</v>
      </c>
      <c r="P19" s="20" t="s">
        <v>481</v>
      </c>
      <c r="Q19" s="18" t="s">
        <v>481</v>
      </c>
      <c r="R19" s="20" t="s">
        <v>481</v>
      </c>
      <c r="S19" s="18" t="n">
        <v>378.46693079</v>
      </c>
      <c r="T19" s="20" t="n">
        <v>13.83991805</v>
      </c>
    </row>
    <row r="20" spans="1:20">
      <c r="A20" s="15" t="s">
        <v>495</v>
      </c>
      <c r="B20" s="17" t="n">
        <v>3371</v>
      </c>
      <c r="C20" s="18">
        <f>(75.0/B20*100)</f>
        <v/>
      </c>
      <c r="D20" s="19" t="n">
        <v>3296</v>
      </c>
      <c r="E20" s="18" t="n">
        <v>483.84252891</v>
      </c>
      <c r="F20" s="20" t="n">
        <v>1.98838982</v>
      </c>
      <c r="G20" s="18" t="n">
        <v>328.88906409</v>
      </c>
      <c r="H20" s="20" t="n">
        <v>46.27178639</v>
      </c>
      <c r="I20" s="18" t="n">
        <v>385.06257674</v>
      </c>
      <c r="J20" s="20" t="n">
        <v>38.85146781</v>
      </c>
      <c r="K20" s="18" t="s">
        <v>481</v>
      </c>
      <c r="L20" s="20" t="s">
        <v>481</v>
      </c>
      <c r="M20" s="18" t="s">
        <v>481</v>
      </c>
      <c r="N20" s="20" t="s">
        <v>481</v>
      </c>
      <c r="O20" s="18" t="s">
        <v>481</v>
      </c>
      <c r="P20" s="20" t="s">
        <v>481</v>
      </c>
      <c r="Q20" s="18" t="s">
        <v>481</v>
      </c>
      <c r="R20" s="20" t="s">
        <v>481</v>
      </c>
      <c r="S20" s="18" t="n">
        <v>334.13761968</v>
      </c>
      <c r="T20" s="20" t="n">
        <v>18.94816118</v>
      </c>
    </row>
    <row r="21" spans="1:20">
      <c r="A21" s="15" t="s">
        <v>496</v>
      </c>
      <c r="B21" s="17" t="n">
        <v>5741</v>
      </c>
      <c r="C21" s="18">
        <f>(45.0/B21*100)</f>
        <v/>
      </c>
      <c r="D21" s="19" t="n">
        <v>5696</v>
      </c>
      <c r="E21" s="18" t="n">
        <v>525.0466034999999</v>
      </c>
      <c r="F21" s="20" t="n">
        <v>2.4291223</v>
      </c>
      <c r="G21" s="18" t="n">
        <v>472.77227942</v>
      </c>
      <c r="H21" s="20" t="n">
        <v>6.50276329</v>
      </c>
      <c r="I21" s="18" t="n">
        <v>340.74851048</v>
      </c>
      <c r="J21" s="20" t="n">
        <v>34.94035321</v>
      </c>
      <c r="K21" s="18" t="s">
        <v>481</v>
      </c>
      <c r="L21" s="20" t="s">
        <v>481</v>
      </c>
      <c r="M21" s="18" t="s">
        <v>481</v>
      </c>
      <c r="N21" s="20" t="s">
        <v>481</v>
      </c>
      <c r="O21" s="18" t="s">
        <v>481</v>
      </c>
      <c r="P21" s="20" t="s">
        <v>481</v>
      </c>
      <c r="Q21" s="18" t="s">
        <v>481</v>
      </c>
      <c r="R21" s="20" t="s">
        <v>481</v>
      </c>
      <c r="S21" s="18" t="n">
        <v>447.03647867</v>
      </c>
      <c r="T21" s="20" t="n">
        <v>23.71775902</v>
      </c>
    </row>
    <row r="22" spans="1:20">
      <c r="A22" s="15" t="s">
        <v>497</v>
      </c>
      <c r="B22" s="17" t="n">
        <v>6598</v>
      </c>
      <c r="C22" s="18">
        <f>(32.0/B22*100)</f>
        <v/>
      </c>
      <c r="D22" s="19" t="n">
        <v>6566</v>
      </c>
      <c r="E22" s="18" t="n">
        <v>488.38108437</v>
      </c>
      <c r="F22" s="20" t="n">
        <v>3.63012324</v>
      </c>
      <c r="G22" s="18" t="n">
        <v>362.74234105</v>
      </c>
      <c r="H22" s="20" t="n">
        <v>11.55666465</v>
      </c>
      <c r="I22" s="18" t="n">
        <v>299.99391843</v>
      </c>
      <c r="J22" s="20" t="n">
        <v>12.41997861</v>
      </c>
      <c r="K22" s="18" t="s">
        <v>481</v>
      </c>
      <c r="L22" s="20" t="s">
        <v>481</v>
      </c>
      <c r="M22" s="18" t="s">
        <v>481</v>
      </c>
      <c r="N22" s="20" t="s">
        <v>481</v>
      </c>
      <c r="O22" s="18" t="s">
        <v>481</v>
      </c>
      <c r="P22" s="20" t="s">
        <v>481</v>
      </c>
      <c r="Q22" s="18" t="n">
        <v>428.06957653</v>
      </c>
      <c r="R22" s="20" t="n">
        <v>34.46829584</v>
      </c>
      <c r="S22" s="18" t="n">
        <v>343.46017535</v>
      </c>
      <c r="T22" s="20" t="n">
        <v>12.11429098</v>
      </c>
    </row>
    <row r="23" spans="1:20">
      <c r="A23" s="15" t="s">
        <v>498</v>
      </c>
      <c r="B23" s="17" t="n">
        <v>11583</v>
      </c>
      <c r="C23" s="18">
        <f>(216.0/B23*100)</f>
        <v/>
      </c>
      <c r="D23" s="19" t="n">
        <v>11367</v>
      </c>
      <c r="E23" s="18" t="n">
        <v>494.19217665</v>
      </c>
      <c r="F23" s="20" t="n">
        <v>2.61411291</v>
      </c>
      <c r="G23" s="18" t="n">
        <v>354.53153927</v>
      </c>
      <c r="H23" s="20" t="n">
        <v>12.24201179</v>
      </c>
      <c r="I23" s="18" t="n">
        <v>413.09914058</v>
      </c>
      <c r="J23" s="20" t="n">
        <v>27.38125566</v>
      </c>
      <c r="K23" s="18" t="s">
        <v>481</v>
      </c>
      <c r="L23" s="20" t="s">
        <v>481</v>
      </c>
      <c r="M23" s="18" t="s">
        <v>481</v>
      </c>
      <c r="N23" s="20" t="s">
        <v>481</v>
      </c>
      <c r="O23" s="18" t="s">
        <v>481</v>
      </c>
      <c r="P23" s="20" t="s">
        <v>481</v>
      </c>
      <c r="Q23" s="18" t="s">
        <v>481</v>
      </c>
      <c r="R23" s="20" t="s">
        <v>481</v>
      </c>
      <c r="S23" s="18" t="n">
        <v>396.42201942</v>
      </c>
      <c r="T23" s="20" t="n">
        <v>5.93920912</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n">
        <v>515.9584799199999</v>
      </c>
      <c r="P24" s="20" t="n">
        <v>3.19721086</v>
      </c>
      <c r="Q24" s="18" t="s">
        <v>481</v>
      </c>
      <c r="R24" s="20" t="s">
        <v>481</v>
      </c>
      <c r="S24" s="18" t="s">
        <v>481</v>
      </c>
      <c r="T24" s="20" t="s">
        <v>481</v>
      </c>
    </row>
    <row r="25" spans="1:20">
      <c r="A25" s="15" t="s">
        <v>500</v>
      </c>
      <c r="B25" s="17" t="n">
        <v>5581</v>
      </c>
      <c r="C25" s="18">
        <f>(24.0/B25*100)</f>
        <v/>
      </c>
      <c r="D25" s="19" t="n">
        <v>5557</v>
      </c>
      <c r="E25" s="18" t="n">
        <v>518.81751443</v>
      </c>
      <c r="F25" s="20" t="n">
        <v>3.41381058</v>
      </c>
      <c r="G25" s="18" t="n">
        <v>493.88032059</v>
      </c>
      <c r="H25" s="20" t="n">
        <v>12.4432135</v>
      </c>
      <c r="I25" s="18" t="n">
        <v>509.92301402</v>
      </c>
      <c r="J25" s="20" t="n">
        <v>13.01430861</v>
      </c>
      <c r="K25" s="18" t="s">
        <v>481</v>
      </c>
      <c r="L25" s="20" t="s">
        <v>481</v>
      </c>
      <c r="M25" s="18" t="s">
        <v>481</v>
      </c>
      <c r="N25" s="20" t="s">
        <v>481</v>
      </c>
      <c r="O25" s="18" t="s">
        <v>481</v>
      </c>
      <c r="P25" s="20" t="s">
        <v>481</v>
      </c>
      <c r="Q25" s="18" t="s">
        <v>481</v>
      </c>
      <c r="R25" s="20" t="s">
        <v>481</v>
      </c>
      <c r="S25" s="18" t="n">
        <v>444.64013637</v>
      </c>
      <c r="T25" s="20" t="n">
        <v>38.09885158</v>
      </c>
    </row>
    <row r="26" spans="1:20">
      <c r="A26" s="15" t="s">
        <v>501</v>
      </c>
      <c r="B26" s="17" t="n">
        <v>4869</v>
      </c>
      <c r="C26" s="18">
        <f>(33.0/B26*100)</f>
        <v/>
      </c>
      <c r="D26" s="19" t="n">
        <v>4836</v>
      </c>
      <c r="E26" s="18" t="n">
        <v>493.96221485</v>
      </c>
      <c r="F26" s="20" t="n">
        <v>1.71280701</v>
      </c>
      <c r="G26" s="18" t="n">
        <v>370.508414</v>
      </c>
      <c r="H26" s="20" t="n">
        <v>8.58456282</v>
      </c>
      <c r="I26" s="18" t="n">
        <v>367.58274912</v>
      </c>
      <c r="J26" s="20" t="n">
        <v>16.99707186</v>
      </c>
      <c r="K26" s="18" t="s">
        <v>481</v>
      </c>
      <c r="L26" s="20" t="s">
        <v>481</v>
      </c>
      <c r="M26" s="18" t="s">
        <v>481</v>
      </c>
      <c r="N26" s="20" t="s">
        <v>481</v>
      </c>
      <c r="O26" s="18" t="s">
        <v>481</v>
      </c>
      <c r="P26" s="20" t="s">
        <v>481</v>
      </c>
      <c r="Q26" s="18" t="s">
        <v>481</v>
      </c>
      <c r="R26" s="20" t="s">
        <v>481</v>
      </c>
      <c r="S26" s="18" t="n">
        <v>400.17753352</v>
      </c>
      <c r="T26" s="20" t="n">
        <v>10.71670503</v>
      </c>
    </row>
    <row r="27" spans="1:20">
      <c r="A27" s="15" t="s">
        <v>502</v>
      </c>
      <c r="B27" s="17" t="n">
        <v>5299</v>
      </c>
      <c r="C27" s="18">
        <f>(17.0/B27*100)</f>
        <v/>
      </c>
      <c r="D27" s="19" t="n">
        <v>5282</v>
      </c>
      <c r="E27" s="18" t="n">
        <v>503.42899303</v>
      </c>
      <c r="F27" s="20" t="n">
        <v>1.61567741</v>
      </c>
      <c r="G27" s="18" t="n">
        <v>384.2729614</v>
      </c>
      <c r="H27" s="20" t="n">
        <v>3.29792614</v>
      </c>
      <c r="I27" s="18" t="n">
        <v>363.1568896</v>
      </c>
      <c r="J27" s="20" t="n">
        <v>11.23153418</v>
      </c>
      <c r="K27" s="18" t="s">
        <v>481</v>
      </c>
      <c r="L27" s="20" t="s">
        <v>481</v>
      </c>
      <c r="M27" s="18" t="s">
        <v>481</v>
      </c>
      <c r="N27" s="20" t="s">
        <v>481</v>
      </c>
      <c r="O27" s="18" t="s">
        <v>481</v>
      </c>
      <c r="P27" s="20" t="s">
        <v>481</v>
      </c>
      <c r="Q27" s="18" t="s">
        <v>481</v>
      </c>
      <c r="R27" s="20" t="s">
        <v>481</v>
      </c>
      <c r="S27" s="18" t="n">
        <v>436.16193335</v>
      </c>
      <c r="T27" s="20" t="n">
        <v>6.13269992</v>
      </c>
    </row>
    <row r="28" spans="1:20">
      <c r="A28" s="15" t="s">
        <v>503</v>
      </c>
      <c r="B28" s="17" t="n">
        <v>7568</v>
      </c>
      <c r="C28" s="18">
        <f>(52.0/B28*100)</f>
        <v/>
      </c>
      <c r="D28" s="19" t="n">
        <v>7516</v>
      </c>
      <c r="E28" s="18" t="n">
        <v>434.08193891</v>
      </c>
      <c r="F28" s="20" t="n">
        <v>2.54350824</v>
      </c>
      <c r="G28" s="18" t="n">
        <v>356.91230147</v>
      </c>
      <c r="H28" s="20" t="n">
        <v>5.64119895</v>
      </c>
      <c r="I28" s="18" t="n">
        <v>340.30545023</v>
      </c>
      <c r="J28" s="20" t="n">
        <v>12.41851223</v>
      </c>
      <c r="K28" s="18" t="s">
        <v>481</v>
      </c>
      <c r="L28" s="20" t="s">
        <v>481</v>
      </c>
      <c r="M28" s="18" t="s">
        <v>481</v>
      </c>
      <c r="N28" s="20" t="s">
        <v>481</v>
      </c>
      <c r="O28" s="18" t="s">
        <v>481</v>
      </c>
      <c r="P28" s="20" t="s">
        <v>481</v>
      </c>
      <c r="Q28" s="18" t="s">
        <v>481</v>
      </c>
      <c r="R28" s="20" t="s">
        <v>481</v>
      </c>
      <c r="S28" s="18" t="n">
        <v>378.28001511</v>
      </c>
      <c r="T28" s="20" t="n">
        <v>8.73442406</v>
      </c>
    </row>
    <row r="29" spans="1:20">
      <c r="A29" s="15" t="s">
        <v>504</v>
      </c>
      <c r="B29" s="17" t="n">
        <v>5385</v>
      </c>
      <c r="C29" s="18">
        <f>(30.0/B29*100)</f>
        <v/>
      </c>
      <c r="D29" s="19" t="n">
        <v>5355</v>
      </c>
      <c r="E29" s="18" t="n">
        <v>519.52759971</v>
      </c>
      <c r="F29" s="20" t="n">
        <v>2.58724984</v>
      </c>
      <c r="G29" s="18" t="n">
        <v>450.98357358</v>
      </c>
      <c r="H29" s="20" t="n">
        <v>4.67422928</v>
      </c>
      <c r="I29" s="18" t="n">
        <v>425.17759022</v>
      </c>
      <c r="J29" s="20" t="n">
        <v>25.55744092</v>
      </c>
      <c r="K29" s="18" t="s">
        <v>481</v>
      </c>
      <c r="L29" s="20" t="s">
        <v>481</v>
      </c>
      <c r="M29" s="18" t="s">
        <v>481</v>
      </c>
      <c r="N29" s="20" t="s">
        <v>481</v>
      </c>
      <c r="O29" s="18" t="n">
        <v>314.02123871</v>
      </c>
      <c r="P29" s="20" t="n">
        <v>13.26138992</v>
      </c>
      <c r="Q29" s="18" t="s">
        <v>481</v>
      </c>
      <c r="R29" s="20" t="s">
        <v>481</v>
      </c>
      <c r="S29" s="18" t="n">
        <v>466.12426976</v>
      </c>
      <c r="T29" s="20" t="n">
        <v>11.40879081</v>
      </c>
    </row>
    <row r="30" spans="1:20">
      <c r="A30" s="15" t="s">
        <v>505</v>
      </c>
      <c r="B30" s="17" t="n">
        <v>4520</v>
      </c>
      <c r="C30" s="18">
        <f>(100.0/B30*100)</f>
        <v/>
      </c>
      <c r="D30" s="19" t="n">
        <v>4420</v>
      </c>
      <c r="E30" s="18" t="n">
        <v>515.32803715</v>
      </c>
      <c r="F30" s="20" t="n">
        <v>2.52171481</v>
      </c>
      <c r="G30" s="18" t="n">
        <v>462.52905222</v>
      </c>
      <c r="H30" s="20" t="n">
        <v>10.0583278</v>
      </c>
      <c r="I30" s="18" t="n">
        <v>329.5981035</v>
      </c>
      <c r="J30" s="20" t="n">
        <v>31.78562767</v>
      </c>
      <c r="K30" s="18" t="s">
        <v>481</v>
      </c>
      <c r="L30" s="20" t="s">
        <v>481</v>
      </c>
      <c r="M30" s="18" t="s">
        <v>481</v>
      </c>
      <c r="N30" s="20" t="s">
        <v>481</v>
      </c>
      <c r="O30" s="18" t="s">
        <v>481</v>
      </c>
      <c r="P30" s="20" t="s">
        <v>481</v>
      </c>
      <c r="Q30" s="18" t="s">
        <v>481</v>
      </c>
      <c r="R30" s="20" t="s">
        <v>481</v>
      </c>
      <c r="S30" s="18" t="n">
        <v>392.14827277</v>
      </c>
      <c r="T30" s="20" t="n">
        <v>12.01414188</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n">
        <v>513.19117289</v>
      </c>
      <c r="P31" s="20" t="n">
        <v>2.50932949</v>
      </c>
      <c r="Q31" s="18" t="s">
        <v>481</v>
      </c>
      <c r="R31" s="20" t="s">
        <v>481</v>
      </c>
      <c r="S31" s="18" t="s">
        <v>481</v>
      </c>
      <c r="T31" s="20" t="s">
        <v>481</v>
      </c>
    </row>
    <row r="32" spans="1:20">
      <c r="A32" s="15" t="s">
        <v>507</v>
      </c>
      <c r="B32" s="17" t="n">
        <v>4478</v>
      </c>
      <c r="C32" s="18">
        <f>(5.0/B32*100)</f>
        <v/>
      </c>
      <c r="D32" s="19" t="n">
        <v>4473</v>
      </c>
      <c r="E32" s="18" t="n">
        <v>511.23361941</v>
      </c>
      <c r="F32" s="20" t="n">
        <v>2.45952323</v>
      </c>
      <c r="G32" s="18" t="n">
        <v>360.20390863</v>
      </c>
      <c r="H32" s="20" t="n">
        <v>12.68621986</v>
      </c>
      <c r="I32" s="18" t="n">
        <v>358.01908137</v>
      </c>
      <c r="J32" s="20" t="n">
        <v>35.04435661</v>
      </c>
      <c r="K32" s="18" t="s">
        <v>481</v>
      </c>
      <c r="L32" s="20" t="s">
        <v>481</v>
      </c>
      <c r="M32" s="18" t="s">
        <v>481</v>
      </c>
      <c r="N32" s="20" t="s">
        <v>481</v>
      </c>
      <c r="O32" s="18" t="s">
        <v>481</v>
      </c>
      <c r="P32" s="20" t="s">
        <v>481</v>
      </c>
      <c r="Q32" s="18" t="s">
        <v>481</v>
      </c>
      <c r="R32" s="20" t="s">
        <v>481</v>
      </c>
      <c r="S32" s="18" t="n">
        <v>406.79196283</v>
      </c>
      <c r="T32" s="20" t="n">
        <v>11.10172244</v>
      </c>
    </row>
    <row r="33" spans="1:20">
      <c r="A33" s="15" t="s">
        <v>508</v>
      </c>
      <c r="B33" s="17" t="n">
        <v>7325</v>
      </c>
      <c r="C33" s="18">
        <f>(75.0/B33*100)</f>
        <v/>
      </c>
      <c r="D33" s="19" t="n">
        <v>7250</v>
      </c>
      <c r="E33" s="18" t="n">
        <v>526.6873490200001</v>
      </c>
      <c r="F33" s="20" t="n">
        <v>2.55034956</v>
      </c>
      <c r="G33" s="18" t="n">
        <v>409.23182031</v>
      </c>
      <c r="H33" s="20" t="n">
        <v>4.25663506</v>
      </c>
      <c r="I33" s="18" t="n">
        <v>380.70927849</v>
      </c>
      <c r="J33" s="20" t="n">
        <v>5.19518262</v>
      </c>
      <c r="K33" s="18" t="s">
        <v>481</v>
      </c>
      <c r="L33" s="20" t="s">
        <v>481</v>
      </c>
      <c r="M33" s="18" t="s">
        <v>481</v>
      </c>
      <c r="N33" s="20" t="s">
        <v>481</v>
      </c>
      <c r="O33" s="18" t="s">
        <v>481</v>
      </c>
      <c r="P33" s="20" t="s">
        <v>481</v>
      </c>
      <c r="Q33" s="18" t="s">
        <v>481</v>
      </c>
      <c r="R33" s="20" t="s">
        <v>481</v>
      </c>
      <c r="S33" s="18" t="n">
        <v>433.19643611</v>
      </c>
      <c r="T33" s="20" t="n">
        <v>5.18823065</v>
      </c>
    </row>
    <row r="34" spans="1:20">
      <c r="A34" s="15" t="s">
        <v>509</v>
      </c>
      <c r="B34" s="17" t="n">
        <v>6350</v>
      </c>
      <c r="C34" s="18">
        <f>(36.0/B34*100)</f>
        <v/>
      </c>
      <c r="D34" s="19" t="n">
        <v>6314</v>
      </c>
      <c r="E34" s="18" t="n">
        <v>466.79230119</v>
      </c>
      <c r="F34" s="20" t="n">
        <v>2.5751854</v>
      </c>
      <c r="G34" s="18" t="n">
        <v>311.73210911</v>
      </c>
      <c r="H34" s="20" t="n">
        <v>9.052793550000001</v>
      </c>
      <c r="I34" s="18" t="n">
        <v>329.59849806</v>
      </c>
      <c r="J34" s="20" t="n">
        <v>14.52236731</v>
      </c>
      <c r="K34" s="18" t="s">
        <v>481</v>
      </c>
      <c r="L34" s="20" t="s">
        <v>481</v>
      </c>
      <c r="M34" s="18" t="s">
        <v>481</v>
      </c>
      <c r="N34" s="20" t="s">
        <v>481</v>
      </c>
      <c r="O34" s="18" t="n">
        <v>263.37193708</v>
      </c>
      <c r="P34" s="20" t="n">
        <v>13.61114927</v>
      </c>
      <c r="Q34" s="18" t="s">
        <v>481</v>
      </c>
      <c r="R34" s="20" t="s">
        <v>481</v>
      </c>
      <c r="S34" s="18" t="n">
        <v>316.42756842</v>
      </c>
      <c r="T34" s="20" t="n">
        <v>7.85383599</v>
      </c>
    </row>
    <row r="35" spans="1:20">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505.2158807</v>
      </c>
      <c r="P35" s="20" t="n">
        <v>1.4729023</v>
      </c>
      <c r="Q35" s="18" t="s">
        <v>481</v>
      </c>
      <c r="R35" s="20" t="s">
        <v>481</v>
      </c>
      <c r="S35" s="18" t="s">
        <v>481</v>
      </c>
      <c r="T35" s="20" t="s">
        <v>481</v>
      </c>
    </row>
    <row r="36" spans="1:20">
      <c r="A36" s="15" t="s">
        <v>511</v>
      </c>
      <c r="B36" s="17" t="n">
        <v>6736</v>
      </c>
      <c r="C36" s="18">
        <f>(27.0/B36*100)</f>
        <v/>
      </c>
      <c r="D36" s="19" t="n">
        <v>6709</v>
      </c>
      <c r="E36" s="18" t="n">
        <v>515.04294606</v>
      </c>
      <c r="F36" s="20" t="n">
        <v>2.187386</v>
      </c>
      <c r="G36" s="18" t="n">
        <v>409.34066629</v>
      </c>
      <c r="H36" s="20" t="n">
        <v>4.55064465</v>
      </c>
      <c r="I36" s="18" t="n">
        <v>355.44479664</v>
      </c>
      <c r="J36" s="20" t="n">
        <v>14.22677497</v>
      </c>
      <c r="K36" s="18" t="s">
        <v>481</v>
      </c>
      <c r="L36" s="20" t="s">
        <v>481</v>
      </c>
      <c r="M36" s="18" t="s">
        <v>481</v>
      </c>
      <c r="N36" s="20" t="s">
        <v>481</v>
      </c>
      <c r="O36" s="18" t="s">
        <v>481</v>
      </c>
      <c r="P36" s="20" t="s">
        <v>481</v>
      </c>
      <c r="Q36" s="18" t="s">
        <v>481</v>
      </c>
      <c r="R36" s="20" t="s">
        <v>481</v>
      </c>
      <c r="S36" s="18" t="n">
        <v>436.3620044</v>
      </c>
      <c r="T36" s="20" t="n">
        <v>5.07153356</v>
      </c>
    </row>
    <row r="37" spans="1:20">
      <c r="A37" s="15" t="s">
        <v>512</v>
      </c>
      <c r="B37" s="17" t="n">
        <v>5458</v>
      </c>
      <c r="C37" s="18">
        <f>(63.0/B37*100)</f>
        <v/>
      </c>
      <c r="D37" s="19" t="n">
        <v>5395</v>
      </c>
      <c r="E37" s="18" t="n">
        <v>507.7679803</v>
      </c>
      <c r="F37" s="20" t="n">
        <v>3.18143937</v>
      </c>
      <c r="G37" s="18" t="n">
        <v>398.29991571</v>
      </c>
      <c r="H37" s="20" t="n">
        <v>9.059997299999999</v>
      </c>
      <c r="I37" s="18" t="n">
        <v>318.74091967</v>
      </c>
      <c r="J37" s="20" t="n">
        <v>34.20394042</v>
      </c>
      <c r="K37" s="18" t="s">
        <v>481</v>
      </c>
      <c r="L37" s="20" t="s">
        <v>481</v>
      </c>
      <c r="M37" s="18" t="s">
        <v>481</v>
      </c>
      <c r="N37" s="20" t="s">
        <v>481</v>
      </c>
      <c r="O37" s="18" t="s">
        <v>481</v>
      </c>
      <c r="P37" s="20" t="s">
        <v>481</v>
      </c>
      <c r="Q37" s="18" t="s">
        <v>481</v>
      </c>
      <c r="R37" s="20" t="s">
        <v>481</v>
      </c>
      <c r="S37" s="18" t="n">
        <v>334.26334542</v>
      </c>
      <c r="T37" s="20" t="n">
        <v>13.09700937</v>
      </c>
    </row>
    <row r="38" spans="1:20">
      <c r="A38" s="15" t="s">
        <v>513</v>
      </c>
      <c r="B38" s="17" t="n">
        <v>5860</v>
      </c>
      <c r="C38" s="18">
        <f>(16.0/B38*100)</f>
        <v/>
      </c>
      <c r="D38" s="19" t="n">
        <v>5844</v>
      </c>
      <c r="E38" s="18" t="n">
        <v>506.03280712</v>
      </c>
      <c r="F38" s="20" t="n">
        <v>2.93609951</v>
      </c>
      <c r="G38" s="18" t="n">
        <v>418.0640629</v>
      </c>
      <c r="H38" s="20" t="n">
        <v>6.06479656</v>
      </c>
      <c r="I38" s="18" t="n">
        <v>375.19395917</v>
      </c>
      <c r="J38" s="20" t="n">
        <v>18.00827992</v>
      </c>
      <c r="K38" s="18" t="s">
        <v>481</v>
      </c>
      <c r="L38" s="20" t="s">
        <v>481</v>
      </c>
      <c r="M38" s="18" t="s">
        <v>481</v>
      </c>
      <c r="N38" s="20" t="s">
        <v>481</v>
      </c>
      <c r="O38" s="18" t="s">
        <v>481</v>
      </c>
      <c r="P38" s="20" t="s">
        <v>481</v>
      </c>
      <c r="Q38" s="18" t="s">
        <v>481</v>
      </c>
      <c r="R38" s="20" t="s">
        <v>481</v>
      </c>
      <c r="S38" s="18" t="n">
        <v>451.1451634</v>
      </c>
      <c r="T38" s="20" t="n">
        <v>7.64900722</v>
      </c>
    </row>
    <row r="39" spans="1:20">
      <c r="A39" s="15" t="s">
        <v>514</v>
      </c>
      <c r="B39" s="17" t="n">
        <v>5895</v>
      </c>
      <c r="C39" s="18">
        <f>(30.0/B39*100)</f>
        <v/>
      </c>
      <c r="D39" s="19" t="n">
        <v>5865</v>
      </c>
      <c r="E39" s="18" t="n">
        <v>435.8321788</v>
      </c>
      <c r="F39" s="20" t="n">
        <v>3.80429156</v>
      </c>
      <c r="G39" s="18" t="n">
        <v>340.72509719</v>
      </c>
      <c r="H39" s="20" t="n">
        <v>9.053864389999999</v>
      </c>
      <c r="I39" s="18" t="n">
        <v>270.83408396</v>
      </c>
      <c r="J39" s="20" t="n">
        <v>27.21599072</v>
      </c>
      <c r="K39" s="18" t="s">
        <v>481</v>
      </c>
      <c r="L39" s="20" t="s">
        <v>481</v>
      </c>
      <c r="M39" s="18" t="s">
        <v>481</v>
      </c>
      <c r="N39" s="20" t="s">
        <v>481</v>
      </c>
      <c r="O39" s="18" t="s">
        <v>481</v>
      </c>
      <c r="P39" s="20" t="s">
        <v>481</v>
      </c>
      <c r="Q39" s="18" t="s">
        <v>481</v>
      </c>
      <c r="R39" s="20" t="s">
        <v>481</v>
      </c>
      <c r="S39" s="18" t="n">
        <v>344.63650013</v>
      </c>
      <c r="T39" s="20" t="n">
        <v>7.96208367</v>
      </c>
    </row>
    <row r="40" spans="1:20">
      <c r="A40" s="15" t="s">
        <v>515</v>
      </c>
      <c r="B40" s="17" t="n">
        <v>14157</v>
      </c>
      <c r="C40" s="18">
        <f>(274.0/B40*100)</f>
        <v/>
      </c>
      <c r="D40" s="19" t="n">
        <v>13883</v>
      </c>
      <c r="E40" s="18" t="n">
        <v>500.89881831</v>
      </c>
      <c r="F40" s="20" t="n">
        <v>2.7826496</v>
      </c>
      <c r="G40" s="18" t="n">
        <v>439.38141447</v>
      </c>
      <c r="H40" s="20" t="n">
        <v>11.80867288</v>
      </c>
      <c r="I40" s="18" t="n">
        <v>391.79059962</v>
      </c>
      <c r="J40" s="20" t="n">
        <v>34.49111549</v>
      </c>
      <c r="K40" s="18" t="s">
        <v>481</v>
      </c>
      <c r="L40" s="20" t="s">
        <v>481</v>
      </c>
      <c r="M40" s="18" t="s">
        <v>481</v>
      </c>
      <c r="N40" s="20" t="s">
        <v>481</v>
      </c>
      <c r="O40" s="18" t="s">
        <v>481</v>
      </c>
      <c r="P40" s="20" t="s">
        <v>481</v>
      </c>
      <c r="Q40" s="18" t="s">
        <v>481</v>
      </c>
      <c r="R40" s="20" t="s">
        <v>481</v>
      </c>
      <c r="S40" s="18" t="n">
        <v>396.62663593</v>
      </c>
      <c r="T40" s="20" t="n">
        <v>15.87233954</v>
      </c>
    </row>
    <row r="41" spans="1:20">
      <c r="A41" s="15" t="s">
        <v>516</v>
      </c>
      <c r="B41" s="17" t="n">
        <v>5712</v>
      </c>
      <c r="C41" s="18">
        <f>(34.0/B41*100)</f>
        <v/>
      </c>
      <c r="D41" s="19" t="n">
        <v>5678</v>
      </c>
      <c r="E41" s="18" t="n">
        <v>510.5806975</v>
      </c>
      <c r="F41" s="20" t="n">
        <v>2.96441997</v>
      </c>
      <c r="G41" s="18" t="n">
        <v>404.16304016</v>
      </c>
      <c r="H41" s="20" t="n">
        <v>5.77984726</v>
      </c>
      <c r="I41" s="18" t="n">
        <v>342.38438226</v>
      </c>
      <c r="J41" s="20" t="n">
        <v>22.65528683</v>
      </c>
      <c r="K41" s="18" t="s">
        <v>481</v>
      </c>
      <c r="L41" s="20" t="s">
        <v>481</v>
      </c>
      <c r="M41" s="18" t="s">
        <v>481</v>
      </c>
      <c r="N41" s="20" t="s">
        <v>481</v>
      </c>
      <c r="O41" s="18" t="n">
        <v>399.91015703</v>
      </c>
      <c r="P41" s="20" t="n">
        <v>16.72230739</v>
      </c>
      <c r="Q41" s="18" t="s">
        <v>481</v>
      </c>
      <c r="R41" s="20" t="s">
        <v>481</v>
      </c>
      <c r="S41" s="18" t="n">
        <v>409.53922901</v>
      </c>
      <c r="T41" s="20" t="n">
        <v>11.09861449</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n">
        <v>371.15685133</v>
      </c>
      <c r="F45" s="20" t="n">
        <v>3.78672084</v>
      </c>
      <c r="G45" s="18" t="n">
        <v>319.61142318</v>
      </c>
      <c r="H45" s="20" t="n">
        <v>3.15426554</v>
      </c>
      <c r="I45" s="18" t="n">
        <v>311.71023582</v>
      </c>
      <c r="J45" s="20" t="n">
        <v>5.96725332</v>
      </c>
      <c r="K45" s="18" t="s">
        <v>481</v>
      </c>
      <c r="L45" s="20" t="s">
        <v>481</v>
      </c>
      <c r="M45" s="18" t="s">
        <v>481</v>
      </c>
      <c r="N45" s="20" t="s">
        <v>481</v>
      </c>
      <c r="O45" s="18" t="s">
        <v>481</v>
      </c>
      <c r="P45" s="20" t="s">
        <v>481</v>
      </c>
      <c r="Q45" s="18" t="n">
        <v>340.07017429</v>
      </c>
      <c r="R45" s="20" t="n">
        <v>20.23946319</v>
      </c>
      <c r="S45" s="18" t="n">
        <v>343.82972767</v>
      </c>
      <c r="T45" s="20" t="n">
        <v>3.34893704</v>
      </c>
    </row>
    <row r="46" spans="1:20">
      <c r="A46" s="15" t="s">
        <v>521</v>
      </c>
      <c r="B46" s="17" t="n">
        <v>23141</v>
      </c>
      <c r="C46" s="18">
        <f>(1174.0/B46*100)</f>
        <v/>
      </c>
      <c r="D46" s="19" t="n">
        <v>21967</v>
      </c>
      <c r="E46" s="18" t="n">
        <v>435.56064705</v>
      </c>
      <c r="F46" s="20" t="n">
        <v>2.78489642</v>
      </c>
      <c r="G46" s="18" t="n">
        <v>339.6506195</v>
      </c>
      <c r="H46" s="20" t="n">
        <v>3.41589983</v>
      </c>
      <c r="I46" s="18" t="n">
        <v>309.5599853</v>
      </c>
      <c r="J46" s="20" t="n">
        <v>5.0804279</v>
      </c>
      <c r="K46" s="18" t="s">
        <v>481</v>
      </c>
      <c r="L46" s="20" t="s">
        <v>481</v>
      </c>
      <c r="M46" s="18" t="s">
        <v>481</v>
      </c>
      <c r="N46" s="20" t="s">
        <v>481</v>
      </c>
      <c r="O46" s="18" t="s">
        <v>481</v>
      </c>
      <c r="P46" s="20" t="s">
        <v>481</v>
      </c>
      <c r="Q46" s="18" t="s">
        <v>481</v>
      </c>
      <c r="R46" s="20" t="s">
        <v>481</v>
      </c>
      <c r="S46" s="18" t="n">
        <v>361.82358352</v>
      </c>
      <c r="T46" s="20" t="n">
        <v>4.44743557</v>
      </c>
    </row>
    <row r="47" spans="1:20">
      <c r="A47" s="15" t="s">
        <v>522</v>
      </c>
      <c r="B47" s="17" t="n">
        <v>5928</v>
      </c>
      <c r="C47" s="18">
        <f>(78.0/B47*100)</f>
        <v/>
      </c>
      <c r="D47" s="19" t="n">
        <v>5850</v>
      </c>
      <c r="E47" s="18" t="n">
        <v>440.85158475</v>
      </c>
      <c r="F47" s="20" t="n">
        <v>4.69411002</v>
      </c>
      <c r="G47" s="18" t="n">
        <v>265.10935291</v>
      </c>
      <c r="H47" s="20" t="n">
        <v>14.3341324</v>
      </c>
      <c r="I47" s="18" t="n">
        <v>295.95404457</v>
      </c>
      <c r="J47" s="20" t="n">
        <v>20.29216921</v>
      </c>
      <c r="K47" s="18" t="s">
        <v>481</v>
      </c>
      <c r="L47" s="20" t="s">
        <v>481</v>
      </c>
      <c r="M47" s="18" t="s">
        <v>481</v>
      </c>
      <c r="N47" s="20" t="s">
        <v>481</v>
      </c>
      <c r="O47" s="18" t="s">
        <v>481</v>
      </c>
      <c r="P47" s="20" t="s">
        <v>481</v>
      </c>
      <c r="Q47" s="18" t="s">
        <v>481</v>
      </c>
      <c r="R47" s="20" t="s">
        <v>481</v>
      </c>
      <c r="S47" s="18" t="n">
        <v>300.34372465</v>
      </c>
      <c r="T47" s="20" t="n">
        <v>9.541835799999999</v>
      </c>
    </row>
    <row r="48" spans="1:20">
      <c r="A48" s="15" t="s">
        <v>523</v>
      </c>
      <c r="B48" s="17" t="n">
        <v>9841</v>
      </c>
      <c r="C48" s="18">
        <f>(8.0/B48*100)</f>
        <v/>
      </c>
      <c r="D48" s="19" t="n">
        <v>9833</v>
      </c>
      <c r="E48" s="18" t="n">
        <v>509.79218072</v>
      </c>
      <c r="F48" s="20" t="n">
        <v>5.24535864</v>
      </c>
      <c r="G48" s="18" t="n">
        <v>437.50514513</v>
      </c>
      <c r="H48" s="20" t="n">
        <v>6.35998534</v>
      </c>
      <c r="I48" s="18" t="n">
        <v>405.38731587</v>
      </c>
      <c r="J48" s="20" t="n">
        <v>17.41106756</v>
      </c>
      <c r="K48" s="18" t="s">
        <v>481</v>
      </c>
      <c r="L48" s="20" t="s">
        <v>481</v>
      </c>
      <c r="M48" s="18" t="s">
        <v>481</v>
      </c>
      <c r="N48" s="20" t="s">
        <v>481</v>
      </c>
      <c r="O48" s="18" t="s">
        <v>481</v>
      </c>
      <c r="P48" s="20" t="s">
        <v>481</v>
      </c>
      <c r="Q48" s="18" t="s">
        <v>481</v>
      </c>
      <c r="R48" s="20" t="s">
        <v>481</v>
      </c>
      <c r="S48" s="18" t="n">
        <v>409.77541487</v>
      </c>
      <c r="T48" s="20" t="n">
        <v>26.26223786</v>
      </c>
    </row>
    <row r="49" spans="1:20">
      <c r="A49" s="15" t="s">
        <v>524</v>
      </c>
      <c r="B49" s="17" t="n">
        <v>6349</v>
      </c>
      <c r="C49" s="18">
        <f>(56.0/B49*100)</f>
        <v/>
      </c>
      <c r="D49" s="19" t="n">
        <v>6293</v>
      </c>
      <c r="E49" s="18" t="n">
        <v>437.80103707</v>
      </c>
      <c r="F49" s="20" t="n">
        <v>3.13434679</v>
      </c>
      <c r="G49" s="18" t="n">
        <v>364.36148555</v>
      </c>
      <c r="H49" s="20" t="n">
        <v>5.41606575</v>
      </c>
      <c r="I49" s="18" t="n">
        <v>330.36799434</v>
      </c>
      <c r="J49" s="20" t="n">
        <v>10.77829489</v>
      </c>
      <c r="K49" s="18" t="s">
        <v>481</v>
      </c>
      <c r="L49" s="20" t="s">
        <v>481</v>
      </c>
      <c r="M49" s="18" t="s">
        <v>481</v>
      </c>
      <c r="N49" s="20" t="s">
        <v>481</v>
      </c>
      <c r="O49" s="18" t="n">
        <v>387.3097</v>
      </c>
      <c r="P49" s="20" t="n">
        <v>47.5739771</v>
      </c>
      <c r="Q49" s="18" t="n">
        <v>293.08830009</v>
      </c>
      <c r="R49" s="20" t="n">
        <v>53.58235513</v>
      </c>
      <c r="S49" s="18" t="n">
        <v>374.61623456</v>
      </c>
      <c r="T49" s="20" t="n">
        <v>8.470611630000001</v>
      </c>
    </row>
    <row r="50" spans="1:20">
      <c r="A50" s="15" t="s">
        <v>525</v>
      </c>
      <c r="B50" s="17" t="n">
        <v>11795</v>
      </c>
      <c r="C50" s="18">
        <f>(218.0/B50*100)</f>
        <v/>
      </c>
      <c r="D50" s="19" t="n">
        <v>11577</v>
      </c>
      <c r="E50" s="18" t="n">
        <v>449.884695</v>
      </c>
      <c r="F50" s="20" t="n">
        <v>2.91110242</v>
      </c>
      <c r="G50" s="18" t="n">
        <v>368.56215294</v>
      </c>
      <c r="H50" s="20" t="n">
        <v>4.49196116</v>
      </c>
      <c r="I50" s="18" t="n">
        <v>341.50143911</v>
      </c>
      <c r="J50" s="20" t="n">
        <v>5.80203363</v>
      </c>
      <c r="K50" s="18" t="s">
        <v>481</v>
      </c>
      <c r="L50" s="20" t="s">
        <v>481</v>
      </c>
      <c r="M50" s="18" t="s">
        <v>481</v>
      </c>
      <c r="N50" s="20" t="s">
        <v>481</v>
      </c>
      <c r="O50" s="18" t="s">
        <v>481</v>
      </c>
      <c r="P50" s="20" t="s">
        <v>481</v>
      </c>
      <c r="Q50" s="18" t="s">
        <v>481</v>
      </c>
      <c r="R50" s="20" t="s">
        <v>481</v>
      </c>
      <c r="S50" s="18" t="n">
        <v>394.21937651</v>
      </c>
      <c r="T50" s="20" t="n">
        <v>4.61261568</v>
      </c>
    </row>
    <row r="51" spans="1:20">
      <c r="A51" s="15" t="s">
        <v>526</v>
      </c>
      <c r="B51" s="17" t="n">
        <v>6866</v>
      </c>
      <c r="C51" s="18">
        <f>(108.0/B51*100)</f>
        <v/>
      </c>
      <c r="D51" s="19" t="n">
        <v>6758</v>
      </c>
      <c r="E51" s="18" t="n">
        <v>446.86685413</v>
      </c>
      <c r="F51" s="20" t="n">
        <v>2.70835926</v>
      </c>
      <c r="G51" s="18" t="n">
        <v>366.4202223</v>
      </c>
      <c r="H51" s="20" t="n">
        <v>4.43951701</v>
      </c>
      <c r="I51" s="18" t="n">
        <v>334.19860443</v>
      </c>
      <c r="J51" s="20" t="n">
        <v>7.92629984</v>
      </c>
      <c r="K51" s="18" t="s">
        <v>481</v>
      </c>
      <c r="L51" s="20" t="s">
        <v>481</v>
      </c>
      <c r="M51" s="18" t="s">
        <v>481</v>
      </c>
      <c r="N51" s="20" t="s">
        <v>481</v>
      </c>
      <c r="O51" s="18" t="n">
        <v>427.96430568</v>
      </c>
      <c r="P51" s="20" t="n">
        <v>5.20460603</v>
      </c>
      <c r="Q51" s="18" t="s">
        <v>481</v>
      </c>
      <c r="R51" s="20" t="s">
        <v>481</v>
      </c>
      <c r="S51" s="18" t="n">
        <v>390.21635747</v>
      </c>
      <c r="T51" s="20" t="n">
        <v>3.79294904</v>
      </c>
    </row>
    <row r="52" spans="1:20">
      <c r="A52" s="15" t="s">
        <v>527</v>
      </c>
      <c r="B52" s="17" t="n">
        <v>5809</v>
      </c>
      <c r="C52" s="18">
        <f>(74.0/B52*100)</f>
        <v/>
      </c>
      <c r="D52" s="19" t="n">
        <v>5735</v>
      </c>
      <c r="E52" s="18" t="n">
        <v>488.5999567</v>
      </c>
      <c r="F52" s="20" t="n">
        <v>2.69614478</v>
      </c>
      <c r="G52" s="18" t="n">
        <v>355.82353821</v>
      </c>
      <c r="H52" s="20" t="n">
        <v>34.56424987</v>
      </c>
      <c r="I52" s="18" t="n">
        <v>404.72493743</v>
      </c>
      <c r="J52" s="20" t="n">
        <v>31.59744913</v>
      </c>
      <c r="K52" s="18" t="s">
        <v>481</v>
      </c>
      <c r="L52" s="20" t="s">
        <v>481</v>
      </c>
      <c r="M52" s="18" t="s">
        <v>481</v>
      </c>
      <c r="N52" s="20" t="s">
        <v>481</v>
      </c>
      <c r="O52" s="18" t="s">
        <v>481</v>
      </c>
      <c r="P52" s="20" t="s">
        <v>481</v>
      </c>
      <c r="Q52" s="18" t="s">
        <v>481</v>
      </c>
      <c r="R52" s="20" t="s">
        <v>481</v>
      </c>
      <c r="S52" s="18" t="n">
        <v>376.00875877</v>
      </c>
      <c r="T52" s="20" t="n">
        <v>10.68085127</v>
      </c>
    </row>
    <row r="53" spans="1:20">
      <c r="A53" s="15" t="s">
        <v>528</v>
      </c>
      <c r="B53" s="17" t="n">
        <v>5571</v>
      </c>
      <c r="C53" s="18">
        <f>(85.0/B53*100)</f>
        <v/>
      </c>
      <c r="D53" s="19" t="n">
        <v>5486</v>
      </c>
      <c r="E53" s="18" t="n">
        <v>449.03118774</v>
      </c>
      <c r="F53" s="20" t="n">
        <v>1.74431629</v>
      </c>
      <c r="G53" s="18" t="n">
        <v>343.05654209</v>
      </c>
      <c r="H53" s="20" t="n">
        <v>8.83100258</v>
      </c>
      <c r="I53" s="18" t="n">
        <v>317.32497968</v>
      </c>
      <c r="J53" s="20" t="n">
        <v>15.14749012</v>
      </c>
      <c r="K53" s="18" t="s">
        <v>481</v>
      </c>
      <c r="L53" s="20" t="s">
        <v>481</v>
      </c>
      <c r="M53" s="18" t="s">
        <v>481</v>
      </c>
      <c r="N53" s="20" t="s">
        <v>481</v>
      </c>
      <c r="O53" s="18" t="s">
        <v>481</v>
      </c>
      <c r="P53" s="20" t="s">
        <v>481</v>
      </c>
      <c r="Q53" s="18" t="s">
        <v>481</v>
      </c>
      <c r="R53" s="20" t="s">
        <v>481</v>
      </c>
      <c r="S53" s="18" t="n">
        <v>317.62915796</v>
      </c>
      <c r="T53" s="20" t="n">
        <v>10.59685823</v>
      </c>
    </row>
    <row r="54" spans="1:20">
      <c r="A54" s="15" t="s">
        <v>529</v>
      </c>
      <c r="B54" s="17" t="n">
        <v>4740</v>
      </c>
      <c r="C54" s="18">
        <f>(46.0/B54*100)</f>
        <v/>
      </c>
      <c r="D54" s="19" t="n">
        <v>4694</v>
      </c>
      <c r="E54" s="18" t="n">
        <v>384.81955674</v>
      </c>
      <c r="F54" s="20" t="n">
        <v>3.23151343</v>
      </c>
      <c r="G54" s="18" t="n">
        <v>308.82665936</v>
      </c>
      <c r="H54" s="20" t="n">
        <v>3.58982058</v>
      </c>
      <c r="I54" s="18" t="n">
        <v>281.78627853</v>
      </c>
      <c r="J54" s="20" t="n">
        <v>5.98393016</v>
      </c>
      <c r="K54" s="18" t="s">
        <v>481</v>
      </c>
      <c r="L54" s="20" t="s">
        <v>481</v>
      </c>
      <c r="M54" s="18" t="s">
        <v>481</v>
      </c>
      <c r="N54" s="20" t="s">
        <v>481</v>
      </c>
      <c r="O54" s="18" t="s">
        <v>481</v>
      </c>
      <c r="P54" s="20" t="s">
        <v>481</v>
      </c>
      <c r="Q54" s="18" t="s">
        <v>481</v>
      </c>
      <c r="R54" s="20" t="s">
        <v>481</v>
      </c>
      <c r="S54" s="18" t="n">
        <v>308.48778319</v>
      </c>
      <c r="T54" s="20" t="n">
        <v>5.60185119</v>
      </c>
    </row>
    <row r="55" spans="1:20">
      <c r="A55" s="15" t="s">
        <v>530</v>
      </c>
      <c r="B55" s="17" t="n">
        <v>5316</v>
      </c>
      <c r="C55" s="18">
        <f>(22.0/B55*100)</f>
        <v/>
      </c>
      <c r="D55" s="19" t="n">
        <v>5294</v>
      </c>
      <c r="E55" s="18" t="n">
        <v>406.53070262</v>
      </c>
      <c r="F55" s="20" t="n">
        <v>2.8663151</v>
      </c>
      <c r="G55" s="18" t="n">
        <v>291.68663235</v>
      </c>
      <c r="H55" s="20" t="n">
        <v>22.35045898</v>
      </c>
      <c r="I55" s="18" t="n">
        <v>242.45395384</v>
      </c>
      <c r="J55" s="20" t="n">
        <v>48.53156499</v>
      </c>
      <c r="K55" s="18" t="s">
        <v>481</v>
      </c>
      <c r="L55" s="20" t="s">
        <v>481</v>
      </c>
      <c r="M55" s="18" t="s">
        <v>481</v>
      </c>
      <c r="N55" s="20" t="s">
        <v>481</v>
      </c>
      <c r="O55" s="18" t="n">
        <v>355.80488445</v>
      </c>
      <c r="P55" s="20" t="n">
        <v>56.40887006</v>
      </c>
      <c r="Q55" s="18" t="n">
        <v>347.2467056</v>
      </c>
      <c r="R55" s="20" t="n">
        <v>30.24481483</v>
      </c>
      <c r="S55" s="18" t="n">
        <v>330.62476219</v>
      </c>
      <c r="T55" s="20" t="n">
        <v>8.14959009</v>
      </c>
    </row>
    <row r="56" spans="1:20">
      <c r="A56" s="15" t="s">
        <v>531</v>
      </c>
      <c r="B56" s="17" t="n">
        <v>5359</v>
      </c>
      <c r="C56" s="18">
        <f>(76.0/B56*100)</f>
        <v/>
      </c>
      <c r="D56" s="19" t="n">
        <v>5283</v>
      </c>
      <c r="E56" s="18" t="n">
        <v>532.75251631</v>
      </c>
      <c r="F56" s="20" t="n">
        <v>2.71054934</v>
      </c>
      <c r="G56" s="18" t="n">
        <v>483.15340571</v>
      </c>
      <c r="H56" s="20" t="n">
        <v>5.64054615</v>
      </c>
      <c r="I56" s="18" t="n">
        <v>471.74288346</v>
      </c>
      <c r="J56" s="20" t="n">
        <v>18.03887375</v>
      </c>
      <c r="K56" s="18" t="s">
        <v>481</v>
      </c>
      <c r="L56" s="20" t="s">
        <v>481</v>
      </c>
      <c r="M56" s="18" t="s">
        <v>481</v>
      </c>
      <c r="N56" s="20" t="s">
        <v>481</v>
      </c>
      <c r="O56" s="18" t="s">
        <v>481</v>
      </c>
      <c r="P56" s="20" t="s">
        <v>481</v>
      </c>
      <c r="Q56" s="18" t="s">
        <v>481</v>
      </c>
      <c r="R56" s="20" t="s">
        <v>481</v>
      </c>
      <c r="S56" s="18" t="n">
        <v>474.43212365</v>
      </c>
      <c r="T56" s="20" t="n">
        <v>13.19099071</v>
      </c>
    </row>
    <row r="57" spans="1:20">
      <c r="A57" s="15" t="s">
        <v>532</v>
      </c>
      <c r="B57" s="17" t="n">
        <v>6513</v>
      </c>
      <c r="C57" s="18">
        <f>(0.0/B57*100)</f>
        <v/>
      </c>
      <c r="D57" s="19" t="n">
        <v>6513</v>
      </c>
      <c r="E57" s="18" t="n">
        <v>407.73363465</v>
      </c>
      <c r="F57" s="20" t="n">
        <v>2.61526056</v>
      </c>
      <c r="G57" s="18" t="n">
        <v>347.78289667</v>
      </c>
      <c r="H57" s="20" t="n">
        <v>5.15723543</v>
      </c>
      <c r="I57" s="18" t="n">
        <v>347.95326965</v>
      </c>
      <c r="J57" s="20" t="n">
        <v>8.79311128</v>
      </c>
      <c r="K57" s="18" t="s">
        <v>481</v>
      </c>
      <c r="L57" s="20" t="s">
        <v>481</v>
      </c>
      <c r="M57" s="18" t="s">
        <v>481</v>
      </c>
      <c r="N57" s="20" t="s">
        <v>481</v>
      </c>
      <c r="O57" s="18" t="n">
        <v>312.128239</v>
      </c>
      <c r="P57" s="20" t="n">
        <v>25.57199577</v>
      </c>
      <c r="Q57" s="18" t="n">
        <v>300.09973503</v>
      </c>
      <c r="R57" s="20" t="n">
        <v>37.6847542</v>
      </c>
      <c r="S57" s="18" t="n">
        <v>320.41401614</v>
      </c>
      <c r="T57" s="20" t="n">
        <v>11.72798062</v>
      </c>
    </row>
    <row r="58" spans="1:20">
      <c r="A58" s="15" t="s">
        <v>533</v>
      </c>
      <c r="B58" s="17" t="n">
        <v>7267</v>
      </c>
      <c r="C58" s="18">
        <f>(10.0/B58*100)</f>
        <v/>
      </c>
      <c r="D58" s="19" t="n">
        <v>7257</v>
      </c>
      <c r="E58" s="18" t="n">
        <v>417.85264057</v>
      </c>
      <c r="F58" s="20" t="n">
        <v>2.78164006</v>
      </c>
      <c r="G58" s="18" t="n">
        <v>307.253109</v>
      </c>
      <c r="H58" s="20" t="n">
        <v>7.78258376</v>
      </c>
      <c r="I58" s="18" t="n">
        <v>268.37485415</v>
      </c>
      <c r="J58" s="20" t="n">
        <v>22.22046391</v>
      </c>
      <c r="K58" s="18" t="s">
        <v>481</v>
      </c>
      <c r="L58" s="20" t="s">
        <v>481</v>
      </c>
      <c r="M58" s="18" t="s">
        <v>481</v>
      </c>
      <c r="N58" s="20" t="s">
        <v>481</v>
      </c>
      <c r="O58" s="18" t="n">
        <v>458.95792608</v>
      </c>
      <c r="P58" s="20" t="n">
        <v>76.09151446</v>
      </c>
      <c r="Q58" s="18" t="n">
        <v>251.80008208</v>
      </c>
      <c r="R58" s="20" t="n">
        <v>15.58958656</v>
      </c>
      <c r="S58" s="18" t="n">
        <v>333.8531045</v>
      </c>
      <c r="T58" s="20" t="n">
        <v>10.16248243</v>
      </c>
    </row>
    <row r="59" spans="1:20">
      <c r="A59" s="15" t="s">
        <v>534</v>
      </c>
      <c r="B59" s="17" t="n">
        <v>4826</v>
      </c>
      <c r="C59" s="18">
        <f>(26.0/B59*100)</f>
        <v/>
      </c>
      <c r="D59" s="19" t="n">
        <v>4800</v>
      </c>
      <c r="E59" s="18" t="n">
        <v>351.63359176</v>
      </c>
      <c r="F59" s="20" t="n">
        <v>1.52575535</v>
      </c>
      <c r="G59" s="18" t="n">
        <v>250.11891875</v>
      </c>
      <c r="H59" s="20" t="n">
        <v>12.17718229</v>
      </c>
      <c r="I59" s="18" t="n">
        <v>285.11815059</v>
      </c>
      <c r="J59" s="20" t="n">
        <v>12.90920507</v>
      </c>
      <c r="K59" s="18" t="s">
        <v>481</v>
      </c>
      <c r="L59" s="20" t="s">
        <v>481</v>
      </c>
      <c r="M59" s="18" t="s">
        <v>481</v>
      </c>
      <c r="N59" s="20" t="s">
        <v>481</v>
      </c>
      <c r="O59" s="18" t="n">
        <v>310.03681824</v>
      </c>
      <c r="P59" s="20" t="n">
        <v>62.29685149</v>
      </c>
      <c r="Q59" s="18" t="n">
        <v>264.3862538</v>
      </c>
      <c r="R59" s="20" t="n">
        <v>14.75612425</v>
      </c>
      <c r="S59" s="18" t="n">
        <v>285.2793386</v>
      </c>
      <c r="T59" s="20" t="n">
        <v>14.71883172</v>
      </c>
    </row>
    <row r="60" spans="1:20">
      <c r="A60" s="15" t="s">
        <v>535</v>
      </c>
      <c r="B60" s="17" t="n">
        <v>4546</v>
      </c>
      <c r="C60" s="18">
        <f>(15.0/B60*100)</f>
        <v/>
      </c>
      <c r="D60" s="19" t="n">
        <v>4531</v>
      </c>
      <c r="E60" s="18" t="n">
        <v>367.31245922</v>
      </c>
      <c r="F60" s="20" t="n">
        <v>4.81144873</v>
      </c>
      <c r="G60" s="18" t="n">
        <v>261.7187971</v>
      </c>
      <c r="H60" s="20" t="n">
        <v>6.12330863</v>
      </c>
      <c r="I60" s="18" t="n">
        <v>259.38112596</v>
      </c>
      <c r="J60" s="20" t="n">
        <v>9.95290718</v>
      </c>
      <c r="K60" s="18" t="s">
        <v>481</v>
      </c>
      <c r="L60" s="20" t="s">
        <v>481</v>
      </c>
      <c r="M60" s="18" t="s">
        <v>481</v>
      </c>
      <c r="N60" s="20" t="s">
        <v>481</v>
      </c>
      <c r="O60" s="18" t="s">
        <v>481</v>
      </c>
      <c r="P60" s="20" t="s">
        <v>481</v>
      </c>
      <c r="Q60" s="18" t="n">
        <v>284.10253268</v>
      </c>
      <c r="R60" s="20" t="n">
        <v>28.9424558</v>
      </c>
      <c r="S60" s="18" t="n">
        <v>279.2399713</v>
      </c>
      <c r="T60" s="20" t="n">
        <v>6.84687245</v>
      </c>
    </row>
    <row r="61" spans="1:20">
      <c r="A61" s="15" t="s">
        <v>536</v>
      </c>
      <c r="B61" s="17" t="n">
        <v>6525</v>
      </c>
      <c r="C61" s="18">
        <f>(136.0/B61*100)</f>
        <v/>
      </c>
      <c r="D61" s="19" t="n">
        <v>6389</v>
      </c>
      <c r="E61" s="18" t="n">
        <v>476.27164945</v>
      </c>
      <c r="F61" s="20" t="n">
        <v>2.68705519</v>
      </c>
      <c r="G61" s="18" t="n">
        <v>368.77403377</v>
      </c>
      <c r="H61" s="20" t="n">
        <v>11.35880723</v>
      </c>
      <c r="I61" s="18" t="n">
        <v>333.55532303</v>
      </c>
      <c r="J61" s="20" t="n">
        <v>20.78288307</v>
      </c>
      <c r="K61" s="18" t="s">
        <v>481</v>
      </c>
      <c r="L61" s="20" t="s">
        <v>481</v>
      </c>
      <c r="M61" s="18" t="s">
        <v>481</v>
      </c>
      <c r="N61" s="20" t="s">
        <v>481</v>
      </c>
      <c r="O61" s="18" t="s">
        <v>481</v>
      </c>
      <c r="P61" s="20" t="s">
        <v>481</v>
      </c>
      <c r="Q61" s="18" t="s">
        <v>481</v>
      </c>
      <c r="R61" s="20" t="s">
        <v>481</v>
      </c>
      <c r="S61" s="18" t="n">
        <v>342.75876926</v>
      </c>
      <c r="T61" s="20" t="n">
        <v>12.30038358</v>
      </c>
    </row>
    <row r="62" spans="1:20">
      <c r="A62" s="15" t="s">
        <v>537</v>
      </c>
      <c r="B62" s="17" t="n">
        <v>4476</v>
      </c>
      <c r="C62" s="18">
        <f>(3.0/B62*100)</f>
        <v/>
      </c>
      <c r="D62" s="19" t="n">
        <v>4473</v>
      </c>
      <c r="E62" s="18" t="n">
        <v>524.54102934</v>
      </c>
      <c r="F62" s="20" t="n">
        <v>1.64140278</v>
      </c>
      <c r="G62" s="18" t="n">
        <v>459.15281726</v>
      </c>
      <c r="H62" s="20" t="n">
        <v>3.50086122</v>
      </c>
      <c r="I62" s="18" t="n">
        <v>428.1900593</v>
      </c>
      <c r="J62" s="20" t="n">
        <v>5.54312072</v>
      </c>
      <c r="K62" s="18" t="s">
        <v>481</v>
      </c>
      <c r="L62" s="20" t="s">
        <v>481</v>
      </c>
      <c r="M62" s="18" t="s">
        <v>481</v>
      </c>
      <c r="N62" s="20" t="s">
        <v>481</v>
      </c>
      <c r="O62" s="18" t="s">
        <v>481</v>
      </c>
      <c r="P62" s="20" t="s">
        <v>481</v>
      </c>
      <c r="Q62" s="18" t="s">
        <v>481</v>
      </c>
      <c r="R62" s="20" t="s">
        <v>481</v>
      </c>
      <c r="S62" s="18" t="n">
        <v>474.70334189</v>
      </c>
      <c r="T62" s="20" t="n">
        <v>6.05223107</v>
      </c>
    </row>
    <row r="63" spans="1:20">
      <c r="A63" s="15" t="s">
        <v>538</v>
      </c>
      <c r="B63" s="17" t="n">
        <v>5324</v>
      </c>
      <c r="C63" s="18">
        <f>(13.0/B63*100)</f>
        <v/>
      </c>
      <c r="D63" s="19" t="n">
        <v>5311</v>
      </c>
      <c r="E63" s="18" t="n">
        <v>355.36625107</v>
      </c>
      <c r="F63" s="20" t="n">
        <v>1.45976495</v>
      </c>
      <c r="G63" s="18" t="n">
        <v>281.42623371</v>
      </c>
      <c r="H63" s="20" t="n">
        <v>17.65937271</v>
      </c>
      <c r="I63" s="18" t="n">
        <v>254.19028952</v>
      </c>
      <c r="J63" s="20" t="n">
        <v>41.00364294</v>
      </c>
      <c r="K63" s="18" t="s">
        <v>481</v>
      </c>
      <c r="L63" s="20" t="s">
        <v>481</v>
      </c>
      <c r="M63" s="18" t="s">
        <v>481</v>
      </c>
      <c r="N63" s="20" t="s">
        <v>481</v>
      </c>
      <c r="O63" s="18" t="n">
        <v>336.75840848</v>
      </c>
      <c r="P63" s="20" t="n">
        <v>38.10467798</v>
      </c>
      <c r="Q63" s="18" t="n">
        <v>224.90988324</v>
      </c>
      <c r="R63" s="20" t="n">
        <v>27.63796807</v>
      </c>
      <c r="S63" s="18" t="n">
        <v>281.96969996</v>
      </c>
      <c r="T63" s="20" t="n">
        <v>9.545977280000001</v>
      </c>
    </row>
    <row r="64" spans="1:20">
      <c r="A64" s="15" t="s">
        <v>539</v>
      </c>
      <c r="B64" s="17" t="n">
        <v>3634</v>
      </c>
      <c r="C64" s="18">
        <f>(3.0/B64*100)</f>
        <v/>
      </c>
      <c r="D64" s="19" t="n">
        <v>3631</v>
      </c>
      <c r="E64" s="18" t="n">
        <v>453.94424078</v>
      </c>
      <c r="F64" s="20" t="n">
        <v>1.89544633</v>
      </c>
      <c r="G64" s="18" t="n">
        <v>363.69538456</v>
      </c>
      <c r="H64" s="20" t="n">
        <v>9.86454322</v>
      </c>
      <c r="I64" s="18" t="n">
        <v>239.3350779</v>
      </c>
      <c r="J64" s="20" t="n">
        <v>28.76523683</v>
      </c>
      <c r="K64" s="18" t="s">
        <v>481</v>
      </c>
      <c r="L64" s="20" t="s">
        <v>481</v>
      </c>
      <c r="M64" s="18" t="s">
        <v>481</v>
      </c>
      <c r="N64" s="20" t="s">
        <v>481</v>
      </c>
      <c r="O64" s="18" t="s">
        <v>481</v>
      </c>
      <c r="P64" s="20" t="s">
        <v>481</v>
      </c>
      <c r="Q64" s="18" t="n">
        <v>299.55449448</v>
      </c>
      <c r="R64" s="20" t="n">
        <v>44.30587725</v>
      </c>
      <c r="S64" s="18" t="n">
        <v>353.55367785</v>
      </c>
      <c r="T64" s="20" t="n">
        <v>16.91696288</v>
      </c>
    </row>
    <row r="65" spans="1:20">
      <c r="A65" s="15" t="s">
        <v>540</v>
      </c>
      <c r="B65" s="17" t="n">
        <v>5325</v>
      </c>
      <c r="C65" s="18">
        <f>(14.0/B65*100)</f>
        <v/>
      </c>
      <c r="D65" s="19" t="n">
        <v>5311</v>
      </c>
      <c r="E65" s="18" t="n">
        <v>422.51800997</v>
      </c>
      <c r="F65" s="20" t="n">
        <v>2.5489893</v>
      </c>
      <c r="G65" s="18" t="n">
        <v>308.44695719</v>
      </c>
      <c r="H65" s="20" t="n">
        <v>15.222995</v>
      </c>
      <c r="I65" s="18" t="n">
        <v>337.01632645</v>
      </c>
      <c r="J65" s="20" t="n">
        <v>31.07830385</v>
      </c>
      <c r="K65" s="18" t="s">
        <v>481</v>
      </c>
      <c r="L65" s="20" t="s">
        <v>481</v>
      </c>
      <c r="M65" s="18" t="s">
        <v>481</v>
      </c>
      <c r="N65" s="20" t="s">
        <v>481</v>
      </c>
      <c r="O65" s="18" t="n">
        <v>329.14738687</v>
      </c>
      <c r="P65" s="20" t="n">
        <v>41.98436916</v>
      </c>
      <c r="Q65" s="18" t="s">
        <v>481</v>
      </c>
      <c r="R65" s="20" t="s">
        <v>481</v>
      </c>
      <c r="S65" s="18" t="n">
        <v>328.41934143</v>
      </c>
      <c r="T65" s="20" t="n">
        <v>7.46270053</v>
      </c>
    </row>
    <row r="66" spans="1:20">
      <c r="A66" s="15" t="s">
        <v>541</v>
      </c>
      <c r="B66" s="17" t="n">
        <v>5665</v>
      </c>
      <c r="C66" s="18">
        <f>(75.0/B66*100)</f>
        <v/>
      </c>
      <c r="D66" s="19" t="n">
        <v>5590</v>
      </c>
      <c r="E66" s="18" t="n">
        <v>430.0421172</v>
      </c>
      <c r="F66" s="20" t="n">
        <v>1.61383982</v>
      </c>
      <c r="G66" s="18" t="n">
        <v>319.32957443</v>
      </c>
      <c r="H66" s="20" t="n">
        <v>21.6971526</v>
      </c>
      <c r="I66" s="18" t="n">
        <v>340.47988687</v>
      </c>
      <c r="J66" s="20" t="n">
        <v>19.97604373</v>
      </c>
      <c r="K66" s="18" t="s">
        <v>481</v>
      </c>
      <c r="L66" s="20" t="s">
        <v>481</v>
      </c>
      <c r="M66" s="18" t="s">
        <v>481</v>
      </c>
      <c r="N66" s="20" t="s">
        <v>481</v>
      </c>
      <c r="O66" s="18" t="s">
        <v>481</v>
      </c>
      <c r="P66" s="20" t="s">
        <v>481</v>
      </c>
      <c r="Q66" s="18" t="s">
        <v>481</v>
      </c>
      <c r="R66" s="20" t="s">
        <v>481</v>
      </c>
      <c r="S66" s="18" t="n">
        <v>327.36399023</v>
      </c>
      <c r="T66" s="20" t="n">
        <v>10.92399056</v>
      </c>
    </row>
    <row r="67" spans="1:20">
      <c r="A67" s="15" t="s">
        <v>542</v>
      </c>
      <c r="B67" s="17" t="n">
        <v>6971</v>
      </c>
      <c r="C67" s="18">
        <f>(23.0/B67*100)</f>
        <v/>
      </c>
      <c r="D67" s="19" t="n">
        <v>6948</v>
      </c>
      <c r="E67" s="18" t="n">
        <v>414.33032965</v>
      </c>
      <c r="F67" s="20" t="n">
        <v>2.98237258</v>
      </c>
      <c r="G67" s="18" t="n">
        <v>335.12247545</v>
      </c>
      <c r="H67" s="20" t="n">
        <v>3.45910465</v>
      </c>
      <c r="I67" s="18" t="n">
        <v>310.82785138</v>
      </c>
      <c r="J67" s="20" t="n">
        <v>8.6710952</v>
      </c>
      <c r="K67" s="18" t="s">
        <v>481</v>
      </c>
      <c r="L67" s="20" t="s">
        <v>481</v>
      </c>
      <c r="M67" s="18" t="s">
        <v>481</v>
      </c>
      <c r="N67" s="20" t="s">
        <v>481</v>
      </c>
      <c r="O67" s="18" t="s">
        <v>481</v>
      </c>
      <c r="P67" s="20" t="s">
        <v>481</v>
      </c>
      <c r="Q67" s="18" t="s">
        <v>481</v>
      </c>
      <c r="R67" s="20" t="s">
        <v>481</v>
      </c>
      <c r="S67" s="18" t="n">
        <v>335.66787013</v>
      </c>
      <c r="T67" s="20" t="n">
        <v>5.5641485</v>
      </c>
    </row>
    <row r="68" spans="1:20">
      <c r="A68" s="15" t="s">
        <v>543</v>
      </c>
      <c r="B68" s="17" t="n">
        <v>12083</v>
      </c>
      <c r="C68" s="18">
        <f>(26.0/B68*100)</f>
        <v/>
      </c>
      <c r="D68" s="19" t="n">
        <v>12057</v>
      </c>
      <c r="E68" s="18" t="n">
        <v>418.99536748</v>
      </c>
      <c r="F68" s="20" t="n">
        <v>1.1569923</v>
      </c>
      <c r="G68" s="18" t="n">
        <v>344.05453668</v>
      </c>
      <c r="H68" s="20" t="n">
        <v>4.13043751</v>
      </c>
      <c r="I68" s="18" t="n">
        <v>298.34574587</v>
      </c>
      <c r="J68" s="20" t="n">
        <v>7.02628613</v>
      </c>
      <c r="K68" s="18" t="s">
        <v>481</v>
      </c>
      <c r="L68" s="20" t="s">
        <v>481</v>
      </c>
      <c r="M68" s="18" t="s">
        <v>481</v>
      </c>
      <c r="N68" s="20" t="s">
        <v>481</v>
      </c>
      <c r="O68" s="18" t="s">
        <v>481</v>
      </c>
      <c r="P68" s="20" t="s">
        <v>481</v>
      </c>
      <c r="Q68" s="18" t="s">
        <v>481</v>
      </c>
      <c r="R68" s="20" t="s">
        <v>481</v>
      </c>
      <c r="S68" s="18" t="n">
        <v>293.30166929</v>
      </c>
      <c r="T68" s="20" t="n">
        <v>4.77569591</v>
      </c>
    </row>
    <row r="69" spans="1:20">
      <c r="A69" s="15" t="s">
        <v>544</v>
      </c>
      <c r="B69" s="17" t="n">
        <v>4876</v>
      </c>
      <c r="C69" s="18">
        <f>(0.0/B69*100)</f>
        <v/>
      </c>
      <c r="D69" s="19" t="n">
        <v>4876</v>
      </c>
      <c r="E69" s="18" t="n">
        <v>438.04761896</v>
      </c>
      <c r="F69" s="20" t="n">
        <v>3.98810754</v>
      </c>
      <c r="G69" s="18" t="n">
        <v>339.47836698</v>
      </c>
      <c r="H69" s="20" t="n">
        <v>11.72688482</v>
      </c>
      <c r="I69" s="18" t="n">
        <v>321.65417098</v>
      </c>
      <c r="J69" s="20" t="n">
        <v>25.36050637</v>
      </c>
      <c r="K69" s="18" t="s">
        <v>481</v>
      </c>
      <c r="L69" s="20" t="s">
        <v>481</v>
      </c>
      <c r="M69" s="18" t="s">
        <v>481</v>
      </c>
      <c r="N69" s="20" t="s">
        <v>481</v>
      </c>
      <c r="O69" s="18" t="n">
        <v>469.12176255</v>
      </c>
      <c r="P69" s="20" t="n">
        <v>66.85849134999999</v>
      </c>
      <c r="Q69" s="18" t="s">
        <v>481</v>
      </c>
      <c r="R69" s="20" t="s">
        <v>481</v>
      </c>
      <c r="S69" s="18" t="n">
        <v>357.8373664</v>
      </c>
      <c r="T69" s="20" t="n">
        <v>23.38203216</v>
      </c>
    </row>
    <row r="70" spans="1:20">
      <c r="A70" s="15" t="s">
        <v>545</v>
      </c>
      <c r="B70" s="17" t="n">
        <v>6036</v>
      </c>
      <c r="C70" s="18">
        <f>(223.0/B70*100)</f>
        <v/>
      </c>
      <c r="D70" s="19" t="n">
        <v>5813</v>
      </c>
      <c r="E70" s="18" t="n">
        <v>497.75414765</v>
      </c>
      <c r="F70" s="20" t="n">
        <v>3.0203777</v>
      </c>
      <c r="G70" s="18" t="n">
        <v>431.83914585</v>
      </c>
      <c r="H70" s="20" t="n">
        <v>16.56418423</v>
      </c>
      <c r="I70" s="18" t="n">
        <v>433.47254718</v>
      </c>
      <c r="J70" s="20" t="n">
        <v>30.9374354</v>
      </c>
      <c r="K70" s="18" t="s">
        <v>481</v>
      </c>
      <c r="L70" s="20" t="s">
        <v>481</v>
      </c>
      <c r="M70" s="18" t="s">
        <v>481</v>
      </c>
      <c r="N70" s="20" t="s">
        <v>481</v>
      </c>
      <c r="O70" s="18" t="s">
        <v>481</v>
      </c>
      <c r="P70" s="20" t="s">
        <v>481</v>
      </c>
      <c r="Q70" s="18" t="s">
        <v>481</v>
      </c>
      <c r="R70" s="20" t="s">
        <v>481</v>
      </c>
      <c r="S70" s="18" t="n">
        <v>405.74353618</v>
      </c>
      <c r="T70" s="20" t="n">
        <v>11.30169984</v>
      </c>
    </row>
    <row r="71" spans="1:20">
      <c r="A71" s="15" t="s">
        <v>546</v>
      </c>
      <c r="B71" s="17" t="n">
        <v>6115</v>
      </c>
      <c r="C71" s="18">
        <f>(17.0/B71*100)</f>
        <v/>
      </c>
      <c r="D71" s="19" t="n">
        <v>6098</v>
      </c>
      <c r="E71" s="18" t="n">
        <v>538.65458144</v>
      </c>
      <c r="F71" s="20" t="n">
        <v>1.58136478</v>
      </c>
      <c r="G71" s="18" t="n">
        <v>436.94207731</v>
      </c>
      <c r="H71" s="20" t="n">
        <v>11.83252585</v>
      </c>
      <c r="I71" s="18" t="n">
        <v>458.5940891</v>
      </c>
      <c r="J71" s="20" t="n">
        <v>28.33603522</v>
      </c>
      <c r="K71" s="18" t="s">
        <v>481</v>
      </c>
      <c r="L71" s="20" t="s">
        <v>481</v>
      </c>
      <c r="M71" s="18" t="s">
        <v>481</v>
      </c>
      <c r="N71" s="20" t="s">
        <v>481</v>
      </c>
      <c r="O71" s="18" t="s">
        <v>481</v>
      </c>
      <c r="P71" s="20" t="s">
        <v>481</v>
      </c>
      <c r="Q71" s="18" t="s">
        <v>481</v>
      </c>
      <c r="R71" s="20" t="s">
        <v>481</v>
      </c>
      <c r="S71" s="18" t="n">
        <v>429.74766045</v>
      </c>
      <c r="T71" s="20" t="n">
        <v>14.72793378</v>
      </c>
    </row>
    <row r="72" spans="1:20">
      <c r="A72" s="15" t="s">
        <v>547</v>
      </c>
      <c r="B72" s="17" t="n">
        <v>7708</v>
      </c>
      <c r="C72" s="18">
        <f>(5.0/B72*100)</f>
        <v/>
      </c>
      <c r="D72" s="19" t="n">
        <v>7703</v>
      </c>
      <c r="E72" s="18" t="n">
        <v>497.34012541</v>
      </c>
      <c r="F72" s="20" t="n">
        <v>2.50875925</v>
      </c>
      <c r="G72" s="18" t="n">
        <v>505.36471741</v>
      </c>
      <c r="H72" s="20" t="n">
        <v>24.28290741</v>
      </c>
      <c r="I72" s="18" t="n">
        <v>367.92552246</v>
      </c>
      <c r="J72" s="20" t="n">
        <v>26.94319257</v>
      </c>
      <c r="K72" s="18" t="s">
        <v>481</v>
      </c>
      <c r="L72" s="20" t="s">
        <v>481</v>
      </c>
      <c r="M72" s="18" t="s">
        <v>481</v>
      </c>
      <c r="N72" s="20" t="s">
        <v>481</v>
      </c>
      <c r="O72" s="18" t="s">
        <v>481</v>
      </c>
      <c r="P72" s="20" t="s">
        <v>481</v>
      </c>
      <c r="Q72" s="18" t="s">
        <v>481</v>
      </c>
      <c r="R72" s="20" t="s">
        <v>481</v>
      </c>
      <c r="S72" s="18" t="n">
        <v>402.73593771</v>
      </c>
      <c r="T72" s="20" t="n">
        <v>29.18855868</v>
      </c>
    </row>
    <row r="73" spans="1:20">
      <c r="A73" s="15" t="s">
        <v>548</v>
      </c>
      <c r="B73" s="17" t="n">
        <v>8249</v>
      </c>
      <c r="C73" s="18">
        <f>(144.0/B73*100)</f>
        <v/>
      </c>
      <c r="D73" s="19" t="n">
        <v>8105</v>
      </c>
      <c r="E73" s="18" t="n">
        <v>413.44508532</v>
      </c>
      <c r="F73" s="20" t="n">
        <v>3.27691587</v>
      </c>
      <c r="G73" s="18" t="n">
        <v>349.07944467</v>
      </c>
      <c r="H73" s="20" t="n">
        <v>7.08080301</v>
      </c>
      <c r="I73" s="18" t="n">
        <v>313.19440424</v>
      </c>
      <c r="J73" s="20" t="n">
        <v>23.11508518</v>
      </c>
      <c r="K73" s="18" t="s">
        <v>481</v>
      </c>
      <c r="L73" s="20" t="s">
        <v>481</v>
      </c>
      <c r="M73" s="18" t="s">
        <v>481</v>
      </c>
      <c r="N73" s="20" t="s">
        <v>481</v>
      </c>
      <c r="O73" s="18" t="s">
        <v>481</v>
      </c>
      <c r="P73" s="20" t="s">
        <v>481</v>
      </c>
      <c r="Q73" s="18" t="s">
        <v>481</v>
      </c>
      <c r="R73" s="20" t="s">
        <v>481</v>
      </c>
      <c r="S73" s="18" t="n">
        <v>341.24407777</v>
      </c>
      <c r="T73" s="20" t="n">
        <v>10.84879169</v>
      </c>
    </row>
    <row r="74" spans="1:20">
      <c r="A74" s="15" t="s">
        <v>549</v>
      </c>
      <c r="B74" s="17" t="n">
        <v>4692</v>
      </c>
      <c r="C74" s="18">
        <f>(82.0/B74*100)</f>
        <v/>
      </c>
      <c r="D74" s="19" t="n">
        <v>4610</v>
      </c>
      <c r="E74" s="18" t="n">
        <v>460.06525607</v>
      </c>
      <c r="F74" s="20" t="n">
        <v>1.79126976</v>
      </c>
      <c r="G74" s="18" t="n">
        <v>371.5673353</v>
      </c>
      <c r="H74" s="20" t="n">
        <v>3.75455268</v>
      </c>
      <c r="I74" s="18" t="n">
        <v>338.01909884</v>
      </c>
      <c r="J74" s="20" t="n">
        <v>8.297188480000001</v>
      </c>
      <c r="K74" s="18" t="s">
        <v>481</v>
      </c>
      <c r="L74" s="20" t="s">
        <v>481</v>
      </c>
      <c r="M74" s="18" t="s">
        <v>481</v>
      </c>
      <c r="N74" s="20" t="s">
        <v>481</v>
      </c>
      <c r="O74" s="18" t="s">
        <v>481</v>
      </c>
      <c r="P74" s="20" t="s">
        <v>481</v>
      </c>
      <c r="Q74" s="18" t="n">
        <v>359.58661813</v>
      </c>
      <c r="R74" s="20" t="n">
        <v>61.52366131</v>
      </c>
      <c r="S74" s="18" t="n">
        <v>359.31225774</v>
      </c>
      <c r="T74" s="20" t="n">
        <v>10.42873636</v>
      </c>
    </row>
    <row r="75" spans="1:20">
      <c r="A75" s="15" t="s">
        <v>550</v>
      </c>
      <c r="B75" s="17" t="n">
        <v>5375</v>
      </c>
      <c r="C75" s="18">
        <f>(203.0/B75*100)</f>
        <v/>
      </c>
      <c r="D75" s="19" t="n">
        <v>5172</v>
      </c>
      <c r="E75" s="18" t="n">
        <v>380.96268829</v>
      </c>
      <c r="F75" s="20" t="n">
        <v>2.63990862</v>
      </c>
      <c r="G75" s="18" t="n">
        <v>282.6809172</v>
      </c>
      <c r="H75" s="20" t="n">
        <v>5.24201876</v>
      </c>
      <c r="I75" s="18" t="n">
        <v>267.60398255</v>
      </c>
      <c r="J75" s="20" t="n">
        <v>9.71815722</v>
      </c>
      <c r="K75" s="18" t="s">
        <v>481</v>
      </c>
      <c r="L75" s="20" t="s">
        <v>481</v>
      </c>
      <c r="M75" s="18" t="s">
        <v>481</v>
      </c>
      <c r="N75" s="20" t="s">
        <v>481</v>
      </c>
      <c r="O75" s="18" t="s">
        <v>481</v>
      </c>
      <c r="P75" s="20" t="s">
        <v>481</v>
      </c>
      <c r="Q75" s="18" t="s">
        <v>481</v>
      </c>
      <c r="R75" s="20" t="s">
        <v>481</v>
      </c>
      <c r="S75" s="18" t="n">
        <v>313.25316237</v>
      </c>
      <c r="T75" s="20" t="n">
        <v>5.03631132</v>
      </c>
    </row>
    <row r="76" spans="1:20">
      <c r="A76" s="15" t="s">
        <v>551</v>
      </c>
      <c r="B76" s="17" t="n">
        <v>14167</v>
      </c>
      <c r="C76" s="18">
        <f>(228.0/B76*100)</f>
        <v/>
      </c>
      <c r="D76" s="19" t="n">
        <v>13939</v>
      </c>
      <c r="E76" s="18" t="n">
        <v>445.6893026</v>
      </c>
      <c r="F76" s="20" t="n">
        <v>2.82001898</v>
      </c>
      <c r="G76" s="18" t="n">
        <v>364.25604348</v>
      </c>
      <c r="H76" s="20" t="n">
        <v>5.50145569</v>
      </c>
      <c r="I76" s="18" t="n">
        <v>297.32958664</v>
      </c>
      <c r="J76" s="20" t="n">
        <v>14.6215243</v>
      </c>
      <c r="K76" s="18" t="s">
        <v>481</v>
      </c>
      <c r="L76" s="20" t="s">
        <v>481</v>
      </c>
      <c r="M76" s="18" t="s">
        <v>481</v>
      </c>
      <c r="N76" s="20" t="s">
        <v>481</v>
      </c>
      <c r="O76" s="18" t="s">
        <v>481</v>
      </c>
      <c r="P76" s="20" t="s">
        <v>481</v>
      </c>
      <c r="Q76" s="18" t="s">
        <v>481</v>
      </c>
      <c r="R76" s="20" t="s">
        <v>481</v>
      </c>
      <c r="S76" s="18" t="n">
        <v>318.70599112</v>
      </c>
      <c r="T76" s="20" t="n">
        <v>6.01079578</v>
      </c>
    </row>
    <row r="77" spans="1:20">
      <c r="A77" s="15" t="s">
        <v>552</v>
      </c>
      <c r="B77" s="17" t="n">
        <v>6062</v>
      </c>
      <c r="C77" s="18">
        <f>(82.0/B77*100)</f>
        <v/>
      </c>
      <c r="D77" s="19" t="n">
        <v>5980</v>
      </c>
      <c r="E77" s="18" t="n">
        <v>467.09653104</v>
      </c>
      <c r="F77" s="20" t="n">
        <v>2.54510938</v>
      </c>
      <c r="G77" s="18" t="n">
        <v>353.79607721</v>
      </c>
      <c r="H77" s="20" t="n">
        <v>3.26827483</v>
      </c>
      <c r="I77" s="18" t="n">
        <v>315.82424906</v>
      </c>
      <c r="J77" s="20" t="n">
        <v>7.92980865</v>
      </c>
      <c r="K77" s="18" t="s">
        <v>481</v>
      </c>
      <c r="L77" s="20" t="s">
        <v>481</v>
      </c>
      <c r="M77" s="18" t="s">
        <v>481</v>
      </c>
      <c r="N77" s="20" t="s">
        <v>481</v>
      </c>
      <c r="O77" s="18" t="s">
        <v>481</v>
      </c>
      <c r="P77" s="20" t="s">
        <v>481</v>
      </c>
      <c r="Q77" s="18" t="s">
        <v>481</v>
      </c>
      <c r="R77" s="20" t="s">
        <v>481</v>
      </c>
      <c r="S77" s="18" t="n">
        <v>383.83449859</v>
      </c>
      <c r="T77" s="20" t="n">
        <v>5.04024235</v>
      </c>
    </row>
    <row r="78" spans="1:20">
      <c r="A78" s="15" t="s">
        <v>553</v>
      </c>
      <c r="B78" s="17" t="n">
        <v>5826</v>
      </c>
      <c r="C78" s="18">
        <f>(0.0/B78*100)</f>
        <v/>
      </c>
      <c r="D78" s="19" t="n">
        <v>5826</v>
      </c>
      <c r="E78" s="18" t="n">
        <v>491.35631454</v>
      </c>
      <c r="F78" s="20" t="n">
        <v>3.79299978</v>
      </c>
      <c r="G78" s="18" t="n">
        <v>400.45066348</v>
      </c>
      <c r="H78" s="20" t="n">
        <v>7.18996848</v>
      </c>
      <c r="I78" s="18" t="n">
        <v>377.0331938</v>
      </c>
      <c r="J78" s="20" t="n">
        <v>21.90092607</v>
      </c>
      <c r="K78" s="18" t="s">
        <v>481</v>
      </c>
      <c r="L78" s="20" t="s">
        <v>481</v>
      </c>
      <c r="M78" s="18" t="s">
        <v>481</v>
      </c>
      <c r="N78" s="20" t="s">
        <v>481</v>
      </c>
      <c r="O78" s="18" t="s">
        <v>481</v>
      </c>
      <c r="P78" s="20" t="s">
        <v>481</v>
      </c>
      <c r="Q78" s="18" t="n">
        <v>319.88280951</v>
      </c>
      <c r="R78" s="20" t="n">
        <v>39.78475536</v>
      </c>
      <c r="S78" s="18" t="n">
        <v>395.73554523</v>
      </c>
      <c r="T78" s="20" t="n">
        <v>21.62166162</v>
      </c>
    </row>
    <row customHeight="1" ht="25" r="79" spans="1:20">
      <c r="A79" s="15" t="s">
        <v>554</v>
      </c>
      <c r="B79" s="17" t="n">
        <v>1657</v>
      </c>
      <c r="C79" s="18">
        <f>(41.0/B79*100)</f>
        <v/>
      </c>
      <c r="D79" s="19" t="n">
        <v>1616</v>
      </c>
      <c r="E79" s="18" t="n">
        <v>484.41846639</v>
      </c>
      <c r="F79" s="20" t="n">
        <v>7.18598904</v>
      </c>
      <c r="G79" s="18" t="n">
        <v>377.20414694</v>
      </c>
      <c r="H79" s="20" t="n">
        <v>10.87355814</v>
      </c>
      <c r="I79" s="18" t="n">
        <v>380.5558006</v>
      </c>
      <c r="J79" s="20" t="n">
        <v>24.34935102</v>
      </c>
      <c r="K79" s="18" t="s">
        <v>481</v>
      </c>
      <c r="L79" s="20" t="s">
        <v>481</v>
      </c>
      <c r="M79" s="18" t="s">
        <v>481</v>
      </c>
      <c r="N79" s="20" t="s">
        <v>481</v>
      </c>
      <c r="O79" s="18" t="s">
        <v>481</v>
      </c>
      <c r="P79" s="20" t="s">
        <v>481</v>
      </c>
      <c r="Q79" s="18" t="s">
        <v>481</v>
      </c>
      <c r="R79" s="20" t="s">
        <v>481</v>
      </c>
      <c r="S79" s="18" t="n">
        <v>400.89153955</v>
      </c>
      <c r="T79" s="20" t="n">
        <v>15.78741158</v>
      </c>
    </row>
    <row r="80" spans="1:20">
      <c r="A80" s="15" t="s">
        <v>555</v>
      </c>
      <c r="B80" s="17" t="n">
        <v>7841</v>
      </c>
      <c r="C80" s="18">
        <f>(0.0/B80*100)</f>
        <v/>
      </c>
      <c r="D80" s="19" t="n">
        <v>7841</v>
      </c>
      <c r="E80" s="18" t="n">
        <v>427.50969297</v>
      </c>
      <c r="F80" s="20" t="n">
        <v>3.40440651</v>
      </c>
      <c r="G80" s="18" t="n">
        <v>400.47169206</v>
      </c>
      <c r="H80" s="20" t="n">
        <v>19.04535862</v>
      </c>
      <c r="I80" s="18" t="n">
        <v>370.70164059</v>
      </c>
      <c r="J80" s="20" t="n">
        <v>31.96462082</v>
      </c>
      <c r="K80" s="18" t="s">
        <v>481</v>
      </c>
      <c r="L80" s="20" t="s">
        <v>481</v>
      </c>
      <c r="M80" s="18" t="s">
        <v>481</v>
      </c>
      <c r="N80" s="20" t="s">
        <v>481</v>
      </c>
      <c r="O80" s="18" t="n">
        <v>417.32220115</v>
      </c>
      <c r="P80" s="20" t="n">
        <v>63.03182498</v>
      </c>
      <c r="Q80" s="18" t="s">
        <v>481</v>
      </c>
      <c r="R80" s="20" t="s">
        <v>481</v>
      </c>
      <c r="S80" s="18" t="n">
        <v>411.30987278</v>
      </c>
      <c r="T80" s="20" t="n">
        <v>43.92665936</v>
      </c>
    </row>
    <row r="81" spans="1:20">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s">
        <v>481</v>
      </c>
      <c r="N81" s="20" t="s">
        <v>481</v>
      </c>
      <c r="O81" s="18" t="n">
        <v>430.57819649</v>
      </c>
      <c r="P81" s="20" t="n">
        <v>3.47584594</v>
      </c>
      <c r="Q81" s="18" t="s">
        <v>481</v>
      </c>
      <c r="R81" s="20" t="s">
        <v>481</v>
      </c>
      <c r="S81" s="18" t="s">
        <v>481</v>
      </c>
      <c r="T81" s="20" t="s">
        <v>481</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698</v>
      </c>
    </row>
    <row customHeight="1" ht="30" r="4" spans="1:20">
      <c r="A4" s="6" t="n"/>
      <c r="B4" s="7" t="s">
        <v>462</v>
      </c>
      <c r="C4" s="7" t="s">
        <v>463</v>
      </c>
      <c r="D4" s="8" t="s">
        <v>462</v>
      </c>
      <c r="E4" s="9" t="s">
        <v>695</v>
      </c>
      <c r="F4" s="10" t="n"/>
      <c r="G4" s="9" t="s">
        <v>696</v>
      </c>
      <c r="H4" s="10" t="n"/>
      <c r="I4" s="9" t="s">
        <v>697</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(360.0/B7*100)</f>
        <v/>
      </c>
      <c r="D7" s="19" t="n">
        <v>14170</v>
      </c>
      <c r="E7" s="18" t="n">
        <v>508.4269767</v>
      </c>
      <c r="F7" s="20" t="n">
        <v>1.73300307</v>
      </c>
      <c r="G7" s="18" t="n">
        <v>415.66363385</v>
      </c>
      <c r="H7" s="20" t="n">
        <v>19.70027257</v>
      </c>
      <c r="I7" s="18" t="n">
        <v>399.2186353</v>
      </c>
      <c r="J7" s="20" t="n">
        <v>34.37374396</v>
      </c>
      <c r="K7" s="18" t="s">
        <v>481</v>
      </c>
      <c r="L7" s="20" t="s">
        <v>481</v>
      </c>
      <c r="M7" s="18" t="s">
        <v>481</v>
      </c>
      <c r="N7" s="20" t="s">
        <v>481</v>
      </c>
      <c r="O7" s="18" t="s">
        <v>481</v>
      </c>
      <c r="P7" s="20" t="s">
        <v>481</v>
      </c>
      <c r="Q7" s="18" t="s">
        <v>481</v>
      </c>
      <c r="R7" s="20" t="s">
        <v>481</v>
      </c>
      <c r="S7" s="18" t="n">
        <v>434.35747149</v>
      </c>
      <c r="T7" s="20" t="n">
        <v>5.39540846</v>
      </c>
    </row>
    <row r="8" spans="1:20">
      <c r="A8" s="15" t="s">
        <v>483</v>
      </c>
      <c r="B8" s="17" t="n">
        <v>7007</v>
      </c>
      <c r="C8" s="18">
        <f>(21.0/B8*100)</f>
        <v/>
      </c>
      <c r="D8" s="19" t="n">
        <v>6986</v>
      </c>
      <c r="E8" s="18" t="n">
        <v>493.37224311</v>
      </c>
      <c r="F8" s="20" t="n">
        <v>2.72722653</v>
      </c>
      <c r="G8" s="18" t="n">
        <v>433.26669602</v>
      </c>
      <c r="H8" s="20" t="n">
        <v>8.569256810000001</v>
      </c>
      <c r="I8" s="18" t="n">
        <v>349.81957724</v>
      </c>
      <c r="J8" s="20" t="n">
        <v>27.54587787</v>
      </c>
      <c r="K8" s="18" t="s">
        <v>481</v>
      </c>
      <c r="L8" s="20" t="s">
        <v>481</v>
      </c>
      <c r="M8" s="18" t="s">
        <v>481</v>
      </c>
      <c r="N8" s="20" t="s">
        <v>481</v>
      </c>
      <c r="O8" s="18" t="n">
        <v>361.38025951</v>
      </c>
      <c r="P8" s="20" t="n">
        <v>22.72565673</v>
      </c>
      <c r="Q8" s="18" t="s">
        <v>481</v>
      </c>
      <c r="R8" s="20" t="s">
        <v>481</v>
      </c>
      <c r="S8" s="18" t="n">
        <v>412.54471148</v>
      </c>
      <c r="T8" s="20" t="n">
        <v>6.59232113</v>
      </c>
    </row>
    <row r="9" spans="1:20">
      <c r="A9" s="15" t="s">
        <v>484</v>
      </c>
      <c r="B9" s="17" t="n">
        <v>9651</v>
      </c>
      <c r="C9" s="18">
        <f>(91.0/B9*100)</f>
        <v/>
      </c>
      <c r="D9" s="19" t="n">
        <v>9560</v>
      </c>
      <c r="E9" s="18" t="n">
        <v>526.27945329</v>
      </c>
      <c r="F9" s="20" t="n">
        <v>2.10216294</v>
      </c>
      <c r="G9" s="18" t="n">
        <v>429.50635132</v>
      </c>
      <c r="H9" s="20" t="n">
        <v>3.84372176</v>
      </c>
      <c r="I9" s="18" t="n">
        <v>402.58557537</v>
      </c>
      <c r="J9" s="20" t="n">
        <v>13.96095021</v>
      </c>
      <c r="K9" s="18" t="s">
        <v>481</v>
      </c>
      <c r="L9" s="20" t="s">
        <v>481</v>
      </c>
      <c r="M9" s="18" t="s">
        <v>481</v>
      </c>
      <c r="N9" s="20" t="s">
        <v>481</v>
      </c>
      <c r="O9" s="18" t="n">
        <v>347.7815185</v>
      </c>
      <c r="P9" s="20" t="n">
        <v>11.20716786</v>
      </c>
      <c r="Q9" s="18" t="s">
        <v>481</v>
      </c>
      <c r="R9" s="20" t="s">
        <v>481</v>
      </c>
      <c r="S9" s="18" t="n">
        <v>426.15546194</v>
      </c>
      <c r="T9" s="20" t="n">
        <v>4.52033437</v>
      </c>
    </row>
    <row r="10" spans="1:20">
      <c r="A10" s="15" t="s">
        <v>485</v>
      </c>
      <c r="B10" s="17" t="n">
        <v>20058</v>
      </c>
      <c r="C10" s="18">
        <f>(524.0/B10*100)</f>
        <v/>
      </c>
      <c r="D10" s="19" t="n">
        <v>19534</v>
      </c>
      <c r="E10" s="18" t="n">
        <v>532.38724333</v>
      </c>
      <c r="F10" s="20" t="n">
        <v>2.19583652</v>
      </c>
      <c r="G10" s="18" t="n">
        <v>436.87774263</v>
      </c>
      <c r="H10" s="20" t="n">
        <v>8.58619502</v>
      </c>
      <c r="I10" s="18" t="n">
        <v>403.40556119</v>
      </c>
      <c r="J10" s="20" t="n">
        <v>16.4097841</v>
      </c>
      <c r="K10" s="18" t="s">
        <v>481</v>
      </c>
      <c r="L10" s="20" t="s">
        <v>481</v>
      </c>
      <c r="M10" s="18" t="s">
        <v>481</v>
      </c>
      <c r="N10" s="20" t="s">
        <v>481</v>
      </c>
      <c r="O10" s="18" t="s">
        <v>481</v>
      </c>
      <c r="P10" s="20" t="s">
        <v>481</v>
      </c>
      <c r="Q10" s="18" t="s">
        <v>481</v>
      </c>
      <c r="R10" s="20" t="s">
        <v>481</v>
      </c>
      <c r="S10" s="18" t="n">
        <v>447.77085136</v>
      </c>
      <c r="T10" s="20" t="n">
        <v>7.63523077</v>
      </c>
    </row>
    <row r="11" spans="1:20">
      <c r="A11" s="15" t="s">
        <v>486</v>
      </c>
      <c r="B11" s="17" t="n">
        <v>7053</v>
      </c>
      <c r="C11" s="18">
        <f>(50.0/B11*100)</f>
        <v/>
      </c>
      <c r="D11" s="19" t="n">
        <v>7003</v>
      </c>
      <c r="E11" s="18" t="n">
        <v>475.11371272</v>
      </c>
      <c r="F11" s="20" t="n">
        <v>2.55603579</v>
      </c>
      <c r="G11" s="18" t="n">
        <v>401.81633904</v>
      </c>
      <c r="H11" s="20" t="n">
        <v>7.82083105</v>
      </c>
      <c r="I11" s="18" t="n">
        <v>385.70594546</v>
      </c>
      <c r="J11" s="20" t="n">
        <v>11.34321064</v>
      </c>
      <c r="K11" s="18" t="s">
        <v>481</v>
      </c>
      <c r="L11" s="20" t="s">
        <v>481</v>
      </c>
      <c r="M11" s="18" t="s">
        <v>481</v>
      </c>
      <c r="N11" s="20" t="s">
        <v>481</v>
      </c>
      <c r="O11" s="18" t="s">
        <v>481</v>
      </c>
      <c r="P11" s="20" t="s">
        <v>481</v>
      </c>
      <c r="Q11" s="18" t="s">
        <v>481</v>
      </c>
      <c r="R11" s="20" t="s">
        <v>481</v>
      </c>
      <c r="S11" s="18" t="n">
        <v>389.91154486</v>
      </c>
      <c r="T11" s="20" t="n">
        <v>4.15592467</v>
      </c>
    </row>
    <row r="12" spans="1:20">
      <c r="A12" s="15" t="s">
        <v>487</v>
      </c>
      <c r="B12" s="17" t="n">
        <v>6894</v>
      </c>
      <c r="C12" s="18">
        <f>(55.0/B12*100)</f>
        <v/>
      </c>
      <c r="D12" s="19" t="n">
        <v>6839</v>
      </c>
      <c r="E12" s="18" t="n">
        <v>499.14705793</v>
      </c>
      <c r="F12" s="20" t="n">
        <v>2.10888448</v>
      </c>
      <c r="G12" s="18" t="n">
        <v>365.23261707</v>
      </c>
      <c r="H12" s="20" t="n">
        <v>7.7801027</v>
      </c>
      <c r="I12" s="18" t="n">
        <v>359.23062461</v>
      </c>
      <c r="J12" s="20" t="n">
        <v>33.69554786</v>
      </c>
      <c r="K12" s="18" t="s">
        <v>481</v>
      </c>
      <c r="L12" s="20" t="s">
        <v>481</v>
      </c>
      <c r="M12" s="18" t="s">
        <v>481</v>
      </c>
      <c r="N12" s="20" t="s">
        <v>481</v>
      </c>
      <c r="O12" s="18" t="n">
        <v>332.31014509</v>
      </c>
      <c r="P12" s="20" t="n">
        <v>18.34291261</v>
      </c>
      <c r="Q12" s="18" t="s">
        <v>481</v>
      </c>
      <c r="R12" s="20" t="s">
        <v>481</v>
      </c>
      <c r="S12" s="18" t="n">
        <v>369.68875723</v>
      </c>
      <c r="T12" s="20" t="n">
        <v>9.86025602</v>
      </c>
    </row>
    <row r="13" spans="1:20">
      <c r="A13" s="15" t="s">
        <v>488</v>
      </c>
      <c r="B13" s="17" t="n">
        <v>7161</v>
      </c>
      <c r="C13" s="18">
        <f>(92.0/B13*100)</f>
        <v/>
      </c>
      <c r="D13" s="19" t="n">
        <v>7069</v>
      </c>
      <c r="E13" s="18" t="n">
        <v>506.40226564</v>
      </c>
      <c r="F13" s="20" t="n">
        <v>2.59974213</v>
      </c>
      <c r="G13" s="18" t="n">
        <v>397.53791043</v>
      </c>
      <c r="H13" s="20" t="n">
        <v>24.44699529</v>
      </c>
      <c r="I13" s="18" t="n">
        <v>364.82281299</v>
      </c>
      <c r="J13" s="20" t="n">
        <v>31.62040608</v>
      </c>
      <c r="K13" s="18" t="s">
        <v>481</v>
      </c>
      <c r="L13" s="20" t="s">
        <v>481</v>
      </c>
      <c r="M13" s="18" t="s">
        <v>481</v>
      </c>
      <c r="N13" s="20" t="s">
        <v>481</v>
      </c>
      <c r="O13" s="18" t="n">
        <v>407.4699787</v>
      </c>
      <c r="P13" s="20" t="n">
        <v>6.79601306</v>
      </c>
      <c r="Q13" s="18" t="s">
        <v>481</v>
      </c>
      <c r="R13" s="20" t="s">
        <v>481</v>
      </c>
      <c r="S13" s="18" t="n">
        <v>426.89749491</v>
      </c>
      <c r="T13" s="20" t="n">
        <v>11.75651069</v>
      </c>
    </row>
    <row r="14" spans="1:20">
      <c r="A14" s="15" t="s">
        <v>489</v>
      </c>
      <c r="B14" s="17" t="n">
        <v>5587</v>
      </c>
      <c r="C14" s="18">
        <f>(74.0/B14*100)</f>
        <v/>
      </c>
      <c r="D14" s="19" t="n">
        <v>5513</v>
      </c>
      <c r="E14" s="18" t="n">
        <v>523.81840562</v>
      </c>
      <c r="F14" s="20" t="n">
        <v>2.21603809</v>
      </c>
      <c r="G14" s="18" t="n">
        <v>434.94742466</v>
      </c>
      <c r="H14" s="20" t="n">
        <v>13.63733571</v>
      </c>
      <c r="I14" s="18" t="n">
        <v>462.93865551</v>
      </c>
      <c r="J14" s="20" t="n">
        <v>23.26088217</v>
      </c>
      <c r="K14" s="18" t="s">
        <v>481</v>
      </c>
      <c r="L14" s="20" t="s">
        <v>481</v>
      </c>
      <c r="M14" s="18" t="s">
        <v>481</v>
      </c>
      <c r="N14" s="20" t="s">
        <v>481</v>
      </c>
      <c r="O14" s="18" t="s">
        <v>481</v>
      </c>
      <c r="P14" s="20" t="s">
        <v>481</v>
      </c>
      <c r="Q14" s="18" t="s">
        <v>481</v>
      </c>
      <c r="R14" s="20" t="s">
        <v>481</v>
      </c>
      <c r="S14" s="18" t="n">
        <v>413.06186762</v>
      </c>
      <c r="T14" s="20" t="n">
        <v>10.23644181</v>
      </c>
    </row>
    <row r="15" spans="1:20">
      <c r="A15" s="15" t="s">
        <v>490</v>
      </c>
      <c r="B15" s="17" t="n">
        <v>5882</v>
      </c>
      <c r="C15" s="18">
        <f>(52.0/B15*100)</f>
        <v/>
      </c>
      <c r="D15" s="19" t="n">
        <v>5830</v>
      </c>
      <c r="E15" s="18" t="n">
        <v>531.70536458</v>
      </c>
      <c r="F15" s="20" t="n">
        <v>2.40159303</v>
      </c>
      <c r="G15" s="18" t="n">
        <v>425.39730137</v>
      </c>
      <c r="H15" s="20" t="n">
        <v>20.99958383</v>
      </c>
      <c r="I15" s="18" t="n">
        <v>279.39501734</v>
      </c>
      <c r="J15" s="20" t="n">
        <v>34.87897727</v>
      </c>
      <c r="K15" s="18" t="s">
        <v>481</v>
      </c>
      <c r="L15" s="20" t="s">
        <v>481</v>
      </c>
      <c r="M15" s="18" t="s">
        <v>481</v>
      </c>
      <c r="N15" s="20" t="s">
        <v>481</v>
      </c>
      <c r="O15" s="18" t="n">
        <v>367.66871077</v>
      </c>
      <c r="P15" s="20" t="n">
        <v>14.82638214</v>
      </c>
      <c r="Q15" s="18" t="s">
        <v>481</v>
      </c>
      <c r="R15" s="20" t="s">
        <v>481</v>
      </c>
      <c r="S15" s="18" t="n">
        <v>407.01990439</v>
      </c>
      <c r="T15" s="20" t="n">
        <v>12.26606554</v>
      </c>
    </row>
    <row r="16" spans="1:20">
      <c r="A16" s="15" t="s">
        <v>491</v>
      </c>
      <c r="B16" s="17" t="n">
        <v>6108</v>
      </c>
      <c r="C16" s="18">
        <f>(101.0/B16*100)</f>
        <v/>
      </c>
      <c r="D16" s="19" t="n">
        <v>6007</v>
      </c>
      <c r="E16" s="18" t="n">
        <v>520.70008979</v>
      </c>
      <c r="F16" s="20" t="n">
        <v>2.26763432</v>
      </c>
      <c r="G16" s="18" t="n">
        <v>414.86218796</v>
      </c>
      <c r="H16" s="20" t="n">
        <v>7.32285347</v>
      </c>
      <c r="I16" s="18" t="n">
        <v>303.60481145</v>
      </c>
      <c r="J16" s="20" t="n">
        <v>19.7970413</v>
      </c>
      <c r="K16" s="18" t="s">
        <v>481</v>
      </c>
      <c r="L16" s="20" t="s">
        <v>481</v>
      </c>
      <c r="M16" s="18" t="s">
        <v>481</v>
      </c>
      <c r="N16" s="20" t="s">
        <v>481</v>
      </c>
      <c r="O16" s="18" t="s">
        <v>481</v>
      </c>
      <c r="P16" s="20" t="s">
        <v>481</v>
      </c>
      <c r="Q16" s="18" t="s">
        <v>481</v>
      </c>
      <c r="R16" s="20" t="s">
        <v>481</v>
      </c>
      <c r="S16" s="18" t="n">
        <v>368.50082387</v>
      </c>
      <c r="T16" s="20" t="n">
        <v>7.33890665</v>
      </c>
    </row>
    <row r="17" spans="1:20">
      <c r="A17" s="15" t="s">
        <v>492</v>
      </c>
      <c r="B17" s="17" t="n">
        <v>6504</v>
      </c>
      <c r="C17" s="18">
        <f>(648.0/B17*100)</f>
        <v/>
      </c>
      <c r="D17" s="19" t="n">
        <v>5856</v>
      </c>
      <c r="E17" s="18" t="n">
        <v>529.74517775</v>
      </c>
      <c r="F17" s="20" t="n">
        <v>2.75385996</v>
      </c>
      <c r="G17" s="18" t="n">
        <v>484.39997125</v>
      </c>
      <c r="H17" s="20" t="n">
        <v>7.15831386</v>
      </c>
      <c r="I17" s="18" t="n">
        <v>425.63210987</v>
      </c>
      <c r="J17" s="20" t="n">
        <v>18.77323813</v>
      </c>
      <c r="K17" s="18" t="s">
        <v>481</v>
      </c>
      <c r="L17" s="20" t="s">
        <v>481</v>
      </c>
      <c r="M17" s="18" t="s">
        <v>481</v>
      </c>
      <c r="N17" s="20" t="s">
        <v>481</v>
      </c>
      <c r="O17" s="18" t="n">
        <v>338.260297</v>
      </c>
      <c r="P17" s="20" t="n">
        <v>14.23011861</v>
      </c>
      <c r="Q17" s="18" t="s">
        <v>481</v>
      </c>
      <c r="R17" s="20" t="s">
        <v>481</v>
      </c>
      <c r="S17" s="18" t="n">
        <v>417.03774097</v>
      </c>
      <c r="T17" s="20" t="n">
        <v>7.07096866</v>
      </c>
    </row>
    <row r="18" spans="1:20">
      <c r="A18" s="15" t="s">
        <v>493</v>
      </c>
      <c r="B18" s="17" t="n">
        <v>5532</v>
      </c>
      <c r="C18" s="18">
        <f>(28.0/B18*100)</f>
        <v/>
      </c>
      <c r="D18" s="19" t="n">
        <v>5504</v>
      </c>
      <c r="E18" s="18" t="n">
        <v>475.21500512</v>
      </c>
      <c r="F18" s="20" t="n">
        <v>4.03253026</v>
      </c>
      <c r="G18" s="18" t="n">
        <v>347.00218191</v>
      </c>
      <c r="H18" s="20" t="n">
        <v>13.33028122</v>
      </c>
      <c r="I18" s="18" t="n">
        <v>345.9554023</v>
      </c>
      <c r="J18" s="20" t="n">
        <v>17.0675082</v>
      </c>
      <c r="K18" s="18" t="s">
        <v>481</v>
      </c>
      <c r="L18" s="20" t="s">
        <v>481</v>
      </c>
      <c r="M18" s="18" t="s">
        <v>481</v>
      </c>
      <c r="N18" s="20" t="s">
        <v>481</v>
      </c>
      <c r="O18" s="18" t="s">
        <v>481</v>
      </c>
      <c r="P18" s="20" t="s">
        <v>481</v>
      </c>
      <c r="Q18" s="18" t="s">
        <v>481</v>
      </c>
      <c r="R18" s="20" t="s">
        <v>481</v>
      </c>
      <c r="S18" s="18" t="n">
        <v>386.24950813</v>
      </c>
      <c r="T18" s="20" t="n">
        <v>12.2977923</v>
      </c>
    </row>
    <row r="19" spans="1:20">
      <c r="A19" s="15" t="s">
        <v>494</v>
      </c>
      <c r="B19" s="17" t="n">
        <v>5658</v>
      </c>
      <c r="C19" s="18">
        <f>(63.0/B19*100)</f>
        <v/>
      </c>
      <c r="D19" s="19" t="n">
        <v>5595</v>
      </c>
      <c r="E19" s="18" t="n">
        <v>476.30827615</v>
      </c>
      <c r="F19" s="20" t="n">
        <v>2.63728767</v>
      </c>
      <c r="G19" s="18" t="n">
        <v>383.88229844</v>
      </c>
      <c r="H19" s="20" t="n">
        <v>9.296171449999999</v>
      </c>
      <c r="I19" s="18" t="n">
        <v>362.40032309</v>
      </c>
      <c r="J19" s="20" t="n">
        <v>20.90616491</v>
      </c>
      <c r="K19" s="18" t="s">
        <v>481</v>
      </c>
      <c r="L19" s="20" t="s">
        <v>481</v>
      </c>
      <c r="M19" s="18" t="s">
        <v>481</v>
      </c>
      <c r="N19" s="20" t="s">
        <v>481</v>
      </c>
      <c r="O19" s="18" t="s">
        <v>481</v>
      </c>
      <c r="P19" s="20" t="s">
        <v>481</v>
      </c>
      <c r="Q19" s="18" t="s">
        <v>481</v>
      </c>
      <c r="R19" s="20" t="s">
        <v>481</v>
      </c>
      <c r="S19" s="18" t="n">
        <v>390.3578674</v>
      </c>
      <c r="T19" s="20" t="n">
        <v>10.55643228</v>
      </c>
    </row>
    <row r="20" spans="1:20">
      <c r="A20" s="15" t="s">
        <v>495</v>
      </c>
      <c r="B20" s="17" t="n">
        <v>3371</v>
      </c>
      <c r="C20" s="18">
        <f>(75.0/B20*100)</f>
        <v/>
      </c>
      <c r="D20" s="19" t="n">
        <v>3296</v>
      </c>
      <c r="E20" s="18" t="n">
        <v>483.96299135</v>
      </c>
      <c r="F20" s="20" t="n">
        <v>1.9912687</v>
      </c>
      <c r="G20" s="18" t="n">
        <v>275.51127676</v>
      </c>
      <c r="H20" s="20" t="n">
        <v>33.63812777</v>
      </c>
      <c r="I20" s="18" t="n">
        <v>343.82600088</v>
      </c>
      <c r="J20" s="20" t="n">
        <v>33.51347512</v>
      </c>
      <c r="K20" s="18" t="s">
        <v>481</v>
      </c>
      <c r="L20" s="20" t="s">
        <v>481</v>
      </c>
      <c r="M20" s="18" t="s">
        <v>481</v>
      </c>
      <c r="N20" s="20" t="s">
        <v>481</v>
      </c>
      <c r="O20" s="18" t="s">
        <v>481</v>
      </c>
      <c r="P20" s="20" t="s">
        <v>481</v>
      </c>
      <c r="Q20" s="18" t="s">
        <v>481</v>
      </c>
      <c r="R20" s="20" t="s">
        <v>481</v>
      </c>
      <c r="S20" s="18" t="n">
        <v>385.29124047</v>
      </c>
      <c r="T20" s="20" t="n">
        <v>30.32069447</v>
      </c>
    </row>
    <row r="21" spans="1:20">
      <c r="A21" s="15" t="s">
        <v>496</v>
      </c>
      <c r="B21" s="17" t="n">
        <v>5741</v>
      </c>
      <c r="C21" s="18">
        <f>(45.0/B21*100)</f>
        <v/>
      </c>
      <c r="D21" s="19" t="n">
        <v>5696</v>
      </c>
      <c r="E21" s="18" t="n">
        <v>524.79779279</v>
      </c>
      <c r="F21" s="20" t="n">
        <v>2.36355941</v>
      </c>
      <c r="G21" s="18" t="n">
        <v>449.8888202</v>
      </c>
      <c r="H21" s="20" t="n">
        <v>14.1889352</v>
      </c>
      <c r="I21" s="18" t="n">
        <v>424.06322782</v>
      </c>
      <c r="J21" s="20" t="n">
        <v>28.83411492</v>
      </c>
      <c r="K21" s="18" t="s">
        <v>481</v>
      </c>
      <c r="L21" s="20" t="s">
        <v>481</v>
      </c>
      <c r="M21" s="18" t="s">
        <v>481</v>
      </c>
      <c r="N21" s="20" t="s">
        <v>481</v>
      </c>
      <c r="O21" s="18" t="s">
        <v>481</v>
      </c>
      <c r="P21" s="20" t="s">
        <v>481</v>
      </c>
      <c r="Q21" s="18" t="s">
        <v>481</v>
      </c>
      <c r="R21" s="20" t="s">
        <v>481</v>
      </c>
      <c r="S21" s="18" t="n">
        <v>458.03549059</v>
      </c>
      <c r="T21" s="20" t="n">
        <v>9.31499533</v>
      </c>
    </row>
    <row r="22" spans="1:20">
      <c r="A22" s="15" t="s">
        <v>497</v>
      </c>
      <c r="B22" s="17" t="n">
        <v>6598</v>
      </c>
      <c r="C22" s="18">
        <f>(32.0/B22*100)</f>
        <v/>
      </c>
      <c r="D22" s="19" t="n">
        <v>6566</v>
      </c>
      <c r="E22" s="18" t="n">
        <v>493.19560211</v>
      </c>
      <c r="F22" s="20" t="n">
        <v>3.70663236</v>
      </c>
      <c r="G22" s="18" t="n">
        <v>367.47115982</v>
      </c>
      <c r="H22" s="20" t="n">
        <v>7.97135428</v>
      </c>
      <c r="I22" s="18" t="n">
        <v>327.60912688</v>
      </c>
      <c r="J22" s="20" t="n">
        <v>10.50941655</v>
      </c>
      <c r="K22" s="18" t="s">
        <v>481</v>
      </c>
      <c r="L22" s="20" t="s">
        <v>481</v>
      </c>
      <c r="M22" s="18" t="s">
        <v>481</v>
      </c>
      <c r="N22" s="20" t="s">
        <v>481</v>
      </c>
      <c r="O22" s="18" t="s">
        <v>481</v>
      </c>
      <c r="P22" s="20" t="s">
        <v>481</v>
      </c>
      <c r="Q22" s="18" t="n">
        <v>411.6603</v>
      </c>
      <c r="R22" s="20" t="n">
        <v>30.32475656</v>
      </c>
      <c r="S22" s="18" t="n">
        <v>376.93819214</v>
      </c>
      <c r="T22" s="20" t="n">
        <v>9.63089162</v>
      </c>
    </row>
    <row r="23" spans="1:20">
      <c r="A23" s="15" t="s">
        <v>498</v>
      </c>
      <c r="B23" s="17" t="n">
        <v>11583</v>
      </c>
      <c r="C23" s="18">
        <f>(216.0/B23*100)</f>
        <v/>
      </c>
      <c r="D23" s="19" t="n">
        <v>11367</v>
      </c>
      <c r="E23" s="18" t="n">
        <v>496.71003548</v>
      </c>
      <c r="F23" s="20" t="n">
        <v>2.61838795</v>
      </c>
      <c r="G23" s="18" t="n">
        <v>401.87603062</v>
      </c>
      <c r="H23" s="20" t="n">
        <v>6.82565021</v>
      </c>
      <c r="I23" s="18" t="n">
        <v>380.57410617</v>
      </c>
      <c r="J23" s="20" t="n">
        <v>13.95490802</v>
      </c>
      <c r="K23" s="18" t="s">
        <v>481</v>
      </c>
      <c r="L23" s="20" t="s">
        <v>481</v>
      </c>
      <c r="M23" s="18" t="s">
        <v>481</v>
      </c>
      <c r="N23" s="20" t="s">
        <v>481</v>
      </c>
      <c r="O23" s="18" t="s">
        <v>481</v>
      </c>
      <c r="P23" s="20" t="s">
        <v>481</v>
      </c>
      <c r="Q23" s="18" t="s">
        <v>481</v>
      </c>
      <c r="R23" s="20" t="s">
        <v>481</v>
      </c>
      <c r="S23" s="18" t="n">
        <v>404.2445145</v>
      </c>
      <c r="T23" s="20" t="n">
        <v>6.51190996</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n">
        <v>515.9584799199999</v>
      </c>
      <c r="P24" s="20" t="n">
        <v>3.19721086</v>
      </c>
      <c r="Q24" s="18" t="s">
        <v>481</v>
      </c>
      <c r="R24" s="20" t="s">
        <v>481</v>
      </c>
      <c r="S24" s="18" t="s">
        <v>481</v>
      </c>
      <c r="T24" s="20" t="s">
        <v>481</v>
      </c>
    </row>
    <row r="25" spans="1:20">
      <c r="A25" s="15" t="s">
        <v>500</v>
      </c>
      <c r="B25" s="17" t="n">
        <v>5581</v>
      </c>
      <c r="C25" s="18">
        <f>(24.0/B25*100)</f>
        <v/>
      </c>
      <c r="D25" s="19" t="n">
        <v>5557</v>
      </c>
      <c r="E25" s="18" t="n">
        <v>518.77883387</v>
      </c>
      <c r="F25" s="20" t="n">
        <v>3.42631628</v>
      </c>
      <c r="G25" s="18" t="n">
        <v>481.9246568</v>
      </c>
      <c r="H25" s="20" t="n">
        <v>10.30289052</v>
      </c>
      <c r="I25" s="18" t="n">
        <v>541.28247136</v>
      </c>
      <c r="J25" s="20" t="n">
        <v>13.99225352</v>
      </c>
      <c r="K25" s="18" t="s">
        <v>481</v>
      </c>
      <c r="L25" s="20" t="s">
        <v>481</v>
      </c>
      <c r="M25" s="18" t="s">
        <v>481</v>
      </c>
      <c r="N25" s="20" t="s">
        <v>481</v>
      </c>
      <c r="O25" s="18" t="s">
        <v>481</v>
      </c>
      <c r="P25" s="20" t="s">
        <v>481</v>
      </c>
      <c r="Q25" s="18" t="s">
        <v>481</v>
      </c>
      <c r="R25" s="20" t="s">
        <v>481</v>
      </c>
      <c r="S25" s="18" t="n">
        <v>400.06346056</v>
      </c>
      <c r="T25" s="20" t="n">
        <v>28.05320103</v>
      </c>
    </row>
    <row r="26" spans="1:20">
      <c r="A26" s="15" t="s">
        <v>501</v>
      </c>
      <c r="B26" s="17" t="n">
        <v>4869</v>
      </c>
      <c r="C26" s="18">
        <f>(33.0/B26*100)</f>
        <v/>
      </c>
      <c r="D26" s="19" t="n">
        <v>4836</v>
      </c>
      <c r="E26" s="18" t="n">
        <v>494.12843605</v>
      </c>
      <c r="F26" s="20" t="n">
        <v>1.6696222</v>
      </c>
      <c r="G26" s="18" t="n">
        <v>397.10692739</v>
      </c>
      <c r="H26" s="20" t="n">
        <v>10.2973021</v>
      </c>
      <c r="I26" s="18" t="n">
        <v>356.78576935</v>
      </c>
      <c r="J26" s="20" t="n">
        <v>21.10035699</v>
      </c>
      <c r="K26" s="18" t="s">
        <v>481</v>
      </c>
      <c r="L26" s="20" t="s">
        <v>481</v>
      </c>
      <c r="M26" s="18" t="s">
        <v>481</v>
      </c>
      <c r="N26" s="20" t="s">
        <v>481</v>
      </c>
      <c r="O26" s="18" t="s">
        <v>481</v>
      </c>
      <c r="P26" s="20" t="s">
        <v>481</v>
      </c>
      <c r="Q26" s="18" t="s">
        <v>481</v>
      </c>
      <c r="R26" s="20" t="s">
        <v>481</v>
      </c>
      <c r="S26" s="18" t="n">
        <v>385.5945926</v>
      </c>
      <c r="T26" s="20" t="n">
        <v>9.33558421</v>
      </c>
    </row>
    <row r="27" spans="1:20">
      <c r="A27" s="15" t="s">
        <v>502</v>
      </c>
      <c r="B27" s="17" t="n">
        <v>5299</v>
      </c>
      <c r="C27" s="18">
        <f>(17.0/B27*100)</f>
        <v/>
      </c>
      <c r="D27" s="19" t="n">
        <v>5282</v>
      </c>
      <c r="E27" s="18" t="n">
        <v>498.32774623</v>
      </c>
      <c r="F27" s="20" t="n">
        <v>1.77918409</v>
      </c>
      <c r="G27" s="18" t="n">
        <v>438.05319226</v>
      </c>
      <c r="H27" s="20" t="n">
        <v>3.29953339</v>
      </c>
      <c r="I27" s="18" t="n">
        <v>373.94348081</v>
      </c>
      <c r="J27" s="20" t="n">
        <v>14.38212885</v>
      </c>
      <c r="K27" s="18" t="s">
        <v>481</v>
      </c>
      <c r="L27" s="20" t="s">
        <v>481</v>
      </c>
      <c r="M27" s="18" t="s">
        <v>481</v>
      </c>
      <c r="N27" s="20" t="s">
        <v>481</v>
      </c>
      <c r="O27" s="18" t="s">
        <v>481</v>
      </c>
      <c r="P27" s="20" t="s">
        <v>481</v>
      </c>
      <c r="Q27" s="18" t="s">
        <v>481</v>
      </c>
      <c r="R27" s="20" t="s">
        <v>481</v>
      </c>
      <c r="S27" s="18" t="n">
        <v>398.48911909</v>
      </c>
      <c r="T27" s="20" t="n">
        <v>6.75002651</v>
      </c>
    </row>
    <row r="28" spans="1:20">
      <c r="A28" s="15" t="s">
        <v>503</v>
      </c>
      <c r="B28" s="17" t="n">
        <v>7568</v>
      </c>
      <c r="C28" s="18">
        <f>(52.0/B28*100)</f>
        <v/>
      </c>
      <c r="D28" s="19" t="n">
        <v>7516</v>
      </c>
      <c r="E28" s="18" t="n">
        <v>430.98435103</v>
      </c>
      <c r="F28" s="20" t="n">
        <v>2.62341684</v>
      </c>
      <c r="G28" s="18" t="n">
        <v>387.22256915</v>
      </c>
      <c r="H28" s="20" t="n">
        <v>7.90790748</v>
      </c>
      <c r="I28" s="18" t="n">
        <v>314.14037496</v>
      </c>
      <c r="J28" s="20" t="n">
        <v>29.68998995</v>
      </c>
      <c r="K28" s="18" t="s">
        <v>481</v>
      </c>
      <c r="L28" s="20" t="s">
        <v>481</v>
      </c>
      <c r="M28" s="18" t="s">
        <v>481</v>
      </c>
      <c r="N28" s="20" t="s">
        <v>481</v>
      </c>
      <c r="O28" s="18" t="s">
        <v>481</v>
      </c>
      <c r="P28" s="20" t="s">
        <v>481</v>
      </c>
      <c r="Q28" s="18" t="s">
        <v>481</v>
      </c>
      <c r="R28" s="20" t="s">
        <v>481</v>
      </c>
      <c r="S28" s="18" t="n">
        <v>352.93464658</v>
      </c>
      <c r="T28" s="20" t="n">
        <v>4.93461586</v>
      </c>
    </row>
    <row r="29" spans="1:20">
      <c r="A29" s="15" t="s">
        <v>504</v>
      </c>
      <c r="B29" s="17" t="n">
        <v>5385</v>
      </c>
      <c r="C29" s="18">
        <f>(30.0/B29*100)</f>
        <v/>
      </c>
      <c r="D29" s="19" t="n">
        <v>5355</v>
      </c>
      <c r="E29" s="18" t="n">
        <v>513.7958026</v>
      </c>
      <c r="F29" s="20" t="n">
        <v>2.57143122</v>
      </c>
      <c r="G29" s="18" t="n">
        <v>496.86531413</v>
      </c>
      <c r="H29" s="20" t="n">
        <v>6.33262731</v>
      </c>
      <c r="I29" s="18" t="n">
        <v>412.80026394</v>
      </c>
      <c r="J29" s="20" t="n">
        <v>39.68950638</v>
      </c>
      <c r="K29" s="18" t="s">
        <v>481</v>
      </c>
      <c r="L29" s="20" t="s">
        <v>481</v>
      </c>
      <c r="M29" s="18" t="s">
        <v>481</v>
      </c>
      <c r="N29" s="20" t="s">
        <v>481</v>
      </c>
      <c r="O29" s="18" t="n">
        <v>314.02123871</v>
      </c>
      <c r="P29" s="20" t="n">
        <v>13.26138992</v>
      </c>
      <c r="Q29" s="18" t="s">
        <v>481</v>
      </c>
      <c r="R29" s="20" t="s">
        <v>481</v>
      </c>
      <c r="S29" s="18" t="n">
        <v>442.25308125</v>
      </c>
      <c r="T29" s="20" t="n">
        <v>7.91733269</v>
      </c>
    </row>
    <row r="30" spans="1:20">
      <c r="A30" s="15" t="s">
        <v>505</v>
      </c>
      <c r="B30" s="17" t="n">
        <v>4520</v>
      </c>
      <c r="C30" s="18">
        <f>(100.0/B30*100)</f>
        <v/>
      </c>
      <c r="D30" s="19" t="n">
        <v>4420</v>
      </c>
      <c r="E30" s="18" t="n">
        <v>515.44936889</v>
      </c>
      <c r="F30" s="20" t="n">
        <v>2.60653088</v>
      </c>
      <c r="G30" s="18" t="n">
        <v>428.40687787</v>
      </c>
      <c r="H30" s="20" t="n">
        <v>18.64980077</v>
      </c>
      <c r="I30" s="18" t="n">
        <v>311.60558246</v>
      </c>
      <c r="J30" s="20" t="n">
        <v>28.21588008</v>
      </c>
      <c r="K30" s="18" t="s">
        <v>481</v>
      </c>
      <c r="L30" s="20" t="s">
        <v>481</v>
      </c>
      <c r="M30" s="18" t="s">
        <v>481</v>
      </c>
      <c r="N30" s="20" t="s">
        <v>481</v>
      </c>
      <c r="O30" s="18" t="s">
        <v>481</v>
      </c>
      <c r="P30" s="20" t="s">
        <v>481</v>
      </c>
      <c r="Q30" s="18" t="s">
        <v>481</v>
      </c>
      <c r="R30" s="20" t="s">
        <v>481</v>
      </c>
      <c r="S30" s="18" t="n">
        <v>426.51544145</v>
      </c>
      <c r="T30" s="20" t="n">
        <v>8.79897396</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n">
        <v>513.19117289</v>
      </c>
      <c r="P31" s="20" t="n">
        <v>2.50932949</v>
      </c>
      <c r="Q31" s="18" t="s">
        <v>481</v>
      </c>
      <c r="R31" s="20" t="s">
        <v>481</v>
      </c>
      <c r="S31" s="18" t="s">
        <v>481</v>
      </c>
      <c r="T31" s="20" t="s">
        <v>481</v>
      </c>
    </row>
    <row r="32" spans="1:20">
      <c r="A32" s="15" t="s">
        <v>507</v>
      </c>
      <c r="B32" s="17" t="n">
        <v>4478</v>
      </c>
      <c r="C32" s="18">
        <f>(5.0/B32*100)</f>
        <v/>
      </c>
      <c r="D32" s="19" t="n">
        <v>4473</v>
      </c>
      <c r="E32" s="18" t="n">
        <v>512.81603456</v>
      </c>
      <c r="F32" s="20" t="n">
        <v>2.43132613</v>
      </c>
      <c r="G32" s="18" t="n">
        <v>413.41873806</v>
      </c>
      <c r="H32" s="20" t="n">
        <v>9.35041629</v>
      </c>
      <c r="I32" s="18" t="n">
        <v>360.29335239</v>
      </c>
      <c r="J32" s="20" t="n">
        <v>31.23937269</v>
      </c>
      <c r="K32" s="18" t="s">
        <v>481</v>
      </c>
      <c r="L32" s="20" t="s">
        <v>481</v>
      </c>
      <c r="M32" s="18" t="s">
        <v>481</v>
      </c>
      <c r="N32" s="20" t="s">
        <v>481</v>
      </c>
      <c r="O32" s="18" t="s">
        <v>481</v>
      </c>
      <c r="P32" s="20" t="s">
        <v>481</v>
      </c>
      <c r="Q32" s="18" t="s">
        <v>481</v>
      </c>
      <c r="R32" s="20" t="s">
        <v>481</v>
      </c>
      <c r="S32" s="18" t="n">
        <v>405.08563817</v>
      </c>
      <c r="T32" s="20" t="n">
        <v>10.155607</v>
      </c>
    </row>
    <row r="33" spans="1:20">
      <c r="A33" s="15" t="s">
        <v>508</v>
      </c>
      <c r="B33" s="17" t="n">
        <v>7325</v>
      </c>
      <c r="C33" s="18">
        <f>(75.0/B33*100)</f>
        <v/>
      </c>
      <c r="D33" s="19" t="n">
        <v>7250</v>
      </c>
      <c r="E33" s="18" t="n">
        <v>528.68289112</v>
      </c>
      <c r="F33" s="20" t="n">
        <v>2.6594607</v>
      </c>
      <c r="G33" s="18" t="n">
        <v>439.30403849</v>
      </c>
      <c r="H33" s="20" t="n">
        <v>3.78019191</v>
      </c>
      <c r="I33" s="18" t="n">
        <v>393.23394029</v>
      </c>
      <c r="J33" s="20" t="n">
        <v>5.91310959</v>
      </c>
      <c r="K33" s="18" t="s">
        <v>481</v>
      </c>
      <c r="L33" s="20" t="s">
        <v>481</v>
      </c>
      <c r="M33" s="18" t="s">
        <v>481</v>
      </c>
      <c r="N33" s="20" t="s">
        <v>481</v>
      </c>
      <c r="O33" s="18" t="s">
        <v>481</v>
      </c>
      <c r="P33" s="20" t="s">
        <v>481</v>
      </c>
      <c r="Q33" s="18" t="s">
        <v>481</v>
      </c>
      <c r="R33" s="20" t="s">
        <v>481</v>
      </c>
      <c r="S33" s="18" t="n">
        <v>400.08254159</v>
      </c>
      <c r="T33" s="20" t="n">
        <v>4.41351184</v>
      </c>
    </row>
    <row r="34" spans="1:20">
      <c r="A34" s="15" t="s">
        <v>509</v>
      </c>
      <c r="B34" s="17" t="n">
        <v>6350</v>
      </c>
      <c r="C34" s="18">
        <f>(36.0/B34*100)</f>
        <v/>
      </c>
      <c r="D34" s="19" t="n">
        <v>6314</v>
      </c>
      <c r="E34" s="18" t="n">
        <v>469.53695994</v>
      </c>
      <c r="F34" s="20" t="n">
        <v>2.43150728</v>
      </c>
      <c r="G34" s="18" t="n">
        <v>319.69555791</v>
      </c>
      <c r="H34" s="20" t="n">
        <v>8.07266935</v>
      </c>
      <c r="I34" s="18" t="n">
        <v>341.16782007</v>
      </c>
      <c r="J34" s="20" t="n">
        <v>15.01585596</v>
      </c>
      <c r="K34" s="18" t="s">
        <v>481</v>
      </c>
      <c r="L34" s="20" t="s">
        <v>481</v>
      </c>
      <c r="M34" s="18" t="s">
        <v>481</v>
      </c>
      <c r="N34" s="20" t="s">
        <v>481</v>
      </c>
      <c r="O34" s="18" t="n">
        <v>263.37193708</v>
      </c>
      <c r="P34" s="20" t="n">
        <v>13.61114927</v>
      </c>
      <c r="Q34" s="18" t="s">
        <v>481</v>
      </c>
      <c r="R34" s="20" t="s">
        <v>481</v>
      </c>
      <c r="S34" s="18" t="n">
        <v>317.2044559</v>
      </c>
      <c r="T34" s="20" t="n">
        <v>8.434994379999999</v>
      </c>
    </row>
    <row r="35" spans="1:20">
      <c r="A35" s="15" t="s">
        <v>510</v>
      </c>
      <c r="B35" s="17" t="n">
        <v>6406</v>
      </c>
      <c r="C35" s="18">
        <f>(35.0/B35*100)</f>
        <v/>
      </c>
      <c r="D35" s="19" t="n">
        <v>6371</v>
      </c>
      <c r="E35" s="18" t="n">
        <v>509.80340567</v>
      </c>
      <c r="F35" s="20" t="n">
        <v>1.49207667</v>
      </c>
      <c r="G35" s="18" t="n">
        <v>384.89670793</v>
      </c>
      <c r="H35" s="20" t="n">
        <v>14.61134239</v>
      </c>
      <c r="I35" s="18" t="n">
        <v>415.26520829</v>
      </c>
      <c r="J35" s="20" t="n">
        <v>28.3528595</v>
      </c>
      <c r="K35" s="18" t="s">
        <v>481</v>
      </c>
      <c r="L35" s="20" t="s">
        <v>481</v>
      </c>
      <c r="M35" s="18" t="s">
        <v>481</v>
      </c>
      <c r="N35" s="20" t="s">
        <v>481</v>
      </c>
      <c r="O35" s="18" t="n">
        <v>337.32521215</v>
      </c>
      <c r="P35" s="20" t="n">
        <v>11.65794297</v>
      </c>
      <c r="Q35" s="18" t="s">
        <v>481</v>
      </c>
      <c r="R35" s="20" t="s">
        <v>481</v>
      </c>
      <c r="S35" s="18" t="n">
        <v>408.84555328</v>
      </c>
      <c r="T35" s="20" t="n">
        <v>26.76080914</v>
      </c>
    </row>
    <row r="36" spans="1:20">
      <c r="A36" s="15" t="s">
        <v>511</v>
      </c>
      <c r="B36" s="17" t="n">
        <v>6736</v>
      </c>
      <c r="C36" s="18">
        <f>(27.0/B36*100)</f>
        <v/>
      </c>
      <c r="D36" s="19" t="n">
        <v>6709</v>
      </c>
      <c r="E36" s="18" t="n">
        <v>522.61124273</v>
      </c>
      <c r="F36" s="20" t="n">
        <v>2.19283598</v>
      </c>
      <c r="G36" s="18" t="n">
        <v>435.71281884</v>
      </c>
      <c r="H36" s="20" t="n">
        <v>3.05823767</v>
      </c>
      <c r="I36" s="18" t="n">
        <v>391.07100728</v>
      </c>
      <c r="J36" s="20" t="n">
        <v>8.15303873</v>
      </c>
      <c r="K36" s="18" t="s">
        <v>481</v>
      </c>
      <c r="L36" s="20" t="s">
        <v>481</v>
      </c>
      <c r="M36" s="18" t="s">
        <v>481</v>
      </c>
      <c r="N36" s="20" t="s">
        <v>481</v>
      </c>
      <c r="O36" s="18" t="s">
        <v>481</v>
      </c>
      <c r="P36" s="20" t="s">
        <v>481</v>
      </c>
      <c r="Q36" s="18" t="s">
        <v>481</v>
      </c>
      <c r="R36" s="20" t="s">
        <v>481</v>
      </c>
      <c r="S36" s="18" t="n">
        <v>406.9650092</v>
      </c>
      <c r="T36" s="20" t="n">
        <v>8.59115044</v>
      </c>
    </row>
    <row r="37" spans="1:20">
      <c r="A37" s="15" t="s">
        <v>512</v>
      </c>
      <c r="B37" s="17" t="n">
        <v>5458</v>
      </c>
      <c r="C37" s="18">
        <f>(63.0/B37*100)</f>
        <v/>
      </c>
      <c r="D37" s="19" t="n">
        <v>5395</v>
      </c>
      <c r="E37" s="18" t="n">
        <v>508.61350031</v>
      </c>
      <c r="F37" s="20" t="n">
        <v>3.16977926</v>
      </c>
      <c r="G37" s="18" t="n">
        <v>383.53322206</v>
      </c>
      <c r="H37" s="20" t="n">
        <v>14.74147405</v>
      </c>
      <c r="I37" s="18" t="n">
        <v>286.5945395</v>
      </c>
      <c r="J37" s="20" t="n">
        <v>27.25879905</v>
      </c>
      <c r="K37" s="18" t="s">
        <v>481</v>
      </c>
      <c r="L37" s="20" t="s">
        <v>481</v>
      </c>
      <c r="M37" s="18" t="s">
        <v>481</v>
      </c>
      <c r="N37" s="20" t="s">
        <v>481</v>
      </c>
      <c r="O37" s="18" t="s">
        <v>481</v>
      </c>
      <c r="P37" s="20" t="s">
        <v>481</v>
      </c>
      <c r="Q37" s="18" t="s">
        <v>481</v>
      </c>
      <c r="R37" s="20" t="s">
        <v>481</v>
      </c>
      <c r="S37" s="18" t="n">
        <v>361.17435013</v>
      </c>
      <c r="T37" s="20" t="n">
        <v>9.248255520000001</v>
      </c>
    </row>
    <row r="38" spans="1:20">
      <c r="A38" s="15" t="s">
        <v>513</v>
      </c>
      <c r="B38" s="17" t="n">
        <v>5860</v>
      </c>
      <c r="C38" s="18">
        <f>(16.0/B38*100)</f>
        <v/>
      </c>
      <c r="D38" s="19" t="n">
        <v>5844</v>
      </c>
      <c r="E38" s="18" t="n">
        <v>501.38107763</v>
      </c>
      <c r="F38" s="20" t="n">
        <v>2.99102674</v>
      </c>
      <c r="G38" s="18" t="n">
        <v>466.97676129</v>
      </c>
      <c r="H38" s="20" t="n">
        <v>6.87757389</v>
      </c>
      <c r="I38" s="18" t="n">
        <v>385.86427011</v>
      </c>
      <c r="J38" s="20" t="n">
        <v>27.61338941</v>
      </c>
      <c r="K38" s="18" t="s">
        <v>481</v>
      </c>
      <c r="L38" s="20" t="s">
        <v>481</v>
      </c>
      <c r="M38" s="18" t="s">
        <v>481</v>
      </c>
      <c r="N38" s="20" t="s">
        <v>481</v>
      </c>
      <c r="O38" s="18" t="s">
        <v>481</v>
      </c>
      <c r="P38" s="20" t="s">
        <v>481</v>
      </c>
      <c r="Q38" s="18" t="s">
        <v>481</v>
      </c>
      <c r="R38" s="20" t="s">
        <v>481</v>
      </c>
      <c r="S38" s="18" t="n">
        <v>410.8691277</v>
      </c>
      <c r="T38" s="20" t="n">
        <v>7.7493016</v>
      </c>
    </row>
    <row r="39" spans="1:20">
      <c r="A39" s="15" t="s">
        <v>514</v>
      </c>
      <c r="B39" s="17" t="n">
        <v>5895</v>
      </c>
      <c r="C39" s="18">
        <f>(30.0/B39*100)</f>
        <v/>
      </c>
      <c r="D39" s="19" t="n">
        <v>5865</v>
      </c>
      <c r="E39" s="18" t="n">
        <v>436.00928823</v>
      </c>
      <c r="F39" s="20" t="n">
        <v>3.81017776</v>
      </c>
      <c r="G39" s="18" t="n">
        <v>315.85805016</v>
      </c>
      <c r="H39" s="20" t="n">
        <v>14.01365573</v>
      </c>
      <c r="I39" s="18" t="n">
        <v>281.50044856</v>
      </c>
      <c r="J39" s="20" t="n">
        <v>22.7550202</v>
      </c>
      <c r="K39" s="18" t="s">
        <v>481</v>
      </c>
      <c r="L39" s="20" t="s">
        <v>481</v>
      </c>
      <c r="M39" s="18" t="s">
        <v>481</v>
      </c>
      <c r="N39" s="20" t="s">
        <v>481</v>
      </c>
      <c r="O39" s="18" t="s">
        <v>481</v>
      </c>
      <c r="P39" s="20" t="s">
        <v>481</v>
      </c>
      <c r="Q39" s="18" t="s">
        <v>481</v>
      </c>
      <c r="R39" s="20" t="s">
        <v>481</v>
      </c>
      <c r="S39" s="18" t="n">
        <v>346.56383692</v>
      </c>
      <c r="T39" s="20" t="n">
        <v>6.73399995</v>
      </c>
    </row>
    <row r="40" spans="1:20">
      <c r="A40" s="15" t="s">
        <v>515</v>
      </c>
      <c r="B40" s="17" t="n">
        <v>14157</v>
      </c>
      <c r="C40" s="18">
        <f>(274.0/B40*100)</f>
        <v/>
      </c>
      <c r="D40" s="19" t="n">
        <v>13883</v>
      </c>
      <c r="E40" s="18" t="n">
        <v>501.3248392</v>
      </c>
      <c r="F40" s="20" t="n">
        <v>2.77739806</v>
      </c>
      <c r="G40" s="18" t="n">
        <v>414.53279071</v>
      </c>
      <c r="H40" s="20" t="n">
        <v>21.95837134</v>
      </c>
      <c r="I40" s="18" t="n">
        <v>361.01739409</v>
      </c>
      <c r="J40" s="20" t="n">
        <v>25.6371352</v>
      </c>
      <c r="K40" s="18" t="s">
        <v>481</v>
      </c>
      <c r="L40" s="20" t="s">
        <v>481</v>
      </c>
      <c r="M40" s="18" t="s">
        <v>481</v>
      </c>
      <c r="N40" s="20" t="s">
        <v>481</v>
      </c>
      <c r="O40" s="18" t="s">
        <v>481</v>
      </c>
      <c r="P40" s="20" t="s">
        <v>481</v>
      </c>
      <c r="Q40" s="18" t="s">
        <v>481</v>
      </c>
      <c r="R40" s="20" t="s">
        <v>481</v>
      </c>
      <c r="S40" s="18" t="n">
        <v>409.87197387</v>
      </c>
      <c r="T40" s="20" t="n">
        <v>10.07662332</v>
      </c>
    </row>
    <row r="41" spans="1:20">
      <c r="A41" s="15" t="s">
        <v>516</v>
      </c>
      <c r="B41" s="17" t="n">
        <v>5712</v>
      </c>
      <c r="C41" s="18">
        <f>(34.0/B41*100)</f>
        <v/>
      </c>
      <c r="D41" s="19" t="n">
        <v>5678</v>
      </c>
      <c r="E41" s="18" t="n">
        <v>507.09707492</v>
      </c>
      <c r="F41" s="20" t="n">
        <v>2.90422672</v>
      </c>
      <c r="G41" s="18" t="n">
        <v>399.59477543</v>
      </c>
      <c r="H41" s="20" t="n">
        <v>9.761530219999999</v>
      </c>
      <c r="I41" s="18" t="n">
        <v>326.07442799</v>
      </c>
      <c r="J41" s="20" t="n">
        <v>30.24971027</v>
      </c>
      <c r="K41" s="18" t="s">
        <v>481</v>
      </c>
      <c r="L41" s="20" t="s">
        <v>481</v>
      </c>
      <c r="M41" s="18" t="s">
        <v>481</v>
      </c>
      <c r="N41" s="20" t="s">
        <v>481</v>
      </c>
      <c r="O41" s="18" t="n">
        <v>399.91015703</v>
      </c>
      <c r="P41" s="20" t="n">
        <v>16.72230739</v>
      </c>
      <c r="Q41" s="18" t="s">
        <v>481</v>
      </c>
      <c r="R41" s="20" t="s">
        <v>481</v>
      </c>
      <c r="S41" s="18" t="n">
        <v>400.35136196</v>
      </c>
      <c r="T41" s="20" t="n">
        <v>7.33246004</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n">
        <v>380.84279131</v>
      </c>
      <c r="F45" s="20" t="n">
        <v>4.67250681</v>
      </c>
      <c r="G45" s="18" t="n">
        <v>342.46289259</v>
      </c>
      <c r="H45" s="20" t="n">
        <v>2.81913951</v>
      </c>
      <c r="I45" s="18" t="n">
        <v>316.58226234</v>
      </c>
      <c r="J45" s="20" t="n">
        <v>3.95773286</v>
      </c>
      <c r="K45" s="18" t="s">
        <v>481</v>
      </c>
      <c r="L45" s="20" t="s">
        <v>481</v>
      </c>
      <c r="M45" s="18" t="s">
        <v>481</v>
      </c>
      <c r="N45" s="20" t="s">
        <v>481</v>
      </c>
      <c r="O45" s="18" t="n">
        <v>333.68678075</v>
      </c>
      <c r="P45" s="20" t="n">
        <v>23.86297765</v>
      </c>
      <c r="Q45" s="18" t="n">
        <v>340.35008915</v>
      </c>
      <c r="R45" s="20" t="n">
        <v>17.30510189</v>
      </c>
      <c r="S45" s="18" t="n">
        <v>331.24684679</v>
      </c>
      <c r="T45" s="20" t="n">
        <v>5.07065719</v>
      </c>
    </row>
    <row r="46" spans="1:20">
      <c r="A46" s="15" t="s">
        <v>521</v>
      </c>
      <c r="B46" s="17" t="n">
        <v>23141</v>
      </c>
      <c r="C46" s="18">
        <f>(1174.0/B46*100)</f>
        <v/>
      </c>
      <c r="D46" s="19" t="n">
        <v>21967</v>
      </c>
      <c r="E46" s="18" t="n">
        <v>434.91484387</v>
      </c>
      <c r="F46" s="20" t="n">
        <v>2.80087444</v>
      </c>
      <c r="G46" s="18" t="n">
        <v>358.98635196</v>
      </c>
      <c r="H46" s="20" t="n">
        <v>3.50564665</v>
      </c>
      <c r="I46" s="18" t="n">
        <v>351.60413441</v>
      </c>
      <c r="J46" s="20" t="n">
        <v>6.17487199</v>
      </c>
      <c r="K46" s="18" t="s">
        <v>481</v>
      </c>
      <c r="L46" s="20" t="s">
        <v>481</v>
      </c>
      <c r="M46" s="18" t="s">
        <v>481</v>
      </c>
      <c r="N46" s="20" t="s">
        <v>481</v>
      </c>
      <c r="O46" s="18" t="s">
        <v>481</v>
      </c>
      <c r="P46" s="20" t="s">
        <v>481</v>
      </c>
      <c r="Q46" s="18" t="s">
        <v>481</v>
      </c>
      <c r="R46" s="20" t="s">
        <v>481</v>
      </c>
      <c r="S46" s="18" t="n">
        <v>342.81406422</v>
      </c>
      <c r="T46" s="20" t="n">
        <v>4.52532235</v>
      </c>
    </row>
    <row r="47" spans="1:20">
      <c r="A47" s="15" t="s">
        <v>522</v>
      </c>
      <c r="B47" s="17" t="n">
        <v>5928</v>
      </c>
      <c r="C47" s="18">
        <f>(78.0/B47*100)</f>
        <v/>
      </c>
      <c r="D47" s="19" t="n">
        <v>5850</v>
      </c>
      <c r="E47" s="18" t="n">
        <v>444.14941401</v>
      </c>
      <c r="F47" s="20" t="n">
        <v>4.50055995</v>
      </c>
      <c r="G47" s="18" t="n">
        <v>300.46900294</v>
      </c>
      <c r="H47" s="20" t="n">
        <v>14.3441071</v>
      </c>
      <c r="I47" s="18" t="n">
        <v>276.71443856</v>
      </c>
      <c r="J47" s="20" t="n">
        <v>21.13751313</v>
      </c>
      <c r="K47" s="18" t="s">
        <v>481</v>
      </c>
      <c r="L47" s="20" t="s">
        <v>481</v>
      </c>
      <c r="M47" s="18" t="s">
        <v>481</v>
      </c>
      <c r="N47" s="20" t="s">
        <v>481</v>
      </c>
      <c r="O47" s="18" t="s">
        <v>481</v>
      </c>
      <c r="P47" s="20" t="s">
        <v>481</v>
      </c>
      <c r="Q47" s="18" t="s">
        <v>481</v>
      </c>
      <c r="R47" s="20" t="s">
        <v>481</v>
      </c>
      <c r="S47" s="18" t="n">
        <v>293.43876714</v>
      </c>
      <c r="T47" s="20" t="n">
        <v>7.04228187</v>
      </c>
    </row>
    <row r="48" spans="1:20">
      <c r="A48" s="15" t="s">
        <v>523</v>
      </c>
      <c r="B48" s="17" t="n">
        <v>9841</v>
      </c>
      <c r="C48" s="18">
        <f>(8.0/B48*100)</f>
        <v/>
      </c>
      <c r="D48" s="19" t="n">
        <v>9833</v>
      </c>
      <c r="E48" s="18" t="n">
        <v>502.79604746</v>
      </c>
      <c r="F48" s="20" t="n">
        <v>5.06284125</v>
      </c>
      <c r="G48" s="18" t="n">
        <v>439.87353295</v>
      </c>
      <c r="H48" s="20" t="n">
        <v>14.83420639</v>
      </c>
      <c r="I48" s="18" t="n">
        <v>351.59351033</v>
      </c>
      <c r="J48" s="20" t="n">
        <v>31.4526816</v>
      </c>
      <c r="K48" s="18" t="s">
        <v>481</v>
      </c>
      <c r="L48" s="20" t="s">
        <v>481</v>
      </c>
      <c r="M48" s="18" t="s">
        <v>481</v>
      </c>
      <c r="N48" s="20" t="s">
        <v>481</v>
      </c>
      <c r="O48" s="18" t="s">
        <v>481</v>
      </c>
      <c r="P48" s="20" t="s">
        <v>481</v>
      </c>
      <c r="Q48" s="18" t="s">
        <v>481</v>
      </c>
      <c r="R48" s="20" t="s">
        <v>481</v>
      </c>
      <c r="S48" s="18" t="n">
        <v>414.84310374</v>
      </c>
      <c r="T48" s="20" t="n">
        <v>6.73051478</v>
      </c>
    </row>
    <row r="49" spans="1:20">
      <c r="A49" s="15" t="s">
        <v>524</v>
      </c>
      <c r="B49" s="17" t="n">
        <v>6349</v>
      </c>
      <c r="C49" s="18">
        <f>(56.0/B49*100)</f>
        <v/>
      </c>
      <c r="D49" s="19" t="n">
        <v>6293</v>
      </c>
      <c r="E49" s="18" t="n">
        <v>441.23733574</v>
      </c>
      <c r="F49" s="20" t="n">
        <v>3.2330809</v>
      </c>
      <c r="G49" s="18" t="n">
        <v>382.95203981</v>
      </c>
      <c r="H49" s="20" t="n">
        <v>4.44157413</v>
      </c>
      <c r="I49" s="18" t="n">
        <v>366.26331022</v>
      </c>
      <c r="J49" s="20" t="n">
        <v>10.11470407</v>
      </c>
      <c r="K49" s="18" t="s">
        <v>481</v>
      </c>
      <c r="L49" s="20" t="s">
        <v>481</v>
      </c>
      <c r="M49" s="18" t="s">
        <v>481</v>
      </c>
      <c r="N49" s="20" t="s">
        <v>481</v>
      </c>
      <c r="O49" s="18" t="s">
        <v>481</v>
      </c>
      <c r="P49" s="20" t="s">
        <v>481</v>
      </c>
      <c r="Q49" s="18" t="s">
        <v>481</v>
      </c>
      <c r="R49" s="20" t="s">
        <v>481</v>
      </c>
      <c r="S49" s="18" t="n">
        <v>371.95514153</v>
      </c>
      <c r="T49" s="20" t="n">
        <v>7.47580489</v>
      </c>
    </row>
    <row r="50" spans="1:20">
      <c r="A50" s="15" t="s">
        <v>525</v>
      </c>
      <c r="B50" s="17" t="n">
        <v>11795</v>
      </c>
      <c r="C50" s="18">
        <f>(218.0/B50*100)</f>
        <v/>
      </c>
      <c r="D50" s="19" t="n">
        <v>11577</v>
      </c>
      <c r="E50" s="18" t="n">
        <v>450.20145994</v>
      </c>
      <c r="F50" s="20" t="n">
        <v>2.93686312</v>
      </c>
      <c r="G50" s="18" t="n">
        <v>391.42568083</v>
      </c>
      <c r="H50" s="20" t="n">
        <v>4.39714627</v>
      </c>
      <c r="I50" s="18" t="n">
        <v>387.35599573</v>
      </c>
      <c r="J50" s="20" t="n">
        <v>5.01013887</v>
      </c>
      <c r="K50" s="18" t="s">
        <v>481</v>
      </c>
      <c r="L50" s="20" t="s">
        <v>481</v>
      </c>
      <c r="M50" s="18" t="s">
        <v>481</v>
      </c>
      <c r="N50" s="20" t="s">
        <v>481</v>
      </c>
      <c r="O50" s="18" t="s">
        <v>481</v>
      </c>
      <c r="P50" s="20" t="s">
        <v>481</v>
      </c>
      <c r="Q50" s="18" t="s">
        <v>481</v>
      </c>
      <c r="R50" s="20" t="s">
        <v>481</v>
      </c>
      <c r="S50" s="18" t="n">
        <v>365.2596408</v>
      </c>
      <c r="T50" s="20" t="n">
        <v>5.38072354</v>
      </c>
    </row>
    <row r="51" spans="1:20">
      <c r="A51" s="15" t="s">
        <v>526</v>
      </c>
      <c r="B51" s="17" t="n">
        <v>6866</v>
      </c>
      <c r="C51" s="18">
        <f>(108.0/B51*100)</f>
        <v/>
      </c>
      <c r="D51" s="19" t="n">
        <v>6758</v>
      </c>
      <c r="E51" s="18" t="n">
        <v>448.73352427</v>
      </c>
      <c r="F51" s="20" t="n">
        <v>2.77789949</v>
      </c>
      <c r="G51" s="18" t="n">
        <v>391.05768627</v>
      </c>
      <c r="H51" s="20" t="n">
        <v>3.7333533</v>
      </c>
      <c r="I51" s="18" t="n">
        <v>384.00478743</v>
      </c>
      <c r="J51" s="20" t="n">
        <v>7.69304199</v>
      </c>
      <c r="K51" s="18" t="s">
        <v>481</v>
      </c>
      <c r="L51" s="20" t="s">
        <v>481</v>
      </c>
      <c r="M51" s="18" t="s">
        <v>481</v>
      </c>
      <c r="N51" s="20" t="s">
        <v>481</v>
      </c>
      <c r="O51" s="18" t="n">
        <v>427.96430568</v>
      </c>
      <c r="P51" s="20" t="n">
        <v>5.20460603</v>
      </c>
      <c r="Q51" s="18" t="s">
        <v>481</v>
      </c>
      <c r="R51" s="20" t="s">
        <v>481</v>
      </c>
      <c r="S51" s="18" t="n">
        <v>360.16360721</v>
      </c>
      <c r="T51" s="20" t="n">
        <v>4.56534034</v>
      </c>
    </row>
    <row r="52" spans="1:20">
      <c r="A52" s="15" t="s">
        <v>527</v>
      </c>
      <c r="B52" s="17" t="n">
        <v>5809</v>
      </c>
      <c r="C52" s="18">
        <f>(74.0/B52*100)</f>
        <v/>
      </c>
      <c r="D52" s="19" t="n">
        <v>5735</v>
      </c>
      <c r="E52" s="18" t="n">
        <v>489.37744358</v>
      </c>
      <c r="F52" s="20" t="n">
        <v>2.65239923</v>
      </c>
      <c r="G52" s="18" t="n">
        <v>365.71579539</v>
      </c>
      <c r="H52" s="20" t="n">
        <v>15.63602327</v>
      </c>
      <c r="I52" s="18" t="n">
        <v>373.28115355</v>
      </c>
      <c r="J52" s="20" t="n">
        <v>27.92529013</v>
      </c>
      <c r="K52" s="18" t="s">
        <v>481</v>
      </c>
      <c r="L52" s="20" t="s">
        <v>481</v>
      </c>
      <c r="M52" s="18" t="s">
        <v>481</v>
      </c>
      <c r="N52" s="20" t="s">
        <v>481</v>
      </c>
      <c r="O52" s="18" t="s">
        <v>481</v>
      </c>
      <c r="P52" s="20" t="s">
        <v>481</v>
      </c>
      <c r="Q52" s="18" t="s">
        <v>481</v>
      </c>
      <c r="R52" s="20" t="s">
        <v>481</v>
      </c>
      <c r="S52" s="18" t="n">
        <v>396.45436362</v>
      </c>
      <c r="T52" s="20" t="n">
        <v>10.78911697</v>
      </c>
    </row>
    <row r="53" spans="1:20">
      <c r="A53" s="15" t="s">
        <v>528</v>
      </c>
      <c r="B53" s="17" t="n">
        <v>5571</v>
      </c>
      <c r="C53" s="18">
        <f>(85.0/B53*100)</f>
        <v/>
      </c>
      <c r="D53" s="19" t="n">
        <v>5486</v>
      </c>
      <c r="E53" s="18" t="n">
        <v>449.7794736</v>
      </c>
      <c r="F53" s="20" t="n">
        <v>1.7772455</v>
      </c>
      <c r="G53" s="18" t="n">
        <v>323.90121108</v>
      </c>
      <c r="H53" s="20" t="n">
        <v>9.60895704</v>
      </c>
      <c r="I53" s="18" t="n">
        <v>315.6818934</v>
      </c>
      <c r="J53" s="20" t="n">
        <v>15.47109545</v>
      </c>
      <c r="K53" s="18" t="s">
        <v>481</v>
      </c>
      <c r="L53" s="20" t="s">
        <v>481</v>
      </c>
      <c r="M53" s="18" t="s">
        <v>481</v>
      </c>
      <c r="N53" s="20" t="s">
        <v>481</v>
      </c>
      <c r="O53" s="18" t="s">
        <v>481</v>
      </c>
      <c r="P53" s="20" t="s">
        <v>481</v>
      </c>
      <c r="Q53" s="18" t="s">
        <v>481</v>
      </c>
      <c r="R53" s="20" t="s">
        <v>481</v>
      </c>
      <c r="S53" s="18" t="n">
        <v>347.1423583</v>
      </c>
      <c r="T53" s="20" t="n">
        <v>8.746359829999999</v>
      </c>
    </row>
    <row r="54" spans="1:20">
      <c r="A54" s="15" t="s">
        <v>529</v>
      </c>
      <c r="B54" s="17" t="n">
        <v>4740</v>
      </c>
      <c r="C54" s="18">
        <f>(46.0/B54*100)</f>
        <v/>
      </c>
      <c r="D54" s="19" t="n">
        <v>4694</v>
      </c>
      <c r="E54" s="18" t="n">
        <v>386.95238803</v>
      </c>
      <c r="F54" s="20" t="n">
        <v>3.29253868</v>
      </c>
      <c r="G54" s="18" t="n">
        <v>299.85056473</v>
      </c>
      <c r="H54" s="20" t="n">
        <v>6.27940469</v>
      </c>
      <c r="I54" s="18" t="n">
        <v>266.09948607</v>
      </c>
      <c r="J54" s="20" t="n">
        <v>12.40189075</v>
      </c>
      <c r="K54" s="18" t="s">
        <v>481</v>
      </c>
      <c r="L54" s="20" t="s">
        <v>481</v>
      </c>
      <c r="M54" s="18" t="s">
        <v>481</v>
      </c>
      <c r="N54" s="20" t="s">
        <v>481</v>
      </c>
      <c r="O54" s="18" t="s">
        <v>481</v>
      </c>
      <c r="P54" s="20" t="s">
        <v>481</v>
      </c>
      <c r="Q54" s="18" t="s">
        <v>481</v>
      </c>
      <c r="R54" s="20" t="s">
        <v>481</v>
      </c>
      <c r="S54" s="18" t="n">
        <v>314.67331424</v>
      </c>
      <c r="T54" s="20" t="n">
        <v>3.30316034</v>
      </c>
    </row>
    <row r="55" spans="1:20">
      <c r="A55" s="15" t="s">
        <v>530</v>
      </c>
      <c r="B55" s="17" t="n">
        <v>5316</v>
      </c>
      <c r="C55" s="18">
        <f>(22.0/B55*100)</f>
        <v/>
      </c>
      <c r="D55" s="19" t="n">
        <v>5294</v>
      </c>
      <c r="E55" s="18" t="n">
        <v>415.95053238</v>
      </c>
      <c r="F55" s="20" t="n">
        <v>2.96519525</v>
      </c>
      <c r="G55" s="18" t="n">
        <v>300.84822288</v>
      </c>
      <c r="H55" s="20" t="n">
        <v>24.79518466</v>
      </c>
      <c r="I55" s="18" t="n">
        <v>275.27153566</v>
      </c>
      <c r="J55" s="20" t="n">
        <v>52.79060243</v>
      </c>
      <c r="K55" s="18" t="s">
        <v>481</v>
      </c>
      <c r="L55" s="20" t="s">
        <v>481</v>
      </c>
      <c r="M55" s="18" t="s">
        <v>481</v>
      </c>
      <c r="N55" s="20" t="s">
        <v>481</v>
      </c>
      <c r="O55" s="18" t="n">
        <v>353.72250947</v>
      </c>
      <c r="P55" s="20" t="n">
        <v>71.79061329</v>
      </c>
      <c r="Q55" s="18" t="n">
        <v>302.31528243</v>
      </c>
      <c r="R55" s="20" t="n">
        <v>28.86013324</v>
      </c>
      <c r="S55" s="18" t="n">
        <v>331.82623108</v>
      </c>
      <c r="T55" s="20" t="n">
        <v>4.1888263</v>
      </c>
    </row>
    <row r="56" spans="1:20">
      <c r="A56" s="15" t="s">
        <v>531</v>
      </c>
      <c r="B56" s="17" t="n">
        <v>5359</v>
      </c>
      <c r="C56" s="18">
        <f>(76.0/B56*100)</f>
        <v/>
      </c>
      <c r="D56" s="19" t="n">
        <v>5283</v>
      </c>
      <c r="E56" s="18" t="n">
        <v>532.62992654</v>
      </c>
      <c r="F56" s="20" t="n">
        <v>2.56584383</v>
      </c>
      <c r="G56" s="18" t="n">
        <v>477.26841668</v>
      </c>
      <c r="H56" s="20" t="n">
        <v>6.11318176</v>
      </c>
      <c r="I56" s="18" t="n">
        <v>421.15914429</v>
      </c>
      <c r="J56" s="20" t="n">
        <v>19.90282668</v>
      </c>
      <c r="K56" s="18" t="s">
        <v>481</v>
      </c>
      <c r="L56" s="20" t="s">
        <v>481</v>
      </c>
      <c r="M56" s="18" t="s">
        <v>481</v>
      </c>
      <c r="N56" s="20" t="s">
        <v>481</v>
      </c>
      <c r="O56" s="18" t="s">
        <v>481</v>
      </c>
      <c r="P56" s="20" t="s">
        <v>481</v>
      </c>
      <c r="Q56" s="18" t="s">
        <v>481</v>
      </c>
      <c r="R56" s="20" t="s">
        <v>481</v>
      </c>
      <c r="S56" s="18" t="n">
        <v>487.06806174</v>
      </c>
      <c r="T56" s="20" t="n">
        <v>13.40140473</v>
      </c>
    </row>
    <row r="57" spans="1:20">
      <c r="A57" s="15" t="s">
        <v>532</v>
      </c>
      <c r="B57" s="17" t="n">
        <v>6513</v>
      </c>
      <c r="C57" s="18">
        <f>(0.0/B57*100)</f>
        <v/>
      </c>
      <c r="D57" s="19" t="n">
        <v>6513</v>
      </c>
      <c r="E57" s="18" t="n">
        <v>408.5094762</v>
      </c>
      <c r="F57" s="20" t="n">
        <v>2.66163968</v>
      </c>
      <c r="G57" s="18" t="n">
        <v>341.1568689</v>
      </c>
      <c r="H57" s="20" t="n">
        <v>9.267202360000001</v>
      </c>
      <c r="I57" s="18" t="n">
        <v>319.8281732</v>
      </c>
      <c r="J57" s="20" t="n">
        <v>21.15935548</v>
      </c>
      <c r="K57" s="18" t="s">
        <v>481</v>
      </c>
      <c r="L57" s="20" t="s">
        <v>481</v>
      </c>
      <c r="M57" s="18" t="s">
        <v>481</v>
      </c>
      <c r="N57" s="20" t="s">
        <v>481</v>
      </c>
      <c r="O57" s="18" t="s">
        <v>481</v>
      </c>
      <c r="P57" s="20" t="s">
        <v>481</v>
      </c>
      <c r="Q57" s="18" t="n">
        <v>261.8422299</v>
      </c>
      <c r="R57" s="20" t="n">
        <v>35.51339569</v>
      </c>
      <c r="S57" s="18" t="n">
        <v>347.53694674</v>
      </c>
      <c r="T57" s="20" t="n">
        <v>4.84285578</v>
      </c>
    </row>
    <row r="58" spans="1:20">
      <c r="A58" s="15" t="s">
        <v>533</v>
      </c>
      <c r="B58" s="17" t="n">
        <v>7267</v>
      </c>
      <c r="C58" s="18">
        <f>(10.0/B58*100)</f>
        <v/>
      </c>
      <c r="D58" s="19" t="n">
        <v>7257</v>
      </c>
      <c r="E58" s="18" t="n">
        <v>420.77005006</v>
      </c>
      <c r="F58" s="20" t="n">
        <v>2.75715468</v>
      </c>
      <c r="G58" s="18" t="n">
        <v>321.38728201</v>
      </c>
      <c r="H58" s="20" t="n">
        <v>8.571170390000001</v>
      </c>
      <c r="I58" s="18" t="n">
        <v>279.5334225</v>
      </c>
      <c r="J58" s="20" t="n">
        <v>10.54656711</v>
      </c>
      <c r="K58" s="18" t="s">
        <v>481</v>
      </c>
      <c r="L58" s="20" t="s">
        <v>481</v>
      </c>
      <c r="M58" s="18" t="s">
        <v>481</v>
      </c>
      <c r="N58" s="20" t="s">
        <v>481</v>
      </c>
      <c r="O58" s="18" t="n">
        <v>458.95792608</v>
      </c>
      <c r="P58" s="20" t="n">
        <v>76.09151446</v>
      </c>
      <c r="Q58" s="18" t="n">
        <v>248.90545415</v>
      </c>
      <c r="R58" s="20" t="n">
        <v>12.72413469</v>
      </c>
      <c r="S58" s="18" t="n">
        <v>318.99170731</v>
      </c>
      <c r="T58" s="20" t="n">
        <v>8.910806640000001</v>
      </c>
    </row>
    <row r="59" spans="1:20">
      <c r="A59" s="15" t="s">
        <v>534</v>
      </c>
      <c r="B59" s="17" t="n">
        <v>4826</v>
      </c>
      <c r="C59" s="18">
        <f>(26.0/B59*100)</f>
        <v/>
      </c>
      <c r="D59" s="19" t="n">
        <v>4800</v>
      </c>
      <c r="E59" s="18" t="n">
        <v>355.44315935</v>
      </c>
      <c r="F59" s="20" t="n">
        <v>1.47002233</v>
      </c>
      <c r="G59" s="18" t="n">
        <v>260.99277922</v>
      </c>
      <c r="H59" s="20" t="n">
        <v>11.1148936</v>
      </c>
      <c r="I59" s="18" t="n">
        <v>278.16243041</v>
      </c>
      <c r="J59" s="20" t="n">
        <v>15.62305018</v>
      </c>
      <c r="K59" s="18" t="s">
        <v>481</v>
      </c>
      <c r="L59" s="20" t="s">
        <v>481</v>
      </c>
      <c r="M59" s="18" t="s">
        <v>481</v>
      </c>
      <c r="N59" s="20" t="s">
        <v>481</v>
      </c>
      <c r="O59" s="18" t="s">
        <v>481</v>
      </c>
      <c r="P59" s="20" t="s">
        <v>481</v>
      </c>
      <c r="Q59" s="18" t="n">
        <v>255.72149124</v>
      </c>
      <c r="R59" s="20" t="n">
        <v>19.18542661</v>
      </c>
      <c r="S59" s="18" t="n">
        <v>298.06537635</v>
      </c>
      <c r="T59" s="20" t="n">
        <v>4.78916018</v>
      </c>
    </row>
    <row r="60" spans="1:20">
      <c r="A60" s="15" t="s">
        <v>535</v>
      </c>
      <c r="B60" s="17" t="n">
        <v>4546</v>
      </c>
      <c r="C60" s="18">
        <f>(15.0/B60*100)</f>
        <v/>
      </c>
      <c r="D60" s="19" t="n">
        <v>4531</v>
      </c>
      <c r="E60" s="18" t="n">
        <v>373.83130104</v>
      </c>
      <c r="F60" s="20" t="n">
        <v>4.49033423</v>
      </c>
      <c r="G60" s="18" t="n">
        <v>261.48138201</v>
      </c>
      <c r="H60" s="20" t="n">
        <v>6.51988337</v>
      </c>
      <c r="I60" s="18" t="n">
        <v>228.88513532</v>
      </c>
      <c r="J60" s="20" t="n">
        <v>12.10124427</v>
      </c>
      <c r="K60" s="18" t="s">
        <v>481</v>
      </c>
      <c r="L60" s="20" t="s">
        <v>481</v>
      </c>
      <c r="M60" s="18" t="s">
        <v>481</v>
      </c>
      <c r="N60" s="20" t="s">
        <v>481</v>
      </c>
      <c r="O60" s="18" t="s">
        <v>481</v>
      </c>
      <c r="P60" s="20" t="s">
        <v>481</v>
      </c>
      <c r="Q60" s="18" t="n">
        <v>298.14801714</v>
      </c>
      <c r="R60" s="20" t="n">
        <v>63.79927128</v>
      </c>
      <c r="S60" s="18" t="n">
        <v>291.25946482</v>
      </c>
      <c r="T60" s="20" t="n">
        <v>5.96570389</v>
      </c>
    </row>
    <row r="61" spans="1:20">
      <c r="A61" s="15" t="s">
        <v>536</v>
      </c>
      <c r="B61" s="17" t="n">
        <v>6525</v>
      </c>
      <c r="C61" s="18">
        <f>(136.0/B61*100)</f>
        <v/>
      </c>
      <c r="D61" s="19" t="n">
        <v>6389</v>
      </c>
      <c r="E61" s="18" t="n">
        <v>477.02979751</v>
      </c>
      <c r="F61" s="20" t="n">
        <v>2.60382864</v>
      </c>
      <c r="G61" s="18" t="n">
        <v>355.6073533</v>
      </c>
      <c r="H61" s="20" t="n">
        <v>14.31075633</v>
      </c>
      <c r="I61" s="18" t="n">
        <v>339.40204054</v>
      </c>
      <c r="J61" s="20" t="n">
        <v>28.32445667</v>
      </c>
      <c r="K61" s="18" t="s">
        <v>481</v>
      </c>
      <c r="L61" s="20" t="s">
        <v>481</v>
      </c>
      <c r="M61" s="18" t="s">
        <v>481</v>
      </c>
      <c r="N61" s="20" t="s">
        <v>481</v>
      </c>
      <c r="O61" s="18" t="s">
        <v>481</v>
      </c>
      <c r="P61" s="20" t="s">
        <v>481</v>
      </c>
      <c r="Q61" s="18" t="s">
        <v>481</v>
      </c>
      <c r="R61" s="20" t="s">
        <v>481</v>
      </c>
      <c r="S61" s="18" t="n">
        <v>363.46292931</v>
      </c>
      <c r="T61" s="20" t="n">
        <v>9.44441411</v>
      </c>
    </row>
    <row r="62" spans="1:20">
      <c r="A62" s="15" t="s">
        <v>537</v>
      </c>
      <c r="B62" s="17" t="n">
        <v>4476</v>
      </c>
      <c r="C62" s="18">
        <f>(3.0/B62*100)</f>
        <v/>
      </c>
      <c r="D62" s="19" t="n">
        <v>4473</v>
      </c>
      <c r="E62" s="18" t="n">
        <v>524.51233314</v>
      </c>
      <c r="F62" s="20" t="n">
        <v>1.52465841</v>
      </c>
      <c r="G62" s="18" t="n">
        <v>466.35329605</v>
      </c>
      <c r="H62" s="20" t="n">
        <v>3.04325787</v>
      </c>
      <c r="I62" s="18" t="n">
        <v>444.703909</v>
      </c>
      <c r="J62" s="20" t="n">
        <v>9.403552550000001</v>
      </c>
      <c r="K62" s="18" t="s">
        <v>481</v>
      </c>
      <c r="L62" s="20" t="s">
        <v>481</v>
      </c>
      <c r="M62" s="18" t="s">
        <v>481</v>
      </c>
      <c r="N62" s="20" t="s">
        <v>481</v>
      </c>
      <c r="O62" s="18" t="s">
        <v>481</v>
      </c>
      <c r="P62" s="20" t="s">
        <v>481</v>
      </c>
      <c r="Q62" s="18" t="s">
        <v>481</v>
      </c>
      <c r="R62" s="20" t="s">
        <v>481</v>
      </c>
      <c r="S62" s="18" t="n">
        <v>440.46707412</v>
      </c>
      <c r="T62" s="20" t="n">
        <v>5.46714048</v>
      </c>
    </row>
    <row r="63" spans="1:20">
      <c r="A63" s="15" t="s">
        <v>538</v>
      </c>
      <c r="B63" s="17" t="n">
        <v>5324</v>
      </c>
      <c r="C63" s="18">
        <f>(13.0/B63*100)</f>
        <v/>
      </c>
      <c r="D63" s="19" t="n">
        <v>5311</v>
      </c>
      <c r="E63" s="18" t="n">
        <v>359.08289245</v>
      </c>
      <c r="F63" s="20" t="n">
        <v>1.45783189</v>
      </c>
      <c r="G63" s="18" t="n">
        <v>237.05921418</v>
      </c>
      <c r="H63" s="20" t="n">
        <v>13.88090562</v>
      </c>
      <c r="I63" s="18" t="n">
        <v>254.80458384</v>
      </c>
      <c r="J63" s="20" t="n">
        <v>30.6351824</v>
      </c>
      <c r="K63" s="18" t="s">
        <v>481</v>
      </c>
      <c r="L63" s="20" t="s">
        <v>481</v>
      </c>
      <c r="M63" s="18" t="s">
        <v>481</v>
      </c>
      <c r="N63" s="20" t="s">
        <v>481</v>
      </c>
      <c r="O63" s="18" t="n">
        <v>306.28</v>
      </c>
      <c r="P63" s="20" t="n">
        <v>23.94339123</v>
      </c>
      <c r="Q63" s="18" t="n">
        <v>232.47408319</v>
      </c>
      <c r="R63" s="20" t="n">
        <v>33.37038503</v>
      </c>
      <c r="S63" s="18" t="n">
        <v>281.04887413</v>
      </c>
      <c r="T63" s="20" t="n">
        <v>5.82082017</v>
      </c>
    </row>
    <row r="64" spans="1:20">
      <c r="A64" s="15" t="s">
        <v>539</v>
      </c>
      <c r="B64" s="17" t="n">
        <v>3634</v>
      </c>
      <c r="C64" s="18">
        <f>(3.0/B64*100)</f>
        <v/>
      </c>
      <c r="D64" s="19" t="n">
        <v>3631</v>
      </c>
      <c r="E64" s="18" t="n">
        <v>454.83233995</v>
      </c>
      <c r="F64" s="20" t="n">
        <v>1.74470951</v>
      </c>
      <c r="G64" s="18" t="n">
        <v>341.5474756</v>
      </c>
      <c r="H64" s="20" t="n">
        <v>20.22454645</v>
      </c>
      <c r="I64" s="18" t="n">
        <v>288.18397356</v>
      </c>
      <c r="J64" s="20" t="n">
        <v>36.75081575</v>
      </c>
      <c r="K64" s="18" t="s">
        <v>481</v>
      </c>
      <c r="L64" s="20" t="s">
        <v>481</v>
      </c>
      <c r="M64" s="18" t="s">
        <v>481</v>
      </c>
      <c r="N64" s="20" t="s">
        <v>481</v>
      </c>
      <c r="O64" s="18" t="s">
        <v>481</v>
      </c>
      <c r="P64" s="20" t="s">
        <v>481</v>
      </c>
      <c r="Q64" s="18" t="s">
        <v>481</v>
      </c>
      <c r="R64" s="20" t="s">
        <v>481</v>
      </c>
      <c r="S64" s="18" t="n">
        <v>340.4559932</v>
      </c>
      <c r="T64" s="20" t="n">
        <v>10.10786444</v>
      </c>
    </row>
    <row r="65" spans="1:20">
      <c r="A65" s="15" t="s">
        <v>540</v>
      </c>
      <c r="B65" s="17" t="n">
        <v>5325</v>
      </c>
      <c r="C65" s="18">
        <f>(14.0/B65*100)</f>
        <v/>
      </c>
      <c r="D65" s="19" t="n">
        <v>5311</v>
      </c>
      <c r="E65" s="18" t="n">
        <v>425.38158521</v>
      </c>
      <c r="F65" s="20" t="n">
        <v>2.48500634</v>
      </c>
      <c r="G65" s="18" t="n">
        <v>280.43223112</v>
      </c>
      <c r="H65" s="20" t="n">
        <v>17.53104707</v>
      </c>
      <c r="I65" s="18" t="n">
        <v>302.9994732</v>
      </c>
      <c r="J65" s="20" t="n">
        <v>19.15009933</v>
      </c>
      <c r="K65" s="18" t="s">
        <v>481</v>
      </c>
      <c r="L65" s="20" t="s">
        <v>481</v>
      </c>
      <c r="M65" s="18" t="s">
        <v>481</v>
      </c>
      <c r="N65" s="20" t="s">
        <v>481</v>
      </c>
      <c r="O65" s="18" t="n">
        <v>260.66079189</v>
      </c>
      <c r="P65" s="20" t="n">
        <v>56.11714829</v>
      </c>
      <c r="Q65" s="18" t="n">
        <v>450.4327</v>
      </c>
      <c r="R65" s="20" t="n">
        <v>20.28632951</v>
      </c>
      <c r="S65" s="18" t="n">
        <v>321.20858073</v>
      </c>
      <c r="T65" s="20" t="n">
        <v>6.23443534</v>
      </c>
    </row>
    <row r="66" spans="1:20">
      <c r="A66" s="15" t="s">
        <v>541</v>
      </c>
      <c r="B66" s="17" t="n">
        <v>5665</v>
      </c>
      <c r="C66" s="18">
        <f>(75.0/B66*100)</f>
        <v/>
      </c>
      <c r="D66" s="19" t="n">
        <v>5590</v>
      </c>
      <c r="E66" s="18" t="n">
        <v>434.86067748</v>
      </c>
      <c r="F66" s="20" t="n">
        <v>1.67461516</v>
      </c>
      <c r="G66" s="18" t="n">
        <v>317.80138422</v>
      </c>
      <c r="H66" s="20" t="n">
        <v>20.94599191</v>
      </c>
      <c r="I66" s="18" t="n">
        <v>373.17153817</v>
      </c>
      <c r="J66" s="20" t="n">
        <v>24.14255366</v>
      </c>
      <c r="K66" s="18" t="s">
        <v>481</v>
      </c>
      <c r="L66" s="20" t="s">
        <v>481</v>
      </c>
      <c r="M66" s="18" t="s">
        <v>481</v>
      </c>
      <c r="N66" s="20" t="s">
        <v>481</v>
      </c>
      <c r="O66" s="18" t="s">
        <v>481</v>
      </c>
      <c r="P66" s="20" t="s">
        <v>481</v>
      </c>
      <c r="Q66" s="18" t="s">
        <v>481</v>
      </c>
      <c r="R66" s="20" t="s">
        <v>481</v>
      </c>
      <c r="S66" s="18" t="n">
        <v>343.49719469</v>
      </c>
      <c r="T66" s="20" t="n">
        <v>5.10091756</v>
      </c>
    </row>
    <row r="67" spans="1:20">
      <c r="A67" s="15" t="s">
        <v>542</v>
      </c>
      <c r="B67" s="17" t="n">
        <v>6971</v>
      </c>
      <c r="C67" s="18">
        <f>(23.0/B67*100)</f>
        <v/>
      </c>
      <c r="D67" s="19" t="n">
        <v>6948</v>
      </c>
      <c r="E67" s="18" t="n">
        <v>411.46618892</v>
      </c>
      <c r="F67" s="20" t="n">
        <v>2.96418706</v>
      </c>
      <c r="G67" s="18" t="n">
        <v>351.84864821</v>
      </c>
      <c r="H67" s="20" t="n">
        <v>4.60878587</v>
      </c>
      <c r="I67" s="18" t="n">
        <v>315.29854132</v>
      </c>
      <c r="J67" s="20" t="n">
        <v>9.090377220000001</v>
      </c>
      <c r="K67" s="18" t="s">
        <v>481</v>
      </c>
      <c r="L67" s="20" t="s">
        <v>481</v>
      </c>
      <c r="M67" s="18" t="s">
        <v>481</v>
      </c>
      <c r="N67" s="20" t="s">
        <v>481</v>
      </c>
      <c r="O67" s="18" t="s">
        <v>481</v>
      </c>
      <c r="P67" s="20" t="s">
        <v>481</v>
      </c>
      <c r="Q67" s="18" t="s">
        <v>481</v>
      </c>
      <c r="R67" s="20" t="s">
        <v>481</v>
      </c>
      <c r="S67" s="18" t="n">
        <v>332.3901149</v>
      </c>
      <c r="T67" s="20" t="n">
        <v>4.3848427</v>
      </c>
    </row>
    <row r="68" spans="1:20">
      <c r="A68" s="15" t="s">
        <v>543</v>
      </c>
      <c r="B68" s="17" t="n">
        <v>12083</v>
      </c>
      <c r="C68" s="18">
        <f>(26.0/B68*100)</f>
        <v/>
      </c>
      <c r="D68" s="19" t="n">
        <v>12057</v>
      </c>
      <c r="E68" s="18" t="n">
        <v>423.70186251</v>
      </c>
      <c r="F68" s="20" t="n">
        <v>1.25111525</v>
      </c>
      <c r="G68" s="18" t="n">
        <v>309.17512137</v>
      </c>
      <c r="H68" s="20" t="n">
        <v>3.00088879</v>
      </c>
      <c r="I68" s="18" t="n">
        <v>298.62613717</v>
      </c>
      <c r="J68" s="20" t="n">
        <v>5.77818708</v>
      </c>
      <c r="K68" s="18" t="s">
        <v>481</v>
      </c>
      <c r="L68" s="20" t="s">
        <v>481</v>
      </c>
      <c r="M68" s="18" t="s">
        <v>481</v>
      </c>
      <c r="N68" s="20" t="s">
        <v>481</v>
      </c>
      <c r="O68" s="18" t="s">
        <v>481</v>
      </c>
      <c r="P68" s="20" t="s">
        <v>481</v>
      </c>
      <c r="Q68" s="18" t="s">
        <v>481</v>
      </c>
      <c r="R68" s="20" t="s">
        <v>481</v>
      </c>
      <c r="S68" s="18" t="n">
        <v>309.28274946</v>
      </c>
      <c r="T68" s="20" t="n">
        <v>4.97854899</v>
      </c>
    </row>
    <row r="69" spans="1:20">
      <c r="A69" s="15" t="s">
        <v>544</v>
      </c>
      <c r="B69" s="17" t="n">
        <v>4876</v>
      </c>
      <c r="C69" s="18">
        <f>(0.0/B69*100)</f>
        <v/>
      </c>
      <c r="D69" s="19" t="n">
        <v>4876</v>
      </c>
      <c r="E69" s="18" t="n">
        <v>438.14793752</v>
      </c>
      <c r="F69" s="20" t="n">
        <v>4.03481245</v>
      </c>
      <c r="G69" s="18" t="n">
        <v>373.6411704</v>
      </c>
      <c r="H69" s="20" t="n">
        <v>10.72597678</v>
      </c>
      <c r="I69" s="18" t="n">
        <v>334.40310698</v>
      </c>
      <c r="J69" s="20" t="n">
        <v>20.60505528</v>
      </c>
      <c r="K69" s="18" t="s">
        <v>481</v>
      </c>
      <c r="L69" s="20" t="s">
        <v>481</v>
      </c>
      <c r="M69" s="18" t="s">
        <v>481</v>
      </c>
      <c r="N69" s="20" t="s">
        <v>481</v>
      </c>
      <c r="O69" s="18" t="n">
        <v>331.75230674</v>
      </c>
      <c r="P69" s="20" t="n">
        <v>53.31757601</v>
      </c>
      <c r="Q69" s="18" t="s">
        <v>481</v>
      </c>
      <c r="R69" s="20" t="s">
        <v>481</v>
      </c>
      <c r="S69" s="18" t="n">
        <v>353.12125226</v>
      </c>
      <c r="T69" s="20" t="n">
        <v>16.81080212</v>
      </c>
    </row>
    <row r="70" spans="1:20">
      <c r="A70" s="15" t="s">
        <v>545</v>
      </c>
      <c r="B70" s="17" t="n">
        <v>6036</v>
      </c>
      <c r="C70" s="18">
        <f>(223.0/B70*100)</f>
        <v/>
      </c>
      <c r="D70" s="19" t="n">
        <v>5813</v>
      </c>
      <c r="E70" s="18" t="n">
        <v>499.15686426</v>
      </c>
      <c r="F70" s="20" t="n">
        <v>2.97915051</v>
      </c>
      <c r="G70" s="18" t="n">
        <v>406.88803161</v>
      </c>
      <c r="H70" s="20" t="n">
        <v>13.80961612</v>
      </c>
      <c r="I70" s="18" t="n">
        <v>429.13084905</v>
      </c>
      <c r="J70" s="20" t="n">
        <v>25.9018007</v>
      </c>
      <c r="K70" s="18" t="s">
        <v>481</v>
      </c>
      <c r="L70" s="20" t="s">
        <v>481</v>
      </c>
      <c r="M70" s="18" t="s">
        <v>481</v>
      </c>
      <c r="N70" s="20" t="s">
        <v>481</v>
      </c>
      <c r="O70" s="18" t="s">
        <v>481</v>
      </c>
      <c r="P70" s="20" t="s">
        <v>481</v>
      </c>
      <c r="Q70" s="18" t="s">
        <v>481</v>
      </c>
      <c r="R70" s="20" t="s">
        <v>481</v>
      </c>
      <c r="S70" s="18" t="n">
        <v>428.74182644</v>
      </c>
      <c r="T70" s="20" t="n">
        <v>7.82579323</v>
      </c>
    </row>
    <row r="71" spans="1:20">
      <c r="A71" s="15" t="s">
        <v>546</v>
      </c>
      <c r="B71" s="17" t="n">
        <v>6115</v>
      </c>
      <c r="C71" s="18">
        <f>(17.0/B71*100)</f>
        <v/>
      </c>
      <c r="D71" s="19" t="n">
        <v>6098</v>
      </c>
      <c r="E71" s="18" t="n">
        <v>538.08879228</v>
      </c>
      <c r="F71" s="20" t="n">
        <v>1.63713039</v>
      </c>
      <c r="G71" s="18" t="n">
        <v>436.39220091</v>
      </c>
      <c r="H71" s="20" t="n">
        <v>14.73694844</v>
      </c>
      <c r="I71" s="18" t="n">
        <v>446.44630602</v>
      </c>
      <c r="J71" s="20" t="n">
        <v>31.63793587</v>
      </c>
      <c r="K71" s="18" t="s">
        <v>481</v>
      </c>
      <c r="L71" s="20" t="s">
        <v>481</v>
      </c>
      <c r="M71" s="18" t="s">
        <v>481</v>
      </c>
      <c r="N71" s="20" t="s">
        <v>481</v>
      </c>
      <c r="O71" s="18" t="s">
        <v>481</v>
      </c>
      <c r="P71" s="20" t="s">
        <v>481</v>
      </c>
      <c r="Q71" s="18" t="s">
        <v>481</v>
      </c>
      <c r="R71" s="20" t="s">
        <v>481</v>
      </c>
      <c r="S71" s="18" t="n">
        <v>413.38158976</v>
      </c>
      <c r="T71" s="20" t="n">
        <v>13.73215738</v>
      </c>
    </row>
    <row r="72" spans="1:20">
      <c r="A72" s="15" t="s">
        <v>547</v>
      </c>
      <c r="B72" s="17" t="n">
        <v>7708</v>
      </c>
      <c r="C72" s="18">
        <f>(5.0/B72*100)</f>
        <v/>
      </c>
      <c r="D72" s="19" t="n">
        <v>7703</v>
      </c>
      <c r="E72" s="18" t="n">
        <v>497.56483397</v>
      </c>
      <c r="F72" s="20" t="n">
        <v>2.51160966</v>
      </c>
      <c r="G72" s="18" t="n">
        <v>392.51198144</v>
      </c>
      <c r="H72" s="20" t="n">
        <v>32.07928367</v>
      </c>
      <c r="I72" s="18" t="n">
        <v>375.49373456</v>
      </c>
      <c r="J72" s="20" t="n">
        <v>28.80514012</v>
      </c>
      <c r="K72" s="18" t="s">
        <v>481</v>
      </c>
      <c r="L72" s="20" t="s">
        <v>481</v>
      </c>
      <c r="M72" s="18" t="s">
        <v>481</v>
      </c>
      <c r="N72" s="20" t="s">
        <v>481</v>
      </c>
      <c r="O72" s="18" t="s">
        <v>481</v>
      </c>
      <c r="P72" s="20" t="s">
        <v>481</v>
      </c>
      <c r="Q72" s="18" t="s">
        <v>481</v>
      </c>
      <c r="R72" s="20" t="s">
        <v>481</v>
      </c>
      <c r="S72" s="18" t="n">
        <v>425.02186331</v>
      </c>
      <c r="T72" s="20" t="n">
        <v>22.33743988</v>
      </c>
    </row>
    <row r="73" spans="1:20">
      <c r="A73" s="15" t="s">
        <v>548</v>
      </c>
      <c r="B73" s="17" t="n">
        <v>8249</v>
      </c>
      <c r="C73" s="18">
        <f>(144.0/B73*100)</f>
        <v/>
      </c>
      <c r="D73" s="19" t="n">
        <v>8105</v>
      </c>
      <c r="E73" s="18" t="n">
        <v>413.55532695</v>
      </c>
      <c r="F73" s="20" t="n">
        <v>3.25162811</v>
      </c>
      <c r="G73" s="18" t="n">
        <v>342.76229359</v>
      </c>
      <c r="H73" s="20" t="n">
        <v>7.91796919</v>
      </c>
      <c r="I73" s="18" t="n">
        <v>288.30823789</v>
      </c>
      <c r="J73" s="20" t="n">
        <v>24.58039695</v>
      </c>
      <c r="K73" s="18" t="s">
        <v>481</v>
      </c>
      <c r="L73" s="20" t="s">
        <v>481</v>
      </c>
      <c r="M73" s="18" t="s">
        <v>481</v>
      </c>
      <c r="N73" s="20" t="s">
        <v>481</v>
      </c>
      <c r="O73" s="18" t="s">
        <v>481</v>
      </c>
      <c r="P73" s="20" t="s">
        <v>481</v>
      </c>
      <c r="Q73" s="18" t="s">
        <v>481</v>
      </c>
      <c r="R73" s="20" t="s">
        <v>481</v>
      </c>
      <c r="S73" s="18" t="n">
        <v>357.79289774</v>
      </c>
      <c r="T73" s="20" t="n">
        <v>9.344779559999999</v>
      </c>
    </row>
    <row r="74" spans="1:20">
      <c r="A74" s="15" t="s">
        <v>549</v>
      </c>
      <c r="B74" s="17" t="n">
        <v>4692</v>
      </c>
      <c r="C74" s="18">
        <f>(82.0/B74*100)</f>
        <v/>
      </c>
      <c r="D74" s="19" t="n">
        <v>4610</v>
      </c>
      <c r="E74" s="18" t="n">
        <v>447.95520926</v>
      </c>
      <c r="F74" s="20" t="n">
        <v>1.46830258</v>
      </c>
      <c r="G74" s="18" t="n">
        <v>337.62773974</v>
      </c>
      <c r="H74" s="20" t="n">
        <v>11.3841082</v>
      </c>
      <c r="I74" s="18" t="n">
        <v>276.29640333</v>
      </c>
      <c r="J74" s="20" t="n">
        <v>21.47881109</v>
      </c>
      <c r="K74" s="18" t="s">
        <v>481</v>
      </c>
      <c r="L74" s="20" t="s">
        <v>481</v>
      </c>
      <c r="M74" s="18" t="s">
        <v>481</v>
      </c>
      <c r="N74" s="20" t="s">
        <v>481</v>
      </c>
      <c r="O74" s="18" t="n">
        <v>369.9367</v>
      </c>
      <c r="P74" s="20" t="n">
        <v>68.54923977</v>
      </c>
      <c r="Q74" s="18" t="n">
        <v>321.51146025</v>
      </c>
      <c r="R74" s="20" t="n">
        <v>28.8697576</v>
      </c>
      <c r="S74" s="18" t="n">
        <v>365.26219054</v>
      </c>
      <c r="T74" s="20" t="n">
        <v>4.95603878</v>
      </c>
    </row>
    <row r="75" spans="1:20">
      <c r="A75" s="15" t="s">
        <v>550</v>
      </c>
      <c r="B75" s="17" t="n">
        <v>5375</v>
      </c>
      <c r="C75" s="18">
        <f>(203.0/B75*100)</f>
        <v/>
      </c>
      <c r="D75" s="19" t="n">
        <v>5172</v>
      </c>
      <c r="E75" s="18" t="n">
        <v>389.2509841</v>
      </c>
      <c r="F75" s="20" t="n">
        <v>2.76335928</v>
      </c>
      <c r="G75" s="18" t="n">
        <v>304.70619334</v>
      </c>
      <c r="H75" s="20" t="n">
        <v>4.52256332</v>
      </c>
      <c r="I75" s="18" t="n">
        <v>295.69987987</v>
      </c>
      <c r="J75" s="20" t="n">
        <v>7.40132582</v>
      </c>
      <c r="K75" s="18" t="s">
        <v>481</v>
      </c>
      <c r="L75" s="20" t="s">
        <v>481</v>
      </c>
      <c r="M75" s="18" t="s">
        <v>481</v>
      </c>
      <c r="N75" s="20" t="s">
        <v>481</v>
      </c>
      <c r="O75" s="18" t="s">
        <v>481</v>
      </c>
      <c r="P75" s="20" t="s">
        <v>481</v>
      </c>
      <c r="Q75" s="18" t="s">
        <v>481</v>
      </c>
      <c r="R75" s="20" t="s">
        <v>481</v>
      </c>
      <c r="S75" s="18" t="n">
        <v>305.93483687</v>
      </c>
      <c r="T75" s="20" t="n">
        <v>5.9124123</v>
      </c>
    </row>
    <row r="76" spans="1:20">
      <c r="A76" s="15" t="s">
        <v>551</v>
      </c>
      <c r="B76" s="17" t="n">
        <v>14167</v>
      </c>
      <c r="C76" s="18">
        <f>(228.0/B76*100)</f>
        <v/>
      </c>
      <c r="D76" s="19" t="n">
        <v>13939</v>
      </c>
      <c r="E76" s="18" t="n">
        <v>447.40141508</v>
      </c>
      <c r="F76" s="20" t="n">
        <v>2.78172769</v>
      </c>
      <c r="G76" s="18" t="n">
        <v>325.80772401</v>
      </c>
      <c r="H76" s="20" t="n">
        <v>7.66020889</v>
      </c>
      <c r="I76" s="18" t="n">
        <v>282.36141715</v>
      </c>
      <c r="J76" s="20" t="n">
        <v>14.03279023</v>
      </c>
      <c r="K76" s="18" t="s">
        <v>481</v>
      </c>
      <c r="L76" s="20" t="s">
        <v>481</v>
      </c>
      <c r="M76" s="18" t="s">
        <v>481</v>
      </c>
      <c r="N76" s="20" t="s">
        <v>481</v>
      </c>
      <c r="O76" s="18" t="s">
        <v>481</v>
      </c>
      <c r="P76" s="20" t="s">
        <v>481</v>
      </c>
      <c r="Q76" s="18" t="s">
        <v>481</v>
      </c>
      <c r="R76" s="20" t="s">
        <v>481</v>
      </c>
      <c r="S76" s="18" t="n">
        <v>349.36602854</v>
      </c>
      <c r="T76" s="20" t="n">
        <v>5.45995076</v>
      </c>
    </row>
    <row r="77" spans="1:20">
      <c r="A77" s="15" t="s">
        <v>552</v>
      </c>
      <c r="B77" s="17" t="n">
        <v>6062</v>
      </c>
      <c r="C77" s="18">
        <f>(82.0/B77*100)</f>
        <v/>
      </c>
      <c r="D77" s="19" t="n">
        <v>5980</v>
      </c>
      <c r="E77" s="18" t="n">
        <v>471.37065112</v>
      </c>
      <c r="F77" s="20" t="n">
        <v>2.68728482</v>
      </c>
      <c r="G77" s="18" t="n">
        <v>385.22035078</v>
      </c>
      <c r="H77" s="20" t="n">
        <v>3.99411927</v>
      </c>
      <c r="I77" s="18" t="n">
        <v>365.26055349</v>
      </c>
      <c r="J77" s="20" t="n">
        <v>5.81483007</v>
      </c>
      <c r="K77" s="18" t="s">
        <v>481</v>
      </c>
      <c r="L77" s="20" t="s">
        <v>481</v>
      </c>
      <c r="M77" s="18" t="s">
        <v>481</v>
      </c>
      <c r="N77" s="20" t="s">
        <v>481</v>
      </c>
      <c r="O77" s="18" t="s">
        <v>481</v>
      </c>
      <c r="P77" s="20" t="s">
        <v>481</v>
      </c>
      <c r="Q77" s="18" t="s">
        <v>481</v>
      </c>
      <c r="R77" s="20" t="s">
        <v>481</v>
      </c>
      <c r="S77" s="18" t="n">
        <v>346.16652521</v>
      </c>
      <c r="T77" s="20" t="n">
        <v>3.92157082</v>
      </c>
    </row>
    <row r="78" spans="1:20">
      <c r="A78" s="15" t="s">
        <v>553</v>
      </c>
      <c r="B78" s="17" t="n">
        <v>5826</v>
      </c>
      <c r="C78" s="18">
        <f>(0.0/B78*100)</f>
        <v/>
      </c>
      <c r="D78" s="19" t="n">
        <v>5826</v>
      </c>
      <c r="E78" s="18" t="n">
        <v>491.61224783</v>
      </c>
      <c r="F78" s="20" t="n">
        <v>3.71630327</v>
      </c>
      <c r="G78" s="18" t="n">
        <v>410.63135054</v>
      </c>
      <c r="H78" s="20" t="n">
        <v>8.491104780000001</v>
      </c>
      <c r="I78" s="18" t="n">
        <v>384.71897005</v>
      </c>
      <c r="J78" s="20" t="n">
        <v>19.17331813</v>
      </c>
      <c r="K78" s="18" t="s">
        <v>481</v>
      </c>
      <c r="L78" s="20" t="s">
        <v>481</v>
      </c>
      <c r="M78" s="18" t="s">
        <v>481</v>
      </c>
      <c r="N78" s="20" t="s">
        <v>481</v>
      </c>
      <c r="O78" s="18" t="s">
        <v>481</v>
      </c>
      <c r="P78" s="20" t="s">
        <v>481</v>
      </c>
      <c r="Q78" s="18" t="n">
        <v>289.55956834</v>
      </c>
      <c r="R78" s="20" t="n">
        <v>40.91684502</v>
      </c>
      <c r="S78" s="18" t="n">
        <v>376.6806415</v>
      </c>
      <c r="T78" s="20" t="n">
        <v>8.94116419</v>
      </c>
    </row>
    <row customHeight="1" ht="25" r="79" spans="1:20">
      <c r="A79" s="15" t="s">
        <v>554</v>
      </c>
      <c r="B79" s="17" t="n">
        <v>1657</v>
      </c>
      <c r="C79" s="18">
        <f>(41.0/B79*100)</f>
        <v/>
      </c>
      <c r="D79" s="19" t="n">
        <v>1616</v>
      </c>
      <c r="E79" s="18" t="n">
        <v>490.98335027</v>
      </c>
      <c r="F79" s="20" t="n">
        <v>7.02895974</v>
      </c>
      <c r="G79" s="18" t="n">
        <v>405.11731643</v>
      </c>
      <c r="H79" s="20" t="n">
        <v>9.18974453</v>
      </c>
      <c r="I79" s="18" t="n">
        <v>390.46206758</v>
      </c>
      <c r="J79" s="20" t="n">
        <v>21.03745135</v>
      </c>
      <c r="K79" s="18" t="s">
        <v>481</v>
      </c>
      <c r="L79" s="20" t="s">
        <v>481</v>
      </c>
      <c r="M79" s="18" t="s">
        <v>481</v>
      </c>
      <c r="N79" s="20" t="s">
        <v>481</v>
      </c>
      <c r="O79" s="18" t="s">
        <v>481</v>
      </c>
      <c r="P79" s="20" t="s">
        <v>481</v>
      </c>
      <c r="Q79" s="18" t="s">
        <v>481</v>
      </c>
      <c r="R79" s="20" t="s">
        <v>481</v>
      </c>
      <c r="S79" s="18" t="n">
        <v>417.5772691</v>
      </c>
      <c r="T79" s="20" t="n">
        <v>17.84140527</v>
      </c>
    </row>
    <row r="80" spans="1:20">
      <c r="A80" s="15" t="s">
        <v>555</v>
      </c>
      <c r="B80" s="17" t="n">
        <v>7841</v>
      </c>
      <c r="C80" s="18">
        <f>(0.0/B80*100)</f>
        <v/>
      </c>
      <c r="D80" s="19" t="n">
        <v>7841</v>
      </c>
      <c r="E80" s="18" t="n">
        <v>428.2693159</v>
      </c>
      <c r="F80" s="20" t="n">
        <v>3.45329518</v>
      </c>
      <c r="G80" s="18" t="n">
        <v>375.90370476</v>
      </c>
      <c r="H80" s="20" t="n">
        <v>17.01339983</v>
      </c>
      <c r="I80" s="18" t="n">
        <v>372.63816011</v>
      </c>
      <c r="J80" s="20" t="n">
        <v>34.32602372</v>
      </c>
      <c r="K80" s="18" t="s">
        <v>481</v>
      </c>
      <c r="L80" s="20" t="s">
        <v>481</v>
      </c>
      <c r="M80" s="18" t="s">
        <v>481</v>
      </c>
      <c r="N80" s="20" t="s">
        <v>481</v>
      </c>
      <c r="O80" s="18" t="n">
        <v>434.8264167</v>
      </c>
      <c r="P80" s="20" t="n">
        <v>47.83119709</v>
      </c>
      <c r="Q80" s="18" t="n">
        <v>329.3501</v>
      </c>
      <c r="R80" s="20" t="n">
        <v>42.11223108</v>
      </c>
      <c r="S80" s="18" t="n">
        <v>350.35832884</v>
      </c>
      <c r="T80" s="20" t="n">
        <v>16.75992023</v>
      </c>
    </row>
    <row r="81" spans="1:20">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s">
        <v>481</v>
      </c>
      <c r="N81" s="20" t="s">
        <v>481</v>
      </c>
      <c r="O81" s="18" t="n">
        <v>430.57819649</v>
      </c>
      <c r="P81" s="20" t="n">
        <v>3.47584594</v>
      </c>
      <c r="Q81" s="18" t="s">
        <v>481</v>
      </c>
      <c r="R81" s="20" t="s">
        <v>481</v>
      </c>
      <c r="S81" s="18" t="s">
        <v>481</v>
      </c>
      <c r="T81" s="20" t="s">
        <v>481</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699</v>
      </c>
    </row>
    <row customHeight="1" ht="30" r="4" spans="1:20">
      <c r="A4" s="6" t="n"/>
      <c r="B4" s="7" t="s">
        <v>462</v>
      </c>
      <c r="C4" s="7" t="s">
        <v>463</v>
      </c>
      <c r="D4" s="8" t="s">
        <v>462</v>
      </c>
      <c r="E4" s="9" t="s">
        <v>695</v>
      </c>
      <c r="F4" s="10" t="n"/>
      <c r="G4" s="9" t="s">
        <v>696</v>
      </c>
      <c r="H4" s="10" t="n"/>
      <c r="I4" s="9" t="s">
        <v>697</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(360.0/B7*100)</f>
        <v/>
      </c>
      <c r="D7" s="19" t="n">
        <v>14170</v>
      </c>
      <c r="E7" s="18" t="n">
        <v>508.80757437</v>
      </c>
      <c r="F7" s="20" t="n">
        <v>1.76407781</v>
      </c>
      <c r="G7" s="18" t="n">
        <v>271.0116594</v>
      </c>
      <c r="H7" s="20" t="n">
        <v>49.52079724</v>
      </c>
      <c r="I7" s="18" t="n">
        <v>408.0684471</v>
      </c>
      <c r="J7" s="20" t="n">
        <v>60.67541163</v>
      </c>
      <c r="K7" s="18" t="s">
        <v>481</v>
      </c>
      <c r="L7" s="20" t="s">
        <v>481</v>
      </c>
      <c r="M7" s="18" t="s">
        <v>481</v>
      </c>
      <c r="N7" s="20" t="s">
        <v>481</v>
      </c>
      <c r="O7" s="18" t="s">
        <v>481</v>
      </c>
      <c r="P7" s="20" t="s">
        <v>481</v>
      </c>
      <c r="Q7" s="18" t="n">
        <v>355.80961229</v>
      </c>
      <c r="R7" s="20" t="n">
        <v>24.94740348</v>
      </c>
      <c r="S7" s="18" t="n">
        <v>460.95230413</v>
      </c>
      <c r="T7" s="20" t="n">
        <v>4.30132663</v>
      </c>
    </row>
    <row r="8" spans="1:20">
      <c r="A8" s="15" t="s">
        <v>483</v>
      </c>
      <c r="B8" s="17" t="n">
        <v>7007</v>
      </c>
      <c r="C8" s="18">
        <f>(21.0/B8*100)</f>
        <v/>
      </c>
      <c r="D8" s="19" t="n">
        <v>6986</v>
      </c>
      <c r="E8" s="18" t="n">
        <v>494.10758229</v>
      </c>
      <c r="F8" s="20" t="n">
        <v>2.75101669</v>
      </c>
      <c r="G8" s="18" t="n">
        <v>468.70605912</v>
      </c>
      <c r="H8" s="20" t="n">
        <v>6.42737618</v>
      </c>
      <c r="I8" s="18" t="n">
        <v>350.68393022</v>
      </c>
      <c r="J8" s="20" t="n">
        <v>35.90748756</v>
      </c>
      <c r="K8" s="18" t="s">
        <v>481</v>
      </c>
      <c r="L8" s="20" t="s">
        <v>481</v>
      </c>
      <c r="M8" s="18" t="s">
        <v>481</v>
      </c>
      <c r="N8" s="20" t="s">
        <v>481</v>
      </c>
      <c r="O8" s="18" t="n">
        <v>361.38025951</v>
      </c>
      <c r="P8" s="20" t="n">
        <v>22.72565673</v>
      </c>
      <c r="Q8" s="18" t="n">
        <v>429.76523947</v>
      </c>
      <c r="R8" s="20" t="n">
        <v>27.8596221</v>
      </c>
      <c r="S8" s="18" t="n">
        <v>397.20046041</v>
      </c>
      <c r="T8" s="20" t="n">
        <v>6.97506581</v>
      </c>
    </row>
    <row r="9" spans="1:20">
      <c r="A9" s="15" t="s">
        <v>484</v>
      </c>
      <c r="B9" s="17" t="n">
        <v>9651</v>
      </c>
      <c r="C9" s="18">
        <f>(91.0/B9*100)</f>
        <v/>
      </c>
      <c r="D9" s="19" t="n">
        <v>9560</v>
      </c>
      <c r="E9" s="18" t="n">
        <v>522.69018119</v>
      </c>
      <c r="F9" s="20" t="n">
        <v>2.14388247</v>
      </c>
      <c r="G9" s="18" t="n">
        <v>482.42551593</v>
      </c>
      <c r="H9" s="20" t="n">
        <v>4.81421421</v>
      </c>
      <c r="I9" s="18" t="n">
        <v>335.30922266</v>
      </c>
      <c r="J9" s="20" t="n">
        <v>27.10466839</v>
      </c>
      <c r="K9" s="18" t="s">
        <v>481</v>
      </c>
      <c r="L9" s="20" t="s">
        <v>481</v>
      </c>
      <c r="M9" s="18" t="s">
        <v>481</v>
      </c>
      <c r="N9" s="20" t="s">
        <v>481</v>
      </c>
      <c r="O9" s="18" t="n">
        <v>347.7815185</v>
      </c>
      <c r="P9" s="20" t="n">
        <v>11.20716786</v>
      </c>
      <c r="Q9" s="18" t="n">
        <v>356.8411109</v>
      </c>
      <c r="R9" s="20" t="n">
        <v>24.81943545</v>
      </c>
      <c r="S9" s="18" t="n">
        <v>413.57432176</v>
      </c>
      <c r="T9" s="20" t="n">
        <v>3.18735913</v>
      </c>
    </row>
    <row r="10" spans="1:20">
      <c r="A10" s="15" t="s">
        <v>485</v>
      </c>
      <c r="B10" s="17" t="n">
        <v>20058</v>
      </c>
      <c r="C10" s="18">
        <f>(524.0/B10*100)</f>
        <v/>
      </c>
      <c r="D10" s="19" t="n">
        <v>19534</v>
      </c>
      <c r="E10" s="18" t="n">
        <v>531.9167966700001</v>
      </c>
      <c r="F10" s="20" t="n">
        <v>2.16899078</v>
      </c>
      <c r="G10" s="18" t="n">
        <v>409.08970075</v>
      </c>
      <c r="H10" s="20" t="n">
        <v>19.3213414</v>
      </c>
      <c r="I10" s="18" t="n">
        <v>397.01063442</v>
      </c>
      <c r="J10" s="20" t="n">
        <v>23.65853662</v>
      </c>
      <c r="K10" s="18" t="s">
        <v>481</v>
      </c>
      <c r="L10" s="20" t="s">
        <v>481</v>
      </c>
      <c r="M10" s="18" t="s">
        <v>481</v>
      </c>
      <c r="N10" s="20" t="s">
        <v>481</v>
      </c>
      <c r="O10" s="18" t="s">
        <v>481</v>
      </c>
      <c r="P10" s="20" t="s">
        <v>481</v>
      </c>
      <c r="Q10" s="18" t="n">
        <v>351.59786647</v>
      </c>
      <c r="R10" s="20" t="n">
        <v>36.68234659</v>
      </c>
      <c r="S10" s="18" t="n">
        <v>451.00960352</v>
      </c>
      <c r="T10" s="20" t="n">
        <v>6.45235592</v>
      </c>
    </row>
    <row r="11" spans="1:20">
      <c r="A11" s="15" t="s">
        <v>486</v>
      </c>
      <c r="B11" s="17" t="n">
        <v>7053</v>
      </c>
      <c r="C11" s="18">
        <f>(50.0/B11*100)</f>
        <v/>
      </c>
      <c r="D11" s="19" t="n">
        <v>7003</v>
      </c>
      <c r="E11" s="18" t="n">
        <v>476.59543575</v>
      </c>
      <c r="F11" s="20" t="n">
        <v>2.54023841</v>
      </c>
      <c r="G11" s="18" t="n">
        <v>411.83782074</v>
      </c>
      <c r="H11" s="20" t="n">
        <v>5.71359159</v>
      </c>
      <c r="I11" s="18" t="n">
        <v>404.38182493</v>
      </c>
      <c r="J11" s="20" t="n">
        <v>20.20063218</v>
      </c>
      <c r="K11" s="18" t="s">
        <v>481</v>
      </c>
      <c r="L11" s="20" t="s">
        <v>481</v>
      </c>
      <c r="M11" s="18" t="s">
        <v>481</v>
      </c>
      <c r="N11" s="20" t="s">
        <v>481</v>
      </c>
      <c r="O11" s="18" t="s">
        <v>481</v>
      </c>
      <c r="P11" s="20" t="s">
        <v>481</v>
      </c>
      <c r="Q11" s="18" t="n">
        <v>343.782711</v>
      </c>
      <c r="R11" s="20" t="n">
        <v>41.11568649</v>
      </c>
      <c r="S11" s="18" t="n">
        <v>385.06908954</v>
      </c>
      <c r="T11" s="20" t="n">
        <v>4.26915899</v>
      </c>
    </row>
    <row r="12" spans="1:20">
      <c r="A12" s="15" t="s">
        <v>487</v>
      </c>
      <c r="B12" s="17" t="n">
        <v>6894</v>
      </c>
      <c r="C12" s="18">
        <f>(0.0/B12*100)</f>
        <v/>
      </c>
      <c r="D12" s="19" t="n">
        <v>6894</v>
      </c>
      <c r="E12" s="18" t="s">
        <v>481</v>
      </c>
      <c r="F12" s="20" t="s">
        <v>481</v>
      </c>
      <c r="G12" s="18" t="s">
        <v>481</v>
      </c>
      <c r="H12" s="20" t="s">
        <v>481</v>
      </c>
      <c r="I12" s="18" t="s">
        <v>481</v>
      </c>
      <c r="J12" s="20" t="s">
        <v>481</v>
      </c>
      <c r="K12" s="18" t="s">
        <v>481</v>
      </c>
      <c r="L12" s="20" t="s">
        <v>481</v>
      </c>
      <c r="M12" s="18" t="s">
        <v>481</v>
      </c>
      <c r="N12" s="20" t="s">
        <v>481</v>
      </c>
      <c r="O12" s="18" t="n">
        <v>487.25014112</v>
      </c>
      <c r="P12" s="20" t="n">
        <v>2.59970688</v>
      </c>
      <c r="Q12" s="18" t="s">
        <v>481</v>
      </c>
      <c r="R12" s="20" t="s">
        <v>481</v>
      </c>
      <c r="S12" s="18" t="s">
        <v>481</v>
      </c>
      <c r="T12" s="20" t="s">
        <v>481</v>
      </c>
    </row>
    <row r="13" spans="1:20">
      <c r="A13" s="15" t="s">
        <v>488</v>
      </c>
      <c r="B13" s="17" t="n">
        <v>7161</v>
      </c>
      <c r="C13" s="18">
        <f>(92.0/B13*100)</f>
        <v/>
      </c>
      <c r="D13" s="19" t="n">
        <v>7069</v>
      </c>
      <c r="E13" s="18" t="n">
        <v>506.34034252</v>
      </c>
      <c r="F13" s="20" t="n">
        <v>2.58078768</v>
      </c>
      <c r="G13" s="18" t="s">
        <v>481</v>
      </c>
      <c r="H13" s="20" t="s">
        <v>481</v>
      </c>
      <c r="I13" s="18" t="s">
        <v>481</v>
      </c>
      <c r="J13" s="20" t="s">
        <v>481</v>
      </c>
      <c r="K13" s="18" t="s">
        <v>481</v>
      </c>
      <c r="L13" s="20" t="s">
        <v>481</v>
      </c>
      <c r="M13" s="18" t="s">
        <v>481</v>
      </c>
      <c r="N13" s="20" t="s">
        <v>481</v>
      </c>
      <c r="O13" s="18" t="n">
        <v>407.4699787</v>
      </c>
      <c r="P13" s="20" t="n">
        <v>6.79601306</v>
      </c>
      <c r="Q13" s="18" t="n">
        <v>354.23014701</v>
      </c>
      <c r="R13" s="20" t="n">
        <v>29.63227544</v>
      </c>
      <c r="S13" s="18" t="n">
        <v>466.06522284</v>
      </c>
      <c r="T13" s="20" t="n">
        <v>7.48668645</v>
      </c>
    </row>
    <row r="14" spans="1:20">
      <c r="A14" s="15" t="s">
        <v>489</v>
      </c>
      <c r="B14" s="17" t="n">
        <v>5587</v>
      </c>
      <c r="C14" s="18">
        <f>(0.0/B14*100)</f>
        <v/>
      </c>
      <c r="D14" s="19" t="n">
        <v>5587</v>
      </c>
      <c r="E14" s="18" t="s">
        <v>481</v>
      </c>
      <c r="F14" s="20" t="s">
        <v>481</v>
      </c>
      <c r="G14" s="18" t="s">
        <v>481</v>
      </c>
      <c r="H14" s="20" t="s">
        <v>481</v>
      </c>
      <c r="I14" s="18" t="s">
        <v>481</v>
      </c>
      <c r="J14" s="20" t="s">
        <v>481</v>
      </c>
      <c r="K14" s="18" t="s">
        <v>481</v>
      </c>
      <c r="L14" s="20" t="s">
        <v>481</v>
      </c>
      <c r="M14" s="18" t="s">
        <v>481</v>
      </c>
      <c r="N14" s="20" t="s">
        <v>481</v>
      </c>
      <c r="O14" s="18" t="n">
        <v>519.14285498</v>
      </c>
      <c r="P14" s="20" t="n">
        <v>2.21768835</v>
      </c>
      <c r="Q14" s="18" t="s">
        <v>481</v>
      </c>
      <c r="R14" s="20" t="s">
        <v>481</v>
      </c>
      <c r="S14" s="18" t="s">
        <v>481</v>
      </c>
      <c r="T14" s="20" t="s">
        <v>481</v>
      </c>
    </row>
    <row r="15" spans="1:20">
      <c r="A15" s="15" t="s">
        <v>490</v>
      </c>
      <c r="B15" s="17" t="n">
        <v>5882</v>
      </c>
      <c r="C15" s="18">
        <f>(52.0/B15*100)</f>
        <v/>
      </c>
      <c r="D15" s="19" t="n">
        <v>5830</v>
      </c>
      <c r="E15" s="18" t="n">
        <v>532.67668922</v>
      </c>
      <c r="F15" s="20" t="n">
        <v>2.49037472</v>
      </c>
      <c r="G15" s="18" t="s">
        <v>481</v>
      </c>
      <c r="H15" s="20" t="s">
        <v>481</v>
      </c>
      <c r="I15" s="18" t="s">
        <v>481</v>
      </c>
      <c r="J15" s="20" t="s">
        <v>481</v>
      </c>
      <c r="K15" s="18" t="s">
        <v>481</v>
      </c>
      <c r="L15" s="20" t="s">
        <v>481</v>
      </c>
      <c r="M15" s="18" t="s">
        <v>481</v>
      </c>
      <c r="N15" s="20" t="s">
        <v>481</v>
      </c>
      <c r="O15" s="18" t="n">
        <v>367.66871077</v>
      </c>
      <c r="P15" s="20" t="n">
        <v>14.82638214</v>
      </c>
      <c r="Q15" s="18" t="n">
        <v>322.36956663</v>
      </c>
      <c r="R15" s="20" t="n">
        <v>43.61435517</v>
      </c>
      <c r="S15" s="18" t="n">
        <v>498.87686549</v>
      </c>
      <c r="T15" s="20" t="n">
        <v>5.03187656</v>
      </c>
    </row>
    <row r="16" spans="1:20">
      <c r="A16" s="15" t="s">
        <v>491</v>
      </c>
      <c r="B16" s="17" t="n">
        <v>6108</v>
      </c>
      <c r="C16" s="18">
        <f>(101.0/B16*100)</f>
        <v/>
      </c>
      <c r="D16" s="19" t="n">
        <v>6007</v>
      </c>
      <c r="E16" s="18" t="n">
        <v>516.4398933799999</v>
      </c>
      <c r="F16" s="20" t="n">
        <v>2.17068129</v>
      </c>
      <c r="G16" s="18" t="n">
        <v>533.73009415</v>
      </c>
      <c r="H16" s="20" t="n">
        <v>24.99022253</v>
      </c>
      <c r="I16" s="18" t="n">
        <v>431.89369991</v>
      </c>
      <c r="J16" s="20" t="n">
        <v>57.01098608</v>
      </c>
      <c r="K16" s="18" t="s">
        <v>481</v>
      </c>
      <c r="L16" s="20" t="s">
        <v>481</v>
      </c>
      <c r="M16" s="18" t="s">
        <v>481</v>
      </c>
      <c r="N16" s="20" t="s">
        <v>481</v>
      </c>
      <c r="O16" s="18" t="s">
        <v>481</v>
      </c>
      <c r="P16" s="20" t="s">
        <v>481</v>
      </c>
      <c r="Q16" s="18" t="n">
        <v>356.84066685</v>
      </c>
      <c r="R16" s="20" t="n">
        <v>10.8201331</v>
      </c>
      <c r="S16" s="18" t="n">
        <v>381.36623531</v>
      </c>
      <c r="T16" s="20" t="n">
        <v>6.17471574</v>
      </c>
    </row>
    <row r="17" spans="1:20">
      <c r="A17" s="15" t="s">
        <v>492</v>
      </c>
      <c r="B17" s="17" t="n">
        <v>6504</v>
      </c>
      <c r="C17" s="18">
        <f>(0.0/B17*100)</f>
        <v/>
      </c>
      <c r="D17" s="19" t="n">
        <v>6504</v>
      </c>
      <c r="E17" s="18" t="s">
        <v>481</v>
      </c>
      <c r="F17" s="20" t="s">
        <v>481</v>
      </c>
      <c r="G17" s="18" t="s">
        <v>481</v>
      </c>
      <c r="H17" s="20" t="s">
        <v>481</v>
      </c>
      <c r="I17" s="18" t="s">
        <v>481</v>
      </c>
      <c r="J17" s="20" t="s">
        <v>481</v>
      </c>
      <c r="K17" s="18" t="s">
        <v>481</v>
      </c>
      <c r="L17" s="20" t="s">
        <v>481</v>
      </c>
      <c r="M17" s="18" t="s">
        <v>481</v>
      </c>
      <c r="N17" s="20" t="s">
        <v>481</v>
      </c>
      <c r="O17" s="18" t="n">
        <v>509.10413881</v>
      </c>
      <c r="P17" s="20" t="n">
        <v>3.01848978</v>
      </c>
      <c r="Q17" s="18" t="s">
        <v>481</v>
      </c>
      <c r="R17" s="20" t="s">
        <v>481</v>
      </c>
      <c r="S17" s="18" t="s">
        <v>481</v>
      </c>
      <c r="T17" s="20" t="s">
        <v>481</v>
      </c>
    </row>
    <row r="18" spans="1:20">
      <c r="A18" s="15" t="s">
        <v>493</v>
      </c>
      <c r="B18" s="17" t="n">
        <v>5532</v>
      </c>
      <c r="C18" s="18">
        <f>(0.0/B18*100)</f>
        <v/>
      </c>
      <c r="D18" s="19" t="n">
        <v>5532</v>
      </c>
      <c r="E18" s="18" t="s">
        <v>481</v>
      </c>
      <c r="F18" s="20" t="s">
        <v>481</v>
      </c>
      <c r="G18" s="18" t="s">
        <v>481</v>
      </c>
      <c r="H18" s="20" t="s">
        <v>481</v>
      </c>
      <c r="I18" s="18" t="s">
        <v>481</v>
      </c>
      <c r="J18" s="20" t="s">
        <v>481</v>
      </c>
      <c r="K18" s="18" t="s">
        <v>481</v>
      </c>
      <c r="L18" s="20" t="s">
        <v>481</v>
      </c>
      <c r="M18" s="18" t="s">
        <v>481</v>
      </c>
      <c r="N18" s="20" t="s">
        <v>481</v>
      </c>
      <c r="O18" s="18" t="n">
        <v>467.03953801</v>
      </c>
      <c r="P18" s="20" t="n">
        <v>4.33869737</v>
      </c>
      <c r="Q18" s="18" t="s">
        <v>481</v>
      </c>
      <c r="R18" s="20" t="s">
        <v>481</v>
      </c>
      <c r="S18" s="18" t="s">
        <v>481</v>
      </c>
      <c r="T18" s="20" t="s">
        <v>481</v>
      </c>
    </row>
    <row r="19" spans="1:20">
      <c r="A19" s="15" t="s">
        <v>494</v>
      </c>
      <c r="B19" s="17" t="n">
        <v>5658</v>
      </c>
      <c r="C19" s="18">
        <f>(63.0/B19*100)</f>
        <v/>
      </c>
      <c r="D19" s="19" t="n">
        <v>5595</v>
      </c>
      <c r="E19" s="18" t="n">
        <v>477.42693909</v>
      </c>
      <c r="F19" s="20" t="n">
        <v>2.67821314</v>
      </c>
      <c r="G19" s="18" t="n">
        <v>411.49178079</v>
      </c>
      <c r="H19" s="20" t="n">
        <v>9.86929524</v>
      </c>
      <c r="I19" s="18" t="n">
        <v>385.95413868</v>
      </c>
      <c r="J19" s="20" t="n">
        <v>31.76707566</v>
      </c>
      <c r="K19" s="18" t="s">
        <v>481</v>
      </c>
      <c r="L19" s="20" t="s">
        <v>481</v>
      </c>
      <c r="M19" s="18" t="s">
        <v>481</v>
      </c>
      <c r="N19" s="20" t="s">
        <v>481</v>
      </c>
      <c r="O19" s="18" t="s">
        <v>481</v>
      </c>
      <c r="P19" s="20" t="s">
        <v>481</v>
      </c>
      <c r="Q19" s="18" t="n">
        <v>322.51789832</v>
      </c>
      <c r="R19" s="20" t="n">
        <v>15.96643425</v>
      </c>
      <c r="S19" s="18" t="n">
        <v>389.88538392</v>
      </c>
      <c r="T19" s="20" t="n">
        <v>9.134002990000001</v>
      </c>
    </row>
    <row r="20" spans="1:20">
      <c r="A20" s="15" t="s">
        <v>495</v>
      </c>
      <c r="B20" s="17" t="n">
        <v>3371</v>
      </c>
      <c r="C20" s="18">
        <f>(0.0/B20*100)</f>
        <v/>
      </c>
      <c r="D20" s="19" t="n">
        <v>3371</v>
      </c>
      <c r="E20" s="18" t="s">
        <v>481</v>
      </c>
      <c r="F20" s="20" t="s">
        <v>481</v>
      </c>
      <c r="G20" s="18" t="s">
        <v>481</v>
      </c>
      <c r="H20" s="20" t="s">
        <v>481</v>
      </c>
      <c r="I20" s="18" t="s">
        <v>481</v>
      </c>
      <c r="J20" s="20" t="s">
        <v>481</v>
      </c>
      <c r="K20" s="18" t="s">
        <v>481</v>
      </c>
      <c r="L20" s="20" t="s">
        <v>481</v>
      </c>
      <c r="M20" s="18" t="s">
        <v>481</v>
      </c>
      <c r="N20" s="20" t="s">
        <v>481</v>
      </c>
      <c r="O20" s="18" t="n">
        <v>481.52554084</v>
      </c>
      <c r="P20" s="20" t="n">
        <v>1.98496383</v>
      </c>
      <c r="Q20" s="18" t="s">
        <v>481</v>
      </c>
      <c r="R20" s="20" t="s">
        <v>481</v>
      </c>
      <c r="S20" s="18" t="s">
        <v>481</v>
      </c>
      <c r="T20" s="20" t="s">
        <v>481</v>
      </c>
    </row>
    <row r="21" spans="1:20">
      <c r="A21" s="15" t="s">
        <v>496</v>
      </c>
      <c r="B21" s="17" t="n">
        <v>5741</v>
      </c>
      <c r="C21" s="18">
        <f>(45.0/B21*100)</f>
        <v/>
      </c>
      <c r="D21" s="19" t="n">
        <v>5696</v>
      </c>
      <c r="E21" s="18" t="n">
        <v>525.14991277</v>
      </c>
      <c r="F21" s="20" t="n">
        <v>2.38071224</v>
      </c>
      <c r="G21" s="18" t="n">
        <v>533.44380547</v>
      </c>
      <c r="H21" s="20" t="n">
        <v>51.55729202</v>
      </c>
      <c r="I21" s="18" t="s">
        <v>481</v>
      </c>
      <c r="J21" s="20" t="s">
        <v>481</v>
      </c>
      <c r="K21" s="18" t="s">
        <v>481</v>
      </c>
      <c r="L21" s="20" t="s">
        <v>481</v>
      </c>
      <c r="M21" s="18" t="s">
        <v>481</v>
      </c>
      <c r="N21" s="20" t="s">
        <v>481</v>
      </c>
      <c r="O21" s="18" t="s">
        <v>481</v>
      </c>
      <c r="P21" s="20" t="s">
        <v>481</v>
      </c>
      <c r="Q21" s="18" t="n">
        <v>490.01215805</v>
      </c>
      <c r="R21" s="20" t="n">
        <v>43.46058526</v>
      </c>
      <c r="S21" s="18" t="n">
        <v>481.47227281</v>
      </c>
      <c r="T21" s="20" t="n">
        <v>6.25880643</v>
      </c>
    </row>
    <row r="22" spans="1:20">
      <c r="A22" s="15" t="s">
        <v>497</v>
      </c>
      <c r="B22" s="17" t="n">
        <v>6598</v>
      </c>
      <c r="C22" s="18">
        <f>(32.0/B22*100)</f>
        <v/>
      </c>
      <c r="D22" s="19" t="n">
        <v>6566</v>
      </c>
      <c r="E22" s="18" t="n">
        <v>492.24722149</v>
      </c>
      <c r="F22" s="20" t="n">
        <v>3.68342696</v>
      </c>
      <c r="G22" s="18" t="n">
        <v>377.35196931</v>
      </c>
      <c r="H22" s="20" t="n">
        <v>11.27939587</v>
      </c>
      <c r="I22" s="18" t="n">
        <v>335.39849782</v>
      </c>
      <c r="J22" s="20" t="n">
        <v>11.25618574</v>
      </c>
      <c r="K22" s="18" t="s">
        <v>481</v>
      </c>
      <c r="L22" s="20" t="s">
        <v>481</v>
      </c>
      <c r="M22" s="18" t="s">
        <v>481</v>
      </c>
      <c r="N22" s="20" t="s">
        <v>481</v>
      </c>
      <c r="O22" s="18" t="s">
        <v>481</v>
      </c>
      <c r="P22" s="20" t="s">
        <v>481</v>
      </c>
      <c r="Q22" s="18" t="n">
        <v>342.13616927</v>
      </c>
      <c r="R22" s="20" t="n">
        <v>39.39187761</v>
      </c>
      <c r="S22" s="18" t="n">
        <v>391.37350635</v>
      </c>
      <c r="T22" s="20" t="n">
        <v>8.19912609</v>
      </c>
    </row>
    <row r="23" spans="1:20">
      <c r="A23" s="15" t="s">
        <v>498</v>
      </c>
      <c r="B23" s="17" t="n">
        <v>11583</v>
      </c>
      <c r="C23" s="18">
        <f>(216.0/B23*100)</f>
        <v/>
      </c>
      <c r="D23" s="19" t="n">
        <v>11367</v>
      </c>
      <c r="E23" s="18" t="n">
        <v>496.89414932</v>
      </c>
      <c r="F23" s="20" t="n">
        <v>2.68585783</v>
      </c>
      <c r="G23" s="18" t="n">
        <v>435.45206096</v>
      </c>
      <c r="H23" s="20" t="n">
        <v>6.31985697</v>
      </c>
      <c r="I23" s="18" t="n">
        <v>400.96190647</v>
      </c>
      <c r="J23" s="20" t="n">
        <v>17.10602641</v>
      </c>
      <c r="K23" s="18" t="s">
        <v>481</v>
      </c>
      <c r="L23" s="20" t="s">
        <v>481</v>
      </c>
      <c r="M23" s="18" t="s">
        <v>481</v>
      </c>
      <c r="N23" s="20" t="s">
        <v>481</v>
      </c>
      <c r="O23" s="18" t="s">
        <v>481</v>
      </c>
      <c r="P23" s="20" t="s">
        <v>481</v>
      </c>
      <c r="Q23" s="18" t="s">
        <v>481</v>
      </c>
      <c r="R23" s="20" t="s">
        <v>481</v>
      </c>
      <c r="S23" s="18" t="n">
        <v>388.77801474</v>
      </c>
      <c r="T23" s="20" t="n">
        <v>7.49183644</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n">
        <v>515.9584799199999</v>
      </c>
      <c r="P24" s="20" t="n">
        <v>3.19721086</v>
      </c>
      <c r="Q24" s="18" t="s">
        <v>481</v>
      </c>
      <c r="R24" s="20" t="s">
        <v>481</v>
      </c>
      <c r="S24" s="18" t="s">
        <v>481</v>
      </c>
      <c r="T24" s="20" t="s">
        <v>481</v>
      </c>
    </row>
    <row r="25" spans="1:20">
      <c r="A25" s="15" t="s">
        <v>500</v>
      </c>
      <c r="B25" s="17" t="n">
        <v>5581</v>
      </c>
      <c r="C25" s="18">
        <f>(24.0/B25*100)</f>
        <v/>
      </c>
      <c r="D25" s="19" t="n">
        <v>5557</v>
      </c>
      <c r="E25" s="18" t="n">
        <v>518.38483302</v>
      </c>
      <c r="F25" s="20" t="n">
        <v>3.38922351</v>
      </c>
      <c r="G25" s="18" t="n">
        <v>496.75585047</v>
      </c>
      <c r="H25" s="20" t="n">
        <v>12.68483653</v>
      </c>
      <c r="I25" s="18" t="n">
        <v>552.98882365</v>
      </c>
      <c r="J25" s="20" t="n">
        <v>16.70520826</v>
      </c>
      <c r="K25" s="18" t="s">
        <v>481</v>
      </c>
      <c r="L25" s="20" t="s">
        <v>481</v>
      </c>
      <c r="M25" s="18" t="s">
        <v>481</v>
      </c>
      <c r="N25" s="20" t="s">
        <v>481</v>
      </c>
      <c r="O25" s="18" t="s">
        <v>481</v>
      </c>
      <c r="P25" s="20" t="s">
        <v>481</v>
      </c>
      <c r="Q25" s="18" t="n">
        <v>281.63864651</v>
      </c>
      <c r="R25" s="20" t="n">
        <v>38.39350679</v>
      </c>
      <c r="S25" s="18" t="n">
        <v>493.8997141</v>
      </c>
      <c r="T25" s="20" t="n">
        <v>18.35016353</v>
      </c>
    </row>
    <row r="26" spans="1:20">
      <c r="A26" s="15" t="s">
        <v>501</v>
      </c>
      <c r="B26" s="17" t="n">
        <v>4869</v>
      </c>
      <c r="C26" s="18">
        <f>(33.0/B26*100)</f>
        <v/>
      </c>
      <c r="D26" s="19" t="n">
        <v>4836</v>
      </c>
      <c r="E26" s="18" t="n">
        <v>497.41586493</v>
      </c>
      <c r="F26" s="20" t="n">
        <v>1.72893606</v>
      </c>
      <c r="G26" s="18" t="s">
        <v>481</v>
      </c>
      <c r="H26" s="20" t="s">
        <v>481</v>
      </c>
      <c r="I26" s="18" t="s">
        <v>481</v>
      </c>
      <c r="J26" s="20" t="s">
        <v>481</v>
      </c>
      <c r="K26" s="18" t="s">
        <v>481</v>
      </c>
      <c r="L26" s="20" t="s">
        <v>481</v>
      </c>
      <c r="M26" s="18" t="s">
        <v>481</v>
      </c>
      <c r="N26" s="20" t="s">
        <v>481</v>
      </c>
      <c r="O26" s="18" t="s">
        <v>481</v>
      </c>
      <c r="P26" s="20" t="s">
        <v>481</v>
      </c>
      <c r="Q26" s="18" t="n">
        <v>425.63684454</v>
      </c>
      <c r="R26" s="20" t="n">
        <v>22.87151265</v>
      </c>
      <c r="S26" s="18" t="n">
        <v>452.22419646</v>
      </c>
      <c r="T26" s="20" t="n">
        <v>4.13979845</v>
      </c>
    </row>
    <row r="27" spans="1:20">
      <c r="A27" s="15" t="s">
        <v>502</v>
      </c>
      <c r="B27" s="17" t="n">
        <v>5299</v>
      </c>
      <c r="C27" s="18">
        <f>(17.0/B27*100)</f>
        <v/>
      </c>
      <c r="D27" s="19" t="n">
        <v>5282</v>
      </c>
      <c r="E27" s="18" t="n">
        <v>492.96704282</v>
      </c>
      <c r="F27" s="20" t="n">
        <v>1.60784398</v>
      </c>
      <c r="G27" s="18" t="n">
        <v>477.41291547</v>
      </c>
      <c r="H27" s="20" t="n">
        <v>25.51660116</v>
      </c>
      <c r="I27" s="18" t="n">
        <v>412.99913254</v>
      </c>
      <c r="J27" s="20" t="n">
        <v>20.74587461</v>
      </c>
      <c r="K27" s="18" t="s">
        <v>481</v>
      </c>
      <c r="L27" s="20" t="s">
        <v>481</v>
      </c>
      <c r="M27" s="18" t="s">
        <v>481</v>
      </c>
      <c r="N27" s="20" t="s">
        <v>481</v>
      </c>
      <c r="O27" s="18" t="s">
        <v>481</v>
      </c>
      <c r="P27" s="20" t="s">
        <v>481</v>
      </c>
      <c r="Q27" s="18" t="n">
        <v>349.21170354</v>
      </c>
      <c r="R27" s="20" t="n">
        <v>13.76720642</v>
      </c>
      <c r="S27" s="18" t="n">
        <v>427.13468435</v>
      </c>
      <c r="T27" s="20" t="n">
        <v>3.61575426</v>
      </c>
    </row>
    <row r="28" spans="1:20">
      <c r="A28" s="15" t="s">
        <v>503</v>
      </c>
      <c r="B28" s="17" t="n">
        <v>7568</v>
      </c>
      <c r="C28" s="18">
        <f>(52.0/B28*100)</f>
        <v/>
      </c>
      <c r="D28" s="19" t="n">
        <v>7516</v>
      </c>
      <c r="E28" s="18" t="n">
        <v>434.05254116</v>
      </c>
      <c r="F28" s="20" t="n">
        <v>2.64142262</v>
      </c>
      <c r="G28" s="18" t="n">
        <v>400.06090973</v>
      </c>
      <c r="H28" s="20" t="n">
        <v>18.99563007</v>
      </c>
      <c r="I28" s="18" t="n">
        <v>427.20708901</v>
      </c>
      <c r="J28" s="20" t="n">
        <v>31.43715549</v>
      </c>
      <c r="K28" s="18" t="s">
        <v>481</v>
      </c>
      <c r="L28" s="20" t="s">
        <v>481</v>
      </c>
      <c r="M28" s="18" t="s">
        <v>481</v>
      </c>
      <c r="N28" s="20" t="s">
        <v>481</v>
      </c>
      <c r="O28" s="18" t="s">
        <v>481</v>
      </c>
      <c r="P28" s="20" t="s">
        <v>481</v>
      </c>
      <c r="Q28" s="18" t="n">
        <v>277.08155711</v>
      </c>
      <c r="R28" s="20" t="n">
        <v>25.43504163</v>
      </c>
      <c r="S28" s="18" t="n">
        <v>374.78022228</v>
      </c>
      <c r="T28" s="20" t="n">
        <v>4.25751639</v>
      </c>
    </row>
    <row r="29" spans="1:20">
      <c r="A29" s="15" t="s">
        <v>504</v>
      </c>
      <c r="B29" s="17" t="n">
        <v>5385</v>
      </c>
      <c r="C29" s="18">
        <f>(30.0/B29*100)</f>
        <v/>
      </c>
      <c r="D29" s="19" t="n">
        <v>5355</v>
      </c>
      <c r="E29" s="18" t="n">
        <v>513.9478242</v>
      </c>
      <c r="F29" s="20" t="n">
        <v>2.52190798</v>
      </c>
      <c r="G29" s="18" t="n">
        <v>590.00663131</v>
      </c>
      <c r="H29" s="20" t="n">
        <v>25.59872389</v>
      </c>
      <c r="I29" s="18" t="s">
        <v>481</v>
      </c>
      <c r="J29" s="20" t="s">
        <v>481</v>
      </c>
      <c r="K29" s="18" t="s">
        <v>481</v>
      </c>
      <c r="L29" s="20" t="s">
        <v>481</v>
      </c>
      <c r="M29" s="18" t="s">
        <v>481</v>
      </c>
      <c r="N29" s="20" t="s">
        <v>481</v>
      </c>
      <c r="O29" s="18" t="n">
        <v>314.02123871</v>
      </c>
      <c r="P29" s="20" t="n">
        <v>13.26138992</v>
      </c>
      <c r="Q29" s="18" t="n">
        <v>474.67477507</v>
      </c>
      <c r="R29" s="20" t="n">
        <v>21.04347557</v>
      </c>
      <c r="S29" s="18" t="n">
        <v>452.13483768</v>
      </c>
      <c r="T29" s="20" t="n">
        <v>6.47163594</v>
      </c>
    </row>
    <row r="30" spans="1:20">
      <c r="A30" s="15" t="s">
        <v>505</v>
      </c>
      <c r="B30" s="17" t="n">
        <v>4520</v>
      </c>
      <c r="C30" s="18">
        <f>(100.0/B30*100)</f>
        <v/>
      </c>
      <c r="D30" s="19" t="n">
        <v>4420</v>
      </c>
      <c r="E30" s="18" t="n">
        <v>515.44710102</v>
      </c>
      <c r="F30" s="20" t="n">
        <v>2.58696968</v>
      </c>
      <c r="G30" s="18" t="n">
        <v>421.14697004</v>
      </c>
      <c r="H30" s="20" t="n">
        <v>33.75296391</v>
      </c>
      <c r="I30" s="18" t="n">
        <v>318.21913748</v>
      </c>
      <c r="J30" s="20" t="n">
        <v>47.92059272</v>
      </c>
      <c r="K30" s="18" t="s">
        <v>481</v>
      </c>
      <c r="L30" s="20" t="s">
        <v>481</v>
      </c>
      <c r="M30" s="18" t="s">
        <v>481</v>
      </c>
      <c r="N30" s="20" t="s">
        <v>481</v>
      </c>
      <c r="O30" s="18" t="s">
        <v>481</v>
      </c>
      <c r="P30" s="20" t="s">
        <v>481</v>
      </c>
      <c r="Q30" s="18" t="n">
        <v>289.21203455</v>
      </c>
      <c r="R30" s="20" t="n">
        <v>64.30570831</v>
      </c>
      <c r="S30" s="18" t="n">
        <v>464.89470195</v>
      </c>
      <c r="T30" s="20" t="n">
        <v>6.39096183</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n">
        <v>513.19117289</v>
      </c>
      <c r="P31" s="20" t="n">
        <v>2.50932949</v>
      </c>
      <c r="Q31" s="18" t="s">
        <v>481</v>
      </c>
      <c r="R31" s="20" t="s">
        <v>481</v>
      </c>
      <c r="S31" s="18" t="s">
        <v>481</v>
      </c>
      <c r="T31" s="20" t="s">
        <v>481</v>
      </c>
    </row>
    <row r="32" spans="1:20">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s">
        <v>481</v>
      </c>
      <c r="N32" s="20" t="s">
        <v>481</v>
      </c>
      <c r="O32" s="18" t="n">
        <v>505.69707044</v>
      </c>
      <c r="P32" s="20" t="n">
        <v>2.48475327</v>
      </c>
      <c r="Q32" s="18" t="s">
        <v>481</v>
      </c>
      <c r="R32" s="20" t="s">
        <v>481</v>
      </c>
      <c r="S32" s="18" t="s">
        <v>481</v>
      </c>
      <c r="T32" s="20" t="s">
        <v>481</v>
      </c>
    </row>
    <row r="33" spans="1:20">
      <c r="A33" s="15" t="s">
        <v>508</v>
      </c>
      <c r="B33" s="17" t="n">
        <v>7325</v>
      </c>
      <c r="C33" s="18">
        <f>(75.0/B33*100)</f>
        <v/>
      </c>
      <c r="D33" s="19" t="n">
        <v>7250</v>
      </c>
      <c r="E33" s="18" t="n">
        <v>522.4992291999999</v>
      </c>
      <c r="F33" s="20" t="n">
        <v>2.5974896</v>
      </c>
      <c r="G33" s="18" t="n">
        <v>472.7093224</v>
      </c>
      <c r="H33" s="20" t="n">
        <v>28.79723458</v>
      </c>
      <c r="I33" s="18" t="n">
        <v>422.53516033</v>
      </c>
      <c r="J33" s="20" t="n">
        <v>36.99261177</v>
      </c>
      <c r="K33" s="18" t="s">
        <v>481</v>
      </c>
      <c r="L33" s="20" t="s">
        <v>481</v>
      </c>
      <c r="M33" s="18" t="s">
        <v>481</v>
      </c>
      <c r="N33" s="20" t="s">
        <v>481</v>
      </c>
      <c r="O33" s="18" t="s">
        <v>481</v>
      </c>
      <c r="P33" s="20" t="s">
        <v>481</v>
      </c>
      <c r="Q33" s="18" t="n">
        <v>394.39176415</v>
      </c>
      <c r="R33" s="20" t="n">
        <v>12.53911308</v>
      </c>
      <c r="S33" s="18" t="n">
        <v>417.3366524</v>
      </c>
      <c r="T33" s="20" t="n">
        <v>3.59203756</v>
      </c>
    </row>
    <row r="34" spans="1:20">
      <c r="A34" s="15" t="s">
        <v>509</v>
      </c>
      <c r="B34" s="17" t="n">
        <v>6350</v>
      </c>
      <c r="C34" s="18">
        <f>(36.0/B34*100)</f>
        <v/>
      </c>
      <c r="D34" s="19" t="n">
        <v>6314</v>
      </c>
      <c r="E34" s="18" t="n">
        <v>470.07009238</v>
      </c>
      <c r="F34" s="20" t="n">
        <v>2.47331417</v>
      </c>
      <c r="G34" s="18" t="n">
        <v>331.14788872</v>
      </c>
      <c r="H34" s="20" t="n">
        <v>49.97387466</v>
      </c>
      <c r="I34" s="18" t="n">
        <v>367.99277973</v>
      </c>
      <c r="J34" s="20" t="n">
        <v>28.68853382</v>
      </c>
      <c r="K34" s="18" t="s">
        <v>481</v>
      </c>
      <c r="L34" s="20" t="s">
        <v>481</v>
      </c>
      <c r="M34" s="18" t="s">
        <v>481</v>
      </c>
      <c r="N34" s="20" t="s">
        <v>481</v>
      </c>
      <c r="O34" s="18" t="n">
        <v>263.37193708</v>
      </c>
      <c r="P34" s="20" t="n">
        <v>13.61114927</v>
      </c>
      <c r="Q34" s="18" t="n">
        <v>314.64751764</v>
      </c>
      <c r="R34" s="20" t="n">
        <v>24.70532854</v>
      </c>
      <c r="S34" s="18" t="n">
        <v>351.19529015</v>
      </c>
      <c r="T34" s="20" t="n">
        <v>6.34172298</v>
      </c>
    </row>
    <row r="35" spans="1:20">
      <c r="A35" s="15" t="s">
        <v>510</v>
      </c>
      <c r="B35" s="17" t="n">
        <v>6406</v>
      </c>
      <c r="C35" s="18">
        <f>(35.0/B35*100)</f>
        <v/>
      </c>
      <c r="D35" s="19" t="n">
        <v>6371</v>
      </c>
      <c r="E35" s="18" t="n">
        <v>511.87924759</v>
      </c>
      <c r="F35" s="20" t="n">
        <v>1.47523466</v>
      </c>
      <c r="G35" s="18" t="n">
        <v>425.60069529</v>
      </c>
      <c r="H35" s="20" t="n">
        <v>21.62979549</v>
      </c>
      <c r="I35" s="18" t="n">
        <v>398.96003686</v>
      </c>
      <c r="J35" s="20" t="n">
        <v>33.11656823</v>
      </c>
      <c r="K35" s="18" t="s">
        <v>481</v>
      </c>
      <c r="L35" s="20" t="s">
        <v>481</v>
      </c>
      <c r="M35" s="18" t="s">
        <v>481</v>
      </c>
      <c r="N35" s="20" t="s">
        <v>481</v>
      </c>
      <c r="O35" s="18" t="n">
        <v>337.32521215</v>
      </c>
      <c r="P35" s="20" t="n">
        <v>11.65794297</v>
      </c>
      <c r="Q35" s="18" t="n">
        <v>433.2889</v>
      </c>
      <c r="R35" s="20" t="n">
        <v>27.82214736</v>
      </c>
      <c r="S35" s="18" t="n">
        <v>437.16238963</v>
      </c>
      <c r="T35" s="20" t="n">
        <v>7.49888848</v>
      </c>
    </row>
    <row r="36" spans="1:20">
      <c r="A36" s="15" t="s">
        <v>511</v>
      </c>
      <c r="B36" s="17" t="n">
        <v>6736</v>
      </c>
      <c r="C36" s="18">
        <f>(0.0/B36*100)</f>
        <v/>
      </c>
      <c r="D36" s="19" t="n">
        <v>6736</v>
      </c>
      <c r="E36" s="18" t="s">
        <v>481</v>
      </c>
      <c r="F36" s="20" t="s">
        <v>481</v>
      </c>
      <c r="G36" s="18" t="s">
        <v>481</v>
      </c>
      <c r="H36" s="20" t="s">
        <v>481</v>
      </c>
      <c r="I36" s="18" t="s">
        <v>481</v>
      </c>
      <c r="J36" s="20" t="s">
        <v>481</v>
      </c>
      <c r="K36" s="18" t="s">
        <v>481</v>
      </c>
      <c r="L36" s="20" t="s">
        <v>481</v>
      </c>
      <c r="M36" s="18" t="s">
        <v>481</v>
      </c>
      <c r="N36" s="20" t="s">
        <v>481</v>
      </c>
      <c r="O36" s="18" t="n">
        <v>495.57643519</v>
      </c>
      <c r="P36" s="20" t="n">
        <v>2.3637625</v>
      </c>
      <c r="Q36" s="18" t="s">
        <v>481</v>
      </c>
      <c r="R36" s="20" t="s">
        <v>481</v>
      </c>
      <c r="S36" s="18" t="s">
        <v>481</v>
      </c>
      <c r="T36" s="20" t="s">
        <v>481</v>
      </c>
    </row>
    <row r="37" spans="1:20">
      <c r="A37" s="15" t="s">
        <v>512</v>
      </c>
      <c r="B37" s="17" t="n">
        <v>5458</v>
      </c>
      <c r="C37" s="18">
        <f>(63.0/B37*100)</f>
        <v/>
      </c>
      <c r="D37" s="19" t="n">
        <v>5395</v>
      </c>
      <c r="E37" s="18" t="n">
        <v>510.48843065</v>
      </c>
      <c r="F37" s="20" t="n">
        <v>3.36320193</v>
      </c>
      <c r="G37" s="18" t="n">
        <v>539.6585</v>
      </c>
      <c r="H37" s="20" t="n">
        <v>40.2275143</v>
      </c>
      <c r="I37" s="18" t="s">
        <v>481</v>
      </c>
      <c r="J37" s="20" t="s">
        <v>481</v>
      </c>
      <c r="K37" s="18" t="s">
        <v>481</v>
      </c>
      <c r="L37" s="20" t="s">
        <v>481</v>
      </c>
      <c r="M37" s="18" t="s">
        <v>481</v>
      </c>
      <c r="N37" s="20" t="s">
        <v>481</v>
      </c>
      <c r="O37" s="18" t="s">
        <v>481</v>
      </c>
      <c r="P37" s="20" t="s">
        <v>481</v>
      </c>
      <c r="Q37" s="18" t="n">
        <v>379.51121903</v>
      </c>
      <c r="R37" s="20" t="n">
        <v>36.73488891</v>
      </c>
      <c r="S37" s="18" t="n">
        <v>443.95469478</v>
      </c>
      <c r="T37" s="20" t="n">
        <v>5.78968449</v>
      </c>
    </row>
    <row r="38" spans="1:20">
      <c r="A38" s="15" t="s">
        <v>513</v>
      </c>
      <c r="B38" s="17" t="n">
        <v>5860</v>
      </c>
      <c r="C38" s="18">
        <f>(16.0/B38*100)</f>
        <v/>
      </c>
      <c r="D38" s="19" t="n">
        <v>5844</v>
      </c>
      <c r="E38" s="18" t="n">
        <v>500.95295376</v>
      </c>
      <c r="F38" s="20" t="n">
        <v>2.77751443</v>
      </c>
      <c r="G38" s="18" t="n">
        <v>524.85223297</v>
      </c>
      <c r="H38" s="20" t="n">
        <v>60.50798342</v>
      </c>
      <c r="I38" s="18" t="n">
        <v>362.49116416</v>
      </c>
      <c r="J38" s="20" t="n">
        <v>46.58424435</v>
      </c>
      <c r="K38" s="18" t="s">
        <v>481</v>
      </c>
      <c r="L38" s="20" t="s">
        <v>481</v>
      </c>
      <c r="M38" s="18" t="s">
        <v>481</v>
      </c>
      <c r="N38" s="20" t="s">
        <v>481</v>
      </c>
      <c r="O38" s="18" t="s">
        <v>481</v>
      </c>
      <c r="P38" s="20" t="s">
        <v>481</v>
      </c>
      <c r="Q38" s="18" t="n">
        <v>431.41858939</v>
      </c>
      <c r="R38" s="20" t="n">
        <v>20.53885769</v>
      </c>
      <c r="S38" s="18" t="n">
        <v>445.15331757</v>
      </c>
      <c r="T38" s="20" t="n">
        <v>8.26934374</v>
      </c>
    </row>
    <row r="39" spans="1:20">
      <c r="A39" s="15" t="s">
        <v>514</v>
      </c>
      <c r="B39" s="17" t="n">
        <v>5895</v>
      </c>
      <c r="C39" s="18">
        <f>(30.0/B39*100)</f>
        <v/>
      </c>
      <c r="D39" s="19" t="n">
        <v>5865</v>
      </c>
      <c r="E39" s="18" t="n">
        <v>438.80979049</v>
      </c>
      <c r="F39" s="20" t="n">
        <v>3.8871727</v>
      </c>
      <c r="G39" s="18" t="n">
        <v>361.27847168</v>
      </c>
      <c r="H39" s="20" t="n">
        <v>6.25611395</v>
      </c>
      <c r="I39" s="18" t="n">
        <v>263.65090319</v>
      </c>
      <c r="J39" s="20" t="n">
        <v>35.120372</v>
      </c>
      <c r="K39" s="18" t="s">
        <v>481</v>
      </c>
      <c r="L39" s="20" t="s">
        <v>481</v>
      </c>
      <c r="M39" s="18" t="s">
        <v>481</v>
      </c>
      <c r="N39" s="20" t="s">
        <v>481</v>
      </c>
      <c r="O39" s="18" t="s">
        <v>481</v>
      </c>
      <c r="P39" s="20" t="s">
        <v>481</v>
      </c>
      <c r="Q39" s="18" t="n">
        <v>292.71352729</v>
      </c>
      <c r="R39" s="20" t="n">
        <v>40.52185849</v>
      </c>
      <c r="S39" s="18" t="n">
        <v>334.64041577</v>
      </c>
      <c r="T39" s="20" t="n">
        <v>6.6651641</v>
      </c>
    </row>
    <row r="40" spans="1:20">
      <c r="A40" s="15" t="s">
        <v>515</v>
      </c>
      <c r="B40" s="17" t="n">
        <v>14157</v>
      </c>
      <c r="C40" s="18">
        <f>(274.0/B40*100)</f>
        <v/>
      </c>
      <c r="D40" s="19" t="n">
        <v>13883</v>
      </c>
      <c r="E40" s="18" t="n">
        <v>501.65446486</v>
      </c>
      <c r="F40" s="20" t="n">
        <v>2.80877982</v>
      </c>
      <c r="G40" s="18" t="n">
        <v>411.00130823</v>
      </c>
      <c r="H40" s="20" t="n">
        <v>24.47767381</v>
      </c>
      <c r="I40" s="18" t="n">
        <v>338.22551082</v>
      </c>
      <c r="J40" s="20" t="n">
        <v>26.49348543</v>
      </c>
      <c r="K40" s="18" t="s">
        <v>481</v>
      </c>
      <c r="L40" s="20" t="s">
        <v>481</v>
      </c>
      <c r="M40" s="18" t="s">
        <v>481</v>
      </c>
      <c r="N40" s="20" t="s">
        <v>481</v>
      </c>
      <c r="O40" s="18" t="s">
        <v>481</v>
      </c>
      <c r="P40" s="20" t="s">
        <v>481</v>
      </c>
      <c r="Q40" s="18" t="s">
        <v>481</v>
      </c>
      <c r="R40" s="20" t="s">
        <v>481</v>
      </c>
      <c r="S40" s="18" t="n">
        <v>419.22431895</v>
      </c>
      <c r="T40" s="20" t="n">
        <v>9.93412329</v>
      </c>
    </row>
    <row r="41" spans="1:20">
      <c r="A41" s="15" t="s">
        <v>516</v>
      </c>
      <c r="B41" s="17" t="n">
        <v>5712</v>
      </c>
      <c r="C41" s="18">
        <f>(34.0/B41*100)</f>
        <v/>
      </c>
      <c r="D41" s="19" t="n">
        <v>5678</v>
      </c>
      <c r="E41" s="18" t="n">
        <v>506.94639216</v>
      </c>
      <c r="F41" s="20" t="n">
        <v>2.94478247</v>
      </c>
      <c r="G41" s="18" t="n">
        <v>397.98406929</v>
      </c>
      <c r="H41" s="20" t="n">
        <v>15.34320602</v>
      </c>
      <c r="I41" s="18" t="n">
        <v>332.78068076</v>
      </c>
      <c r="J41" s="20" t="n">
        <v>23.51923679</v>
      </c>
      <c r="K41" s="18" t="s">
        <v>481</v>
      </c>
      <c r="L41" s="20" t="s">
        <v>481</v>
      </c>
      <c r="M41" s="18" t="s">
        <v>481</v>
      </c>
      <c r="N41" s="20" t="s">
        <v>481</v>
      </c>
      <c r="O41" s="18" t="n">
        <v>399.91015703</v>
      </c>
      <c r="P41" s="20" t="n">
        <v>16.72230739</v>
      </c>
      <c r="Q41" s="18" t="n">
        <v>336.70606954</v>
      </c>
      <c r="R41" s="20" t="n">
        <v>68.38429818</v>
      </c>
      <c r="S41" s="18" t="n">
        <v>404.016304</v>
      </c>
      <c r="T41" s="20" t="n">
        <v>6.95001068</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n">
        <v>375.79932219</v>
      </c>
      <c r="F45" s="20" t="n">
        <v>4.37375617</v>
      </c>
      <c r="G45" s="18" t="n">
        <v>386.56259839</v>
      </c>
      <c r="H45" s="20" t="n">
        <v>17.30558648</v>
      </c>
      <c r="I45" s="18" t="n">
        <v>394.54797511</v>
      </c>
      <c r="J45" s="20" t="n">
        <v>63.67455165</v>
      </c>
      <c r="K45" s="18" t="s">
        <v>481</v>
      </c>
      <c r="L45" s="20" t="s">
        <v>481</v>
      </c>
      <c r="M45" s="18" t="s">
        <v>481</v>
      </c>
      <c r="N45" s="20" t="s">
        <v>481</v>
      </c>
      <c r="O45" s="18" t="n">
        <v>344.71211937</v>
      </c>
      <c r="P45" s="20" t="n">
        <v>23.13495303</v>
      </c>
      <c r="Q45" s="18" t="n">
        <v>320.64961105</v>
      </c>
      <c r="R45" s="20" t="n">
        <v>7.73360408</v>
      </c>
      <c r="S45" s="18" t="n">
        <v>334.38086923</v>
      </c>
      <c r="T45" s="20" t="n">
        <v>2.60778628</v>
      </c>
    </row>
    <row r="46" spans="1:20">
      <c r="A46" s="15" t="s">
        <v>521</v>
      </c>
      <c r="B46" s="17" t="n">
        <v>23141</v>
      </c>
      <c r="C46" s="18">
        <f>(1174.0/B46*100)</f>
        <v/>
      </c>
      <c r="D46" s="19" t="n">
        <v>21967</v>
      </c>
      <c r="E46" s="18" t="n">
        <v>432.28018877</v>
      </c>
      <c r="F46" s="20" t="n">
        <v>2.79890303</v>
      </c>
      <c r="G46" s="18" t="n">
        <v>399.53744438</v>
      </c>
      <c r="H46" s="20" t="n">
        <v>6.0098563</v>
      </c>
      <c r="I46" s="18" t="n">
        <v>313.47646187</v>
      </c>
      <c r="J46" s="20" t="n">
        <v>26.00744453</v>
      </c>
      <c r="K46" s="18" t="s">
        <v>481</v>
      </c>
      <c r="L46" s="20" t="s">
        <v>481</v>
      </c>
      <c r="M46" s="18" t="s">
        <v>481</v>
      </c>
      <c r="N46" s="20" t="s">
        <v>481</v>
      </c>
      <c r="O46" s="18" t="s">
        <v>481</v>
      </c>
      <c r="P46" s="20" t="s">
        <v>481</v>
      </c>
      <c r="Q46" s="18" t="n">
        <v>279.464122</v>
      </c>
      <c r="R46" s="20" t="n">
        <v>6.91054739</v>
      </c>
      <c r="S46" s="18" t="n">
        <v>344.35503522</v>
      </c>
      <c r="T46" s="20" t="n">
        <v>3.69527767</v>
      </c>
    </row>
    <row r="47" spans="1:20">
      <c r="A47" s="15" t="s">
        <v>522</v>
      </c>
      <c r="B47" s="17" t="n">
        <v>5928</v>
      </c>
      <c r="C47" s="18">
        <f>(78.0/B47*100)</f>
        <v/>
      </c>
      <c r="D47" s="19" t="n">
        <v>5850</v>
      </c>
      <c r="E47" s="18" t="n">
        <v>444.83516964</v>
      </c>
      <c r="F47" s="20" t="n">
        <v>4.46133878</v>
      </c>
      <c r="G47" s="18" t="n">
        <v>296.88109759</v>
      </c>
      <c r="H47" s="20" t="n">
        <v>22.285087</v>
      </c>
      <c r="I47" s="18" t="n">
        <v>280.76679437</v>
      </c>
      <c r="J47" s="20" t="n">
        <v>19.49360674</v>
      </c>
      <c r="K47" s="18" t="s">
        <v>481</v>
      </c>
      <c r="L47" s="20" t="s">
        <v>481</v>
      </c>
      <c r="M47" s="18" t="s">
        <v>481</v>
      </c>
      <c r="N47" s="20" t="s">
        <v>481</v>
      </c>
      <c r="O47" s="18" t="s">
        <v>481</v>
      </c>
      <c r="P47" s="20" t="s">
        <v>481</v>
      </c>
      <c r="Q47" s="18" t="n">
        <v>231.8978126</v>
      </c>
      <c r="R47" s="20" t="n">
        <v>41.65601109</v>
      </c>
      <c r="S47" s="18" t="n">
        <v>329.26024374</v>
      </c>
      <c r="T47" s="20" t="n">
        <v>8.70929216</v>
      </c>
    </row>
    <row r="48" spans="1:20">
      <c r="A48" s="15" t="s">
        <v>523</v>
      </c>
      <c r="B48" s="17" t="n">
        <v>9841</v>
      </c>
      <c r="C48" s="18">
        <f>(8.0/B48*100)</f>
        <v/>
      </c>
      <c r="D48" s="19" t="n">
        <v>9833</v>
      </c>
      <c r="E48" s="18" t="n">
        <v>510.15914696</v>
      </c>
      <c r="F48" s="20" t="n">
        <v>5.13743583</v>
      </c>
      <c r="G48" s="18" t="n">
        <v>453.97480552</v>
      </c>
      <c r="H48" s="20" t="n">
        <v>75.77590868999999</v>
      </c>
      <c r="I48" s="18" t="s">
        <v>481</v>
      </c>
      <c r="J48" s="20" t="s">
        <v>481</v>
      </c>
      <c r="K48" s="18" t="s">
        <v>481</v>
      </c>
      <c r="L48" s="20" t="s">
        <v>481</v>
      </c>
      <c r="M48" s="18" t="s">
        <v>481</v>
      </c>
      <c r="N48" s="20" t="s">
        <v>481</v>
      </c>
      <c r="O48" s="18" t="s">
        <v>481</v>
      </c>
      <c r="P48" s="20" t="s">
        <v>481</v>
      </c>
      <c r="Q48" s="18" t="n">
        <v>373.34759616</v>
      </c>
      <c r="R48" s="20" t="n">
        <v>40.59500372</v>
      </c>
      <c r="S48" s="18" t="n">
        <v>437.28895847</v>
      </c>
      <c r="T48" s="20" t="n">
        <v>5.8348351</v>
      </c>
    </row>
    <row r="49" spans="1:20">
      <c r="A49" s="15" t="s">
        <v>524</v>
      </c>
      <c r="B49" s="17" t="n">
        <v>6349</v>
      </c>
      <c r="C49" s="18">
        <f>(56.0/B49*100)</f>
        <v/>
      </c>
      <c r="D49" s="19" t="n">
        <v>6293</v>
      </c>
      <c r="E49" s="18" t="n">
        <v>436.20241885</v>
      </c>
      <c r="F49" s="20" t="n">
        <v>3.33293869</v>
      </c>
      <c r="G49" s="18" t="n">
        <v>370.72464422</v>
      </c>
      <c r="H49" s="20" t="n">
        <v>14.27732982</v>
      </c>
      <c r="I49" s="18" t="n">
        <v>407.63453841</v>
      </c>
      <c r="J49" s="20" t="n">
        <v>23.3253244</v>
      </c>
      <c r="K49" s="18" t="s">
        <v>481</v>
      </c>
      <c r="L49" s="20" t="s">
        <v>481</v>
      </c>
      <c r="M49" s="18" t="s">
        <v>481</v>
      </c>
      <c r="N49" s="20" t="s">
        <v>481</v>
      </c>
      <c r="O49" s="18" t="s">
        <v>481</v>
      </c>
      <c r="P49" s="20" t="s">
        <v>481</v>
      </c>
      <c r="Q49" s="18" t="n">
        <v>341.94813828</v>
      </c>
      <c r="R49" s="20" t="n">
        <v>11.58773314</v>
      </c>
      <c r="S49" s="18" t="n">
        <v>382.84687235</v>
      </c>
      <c r="T49" s="20" t="n">
        <v>5.83092015</v>
      </c>
    </row>
    <row r="50" spans="1:20">
      <c r="A50" s="15" t="s">
        <v>525</v>
      </c>
      <c r="B50" s="17" t="n">
        <v>11795</v>
      </c>
      <c r="C50" s="18">
        <f>(218.0/B50*100)</f>
        <v/>
      </c>
      <c r="D50" s="19" t="n">
        <v>11577</v>
      </c>
      <c r="E50" s="18" t="n">
        <v>445.74141345</v>
      </c>
      <c r="F50" s="20" t="n">
        <v>2.8633939</v>
      </c>
      <c r="G50" s="18" t="n">
        <v>416.67950669</v>
      </c>
      <c r="H50" s="20" t="n">
        <v>9.43718076</v>
      </c>
      <c r="I50" s="18" t="n">
        <v>269.27667883</v>
      </c>
      <c r="J50" s="20" t="n">
        <v>35.31235446</v>
      </c>
      <c r="K50" s="18" t="s">
        <v>481</v>
      </c>
      <c r="L50" s="20" t="s">
        <v>481</v>
      </c>
      <c r="M50" s="18" t="s">
        <v>481</v>
      </c>
      <c r="N50" s="20" t="s">
        <v>481</v>
      </c>
      <c r="O50" s="18" t="s">
        <v>481</v>
      </c>
      <c r="P50" s="20" t="s">
        <v>481</v>
      </c>
      <c r="Q50" s="18" t="n">
        <v>287.26972675</v>
      </c>
      <c r="R50" s="20" t="n">
        <v>18.58147296</v>
      </c>
      <c r="S50" s="18" t="n">
        <v>377.98874496</v>
      </c>
      <c r="T50" s="20" t="n">
        <v>3.86129549</v>
      </c>
    </row>
    <row r="51" spans="1:20">
      <c r="A51" s="15" t="s">
        <v>526</v>
      </c>
      <c r="B51" s="17" t="n">
        <v>6866</v>
      </c>
      <c r="C51" s="18">
        <f>(108.0/B51*100)</f>
        <v/>
      </c>
      <c r="D51" s="19" t="n">
        <v>6758</v>
      </c>
      <c r="E51" s="18" t="n">
        <v>447.98043411</v>
      </c>
      <c r="F51" s="20" t="n">
        <v>2.73788165</v>
      </c>
      <c r="G51" s="18" t="n">
        <v>392.14807158</v>
      </c>
      <c r="H51" s="20" t="n">
        <v>26.58056293</v>
      </c>
      <c r="I51" s="18" t="n">
        <v>306.2218</v>
      </c>
      <c r="J51" s="20" t="n">
        <v>30.05456217</v>
      </c>
      <c r="K51" s="18" t="s">
        <v>481</v>
      </c>
      <c r="L51" s="20" t="s">
        <v>481</v>
      </c>
      <c r="M51" s="18" t="s">
        <v>481</v>
      </c>
      <c r="N51" s="20" t="s">
        <v>481</v>
      </c>
      <c r="O51" s="18" t="n">
        <v>427.96430568</v>
      </c>
      <c r="P51" s="20" t="n">
        <v>5.20460603</v>
      </c>
      <c r="Q51" s="18" t="n">
        <v>298.97065665</v>
      </c>
      <c r="R51" s="20" t="n">
        <v>39.59016198</v>
      </c>
      <c r="S51" s="18" t="n">
        <v>383.33476017</v>
      </c>
      <c r="T51" s="20" t="n">
        <v>2.91045647</v>
      </c>
    </row>
    <row r="52" spans="1:20">
      <c r="A52" s="15" t="s">
        <v>527</v>
      </c>
      <c r="B52" s="17" t="n">
        <v>5809</v>
      </c>
      <c r="C52" s="18">
        <f>(74.0/B52*100)</f>
        <v/>
      </c>
      <c r="D52" s="19" t="n">
        <v>5735</v>
      </c>
      <c r="E52" s="18" t="n">
        <v>490.45992687</v>
      </c>
      <c r="F52" s="20" t="n">
        <v>2.6470099</v>
      </c>
      <c r="G52" s="18" t="n">
        <v>388.26198757</v>
      </c>
      <c r="H52" s="20" t="n">
        <v>12.77172468</v>
      </c>
      <c r="I52" s="18" t="n">
        <v>360.52224622</v>
      </c>
      <c r="J52" s="20" t="n">
        <v>36.7961133</v>
      </c>
      <c r="K52" s="18" t="s">
        <v>481</v>
      </c>
      <c r="L52" s="20" t="s">
        <v>481</v>
      </c>
      <c r="M52" s="18" t="s">
        <v>481</v>
      </c>
      <c r="N52" s="20" t="s">
        <v>481</v>
      </c>
      <c r="O52" s="18" t="s">
        <v>481</v>
      </c>
      <c r="P52" s="20" t="s">
        <v>481</v>
      </c>
      <c r="Q52" s="18" t="s">
        <v>481</v>
      </c>
      <c r="R52" s="20" t="s">
        <v>481</v>
      </c>
      <c r="S52" s="18" t="n">
        <v>407.96021513</v>
      </c>
      <c r="T52" s="20" t="n">
        <v>8.524239469999999</v>
      </c>
    </row>
    <row r="53" spans="1:20">
      <c r="A53" s="15" t="s">
        <v>528</v>
      </c>
      <c r="B53" s="17" t="n">
        <v>5571</v>
      </c>
      <c r="C53" s="18">
        <f>(85.0/B53*100)</f>
        <v/>
      </c>
      <c r="D53" s="19" t="n">
        <v>5486</v>
      </c>
      <c r="E53" s="18" t="n">
        <v>449.9785258</v>
      </c>
      <c r="F53" s="20" t="n">
        <v>1.74956095</v>
      </c>
      <c r="G53" s="18" t="n">
        <v>330.15073981</v>
      </c>
      <c r="H53" s="20" t="n">
        <v>18.02265511</v>
      </c>
      <c r="I53" s="18" t="n">
        <v>306.31519504</v>
      </c>
      <c r="J53" s="20" t="n">
        <v>16.09785973</v>
      </c>
      <c r="K53" s="18" t="s">
        <v>481</v>
      </c>
      <c r="L53" s="20" t="s">
        <v>481</v>
      </c>
      <c r="M53" s="18" t="s">
        <v>481</v>
      </c>
      <c r="N53" s="20" t="s">
        <v>481</v>
      </c>
      <c r="O53" s="18" t="s">
        <v>481</v>
      </c>
      <c r="P53" s="20" t="s">
        <v>481</v>
      </c>
      <c r="Q53" s="18" t="n">
        <v>310.32884708</v>
      </c>
      <c r="R53" s="20" t="n">
        <v>21.38682818</v>
      </c>
      <c r="S53" s="18" t="n">
        <v>350.27310783</v>
      </c>
      <c r="T53" s="20" t="n">
        <v>6.97789393</v>
      </c>
    </row>
    <row r="54" spans="1:20">
      <c r="A54" s="15" t="s">
        <v>529</v>
      </c>
      <c r="B54" s="17" t="n">
        <v>4740</v>
      </c>
      <c r="C54" s="18">
        <f>(46.0/B54*100)</f>
        <v/>
      </c>
      <c r="D54" s="19" t="n">
        <v>4694</v>
      </c>
      <c r="E54" s="18" t="n">
        <v>388.39241565</v>
      </c>
      <c r="F54" s="20" t="n">
        <v>3.22712382</v>
      </c>
      <c r="G54" s="18" t="n">
        <v>335.51390385</v>
      </c>
      <c r="H54" s="20" t="n">
        <v>7.21074582</v>
      </c>
      <c r="I54" s="18" t="n">
        <v>273.97496108</v>
      </c>
      <c r="J54" s="20" t="n">
        <v>16.90774162</v>
      </c>
      <c r="K54" s="18" t="s">
        <v>481</v>
      </c>
      <c r="L54" s="20" t="s">
        <v>481</v>
      </c>
      <c r="M54" s="18" t="s">
        <v>481</v>
      </c>
      <c r="N54" s="20" t="s">
        <v>481</v>
      </c>
      <c r="O54" s="18" t="s">
        <v>481</v>
      </c>
      <c r="P54" s="20" t="s">
        <v>481</v>
      </c>
      <c r="Q54" s="18" t="n">
        <v>252.77379016</v>
      </c>
      <c r="R54" s="20" t="n">
        <v>9.53387182</v>
      </c>
      <c r="S54" s="18" t="n">
        <v>309.64108448</v>
      </c>
      <c r="T54" s="20" t="n">
        <v>3.26151695</v>
      </c>
    </row>
    <row r="55" spans="1:20">
      <c r="A55" s="15" t="s">
        <v>530</v>
      </c>
      <c r="B55" s="17" t="n">
        <v>5316</v>
      </c>
      <c r="C55" s="18">
        <f>(22.0/B55*100)</f>
        <v/>
      </c>
      <c r="D55" s="19" t="n">
        <v>5294</v>
      </c>
      <c r="E55" s="18" t="n">
        <v>414.42522474</v>
      </c>
      <c r="F55" s="20" t="n">
        <v>2.93924552</v>
      </c>
      <c r="G55" s="18" t="n">
        <v>303.04732085</v>
      </c>
      <c r="H55" s="20" t="n">
        <v>28.82822278</v>
      </c>
      <c r="I55" s="18" t="n">
        <v>276.37896464</v>
      </c>
      <c r="J55" s="20" t="n">
        <v>37.41900141</v>
      </c>
      <c r="K55" s="18" t="s">
        <v>481</v>
      </c>
      <c r="L55" s="20" t="s">
        <v>481</v>
      </c>
      <c r="M55" s="18" t="s">
        <v>481</v>
      </c>
      <c r="N55" s="20" t="s">
        <v>481</v>
      </c>
      <c r="O55" s="18" t="n">
        <v>353.72250947</v>
      </c>
      <c r="P55" s="20" t="n">
        <v>71.79061329</v>
      </c>
      <c r="Q55" s="18" t="n">
        <v>284.35507147</v>
      </c>
      <c r="R55" s="20" t="n">
        <v>23.36623842</v>
      </c>
      <c r="S55" s="18" t="n">
        <v>327.65651327</v>
      </c>
      <c r="T55" s="20" t="n">
        <v>4.36182874</v>
      </c>
    </row>
    <row r="56" spans="1:20">
      <c r="A56" s="15" t="s">
        <v>531</v>
      </c>
      <c r="B56" s="17" t="n">
        <v>5359</v>
      </c>
      <c r="C56" s="18">
        <f>(76.0/B56*100)</f>
        <v/>
      </c>
      <c r="D56" s="19" t="n">
        <v>5283</v>
      </c>
      <c r="E56" s="18" t="n">
        <v>530.39521968</v>
      </c>
      <c r="F56" s="20" t="n">
        <v>2.65462883</v>
      </c>
      <c r="G56" s="18" t="n">
        <v>501.87874686</v>
      </c>
      <c r="H56" s="20" t="n">
        <v>24.94201475</v>
      </c>
      <c r="I56" s="18" t="n">
        <v>473.27467556</v>
      </c>
      <c r="J56" s="20" t="n">
        <v>44.6504309</v>
      </c>
      <c r="K56" s="18" t="s">
        <v>481</v>
      </c>
      <c r="L56" s="20" t="s">
        <v>481</v>
      </c>
      <c r="M56" s="18" t="s">
        <v>481</v>
      </c>
      <c r="N56" s="20" t="s">
        <v>481</v>
      </c>
      <c r="O56" s="18" t="s">
        <v>481</v>
      </c>
      <c r="P56" s="20" t="s">
        <v>481</v>
      </c>
      <c r="Q56" s="18" t="n">
        <v>389.16529244</v>
      </c>
      <c r="R56" s="20" t="n">
        <v>30.79466786</v>
      </c>
      <c r="S56" s="18" t="n">
        <v>481.39724719</v>
      </c>
      <c r="T56" s="20" t="n">
        <v>7.33847499</v>
      </c>
    </row>
    <row r="57" spans="1:20">
      <c r="A57" s="15" t="s">
        <v>532</v>
      </c>
      <c r="B57" s="17" t="n">
        <v>6513</v>
      </c>
      <c r="C57" s="18">
        <f>(0.0/B57*100)</f>
        <v/>
      </c>
      <c r="D57" s="19" t="n">
        <v>6513</v>
      </c>
      <c r="E57" s="18" t="n">
        <v>416.67394776</v>
      </c>
      <c r="F57" s="20" t="n">
        <v>3.30296694</v>
      </c>
      <c r="G57" s="18" t="n">
        <v>374.59199931</v>
      </c>
      <c r="H57" s="20" t="n">
        <v>20.1248312</v>
      </c>
      <c r="I57" s="18" t="n">
        <v>300.45345072</v>
      </c>
      <c r="J57" s="20" t="n">
        <v>56.60360624</v>
      </c>
      <c r="K57" s="18" t="s">
        <v>481</v>
      </c>
      <c r="L57" s="20" t="s">
        <v>481</v>
      </c>
      <c r="M57" s="18" t="s">
        <v>481</v>
      </c>
      <c r="N57" s="20" t="s">
        <v>481</v>
      </c>
      <c r="O57" s="18" t="n">
        <v>345.3749</v>
      </c>
      <c r="P57" s="20" t="n">
        <v>28.78463126</v>
      </c>
      <c r="Q57" s="18" t="n">
        <v>313.34361276</v>
      </c>
      <c r="R57" s="20" t="n">
        <v>19.16495014</v>
      </c>
      <c r="S57" s="18" t="n">
        <v>380.93750645</v>
      </c>
      <c r="T57" s="20" t="n">
        <v>4.01719252</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408.10219777</v>
      </c>
      <c r="P58" s="20" t="n">
        <v>2.92517356</v>
      </c>
      <c r="Q58" s="18" t="s">
        <v>481</v>
      </c>
      <c r="R58" s="20" t="s">
        <v>481</v>
      </c>
      <c r="S58" s="18" t="s">
        <v>481</v>
      </c>
      <c r="T58" s="20" t="s">
        <v>481</v>
      </c>
    </row>
    <row r="59" spans="1:20">
      <c r="A59" s="15" t="s">
        <v>534</v>
      </c>
      <c r="B59" s="17" t="n">
        <v>4826</v>
      </c>
      <c r="C59" s="18">
        <f>(26.0/B59*100)</f>
        <v/>
      </c>
      <c r="D59" s="19" t="n">
        <v>4800</v>
      </c>
      <c r="E59" s="18" t="n">
        <v>355.46172349</v>
      </c>
      <c r="F59" s="20" t="n">
        <v>1.54167379</v>
      </c>
      <c r="G59" s="18" t="n">
        <v>267.30227476</v>
      </c>
      <c r="H59" s="20" t="n">
        <v>21.89414344</v>
      </c>
      <c r="I59" s="18" t="n">
        <v>292.97513017</v>
      </c>
      <c r="J59" s="20" t="n">
        <v>21.84761393</v>
      </c>
      <c r="K59" s="18" t="s">
        <v>481</v>
      </c>
      <c r="L59" s="20" t="s">
        <v>481</v>
      </c>
      <c r="M59" s="18" t="s">
        <v>481</v>
      </c>
      <c r="N59" s="20" t="s">
        <v>481</v>
      </c>
      <c r="O59" s="18" t="s">
        <v>481</v>
      </c>
      <c r="P59" s="20" t="s">
        <v>481</v>
      </c>
      <c r="Q59" s="18" t="n">
        <v>257.59589715</v>
      </c>
      <c r="R59" s="20" t="n">
        <v>16.90851421</v>
      </c>
      <c r="S59" s="18" t="n">
        <v>315.42705433</v>
      </c>
      <c r="T59" s="20" t="n">
        <v>4.02746451</v>
      </c>
    </row>
    <row r="60" spans="1:20">
      <c r="A60" s="15" t="s">
        <v>535</v>
      </c>
      <c r="B60" s="17" t="n">
        <v>4546</v>
      </c>
      <c r="C60" s="18">
        <f>(15.0/B60*100)</f>
        <v/>
      </c>
      <c r="D60" s="19" t="n">
        <v>4531</v>
      </c>
      <c r="E60" s="18" t="n">
        <v>373.11821337</v>
      </c>
      <c r="F60" s="20" t="n">
        <v>4.60494759</v>
      </c>
      <c r="G60" s="18" t="n">
        <v>263.18159981</v>
      </c>
      <c r="H60" s="20" t="n">
        <v>16.68340916</v>
      </c>
      <c r="I60" s="18" t="n">
        <v>217.21861128</v>
      </c>
      <c r="J60" s="20" t="n">
        <v>14.88974594</v>
      </c>
      <c r="K60" s="18" t="s">
        <v>481</v>
      </c>
      <c r="L60" s="20" t="s">
        <v>481</v>
      </c>
      <c r="M60" s="18" t="s">
        <v>481</v>
      </c>
      <c r="N60" s="20" t="s">
        <v>481</v>
      </c>
      <c r="O60" s="18" t="s">
        <v>481</v>
      </c>
      <c r="P60" s="20" t="s">
        <v>481</v>
      </c>
      <c r="Q60" s="18" t="n">
        <v>214.99404736</v>
      </c>
      <c r="R60" s="20" t="n">
        <v>10.9303528</v>
      </c>
      <c r="S60" s="18" t="n">
        <v>290.70214279</v>
      </c>
      <c r="T60" s="20" t="n">
        <v>4.62571136</v>
      </c>
    </row>
    <row r="61" spans="1:20">
      <c r="A61" s="15" t="s">
        <v>536</v>
      </c>
      <c r="B61" s="17" t="n">
        <v>6525</v>
      </c>
      <c r="C61" s="18">
        <f>(0.0/B61*100)</f>
        <v/>
      </c>
      <c r="D61" s="19" t="n">
        <v>6525</v>
      </c>
      <c r="E61" s="18" t="s">
        <v>481</v>
      </c>
      <c r="F61" s="20" t="s">
        <v>481</v>
      </c>
      <c r="G61" s="18" t="s">
        <v>481</v>
      </c>
      <c r="H61" s="20" t="s">
        <v>481</v>
      </c>
      <c r="I61" s="18" t="s">
        <v>481</v>
      </c>
      <c r="J61" s="20" t="s">
        <v>481</v>
      </c>
      <c r="K61" s="18" t="s">
        <v>481</v>
      </c>
      <c r="L61" s="20" t="s">
        <v>481</v>
      </c>
      <c r="M61" s="18" t="s">
        <v>481</v>
      </c>
      <c r="N61" s="20" t="s">
        <v>481</v>
      </c>
      <c r="O61" s="18" t="n">
        <v>472.40655227</v>
      </c>
      <c r="P61" s="20" t="n">
        <v>2.73592868</v>
      </c>
      <c r="Q61" s="18" t="s">
        <v>481</v>
      </c>
      <c r="R61" s="20" t="s">
        <v>481</v>
      </c>
      <c r="S61" s="18" t="s">
        <v>481</v>
      </c>
      <c r="T61" s="20" t="s">
        <v>481</v>
      </c>
    </row>
    <row r="62" spans="1:20">
      <c r="A62" s="15" t="s">
        <v>537</v>
      </c>
      <c r="B62" s="17" t="n">
        <v>4476</v>
      </c>
      <c r="C62" s="18">
        <f>(3.0/B62*100)</f>
        <v/>
      </c>
      <c r="D62" s="19" t="n">
        <v>4473</v>
      </c>
      <c r="E62" s="18" t="n">
        <v>517.4591289700001</v>
      </c>
      <c r="F62" s="20" t="n">
        <v>1.47023545</v>
      </c>
      <c r="G62" s="18" t="n">
        <v>471.33584577</v>
      </c>
      <c r="H62" s="20" t="n">
        <v>21.21220753</v>
      </c>
      <c r="I62" s="18" t="n">
        <v>448.59595</v>
      </c>
      <c r="J62" s="20" t="n">
        <v>87.51439664999999</v>
      </c>
      <c r="K62" s="18" t="s">
        <v>481</v>
      </c>
      <c r="L62" s="20" t="s">
        <v>481</v>
      </c>
      <c r="M62" s="18" t="s">
        <v>481</v>
      </c>
      <c r="N62" s="20" t="s">
        <v>481</v>
      </c>
      <c r="O62" s="18" t="s">
        <v>481</v>
      </c>
      <c r="P62" s="20" t="s">
        <v>481</v>
      </c>
      <c r="Q62" s="18" t="n">
        <v>382.12440269</v>
      </c>
      <c r="R62" s="20" t="n">
        <v>75.98575296999999</v>
      </c>
      <c r="S62" s="18" t="n">
        <v>456.45032976</v>
      </c>
      <c r="T62" s="20" t="n">
        <v>3.24645126</v>
      </c>
    </row>
    <row r="63" spans="1:20">
      <c r="A63" s="15" t="s">
        <v>538</v>
      </c>
      <c r="B63" s="17" t="n">
        <v>5324</v>
      </c>
      <c r="C63" s="18">
        <f>(13.0/B63*100)</f>
        <v/>
      </c>
      <c r="D63" s="19" t="n">
        <v>5311</v>
      </c>
      <c r="E63" s="18" t="n">
        <v>359.6541074</v>
      </c>
      <c r="F63" s="20" t="n">
        <v>1.50522113</v>
      </c>
      <c r="G63" s="18" t="n">
        <v>270.00961434</v>
      </c>
      <c r="H63" s="20" t="n">
        <v>18.97361684</v>
      </c>
      <c r="I63" s="18" t="n">
        <v>239.75231388</v>
      </c>
      <c r="J63" s="20" t="n">
        <v>18.03259584</v>
      </c>
      <c r="K63" s="18" t="s">
        <v>481</v>
      </c>
      <c r="L63" s="20" t="s">
        <v>481</v>
      </c>
      <c r="M63" s="18" t="s">
        <v>481</v>
      </c>
      <c r="N63" s="20" t="s">
        <v>481</v>
      </c>
      <c r="O63" s="18" t="n">
        <v>320.85</v>
      </c>
      <c r="P63" s="20" t="n">
        <v>40.90037902</v>
      </c>
      <c r="Q63" s="18" t="n">
        <v>310.78226246</v>
      </c>
      <c r="R63" s="20" t="n">
        <v>55.77421326</v>
      </c>
      <c r="S63" s="18" t="n">
        <v>289.69855491</v>
      </c>
      <c r="T63" s="20" t="n">
        <v>5.69161016</v>
      </c>
    </row>
    <row r="64" spans="1:20">
      <c r="A64" s="15" t="s">
        <v>539</v>
      </c>
      <c r="B64" s="17" t="n">
        <v>3634</v>
      </c>
      <c r="C64" s="18">
        <f>(3.0/B64*100)</f>
        <v/>
      </c>
      <c r="D64" s="19" t="n">
        <v>3631</v>
      </c>
      <c r="E64" s="18" t="n">
        <v>454.93950992</v>
      </c>
      <c r="F64" s="20" t="n">
        <v>1.77372</v>
      </c>
      <c r="G64" s="18" t="n">
        <v>350.55845306</v>
      </c>
      <c r="H64" s="20" t="n">
        <v>22.97985351</v>
      </c>
      <c r="I64" s="18" t="n">
        <v>266.2856568</v>
      </c>
      <c r="J64" s="20" t="n">
        <v>28.05919958</v>
      </c>
      <c r="K64" s="18" t="s">
        <v>481</v>
      </c>
      <c r="L64" s="20" t="s">
        <v>481</v>
      </c>
      <c r="M64" s="18" t="s">
        <v>481</v>
      </c>
      <c r="N64" s="20" t="s">
        <v>481</v>
      </c>
      <c r="O64" s="18" t="n">
        <v>429.0911</v>
      </c>
      <c r="P64" s="20" t="n">
        <v>18.47899537</v>
      </c>
      <c r="Q64" s="18" t="n">
        <v>91.2</v>
      </c>
      <c r="R64" s="20" t="n">
        <v>48.08569866</v>
      </c>
      <c r="S64" s="18" t="n">
        <v>342.07547138</v>
      </c>
      <c r="T64" s="20" t="n">
        <v>9.81479279</v>
      </c>
    </row>
    <row r="65" spans="1:20">
      <c r="A65" s="15" t="s">
        <v>540</v>
      </c>
      <c r="B65" s="17" t="n">
        <v>5325</v>
      </c>
      <c r="C65" s="18">
        <f>(14.0/B65*100)</f>
        <v/>
      </c>
      <c r="D65" s="19" t="n">
        <v>5311</v>
      </c>
      <c r="E65" s="18" t="n">
        <v>429.74738222</v>
      </c>
      <c r="F65" s="20" t="n">
        <v>2.94813391</v>
      </c>
      <c r="G65" s="18" t="n">
        <v>422.909</v>
      </c>
      <c r="H65" s="20" t="n">
        <v>29.35922185</v>
      </c>
      <c r="I65" s="18" t="n">
        <v>463.83676304</v>
      </c>
      <c r="J65" s="20" t="n">
        <v>40.78575904</v>
      </c>
      <c r="K65" s="18" t="s">
        <v>481</v>
      </c>
      <c r="L65" s="20" t="s">
        <v>481</v>
      </c>
      <c r="M65" s="18" t="s">
        <v>481</v>
      </c>
      <c r="N65" s="20" t="s">
        <v>481</v>
      </c>
      <c r="O65" s="18" t="n">
        <v>406.49777033</v>
      </c>
      <c r="P65" s="20" t="n">
        <v>38.55440622</v>
      </c>
      <c r="Q65" s="18" t="n">
        <v>286.71064544</v>
      </c>
      <c r="R65" s="20" t="n">
        <v>33.58734005</v>
      </c>
      <c r="S65" s="18" t="n">
        <v>386.4213694</v>
      </c>
      <c r="T65" s="20" t="n">
        <v>3.38048008</v>
      </c>
    </row>
    <row r="66" spans="1:20">
      <c r="A66" s="15" t="s">
        <v>541</v>
      </c>
      <c r="B66" s="17" t="n">
        <v>5665</v>
      </c>
      <c r="C66" s="18">
        <f>(75.0/B66*100)</f>
        <v/>
      </c>
      <c r="D66" s="19" t="n">
        <v>5590</v>
      </c>
      <c r="E66" s="18" t="n">
        <v>435.52569716</v>
      </c>
      <c r="F66" s="20" t="n">
        <v>1.59996962</v>
      </c>
      <c r="G66" s="18" t="n">
        <v>369.29839914</v>
      </c>
      <c r="H66" s="20" t="n">
        <v>21.81599702</v>
      </c>
      <c r="I66" s="18" t="n">
        <v>319.84746864</v>
      </c>
      <c r="J66" s="20" t="n">
        <v>22.4557089</v>
      </c>
      <c r="K66" s="18" t="s">
        <v>481</v>
      </c>
      <c r="L66" s="20" t="s">
        <v>481</v>
      </c>
      <c r="M66" s="18" t="s">
        <v>481</v>
      </c>
      <c r="N66" s="20" t="s">
        <v>481</v>
      </c>
      <c r="O66" s="18" t="s">
        <v>481</v>
      </c>
      <c r="P66" s="20" t="s">
        <v>481</v>
      </c>
      <c r="Q66" s="18" t="n">
        <v>322.1006</v>
      </c>
      <c r="R66" s="20" t="n">
        <v>36.48080878</v>
      </c>
      <c r="S66" s="18" t="n">
        <v>348.96004394</v>
      </c>
      <c r="T66" s="20" t="n">
        <v>5.95803078</v>
      </c>
    </row>
    <row r="67" spans="1:20">
      <c r="A67" s="15" t="s">
        <v>542</v>
      </c>
      <c r="B67" s="17" t="n">
        <v>6971</v>
      </c>
      <c r="C67" s="18">
        <f>(23.0/B67*100)</f>
        <v/>
      </c>
      <c r="D67" s="19" t="n">
        <v>6948</v>
      </c>
      <c r="E67" s="18" t="n">
        <v>412.46870434</v>
      </c>
      <c r="F67" s="20" t="n">
        <v>2.96389392</v>
      </c>
      <c r="G67" s="18" t="n">
        <v>362.70093858</v>
      </c>
      <c r="H67" s="20" t="n">
        <v>12.73165292</v>
      </c>
      <c r="I67" s="18" t="n">
        <v>246.77485879</v>
      </c>
      <c r="J67" s="20" t="n">
        <v>31.97768015</v>
      </c>
      <c r="K67" s="18" t="s">
        <v>481</v>
      </c>
      <c r="L67" s="20" t="s">
        <v>481</v>
      </c>
      <c r="M67" s="18" t="s">
        <v>481</v>
      </c>
      <c r="N67" s="20" t="s">
        <v>481</v>
      </c>
      <c r="O67" s="18" t="s">
        <v>481</v>
      </c>
      <c r="P67" s="20" t="s">
        <v>481</v>
      </c>
      <c r="Q67" s="18" t="n">
        <v>298.76209571</v>
      </c>
      <c r="R67" s="20" t="n">
        <v>8.69254448</v>
      </c>
      <c r="S67" s="18" t="n">
        <v>346.69385663</v>
      </c>
      <c r="T67" s="20" t="n">
        <v>3.30000709</v>
      </c>
    </row>
    <row r="68" spans="1:20">
      <c r="A68" s="15" t="s">
        <v>543</v>
      </c>
      <c r="B68" s="17" t="n">
        <v>12083</v>
      </c>
      <c r="C68" s="18">
        <f>(26.0/B68*100)</f>
        <v/>
      </c>
      <c r="D68" s="19" t="n">
        <v>12057</v>
      </c>
      <c r="E68" s="18" t="n">
        <v>420.98098505</v>
      </c>
      <c r="F68" s="20" t="n">
        <v>1.22102594</v>
      </c>
      <c r="G68" s="18" t="n">
        <v>325.27289638</v>
      </c>
      <c r="H68" s="20" t="n">
        <v>8.117308960000001</v>
      </c>
      <c r="I68" s="18" t="n">
        <v>297.96298613</v>
      </c>
      <c r="J68" s="20" t="n">
        <v>8.44500401</v>
      </c>
      <c r="K68" s="18" t="s">
        <v>481</v>
      </c>
      <c r="L68" s="20" t="s">
        <v>481</v>
      </c>
      <c r="M68" s="18" t="s">
        <v>481</v>
      </c>
      <c r="N68" s="20" t="s">
        <v>481</v>
      </c>
      <c r="O68" s="18" t="s">
        <v>481</v>
      </c>
      <c r="P68" s="20" t="s">
        <v>481</v>
      </c>
      <c r="Q68" s="18" t="n">
        <v>258.00836174</v>
      </c>
      <c r="R68" s="20" t="n">
        <v>8.32481731</v>
      </c>
      <c r="S68" s="18" t="n">
        <v>312.13725853</v>
      </c>
      <c r="T68" s="20" t="n">
        <v>4.39291879</v>
      </c>
    </row>
    <row r="69" spans="1:20">
      <c r="A69" s="15" t="s">
        <v>544</v>
      </c>
      <c r="B69" s="17" t="n">
        <v>4876</v>
      </c>
      <c r="C69" s="18">
        <f>(4530.0/B69*100)</f>
        <v/>
      </c>
      <c r="D69" s="19" t="n">
        <v>346</v>
      </c>
      <c r="E69" s="18" t="n">
        <v>446.29936186</v>
      </c>
      <c r="F69" s="20" t="n">
        <v>18.64598864</v>
      </c>
      <c r="G69" s="18" t="s">
        <v>481</v>
      </c>
      <c r="H69" s="20" t="s">
        <v>481</v>
      </c>
      <c r="I69" s="18" t="s">
        <v>481</v>
      </c>
      <c r="J69" s="20" t="s">
        <v>481</v>
      </c>
      <c r="K69" s="18" t="s">
        <v>481</v>
      </c>
      <c r="L69" s="20" t="s">
        <v>481</v>
      </c>
      <c r="M69" s="18" t="s">
        <v>481</v>
      </c>
      <c r="N69" s="20" t="s">
        <v>481</v>
      </c>
      <c r="O69" s="18" t="s">
        <v>481</v>
      </c>
      <c r="P69" s="20" t="s">
        <v>481</v>
      </c>
      <c r="Q69" s="18" t="n">
        <v>435.79005486</v>
      </c>
      <c r="R69" s="20" t="n">
        <v>29.74458446</v>
      </c>
      <c r="S69" s="18" t="n">
        <v>394.40919577</v>
      </c>
      <c r="T69" s="20" t="n">
        <v>14.84408926</v>
      </c>
    </row>
    <row r="70" spans="1:20">
      <c r="A70" s="15" t="s">
        <v>545</v>
      </c>
      <c r="B70" s="17" t="n">
        <v>6036</v>
      </c>
      <c r="C70" s="18">
        <f>(0.0/B70*100)</f>
        <v/>
      </c>
      <c r="D70" s="19" t="n">
        <v>6036</v>
      </c>
      <c r="E70" s="18" t="s">
        <v>481</v>
      </c>
      <c r="F70" s="20" t="s">
        <v>481</v>
      </c>
      <c r="G70" s="18" t="s">
        <v>481</v>
      </c>
      <c r="H70" s="20" t="s">
        <v>481</v>
      </c>
      <c r="I70" s="18" t="s">
        <v>481</v>
      </c>
      <c r="J70" s="20" t="s">
        <v>481</v>
      </c>
      <c r="K70" s="18" t="s">
        <v>481</v>
      </c>
      <c r="L70" s="20" t="s">
        <v>481</v>
      </c>
      <c r="M70" s="18" t="s">
        <v>481</v>
      </c>
      <c r="N70" s="20" t="s">
        <v>481</v>
      </c>
      <c r="O70" s="18" t="n">
        <v>494.6278326</v>
      </c>
      <c r="P70" s="20" t="n">
        <v>3.08174248</v>
      </c>
      <c r="Q70" s="18" t="s">
        <v>481</v>
      </c>
      <c r="R70" s="20" t="s">
        <v>481</v>
      </c>
      <c r="S70" s="18" t="s">
        <v>481</v>
      </c>
      <c r="T70" s="20" t="s">
        <v>481</v>
      </c>
    </row>
    <row r="71" spans="1:20">
      <c r="A71" s="15" t="s">
        <v>546</v>
      </c>
      <c r="B71" s="17" t="n">
        <v>6115</v>
      </c>
      <c r="C71" s="18">
        <f>(17.0/B71*100)</f>
        <v/>
      </c>
      <c r="D71" s="19" t="n">
        <v>6098</v>
      </c>
      <c r="E71" s="18" t="n">
        <v>538.23663346</v>
      </c>
      <c r="F71" s="20" t="n">
        <v>1.63278156</v>
      </c>
      <c r="G71" s="18" t="n">
        <v>474.71633033</v>
      </c>
      <c r="H71" s="20" t="n">
        <v>11.04354549</v>
      </c>
      <c r="I71" s="18" t="n">
        <v>462.80653874</v>
      </c>
      <c r="J71" s="20" t="n">
        <v>40.10786939</v>
      </c>
      <c r="K71" s="18" t="s">
        <v>481</v>
      </c>
      <c r="L71" s="20" t="s">
        <v>481</v>
      </c>
      <c r="M71" s="18" t="s">
        <v>481</v>
      </c>
      <c r="N71" s="20" t="s">
        <v>481</v>
      </c>
      <c r="O71" s="18" t="s">
        <v>481</v>
      </c>
      <c r="P71" s="20" t="s">
        <v>481</v>
      </c>
      <c r="Q71" s="18" t="n">
        <v>367.16765369</v>
      </c>
      <c r="R71" s="20" t="n">
        <v>48.22930112</v>
      </c>
      <c r="S71" s="18" t="n">
        <v>416.55291403</v>
      </c>
      <c r="T71" s="20" t="n">
        <v>12.12222372</v>
      </c>
    </row>
    <row r="72" spans="1:20">
      <c r="A72" s="15" t="s">
        <v>547</v>
      </c>
      <c r="B72" s="17" t="n">
        <v>7708</v>
      </c>
      <c r="C72" s="18">
        <f>(5.0/B72*100)</f>
        <v/>
      </c>
      <c r="D72" s="19" t="n">
        <v>7703</v>
      </c>
      <c r="E72" s="18" t="n">
        <v>498.2056558</v>
      </c>
      <c r="F72" s="20" t="n">
        <v>2.55121025</v>
      </c>
      <c r="G72" s="18" t="n">
        <v>401.39213223</v>
      </c>
      <c r="H72" s="20" t="n">
        <v>41.92374142</v>
      </c>
      <c r="I72" s="18" t="n">
        <v>290.85487924</v>
      </c>
      <c r="J72" s="20" t="n">
        <v>28.13559608</v>
      </c>
      <c r="K72" s="18" t="s">
        <v>481</v>
      </c>
      <c r="L72" s="20" t="s">
        <v>481</v>
      </c>
      <c r="M72" s="18" t="s">
        <v>481</v>
      </c>
      <c r="N72" s="20" t="s">
        <v>481</v>
      </c>
      <c r="O72" s="18" t="s">
        <v>481</v>
      </c>
      <c r="P72" s="20" t="s">
        <v>481</v>
      </c>
      <c r="Q72" s="18" t="n">
        <v>382.72687327</v>
      </c>
      <c r="R72" s="20" t="n">
        <v>47.40272066</v>
      </c>
      <c r="S72" s="18" t="n">
        <v>475.13327959</v>
      </c>
      <c r="T72" s="20" t="n">
        <v>7.97590235</v>
      </c>
    </row>
    <row r="73" spans="1:20">
      <c r="A73" s="15" t="s">
        <v>548</v>
      </c>
      <c r="B73" s="17" t="n">
        <v>8249</v>
      </c>
      <c r="C73" s="18">
        <f>(144.0/B73*100)</f>
        <v/>
      </c>
      <c r="D73" s="19" t="n">
        <v>8105</v>
      </c>
      <c r="E73" s="18" t="n">
        <v>413.87271046</v>
      </c>
      <c r="F73" s="20" t="n">
        <v>3.3180073</v>
      </c>
      <c r="G73" s="18" t="n">
        <v>364.61522156</v>
      </c>
      <c r="H73" s="20" t="n">
        <v>10.81764824</v>
      </c>
      <c r="I73" s="18" t="n">
        <v>280.05909897</v>
      </c>
      <c r="J73" s="20" t="n">
        <v>38.2019291</v>
      </c>
      <c r="K73" s="18" t="s">
        <v>481</v>
      </c>
      <c r="L73" s="20" t="s">
        <v>481</v>
      </c>
      <c r="M73" s="18" t="s">
        <v>481</v>
      </c>
      <c r="N73" s="20" t="s">
        <v>481</v>
      </c>
      <c r="O73" s="18" t="s">
        <v>481</v>
      </c>
      <c r="P73" s="20" t="s">
        <v>481</v>
      </c>
      <c r="Q73" s="18" t="n">
        <v>258.13482759</v>
      </c>
      <c r="R73" s="20" t="n">
        <v>19.02736934</v>
      </c>
      <c r="S73" s="18" t="n">
        <v>366.71013945</v>
      </c>
      <c r="T73" s="20" t="n">
        <v>5.9645136</v>
      </c>
    </row>
    <row r="74" spans="1:20">
      <c r="A74" s="15" t="s">
        <v>549</v>
      </c>
      <c r="B74" s="17" t="n">
        <v>4692</v>
      </c>
      <c r="C74" s="18">
        <f>(82.0/B74*100)</f>
        <v/>
      </c>
      <c r="D74" s="19" t="n">
        <v>4610</v>
      </c>
      <c r="E74" s="18" t="n">
        <v>450.96182854</v>
      </c>
      <c r="F74" s="20" t="n">
        <v>1.5246964</v>
      </c>
      <c r="G74" s="18" t="n">
        <v>441.80602277</v>
      </c>
      <c r="H74" s="20" t="n">
        <v>37.21490011</v>
      </c>
      <c r="I74" s="18" t="n">
        <v>369.67407788</v>
      </c>
      <c r="J74" s="20" t="n">
        <v>37.61943038</v>
      </c>
      <c r="K74" s="18" t="s">
        <v>481</v>
      </c>
      <c r="L74" s="20" t="s">
        <v>481</v>
      </c>
      <c r="M74" s="18" t="s">
        <v>481</v>
      </c>
      <c r="N74" s="20" t="s">
        <v>481</v>
      </c>
      <c r="O74" s="18" t="n">
        <v>369.9367</v>
      </c>
      <c r="P74" s="20" t="n">
        <v>68.54923977</v>
      </c>
      <c r="Q74" s="18" t="n">
        <v>295.05167997</v>
      </c>
      <c r="R74" s="20" t="n">
        <v>11.6232697</v>
      </c>
      <c r="S74" s="18" t="n">
        <v>365.35478336</v>
      </c>
      <c r="T74" s="20" t="n">
        <v>4.4750034</v>
      </c>
    </row>
    <row r="75" spans="1:20">
      <c r="A75" s="15" t="s">
        <v>550</v>
      </c>
      <c r="B75" s="17" t="n">
        <v>5375</v>
      </c>
      <c r="C75" s="18">
        <f>(203.0/B75*100)</f>
        <v/>
      </c>
      <c r="D75" s="19" t="n">
        <v>5172</v>
      </c>
      <c r="E75" s="18" t="n">
        <v>379.45539011</v>
      </c>
      <c r="F75" s="20" t="n">
        <v>2.74432587</v>
      </c>
      <c r="G75" s="18" t="n">
        <v>324.63414904</v>
      </c>
      <c r="H75" s="20" t="n">
        <v>15.05754053</v>
      </c>
      <c r="I75" s="18" t="n">
        <v>251.32206053</v>
      </c>
      <c r="J75" s="20" t="n">
        <v>38.28503843</v>
      </c>
      <c r="K75" s="18" t="s">
        <v>481</v>
      </c>
      <c r="L75" s="20" t="s">
        <v>481</v>
      </c>
      <c r="M75" s="18" t="s">
        <v>481</v>
      </c>
      <c r="N75" s="20" t="s">
        <v>481</v>
      </c>
      <c r="O75" s="18" t="s">
        <v>481</v>
      </c>
      <c r="P75" s="20" t="s">
        <v>481</v>
      </c>
      <c r="Q75" s="18" t="n">
        <v>234.22961356</v>
      </c>
      <c r="R75" s="20" t="n">
        <v>10.70354148</v>
      </c>
      <c r="S75" s="18" t="n">
        <v>307.83541788</v>
      </c>
      <c r="T75" s="20" t="n">
        <v>4.29856151</v>
      </c>
    </row>
    <row r="76" spans="1:20">
      <c r="A76" s="15" t="s">
        <v>551</v>
      </c>
      <c r="B76" s="17" t="n">
        <v>14167</v>
      </c>
      <c r="C76" s="18">
        <f>(228.0/B76*100)</f>
        <v/>
      </c>
      <c r="D76" s="19" t="n">
        <v>13939</v>
      </c>
      <c r="E76" s="18" t="n">
        <v>447.69988933</v>
      </c>
      <c r="F76" s="20" t="n">
        <v>2.74899308</v>
      </c>
      <c r="G76" s="18" t="n">
        <v>312.24480943</v>
      </c>
      <c r="H76" s="20" t="n">
        <v>11.11420746</v>
      </c>
      <c r="I76" s="18" t="n">
        <v>276.45451945</v>
      </c>
      <c r="J76" s="20" t="n">
        <v>13.24776897</v>
      </c>
      <c r="K76" s="18" t="s">
        <v>481</v>
      </c>
      <c r="L76" s="20" t="s">
        <v>481</v>
      </c>
      <c r="M76" s="18" t="s">
        <v>481</v>
      </c>
      <c r="N76" s="20" t="s">
        <v>481</v>
      </c>
      <c r="O76" s="18" t="s">
        <v>481</v>
      </c>
      <c r="P76" s="20" t="s">
        <v>481</v>
      </c>
      <c r="Q76" s="18" t="n">
        <v>240.31130872</v>
      </c>
      <c r="R76" s="20" t="n">
        <v>12.77890452</v>
      </c>
      <c r="S76" s="18" t="n">
        <v>351.36025486</v>
      </c>
      <c r="T76" s="20" t="n">
        <v>4.93413176</v>
      </c>
    </row>
    <row r="77" spans="1:20">
      <c r="A77" s="15" t="s">
        <v>552</v>
      </c>
      <c r="B77" s="17" t="n">
        <v>6062</v>
      </c>
      <c r="C77" s="18">
        <f>(82.0/B77*100)</f>
        <v/>
      </c>
      <c r="D77" s="19" t="n">
        <v>5980</v>
      </c>
      <c r="E77" s="18" t="n">
        <v>465.86389853</v>
      </c>
      <c r="F77" s="20" t="n">
        <v>2.62578705</v>
      </c>
      <c r="G77" s="18" t="n">
        <v>398.23568956</v>
      </c>
      <c r="H77" s="20" t="n">
        <v>39.45829244</v>
      </c>
      <c r="I77" s="18" t="s">
        <v>481</v>
      </c>
      <c r="J77" s="20" t="s">
        <v>481</v>
      </c>
      <c r="K77" s="18" t="s">
        <v>481</v>
      </c>
      <c r="L77" s="20" t="s">
        <v>481</v>
      </c>
      <c r="M77" s="18" t="s">
        <v>481</v>
      </c>
      <c r="N77" s="20" t="s">
        <v>481</v>
      </c>
      <c r="O77" s="18" t="s">
        <v>481</v>
      </c>
      <c r="P77" s="20" t="s">
        <v>481</v>
      </c>
      <c r="Q77" s="18" t="n">
        <v>329.49369788</v>
      </c>
      <c r="R77" s="20" t="n">
        <v>12.9165599</v>
      </c>
      <c r="S77" s="18" t="n">
        <v>369.07930063</v>
      </c>
      <c r="T77" s="20" t="n">
        <v>3.21072435</v>
      </c>
    </row>
    <row r="78" spans="1:20">
      <c r="A78" s="15" t="s">
        <v>553</v>
      </c>
      <c r="B78" s="17" t="n">
        <v>5826</v>
      </c>
      <c r="C78" s="18">
        <f>(0.0/B78*100)</f>
        <v/>
      </c>
      <c r="D78" s="19" t="n">
        <v>5826</v>
      </c>
      <c r="E78" s="18" t="n">
        <v>492.07605427</v>
      </c>
      <c r="F78" s="20" t="n">
        <v>3.67922803</v>
      </c>
      <c r="G78" s="18" t="n">
        <v>375.78456151</v>
      </c>
      <c r="H78" s="20" t="n">
        <v>27.26485986</v>
      </c>
      <c r="I78" s="18" t="n">
        <v>457.86666563</v>
      </c>
      <c r="J78" s="20" t="n">
        <v>32.28680694</v>
      </c>
      <c r="K78" s="18" t="s">
        <v>481</v>
      </c>
      <c r="L78" s="20" t="s">
        <v>481</v>
      </c>
      <c r="M78" s="18" t="s">
        <v>481</v>
      </c>
      <c r="N78" s="20" t="s">
        <v>481</v>
      </c>
      <c r="O78" s="18" t="s">
        <v>481</v>
      </c>
      <c r="P78" s="20" t="s">
        <v>481</v>
      </c>
      <c r="Q78" s="18" t="n">
        <v>295.74657423</v>
      </c>
      <c r="R78" s="20" t="n">
        <v>24.04423717</v>
      </c>
      <c r="S78" s="18" t="n">
        <v>431.53626991</v>
      </c>
      <c r="T78" s="20" t="n">
        <v>8.80088873</v>
      </c>
    </row>
    <row customHeight="1" ht="25" r="79" spans="1:20">
      <c r="A79" s="15" t="s">
        <v>554</v>
      </c>
      <c r="B79" s="17" t="n">
        <v>1657</v>
      </c>
      <c r="C79" s="18">
        <f>(41.0/B79*100)</f>
        <v/>
      </c>
      <c r="D79" s="19" t="n">
        <v>1616</v>
      </c>
      <c r="E79" s="18" t="n">
        <v>484.50492655</v>
      </c>
      <c r="F79" s="20" t="n">
        <v>7.42672298</v>
      </c>
      <c r="G79" s="18" t="s">
        <v>481</v>
      </c>
      <c r="H79" s="20" t="s">
        <v>481</v>
      </c>
      <c r="I79" s="18" t="s">
        <v>481</v>
      </c>
      <c r="J79" s="20" t="s">
        <v>481</v>
      </c>
      <c r="K79" s="18" t="s">
        <v>481</v>
      </c>
      <c r="L79" s="20" t="s">
        <v>481</v>
      </c>
      <c r="M79" s="18" t="s">
        <v>481</v>
      </c>
      <c r="N79" s="20" t="s">
        <v>481</v>
      </c>
      <c r="O79" s="18" t="s">
        <v>481</v>
      </c>
      <c r="P79" s="20" t="s">
        <v>481</v>
      </c>
      <c r="Q79" s="18" t="n">
        <v>378.57392037</v>
      </c>
      <c r="R79" s="20" t="n">
        <v>23.44596165</v>
      </c>
      <c r="S79" s="18" t="n">
        <v>430.26300614</v>
      </c>
      <c r="T79" s="20" t="n">
        <v>10.77336195</v>
      </c>
    </row>
    <row r="80" spans="1:20">
      <c r="A80" s="15" t="s">
        <v>555</v>
      </c>
      <c r="B80" s="17" t="n">
        <v>7841</v>
      </c>
      <c r="C80" s="18">
        <f>(0.0/B80*100)</f>
        <v/>
      </c>
      <c r="D80" s="19" t="n">
        <v>7841</v>
      </c>
      <c r="E80" s="18" t="n">
        <v>420.59685988</v>
      </c>
      <c r="F80" s="20" t="n">
        <v>16.60878394</v>
      </c>
      <c r="G80" s="18" t="n">
        <v>367.49201404</v>
      </c>
      <c r="H80" s="20" t="n">
        <v>38.7154662</v>
      </c>
      <c r="I80" s="18" t="n">
        <v>368.4303035</v>
      </c>
      <c r="J80" s="20" t="n">
        <v>34.31120949</v>
      </c>
      <c r="K80" s="18" t="s">
        <v>481</v>
      </c>
      <c r="L80" s="20" t="s">
        <v>481</v>
      </c>
      <c r="M80" s="18" t="s">
        <v>481</v>
      </c>
      <c r="N80" s="20" t="s">
        <v>481</v>
      </c>
      <c r="O80" s="18" t="n">
        <v>427.46460279</v>
      </c>
      <c r="P80" s="20" t="n">
        <v>3.50475337</v>
      </c>
      <c r="Q80" s="18" t="n">
        <v>402.06014414</v>
      </c>
      <c r="R80" s="20" t="n">
        <v>36.65820002</v>
      </c>
      <c r="S80" s="18" t="n">
        <v>348.24692613</v>
      </c>
      <c r="T80" s="20" t="n">
        <v>38.63630423</v>
      </c>
    </row>
    <row r="81" spans="1:20">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s">
        <v>481</v>
      </c>
      <c r="N81" s="20" t="s">
        <v>481</v>
      </c>
      <c r="O81" s="18" t="n">
        <v>430.57819649</v>
      </c>
      <c r="P81" s="20" t="n">
        <v>3.47584594</v>
      </c>
      <c r="Q81" s="18" t="s">
        <v>481</v>
      </c>
      <c r="R81" s="20" t="s">
        <v>481</v>
      </c>
      <c r="S81" s="18" t="s">
        <v>481</v>
      </c>
      <c r="T81" s="20" t="s">
        <v>481</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460</v>
      </c>
    </row>
    <row r="2" spans="1:26">
      <c r="A2" s="5" t="s">
        <v>700</v>
      </c>
    </row>
    <row customHeight="1" ht="30" r="4" spans="1:26">
      <c r="A4" s="6" t="n"/>
      <c r="B4" s="7" t="s">
        <v>462</v>
      </c>
      <c r="C4" s="7" t="s">
        <v>463</v>
      </c>
      <c r="D4" s="8" t="s">
        <v>462</v>
      </c>
      <c r="E4" s="9" t="s">
        <v>593</v>
      </c>
      <c r="F4" s="10" t="n"/>
      <c r="G4" s="9" t="s">
        <v>701</v>
      </c>
      <c r="H4" s="10" t="n"/>
      <c r="I4" s="9" t="s">
        <v>591</v>
      </c>
      <c r="J4" s="10" t="n"/>
      <c r="K4" s="9" t="s">
        <v>702</v>
      </c>
      <c r="L4" s="10" t="n"/>
      <c r="M4" s="9" t="s">
        <v>703</v>
      </c>
      <c r="N4" s="10" t="n"/>
      <c r="O4" s="9" t="s">
        <v>704</v>
      </c>
      <c r="P4" s="10" t="n"/>
      <c r="Q4" s="9" t="s">
        <v>584</v>
      </c>
      <c r="R4" s="10" t="n"/>
      <c r="S4" s="9" t="s">
        <v>585</v>
      </c>
      <c r="T4" s="10" t="n"/>
      <c r="U4" s="9" t="s">
        <v>472</v>
      </c>
      <c r="V4" s="10" t="n"/>
      <c r="W4" s="9" t="s">
        <v>473</v>
      </c>
      <c r="X4" s="10" t="n"/>
      <c r="Y4" s="9" t="s">
        <v>586</v>
      </c>
      <c r="Z4" s="10" t="n"/>
    </row>
    <row r="5" spans="1:26">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row>
    <row r="6" spans="1:26">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480</v>
      </c>
      <c r="B7" s="17" t="n">
        <v>14530</v>
      </c>
      <c r="C7" s="18">
        <f>(362.0/B7*100)</f>
        <v/>
      </c>
      <c r="D7" s="19" t="n">
        <v>14168</v>
      </c>
      <c r="E7" s="18" t="n">
        <v>402.6123293</v>
      </c>
      <c r="F7" s="20" t="n">
        <v>6.96683982</v>
      </c>
      <c r="G7" s="18" t="n">
        <v>425.41841533</v>
      </c>
      <c r="H7" s="20" t="n">
        <v>5.44952626</v>
      </c>
      <c r="I7" s="18" t="n">
        <v>467.27803737</v>
      </c>
      <c r="J7" s="20" t="n">
        <v>2.34467709</v>
      </c>
      <c r="K7" s="18" t="n">
        <v>430.59956673</v>
      </c>
      <c r="L7" s="20" t="n">
        <v>5.47125419</v>
      </c>
      <c r="M7" s="18" t="n">
        <v>475.98319065</v>
      </c>
      <c r="N7" s="20" t="n">
        <v>7.03407893</v>
      </c>
      <c r="O7" s="18" t="n">
        <v>547.6568961200001</v>
      </c>
      <c r="P7" s="20" t="n">
        <v>2.1223334</v>
      </c>
      <c r="Q7" s="18" t="s">
        <v>481</v>
      </c>
      <c r="R7" s="20" t="s">
        <v>481</v>
      </c>
      <c r="S7" s="18" t="s">
        <v>481</v>
      </c>
      <c r="T7" s="20" t="s">
        <v>481</v>
      </c>
      <c r="U7" s="18" t="s">
        <v>481</v>
      </c>
      <c r="V7" s="20" t="s">
        <v>481</v>
      </c>
      <c r="W7" s="18" t="s">
        <v>481</v>
      </c>
      <c r="X7" s="20" t="s">
        <v>481</v>
      </c>
      <c r="Y7" s="18" t="n">
        <v>373.92074532</v>
      </c>
      <c r="Z7" s="20" t="n">
        <v>9.706359259999999</v>
      </c>
    </row>
    <row r="8" spans="1:26">
      <c r="A8" s="15" t="s">
        <v>483</v>
      </c>
      <c r="B8" s="17" t="n">
        <v>7007</v>
      </c>
      <c r="C8" s="18">
        <f>(22.0/B8*100)</f>
        <v/>
      </c>
      <c r="D8" s="19" t="n">
        <v>6985</v>
      </c>
      <c r="E8" s="18" t="n">
        <v>422.08773384</v>
      </c>
      <c r="F8" s="20" t="n">
        <v>11.82129882</v>
      </c>
      <c r="G8" s="18" t="n">
        <v>404.70566878</v>
      </c>
      <c r="H8" s="20" t="n">
        <v>4.24506263</v>
      </c>
      <c r="I8" s="18" t="n">
        <v>499.90041593</v>
      </c>
      <c r="J8" s="20" t="n">
        <v>3.0210879</v>
      </c>
      <c r="K8" s="18" t="n">
        <v>464.4459351</v>
      </c>
      <c r="L8" s="20" t="n">
        <v>12.94151168</v>
      </c>
      <c r="M8" s="18" t="n">
        <v>441.79565188</v>
      </c>
      <c r="N8" s="20" t="n">
        <v>6.32346552</v>
      </c>
      <c r="O8" s="18" t="n">
        <v>552.59203417</v>
      </c>
      <c r="P8" s="20" t="n">
        <v>3.3582342</v>
      </c>
      <c r="Q8" s="18" t="s">
        <v>481</v>
      </c>
      <c r="R8" s="20" t="s">
        <v>481</v>
      </c>
      <c r="S8" s="18" t="s">
        <v>481</v>
      </c>
      <c r="T8" s="20" t="s">
        <v>481</v>
      </c>
      <c r="U8" s="18" t="n">
        <v>361.38025951</v>
      </c>
      <c r="V8" s="20" t="n">
        <v>22.72565673</v>
      </c>
      <c r="W8" s="18" t="s">
        <v>481</v>
      </c>
      <c r="X8" s="20" t="s">
        <v>481</v>
      </c>
      <c r="Y8" s="18" t="n">
        <v>406.08460212</v>
      </c>
      <c r="Z8" s="20" t="n">
        <v>14.978537</v>
      </c>
    </row>
    <row r="9" spans="1:26">
      <c r="A9" s="15" t="s">
        <v>484</v>
      </c>
      <c r="B9" s="17" t="n">
        <v>9651</v>
      </c>
      <c r="C9" s="18">
        <f>(93.0/B9*100)</f>
        <v/>
      </c>
      <c r="D9" s="19" t="n">
        <v>9558</v>
      </c>
      <c r="E9" s="18" t="n">
        <v>438.93918712</v>
      </c>
      <c r="F9" s="20" t="n">
        <v>7.89757221</v>
      </c>
      <c r="G9" s="18" t="n">
        <v>409.18012018</v>
      </c>
      <c r="H9" s="20" t="n">
        <v>4.20583602</v>
      </c>
      <c r="I9" s="18" t="n">
        <v>477.13952477</v>
      </c>
      <c r="J9" s="20" t="n">
        <v>3.64215886</v>
      </c>
      <c r="K9" s="18" t="n">
        <v>434.92598392</v>
      </c>
      <c r="L9" s="20" t="n">
        <v>3.55476314</v>
      </c>
      <c r="M9" s="18" t="n">
        <v>534.1601775300001</v>
      </c>
      <c r="N9" s="20" t="n">
        <v>2.66844364</v>
      </c>
      <c r="O9" s="18" t="n">
        <v>555.46608438</v>
      </c>
      <c r="P9" s="20" t="n">
        <v>2.78482349</v>
      </c>
      <c r="Q9" s="18" t="s">
        <v>481</v>
      </c>
      <c r="R9" s="20" t="s">
        <v>481</v>
      </c>
      <c r="S9" s="18" t="s">
        <v>481</v>
      </c>
      <c r="T9" s="20" t="s">
        <v>481</v>
      </c>
      <c r="U9" s="18" t="n">
        <v>347.7815185</v>
      </c>
      <c r="V9" s="20" t="n">
        <v>11.20716786</v>
      </c>
      <c r="W9" s="18" t="s">
        <v>481</v>
      </c>
      <c r="X9" s="20" t="s">
        <v>481</v>
      </c>
      <c r="Y9" s="18" t="n">
        <v>409.92094539</v>
      </c>
      <c r="Z9" s="20" t="n">
        <v>8.62556283</v>
      </c>
    </row>
    <row r="10" spans="1:26">
      <c r="A10" s="15" t="s">
        <v>485</v>
      </c>
      <c r="B10" s="17" t="n">
        <v>20058</v>
      </c>
      <c r="C10" s="18">
        <f>(532.0/B10*100)</f>
        <v/>
      </c>
      <c r="D10" s="19" t="n">
        <v>19526</v>
      </c>
      <c r="E10" s="18" t="n">
        <v>433.90455179</v>
      </c>
      <c r="F10" s="20" t="n">
        <v>9.770443569999999</v>
      </c>
      <c r="G10" s="18" t="s">
        <v>481</v>
      </c>
      <c r="H10" s="20" t="s">
        <v>481</v>
      </c>
      <c r="I10" s="18" t="n">
        <v>473.80864373</v>
      </c>
      <c r="J10" s="20" t="n">
        <v>3.34491186</v>
      </c>
      <c r="K10" s="18" t="n">
        <v>482.37393448</v>
      </c>
      <c r="L10" s="20" t="n">
        <v>4.86503141</v>
      </c>
      <c r="M10" s="18" t="n">
        <v>496.19718755</v>
      </c>
      <c r="N10" s="20" t="n">
        <v>3.12691356</v>
      </c>
      <c r="O10" s="18" t="n">
        <v>554.32145711</v>
      </c>
      <c r="P10" s="20" t="n">
        <v>2.15967267</v>
      </c>
      <c r="Q10" s="18" t="s">
        <v>481</v>
      </c>
      <c r="R10" s="20" t="s">
        <v>481</v>
      </c>
      <c r="S10" s="18" t="s">
        <v>481</v>
      </c>
      <c r="T10" s="20" t="s">
        <v>481</v>
      </c>
      <c r="U10" s="18" t="s">
        <v>481</v>
      </c>
      <c r="V10" s="20" t="s">
        <v>481</v>
      </c>
      <c r="W10" s="18" t="s">
        <v>481</v>
      </c>
      <c r="X10" s="20" t="s">
        <v>481</v>
      </c>
      <c r="Y10" s="18" t="n">
        <v>399.35339786</v>
      </c>
      <c r="Z10" s="20" t="n">
        <v>10.49591689</v>
      </c>
    </row>
    <row r="11" spans="1:26">
      <c r="A11" s="15" t="s">
        <v>486</v>
      </c>
      <c r="B11" s="17" t="n">
        <v>7053</v>
      </c>
      <c r="C11" s="18">
        <f>(50.0/B11*100)</f>
        <v/>
      </c>
      <c r="D11" s="19" t="n">
        <v>7003</v>
      </c>
      <c r="E11" s="18" t="n">
        <v>329.68255212</v>
      </c>
      <c r="F11" s="20" t="n">
        <v>28.68882445</v>
      </c>
      <c r="G11" s="18" t="n">
        <v>392.00589288</v>
      </c>
      <c r="H11" s="20" t="n">
        <v>5.0337476</v>
      </c>
      <c r="I11" s="18" t="n">
        <v>427.94059896</v>
      </c>
      <c r="J11" s="20" t="n">
        <v>6.79129435</v>
      </c>
      <c r="K11" s="18" t="n">
        <v>409.41189767</v>
      </c>
      <c r="L11" s="20" t="n">
        <v>10.02307185</v>
      </c>
      <c r="M11" s="18" t="n">
        <v>419.29723721</v>
      </c>
      <c r="N11" s="20" t="n">
        <v>4.60038686</v>
      </c>
      <c r="O11" s="18" t="n">
        <v>485.00252825</v>
      </c>
      <c r="P11" s="20" t="n">
        <v>2.8439081</v>
      </c>
      <c r="Q11" s="18" t="s">
        <v>481</v>
      </c>
      <c r="R11" s="20" t="s">
        <v>481</v>
      </c>
      <c r="S11" s="18" t="s">
        <v>481</v>
      </c>
      <c r="T11" s="20" t="s">
        <v>481</v>
      </c>
      <c r="U11" s="18" t="s">
        <v>481</v>
      </c>
      <c r="V11" s="20" t="s">
        <v>481</v>
      </c>
      <c r="W11" s="18" t="s">
        <v>481</v>
      </c>
      <c r="X11" s="20" t="s">
        <v>481</v>
      </c>
      <c r="Y11" s="18" t="n">
        <v>371.09974036</v>
      </c>
      <c r="Z11" s="20" t="n">
        <v>13.79891866</v>
      </c>
    </row>
    <row r="12" spans="1:26">
      <c r="A12" s="15" t="s">
        <v>487</v>
      </c>
      <c r="B12" s="17" t="n">
        <v>6894</v>
      </c>
      <c r="C12" s="18">
        <f>(55.0/B12*100)</f>
        <v/>
      </c>
      <c r="D12" s="19" t="n">
        <v>6839</v>
      </c>
      <c r="E12" s="18" t="n">
        <v>354.96612881</v>
      </c>
      <c r="F12" s="20" t="n">
        <v>21.14980419</v>
      </c>
      <c r="G12" s="18" t="n">
        <v>373.50400054</v>
      </c>
      <c r="H12" s="20" t="n">
        <v>5.01864529</v>
      </c>
      <c r="I12" s="18" t="n">
        <v>437.87622145</v>
      </c>
      <c r="J12" s="20" t="n">
        <v>3.16186384</v>
      </c>
      <c r="K12" s="18" t="s">
        <v>481</v>
      </c>
      <c r="L12" s="20" t="s">
        <v>481</v>
      </c>
      <c r="M12" s="18" t="n">
        <v>498.53154166</v>
      </c>
      <c r="N12" s="20" t="n">
        <v>5.05466502</v>
      </c>
      <c r="O12" s="18" t="n">
        <v>536.58031765</v>
      </c>
      <c r="P12" s="20" t="n">
        <v>2.28007053</v>
      </c>
      <c r="Q12" s="18" t="s">
        <v>481</v>
      </c>
      <c r="R12" s="20" t="s">
        <v>481</v>
      </c>
      <c r="S12" s="18" t="s">
        <v>481</v>
      </c>
      <c r="T12" s="20" t="s">
        <v>481</v>
      </c>
      <c r="U12" s="18" t="n">
        <v>332.31014509</v>
      </c>
      <c r="V12" s="20" t="n">
        <v>18.34291261</v>
      </c>
      <c r="W12" s="18" t="s">
        <v>481</v>
      </c>
      <c r="X12" s="20" t="s">
        <v>481</v>
      </c>
      <c r="Y12" s="18" t="n">
        <v>371.4840304</v>
      </c>
      <c r="Z12" s="20" t="n">
        <v>31.80699757</v>
      </c>
    </row>
    <row r="13" spans="1:26">
      <c r="A13" s="15" t="s">
        <v>488</v>
      </c>
      <c r="B13" s="17" t="n">
        <v>7161</v>
      </c>
      <c r="C13" s="18">
        <f>(92.0/B13*100)</f>
        <v/>
      </c>
      <c r="D13" s="19" t="n">
        <v>7069</v>
      </c>
      <c r="E13" s="18" t="n">
        <v>465.81009844</v>
      </c>
      <c r="F13" s="20" t="n">
        <v>3.69258883</v>
      </c>
      <c r="G13" s="18" t="n">
        <v>446.98697142</v>
      </c>
      <c r="H13" s="20" t="n">
        <v>4.95300625</v>
      </c>
      <c r="I13" s="18" t="n">
        <v>498.2699771</v>
      </c>
      <c r="J13" s="20" t="n">
        <v>2.55918891</v>
      </c>
      <c r="K13" s="18" t="s">
        <v>481</v>
      </c>
      <c r="L13" s="20" t="s">
        <v>481</v>
      </c>
      <c r="M13" s="18" t="n">
        <v>509.62314985</v>
      </c>
      <c r="N13" s="20" t="n">
        <v>7.2467641</v>
      </c>
      <c r="O13" s="18" t="n">
        <v>544.5389891900001</v>
      </c>
      <c r="P13" s="20" t="n">
        <v>3.0210292</v>
      </c>
      <c r="Q13" s="18" t="s">
        <v>481</v>
      </c>
      <c r="R13" s="20" t="s">
        <v>481</v>
      </c>
      <c r="S13" s="18" t="s">
        <v>481</v>
      </c>
      <c r="T13" s="20" t="s">
        <v>481</v>
      </c>
      <c r="U13" s="18" t="n">
        <v>407.4699787</v>
      </c>
      <c r="V13" s="20" t="n">
        <v>6.79601306</v>
      </c>
      <c r="W13" s="18" t="s">
        <v>481</v>
      </c>
      <c r="X13" s="20" t="s">
        <v>481</v>
      </c>
      <c r="Y13" s="18" t="n">
        <v>411.91722434</v>
      </c>
      <c r="Z13" s="20" t="n">
        <v>16.99473694</v>
      </c>
    </row>
    <row r="14" spans="1:26">
      <c r="A14" s="15" t="s">
        <v>489</v>
      </c>
      <c r="B14" s="17" t="n">
        <v>5587</v>
      </c>
      <c r="C14" s="18">
        <f>(74.0/B14*100)</f>
        <v/>
      </c>
      <c r="D14" s="19" t="n">
        <v>5513</v>
      </c>
      <c r="E14" s="18" t="n">
        <v>428.30157862</v>
      </c>
      <c r="F14" s="20" t="n">
        <v>7.3446978</v>
      </c>
      <c r="G14" s="18" t="n">
        <v>461.77192673</v>
      </c>
      <c r="H14" s="20" t="n">
        <v>5.39115095</v>
      </c>
      <c r="I14" s="18" t="n">
        <v>475.76332669</v>
      </c>
      <c r="J14" s="20" t="n">
        <v>4.75798725</v>
      </c>
      <c r="K14" s="18" t="n">
        <v>478.70396454</v>
      </c>
      <c r="L14" s="20" t="n">
        <v>4.25350368</v>
      </c>
      <c r="M14" s="18" t="n">
        <v>511.46356672</v>
      </c>
      <c r="N14" s="20" t="n">
        <v>3.70374912</v>
      </c>
      <c r="O14" s="18" t="n">
        <v>567.13783433</v>
      </c>
      <c r="P14" s="20" t="n">
        <v>2.4984785</v>
      </c>
      <c r="Q14" s="18" t="s">
        <v>481</v>
      </c>
      <c r="R14" s="20" t="s">
        <v>481</v>
      </c>
      <c r="S14" s="18" t="s">
        <v>481</v>
      </c>
      <c r="T14" s="20" t="s">
        <v>481</v>
      </c>
      <c r="U14" s="18" t="s">
        <v>481</v>
      </c>
      <c r="V14" s="20" t="s">
        <v>481</v>
      </c>
      <c r="W14" s="18" t="s">
        <v>481</v>
      </c>
      <c r="X14" s="20" t="s">
        <v>481</v>
      </c>
      <c r="Y14" s="18" t="n">
        <v>420.78298335</v>
      </c>
      <c r="Z14" s="20" t="n">
        <v>25.66928717</v>
      </c>
    </row>
    <row r="15" spans="1:26">
      <c r="A15" s="15" t="s">
        <v>490</v>
      </c>
      <c r="B15" s="17" t="n">
        <v>5882</v>
      </c>
      <c r="C15" s="18">
        <f>(52.0/B15*100)</f>
        <v/>
      </c>
      <c r="D15" s="19" t="n">
        <v>5830</v>
      </c>
      <c r="E15" s="18" t="n">
        <v>490.74367001</v>
      </c>
      <c r="F15" s="20" t="n">
        <v>3.22003988</v>
      </c>
      <c r="G15" s="18" t="s">
        <v>481</v>
      </c>
      <c r="H15" s="20" t="s">
        <v>481</v>
      </c>
      <c r="I15" s="18" t="n">
        <v>519.41254755</v>
      </c>
      <c r="J15" s="20" t="n">
        <v>3.04899144</v>
      </c>
      <c r="K15" s="18" t="n">
        <v>520.3791621300001</v>
      </c>
      <c r="L15" s="20" t="n">
        <v>7.2912631</v>
      </c>
      <c r="M15" s="18" t="n">
        <v>502.04567464</v>
      </c>
      <c r="N15" s="20" t="n">
        <v>4.32216973</v>
      </c>
      <c r="O15" s="18" t="n">
        <v>580.83195833</v>
      </c>
      <c r="P15" s="20" t="n">
        <v>3.16081395</v>
      </c>
      <c r="Q15" s="18" t="s">
        <v>481</v>
      </c>
      <c r="R15" s="20" t="s">
        <v>481</v>
      </c>
      <c r="S15" s="18" t="s">
        <v>481</v>
      </c>
      <c r="T15" s="20" t="s">
        <v>481</v>
      </c>
      <c r="U15" s="18" t="n">
        <v>367.66871077</v>
      </c>
      <c r="V15" s="20" t="n">
        <v>14.82638214</v>
      </c>
      <c r="W15" s="18" t="s">
        <v>481</v>
      </c>
      <c r="X15" s="20" t="s">
        <v>481</v>
      </c>
      <c r="Y15" s="18" t="n">
        <v>415.36014964</v>
      </c>
      <c r="Z15" s="20" t="n">
        <v>16.09799851</v>
      </c>
    </row>
    <row r="16" spans="1:26">
      <c r="A16" s="15" t="s">
        <v>491</v>
      </c>
      <c r="B16" s="17" t="n">
        <v>6108</v>
      </c>
      <c r="C16" s="18">
        <f>(101.0/B16*100)</f>
        <v/>
      </c>
      <c r="D16" s="19" t="n">
        <v>6007</v>
      </c>
      <c r="E16" s="18" t="n">
        <v>410.10607492</v>
      </c>
      <c r="F16" s="20" t="n">
        <v>5.24426556</v>
      </c>
      <c r="G16" s="18" t="n">
        <v>408.41823144</v>
      </c>
      <c r="H16" s="20" t="n">
        <v>4.60896986</v>
      </c>
      <c r="I16" s="18" t="n">
        <v>526.49503878</v>
      </c>
      <c r="J16" s="20" t="n">
        <v>3.28074998</v>
      </c>
      <c r="K16" s="18" t="s">
        <v>481</v>
      </c>
      <c r="L16" s="20" t="s">
        <v>481</v>
      </c>
      <c r="M16" s="18" t="n">
        <v>498.63802231</v>
      </c>
      <c r="N16" s="20" t="n">
        <v>4.9603048</v>
      </c>
      <c r="O16" s="18" t="n">
        <v>573.83243595</v>
      </c>
      <c r="P16" s="20" t="n">
        <v>2.92596988</v>
      </c>
      <c r="Q16" s="18" t="s">
        <v>481</v>
      </c>
      <c r="R16" s="20" t="s">
        <v>481</v>
      </c>
      <c r="S16" s="18" t="s">
        <v>481</v>
      </c>
      <c r="T16" s="20" t="s">
        <v>481</v>
      </c>
      <c r="U16" s="18" t="s">
        <v>481</v>
      </c>
      <c r="V16" s="20" t="s">
        <v>481</v>
      </c>
      <c r="W16" s="18" t="s">
        <v>481</v>
      </c>
      <c r="X16" s="20" t="s">
        <v>481</v>
      </c>
      <c r="Y16" s="18" t="n">
        <v>348.69432825</v>
      </c>
      <c r="Z16" s="20" t="n">
        <v>11.19371731</v>
      </c>
    </row>
    <row r="17" spans="1:26">
      <c r="A17" s="15" t="s">
        <v>492</v>
      </c>
      <c r="B17" s="17" t="n">
        <v>6504</v>
      </c>
      <c r="C17" s="18">
        <f>(651.0/B17*100)</f>
        <v/>
      </c>
      <c r="D17" s="19" t="n">
        <v>5853</v>
      </c>
      <c r="E17" s="18" t="n">
        <v>456.89116827</v>
      </c>
      <c r="F17" s="20" t="n">
        <v>3.63886162</v>
      </c>
      <c r="G17" s="18" t="n">
        <v>478.95400577</v>
      </c>
      <c r="H17" s="20" t="n">
        <v>8.294906790000001</v>
      </c>
      <c r="I17" s="18" t="n">
        <v>544.34806274</v>
      </c>
      <c r="J17" s="20" t="n">
        <v>2.94503861</v>
      </c>
      <c r="K17" s="18" t="n">
        <v>501.61598977</v>
      </c>
      <c r="L17" s="20" t="n">
        <v>7.67327906</v>
      </c>
      <c r="M17" s="18" t="n">
        <v>528.1349097900001</v>
      </c>
      <c r="N17" s="20" t="n">
        <v>13.47414271</v>
      </c>
      <c r="O17" s="18" t="n">
        <v>591.85193867</v>
      </c>
      <c r="P17" s="20" t="n">
        <v>3.64827792</v>
      </c>
      <c r="Q17" s="18" t="s">
        <v>481</v>
      </c>
      <c r="R17" s="20" t="s">
        <v>481</v>
      </c>
      <c r="S17" s="18" t="s">
        <v>481</v>
      </c>
      <c r="T17" s="20" t="s">
        <v>481</v>
      </c>
      <c r="U17" s="18" t="n">
        <v>338.260297</v>
      </c>
      <c r="V17" s="20" t="n">
        <v>14.23011861</v>
      </c>
      <c r="W17" s="18" t="s">
        <v>481</v>
      </c>
      <c r="X17" s="20" t="s">
        <v>481</v>
      </c>
      <c r="Y17" s="18" t="n">
        <v>406.18703718</v>
      </c>
      <c r="Z17" s="20" t="n">
        <v>19.05994221</v>
      </c>
    </row>
    <row r="18" spans="1:26">
      <c r="A18" s="15" t="s">
        <v>493</v>
      </c>
      <c r="B18" s="17" t="n">
        <v>5532</v>
      </c>
      <c r="C18" s="18">
        <f>(28.0/B18*100)</f>
        <v/>
      </c>
      <c r="D18" s="19" t="n">
        <v>5504</v>
      </c>
      <c r="E18" s="18" t="n">
        <v>355.30464595</v>
      </c>
      <c r="F18" s="20" t="n">
        <v>15.10133157</v>
      </c>
      <c r="G18" s="18" t="n">
        <v>348.46320707</v>
      </c>
      <c r="H18" s="20" t="n">
        <v>7.37815566</v>
      </c>
      <c r="I18" s="18" t="n">
        <v>401.17586996</v>
      </c>
      <c r="J18" s="20" t="n">
        <v>5.0176194</v>
      </c>
      <c r="K18" s="18" t="n">
        <v>426.86691996</v>
      </c>
      <c r="L18" s="20" t="n">
        <v>6.8307316</v>
      </c>
      <c r="M18" s="18" t="n">
        <v>413.36275998</v>
      </c>
      <c r="N18" s="20" t="n">
        <v>6.66880432</v>
      </c>
      <c r="O18" s="18" t="n">
        <v>505.02309574</v>
      </c>
      <c r="P18" s="20" t="n">
        <v>2.67945913</v>
      </c>
      <c r="Q18" s="18" t="s">
        <v>481</v>
      </c>
      <c r="R18" s="20" t="s">
        <v>481</v>
      </c>
      <c r="S18" s="18" t="s">
        <v>481</v>
      </c>
      <c r="T18" s="20" t="s">
        <v>481</v>
      </c>
      <c r="U18" s="18" t="s">
        <v>481</v>
      </c>
      <c r="V18" s="20" t="s">
        <v>481</v>
      </c>
      <c r="W18" s="18" t="s">
        <v>481</v>
      </c>
      <c r="X18" s="20" t="s">
        <v>481</v>
      </c>
      <c r="Y18" s="18" t="n">
        <v>364.23675217</v>
      </c>
      <c r="Z18" s="20" t="n">
        <v>24.86979479</v>
      </c>
    </row>
    <row r="19" spans="1:26">
      <c r="A19" s="15" t="s">
        <v>494</v>
      </c>
      <c r="B19" s="17" t="n">
        <v>5658</v>
      </c>
      <c r="C19" s="18">
        <f>(64.0/B19*100)</f>
        <v/>
      </c>
      <c r="D19" s="19" t="n">
        <v>5594</v>
      </c>
      <c r="E19" s="18" t="n">
        <v>364.59780122</v>
      </c>
      <c r="F19" s="20" t="n">
        <v>6.48739532</v>
      </c>
      <c r="G19" s="18" t="n">
        <v>412.93678751</v>
      </c>
      <c r="H19" s="20" t="n">
        <v>3.28973226</v>
      </c>
      <c r="I19" s="18" t="n">
        <v>461.90908781</v>
      </c>
      <c r="J19" s="20" t="n">
        <v>5.31271011</v>
      </c>
      <c r="K19" s="18" t="n">
        <v>461.96779228</v>
      </c>
      <c r="L19" s="20" t="n">
        <v>4.46859806</v>
      </c>
      <c r="M19" s="18" t="n">
        <v>496.25419657</v>
      </c>
      <c r="N19" s="20" t="n">
        <v>4.69968905</v>
      </c>
      <c r="O19" s="18" t="n">
        <v>536.7769326</v>
      </c>
      <c r="P19" s="20" t="n">
        <v>2.98128193</v>
      </c>
      <c r="Q19" s="18" t="s">
        <v>481</v>
      </c>
      <c r="R19" s="20" t="s">
        <v>481</v>
      </c>
      <c r="S19" s="18" t="s">
        <v>481</v>
      </c>
      <c r="T19" s="20" t="s">
        <v>481</v>
      </c>
      <c r="U19" s="18" t="s">
        <v>481</v>
      </c>
      <c r="V19" s="20" t="s">
        <v>481</v>
      </c>
      <c r="W19" s="18" t="s">
        <v>481</v>
      </c>
      <c r="X19" s="20" t="s">
        <v>481</v>
      </c>
      <c r="Y19" s="18" t="n">
        <v>380.32521222</v>
      </c>
      <c r="Z19" s="20" t="n">
        <v>15.0712671</v>
      </c>
    </row>
    <row r="20" spans="1:26">
      <c r="A20" s="15" t="s">
        <v>495</v>
      </c>
      <c r="B20" s="17" t="n">
        <v>3371</v>
      </c>
      <c r="C20" s="18">
        <f>(75.0/B20*100)</f>
        <v/>
      </c>
      <c r="D20" s="19" t="n">
        <v>3296</v>
      </c>
      <c r="E20" s="18" t="n">
        <v>409.47801462</v>
      </c>
      <c r="F20" s="20" t="n">
        <v>7.72002851</v>
      </c>
      <c r="G20" s="18" t="n">
        <v>454.96558246</v>
      </c>
      <c r="H20" s="20" t="n">
        <v>4.01443868</v>
      </c>
      <c r="I20" s="18" t="n">
        <v>440.75037752</v>
      </c>
      <c r="J20" s="20" t="n">
        <v>6.21438435</v>
      </c>
      <c r="K20" s="18" t="n">
        <v>447.16071516</v>
      </c>
      <c r="L20" s="20" t="n">
        <v>5.73018028</v>
      </c>
      <c r="M20" s="18" t="n">
        <v>480.6669761</v>
      </c>
      <c r="N20" s="20" t="n">
        <v>4.54729277</v>
      </c>
      <c r="O20" s="18" t="n">
        <v>528.5137912</v>
      </c>
      <c r="P20" s="20" t="n">
        <v>3.14479198</v>
      </c>
      <c r="Q20" s="18" t="s">
        <v>481</v>
      </c>
      <c r="R20" s="20" t="s">
        <v>481</v>
      </c>
      <c r="S20" s="18" t="s">
        <v>481</v>
      </c>
      <c r="T20" s="20" t="s">
        <v>481</v>
      </c>
      <c r="U20" s="18" t="s">
        <v>481</v>
      </c>
      <c r="V20" s="20" t="s">
        <v>481</v>
      </c>
      <c r="W20" s="18" t="s">
        <v>481</v>
      </c>
      <c r="X20" s="20" t="s">
        <v>481</v>
      </c>
      <c r="Y20" s="18" t="n">
        <v>361.34918804</v>
      </c>
      <c r="Z20" s="20" t="n">
        <v>18.02451836</v>
      </c>
    </row>
    <row r="21" spans="1:26">
      <c r="A21" s="15" t="s">
        <v>496</v>
      </c>
      <c r="B21" s="17" t="n">
        <v>5741</v>
      </c>
      <c r="C21" s="18">
        <f>(45.0/B21*100)</f>
        <v/>
      </c>
      <c r="D21" s="19" t="n">
        <v>5696</v>
      </c>
      <c r="E21" s="18" t="n">
        <v>479.10506975</v>
      </c>
      <c r="F21" s="20" t="n">
        <v>3.87841531</v>
      </c>
      <c r="G21" s="18" t="n">
        <v>438.49574909</v>
      </c>
      <c r="H21" s="20" t="n">
        <v>8.59747263</v>
      </c>
      <c r="I21" s="18" t="n">
        <v>488.91396694</v>
      </c>
      <c r="J21" s="20" t="n">
        <v>4.18395022</v>
      </c>
      <c r="K21" s="18" t="n">
        <v>472.76909823</v>
      </c>
      <c r="L21" s="20" t="n">
        <v>6.28073564</v>
      </c>
      <c r="M21" s="18" t="n">
        <v>517.98165144</v>
      </c>
      <c r="N21" s="20" t="n">
        <v>3.51102843</v>
      </c>
      <c r="O21" s="18" t="n">
        <v>556.64845461</v>
      </c>
      <c r="P21" s="20" t="n">
        <v>2.17546167</v>
      </c>
      <c r="Q21" s="18" t="s">
        <v>481</v>
      </c>
      <c r="R21" s="20" t="s">
        <v>481</v>
      </c>
      <c r="S21" s="18" t="s">
        <v>481</v>
      </c>
      <c r="T21" s="20" t="s">
        <v>481</v>
      </c>
      <c r="U21" s="18" t="s">
        <v>481</v>
      </c>
      <c r="V21" s="20" t="s">
        <v>481</v>
      </c>
      <c r="W21" s="18" t="s">
        <v>481</v>
      </c>
      <c r="X21" s="20" t="s">
        <v>481</v>
      </c>
      <c r="Y21" s="18" t="n">
        <v>395.65454343</v>
      </c>
      <c r="Z21" s="20" t="n">
        <v>21.5667984</v>
      </c>
    </row>
    <row r="22" spans="1:26">
      <c r="A22" s="15" t="s">
        <v>497</v>
      </c>
      <c r="B22" s="17" t="n">
        <v>6598</v>
      </c>
      <c r="C22" s="18">
        <f>(32.0/B22*100)</f>
        <v/>
      </c>
      <c r="D22" s="19" t="n">
        <v>6566</v>
      </c>
      <c r="E22" s="18" t="n">
        <v>332.8603549</v>
      </c>
      <c r="F22" s="20" t="n">
        <v>16.93422117</v>
      </c>
      <c r="G22" s="18" t="n">
        <v>390.3990676</v>
      </c>
      <c r="H22" s="20" t="n">
        <v>13.19125487</v>
      </c>
      <c r="I22" s="18" t="n">
        <v>418.23935476</v>
      </c>
      <c r="J22" s="20" t="n">
        <v>4.57974458</v>
      </c>
      <c r="K22" s="18" t="n">
        <v>405.27931617</v>
      </c>
      <c r="L22" s="20" t="n">
        <v>11.29938998</v>
      </c>
      <c r="M22" s="18" t="n">
        <v>457.40565951</v>
      </c>
      <c r="N22" s="20" t="n">
        <v>6.71935777</v>
      </c>
      <c r="O22" s="18" t="n">
        <v>526.56276653</v>
      </c>
      <c r="P22" s="20" t="n">
        <v>3.53563843</v>
      </c>
      <c r="Q22" s="18" t="s">
        <v>481</v>
      </c>
      <c r="R22" s="20" t="s">
        <v>481</v>
      </c>
      <c r="S22" s="18" t="s">
        <v>481</v>
      </c>
      <c r="T22" s="20" t="s">
        <v>481</v>
      </c>
      <c r="U22" s="18" t="s">
        <v>481</v>
      </c>
      <c r="V22" s="20" t="s">
        <v>481</v>
      </c>
      <c r="W22" s="18" t="n">
        <v>488.47291657</v>
      </c>
      <c r="X22" s="20" t="n">
        <v>17.45648041</v>
      </c>
      <c r="Y22" s="18" t="n">
        <v>402.65897739</v>
      </c>
      <c r="Z22" s="20" t="n">
        <v>24.78524008</v>
      </c>
    </row>
    <row r="23" spans="1:26">
      <c r="A23" s="15" t="s">
        <v>498</v>
      </c>
      <c r="B23" s="17" t="n">
        <v>11583</v>
      </c>
      <c r="C23" s="18">
        <f>(216.0/B23*100)</f>
        <v/>
      </c>
      <c r="D23" s="19" t="n">
        <v>11367</v>
      </c>
      <c r="E23" s="18" t="n">
        <v>387.81502123</v>
      </c>
      <c r="F23" s="20" t="n">
        <v>10.49664024</v>
      </c>
      <c r="G23" s="18" t="n">
        <v>388.92141357</v>
      </c>
      <c r="H23" s="20" t="n">
        <v>7.56514559</v>
      </c>
      <c r="I23" s="18" t="n">
        <v>443.495563</v>
      </c>
      <c r="J23" s="20" t="n">
        <v>4.14662153</v>
      </c>
      <c r="K23" s="18" t="n">
        <v>449.12892122</v>
      </c>
      <c r="L23" s="20" t="n">
        <v>5.30639444</v>
      </c>
      <c r="M23" s="18" t="n">
        <v>514.34571673</v>
      </c>
      <c r="N23" s="20" t="n">
        <v>4.07913388</v>
      </c>
      <c r="O23" s="18" t="n">
        <v>526.05461881</v>
      </c>
      <c r="P23" s="20" t="n">
        <v>3.41679105</v>
      </c>
      <c r="Q23" s="18" t="s">
        <v>481</v>
      </c>
      <c r="R23" s="20" t="s">
        <v>481</v>
      </c>
      <c r="S23" s="18" t="s">
        <v>481</v>
      </c>
      <c r="T23" s="20" t="s">
        <v>481</v>
      </c>
      <c r="U23" s="18" t="s">
        <v>481</v>
      </c>
      <c r="V23" s="20" t="s">
        <v>481</v>
      </c>
      <c r="W23" s="18" t="s">
        <v>481</v>
      </c>
      <c r="X23" s="20" t="s">
        <v>481</v>
      </c>
      <c r="Y23" s="18" t="n">
        <v>407.71989472</v>
      </c>
      <c r="Z23" s="20" t="n">
        <v>12.29374957</v>
      </c>
    </row>
    <row r="24" spans="1:26">
      <c r="A24" s="15" t="s">
        <v>499</v>
      </c>
      <c r="B24" s="17" t="n">
        <v>6647</v>
      </c>
      <c r="C24" s="18">
        <f>(7.0/B24*100)</f>
        <v/>
      </c>
      <c r="D24" s="19" t="n">
        <v>6640</v>
      </c>
      <c r="E24" s="18" t="s">
        <v>481</v>
      </c>
      <c r="F24" s="20" t="s">
        <v>481</v>
      </c>
      <c r="G24" s="18" t="n">
        <v>472.3674791</v>
      </c>
      <c r="H24" s="20" t="n">
        <v>6.6488221</v>
      </c>
      <c r="I24" s="18" t="n">
        <v>453.61417456</v>
      </c>
      <c r="J24" s="20" t="n">
        <v>5.46684867</v>
      </c>
      <c r="K24" s="18" t="s">
        <v>481</v>
      </c>
      <c r="L24" s="20" t="s">
        <v>481</v>
      </c>
      <c r="M24" s="18" t="n">
        <v>485.5957695</v>
      </c>
      <c r="N24" s="20" t="n">
        <v>4.38662292</v>
      </c>
      <c r="O24" s="18" t="n">
        <v>548.12631752</v>
      </c>
      <c r="P24" s="20" t="n">
        <v>3.2686945</v>
      </c>
      <c r="Q24" s="18" t="s">
        <v>481</v>
      </c>
      <c r="R24" s="20" t="s">
        <v>481</v>
      </c>
      <c r="S24" s="18" t="s">
        <v>481</v>
      </c>
      <c r="T24" s="20" t="s">
        <v>481</v>
      </c>
      <c r="U24" s="18" t="s">
        <v>481</v>
      </c>
      <c r="V24" s="20" t="s">
        <v>481</v>
      </c>
      <c r="W24" s="18" t="s">
        <v>481</v>
      </c>
      <c r="X24" s="20" t="s">
        <v>481</v>
      </c>
      <c r="Y24" s="18" t="n">
        <v>425.40829185</v>
      </c>
      <c r="Z24" s="20" t="n">
        <v>12.40898807</v>
      </c>
    </row>
    <row r="25" spans="1:26">
      <c r="A25" s="15" t="s">
        <v>500</v>
      </c>
      <c r="B25" s="17" t="n">
        <v>5581</v>
      </c>
      <c r="C25" s="18">
        <f>(24.0/B25*100)</f>
        <v/>
      </c>
      <c r="D25" s="19" t="n">
        <v>5557</v>
      </c>
      <c r="E25" s="18" t="n">
        <v>392.29996913</v>
      </c>
      <c r="F25" s="20" t="n">
        <v>27.80278068</v>
      </c>
      <c r="G25" s="18" t="n">
        <v>443.50088504</v>
      </c>
      <c r="H25" s="20" t="n">
        <v>9.26941536</v>
      </c>
      <c r="I25" s="18" t="n">
        <v>418.64528201</v>
      </c>
      <c r="J25" s="20" t="n">
        <v>8.314451890000001</v>
      </c>
      <c r="K25" s="18" t="s">
        <v>481</v>
      </c>
      <c r="L25" s="20" t="s">
        <v>481</v>
      </c>
      <c r="M25" s="18" t="n">
        <v>465.42959925</v>
      </c>
      <c r="N25" s="20" t="n">
        <v>4.96445397</v>
      </c>
      <c r="O25" s="18" t="n">
        <v>539.64773891</v>
      </c>
      <c r="P25" s="20" t="n">
        <v>3.3368613</v>
      </c>
      <c r="Q25" s="18" t="s">
        <v>481</v>
      </c>
      <c r="R25" s="20" t="s">
        <v>481</v>
      </c>
      <c r="S25" s="18" t="s">
        <v>481</v>
      </c>
      <c r="T25" s="20" t="s">
        <v>481</v>
      </c>
      <c r="U25" s="18" t="s">
        <v>481</v>
      </c>
      <c r="V25" s="20" t="s">
        <v>481</v>
      </c>
      <c r="W25" s="18" t="s">
        <v>481</v>
      </c>
      <c r="X25" s="20" t="s">
        <v>481</v>
      </c>
      <c r="Y25" s="18" t="n">
        <v>354.27016877</v>
      </c>
      <c r="Z25" s="20" t="n">
        <v>44.04398788</v>
      </c>
    </row>
    <row r="26" spans="1:26">
      <c r="A26" s="15" t="s">
        <v>501</v>
      </c>
      <c r="B26" s="17" t="n">
        <v>4869</v>
      </c>
      <c r="C26" s="18">
        <f>(33.0/B26*100)</f>
        <v/>
      </c>
      <c r="D26" s="19" t="n">
        <v>4836</v>
      </c>
      <c r="E26" s="18" t="n">
        <v>414.15708323</v>
      </c>
      <c r="F26" s="20" t="n">
        <v>6.84461785</v>
      </c>
      <c r="G26" s="18" t="n">
        <v>443.89993896</v>
      </c>
      <c r="H26" s="20" t="n">
        <v>4.18343207</v>
      </c>
      <c r="I26" s="18" t="n">
        <v>438.23947991</v>
      </c>
      <c r="J26" s="20" t="n">
        <v>5.26316666</v>
      </c>
      <c r="K26" s="18" t="n">
        <v>472.05655007</v>
      </c>
      <c r="L26" s="20" t="n">
        <v>4.14821937</v>
      </c>
      <c r="M26" s="18" t="n">
        <v>501.57920186</v>
      </c>
      <c r="N26" s="20" t="n">
        <v>2.39982905</v>
      </c>
      <c r="O26" s="18" t="n">
        <v>532.8284367</v>
      </c>
      <c r="P26" s="20" t="n">
        <v>3.41806035</v>
      </c>
      <c r="Q26" s="18" t="s">
        <v>481</v>
      </c>
      <c r="R26" s="20" t="s">
        <v>481</v>
      </c>
      <c r="S26" s="18" t="s">
        <v>481</v>
      </c>
      <c r="T26" s="20" t="s">
        <v>481</v>
      </c>
      <c r="U26" s="18" t="s">
        <v>481</v>
      </c>
      <c r="V26" s="20" t="s">
        <v>481</v>
      </c>
      <c r="W26" s="18" t="s">
        <v>481</v>
      </c>
      <c r="X26" s="20" t="s">
        <v>481</v>
      </c>
      <c r="Y26" s="18" t="n">
        <v>435.25043521</v>
      </c>
      <c r="Z26" s="20" t="n">
        <v>20.76366723</v>
      </c>
    </row>
    <row r="27" spans="1:26">
      <c r="A27" s="15" t="s">
        <v>502</v>
      </c>
      <c r="B27" s="17" t="n">
        <v>5299</v>
      </c>
      <c r="C27" s="18">
        <f>(17.0/B27*100)</f>
        <v/>
      </c>
      <c r="D27" s="19" t="n">
        <v>5282</v>
      </c>
      <c r="E27" s="18" t="n">
        <v>407.35350222</v>
      </c>
      <c r="F27" s="20" t="n">
        <v>6.04418091</v>
      </c>
      <c r="G27" s="18" t="n">
        <v>394.23092462</v>
      </c>
      <c r="H27" s="20" t="n">
        <v>3.08555435</v>
      </c>
      <c r="I27" s="18" t="n">
        <v>478.25469026</v>
      </c>
      <c r="J27" s="20" t="n">
        <v>3.48836313</v>
      </c>
      <c r="K27" s="18" t="n">
        <v>481.55228704</v>
      </c>
      <c r="L27" s="20" t="n">
        <v>6.37534766</v>
      </c>
      <c r="M27" s="18" t="n">
        <v>484.33573247</v>
      </c>
      <c r="N27" s="20" t="n">
        <v>3.86688144</v>
      </c>
      <c r="O27" s="18" t="n">
        <v>538.5981604999999</v>
      </c>
      <c r="P27" s="20" t="n">
        <v>2.34468704</v>
      </c>
      <c r="Q27" s="18" t="s">
        <v>481</v>
      </c>
      <c r="R27" s="20" t="s">
        <v>481</v>
      </c>
      <c r="S27" s="18" t="s">
        <v>481</v>
      </c>
      <c r="T27" s="20" t="s">
        <v>481</v>
      </c>
      <c r="U27" s="18" t="s">
        <v>481</v>
      </c>
      <c r="V27" s="20" t="s">
        <v>481</v>
      </c>
      <c r="W27" s="18" t="s">
        <v>481</v>
      </c>
      <c r="X27" s="20" t="s">
        <v>481</v>
      </c>
      <c r="Y27" s="18" t="n">
        <v>413.74961912</v>
      </c>
      <c r="Z27" s="20" t="n">
        <v>8.85973139</v>
      </c>
    </row>
    <row r="28" spans="1:26">
      <c r="A28" s="15" t="s">
        <v>503</v>
      </c>
      <c r="B28" s="17" t="n">
        <v>7568</v>
      </c>
      <c r="C28" s="18">
        <f>(52.0/B28*100)</f>
        <v/>
      </c>
      <c r="D28" s="19" t="n">
        <v>7516</v>
      </c>
      <c r="E28" s="18" t="n">
        <v>348.41792287</v>
      </c>
      <c r="F28" s="20" t="n">
        <v>5.89314953</v>
      </c>
      <c r="G28" s="18" t="n">
        <v>387.51240948</v>
      </c>
      <c r="H28" s="20" t="n">
        <v>5.3838301</v>
      </c>
      <c r="I28" s="18" t="n">
        <v>388.5829677</v>
      </c>
      <c r="J28" s="20" t="n">
        <v>3.56670891</v>
      </c>
      <c r="K28" s="18" t="s">
        <v>481</v>
      </c>
      <c r="L28" s="20" t="s">
        <v>481</v>
      </c>
      <c r="M28" s="18" t="n">
        <v>422.11633638</v>
      </c>
      <c r="N28" s="20" t="n">
        <v>3.42244092</v>
      </c>
      <c r="O28" s="18" t="n">
        <v>443.07634198</v>
      </c>
      <c r="P28" s="20" t="n">
        <v>2.75806469</v>
      </c>
      <c r="Q28" s="18" t="s">
        <v>481</v>
      </c>
      <c r="R28" s="20" t="s">
        <v>481</v>
      </c>
      <c r="S28" s="18" t="s">
        <v>481</v>
      </c>
      <c r="T28" s="20" t="s">
        <v>481</v>
      </c>
      <c r="U28" s="18" t="s">
        <v>481</v>
      </c>
      <c r="V28" s="20" t="s">
        <v>481</v>
      </c>
      <c r="W28" s="18" t="s">
        <v>481</v>
      </c>
      <c r="X28" s="20" t="s">
        <v>481</v>
      </c>
      <c r="Y28" s="18" t="n">
        <v>341.29860672</v>
      </c>
      <c r="Z28" s="20" t="n">
        <v>22.60745277</v>
      </c>
    </row>
    <row r="29" spans="1:26">
      <c r="A29" s="15" t="s">
        <v>504</v>
      </c>
      <c r="B29" s="17" t="n">
        <v>5385</v>
      </c>
      <c r="C29" s="18">
        <f>(30.0/B29*100)</f>
        <v/>
      </c>
      <c r="D29" s="19" t="n">
        <v>5355</v>
      </c>
      <c r="E29" s="18" t="n">
        <v>454.37651748</v>
      </c>
      <c r="F29" s="20" t="n">
        <v>4.82107966</v>
      </c>
      <c r="G29" s="18" t="s">
        <v>481</v>
      </c>
      <c r="H29" s="20" t="s">
        <v>481</v>
      </c>
      <c r="I29" s="18" t="n">
        <v>550.54618742</v>
      </c>
      <c r="J29" s="20" t="n">
        <v>4.01645306</v>
      </c>
      <c r="K29" s="18" t="n">
        <v>447.15314767</v>
      </c>
      <c r="L29" s="20" t="n">
        <v>3.75430119</v>
      </c>
      <c r="M29" s="18" t="n">
        <v>526.24739412</v>
      </c>
      <c r="N29" s="20" t="n">
        <v>3.39683933</v>
      </c>
      <c r="O29" s="18" t="n">
        <v>597.83753711</v>
      </c>
      <c r="P29" s="20" t="n">
        <v>3.60036249</v>
      </c>
      <c r="Q29" s="18" t="s">
        <v>481</v>
      </c>
      <c r="R29" s="20" t="s">
        <v>481</v>
      </c>
      <c r="S29" s="18" t="s">
        <v>481</v>
      </c>
      <c r="T29" s="20" t="s">
        <v>481</v>
      </c>
      <c r="U29" s="18" t="n">
        <v>314.02123871</v>
      </c>
      <c r="V29" s="20" t="n">
        <v>13.26138992</v>
      </c>
      <c r="W29" s="18" t="s">
        <v>481</v>
      </c>
      <c r="X29" s="20" t="s">
        <v>481</v>
      </c>
      <c r="Y29" s="18" t="n">
        <v>393.69656756</v>
      </c>
      <c r="Z29" s="20" t="n">
        <v>18.06748797</v>
      </c>
    </row>
    <row r="30" spans="1:26">
      <c r="A30" s="15" t="s">
        <v>505</v>
      </c>
      <c r="B30" s="17" t="n">
        <v>4520</v>
      </c>
      <c r="C30" s="18">
        <f>(101.0/B30*100)</f>
        <v/>
      </c>
      <c r="D30" s="19" t="n">
        <v>4419</v>
      </c>
      <c r="E30" s="18" t="n">
        <v>418.61789277</v>
      </c>
      <c r="F30" s="20" t="n">
        <v>9.763183489999999</v>
      </c>
      <c r="G30" s="18" t="n">
        <v>437.36839083</v>
      </c>
      <c r="H30" s="20" t="n">
        <v>4.72798334</v>
      </c>
      <c r="I30" s="18" t="n">
        <v>477.7181366</v>
      </c>
      <c r="J30" s="20" t="n">
        <v>3.73362558</v>
      </c>
      <c r="K30" s="18" t="n">
        <v>495.1116455</v>
      </c>
      <c r="L30" s="20" t="n">
        <v>8.069789760000001</v>
      </c>
      <c r="M30" s="18" t="n">
        <v>524.30593858</v>
      </c>
      <c r="N30" s="20" t="n">
        <v>6.6702902</v>
      </c>
      <c r="O30" s="18" t="n">
        <v>558.5672468</v>
      </c>
      <c r="P30" s="20" t="n">
        <v>3.13519436</v>
      </c>
      <c r="Q30" s="18" t="s">
        <v>481</v>
      </c>
      <c r="R30" s="20" t="s">
        <v>481</v>
      </c>
      <c r="S30" s="18" t="s">
        <v>481</v>
      </c>
      <c r="T30" s="20" t="s">
        <v>481</v>
      </c>
      <c r="U30" s="18" t="s">
        <v>481</v>
      </c>
      <c r="V30" s="20" t="s">
        <v>481</v>
      </c>
      <c r="W30" s="18" t="s">
        <v>481</v>
      </c>
      <c r="X30" s="20" t="s">
        <v>481</v>
      </c>
      <c r="Y30" s="18" t="n">
        <v>405.49547838</v>
      </c>
      <c r="Z30" s="20" t="n">
        <v>19.51414054</v>
      </c>
    </row>
    <row r="31" spans="1:26">
      <c r="A31" s="15" t="s">
        <v>506</v>
      </c>
      <c r="B31" s="17" t="n">
        <v>5456</v>
      </c>
      <c r="C31" s="18">
        <f>(125.0/B31*100)</f>
        <v/>
      </c>
      <c r="D31" s="19" t="n">
        <v>5331</v>
      </c>
      <c r="E31" s="18" t="n">
        <v>427.08559389</v>
      </c>
      <c r="F31" s="20" t="n">
        <v>10.39005856</v>
      </c>
      <c r="G31" s="18" t="n">
        <v>460.65541191</v>
      </c>
      <c r="H31" s="20" t="n">
        <v>4.37402466</v>
      </c>
      <c r="I31" s="18" t="n">
        <v>495.93879518</v>
      </c>
      <c r="J31" s="20" t="n">
        <v>5.35624673</v>
      </c>
      <c r="K31" s="18" t="n">
        <v>483.91377088</v>
      </c>
      <c r="L31" s="20" t="n">
        <v>5.87887955</v>
      </c>
      <c r="M31" s="18" t="n">
        <v>539.8970619200001</v>
      </c>
      <c r="N31" s="20" t="n">
        <v>3.20692984</v>
      </c>
      <c r="O31" s="18" t="n">
        <v>550.2325881100001</v>
      </c>
      <c r="P31" s="20" t="n">
        <v>3.58553248</v>
      </c>
      <c r="Q31" s="18" t="s">
        <v>481</v>
      </c>
      <c r="R31" s="20" t="s">
        <v>481</v>
      </c>
      <c r="S31" s="18" t="s">
        <v>481</v>
      </c>
      <c r="T31" s="20" t="s">
        <v>481</v>
      </c>
      <c r="U31" s="18" t="s">
        <v>481</v>
      </c>
      <c r="V31" s="20" t="s">
        <v>481</v>
      </c>
      <c r="W31" s="18" t="s">
        <v>481</v>
      </c>
      <c r="X31" s="20" t="s">
        <v>481</v>
      </c>
      <c r="Y31" s="18" t="n">
        <v>383.98973023</v>
      </c>
      <c r="Z31" s="20" t="n">
        <v>14.70047446</v>
      </c>
    </row>
    <row r="32" spans="1:26">
      <c r="A32" s="15" t="s">
        <v>507</v>
      </c>
      <c r="B32" s="17" t="n">
        <v>4478</v>
      </c>
      <c r="C32" s="18">
        <f>(5.0/B32*100)</f>
        <v/>
      </c>
      <c r="D32" s="19" t="n">
        <v>4473</v>
      </c>
      <c r="E32" s="18" t="n">
        <v>402.53745412</v>
      </c>
      <c r="F32" s="20" t="n">
        <v>12.82169608</v>
      </c>
      <c r="G32" s="18" t="n">
        <v>415.39339264</v>
      </c>
      <c r="H32" s="20" t="n">
        <v>6.22004234</v>
      </c>
      <c r="I32" s="18" t="n">
        <v>455.7217932</v>
      </c>
      <c r="J32" s="20" t="n">
        <v>2.840684</v>
      </c>
      <c r="K32" s="18" t="n">
        <v>506.41660049</v>
      </c>
      <c r="L32" s="20" t="n">
        <v>3.19991103</v>
      </c>
      <c r="M32" s="18" t="n">
        <v>513.55828765</v>
      </c>
      <c r="N32" s="20" t="n">
        <v>14.53144779</v>
      </c>
      <c r="O32" s="18" t="n">
        <v>549.82750394</v>
      </c>
      <c r="P32" s="20" t="n">
        <v>2.78170365</v>
      </c>
      <c r="Q32" s="18" t="s">
        <v>481</v>
      </c>
      <c r="R32" s="20" t="s">
        <v>481</v>
      </c>
      <c r="S32" s="18" t="s">
        <v>481</v>
      </c>
      <c r="T32" s="20" t="s">
        <v>481</v>
      </c>
      <c r="U32" s="18" t="s">
        <v>481</v>
      </c>
      <c r="V32" s="20" t="s">
        <v>481</v>
      </c>
      <c r="W32" s="18" t="s">
        <v>481</v>
      </c>
      <c r="X32" s="20" t="s">
        <v>481</v>
      </c>
      <c r="Y32" s="18" t="n">
        <v>438.28730177</v>
      </c>
      <c r="Z32" s="20" t="n">
        <v>31.5898943</v>
      </c>
    </row>
    <row r="33" spans="1:26">
      <c r="A33" s="15" t="s">
        <v>508</v>
      </c>
      <c r="B33" s="17" t="n">
        <v>7325</v>
      </c>
      <c r="C33" s="18">
        <f>(76.0/B33*100)</f>
        <v/>
      </c>
      <c r="D33" s="19" t="n">
        <v>7249</v>
      </c>
      <c r="E33" s="18" t="n">
        <v>402.60589275</v>
      </c>
      <c r="F33" s="20" t="n">
        <v>5.05218969</v>
      </c>
      <c r="G33" s="18" t="n">
        <v>428.48673035</v>
      </c>
      <c r="H33" s="20" t="n">
        <v>3.14574581</v>
      </c>
      <c r="I33" s="18" t="n">
        <v>489.83791848</v>
      </c>
      <c r="J33" s="20" t="n">
        <v>6.05359507</v>
      </c>
      <c r="K33" s="18" t="n">
        <v>451.42395297</v>
      </c>
      <c r="L33" s="20" t="n">
        <v>7.53413941</v>
      </c>
      <c r="M33" s="18" t="n">
        <v>512.8353158800001</v>
      </c>
      <c r="N33" s="20" t="n">
        <v>3.15535389</v>
      </c>
      <c r="O33" s="18" t="n">
        <v>549.3551707399999</v>
      </c>
      <c r="P33" s="20" t="n">
        <v>2.82737728</v>
      </c>
      <c r="Q33" s="18" t="s">
        <v>481</v>
      </c>
      <c r="R33" s="20" t="s">
        <v>481</v>
      </c>
      <c r="S33" s="18" t="s">
        <v>481</v>
      </c>
      <c r="T33" s="20" t="s">
        <v>481</v>
      </c>
      <c r="U33" s="18" t="s">
        <v>481</v>
      </c>
      <c r="V33" s="20" t="s">
        <v>481</v>
      </c>
      <c r="W33" s="18" t="s">
        <v>481</v>
      </c>
      <c r="X33" s="20" t="s">
        <v>481</v>
      </c>
      <c r="Y33" s="18" t="n">
        <v>426.38947717</v>
      </c>
      <c r="Z33" s="20" t="n">
        <v>16.76794476</v>
      </c>
    </row>
    <row r="34" spans="1:26">
      <c r="A34" s="15" t="s">
        <v>509</v>
      </c>
      <c r="B34" s="17" t="n">
        <v>6350</v>
      </c>
      <c r="C34" s="18">
        <f>(0.0/B34*100)</f>
        <v/>
      </c>
      <c r="D34" s="19" t="n">
        <v>6350</v>
      </c>
      <c r="E34" s="18" t="s">
        <v>481</v>
      </c>
      <c r="F34" s="20" t="s">
        <v>481</v>
      </c>
      <c r="G34" s="18" t="s">
        <v>481</v>
      </c>
      <c r="H34" s="20" t="s">
        <v>481</v>
      </c>
      <c r="I34" s="18" t="s">
        <v>481</v>
      </c>
      <c r="J34" s="20" t="s">
        <v>481</v>
      </c>
      <c r="K34" s="18" t="s">
        <v>481</v>
      </c>
      <c r="L34" s="20" t="s">
        <v>481</v>
      </c>
      <c r="M34" s="18" t="s">
        <v>481</v>
      </c>
      <c r="N34" s="20" t="s">
        <v>481</v>
      </c>
      <c r="O34" s="18" t="s">
        <v>481</v>
      </c>
      <c r="P34" s="20" t="s">
        <v>481</v>
      </c>
      <c r="Q34" s="18" t="s">
        <v>481</v>
      </c>
      <c r="R34" s="20" t="s">
        <v>481</v>
      </c>
      <c r="S34" s="18" t="s">
        <v>481</v>
      </c>
      <c r="T34" s="20" t="s">
        <v>481</v>
      </c>
      <c r="U34" s="18" t="s">
        <v>481</v>
      </c>
      <c r="V34" s="20" t="s">
        <v>481</v>
      </c>
      <c r="W34" s="18" t="n">
        <v>452.51433685</v>
      </c>
      <c r="X34" s="20" t="n">
        <v>2.82819782</v>
      </c>
      <c r="Y34" s="18" t="s">
        <v>481</v>
      </c>
      <c r="Z34" s="20" t="s">
        <v>481</v>
      </c>
    </row>
    <row r="35" spans="1:26">
      <c r="A35" s="15" t="s">
        <v>510</v>
      </c>
      <c r="B35" s="17" t="n">
        <v>6406</v>
      </c>
      <c r="C35" s="18">
        <f>(35.0/B35*100)</f>
        <v/>
      </c>
      <c r="D35" s="19" t="n">
        <v>6371</v>
      </c>
      <c r="E35" s="18" t="n">
        <v>417.51237345</v>
      </c>
      <c r="F35" s="20" t="n">
        <v>15.43675516</v>
      </c>
      <c r="G35" s="18" t="n">
        <v>450.91142477</v>
      </c>
      <c r="H35" s="20" t="n">
        <v>2.05578489</v>
      </c>
      <c r="I35" s="18" t="n">
        <v>540.83183122</v>
      </c>
      <c r="J35" s="20" t="n">
        <v>4.99845081</v>
      </c>
      <c r="K35" s="18" t="n">
        <v>472.05503819</v>
      </c>
      <c r="L35" s="20" t="n">
        <v>6.26228865</v>
      </c>
      <c r="M35" s="18" t="n">
        <v>527.74123835</v>
      </c>
      <c r="N35" s="20" t="n">
        <v>2.90323493</v>
      </c>
      <c r="O35" s="18" t="n">
        <v>566.92941351</v>
      </c>
      <c r="P35" s="20" t="n">
        <v>2.43574388</v>
      </c>
      <c r="Q35" s="18" t="s">
        <v>481</v>
      </c>
      <c r="R35" s="20" t="s">
        <v>481</v>
      </c>
      <c r="S35" s="18" t="s">
        <v>481</v>
      </c>
      <c r="T35" s="20" t="s">
        <v>481</v>
      </c>
      <c r="U35" s="18" t="n">
        <v>337.32521215</v>
      </c>
      <c r="V35" s="20" t="n">
        <v>11.65794297</v>
      </c>
      <c r="W35" s="18" t="s">
        <v>481</v>
      </c>
      <c r="X35" s="20" t="s">
        <v>481</v>
      </c>
      <c r="Y35" s="18" t="n">
        <v>440.00789356</v>
      </c>
      <c r="Z35" s="20" t="n">
        <v>31.61544074</v>
      </c>
    </row>
    <row r="36" spans="1:26">
      <c r="A36" s="15" t="s">
        <v>511</v>
      </c>
      <c r="B36" s="17" t="n">
        <v>6736</v>
      </c>
      <c r="C36" s="18">
        <f>(28.0/B36*100)</f>
        <v/>
      </c>
      <c r="D36" s="19" t="n">
        <v>6708</v>
      </c>
      <c r="E36" s="18" t="n">
        <v>426.03449467</v>
      </c>
      <c r="F36" s="20" t="n">
        <v>3.31933865</v>
      </c>
      <c r="G36" s="18" t="n">
        <v>417.73294639</v>
      </c>
      <c r="H36" s="20" t="n">
        <v>4.97031577</v>
      </c>
      <c r="I36" s="18" t="n">
        <v>474.33681508</v>
      </c>
      <c r="J36" s="20" t="n">
        <v>3.55093086</v>
      </c>
      <c r="K36" s="18" t="s">
        <v>481</v>
      </c>
      <c r="L36" s="20" t="s">
        <v>481</v>
      </c>
      <c r="M36" s="18" t="n">
        <v>474.06373585</v>
      </c>
      <c r="N36" s="20" t="n">
        <v>3.97203259</v>
      </c>
      <c r="O36" s="18" t="n">
        <v>538.53341761</v>
      </c>
      <c r="P36" s="20" t="n">
        <v>2.42581527</v>
      </c>
      <c r="Q36" s="18" t="s">
        <v>481</v>
      </c>
      <c r="R36" s="20" t="s">
        <v>481</v>
      </c>
      <c r="S36" s="18" t="s">
        <v>481</v>
      </c>
      <c r="T36" s="20" t="s">
        <v>481</v>
      </c>
      <c r="U36" s="18" t="s">
        <v>481</v>
      </c>
      <c r="V36" s="20" t="s">
        <v>481</v>
      </c>
      <c r="W36" s="18" t="s">
        <v>481</v>
      </c>
      <c r="X36" s="20" t="s">
        <v>481</v>
      </c>
      <c r="Y36" s="18" t="n">
        <v>381.0453044</v>
      </c>
      <c r="Z36" s="20" t="n">
        <v>17.94828658</v>
      </c>
    </row>
    <row r="37" spans="1:26">
      <c r="A37" s="15" t="s">
        <v>512</v>
      </c>
      <c r="B37" s="17" t="n">
        <v>5458</v>
      </c>
      <c r="C37" s="18">
        <f>(63.0/B37*100)</f>
        <v/>
      </c>
      <c r="D37" s="19" t="n">
        <v>5395</v>
      </c>
      <c r="E37" s="18" t="n">
        <v>451.26383027</v>
      </c>
      <c r="F37" s="20" t="n">
        <v>5.81341467</v>
      </c>
      <c r="G37" s="18" t="n">
        <v>435.8369563</v>
      </c>
      <c r="H37" s="20" t="n">
        <v>3.63068585</v>
      </c>
      <c r="I37" s="18" t="n">
        <v>492.13191718</v>
      </c>
      <c r="J37" s="20" t="n">
        <v>4.80006794</v>
      </c>
      <c r="K37" s="18" t="n">
        <v>490.64917519</v>
      </c>
      <c r="L37" s="20" t="n">
        <v>22.06327416</v>
      </c>
      <c r="M37" s="18" t="n">
        <v>520.0341463</v>
      </c>
      <c r="N37" s="20" t="n">
        <v>3.66853877</v>
      </c>
      <c r="O37" s="18" t="n">
        <v>545.19118473</v>
      </c>
      <c r="P37" s="20" t="n">
        <v>4.06980222</v>
      </c>
      <c r="Q37" s="18" t="s">
        <v>481</v>
      </c>
      <c r="R37" s="20" t="s">
        <v>481</v>
      </c>
      <c r="S37" s="18" t="s">
        <v>481</v>
      </c>
      <c r="T37" s="20" t="s">
        <v>481</v>
      </c>
      <c r="U37" s="18" t="s">
        <v>481</v>
      </c>
      <c r="V37" s="20" t="s">
        <v>481</v>
      </c>
      <c r="W37" s="18" t="s">
        <v>481</v>
      </c>
      <c r="X37" s="20" t="s">
        <v>481</v>
      </c>
      <c r="Y37" s="18" t="n">
        <v>350.51146458</v>
      </c>
      <c r="Z37" s="20" t="n">
        <v>9.80701646</v>
      </c>
    </row>
    <row r="38" spans="1:26">
      <c r="A38" s="15" t="s">
        <v>513</v>
      </c>
      <c r="B38" s="17" t="n">
        <v>5860</v>
      </c>
      <c r="C38" s="18">
        <f>(16.0/B38*100)</f>
        <v/>
      </c>
      <c r="D38" s="19" t="n">
        <v>5844</v>
      </c>
      <c r="E38" s="18" t="n">
        <v>422.82253574</v>
      </c>
      <c r="F38" s="20" t="n">
        <v>5.06296679</v>
      </c>
      <c r="G38" s="18" t="n">
        <v>447.2154849</v>
      </c>
      <c r="H38" s="20" t="n">
        <v>3.28575031</v>
      </c>
      <c r="I38" s="18" t="n">
        <v>525.03143954</v>
      </c>
      <c r="J38" s="20" t="n">
        <v>4.43112525</v>
      </c>
      <c r="K38" s="18" t="n">
        <v>478.25359386</v>
      </c>
      <c r="L38" s="20" t="n">
        <v>7.64248815</v>
      </c>
      <c r="M38" s="18" t="n">
        <v>487.44510969</v>
      </c>
      <c r="N38" s="20" t="n">
        <v>5.01552419</v>
      </c>
      <c r="O38" s="18" t="n">
        <v>560.68801192</v>
      </c>
      <c r="P38" s="20" t="n">
        <v>3.46506658</v>
      </c>
      <c r="Q38" s="18" t="s">
        <v>481</v>
      </c>
      <c r="R38" s="20" t="s">
        <v>481</v>
      </c>
      <c r="S38" s="18" t="s">
        <v>481</v>
      </c>
      <c r="T38" s="20" t="s">
        <v>481</v>
      </c>
      <c r="U38" s="18" t="s">
        <v>481</v>
      </c>
      <c r="V38" s="20" t="s">
        <v>481</v>
      </c>
      <c r="W38" s="18" t="s">
        <v>481</v>
      </c>
      <c r="X38" s="20" t="s">
        <v>481</v>
      </c>
      <c r="Y38" s="18" t="n">
        <v>358.56613544</v>
      </c>
      <c r="Z38" s="20" t="n">
        <v>14.149107</v>
      </c>
    </row>
    <row r="39" spans="1:26">
      <c r="A39" s="15" t="s">
        <v>514</v>
      </c>
      <c r="B39" s="17" t="n">
        <v>5895</v>
      </c>
      <c r="C39" s="18">
        <f>(31.0/B39*100)</f>
        <v/>
      </c>
      <c r="D39" s="19" t="n">
        <v>5864</v>
      </c>
      <c r="E39" s="18" t="n">
        <v>321.11322233</v>
      </c>
      <c r="F39" s="20" t="n">
        <v>8.622165839999999</v>
      </c>
      <c r="G39" s="18" t="n">
        <v>373.61738607</v>
      </c>
      <c r="H39" s="20" t="n">
        <v>4.81248735</v>
      </c>
      <c r="I39" s="18" t="n">
        <v>405.97336781</v>
      </c>
      <c r="J39" s="20" t="n">
        <v>5.1689985</v>
      </c>
      <c r="K39" s="18" t="s">
        <v>481</v>
      </c>
      <c r="L39" s="20" t="s">
        <v>481</v>
      </c>
      <c r="M39" s="18" t="n">
        <v>399.15356944</v>
      </c>
      <c r="N39" s="20" t="n">
        <v>6.24422433</v>
      </c>
      <c r="O39" s="18" t="n">
        <v>448.99974018</v>
      </c>
      <c r="P39" s="20" t="n">
        <v>4.23219548</v>
      </c>
      <c r="Q39" s="18" t="s">
        <v>481</v>
      </c>
      <c r="R39" s="20" t="s">
        <v>481</v>
      </c>
      <c r="S39" s="18" t="s">
        <v>481</v>
      </c>
      <c r="T39" s="20" t="s">
        <v>481</v>
      </c>
      <c r="U39" s="18" t="s">
        <v>481</v>
      </c>
      <c r="V39" s="20" t="s">
        <v>481</v>
      </c>
      <c r="W39" s="18" t="s">
        <v>481</v>
      </c>
      <c r="X39" s="20" t="s">
        <v>481</v>
      </c>
      <c r="Y39" s="18" t="n">
        <v>346.0303108</v>
      </c>
      <c r="Z39" s="20" t="n">
        <v>17.50133465</v>
      </c>
    </row>
    <row r="40" spans="1:26">
      <c r="A40" s="15" t="s">
        <v>515</v>
      </c>
      <c r="B40" s="17" t="n">
        <v>14157</v>
      </c>
      <c r="C40" s="18">
        <f>(276.0/B40*100)</f>
        <v/>
      </c>
      <c r="D40" s="19" t="n">
        <v>13881</v>
      </c>
      <c r="E40" s="18" t="n">
        <v>411.23354774</v>
      </c>
      <c r="F40" s="20" t="n">
        <v>9.42987475</v>
      </c>
      <c r="G40" s="18" t="n">
        <v>453.24952179</v>
      </c>
      <c r="H40" s="20" t="n">
        <v>2.84796929</v>
      </c>
      <c r="I40" s="18" t="n">
        <v>495.41333965</v>
      </c>
      <c r="J40" s="20" t="n">
        <v>3.58379336</v>
      </c>
      <c r="K40" s="18" t="n">
        <v>442.04803053</v>
      </c>
      <c r="L40" s="20" t="n">
        <v>18.45635686</v>
      </c>
      <c r="M40" s="18" t="n">
        <v>484.84280548</v>
      </c>
      <c r="N40" s="20" t="n">
        <v>4.98115616</v>
      </c>
      <c r="O40" s="18" t="n">
        <v>542.08569696</v>
      </c>
      <c r="P40" s="20" t="n">
        <v>3.46194706</v>
      </c>
      <c r="Q40" s="18" t="s">
        <v>481</v>
      </c>
      <c r="R40" s="20" t="s">
        <v>481</v>
      </c>
      <c r="S40" s="18" t="s">
        <v>481</v>
      </c>
      <c r="T40" s="20" t="s">
        <v>481</v>
      </c>
      <c r="U40" s="18" t="s">
        <v>481</v>
      </c>
      <c r="V40" s="20" t="s">
        <v>481</v>
      </c>
      <c r="W40" s="18" t="s">
        <v>481</v>
      </c>
      <c r="X40" s="20" t="s">
        <v>481</v>
      </c>
      <c r="Y40" s="18" t="n">
        <v>391.46910513</v>
      </c>
      <c r="Z40" s="20" t="n">
        <v>9.46398112</v>
      </c>
    </row>
    <row r="41" spans="1:26">
      <c r="A41" s="15" t="s">
        <v>516</v>
      </c>
      <c r="B41" s="17" t="n">
        <v>5712</v>
      </c>
      <c r="C41" s="18">
        <f>(38.0/B41*100)</f>
        <v/>
      </c>
      <c r="D41" s="19" t="n">
        <v>5674</v>
      </c>
      <c r="E41" s="18" t="n">
        <v>350.69152479</v>
      </c>
      <c r="F41" s="20" t="n">
        <v>18.71350063</v>
      </c>
      <c r="G41" s="18" t="s">
        <v>481</v>
      </c>
      <c r="H41" s="20" t="s">
        <v>481</v>
      </c>
      <c r="I41" s="18" t="n">
        <v>426.64871495</v>
      </c>
      <c r="J41" s="20" t="n">
        <v>6.57151716</v>
      </c>
      <c r="K41" s="18" t="n">
        <v>443.05246588</v>
      </c>
      <c r="L41" s="20" t="n">
        <v>8.87157826</v>
      </c>
      <c r="M41" s="18" t="n">
        <v>464.60217016</v>
      </c>
      <c r="N41" s="20" t="n">
        <v>6.4469443</v>
      </c>
      <c r="O41" s="18" t="n">
        <v>517.45376602</v>
      </c>
      <c r="P41" s="20" t="n">
        <v>2.9804244</v>
      </c>
      <c r="Q41" s="18" t="s">
        <v>481</v>
      </c>
      <c r="R41" s="20" t="s">
        <v>481</v>
      </c>
      <c r="S41" s="18" t="s">
        <v>481</v>
      </c>
      <c r="T41" s="20" t="s">
        <v>481</v>
      </c>
      <c r="U41" s="18" t="n">
        <v>399.91015703</v>
      </c>
      <c r="V41" s="20" t="n">
        <v>16.72230739</v>
      </c>
      <c r="W41" s="18" t="s">
        <v>481</v>
      </c>
      <c r="X41" s="20" t="s">
        <v>481</v>
      </c>
      <c r="Y41" s="18" t="n">
        <v>394.63837973</v>
      </c>
      <c r="Z41" s="20" t="n">
        <v>20.75911608</v>
      </c>
    </row>
    <row r="42" spans="1:26">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row>
    <row r="45" spans="1:26">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s">
        <v>481</v>
      </c>
      <c r="T45" s="20" t="s">
        <v>481</v>
      </c>
      <c r="U45" s="18" t="n">
        <v>349.85925265</v>
      </c>
      <c r="V45" s="20" t="n">
        <v>3.00084387</v>
      </c>
      <c r="W45" s="18" t="s">
        <v>481</v>
      </c>
      <c r="X45" s="20" t="s">
        <v>481</v>
      </c>
      <c r="Y45" s="18" t="s">
        <v>481</v>
      </c>
      <c r="Z45" s="20" t="s">
        <v>481</v>
      </c>
    </row>
    <row r="46" spans="1:26">
      <c r="A46" s="15" t="s">
        <v>521</v>
      </c>
      <c r="B46" s="17" t="n">
        <v>23141</v>
      </c>
      <c r="C46" s="18">
        <f>(1202.0/B46*100)</f>
        <v/>
      </c>
      <c r="D46" s="19" t="n">
        <v>21939</v>
      </c>
      <c r="E46" s="18" t="n">
        <v>305.73385881</v>
      </c>
      <c r="F46" s="20" t="n">
        <v>4.91694429</v>
      </c>
      <c r="G46" s="18" t="n">
        <v>382.31269488</v>
      </c>
      <c r="H46" s="20" t="n">
        <v>6.17776106</v>
      </c>
      <c r="I46" s="18" t="n">
        <v>357.36435281</v>
      </c>
      <c r="J46" s="20" t="n">
        <v>3.31112594</v>
      </c>
      <c r="K46" s="18" t="n">
        <v>405.47964434</v>
      </c>
      <c r="L46" s="20" t="n">
        <v>4.46040291</v>
      </c>
      <c r="M46" s="18" t="n">
        <v>458.15364709</v>
      </c>
      <c r="N46" s="20" t="n">
        <v>4.26971183</v>
      </c>
      <c r="O46" s="18" t="n">
        <v>445.78248006</v>
      </c>
      <c r="P46" s="20" t="n">
        <v>2.90935817</v>
      </c>
      <c r="Q46" s="18" t="s">
        <v>481</v>
      </c>
      <c r="R46" s="20" t="s">
        <v>481</v>
      </c>
      <c r="S46" s="18" t="s">
        <v>481</v>
      </c>
      <c r="T46" s="20" t="s">
        <v>481</v>
      </c>
      <c r="U46" s="18" t="s">
        <v>481</v>
      </c>
      <c r="V46" s="20" t="s">
        <v>481</v>
      </c>
      <c r="W46" s="18" t="s">
        <v>481</v>
      </c>
      <c r="X46" s="20" t="s">
        <v>481</v>
      </c>
      <c r="Y46" s="18" t="n">
        <v>339.39110118</v>
      </c>
      <c r="Z46" s="20" t="n">
        <v>7.20129582</v>
      </c>
    </row>
    <row r="47" spans="1:26">
      <c r="A47" s="15" t="s">
        <v>522</v>
      </c>
      <c r="B47" s="17" t="n">
        <v>5928</v>
      </c>
      <c r="C47" s="18">
        <f>(79.0/B47*100)</f>
        <v/>
      </c>
      <c r="D47" s="19" t="n">
        <v>5849</v>
      </c>
      <c r="E47" s="18" t="n">
        <v>308.88554547</v>
      </c>
      <c r="F47" s="20" t="n">
        <v>10.41369919</v>
      </c>
      <c r="G47" s="18" t="n">
        <v>335.32004247</v>
      </c>
      <c r="H47" s="20" t="n">
        <v>5.28570088</v>
      </c>
      <c r="I47" s="18" t="n">
        <v>368.0536407</v>
      </c>
      <c r="J47" s="20" t="n">
        <v>7.7665755</v>
      </c>
      <c r="K47" s="18" t="n">
        <v>416.89435454</v>
      </c>
      <c r="L47" s="20" t="n">
        <v>6.60087598</v>
      </c>
      <c r="M47" s="18" t="n">
        <v>452.42915269</v>
      </c>
      <c r="N47" s="20" t="n">
        <v>4.98775006</v>
      </c>
      <c r="O47" s="18" t="n">
        <v>488.84652128</v>
      </c>
      <c r="P47" s="20" t="n">
        <v>4.28531105</v>
      </c>
      <c r="Q47" s="18" t="s">
        <v>481</v>
      </c>
      <c r="R47" s="20" t="s">
        <v>481</v>
      </c>
      <c r="S47" s="18" t="s">
        <v>481</v>
      </c>
      <c r="T47" s="20" t="s">
        <v>481</v>
      </c>
      <c r="U47" s="18" t="s">
        <v>481</v>
      </c>
      <c r="V47" s="20" t="s">
        <v>481</v>
      </c>
      <c r="W47" s="18" t="s">
        <v>481</v>
      </c>
      <c r="X47" s="20" t="s">
        <v>481</v>
      </c>
      <c r="Y47" s="18" t="n">
        <v>319.53248038</v>
      </c>
      <c r="Z47" s="20" t="n">
        <v>10.36933307</v>
      </c>
    </row>
    <row r="48" spans="1:26">
      <c r="A48" s="15" t="s">
        <v>523</v>
      </c>
      <c r="B48" s="17" t="n">
        <v>9841</v>
      </c>
      <c r="C48" s="18">
        <f>(7.0/B48*100)</f>
        <v/>
      </c>
      <c r="D48" s="19" t="n">
        <v>9834</v>
      </c>
      <c r="E48" s="18" t="n">
        <v>377.3657892</v>
      </c>
      <c r="F48" s="20" t="n">
        <v>7.63055376</v>
      </c>
      <c r="G48" s="18" t="n">
        <v>430.81440418</v>
      </c>
      <c r="H48" s="20" t="n">
        <v>4.41992957</v>
      </c>
      <c r="I48" s="18" t="n">
        <v>455.5912607</v>
      </c>
      <c r="J48" s="20" t="n">
        <v>5.47028415</v>
      </c>
      <c r="K48" s="18" t="n">
        <v>456.67985568</v>
      </c>
      <c r="L48" s="20" t="n">
        <v>7.49799419</v>
      </c>
      <c r="M48" s="18" t="n">
        <v>517.89405265</v>
      </c>
      <c r="N48" s="20" t="n">
        <v>4.28432881</v>
      </c>
      <c r="O48" s="18" t="n">
        <v>567.8385254900001</v>
      </c>
      <c r="P48" s="20" t="n">
        <v>5.11623299</v>
      </c>
      <c r="Q48" s="18" t="s">
        <v>481</v>
      </c>
      <c r="R48" s="20" t="s">
        <v>481</v>
      </c>
      <c r="S48" s="18" t="s">
        <v>481</v>
      </c>
      <c r="T48" s="20" t="s">
        <v>481</v>
      </c>
      <c r="U48" s="18" t="s">
        <v>481</v>
      </c>
      <c r="V48" s="20" t="s">
        <v>481</v>
      </c>
      <c r="W48" s="18" t="s">
        <v>481</v>
      </c>
      <c r="X48" s="20" t="s">
        <v>481</v>
      </c>
      <c r="Y48" s="18" t="n">
        <v>419.28817464</v>
      </c>
      <c r="Z48" s="20" t="n">
        <v>39.77922417</v>
      </c>
    </row>
    <row r="49" spans="1:26">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n">
        <v>425.30311958</v>
      </c>
      <c r="V49" s="20" t="n">
        <v>3.22111589</v>
      </c>
      <c r="W49" s="18" t="s">
        <v>481</v>
      </c>
      <c r="X49" s="20" t="s">
        <v>481</v>
      </c>
      <c r="Y49" s="18" t="s">
        <v>481</v>
      </c>
      <c r="Z49" s="20" t="s">
        <v>481</v>
      </c>
    </row>
    <row r="50" spans="1:26">
      <c r="A50" s="15" t="s">
        <v>525</v>
      </c>
      <c r="B50" s="17" t="n">
        <v>11795</v>
      </c>
      <c r="C50" s="18">
        <f>(219.0/B50*100)</f>
        <v/>
      </c>
      <c r="D50" s="19" t="n">
        <v>11576</v>
      </c>
      <c r="E50" s="18" t="n">
        <v>301.60234755</v>
      </c>
      <c r="F50" s="20" t="n">
        <v>9.147932730000001</v>
      </c>
      <c r="G50" s="18" t="s">
        <v>481</v>
      </c>
      <c r="H50" s="20" t="s">
        <v>481</v>
      </c>
      <c r="I50" s="18" t="n">
        <v>357.89139463</v>
      </c>
      <c r="J50" s="20" t="n">
        <v>5.08961532</v>
      </c>
      <c r="K50" s="18" t="s">
        <v>481</v>
      </c>
      <c r="L50" s="20" t="s">
        <v>481</v>
      </c>
      <c r="M50" s="18" t="n">
        <v>391.38486817</v>
      </c>
      <c r="N50" s="20" t="n">
        <v>5.02055739</v>
      </c>
      <c r="O50" s="18" t="n">
        <v>444.04183302</v>
      </c>
      <c r="P50" s="20" t="n">
        <v>2.69869264</v>
      </c>
      <c r="Q50" s="18" t="s">
        <v>481</v>
      </c>
      <c r="R50" s="20" t="s">
        <v>481</v>
      </c>
      <c r="S50" s="18" t="s">
        <v>481</v>
      </c>
      <c r="T50" s="20" t="s">
        <v>481</v>
      </c>
      <c r="U50" s="18" t="s">
        <v>481</v>
      </c>
      <c r="V50" s="20" t="s">
        <v>481</v>
      </c>
      <c r="W50" s="18" t="s">
        <v>481</v>
      </c>
      <c r="X50" s="20" t="s">
        <v>481</v>
      </c>
      <c r="Y50" s="18" t="n">
        <v>365.45448642</v>
      </c>
      <c r="Z50" s="20" t="n">
        <v>17.84121828</v>
      </c>
    </row>
    <row r="51" spans="1:26">
      <c r="A51" s="15" t="s">
        <v>526</v>
      </c>
      <c r="B51" s="17" t="n">
        <v>6866</v>
      </c>
      <c r="C51" s="18">
        <f>(108.0/B51*100)</f>
        <v/>
      </c>
      <c r="D51" s="19" t="n">
        <v>6758</v>
      </c>
      <c r="E51" s="18" t="n">
        <v>375.04502127</v>
      </c>
      <c r="F51" s="20" t="n">
        <v>8.33533066</v>
      </c>
      <c r="G51" s="18" t="n">
        <v>385.20053465</v>
      </c>
      <c r="H51" s="20" t="n">
        <v>5.37522095</v>
      </c>
      <c r="I51" s="18" t="n">
        <v>392.54378392</v>
      </c>
      <c r="J51" s="20" t="n">
        <v>4.71699223</v>
      </c>
      <c r="K51" s="18" t="n">
        <v>400.30283687</v>
      </c>
      <c r="L51" s="20" t="n">
        <v>5.57757285</v>
      </c>
      <c r="M51" s="18" t="n">
        <v>452.60001415</v>
      </c>
      <c r="N51" s="20" t="n">
        <v>4.13044198</v>
      </c>
      <c r="O51" s="18" t="n">
        <v>435.35285983</v>
      </c>
      <c r="P51" s="20" t="n">
        <v>3.10426174</v>
      </c>
      <c r="Q51" s="18" t="s">
        <v>481</v>
      </c>
      <c r="R51" s="20" t="s">
        <v>481</v>
      </c>
      <c r="S51" s="18" t="s">
        <v>481</v>
      </c>
      <c r="T51" s="20" t="s">
        <v>481</v>
      </c>
      <c r="U51" s="18" t="n">
        <v>427.96430568</v>
      </c>
      <c r="V51" s="20" t="n">
        <v>5.20460603</v>
      </c>
      <c r="W51" s="18" t="s">
        <v>481</v>
      </c>
      <c r="X51" s="20" t="s">
        <v>481</v>
      </c>
      <c r="Y51" s="18" t="n">
        <v>397.78137113</v>
      </c>
      <c r="Z51" s="20" t="n">
        <v>14.1025264</v>
      </c>
    </row>
    <row r="52" spans="1:26">
      <c r="A52" s="15" t="s">
        <v>527</v>
      </c>
      <c r="B52" s="17" t="n">
        <v>5809</v>
      </c>
      <c r="C52" s="18">
        <f>(74.0/B52*100)</f>
        <v/>
      </c>
      <c r="D52" s="19" t="n">
        <v>5735</v>
      </c>
      <c r="E52" s="18" t="n">
        <v>397.79061393</v>
      </c>
      <c r="F52" s="20" t="n">
        <v>24.77992469</v>
      </c>
      <c r="G52" s="18" t="n">
        <v>384.13712319</v>
      </c>
      <c r="H52" s="20" t="n">
        <v>4.37638011</v>
      </c>
      <c r="I52" s="18" t="n">
        <v>454.51855336</v>
      </c>
      <c r="J52" s="20" t="n">
        <v>3.8906316</v>
      </c>
      <c r="K52" s="18" t="n">
        <v>466.41979023</v>
      </c>
      <c r="L52" s="20" t="n">
        <v>3.3305673</v>
      </c>
      <c r="M52" s="18" t="n">
        <v>517.98909141</v>
      </c>
      <c r="N52" s="20" t="n">
        <v>3.412278</v>
      </c>
      <c r="O52" s="18" t="n">
        <v>542.87504838</v>
      </c>
      <c r="P52" s="20" t="n">
        <v>3.34763706</v>
      </c>
      <c r="Q52" s="18" t="s">
        <v>481</v>
      </c>
      <c r="R52" s="20" t="s">
        <v>481</v>
      </c>
      <c r="S52" s="18" t="s">
        <v>481</v>
      </c>
      <c r="T52" s="20" t="s">
        <v>481</v>
      </c>
      <c r="U52" s="18" t="s">
        <v>481</v>
      </c>
      <c r="V52" s="20" t="s">
        <v>481</v>
      </c>
      <c r="W52" s="18" t="s">
        <v>481</v>
      </c>
      <c r="X52" s="20" t="s">
        <v>481</v>
      </c>
      <c r="Y52" s="18" t="n">
        <v>444.00539436</v>
      </c>
      <c r="Z52" s="20" t="n">
        <v>17.99852335</v>
      </c>
    </row>
    <row r="53" spans="1:26">
      <c r="A53" s="15" t="s">
        <v>528</v>
      </c>
      <c r="B53" s="17" t="n">
        <v>5571</v>
      </c>
      <c r="C53" s="18">
        <f>(85.0/B53*100)</f>
        <v/>
      </c>
      <c r="D53" s="19" t="n">
        <v>5486</v>
      </c>
      <c r="E53" s="18" t="n">
        <v>324.94990058</v>
      </c>
      <c r="F53" s="20" t="n">
        <v>9.40719498</v>
      </c>
      <c r="G53" s="18" t="n">
        <v>317.17515876</v>
      </c>
      <c r="H53" s="20" t="n">
        <v>5.66514578</v>
      </c>
      <c r="I53" s="18" t="n">
        <v>388.4898418</v>
      </c>
      <c r="J53" s="20" t="n">
        <v>6.33138604</v>
      </c>
      <c r="K53" s="18" t="n">
        <v>391.76603784</v>
      </c>
      <c r="L53" s="20" t="n">
        <v>5.54070643</v>
      </c>
      <c r="M53" s="18" t="n">
        <v>391.36418655</v>
      </c>
      <c r="N53" s="20" t="n">
        <v>7.62841236</v>
      </c>
      <c r="O53" s="18" t="n">
        <v>467.61742489</v>
      </c>
      <c r="P53" s="20" t="n">
        <v>1.94468036</v>
      </c>
      <c r="Q53" s="18" t="s">
        <v>481</v>
      </c>
      <c r="R53" s="20" t="s">
        <v>481</v>
      </c>
      <c r="S53" s="18" t="s">
        <v>481</v>
      </c>
      <c r="T53" s="20" t="s">
        <v>481</v>
      </c>
      <c r="U53" s="18" t="s">
        <v>481</v>
      </c>
      <c r="V53" s="20" t="s">
        <v>481</v>
      </c>
      <c r="W53" s="18" t="s">
        <v>481</v>
      </c>
      <c r="X53" s="20" t="s">
        <v>481</v>
      </c>
      <c r="Y53" s="18" t="n">
        <v>327.20163379</v>
      </c>
      <c r="Z53" s="20" t="n">
        <v>14.03592997</v>
      </c>
    </row>
    <row r="54" spans="1:26">
      <c r="A54" s="15" t="s">
        <v>529</v>
      </c>
      <c r="B54" s="17" t="n">
        <v>4740</v>
      </c>
      <c r="C54" s="18">
        <f>(54.0/B54*100)</f>
        <v/>
      </c>
      <c r="D54" s="19" t="n">
        <v>4686</v>
      </c>
      <c r="E54" s="18" t="n">
        <v>268.89864597</v>
      </c>
      <c r="F54" s="20" t="n">
        <v>4.66120665</v>
      </c>
      <c r="G54" s="18" t="n">
        <v>322.66519203</v>
      </c>
      <c r="H54" s="20" t="n">
        <v>6.27208383</v>
      </c>
      <c r="I54" s="18" t="n">
        <v>362.16916302</v>
      </c>
      <c r="J54" s="20" t="n">
        <v>4.98355209</v>
      </c>
      <c r="K54" s="18" t="n">
        <v>328.35531465</v>
      </c>
      <c r="L54" s="20" t="n">
        <v>9.69285524</v>
      </c>
      <c r="M54" s="18" t="n">
        <v>285.16957424</v>
      </c>
      <c r="N54" s="20" t="n">
        <v>14.80630466</v>
      </c>
      <c r="O54" s="18" t="n">
        <v>375.59189194</v>
      </c>
      <c r="P54" s="20" t="n">
        <v>3.17816611</v>
      </c>
      <c r="Q54" s="18" t="s">
        <v>481</v>
      </c>
      <c r="R54" s="20" t="s">
        <v>481</v>
      </c>
      <c r="S54" s="18" t="s">
        <v>481</v>
      </c>
      <c r="T54" s="20" t="s">
        <v>481</v>
      </c>
      <c r="U54" s="18" t="s">
        <v>481</v>
      </c>
      <c r="V54" s="20" t="s">
        <v>481</v>
      </c>
      <c r="W54" s="18" t="s">
        <v>481</v>
      </c>
      <c r="X54" s="20" t="s">
        <v>481</v>
      </c>
      <c r="Y54" s="18" t="n">
        <v>298.26739838</v>
      </c>
      <c r="Z54" s="20" t="n">
        <v>9.59281784</v>
      </c>
    </row>
    <row r="55" spans="1:26">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s">
        <v>481</v>
      </c>
      <c r="T55" s="20" t="s">
        <v>481</v>
      </c>
      <c r="U55" s="18" t="n">
        <v>401.28813522</v>
      </c>
      <c r="V55" s="20" t="n">
        <v>2.95767116</v>
      </c>
      <c r="W55" s="18" t="s">
        <v>481</v>
      </c>
      <c r="X55" s="20" t="s">
        <v>481</v>
      </c>
      <c r="Y55" s="18" t="s">
        <v>481</v>
      </c>
      <c r="Z55" s="20" t="s">
        <v>481</v>
      </c>
    </row>
    <row r="56" spans="1:26">
      <c r="A56" s="15" t="s">
        <v>531</v>
      </c>
      <c r="B56" s="17" t="n">
        <v>5359</v>
      </c>
      <c r="C56" s="18">
        <f>(76.0/B56*100)</f>
        <v/>
      </c>
      <c r="D56" s="19" t="n">
        <v>5283</v>
      </c>
      <c r="E56" s="18" t="n">
        <v>436.28854542</v>
      </c>
      <c r="F56" s="20" t="n">
        <v>11.47574582</v>
      </c>
      <c r="G56" s="18" t="n">
        <v>449.72253354</v>
      </c>
      <c r="H56" s="20" t="n">
        <v>9.93452505</v>
      </c>
      <c r="I56" s="18" t="n">
        <v>469.1861401</v>
      </c>
      <c r="J56" s="20" t="n">
        <v>4.0510707</v>
      </c>
      <c r="K56" s="18" t="n">
        <v>498.34880274</v>
      </c>
      <c r="L56" s="20" t="n">
        <v>4.50371302</v>
      </c>
      <c r="M56" s="18" t="n">
        <v>519.16159471</v>
      </c>
      <c r="N56" s="20" t="n">
        <v>3.35149492</v>
      </c>
      <c r="O56" s="18" t="n">
        <v>556.62547611</v>
      </c>
      <c r="P56" s="20" t="n">
        <v>2.84476436</v>
      </c>
      <c r="Q56" s="18" t="s">
        <v>481</v>
      </c>
      <c r="R56" s="20" t="s">
        <v>481</v>
      </c>
      <c r="S56" s="18" t="s">
        <v>481</v>
      </c>
      <c r="T56" s="20" t="s">
        <v>481</v>
      </c>
      <c r="U56" s="18" t="s">
        <v>481</v>
      </c>
      <c r="V56" s="20" t="s">
        <v>481</v>
      </c>
      <c r="W56" s="18" t="s">
        <v>481</v>
      </c>
      <c r="X56" s="20" t="s">
        <v>481</v>
      </c>
      <c r="Y56" s="18" t="n">
        <v>404.2441531</v>
      </c>
      <c r="Z56" s="20" t="n">
        <v>24.14157691</v>
      </c>
    </row>
    <row r="57" spans="1:26">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n">
        <v>397.25949434</v>
      </c>
      <c r="V57" s="20" t="n">
        <v>2.86584073</v>
      </c>
      <c r="W57" s="18" t="s">
        <v>481</v>
      </c>
      <c r="X57" s="20" t="s">
        <v>481</v>
      </c>
      <c r="Y57" s="18" t="s">
        <v>481</v>
      </c>
      <c r="Z57" s="20" t="s">
        <v>481</v>
      </c>
    </row>
    <row r="58" spans="1:26">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n">
        <v>408.10219777</v>
      </c>
      <c r="V58" s="20" t="n">
        <v>2.92517356</v>
      </c>
      <c r="W58" s="18" t="s">
        <v>481</v>
      </c>
      <c r="X58" s="20" t="s">
        <v>481</v>
      </c>
      <c r="Y58" s="18" t="s">
        <v>481</v>
      </c>
      <c r="Z58" s="20" t="s">
        <v>481</v>
      </c>
    </row>
    <row r="59" spans="1:26">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n">
        <v>347.12590293</v>
      </c>
      <c r="V59" s="20" t="n">
        <v>1.56898215</v>
      </c>
      <c r="W59" s="18" t="s">
        <v>481</v>
      </c>
      <c r="X59" s="20" t="s">
        <v>481</v>
      </c>
      <c r="Y59" s="18" t="s">
        <v>481</v>
      </c>
      <c r="Z59" s="20" t="s">
        <v>481</v>
      </c>
    </row>
    <row r="60" spans="1:26">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n">
        <v>346.54897697</v>
      </c>
      <c r="V60" s="20" t="n">
        <v>4.41355694</v>
      </c>
      <c r="W60" s="18" t="s">
        <v>481</v>
      </c>
      <c r="X60" s="20" t="s">
        <v>481</v>
      </c>
      <c r="Y60" s="18" t="s">
        <v>481</v>
      </c>
      <c r="Z60" s="20" t="s">
        <v>481</v>
      </c>
    </row>
    <row r="61" spans="1:26">
      <c r="A61" s="15" t="s">
        <v>536</v>
      </c>
      <c r="B61" s="17" t="n">
        <v>6525</v>
      </c>
      <c r="C61" s="18">
        <f>(137.0/B61*100)</f>
        <v/>
      </c>
      <c r="D61" s="19" t="n">
        <v>6388</v>
      </c>
      <c r="E61" s="18" t="n">
        <v>364.40438533</v>
      </c>
      <c r="F61" s="20" t="n">
        <v>7.48559126</v>
      </c>
      <c r="G61" s="18" t="n">
        <v>382.0579645</v>
      </c>
      <c r="H61" s="20" t="n">
        <v>4.32906225</v>
      </c>
      <c r="I61" s="18" t="n">
        <v>413.85238878</v>
      </c>
      <c r="J61" s="20" t="n">
        <v>4.97556554</v>
      </c>
      <c r="K61" s="18" t="n">
        <v>423.65634887</v>
      </c>
      <c r="L61" s="20" t="n">
        <v>3.67406932</v>
      </c>
      <c r="M61" s="18" t="n">
        <v>453.09396325</v>
      </c>
      <c r="N61" s="20" t="n">
        <v>3.34663521</v>
      </c>
      <c r="O61" s="18" t="n">
        <v>518.33626627</v>
      </c>
      <c r="P61" s="20" t="n">
        <v>2.88179789</v>
      </c>
      <c r="Q61" s="18" t="s">
        <v>481</v>
      </c>
      <c r="R61" s="20" t="s">
        <v>481</v>
      </c>
      <c r="S61" s="18" t="s">
        <v>481</v>
      </c>
      <c r="T61" s="20" t="s">
        <v>481</v>
      </c>
      <c r="U61" s="18" t="s">
        <v>481</v>
      </c>
      <c r="V61" s="20" t="s">
        <v>481</v>
      </c>
      <c r="W61" s="18" t="s">
        <v>481</v>
      </c>
      <c r="X61" s="20" t="s">
        <v>481</v>
      </c>
      <c r="Y61" s="18" t="n">
        <v>362.09957138</v>
      </c>
      <c r="Z61" s="20" t="n">
        <v>16.42157578</v>
      </c>
    </row>
    <row r="62" spans="1:26">
      <c r="A62" s="15" t="s">
        <v>537</v>
      </c>
      <c r="B62" s="17" t="n">
        <v>4476</v>
      </c>
      <c r="C62" s="18">
        <f>(3.0/B62*100)</f>
        <v/>
      </c>
      <c r="D62" s="19" t="n">
        <v>4473</v>
      </c>
      <c r="E62" s="18" t="n">
        <v>416.35841923</v>
      </c>
      <c r="F62" s="20" t="n">
        <v>7.35240111</v>
      </c>
      <c r="G62" s="18" t="n">
        <v>419.60908639</v>
      </c>
      <c r="H62" s="20" t="n">
        <v>8.983167849999999</v>
      </c>
      <c r="I62" s="18" t="n">
        <v>452.68553828</v>
      </c>
      <c r="J62" s="20" t="n">
        <v>3.71378092</v>
      </c>
      <c r="K62" s="18" t="n">
        <v>491.24931526</v>
      </c>
      <c r="L62" s="20" t="n">
        <v>2.90435571</v>
      </c>
      <c r="M62" s="18" t="n">
        <v>505.1730782</v>
      </c>
      <c r="N62" s="20" t="n">
        <v>2.86896882</v>
      </c>
      <c r="O62" s="18" t="n">
        <v>539.0524612</v>
      </c>
      <c r="P62" s="20" t="n">
        <v>2.27719842</v>
      </c>
      <c r="Q62" s="18" t="s">
        <v>481</v>
      </c>
      <c r="R62" s="20" t="s">
        <v>481</v>
      </c>
      <c r="S62" s="18" t="s">
        <v>481</v>
      </c>
      <c r="T62" s="20" t="s">
        <v>481</v>
      </c>
      <c r="U62" s="18" t="s">
        <v>481</v>
      </c>
      <c r="V62" s="20" t="s">
        <v>481</v>
      </c>
      <c r="W62" s="18" t="s">
        <v>481</v>
      </c>
      <c r="X62" s="20" t="s">
        <v>481</v>
      </c>
      <c r="Y62" s="18" t="n">
        <v>444.18500891</v>
      </c>
      <c r="Z62" s="20" t="n">
        <v>41.01079929</v>
      </c>
    </row>
    <row r="63" spans="1:26">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n">
        <v>351.74154869</v>
      </c>
      <c r="V63" s="20" t="n">
        <v>1.40819617</v>
      </c>
      <c r="W63" s="18" t="s">
        <v>481</v>
      </c>
      <c r="X63" s="20" t="s">
        <v>481</v>
      </c>
      <c r="Y63" s="18" t="s">
        <v>481</v>
      </c>
      <c r="Z63" s="20" t="s">
        <v>481</v>
      </c>
    </row>
    <row r="64" spans="1:26">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n">
        <v>446.66614265</v>
      </c>
      <c r="V64" s="20" t="n">
        <v>1.7787943</v>
      </c>
      <c r="W64" s="18" t="s">
        <v>481</v>
      </c>
      <c r="X64" s="20" t="s">
        <v>481</v>
      </c>
      <c r="Y64" s="18" t="s">
        <v>481</v>
      </c>
      <c r="Z64" s="20" t="s">
        <v>481</v>
      </c>
    </row>
    <row r="65" spans="1:26">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n">
        <v>416.22926213</v>
      </c>
      <c r="V65" s="20" t="n">
        <v>2.51747002</v>
      </c>
      <c r="W65" s="18" t="s">
        <v>481</v>
      </c>
      <c r="X65" s="20" t="s">
        <v>481</v>
      </c>
      <c r="Y65" s="18" t="s">
        <v>481</v>
      </c>
      <c r="Z65" s="20" t="s">
        <v>481</v>
      </c>
    </row>
    <row r="66" spans="1:26">
      <c r="A66" s="15" t="s">
        <v>541</v>
      </c>
      <c r="B66" s="17" t="n">
        <v>5665</v>
      </c>
      <c r="C66" s="18">
        <f>(75.0/B66*100)</f>
        <v/>
      </c>
      <c r="D66" s="19" t="n">
        <v>5590</v>
      </c>
      <c r="E66" s="18" t="n">
        <v>332.55345008</v>
      </c>
      <c r="F66" s="20" t="n">
        <v>18.26010589</v>
      </c>
      <c r="G66" s="18" t="n">
        <v>348.77606179</v>
      </c>
      <c r="H66" s="20" t="n">
        <v>3.69094193</v>
      </c>
      <c r="I66" s="18" t="n">
        <v>396.97193115</v>
      </c>
      <c r="J66" s="20" t="n">
        <v>11.98941094</v>
      </c>
      <c r="K66" s="18" t="n">
        <v>398.10427396</v>
      </c>
      <c r="L66" s="20" t="n">
        <v>3.64586256</v>
      </c>
      <c r="M66" s="18" t="s">
        <v>481</v>
      </c>
      <c r="N66" s="20" t="s">
        <v>481</v>
      </c>
      <c r="O66" s="18" t="n">
        <v>456.07465382</v>
      </c>
      <c r="P66" s="20" t="n">
        <v>2.18365689</v>
      </c>
      <c r="Q66" s="18" t="s">
        <v>481</v>
      </c>
      <c r="R66" s="20" t="s">
        <v>481</v>
      </c>
      <c r="S66" s="18" t="s">
        <v>481</v>
      </c>
      <c r="T66" s="20" t="s">
        <v>481</v>
      </c>
      <c r="U66" s="18" t="s">
        <v>481</v>
      </c>
      <c r="V66" s="20" t="s">
        <v>481</v>
      </c>
      <c r="W66" s="18" t="s">
        <v>481</v>
      </c>
      <c r="X66" s="20" t="s">
        <v>481</v>
      </c>
      <c r="Y66" s="18" t="n">
        <v>343.9302132</v>
      </c>
      <c r="Z66" s="20" t="n">
        <v>10.42234248</v>
      </c>
    </row>
    <row r="67" spans="1:26">
      <c r="A67" s="15" t="s">
        <v>542</v>
      </c>
      <c r="B67" s="17" t="n">
        <v>6971</v>
      </c>
      <c r="C67" s="18">
        <f>(28.0/B67*100)</f>
        <v/>
      </c>
      <c r="D67" s="19" t="n">
        <v>6943</v>
      </c>
      <c r="E67" s="18" t="n">
        <v>290.8062437</v>
      </c>
      <c r="F67" s="20" t="n">
        <v>9.35144474</v>
      </c>
      <c r="G67" s="18" t="s">
        <v>481</v>
      </c>
      <c r="H67" s="20" t="s">
        <v>481</v>
      </c>
      <c r="I67" s="18" t="n">
        <v>372.1089166</v>
      </c>
      <c r="J67" s="20" t="n">
        <v>4.28960737</v>
      </c>
      <c r="K67" s="18" t="n">
        <v>349.49651591</v>
      </c>
      <c r="L67" s="20" t="n">
        <v>5.19198038</v>
      </c>
      <c r="M67" s="18" t="n">
        <v>354.12623571</v>
      </c>
      <c r="N67" s="20" t="n">
        <v>3.51841533</v>
      </c>
      <c r="O67" s="18" t="n">
        <v>419.52379087</v>
      </c>
      <c r="P67" s="20" t="n">
        <v>3.16613606</v>
      </c>
      <c r="Q67" s="18" t="s">
        <v>481</v>
      </c>
      <c r="R67" s="20" t="s">
        <v>481</v>
      </c>
      <c r="S67" s="18" t="s">
        <v>481</v>
      </c>
      <c r="T67" s="20" t="s">
        <v>481</v>
      </c>
      <c r="U67" s="18" t="s">
        <v>481</v>
      </c>
      <c r="V67" s="20" t="s">
        <v>481</v>
      </c>
      <c r="W67" s="18" t="s">
        <v>481</v>
      </c>
      <c r="X67" s="20" t="s">
        <v>481</v>
      </c>
      <c r="Y67" s="18" t="n">
        <v>309.89129136</v>
      </c>
      <c r="Z67" s="20" t="n">
        <v>13.67412642</v>
      </c>
    </row>
    <row r="68" spans="1:26">
      <c r="A68" s="15" t="s">
        <v>543</v>
      </c>
      <c r="B68" s="17" t="n">
        <v>12083</v>
      </c>
      <c r="C68" s="18">
        <f>(26.0/B68*100)</f>
        <v/>
      </c>
      <c r="D68" s="19" t="n">
        <v>12057</v>
      </c>
      <c r="E68" s="18" t="n">
        <v>286.81728439</v>
      </c>
      <c r="F68" s="20" t="n">
        <v>6.57993795</v>
      </c>
      <c r="G68" s="18" t="n">
        <v>330.60908871</v>
      </c>
      <c r="H68" s="20" t="n">
        <v>5.92608747</v>
      </c>
      <c r="I68" s="18" t="n">
        <v>331.90545358</v>
      </c>
      <c r="J68" s="20" t="n">
        <v>4.47353852</v>
      </c>
      <c r="K68" s="18" t="n">
        <v>345.60774465</v>
      </c>
      <c r="L68" s="20" t="n">
        <v>8.34007686</v>
      </c>
      <c r="M68" s="18" t="n">
        <v>374.53365611</v>
      </c>
      <c r="N68" s="20" t="n">
        <v>4.4051482</v>
      </c>
      <c r="O68" s="18" t="n">
        <v>426.45794874</v>
      </c>
      <c r="P68" s="20" t="n">
        <v>1.42191818</v>
      </c>
      <c r="Q68" s="18" t="s">
        <v>481</v>
      </c>
      <c r="R68" s="20" t="s">
        <v>481</v>
      </c>
      <c r="S68" s="18" t="s">
        <v>481</v>
      </c>
      <c r="T68" s="20" t="s">
        <v>481</v>
      </c>
      <c r="U68" s="18" t="s">
        <v>481</v>
      </c>
      <c r="V68" s="20" t="s">
        <v>481</v>
      </c>
      <c r="W68" s="18" t="s">
        <v>481</v>
      </c>
      <c r="X68" s="20" t="s">
        <v>481</v>
      </c>
      <c r="Y68" s="18" t="n">
        <v>292.52579593</v>
      </c>
      <c r="Z68" s="20" t="n">
        <v>6.22736585</v>
      </c>
    </row>
    <row r="69" spans="1:26">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n">
        <v>433.61659804</v>
      </c>
      <c r="V69" s="20" t="n">
        <v>4.0674456</v>
      </c>
      <c r="W69" s="18" t="s">
        <v>481</v>
      </c>
      <c r="X69" s="20" t="s">
        <v>481</v>
      </c>
      <c r="Y69" s="18" t="s">
        <v>481</v>
      </c>
      <c r="Z69" s="20" t="s">
        <v>481</v>
      </c>
    </row>
    <row r="70" spans="1:26">
      <c r="A70" s="15" t="s">
        <v>545</v>
      </c>
      <c r="B70" s="17" t="n">
        <v>6036</v>
      </c>
      <c r="C70" s="18">
        <f>(223.0/B70*100)</f>
        <v/>
      </c>
      <c r="D70" s="19" t="n">
        <v>5813</v>
      </c>
      <c r="E70" s="18" t="n">
        <v>428.10241024</v>
      </c>
      <c r="F70" s="20" t="n">
        <v>5.02984811</v>
      </c>
      <c r="G70" s="18" t="n">
        <v>462.49986694</v>
      </c>
      <c r="H70" s="20" t="n">
        <v>4.06327515</v>
      </c>
      <c r="I70" s="18" t="n">
        <v>484.150071</v>
      </c>
      <c r="J70" s="20" t="n">
        <v>4.26325165</v>
      </c>
      <c r="K70" s="18" t="n">
        <v>450.80493721</v>
      </c>
      <c r="L70" s="20" t="n">
        <v>9.49497197</v>
      </c>
      <c r="M70" s="18" t="n">
        <v>525.69123987</v>
      </c>
      <c r="N70" s="20" t="n">
        <v>3.10306253</v>
      </c>
      <c r="O70" s="18" t="n">
        <v>542.25443456</v>
      </c>
      <c r="P70" s="20" t="n">
        <v>4.05060006</v>
      </c>
      <c r="Q70" s="18" t="s">
        <v>481</v>
      </c>
      <c r="R70" s="20" t="s">
        <v>481</v>
      </c>
      <c r="S70" s="18" t="s">
        <v>481</v>
      </c>
      <c r="T70" s="20" t="s">
        <v>481</v>
      </c>
      <c r="U70" s="18" t="s">
        <v>481</v>
      </c>
      <c r="V70" s="20" t="s">
        <v>481</v>
      </c>
      <c r="W70" s="18" t="s">
        <v>481</v>
      </c>
      <c r="X70" s="20" t="s">
        <v>481</v>
      </c>
      <c r="Y70" s="18" t="n">
        <v>433.66047885</v>
      </c>
      <c r="Z70" s="20" t="n">
        <v>17.26494772</v>
      </c>
    </row>
    <row r="71" spans="1:26">
      <c r="A71" s="15" t="s">
        <v>546</v>
      </c>
      <c r="B71" s="17" t="n">
        <v>6115</v>
      </c>
      <c r="C71" s="18">
        <f>(17.0/B71*100)</f>
        <v/>
      </c>
      <c r="D71" s="19" t="n">
        <v>6098</v>
      </c>
      <c r="E71" s="18" t="n">
        <v>412.15832126</v>
      </c>
      <c r="F71" s="20" t="n">
        <v>25.1880343</v>
      </c>
      <c r="G71" s="18" t="s">
        <v>481</v>
      </c>
      <c r="H71" s="20" t="s">
        <v>481</v>
      </c>
      <c r="I71" s="18" t="n">
        <v>479.99966338</v>
      </c>
      <c r="J71" s="20" t="n">
        <v>10.64865476</v>
      </c>
      <c r="K71" s="18" t="n">
        <v>503.28340528</v>
      </c>
      <c r="L71" s="20" t="n">
        <v>7.81343375</v>
      </c>
      <c r="M71" s="18" t="n">
        <v>486.18099512</v>
      </c>
      <c r="N71" s="20" t="n">
        <v>2.70314649</v>
      </c>
      <c r="O71" s="18" t="n">
        <v>563.61926838</v>
      </c>
      <c r="P71" s="20" t="n">
        <v>2.01764559</v>
      </c>
      <c r="Q71" s="18" t="s">
        <v>481</v>
      </c>
      <c r="R71" s="20" t="s">
        <v>481</v>
      </c>
      <c r="S71" s="18" t="s">
        <v>481</v>
      </c>
      <c r="T71" s="20" t="s">
        <v>481</v>
      </c>
      <c r="U71" s="18" t="s">
        <v>481</v>
      </c>
      <c r="V71" s="20" t="s">
        <v>481</v>
      </c>
      <c r="W71" s="18" t="s">
        <v>481</v>
      </c>
      <c r="X71" s="20" t="s">
        <v>481</v>
      </c>
      <c r="Y71" s="18" t="n">
        <v>416.67729647</v>
      </c>
      <c r="Z71" s="20" t="n">
        <v>35.32744405</v>
      </c>
    </row>
    <row r="72" spans="1:26">
      <c r="A72" s="15" t="s">
        <v>547</v>
      </c>
      <c r="B72" s="17" t="n">
        <v>7708</v>
      </c>
      <c r="C72" s="18">
        <f>(5.0/B72*100)</f>
        <v/>
      </c>
      <c r="D72" s="19" t="n">
        <v>7703</v>
      </c>
      <c r="E72" s="18" t="n">
        <v>410.12807852</v>
      </c>
      <c r="F72" s="20" t="n">
        <v>8.442279879999999</v>
      </c>
      <c r="G72" s="18" t="n">
        <v>433.14428754</v>
      </c>
      <c r="H72" s="20" t="n">
        <v>3.54970606</v>
      </c>
      <c r="I72" s="18" t="n">
        <v>454.54488992</v>
      </c>
      <c r="J72" s="20" t="n">
        <v>6.63182009</v>
      </c>
      <c r="K72" s="18" t="s">
        <v>481</v>
      </c>
      <c r="L72" s="20" t="s">
        <v>481</v>
      </c>
      <c r="M72" s="18" t="n">
        <v>478.82313516</v>
      </c>
      <c r="N72" s="20" t="n">
        <v>2.84801949</v>
      </c>
      <c r="O72" s="18" t="n">
        <v>543.28777011</v>
      </c>
      <c r="P72" s="20" t="n">
        <v>3.07705208</v>
      </c>
      <c r="Q72" s="18" t="s">
        <v>481</v>
      </c>
      <c r="R72" s="20" t="s">
        <v>481</v>
      </c>
      <c r="S72" s="18" t="s">
        <v>481</v>
      </c>
      <c r="T72" s="20" t="s">
        <v>481</v>
      </c>
      <c r="U72" s="18" t="s">
        <v>481</v>
      </c>
      <c r="V72" s="20" t="s">
        <v>481</v>
      </c>
      <c r="W72" s="18" t="s">
        <v>481</v>
      </c>
      <c r="X72" s="20" t="s">
        <v>481</v>
      </c>
      <c r="Y72" s="18" t="n">
        <v>369.35855449</v>
      </c>
      <c r="Z72" s="20" t="n">
        <v>49.72064203</v>
      </c>
    </row>
    <row r="73" spans="1:26">
      <c r="A73" s="15" t="s">
        <v>548</v>
      </c>
      <c r="B73" s="17" t="n">
        <v>8249</v>
      </c>
      <c r="C73" s="18">
        <f>(145.0/B73*100)</f>
        <v/>
      </c>
      <c r="D73" s="19" t="n">
        <v>8104</v>
      </c>
      <c r="E73" s="18" t="n">
        <v>337.43022128</v>
      </c>
      <c r="F73" s="20" t="n">
        <v>8.31335365</v>
      </c>
      <c r="G73" s="18" t="n">
        <v>349.02759338</v>
      </c>
      <c r="H73" s="20" t="n">
        <v>6.25753614</v>
      </c>
      <c r="I73" s="18" t="n">
        <v>356.96769861</v>
      </c>
      <c r="J73" s="20" t="n">
        <v>4.80109311</v>
      </c>
      <c r="K73" s="18" t="n">
        <v>366.15734459</v>
      </c>
      <c r="L73" s="20" t="n">
        <v>3.74593687</v>
      </c>
      <c r="M73" s="18" t="s">
        <v>481</v>
      </c>
      <c r="N73" s="20" t="s">
        <v>481</v>
      </c>
      <c r="O73" s="18" t="n">
        <v>433.09677078</v>
      </c>
      <c r="P73" s="20" t="n">
        <v>3.29204167</v>
      </c>
      <c r="Q73" s="18" t="s">
        <v>481</v>
      </c>
      <c r="R73" s="20" t="s">
        <v>481</v>
      </c>
      <c r="S73" s="18" t="s">
        <v>481</v>
      </c>
      <c r="T73" s="20" t="s">
        <v>481</v>
      </c>
      <c r="U73" s="18" t="s">
        <v>481</v>
      </c>
      <c r="V73" s="20" t="s">
        <v>481</v>
      </c>
      <c r="W73" s="18" t="s">
        <v>481</v>
      </c>
      <c r="X73" s="20" t="s">
        <v>481</v>
      </c>
      <c r="Y73" s="18" t="n">
        <v>349.30206684</v>
      </c>
      <c r="Z73" s="20" t="n">
        <v>13.45020996</v>
      </c>
    </row>
    <row r="74" spans="1:26">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n">
        <v>427.27325298</v>
      </c>
      <c r="V74" s="20" t="n">
        <v>1.48755563</v>
      </c>
      <c r="W74" s="18" t="s">
        <v>481</v>
      </c>
      <c r="X74" s="20" t="s">
        <v>481</v>
      </c>
      <c r="Y74" s="18" t="s">
        <v>481</v>
      </c>
      <c r="Z74" s="20" t="s">
        <v>481</v>
      </c>
    </row>
    <row r="75" spans="1:26">
      <c r="A75" s="15" t="s">
        <v>550</v>
      </c>
      <c r="B75" s="17" t="n">
        <v>5375</v>
      </c>
      <c r="C75" s="18">
        <f>(203.0/B75*100)</f>
        <v/>
      </c>
      <c r="D75" s="19" t="n">
        <v>5172</v>
      </c>
      <c r="E75" s="18" t="n">
        <v>305.42149368</v>
      </c>
      <c r="F75" s="20" t="n">
        <v>5.16680395</v>
      </c>
      <c r="G75" s="18" t="n">
        <v>280.57320947</v>
      </c>
      <c r="H75" s="20" t="n">
        <v>9.243926650000001</v>
      </c>
      <c r="I75" s="18" t="n">
        <v>338.85370028</v>
      </c>
      <c r="J75" s="20" t="n">
        <v>4.09878419</v>
      </c>
      <c r="K75" s="18" t="n">
        <v>346.16330277</v>
      </c>
      <c r="L75" s="20" t="n">
        <v>5.14911138</v>
      </c>
      <c r="M75" s="18" t="n">
        <v>357.42020602</v>
      </c>
      <c r="N75" s="20" t="n">
        <v>8.23807006</v>
      </c>
      <c r="O75" s="18" t="n">
        <v>390.92345606</v>
      </c>
      <c r="P75" s="20" t="n">
        <v>3.05677276</v>
      </c>
      <c r="Q75" s="18" t="s">
        <v>481</v>
      </c>
      <c r="R75" s="20" t="s">
        <v>481</v>
      </c>
      <c r="S75" s="18" t="s">
        <v>481</v>
      </c>
      <c r="T75" s="20" t="s">
        <v>481</v>
      </c>
      <c r="U75" s="18" t="s">
        <v>481</v>
      </c>
      <c r="V75" s="20" t="s">
        <v>481</v>
      </c>
      <c r="W75" s="18" t="s">
        <v>481</v>
      </c>
      <c r="X75" s="20" t="s">
        <v>481</v>
      </c>
      <c r="Y75" s="18" t="n">
        <v>310.498491</v>
      </c>
      <c r="Z75" s="20" t="n">
        <v>6.11985826</v>
      </c>
    </row>
    <row r="76" spans="1:26">
      <c r="A76" s="15" t="s">
        <v>551</v>
      </c>
      <c r="B76" s="17" t="n">
        <v>14167</v>
      </c>
      <c r="C76" s="18">
        <f>(228.0/B76*100)</f>
        <v/>
      </c>
      <c r="D76" s="19" t="n">
        <v>13939</v>
      </c>
      <c r="E76" s="18" t="n">
        <v>296.40485879</v>
      </c>
      <c r="F76" s="20" t="n">
        <v>7.24904589</v>
      </c>
      <c r="G76" s="18" t="n">
        <v>334.92503357</v>
      </c>
      <c r="H76" s="20" t="n">
        <v>7.15132476</v>
      </c>
      <c r="I76" s="18" t="n">
        <v>389.68697252</v>
      </c>
      <c r="J76" s="20" t="n">
        <v>3.91268932</v>
      </c>
      <c r="K76" s="18" t="n">
        <v>372.97740226</v>
      </c>
      <c r="L76" s="20" t="n">
        <v>6.70568309</v>
      </c>
      <c r="M76" s="18" t="n">
        <v>414.71948018</v>
      </c>
      <c r="N76" s="20" t="n">
        <v>6.08906257</v>
      </c>
      <c r="O76" s="18" t="n">
        <v>458.23227467</v>
      </c>
      <c r="P76" s="20" t="n">
        <v>2.95823574</v>
      </c>
      <c r="Q76" s="18" t="s">
        <v>481</v>
      </c>
      <c r="R76" s="20" t="s">
        <v>481</v>
      </c>
      <c r="S76" s="18" t="s">
        <v>481</v>
      </c>
      <c r="T76" s="20" t="s">
        <v>481</v>
      </c>
      <c r="U76" s="18" t="s">
        <v>481</v>
      </c>
      <c r="V76" s="20" t="s">
        <v>481</v>
      </c>
      <c r="W76" s="18" t="s">
        <v>481</v>
      </c>
      <c r="X76" s="20" t="s">
        <v>481</v>
      </c>
      <c r="Y76" s="18" t="n">
        <v>321.33848505</v>
      </c>
      <c r="Z76" s="20" t="n">
        <v>7.12246478</v>
      </c>
    </row>
    <row r="77" spans="1:26">
      <c r="A77" s="15" t="s">
        <v>552</v>
      </c>
      <c r="B77" s="17" t="n">
        <v>6062</v>
      </c>
      <c r="C77" s="18">
        <f>(83.0/B77*100)</f>
        <v/>
      </c>
      <c r="D77" s="19" t="n">
        <v>5979</v>
      </c>
      <c r="E77" s="18" t="n">
        <v>357.89755373</v>
      </c>
      <c r="F77" s="20" t="n">
        <v>3.92618921</v>
      </c>
      <c r="G77" s="18" t="n">
        <v>414.08469299</v>
      </c>
      <c r="H77" s="20" t="n">
        <v>5.78485506</v>
      </c>
      <c r="I77" s="18" t="n">
        <v>434.52019769</v>
      </c>
      <c r="J77" s="20" t="n">
        <v>3.36867102</v>
      </c>
      <c r="K77" s="18" t="n">
        <v>379.265702</v>
      </c>
      <c r="L77" s="20" t="n">
        <v>7.43104342</v>
      </c>
      <c r="M77" s="18" t="n">
        <v>437.63564265</v>
      </c>
      <c r="N77" s="20" t="n">
        <v>7.79911865</v>
      </c>
      <c r="O77" s="18" t="n">
        <v>489.19885265</v>
      </c>
      <c r="P77" s="20" t="n">
        <v>3.16203281</v>
      </c>
      <c r="Q77" s="18" t="s">
        <v>481</v>
      </c>
      <c r="R77" s="20" t="s">
        <v>481</v>
      </c>
      <c r="S77" s="18" t="s">
        <v>481</v>
      </c>
      <c r="T77" s="20" t="s">
        <v>481</v>
      </c>
      <c r="U77" s="18" t="s">
        <v>481</v>
      </c>
      <c r="V77" s="20" t="s">
        <v>481</v>
      </c>
      <c r="W77" s="18" t="s">
        <v>481</v>
      </c>
      <c r="X77" s="20" t="s">
        <v>481</v>
      </c>
      <c r="Y77" s="18" t="n">
        <v>350.62706059</v>
      </c>
      <c r="Z77" s="20" t="n">
        <v>7.57840109</v>
      </c>
    </row>
    <row r="78" spans="1:26">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s">
        <v>481</v>
      </c>
      <c r="T78" s="20" t="s">
        <v>481</v>
      </c>
      <c r="U78" s="18" t="n">
        <v>486.77376404</v>
      </c>
      <c r="V78" s="20" t="n">
        <v>3.73078934</v>
      </c>
      <c r="W78" s="18" t="s">
        <v>481</v>
      </c>
      <c r="X78" s="20" t="s">
        <v>481</v>
      </c>
      <c r="Y78" s="18" t="s">
        <v>481</v>
      </c>
      <c r="Z78" s="20" t="s">
        <v>481</v>
      </c>
    </row>
    <row customHeight="1" ht="25" r="79" spans="1:26">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n">
        <v>475.33231053</v>
      </c>
      <c r="V79" s="20" t="n">
        <v>7.19302375</v>
      </c>
      <c r="W79" s="18" t="s">
        <v>481</v>
      </c>
      <c r="X79" s="20" t="s">
        <v>481</v>
      </c>
      <c r="Y79" s="18" t="s">
        <v>481</v>
      </c>
      <c r="Z79" s="20" t="s">
        <v>481</v>
      </c>
    </row>
    <row r="80" spans="1:26">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n">
        <v>427.14102033</v>
      </c>
      <c r="V80" s="20" t="n">
        <v>3.42468904</v>
      </c>
      <c r="W80" s="18" t="s">
        <v>481</v>
      </c>
      <c r="X80" s="20" t="s">
        <v>481</v>
      </c>
      <c r="Y80" s="18" t="s">
        <v>481</v>
      </c>
      <c r="Z80" s="20" t="s">
        <v>481</v>
      </c>
    </row>
    <row r="81" spans="1:26">
      <c r="A81" s="23" t="s">
        <v>556</v>
      </c>
      <c r="B81" s="17" t="n">
        <v>8861</v>
      </c>
      <c r="C81" s="18">
        <f>(76.0/B81*100)</f>
        <v/>
      </c>
      <c r="D81" s="19" t="n">
        <v>8785</v>
      </c>
      <c r="E81" s="18" t="n">
        <v>314.94764719</v>
      </c>
      <c r="F81" s="20" t="n">
        <v>9.90123979</v>
      </c>
      <c r="G81" s="18" t="n">
        <v>342.28341647</v>
      </c>
      <c r="H81" s="20" t="n">
        <v>10.03034898</v>
      </c>
      <c r="I81" s="18" t="n">
        <v>364.71304902</v>
      </c>
      <c r="J81" s="20" t="n">
        <v>5.27236636</v>
      </c>
      <c r="K81" s="18" t="n">
        <v>380.15965379</v>
      </c>
      <c r="L81" s="20" t="n">
        <v>11.68254242</v>
      </c>
      <c r="M81" s="18" t="n">
        <v>402.74523686</v>
      </c>
      <c r="N81" s="20" t="n">
        <v>3.74142378</v>
      </c>
      <c r="O81" s="18" t="n">
        <v>455.89828319</v>
      </c>
      <c r="P81" s="20" t="n">
        <v>3.07836424</v>
      </c>
      <c r="Q81" s="18" t="s">
        <v>481</v>
      </c>
      <c r="R81" s="20" t="s">
        <v>481</v>
      </c>
      <c r="S81" s="18" t="s">
        <v>481</v>
      </c>
      <c r="T81" s="20" t="s">
        <v>481</v>
      </c>
      <c r="U81" s="18" t="s">
        <v>481</v>
      </c>
      <c r="V81" s="20" t="s">
        <v>481</v>
      </c>
      <c r="W81" s="18" t="s">
        <v>481</v>
      </c>
      <c r="X81" s="20" t="s">
        <v>481</v>
      </c>
      <c r="Y81" s="18" t="n">
        <v>319.61309857</v>
      </c>
      <c r="Z81" s="20" t="n">
        <v>19.30788595</v>
      </c>
    </row>
    <row r="82" spans="1:26">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row>
    <row r="83" spans="1:26">
      <c r="A83" s="3" t="s">
        <v>558</v>
      </c>
    </row>
    <row r="84" spans="1:26">
      <c r="A84" s="25" t="s">
        <v>559</v>
      </c>
    </row>
    <row r="85" spans="1:26">
      <c r="A85" s="25" t="s">
        <v>560</v>
      </c>
    </row>
    <row customHeight="1" ht="30" r="86" spans="1:26">
      <c r="A86" s="25" t="s">
        <v>561</v>
      </c>
    </row>
    <row customHeight="1" ht="30" r="87" spans="1:26">
      <c r="A87" s="25" t="s">
        <v>557</v>
      </c>
    </row>
    <row customHeight="1" ht="30" r="88" spans="1:26">
      <c r="A88" s="25" t="s">
        <v>562</v>
      </c>
    </row>
    <row customHeight="1" ht="30" r="89" spans="1:26">
      <c r="A89" s="25" t="s">
        <v>563</v>
      </c>
    </row>
    <row customHeight="1" ht="30" r="90" spans="1:26">
      <c r="A90" s="25" t="s">
        <v>564</v>
      </c>
    </row>
    <row customHeight="1" ht="30" r="91" spans="1:26">
      <c r="A91" s="25" t="s">
        <v>565</v>
      </c>
    </row>
    <row customHeight="1" ht="30" r="92" spans="1:26">
      <c r="A92" s="25" t="s">
        <v>566</v>
      </c>
    </row>
    <row customHeight="1" ht="30" r="93" spans="1:26">
      <c r="A93" s="25" t="s">
        <v>567</v>
      </c>
    </row>
    <row customHeight="1" ht="30" r="94" spans="1:26">
      <c r="A94" s="25" t="s">
        <v>568</v>
      </c>
    </row>
    <row customHeight="1" ht="30" r="95" spans="1:26">
      <c r="A95" s="25" t="s">
        <v>569</v>
      </c>
    </row>
    <row customHeight="1" ht="30" r="96" spans="1:26">
      <c r="A96" s="25" t="s">
        <v>570</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705</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(368.0/B7*100)</f>
        <v/>
      </c>
      <c r="D7" s="19" t="n">
        <v>14162</v>
      </c>
      <c r="E7" s="18" t="n">
        <v>509.82119269</v>
      </c>
      <c r="F7" s="20" t="n">
        <v>4.88284063</v>
      </c>
      <c r="G7" s="18" t="n">
        <v>518.84414595</v>
      </c>
      <c r="H7" s="20" t="n">
        <v>2.92877621</v>
      </c>
      <c r="I7" s="18" t="n">
        <v>501.24584023</v>
      </c>
      <c r="J7" s="20" t="n">
        <v>2.06125351</v>
      </c>
      <c r="K7" s="18" t="n">
        <v>489.30679189</v>
      </c>
      <c r="L7" s="20" t="n">
        <v>3.96349243</v>
      </c>
      <c r="M7" s="18" t="s">
        <v>481</v>
      </c>
      <c r="N7" s="20" t="s">
        <v>481</v>
      </c>
      <c r="O7" s="18" t="s">
        <v>481</v>
      </c>
      <c r="P7" s="20" t="s">
        <v>481</v>
      </c>
      <c r="Q7" s="18" t="s">
        <v>481</v>
      </c>
      <c r="R7" s="20" t="s">
        <v>481</v>
      </c>
      <c r="S7" s="18" t="s">
        <v>481</v>
      </c>
      <c r="T7" s="20" t="s">
        <v>481</v>
      </c>
      <c r="U7" s="18" t="n">
        <v>382.71854953</v>
      </c>
      <c r="V7" s="20" t="n">
        <v>11.4602302</v>
      </c>
    </row>
    <row r="8" spans="1:22">
      <c r="A8" s="15" t="s">
        <v>483</v>
      </c>
      <c r="B8" s="17" t="n">
        <v>7007</v>
      </c>
      <c r="C8" s="18">
        <f>(22.0/B8*100)</f>
        <v/>
      </c>
      <c r="D8" s="19" t="n">
        <v>6985</v>
      </c>
      <c r="E8" s="18" t="n">
        <v>494.81452877</v>
      </c>
      <c r="F8" s="20" t="n">
        <v>5.95758621</v>
      </c>
      <c r="G8" s="18" t="n">
        <v>510.47884961</v>
      </c>
      <c r="H8" s="20" t="n">
        <v>3.6949241</v>
      </c>
      <c r="I8" s="18" t="n">
        <v>481.60222768</v>
      </c>
      <c r="J8" s="20" t="n">
        <v>3.21042926</v>
      </c>
      <c r="K8" s="18" t="n">
        <v>464.83009038</v>
      </c>
      <c r="L8" s="20" t="n">
        <v>4.11295396</v>
      </c>
      <c r="M8" s="18" t="s">
        <v>481</v>
      </c>
      <c r="N8" s="20" t="s">
        <v>481</v>
      </c>
      <c r="O8" s="18" t="s">
        <v>481</v>
      </c>
      <c r="P8" s="20" t="s">
        <v>481</v>
      </c>
      <c r="Q8" s="18" t="n">
        <v>361.38025951</v>
      </c>
      <c r="R8" s="20" t="n">
        <v>22.72565673</v>
      </c>
      <c r="S8" s="18" t="s">
        <v>481</v>
      </c>
      <c r="T8" s="20" t="s">
        <v>481</v>
      </c>
      <c r="U8" s="18" t="n">
        <v>343.3111625</v>
      </c>
      <c r="V8" s="20" t="n">
        <v>22.78672089</v>
      </c>
    </row>
    <row r="9" spans="1:22">
      <c r="A9" s="15" t="s">
        <v>484</v>
      </c>
      <c r="B9" s="17" t="n">
        <v>9651</v>
      </c>
      <c r="C9" s="18">
        <f>(99.0/B9*100)</f>
        <v/>
      </c>
      <c r="D9" s="19" t="n">
        <v>9552</v>
      </c>
      <c r="E9" s="18" t="n">
        <v>492.47754127</v>
      </c>
      <c r="F9" s="20" t="n">
        <v>3.97796503</v>
      </c>
      <c r="G9" s="18" t="n">
        <v>520.5575088000001</v>
      </c>
      <c r="H9" s="20" t="n">
        <v>2.7975608</v>
      </c>
      <c r="I9" s="18" t="n">
        <v>503.48753316</v>
      </c>
      <c r="J9" s="20" t="n">
        <v>2.90185746</v>
      </c>
      <c r="K9" s="18" t="n">
        <v>488.73140941</v>
      </c>
      <c r="L9" s="20" t="n">
        <v>3.96421206</v>
      </c>
      <c r="M9" s="18" t="s">
        <v>481</v>
      </c>
      <c r="N9" s="20" t="s">
        <v>481</v>
      </c>
      <c r="O9" s="18" t="s">
        <v>481</v>
      </c>
      <c r="P9" s="20" t="s">
        <v>481</v>
      </c>
      <c r="Q9" s="18" t="n">
        <v>347.7815185</v>
      </c>
      <c r="R9" s="20" t="n">
        <v>11.20716786</v>
      </c>
      <c r="S9" s="18" t="s">
        <v>481</v>
      </c>
      <c r="T9" s="20" t="s">
        <v>481</v>
      </c>
      <c r="U9" s="18" t="n">
        <v>366.46159847</v>
      </c>
      <c r="V9" s="20" t="n">
        <v>11.10287915</v>
      </c>
    </row>
    <row r="10" spans="1:22">
      <c r="A10" s="15" t="s">
        <v>485</v>
      </c>
      <c r="B10" s="17" t="n">
        <v>20058</v>
      </c>
      <c r="C10" s="18">
        <f>(528.0/B10*100)</f>
        <v/>
      </c>
      <c r="D10" s="19" t="n">
        <v>19530</v>
      </c>
      <c r="E10" s="18" t="n">
        <v>539.54336444</v>
      </c>
      <c r="F10" s="20" t="n">
        <v>4.47581179</v>
      </c>
      <c r="G10" s="18" t="n">
        <v>544.17480906</v>
      </c>
      <c r="H10" s="20" t="n">
        <v>2.70376067</v>
      </c>
      <c r="I10" s="18" t="n">
        <v>520.40702271</v>
      </c>
      <c r="J10" s="20" t="n">
        <v>2.55875912</v>
      </c>
      <c r="K10" s="18" t="n">
        <v>514.29042861</v>
      </c>
      <c r="L10" s="20" t="n">
        <v>3.90280181</v>
      </c>
      <c r="M10" s="18" t="s">
        <v>481</v>
      </c>
      <c r="N10" s="20" t="s">
        <v>481</v>
      </c>
      <c r="O10" s="18" t="s">
        <v>481</v>
      </c>
      <c r="P10" s="20" t="s">
        <v>481</v>
      </c>
      <c r="Q10" s="18" t="s">
        <v>481</v>
      </c>
      <c r="R10" s="20" t="s">
        <v>481</v>
      </c>
      <c r="S10" s="18" t="s">
        <v>481</v>
      </c>
      <c r="T10" s="20" t="s">
        <v>481</v>
      </c>
      <c r="U10" s="18" t="n">
        <v>395.82919927</v>
      </c>
      <c r="V10" s="20" t="n">
        <v>12.15155896</v>
      </c>
    </row>
    <row r="11" spans="1:22">
      <c r="A11" s="15" t="s">
        <v>486</v>
      </c>
      <c r="B11" s="17" t="n">
        <v>7053</v>
      </c>
      <c r="C11" s="18">
        <f>(50.0/B11*100)</f>
        <v/>
      </c>
      <c r="D11" s="19" t="n">
        <v>7003</v>
      </c>
      <c r="E11" s="18" t="n">
        <v>474.0713315</v>
      </c>
      <c r="F11" s="20" t="n">
        <v>5.50656025</v>
      </c>
      <c r="G11" s="18" t="n">
        <v>472.41138752</v>
      </c>
      <c r="H11" s="20" t="n">
        <v>4.00972371</v>
      </c>
      <c r="I11" s="18" t="n">
        <v>452.14000868</v>
      </c>
      <c r="J11" s="20" t="n">
        <v>2.76039419</v>
      </c>
      <c r="K11" s="18" t="n">
        <v>444.8940997</v>
      </c>
      <c r="L11" s="20" t="n">
        <v>4.99834143</v>
      </c>
      <c r="M11" s="18" t="s">
        <v>481</v>
      </c>
      <c r="N11" s="20" t="s">
        <v>481</v>
      </c>
      <c r="O11" s="18" t="s">
        <v>481</v>
      </c>
      <c r="P11" s="20" t="s">
        <v>481</v>
      </c>
      <c r="Q11" s="18" t="s">
        <v>481</v>
      </c>
      <c r="R11" s="20" t="s">
        <v>481</v>
      </c>
      <c r="S11" s="18" t="s">
        <v>481</v>
      </c>
      <c r="T11" s="20" t="s">
        <v>481</v>
      </c>
      <c r="U11" s="18" t="n">
        <v>358.87523331</v>
      </c>
      <c r="V11" s="20" t="n">
        <v>13.70060669</v>
      </c>
    </row>
    <row r="12" spans="1:22">
      <c r="A12" s="15" t="s">
        <v>487</v>
      </c>
      <c r="B12" s="17" t="n">
        <v>6894</v>
      </c>
      <c r="C12" s="18">
        <f>(56.0/B12*100)</f>
        <v/>
      </c>
      <c r="D12" s="19" t="n">
        <v>6838</v>
      </c>
      <c r="E12" s="18" t="n">
        <v>483.2978506</v>
      </c>
      <c r="F12" s="20" t="n">
        <v>4.70063791</v>
      </c>
      <c r="G12" s="18" t="n">
        <v>507.5957497</v>
      </c>
      <c r="H12" s="20" t="n">
        <v>3.4549879</v>
      </c>
      <c r="I12" s="18" t="n">
        <v>488.33061403</v>
      </c>
      <c r="J12" s="20" t="n">
        <v>2.82651303</v>
      </c>
      <c r="K12" s="18" t="n">
        <v>472.04967543</v>
      </c>
      <c r="L12" s="20" t="n">
        <v>3.95792248</v>
      </c>
      <c r="M12" s="18" t="s">
        <v>481</v>
      </c>
      <c r="N12" s="20" t="s">
        <v>481</v>
      </c>
      <c r="O12" s="18" t="s">
        <v>481</v>
      </c>
      <c r="P12" s="20" t="s">
        <v>481</v>
      </c>
      <c r="Q12" s="18" t="n">
        <v>332.31014509</v>
      </c>
      <c r="R12" s="20" t="n">
        <v>18.34291261</v>
      </c>
      <c r="S12" s="18" t="s">
        <v>481</v>
      </c>
      <c r="T12" s="20" t="s">
        <v>481</v>
      </c>
      <c r="U12" s="18" t="n">
        <v>341.36425587</v>
      </c>
      <c r="V12" s="20" t="n">
        <v>20.84512883</v>
      </c>
    </row>
    <row r="13" spans="1:22">
      <c r="A13" s="15" t="s">
        <v>488</v>
      </c>
      <c r="B13" s="17" t="n">
        <v>7161</v>
      </c>
      <c r="C13" s="18">
        <f>(92.0/B13*100)</f>
        <v/>
      </c>
      <c r="D13" s="19" t="n">
        <v>7069</v>
      </c>
      <c r="E13" s="18" t="n">
        <v>521.2294620599999</v>
      </c>
      <c r="F13" s="20" t="n">
        <v>6.14791096</v>
      </c>
      <c r="G13" s="18" t="n">
        <v>517.97324787</v>
      </c>
      <c r="H13" s="20" t="n">
        <v>2.72513805</v>
      </c>
      <c r="I13" s="18" t="n">
        <v>497.41754159</v>
      </c>
      <c r="J13" s="20" t="n">
        <v>2.74555171</v>
      </c>
      <c r="K13" s="18" t="n">
        <v>481.31649564</v>
      </c>
      <c r="L13" s="20" t="n">
        <v>4.96876558</v>
      </c>
      <c r="M13" s="18" t="s">
        <v>481</v>
      </c>
      <c r="N13" s="20" t="s">
        <v>481</v>
      </c>
      <c r="O13" s="18" t="s">
        <v>481</v>
      </c>
      <c r="P13" s="20" t="s">
        <v>481</v>
      </c>
      <c r="Q13" s="18" t="n">
        <v>407.4699787</v>
      </c>
      <c r="R13" s="20" t="n">
        <v>6.79601306</v>
      </c>
      <c r="S13" s="18" t="s">
        <v>481</v>
      </c>
      <c r="T13" s="20" t="s">
        <v>481</v>
      </c>
      <c r="U13" s="18" t="n">
        <v>380.43394178</v>
      </c>
      <c r="V13" s="20" t="n">
        <v>20.02680857</v>
      </c>
    </row>
    <row r="14" spans="1:22">
      <c r="A14" s="15" t="s">
        <v>489</v>
      </c>
      <c r="B14" s="17" t="n">
        <v>5587</v>
      </c>
      <c r="C14" s="18">
        <f>(74.0/B14*100)</f>
        <v/>
      </c>
      <c r="D14" s="19" t="n">
        <v>5513</v>
      </c>
      <c r="E14" s="18" t="n">
        <v>541.0569885800001</v>
      </c>
      <c r="F14" s="20" t="n">
        <v>4.68206468</v>
      </c>
      <c r="G14" s="18" t="n">
        <v>531.75175993</v>
      </c>
      <c r="H14" s="20" t="n">
        <v>2.91192512</v>
      </c>
      <c r="I14" s="18" t="n">
        <v>505.98248039</v>
      </c>
      <c r="J14" s="20" t="n">
        <v>2.94636286</v>
      </c>
      <c r="K14" s="18" t="n">
        <v>507.56701767</v>
      </c>
      <c r="L14" s="20" t="n">
        <v>5.2891026</v>
      </c>
      <c r="M14" s="18" t="s">
        <v>481</v>
      </c>
      <c r="N14" s="20" t="s">
        <v>481</v>
      </c>
      <c r="O14" s="18" t="s">
        <v>481</v>
      </c>
      <c r="P14" s="20" t="s">
        <v>481</v>
      </c>
      <c r="Q14" s="18" t="s">
        <v>481</v>
      </c>
      <c r="R14" s="20" t="s">
        <v>481</v>
      </c>
      <c r="S14" s="18" t="s">
        <v>481</v>
      </c>
      <c r="T14" s="20" t="s">
        <v>481</v>
      </c>
      <c r="U14" s="18" t="n">
        <v>459.75009109</v>
      </c>
      <c r="V14" s="20" t="n">
        <v>24.7792949</v>
      </c>
    </row>
    <row r="15" spans="1:22">
      <c r="A15" s="15" t="s">
        <v>490</v>
      </c>
      <c r="B15" s="17" t="n">
        <v>5882</v>
      </c>
      <c r="C15" s="18">
        <f>(53.0/B15*100)</f>
        <v/>
      </c>
      <c r="D15" s="19" t="n">
        <v>5829</v>
      </c>
      <c r="E15" s="18" t="n">
        <v>559.90726935</v>
      </c>
      <c r="F15" s="20" t="n">
        <v>3.50371978</v>
      </c>
      <c r="G15" s="18" t="n">
        <v>536.69573084</v>
      </c>
      <c r="H15" s="20" t="n">
        <v>2.66889716</v>
      </c>
      <c r="I15" s="18" t="n">
        <v>507.44011047</v>
      </c>
      <c r="J15" s="20" t="n">
        <v>3.57476104</v>
      </c>
      <c r="K15" s="18" t="n">
        <v>492.76637501</v>
      </c>
      <c r="L15" s="20" t="n">
        <v>6.26107919</v>
      </c>
      <c r="M15" s="18" t="s">
        <v>481</v>
      </c>
      <c r="N15" s="20" t="s">
        <v>481</v>
      </c>
      <c r="O15" s="18" t="s">
        <v>481</v>
      </c>
      <c r="P15" s="20" t="s">
        <v>481</v>
      </c>
      <c r="Q15" s="18" t="n">
        <v>367.66871077</v>
      </c>
      <c r="R15" s="20" t="n">
        <v>14.82638214</v>
      </c>
      <c r="S15" s="18" t="s">
        <v>481</v>
      </c>
      <c r="T15" s="20" t="s">
        <v>481</v>
      </c>
      <c r="U15" s="18" t="n">
        <v>411.90320468</v>
      </c>
      <c r="V15" s="20" t="n">
        <v>18.36665727</v>
      </c>
    </row>
    <row r="16" spans="1:22">
      <c r="A16" s="15" t="s">
        <v>491</v>
      </c>
      <c r="B16" s="17" t="n">
        <v>6108</v>
      </c>
      <c r="C16" s="18">
        <f>(102.0/B16*100)</f>
        <v/>
      </c>
      <c r="D16" s="19" t="n">
        <v>6006</v>
      </c>
      <c r="E16" s="18" t="n">
        <v>487.00877069</v>
      </c>
      <c r="F16" s="20" t="n">
        <v>4.8136334</v>
      </c>
      <c r="G16" s="18" t="n">
        <v>523.62837587</v>
      </c>
      <c r="H16" s="20" t="n">
        <v>3.60999997</v>
      </c>
      <c r="I16" s="18" t="n">
        <v>503.51693529</v>
      </c>
      <c r="J16" s="20" t="n">
        <v>2.89135399</v>
      </c>
      <c r="K16" s="18" t="n">
        <v>488.02784615</v>
      </c>
      <c r="L16" s="20" t="n">
        <v>4.63231012</v>
      </c>
      <c r="M16" s="18" t="s">
        <v>481</v>
      </c>
      <c r="N16" s="20" t="s">
        <v>481</v>
      </c>
      <c r="O16" s="18" t="s">
        <v>481</v>
      </c>
      <c r="P16" s="20" t="s">
        <v>481</v>
      </c>
      <c r="Q16" s="18" t="s">
        <v>481</v>
      </c>
      <c r="R16" s="20" t="s">
        <v>481</v>
      </c>
      <c r="S16" s="18" t="s">
        <v>481</v>
      </c>
      <c r="T16" s="20" t="s">
        <v>481</v>
      </c>
      <c r="U16" s="18" t="n">
        <v>317.11048026</v>
      </c>
      <c r="V16" s="20" t="n">
        <v>14.13466149</v>
      </c>
    </row>
    <row r="17" spans="1:22">
      <c r="A17" s="15" t="s">
        <v>492</v>
      </c>
      <c r="B17" s="17" t="n">
        <v>6504</v>
      </c>
      <c r="C17" s="18">
        <f>(657.0/B17*100)</f>
        <v/>
      </c>
      <c r="D17" s="19" t="n">
        <v>5847</v>
      </c>
      <c r="E17" s="18" t="n">
        <v>531.99145362</v>
      </c>
      <c r="F17" s="20" t="n">
        <v>5.48028588</v>
      </c>
      <c r="G17" s="18" t="n">
        <v>530.81263787</v>
      </c>
      <c r="H17" s="20" t="n">
        <v>3.92194321</v>
      </c>
      <c r="I17" s="18" t="n">
        <v>511.55053792</v>
      </c>
      <c r="J17" s="20" t="n">
        <v>3.61490749</v>
      </c>
      <c r="K17" s="18" t="n">
        <v>502.99482449</v>
      </c>
      <c r="L17" s="20" t="n">
        <v>4.30864487</v>
      </c>
      <c r="M17" s="18" t="s">
        <v>481</v>
      </c>
      <c r="N17" s="20" t="s">
        <v>481</v>
      </c>
      <c r="O17" s="18" t="s">
        <v>481</v>
      </c>
      <c r="P17" s="20" t="s">
        <v>481</v>
      </c>
      <c r="Q17" s="18" t="n">
        <v>338.260297</v>
      </c>
      <c r="R17" s="20" t="n">
        <v>14.23011861</v>
      </c>
      <c r="S17" s="18" t="s">
        <v>481</v>
      </c>
      <c r="T17" s="20" t="s">
        <v>481</v>
      </c>
      <c r="U17" s="18" t="n">
        <v>394.97565888</v>
      </c>
      <c r="V17" s="20" t="n">
        <v>15.68026729</v>
      </c>
    </row>
    <row r="18" spans="1:22">
      <c r="A18" s="15" t="s">
        <v>493</v>
      </c>
      <c r="B18" s="17" t="n">
        <v>5532</v>
      </c>
      <c r="C18" s="18">
        <f>(28.0/B18*100)</f>
        <v/>
      </c>
      <c r="D18" s="19" t="n">
        <v>5504</v>
      </c>
      <c r="E18" s="18" t="n">
        <v>462.83768512</v>
      </c>
      <c r="F18" s="20" t="n">
        <v>5.8614796</v>
      </c>
      <c r="G18" s="18" t="n">
        <v>479.48682035</v>
      </c>
      <c r="H18" s="20" t="n">
        <v>4.86440653</v>
      </c>
      <c r="I18" s="18" t="n">
        <v>462.12456895</v>
      </c>
      <c r="J18" s="20" t="n">
        <v>4.63502089</v>
      </c>
      <c r="K18" s="18" t="n">
        <v>455.99472699</v>
      </c>
      <c r="L18" s="20" t="n">
        <v>6.95234918</v>
      </c>
      <c r="M18" s="18" t="s">
        <v>481</v>
      </c>
      <c r="N18" s="20" t="s">
        <v>481</v>
      </c>
      <c r="O18" s="18" t="s">
        <v>481</v>
      </c>
      <c r="P18" s="20" t="s">
        <v>481</v>
      </c>
      <c r="Q18" s="18" t="s">
        <v>481</v>
      </c>
      <c r="R18" s="20" t="s">
        <v>481</v>
      </c>
      <c r="S18" s="18" t="s">
        <v>481</v>
      </c>
      <c r="T18" s="20" t="s">
        <v>481</v>
      </c>
      <c r="U18" s="18" t="n">
        <v>318.06578729</v>
      </c>
      <c r="V18" s="20" t="n">
        <v>16.82248061</v>
      </c>
    </row>
    <row r="19" spans="1:22">
      <c r="A19" s="15" t="s">
        <v>494</v>
      </c>
      <c r="B19" s="17" t="n">
        <v>5658</v>
      </c>
      <c r="C19" s="18">
        <f>(64.0/B19*100)</f>
        <v/>
      </c>
      <c r="D19" s="19" t="n">
        <v>5594</v>
      </c>
      <c r="E19" s="18" t="n">
        <v>457.44726388</v>
      </c>
      <c r="F19" s="20" t="n">
        <v>6.42363557</v>
      </c>
      <c r="G19" s="18" t="n">
        <v>482.38047255</v>
      </c>
      <c r="H19" s="20" t="n">
        <v>3.56073105</v>
      </c>
      <c r="I19" s="18" t="n">
        <v>468.13643944</v>
      </c>
      <c r="J19" s="20" t="n">
        <v>3.30888025</v>
      </c>
      <c r="K19" s="18" t="n">
        <v>463.84954555</v>
      </c>
      <c r="L19" s="20" t="n">
        <v>4.50379902</v>
      </c>
      <c r="M19" s="18" t="s">
        <v>481</v>
      </c>
      <c r="N19" s="20" t="s">
        <v>481</v>
      </c>
      <c r="O19" s="18" t="s">
        <v>481</v>
      </c>
      <c r="P19" s="20" t="s">
        <v>481</v>
      </c>
      <c r="Q19" s="18" t="s">
        <v>481</v>
      </c>
      <c r="R19" s="20" t="s">
        <v>481</v>
      </c>
      <c r="S19" s="18" t="s">
        <v>481</v>
      </c>
      <c r="T19" s="20" t="s">
        <v>481</v>
      </c>
      <c r="U19" s="18" t="n">
        <v>363.50854074</v>
      </c>
      <c r="V19" s="20" t="n">
        <v>23.30555017</v>
      </c>
    </row>
    <row r="20" spans="1:22">
      <c r="A20" s="15" t="s">
        <v>495</v>
      </c>
      <c r="B20" s="17" t="n">
        <v>3371</v>
      </c>
      <c r="C20" s="18">
        <f>(75.0/B20*100)</f>
        <v/>
      </c>
      <c r="D20" s="19" t="n">
        <v>3296</v>
      </c>
      <c r="E20" s="18" t="n">
        <v>510.78766033</v>
      </c>
      <c r="F20" s="20" t="n">
        <v>4.8896958</v>
      </c>
      <c r="G20" s="18" t="n">
        <v>495.3055396</v>
      </c>
      <c r="H20" s="20" t="n">
        <v>3.58456175</v>
      </c>
      <c r="I20" s="18" t="n">
        <v>466.99722863</v>
      </c>
      <c r="J20" s="20" t="n">
        <v>3.01108887</v>
      </c>
      <c r="K20" s="18" t="n">
        <v>458.03899628</v>
      </c>
      <c r="L20" s="20" t="n">
        <v>5.46496491</v>
      </c>
      <c r="M20" s="18" t="s">
        <v>481</v>
      </c>
      <c r="N20" s="20" t="s">
        <v>481</v>
      </c>
      <c r="O20" s="18" t="s">
        <v>481</v>
      </c>
      <c r="P20" s="20" t="s">
        <v>481</v>
      </c>
      <c r="Q20" s="18" t="s">
        <v>481</v>
      </c>
      <c r="R20" s="20" t="s">
        <v>481</v>
      </c>
      <c r="S20" s="18" t="s">
        <v>481</v>
      </c>
      <c r="T20" s="20" t="s">
        <v>481</v>
      </c>
      <c r="U20" s="18" t="n">
        <v>357.1830618</v>
      </c>
      <c r="V20" s="20" t="n">
        <v>17.06675965</v>
      </c>
    </row>
    <row r="21" spans="1:22">
      <c r="A21" s="15" t="s">
        <v>496</v>
      </c>
      <c r="B21" s="17" t="n">
        <v>5741</v>
      </c>
      <c r="C21" s="18">
        <f>(45.0/B21*100)</f>
        <v/>
      </c>
      <c r="D21" s="19" t="n">
        <v>5696</v>
      </c>
      <c r="E21" s="18" t="n">
        <v>539.37366022</v>
      </c>
      <c r="F21" s="20" t="n">
        <v>5.7581786</v>
      </c>
      <c r="G21" s="18" t="n">
        <v>536.3791434</v>
      </c>
      <c r="H21" s="20" t="n">
        <v>3.11532888</v>
      </c>
      <c r="I21" s="18" t="n">
        <v>513.98816517</v>
      </c>
      <c r="J21" s="20" t="n">
        <v>2.50527606</v>
      </c>
      <c r="K21" s="18" t="n">
        <v>501.75501822</v>
      </c>
      <c r="L21" s="20" t="n">
        <v>4.53560925</v>
      </c>
      <c r="M21" s="18" t="s">
        <v>481</v>
      </c>
      <c r="N21" s="20" t="s">
        <v>481</v>
      </c>
      <c r="O21" s="18" t="s">
        <v>481</v>
      </c>
      <c r="P21" s="20" t="s">
        <v>481</v>
      </c>
      <c r="Q21" s="18" t="s">
        <v>481</v>
      </c>
      <c r="R21" s="20" t="s">
        <v>481</v>
      </c>
      <c r="S21" s="18" t="s">
        <v>481</v>
      </c>
      <c r="T21" s="20" t="s">
        <v>481</v>
      </c>
      <c r="U21" s="18" t="n">
        <v>404.97919661</v>
      </c>
      <c r="V21" s="20" t="n">
        <v>29.80480401</v>
      </c>
    </row>
    <row r="22" spans="1:22">
      <c r="A22" s="15" t="s">
        <v>497</v>
      </c>
      <c r="B22" s="17" t="n">
        <v>6598</v>
      </c>
      <c r="C22" s="18">
        <f>(32.0/B22*100)</f>
        <v/>
      </c>
      <c r="D22" s="19" t="n">
        <v>6566</v>
      </c>
      <c r="E22" s="18" t="n">
        <v>458.55766117</v>
      </c>
      <c r="F22" s="20" t="n">
        <v>6.85228916</v>
      </c>
      <c r="G22" s="18" t="n">
        <v>499.23382014</v>
      </c>
      <c r="H22" s="20" t="n">
        <v>4.80129423</v>
      </c>
      <c r="I22" s="18" t="n">
        <v>483.2541984</v>
      </c>
      <c r="J22" s="20" t="n">
        <v>3.70521352</v>
      </c>
      <c r="K22" s="18" t="n">
        <v>474.17002491</v>
      </c>
      <c r="L22" s="20" t="n">
        <v>5.9248321</v>
      </c>
      <c r="M22" s="18" t="s">
        <v>481</v>
      </c>
      <c r="N22" s="20" t="s">
        <v>481</v>
      </c>
      <c r="O22" s="18" t="s">
        <v>481</v>
      </c>
      <c r="P22" s="20" t="s">
        <v>481</v>
      </c>
      <c r="Q22" s="18" t="s">
        <v>481</v>
      </c>
      <c r="R22" s="20" t="s">
        <v>481</v>
      </c>
      <c r="S22" s="18" t="n">
        <v>444.73988739</v>
      </c>
      <c r="T22" s="20" t="n">
        <v>51.56947701</v>
      </c>
      <c r="U22" s="18" t="n">
        <v>308.77709687</v>
      </c>
      <c r="V22" s="20" t="n">
        <v>15.99924802</v>
      </c>
    </row>
    <row r="23" spans="1:22">
      <c r="A23" s="15" t="s">
        <v>498</v>
      </c>
      <c r="B23" s="17" t="n">
        <v>11583</v>
      </c>
      <c r="C23" s="18">
        <f>(218.0/B23*100)</f>
        <v/>
      </c>
      <c r="D23" s="19" t="n">
        <v>11365</v>
      </c>
      <c r="E23" s="18" t="n">
        <v>474.19607346</v>
      </c>
      <c r="F23" s="20" t="n">
        <v>7.34605888</v>
      </c>
      <c r="G23" s="18" t="n">
        <v>500.88268971</v>
      </c>
      <c r="H23" s="20" t="n">
        <v>3.34081337</v>
      </c>
      <c r="I23" s="18" t="n">
        <v>481.79216214</v>
      </c>
      <c r="J23" s="20" t="n">
        <v>2.99102994</v>
      </c>
      <c r="K23" s="18" t="n">
        <v>484.41028923</v>
      </c>
      <c r="L23" s="20" t="n">
        <v>3.54416081</v>
      </c>
      <c r="M23" s="18" t="s">
        <v>481</v>
      </c>
      <c r="N23" s="20" t="s">
        <v>481</v>
      </c>
      <c r="O23" s="18" t="s">
        <v>481</v>
      </c>
      <c r="P23" s="20" t="s">
        <v>481</v>
      </c>
      <c r="Q23" s="18" t="s">
        <v>481</v>
      </c>
      <c r="R23" s="20" t="s">
        <v>481</v>
      </c>
      <c r="S23" s="18" t="s">
        <v>481</v>
      </c>
      <c r="T23" s="20" t="s">
        <v>481</v>
      </c>
      <c r="U23" s="18" t="n">
        <v>384.72409717</v>
      </c>
      <c r="V23" s="20" t="n">
        <v>19.65267507</v>
      </c>
    </row>
    <row r="24" spans="1:22">
      <c r="A24" s="15" t="s">
        <v>499</v>
      </c>
      <c r="B24" s="17" t="n">
        <v>6647</v>
      </c>
      <c r="C24" s="18">
        <f>(7.0/B24*100)</f>
        <v/>
      </c>
      <c r="D24" s="19" t="n">
        <v>6640</v>
      </c>
      <c r="E24" s="18" t="n">
        <v>498.82670708</v>
      </c>
      <c r="F24" s="20" t="n">
        <v>6.46627909</v>
      </c>
      <c r="G24" s="18" t="n">
        <v>523.57723472</v>
      </c>
      <c r="H24" s="20" t="n">
        <v>4.59621992</v>
      </c>
      <c r="I24" s="18" t="n">
        <v>517.8076078399999</v>
      </c>
      <c r="J24" s="20" t="n">
        <v>3.6683804</v>
      </c>
      <c r="K24" s="18" t="n">
        <v>513.89176589</v>
      </c>
      <c r="L24" s="20" t="n">
        <v>3.64642661</v>
      </c>
      <c r="M24" s="18" t="s">
        <v>481</v>
      </c>
      <c r="N24" s="20" t="s">
        <v>481</v>
      </c>
      <c r="O24" s="18" t="s">
        <v>481</v>
      </c>
      <c r="P24" s="20" t="s">
        <v>481</v>
      </c>
      <c r="Q24" s="18" t="s">
        <v>481</v>
      </c>
      <c r="R24" s="20" t="s">
        <v>481</v>
      </c>
      <c r="S24" s="18" t="s">
        <v>481</v>
      </c>
      <c r="T24" s="20" t="s">
        <v>481</v>
      </c>
      <c r="U24" s="18" t="n">
        <v>426.82827666</v>
      </c>
      <c r="V24" s="20" t="n">
        <v>44.38194762</v>
      </c>
    </row>
    <row r="25" spans="1:22">
      <c r="A25" s="15" t="s">
        <v>500</v>
      </c>
      <c r="B25" s="17" t="n">
        <v>5581</v>
      </c>
      <c r="C25" s="18">
        <f>(24.0/B25*100)</f>
        <v/>
      </c>
      <c r="D25" s="19" t="n">
        <v>5557</v>
      </c>
      <c r="E25" s="18" t="n">
        <v>489.0763268</v>
      </c>
      <c r="F25" s="20" t="n">
        <v>7.41180721</v>
      </c>
      <c r="G25" s="18" t="n">
        <v>517.4488083</v>
      </c>
      <c r="H25" s="20" t="n">
        <v>4.3024674</v>
      </c>
      <c r="I25" s="18" t="n">
        <v>520.27903384</v>
      </c>
      <c r="J25" s="20" t="n">
        <v>3.64744218</v>
      </c>
      <c r="K25" s="18" t="n">
        <v>522.35267121</v>
      </c>
      <c r="L25" s="20" t="n">
        <v>4.67050817</v>
      </c>
      <c r="M25" s="18" t="s">
        <v>481</v>
      </c>
      <c r="N25" s="20" t="s">
        <v>481</v>
      </c>
      <c r="O25" s="18" t="s">
        <v>481</v>
      </c>
      <c r="P25" s="20" t="s">
        <v>481</v>
      </c>
      <c r="Q25" s="18" t="s">
        <v>481</v>
      </c>
      <c r="R25" s="20" t="s">
        <v>481</v>
      </c>
      <c r="S25" s="18" t="s">
        <v>481</v>
      </c>
      <c r="T25" s="20" t="s">
        <v>481</v>
      </c>
      <c r="U25" s="18" t="n">
        <v>426.79971044</v>
      </c>
      <c r="V25" s="20" t="n">
        <v>37.4934373</v>
      </c>
    </row>
    <row r="26" spans="1:22">
      <c r="A26" s="15" t="s">
        <v>501</v>
      </c>
      <c r="B26" s="17" t="n">
        <v>4869</v>
      </c>
      <c r="C26" s="18">
        <f>(33.0/B26*100)</f>
        <v/>
      </c>
      <c r="D26" s="19" t="n">
        <v>4836</v>
      </c>
      <c r="E26" s="18" t="n">
        <v>487.63026739</v>
      </c>
      <c r="F26" s="20" t="n">
        <v>5.20454613</v>
      </c>
      <c r="G26" s="18" t="n">
        <v>503.28345692</v>
      </c>
      <c r="H26" s="20" t="n">
        <v>2.44641345</v>
      </c>
      <c r="I26" s="18" t="n">
        <v>481.53589653</v>
      </c>
      <c r="J26" s="20" t="n">
        <v>2.6427952</v>
      </c>
      <c r="K26" s="18" t="n">
        <v>468.86494865</v>
      </c>
      <c r="L26" s="20" t="n">
        <v>4.33614085</v>
      </c>
      <c r="M26" s="18" t="s">
        <v>481</v>
      </c>
      <c r="N26" s="20" t="s">
        <v>481</v>
      </c>
      <c r="O26" s="18" t="s">
        <v>481</v>
      </c>
      <c r="P26" s="20" t="s">
        <v>481</v>
      </c>
      <c r="Q26" s="18" t="s">
        <v>481</v>
      </c>
      <c r="R26" s="20" t="s">
        <v>481</v>
      </c>
      <c r="S26" s="18" t="s">
        <v>481</v>
      </c>
      <c r="T26" s="20" t="s">
        <v>481</v>
      </c>
      <c r="U26" s="18" t="n">
        <v>407.36650819</v>
      </c>
      <c r="V26" s="20" t="n">
        <v>19.85330982</v>
      </c>
    </row>
    <row r="27" spans="1:22">
      <c r="A27" s="15" t="s">
        <v>502</v>
      </c>
      <c r="B27" s="17" t="n">
        <v>5299</v>
      </c>
      <c r="C27" s="18">
        <f>(17.0/B27*100)</f>
        <v/>
      </c>
      <c r="D27" s="19" t="n">
        <v>5282</v>
      </c>
      <c r="E27" s="18" t="n">
        <v>474.70080814</v>
      </c>
      <c r="F27" s="20" t="n">
        <v>5.15408981</v>
      </c>
      <c r="G27" s="18" t="n">
        <v>504.77210058</v>
      </c>
      <c r="H27" s="20" t="n">
        <v>2.82417265</v>
      </c>
      <c r="I27" s="18" t="n">
        <v>476.37756762</v>
      </c>
      <c r="J27" s="20" t="n">
        <v>2.76989237</v>
      </c>
      <c r="K27" s="18" t="n">
        <v>467.65938035</v>
      </c>
      <c r="L27" s="20" t="n">
        <v>4.00494638</v>
      </c>
      <c r="M27" s="18" t="s">
        <v>481</v>
      </c>
      <c r="N27" s="20" t="s">
        <v>481</v>
      </c>
      <c r="O27" s="18" t="s">
        <v>481</v>
      </c>
      <c r="P27" s="20" t="s">
        <v>481</v>
      </c>
      <c r="Q27" s="18" t="s">
        <v>481</v>
      </c>
      <c r="R27" s="20" t="s">
        <v>481</v>
      </c>
      <c r="S27" s="18" t="s">
        <v>481</v>
      </c>
      <c r="T27" s="20" t="s">
        <v>481</v>
      </c>
      <c r="U27" s="18" t="n">
        <v>385.85336833</v>
      </c>
      <c r="V27" s="20" t="n">
        <v>13.27487303</v>
      </c>
    </row>
    <row r="28" spans="1:22">
      <c r="A28" s="15" t="s">
        <v>503</v>
      </c>
      <c r="B28" s="17" t="n">
        <v>7568</v>
      </c>
      <c r="C28" s="18">
        <f>(54.0/B28*100)</f>
        <v/>
      </c>
      <c r="D28" s="19" t="n">
        <v>7514</v>
      </c>
      <c r="E28" s="18" t="n">
        <v>418.16416135</v>
      </c>
      <c r="F28" s="20" t="n">
        <v>5.4013399</v>
      </c>
      <c r="G28" s="18" t="n">
        <v>435.75617583</v>
      </c>
      <c r="H28" s="20" t="n">
        <v>3.54387398</v>
      </c>
      <c r="I28" s="18" t="n">
        <v>421.46635613</v>
      </c>
      <c r="J28" s="20" t="n">
        <v>2.95965915</v>
      </c>
      <c r="K28" s="18" t="n">
        <v>421.01481775</v>
      </c>
      <c r="L28" s="20" t="n">
        <v>3.62796926</v>
      </c>
      <c r="M28" s="18" t="s">
        <v>481</v>
      </c>
      <c r="N28" s="20" t="s">
        <v>481</v>
      </c>
      <c r="O28" s="18" t="s">
        <v>481</v>
      </c>
      <c r="P28" s="20" t="s">
        <v>481</v>
      </c>
      <c r="Q28" s="18" t="s">
        <v>481</v>
      </c>
      <c r="R28" s="20" t="s">
        <v>481</v>
      </c>
      <c r="S28" s="18" t="s">
        <v>481</v>
      </c>
      <c r="T28" s="20" t="s">
        <v>481</v>
      </c>
      <c r="U28" s="18" t="n">
        <v>328.72134982</v>
      </c>
      <c r="V28" s="20" t="n">
        <v>17.48116324</v>
      </c>
    </row>
    <row r="29" spans="1:22">
      <c r="A29" s="15" t="s">
        <v>504</v>
      </c>
      <c r="B29" s="17" t="n">
        <v>5385</v>
      </c>
      <c r="C29" s="18">
        <f>(30.0/B29*100)</f>
        <v/>
      </c>
      <c r="D29" s="19" t="n">
        <v>5355</v>
      </c>
      <c r="E29" s="18" t="n">
        <v>500.90275998</v>
      </c>
      <c r="F29" s="20" t="n">
        <v>4.6449227</v>
      </c>
      <c r="G29" s="18" t="n">
        <v>515.26173427</v>
      </c>
      <c r="H29" s="20" t="n">
        <v>2.80109101</v>
      </c>
      <c r="I29" s="18" t="n">
        <v>504.7478858</v>
      </c>
      <c r="J29" s="20" t="n">
        <v>3.49817206</v>
      </c>
      <c r="K29" s="18" t="n">
        <v>502.09102507</v>
      </c>
      <c r="L29" s="20" t="n">
        <v>8.15826947</v>
      </c>
      <c r="M29" s="18" t="s">
        <v>481</v>
      </c>
      <c r="N29" s="20" t="s">
        <v>481</v>
      </c>
      <c r="O29" s="18" t="s">
        <v>481</v>
      </c>
      <c r="P29" s="20" t="s">
        <v>481</v>
      </c>
      <c r="Q29" s="18" t="n">
        <v>314.02123871</v>
      </c>
      <c r="R29" s="20" t="n">
        <v>13.26138992</v>
      </c>
      <c r="S29" s="18" t="s">
        <v>481</v>
      </c>
      <c r="T29" s="20" t="s">
        <v>481</v>
      </c>
      <c r="U29" s="18" t="n">
        <v>369.11616472</v>
      </c>
      <c r="V29" s="20" t="n">
        <v>26.41986917</v>
      </c>
    </row>
    <row r="30" spans="1:22">
      <c r="A30" s="15" t="s">
        <v>505</v>
      </c>
      <c r="B30" s="17" t="n">
        <v>4520</v>
      </c>
      <c r="C30" s="18">
        <f>(103.0/B30*100)</f>
        <v/>
      </c>
      <c r="D30" s="19" t="n">
        <v>4417</v>
      </c>
      <c r="E30" s="18" t="n">
        <v>518.75901944</v>
      </c>
      <c r="F30" s="20" t="n">
        <v>7.55707592</v>
      </c>
      <c r="G30" s="18" t="n">
        <v>530.82177279</v>
      </c>
      <c r="H30" s="20" t="n">
        <v>3.89103445</v>
      </c>
      <c r="I30" s="18" t="n">
        <v>506.07523988</v>
      </c>
      <c r="J30" s="20" t="n">
        <v>2.91706769</v>
      </c>
      <c r="K30" s="18" t="n">
        <v>493.86866174</v>
      </c>
      <c r="L30" s="20" t="n">
        <v>4.99917333</v>
      </c>
      <c r="M30" s="18" t="s">
        <v>481</v>
      </c>
      <c r="N30" s="20" t="s">
        <v>481</v>
      </c>
      <c r="O30" s="18" t="s">
        <v>481</v>
      </c>
      <c r="P30" s="20" t="s">
        <v>481</v>
      </c>
      <c r="Q30" s="18" t="s">
        <v>481</v>
      </c>
      <c r="R30" s="20" t="s">
        <v>481</v>
      </c>
      <c r="S30" s="18" t="s">
        <v>481</v>
      </c>
      <c r="T30" s="20" t="s">
        <v>481</v>
      </c>
      <c r="U30" s="18" t="n">
        <v>379.9818967</v>
      </c>
      <c r="V30" s="20" t="n">
        <v>18.75840601</v>
      </c>
    </row>
    <row r="31" spans="1:22">
      <c r="A31" s="15" t="s">
        <v>506</v>
      </c>
      <c r="B31" s="17" t="n">
        <v>5456</v>
      </c>
      <c r="C31" s="18">
        <f>(125.0/B31*100)</f>
        <v/>
      </c>
      <c r="D31" s="19" t="n">
        <v>5331</v>
      </c>
      <c r="E31" s="18" t="n">
        <v>517.17637733</v>
      </c>
      <c r="F31" s="20" t="n">
        <v>5.35578584</v>
      </c>
      <c r="G31" s="18" t="n">
        <v>534.04402509</v>
      </c>
      <c r="H31" s="20" t="n">
        <v>2.92288068</v>
      </c>
      <c r="I31" s="18" t="n">
        <v>506.54170051</v>
      </c>
      <c r="J31" s="20" t="n">
        <v>3.2523398</v>
      </c>
      <c r="K31" s="18" t="n">
        <v>493.00096102</v>
      </c>
      <c r="L31" s="20" t="n">
        <v>4.70077634</v>
      </c>
      <c r="M31" s="18" t="s">
        <v>481</v>
      </c>
      <c r="N31" s="20" t="s">
        <v>481</v>
      </c>
      <c r="O31" s="18" t="s">
        <v>481</v>
      </c>
      <c r="P31" s="20" t="s">
        <v>481</v>
      </c>
      <c r="Q31" s="18" t="s">
        <v>481</v>
      </c>
      <c r="R31" s="20" t="s">
        <v>481</v>
      </c>
      <c r="S31" s="18" t="s">
        <v>481</v>
      </c>
      <c r="T31" s="20" t="s">
        <v>481</v>
      </c>
      <c r="U31" s="18" t="n">
        <v>400.30531377</v>
      </c>
      <c r="V31" s="20" t="n">
        <v>17.1037075</v>
      </c>
    </row>
    <row r="32" spans="1:22">
      <c r="A32" s="15" t="s">
        <v>507</v>
      </c>
      <c r="B32" s="17" t="n">
        <v>4478</v>
      </c>
      <c r="C32" s="18">
        <f>(5.0/B32*100)</f>
        <v/>
      </c>
      <c r="D32" s="19" t="n">
        <v>4473</v>
      </c>
      <c r="E32" s="18" t="n">
        <v>504.55824705</v>
      </c>
      <c r="F32" s="20" t="n">
        <v>5.94238924</v>
      </c>
      <c r="G32" s="18" t="n">
        <v>516.72295629</v>
      </c>
      <c r="H32" s="20" t="n">
        <v>3.26617988</v>
      </c>
      <c r="I32" s="18" t="n">
        <v>501.15921959</v>
      </c>
      <c r="J32" s="20" t="n">
        <v>3.11965653</v>
      </c>
      <c r="K32" s="18" t="n">
        <v>503.53207841</v>
      </c>
      <c r="L32" s="20" t="n">
        <v>3.80754054</v>
      </c>
      <c r="M32" s="18" t="s">
        <v>481</v>
      </c>
      <c r="N32" s="20" t="s">
        <v>481</v>
      </c>
      <c r="O32" s="18" t="s">
        <v>481</v>
      </c>
      <c r="P32" s="20" t="s">
        <v>481</v>
      </c>
      <c r="Q32" s="18" t="s">
        <v>481</v>
      </c>
      <c r="R32" s="20" t="s">
        <v>481</v>
      </c>
      <c r="S32" s="18" t="s">
        <v>481</v>
      </c>
      <c r="T32" s="20" t="s">
        <v>481</v>
      </c>
      <c r="U32" s="18" t="n">
        <v>357.1687137</v>
      </c>
      <c r="V32" s="20" t="n">
        <v>30.85111687</v>
      </c>
    </row>
    <row r="33" spans="1:22">
      <c r="A33" s="15" t="s">
        <v>508</v>
      </c>
      <c r="B33" s="17" t="n">
        <v>7325</v>
      </c>
      <c r="C33" s="18">
        <f>(76.0/B33*100)</f>
        <v/>
      </c>
      <c r="D33" s="19" t="n">
        <v>7249</v>
      </c>
      <c r="E33" s="18" t="n">
        <v>493.58098119</v>
      </c>
      <c r="F33" s="20" t="n">
        <v>8.48655192</v>
      </c>
      <c r="G33" s="18" t="n">
        <v>518.7079697299999</v>
      </c>
      <c r="H33" s="20" t="n">
        <v>4.80279802</v>
      </c>
      <c r="I33" s="18" t="n">
        <v>495.01093943</v>
      </c>
      <c r="J33" s="20" t="n">
        <v>3.22234236</v>
      </c>
      <c r="K33" s="18" t="n">
        <v>498.32867302</v>
      </c>
      <c r="L33" s="20" t="n">
        <v>3.38028388</v>
      </c>
      <c r="M33" s="18" t="s">
        <v>481</v>
      </c>
      <c r="N33" s="20" t="s">
        <v>481</v>
      </c>
      <c r="O33" s="18" t="s">
        <v>481</v>
      </c>
      <c r="P33" s="20" t="s">
        <v>481</v>
      </c>
      <c r="Q33" s="18" t="s">
        <v>481</v>
      </c>
      <c r="R33" s="20" t="s">
        <v>481</v>
      </c>
      <c r="S33" s="18" t="s">
        <v>481</v>
      </c>
      <c r="T33" s="20" t="s">
        <v>481</v>
      </c>
      <c r="U33" s="18" t="n">
        <v>387.30695302</v>
      </c>
      <c r="V33" s="20" t="n">
        <v>21.13625505</v>
      </c>
    </row>
    <row r="34" spans="1:22">
      <c r="A34" s="15" t="s">
        <v>509</v>
      </c>
      <c r="B34" s="17" t="n">
        <v>6350</v>
      </c>
      <c r="C34" s="18">
        <f>(36.0/B34*100)</f>
        <v/>
      </c>
      <c r="D34" s="19" t="n">
        <v>6314</v>
      </c>
      <c r="E34" s="18" t="n">
        <v>428.29420394</v>
      </c>
      <c r="F34" s="20" t="n">
        <v>5.8009266</v>
      </c>
      <c r="G34" s="18" t="n">
        <v>473.94121327</v>
      </c>
      <c r="H34" s="20" t="n">
        <v>3.78268952</v>
      </c>
      <c r="I34" s="18" t="n">
        <v>458.46795097</v>
      </c>
      <c r="J34" s="20" t="n">
        <v>2.68587942</v>
      </c>
      <c r="K34" s="18" t="n">
        <v>466.09746041</v>
      </c>
      <c r="L34" s="20" t="n">
        <v>5.03325594</v>
      </c>
      <c r="M34" s="18" t="s">
        <v>481</v>
      </c>
      <c r="N34" s="20" t="s">
        <v>481</v>
      </c>
      <c r="O34" s="18" t="s">
        <v>481</v>
      </c>
      <c r="P34" s="20" t="s">
        <v>481</v>
      </c>
      <c r="Q34" s="18" t="n">
        <v>263.37193708</v>
      </c>
      <c r="R34" s="20" t="n">
        <v>13.61114927</v>
      </c>
      <c r="S34" s="18" t="s">
        <v>481</v>
      </c>
      <c r="T34" s="20" t="s">
        <v>481</v>
      </c>
      <c r="U34" s="18" t="n">
        <v>297.22666966</v>
      </c>
      <c r="V34" s="20" t="n">
        <v>11.51345633</v>
      </c>
    </row>
    <row r="35" spans="1:22">
      <c r="A35" s="15" t="s">
        <v>510</v>
      </c>
      <c r="B35" s="17" t="n">
        <v>6406</v>
      </c>
      <c r="C35" s="18">
        <f>(36.0/B35*100)</f>
        <v/>
      </c>
      <c r="D35" s="19" t="n">
        <v>6370</v>
      </c>
      <c r="E35" s="18" t="n">
        <v>508.10829735</v>
      </c>
      <c r="F35" s="20" t="n">
        <v>6.06122101</v>
      </c>
      <c r="G35" s="18" t="n">
        <v>523.26636143</v>
      </c>
      <c r="H35" s="20" t="n">
        <v>2.85889044</v>
      </c>
      <c r="I35" s="18" t="n">
        <v>501.24823698</v>
      </c>
      <c r="J35" s="20" t="n">
        <v>2.23344643</v>
      </c>
      <c r="K35" s="18" t="n">
        <v>495.90140367</v>
      </c>
      <c r="L35" s="20" t="n">
        <v>3.94788059</v>
      </c>
      <c r="M35" s="18" t="s">
        <v>481</v>
      </c>
      <c r="N35" s="20" t="s">
        <v>481</v>
      </c>
      <c r="O35" s="18" t="s">
        <v>481</v>
      </c>
      <c r="P35" s="20" t="s">
        <v>481</v>
      </c>
      <c r="Q35" s="18" t="n">
        <v>337.32521215</v>
      </c>
      <c r="R35" s="20" t="n">
        <v>11.65794297</v>
      </c>
      <c r="S35" s="18" t="s">
        <v>481</v>
      </c>
      <c r="T35" s="20" t="s">
        <v>481</v>
      </c>
      <c r="U35" s="18" t="n">
        <v>387.18280458</v>
      </c>
      <c r="V35" s="20" t="n">
        <v>18.72792336</v>
      </c>
    </row>
    <row r="36" spans="1:22">
      <c r="A36" s="15" t="s">
        <v>511</v>
      </c>
      <c r="B36" s="17" t="n">
        <v>6736</v>
      </c>
      <c r="C36" s="18">
        <f>(28.0/B36*100)</f>
        <v/>
      </c>
      <c r="D36" s="19" t="n">
        <v>6708</v>
      </c>
      <c r="E36" s="18" t="n">
        <v>485.20618051</v>
      </c>
      <c r="F36" s="20" t="n">
        <v>5.83594263</v>
      </c>
      <c r="G36" s="18" t="n">
        <v>511.65212306</v>
      </c>
      <c r="H36" s="20" t="n">
        <v>4.01025052</v>
      </c>
      <c r="I36" s="18" t="n">
        <v>496.00901387</v>
      </c>
      <c r="J36" s="20" t="n">
        <v>2.70529745</v>
      </c>
      <c r="K36" s="18" t="n">
        <v>489.40666846</v>
      </c>
      <c r="L36" s="20" t="n">
        <v>3.42788214</v>
      </c>
      <c r="M36" s="18" t="s">
        <v>481</v>
      </c>
      <c r="N36" s="20" t="s">
        <v>481</v>
      </c>
      <c r="O36" s="18" t="s">
        <v>481</v>
      </c>
      <c r="P36" s="20" t="s">
        <v>481</v>
      </c>
      <c r="Q36" s="18" t="s">
        <v>481</v>
      </c>
      <c r="R36" s="20" t="s">
        <v>481</v>
      </c>
      <c r="S36" s="18" t="s">
        <v>481</v>
      </c>
      <c r="T36" s="20" t="s">
        <v>481</v>
      </c>
      <c r="U36" s="18" t="n">
        <v>374.73737218</v>
      </c>
      <c r="V36" s="20" t="n">
        <v>22.04631731</v>
      </c>
    </row>
    <row r="37" spans="1:22">
      <c r="A37" s="15" t="s">
        <v>512</v>
      </c>
      <c r="B37" s="17" t="n">
        <v>5458</v>
      </c>
      <c r="C37" s="18">
        <f>(64.0/B37*100)</f>
        <v/>
      </c>
      <c r="D37" s="19" t="n">
        <v>5394</v>
      </c>
      <c r="E37" s="18" t="n">
        <v>524.04969508</v>
      </c>
      <c r="F37" s="20" t="n">
        <v>5.69236345</v>
      </c>
      <c r="G37" s="18" t="n">
        <v>521.78915077</v>
      </c>
      <c r="H37" s="20" t="n">
        <v>3.68107559</v>
      </c>
      <c r="I37" s="18" t="n">
        <v>491.71217496</v>
      </c>
      <c r="J37" s="20" t="n">
        <v>3.92147335</v>
      </c>
      <c r="K37" s="18" t="n">
        <v>477.66861936</v>
      </c>
      <c r="L37" s="20" t="n">
        <v>4.70853155</v>
      </c>
      <c r="M37" s="18" t="s">
        <v>481</v>
      </c>
      <c r="N37" s="20" t="s">
        <v>481</v>
      </c>
      <c r="O37" s="18" t="s">
        <v>481</v>
      </c>
      <c r="P37" s="20" t="s">
        <v>481</v>
      </c>
      <c r="Q37" s="18" t="s">
        <v>481</v>
      </c>
      <c r="R37" s="20" t="s">
        <v>481</v>
      </c>
      <c r="S37" s="18" t="s">
        <v>481</v>
      </c>
      <c r="T37" s="20" t="s">
        <v>481</v>
      </c>
      <c r="U37" s="18" t="n">
        <v>335.93854433</v>
      </c>
      <c r="V37" s="20" t="n">
        <v>13.93518369</v>
      </c>
    </row>
    <row r="38" spans="1:22">
      <c r="A38" s="15" t="s">
        <v>513</v>
      </c>
      <c r="B38" s="17" t="n">
        <v>5860</v>
      </c>
      <c r="C38" s="18">
        <f>(16.0/B38*100)</f>
        <v/>
      </c>
      <c r="D38" s="19" t="n">
        <v>5844</v>
      </c>
      <c r="E38" s="18" t="n">
        <v>495.94930106</v>
      </c>
      <c r="F38" s="20" t="n">
        <v>4.69608919</v>
      </c>
      <c r="G38" s="18" t="n">
        <v>506.36526959</v>
      </c>
      <c r="H38" s="20" t="n">
        <v>3.96876123</v>
      </c>
      <c r="I38" s="18" t="n">
        <v>483.84084527</v>
      </c>
      <c r="J38" s="20" t="n">
        <v>3.60446448</v>
      </c>
      <c r="K38" s="18" t="n">
        <v>482.99152008</v>
      </c>
      <c r="L38" s="20" t="n">
        <v>7.03128928</v>
      </c>
      <c r="M38" s="18" t="s">
        <v>481</v>
      </c>
      <c r="N38" s="20" t="s">
        <v>481</v>
      </c>
      <c r="O38" s="18" t="s">
        <v>481</v>
      </c>
      <c r="P38" s="20" t="s">
        <v>481</v>
      </c>
      <c r="Q38" s="18" t="s">
        <v>481</v>
      </c>
      <c r="R38" s="20" t="s">
        <v>481</v>
      </c>
      <c r="S38" s="18" t="s">
        <v>481</v>
      </c>
      <c r="T38" s="20" t="s">
        <v>481</v>
      </c>
      <c r="U38" s="18" t="n">
        <v>327.9925737</v>
      </c>
      <c r="V38" s="20" t="n">
        <v>12.26952214</v>
      </c>
    </row>
    <row r="39" spans="1:22">
      <c r="A39" s="15" t="s">
        <v>514</v>
      </c>
      <c r="B39" s="17" t="n">
        <v>5895</v>
      </c>
      <c r="C39" s="18">
        <f>(31.0/B39*100)</f>
        <v/>
      </c>
      <c r="D39" s="19" t="n">
        <v>5864</v>
      </c>
      <c r="E39" s="18" t="n">
        <v>410.25274405</v>
      </c>
      <c r="F39" s="20" t="n">
        <v>7.23989155</v>
      </c>
      <c r="G39" s="18" t="n">
        <v>434.29733236</v>
      </c>
      <c r="H39" s="20" t="n">
        <v>4.7764259</v>
      </c>
      <c r="I39" s="18" t="n">
        <v>432.17640285</v>
      </c>
      <c r="J39" s="20" t="n">
        <v>4.29738449</v>
      </c>
      <c r="K39" s="18" t="n">
        <v>427.42886885</v>
      </c>
      <c r="L39" s="20" t="n">
        <v>4.21354472</v>
      </c>
      <c r="M39" s="18" t="s">
        <v>481</v>
      </c>
      <c r="N39" s="20" t="s">
        <v>481</v>
      </c>
      <c r="O39" s="18" t="s">
        <v>481</v>
      </c>
      <c r="P39" s="20" t="s">
        <v>481</v>
      </c>
      <c r="Q39" s="18" t="s">
        <v>481</v>
      </c>
      <c r="R39" s="20" t="s">
        <v>481</v>
      </c>
      <c r="S39" s="18" t="s">
        <v>481</v>
      </c>
      <c r="T39" s="20" t="s">
        <v>481</v>
      </c>
      <c r="U39" s="18" t="n">
        <v>321.24042907</v>
      </c>
      <c r="V39" s="20" t="n">
        <v>20.83335436</v>
      </c>
    </row>
    <row r="40" spans="1:22">
      <c r="A40" s="15" t="s">
        <v>515</v>
      </c>
      <c r="B40" s="17" t="n">
        <v>14157</v>
      </c>
      <c r="C40" s="18">
        <f>(277.0/B40*100)</f>
        <v/>
      </c>
      <c r="D40" s="19" t="n">
        <v>13880</v>
      </c>
      <c r="E40" s="18" t="n">
        <v>507.19491166</v>
      </c>
      <c r="F40" s="20" t="n">
        <v>5.86935149</v>
      </c>
      <c r="G40" s="18" t="n">
        <v>512.9009008100001</v>
      </c>
      <c r="H40" s="20" t="n">
        <v>3.68808762</v>
      </c>
      <c r="I40" s="18" t="n">
        <v>493.89673963</v>
      </c>
      <c r="J40" s="20" t="n">
        <v>3.30713569</v>
      </c>
      <c r="K40" s="18" t="n">
        <v>486.17562352</v>
      </c>
      <c r="L40" s="20" t="n">
        <v>4.34827771</v>
      </c>
      <c r="M40" s="18" t="s">
        <v>481</v>
      </c>
      <c r="N40" s="20" t="s">
        <v>481</v>
      </c>
      <c r="O40" s="18" t="s">
        <v>481</v>
      </c>
      <c r="P40" s="20" t="s">
        <v>481</v>
      </c>
      <c r="Q40" s="18" t="s">
        <v>481</v>
      </c>
      <c r="R40" s="20" t="s">
        <v>481</v>
      </c>
      <c r="S40" s="18" t="s">
        <v>481</v>
      </c>
      <c r="T40" s="20" t="s">
        <v>481</v>
      </c>
      <c r="U40" s="18" t="n">
        <v>386.39800602</v>
      </c>
      <c r="V40" s="20" t="n">
        <v>13.69938104</v>
      </c>
    </row>
    <row r="41" spans="1:22">
      <c r="A41" s="15" t="s">
        <v>516</v>
      </c>
      <c r="B41" s="17" t="n">
        <v>5712</v>
      </c>
      <c r="C41" s="18">
        <f>(38.0/B41*100)</f>
        <v/>
      </c>
      <c r="D41" s="19" t="n">
        <v>5674</v>
      </c>
      <c r="E41" s="18" t="n">
        <v>525.14948725</v>
      </c>
      <c r="F41" s="20" t="n">
        <v>6.27492925</v>
      </c>
      <c r="G41" s="18" t="n">
        <v>514.90894807</v>
      </c>
      <c r="H41" s="20" t="n">
        <v>4.11441846</v>
      </c>
      <c r="I41" s="18" t="n">
        <v>492.12317698</v>
      </c>
      <c r="J41" s="20" t="n">
        <v>3.91043851</v>
      </c>
      <c r="K41" s="18" t="n">
        <v>481.9388336</v>
      </c>
      <c r="L41" s="20" t="n">
        <v>4.81985854</v>
      </c>
      <c r="M41" s="18" t="s">
        <v>481</v>
      </c>
      <c r="N41" s="20" t="s">
        <v>481</v>
      </c>
      <c r="O41" s="18" t="s">
        <v>481</v>
      </c>
      <c r="P41" s="20" t="s">
        <v>481</v>
      </c>
      <c r="Q41" s="18" t="n">
        <v>399.91015703</v>
      </c>
      <c r="R41" s="20" t="n">
        <v>16.72230739</v>
      </c>
      <c r="S41" s="18" t="s">
        <v>481</v>
      </c>
      <c r="T41" s="20" t="s">
        <v>481</v>
      </c>
      <c r="U41" s="18" t="n">
        <v>358.0359429</v>
      </c>
      <c r="V41" s="20" t="n">
        <v>18.18489279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(1223.0/B46*100)</f>
        <v/>
      </c>
      <c r="D46" s="19" t="n">
        <v>21918</v>
      </c>
      <c r="E46" s="18" t="n">
        <v>392.44016242</v>
      </c>
      <c r="F46" s="20" t="n">
        <v>4.70711618</v>
      </c>
      <c r="G46" s="18" t="n">
        <v>420.36599924</v>
      </c>
      <c r="H46" s="20" t="n">
        <v>3.77039638</v>
      </c>
      <c r="I46" s="18" t="n">
        <v>408.47366523</v>
      </c>
      <c r="J46" s="20" t="n">
        <v>2.78764982</v>
      </c>
      <c r="K46" s="18" t="n">
        <v>430.63586012</v>
      </c>
      <c r="L46" s="20" t="n">
        <v>4.08399705</v>
      </c>
      <c r="M46" s="18" t="s">
        <v>481</v>
      </c>
      <c r="N46" s="20" t="s">
        <v>481</v>
      </c>
      <c r="O46" s="18" t="s">
        <v>481</v>
      </c>
      <c r="P46" s="20" t="s">
        <v>481</v>
      </c>
      <c r="Q46" s="18" t="s">
        <v>481</v>
      </c>
      <c r="R46" s="20" t="s">
        <v>481</v>
      </c>
      <c r="S46" s="18" t="s">
        <v>481</v>
      </c>
      <c r="T46" s="20" t="s">
        <v>481</v>
      </c>
      <c r="U46" s="18" t="n">
        <v>322.47800677</v>
      </c>
      <c r="V46" s="20" t="n">
        <v>5.95497247</v>
      </c>
    </row>
    <row r="47" spans="1:22">
      <c r="A47" s="15" t="s">
        <v>522</v>
      </c>
      <c r="B47" s="17" t="n">
        <v>5928</v>
      </c>
      <c r="C47" s="18">
        <f>(81.0/B47*100)</f>
        <v/>
      </c>
      <c r="D47" s="19" t="n">
        <v>5847</v>
      </c>
      <c r="E47" s="18" t="n">
        <v>409.99794204</v>
      </c>
      <c r="F47" s="20" t="n">
        <v>6.41116474</v>
      </c>
      <c r="G47" s="18" t="n">
        <v>461.33566276</v>
      </c>
      <c r="H47" s="20" t="n">
        <v>5.43882471</v>
      </c>
      <c r="I47" s="18" t="n">
        <v>439.26565803</v>
      </c>
      <c r="J47" s="20" t="n">
        <v>5.09880101</v>
      </c>
      <c r="K47" s="18" t="n">
        <v>428.56235989</v>
      </c>
      <c r="L47" s="20" t="n">
        <v>6.98700112</v>
      </c>
      <c r="M47" s="18" t="s">
        <v>481</v>
      </c>
      <c r="N47" s="20" t="s">
        <v>481</v>
      </c>
      <c r="O47" s="18" t="s">
        <v>481</v>
      </c>
      <c r="P47" s="20" t="s">
        <v>481</v>
      </c>
      <c r="Q47" s="18" t="s">
        <v>481</v>
      </c>
      <c r="R47" s="20" t="s">
        <v>481</v>
      </c>
      <c r="S47" s="18" t="s">
        <v>481</v>
      </c>
      <c r="T47" s="20" t="s">
        <v>481</v>
      </c>
      <c r="U47" s="18" t="n">
        <v>290.81380729</v>
      </c>
      <c r="V47" s="20" t="n">
        <v>9.043749930000001</v>
      </c>
    </row>
    <row r="48" spans="1:22">
      <c r="A48" s="15" t="s">
        <v>523</v>
      </c>
      <c r="B48" s="17" t="n">
        <v>9841</v>
      </c>
      <c r="C48" s="18">
        <f>(7.0/B48*100)</f>
        <v/>
      </c>
      <c r="D48" s="19" t="n">
        <v>9834</v>
      </c>
      <c r="E48" s="18" t="n">
        <v>515.646213</v>
      </c>
      <c r="F48" s="20" t="n">
        <v>8.09308581</v>
      </c>
      <c r="G48" s="18" t="n">
        <v>515.50058529</v>
      </c>
      <c r="H48" s="20" t="n">
        <v>5.30007679</v>
      </c>
      <c r="I48" s="18" t="n">
        <v>482.79830612</v>
      </c>
      <c r="J48" s="20" t="n">
        <v>5.44573028</v>
      </c>
      <c r="K48" s="18" t="n">
        <v>487.50966138</v>
      </c>
      <c r="L48" s="20" t="n">
        <v>6.32196544</v>
      </c>
      <c r="M48" s="18" t="s">
        <v>481</v>
      </c>
      <c r="N48" s="20" t="s">
        <v>481</v>
      </c>
      <c r="O48" s="18" t="s">
        <v>481</v>
      </c>
      <c r="P48" s="20" t="s">
        <v>481</v>
      </c>
      <c r="Q48" s="18" t="s">
        <v>481</v>
      </c>
      <c r="R48" s="20" t="s">
        <v>481</v>
      </c>
      <c r="S48" s="18" t="s">
        <v>481</v>
      </c>
      <c r="T48" s="20" t="s">
        <v>481</v>
      </c>
      <c r="U48" s="18" t="n">
        <v>413.27896697</v>
      </c>
      <c r="V48" s="20" t="n">
        <v>40.49529263</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(220.0/B50*100)</f>
        <v/>
      </c>
      <c r="D50" s="19" t="n">
        <v>11575</v>
      </c>
      <c r="E50" s="18" t="n">
        <v>404.3357753</v>
      </c>
      <c r="F50" s="20" t="n">
        <v>8.16812303</v>
      </c>
      <c r="G50" s="18" t="n">
        <v>436.11813445</v>
      </c>
      <c r="H50" s="20" t="n">
        <v>4.59888434</v>
      </c>
      <c r="I50" s="18" t="n">
        <v>426.50976166</v>
      </c>
      <c r="J50" s="20" t="n">
        <v>2.82302434</v>
      </c>
      <c r="K50" s="18" t="n">
        <v>423.13394403</v>
      </c>
      <c r="L50" s="20" t="n">
        <v>4.9706061</v>
      </c>
      <c r="M50" s="18" t="s">
        <v>481</v>
      </c>
      <c r="N50" s="20" t="s">
        <v>481</v>
      </c>
      <c r="O50" s="18" t="s">
        <v>481</v>
      </c>
      <c r="P50" s="20" t="s">
        <v>481</v>
      </c>
      <c r="Q50" s="18" t="s">
        <v>481</v>
      </c>
      <c r="R50" s="20" t="s">
        <v>481</v>
      </c>
      <c r="S50" s="18" t="s">
        <v>481</v>
      </c>
      <c r="T50" s="20" t="s">
        <v>481</v>
      </c>
      <c r="U50" s="18" t="n">
        <v>333.75434275</v>
      </c>
      <c r="V50" s="20" t="n">
        <v>11.86038189</v>
      </c>
    </row>
    <row r="51" spans="1:22">
      <c r="A51" s="15" t="s">
        <v>526</v>
      </c>
      <c r="B51" s="17" t="n">
        <v>6866</v>
      </c>
      <c r="C51" s="18">
        <f>(109.0/B51*100)</f>
        <v/>
      </c>
      <c r="D51" s="19" t="n">
        <v>6757</v>
      </c>
      <c r="E51" s="18" t="n">
        <v>435.57863446</v>
      </c>
      <c r="F51" s="20" t="n">
        <v>6.31122322</v>
      </c>
      <c r="G51" s="18" t="n">
        <v>442.68684857</v>
      </c>
      <c r="H51" s="20" t="n">
        <v>5.10566441</v>
      </c>
      <c r="I51" s="18" t="n">
        <v>427.31512573</v>
      </c>
      <c r="J51" s="20" t="n">
        <v>2.97651586</v>
      </c>
      <c r="K51" s="18" t="n">
        <v>420.43242659</v>
      </c>
      <c r="L51" s="20" t="n">
        <v>3.53548473</v>
      </c>
      <c r="M51" s="18" t="s">
        <v>481</v>
      </c>
      <c r="N51" s="20" t="s">
        <v>481</v>
      </c>
      <c r="O51" s="18" t="s">
        <v>481</v>
      </c>
      <c r="P51" s="20" t="s">
        <v>481</v>
      </c>
      <c r="Q51" s="18" t="n">
        <v>427.96430568</v>
      </c>
      <c r="R51" s="20" t="n">
        <v>5.20460603</v>
      </c>
      <c r="S51" s="18" t="s">
        <v>481</v>
      </c>
      <c r="T51" s="20" t="s">
        <v>481</v>
      </c>
      <c r="U51" s="18" t="n">
        <v>365.95892421</v>
      </c>
      <c r="V51" s="20" t="n">
        <v>12.60242134</v>
      </c>
    </row>
    <row r="52" spans="1:22">
      <c r="A52" s="15" t="s">
        <v>527</v>
      </c>
      <c r="B52" s="17" t="n">
        <v>5809</v>
      </c>
      <c r="C52" s="18">
        <f>(74.0/B52*100)</f>
        <v/>
      </c>
      <c r="D52" s="19" t="n">
        <v>5735</v>
      </c>
      <c r="E52" s="18" t="n">
        <v>461.98229928</v>
      </c>
      <c r="F52" s="20" t="n">
        <v>6.15860165</v>
      </c>
      <c r="G52" s="18" t="n">
        <v>500.82332287</v>
      </c>
      <c r="H52" s="20" t="n">
        <v>3.93315391</v>
      </c>
      <c r="I52" s="18" t="n">
        <v>484.36078642</v>
      </c>
      <c r="J52" s="20" t="n">
        <v>2.99328487</v>
      </c>
      <c r="K52" s="18" t="n">
        <v>490.67768463</v>
      </c>
      <c r="L52" s="20" t="n">
        <v>4.12149241</v>
      </c>
      <c r="M52" s="18" t="s">
        <v>481</v>
      </c>
      <c r="N52" s="20" t="s">
        <v>481</v>
      </c>
      <c r="O52" s="18" t="s">
        <v>481</v>
      </c>
      <c r="P52" s="20" t="s">
        <v>481</v>
      </c>
      <c r="Q52" s="18" t="s">
        <v>481</v>
      </c>
      <c r="R52" s="20" t="s">
        <v>481</v>
      </c>
      <c r="S52" s="18" t="s">
        <v>481</v>
      </c>
      <c r="T52" s="20" t="s">
        <v>481</v>
      </c>
      <c r="U52" s="18" t="n">
        <v>377.47747114</v>
      </c>
      <c r="V52" s="20" t="n">
        <v>24.7603747</v>
      </c>
    </row>
    <row r="53" spans="1:22">
      <c r="A53" s="15" t="s">
        <v>528</v>
      </c>
      <c r="B53" s="17" t="n">
        <v>5571</v>
      </c>
      <c r="C53" s="18">
        <f>(85.0/B53*100)</f>
        <v/>
      </c>
      <c r="D53" s="19" t="n">
        <v>5486</v>
      </c>
      <c r="E53" s="18" t="n">
        <v>445.30431345</v>
      </c>
      <c r="F53" s="20" t="n">
        <v>5.14656772</v>
      </c>
      <c r="G53" s="18" t="n">
        <v>467.351794</v>
      </c>
      <c r="H53" s="20" t="n">
        <v>3.03093255</v>
      </c>
      <c r="I53" s="18" t="n">
        <v>432.36180064</v>
      </c>
      <c r="J53" s="20" t="n">
        <v>2.53906963</v>
      </c>
      <c r="K53" s="18" t="n">
        <v>421.51031306</v>
      </c>
      <c r="L53" s="20" t="n">
        <v>4.55861581</v>
      </c>
      <c r="M53" s="18" t="s">
        <v>481</v>
      </c>
      <c r="N53" s="20" t="s">
        <v>481</v>
      </c>
      <c r="O53" s="18" t="s">
        <v>481</v>
      </c>
      <c r="P53" s="20" t="s">
        <v>481</v>
      </c>
      <c r="Q53" s="18" t="s">
        <v>481</v>
      </c>
      <c r="R53" s="20" t="s">
        <v>481</v>
      </c>
      <c r="S53" s="18" t="s">
        <v>481</v>
      </c>
      <c r="T53" s="20" t="s">
        <v>481</v>
      </c>
      <c r="U53" s="18" t="n">
        <v>313.23592047</v>
      </c>
      <c r="V53" s="20" t="n">
        <v>12.71426067</v>
      </c>
    </row>
    <row r="54" spans="1:22">
      <c r="A54" s="15" t="s">
        <v>529</v>
      </c>
      <c r="B54" s="17" t="n">
        <v>4740</v>
      </c>
      <c r="C54" s="18">
        <f>(60.0/B54*100)</f>
        <v/>
      </c>
      <c r="D54" s="19" t="n">
        <v>4680</v>
      </c>
      <c r="E54" s="18" t="n">
        <v>356.2442421</v>
      </c>
      <c r="F54" s="20" t="n">
        <v>4.47668708</v>
      </c>
      <c r="G54" s="18" t="n">
        <v>366.32452276</v>
      </c>
      <c r="H54" s="20" t="n">
        <v>4.5395122</v>
      </c>
      <c r="I54" s="18" t="n">
        <v>368.4734652</v>
      </c>
      <c r="J54" s="20" t="n">
        <v>3.31665546</v>
      </c>
      <c r="K54" s="18" t="n">
        <v>356.7638642</v>
      </c>
      <c r="L54" s="20" t="n">
        <v>5.17882577</v>
      </c>
      <c r="M54" s="18" t="s">
        <v>481</v>
      </c>
      <c r="N54" s="20" t="s">
        <v>481</v>
      </c>
      <c r="O54" s="18" t="s">
        <v>481</v>
      </c>
      <c r="P54" s="20" t="s">
        <v>481</v>
      </c>
      <c r="Q54" s="18" t="s">
        <v>481</v>
      </c>
      <c r="R54" s="20" t="s">
        <v>481</v>
      </c>
      <c r="S54" s="18" t="s">
        <v>481</v>
      </c>
      <c r="T54" s="20" t="s">
        <v>481</v>
      </c>
      <c r="U54" s="18" t="n">
        <v>282.92040564</v>
      </c>
      <c r="V54" s="20" t="n">
        <v>4.94883741</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519.15144004</v>
      </c>
      <c r="F56" s="20" t="n">
        <v>6.79950163</v>
      </c>
      <c r="G56" s="18" t="n">
        <v>541.4749901</v>
      </c>
      <c r="H56" s="20" t="n">
        <v>3.96673569</v>
      </c>
      <c r="I56" s="18" t="n">
        <v>521.94540727</v>
      </c>
      <c r="J56" s="20" t="n">
        <v>3.20902571</v>
      </c>
      <c r="K56" s="18" t="n">
        <v>525.15640603</v>
      </c>
      <c r="L56" s="20" t="n">
        <v>3.65758074</v>
      </c>
      <c r="M56" s="18" t="s">
        <v>481</v>
      </c>
      <c r="N56" s="20" t="s">
        <v>481</v>
      </c>
      <c r="O56" s="18" t="s">
        <v>481</v>
      </c>
      <c r="P56" s="20" t="s">
        <v>481</v>
      </c>
      <c r="Q56" s="18" t="s">
        <v>481</v>
      </c>
      <c r="R56" s="20" t="s">
        <v>481</v>
      </c>
      <c r="S56" s="18" t="s">
        <v>481</v>
      </c>
      <c r="T56" s="20" t="s">
        <v>481</v>
      </c>
      <c r="U56" s="18" t="n">
        <v>423.62322276</v>
      </c>
      <c r="V56" s="20" t="n">
        <v>27.04752397</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(137.0/B61*100)</f>
        <v/>
      </c>
      <c r="D61" s="19" t="n">
        <v>6388</v>
      </c>
      <c r="E61" s="18" t="n">
        <v>464.30371396</v>
      </c>
      <c r="F61" s="20" t="n">
        <v>5.39033508</v>
      </c>
      <c r="G61" s="18" t="n">
        <v>485.14389926</v>
      </c>
      <c r="H61" s="20" t="n">
        <v>3.76286569</v>
      </c>
      <c r="I61" s="18" t="n">
        <v>474.99882451</v>
      </c>
      <c r="J61" s="20" t="n">
        <v>2.91107537</v>
      </c>
      <c r="K61" s="18" t="n">
        <v>466.94447919</v>
      </c>
      <c r="L61" s="20" t="n">
        <v>3.74643866</v>
      </c>
      <c r="M61" s="18" t="s">
        <v>481</v>
      </c>
      <c r="N61" s="20" t="s">
        <v>481</v>
      </c>
      <c r="O61" s="18" t="s">
        <v>481</v>
      </c>
      <c r="P61" s="20" t="s">
        <v>481</v>
      </c>
      <c r="Q61" s="18" t="s">
        <v>481</v>
      </c>
      <c r="R61" s="20" t="s">
        <v>481</v>
      </c>
      <c r="S61" s="18" t="s">
        <v>481</v>
      </c>
      <c r="T61" s="20" t="s">
        <v>481</v>
      </c>
      <c r="U61" s="18" t="n">
        <v>363.96860181</v>
      </c>
      <c r="V61" s="20" t="n">
        <v>14.16325349</v>
      </c>
    </row>
    <row r="62" spans="1:22">
      <c r="A62" s="15" t="s">
        <v>537</v>
      </c>
      <c r="B62" s="17" t="n">
        <v>4476</v>
      </c>
      <c r="C62" s="18">
        <f>(3.0/B62*100)</f>
        <v/>
      </c>
      <c r="D62" s="19" t="n">
        <v>4473</v>
      </c>
      <c r="E62" s="18" t="n">
        <v>519.41032238</v>
      </c>
      <c r="F62" s="20" t="n">
        <v>5.93439458</v>
      </c>
      <c r="G62" s="18" t="n">
        <v>522.32897899</v>
      </c>
      <c r="H62" s="20" t="n">
        <v>3.31055212</v>
      </c>
      <c r="I62" s="18" t="n">
        <v>505.33994735</v>
      </c>
      <c r="J62" s="20" t="n">
        <v>1.76674352</v>
      </c>
      <c r="K62" s="18" t="n">
        <v>501.67241786</v>
      </c>
      <c r="L62" s="20" t="n">
        <v>2.6583486</v>
      </c>
      <c r="M62" s="18" t="s">
        <v>481</v>
      </c>
      <c r="N62" s="20" t="s">
        <v>481</v>
      </c>
      <c r="O62" s="18" t="s">
        <v>481</v>
      </c>
      <c r="P62" s="20" t="s">
        <v>481</v>
      </c>
      <c r="Q62" s="18" t="s">
        <v>481</v>
      </c>
      <c r="R62" s="20" t="s">
        <v>481</v>
      </c>
      <c r="S62" s="18" t="s">
        <v>481</v>
      </c>
      <c r="T62" s="20" t="s">
        <v>481</v>
      </c>
      <c r="U62" s="18" t="n">
        <v>336.76378297</v>
      </c>
      <c r="V62" s="20" t="n">
        <v>50.74224842</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(75.0/B66*100)</f>
        <v/>
      </c>
      <c r="D66" s="19" t="n">
        <v>5590</v>
      </c>
      <c r="E66" s="18" t="n">
        <v>416.37266327</v>
      </c>
      <c r="F66" s="20" t="n">
        <v>4.1310237</v>
      </c>
      <c r="G66" s="18" t="n">
        <v>448.51901695</v>
      </c>
      <c r="H66" s="20" t="n">
        <v>2.88374022</v>
      </c>
      <c r="I66" s="18" t="n">
        <v>427.47169002</v>
      </c>
      <c r="J66" s="20" t="n">
        <v>2.10540142</v>
      </c>
      <c r="K66" s="18" t="n">
        <v>430.0671016</v>
      </c>
      <c r="L66" s="20" t="n">
        <v>4.44911364</v>
      </c>
      <c r="M66" s="18" t="s">
        <v>481</v>
      </c>
      <c r="N66" s="20" t="s">
        <v>481</v>
      </c>
      <c r="O66" s="18" t="s">
        <v>481</v>
      </c>
      <c r="P66" s="20" t="s">
        <v>481</v>
      </c>
      <c r="Q66" s="18" t="s">
        <v>481</v>
      </c>
      <c r="R66" s="20" t="s">
        <v>481</v>
      </c>
      <c r="S66" s="18" t="s">
        <v>481</v>
      </c>
      <c r="T66" s="20" t="s">
        <v>481</v>
      </c>
      <c r="U66" s="18" t="n">
        <v>301.61909385</v>
      </c>
      <c r="V66" s="20" t="n">
        <v>6.61460963</v>
      </c>
    </row>
    <row r="67" spans="1:22">
      <c r="A67" s="15" t="s">
        <v>542</v>
      </c>
      <c r="B67" s="17" t="n">
        <v>6971</v>
      </c>
      <c r="C67" s="18">
        <f>(44.0/B67*100)</f>
        <v/>
      </c>
      <c r="D67" s="19" t="n">
        <v>6927</v>
      </c>
      <c r="E67" s="18" t="n">
        <v>380.52009813</v>
      </c>
      <c r="F67" s="20" t="n">
        <v>5.30364219</v>
      </c>
      <c r="G67" s="18" t="n">
        <v>405.61597451</v>
      </c>
      <c r="H67" s="20" t="n">
        <v>3.50055514</v>
      </c>
      <c r="I67" s="18" t="n">
        <v>398.92151969</v>
      </c>
      <c r="J67" s="20" t="n">
        <v>2.84567369</v>
      </c>
      <c r="K67" s="18" t="n">
        <v>401.58330552</v>
      </c>
      <c r="L67" s="20" t="n">
        <v>5.22414787</v>
      </c>
      <c r="M67" s="18" t="s">
        <v>481</v>
      </c>
      <c r="N67" s="20" t="s">
        <v>481</v>
      </c>
      <c r="O67" s="18" t="s">
        <v>481</v>
      </c>
      <c r="P67" s="20" t="s">
        <v>481</v>
      </c>
      <c r="Q67" s="18" t="s">
        <v>481</v>
      </c>
      <c r="R67" s="20" t="s">
        <v>481</v>
      </c>
      <c r="S67" s="18" t="s">
        <v>481</v>
      </c>
      <c r="T67" s="20" t="s">
        <v>481</v>
      </c>
      <c r="U67" s="18" t="n">
        <v>286.94993336</v>
      </c>
      <c r="V67" s="20" t="n">
        <v>7.51105338</v>
      </c>
    </row>
    <row r="68" spans="1:22">
      <c r="A68" s="15" t="s">
        <v>543</v>
      </c>
      <c r="B68" s="17" t="n">
        <v>12083</v>
      </c>
      <c r="C68" s="18">
        <f>(26.0/B68*100)</f>
        <v/>
      </c>
      <c r="D68" s="19" t="n">
        <v>12057</v>
      </c>
      <c r="E68" s="18" t="n">
        <v>373.40547911</v>
      </c>
      <c r="F68" s="20" t="n">
        <v>4.49934103</v>
      </c>
      <c r="G68" s="18" t="n">
        <v>437.86708785</v>
      </c>
      <c r="H68" s="20" t="n">
        <v>2.97691525</v>
      </c>
      <c r="I68" s="18" t="n">
        <v>411.61509473</v>
      </c>
      <c r="J68" s="20" t="n">
        <v>1.28940245</v>
      </c>
      <c r="K68" s="18" t="n">
        <v>385.54645296</v>
      </c>
      <c r="L68" s="20" t="n">
        <v>2.42961254</v>
      </c>
      <c r="M68" s="18" t="s">
        <v>481</v>
      </c>
      <c r="N68" s="20" t="s">
        <v>481</v>
      </c>
      <c r="O68" s="18" t="s">
        <v>481</v>
      </c>
      <c r="P68" s="20" t="s">
        <v>481</v>
      </c>
      <c r="Q68" s="18" t="s">
        <v>481</v>
      </c>
      <c r="R68" s="20" t="s">
        <v>481</v>
      </c>
      <c r="S68" s="18" t="s">
        <v>481</v>
      </c>
      <c r="T68" s="20" t="s">
        <v>481</v>
      </c>
      <c r="U68" s="18" t="n">
        <v>271.69181095</v>
      </c>
      <c r="V68" s="20" t="n">
        <v>4.87443037</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500.91046533</v>
      </c>
      <c r="F70" s="20" t="n">
        <v>5.87964763</v>
      </c>
      <c r="G70" s="18" t="n">
        <v>509.50992742</v>
      </c>
      <c r="H70" s="20" t="n">
        <v>3.43554412</v>
      </c>
      <c r="I70" s="18" t="n">
        <v>486.23429459</v>
      </c>
      <c r="J70" s="20" t="n">
        <v>3.36099257</v>
      </c>
      <c r="K70" s="18" t="n">
        <v>497.40274362</v>
      </c>
      <c r="L70" s="20" t="n">
        <v>5.73085286</v>
      </c>
      <c r="M70" s="18" t="s">
        <v>481</v>
      </c>
      <c r="N70" s="20" t="s">
        <v>481</v>
      </c>
      <c r="O70" s="18" t="s">
        <v>481</v>
      </c>
      <c r="P70" s="20" t="s">
        <v>481</v>
      </c>
      <c r="Q70" s="18" t="s">
        <v>481</v>
      </c>
      <c r="R70" s="20" t="s">
        <v>481</v>
      </c>
      <c r="S70" s="18" t="s">
        <v>481</v>
      </c>
      <c r="T70" s="20" t="s">
        <v>481</v>
      </c>
      <c r="U70" s="18" t="n">
        <v>397.75909541</v>
      </c>
      <c r="V70" s="20" t="n">
        <v>13.42410488</v>
      </c>
    </row>
    <row r="71" spans="1:22">
      <c r="A71" s="15" t="s">
        <v>546</v>
      </c>
      <c r="B71" s="17" t="n">
        <v>6115</v>
      </c>
      <c r="C71" s="18">
        <f>(17.0/B71*100)</f>
        <v/>
      </c>
      <c r="D71" s="19" t="n">
        <v>6098</v>
      </c>
      <c r="E71" s="18" t="n">
        <v>543.80610591</v>
      </c>
      <c r="F71" s="20" t="n">
        <v>6.17679532</v>
      </c>
      <c r="G71" s="18" t="n">
        <v>545.7487625700001</v>
      </c>
      <c r="H71" s="20" t="n">
        <v>3.5414624</v>
      </c>
      <c r="I71" s="18" t="n">
        <v>535.08432937</v>
      </c>
      <c r="J71" s="20" t="n">
        <v>2.17387653</v>
      </c>
      <c r="K71" s="18" t="n">
        <v>525.56256976</v>
      </c>
      <c r="L71" s="20" t="n">
        <v>3.50069884</v>
      </c>
      <c r="M71" s="18" t="s">
        <v>481</v>
      </c>
      <c r="N71" s="20" t="s">
        <v>481</v>
      </c>
      <c r="O71" s="18" t="s">
        <v>481</v>
      </c>
      <c r="P71" s="20" t="s">
        <v>481</v>
      </c>
      <c r="Q71" s="18" t="s">
        <v>481</v>
      </c>
      <c r="R71" s="20" t="s">
        <v>481</v>
      </c>
      <c r="S71" s="18" t="s">
        <v>481</v>
      </c>
      <c r="T71" s="20" t="s">
        <v>481</v>
      </c>
      <c r="U71" s="18" t="n">
        <v>462.37221955</v>
      </c>
      <c r="V71" s="20" t="n">
        <v>33.76250774</v>
      </c>
    </row>
    <row r="72" spans="1:22">
      <c r="A72" s="15" t="s">
        <v>547</v>
      </c>
      <c r="B72" s="17" t="n">
        <v>7708</v>
      </c>
      <c r="C72" s="18">
        <f>(5.0/B72*100)</f>
        <v/>
      </c>
      <c r="D72" s="19" t="n">
        <v>7703</v>
      </c>
      <c r="E72" s="18" t="n">
        <v>498.42902353</v>
      </c>
      <c r="F72" s="20" t="n">
        <v>7.55408282</v>
      </c>
      <c r="G72" s="18" t="n">
        <v>512.51805935</v>
      </c>
      <c r="H72" s="20" t="n">
        <v>3.54394905</v>
      </c>
      <c r="I72" s="18" t="n">
        <v>492.50480704</v>
      </c>
      <c r="J72" s="20" t="n">
        <v>2.68497805</v>
      </c>
      <c r="K72" s="18" t="n">
        <v>493.04562386</v>
      </c>
      <c r="L72" s="20" t="n">
        <v>3.28524734</v>
      </c>
      <c r="M72" s="18" t="s">
        <v>481</v>
      </c>
      <c r="N72" s="20" t="s">
        <v>481</v>
      </c>
      <c r="O72" s="18" t="s">
        <v>481</v>
      </c>
      <c r="P72" s="20" t="s">
        <v>481</v>
      </c>
      <c r="Q72" s="18" t="s">
        <v>481</v>
      </c>
      <c r="R72" s="20" t="s">
        <v>481</v>
      </c>
      <c r="S72" s="18" t="s">
        <v>481</v>
      </c>
      <c r="T72" s="20" t="s">
        <v>481</v>
      </c>
      <c r="U72" s="18" t="n">
        <v>400.57465306</v>
      </c>
      <c r="V72" s="20" t="n">
        <v>36.19911246</v>
      </c>
    </row>
    <row r="73" spans="1:22">
      <c r="A73" s="15" t="s">
        <v>548</v>
      </c>
      <c r="B73" s="17" t="n">
        <v>8249</v>
      </c>
      <c r="C73" s="18">
        <f>(146.0/B73*100)</f>
        <v/>
      </c>
      <c r="D73" s="19" t="n">
        <v>8103</v>
      </c>
      <c r="E73" s="18" t="n">
        <v>390.92351991</v>
      </c>
      <c r="F73" s="20" t="n">
        <v>6.68490526</v>
      </c>
      <c r="G73" s="18" t="n">
        <v>404.3299269</v>
      </c>
      <c r="H73" s="20" t="n">
        <v>3.99732353</v>
      </c>
      <c r="I73" s="18" t="n">
        <v>413.27760833</v>
      </c>
      <c r="J73" s="20" t="n">
        <v>3.48636848</v>
      </c>
      <c r="K73" s="18" t="n">
        <v>419.87989983</v>
      </c>
      <c r="L73" s="20" t="n">
        <v>4.88865557</v>
      </c>
      <c r="M73" s="18" t="s">
        <v>481</v>
      </c>
      <c r="N73" s="20" t="s">
        <v>481</v>
      </c>
      <c r="O73" s="18" t="s">
        <v>481</v>
      </c>
      <c r="P73" s="20" t="s">
        <v>481</v>
      </c>
      <c r="Q73" s="18" t="s">
        <v>481</v>
      </c>
      <c r="R73" s="20" t="s">
        <v>481</v>
      </c>
      <c r="S73" s="18" t="s">
        <v>481</v>
      </c>
      <c r="T73" s="20" t="s">
        <v>481</v>
      </c>
      <c r="U73" s="18" t="n">
        <v>331.81209809</v>
      </c>
      <c r="V73" s="20" t="n">
        <v>17.11119723</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(204.0/B75*100)</f>
        <v/>
      </c>
      <c r="D75" s="19" t="n">
        <v>5171</v>
      </c>
      <c r="E75" s="18" t="n">
        <v>357.69283735</v>
      </c>
      <c r="F75" s="20" t="n">
        <v>4.96615046</v>
      </c>
      <c r="G75" s="18" t="n">
        <v>377.47165693</v>
      </c>
      <c r="H75" s="20" t="n">
        <v>4.59197841</v>
      </c>
      <c r="I75" s="18" t="n">
        <v>357.70883955</v>
      </c>
      <c r="J75" s="20" t="n">
        <v>2.82622537</v>
      </c>
      <c r="K75" s="18" t="n">
        <v>366.50898416</v>
      </c>
      <c r="L75" s="20" t="n">
        <v>4.6468826</v>
      </c>
      <c r="M75" s="18" t="s">
        <v>481</v>
      </c>
      <c r="N75" s="20" t="s">
        <v>481</v>
      </c>
      <c r="O75" s="18" t="s">
        <v>481</v>
      </c>
      <c r="P75" s="20" t="s">
        <v>481</v>
      </c>
      <c r="Q75" s="18" t="s">
        <v>481</v>
      </c>
      <c r="R75" s="20" t="s">
        <v>481</v>
      </c>
      <c r="S75" s="18" t="s">
        <v>481</v>
      </c>
      <c r="T75" s="20" t="s">
        <v>481</v>
      </c>
      <c r="U75" s="18" t="n">
        <v>306.3007226</v>
      </c>
      <c r="V75" s="20" t="n">
        <v>6.71882537</v>
      </c>
    </row>
    <row r="76" spans="1:22">
      <c r="A76" s="15" t="s">
        <v>551</v>
      </c>
      <c r="B76" s="17" t="n">
        <v>14167</v>
      </c>
      <c r="C76" s="18">
        <f>(228.0/B76*100)</f>
        <v/>
      </c>
      <c r="D76" s="19" t="n">
        <v>13939</v>
      </c>
      <c r="E76" s="18" t="n">
        <v>419.08822502</v>
      </c>
      <c r="F76" s="20" t="n">
        <v>5.52195731</v>
      </c>
      <c r="G76" s="18" t="n">
        <v>459.4737193</v>
      </c>
      <c r="H76" s="20" t="n">
        <v>4.59232644</v>
      </c>
      <c r="I76" s="18" t="n">
        <v>434.12752786</v>
      </c>
      <c r="J76" s="20" t="n">
        <v>3.12679779</v>
      </c>
      <c r="K76" s="18" t="n">
        <v>421.88036678</v>
      </c>
      <c r="L76" s="20" t="n">
        <v>3.4641734</v>
      </c>
      <c r="M76" s="18" t="s">
        <v>481</v>
      </c>
      <c r="N76" s="20" t="s">
        <v>481</v>
      </c>
      <c r="O76" s="18" t="s">
        <v>481</v>
      </c>
      <c r="P76" s="20" t="s">
        <v>481</v>
      </c>
      <c r="Q76" s="18" t="s">
        <v>481</v>
      </c>
      <c r="R76" s="20" t="s">
        <v>481</v>
      </c>
      <c r="S76" s="18" t="s">
        <v>481</v>
      </c>
      <c r="T76" s="20" t="s">
        <v>481</v>
      </c>
      <c r="U76" s="18" t="n">
        <v>302.46184343</v>
      </c>
      <c r="V76" s="20" t="n">
        <v>7.59281388</v>
      </c>
    </row>
    <row r="77" spans="1:22">
      <c r="A77" s="15" t="s">
        <v>552</v>
      </c>
      <c r="B77" s="17" t="n">
        <v>6062</v>
      </c>
      <c r="C77" s="18">
        <f>(84.0/B77*100)</f>
        <v/>
      </c>
      <c r="D77" s="19" t="n">
        <v>5978</v>
      </c>
      <c r="E77" s="18" t="n">
        <v>442.21388727</v>
      </c>
      <c r="F77" s="20" t="n">
        <v>5.80974029</v>
      </c>
      <c r="G77" s="18" t="n">
        <v>466.54661925</v>
      </c>
      <c r="H77" s="20" t="n">
        <v>3.80702863</v>
      </c>
      <c r="I77" s="18" t="n">
        <v>436.78645015</v>
      </c>
      <c r="J77" s="20" t="n">
        <v>2.84728987</v>
      </c>
      <c r="K77" s="18" t="n">
        <v>426.24560196</v>
      </c>
      <c r="L77" s="20" t="n">
        <v>3.78823827</v>
      </c>
      <c r="M77" s="18" t="s">
        <v>481</v>
      </c>
      <c r="N77" s="20" t="s">
        <v>481</v>
      </c>
      <c r="O77" s="18" t="s">
        <v>481</v>
      </c>
      <c r="P77" s="20" t="s">
        <v>481</v>
      </c>
      <c r="Q77" s="18" t="s">
        <v>481</v>
      </c>
      <c r="R77" s="20" t="s">
        <v>481</v>
      </c>
      <c r="S77" s="18" t="s">
        <v>481</v>
      </c>
      <c r="T77" s="20" t="s">
        <v>481</v>
      </c>
      <c r="U77" s="18" t="n">
        <v>327.51015494</v>
      </c>
      <c r="V77" s="20" t="n">
        <v>7.36990904</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433.25932197</v>
      </c>
      <c r="F81" s="20" t="n">
        <v>6.5947938</v>
      </c>
      <c r="G81" s="18" t="n">
        <v>434.54781997</v>
      </c>
      <c r="H81" s="20" t="n">
        <v>3.86424263</v>
      </c>
      <c r="I81" s="18" t="n">
        <v>425.69477136</v>
      </c>
      <c r="J81" s="20" t="n">
        <v>3.48182631</v>
      </c>
      <c r="K81" s="18" t="n">
        <v>448.10164905</v>
      </c>
      <c r="L81" s="20" t="n">
        <v>6.20003488</v>
      </c>
      <c r="M81" s="18" t="s">
        <v>481</v>
      </c>
      <c r="N81" s="20" t="s">
        <v>481</v>
      </c>
      <c r="O81" s="18" t="s">
        <v>481</v>
      </c>
      <c r="P81" s="20" t="s">
        <v>481</v>
      </c>
      <c r="Q81" s="18" t="s">
        <v>481</v>
      </c>
      <c r="R81" s="20" t="s">
        <v>481</v>
      </c>
      <c r="S81" s="18" t="s">
        <v>481</v>
      </c>
      <c r="T81" s="20" t="s">
        <v>481</v>
      </c>
      <c r="U81" s="18" t="n">
        <v>348.86947478</v>
      </c>
      <c r="V81" s="20" t="n">
        <v>24.5404733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706</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(368.0/B7*100)</f>
        <v/>
      </c>
      <c r="D7" s="19" t="n">
        <v>14162</v>
      </c>
      <c r="E7" s="18" t="n">
        <v>519.01643568</v>
      </c>
      <c r="F7" s="20" t="n">
        <v>5.46014361</v>
      </c>
      <c r="G7" s="18" t="n">
        <v>517.42172552</v>
      </c>
      <c r="H7" s="20" t="n">
        <v>2.51311274</v>
      </c>
      <c r="I7" s="18" t="n">
        <v>499.35000494</v>
      </c>
      <c r="J7" s="20" t="n">
        <v>2.24258014</v>
      </c>
      <c r="K7" s="18" t="n">
        <v>499.35475483</v>
      </c>
      <c r="L7" s="20" t="n">
        <v>2.90335695</v>
      </c>
      <c r="M7" s="18" t="s">
        <v>481</v>
      </c>
      <c r="N7" s="20" t="s">
        <v>481</v>
      </c>
      <c r="O7" s="18" t="s">
        <v>481</v>
      </c>
      <c r="P7" s="20" t="s">
        <v>481</v>
      </c>
      <c r="Q7" s="18" t="s">
        <v>481</v>
      </c>
      <c r="R7" s="20" t="s">
        <v>481</v>
      </c>
      <c r="S7" s="18" t="s">
        <v>481</v>
      </c>
      <c r="T7" s="20" t="s">
        <v>481</v>
      </c>
      <c r="U7" s="18" t="n">
        <v>388.11902962</v>
      </c>
      <c r="V7" s="20" t="n">
        <v>11.14204242</v>
      </c>
    </row>
    <row r="8" spans="1:22">
      <c r="A8" s="15" t="s">
        <v>483</v>
      </c>
      <c r="B8" s="17" t="n">
        <v>7007</v>
      </c>
      <c r="C8" s="18">
        <f>(22.0/B8*100)</f>
        <v/>
      </c>
      <c r="D8" s="19" t="n">
        <v>6985</v>
      </c>
      <c r="E8" s="18" t="n">
        <v>508.21337016</v>
      </c>
      <c r="F8" s="20" t="n">
        <v>5.71510932</v>
      </c>
      <c r="G8" s="18" t="n">
        <v>507.20094745</v>
      </c>
      <c r="H8" s="20" t="n">
        <v>3.84540821</v>
      </c>
      <c r="I8" s="18" t="n">
        <v>478.16244199</v>
      </c>
      <c r="J8" s="20" t="n">
        <v>3.2102969</v>
      </c>
      <c r="K8" s="18" t="n">
        <v>468.56598283</v>
      </c>
      <c r="L8" s="20" t="n">
        <v>4.08595332</v>
      </c>
      <c r="M8" s="18" t="s">
        <v>481</v>
      </c>
      <c r="N8" s="20" t="s">
        <v>481</v>
      </c>
      <c r="O8" s="18" t="s">
        <v>481</v>
      </c>
      <c r="P8" s="20" t="s">
        <v>481</v>
      </c>
      <c r="Q8" s="18" t="n">
        <v>361.38025951</v>
      </c>
      <c r="R8" s="20" t="n">
        <v>22.72565673</v>
      </c>
      <c r="S8" s="18" t="s">
        <v>481</v>
      </c>
      <c r="T8" s="20" t="s">
        <v>481</v>
      </c>
      <c r="U8" s="18" t="n">
        <v>390.04232458</v>
      </c>
      <c r="V8" s="20" t="n">
        <v>17.24717891</v>
      </c>
    </row>
    <row r="9" spans="1:22">
      <c r="A9" s="15" t="s">
        <v>484</v>
      </c>
      <c r="B9" s="17" t="n">
        <v>9651</v>
      </c>
      <c r="C9" s="18">
        <f>(99.0/B9*100)</f>
        <v/>
      </c>
      <c r="D9" s="19" t="n">
        <v>9552</v>
      </c>
      <c r="E9" s="18" t="n">
        <v>488.08184704</v>
      </c>
      <c r="F9" s="20" t="n">
        <v>4.34490842</v>
      </c>
      <c r="G9" s="18" t="n">
        <v>518.28785628</v>
      </c>
      <c r="H9" s="20" t="n">
        <v>3.02693284</v>
      </c>
      <c r="I9" s="18" t="n">
        <v>508.74647624</v>
      </c>
      <c r="J9" s="20" t="n">
        <v>2.71480306</v>
      </c>
      <c r="K9" s="18" t="n">
        <v>488.03011091</v>
      </c>
      <c r="L9" s="20" t="n">
        <v>3.6831672</v>
      </c>
      <c r="M9" s="18" t="s">
        <v>481</v>
      </c>
      <c r="N9" s="20" t="s">
        <v>481</v>
      </c>
      <c r="O9" s="18" t="s">
        <v>481</v>
      </c>
      <c r="P9" s="20" t="s">
        <v>481</v>
      </c>
      <c r="Q9" s="18" t="n">
        <v>347.7815185</v>
      </c>
      <c r="R9" s="20" t="n">
        <v>11.20716786</v>
      </c>
      <c r="S9" s="18" t="s">
        <v>481</v>
      </c>
      <c r="T9" s="20" t="s">
        <v>481</v>
      </c>
      <c r="U9" s="18" t="n">
        <v>385.43666882</v>
      </c>
      <c r="V9" s="20" t="n">
        <v>10.95215965</v>
      </c>
    </row>
    <row r="10" spans="1:22">
      <c r="A10" s="15" t="s">
        <v>485</v>
      </c>
      <c r="B10" s="17" t="n">
        <v>20058</v>
      </c>
      <c r="C10" s="18">
        <f>(528.0/B10*100)</f>
        <v/>
      </c>
      <c r="D10" s="19" t="n">
        <v>19530</v>
      </c>
      <c r="E10" s="18" t="n">
        <v>539.64293524</v>
      </c>
      <c r="F10" s="20" t="n">
        <v>4.31735841</v>
      </c>
      <c r="G10" s="18" t="n">
        <v>540.72630625</v>
      </c>
      <c r="H10" s="20" t="n">
        <v>3.08361503</v>
      </c>
      <c r="I10" s="18" t="n">
        <v>522.03107367</v>
      </c>
      <c r="J10" s="20" t="n">
        <v>2.58517058</v>
      </c>
      <c r="K10" s="18" t="n">
        <v>521.71944805</v>
      </c>
      <c r="L10" s="20" t="n">
        <v>3.38561836</v>
      </c>
      <c r="M10" s="18" t="s">
        <v>481</v>
      </c>
      <c r="N10" s="20" t="s">
        <v>481</v>
      </c>
      <c r="O10" s="18" t="s">
        <v>481</v>
      </c>
      <c r="P10" s="20" t="s">
        <v>481</v>
      </c>
      <c r="Q10" s="18" t="s">
        <v>481</v>
      </c>
      <c r="R10" s="20" t="s">
        <v>481</v>
      </c>
      <c r="S10" s="18" t="s">
        <v>481</v>
      </c>
      <c r="T10" s="20" t="s">
        <v>481</v>
      </c>
      <c r="U10" s="18" t="n">
        <v>430.35876991</v>
      </c>
      <c r="V10" s="20" t="n">
        <v>12.81444366</v>
      </c>
    </row>
    <row r="11" spans="1:22">
      <c r="A11" s="15" t="s">
        <v>486</v>
      </c>
      <c r="B11" s="17" t="n">
        <v>7053</v>
      </c>
      <c r="C11" s="18">
        <f>(50.0/B11*100)</f>
        <v/>
      </c>
      <c r="D11" s="19" t="n">
        <v>7003</v>
      </c>
      <c r="E11" s="18" t="n">
        <v>464.85594157</v>
      </c>
      <c r="F11" s="20" t="n">
        <v>7.84469092</v>
      </c>
      <c r="G11" s="18" t="n">
        <v>473.33690297</v>
      </c>
      <c r="H11" s="20" t="n">
        <v>5.6783232</v>
      </c>
      <c r="I11" s="18" t="n">
        <v>456.58832493</v>
      </c>
      <c r="J11" s="20" t="n">
        <v>3.18601855</v>
      </c>
      <c r="K11" s="18" t="n">
        <v>457.61451188</v>
      </c>
      <c r="L11" s="20" t="n">
        <v>2.88448074</v>
      </c>
      <c r="M11" s="18" t="s">
        <v>481</v>
      </c>
      <c r="N11" s="20" t="s">
        <v>481</v>
      </c>
      <c r="O11" s="18" t="s">
        <v>481</v>
      </c>
      <c r="P11" s="20" t="s">
        <v>481</v>
      </c>
      <c r="Q11" s="18" t="s">
        <v>481</v>
      </c>
      <c r="R11" s="20" t="s">
        <v>481</v>
      </c>
      <c r="S11" s="18" t="s">
        <v>481</v>
      </c>
      <c r="T11" s="20" t="s">
        <v>481</v>
      </c>
      <c r="U11" s="18" t="n">
        <v>393.66404487</v>
      </c>
      <c r="V11" s="20" t="n">
        <v>12.83976472</v>
      </c>
    </row>
    <row r="12" spans="1:22">
      <c r="A12" s="15" t="s">
        <v>487</v>
      </c>
      <c r="B12" s="17" t="n">
        <v>6894</v>
      </c>
      <c r="C12" s="18">
        <f>(56.0/B12*100)</f>
        <v/>
      </c>
      <c r="D12" s="19" t="n">
        <v>6838</v>
      </c>
      <c r="E12" s="18" t="n">
        <v>484.38246659</v>
      </c>
      <c r="F12" s="20" t="n">
        <v>5.28881369</v>
      </c>
      <c r="G12" s="18" t="n">
        <v>495.97593152</v>
      </c>
      <c r="H12" s="20" t="n">
        <v>3.62945239</v>
      </c>
      <c r="I12" s="18" t="n">
        <v>495.50402889</v>
      </c>
      <c r="J12" s="20" t="n">
        <v>2.65014714</v>
      </c>
      <c r="K12" s="18" t="n">
        <v>481.42444897</v>
      </c>
      <c r="L12" s="20" t="n">
        <v>5.52788559</v>
      </c>
      <c r="M12" s="18" t="s">
        <v>481</v>
      </c>
      <c r="N12" s="20" t="s">
        <v>481</v>
      </c>
      <c r="O12" s="18" t="s">
        <v>481</v>
      </c>
      <c r="P12" s="20" t="s">
        <v>481</v>
      </c>
      <c r="Q12" s="18" t="n">
        <v>332.31014509</v>
      </c>
      <c r="R12" s="20" t="n">
        <v>18.34291261</v>
      </c>
      <c r="S12" s="18" t="s">
        <v>481</v>
      </c>
      <c r="T12" s="20" t="s">
        <v>481</v>
      </c>
      <c r="U12" s="18" t="n">
        <v>344.37825871</v>
      </c>
      <c r="V12" s="20" t="n">
        <v>17.83828384</v>
      </c>
    </row>
    <row r="13" spans="1:22">
      <c r="A13" s="15" t="s">
        <v>488</v>
      </c>
      <c r="B13" s="17" t="n">
        <v>7161</v>
      </c>
      <c r="C13" s="18">
        <f>(92.0/B13*100)</f>
        <v/>
      </c>
      <c r="D13" s="19" t="n">
        <v>7069</v>
      </c>
      <c r="E13" s="18" t="n">
        <v>518.87393523</v>
      </c>
      <c r="F13" s="20" t="n">
        <v>5.46603306</v>
      </c>
      <c r="G13" s="18" t="n">
        <v>515.90944594</v>
      </c>
      <c r="H13" s="20" t="n">
        <v>3.232493</v>
      </c>
      <c r="I13" s="18" t="n">
        <v>501.80303884</v>
      </c>
      <c r="J13" s="20" t="n">
        <v>2.77337386</v>
      </c>
      <c r="K13" s="18" t="n">
        <v>491.92908924</v>
      </c>
      <c r="L13" s="20" t="n">
        <v>3.65498796</v>
      </c>
      <c r="M13" s="18" t="s">
        <v>481</v>
      </c>
      <c r="N13" s="20" t="s">
        <v>481</v>
      </c>
      <c r="O13" s="18" t="s">
        <v>481</v>
      </c>
      <c r="P13" s="20" t="s">
        <v>481</v>
      </c>
      <c r="Q13" s="18" t="n">
        <v>407.4699787</v>
      </c>
      <c r="R13" s="20" t="n">
        <v>6.79601306</v>
      </c>
      <c r="S13" s="18" t="s">
        <v>481</v>
      </c>
      <c r="T13" s="20" t="s">
        <v>481</v>
      </c>
      <c r="U13" s="18" t="n">
        <v>385.58460157</v>
      </c>
      <c r="V13" s="20" t="n">
        <v>17.64159793</v>
      </c>
    </row>
    <row r="14" spans="1:22">
      <c r="A14" s="15" t="s">
        <v>489</v>
      </c>
      <c r="B14" s="17" t="n">
        <v>5587</v>
      </c>
      <c r="C14" s="18">
        <f>(74.0/B14*100)</f>
        <v/>
      </c>
      <c r="D14" s="19" t="n">
        <v>5513</v>
      </c>
      <c r="E14" s="18" t="n">
        <v>536.34787367</v>
      </c>
      <c r="F14" s="20" t="n">
        <v>4.77914271</v>
      </c>
      <c r="G14" s="18" t="n">
        <v>534.93433026</v>
      </c>
      <c r="H14" s="20" t="n">
        <v>3.22393715</v>
      </c>
      <c r="I14" s="18" t="n">
        <v>507.12690837</v>
      </c>
      <c r="J14" s="20" t="n">
        <v>2.31839277</v>
      </c>
      <c r="K14" s="18" t="n">
        <v>509.55928158</v>
      </c>
      <c r="L14" s="20" t="n">
        <v>5.58226542</v>
      </c>
      <c r="M14" s="18" t="s">
        <v>481</v>
      </c>
      <c r="N14" s="20" t="s">
        <v>481</v>
      </c>
      <c r="O14" s="18" t="s">
        <v>481</v>
      </c>
      <c r="P14" s="20" t="s">
        <v>481</v>
      </c>
      <c r="Q14" s="18" t="s">
        <v>481</v>
      </c>
      <c r="R14" s="20" t="s">
        <v>481</v>
      </c>
      <c r="S14" s="18" t="s">
        <v>481</v>
      </c>
      <c r="T14" s="20" t="s">
        <v>481</v>
      </c>
      <c r="U14" s="18" t="n">
        <v>485.38759273</v>
      </c>
      <c r="V14" s="20" t="n">
        <v>18.7790989</v>
      </c>
    </row>
    <row r="15" spans="1:22">
      <c r="A15" s="15" t="s">
        <v>490</v>
      </c>
      <c r="B15" s="17" t="n">
        <v>5882</v>
      </c>
      <c r="C15" s="18">
        <f>(53.0/B15*100)</f>
        <v/>
      </c>
      <c r="D15" s="19" t="n">
        <v>5829</v>
      </c>
      <c r="E15" s="18" t="n">
        <v>567.12460858</v>
      </c>
      <c r="F15" s="20" t="n">
        <v>3.83552126</v>
      </c>
      <c r="G15" s="18" t="n">
        <v>536.4639683</v>
      </c>
      <c r="H15" s="20" t="n">
        <v>2.93293682</v>
      </c>
      <c r="I15" s="18" t="n">
        <v>508.54618232</v>
      </c>
      <c r="J15" s="20" t="n">
        <v>3.14026307</v>
      </c>
      <c r="K15" s="18" t="n">
        <v>501.66327294</v>
      </c>
      <c r="L15" s="20" t="n">
        <v>5.6202574</v>
      </c>
      <c r="M15" s="18" t="s">
        <v>481</v>
      </c>
      <c r="N15" s="20" t="s">
        <v>481</v>
      </c>
      <c r="O15" s="18" t="s">
        <v>481</v>
      </c>
      <c r="P15" s="20" t="s">
        <v>481</v>
      </c>
      <c r="Q15" s="18" t="n">
        <v>367.66871077</v>
      </c>
      <c r="R15" s="20" t="n">
        <v>14.82638214</v>
      </c>
      <c r="S15" s="18" t="s">
        <v>481</v>
      </c>
      <c r="T15" s="20" t="s">
        <v>481</v>
      </c>
      <c r="U15" s="18" t="n">
        <v>464.40329494</v>
      </c>
      <c r="V15" s="20" t="n">
        <v>14.17445983</v>
      </c>
    </row>
    <row r="16" spans="1:22">
      <c r="A16" s="15" t="s">
        <v>491</v>
      </c>
      <c r="B16" s="17" t="n">
        <v>6108</v>
      </c>
      <c r="C16" s="18">
        <f>(102.0/B16*100)</f>
        <v/>
      </c>
      <c r="D16" s="19" t="n">
        <v>6006</v>
      </c>
      <c r="E16" s="18" t="n">
        <v>475.77830241</v>
      </c>
      <c r="F16" s="20" t="n">
        <v>4.86509757</v>
      </c>
      <c r="G16" s="18" t="n">
        <v>514.51803195</v>
      </c>
      <c r="H16" s="20" t="n">
        <v>4.0637993</v>
      </c>
      <c r="I16" s="18" t="n">
        <v>510.24995781</v>
      </c>
      <c r="J16" s="20" t="n">
        <v>3.07290694</v>
      </c>
      <c r="K16" s="18" t="n">
        <v>493.72404222</v>
      </c>
      <c r="L16" s="20" t="n">
        <v>4.89758319</v>
      </c>
      <c r="M16" s="18" t="s">
        <v>481</v>
      </c>
      <c r="N16" s="20" t="s">
        <v>481</v>
      </c>
      <c r="O16" s="18" t="s">
        <v>481</v>
      </c>
      <c r="P16" s="20" t="s">
        <v>481</v>
      </c>
      <c r="Q16" s="18" t="s">
        <v>481</v>
      </c>
      <c r="R16" s="20" t="s">
        <v>481</v>
      </c>
      <c r="S16" s="18" t="s">
        <v>481</v>
      </c>
      <c r="T16" s="20" t="s">
        <v>481</v>
      </c>
      <c r="U16" s="18" t="n">
        <v>342.39711513</v>
      </c>
      <c r="V16" s="20" t="n">
        <v>15.04335486</v>
      </c>
    </row>
    <row r="17" spans="1:22">
      <c r="A17" s="15" t="s">
        <v>492</v>
      </c>
      <c r="B17" s="17" t="n">
        <v>6504</v>
      </c>
      <c r="C17" s="18">
        <f>(657.0/B17*100)</f>
        <v/>
      </c>
      <c r="D17" s="19" t="n">
        <v>5847</v>
      </c>
      <c r="E17" s="18" t="n">
        <v>520.54962009</v>
      </c>
      <c r="F17" s="20" t="n">
        <v>5.51949439</v>
      </c>
      <c r="G17" s="18" t="n">
        <v>534.01960262</v>
      </c>
      <c r="H17" s="20" t="n">
        <v>3.77241869</v>
      </c>
      <c r="I17" s="18" t="n">
        <v>512.6962137100001</v>
      </c>
      <c r="J17" s="20" t="n">
        <v>3.74219342</v>
      </c>
      <c r="K17" s="18" t="n">
        <v>505.45115695</v>
      </c>
      <c r="L17" s="20" t="n">
        <v>4.56032767</v>
      </c>
      <c r="M17" s="18" t="s">
        <v>481</v>
      </c>
      <c r="N17" s="20" t="s">
        <v>481</v>
      </c>
      <c r="O17" s="18" t="s">
        <v>481</v>
      </c>
      <c r="P17" s="20" t="s">
        <v>481</v>
      </c>
      <c r="Q17" s="18" t="n">
        <v>338.260297</v>
      </c>
      <c r="R17" s="20" t="n">
        <v>14.23011861</v>
      </c>
      <c r="S17" s="18" t="s">
        <v>481</v>
      </c>
      <c r="T17" s="20" t="s">
        <v>481</v>
      </c>
      <c r="U17" s="18" t="n">
        <v>418.57330792</v>
      </c>
      <c r="V17" s="20" t="n">
        <v>14.35254742</v>
      </c>
    </row>
    <row r="18" spans="1:22">
      <c r="A18" s="15" t="s">
        <v>493</v>
      </c>
      <c r="B18" s="17" t="n">
        <v>5532</v>
      </c>
      <c r="C18" s="18">
        <f>(28.0/B18*100)</f>
        <v/>
      </c>
      <c r="D18" s="19" t="n">
        <v>5504</v>
      </c>
      <c r="E18" s="18" t="n">
        <v>482.27603959</v>
      </c>
      <c r="F18" s="20" t="n">
        <v>5.91364621</v>
      </c>
      <c r="G18" s="18" t="n">
        <v>483.57390281</v>
      </c>
      <c r="H18" s="20" t="n">
        <v>4.76086277</v>
      </c>
      <c r="I18" s="18" t="n">
        <v>455.00918307</v>
      </c>
      <c r="J18" s="20" t="n">
        <v>4.82863543</v>
      </c>
      <c r="K18" s="18" t="n">
        <v>449.08785278</v>
      </c>
      <c r="L18" s="20" t="n">
        <v>5.65185591</v>
      </c>
      <c r="M18" s="18" t="s">
        <v>481</v>
      </c>
      <c r="N18" s="20" t="s">
        <v>481</v>
      </c>
      <c r="O18" s="18" t="s">
        <v>481</v>
      </c>
      <c r="P18" s="20" t="s">
        <v>481</v>
      </c>
      <c r="Q18" s="18" t="s">
        <v>481</v>
      </c>
      <c r="R18" s="20" t="s">
        <v>481</v>
      </c>
      <c r="S18" s="18" t="s">
        <v>481</v>
      </c>
      <c r="T18" s="20" t="s">
        <v>481</v>
      </c>
      <c r="U18" s="18" t="n">
        <v>352.02275169</v>
      </c>
      <c r="V18" s="20" t="n">
        <v>16.08414642</v>
      </c>
    </row>
    <row r="19" spans="1:22">
      <c r="A19" s="15" t="s">
        <v>494</v>
      </c>
      <c r="B19" s="17" t="n">
        <v>5658</v>
      </c>
      <c r="C19" s="18">
        <f>(64.0/B19*100)</f>
        <v/>
      </c>
      <c r="D19" s="19" t="n">
        <v>5594</v>
      </c>
      <c r="E19" s="18" t="n">
        <v>458.00277842</v>
      </c>
      <c r="F19" s="20" t="n">
        <v>7.11215253</v>
      </c>
      <c r="G19" s="18" t="n">
        <v>482.05368608</v>
      </c>
      <c r="H19" s="20" t="n">
        <v>3.87738678</v>
      </c>
      <c r="I19" s="18" t="n">
        <v>469.15726707</v>
      </c>
      <c r="J19" s="20" t="n">
        <v>3.05968653</v>
      </c>
      <c r="K19" s="18" t="n">
        <v>463.7365702</v>
      </c>
      <c r="L19" s="20" t="n">
        <v>4.72631859</v>
      </c>
      <c r="M19" s="18" t="s">
        <v>481</v>
      </c>
      <c r="N19" s="20" t="s">
        <v>481</v>
      </c>
      <c r="O19" s="18" t="s">
        <v>481</v>
      </c>
      <c r="P19" s="20" t="s">
        <v>481</v>
      </c>
      <c r="Q19" s="18" t="s">
        <v>481</v>
      </c>
      <c r="R19" s="20" t="s">
        <v>481</v>
      </c>
      <c r="S19" s="18" t="s">
        <v>481</v>
      </c>
      <c r="T19" s="20" t="s">
        <v>481</v>
      </c>
      <c r="U19" s="18" t="n">
        <v>390.21413495</v>
      </c>
      <c r="V19" s="20" t="n">
        <v>18.02777546</v>
      </c>
    </row>
    <row r="20" spans="1:22">
      <c r="A20" s="15" t="s">
        <v>495</v>
      </c>
      <c r="B20" s="17" t="n">
        <v>3371</v>
      </c>
      <c r="C20" s="18">
        <f>(75.0/B20*100)</f>
        <v/>
      </c>
      <c r="D20" s="19" t="n">
        <v>3296</v>
      </c>
      <c r="E20" s="18" t="n">
        <v>516.12238915</v>
      </c>
      <c r="F20" s="20" t="n">
        <v>5.70435654</v>
      </c>
      <c r="G20" s="18" t="n">
        <v>491.92868654</v>
      </c>
      <c r="H20" s="20" t="n">
        <v>4.11766108</v>
      </c>
      <c r="I20" s="18" t="n">
        <v>470.02772083</v>
      </c>
      <c r="J20" s="20" t="n">
        <v>3.02853564</v>
      </c>
      <c r="K20" s="18" t="n">
        <v>473.69382548</v>
      </c>
      <c r="L20" s="20" t="n">
        <v>4.21395552</v>
      </c>
      <c r="M20" s="18" t="s">
        <v>481</v>
      </c>
      <c r="N20" s="20" t="s">
        <v>481</v>
      </c>
      <c r="O20" s="18" t="s">
        <v>481</v>
      </c>
      <c r="P20" s="20" t="s">
        <v>481</v>
      </c>
      <c r="Q20" s="18" t="s">
        <v>481</v>
      </c>
      <c r="R20" s="20" t="s">
        <v>481</v>
      </c>
      <c r="S20" s="18" t="s">
        <v>481</v>
      </c>
      <c r="T20" s="20" t="s">
        <v>481</v>
      </c>
      <c r="U20" s="18" t="n">
        <v>396.26283831</v>
      </c>
      <c r="V20" s="20" t="n">
        <v>20.48798889</v>
      </c>
    </row>
    <row r="21" spans="1:22">
      <c r="A21" s="15" t="s">
        <v>496</v>
      </c>
      <c r="B21" s="17" t="n">
        <v>5741</v>
      </c>
      <c r="C21" s="18">
        <f>(45.0/B21*100)</f>
        <v/>
      </c>
      <c r="D21" s="19" t="n">
        <v>5696</v>
      </c>
      <c r="E21" s="18" t="n">
        <v>539.68230151</v>
      </c>
      <c r="F21" s="20" t="n">
        <v>8.12326386</v>
      </c>
      <c r="G21" s="18" t="n">
        <v>536.93051059</v>
      </c>
      <c r="H21" s="20" t="n">
        <v>3.5772398</v>
      </c>
      <c r="I21" s="18" t="n">
        <v>515.16193782</v>
      </c>
      <c r="J21" s="20" t="n">
        <v>2.50543267</v>
      </c>
      <c r="K21" s="18" t="n">
        <v>511.71840571</v>
      </c>
      <c r="L21" s="20" t="n">
        <v>3.33857706</v>
      </c>
      <c r="M21" s="18" t="s">
        <v>481</v>
      </c>
      <c r="N21" s="20" t="s">
        <v>481</v>
      </c>
      <c r="O21" s="18" t="s">
        <v>481</v>
      </c>
      <c r="P21" s="20" t="s">
        <v>481</v>
      </c>
      <c r="Q21" s="18" t="s">
        <v>481</v>
      </c>
      <c r="R21" s="20" t="s">
        <v>481</v>
      </c>
      <c r="S21" s="18" t="s">
        <v>481</v>
      </c>
      <c r="T21" s="20" t="s">
        <v>481</v>
      </c>
      <c r="U21" s="18" t="n">
        <v>450.93050258</v>
      </c>
      <c r="V21" s="20" t="n">
        <v>26.49968584</v>
      </c>
    </row>
    <row r="22" spans="1:22">
      <c r="A22" s="15" t="s">
        <v>497</v>
      </c>
      <c r="B22" s="17" t="n">
        <v>6598</v>
      </c>
      <c r="C22" s="18">
        <f>(32.0/B22*100)</f>
        <v/>
      </c>
      <c r="D22" s="19" t="n">
        <v>6566</v>
      </c>
      <c r="E22" s="18" t="n">
        <v>469.37283788</v>
      </c>
      <c r="F22" s="20" t="n">
        <v>6.07751491</v>
      </c>
      <c r="G22" s="18" t="n">
        <v>489.10180287</v>
      </c>
      <c r="H22" s="20" t="n">
        <v>5.11389049</v>
      </c>
      <c r="I22" s="18" t="n">
        <v>487.96080997</v>
      </c>
      <c r="J22" s="20" t="n">
        <v>3.74840372</v>
      </c>
      <c r="K22" s="18" t="n">
        <v>477.91741611</v>
      </c>
      <c r="L22" s="20" t="n">
        <v>4.1774346</v>
      </c>
      <c r="M22" s="18" t="s">
        <v>481</v>
      </c>
      <c r="N22" s="20" t="s">
        <v>481</v>
      </c>
      <c r="O22" s="18" t="s">
        <v>481</v>
      </c>
      <c r="P22" s="20" t="s">
        <v>481</v>
      </c>
      <c r="Q22" s="18" t="s">
        <v>481</v>
      </c>
      <c r="R22" s="20" t="s">
        <v>481</v>
      </c>
      <c r="S22" s="18" t="n">
        <v>498.69732565</v>
      </c>
      <c r="T22" s="20" t="n">
        <v>37.86131739</v>
      </c>
      <c r="U22" s="18" t="n">
        <v>319.40844541</v>
      </c>
      <c r="V22" s="20" t="n">
        <v>12.02012258</v>
      </c>
    </row>
    <row r="23" spans="1:22">
      <c r="A23" s="15" t="s">
        <v>498</v>
      </c>
      <c r="B23" s="17" t="n">
        <v>11583</v>
      </c>
      <c r="C23" s="18">
        <f>(218.0/B23*100)</f>
        <v/>
      </c>
      <c r="D23" s="19" t="n">
        <v>11365</v>
      </c>
      <c r="E23" s="18" t="n">
        <v>453.42529208</v>
      </c>
      <c r="F23" s="20" t="n">
        <v>7.54488197</v>
      </c>
      <c r="G23" s="18" t="n">
        <v>479.15093353</v>
      </c>
      <c r="H23" s="20" t="n">
        <v>5.63414167</v>
      </c>
      <c r="I23" s="18" t="n">
        <v>489.70296861</v>
      </c>
      <c r="J23" s="20" t="n">
        <v>2.92715161</v>
      </c>
      <c r="K23" s="18" t="n">
        <v>489.15718126</v>
      </c>
      <c r="L23" s="20" t="n">
        <v>3.00904973</v>
      </c>
      <c r="M23" s="18" t="s">
        <v>481</v>
      </c>
      <c r="N23" s="20" t="s">
        <v>481</v>
      </c>
      <c r="O23" s="18" t="s">
        <v>481</v>
      </c>
      <c r="P23" s="20" t="s">
        <v>481</v>
      </c>
      <c r="Q23" s="18" t="s">
        <v>481</v>
      </c>
      <c r="R23" s="20" t="s">
        <v>481</v>
      </c>
      <c r="S23" s="18" t="s">
        <v>481</v>
      </c>
      <c r="T23" s="20" t="s">
        <v>481</v>
      </c>
      <c r="U23" s="18" t="n">
        <v>407.82582954</v>
      </c>
      <c r="V23" s="20" t="n">
        <v>14.49682686</v>
      </c>
    </row>
    <row r="24" spans="1:22">
      <c r="A24" s="15" t="s">
        <v>499</v>
      </c>
      <c r="B24" s="17" t="n">
        <v>6647</v>
      </c>
      <c r="C24" s="18">
        <f>(7.0/B24*100)</f>
        <v/>
      </c>
      <c r="D24" s="19" t="n">
        <v>6640</v>
      </c>
      <c r="E24" s="18" t="n">
        <v>497.70372532</v>
      </c>
      <c r="F24" s="20" t="n">
        <v>7.77478941</v>
      </c>
      <c r="G24" s="18" t="n">
        <v>521.5271142300001</v>
      </c>
      <c r="H24" s="20" t="n">
        <v>5.55262356</v>
      </c>
      <c r="I24" s="18" t="n">
        <v>516.71660855</v>
      </c>
      <c r="J24" s="20" t="n">
        <v>3.73528919</v>
      </c>
      <c r="K24" s="18" t="n">
        <v>516.95761123</v>
      </c>
      <c r="L24" s="20" t="n">
        <v>3.44244567</v>
      </c>
      <c r="M24" s="18" t="s">
        <v>481</v>
      </c>
      <c r="N24" s="20" t="s">
        <v>481</v>
      </c>
      <c r="O24" s="18" t="s">
        <v>481</v>
      </c>
      <c r="P24" s="20" t="s">
        <v>481</v>
      </c>
      <c r="Q24" s="18" t="s">
        <v>481</v>
      </c>
      <c r="R24" s="20" t="s">
        <v>481</v>
      </c>
      <c r="S24" s="18" t="s">
        <v>481</v>
      </c>
      <c r="T24" s="20" t="s">
        <v>481</v>
      </c>
      <c r="U24" s="18" t="n">
        <v>448.07778142</v>
      </c>
      <c r="V24" s="20" t="n">
        <v>20.73185815</v>
      </c>
    </row>
    <row r="25" spans="1:22">
      <c r="A25" s="15" t="s">
        <v>500</v>
      </c>
      <c r="B25" s="17" t="n">
        <v>5581</v>
      </c>
      <c r="C25" s="18">
        <f>(24.0/B25*100)</f>
        <v/>
      </c>
      <c r="D25" s="19" t="n">
        <v>5557</v>
      </c>
      <c r="E25" s="18" t="n">
        <v>475.65253517</v>
      </c>
      <c r="F25" s="20" t="n">
        <v>7.06454453</v>
      </c>
      <c r="G25" s="18" t="n">
        <v>497.1685409</v>
      </c>
      <c r="H25" s="20" t="n">
        <v>5.20561746</v>
      </c>
      <c r="I25" s="18" t="n">
        <v>523.93582896</v>
      </c>
      <c r="J25" s="20" t="n">
        <v>3.656044</v>
      </c>
      <c r="K25" s="18" t="n">
        <v>533.98604655</v>
      </c>
      <c r="L25" s="20" t="n">
        <v>4.03057827</v>
      </c>
      <c r="M25" s="18" t="s">
        <v>481</v>
      </c>
      <c r="N25" s="20" t="s">
        <v>481</v>
      </c>
      <c r="O25" s="18" t="s">
        <v>481</v>
      </c>
      <c r="P25" s="20" t="s">
        <v>481</v>
      </c>
      <c r="Q25" s="18" t="s">
        <v>481</v>
      </c>
      <c r="R25" s="20" t="s">
        <v>481</v>
      </c>
      <c r="S25" s="18" t="s">
        <v>481</v>
      </c>
      <c r="T25" s="20" t="s">
        <v>481</v>
      </c>
      <c r="U25" s="18" t="n">
        <v>477.62673401</v>
      </c>
      <c r="V25" s="20" t="n">
        <v>25.09688082</v>
      </c>
    </row>
    <row r="26" spans="1:22">
      <c r="A26" s="15" t="s">
        <v>501</v>
      </c>
      <c r="B26" s="17" t="n">
        <v>4869</v>
      </c>
      <c r="C26" s="18">
        <f>(33.0/B26*100)</f>
        <v/>
      </c>
      <c r="D26" s="19" t="n">
        <v>4836</v>
      </c>
      <c r="E26" s="18" t="n">
        <v>485.4429808</v>
      </c>
      <c r="F26" s="20" t="n">
        <v>5.91596372</v>
      </c>
      <c r="G26" s="18" t="n">
        <v>499.66667309</v>
      </c>
      <c r="H26" s="20" t="n">
        <v>3.18468249</v>
      </c>
      <c r="I26" s="18" t="n">
        <v>486.4846825</v>
      </c>
      <c r="J26" s="20" t="n">
        <v>2.65245518</v>
      </c>
      <c r="K26" s="18" t="n">
        <v>481.31227626</v>
      </c>
      <c r="L26" s="20" t="n">
        <v>3.75433094</v>
      </c>
      <c r="M26" s="18" t="s">
        <v>481</v>
      </c>
      <c r="N26" s="20" t="s">
        <v>481</v>
      </c>
      <c r="O26" s="18" t="s">
        <v>481</v>
      </c>
      <c r="P26" s="20" t="s">
        <v>481</v>
      </c>
      <c r="Q26" s="18" t="s">
        <v>481</v>
      </c>
      <c r="R26" s="20" t="s">
        <v>481</v>
      </c>
      <c r="S26" s="18" t="s">
        <v>481</v>
      </c>
      <c r="T26" s="20" t="s">
        <v>481</v>
      </c>
      <c r="U26" s="18" t="n">
        <v>417.43240007</v>
      </c>
      <c r="V26" s="20" t="n">
        <v>19.61204581</v>
      </c>
    </row>
    <row r="27" spans="1:22">
      <c r="A27" s="15" t="s">
        <v>502</v>
      </c>
      <c r="B27" s="17" t="n">
        <v>5299</v>
      </c>
      <c r="C27" s="18">
        <f>(17.0/B27*100)</f>
        <v/>
      </c>
      <c r="D27" s="19" t="n">
        <v>5282</v>
      </c>
      <c r="E27" s="18" t="n">
        <v>490.92158941</v>
      </c>
      <c r="F27" s="20" t="n">
        <v>5.40033806</v>
      </c>
      <c r="G27" s="18" t="n">
        <v>507.38677078</v>
      </c>
      <c r="H27" s="20" t="n">
        <v>3.1463637</v>
      </c>
      <c r="I27" s="18" t="n">
        <v>478.73128281</v>
      </c>
      <c r="J27" s="20" t="n">
        <v>2.8706912</v>
      </c>
      <c r="K27" s="18" t="n">
        <v>458.63891029</v>
      </c>
      <c r="L27" s="20" t="n">
        <v>3.43302633</v>
      </c>
      <c r="M27" s="18" t="s">
        <v>481</v>
      </c>
      <c r="N27" s="20" t="s">
        <v>481</v>
      </c>
      <c r="O27" s="18" t="s">
        <v>481</v>
      </c>
      <c r="P27" s="20" t="s">
        <v>481</v>
      </c>
      <c r="Q27" s="18" t="s">
        <v>481</v>
      </c>
      <c r="R27" s="20" t="s">
        <v>481</v>
      </c>
      <c r="S27" s="18" t="s">
        <v>481</v>
      </c>
      <c r="T27" s="20" t="s">
        <v>481</v>
      </c>
      <c r="U27" s="18" t="n">
        <v>405.04676609</v>
      </c>
      <c r="V27" s="20" t="n">
        <v>14.8589139</v>
      </c>
    </row>
    <row r="28" spans="1:22">
      <c r="A28" s="15" t="s">
        <v>503</v>
      </c>
      <c r="B28" s="17" t="n">
        <v>7568</v>
      </c>
      <c r="C28" s="18">
        <f>(54.0/B28*100)</f>
        <v/>
      </c>
      <c r="D28" s="19" t="n">
        <v>7514</v>
      </c>
      <c r="E28" s="18" t="n">
        <v>406.61645025</v>
      </c>
      <c r="F28" s="20" t="n">
        <v>4.75469687</v>
      </c>
      <c r="G28" s="18" t="n">
        <v>420.49524884</v>
      </c>
      <c r="H28" s="20" t="n">
        <v>4.84005534</v>
      </c>
      <c r="I28" s="18" t="n">
        <v>423.13587222</v>
      </c>
      <c r="J28" s="20" t="n">
        <v>2.80858731</v>
      </c>
      <c r="K28" s="18" t="n">
        <v>429.97769603</v>
      </c>
      <c r="L28" s="20" t="n">
        <v>2.95476574</v>
      </c>
      <c r="M28" s="18" t="s">
        <v>481</v>
      </c>
      <c r="N28" s="20" t="s">
        <v>481</v>
      </c>
      <c r="O28" s="18" t="s">
        <v>481</v>
      </c>
      <c r="P28" s="20" t="s">
        <v>481</v>
      </c>
      <c r="Q28" s="18" t="s">
        <v>481</v>
      </c>
      <c r="R28" s="20" t="s">
        <v>481</v>
      </c>
      <c r="S28" s="18" t="s">
        <v>481</v>
      </c>
      <c r="T28" s="20" t="s">
        <v>481</v>
      </c>
      <c r="U28" s="18" t="n">
        <v>384.53137571</v>
      </c>
      <c r="V28" s="20" t="n">
        <v>13.57081697</v>
      </c>
    </row>
    <row r="29" spans="1:22">
      <c r="A29" s="15" t="s">
        <v>504</v>
      </c>
      <c r="B29" s="17" t="n">
        <v>5385</v>
      </c>
      <c r="C29" s="18">
        <f>(30.0/B29*100)</f>
        <v/>
      </c>
      <c r="D29" s="19" t="n">
        <v>5355</v>
      </c>
      <c r="E29" s="18" t="n">
        <v>504.45975309</v>
      </c>
      <c r="F29" s="20" t="n">
        <v>5.09802088</v>
      </c>
      <c r="G29" s="18" t="n">
        <v>509.96706247</v>
      </c>
      <c r="H29" s="20" t="n">
        <v>3.08711152</v>
      </c>
      <c r="I29" s="18" t="n">
        <v>512.11939108</v>
      </c>
      <c r="J29" s="20" t="n">
        <v>2.97563957</v>
      </c>
      <c r="K29" s="18" t="n">
        <v>496.57787257</v>
      </c>
      <c r="L29" s="20" t="n">
        <v>7.13253775</v>
      </c>
      <c r="M29" s="18" t="s">
        <v>481</v>
      </c>
      <c r="N29" s="20" t="s">
        <v>481</v>
      </c>
      <c r="O29" s="18" t="s">
        <v>481</v>
      </c>
      <c r="P29" s="20" t="s">
        <v>481</v>
      </c>
      <c r="Q29" s="18" t="n">
        <v>314.02123871</v>
      </c>
      <c r="R29" s="20" t="n">
        <v>13.26138992</v>
      </c>
      <c r="S29" s="18" t="s">
        <v>481</v>
      </c>
      <c r="T29" s="20" t="s">
        <v>481</v>
      </c>
      <c r="U29" s="18" t="n">
        <v>406.1639327</v>
      </c>
      <c r="V29" s="20" t="n">
        <v>25.89625391</v>
      </c>
    </row>
    <row r="30" spans="1:22">
      <c r="A30" s="15" t="s">
        <v>505</v>
      </c>
      <c r="B30" s="17" t="n">
        <v>4520</v>
      </c>
      <c r="C30" s="18">
        <f>(103.0/B30*100)</f>
        <v/>
      </c>
      <c r="D30" s="19" t="n">
        <v>4417</v>
      </c>
      <c r="E30" s="18" t="n">
        <v>529.10960114</v>
      </c>
      <c r="F30" s="20" t="n">
        <v>7.33510061</v>
      </c>
      <c r="G30" s="18" t="n">
        <v>527.91047645</v>
      </c>
      <c r="H30" s="20" t="n">
        <v>4.29792302</v>
      </c>
      <c r="I30" s="18" t="n">
        <v>507.30313311</v>
      </c>
      <c r="J30" s="20" t="n">
        <v>3.1517175</v>
      </c>
      <c r="K30" s="18" t="n">
        <v>495.76030226</v>
      </c>
      <c r="L30" s="20" t="n">
        <v>4.6215164</v>
      </c>
      <c r="M30" s="18" t="s">
        <v>481</v>
      </c>
      <c r="N30" s="20" t="s">
        <v>481</v>
      </c>
      <c r="O30" s="18" t="s">
        <v>481</v>
      </c>
      <c r="P30" s="20" t="s">
        <v>481</v>
      </c>
      <c r="Q30" s="18" t="s">
        <v>481</v>
      </c>
      <c r="R30" s="20" t="s">
        <v>481</v>
      </c>
      <c r="S30" s="18" t="s">
        <v>481</v>
      </c>
      <c r="T30" s="20" t="s">
        <v>481</v>
      </c>
      <c r="U30" s="18" t="n">
        <v>425.45670546</v>
      </c>
      <c r="V30" s="20" t="n">
        <v>18.38274194</v>
      </c>
    </row>
    <row r="31" spans="1:22">
      <c r="A31" s="15" t="s">
        <v>506</v>
      </c>
      <c r="B31" s="17" t="n">
        <v>5456</v>
      </c>
      <c r="C31" s="18">
        <f>(125.0/B31*100)</f>
        <v/>
      </c>
      <c r="D31" s="19" t="n">
        <v>5331</v>
      </c>
      <c r="E31" s="18" t="n">
        <v>514.80669258</v>
      </c>
      <c r="F31" s="20" t="n">
        <v>6.72391268</v>
      </c>
      <c r="G31" s="18" t="n">
        <v>521.67595176</v>
      </c>
      <c r="H31" s="20" t="n">
        <v>3.81533656</v>
      </c>
      <c r="I31" s="18" t="n">
        <v>512.95366485</v>
      </c>
      <c r="J31" s="20" t="n">
        <v>3.12725073</v>
      </c>
      <c r="K31" s="18" t="n">
        <v>514.64860234</v>
      </c>
      <c r="L31" s="20" t="n">
        <v>3.68890088</v>
      </c>
      <c r="M31" s="18" t="s">
        <v>481</v>
      </c>
      <c r="N31" s="20" t="s">
        <v>481</v>
      </c>
      <c r="O31" s="18" t="s">
        <v>481</v>
      </c>
      <c r="P31" s="20" t="s">
        <v>481</v>
      </c>
      <c r="Q31" s="18" t="s">
        <v>481</v>
      </c>
      <c r="R31" s="20" t="s">
        <v>481</v>
      </c>
      <c r="S31" s="18" t="s">
        <v>481</v>
      </c>
      <c r="T31" s="20" t="s">
        <v>481</v>
      </c>
      <c r="U31" s="18" t="n">
        <v>427.95547383</v>
      </c>
      <c r="V31" s="20" t="n">
        <v>16.4622123</v>
      </c>
    </row>
    <row r="32" spans="1:22">
      <c r="A32" s="15" t="s">
        <v>507</v>
      </c>
      <c r="B32" s="17" t="n">
        <v>4478</v>
      </c>
      <c r="C32" s="18">
        <f>(5.0/B32*100)</f>
        <v/>
      </c>
      <c r="D32" s="19" t="n">
        <v>4473</v>
      </c>
      <c r="E32" s="18" t="n">
        <v>513.39287085</v>
      </c>
      <c r="F32" s="20" t="n">
        <v>7.09320088</v>
      </c>
      <c r="G32" s="18" t="n">
        <v>517.92342552</v>
      </c>
      <c r="H32" s="20" t="n">
        <v>4.21313458</v>
      </c>
      <c r="I32" s="18" t="n">
        <v>502.66527238</v>
      </c>
      <c r="J32" s="20" t="n">
        <v>2.84704067</v>
      </c>
      <c r="K32" s="18" t="n">
        <v>500.31454623</v>
      </c>
      <c r="L32" s="20" t="n">
        <v>4.03231442</v>
      </c>
      <c r="M32" s="18" t="s">
        <v>481</v>
      </c>
      <c r="N32" s="20" t="s">
        <v>481</v>
      </c>
      <c r="O32" s="18" t="s">
        <v>481</v>
      </c>
      <c r="P32" s="20" t="s">
        <v>481</v>
      </c>
      <c r="Q32" s="18" t="s">
        <v>481</v>
      </c>
      <c r="R32" s="20" t="s">
        <v>481</v>
      </c>
      <c r="S32" s="18" t="s">
        <v>481</v>
      </c>
      <c r="T32" s="20" t="s">
        <v>481</v>
      </c>
      <c r="U32" s="18" t="n">
        <v>426.8640945</v>
      </c>
      <c r="V32" s="20" t="n">
        <v>24.52475852</v>
      </c>
    </row>
    <row r="33" spans="1:22">
      <c r="A33" s="15" t="s">
        <v>508</v>
      </c>
      <c r="B33" s="17" t="n">
        <v>7325</v>
      </c>
      <c r="C33" s="18">
        <f>(76.0/B33*100)</f>
        <v/>
      </c>
      <c r="D33" s="19" t="n">
        <v>7249</v>
      </c>
      <c r="E33" s="18" t="n">
        <v>502.51812305</v>
      </c>
      <c r="F33" s="20" t="n">
        <v>9.028978710000001</v>
      </c>
      <c r="G33" s="18" t="n">
        <v>508.09936872</v>
      </c>
      <c r="H33" s="20" t="n">
        <v>5.49798204</v>
      </c>
      <c r="I33" s="18" t="n">
        <v>492.73371965</v>
      </c>
      <c r="J33" s="20" t="n">
        <v>3.22477713</v>
      </c>
      <c r="K33" s="18" t="n">
        <v>504.02534119</v>
      </c>
      <c r="L33" s="20" t="n">
        <v>3.30006086</v>
      </c>
      <c r="M33" s="18" t="s">
        <v>481</v>
      </c>
      <c r="N33" s="20" t="s">
        <v>481</v>
      </c>
      <c r="O33" s="18" t="s">
        <v>481</v>
      </c>
      <c r="P33" s="20" t="s">
        <v>481</v>
      </c>
      <c r="Q33" s="18" t="s">
        <v>481</v>
      </c>
      <c r="R33" s="20" t="s">
        <v>481</v>
      </c>
      <c r="S33" s="18" t="s">
        <v>481</v>
      </c>
      <c r="T33" s="20" t="s">
        <v>481</v>
      </c>
      <c r="U33" s="18" t="n">
        <v>427.90916605</v>
      </c>
      <c r="V33" s="20" t="n">
        <v>19.23387467</v>
      </c>
    </row>
    <row r="34" spans="1:22">
      <c r="A34" s="15" t="s">
        <v>509</v>
      </c>
      <c r="B34" s="17" t="n">
        <v>6350</v>
      </c>
      <c r="C34" s="18">
        <f>(36.0/B34*100)</f>
        <v/>
      </c>
      <c r="D34" s="19" t="n">
        <v>6314</v>
      </c>
      <c r="E34" s="18" t="n">
        <v>441.16775126</v>
      </c>
      <c r="F34" s="20" t="n">
        <v>6.24485505</v>
      </c>
      <c r="G34" s="18" t="n">
        <v>465.95372066</v>
      </c>
      <c r="H34" s="20" t="n">
        <v>3.61415683</v>
      </c>
      <c r="I34" s="18" t="n">
        <v>462.84007331</v>
      </c>
      <c r="J34" s="20" t="n">
        <v>2.89515287</v>
      </c>
      <c r="K34" s="18" t="n">
        <v>460.16530729</v>
      </c>
      <c r="L34" s="20" t="n">
        <v>5.43176148</v>
      </c>
      <c r="M34" s="18" t="s">
        <v>481</v>
      </c>
      <c r="N34" s="20" t="s">
        <v>481</v>
      </c>
      <c r="O34" s="18" t="s">
        <v>481</v>
      </c>
      <c r="P34" s="20" t="s">
        <v>481</v>
      </c>
      <c r="Q34" s="18" t="n">
        <v>263.37193708</v>
      </c>
      <c r="R34" s="20" t="n">
        <v>13.61114927</v>
      </c>
      <c r="S34" s="18" t="s">
        <v>481</v>
      </c>
      <c r="T34" s="20" t="s">
        <v>481</v>
      </c>
      <c r="U34" s="18" t="n">
        <v>311.23031311</v>
      </c>
      <c r="V34" s="20" t="n">
        <v>10.79528948</v>
      </c>
    </row>
    <row r="35" spans="1:22">
      <c r="A35" s="15" t="s">
        <v>510</v>
      </c>
      <c r="B35" s="17" t="n">
        <v>6406</v>
      </c>
      <c r="C35" s="18">
        <f>(36.0/B35*100)</f>
        <v/>
      </c>
      <c r="D35" s="19" t="n">
        <v>6370</v>
      </c>
      <c r="E35" s="18" t="n">
        <v>500.11856206</v>
      </c>
      <c r="F35" s="20" t="n">
        <v>6.0724436</v>
      </c>
      <c r="G35" s="18" t="n">
        <v>516.6595271</v>
      </c>
      <c r="H35" s="20" t="n">
        <v>3.38597311</v>
      </c>
      <c r="I35" s="18" t="n">
        <v>504.56813449</v>
      </c>
      <c r="J35" s="20" t="n">
        <v>2.54618923</v>
      </c>
      <c r="K35" s="18" t="n">
        <v>510.28536682</v>
      </c>
      <c r="L35" s="20" t="n">
        <v>3.4770581</v>
      </c>
      <c r="M35" s="18" t="s">
        <v>481</v>
      </c>
      <c r="N35" s="20" t="s">
        <v>481</v>
      </c>
      <c r="O35" s="18" t="s">
        <v>481</v>
      </c>
      <c r="P35" s="20" t="s">
        <v>481</v>
      </c>
      <c r="Q35" s="18" t="n">
        <v>337.32521215</v>
      </c>
      <c r="R35" s="20" t="n">
        <v>11.65794297</v>
      </c>
      <c r="S35" s="18" t="s">
        <v>481</v>
      </c>
      <c r="T35" s="20" t="s">
        <v>481</v>
      </c>
      <c r="U35" s="18" t="n">
        <v>444.30495852</v>
      </c>
      <c r="V35" s="20" t="n">
        <v>18.62114814</v>
      </c>
    </row>
    <row r="36" spans="1:22">
      <c r="A36" s="15" t="s">
        <v>511</v>
      </c>
      <c r="B36" s="17" t="n">
        <v>6736</v>
      </c>
      <c r="C36" s="18">
        <f>(28.0/B36*100)</f>
        <v/>
      </c>
      <c r="D36" s="19" t="n">
        <v>6708</v>
      </c>
      <c r="E36" s="18" t="n">
        <v>459.05228735</v>
      </c>
      <c r="F36" s="20" t="n">
        <v>8.151868199999999</v>
      </c>
      <c r="G36" s="18" t="n">
        <v>478.43487323</v>
      </c>
      <c r="H36" s="20" t="n">
        <v>6.3455439</v>
      </c>
      <c r="I36" s="18" t="n">
        <v>492.60035393</v>
      </c>
      <c r="J36" s="20" t="n">
        <v>2.73575329</v>
      </c>
      <c r="K36" s="18" t="n">
        <v>506.88335347</v>
      </c>
      <c r="L36" s="20" t="n">
        <v>2.7114788</v>
      </c>
      <c r="M36" s="18" t="s">
        <v>481</v>
      </c>
      <c r="N36" s="20" t="s">
        <v>481</v>
      </c>
      <c r="O36" s="18" t="s">
        <v>481</v>
      </c>
      <c r="P36" s="20" t="s">
        <v>481</v>
      </c>
      <c r="Q36" s="18" t="s">
        <v>481</v>
      </c>
      <c r="R36" s="20" t="s">
        <v>481</v>
      </c>
      <c r="S36" s="18" t="s">
        <v>481</v>
      </c>
      <c r="T36" s="20" t="s">
        <v>481</v>
      </c>
      <c r="U36" s="18" t="n">
        <v>420.21913066</v>
      </c>
      <c r="V36" s="20" t="n">
        <v>15.42962248</v>
      </c>
    </row>
    <row r="37" spans="1:22">
      <c r="A37" s="15" t="s">
        <v>512</v>
      </c>
      <c r="B37" s="17" t="n">
        <v>5458</v>
      </c>
      <c r="C37" s="18">
        <f>(64.0/B37*100)</f>
        <v/>
      </c>
      <c r="D37" s="19" t="n">
        <v>5394</v>
      </c>
      <c r="E37" s="18" t="n">
        <v>527.71232688</v>
      </c>
      <c r="F37" s="20" t="n">
        <v>5.73685344</v>
      </c>
      <c r="G37" s="18" t="n">
        <v>515.85237516</v>
      </c>
      <c r="H37" s="20" t="n">
        <v>4.2126967</v>
      </c>
      <c r="I37" s="18" t="n">
        <v>490.54360002</v>
      </c>
      <c r="J37" s="20" t="n">
        <v>3.50096567</v>
      </c>
      <c r="K37" s="18" t="n">
        <v>491.57906132</v>
      </c>
      <c r="L37" s="20" t="n">
        <v>5.51504913</v>
      </c>
      <c r="M37" s="18" t="s">
        <v>481</v>
      </c>
      <c r="N37" s="20" t="s">
        <v>481</v>
      </c>
      <c r="O37" s="18" t="s">
        <v>481</v>
      </c>
      <c r="P37" s="20" t="s">
        <v>481</v>
      </c>
      <c r="Q37" s="18" t="s">
        <v>481</v>
      </c>
      <c r="R37" s="20" t="s">
        <v>481</v>
      </c>
      <c r="S37" s="18" t="s">
        <v>481</v>
      </c>
      <c r="T37" s="20" t="s">
        <v>481</v>
      </c>
      <c r="U37" s="18" t="n">
        <v>357.89625622</v>
      </c>
      <c r="V37" s="20" t="n">
        <v>13.05613986</v>
      </c>
    </row>
    <row r="38" spans="1:22">
      <c r="A38" s="15" t="s">
        <v>513</v>
      </c>
      <c r="B38" s="17" t="n">
        <v>5860</v>
      </c>
      <c r="C38" s="18">
        <f>(16.0/B38*100)</f>
        <v/>
      </c>
      <c r="D38" s="19" t="n">
        <v>5844</v>
      </c>
      <c r="E38" s="18" t="n">
        <v>490.25354807</v>
      </c>
      <c r="F38" s="20" t="n">
        <v>5.60894236</v>
      </c>
      <c r="G38" s="18" t="n">
        <v>508.49369739</v>
      </c>
      <c r="H38" s="20" t="n">
        <v>3.73580335</v>
      </c>
      <c r="I38" s="18" t="n">
        <v>487.35415589</v>
      </c>
      <c r="J38" s="20" t="n">
        <v>3.56268475</v>
      </c>
      <c r="K38" s="18" t="n">
        <v>482.58959449</v>
      </c>
      <c r="L38" s="20" t="n">
        <v>5.92122137</v>
      </c>
      <c r="M38" s="18" t="s">
        <v>481</v>
      </c>
      <c r="N38" s="20" t="s">
        <v>481</v>
      </c>
      <c r="O38" s="18" t="s">
        <v>481</v>
      </c>
      <c r="P38" s="20" t="s">
        <v>481</v>
      </c>
      <c r="Q38" s="18" t="s">
        <v>481</v>
      </c>
      <c r="R38" s="20" t="s">
        <v>481</v>
      </c>
      <c r="S38" s="18" t="s">
        <v>481</v>
      </c>
      <c r="T38" s="20" t="s">
        <v>481</v>
      </c>
      <c r="U38" s="18" t="n">
        <v>385.16173373</v>
      </c>
      <c r="V38" s="20" t="n">
        <v>15.02022002</v>
      </c>
    </row>
    <row r="39" spans="1:22">
      <c r="A39" s="15" t="s">
        <v>514</v>
      </c>
      <c r="B39" s="17" t="n">
        <v>5895</v>
      </c>
      <c r="C39" s="18">
        <f>(31.0/B39*100)</f>
        <v/>
      </c>
      <c r="D39" s="19" t="n">
        <v>5864</v>
      </c>
      <c r="E39" s="18" t="n">
        <v>417.35087151</v>
      </c>
      <c r="F39" s="20" t="n">
        <v>6.99496767</v>
      </c>
      <c r="G39" s="18" t="n">
        <v>431.47522686</v>
      </c>
      <c r="H39" s="20" t="n">
        <v>5.70660902</v>
      </c>
      <c r="I39" s="18" t="n">
        <v>431.32927276</v>
      </c>
      <c r="J39" s="20" t="n">
        <v>4.0379382</v>
      </c>
      <c r="K39" s="18" t="n">
        <v>429.1350494</v>
      </c>
      <c r="L39" s="20" t="n">
        <v>4.00785939</v>
      </c>
      <c r="M39" s="18" t="s">
        <v>481</v>
      </c>
      <c r="N39" s="20" t="s">
        <v>481</v>
      </c>
      <c r="O39" s="18" t="s">
        <v>481</v>
      </c>
      <c r="P39" s="20" t="s">
        <v>481</v>
      </c>
      <c r="Q39" s="18" t="s">
        <v>481</v>
      </c>
      <c r="R39" s="20" t="s">
        <v>481</v>
      </c>
      <c r="S39" s="18" t="s">
        <v>481</v>
      </c>
      <c r="T39" s="20" t="s">
        <v>481</v>
      </c>
      <c r="U39" s="18" t="n">
        <v>342.60113004</v>
      </c>
      <c r="V39" s="20" t="n">
        <v>19.56166946</v>
      </c>
    </row>
    <row r="40" spans="1:22">
      <c r="A40" s="15" t="s">
        <v>515</v>
      </c>
      <c r="B40" s="17" t="n">
        <v>14157</v>
      </c>
      <c r="C40" s="18">
        <f>(277.0/B40*100)</f>
        <v/>
      </c>
      <c r="D40" s="19" t="n">
        <v>13880</v>
      </c>
      <c r="E40" s="18" t="n">
        <v>510.34521939</v>
      </c>
      <c r="F40" s="20" t="n">
        <v>6.77482393</v>
      </c>
      <c r="G40" s="18" t="n">
        <v>518.63061203</v>
      </c>
      <c r="H40" s="20" t="n">
        <v>3.42337949</v>
      </c>
      <c r="I40" s="18" t="n">
        <v>494.69759738</v>
      </c>
      <c r="J40" s="20" t="n">
        <v>2.97944523</v>
      </c>
      <c r="K40" s="18" t="n">
        <v>483.99168599</v>
      </c>
      <c r="L40" s="20" t="n">
        <v>3.49948397</v>
      </c>
      <c r="M40" s="18" t="s">
        <v>481</v>
      </c>
      <c r="N40" s="20" t="s">
        <v>481</v>
      </c>
      <c r="O40" s="18" t="s">
        <v>481</v>
      </c>
      <c r="P40" s="20" t="s">
        <v>481</v>
      </c>
      <c r="Q40" s="18" t="s">
        <v>481</v>
      </c>
      <c r="R40" s="20" t="s">
        <v>481</v>
      </c>
      <c r="S40" s="18" t="s">
        <v>481</v>
      </c>
      <c r="T40" s="20" t="s">
        <v>481</v>
      </c>
      <c r="U40" s="18" t="n">
        <v>412.09808119</v>
      </c>
      <c r="V40" s="20" t="n">
        <v>12.44452877</v>
      </c>
    </row>
    <row r="41" spans="1:22">
      <c r="A41" s="15" t="s">
        <v>516</v>
      </c>
      <c r="B41" s="17" t="n">
        <v>5712</v>
      </c>
      <c r="C41" s="18">
        <f>(38.0/B41*100)</f>
        <v/>
      </c>
      <c r="D41" s="19" t="n">
        <v>5674</v>
      </c>
      <c r="E41" s="18" t="n">
        <v>515.15144154</v>
      </c>
      <c r="F41" s="20" t="n">
        <v>5.70615166</v>
      </c>
      <c r="G41" s="18" t="n">
        <v>513.73186745</v>
      </c>
      <c r="H41" s="20" t="n">
        <v>4.05445006</v>
      </c>
      <c r="I41" s="18" t="n">
        <v>489.80055001</v>
      </c>
      <c r="J41" s="20" t="n">
        <v>3.54088783</v>
      </c>
      <c r="K41" s="18" t="n">
        <v>492.86615398</v>
      </c>
      <c r="L41" s="20" t="n">
        <v>4.68314022</v>
      </c>
      <c r="M41" s="18" t="s">
        <v>481</v>
      </c>
      <c r="N41" s="20" t="s">
        <v>481</v>
      </c>
      <c r="O41" s="18" t="s">
        <v>481</v>
      </c>
      <c r="P41" s="20" t="s">
        <v>481</v>
      </c>
      <c r="Q41" s="18" t="n">
        <v>399.91015703</v>
      </c>
      <c r="R41" s="20" t="n">
        <v>16.72230739</v>
      </c>
      <c r="S41" s="18" t="s">
        <v>481</v>
      </c>
      <c r="T41" s="20" t="s">
        <v>481</v>
      </c>
      <c r="U41" s="18" t="n">
        <v>371.72834305</v>
      </c>
      <c r="V41" s="20" t="n">
        <v>18.94668483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(1223.0/B46*100)</f>
        <v/>
      </c>
      <c r="D46" s="19" t="n">
        <v>21918</v>
      </c>
      <c r="E46" s="18" t="n">
        <v>352.33992516</v>
      </c>
      <c r="F46" s="20" t="n">
        <v>7.73666853</v>
      </c>
      <c r="G46" s="18" t="n">
        <v>384.18593597</v>
      </c>
      <c r="H46" s="20" t="n">
        <v>7.1863088</v>
      </c>
      <c r="I46" s="18" t="n">
        <v>401.88945504</v>
      </c>
      <c r="J46" s="20" t="n">
        <v>3.07063877</v>
      </c>
      <c r="K46" s="18" t="n">
        <v>432.7595828</v>
      </c>
      <c r="L46" s="20" t="n">
        <v>3.03057335</v>
      </c>
      <c r="M46" s="18" t="s">
        <v>481</v>
      </c>
      <c r="N46" s="20" t="s">
        <v>481</v>
      </c>
      <c r="O46" s="18" t="s">
        <v>481</v>
      </c>
      <c r="P46" s="20" t="s">
        <v>481</v>
      </c>
      <c r="Q46" s="18" t="s">
        <v>481</v>
      </c>
      <c r="R46" s="20" t="s">
        <v>481</v>
      </c>
      <c r="S46" s="18" t="s">
        <v>481</v>
      </c>
      <c r="T46" s="20" t="s">
        <v>481</v>
      </c>
      <c r="U46" s="18" t="n">
        <v>324.10805531</v>
      </c>
      <c r="V46" s="20" t="n">
        <v>5.90698686</v>
      </c>
    </row>
    <row r="47" spans="1:22">
      <c r="A47" s="15" t="s">
        <v>522</v>
      </c>
      <c r="B47" s="17" t="n">
        <v>5928</v>
      </c>
      <c r="C47" s="18">
        <f>(81.0/B47*100)</f>
        <v/>
      </c>
      <c r="D47" s="19" t="n">
        <v>5847</v>
      </c>
      <c r="E47" s="18" t="n">
        <v>415.9714837</v>
      </c>
      <c r="F47" s="20" t="n">
        <v>6.84638192</v>
      </c>
      <c r="G47" s="18" t="n">
        <v>461.03069867</v>
      </c>
      <c r="H47" s="20" t="n">
        <v>5.55076821</v>
      </c>
      <c r="I47" s="18" t="n">
        <v>439.41389247</v>
      </c>
      <c r="J47" s="20" t="n">
        <v>4.84831222</v>
      </c>
      <c r="K47" s="18" t="n">
        <v>430.83069046</v>
      </c>
      <c r="L47" s="20" t="n">
        <v>6.04780135</v>
      </c>
      <c r="M47" s="18" t="s">
        <v>481</v>
      </c>
      <c r="N47" s="20" t="s">
        <v>481</v>
      </c>
      <c r="O47" s="18" t="s">
        <v>481</v>
      </c>
      <c r="P47" s="20" t="s">
        <v>481</v>
      </c>
      <c r="Q47" s="18" t="s">
        <v>481</v>
      </c>
      <c r="R47" s="20" t="s">
        <v>481</v>
      </c>
      <c r="S47" s="18" t="s">
        <v>481</v>
      </c>
      <c r="T47" s="20" t="s">
        <v>481</v>
      </c>
      <c r="U47" s="18" t="n">
        <v>292.42301986</v>
      </c>
      <c r="V47" s="20" t="n">
        <v>7.89435866</v>
      </c>
    </row>
    <row r="48" spans="1:22">
      <c r="A48" s="15" t="s">
        <v>523</v>
      </c>
      <c r="B48" s="17" t="n">
        <v>9841</v>
      </c>
      <c r="C48" s="18">
        <f>(7.0/B48*100)</f>
        <v/>
      </c>
      <c r="D48" s="19" t="n">
        <v>9834</v>
      </c>
      <c r="E48" s="18" t="n">
        <v>508.58716769</v>
      </c>
      <c r="F48" s="20" t="n">
        <v>8.799651519999999</v>
      </c>
      <c r="G48" s="18" t="n">
        <v>501.38528729</v>
      </c>
      <c r="H48" s="20" t="n">
        <v>6.84963082</v>
      </c>
      <c r="I48" s="18" t="n">
        <v>485.12476401</v>
      </c>
      <c r="J48" s="20" t="n">
        <v>4.89603101</v>
      </c>
      <c r="K48" s="18" t="n">
        <v>509.83500931</v>
      </c>
      <c r="L48" s="20" t="n">
        <v>6.5068726</v>
      </c>
      <c r="M48" s="18" t="s">
        <v>481</v>
      </c>
      <c r="N48" s="20" t="s">
        <v>481</v>
      </c>
      <c r="O48" s="18" t="s">
        <v>481</v>
      </c>
      <c r="P48" s="20" t="s">
        <v>481</v>
      </c>
      <c r="Q48" s="18" t="s">
        <v>481</v>
      </c>
      <c r="R48" s="20" t="s">
        <v>481</v>
      </c>
      <c r="S48" s="18" t="s">
        <v>481</v>
      </c>
      <c r="T48" s="20" t="s">
        <v>481</v>
      </c>
      <c r="U48" s="18" t="n">
        <v>414.15284758</v>
      </c>
      <c r="V48" s="20" t="n">
        <v>26.69317517</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(220.0/B50*100)</f>
        <v/>
      </c>
      <c r="D50" s="19" t="n">
        <v>11575</v>
      </c>
      <c r="E50" s="18" t="n">
        <v>379.52050354</v>
      </c>
      <c r="F50" s="20" t="n">
        <v>6.81963804</v>
      </c>
      <c r="G50" s="18" t="n">
        <v>381.30380995</v>
      </c>
      <c r="H50" s="20" t="n">
        <v>6.35822177</v>
      </c>
      <c r="I50" s="18" t="n">
        <v>423.84567157</v>
      </c>
      <c r="J50" s="20" t="n">
        <v>3.19107618</v>
      </c>
      <c r="K50" s="18" t="n">
        <v>439.29202485</v>
      </c>
      <c r="L50" s="20" t="n">
        <v>2.95704994</v>
      </c>
      <c r="M50" s="18" t="s">
        <v>481</v>
      </c>
      <c r="N50" s="20" t="s">
        <v>481</v>
      </c>
      <c r="O50" s="18" t="s">
        <v>481</v>
      </c>
      <c r="P50" s="20" t="s">
        <v>481</v>
      </c>
      <c r="Q50" s="18" t="s">
        <v>481</v>
      </c>
      <c r="R50" s="20" t="s">
        <v>481</v>
      </c>
      <c r="S50" s="18" t="s">
        <v>481</v>
      </c>
      <c r="T50" s="20" t="s">
        <v>481</v>
      </c>
      <c r="U50" s="18" t="n">
        <v>348.49497067</v>
      </c>
      <c r="V50" s="20" t="n">
        <v>12.34413434</v>
      </c>
    </row>
    <row r="51" spans="1:22">
      <c r="A51" s="15" t="s">
        <v>526</v>
      </c>
      <c r="B51" s="17" t="n">
        <v>6866</v>
      </c>
      <c r="C51" s="18">
        <f>(109.0/B51*100)</f>
        <v/>
      </c>
      <c r="D51" s="19" t="n">
        <v>6757</v>
      </c>
      <c r="E51" s="18" t="n">
        <v>392.13655746</v>
      </c>
      <c r="F51" s="20" t="n">
        <v>6.71265884</v>
      </c>
      <c r="G51" s="18" t="n">
        <v>408.85357168</v>
      </c>
      <c r="H51" s="20" t="n">
        <v>7.48227806</v>
      </c>
      <c r="I51" s="18" t="n">
        <v>426.17401069</v>
      </c>
      <c r="J51" s="20" t="n">
        <v>3.40835582</v>
      </c>
      <c r="K51" s="18" t="n">
        <v>433.15182277</v>
      </c>
      <c r="L51" s="20" t="n">
        <v>3.18328463</v>
      </c>
      <c r="M51" s="18" t="s">
        <v>481</v>
      </c>
      <c r="N51" s="20" t="s">
        <v>481</v>
      </c>
      <c r="O51" s="18" t="s">
        <v>481</v>
      </c>
      <c r="P51" s="20" t="s">
        <v>481</v>
      </c>
      <c r="Q51" s="18" t="n">
        <v>427.96430568</v>
      </c>
      <c r="R51" s="20" t="n">
        <v>5.20460603</v>
      </c>
      <c r="S51" s="18" t="s">
        <v>481</v>
      </c>
      <c r="T51" s="20" t="s">
        <v>481</v>
      </c>
      <c r="U51" s="18" t="n">
        <v>392.31638784</v>
      </c>
      <c r="V51" s="20" t="n">
        <v>11.19248897</v>
      </c>
    </row>
    <row r="52" spans="1:22">
      <c r="A52" s="15" t="s">
        <v>527</v>
      </c>
      <c r="B52" s="17" t="n">
        <v>5809</v>
      </c>
      <c r="C52" s="18">
        <f>(74.0/B52*100)</f>
        <v/>
      </c>
      <c r="D52" s="19" t="n">
        <v>5735</v>
      </c>
      <c r="E52" s="18" t="n">
        <v>464.80299025</v>
      </c>
      <c r="F52" s="20" t="n">
        <v>5.79140051</v>
      </c>
      <c r="G52" s="18" t="n">
        <v>497.55030274</v>
      </c>
      <c r="H52" s="20" t="n">
        <v>4.10702781</v>
      </c>
      <c r="I52" s="18" t="n">
        <v>487.00226525</v>
      </c>
      <c r="J52" s="20" t="n">
        <v>2.97800642</v>
      </c>
      <c r="K52" s="18" t="n">
        <v>484.89119422</v>
      </c>
      <c r="L52" s="20" t="n">
        <v>3.61884727</v>
      </c>
      <c r="M52" s="18" t="s">
        <v>481</v>
      </c>
      <c r="N52" s="20" t="s">
        <v>481</v>
      </c>
      <c r="O52" s="18" t="s">
        <v>481</v>
      </c>
      <c r="P52" s="20" t="s">
        <v>481</v>
      </c>
      <c r="Q52" s="18" t="s">
        <v>481</v>
      </c>
      <c r="R52" s="20" t="s">
        <v>481</v>
      </c>
      <c r="S52" s="18" t="s">
        <v>481</v>
      </c>
      <c r="T52" s="20" t="s">
        <v>481</v>
      </c>
      <c r="U52" s="18" t="n">
        <v>452.72519053</v>
      </c>
      <c r="V52" s="20" t="n">
        <v>14.83195056</v>
      </c>
    </row>
    <row r="53" spans="1:22">
      <c r="A53" s="15" t="s">
        <v>528</v>
      </c>
      <c r="B53" s="17" t="n">
        <v>5571</v>
      </c>
      <c r="C53" s="18">
        <f>(85.0/B53*100)</f>
        <v/>
      </c>
      <c r="D53" s="19" t="n">
        <v>5486</v>
      </c>
      <c r="E53" s="18" t="n">
        <v>468.39139136</v>
      </c>
      <c r="F53" s="20" t="n">
        <v>4.6619758</v>
      </c>
      <c r="G53" s="18" t="n">
        <v>465.02303258</v>
      </c>
      <c r="H53" s="20" t="n">
        <v>2.9787627</v>
      </c>
      <c r="I53" s="18" t="n">
        <v>426.03286208</v>
      </c>
      <c r="J53" s="20" t="n">
        <v>2.76782993</v>
      </c>
      <c r="K53" s="18" t="n">
        <v>418.86322265</v>
      </c>
      <c r="L53" s="20" t="n">
        <v>4.29322878</v>
      </c>
      <c r="M53" s="18" t="s">
        <v>481</v>
      </c>
      <c r="N53" s="20" t="s">
        <v>481</v>
      </c>
      <c r="O53" s="18" t="s">
        <v>481</v>
      </c>
      <c r="P53" s="20" t="s">
        <v>481</v>
      </c>
      <c r="Q53" s="18" t="s">
        <v>481</v>
      </c>
      <c r="R53" s="20" t="s">
        <v>481</v>
      </c>
      <c r="S53" s="18" t="s">
        <v>481</v>
      </c>
      <c r="T53" s="20" t="s">
        <v>481</v>
      </c>
      <c r="U53" s="18" t="n">
        <v>333.80840886</v>
      </c>
      <c r="V53" s="20" t="n">
        <v>11.17019482</v>
      </c>
    </row>
    <row r="54" spans="1:22">
      <c r="A54" s="15" t="s">
        <v>529</v>
      </c>
      <c r="B54" s="17" t="n">
        <v>4740</v>
      </c>
      <c r="C54" s="18">
        <f>(60.0/B54*100)</f>
        <v/>
      </c>
      <c r="D54" s="19" t="n">
        <v>4680</v>
      </c>
      <c r="E54" s="18" t="n">
        <v>317.06120404</v>
      </c>
      <c r="F54" s="20" t="n">
        <v>4.84037851</v>
      </c>
      <c r="G54" s="18" t="n">
        <v>317.69742323</v>
      </c>
      <c r="H54" s="20" t="n">
        <v>6.47820099</v>
      </c>
      <c r="I54" s="18" t="n">
        <v>356.71388107</v>
      </c>
      <c r="J54" s="20" t="n">
        <v>3.40772945</v>
      </c>
      <c r="K54" s="18" t="n">
        <v>384.16279219</v>
      </c>
      <c r="L54" s="20" t="n">
        <v>3.38416687</v>
      </c>
      <c r="M54" s="18" t="s">
        <v>481</v>
      </c>
      <c r="N54" s="20" t="s">
        <v>481</v>
      </c>
      <c r="O54" s="18" t="s">
        <v>481</v>
      </c>
      <c r="P54" s="20" t="s">
        <v>481</v>
      </c>
      <c r="Q54" s="18" t="s">
        <v>481</v>
      </c>
      <c r="R54" s="20" t="s">
        <v>481</v>
      </c>
      <c r="S54" s="18" t="s">
        <v>481</v>
      </c>
      <c r="T54" s="20" t="s">
        <v>481</v>
      </c>
      <c r="U54" s="18" t="n">
        <v>278.54165727</v>
      </c>
      <c r="V54" s="20" t="n">
        <v>5.70057035</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515.76644174</v>
      </c>
      <c r="F56" s="20" t="n">
        <v>7.68987268</v>
      </c>
      <c r="G56" s="18" t="n">
        <v>540.81555308</v>
      </c>
      <c r="H56" s="20" t="n">
        <v>4.98089558</v>
      </c>
      <c r="I56" s="18" t="n">
        <v>523.66416811</v>
      </c>
      <c r="J56" s="20" t="n">
        <v>3.2676575</v>
      </c>
      <c r="K56" s="18" t="n">
        <v>528.73520767</v>
      </c>
      <c r="L56" s="20" t="n">
        <v>3.23098201</v>
      </c>
      <c r="M56" s="18" t="s">
        <v>481</v>
      </c>
      <c r="N56" s="20" t="s">
        <v>481</v>
      </c>
      <c r="O56" s="18" t="s">
        <v>481</v>
      </c>
      <c r="P56" s="20" t="s">
        <v>481</v>
      </c>
      <c r="Q56" s="18" t="s">
        <v>481</v>
      </c>
      <c r="R56" s="20" t="s">
        <v>481</v>
      </c>
      <c r="S56" s="18" t="s">
        <v>481</v>
      </c>
      <c r="T56" s="20" t="s">
        <v>481</v>
      </c>
      <c r="U56" s="18" t="n">
        <v>485.09074513</v>
      </c>
      <c r="V56" s="20" t="n">
        <v>17.4617081</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(137.0/B61*100)</f>
        <v/>
      </c>
      <c r="D61" s="19" t="n">
        <v>6388</v>
      </c>
      <c r="E61" s="18" t="n">
        <v>459.0846042</v>
      </c>
      <c r="F61" s="20" t="n">
        <v>5.93989392</v>
      </c>
      <c r="G61" s="18" t="n">
        <v>478.16357555</v>
      </c>
      <c r="H61" s="20" t="n">
        <v>3.87853706</v>
      </c>
      <c r="I61" s="18" t="n">
        <v>478.46475795</v>
      </c>
      <c r="J61" s="20" t="n">
        <v>2.97670031</v>
      </c>
      <c r="K61" s="18" t="n">
        <v>471.78844949</v>
      </c>
      <c r="L61" s="20" t="n">
        <v>3.78112897</v>
      </c>
      <c r="M61" s="18" t="s">
        <v>481</v>
      </c>
      <c r="N61" s="20" t="s">
        <v>481</v>
      </c>
      <c r="O61" s="18" t="s">
        <v>481</v>
      </c>
      <c r="P61" s="20" t="s">
        <v>481</v>
      </c>
      <c r="Q61" s="18" t="s">
        <v>481</v>
      </c>
      <c r="R61" s="20" t="s">
        <v>481</v>
      </c>
      <c r="S61" s="18" t="s">
        <v>481</v>
      </c>
      <c r="T61" s="20" t="s">
        <v>481</v>
      </c>
      <c r="U61" s="18" t="n">
        <v>370.87372329</v>
      </c>
      <c r="V61" s="20" t="n">
        <v>12.94802106</v>
      </c>
    </row>
    <row r="62" spans="1:22">
      <c r="A62" s="15" t="s">
        <v>537</v>
      </c>
      <c r="B62" s="17" t="n">
        <v>4476</v>
      </c>
      <c r="C62" s="18">
        <f>(3.0/B62*100)</f>
        <v/>
      </c>
      <c r="D62" s="19" t="n">
        <v>4473</v>
      </c>
      <c r="E62" s="18" t="n">
        <v>521.07497587</v>
      </c>
      <c r="F62" s="20" t="n">
        <v>5.81463225</v>
      </c>
      <c r="G62" s="18" t="n">
        <v>517.13066272</v>
      </c>
      <c r="H62" s="20" t="n">
        <v>3.87449485</v>
      </c>
      <c r="I62" s="18" t="n">
        <v>506.3789338</v>
      </c>
      <c r="J62" s="20" t="n">
        <v>1.88697112</v>
      </c>
      <c r="K62" s="18" t="n">
        <v>505.89050164</v>
      </c>
      <c r="L62" s="20" t="n">
        <v>2.49791811</v>
      </c>
      <c r="M62" s="18" t="s">
        <v>481</v>
      </c>
      <c r="N62" s="20" t="s">
        <v>481</v>
      </c>
      <c r="O62" s="18" t="s">
        <v>481</v>
      </c>
      <c r="P62" s="20" t="s">
        <v>481</v>
      </c>
      <c r="Q62" s="18" t="s">
        <v>481</v>
      </c>
      <c r="R62" s="20" t="s">
        <v>481</v>
      </c>
      <c r="S62" s="18" t="s">
        <v>481</v>
      </c>
      <c r="T62" s="20" t="s">
        <v>481</v>
      </c>
      <c r="U62" s="18" t="n">
        <v>462.40993998</v>
      </c>
      <c r="V62" s="20" t="n">
        <v>20.97670555</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(75.0/B66*100)</f>
        <v/>
      </c>
      <c r="D66" s="19" t="n">
        <v>5590</v>
      </c>
      <c r="E66" s="18" t="n">
        <v>425.41594586</v>
      </c>
      <c r="F66" s="20" t="n">
        <v>4.8572007</v>
      </c>
      <c r="G66" s="18" t="n">
        <v>450.15159515</v>
      </c>
      <c r="H66" s="20" t="n">
        <v>3.25311641</v>
      </c>
      <c r="I66" s="18" t="n">
        <v>427.3765656</v>
      </c>
      <c r="J66" s="20" t="n">
        <v>2.17041271</v>
      </c>
      <c r="K66" s="18" t="n">
        <v>424.36650297</v>
      </c>
      <c r="L66" s="20" t="n">
        <v>3.9485048</v>
      </c>
      <c r="M66" s="18" t="s">
        <v>481</v>
      </c>
      <c r="N66" s="20" t="s">
        <v>481</v>
      </c>
      <c r="O66" s="18" t="s">
        <v>481</v>
      </c>
      <c r="P66" s="20" t="s">
        <v>481</v>
      </c>
      <c r="Q66" s="18" t="s">
        <v>481</v>
      </c>
      <c r="R66" s="20" t="s">
        <v>481</v>
      </c>
      <c r="S66" s="18" t="s">
        <v>481</v>
      </c>
      <c r="T66" s="20" t="s">
        <v>481</v>
      </c>
      <c r="U66" s="18" t="n">
        <v>311.82916774</v>
      </c>
      <c r="V66" s="20" t="n">
        <v>7.1208786</v>
      </c>
    </row>
    <row r="67" spans="1:22">
      <c r="A67" s="15" t="s">
        <v>542</v>
      </c>
      <c r="B67" s="17" t="n">
        <v>6971</v>
      </c>
      <c r="C67" s="18">
        <f>(44.0/B67*100)</f>
        <v/>
      </c>
      <c r="D67" s="19" t="n">
        <v>6927</v>
      </c>
      <c r="E67" s="18" t="n">
        <v>358.03531716</v>
      </c>
      <c r="F67" s="20" t="n">
        <v>5.93426575</v>
      </c>
      <c r="G67" s="18" t="n">
        <v>379.38648117</v>
      </c>
      <c r="H67" s="20" t="n">
        <v>4.50523436</v>
      </c>
      <c r="I67" s="18" t="n">
        <v>401.27928702</v>
      </c>
      <c r="J67" s="20" t="n">
        <v>3.20949308</v>
      </c>
      <c r="K67" s="18" t="n">
        <v>416.36420573</v>
      </c>
      <c r="L67" s="20" t="n">
        <v>3.37390405</v>
      </c>
      <c r="M67" s="18" t="s">
        <v>481</v>
      </c>
      <c r="N67" s="20" t="s">
        <v>481</v>
      </c>
      <c r="O67" s="18" t="s">
        <v>481</v>
      </c>
      <c r="P67" s="20" t="s">
        <v>481</v>
      </c>
      <c r="Q67" s="18" t="s">
        <v>481</v>
      </c>
      <c r="R67" s="20" t="s">
        <v>481</v>
      </c>
      <c r="S67" s="18" t="s">
        <v>481</v>
      </c>
      <c r="T67" s="20" t="s">
        <v>481</v>
      </c>
      <c r="U67" s="18" t="n">
        <v>290.72118566</v>
      </c>
      <c r="V67" s="20" t="n">
        <v>8.959843299999999</v>
      </c>
    </row>
    <row r="68" spans="1:22">
      <c r="A68" s="15" t="s">
        <v>543</v>
      </c>
      <c r="B68" s="17" t="n">
        <v>12083</v>
      </c>
      <c r="C68" s="18">
        <f>(26.0/B68*100)</f>
        <v/>
      </c>
      <c r="D68" s="19" t="n">
        <v>12057</v>
      </c>
      <c r="E68" s="18" t="n">
        <v>389.21454548</v>
      </c>
      <c r="F68" s="20" t="n">
        <v>4.63315186</v>
      </c>
      <c r="G68" s="18" t="n">
        <v>421.99507206</v>
      </c>
      <c r="H68" s="20" t="n">
        <v>2.62909514</v>
      </c>
      <c r="I68" s="18" t="n">
        <v>412.43261163</v>
      </c>
      <c r="J68" s="20" t="n">
        <v>1.50230553</v>
      </c>
      <c r="K68" s="18" t="n">
        <v>400.9427438</v>
      </c>
      <c r="L68" s="20" t="n">
        <v>2.23684842</v>
      </c>
      <c r="M68" s="18" t="s">
        <v>481</v>
      </c>
      <c r="N68" s="20" t="s">
        <v>481</v>
      </c>
      <c r="O68" s="18" t="s">
        <v>481</v>
      </c>
      <c r="P68" s="20" t="s">
        <v>481</v>
      </c>
      <c r="Q68" s="18" t="s">
        <v>481</v>
      </c>
      <c r="R68" s="20" t="s">
        <v>481</v>
      </c>
      <c r="S68" s="18" t="s">
        <v>481</v>
      </c>
      <c r="T68" s="20" t="s">
        <v>481</v>
      </c>
      <c r="U68" s="18" t="n">
        <v>278.63922006</v>
      </c>
      <c r="V68" s="20" t="n">
        <v>4.66573344</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497.25487898</v>
      </c>
      <c r="F70" s="20" t="n">
        <v>5.69760569</v>
      </c>
      <c r="G70" s="18" t="n">
        <v>499.80904773</v>
      </c>
      <c r="H70" s="20" t="n">
        <v>3.74170849</v>
      </c>
      <c r="I70" s="18" t="n">
        <v>497.22262196</v>
      </c>
      <c r="J70" s="20" t="n">
        <v>3.49762748</v>
      </c>
      <c r="K70" s="18" t="n">
        <v>497.16943006</v>
      </c>
      <c r="L70" s="20" t="n">
        <v>4.88254737</v>
      </c>
      <c r="M70" s="18" t="s">
        <v>481</v>
      </c>
      <c r="N70" s="20" t="s">
        <v>481</v>
      </c>
      <c r="O70" s="18" t="s">
        <v>481</v>
      </c>
      <c r="P70" s="20" t="s">
        <v>481</v>
      </c>
      <c r="Q70" s="18" t="s">
        <v>481</v>
      </c>
      <c r="R70" s="20" t="s">
        <v>481</v>
      </c>
      <c r="S70" s="18" t="s">
        <v>481</v>
      </c>
      <c r="T70" s="20" t="s">
        <v>481</v>
      </c>
      <c r="U70" s="18" t="n">
        <v>402.12545768</v>
      </c>
      <c r="V70" s="20" t="n">
        <v>13.02548534</v>
      </c>
    </row>
    <row r="71" spans="1:22">
      <c r="A71" s="15" t="s">
        <v>546</v>
      </c>
      <c r="B71" s="17" t="n">
        <v>6115</v>
      </c>
      <c r="C71" s="18">
        <f>(17.0/B71*100)</f>
        <v/>
      </c>
      <c r="D71" s="19" t="n">
        <v>6098</v>
      </c>
      <c r="E71" s="18" t="n">
        <v>549.97852936</v>
      </c>
      <c r="F71" s="20" t="n">
        <v>7.36909121</v>
      </c>
      <c r="G71" s="18" t="n">
        <v>543.82697553</v>
      </c>
      <c r="H71" s="20" t="n">
        <v>4.74998959</v>
      </c>
      <c r="I71" s="18" t="n">
        <v>536.751468</v>
      </c>
      <c r="J71" s="20" t="n">
        <v>2.49069426</v>
      </c>
      <c r="K71" s="18" t="n">
        <v>530.7497055699999</v>
      </c>
      <c r="L71" s="20" t="n">
        <v>2.33148752</v>
      </c>
      <c r="M71" s="18" t="s">
        <v>481</v>
      </c>
      <c r="N71" s="20" t="s">
        <v>481</v>
      </c>
      <c r="O71" s="18" t="s">
        <v>481</v>
      </c>
      <c r="P71" s="20" t="s">
        <v>481</v>
      </c>
      <c r="Q71" s="18" t="s">
        <v>481</v>
      </c>
      <c r="R71" s="20" t="s">
        <v>481</v>
      </c>
      <c r="S71" s="18" t="s">
        <v>481</v>
      </c>
      <c r="T71" s="20" t="s">
        <v>481</v>
      </c>
      <c r="U71" s="18" t="n">
        <v>506.37851601</v>
      </c>
      <c r="V71" s="20" t="n">
        <v>25.14017191</v>
      </c>
    </row>
    <row r="72" spans="1:22">
      <c r="A72" s="15" t="s">
        <v>547</v>
      </c>
      <c r="B72" s="17" t="n">
        <v>7708</v>
      </c>
      <c r="C72" s="18">
        <f>(5.0/B72*100)</f>
        <v/>
      </c>
      <c r="D72" s="19" t="n">
        <v>7703</v>
      </c>
      <c r="E72" s="18" t="n">
        <v>491.40472681</v>
      </c>
      <c r="F72" s="20" t="n">
        <v>7.50725608</v>
      </c>
      <c r="G72" s="18" t="n">
        <v>495.8971146</v>
      </c>
      <c r="H72" s="20" t="n">
        <v>4.38707049</v>
      </c>
      <c r="I72" s="18" t="n">
        <v>492.84498607</v>
      </c>
      <c r="J72" s="20" t="n">
        <v>2.80250847</v>
      </c>
      <c r="K72" s="18" t="n">
        <v>507.2956312</v>
      </c>
      <c r="L72" s="20" t="n">
        <v>2.92991606</v>
      </c>
      <c r="M72" s="18" t="s">
        <v>481</v>
      </c>
      <c r="N72" s="20" t="s">
        <v>481</v>
      </c>
      <c r="O72" s="18" t="s">
        <v>481</v>
      </c>
      <c r="P72" s="20" t="s">
        <v>481</v>
      </c>
      <c r="Q72" s="18" t="s">
        <v>481</v>
      </c>
      <c r="R72" s="20" t="s">
        <v>481</v>
      </c>
      <c r="S72" s="18" t="s">
        <v>481</v>
      </c>
      <c r="T72" s="20" t="s">
        <v>481</v>
      </c>
      <c r="U72" s="18" t="n">
        <v>422.76105019</v>
      </c>
      <c r="V72" s="20" t="n">
        <v>23.3998986</v>
      </c>
    </row>
    <row r="73" spans="1:22">
      <c r="A73" s="15" t="s">
        <v>548</v>
      </c>
      <c r="B73" s="17" t="n">
        <v>8249</v>
      </c>
      <c r="C73" s="18">
        <f>(146.0/B73*100)</f>
        <v/>
      </c>
      <c r="D73" s="19" t="n">
        <v>8103</v>
      </c>
      <c r="E73" s="18" t="n">
        <v>387.84822985</v>
      </c>
      <c r="F73" s="20" t="n">
        <v>7.14610187</v>
      </c>
      <c r="G73" s="18" t="n">
        <v>398.15321333</v>
      </c>
      <c r="H73" s="20" t="n">
        <v>4.48990955</v>
      </c>
      <c r="I73" s="18" t="n">
        <v>410.71375463</v>
      </c>
      <c r="J73" s="20" t="n">
        <v>3.39019036</v>
      </c>
      <c r="K73" s="18" t="n">
        <v>428.13949886</v>
      </c>
      <c r="L73" s="20" t="n">
        <v>4.54973894</v>
      </c>
      <c r="M73" s="18" t="s">
        <v>481</v>
      </c>
      <c r="N73" s="20" t="s">
        <v>481</v>
      </c>
      <c r="O73" s="18" t="s">
        <v>481</v>
      </c>
      <c r="P73" s="20" t="s">
        <v>481</v>
      </c>
      <c r="Q73" s="18" t="s">
        <v>481</v>
      </c>
      <c r="R73" s="20" t="s">
        <v>481</v>
      </c>
      <c r="S73" s="18" t="s">
        <v>481</v>
      </c>
      <c r="T73" s="20" t="s">
        <v>481</v>
      </c>
      <c r="U73" s="18" t="n">
        <v>357.95294559</v>
      </c>
      <c r="V73" s="20" t="n">
        <v>17.99931914</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(204.0/B75*100)</f>
        <v/>
      </c>
      <c r="D75" s="19" t="n">
        <v>5171</v>
      </c>
      <c r="E75" s="18" t="n">
        <v>337.39634595</v>
      </c>
      <c r="F75" s="20" t="n">
        <v>5.46675213</v>
      </c>
      <c r="G75" s="18" t="n">
        <v>350.575662</v>
      </c>
      <c r="H75" s="20" t="n">
        <v>6.20036265</v>
      </c>
      <c r="I75" s="18" t="n">
        <v>370.24354907</v>
      </c>
      <c r="J75" s="20" t="n">
        <v>2.68710568</v>
      </c>
      <c r="K75" s="18" t="n">
        <v>373.63010988</v>
      </c>
      <c r="L75" s="20" t="n">
        <v>3.9858967</v>
      </c>
      <c r="M75" s="18" t="s">
        <v>481</v>
      </c>
      <c r="N75" s="20" t="s">
        <v>481</v>
      </c>
      <c r="O75" s="18" t="s">
        <v>481</v>
      </c>
      <c r="P75" s="20" t="s">
        <v>481</v>
      </c>
      <c r="Q75" s="18" t="s">
        <v>481</v>
      </c>
      <c r="R75" s="20" t="s">
        <v>481</v>
      </c>
      <c r="S75" s="18" t="s">
        <v>481</v>
      </c>
      <c r="T75" s="20" t="s">
        <v>481</v>
      </c>
      <c r="U75" s="18" t="n">
        <v>297.6840474</v>
      </c>
      <c r="V75" s="20" t="n">
        <v>7.46756504</v>
      </c>
    </row>
    <row r="76" spans="1:22">
      <c r="A76" s="15" t="s">
        <v>551</v>
      </c>
      <c r="B76" s="17" t="n">
        <v>14167</v>
      </c>
      <c r="C76" s="18">
        <f>(228.0/B76*100)</f>
        <v/>
      </c>
      <c r="D76" s="19" t="n">
        <v>13939</v>
      </c>
      <c r="E76" s="18" t="n">
        <v>425.75190268</v>
      </c>
      <c r="F76" s="20" t="n">
        <v>5.27606029</v>
      </c>
      <c r="G76" s="18" t="n">
        <v>449.40537382</v>
      </c>
      <c r="H76" s="20" t="n">
        <v>4.50756234</v>
      </c>
      <c r="I76" s="18" t="n">
        <v>438.93298334</v>
      </c>
      <c r="J76" s="20" t="n">
        <v>3.59139578</v>
      </c>
      <c r="K76" s="18" t="n">
        <v>431.40523753</v>
      </c>
      <c r="L76" s="20" t="n">
        <v>2.92756594</v>
      </c>
      <c r="M76" s="18" t="s">
        <v>481</v>
      </c>
      <c r="N76" s="20" t="s">
        <v>481</v>
      </c>
      <c r="O76" s="18" t="s">
        <v>481</v>
      </c>
      <c r="P76" s="20" t="s">
        <v>481</v>
      </c>
      <c r="Q76" s="18" t="s">
        <v>481</v>
      </c>
      <c r="R76" s="20" t="s">
        <v>481</v>
      </c>
      <c r="S76" s="18" t="s">
        <v>481</v>
      </c>
      <c r="T76" s="20" t="s">
        <v>481</v>
      </c>
      <c r="U76" s="18" t="n">
        <v>311.65349782</v>
      </c>
      <c r="V76" s="20" t="n">
        <v>7.8645297</v>
      </c>
    </row>
    <row r="77" spans="1:22">
      <c r="A77" s="15" t="s">
        <v>552</v>
      </c>
      <c r="B77" s="17" t="n">
        <v>6062</v>
      </c>
      <c r="C77" s="18">
        <f>(84.0/B77*100)</f>
        <v/>
      </c>
      <c r="D77" s="19" t="n">
        <v>5978</v>
      </c>
      <c r="E77" s="18" t="n">
        <v>412.42442837</v>
      </c>
      <c r="F77" s="20" t="n">
        <v>8.325945709999999</v>
      </c>
      <c r="G77" s="18" t="n">
        <v>439.89821534</v>
      </c>
      <c r="H77" s="20" t="n">
        <v>7.04505255</v>
      </c>
      <c r="I77" s="18" t="n">
        <v>441.65588032</v>
      </c>
      <c r="J77" s="20" t="n">
        <v>3.11897448</v>
      </c>
      <c r="K77" s="18" t="n">
        <v>444.08960091</v>
      </c>
      <c r="L77" s="20" t="n">
        <v>2.68306679</v>
      </c>
      <c r="M77" s="18" t="s">
        <v>481</v>
      </c>
      <c r="N77" s="20" t="s">
        <v>481</v>
      </c>
      <c r="O77" s="18" t="s">
        <v>481</v>
      </c>
      <c r="P77" s="20" t="s">
        <v>481</v>
      </c>
      <c r="Q77" s="18" t="s">
        <v>481</v>
      </c>
      <c r="R77" s="20" t="s">
        <v>481</v>
      </c>
      <c r="S77" s="18" t="s">
        <v>481</v>
      </c>
      <c r="T77" s="20" t="s">
        <v>481</v>
      </c>
      <c r="U77" s="18" t="n">
        <v>327.38725149</v>
      </c>
      <c r="V77" s="20" t="n">
        <v>7.05641004</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399.41393971</v>
      </c>
      <c r="F81" s="20" t="n">
        <v>6.47209042</v>
      </c>
      <c r="G81" s="18" t="n">
        <v>403.7262119</v>
      </c>
      <c r="H81" s="20" t="n">
        <v>4.9467995</v>
      </c>
      <c r="I81" s="18" t="n">
        <v>431.77607838</v>
      </c>
      <c r="J81" s="20" t="n">
        <v>3.34463513</v>
      </c>
      <c r="K81" s="18" t="n">
        <v>449.58519873</v>
      </c>
      <c r="L81" s="20" t="n">
        <v>4.10213437</v>
      </c>
      <c r="M81" s="18" t="s">
        <v>481</v>
      </c>
      <c r="N81" s="20" t="s">
        <v>481</v>
      </c>
      <c r="O81" s="18" t="s">
        <v>481</v>
      </c>
      <c r="P81" s="20" t="s">
        <v>481</v>
      </c>
      <c r="Q81" s="18" t="s">
        <v>481</v>
      </c>
      <c r="R81" s="20" t="s">
        <v>481</v>
      </c>
      <c r="S81" s="18" t="s">
        <v>481</v>
      </c>
      <c r="T81" s="20" t="s">
        <v>481</v>
      </c>
      <c r="U81" s="18" t="n">
        <v>365.68581206</v>
      </c>
      <c r="V81" s="20" t="n">
        <v>21.43097546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707</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(368.0/B7*100)</f>
        <v/>
      </c>
      <c r="D7" s="19" t="n">
        <v>14162</v>
      </c>
      <c r="E7" s="18" t="n">
        <v>502.95941593</v>
      </c>
      <c r="F7" s="20" t="n">
        <v>5.26414263</v>
      </c>
      <c r="G7" s="18" t="n">
        <v>513.23530469</v>
      </c>
      <c r="H7" s="20" t="n">
        <v>2.92997116</v>
      </c>
      <c r="I7" s="18" t="n">
        <v>501.16932039</v>
      </c>
      <c r="J7" s="20" t="n">
        <v>2.13292415</v>
      </c>
      <c r="K7" s="18" t="n">
        <v>507.6810109</v>
      </c>
      <c r="L7" s="20" t="n">
        <v>2.23710772</v>
      </c>
      <c r="M7" s="18" t="s">
        <v>481</v>
      </c>
      <c r="N7" s="20" t="s">
        <v>481</v>
      </c>
      <c r="O7" s="18" t="s">
        <v>481</v>
      </c>
      <c r="P7" s="20" t="s">
        <v>481</v>
      </c>
      <c r="Q7" s="18" t="s">
        <v>481</v>
      </c>
      <c r="R7" s="20" t="s">
        <v>481</v>
      </c>
      <c r="S7" s="18" t="s">
        <v>481</v>
      </c>
      <c r="T7" s="20" t="s">
        <v>481</v>
      </c>
      <c r="U7" s="18" t="n">
        <v>394.35653822</v>
      </c>
      <c r="V7" s="20" t="n">
        <v>10.77298475</v>
      </c>
    </row>
    <row r="8" spans="1:22">
      <c r="A8" s="15" t="s">
        <v>483</v>
      </c>
      <c r="B8" s="17" t="n">
        <v>7007</v>
      </c>
      <c r="C8" s="18">
        <f>(22.0/B8*100)</f>
        <v/>
      </c>
      <c r="D8" s="19" t="n">
        <v>6985</v>
      </c>
      <c r="E8" s="18" t="n">
        <v>505.80381876</v>
      </c>
      <c r="F8" s="20" t="n">
        <v>4.74582236</v>
      </c>
      <c r="G8" s="18" t="n">
        <v>502.89764254</v>
      </c>
      <c r="H8" s="20" t="n">
        <v>3.47594458</v>
      </c>
      <c r="I8" s="18" t="n">
        <v>476.04955557</v>
      </c>
      <c r="J8" s="20" t="n">
        <v>3.7208958</v>
      </c>
      <c r="K8" s="18" t="n">
        <v>461.46447618</v>
      </c>
      <c r="L8" s="20" t="n">
        <v>4.34583538</v>
      </c>
      <c r="M8" s="18" t="s">
        <v>481</v>
      </c>
      <c r="N8" s="20" t="s">
        <v>481</v>
      </c>
      <c r="O8" s="18" t="s">
        <v>481</v>
      </c>
      <c r="P8" s="20" t="s">
        <v>481</v>
      </c>
      <c r="Q8" s="18" t="n">
        <v>361.38025951</v>
      </c>
      <c r="R8" s="20" t="n">
        <v>22.72565673</v>
      </c>
      <c r="S8" s="18" t="s">
        <v>481</v>
      </c>
      <c r="T8" s="20" t="s">
        <v>481</v>
      </c>
      <c r="U8" s="18" t="n">
        <v>363.51882908</v>
      </c>
      <c r="V8" s="20" t="n">
        <v>18.27303822</v>
      </c>
    </row>
    <row r="9" spans="1:22">
      <c r="A9" s="15" t="s">
        <v>484</v>
      </c>
      <c r="B9" s="17" t="n">
        <v>9651</v>
      </c>
      <c r="C9" s="18">
        <f>(99.0/B9*100)</f>
        <v/>
      </c>
      <c r="D9" s="19" t="n">
        <v>9552</v>
      </c>
      <c r="E9" s="18" t="n">
        <v>510.00449254</v>
      </c>
      <c r="F9" s="20" t="n">
        <v>3.61025673</v>
      </c>
      <c r="G9" s="18" t="n">
        <v>516.80890795</v>
      </c>
      <c r="H9" s="20" t="n">
        <v>2.63498082</v>
      </c>
      <c r="I9" s="18" t="n">
        <v>495.45330049</v>
      </c>
      <c r="J9" s="20" t="n">
        <v>2.97125654</v>
      </c>
      <c r="K9" s="18" t="n">
        <v>491.14699368</v>
      </c>
      <c r="L9" s="20" t="n">
        <v>4.54469822</v>
      </c>
      <c r="M9" s="18" t="s">
        <v>481</v>
      </c>
      <c r="N9" s="20" t="s">
        <v>481</v>
      </c>
      <c r="O9" s="18" t="s">
        <v>481</v>
      </c>
      <c r="P9" s="20" t="s">
        <v>481</v>
      </c>
      <c r="Q9" s="18" t="n">
        <v>347.7815185</v>
      </c>
      <c r="R9" s="20" t="n">
        <v>11.20716786</v>
      </c>
      <c r="S9" s="18" t="s">
        <v>481</v>
      </c>
      <c r="T9" s="20" t="s">
        <v>481</v>
      </c>
      <c r="U9" s="18" t="n">
        <v>386.04589979</v>
      </c>
      <c r="V9" s="20" t="n">
        <v>9.420803749999999</v>
      </c>
    </row>
    <row r="10" spans="1:22">
      <c r="A10" s="15" t="s">
        <v>485</v>
      </c>
      <c r="B10" s="17" t="n">
        <v>20058</v>
      </c>
      <c r="C10" s="18">
        <f>(528.0/B10*100)</f>
        <v/>
      </c>
      <c r="D10" s="19" t="n">
        <v>19530</v>
      </c>
      <c r="E10" s="18" t="n">
        <v>532.21976347</v>
      </c>
      <c r="F10" s="20" t="n">
        <v>4.3691307</v>
      </c>
      <c r="G10" s="18" t="n">
        <v>542.07996503</v>
      </c>
      <c r="H10" s="20" t="n">
        <v>3.36050508</v>
      </c>
      <c r="I10" s="18" t="n">
        <v>521.09713447</v>
      </c>
      <c r="J10" s="20" t="n">
        <v>2.45736399</v>
      </c>
      <c r="K10" s="18" t="n">
        <v>526.76323057</v>
      </c>
      <c r="L10" s="20" t="n">
        <v>3.30400443</v>
      </c>
      <c r="M10" s="18" t="s">
        <v>481</v>
      </c>
      <c r="N10" s="20" t="s">
        <v>481</v>
      </c>
      <c r="O10" s="18" t="s">
        <v>481</v>
      </c>
      <c r="P10" s="20" t="s">
        <v>481</v>
      </c>
      <c r="Q10" s="18" t="s">
        <v>481</v>
      </c>
      <c r="R10" s="20" t="s">
        <v>481</v>
      </c>
      <c r="S10" s="18" t="s">
        <v>481</v>
      </c>
      <c r="T10" s="20" t="s">
        <v>481</v>
      </c>
      <c r="U10" s="18" t="n">
        <v>411.02674474</v>
      </c>
      <c r="V10" s="20" t="n">
        <v>12.31073285</v>
      </c>
    </row>
    <row r="11" spans="1:22">
      <c r="A11" s="15" t="s">
        <v>486</v>
      </c>
      <c r="B11" s="17" t="n">
        <v>7053</v>
      </c>
      <c r="C11" s="18">
        <f>(50.0/B11*100)</f>
        <v/>
      </c>
      <c r="D11" s="19" t="n">
        <v>7003</v>
      </c>
      <c r="E11" s="18" t="n">
        <v>478.30957781</v>
      </c>
      <c r="F11" s="20" t="n">
        <v>4.56467675</v>
      </c>
      <c r="G11" s="18" t="n">
        <v>475.4723476</v>
      </c>
      <c r="H11" s="20" t="n">
        <v>3.41557362</v>
      </c>
      <c r="I11" s="18" t="n">
        <v>446.37103463</v>
      </c>
      <c r="J11" s="20" t="n">
        <v>3.27165494</v>
      </c>
      <c r="K11" s="18" t="n">
        <v>447.65164896</v>
      </c>
      <c r="L11" s="20" t="n">
        <v>4.10145462</v>
      </c>
      <c r="M11" s="18" t="s">
        <v>481</v>
      </c>
      <c r="N11" s="20" t="s">
        <v>481</v>
      </c>
      <c r="O11" s="18" t="s">
        <v>481</v>
      </c>
      <c r="P11" s="20" t="s">
        <v>481</v>
      </c>
      <c r="Q11" s="18" t="s">
        <v>481</v>
      </c>
      <c r="R11" s="20" t="s">
        <v>481</v>
      </c>
      <c r="S11" s="18" t="s">
        <v>481</v>
      </c>
      <c r="T11" s="20" t="s">
        <v>481</v>
      </c>
      <c r="U11" s="18" t="n">
        <v>376.12902432</v>
      </c>
      <c r="V11" s="20" t="n">
        <v>12.74746927</v>
      </c>
    </row>
    <row r="12" spans="1:22">
      <c r="A12" s="15" t="s">
        <v>487</v>
      </c>
      <c r="B12" s="17" t="n">
        <v>6894</v>
      </c>
      <c r="C12" s="18">
        <f>(56.0/B12*100)</f>
        <v/>
      </c>
      <c r="D12" s="19" t="n">
        <v>6838</v>
      </c>
      <c r="E12" s="18" t="n">
        <v>499.96039218</v>
      </c>
      <c r="F12" s="20" t="n">
        <v>3.928695</v>
      </c>
      <c r="G12" s="18" t="n">
        <v>498.98487189</v>
      </c>
      <c r="H12" s="20" t="n">
        <v>3.03422486</v>
      </c>
      <c r="I12" s="18" t="n">
        <v>484.11474632</v>
      </c>
      <c r="J12" s="20" t="n">
        <v>3.2159816</v>
      </c>
      <c r="K12" s="18" t="n">
        <v>478.70378108</v>
      </c>
      <c r="L12" s="20" t="n">
        <v>5.15895631</v>
      </c>
      <c r="M12" s="18" t="s">
        <v>481</v>
      </c>
      <c r="N12" s="20" t="s">
        <v>481</v>
      </c>
      <c r="O12" s="18" t="s">
        <v>481</v>
      </c>
      <c r="P12" s="20" t="s">
        <v>481</v>
      </c>
      <c r="Q12" s="18" t="n">
        <v>332.31014509</v>
      </c>
      <c r="R12" s="20" t="n">
        <v>18.34291261</v>
      </c>
      <c r="S12" s="18" t="s">
        <v>481</v>
      </c>
      <c r="T12" s="20" t="s">
        <v>481</v>
      </c>
      <c r="U12" s="18" t="n">
        <v>378.72517165</v>
      </c>
      <c r="V12" s="20" t="n">
        <v>17.90118402</v>
      </c>
    </row>
    <row r="13" spans="1:22">
      <c r="A13" s="15" t="s">
        <v>488</v>
      </c>
      <c r="B13" s="17" t="n">
        <v>7161</v>
      </c>
      <c r="C13" s="18">
        <f>(92.0/B13*100)</f>
        <v/>
      </c>
      <c r="D13" s="19" t="n">
        <v>7069</v>
      </c>
      <c r="E13" s="18" t="n">
        <v>508.57804614</v>
      </c>
      <c r="F13" s="20" t="n">
        <v>5.7401493</v>
      </c>
      <c r="G13" s="18" t="n">
        <v>518.7497455</v>
      </c>
      <c r="H13" s="20" t="n">
        <v>3.12839482</v>
      </c>
      <c r="I13" s="18" t="n">
        <v>500.00731879</v>
      </c>
      <c r="J13" s="20" t="n">
        <v>3.08493016</v>
      </c>
      <c r="K13" s="18" t="n">
        <v>497.12571438</v>
      </c>
      <c r="L13" s="20" t="n">
        <v>3.73423225</v>
      </c>
      <c r="M13" s="18" t="s">
        <v>481</v>
      </c>
      <c r="N13" s="20" t="s">
        <v>481</v>
      </c>
      <c r="O13" s="18" t="s">
        <v>481</v>
      </c>
      <c r="P13" s="20" t="s">
        <v>481</v>
      </c>
      <c r="Q13" s="18" t="n">
        <v>407.4699787</v>
      </c>
      <c r="R13" s="20" t="n">
        <v>6.79601306</v>
      </c>
      <c r="S13" s="18" t="s">
        <v>481</v>
      </c>
      <c r="T13" s="20" t="s">
        <v>481</v>
      </c>
      <c r="U13" s="18" t="n">
        <v>391.18189918</v>
      </c>
      <c r="V13" s="20" t="n">
        <v>15.8209885</v>
      </c>
    </row>
    <row r="14" spans="1:22">
      <c r="A14" s="15" t="s">
        <v>489</v>
      </c>
      <c r="B14" s="17" t="n">
        <v>5587</v>
      </c>
      <c r="C14" s="18">
        <f>(74.0/B14*100)</f>
        <v/>
      </c>
      <c r="D14" s="19" t="n">
        <v>5513</v>
      </c>
      <c r="E14" s="18" t="n">
        <v>540.20616394</v>
      </c>
      <c r="F14" s="20" t="n">
        <v>4.19355483</v>
      </c>
      <c r="G14" s="18" t="n">
        <v>523.26707601</v>
      </c>
      <c r="H14" s="20" t="n">
        <v>2.85538847</v>
      </c>
      <c r="I14" s="18" t="n">
        <v>512.29773684</v>
      </c>
      <c r="J14" s="20" t="n">
        <v>2.89363441</v>
      </c>
      <c r="K14" s="18" t="n">
        <v>513.01146023</v>
      </c>
      <c r="L14" s="20" t="n">
        <v>4.85352781</v>
      </c>
      <c r="M14" s="18" t="s">
        <v>481</v>
      </c>
      <c r="N14" s="20" t="s">
        <v>481</v>
      </c>
      <c r="O14" s="18" t="s">
        <v>481</v>
      </c>
      <c r="P14" s="20" t="s">
        <v>481</v>
      </c>
      <c r="Q14" s="18" t="s">
        <v>481</v>
      </c>
      <c r="R14" s="20" t="s">
        <v>481</v>
      </c>
      <c r="S14" s="18" t="s">
        <v>481</v>
      </c>
      <c r="T14" s="20" t="s">
        <v>481</v>
      </c>
      <c r="U14" s="18" t="n">
        <v>468.547168</v>
      </c>
      <c r="V14" s="20" t="n">
        <v>21.04256277</v>
      </c>
    </row>
    <row r="15" spans="1:22">
      <c r="A15" s="15" t="s">
        <v>490</v>
      </c>
      <c r="B15" s="17" t="n">
        <v>5882</v>
      </c>
      <c r="C15" s="18">
        <f>(53.0/B15*100)</f>
        <v/>
      </c>
      <c r="D15" s="19" t="n">
        <v>5829</v>
      </c>
      <c r="E15" s="18" t="n">
        <v>530.11479084</v>
      </c>
      <c r="F15" s="20" t="n">
        <v>4.21016768</v>
      </c>
      <c r="G15" s="18" t="n">
        <v>535.64154809</v>
      </c>
      <c r="H15" s="20" t="n">
        <v>2.93283171</v>
      </c>
      <c r="I15" s="18" t="n">
        <v>524.5253003300001</v>
      </c>
      <c r="J15" s="20" t="n">
        <v>3.17546373</v>
      </c>
      <c r="K15" s="18" t="n">
        <v>520.63075196</v>
      </c>
      <c r="L15" s="20" t="n">
        <v>5.71193823</v>
      </c>
      <c r="M15" s="18" t="s">
        <v>481</v>
      </c>
      <c r="N15" s="20" t="s">
        <v>481</v>
      </c>
      <c r="O15" s="18" t="s">
        <v>481</v>
      </c>
      <c r="P15" s="20" t="s">
        <v>481</v>
      </c>
      <c r="Q15" s="18" t="n">
        <v>367.66871077</v>
      </c>
      <c r="R15" s="20" t="n">
        <v>14.82638214</v>
      </c>
      <c r="S15" s="18" t="s">
        <v>481</v>
      </c>
      <c r="T15" s="20" t="s">
        <v>481</v>
      </c>
      <c r="U15" s="18" t="n">
        <v>436.41082936</v>
      </c>
      <c r="V15" s="20" t="n">
        <v>19.99892894</v>
      </c>
    </row>
    <row r="16" spans="1:22">
      <c r="A16" s="15" t="s">
        <v>491</v>
      </c>
      <c r="B16" s="17" t="n">
        <v>6108</v>
      </c>
      <c r="C16" s="18">
        <f>(102.0/B16*100)</f>
        <v/>
      </c>
      <c r="D16" s="19" t="n">
        <v>6006</v>
      </c>
      <c r="E16" s="18" t="n">
        <v>500.97280972</v>
      </c>
      <c r="F16" s="20" t="n">
        <v>4.40196312</v>
      </c>
      <c r="G16" s="18" t="n">
        <v>521.90243202</v>
      </c>
      <c r="H16" s="20" t="n">
        <v>3.43498193</v>
      </c>
      <c r="I16" s="18" t="n">
        <v>498.77504891</v>
      </c>
      <c r="J16" s="20" t="n">
        <v>3.42692017</v>
      </c>
      <c r="K16" s="18" t="n">
        <v>480.86737819</v>
      </c>
      <c r="L16" s="20" t="n">
        <v>4.58952357</v>
      </c>
      <c r="M16" s="18" t="s">
        <v>481</v>
      </c>
      <c r="N16" s="20" t="s">
        <v>481</v>
      </c>
      <c r="O16" s="18" t="s">
        <v>481</v>
      </c>
      <c r="P16" s="20" t="s">
        <v>481</v>
      </c>
      <c r="Q16" s="18" t="s">
        <v>481</v>
      </c>
      <c r="R16" s="20" t="s">
        <v>481</v>
      </c>
      <c r="S16" s="18" t="s">
        <v>481</v>
      </c>
      <c r="T16" s="20" t="s">
        <v>481</v>
      </c>
      <c r="U16" s="18" t="n">
        <v>326.71737859</v>
      </c>
      <c r="V16" s="20" t="n">
        <v>13.72729623</v>
      </c>
    </row>
    <row r="17" spans="1:22">
      <c r="A17" s="15" t="s">
        <v>492</v>
      </c>
      <c r="B17" s="17" t="n">
        <v>6504</v>
      </c>
      <c r="C17" s="18">
        <f>(657.0/B17*100)</f>
        <v/>
      </c>
      <c r="D17" s="19" t="n">
        <v>5847</v>
      </c>
      <c r="E17" s="18" t="n">
        <v>544.47631185</v>
      </c>
      <c r="F17" s="20" t="n">
        <v>3.96234508</v>
      </c>
      <c r="G17" s="18" t="n">
        <v>526.54634566</v>
      </c>
      <c r="H17" s="20" t="n">
        <v>3.57062264</v>
      </c>
      <c r="I17" s="18" t="n">
        <v>504.68085422</v>
      </c>
      <c r="J17" s="20" t="n">
        <v>4.16419091</v>
      </c>
      <c r="K17" s="18" t="n">
        <v>489.25931158</v>
      </c>
      <c r="L17" s="20" t="n">
        <v>4.67199317</v>
      </c>
      <c r="M17" s="18" t="s">
        <v>481</v>
      </c>
      <c r="N17" s="20" t="s">
        <v>481</v>
      </c>
      <c r="O17" s="18" t="s">
        <v>481</v>
      </c>
      <c r="P17" s="20" t="s">
        <v>481</v>
      </c>
      <c r="Q17" s="18" t="n">
        <v>338.260297</v>
      </c>
      <c r="R17" s="20" t="n">
        <v>14.23011861</v>
      </c>
      <c r="S17" s="18" t="s">
        <v>481</v>
      </c>
      <c r="T17" s="20" t="s">
        <v>481</v>
      </c>
      <c r="U17" s="18" t="n">
        <v>406.31817243</v>
      </c>
      <c r="V17" s="20" t="n">
        <v>14.77072329</v>
      </c>
    </row>
    <row r="18" spans="1:22">
      <c r="A18" s="15" t="s">
        <v>493</v>
      </c>
      <c r="B18" s="17" t="n">
        <v>5532</v>
      </c>
      <c r="C18" s="18">
        <f>(28.0/B18*100)</f>
        <v/>
      </c>
      <c r="D18" s="19" t="n">
        <v>5504</v>
      </c>
      <c r="E18" s="18" t="n">
        <v>462.33894396</v>
      </c>
      <c r="F18" s="20" t="n">
        <v>6.13197211</v>
      </c>
      <c r="G18" s="18" t="n">
        <v>484.39489897</v>
      </c>
      <c r="H18" s="20" t="n">
        <v>4.39584169</v>
      </c>
      <c r="I18" s="18" t="n">
        <v>460.99512725</v>
      </c>
      <c r="J18" s="20" t="n">
        <v>5.14369495</v>
      </c>
      <c r="K18" s="18" t="n">
        <v>470.84589241</v>
      </c>
      <c r="L18" s="20" t="n">
        <v>4.13441786</v>
      </c>
      <c r="M18" s="18" t="s">
        <v>481</v>
      </c>
      <c r="N18" s="20" t="s">
        <v>481</v>
      </c>
      <c r="O18" s="18" t="s">
        <v>481</v>
      </c>
      <c r="P18" s="20" t="s">
        <v>481</v>
      </c>
      <c r="Q18" s="18" t="s">
        <v>481</v>
      </c>
      <c r="R18" s="20" t="s">
        <v>481</v>
      </c>
      <c r="S18" s="18" t="s">
        <v>481</v>
      </c>
      <c r="T18" s="20" t="s">
        <v>481</v>
      </c>
      <c r="U18" s="18" t="n">
        <v>342.7184818</v>
      </c>
      <c r="V18" s="20" t="n">
        <v>15.44402074</v>
      </c>
    </row>
    <row r="19" spans="1:22">
      <c r="A19" s="15" t="s">
        <v>494</v>
      </c>
      <c r="B19" s="17" t="n">
        <v>5658</v>
      </c>
      <c r="C19" s="18">
        <f>(64.0/B19*100)</f>
        <v/>
      </c>
      <c r="D19" s="19" t="n">
        <v>5594</v>
      </c>
      <c r="E19" s="18" t="n">
        <v>483.16424544</v>
      </c>
      <c r="F19" s="20" t="n">
        <v>4.84926345</v>
      </c>
      <c r="G19" s="18" t="n">
        <v>481.64590277</v>
      </c>
      <c r="H19" s="20" t="n">
        <v>3.68833529</v>
      </c>
      <c r="I19" s="18" t="n">
        <v>460.44364964</v>
      </c>
      <c r="J19" s="20" t="n">
        <v>3.31247089</v>
      </c>
      <c r="K19" s="18" t="n">
        <v>460.44957606</v>
      </c>
      <c r="L19" s="20" t="n">
        <v>4.49935871</v>
      </c>
      <c r="M19" s="18" t="s">
        <v>481</v>
      </c>
      <c r="N19" s="20" t="s">
        <v>481</v>
      </c>
      <c r="O19" s="18" t="s">
        <v>481</v>
      </c>
      <c r="P19" s="20" t="s">
        <v>481</v>
      </c>
      <c r="Q19" s="18" t="s">
        <v>481</v>
      </c>
      <c r="R19" s="20" t="s">
        <v>481</v>
      </c>
      <c r="S19" s="18" t="s">
        <v>481</v>
      </c>
      <c r="T19" s="20" t="s">
        <v>481</v>
      </c>
      <c r="U19" s="18" t="n">
        <v>404.10256815</v>
      </c>
      <c r="V19" s="20" t="n">
        <v>18.7877542</v>
      </c>
    </row>
    <row r="20" spans="1:22">
      <c r="A20" s="15" t="s">
        <v>495</v>
      </c>
      <c r="B20" s="17" t="n">
        <v>3371</v>
      </c>
      <c r="C20" s="18">
        <f>(75.0/B20*100)</f>
        <v/>
      </c>
      <c r="D20" s="19" t="n">
        <v>3296</v>
      </c>
      <c r="E20" s="18" t="n">
        <v>504.39082256</v>
      </c>
      <c r="F20" s="20" t="n">
        <v>4.43795143</v>
      </c>
      <c r="G20" s="18" t="n">
        <v>486.70982249</v>
      </c>
      <c r="H20" s="20" t="n">
        <v>3.45406895</v>
      </c>
      <c r="I20" s="18" t="n">
        <v>473.23361664</v>
      </c>
      <c r="J20" s="20" t="n">
        <v>3.96138363</v>
      </c>
      <c r="K20" s="18" t="n">
        <v>474.01217501</v>
      </c>
      <c r="L20" s="20" t="n">
        <v>5.07456686</v>
      </c>
      <c r="M20" s="18" t="s">
        <v>481</v>
      </c>
      <c r="N20" s="20" t="s">
        <v>481</v>
      </c>
      <c r="O20" s="18" t="s">
        <v>481</v>
      </c>
      <c r="P20" s="20" t="s">
        <v>481</v>
      </c>
      <c r="Q20" s="18" t="s">
        <v>481</v>
      </c>
      <c r="R20" s="20" t="s">
        <v>481</v>
      </c>
      <c r="S20" s="18" t="s">
        <v>481</v>
      </c>
      <c r="T20" s="20" t="s">
        <v>481</v>
      </c>
      <c r="U20" s="18" t="n">
        <v>377.7114711</v>
      </c>
      <c r="V20" s="20" t="n">
        <v>20.09870569</v>
      </c>
    </row>
    <row r="21" spans="1:22">
      <c r="A21" s="15" t="s">
        <v>496</v>
      </c>
      <c r="B21" s="17" t="n">
        <v>5741</v>
      </c>
      <c r="C21" s="18">
        <f>(45.0/B21*100)</f>
        <v/>
      </c>
      <c r="D21" s="19" t="n">
        <v>5696</v>
      </c>
      <c r="E21" s="18" t="n">
        <v>545.0912557299999</v>
      </c>
      <c r="F21" s="20" t="n">
        <v>6.05195019</v>
      </c>
      <c r="G21" s="18" t="n">
        <v>533.57166269</v>
      </c>
      <c r="H21" s="20" t="n">
        <v>3.67802002</v>
      </c>
      <c r="I21" s="18" t="n">
        <v>512.5966474000001</v>
      </c>
      <c r="J21" s="20" t="n">
        <v>2.60677627</v>
      </c>
      <c r="K21" s="18" t="n">
        <v>515.92343764</v>
      </c>
      <c r="L21" s="20" t="n">
        <v>3.52756108</v>
      </c>
      <c r="M21" s="18" t="s">
        <v>481</v>
      </c>
      <c r="N21" s="20" t="s">
        <v>481</v>
      </c>
      <c r="O21" s="18" t="s">
        <v>481</v>
      </c>
      <c r="P21" s="20" t="s">
        <v>481</v>
      </c>
      <c r="Q21" s="18" t="s">
        <v>481</v>
      </c>
      <c r="R21" s="20" t="s">
        <v>481</v>
      </c>
      <c r="S21" s="18" t="s">
        <v>481</v>
      </c>
      <c r="T21" s="20" t="s">
        <v>481</v>
      </c>
      <c r="U21" s="18" t="n">
        <v>427.89946375</v>
      </c>
      <c r="V21" s="20" t="n">
        <v>19.04897457</v>
      </c>
    </row>
    <row r="22" spans="1:22">
      <c r="A22" s="15" t="s">
        <v>497</v>
      </c>
      <c r="B22" s="17" t="n">
        <v>6598</v>
      </c>
      <c r="C22" s="18">
        <f>(32.0/B22*100)</f>
        <v/>
      </c>
      <c r="D22" s="19" t="n">
        <v>6566</v>
      </c>
      <c r="E22" s="18" t="n">
        <v>488.67791561</v>
      </c>
      <c r="F22" s="20" t="n">
        <v>5.81726566</v>
      </c>
      <c r="G22" s="18" t="n">
        <v>501.17942084</v>
      </c>
      <c r="H22" s="20" t="n">
        <v>4.3636874</v>
      </c>
      <c r="I22" s="18" t="n">
        <v>470.61351685</v>
      </c>
      <c r="J22" s="20" t="n">
        <v>4.05957617</v>
      </c>
      <c r="K22" s="18" t="n">
        <v>466.94555783</v>
      </c>
      <c r="L22" s="20" t="n">
        <v>5.07164967</v>
      </c>
      <c r="M22" s="18" t="s">
        <v>481</v>
      </c>
      <c r="N22" s="20" t="s">
        <v>481</v>
      </c>
      <c r="O22" s="18" t="s">
        <v>481</v>
      </c>
      <c r="P22" s="20" t="s">
        <v>481</v>
      </c>
      <c r="Q22" s="18" t="s">
        <v>481</v>
      </c>
      <c r="R22" s="20" t="s">
        <v>481</v>
      </c>
      <c r="S22" s="18" t="n">
        <v>477.75821147</v>
      </c>
      <c r="T22" s="20" t="n">
        <v>61.43969896</v>
      </c>
      <c r="U22" s="18" t="n">
        <v>316.2738185</v>
      </c>
      <c r="V22" s="20" t="n">
        <v>11.43788258</v>
      </c>
    </row>
    <row r="23" spans="1:22">
      <c r="A23" s="15" t="s">
        <v>498</v>
      </c>
      <c r="B23" s="17" t="n">
        <v>11583</v>
      </c>
      <c r="C23" s="18">
        <f>(218.0/B23*100)</f>
        <v/>
      </c>
      <c r="D23" s="19" t="n">
        <v>11365</v>
      </c>
      <c r="E23" s="18" t="n">
        <v>479.24718576</v>
      </c>
      <c r="F23" s="20" t="n">
        <v>5.15219954</v>
      </c>
      <c r="G23" s="18" t="n">
        <v>506.16267081</v>
      </c>
      <c r="H23" s="20" t="n">
        <v>4.43842031</v>
      </c>
      <c r="I23" s="18" t="n">
        <v>479.0949557</v>
      </c>
      <c r="J23" s="20" t="n">
        <v>2.97478742</v>
      </c>
      <c r="K23" s="18" t="n">
        <v>485.82672657</v>
      </c>
      <c r="L23" s="20" t="n">
        <v>3.27009261</v>
      </c>
      <c r="M23" s="18" t="s">
        <v>481</v>
      </c>
      <c r="N23" s="20" t="s">
        <v>481</v>
      </c>
      <c r="O23" s="18" t="s">
        <v>481</v>
      </c>
      <c r="P23" s="20" t="s">
        <v>481</v>
      </c>
      <c r="Q23" s="18" t="s">
        <v>481</v>
      </c>
      <c r="R23" s="20" t="s">
        <v>481</v>
      </c>
      <c r="S23" s="18" t="s">
        <v>481</v>
      </c>
      <c r="T23" s="20" t="s">
        <v>481</v>
      </c>
      <c r="U23" s="18" t="n">
        <v>410.57232694</v>
      </c>
      <c r="V23" s="20" t="n">
        <v>12.57080534</v>
      </c>
    </row>
    <row r="24" spans="1:22">
      <c r="A24" s="15" t="s">
        <v>499</v>
      </c>
      <c r="B24" s="17" t="n">
        <v>6647</v>
      </c>
      <c r="C24" s="18">
        <f>(7.0/B24*100)</f>
        <v/>
      </c>
      <c r="D24" s="19" t="n">
        <v>6640</v>
      </c>
      <c r="E24" s="18" t="n">
        <v>508.9417184</v>
      </c>
      <c r="F24" s="20" t="n">
        <v>5.50112592</v>
      </c>
      <c r="G24" s="18" t="n">
        <v>529.11663243</v>
      </c>
      <c r="H24" s="20" t="n">
        <v>3.91581276</v>
      </c>
      <c r="I24" s="18" t="n">
        <v>512.3429032400001</v>
      </c>
      <c r="J24" s="20" t="n">
        <v>3.48216063</v>
      </c>
      <c r="K24" s="18" t="n">
        <v>512.78022322</v>
      </c>
      <c r="L24" s="20" t="n">
        <v>3.98553813</v>
      </c>
      <c r="M24" s="18" t="s">
        <v>481</v>
      </c>
      <c r="N24" s="20" t="s">
        <v>481</v>
      </c>
      <c r="O24" s="18" t="s">
        <v>481</v>
      </c>
      <c r="P24" s="20" t="s">
        <v>481</v>
      </c>
      <c r="Q24" s="18" t="s">
        <v>481</v>
      </c>
      <c r="R24" s="20" t="s">
        <v>481</v>
      </c>
      <c r="S24" s="18" t="s">
        <v>481</v>
      </c>
      <c r="T24" s="20" t="s">
        <v>481</v>
      </c>
      <c r="U24" s="18" t="n">
        <v>406.19497643</v>
      </c>
      <c r="V24" s="20" t="n">
        <v>22.62568684</v>
      </c>
    </row>
    <row r="25" spans="1:22">
      <c r="A25" s="15" t="s">
        <v>500</v>
      </c>
      <c r="B25" s="17" t="n">
        <v>5581</v>
      </c>
      <c r="C25" s="18">
        <f>(24.0/B25*100)</f>
        <v/>
      </c>
      <c r="D25" s="19" t="n">
        <v>5557</v>
      </c>
      <c r="E25" s="18" t="n">
        <v>498.93727724</v>
      </c>
      <c r="F25" s="20" t="n">
        <v>6.33899833</v>
      </c>
      <c r="G25" s="18" t="n">
        <v>518.97955596</v>
      </c>
      <c r="H25" s="20" t="n">
        <v>4.05204865</v>
      </c>
      <c r="I25" s="18" t="n">
        <v>518.96659383</v>
      </c>
      <c r="J25" s="20" t="n">
        <v>3.71099512</v>
      </c>
      <c r="K25" s="18" t="n">
        <v>525.4260117</v>
      </c>
      <c r="L25" s="20" t="n">
        <v>5.10300596</v>
      </c>
      <c r="M25" s="18" t="s">
        <v>481</v>
      </c>
      <c r="N25" s="20" t="s">
        <v>481</v>
      </c>
      <c r="O25" s="18" t="s">
        <v>481</v>
      </c>
      <c r="P25" s="20" t="s">
        <v>481</v>
      </c>
      <c r="Q25" s="18" t="s">
        <v>481</v>
      </c>
      <c r="R25" s="20" t="s">
        <v>481</v>
      </c>
      <c r="S25" s="18" t="s">
        <v>481</v>
      </c>
      <c r="T25" s="20" t="s">
        <v>481</v>
      </c>
      <c r="U25" s="18" t="n">
        <v>484.0825142</v>
      </c>
      <c r="V25" s="20" t="n">
        <v>24.56296113</v>
      </c>
    </row>
    <row r="26" spans="1:22">
      <c r="A26" s="15" t="s">
        <v>501</v>
      </c>
      <c r="B26" s="17" t="n">
        <v>4869</v>
      </c>
      <c r="C26" s="18">
        <f>(33.0/B26*100)</f>
        <v/>
      </c>
      <c r="D26" s="19" t="n">
        <v>4836</v>
      </c>
      <c r="E26" s="18" t="n">
        <v>498.34472615</v>
      </c>
      <c r="F26" s="20" t="n">
        <v>4.61857704</v>
      </c>
      <c r="G26" s="18" t="n">
        <v>495.06982268</v>
      </c>
      <c r="H26" s="20" t="n">
        <v>2.36795391</v>
      </c>
      <c r="I26" s="18" t="n">
        <v>481.29524278</v>
      </c>
      <c r="J26" s="20" t="n">
        <v>3.23647485</v>
      </c>
      <c r="K26" s="18" t="n">
        <v>471.62706384</v>
      </c>
      <c r="L26" s="20" t="n">
        <v>5.25174406</v>
      </c>
      <c r="M26" s="18" t="s">
        <v>481</v>
      </c>
      <c r="N26" s="20" t="s">
        <v>481</v>
      </c>
      <c r="O26" s="18" t="s">
        <v>481</v>
      </c>
      <c r="P26" s="20" t="s">
        <v>481</v>
      </c>
      <c r="Q26" s="18" t="s">
        <v>481</v>
      </c>
      <c r="R26" s="20" t="s">
        <v>481</v>
      </c>
      <c r="S26" s="18" t="s">
        <v>481</v>
      </c>
      <c r="T26" s="20" t="s">
        <v>481</v>
      </c>
      <c r="U26" s="18" t="n">
        <v>397.93495995</v>
      </c>
      <c r="V26" s="20" t="n">
        <v>16.48529916</v>
      </c>
    </row>
    <row r="27" spans="1:22">
      <c r="A27" s="15" t="s">
        <v>502</v>
      </c>
      <c r="B27" s="17" t="n">
        <v>5299</v>
      </c>
      <c r="C27" s="18">
        <f>(17.0/B27*100)</f>
        <v/>
      </c>
      <c r="D27" s="19" t="n">
        <v>5282</v>
      </c>
      <c r="E27" s="18" t="n">
        <v>495.90127595</v>
      </c>
      <c r="F27" s="20" t="n">
        <v>3.53046635</v>
      </c>
      <c r="G27" s="18" t="n">
        <v>500.75166513</v>
      </c>
      <c r="H27" s="20" t="n">
        <v>2.80249906</v>
      </c>
      <c r="I27" s="18" t="n">
        <v>466.69442097</v>
      </c>
      <c r="J27" s="20" t="n">
        <v>3.0401452</v>
      </c>
      <c r="K27" s="18" t="n">
        <v>464.2429269</v>
      </c>
      <c r="L27" s="20" t="n">
        <v>4.12716192</v>
      </c>
      <c r="M27" s="18" t="s">
        <v>481</v>
      </c>
      <c r="N27" s="20" t="s">
        <v>481</v>
      </c>
      <c r="O27" s="18" t="s">
        <v>481</v>
      </c>
      <c r="P27" s="20" t="s">
        <v>481</v>
      </c>
      <c r="Q27" s="18" t="s">
        <v>481</v>
      </c>
      <c r="R27" s="20" t="s">
        <v>481</v>
      </c>
      <c r="S27" s="18" t="s">
        <v>481</v>
      </c>
      <c r="T27" s="20" t="s">
        <v>481</v>
      </c>
      <c r="U27" s="18" t="n">
        <v>394.26556246</v>
      </c>
      <c r="V27" s="20" t="n">
        <v>13.60595735</v>
      </c>
    </row>
    <row r="28" spans="1:22">
      <c r="A28" s="15" t="s">
        <v>503</v>
      </c>
      <c r="B28" s="17" t="n">
        <v>7568</v>
      </c>
      <c r="C28" s="18">
        <f>(54.0/B28*100)</f>
        <v/>
      </c>
      <c r="D28" s="19" t="n">
        <v>7514</v>
      </c>
      <c r="E28" s="18" t="n">
        <v>444.36602014</v>
      </c>
      <c r="F28" s="20" t="n">
        <v>4.40416662</v>
      </c>
      <c r="G28" s="18" t="n">
        <v>435.69831931</v>
      </c>
      <c r="H28" s="20" t="n">
        <v>3.26310293</v>
      </c>
      <c r="I28" s="18" t="n">
        <v>416.24281671</v>
      </c>
      <c r="J28" s="20" t="n">
        <v>2.89729527</v>
      </c>
      <c r="K28" s="18" t="n">
        <v>411.0610895</v>
      </c>
      <c r="L28" s="20" t="n">
        <v>3.12195664</v>
      </c>
      <c r="M28" s="18" t="s">
        <v>481</v>
      </c>
      <c r="N28" s="20" t="s">
        <v>481</v>
      </c>
      <c r="O28" s="18" t="s">
        <v>481</v>
      </c>
      <c r="P28" s="20" t="s">
        <v>481</v>
      </c>
      <c r="Q28" s="18" t="s">
        <v>481</v>
      </c>
      <c r="R28" s="20" t="s">
        <v>481</v>
      </c>
      <c r="S28" s="18" t="s">
        <v>481</v>
      </c>
      <c r="T28" s="20" t="s">
        <v>481</v>
      </c>
      <c r="U28" s="18" t="n">
        <v>355.53649583</v>
      </c>
      <c r="V28" s="20" t="n">
        <v>14.29758658</v>
      </c>
    </row>
    <row r="29" spans="1:22">
      <c r="A29" s="15" t="s">
        <v>504</v>
      </c>
      <c r="B29" s="17" t="n">
        <v>5385</v>
      </c>
      <c r="C29" s="18">
        <f>(30.0/B29*100)</f>
        <v/>
      </c>
      <c r="D29" s="19" t="n">
        <v>5355</v>
      </c>
      <c r="E29" s="18" t="n">
        <v>505.92214234</v>
      </c>
      <c r="F29" s="20" t="n">
        <v>3.95112942</v>
      </c>
      <c r="G29" s="18" t="n">
        <v>508.40631511</v>
      </c>
      <c r="H29" s="20" t="n">
        <v>3.14054387</v>
      </c>
      <c r="I29" s="18" t="n">
        <v>511.66465648</v>
      </c>
      <c r="J29" s="20" t="n">
        <v>3.50432241</v>
      </c>
      <c r="K29" s="18" t="n">
        <v>513.79012801</v>
      </c>
      <c r="L29" s="20" t="n">
        <v>7.67218707</v>
      </c>
      <c r="M29" s="18" t="s">
        <v>481</v>
      </c>
      <c r="N29" s="20" t="s">
        <v>481</v>
      </c>
      <c r="O29" s="18" t="s">
        <v>481</v>
      </c>
      <c r="P29" s="20" t="s">
        <v>481</v>
      </c>
      <c r="Q29" s="18" t="n">
        <v>314.02123871</v>
      </c>
      <c r="R29" s="20" t="n">
        <v>13.26138992</v>
      </c>
      <c r="S29" s="18" t="s">
        <v>481</v>
      </c>
      <c r="T29" s="20" t="s">
        <v>481</v>
      </c>
      <c r="U29" s="18" t="n">
        <v>414.95058105</v>
      </c>
      <c r="V29" s="20" t="n">
        <v>22.66890891</v>
      </c>
    </row>
    <row r="30" spans="1:22">
      <c r="A30" s="15" t="s">
        <v>505</v>
      </c>
      <c r="B30" s="17" t="n">
        <v>4520</v>
      </c>
      <c r="C30" s="18">
        <f>(103.0/B30*100)</f>
        <v/>
      </c>
      <c r="D30" s="19" t="n">
        <v>4417</v>
      </c>
      <c r="E30" s="18" t="n">
        <v>510.28871145</v>
      </c>
      <c r="F30" s="20" t="n">
        <v>8.155188369999999</v>
      </c>
      <c r="G30" s="18" t="n">
        <v>520.1108568</v>
      </c>
      <c r="H30" s="20" t="n">
        <v>3.96220482</v>
      </c>
      <c r="I30" s="18" t="n">
        <v>504.9753731</v>
      </c>
      <c r="J30" s="20" t="n">
        <v>3.04900434</v>
      </c>
      <c r="K30" s="18" t="n">
        <v>519.76968003</v>
      </c>
      <c r="L30" s="20" t="n">
        <v>4.29751124</v>
      </c>
      <c r="M30" s="18" t="s">
        <v>481</v>
      </c>
      <c r="N30" s="20" t="s">
        <v>481</v>
      </c>
      <c r="O30" s="18" t="s">
        <v>481</v>
      </c>
      <c r="P30" s="20" t="s">
        <v>481</v>
      </c>
      <c r="Q30" s="18" t="s">
        <v>481</v>
      </c>
      <c r="R30" s="20" t="s">
        <v>481</v>
      </c>
      <c r="S30" s="18" t="s">
        <v>481</v>
      </c>
      <c r="T30" s="20" t="s">
        <v>481</v>
      </c>
      <c r="U30" s="18" t="n">
        <v>389.68429421</v>
      </c>
      <c r="V30" s="20" t="n">
        <v>15.43061707</v>
      </c>
    </row>
    <row r="31" spans="1:22">
      <c r="A31" s="15" t="s">
        <v>506</v>
      </c>
      <c r="B31" s="17" t="n">
        <v>5456</v>
      </c>
      <c r="C31" s="18">
        <f>(125.0/B31*100)</f>
        <v/>
      </c>
      <c r="D31" s="19" t="n">
        <v>5331</v>
      </c>
      <c r="E31" s="18" t="n">
        <v>508.93037541</v>
      </c>
      <c r="F31" s="20" t="n">
        <v>5.91689674</v>
      </c>
      <c r="G31" s="18" t="n">
        <v>526.14460478</v>
      </c>
      <c r="H31" s="20" t="n">
        <v>3.53707744</v>
      </c>
      <c r="I31" s="18" t="n">
        <v>512.01008158</v>
      </c>
      <c r="J31" s="20" t="n">
        <v>3.03059398</v>
      </c>
      <c r="K31" s="18" t="n">
        <v>513.3835865</v>
      </c>
      <c r="L31" s="20" t="n">
        <v>3.37669119</v>
      </c>
      <c r="M31" s="18" t="s">
        <v>481</v>
      </c>
      <c r="N31" s="20" t="s">
        <v>481</v>
      </c>
      <c r="O31" s="18" t="s">
        <v>481</v>
      </c>
      <c r="P31" s="20" t="s">
        <v>481</v>
      </c>
      <c r="Q31" s="18" t="s">
        <v>481</v>
      </c>
      <c r="R31" s="20" t="s">
        <v>481</v>
      </c>
      <c r="S31" s="18" t="s">
        <v>481</v>
      </c>
      <c r="T31" s="20" t="s">
        <v>481</v>
      </c>
      <c r="U31" s="18" t="n">
        <v>416.45836944</v>
      </c>
      <c r="V31" s="20" t="n">
        <v>14.68436502</v>
      </c>
    </row>
    <row r="32" spans="1:22">
      <c r="A32" s="15" t="s">
        <v>507</v>
      </c>
      <c r="B32" s="17" t="n">
        <v>4478</v>
      </c>
      <c r="C32" s="18">
        <f>(5.0/B32*100)</f>
        <v/>
      </c>
      <c r="D32" s="19" t="n">
        <v>4473</v>
      </c>
      <c r="E32" s="18" t="n">
        <v>523.75594344</v>
      </c>
      <c r="F32" s="20" t="n">
        <v>4.26198933</v>
      </c>
      <c r="G32" s="18" t="n">
        <v>511.63215197</v>
      </c>
      <c r="H32" s="20" t="n">
        <v>3.30116004</v>
      </c>
      <c r="I32" s="18" t="n">
        <v>495.15705153</v>
      </c>
      <c r="J32" s="20" t="n">
        <v>3.48298821</v>
      </c>
      <c r="K32" s="18" t="n">
        <v>497.06964188</v>
      </c>
      <c r="L32" s="20" t="n">
        <v>4.50292453</v>
      </c>
      <c r="M32" s="18" t="s">
        <v>481</v>
      </c>
      <c r="N32" s="20" t="s">
        <v>481</v>
      </c>
      <c r="O32" s="18" t="s">
        <v>481</v>
      </c>
      <c r="P32" s="20" t="s">
        <v>481</v>
      </c>
      <c r="Q32" s="18" t="s">
        <v>481</v>
      </c>
      <c r="R32" s="20" t="s">
        <v>481</v>
      </c>
      <c r="S32" s="18" t="s">
        <v>481</v>
      </c>
      <c r="T32" s="20" t="s">
        <v>481</v>
      </c>
      <c r="U32" s="18" t="n">
        <v>409.81853363</v>
      </c>
      <c r="V32" s="20" t="n">
        <v>26.30780802</v>
      </c>
    </row>
    <row r="33" spans="1:22">
      <c r="A33" s="15" t="s">
        <v>508</v>
      </c>
      <c r="B33" s="17" t="n">
        <v>7325</v>
      </c>
      <c r="C33" s="18">
        <f>(76.0/B33*100)</f>
        <v/>
      </c>
      <c r="D33" s="19" t="n">
        <v>7249</v>
      </c>
      <c r="E33" s="18" t="n">
        <v>505.7579628</v>
      </c>
      <c r="F33" s="20" t="n">
        <v>6.1488431</v>
      </c>
      <c r="G33" s="18" t="n">
        <v>515.3869157</v>
      </c>
      <c r="H33" s="20" t="n">
        <v>3.63225483</v>
      </c>
      <c r="I33" s="18" t="n">
        <v>493.33282773</v>
      </c>
      <c r="J33" s="20" t="n">
        <v>3.14667016</v>
      </c>
      <c r="K33" s="18" t="n">
        <v>492.46906148</v>
      </c>
      <c r="L33" s="20" t="n">
        <v>3.38681737</v>
      </c>
      <c r="M33" s="18" t="s">
        <v>481</v>
      </c>
      <c r="N33" s="20" t="s">
        <v>481</v>
      </c>
      <c r="O33" s="18" t="s">
        <v>481</v>
      </c>
      <c r="P33" s="20" t="s">
        <v>481</v>
      </c>
      <c r="Q33" s="18" t="s">
        <v>481</v>
      </c>
      <c r="R33" s="20" t="s">
        <v>481</v>
      </c>
      <c r="S33" s="18" t="s">
        <v>481</v>
      </c>
      <c r="T33" s="20" t="s">
        <v>481</v>
      </c>
      <c r="U33" s="18" t="n">
        <v>416.95302248</v>
      </c>
      <c r="V33" s="20" t="n">
        <v>17.8244789</v>
      </c>
    </row>
    <row r="34" spans="1:22">
      <c r="A34" s="15" t="s">
        <v>509</v>
      </c>
      <c r="B34" s="17" t="n">
        <v>6350</v>
      </c>
      <c r="C34" s="18">
        <f>(36.0/B34*100)</f>
        <v/>
      </c>
      <c r="D34" s="19" t="n">
        <v>6314</v>
      </c>
      <c r="E34" s="18" t="n">
        <v>462.33238678</v>
      </c>
      <c r="F34" s="20" t="n">
        <v>4.65687241</v>
      </c>
      <c r="G34" s="18" t="n">
        <v>470.19850368</v>
      </c>
      <c r="H34" s="20" t="n">
        <v>3.00624556</v>
      </c>
      <c r="I34" s="18" t="n">
        <v>452.30170075</v>
      </c>
      <c r="J34" s="20" t="n">
        <v>3.33947203</v>
      </c>
      <c r="K34" s="18" t="n">
        <v>462.88888597</v>
      </c>
      <c r="L34" s="20" t="n">
        <v>4.69589167</v>
      </c>
      <c r="M34" s="18" t="s">
        <v>481</v>
      </c>
      <c r="N34" s="20" t="s">
        <v>481</v>
      </c>
      <c r="O34" s="18" t="s">
        <v>481</v>
      </c>
      <c r="P34" s="20" t="s">
        <v>481</v>
      </c>
      <c r="Q34" s="18" t="n">
        <v>263.37193708</v>
      </c>
      <c r="R34" s="20" t="n">
        <v>13.61114927</v>
      </c>
      <c r="S34" s="18" t="s">
        <v>481</v>
      </c>
      <c r="T34" s="20" t="s">
        <v>481</v>
      </c>
      <c r="U34" s="18" t="n">
        <v>301.19152077</v>
      </c>
      <c r="V34" s="20" t="n">
        <v>9.8773398</v>
      </c>
    </row>
    <row r="35" spans="1:22">
      <c r="A35" s="15" t="s">
        <v>510</v>
      </c>
      <c r="B35" s="17" t="n">
        <v>6406</v>
      </c>
      <c r="C35" s="18">
        <f>(36.0/B35*100)</f>
        <v/>
      </c>
      <c r="D35" s="19" t="n">
        <v>6370</v>
      </c>
      <c r="E35" s="18" t="n">
        <v>509.88200791</v>
      </c>
      <c r="F35" s="20" t="n">
        <v>4.23860004</v>
      </c>
      <c r="G35" s="18" t="n">
        <v>513.649459</v>
      </c>
      <c r="H35" s="20" t="n">
        <v>3.02538713</v>
      </c>
      <c r="I35" s="18" t="n">
        <v>504.74155468</v>
      </c>
      <c r="J35" s="20" t="n">
        <v>2.3774033</v>
      </c>
      <c r="K35" s="18" t="n">
        <v>506.33707248</v>
      </c>
      <c r="L35" s="20" t="n">
        <v>4.17460156</v>
      </c>
      <c r="M35" s="18" t="s">
        <v>481</v>
      </c>
      <c r="N35" s="20" t="s">
        <v>481</v>
      </c>
      <c r="O35" s="18" t="s">
        <v>481</v>
      </c>
      <c r="P35" s="20" t="s">
        <v>481</v>
      </c>
      <c r="Q35" s="18" t="n">
        <v>337.32521215</v>
      </c>
      <c r="R35" s="20" t="n">
        <v>11.65794297</v>
      </c>
      <c r="S35" s="18" t="s">
        <v>481</v>
      </c>
      <c r="T35" s="20" t="s">
        <v>481</v>
      </c>
      <c r="U35" s="18" t="n">
        <v>424.8998808</v>
      </c>
      <c r="V35" s="20" t="n">
        <v>23.54916755</v>
      </c>
    </row>
    <row r="36" spans="1:22">
      <c r="A36" s="15" t="s">
        <v>511</v>
      </c>
      <c r="B36" s="17" t="n">
        <v>6736</v>
      </c>
      <c r="C36" s="18">
        <f>(28.0/B36*100)</f>
        <v/>
      </c>
      <c r="D36" s="19" t="n">
        <v>6708</v>
      </c>
      <c r="E36" s="18" t="n">
        <v>506.40322853</v>
      </c>
      <c r="F36" s="20" t="n">
        <v>4.7953365</v>
      </c>
      <c r="G36" s="18" t="n">
        <v>514.55362801</v>
      </c>
      <c r="H36" s="20" t="n">
        <v>3.07279006</v>
      </c>
      <c r="I36" s="18" t="n">
        <v>491.77450951</v>
      </c>
      <c r="J36" s="20" t="n">
        <v>3.12805633</v>
      </c>
      <c r="K36" s="18" t="n">
        <v>486.77412084</v>
      </c>
      <c r="L36" s="20" t="n">
        <v>3.09965271</v>
      </c>
      <c r="M36" s="18" t="s">
        <v>481</v>
      </c>
      <c r="N36" s="20" t="s">
        <v>481</v>
      </c>
      <c r="O36" s="18" t="s">
        <v>481</v>
      </c>
      <c r="P36" s="20" t="s">
        <v>481</v>
      </c>
      <c r="Q36" s="18" t="s">
        <v>481</v>
      </c>
      <c r="R36" s="20" t="s">
        <v>481</v>
      </c>
      <c r="S36" s="18" t="s">
        <v>481</v>
      </c>
      <c r="T36" s="20" t="s">
        <v>481</v>
      </c>
      <c r="U36" s="18" t="n">
        <v>406.94264428</v>
      </c>
      <c r="V36" s="20" t="n">
        <v>16.72091548</v>
      </c>
    </row>
    <row r="37" spans="1:22">
      <c r="A37" s="15" t="s">
        <v>512</v>
      </c>
      <c r="B37" s="17" t="n">
        <v>5458</v>
      </c>
      <c r="C37" s="18">
        <f>(64.0/B37*100)</f>
        <v/>
      </c>
      <c r="D37" s="19" t="n">
        <v>5394</v>
      </c>
      <c r="E37" s="18" t="n">
        <v>504.75134239</v>
      </c>
      <c r="F37" s="20" t="n">
        <v>6.31892397</v>
      </c>
      <c r="G37" s="18" t="n">
        <v>509.46547691</v>
      </c>
      <c r="H37" s="20" t="n">
        <v>4.31711298</v>
      </c>
      <c r="I37" s="18" t="n">
        <v>500.41881858</v>
      </c>
      <c r="J37" s="20" t="n">
        <v>3.67192432</v>
      </c>
      <c r="K37" s="18" t="n">
        <v>500.74124905</v>
      </c>
      <c r="L37" s="20" t="n">
        <v>4.86127108</v>
      </c>
      <c r="M37" s="18" t="s">
        <v>481</v>
      </c>
      <c r="N37" s="20" t="s">
        <v>481</v>
      </c>
      <c r="O37" s="18" t="s">
        <v>481</v>
      </c>
      <c r="P37" s="20" t="s">
        <v>481</v>
      </c>
      <c r="Q37" s="18" t="s">
        <v>481</v>
      </c>
      <c r="R37" s="20" t="s">
        <v>481</v>
      </c>
      <c r="S37" s="18" t="s">
        <v>481</v>
      </c>
      <c r="T37" s="20" t="s">
        <v>481</v>
      </c>
      <c r="U37" s="18" t="n">
        <v>361.22018134</v>
      </c>
      <c r="V37" s="20" t="n">
        <v>13.63919921</v>
      </c>
    </row>
    <row r="38" spans="1:22">
      <c r="A38" s="15" t="s">
        <v>513</v>
      </c>
      <c r="B38" s="17" t="n">
        <v>5860</v>
      </c>
      <c r="C38" s="18">
        <f>(16.0/B38*100)</f>
        <v/>
      </c>
      <c r="D38" s="19" t="n">
        <v>5844</v>
      </c>
      <c r="E38" s="18" t="n">
        <v>500.29944099</v>
      </c>
      <c r="F38" s="20" t="n">
        <v>3.75279829</v>
      </c>
      <c r="G38" s="18" t="n">
        <v>502.60168814</v>
      </c>
      <c r="H38" s="20" t="n">
        <v>3.33201711</v>
      </c>
      <c r="I38" s="18" t="n">
        <v>482.24756256</v>
      </c>
      <c r="J38" s="20" t="n">
        <v>4.63311011</v>
      </c>
      <c r="K38" s="18" t="n">
        <v>474.77104446</v>
      </c>
      <c r="L38" s="20" t="n">
        <v>6.06452498</v>
      </c>
      <c r="M38" s="18" t="s">
        <v>481</v>
      </c>
      <c r="N38" s="20" t="s">
        <v>481</v>
      </c>
      <c r="O38" s="18" t="s">
        <v>481</v>
      </c>
      <c r="P38" s="20" t="s">
        <v>481</v>
      </c>
      <c r="Q38" s="18" t="s">
        <v>481</v>
      </c>
      <c r="R38" s="20" t="s">
        <v>481</v>
      </c>
      <c r="S38" s="18" t="s">
        <v>481</v>
      </c>
      <c r="T38" s="20" t="s">
        <v>481</v>
      </c>
      <c r="U38" s="18" t="n">
        <v>357.36210135</v>
      </c>
      <c r="V38" s="20" t="n">
        <v>14.95655119</v>
      </c>
    </row>
    <row r="39" spans="1:22">
      <c r="A39" s="15" t="s">
        <v>514</v>
      </c>
      <c r="B39" s="17" t="n">
        <v>5895</v>
      </c>
      <c r="C39" s="18">
        <f>(31.0/B39*100)</f>
        <v/>
      </c>
      <c r="D39" s="19" t="n">
        <v>5864</v>
      </c>
      <c r="E39" s="18" t="n">
        <v>434.73004702</v>
      </c>
      <c r="F39" s="20" t="n">
        <v>5.56478911</v>
      </c>
      <c r="G39" s="18" t="n">
        <v>441.86952389</v>
      </c>
      <c r="H39" s="20" t="n">
        <v>5.37604337</v>
      </c>
      <c r="I39" s="18" t="n">
        <v>423.26793736</v>
      </c>
      <c r="J39" s="20" t="n">
        <v>4.31329743</v>
      </c>
      <c r="K39" s="18" t="n">
        <v>422.14700047</v>
      </c>
      <c r="L39" s="20" t="n">
        <v>4.09045362</v>
      </c>
      <c r="M39" s="18" t="s">
        <v>481</v>
      </c>
      <c r="N39" s="20" t="s">
        <v>481</v>
      </c>
      <c r="O39" s="18" t="s">
        <v>481</v>
      </c>
      <c r="P39" s="20" t="s">
        <v>481</v>
      </c>
      <c r="Q39" s="18" t="s">
        <v>481</v>
      </c>
      <c r="R39" s="20" t="s">
        <v>481</v>
      </c>
      <c r="S39" s="18" t="s">
        <v>481</v>
      </c>
      <c r="T39" s="20" t="s">
        <v>481</v>
      </c>
      <c r="U39" s="18" t="n">
        <v>329.66522138</v>
      </c>
      <c r="V39" s="20" t="n">
        <v>17.36293031</v>
      </c>
    </row>
    <row r="40" spans="1:22">
      <c r="A40" s="15" t="s">
        <v>515</v>
      </c>
      <c r="B40" s="17" t="n">
        <v>14157</v>
      </c>
      <c r="C40" s="18">
        <f>(277.0/B40*100)</f>
        <v/>
      </c>
      <c r="D40" s="19" t="n">
        <v>13880</v>
      </c>
      <c r="E40" s="18" t="n">
        <v>492.56719978</v>
      </c>
      <c r="F40" s="20" t="n">
        <v>5.74837403</v>
      </c>
      <c r="G40" s="18" t="n">
        <v>514.7613475000001</v>
      </c>
      <c r="H40" s="20" t="n">
        <v>4.05301878</v>
      </c>
      <c r="I40" s="18" t="n">
        <v>494.50230329</v>
      </c>
      <c r="J40" s="20" t="n">
        <v>3.08898117</v>
      </c>
      <c r="K40" s="18" t="n">
        <v>499.11175323</v>
      </c>
      <c r="L40" s="20" t="n">
        <v>3.33980132</v>
      </c>
      <c r="M40" s="18" t="s">
        <v>481</v>
      </c>
      <c r="N40" s="20" t="s">
        <v>481</v>
      </c>
      <c r="O40" s="18" t="s">
        <v>481</v>
      </c>
      <c r="P40" s="20" t="s">
        <v>481</v>
      </c>
      <c r="Q40" s="18" t="s">
        <v>481</v>
      </c>
      <c r="R40" s="20" t="s">
        <v>481</v>
      </c>
      <c r="S40" s="18" t="s">
        <v>481</v>
      </c>
      <c r="T40" s="20" t="s">
        <v>481</v>
      </c>
      <c r="U40" s="18" t="n">
        <v>397.59824225</v>
      </c>
      <c r="V40" s="20" t="n">
        <v>11.03247753</v>
      </c>
    </row>
    <row r="41" spans="1:22">
      <c r="A41" s="15" t="s">
        <v>516</v>
      </c>
      <c r="B41" s="17" t="n">
        <v>5712</v>
      </c>
      <c r="C41" s="18">
        <f>(38.0/B41*100)</f>
        <v/>
      </c>
      <c r="D41" s="19" t="n">
        <v>5674</v>
      </c>
      <c r="E41" s="18" t="n">
        <v>514.41882961</v>
      </c>
      <c r="F41" s="20" t="n">
        <v>5.4406732</v>
      </c>
      <c r="G41" s="18" t="n">
        <v>503.72147491</v>
      </c>
      <c r="H41" s="20" t="n">
        <v>4.32624463</v>
      </c>
      <c r="I41" s="18" t="n">
        <v>494.25939368</v>
      </c>
      <c r="J41" s="20" t="n">
        <v>3.44259199</v>
      </c>
      <c r="K41" s="18" t="n">
        <v>501.55299034</v>
      </c>
      <c r="L41" s="20" t="n">
        <v>4.57724195</v>
      </c>
      <c r="M41" s="18" t="s">
        <v>481</v>
      </c>
      <c r="N41" s="20" t="s">
        <v>481</v>
      </c>
      <c r="O41" s="18" t="s">
        <v>481</v>
      </c>
      <c r="P41" s="20" t="s">
        <v>481</v>
      </c>
      <c r="Q41" s="18" t="n">
        <v>399.91015703</v>
      </c>
      <c r="R41" s="20" t="n">
        <v>16.72230739</v>
      </c>
      <c r="S41" s="18" t="s">
        <v>481</v>
      </c>
      <c r="T41" s="20" t="s">
        <v>481</v>
      </c>
      <c r="U41" s="18" t="n">
        <v>376.60283298</v>
      </c>
      <c r="V41" s="20" t="n">
        <v>18.40193927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(1223.0/B46*100)</f>
        <v/>
      </c>
      <c r="D46" s="19" t="n">
        <v>21918</v>
      </c>
      <c r="E46" s="18" t="n">
        <v>422.69450679</v>
      </c>
      <c r="F46" s="20" t="n">
        <v>6.17546528</v>
      </c>
      <c r="G46" s="18" t="n">
        <v>431.22552173</v>
      </c>
      <c r="H46" s="20" t="n">
        <v>5.13180129</v>
      </c>
      <c r="I46" s="18" t="n">
        <v>405.23603979</v>
      </c>
      <c r="J46" s="20" t="n">
        <v>3.06959142</v>
      </c>
      <c r="K46" s="18" t="n">
        <v>423.00342253</v>
      </c>
      <c r="L46" s="20" t="n">
        <v>3.47792156</v>
      </c>
      <c r="M46" s="18" t="s">
        <v>481</v>
      </c>
      <c r="N46" s="20" t="s">
        <v>481</v>
      </c>
      <c r="O46" s="18" t="s">
        <v>481</v>
      </c>
      <c r="P46" s="20" t="s">
        <v>481</v>
      </c>
      <c r="Q46" s="18" t="s">
        <v>481</v>
      </c>
      <c r="R46" s="20" t="s">
        <v>481</v>
      </c>
      <c r="S46" s="18" t="s">
        <v>481</v>
      </c>
      <c r="T46" s="20" t="s">
        <v>481</v>
      </c>
      <c r="U46" s="18" t="n">
        <v>322.94597028</v>
      </c>
      <c r="V46" s="20" t="n">
        <v>5.59439082</v>
      </c>
    </row>
    <row r="47" spans="1:22">
      <c r="A47" s="15" t="s">
        <v>522</v>
      </c>
      <c r="B47" s="17" t="n">
        <v>5928</v>
      </c>
      <c r="C47" s="18">
        <f>(81.0/B47*100)</f>
        <v/>
      </c>
      <c r="D47" s="19" t="n">
        <v>5847</v>
      </c>
      <c r="E47" s="18" t="n">
        <v>431.89262334</v>
      </c>
      <c r="F47" s="20" t="n">
        <v>6.46584686</v>
      </c>
      <c r="G47" s="18" t="n">
        <v>451.17499463</v>
      </c>
      <c r="H47" s="20" t="n">
        <v>5.17719825</v>
      </c>
      <c r="I47" s="18" t="n">
        <v>438.74321434</v>
      </c>
      <c r="J47" s="20" t="n">
        <v>5.16590631</v>
      </c>
      <c r="K47" s="18" t="n">
        <v>437.50496243</v>
      </c>
      <c r="L47" s="20" t="n">
        <v>6.13060324</v>
      </c>
      <c r="M47" s="18" t="s">
        <v>481</v>
      </c>
      <c r="N47" s="20" t="s">
        <v>481</v>
      </c>
      <c r="O47" s="18" t="s">
        <v>481</v>
      </c>
      <c r="P47" s="20" t="s">
        <v>481</v>
      </c>
      <c r="Q47" s="18" t="s">
        <v>481</v>
      </c>
      <c r="R47" s="20" t="s">
        <v>481</v>
      </c>
      <c r="S47" s="18" t="s">
        <v>481</v>
      </c>
      <c r="T47" s="20" t="s">
        <v>481</v>
      </c>
      <c r="U47" s="18" t="n">
        <v>288.61107938</v>
      </c>
      <c r="V47" s="20" t="n">
        <v>7.53434876</v>
      </c>
    </row>
    <row r="48" spans="1:22">
      <c r="A48" s="15" t="s">
        <v>523</v>
      </c>
      <c r="B48" s="17" t="n">
        <v>9841</v>
      </c>
      <c r="C48" s="18">
        <f>(7.0/B48*100)</f>
        <v/>
      </c>
      <c r="D48" s="19" t="n">
        <v>9834</v>
      </c>
      <c r="E48" s="18" t="n">
        <v>515.6193392500001</v>
      </c>
      <c r="F48" s="20" t="n">
        <v>6.38583481</v>
      </c>
      <c r="G48" s="18" t="n">
        <v>508.58222733</v>
      </c>
      <c r="H48" s="20" t="n">
        <v>6.33435977</v>
      </c>
      <c r="I48" s="18" t="n">
        <v>483.21856203</v>
      </c>
      <c r="J48" s="20" t="n">
        <v>5.51104498</v>
      </c>
      <c r="K48" s="18" t="n">
        <v>496.0365831</v>
      </c>
      <c r="L48" s="20" t="n">
        <v>5.96158613</v>
      </c>
      <c r="M48" s="18" t="s">
        <v>481</v>
      </c>
      <c r="N48" s="20" t="s">
        <v>481</v>
      </c>
      <c r="O48" s="18" t="s">
        <v>481</v>
      </c>
      <c r="P48" s="20" t="s">
        <v>481</v>
      </c>
      <c r="Q48" s="18" t="s">
        <v>481</v>
      </c>
      <c r="R48" s="20" t="s">
        <v>481</v>
      </c>
      <c r="S48" s="18" t="s">
        <v>481</v>
      </c>
      <c r="T48" s="20" t="s">
        <v>481</v>
      </c>
      <c r="U48" s="18" t="n">
        <v>399.32345483</v>
      </c>
      <c r="V48" s="20" t="n">
        <v>32.84745932</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(220.0/B50*100)</f>
        <v/>
      </c>
      <c r="D50" s="19" t="n">
        <v>11575</v>
      </c>
      <c r="E50" s="18" t="n">
        <v>432.14804298</v>
      </c>
      <c r="F50" s="20" t="n">
        <v>6.24703364</v>
      </c>
      <c r="G50" s="18" t="n">
        <v>440.3158942</v>
      </c>
      <c r="H50" s="20" t="n">
        <v>4.01210149</v>
      </c>
      <c r="I50" s="18" t="n">
        <v>424.16263118</v>
      </c>
      <c r="J50" s="20" t="n">
        <v>2.96564362</v>
      </c>
      <c r="K50" s="18" t="n">
        <v>420.50603299</v>
      </c>
      <c r="L50" s="20" t="n">
        <v>4.35452184</v>
      </c>
      <c r="M50" s="18" t="s">
        <v>481</v>
      </c>
      <c r="N50" s="20" t="s">
        <v>481</v>
      </c>
      <c r="O50" s="18" t="s">
        <v>481</v>
      </c>
      <c r="P50" s="20" t="s">
        <v>481</v>
      </c>
      <c r="Q50" s="18" t="s">
        <v>481</v>
      </c>
      <c r="R50" s="20" t="s">
        <v>481</v>
      </c>
      <c r="S50" s="18" t="s">
        <v>481</v>
      </c>
      <c r="T50" s="20" t="s">
        <v>481</v>
      </c>
      <c r="U50" s="18" t="n">
        <v>358.54171093</v>
      </c>
      <c r="V50" s="20" t="n">
        <v>11.11744186</v>
      </c>
    </row>
    <row r="51" spans="1:22">
      <c r="A51" s="15" t="s">
        <v>526</v>
      </c>
      <c r="B51" s="17" t="n">
        <v>6866</v>
      </c>
      <c r="C51" s="18">
        <f>(109.0/B51*100)</f>
        <v/>
      </c>
      <c r="D51" s="19" t="n">
        <v>6757</v>
      </c>
      <c r="E51" s="18" t="n">
        <v>443.33379851</v>
      </c>
      <c r="F51" s="20" t="n">
        <v>6.45427229</v>
      </c>
      <c r="G51" s="18" t="n">
        <v>440.13068184</v>
      </c>
      <c r="H51" s="20" t="n">
        <v>5.35542802</v>
      </c>
      <c r="I51" s="18" t="n">
        <v>424.7613587</v>
      </c>
      <c r="J51" s="20" t="n">
        <v>2.93499283</v>
      </c>
      <c r="K51" s="18" t="n">
        <v>426.89693335</v>
      </c>
      <c r="L51" s="20" t="n">
        <v>3.37630633</v>
      </c>
      <c r="M51" s="18" t="s">
        <v>481</v>
      </c>
      <c r="N51" s="20" t="s">
        <v>481</v>
      </c>
      <c r="O51" s="18" t="s">
        <v>481</v>
      </c>
      <c r="P51" s="20" t="s">
        <v>481</v>
      </c>
      <c r="Q51" s="18" t="n">
        <v>427.96430568</v>
      </c>
      <c r="R51" s="20" t="n">
        <v>5.20460603</v>
      </c>
      <c r="S51" s="18" t="s">
        <v>481</v>
      </c>
      <c r="T51" s="20" t="s">
        <v>481</v>
      </c>
      <c r="U51" s="18" t="n">
        <v>386.01488272</v>
      </c>
      <c r="V51" s="20" t="n">
        <v>8.93761012</v>
      </c>
    </row>
    <row r="52" spans="1:22">
      <c r="A52" s="15" t="s">
        <v>527</v>
      </c>
      <c r="B52" s="17" t="n">
        <v>5809</v>
      </c>
      <c r="C52" s="18">
        <f>(74.0/B52*100)</f>
        <v/>
      </c>
      <c r="D52" s="19" t="n">
        <v>5735</v>
      </c>
      <c r="E52" s="18" t="n">
        <v>486.68652137</v>
      </c>
      <c r="F52" s="20" t="n">
        <v>4.24465908</v>
      </c>
      <c r="G52" s="18" t="n">
        <v>494.24865548</v>
      </c>
      <c r="H52" s="20" t="n">
        <v>3.0630087</v>
      </c>
      <c r="I52" s="18" t="n">
        <v>478.9819799</v>
      </c>
      <c r="J52" s="20" t="n">
        <v>3.45650495</v>
      </c>
      <c r="K52" s="18" t="n">
        <v>493.75411981</v>
      </c>
      <c r="L52" s="20" t="n">
        <v>4.39056263</v>
      </c>
      <c r="M52" s="18" t="s">
        <v>481</v>
      </c>
      <c r="N52" s="20" t="s">
        <v>481</v>
      </c>
      <c r="O52" s="18" t="s">
        <v>481</v>
      </c>
      <c r="P52" s="20" t="s">
        <v>481</v>
      </c>
      <c r="Q52" s="18" t="s">
        <v>481</v>
      </c>
      <c r="R52" s="20" t="s">
        <v>481</v>
      </c>
      <c r="S52" s="18" t="s">
        <v>481</v>
      </c>
      <c r="T52" s="20" t="s">
        <v>481</v>
      </c>
      <c r="U52" s="18" t="n">
        <v>414.15930427</v>
      </c>
      <c r="V52" s="20" t="n">
        <v>17.4829186</v>
      </c>
    </row>
    <row r="53" spans="1:22">
      <c r="A53" s="15" t="s">
        <v>528</v>
      </c>
      <c r="B53" s="17" t="n">
        <v>5571</v>
      </c>
      <c r="C53" s="18">
        <f>(85.0/B53*100)</f>
        <v/>
      </c>
      <c r="D53" s="19" t="n">
        <v>5486</v>
      </c>
      <c r="E53" s="18" t="n">
        <v>448.92990313</v>
      </c>
      <c r="F53" s="20" t="n">
        <v>4.53657136</v>
      </c>
      <c r="G53" s="18" t="n">
        <v>456.68969062</v>
      </c>
      <c r="H53" s="20" t="n">
        <v>3.40331454</v>
      </c>
      <c r="I53" s="18" t="n">
        <v>438.68989604</v>
      </c>
      <c r="J53" s="20" t="n">
        <v>2.69313868</v>
      </c>
      <c r="K53" s="18" t="n">
        <v>440.64556912</v>
      </c>
      <c r="L53" s="20" t="n">
        <v>3.65519191</v>
      </c>
      <c r="M53" s="18" t="s">
        <v>481</v>
      </c>
      <c r="N53" s="20" t="s">
        <v>481</v>
      </c>
      <c r="O53" s="18" t="s">
        <v>481</v>
      </c>
      <c r="P53" s="20" t="s">
        <v>481</v>
      </c>
      <c r="Q53" s="18" t="s">
        <v>481</v>
      </c>
      <c r="R53" s="20" t="s">
        <v>481</v>
      </c>
      <c r="S53" s="18" t="s">
        <v>481</v>
      </c>
      <c r="T53" s="20" t="s">
        <v>481</v>
      </c>
      <c r="U53" s="18" t="n">
        <v>322.56589213</v>
      </c>
      <c r="V53" s="20" t="n">
        <v>11.69184608</v>
      </c>
    </row>
    <row r="54" spans="1:22">
      <c r="A54" s="15" t="s">
        <v>529</v>
      </c>
      <c r="B54" s="17" t="n">
        <v>4740</v>
      </c>
      <c r="C54" s="18">
        <f>(60.0/B54*100)</f>
        <v/>
      </c>
      <c r="D54" s="19" t="n">
        <v>4680</v>
      </c>
      <c r="E54" s="18" t="n">
        <v>353.42818598</v>
      </c>
      <c r="F54" s="20" t="n">
        <v>6.9101597</v>
      </c>
      <c r="G54" s="18" t="n">
        <v>383.61763013</v>
      </c>
      <c r="H54" s="20" t="n">
        <v>5.77906372</v>
      </c>
      <c r="I54" s="18" t="n">
        <v>366.67705753</v>
      </c>
      <c r="J54" s="20" t="n">
        <v>3.55970387</v>
      </c>
      <c r="K54" s="18" t="n">
        <v>354.99692377</v>
      </c>
      <c r="L54" s="20" t="n">
        <v>3.52405199</v>
      </c>
      <c r="M54" s="18" t="s">
        <v>481</v>
      </c>
      <c r="N54" s="20" t="s">
        <v>481</v>
      </c>
      <c r="O54" s="18" t="s">
        <v>481</v>
      </c>
      <c r="P54" s="20" t="s">
        <v>481</v>
      </c>
      <c r="Q54" s="18" t="s">
        <v>481</v>
      </c>
      <c r="R54" s="20" t="s">
        <v>481</v>
      </c>
      <c r="S54" s="18" t="s">
        <v>481</v>
      </c>
      <c r="T54" s="20" t="s">
        <v>481</v>
      </c>
      <c r="U54" s="18" t="n">
        <v>287.58934047</v>
      </c>
      <c r="V54" s="20" t="n">
        <v>5.15407668</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522.25837587</v>
      </c>
      <c r="F56" s="20" t="n">
        <v>5.69782157</v>
      </c>
      <c r="G56" s="18" t="n">
        <v>540.00777423</v>
      </c>
      <c r="H56" s="20" t="n">
        <v>4.09668964</v>
      </c>
      <c r="I56" s="18" t="n">
        <v>521.94300585</v>
      </c>
      <c r="J56" s="20" t="n">
        <v>3.10056885</v>
      </c>
      <c r="K56" s="18" t="n">
        <v>522.58058996</v>
      </c>
      <c r="L56" s="20" t="n">
        <v>3.55600015</v>
      </c>
      <c r="M56" s="18" t="s">
        <v>481</v>
      </c>
      <c r="N56" s="20" t="s">
        <v>481</v>
      </c>
      <c r="O56" s="18" t="s">
        <v>481</v>
      </c>
      <c r="P56" s="20" t="s">
        <v>481</v>
      </c>
      <c r="Q56" s="18" t="s">
        <v>481</v>
      </c>
      <c r="R56" s="20" t="s">
        <v>481</v>
      </c>
      <c r="S56" s="18" t="s">
        <v>481</v>
      </c>
      <c r="T56" s="20" t="s">
        <v>481</v>
      </c>
      <c r="U56" s="18" t="n">
        <v>507.9151849</v>
      </c>
      <c r="V56" s="20" t="n">
        <v>20.44032362</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(137.0/B61*100)</f>
        <v/>
      </c>
      <c r="D61" s="19" t="n">
        <v>6388</v>
      </c>
      <c r="E61" s="18" t="n">
        <v>472.56331488</v>
      </c>
      <c r="F61" s="20" t="n">
        <v>4.1349333</v>
      </c>
      <c r="G61" s="18" t="n">
        <v>473.9294275</v>
      </c>
      <c r="H61" s="20" t="n">
        <v>4.22340203</v>
      </c>
      <c r="I61" s="18" t="n">
        <v>476.56359123</v>
      </c>
      <c r="J61" s="20" t="n">
        <v>3.44348339</v>
      </c>
      <c r="K61" s="18" t="n">
        <v>471.09508015</v>
      </c>
      <c r="L61" s="20" t="n">
        <v>3.78503929</v>
      </c>
      <c r="M61" s="18" t="s">
        <v>481</v>
      </c>
      <c r="N61" s="20" t="s">
        <v>481</v>
      </c>
      <c r="O61" s="18" t="s">
        <v>481</v>
      </c>
      <c r="P61" s="20" t="s">
        <v>481</v>
      </c>
      <c r="Q61" s="18" t="s">
        <v>481</v>
      </c>
      <c r="R61" s="20" t="s">
        <v>481</v>
      </c>
      <c r="S61" s="18" t="s">
        <v>481</v>
      </c>
      <c r="T61" s="20" t="s">
        <v>481</v>
      </c>
      <c r="U61" s="18" t="n">
        <v>373.69099238</v>
      </c>
      <c r="V61" s="20" t="n">
        <v>16.60740468</v>
      </c>
    </row>
    <row r="62" spans="1:22">
      <c r="A62" s="15" t="s">
        <v>537</v>
      </c>
      <c r="B62" s="17" t="n">
        <v>4476</v>
      </c>
      <c r="C62" s="18">
        <f>(3.0/B62*100)</f>
        <v/>
      </c>
      <c r="D62" s="19" t="n">
        <v>4473</v>
      </c>
      <c r="E62" s="18" t="n">
        <v>522.02737536</v>
      </c>
      <c r="F62" s="20" t="n">
        <v>5.0312692</v>
      </c>
      <c r="G62" s="18" t="n">
        <v>518.60306139</v>
      </c>
      <c r="H62" s="20" t="n">
        <v>2.63679843</v>
      </c>
      <c r="I62" s="18" t="n">
        <v>500.91889773</v>
      </c>
      <c r="J62" s="20" t="n">
        <v>1.98190014</v>
      </c>
      <c r="K62" s="18" t="n">
        <v>508.15765378</v>
      </c>
      <c r="L62" s="20" t="n">
        <v>2.94873583</v>
      </c>
      <c r="M62" s="18" t="s">
        <v>481</v>
      </c>
      <c r="N62" s="20" t="s">
        <v>481</v>
      </c>
      <c r="O62" s="18" t="s">
        <v>481</v>
      </c>
      <c r="P62" s="20" t="s">
        <v>481</v>
      </c>
      <c r="Q62" s="18" t="s">
        <v>481</v>
      </c>
      <c r="R62" s="20" t="s">
        <v>481</v>
      </c>
      <c r="S62" s="18" t="s">
        <v>481</v>
      </c>
      <c r="T62" s="20" t="s">
        <v>481</v>
      </c>
      <c r="U62" s="18" t="n">
        <v>460.64943028</v>
      </c>
      <c r="V62" s="20" t="n">
        <v>29.68831076</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(75.0/B66*100)</f>
        <v/>
      </c>
      <c r="D66" s="19" t="n">
        <v>5590</v>
      </c>
      <c r="E66" s="18" t="n">
        <v>432.26537664</v>
      </c>
      <c r="F66" s="20" t="n">
        <v>4.29966568</v>
      </c>
      <c r="G66" s="18" t="n">
        <v>434.90567843</v>
      </c>
      <c r="H66" s="20" t="n">
        <v>3.48415815</v>
      </c>
      <c r="I66" s="18" t="n">
        <v>430.41646608</v>
      </c>
      <c r="J66" s="20" t="n">
        <v>2.15716451</v>
      </c>
      <c r="K66" s="18" t="n">
        <v>434.4288752</v>
      </c>
      <c r="L66" s="20" t="n">
        <v>4.08523434</v>
      </c>
      <c r="M66" s="18" t="s">
        <v>481</v>
      </c>
      <c r="N66" s="20" t="s">
        <v>481</v>
      </c>
      <c r="O66" s="18" t="s">
        <v>481</v>
      </c>
      <c r="P66" s="20" t="s">
        <v>481</v>
      </c>
      <c r="Q66" s="18" t="s">
        <v>481</v>
      </c>
      <c r="R66" s="20" t="s">
        <v>481</v>
      </c>
      <c r="S66" s="18" t="s">
        <v>481</v>
      </c>
      <c r="T66" s="20" t="s">
        <v>481</v>
      </c>
      <c r="U66" s="18" t="n">
        <v>314.29653144</v>
      </c>
      <c r="V66" s="20" t="n">
        <v>5.61976419</v>
      </c>
    </row>
    <row r="67" spans="1:22">
      <c r="A67" s="15" t="s">
        <v>542</v>
      </c>
      <c r="B67" s="17" t="n">
        <v>6971</v>
      </c>
      <c r="C67" s="18">
        <f>(44.0/B67*100)</f>
        <v/>
      </c>
      <c r="D67" s="19" t="n">
        <v>6927</v>
      </c>
      <c r="E67" s="18" t="n">
        <v>415.46849105</v>
      </c>
      <c r="F67" s="20" t="n">
        <v>6.93634153</v>
      </c>
      <c r="G67" s="18" t="n">
        <v>417.78908205</v>
      </c>
      <c r="H67" s="20" t="n">
        <v>3.84123688</v>
      </c>
      <c r="I67" s="18" t="n">
        <v>395.70627811</v>
      </c>
      <c r="J67" s="20" t="n">
        <v>2.81853307</v>
      </c>
      <c r="K67" s="18" t="n">
        <v>385.10839136</v>
      </c>
      <c r="L67" s="20" t="n">
        <v>3.84094342</v>
      </c>
      <c r="M67" s="18" t="s">
        <v>481</v>
      </c>
      <c r="N67" s="20" t="s">
        <v>481</v>
      </c>
      <c r="O67" s="18" t="s">
        <v>481</v>
      </c>
      <c r="P67" s="20" t="s">
        <v>481</v>
      </c>
      <c r="Q67" s="18" t="s">
        <v>481</v>
      </c>
      <c r="R67" s="20" t="s">
        <v>481</v>
      </c>
      <c r="S67" s="18" t="s">
        <v>481</v>
      </c>
      <c r="T67" s="20" t="s">
        <v>481</v>
      </c>
      <c r="U67" s="18" t="n">
        <v>287.3109489</v>
      </c>
      <c r="V67" s="20" t="n">
        <v>7.72196231</v>
      </c>
    </row>
    <row r="68" spans="1:22">
      <c r="A68" s="15" t="s">
        <v>543</v>
      </c>
      <c r="B68" s="17" t="n">
        <v>12083</v>
      </c>
      <c r="C68" s="18">
        <f>(26.0/B68*100)</f>
        <v/>
      </c>
      <c r="D68" s="19" t="n">
        <v>12057</v>
      </c>
      <c r="E68" s="18" t="n">
        <v>391.67193821</v>
      </c>
      <c r="F68" s="20" t="n">
        <v>3.70845611</v>
      </c>
      <c r="G68" s="18" t="n">
        <v>414.5777321</v>
      </c>
      <c r="H68" s="20" t="n">
        <v>3.05994094</v>
      </c>
      <c r="I68" s="18" t="n">
        <v>414.09906956</v>
      </c>
      <c r="J68" s="20" t="n">
        <v>1.6548868</v>
      </c>
      <c r="K68" s="18" t="n">
        <v>403.13635405</v>
      </c>
      <c r="L68" s="20" t="n">
        <v>2.64851319</v>
      </c>
      <c r="M68" s="18" t="s">
        <v>481</v>
      </c>
      <c r="N68" s="20" t="s">
        <v>481</v>
      </c>
      <c r="O68" s="18" t="s">
        <v>481</v>
      </c>
      <c r="P68" s="20" t="s">
        <v>481</v>
      </c>
      <c r="Q68" s="18" t="s">
        <v>481</v>
      </c>
      <c r="R68" s="20" t="s">
        <v>481</v>
      </c>
      <c r="S68" s="18" t="s">
        <v>481</v>
      </c>
      <c r="T68" s="20" t="s">
        <v>481</v>
      </c>
      <c r="U68" s="18" t="n">
        <v>280.88940581</v>
      </c>
      <c r="V68" s="20" t="n">
        <v>4.48997506</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512.72089347</v>
      </c>
      <c r="F70" s="20" t="n">
        <v>4.82157387</v>
      </c>
      <c r="G70" s="18" t="n">
        <v>509.9224607</v>
      </c>
      <c r="H70" s="20" t="n">
        <v>3.38846474</v>
      </c>
      <c r="I70" s="18" t="n">
        <v>484.78429199</v>
      </c>
      <c r="J70" s="20" t="n">
        <v>3.71387467</v>
      </c>
      <c r="K70" s="18" t="n">
        <v>489.53702524</v>
      </c>
      <c r="L70" s="20" t="n">
        <v>5.49021691</v>
      </c>
      <c r="M70" s="18" t="s">
        <v>481</v>
      </c>
      <c r="N70" s="20" t="s">
        <v>481</v>
      </c>
      <c r="O70" s="18" t="s">
        <v>481</v>
      </c>
      <c r="P70" s="20" t="s">
        <v>481</v>
      </c>
      <c r="Q70" s="18" t="s">
        <v>481</v>
      </c>
      <c r="R70" s="20" t="s">
        <v>481</v>
      </c>
      <c r="S70" s="18" t="s">
        <v>481</v>
      </c>
      <c r="T70" s="20" t="s">
        <v>481</v>
      </c>
      <c r="U70" s="18" t="n">
        <v>397.03354641</v>
      </c>
      <c r="V70" s="20" t="n">
        <v>11.43843056</v>
      </c>
    </row>
    <row r="71" spans="1:22">
      <c r="A71" s="15" t="s">
        <v>546</v>
      </c>
      <c r="B71" s="17" t="n">
        <v>6115</v>
      </c>
      <c r="C71" s="18">
        <f>(17.0/B71*100)</f>
        <v/>
      </c>
      <c r="D71" s="19" t="n">
        <v>6098</v>
      </c>
      <c r="E71" s="18" t="n">
        <v>549.93238468</v>
      </c>
      <c r="F71" s="20" t="n">
        <v>7.08196246</v>
      </c>
      <c r="G71" s="18" t="n">
        <v>553.03980224</v>
      </c>
      <c r="H71" s="20" t="n">
        <v>3.29976448</v>
      </c>
      <c r="I71" s="18" t="n">
        <v>531.2030502</v>
      </c>
      <c r="J71" s="20" t="n">
        <v>2.45513425</v>
      </c>
      <c r="K71" s="18" t="n">
        <v>529.2947146400001</v>
      </c>
      <c r="L71" s="20" t="n">
        <v>2.66961655</v>
      </c>
      <c r="M71" s="18" t="s">
        <v>481</v>
      </c>
      <c r="N71" s="20" t="s">
        <v>481</v>
      </c>
      <c r="O71" s="18" t="s">
        <v>481</v>
      </c>
      <c r="P71" s="20" t="s">
        <v>481</v>
      </c>
      <c r="Q71" s="18" t="s">
        <v>481</v>
      </c>
      <c r="R71" s="20" t="s">
        <v>481</v>
      </c>
      <c r="S71" s="18" t="s">
        <v>481</v>
      </c>
      <c r="T71" s="20" t="s">
        <v>481</v>
      </c>
      <c r="U71" s="18" t="n">
        <v>470.83172253</v>
      </c>
      <c r="V71" s="20" t="n">
        <v>19.39716975</v>
      </c>
    </row>
    <row r="72" spans="1:22">
      <c r="A72" s="15" t="s">
        <v>547</v>
      </c>
      <c r="B72" s="17" t="n">
        <v>7708</v>
      </c>
      <c r="C72" s="18">
        <f>(5.0/B72*100)</f>
        <v/>
      </c>
      <c r="D72" s="19" t="n">
        <v>7703</v>
      </c>
      <c r="E72" s="18" t="n">
        <v>493.46697297</v>
      </c>
      <c r="F72" s="20" t="n">
        <v>6.26260014</v>
      </c>
      <c r="G72" s="18" t="n">
        <v>503.53472564</v>
      </c>
      <c r="H72" s="20" t="n">
        <v>3.61877272</v>
      </c>
      <c r="I72" s="18" t="n">
        <v>494.06777264</v>
      </c>
      <c r="J72" s="20" t="n">
        <v>2.9146549</v>
      </c>
      <c r="K72" s="18" t="n">
        <v>497.48676752</v>
      </c>
      <c r="L72" s="20" t="n">
        <v>3.67309828</v>
      </c>
      <c r="M72" s="18" t="s">
        <v>481</v>
      </c>
      <c r="N72" s="20" t="s">
        <v>481</v>
      </c>
      <c r="O72" s="18" t="s">
        <v>481</v>
      </c>
      <c r="P72" s="20" t="s">
        <v>481</v>
      </c>
      <c r="Q72" s="18" t="s">
        <v>481</v>
      </c>
      <c r="R72" s="20" t="s">
        <v>481</v>
      </c>
      <c r="S72" s="18" t="s">
        <v>481</v>
      </c>
      <c r="T72" s="20" t="s">
        <v>481</v>
      </c>
      <c r="U72" s="18" t="n">
        <v>457.90961676</v>
      </c>
      <c r="V72" s="20" t="n">
        <v>18.6809797</v>
      </c>
    </row>
    <row r="73" spans="1:22">
      <c r="A73" s="15" t="s">
        <v>548</v>
      </c>
      <c r="B73" s="17" t="n">
        <v>8249</v>
      </c>
      <c r="C73" s="18">
        <f>(146.0/B73*100)</f>
        <v/>
      </c>
      <c r="D73" s="19" t="n">
        <v>8103</v>
      </c>
      <c r="E73" s="18" t="n">
        <v>405.91283278</v>
      </c>
      <c r="F73" s="20" t="n">
        <v>6.41570797</v>
      </c>
      <c r="G73" s="18" t="n">
        <v>416.59894317</v>
      </c>
      <c r="H73" s="20" t="n">
        <v>4.31167338</v>
      </c>
      <c r="I73" s="18" t="n">
        <v>405.91774698</v>
      </c>
      <c r="J73" s="20" t="n">
        <v>3.26698465</v>
      </c>
      <c r="K73" s="18" t="n">
        <v>418.05776054</v>
      </c>
      <c r="L73" s="20" t="n">
        <v>5.52966324</v>
      </c>
      <c r="M73" s="18" t="s">
        <v>481</v>
      </c>
      <c r="N73" s="20" t="s">
        <v>481</v>
      </c>
      <c r="O73" s="18" t="s">
        <v>481</v>
      </c>
      <c r="P73" s="20" t="s">
        <v>481</v>
      </c>
      <c r="Q73" s="18" t="s">
        <v>481</v>
      </c>
      <c r="R73" s="20" t="s">
        <v>481</v>
      </c>
      <c r="S73" s="18" t="s">
        <v>481</v>
      </c>
      <c r="T73" s="20" t="s">
        <v>481</v>
      </c>
      <c r="U73" s="18" t="n">
        <v>343.42742053</v>
      </c>
      <c r="V73" s="20" t="n">
        <v>13.38129225</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(204.0/B75*100)</f>
        <v/>
      </c>
      <c r="D75" s="19" t="n">
        <v>5171</v>
      </c>
      <c r="E75" s="18" t="n">
        <v>383.72853135</v>
      </c>
      <c r="F75" s="20" t="n">
        <v>4.50548424</v>
      </c>
      <c r="G75" s="18" t="n">
        <v>379.25754716</v>
      </c>
      <c r="H75" s="20" t="n">
        <v>4.19066152</v>
      </c>
      <c r="I75" s="18" t="n">
        <v>350.85407745</v>
      </c>
      <c r="J75" s="20" t="n">
        <v>3.77948901</v>
      </c>
      <c r="K75" s="18" t="n">
        <v>354.60839629</v>
      </c>
      <c r="L75" s="20" t="n">
        <v>4.1568082</v>
      </c>
      <c r="M75" s="18" t="s">
        <v>481</v>
      </c>
      <c r="N75" s="20" t="s">
        <v>481</v>
      </c>
      <c r="O75" s="18" t="s">
        <v>481</v>
      </c>
      <c r="P75" s="20" t="s">
        <v>481</v>
      </c>
      <c r="Q75" s="18" t="s">
        <v>481</v>
      </c>
      <c r="R75" s="20" t="s">
        <v>481</v>
      </c>
      <c r="S75" s="18" t="s">
        <v>481</v>
      </c>
      <c r="T75" s="20" t="s">
        <v>481</v>
      </c>
      <c r="U75" s="18" t="n">
        <v>299.15004708</v>
      </c>
      <c r="V75" s="20" t="n">
        <v>7.07320685</v>
      </c>
    </row>
    <row r="76" spans="1:22">
      <c r="A76" s="15" t="s">
        <v>551</v>
      </c>
      <c r="B76" s="17" t="n">
        <v>14167</v>
      </c>
      <c r="C76" s="18">
        <f>(228.0/B76*100)</f>
        <v/>
      </c>
      <c r="D76" s="19" t="n">
        <v>13939</v>
      </c>
      <c r="E76" s="18" t="n">
        <v>436.75217247</v>
      </c>
      <c r="F76" s="20" t="n">
        <v>3.7979983</v>
      </c>
      <c r="G76" s="18" t="n">
        <v>444.74295456</v>
      </c>
      <c r="H76" s="20" t="n">
        <v>3.35653813</v>
      </c>
      <c r="I76" s="18" t="n">
        <v>432.14491319</v>
      </c>
      <c r="J76" s="20" t="n">
        <v>3.29728901</v>
      </c>
      <c r="K76" s="18" t="n">
        <v>438.90914009</v>
      </c>
      <c r="L76" s="20" t="n">
        <v>4.14010022</v>
      </c>
      <c r="M76" s="18" t="s">
        <v>481</v>
      </c>
      <c r="N76" s="20" t="s">
        <v>481</v>
      </c>
      <c r="O76" s="18" t="s">
        <v>481</v>
      </c>
      <c r="P76" s="20" t="s">
        <v>481</v>
      </c>
      <c r="Q76" s="18" t="s">
        <v>481</v>
      </c>
      <c r="R76" s="20" t="s">
        <v>481</v>
      </c>
      <c r="S76" s="18" t="s">
        <v>481</v>
      </c>
      <c r="T76" s="20" t="s">
        <v>481</v>
      </c>
      <c r="U76" s="18" t="n">
        <v>318.03527201</v>
      </c>
      <c r="V76" s="20" t="n">
        <v>6.99986168</v>
      </c>
    </row>
    <row r="77" spans="1:22">
      <c r="A77" s="15" t="s">
        <v>552</v>
      </c>
      <c r="B77" s="17" t="n">
        <v>6062</v>
      </c>
      <c r="C77" s="18">
        <f>(84.0/B77*100)</f>
        <v/>
      </c>
      <c r="D77" s="19" t="n">
        <v>5978</v>
      </c>
      <c r="E77" s="18" t="n">
        <v>432.78911655</v>
      </c>
      <c r="F77" s="20" t="n">
        <v>7.02684683</v>
      </c>
      <c r="G77" s="18" t="n">
        <v>446.00399052</v>
      </c>
      <c r="H77" s="20" t="n">
        <v>3.55718092</v>
      </c>
      <c r="I77" s="18" t="n">
        <v>441.21267482</v>
      </c>
      <c r="J77" s="20" t="n">
        <v>3.11863386</v>
      </c>
      <c r="K77" s="18" t="n">
        <v>445.93640928</v>
      </c>
      <c r="L77" s="20" t="n">
        <v>3.30503881</v>
      </c>
      <c r="M77" s="18" t="s">
        <v>481</v>
      </c>
      <c r="N77" s="20" t="s">
        <v>481</v>
      </c>
      <c r="O77" s="18" t="s">
        <v>481</v>
      </c>
      <c r="P77" s="20" t="s">
        <v>481</v>
      </c>
      <c r="Q77" s="18" t="s">
        <v>481</v>
      </c>
      <c r="R77" s="20" t="s">
        <v>481</v>
      </c>
      <c r="S77" s="18" t="s">
        <v>481</v>
      </c>
      <c r="T77" s="20" t="s">
        <v>481</v>
      </c>
      <c r="U77" s="18" t="n">
        <v>330.67752564</v>
      </c>
      <c r="V77" s="20" t="n">
        <v>6.6951129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433.22138466</v>
      </c>
      <c r="F81" s="20" t="n">
        <v>9.140217440000001</v>
      </c>
      <c r="G81" s="18" t="n">
        <v>432.28957716</v>
      </c>
      <c r="H81" s="20" t="n">
        <v>5.17893417</v>
      </c>
      <c r="I81" s="18" t="n">
        <v>428.30940311</v>
      </c>
      <c r="J81" s="20" t="n">
        <v>3.55174172</v>
      </c>
      <c r="K81" s="18" t="n">
        <v>438.59792901</v>
      </c>
      <c r="L81" s="20" t="n">
        <v>4.29781036</v>
      </c>
      <c r="M81" s="18" t="s">
        <v>481</v>
      </c>
      <c r="N81" s="20" t="s">
        <v>481</v>
      </c>
      <c r="O81" s="18" t="s">
        <v>481</v>
      </c>
      <c r="P81" s="20" t="s">
        <v>481</v>
      </c>
      <c r="Q81" s="18" t="s">
        <v>481</v>
      </c>
      <c r="R81" s="20" t="s">
        <v>481</v>
      </c>
      <c r="S81" s="18" t="s">
        <v>481</v>
      </c>
      <c r="T81" s="20" t="s">
        <v>481</v>
      </c>
      <c r="U81" s="18" t="n">
        <v>369.32011178</v>
      </c>
      <c r="V81" s="20" t="n">
        <v>17.69239807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708</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(368.0/B7*100)</f>
        <v/>
      </c>
      <c r="D7" s="19" t="n">
        <v>14162</v>
      </c>
      <c r="E7" s="18" t="n">
        <v>509.40884506</v>
      </c>
      <c r="F7" s="20" t="n">
        <v>4.06431742</v>
      </c>
      <c r="G7" s="18" t="n">
        <v>513.0138363</v>
      </c>
      <c r="H7" s="20" t="n">
        <v>2.4284884</v>
      </c>
      <c r="I7" s="18" t="n">
        <v>499.56016341</v>
      </c>
      <c r="J7" s="20" t="n">
        <v>2.8312227</v>
      </c>
      <c r="K7" s="18" t="n">
        <v>496.51757928</v>
      </c>
      <c r="L7" s="20" t="n">
        <v>3.92309617</v>
      </c>
      <c r="M7" s="18" t="s">
        <v>481</v>
      </c>
      <c r="N7" s="20" t="s">
        <v>481</v>
      </c>
      <c r="O7" s="18" t="s">
        <v>481</v>
      </c>
      <c r="P7" s="20" t="s">
        <v>481</v>
      </c>
      <c r="Q7" s="18" t="s">
        <v>481</v>
      </c>
      <c r="R7" s="20" t="s">
        <v>481</v>
      </c>
      <c r="S7" s="18" t="s">
        <v>481</v>
      </c>
      <c r="T7" s="20" t="s">
        <v>481</v>
      </c>
      <c r="U7" s="18" t="n">
        <v>405.89364445</v>
      </c>
      <c r="V7" s="20" t="n">
        <v>9.15112641</v>
      </c>
    </row>
    <row r="8" spans="1:22">
      <c r="A8" s="15" t="s">
        <v>483</v>
      </c>
      <c r="B8" s="17" t="n">
        <v>7007</v>
      </c>
      <c r="C8" s="18">
        <f>(22.0/B8*100)</f>
        <v/>
      </c>
      <c r="D8" s="19" t="n">
        <v>6985</v>
      </c>
      <c r="E8" s="18" t="n">
        <v>500.13609676</v>
      </c>
      <c r="F8" s="20" t="n">
        <v>3.37977328</v>
      </c>
      <c r="G8" s="18" t="n">
        <v>487.18238342</v>
      </c>
      <c r="H8" s="20" t="n">
        <v>2.95115718</v>
      </c>
      <c r="I8" s="18" t="n">
        <v>458.52551431</v>
      </c>
      <c r="J8" s="20" t="n">
        <v>4.95981045</v>
      </c>
      <c r="K8" s="18" t="n">
        <v>441.06482458</v>
      </c>
      <c r="L8" s="20" t="n">
        <v>7.9185978</v>
      </c>
      <c r="M8" s="18" t="s">
        <v>481</v>
      </c>
      <c r="N8" s="20" t="s">
        <v>481</v>
      </c>
      <c r="O8" s="18" t="s">
        <v>481</v>
      </c>
      <c r="P8" s="20" t="s">
        <v>481</v>
      </c>
      <c r="Q8" s="18" t="n">
        <v>361.38025951</v>
      </c>
      <c r="R8" s="20" t="n">
        <v>22.72565673</v>
      </c>
      <c r="S8" s="18" t="s">
        <v>481</v>
      </c>
      <c r="T8" s="20" t="s">
        <v>481</v>
      </c>
      <c r="U8" s="18" t="n">
        <v>367.42810273</v>
      </c>
      <c r="V8" s="20" t="n">
        <v>19.03198696</v>
      </c>
    </row>
    <row r="9" spans="1:22">
      <c r="A9" s="15" t="s">
        <v>484</v>
      </c>
      <c r="B9" s="17" t="n">
        <v>9651</v>
      </c>
      <c r="C9" s="18">
        <f>(99.0/B9*100)</f>
        <v/>
      </c>
      <c r="D9" s="19" t="n">
        <v>9552</v>
      </c>
      <c r="E9" s="18" t="n">
        <v>513.81501185</v>
      </c>
      <c r="F9" s="20" t="n">
        <v>3.01105052</v>
      </c>
      <c r="G9" s="18" t="n">
        <v>517.3968565</v>
      </c>
      <c r="H9" s="20" t="n">
        <v>2.55086896</v>
      </c>
      <c r="I9" s="18" t="n">
        <v>484.16232669</v>
      </c>
      <c r="J9" s="20" t="n">
        <v>3.77020977</v>
      </c>
      <c r="K9" s="18" t="n">
        <v>470.47113177</v>
      </c>
      <c r="L9" s="20" t="n">
        <v>5.63482397</v>
      </c>
      <c r="M9" s="18" t="s">
        <v>481</v>
      </c>
      <c r="N9" s="20" t="s">
        <v>481</v>
      </c>
      <c r="O9" s="18" t="s">
        <v>481</v>
      </c>
      <c r="P9" s="20" t="s">
        <v>481</v>
      </c>
      <c r="Q9" s="18" t="n">
        <v>347.7815185</v>
      </c>
      <c r="R9" s="20" t="n">
        <v>11.20716786</v>
      </c>
      <c r="S9" s="18" t="s">
        <v>481</v>
      </c>
      <c r="T9" s="20" t="s">
        <v>481</v>
      </c>
      <c r="U9" s="18" t="n">
        <v>390.68241295</v>
      </c>
      <c r="V9" s="20" t="n">
        <v>8.77345328</v>
      </c>
    </row>
    <row r="10" spans="1:22">
      <c r="A10" s="15" t="s">
        <v>485</v>
      </c>
      <c r="B10" s="17" t="n">
        <v>20058</v>
      </c>
      <c r="C10" s="18">
        <f>(528.0/B10*100)</f>
        <v/>
      </c>
      <c r="D10" s="19" t="n">
        <v>19530</v>
      </c>
      <c r="E10" s="18" t="n">
        <v>538.84289919</v>
      </c>
      <c r="F10" s="20" t="n">
        <v>3.96693864</v>
      </c>
      <c r="G10" s="18" t="n">
        <v>537.65983476</v>
      </c>
      <c r="H10" s="20" t="n">
        <v>2.37549756</v>
      </c>
      <c r="I10" s="18" t="n">
        <v>517.597576</v>
      </c>
      <c r="J10" s="20" t="n">
        <v>3.308997</v>
      </c>
      <c r="K10" s="18" t="n">
        <v>517.9432690800001</v>
      </c>
      <c r="L10" s="20" t="n">
        <v>3.57795283</v>
      </c>
      <c r="M10" s="18" t="s">
        <v>481</v>
      </c>
      <c r="N10" s="20" t="s">
        <v>481</v>
      </c>
      <c r="O10" s="18" t="s">
        <v>481</v>
      </c>
      <c r="P10" s="20" t="s">
        <v>481</v>
      </c>
      <c r="Q10" s="18" t="s">
        <v>481</v>
      </c>
      <c r="R10" s="20" t="s">
        <v>481</v>
      </c>
      <c r="S10" s="18" t="s">
        <v>481</v>
      </c>
      <c r="T10" s="20" t="s">
        <v>481</v>
      </c>
      <c r="U10" s="18" t="n">
        <v>429.16878702</v>
      </c>
      <c r="V10" s="20" t="n">
        <v>11.84052144</v>
      </c>
    </row>
    <row r="11" spans="1:22">
      <c r="A11" s="15" t="s">
        <v>486</v>
      </c>
      <c r="B11" s="17" t="n">
        <v>7053</v>
      </c>
      <c r="C11" s="18">
        <f>(50.0/B11*100)</f>
        <v/>
      </c>
      <c r="D11" s="19" t="n">
        <v>7003</v>
      </c>
      <c r="E11" s="18" t="n">
        <v>474.98219576</v>
      </c>
      <c r="F11" s="20" t="n">
        <v>3.71470364</v>
      </c>
      <c r="G11" s="18" t="n">
        <v>469.76486079</v>
      </c>
      <c r="H11" s="20" t="n">
        <v>3.05240677</v>
      </c>
      <c r="I11" s="18" t="n">
        <v>443.82418557</v>
      </c>
      <c r="J11" s="20" t="n">
        <v>3.58246587</v>
      </c>
      <c r="K11" s="18" t="n">
        <v>437.69589677</v>
      </c>
      <c r="L11" s="20" t="n">
        <v>5.26925026</v>
      </c>
      <c r="M11" s="18" t="s">
        <v>481</v>
      </c>
      <c r="N11" s="20" t="s">
        <v>481</v>
      </c>
      <c r="O11" s="18" t="s">
        <v>481</v>
      </c>
      <c r="P11" s="20" t="s">
        <v>481</v>
      </c>
      <c r="Q11" s="18" t="s">
        <v>481</v>
      </c>
      <c r="R11" s="20" t="s">
        <v>481</v>
      </c>
      <c r="S11" s="18" t="s">
        <v>481</v>
      </c>
      <c r="T11" s="20" t="s">
        <v>481</v>
      </c>
      <c r="U11" s="18" t="n">
        <v>383.48189488</v>
      </c>
      <c r="V11" s="20" t="n">
        <v>12.56582396</v>
      </c>
    </row>
    <row r="12" spans="1:22">
      <c r="A12" s="15" t="s">
        <v>487</v>
      </c>
      <c r="B12" s="17" t="n">
        <v>6894</v>
      </c>
      <c r="C12" s="18">
        <f>(56.0/B12*100)</f>
        <v/>
      </c>
      <c r="D12" s="19" t="n">
        <v>6838</v>
      </c>
      <c r="E12" s="18" t="n">
        <v>504.40287283</v>
      </c>
      <c r="F12" s="20" t="n">
        <v>3.49217733</v>
      </c>
      <c r="G12" s="18" t="n">
        <v>506.76559974</v>
      </c>
      <c r="H12" s="20" t="n">
        <v>2.88156847</v>
      </c>
      <c r="I12" s="18" t="n">
        <v>467.22842403</v>
      </c>
      <c r="J12" s="20" t="n">
        <v>4.05645157</v>
      </c>
      <c r="K12" s="18" t="n">
        <v>459.43165256</v>
      </c>
      <c r="L12" s="20" t="n">
        <v>5.69172412</v>
      </c>
      <c r="M12" s="18" t="s">
        <v>481</v>
      </c>
      <c r="N12" s="20" t="s">
        <v>481</v>
      </c>
      <c r="O12" s="18" t="s">
        <v>481</v>
      </c>
      <c r="P12" s="20" t="s">
        <v>481</v>
      </c>
      <c r="Q12" s="18" t="n">
        <v>332.31014509</v>
      </c>
      <c r="R12" s="20" t="n">
        <v>18.34291261</v>
      </c>
      <c r="S12" s="18" t="s">
        <v>481</v>
      </c>
      <c r="T12" s="20" t="s">
        <v>481</v>
      </c>
      <c r="U12" s="18" t="n">
        <v>364.91721355</v>
      </c>
      <c r="V12" s="20" t="n">
        <v>17.64956822</v>
      </c>
    </row>
    <row r="13" spans="1:22">
      <c r="A13" s="15" t="s">
        <v>488</v>
      </c>
      <c r="B13" s="17" t="n">
        <v>7161</v>
      </c>
      <c r="C13" s="18">
        <f>(92.0/B13*100)</f>
        <v/>
      </c>
      <c r="D13" s="19" t="n">
        <v>7069</v>
      </c>
      <c r="E13" s="18" t="n">
        <v>516.67269692</v>
      </c>
      <c r="F13" s="20" t="n">
        <v>4.7708951</v>
      </c>
      <c r="G13" s="18" t="n">
        <v>515.85221875</v>
      </c>
      <c r="H13" s="20" t="n">
        <v>2.70214473</v>
      </c>
      <c r="I13" s="18" t="n">
        <v>494.57578006</v>
      </c>
      <c r="J13" s="20" t="n">
        <v>3.19810118</v>
      </c>
      <c r="K13" s="18" t="n">
        <v>485.98231656</v>
      </c>
      <c r="L13" s="20" t="n">
        <v>5.74166505</v>
      </c>
      <c r="M13" s="18" t="s">
        <v>481</v>
      </c>
      <c r="N13" s="20" t="s">
        <v>481</v>
      </c>
      <c r="O13" s="18" t="s">
        <v>481</v>
      </c>
      <c r="P13" s="20" t="s">
        <v>481</v>
      </c>
      <c r="Q13" s="18" t="n">
        <v>407.4699787</v>
      </c>
      <c r="R13" s="20" t="n">
        <v>6.79601306</v>
      </c>
      <c r="S13" s="18" t="s">
        <v>481</v>
      </c>
      <c r="T13" s="20" t="s">
        <v>481</v>
      </c>
      <c r="U13" s="18" t="n">
        <v>395.69978617</v>
      </c>
      <c r="V13" s="20" t="n">
        <v>14.29380406</v>
      </c>
    </row>
    <row r="14" spans="1:22">
      <c r="A14" s="15" t="s">
        <v>489</v>
      </c>
      <c r="B14" s="17" t="n">
        <v>5587</v>
      </c>
      <c r="C14" s="18">
        <f>(74.0/B14*100)</f>
        <v/>
      </c>
      <c r="D14" s="19" t="n">
        <v>5513</v>
      </c>
      <c r="E14" s="18" t="n">
        <v>542.95577281</v>
      </c>
      <c r="F14" s="20" t="n">
        <v>3.6508622</v>
      </c>
      <c r="G14" s="18" t="n">
        <v>521.16781154</v>
      </c>
      <c r="H14" s="20" t="n">
        <v>2.50334637</v>
      </c>
      <c r="I14" s="18" t="n">
        <v>497.72879282</v>
      </c>
      <c r="J14" s="20" t="n">
        <v>4.21134433</v>
      </c>
      <c r="K14" s="18" t="n">
        <v>498.83388155</v>
      </c>
      <c r="L14" s="20" t="n">
        <v>5.91911812</v>
      </c>
      <c r="M14" s="18" t="s">
        <v>481</v>
      </c>
      <c r="N14" s="20" t="s">
        <v>481</v>
      </c>
      <c r="O14" s="18" t="s">
        <v>481</v>
      </c>
      <c r="P14" s="20" t="s">
        <v>481</v>
      </c>
      <c r="Q14" s="18" t="s">
        <v>481</v>
      </c>
      <c r="R14" s="20" t="s">
        <v>481</v>
      </c>
      <c r="S14" s="18" t="s">
        <v>481</v>
      </c>
      <c r="T14" s="20" t="s">
        <v>481</v>
      </c>
      <c r="U14" s="18" t="n">
        <v>450.32743376</v>
      </c>
      <c r="V14" s="20" t="n">
        <v>16.8771343</v>
      </c>
    </row>
    <row r="15" spans="1:22">
      <c r="A15" s="15" t="s">
        <v>490</v>
      </c>
      <c r="B15" s="17" t="n">
        <v>5882</v>
      </c>
      <c r="C15" s="18">
        <f>(53.0/B15*100)</f>
        <v/>
      </c>
      <c r="D15" s="19" t="n">
        <v>5829</v>
      </c>
      <c r="E15" s="18" t="n">
        <v>539.42939154</v>
      </c>
      <c r="F15" s="20" t="n">
        <v>2.68952561</v>
      </c>
      <c r="G15" s="18" t="n">
        <v>526.95582214</v>
      </c>
      <c r="H15" s="20" t="n">
        <v>2.7053046</v>
      </c>
      <c r="I15" s="18" t="n">
        <v>518.85502232</v>
      </c>
      <c r="J15" s="20" t="n">
        <v>5.40528646</v>
      </c>
      <c r="K15" s="18" t="n">
        <v>501.27374961</v>
      </c>
      <c r="L15" s="20" t="n">
        <v>10.53650889</v>
      </c>
      <c r="M15" s="18" t="s">
        <v>481</v>
      </c>
      <c r="N15" s="20" t="s">
        <v>481</v>
      </c>
      <c r="O15" s="18" t="s">
        <v>481</v>
      </c>
      <c r="P15" s="20" t="s">
        <v>481</v>
      </c>
      <c r="Q15" s="18" t="n">
        <v>367.66871077</v>
      </c>
      <c r="R15" s="20" t="n">
        <v>14.82638214</v>
      </c>
      <c r="S15" s="18" t="s">
        <v>481</v>
      </c>
      <c r="T15" s="20" t="s">
        <v>481</v>
      </c>
      <c r="U15" s="18" t="n">
        <v>444.20599052</v>
      </c>
      <c r="V15" s="20" t="n">
        <v>16.45718774</v>
      </c>
    </row>
    <row r="16" spans="1:22">
      <c r="A16" s="15" t="s">
        <v>491</v>
      </c>
      <c r="B16" s="17" t="n">
        <v>6108</v>
      </c>
      <c r="C16" s="18">
        <f>(102.0/B16*100)</f>
        <v/>
      </c>
      <c r="D16" s="19" t="n">
        <v>6006</v>
      </c>
      <c r="E16" s="18" t="n">
        <v>510.85767067</v>
      </c>
      <c r="F16" s="20" t="n">
        <v>3.3538172</v>
      </c>
      <c r="G16" s="18" t="n">
        <v>521.21672314</v>
      </c>
      <c r="H16" s="20" t="n">
        <v>2.81615404</v>
      </c>
      <c r="I16" s="18" t="n">
        <v>481.52679323</v>
      </c>
      <c r="J16" s="20" t="n">
        <v>4.04335276</v>
      </c>
      <c r="K16" s="18" t="n">
        <v>457.8761903</v>
      </c>
      <c r="L16" s="20" t="n">
        <v>7.36810763</v>
      </c>
      <c r="M16" s="18" t="s">
        <v>481</v>
      </c>
      <c r="N16" s="20" t="s">
        <v>481</v>
      </c>
      <c r="O16" s="18" t="s">
        <v>481</v>
      </c>
      <c r="P16" s="20" t="s">
        <v>481</v>
      </c>
      <c r="Q16" s="18" t="s">
        <v>481</v>
      </c>
      <c r="R16" s="20" t="s">
        <v>481</v>
      </c>
      <c r="S16" s="18" t="s">
        <v>481</v>
      </c>
      <c r="T16" s="20" t="s">
        <v>481</v>
      </c>
      <c r="U16" s="18" t="n">
        <v>342.65939917</v>
      </c>
      <c r="V16" s="20" t="n">
        <v>12.32271741</v>
      </c>
    </row>
    <row r="17" spans="1:22">
      <c r="A17" s="15" t="s">
        <v>492</v>
      </c>
      <c r="B17" s="17" t="n">
        <v>6504</v>
      </c>
      <c r="C17" s="18">
        <f>(657.0/B17*100)</f>
        <v/>
      </c>
      <c r="D17" s="19" t="n">
        <v>5847</v>
      </c>
      <c r="E17" s="18" t="n">
        <v>531.999309</v>
      </c>
      <c r="F17" s="20" t="n">
        <v>3.22695965</v>
      </c>
      <c r="G17" s="18" t="n">
        <v>518.73477724</v>
      </c>
      <c r="H17" s="20" t="n">
        <v>3.52056199</v>
      </c>
      <c r="I17" s="18" t="n">
        <v>501.38991991</v>
      </c>
      <c r="J17" s="20" t="n">
        <v>5.36911556</v>
      </c>
      <c r="K17" s="18" t="n">
        <v>492.11841161</v>
      </c>
      <c r="L17" s="20" t="n">
        <v>7.01957003</v>
      </c>
      <c r="M17" s="18" t="s">
        <v>481</v>
      </c>
      <c r="N17" s="20" t="s">
        <v>481</v>
      </c>
      <c r="O17" s="18" t="s">
        <v>481</v>
      </c>
      <c r="P17" s="20" t="s">
        <v>481</v>
      </c>
      <c r="Q17" s="18" t="n">
        <v>338.260297</v>
      </c>
      <c r="R17" s="20" t="n">
        <v>14.23011861</v>
      </c>
      <c r="S17" s="18" t="s">
        <v>481</v>
      </c>
      <c r="T17" s="20" t="s">
        <v>481</v>
      </c>
      <c r="U17" s="18" t="n">
        <v>407.52313765</v>
      </c>
      <c r="V17" s="20" t="n">
        <v>14.66864972</v>
      </c>
    </row>
    <row r="18" spans="1:22">
      <c r="A18" s="15" t="s">
        <v>493</v>
      </c>
      <c r="B18" s="17" t="n">
        <v>5532</v>
      </c>
      <c r="C18" s="18">
        <f>(28.0/B18*100)</f>
        <v/>
      </c>
      <c r="D18" s="19" t="n">
        <v>5504</v>
      </c>
      <c r="E18" s="18" t="n">
        <v>473.8505149</v>
      </c>
      <c r="F18" s="20" t="n">
        <v>6.15465035</v>
      </c>
      <c r="G18" s="18" t="n">
        <v>475.69971777</v>
      </c>
      <c r="H18" s="20" t="n">
        <v>4.51595533</v>
      </c>
      <c r="I18" s="18" t="n">
        <v>462.657615</v>
      </c>
      <c r="J18" s="20" t="n">
        <v>4.80818646</v>
      </c>
      <c r="K18" s="18" t="n">
        <v>453.47051493</v>
      </c>
      <c r="L18" s="20" t="n">
        <v>5.51362879</v>
      </c>
      <c r="M18" s="18" t="s">
        <v>481</v>
      </c>
      <c r="N18" s="20" t="s">
        <v>481</v>
      </c>
      <c r="O18" s="18" t="s">
        <v>481</v>
      </c>
      <c r="P18" s="20" t="s">
        <v>481</v>
      </c>
      <c r="Q18" s="18" t="s">
        <v>481</v>
      </c>
      <c r="R18" s="20" t="s">
        <v>481</v>
      </c>
      <c r="S18" s="18" t="s">
        <v>481</v>
      </c>
      <c r="T18" s="20" t="s">
        <v>481</v>
      </c>
      <c r="U18" s="18" t="n">
        <v>337.15270025</v>
      </c>
      <c r="V18" s="20" t="n">
        <v>17.68299431</v>
      </c>
    </row>
    <row r="19" spans="1:22">
      <c r="A19" s="15" t="s">
        <v>494</v>
      </c>
      <c r="B19" s="17" t="n">
        <v>5658</v>
      </c>
      <c r="C19" s="18">
        <f>(64.0/B19*100)</f>
        <v/>
      </c>
      <c r="D19" s="19" t="n">
        <v>5594</v>
      </c>
      <c r="E19" s="18" t="n">
        <v>482.85340737</v>
      </c>
      <c r="F19" s="20" t="n">
        <v>3.77871767</v>
      </c>
      <c r="G19" s="18" t="n">
        <v>477.58059437</v>
      </c>
      <c r="H19" s="20" t="n">
        <v>3.05478154</v>
      </c>
      <c r="I19" s="18" t="n">
        <v>444.34444214</v>
      </c>
      <c r="J19" s="20" t="n">
        <v>4.07216806</v>
      </c>
      <c r="K19" s="18" t="n">
        <v>447.06635498</v>
      </c>
      <c r="L19" s="20" t="n">
        <v>6.41950258</v>
      </c>
      <c r="M19" s="18" t="s">
        <v>481</v>
      </c>
      <c r="N19" s="20" t="s">
        <v>481</v>
      </c>
      <c r="O19" s="18" t="s">
        <v>481</v>
      </c>
      <c r="P19" s="20" t="s">
        <v>481</v>
      </c>
      <c r="Q19" s="18" t="s">
        <v>481</v>
      </c>
      <c r="R19" s="20" t="s">
        <v>481</v>
      </c>
      <c r="S19" s="18" t="s">
        <v>481</v>
      </c>
      <c r="T19" s="20" t="s">
        <v>481</v>
      </c>
      <c r="U19" s="18" t="n">
        <v>380.75001996</v>
      </c>
      <c r="V19" s="20" t="n">
        <v>21.44597474</v>
      </c>
    </row>
    <row r="20" spans="1:22">
      <c r="A20" s="15" t="s">
        <v>495</v>
      </c>
      <c r="B20" s="17" t="n">
        <v>3371</v>
      </c>
      <c r="C20" s="18">
        <f>(75.0/B20*100)</f>
        <v/>
      </c>
      <c r="D20" s="19" t="n">
        <v>3296</v>
      </c>
      <c r="E20" s="18" t="n">
        <v>496.89112819</v>
      </c>
      <c r="F20" s="20" t="n">
        <v>3.9651783</v>
      </c>
      <c r="G20" s="18" t="n">
        <v>484.86259727</v>
      </c>
      <c r="H20" s="20" t="n">
        <v>3.0018965</v>
      </c>
      <c r="I20" s="18" t="n">
        <v>476.89864967</v>
      </c>
      <c r="J20" s="20" t="n">
        <v>4.25576289</v>
      </c>
      <c r="K20" s="18" t="n">
        <v>464.34705731</v>
      </c>
      <c r="L20" s="20" t="n">
        <v>6.60626996</v>
      </c>
      <c r="M20" s="18" t="s">
        <v>481</v>
      </c>
      <c r="N20" s="20" t="s">
        <v>481</v>
      </c>
      <c r="O20" s="18" t="s">
        <v>481</v>
      </c>
      <c r="P20" s="20" t="s">
        <v>481</v>
      </c>
      <c r="Q20" s="18" t="s">
        <v>481</v>
      </c>
      <c r="R20" s="20" t="s">
        <v>481</v>
      </c>
      <c r="S20" s="18" t="s">
        <v>481</v>
      </c>
      <c r="T20" s="20" t="s">
        <v>481</v>
      </c>
      <c r="U20" s="18" t="n">
        <v>384.71867164</v>
      </c>
      <c r="V20" s="20" t="n">
        <v>17.43269852</v>
      </c>
    </row>
    <row r="21" spans="1:22">
      <c r="A21" s="15" t="s">
        <v>496</v>
      </c>
      <c r="B21" s="17" t="n">
        <v>5741</v>
      </c>
      <c r="C21" s="18">
        <f>(45.0/B21*100)</f>
        <v/>
      </c>
      <c r="D21" s="19" t="n">
        <v>5696</v>
      </c>
      <c r="E21" s="18" t="n">
        <v>540.53232973</v>
      </c>
      <c r="F21" s="20" t="n">
        <v>5.45730186</v>
      </c>
      <c r="G21" s="18" t="n">
        <v>528.95590599</v>
      </c>
      <c r="H21" s="20" t="n">
        <v>2.95955483</v>
      </c>
      <c r="I21" s="18" t="n">
        <v>513.21979679</v>
      </c>
      <c r="J21" s="20" t="n">
        <v>2.81695548</v>
      </c>
      <c r="K21" s="18" t="n">
        <v>502.82566233</v>
      </c>
      <c r="L21" s="20" t="n">
        <v>4.12972956</v>
      </c>
      <c r="M21" s="18" t="s">
        <v>481</v>
      </c>
      <c r="N21" s="20" t="s">
        <v>481</v>
      </c>
      <c r="O21" s="18" t="s">
        <v>481</v>
      </c>
      <c r="P21" s="20" t="s">
        <v>481</v>
      </c>
      <c r="Q21" s="18" t="s">
        <v>481</v>
      </c>
      <c r="R21" s="20" t="s">
        <v>481</v>
      </c>
      <c r="S21" s="18" t="s">
        <v>481</v>
      </c>
      <c r="T21" s="20" t="s">
        <v>481</v>
      </c>
      <c r="U21" s="18" t="n">
        <v>443.59379338</v>
      </c>
      <c r="V21" s="20" t="n">
        <v>22.42398767</v>
      </c>
    </row>
    <row r="22" spans="1:22">
      <c r="A22" s="15" t="s">
        <v>497</v>
      </c>
      <c r="B22" s="17" t="n">
        <v>6598</v>
      </c>
      <c r="C22" s="18">
        <f>(32.0/B22*100)</f>
        <v/>
      </c>
      <c r="D22" s="19" t="n">
        <v>6566</v>
      </c>
      <c r="E22" s="18" t="n">
        <v>483.45736464</v>
      </c>
      <c r="F22" s="20" t="n">
        <v>5.05258834</v>
      </c>
      <c r="G22" s="18" t="n">
        <v>498.29365979</v>
      </c>
      <c r="H22" s="20" t="n">
        <v>4.16256739</v>
      </c>
      <c r="I22" s="18" t="n">
        <v>472.34756535</v>
      </c>
      <c r="J22" s="20" t="n">
        <v>4.31076227</v>
      </c>
      <c r="K22" s="18" t="n">
        <v>453.30159615</v>
      </c>
      <c r="L22" s="20" t="n">
        <v>6.63854015</v>
      </c>
      <c r="M22" s="18" t="s">
        <v>481</v>
      </c>
      <c r="N22" s="20" t="s">
        <v>481</v>
      </c>
      <c r="O22" s="18" t="s">
        <v>481</v>
      </c>
      <c r="P22" s="20" t="s">
        <v>481</v>
      </c>
      <c r="Q22" s="18" t="s">
        <v>481</v>
      </c>
      <c r="R22" s="20" t="s">
        <v>481</v>
      </c>
      <c r="S22" s="18" t="n">
        <v>414.3411174</v>
      </c>
      <c r="T22" s="20" t="n">
        <v>50.12525602</v>
      </c>
      <c r="U22" s="18" t="n">
        <v>322.86006162</v>
      </c>
      <c r="V22" s="20" t="n">
        <v>11.57841339</v>
      </c>
    </row>
    <row r="23" spans="1:22">
      <c r="A23" s="15" t="s">
        <v>498</v>
      </c>
      <c r="B23" s="17" t="n">
        <v>11583</v>
      </c>
      <c r="C23" s="18">
        <f>(218.0/B23*100)</f>
        <v/>
      </c>
      <c r="D23" s="19" t="n">
        <v>11365</v>
      </c>
      <c r="E23" s="18" t="n">
        <v>485.60919708</v>
      </c>
      <c r="F23" s="20" t="n">
        <v>4.67600456</v>
      </c>
      <c r="G23" s="18" t="n">
        <v>500.69845314</v>
      </c>
      <c r="H23" s="20" t="n">
        <v>3.47349618</v>
      </c>
      <c r="I23" s="18" t="n">
        <v>480.29916884</v>
      </c>
      <c r="J23" s="20" t="n">
        <v>2.98828793</v>
      </c>
      <c r="K23" s="18" t="n">
        <v>475.79214967</v>
      </c>
      <c r="L23" s="20" t="n">
        <v>4.59671948</v>
      </c>
      <c r="M23" s="18" t="s">
        <v>481</v>
      </c>
      <c r="N23" s="20" t="s">
        <v>481</v>
      </c>
      <c r="O23" s="18" t="s">
        <v>481</v>
      </c>
      <c r="P23" s="20" t="s">
        <v>481</v>
      </c>
      <c r="Q23" s="18" t="s">
        <v>481</v>
      </c>
      <c r="R23" s="20" t="s">
        <v>481</v>
      </c>
      <c r="S23" s="18" t="s">
        <v>481</v>
      </c>
      <c r="T23" s="20" t="s">
        <v>481</v>
      </c>
      <c r="U23" s="18" t="n">
        <v>401.53776852</v>
      </c>
      <c r="V23" s="20" t="n">
        <v>15.52175105</v>
      </c>
    </row>
    <row r="24" spans="1:22">
      <c r="A24" s="15" t="s">
        <v>499</v>
      </c>
      <c r="B24" s="17" t="n">
        <v>6647</v>
      </c>
      <c r="C24" s="18">
        <f>(7.0/B24*100)</f>
        <v/>
      </c>
      <c r="D24" s="19" t="n">
        <v>6640</v>
      </c>
      <c r="E24" s="18" t="n">
        <v>509.74110406</v>
      </c>
      <c r="F24" s="20" t="n">
        <v>3.96873188</v>
      </c>
      <c r="G24" s="18" t="n">
        <v>521.25373071</v>
      </c>
      <c r="H24" s="20" t="n">
        <v>3.67908926</v>
      </c>
      <c r="I24" s="18" t="n">
        <v>515.3524355</v>
      </c>
      <c r="J24" s="20" t="n">
        <v>3.96580106</v>
      </c>
      <c r="K24" s="18" t="n">
        <v>516.12461698</v>
      </c>
      <c r="L24" s="20" t="n">
        <v>5.05499932</v>
      </c>
      <c r="M24" s="18" t="s">
        <v>481</v>
      </c>
      <c r="N24" s="20" t="s">
        <v>481</v>
      </c>
      <c r="O24" s="18" t="s">
        <v>481</v>
      </c>
      <c r="P24" s="20" t="s">
        <v>481</v>
      </c>
      <c r="Q24" s="18" t="s">
        <v>481</v>
      </c>
      <c r="R24" s="20" t="s">
        <v>481</v>
      </c>
      <c r="S24" s="18" t="s">
        <v>481</v>
      </c>
      <c r="T24" s="20" t="s">
        <v>481</v>
      </c>
      <c r="U24" s="18" t="n">
        <v>433.85131129</v>
      </c>
      <c r="V24" s="20" t="n">
        <v>25.2894769</v>
      </c>
    </row>
    <row r="25" spans="1:22">
      <c r="A25" s="15" t="s">
        <v>500</v>
      </c>
      <c r="B25" s="17" t="n">
        <v>5581</v>
      </c>
      <c r="C25" s="18">
        <f>(24.0/B25*100)</f>
        <v/>
      </c>
      <c r="D25" s="19" t="n">
        <v>5557</v>
      </c>
      <c r="E25" s="18" t="n">
        <v>506.45031216</v>
      </c>
      <c r="F25" s="20" t="n">
        <v>5.60016406</v>
      </c>
      <c r="G25" s="18" t="n">
        <v>521.02625012</v>
      </c>
      <c r="H25" s="20" t="n">
        <v>3.68779058</v>
      </c>
      <c r="I25" s="18" t="n">
        <v>517.96565779</v>
      </c>
      <c r="J25" s="20" t="n">
        <v>4.10236687</v>
      </c>
      <c r="K25" s="18" t="n">
        <v>520.40476257</v>
      </c>
      <c r="L25" s="20" t="n">
        <v>5.88442906</v>
      </c>
      <c r="M25" s="18" t="s">
        <v>481</v>
      </c>
      <c r="N25" s="20" t="s">
        <v>481</v>
      </c>
      <c r="O25" s="18" t="s">
        <v>481</v>
      </c>
      <c r="P25" s="20" t="s">
        <v>481</v>
      </c>
      <c r="Q25" s="18" t="s">
        <v>481</v>
      </c>
      <c r="R25" s="20" t="s">
        <v>481</v>
      </c>
      <c r="S25" s="18" t="s">
        <v>481</v>
      </c>
      <c r="T25" s="20" t="s">
        <v>481</v>
      </c>
      <c r="U25" s="18" t="n">
        <v>472.39791166</v>
      </c>
      <c r="V25" s="20" t="n">
        <v>25.93771914</v>
      </c>
    </row>
    <row r="26" spans="1:22">
      <c r="A26" s="15" t="s">
        <v>501</v>
      </c>
      <c r="B26" s="17" t="n">
        <v>4869</v>
      </c>
      <c r="C26" s="18">
        <f>(33.0/B26*100)</f>
        <v/>
      </c>
      <c r="D26" s="19" t="n">
        <v>4836</v>
      </c>
      <c r="E26" s="18" t="n">
        <v>500.2372697</v>
      </c>
      <c r="F26" s="20" t="n">
        <v>3.83369789</v>
      </c>
      <c r="G26" s="18" t="n">
        <v>493.33490013</v>
      </c>
      <c r="H26" s="20" t="n">
        <v>2.24205459</v>
      </c>
      <c r="I26" s="18" t="n">
        <v>474.00914847</v>
      </c>
      <c r="J26" s="20" t="n">
        <v>3.06692145</v>
      </c>
      <c r="K26" s="18" t="n">
        <v>458.39740343</v>
      </c>
      <c r="L26" s="20" t="n">
        <v>6.79424599</v>
      </c>
      <c r="M26" s="18" t="s">
        <v>481</v>
      </c>
      <c r="N26" s="20" t="s">
        <v>481</v>
      </c>
      <c r="O26" s="18" t="s">
        <v>481</v>
      </c>
      <c r="P26" s="20" t="s">
        <v>481</v>
      </c>
      <c r="Q26" s="18" t="s">
        <v>481</v>
      </c>
      <c r="R26" s="20" t="s">
        <v>481</v>
      </c>
      <c r="S26" s="18" t="s">
        <v>481</v>
      </c>
      <c r="T26" s="20" t="s">
        <v>481</v>
      </c>
      <c r="U26" s="18" t="n">
        <v>420.59173016</v>
      </c>
      <c r="V26" s="20" t="n">
        <v>15.46577833</v>
      </c>
    </row>
    <row r="27" spans="1:22">
      <c r="A27" s="15" t="s">
        <v>502</v>
      </c>
      <c r="B27" s="17" t="n">
        <v>5299</v>
      </c>
      <c r="C27" s="18">
        <f>(17.0/B27*100)</f>
        <v/>
      </c>
      <c r="D27" s="19" t="n">
        <v>5282</v>
      </c>
      <c r="E27" s="18" t="n">
        <v>504.21179599</v>
      </c>
      <c r="F27" s="20" t="n">
        <v>2.70955444</v>
      </c>
      <c r="G27" s="18" t="n">
        <v>488.18313522</v>
      </c>
      <c r="H27" s="20" t="n">
        <v>2.56048747</v>
      </c>
      <c r="I27" s="18" t="n">
        <v>450.2479758</v>
      </c>
      <c r="J27" s="20" t="n">
        <v>3.75628059</v>
      </c>
      <c r="K27" s="18" t="n">
        <v>448.63341491</v>
      </c>
      <c r="L27" s="20" t="n">
        <v>7.49618237</v>
      </c>
      <c r="M27" s="18" t="s">
        <v>481</v>
      </c>
      <c r="N27" s="20" t="s">
        <v>481</v>
      </c>
      <c r="O27" s="18" t="s">
        <v>481</v>
      </c>
      <c r="P27" s="20" t="s">
        <v>481</v>
      </c>
      <c r="Q27" s="18" t="s">
        <v>481</v>
      </c>
      <c r="R27" s="20" t="s">
        <v>481</v>
      </c>
      <c r="S27" s="18" t="s">
        <v>481</v>
      </c>
      <c r="T27" s="20" t="s">
        <v>481</v>
      </c>
      <c r="U27" s="18" t="n">
        <v>389.85915924</v>
      </c>
      <c r="V27" s="20" t="n">
        <v>11.14995278</v>
      </c>
    </row>
    <row r="28" spans="1:22">
      <c r="A28" s="15" t="s">
        <v>503</v>
      </c>
      <c r="B28" s="17" t="n">
        <v>7568</v>
      </c>
      <c r="C28" s="18">
        <f>(54.0/B28*100)</f>
        <v/>
      </c>
      <c r="D28" s="19" t="n">
        <v>7514</v>
      </c>
      <c r="E28" s="18" t="n">
        <v>442.80586297</v>
      </c>
      <c r="F28" s="20" t="n">
        <v>3.96412348</v>
      </c>
      <c r="G28" s="18" t="n">
        <v>433.91470374</v>
      </c>
      <c r="H28" s="20" t="n">
        <v>3.17212593</v>
      </c>
      <c r="I28" s="18" t="n">
        <v>411.21412667</v>
      </c>
      <c r="J28" s="20" t="n">
        <v>2.69530242</v>
      </c>
      <c r="K28" s="18" t="n">
        <v>412.15940574</v>
      </c>
      <c r="L28" s="20" t="n">
        <v>3.62079825</v>
      </c>
      <c r="M28" s="18" t="s">
        <v>481</v>
      </c>
      <c r="N28" s="20" t="s">
        <v>481</v>
      </c>
      <c r="O28" s="18" t="s">
        <v>481</v>
      </c>
      <c r="P28" s="20" t="s">
        <v>481</v>
      </c>
      <c r="Q28" s="18" t="s">
        <v>481</v>
      </c>
      <c r="R28" s="20" t="s">
        <v>481</v>
      </c>
      <c r="S28" s="18" t="s">
        <v>481</v>
      </c>
      <c r="T28" s="20" t="s">
        <v>481</v>
      </c>
      <c r="U28" s="18" t="n">
        <v>364.54029095</v>
      </c>
      <c r="V28" s="20" t="n">
        <v>13.6190824</v>
      </c>
    </row>
    <row r="29" spans="1:22">
      <c r="A29" s="15" t="s">
        <v>504</v>
      </c>
      <c r="B29" s="17" t="n">
        <v>5385</v>
      </c>
      <c r="C29" s="18">
        <f>(30.0/B29*100)</f>
        <v/>
      </c>
      <c r="D29" s="19" t="n">
        <v>5355</v>
      </c>
      <c r="E29" s="18" t="n">
        <v>514.02418864</v>
      </c>
      <c r="F29" s="20" t="n">
        <v>3.12471973</v>
      </c>
      <c r="G29" s="18" t="n">
        <v>510.5827501</v>
      </c>
      <c r="H29" s="20" t="n">
        <v>2.90702394</v>
      </c>
      <c r="I29" s="18" t="n">
        <v>495.67038584</v>
      </c>
      <c r="J29" s="20" t="n">
        <v>5.85981901</v>
      </c>
      <c r="K29" s="18" t="n">
        <v>482.13986902</v>
      </c>
      <c r="L29" s="20" t="n">
        <v>12.7983751</v>
      </c>
      <c r="M29" s="18" t="s">
        <v>481</v>
      </c>
      <c r="N29" s="20" t="s">
        <v>481</v>
      </c>
      <c r="O29" s="18" t="s">
        <v>481</v>
      </c>
      <c r="P29" s="20" t="s">
        <v>481</v>
      </c>
      <c r="Q29" s="18" t="n">
        <v>314.02123871</v>
      </c>
      <c r="R29" s="20" t="n">
        <v>13.26138992</v>
      </c>
      <c r="S29" s="18" t="s">
        <v>481</v>
      </c>
      <c r="T29" s="20" t="s">
        <v>481</v>
      </c>
      <c r="U29" s="18" t="n">
        <v>413.67903357</v>
      </c>
      <c r="V29" s="20" t="n">
        <v>20.97902184</v>
      </c>
    </row>
    <row r="30" spans="1:22">
      <c r="A30" s="15" t="s">
        <v>505</v>
      </c>
      <c r="B30" s="17" t="n">
        <v>4520</v>
      </c>
      <c r="C30" s="18">
        <f>(103.0/B30*100)</f>
        <v/>
      </c>
      <c r="D30" s="19" t="n">
        <v>4417</v>
      </c>
      <c r="E30" s="18" t="n">
        <v>521.71597031</v>
      </c>
      <c r="F30" s="20" t="n">
        <v>6.51200805</v>
      </c>
      <c r="G30" s="18" t="n">
        <v>526.61551214</v>
      </c>
      <c r="H30" s="20" t="n">
        <v>2.96783815</v>
      </c>
      <c r="I30" s="18" t="n">
        <v>498.71099488</v>
      </c>
      <c r="J30" s="20" t="n">
        <v>3.2946988</v>
      </c>
      <c r="K30" s="18" t="n">
        <v>500.31267571</v>
      </c>
      <c r="L30" s="20" t="n">
        <v>5.02197984</v>
      </c>
      <c r="M30" s="18" t="s">
        <v>481</v>
      </c>
      <c r="N30" s="20" t="s">
        <v>481</v>
      </c>
      <c r="O30" s="18" t="s">
        <v>481</v>
      </c>
      <c r="P30" s="20" t="s">
        <v>481</v>
      </c>
      <c r="Q30" s="18" t="s">
        <v>481</v>
      </c>
      <c r="R30" s="20" t="s">
        <v>481</v>
      </c>
      <c r="S30" s="18" t="s">
        <v>481</v>
      </c>
      <c r="T30" s="20" t="s">
        <v>481</v>
      </c>
      <c r="U30" s="18" t="n">
        <v>412.31772521</v>
      </c>
      <c r="V30" s="20" t="n">
        <v>14.70332109</v>
      </c>
    </row>
    <row r="31" spans="1:22">
      <c r="A31" s="15" t="s">
        <v>506</v>
      </c>
      <c r="B31" s="17" t="n">
        <v>5456</v>
      </c>
      <c r="C31" s="18">
        <f>(125.0/B31*100)</f>
        <v/>
      </c>
      <c r="D31" s="19" t="n">
        <v>5331</v>
      </c>
      <c r="E31" s="18" t="n">
        <v>513.22456922</v>
      </c>
      <c r="F31" s="20" t="n">
        <v>4.44177</v>
      </c>
      <c r="G31" s="18" t="n">
        <v>525.88350831</v>
      </c>
      <c r="H31" s="20" t="n">
        <v>3.55174631</v>
      </c>
      <c r="I31" s="18" t="n">
        <v>507.20883503</v>
      </c>
      <c r="J31" s="20" t="n">
        <v>3.73916257</v>
      </c>
      <c r="K31" s="18" t="n">
        <v>511.6495203</v>
      </c>
      <c r="L31" s="20" t="n">
        <v>4.28699727</v>
      </c>
      <c r="M31" s="18" t="s">
        <v>481</v>
      </c>
      <c r="N31" s="20" t="s">
        <v>481</v>
      </c>
      <c r="O31" s="18" t="s">
        <v>481</v>
      </c>
      <c r="P31" s="20" t="s">
        <v>481</v>
      </c>
      <c r="Q31" s="18" t="s">
        <v>481</v>
      </c>
      <c r="R31" s="20" t="s">
        <v>481</v>
      </c>
      <c r="S31" s="18" t="s">
        <v>481</v>
      </c>
      <c r="T31" s="20" t="s">
        <v>481</v>
      </c>
      <c r="U31" s="18" t="n">
        <v>408.3727943</v>
      </c>
      <c r="V31" s="20" t="n">
        <v>13.82208431</v>
      </c>
    </row>
    <row r="32" spans="1:22">
      <c r="A32" s="15" t="s">
        <v>507</v>
      </c>
      <c r="B32" s="17" t="n">
        <v>4478</v>
      </c>
      <c r="C32" s="18">
        <f>(5.0/B32*100)</f>
        <v/>
      </c>
      <c r="D32" s="19" t="n">
        <v>4473</v>
      </c>
      <c r="E32" s="18" t="n">
        <v>516.41056901</v>
      </c>
      <c r="F32" s="20" t="n">
        <v>4.06701927</v>
      </c>
      <c r="G32" s="18" t="n">
        <v>512.21027037</v>
      </c>
      <c r="H32" s="20" t="n">
        <v>2.74730479</v>
      </c>
      <c r="I32" s="18" t="n">
        <v>485.77472668</v>
      </c>
      <c r="J32" s="20" t="n">
        <v>4.46553248</v>
      </c>
      <c r="K32" s="18" t="n">
        <v>487.97806519</v>
      </c>
      <c r="L32" s="20" t="n">
        <v>6.05021958</v>
      </c>
      <c r="M32" s="18" t="s">
        <v>481</v>
      </c>
      <c r="N32" s="20" t="s">
        <v>481</v>
      </c>
      <c r="O32" s="18" t="s">
        <v>481</v>
      </c>
      <c r="P32" s="20" t="s">
        <v>481</v>
      </c>
      <c r="Q32" s="18" t="s">
        <v>481</v>
      </c>
      <c r="R32" s="20" t="s">
        <v>481</v>
      </c>
      <c r="S32" s="18" t="s">
        <v>481</v>
      </c>
      <c r="T32" s="20" t="s">
        <v>481</v>
      </c>
      <c r="U32" s="18" t="n">
        <v>414.43794091</v>
      </c>
      <c r="V32" s="20" t="n">
        <v>26.35929344</v>
      </c>
    </row>
    <row r="33" spans="1:22">
      <c r="A33" s="15" t="s">
        <v>508</v>
      </c>
      <c r="B33" s="17" t="n">
        <v>7325</v>
      </c>
      <c r="C33" s="18">
        <f>(76.0/B33*100)</f>
        <v/>
      </c>
      <c r="D33" s="19" t="n">
        <v>7249</v>
      </c>
      <c r="E33" s="18" t="n">
        <v>509.25248518</v>
      </c>
      <c r="F33" s="20" t="n">
        <v>4.99041114</v>
      </c>
      <c r="G33" s="18" t="n">
        <v>511.83089409</v>
      </c>
      <c r="H33" s="20" t="n">
        <v>3.42944267</v>
      </c>
      <c r="I33" s="18" t="n">
        <v>486.67873751</v>
      </c>
      <c r="J33" s="20" t="n">
        <v>2.9488753</v>
      </c>
      <c r="K33" s="18" t="n">
        <v>482.74892521</v>
      </c>
      <c r="L33" s="20" t="n">
        <v>4.66683953</v>
      </c>
      <c r="M33" s="18" t="s">
        <v>481</v>
      </c>
      <c r="N33" s="20" t="s">
        <v>481</v>
      </c>
      <c r="O33" s="18" t="s">
        <v>481</v>
      </c>
      <c r="P33" s="20" t="s">
        <v>481</v>
      </c>
      <c r="Q33" s="18" t="s">
        <v>481</v>
      </c>
      <c r="R33" s="20" t="s">
        <v>481</v>
      </c>
      <c r="S33" s="18" t="s">
        <v>481</v>
      </c>
      <c r="T33" s="20" t="s">
        <v>481</v>
      </c>
      <c r="U33" s="18" t="n">
        <v>407.83676064</v>
      </c>
      <c r="V33" s="20" t="n">
        <v>14.68806834</v>
      </c>
    </row>
    <row r="34" spans="1:22">
      <c r="A34" s="15" t="s">
        <v>509</v>
      </c>
      <c r="B34" s="17" t="n">
        <v>6350</v>
      </c>
      <c r="C34" s="18">
        <f>(36.0/B34*100)</f>
        <v/>
      </c>
      <c r="D34" s="19" t="n">
        <v>6314</v>
      </c>
      <c r="E34" s="18" t="n">
        <v>465.86452212</v>
      </c>
      <c r="F34" s="20" t="n">
        <v>4.02859443</v>
      </c>
      <c r="G34" s="18" t="n">
        <v>473.47320156</v>
      </c>
      <c r="H34" s="20" t="n">
        <v>2.9327998</v>
      </c>
      <c r="I34" s="18" t="n">
        <v>438.74656686</v>
      </c>
      <c r="J34" s="20" t="n">
        <v>3.71484455</v>
      </c>
      <c r="K34" s="18" t="n">
        <v>436.11664679</v>
      </c>
      <c r="L34" s="20" t="n">
        <v>7.14899828</v>
      </c>
      <c r="M34" s="18" t="s">
        <v>481</v>
      </c>
      <c r="N34" s="20" t="s">
        <v>481</v>
      </c>
      <c r="O34" s="18" t="s">
        <v>481</v>
      </c>
      <c r="P34" s="20" t="s">
        <v>481</v>
      </c>
      <c r="Q34" s="18" t="n">
        <v>263.37193708</v>
      </c>
      <c r="R34" s="20" t="n">
        <v>13.61114927</v>
      </c>
      <c r="S34" s="18" t="s">
        <v>481</v>
      </c>
      <c r="T34" s="20" t="s">
        <v>481</v>
      </c>
      <c r="U34" s="18" t="n">
        <v>308.05616752</v>
      </c>
      <c r="V34" s="20" t="n">
        <v>9.87627002</v>
      </c>
    </row>
    <row r="35" spans="1:22">
      <c r="A35" s="15" t="s">
        <v>510</v>
      </c>
      <c r="B35" s="17" t="n">
        <v>6406</v>
      </c>
      <c r="C35" s="18">
        <f>(36.0/B35*100)</f>
        <v/>
      </c>
      <c r="D35" s="19" t="n">
        <v>6370</v>
      </c>
      <c r="E35" s="18" t="n">
        <v>507.79447787</v>
      </c>
      <c r="F35" s="20" t="n">
        <v>3.7968394</v>
      </c>
      <c r="G35" s="18" t="n">
        <v>512.92726053</v>
      </c>
      <c r="H35" s="20" t="n">
        <v>2.26516563</v>
      </c>
      <c r="I35" s="18" t="n">
        <v>503.77863555</v>
      </c>
      <c r="J35" s="20" t="n">
        <v>3.5987818</v>
      </c>
      <c r="K35" s="18" t="n">
        <v>497.1933243</v>
      </c>
      <c r="L35" s="20" t="n">
        <v>5.59254065</v>
      </c>
      <c r="M35" s="18" t="s">
        <v>481</v>
      </c>
      <c r="N35" s="20" t="s">
        <v>481</v>
      </c>
      <c r="O35" s="18" t="s">
        <v>481</v>
      </c>
      <c r="P35" s="20" t="s">
        <v>481</v>
      </c>
      <c r="Q35" s="18" t="n">
        <v>337.32521215</v>
      </c>
      <c r="R35" s="20" t="n">
        <v>11.65794297</v>
      </c>
      <c r="S35" s="18" t="s">
        <v>481</v>
      </c>
      <c r="T35" s="20" t="s">
        <v>481</v>
      </c>
      <c r="U35" s="18" t="n">
        <v>419.02644017</v>
      </c>
      <c r="V35" s="20" t="n">
        <v>13.81623433</v>
      </c>
    </row>
    <row r="36" spans="1:22">
      <c r="A36" s="15" t="s">
        <v>511</v>
      </c>
      <c r="B36" s="17" t="n">
        <v>6736</v>
      </c>
      <c r="C36" s="18">
        <f>(28.0/B36*100)</f>
        <v/>
      </c>
      <c r="D36" s="19" t="n">
        <v>6708</v>
      </c>
      <c r="E36" s="18" t="n">
        <v>508.4928434</v>
      </c>
      <c r="F36" s="20" t="n">
        <v>4.03350536</v>
      </c>
      <c r="G36" s="18" t="n">
        <v>512.12153034</v>
      </c>
      <c r="H36" s="20" t="n">
        <v>2.9350912</v>
      </c>
      <c r="I36" s="18" t="n">
        <v>484.15893612</v>
      </c>
      <c r="J36" s="20" t="n">
        <v>2.66227728</v>
      </c>
      <c r="K36" s="18" t="n">
        <v>474.91271561</v>
      </c>
      <c r="L36" s="20" t="n">
        <v>3.54338875</v>
      </c>
      <c r="M36" s="18" t="s">
        <v>481</v>
      </c>
      <c r="N36" s="20" t="s">
        <v>481</v>
      </c>
      <c r="O36" s="18" t="s">
        <v>481</v>
      </c>
      <c r="P36" s="20" t="s">
        <v>481</v>
      </c>
      <c r="Q36" s="18" t="s">
        <v>481</v>
      </c>
      <c r="R36" s="20" t="s">
        <v>481</v>
      </c>
      <c r="S36" s="18" t="s">
        <v>481</v>
      </c>
      <c r="T36" s="20" t="s">
        <v>481</v>
      </c>
      <c r="U36" s="18" t="n">
        <v>401.59992623</v>
      </c>
      <c r="V36" s="20" t="n">
        <v>18.43129427</v>
      </c>
    </row>
    <row r="37" spans="1:22">
      <c r="A37" s="15" t="s">
        <v>512</v>
      </c>
      <c r="B37" s="17" t="n">
        <v>5458</v>
      </c>
      <c r="C37" s="18">
        <f>(64.0/B37*100)</f>
        <v/>
      </c>
      <c r="D37" s="19" t="n">
        <v>5394</v>
      </c>
      <c r="E37" s="18" t="n">
        <v>510.54404235</v>
      </c>
      <c r="F37" s="20" t="n">
        <v>4.81473613</v>
      </c>
      <c r="G37" s="18" t="n">
        <v>510.14493248</v>
      </c>
      <c r="H37" s="20" t="n">
        <v>3.63134317</v>
      </c>
      <c r="I37" s="18" t="n">
        <v>497.31787814</v>
      </c>
      <c r="J37" s="20" t="n">
        <v>4.34015077</v>
      </c>
      <c r="K37" s="18" t="n">
        <v>486.79420616</v>
      </c>
      <c r="L37" s="20" t="n">
        <v>6.92111114</v>
      </c>
      <c r="M37" s="18" t="s">
        <v>481</v>
      </c>
      <c r="N37" s="20" t="s">
        <v>481</v>
      </c>
      <c r="O37" s="18" t="s">
        <v>481</v>
      </c>
      <c r="P37" s="20" t="s">
        <v>481</v>
      </c>
      <c r="Q37" s="18" t="s">
        <v>481</v>
      </c>
      <c r="R37" s="20" t="s">
        <v>481</v>
      </c>
      <c r="S37" s="18" t="s">
        <v>481</v>
      </c>
      <c r="T37" s="20" t="s">
        <v>481</v>
      </c>
      <c r="U37" s="18" t="n">
        <v>363.78719517</v>
      </c>
      <c r="V37" s="20" t="n">
        <v>12.63324696</v>
      </c>
    </row>
    <row r="38" spans="1:22">
      <c r="A38" s="15" t="s">
        <v>513</v>
      </c>
      <c r="B38" s="17" t="n">
        <v>5860</v>
      </c>
      <c r="C38" s="18">
        <f>(16.0/B38*100)</f>
        <v/>
      </c>
      <c r="D38" s="19" t="n">
        <v>5844</v>
      </c>
      <c r="E38" s="18" t="n">
        <v>504.54222898</v>
      </c>
      <c r="F38" s="20" t="n">
        <v>3.29856717</v>
      </c>
      <c r="G38" s="18" t="n">
        <v>493.7806439</v>
      </c>
      <c r="H38" s="20" t="n">
        <v>3.52815183</v>
      </c>
      <c r="I38" s="18" t="n">
        <v>478.14750434</v>
      </c>
      <c r="J38" s="20" t="n">
        <v>4.51980926</v>
      </c>
      <c r="K38" s="18" t="n">
        <v>464.84116646</v>
      </c>
      <c r="L38" s="20" t="n">
        <v>8.552525299999999</v>
      </c>
      <c r="M38" s="18" t="s">
        <v>481</v>
      </c>
      <c r="N38" s="20" t="s">
        <v>481</v>
      </c>
      <c r="O38" s="18" t="s">
        <v>481</v>
      </c>
      <c r="P38" s="20" t="s">
        <v>481</v>
      </c>
      <c r="Q38" s="18" t="s">
        <v>481</v>
      </c>
      <c r="R38" s="20" t="s">
        <v>481</v>
      </c>
      <c r="S38" s="18" t="s">
        <v>481</v>
      </c>
      <c r="T38" s="20" t="s">
        <v>481</v>
      </c>
      <c r="U38" s="18" t="n">
        <v>362.68851004</v>
      </c>
      <c r="V38" s="20" t="n">
        <v>16.16993923</v>
      </c>
    </row>
    <row r="39" spans="1:22">
      <c r="A39" s="15" t="s">
        <v>514</v>
      </c>
      <c r="B39" s="17" t="n">
        <v>5895</v>
      </c>
      <c r="C39" s="18">
        <f>(31.0/B39*100)</f>
        <v/>
      </c>
      <c r="D39" s="19" t="n">
        <v>5864</v>
      </c>
      <c r="E39" s="18" t="n">
        <v>430.76985764</v>
      </c>
      <c r="F39" s="20" t="n">
        <v>5.53460409</v>
      </c>
      <c r="G39" s="18" t="n">
        <v>429.68198505</v>
      </c>
      <c r="H39" s="20" t="n">
        <v>4.28222042</v>
      </c>
      <c r="I39" s="18" t="n">
        <v>431.69796608</v>
      </c>
      <c r="J39" s="20" t="n">
        <v>4.57907604</v>
      </c>
      <c r="K39" s="18" t="n">
        <v>423.9745337</v>
      </c>
      <c r="L39" s="20" t="n">
        <v>4.70891385</v>
      </c>
      <c r="M39" s="18" t="s">
        <v>481</v>
      </c>
      <c r="N39" s="20" t="s">
        <v>481</v>
      </c>
      <c r="O39" s="18" t="s">
        <v>481</v>
      </c>
      <c r="P39" s="20" t="s">
        <v>481</v>
      </c>
      <c r="Q39" s="18" t="s">
        <v>481</v>
      </c>
      <c r="R39" s="20" t="s">
        <v>481</v>
      </c>
      <c r="S39" s="18" t="s">
        <v>481</v>
      </c>
      <c r="T39" s="20" t="s">
        <v>481</v>
      </c>
      <c r="U39" s="18" t="n">
        <v>345.04781252</v>
      </c>
      <c r="V39" s="20" t="n">
        <v>18.30733183</v>
      </c>
    </row>
    <row r="40" spans="1:22">
      <c r="A40" s="15" t="s">
        <v>515</v>
      </c>
      <c r="B40" s="17" t="n">
        <v>14157</v>
      </c>
      <c r="C40" s="18">
        <f>(277.0/B40*100)</f>
        <v/>
      </c>
      <c r="D40" s="19" t="n">
        <v>13880</v>
      </c>
      <c r="E40" s="18" t="n">
        <v>505.26509576</v>
      </c>
      <c r="F40" s="20" t="n">
        <v>6.00918134</v>
      </c>
      <c r="G40" s="18" t="n">
        <v>509.38916896</v>
      </c>
      <c r="H40" s="20" t="n">
        <v>3.20079087</v>
      </c>
      <c r="I40" s="18" t="n">
        <v>492.4111866</v>
      </c>
      <c r="J40" s="20" t="n">
        <v>3.36297432</v>
      </c>
      <c r="K40" s="18" t="n">
        <v>490.84244106</v>
      </c>
      <c r="L40" s="20" t="n">
        <v>5.05833979</v>
      </c>
      <c r="M40" s="18" t="s">
        <v>481</v>
      </c>
      <c r="N40" s="20" t="s">
        <v>481</v>
      </c>
      <c r="O40" s="18" t="s">
        <v>481</v>
      </c>
      <c r="P40" s="20" t="s">
        <v>481</v>
      </c>
      <c r="Q40" s="18" t="s">
        <v>481</v>
      </c>
      <c r="R40" s="20" t="s">
        <v>481</v>
      </c>
      <c r="S40" s="18" t="s">
        <v>481</v>
      </c>
      <c r="T40" s="20" t="s">
        <v>481</v>
      </c>
      <c r="U40" s="18" t="n">
        <v>419.36034129</v>
      </c>
      <c r="V40" s="20" t="n">
        <v>13.35587224</v>
      </c>
    </row>
    <row r="41" spans="1:22">
      <c r="A41" s="15" t="s">
        <v>516</v>
      </c>
      <c r="B41" s="17" t="n">
        <v>5712</v>
      </c>
      <c r="C41" s="18">
        <f>(38.0/B41*100)</f>
        <v/>
      </c>
      <c r="D41" s="19" t="n">
        <v>5674</v>
      </c>
      <c r="E41" s="18" t="n">
        <v>515.99289678</v>
      </c>
      <c r="F41" s="20" t="n">
        <v>4.89194733</v>
      </c>
      <c r="G41" s="18" t="n">
        <v>508.87093698</v>
      </c>
      <c r="H41" s="20" t="n">
        <v>3.50432128</v>
      </c>
      <c r="I41" s="18" t="n">
        <v>482.13710111</v>
      </c>
      <c r="J41" s="20" t="n">
        <v>4.24032859</v>
      </c>
      <c r="K41" s="18" t="n">
        <v>493.92338147</v>
      </c>
      <c r="L41" s="20" t="n">
        <v>5.13693926</v>
      </c>
      <c r="M41" s="18" t="s">
        <v>481</v>
      </c>
      <c r="N41" s="20" t="s">
        <v>481</v>
      </c>
      <c r="O41" s="18" t="s">
        <v>481</v>
      </c>
      <c r="P41" s="20" t="s">
        <v>481</v>
      </c>
      <c r="Q41" s="18" t="n">
        <v>399.91015703</v>
      </c>
      <c r="R41" s="20" t="n">
        <v>16.72230739</v>
      </c>
      <c r="S41" s="18" t="s">
        <v>481</v>
      </c>
      <c r="T41" s="20" t="s">
        <v>481</v>
      </c>
      <c r="U41" s="18" t="n">
        <v>395.82066455</v>
      </c>
      <c r="V41" s="20" t="n">
        <v>19.47361776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(1223.0/B46*100)</f>
        <v/>
      </c>
      <c r="D46" s="19" t="n">
        <v>21918</v>
      </c>
      <c r="E46" s="18" t="n">
        <v>436.94610792</v>
      </c>
      <c r="F46" s="20" t="n">
        <v>4.12663083</v>
      </c>
      <c r="G46" s="18" t="n">
        <v>430.855171</v>
      </c>
      <c r="H46" s="20" t="n">
        <v>3.20298269</v>
      </c>
      <c r="I46" s="18" t="n">
        <v>400.30481757</v>
      </c>
      <c r="J46" s="20" t="n">
        <v>3.03907409</v>
      </c>
      <c r="K46" s="18" t="n">
        <v>406.98185127</v>
      </c>
      <c r="L46" s="20" t="n">
        <v>4.1874347</v>
      </c>
      <c r="M46" s="18" t="s">
        <v>481</v>
      </c>
      <c r="N46" s="20" t="s">
        <v>481</v>
      </c>
      <c r="O46" s="18" t="s">
        <v>481</v>
      </c>
      <c r="P46" s="20" t="s">
        <v>481</v>
      </c>
      <c r="Q46" s="18" t="s">
        <v>481</v>
      </c>
      <c r="R46" s="20" t="s">
        <v>481</v>
      </c>
      <c r="S46" s="18" t="s">
        <v>481</v>
      </c>
      <c r="T46" s="20" t="s">
        <v>481</v>
      </c>
      <c r="U46" s="18" t="n">
        <v>324.46816476</v>
      </c>
      <c r="V46" s="20" t="n">
        <v>5.58177592</v>
      </c>
    </row>
    <row r="47" spans="1:22">
      <c r="A47" s="15" t="s">
        <v>522</v>
      </c>
      <c r="B47" s="17" t="n">
        <v>5928</v>
      </c>
      <c r="C47" s="18">
        <f>(81.0/B47*100)</f>
        <v/>
      </c>
      <c r="D47" s="19" t="n">
        <v>5847</v>
      </c>
      <c r="E47" s="18" t="n">
        <v>433.70947953</v>
      </c>
      <c r="F47" s="20" t="n">
        <v>6.1244865</v>
      </c>
      <c r="G47" s="18" t="n">
        <v>461.11204471</v>
      </c>
      <c r="H47" s="20" t="n">
        <v>4.81545578</v>
      </c>
      <c r="I47" s="18" t="n">
        <v>432.29376912</v>
      </c>
      <c r="J47" s="20" t="n">
        <v>5.18834408</v>
      </c>
      <c r="K47" s="18" t="n">
        <v>421.25553255</v>
      </c>
      <c r="L47" s="20" t="n">
        <v>7.45533222</v>
      </c>
      <c r="M47" s="18" t="s">
        <v>481</v>
      </c>
      <c r="N47" s="20" t="s">
        <v>481</v>
      </c>
      <c r="O47" s="18" t="s">
        <v>481</v>
      </c>
      <c r="P47" s="20" t="s">
        <v>481</v>
      </c>
      <c r="Q47" s="18" t="s">
        <v>481</v>
      </c>
      <c r="R47" s="20" t="s">
        <v>481</v>
      </c>
      <c r="S47" s="18" t="s">
        <v>481</v>
      </c>
      <c r="T47" s="20" t="s">
        <v>481</v>
      </c>
      <c r="U47" s="18" t="n">
        <v>291.04371896</v>
      </c>
      <c r="V47" s="20" t="n">
        <v>7.73824822</v>
      </c>
    </row>
    <row r="48" spans="1:22">
      <c r="A48" s="15" t="s">
        <v>523</v>
      </c>
      <c r="B48" s="17" t="n">
        <v>9841</v>
      </c>
      <c r="C48" s="18">
        <f>(7.0/B48*100)</f>
        <v/>
      </c>
      <c r="D48" s="19" t="n">
        <v>9834</v>
      </c>
      <c r="E48" s="18" t="n">
        <v>520.86017459</v>
      </c>
      <c r="F48" s="20" t="n">
        <v>6.91224046</v>
      </c>
      <c r="G48" s="18" t="n">
        <v>506.87524526</v>
      </c>
      <c r="H48" s="20" t="n">
        <v>5.38913809</v>
      </c>
      <c r="I48" s="18" t="n">
        <v>483.87070932</v>
      </c>
      <c r="J48" s="20" t="n">
        <v>6.15467641</v>
      </c>
      <c r="K48" s="18" t="n">
        <v>484.06032985</v>
      </c>
      <c r="L48" s="20" t="n">
        <v>5.5354198</v>
      </c>
      <c r="M48" s="18" t="s">
        <v>481</v>
      </c>
      <c r="N48" s="20" t="s">
        <v>481</v>
      </c>
      <c r="O48" s="18" t="s">
        <v>481</v>
      </c>
      <c r="P48" s="20" t="s">
        <v>481</v>
      </c>
      <c r="Q48" s="18" t="s">
        <v>481</v>
      </c>
      <c r="R48" s="20" t="s">
        <v>481</v>
      </c>
      <c r="S48" s="18" t="s">
        <v>481</v>
      </c>
      <c r="T48" s="20" t="s">
        <v>481</v>
      </c>
      <c r="U48" s="18" t="n">
        <v>399.35024642</v>
      </c>
      <c r="V48" s="20" t="n">
        <v>28.67816196</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(220.0/B50*100)</f>
        <v/>
      </c>
      <c r="D50" s="19" t="n">
        <v>11575</v>
      </c>
      <c r="E50" s="18" t="n">
        <v>419.89180265</v>
      </c>
      <c r="F50" s="20" t="n">
        <v>5.62002651</v>
      </c>
      <c r="G50" s="18" t="n">
        <v>434.55570567</v>
      </c>
      <c r="H50" s="20" t="n">
        <v>3.24827354</v>
      </c>
      <c r="I50" s="18" t="n">
        <v>420.42233857</v>
      </c>
      <c r="J50" s="20" t="n">
        <v>3.42617376</v>
      </c>
      <c r="K50" s="18" t="n">
        <v>431.03319041</v>
      </c>
      <c r="L50" s="20" t="n">
        <v>4.06712071</v>
      </c>
      <c r="M50" s="18" t="s">
        <v>481</v>
      </c>
      <c r="N50" s="20" t="s">
        <v>481</v>
      </c>
      <c r="O50" s="18" t="s">
        <v>481</v>
      </c>
      <c r="P50" s="20" t="s">
        <v>481</v>
      </c>
      <c r="Q50" s="18" t="s">
        <v>481</v>
      </c>
      <c r="R50" s="20" t="s">
        <v>481</v>
      </c>
      <c r="S50" s="18" t="s">
        <v>481</v>
      </c>
      <c r="T50" s="20" t="s">
        <v>481</v>
      </c>
      <c r="U50" s="18" t="n">
        <v>350.94616553</v>
      </c>
      <c r="V50" s="20" t="n">
        <v>8.306605510000001</v>
      </c>
    </row>
    <row r="51" spans="1:22">
      <c r="A51" s="15" t="s">
        <v>526</v>
      </c>
      <c r="B51" s="17" t="n">
        <v>6866</v>
      </c>
      <c r="C51" s="18">
        <f>(109.0/B51*100)</f>
        <v/>
      </c>
      <c r="D51" s="19" t="n">
        <v>6757</v>
      </c>
      <c r="E51" s="18" t="n">
        <v>444.46506099</v>
      </c>
      <c r="F51" s="20" t="n">
        <v>4.19379101</v>
      </c>
      <c r="G51" s="18" t="n">
        <v>440.43855871</v>
      </c>
      <c r="H51" s="20" t="n">
        <v>3.42558144</v>
      </c>
      <c r="I51" s="18" t="n">
        <v>418.10232751</v>
      </c>
      <c r="J51" s="20" t="n">
        <v>3.47047086</v>
      </c>
      <c r="K51" s="18" t="n">
        <v>417.13978705</v>
      </c>
      <c r="L51" s="20" t="n">
        <v>3.65042782</v>
      </c>
      <c r="M51" s="18" t="s">
        <v>481</v>
      </c>
      <c r="N51" s="20" t="s">
        <v>481</v>
      </c>
      <c r="O51" s="18" t="s">
        <v>481</v>
      </c>
      <c r="P51" s="20" t="s">
        <v>481</v>
      </c>
      <c r="Q51" s="18" t="n">
        <v>427.96430568</v>
      </c>
      <c r="R51" s="20" t="n">
        <v>5.20460603</v>
      </c>
      <c r="S51" s="18" t="s">
        <v>481</v>
      </c>
      <c r="T51" s="20" t="s">
        <v>481</v>
      </c>
      <c r="U51" s="18" t="n">
        <v>382.22033303</v>
      </c>
      <c r="V51" s="20" t="n">
        <v>8.54772852</v>
      </c>
    </row>
    <row r="52" spans="1:22">
      <c r="A52" s="15" t="s">
        <v>527</v>
      </c>
      <c r="B52" s="17" t="n">
        <v>5809</v>
      </c>
      <c r="C52" s="18">
        <f>(74.0/B52*100)</f>
        <v/>
      </c>
      <c r="D52" s="19" t="n">
        <v>5735</v>
      </c>
      <c r="E52" s="18" t="n">
        <v>487.84810897</v>
      </c>
      <c r="F52" s="20" t="n">
        <v>3.8893476</v>
      </c>
      <c r="G52" s="18" t="n">
        <v>497.6993693</v>
      </c>
      <c r="H52" s="20" t="n">
        <v>3.04465235</v>
      </c>
      <c r="I52" s="18" t="n">
        <v>473.62309097</v>
      </c>
      <c r="J52" s="20" t="n">
        <v>3.88735481</v>
      </c>
      <c r="K52" s="18" t="n">
        <v>482.1663779</v>
      </c>
      <c r="L52" s="20" t="n">
        <v>5.50838312</v>
      </c>
      <c r="M52" s="18" t="s">
        <v>481</v>
      </c>
      <c r="N52" s="20" t="s">
        <v>481</v>
      </c>
      <c r="O52" s="18" t="s">
        <v>481</v>
      </c>
      <c r="P52" s="20" t="s">
        <v>481</v>
      </c>
      <c r="Q52" s="18" t="s">
        <v>481</v>
      </c>
      <c r="R52" s="20" t="s">
        <v>481</v>
      </c>
      <c r="S52" s="18" t="s">
        <v>481</v>
      </c>
      <c r="T52" s="20" t="s">
        <v>481</v>
      </c>
      <c r="U52" s="18" t="n">
        <v>417.14710136</v>
      </c>
      <c r="V52" s="20" t="n">
        <v>14.15243797</v>
      </c>
    </row>
    <row r="53" spans="1:22">
      <c r="A53" s="15" t="s">
        <v>528</v>
      </c>
      <c r="B53" s="17" t="n">
        <v>5571</v>
      </c>
      <c r="C53" s="18">
        <f>(85.0/B53*100)</f>
        <v/>
      </c>
      <c r="D53" s="19" t="n">
        <v>5486</v>
      </c>
      <c r="E53" s="18" t="n">
        <v>454.19206084</v>
      </c>
      <c r="F53" s="20" t="n">
        <v>3.8193404</v>
      </c>
      <c r="G53" s="18" t="n">
        <v>456.14272469</v>
      </c>
      <c r="H53" s="20" t="n">
        <v>2.7192234</v>
      </c>
      <c r="I53" s="18" t="n">
        <v>435.58069764</v>
      </c>
      <c r="J53" s="20" t="n">
        <v>3.16377993</v>
      </c>
      <c r="K53" s="18" t="n">
        <v>417.70596227</v>
      </c>
      <c r="L53" s="20" t="n">
        <v>4.76305444</v>
      </c>
      <c r="M53" s="18" t="s">
        <v>481</v>
      </c>
      <c r="N53" s="20" t="s">
        <v>481</v>
      </c>
      <c r="O53" s="18" t="s">
        <v>481</v>
      </c>
      <c r="P53" s="20" t="s">
        <v>481</v>
      </c>
      <c r="Q53" s="18" t="s">
        <v>481</v>
      </c>
      <c r="R53" s="20" t="s">
        <v>481</v>
      </c>
      <c r="S53" s="18" t="s">
        <v>481</v>
      </c>
      <c r="T53" s="20" t="s">
        <v>481</v>
      </c>
      <c r="U53" s="18" t="n">
        <v>327.46398483</v>
      </c>
      <c r="V53" s="20" t="n">
        <v>10.43297656</v>
      </c>
    </row>
    <row r="54" spans="1:22">
      <c r="A54" s="15" t="s">
        <v>529</v>
      </c>
      <c r="B54" s="17" t="n">
        <v>4740</v>
      </c>
      <c r="C54" s="18">
        <f>(60.0/B54*100)</f>
        <v/>
      </c>
      <c r="D54" s="19" t="n">
        <v>4680</v>
      </c>
      <c r="E54" s="18" t="n">
        <v>366.56008028</v>
      </c>
      <c r="F54" s="20" t="n">
        <v>5.19450697</v>
      </c>
      <c r="G54" s="18" t="n">
        <v>377.30497871</v>
      </c>
      <c r="H54" s="20" t="n">
        <v>3.62814246</v>
      </c>
      <c r="I54" s="18" t="n">
        <v>361.04056642</v>
      </c>
      <c r="J54" s="20" t="n">
        <v>3.7582612</v>
      </c>
      <c r="K54" s="18" t="n">
        <v>352.14281399</v>
      </c>
      <c r="L54" s="20" t="n">
        <v>4.21927023</v>
      </c>
      <c r="M54" s="18" t="s">
        <v>481</v>
      </c>
      <c r="N54" s="20" t="s">
        <v>481</v>
      </c>
      <c r="O54" s="18" t="s">
        <v>481</v>
      </c>
      <c r="P54" s="20" t="s">
        <v>481</v>
      </c>
      <c r="Q54" s="18" t="s">
        <v>481</v>
      </c>
      <c r="R54" s="20" t="s">
        <v>481</v>
      </c>
      <c r="S54" s="18" t="s">
        <v>481</v>
      </c>
      <c r="T54" s="20" t="s">
        <v>481</v>
      </c>
      <c r="U54" s="18" t="n">
        <v>288.66444991</v>
      </c>
      <c r="V54" s="20" t="n">
        <v>4.76968499</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527.79619051</v>
      </c>
      <c r="F56" s="20" t="n">
        <v>5.32002463</v>
      </c>
      <c r="G56" s="18" t="n">
        <v>541.72482057</v>
      </c>
      <c r="H56" s="20" t="n">
        <v>3.54446607</v>
      </c>
      <c r="I56" s="18" t="n">
        <v>517.0054895</v>
      </c>
      <c r="J56" s="20" t="n">
        <v>3.25042731</v>
      </c>
      <c r="K56" s="18" t="n">
        <v>513.76670813</v>
      </c>
      <c r="L56" s="20" t="n">
        <v>4.12802657</v>
      </c>
      <c r="M56" s="18" t="s">
        <v>481</v>
      </c>
      <c r="N56" s="20" t="s">
        <v>481</v>
      </c>
      <c r="O56" s="18" t="s">
        <v>481</v>
      </c>
      <c r="P56" s="20" t="s">
        <v>481</v>
      </c>
      <c r="Q56" s="18" t="s">
        <v>481</v>
      </c>
      <c r="R56" s="20" t="s">
        <v>481</v>
      </c>
      <c r="S56" s="18" t="s">
        <v>481</v>
      </c>
      <c r="T56" s="20" t="s">
        <v>481</v>
      </c>
      <c r="U56" s="18" t="n">
        <v>504.60138292</v>
      </c>
      <c r="V56" s="20" t="n">
        <v>24.09243989</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(137.0/B61*100)</f>
        <v/>
      </c>
      <c r="D61" s="19" t="n">
        <v>6388</v>
      </c>
      <c r="E61" s="18" t="n">
        <v>482.79934749</v>
      </c>
      <c r="F61" s="20" t="n">
        <v>4.36197754</v>
      </c>
      <c r="G61" s="18" t="n">
        <v>481.11390081</v>
      </c>
      <c r="H61" s="20" t="n">
        <v>3.38676569</v>
      </c>
      <c r="I61" s="18" t="n">
        <v>466.96960484</v>
      </c>
      <c r="J61" s="20" t="n">
        <v>3.36803898</v>
      </c>
      <c r="K61" s="18" t="n">
        <v>458.58034894</v>
      </c>
      <c r="L61" s="20" t="n">
        <v>4.17250229</v>
      </c>
      <c r="M61" s="18" t="s">
        <v>481</v>
      </c>
      <c r="N61" s="20" t="s">
        <v>481</v>
      </c>
      <c r="O61" s="18" t="s">
        <v>481</v>
      </c>
      <c r="P61" s="20" t="s">
        <v>481</v>
      </c>
      <c r="Q61" s="18" t="s">
        <v>481</v>
      </c>
      <c r="R61" s="20" t="s">
        <v>481</v>
      </c>
      <c r="S61" s="18" t="s">
        <v>481</v>
      </c>
      <c r="T61" s="20" t="s">
        <v>481</v>
      </c>
      <c r="U61" s="18" t="n">
        <v>375.24750779</v>
      </c>
      <c r="V61" s="20" t="n">
        <v>12.08123715</v>
      </c>
    </row>
    <row r="62" spans="1:22">
      <c r="A62" s="15" t="s">
        <v>537</v>
      </c>
      <c r="B62" s="17" t="n">
        <v>4476</v>
      </c>
      <c r="C62" s="18">
        <f>(3.0/B62*100)</f>
        <v/>
      </c>
      <c r="D62" s="19" t="n">
        <v>4473</v>
      </c>
      <c r="E62" s="18" t="n">
        <v>519.7326959</v>
      </c>
      <c r="F62" s="20" t="n">
        <v>5.4292196</v>
      </c>
      <c r="G62" s="18" t="n">
        <v>523.55275117</v>
      </c>
      <c r="H62" s="20" t="n">
        <v>2.50135466</v>
      </c>
      <c r="I62" s="18" t="n">
        <v>499.5409541</v>
      </c>
      <c r="J62" s="20" t="n">
        <v>1.97656573</v>
      </c>
      <c r="K62" s="18" t="n">
        <v>498.08581019</v>
      </c>
      <c r="L62" s="20" t="n">
        <v>3.13639504</v>
      </c>
      <c r="M62" s="18" t="s">
        <v>481</v>
      </c>
      <c r="N62" s="20" t="s">
        <v>481</v>
      </c>
      <c r="O62" s="18" t="s">
        <v>481</v>
      </c>
      <c r="P62" s="20" t="s">
        <v>481</v>
      </c>
      <c r="Q62" s="18" t="s">
        <v>481</v>
      </c>
      <c r="R62" s="20" t="s">
        <v>481</v>
      </c>
      <c r="S62" s="18" t="s">
        <v>481</v>
      </c>
      <c r="T62" s="20" t="s">
        <v>481</v>
      </c>
      <c r="U62" s="18" t="n">
        <v>450.22797839</v>
      </c>
      <c r="V62" s="20" t="n">
        <v>17.4103001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(75.0/B66*100)</f>
        <v/>
      </c>
      <c r="D66" s="19" t="n">
        <v>5590</v>
      </c>
      <c r="E66" s="18" t="n">
        <v>438.65679958</v>
      </c>
      <c r="F66" s="20" t="n">
        <v>3.4389192</v>
      </c>
      <c r="G66" s="18" t="n">
        <v>445.76140119</v>
      </c>
      <c r="H66" s="20" t="n">
        <v>2.33188086</v>
      </c>
      <c r="I66" s="18" t="n">
        <v>419.94610494</v>
      </c>
      <c r="J66" s="20" t="n">
        <v>3.30563991</v>
      </c>
      <c r="K66" s="18" t="n">
        <v>418.65593556</v>
      </c>
      <c r="L66" s="20" t="n">
        <v>4.5141898</v>
      </c>
      <c r="M66" s="18" t="s">
        <v>481</v>
      </c>
      <c r="N66" s="20" t="s">
        <v>481</v>
      </c>
      <c r="O66" s="18" t="s">
        <v>481</v>
      </c>
      <c r="P66" s="20" t="s">
        <v>481</v>
      </c>
      <c r="Q66" s="18" t="s">
        <v>481</v>
      </c>
      <c r="R66" s="20" t="s">
        <v>481</v>
      </c>
      <c r="S66" s="18" t="s">
        <v>481</v>
      </c>
      <c r="T66" s="20" t="s">
        <v>481</v>
      </c>
      <c r="U66" s="18" t="n">
        <v>310.79414439</v>
      </c>
      <c r="V66" s="20" t="n">
        <v>6.05480673</v>
      </c>
    </row>
    <row r="67" spans="1:22">
      <c r="A67" s="15" t="s">
        <v>542</v>
      </c>
      <c r="B67" s="17" t="n">
        <v>6971</v>
      </c>
      <c r="C67" s="18">
        <f>(44.0/B67*100)</f>
        <v/>
      </c>
      <c r="D67" s="19" t="n">
        <v>6927</v>
      </c>
      <c r="E67" s="18" t="n">
        <v>419.18555864</v>
      </c>
      <c r="F67" s="20" t="n">
        <v>4.82191858</v>
      </c>
      <c r="G67" s="18" t="n">
        <v>411.1091151</v>
      </c>
      <c r="H67" s="20" t="n">
        <v>3.36305925</v>
      </c>
      <c r="I67" s="18" t="n">
        <v>383.6070957</v>
      </c>
      <c r="J67" s="20" t="n">
        <v>3.19029103</v>
      </c>
      <c r="K67" s="18" t="n">
        <v>384.44075477</v>
      </c>
      <c r="L67" s="20" t="n">
        <v>5.20810287</v>
      </c>
      <c r="M67" s="18" t="s">
        <v>481</v>
      </c>
      <c r="N67" s="20" t="s">
        <v>481</v>
      </c>
      <c r="O67" s="18" t="s">
        <v>481</v>
      </c>
      <c r="P67" s="20" t="s">
        <v>481</v>
      </c>
      <c r="Q67" s="18" t="s">
        <v>481</v>
      </c>
      <c r="R67" s="20" t="s">
        <v>481</v>
      </c>
      <c r="S67" s="18" t="s">
        <v>481</v>
      </c>
      <c r="T67" s="20" t="s">
        <v>481</v>
      </c>
      <c r="U67" s="18" t="n">
        <v>293.63235145</v>
      </c>
      <c r="V67" s="20" t="n">
        <v>7.43530979</v>
      </c>
    </row>
    <row r="68" spans="1:22">
      <c r="A68" s="15" t="s">
        <v>543</v>
      </c>
      <c r="B68" s="17" t="n">
        <v>12083</v>
      </c>
      <c r="C68" s="18">
        <f>(26.0/B68*100)</f>
        <v/>
      </c>
      <c r="D68" s="19" t="n">
        <v>12057</v>
      </c>
      <c r="E68" s="18" t="n">
        <v>406.35451754</v>
      </c>
      <c r="F68" s="20" t="n">
        <v>3.3283766</v>
      </c>
      <c r="G68" s="18" t="n">
        <v>431.17851318</v>
      </c>
      <c r="H68" s="20" t="n">
        <v>2.04121305</v>
      </c>
      <c r="I68" s="18" t="n">
        <v>401.70808738</v>
      </c>
      <c r="J68" s="20" t="n">
        <v>1.98048086</v>
      </c>
      <c r="K68" s="18" t="n">
        <v>379.54608427</v>
      </c>
      <c r="L68" s="20" t="n">
        <v>3.06479074</v>
      </c>
      <c r="M68" s="18" t="s">
        <v>481</v>
      </c>
      <c r="N68" s="20" t="s">
        <v>481</v>
      </c>
      <c r="O68" s="18" t="s">
        <v>481</v>
      </c>
      <c r="P68" s="20" t="s">
        <v>481</v>
      </c>
      <c r="Q68" s="18" t="s">
        <v>481</v>
      </c>
      <c r="R68" s="20" t="s">
        <v>481</v>
      </c>
      <c r="S68" s="18" t="s">
        <v>481</v>
      </c>
      <c r="T68" s="20" t="s">
        <v>481</v>
      </c>
      <c r="U68" s="18" t="n">
        <v>282.81276791</v>
      </c>
      <c r="V68" s="20" t="n">
        <v>4.06087155</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512.7649143899999</v>
      </c>
      <c r="F70" s="20" t="n">
        <v>4.73875866</v>
      </c>
      <c r="G70" s="18" t="n">
        <v>509.40763466</v>
      </c>
      <c r="H70" s="20" t="n">
        <v>3.23255439</v>
      </c>
      <c r="I70" s="18" t="n">
        <v>478.95256986</v>
      </c>
      <c r="J70" s="20" t="n">
        <v>3.7307149</v>
      </c>
      <c r="K70" s="18" t="n">
        <v>480.14215155</v>
      </c>
      <c r="L70" s="20" t="n">
        <v>6.52352164</v>
      </c>
      <c r="M70" s="18" t="s">
        <v>481</v>
      </c>
      <c r="N70" s="20" t="s">
        <v>481</v>
      </c>
      <c r="O70" s="18" t="s">
        <v>481</v>
      </c>
      <c r="P70" s="20" t="s">
        <v>481</v>
      </c>
      <c r="Q70" s="18" t="s">
        <v>481</v>
      </c>
      <c r="R70" s="20" t="s">
        <v>481</v>
      </c>
      <c r="S70" s="18" t="s">
        <v>481</v>
      </c>
      <c r="T70" s="20" t="s">
        <v>481</v>
      </c>
      <c r="U70" s="18" t="n">
        <v>411.28579545</v>
      </c>
      <c r="V70" s="20" t="n">
        <v>10.56819556</v>
      </c>
    </row>
    <row r="71" spans="1:22">
      <c r="A71" s="15" t="s">
        <v>546</v>
      </c>
      <c r="B71" s="17" t="n">
        <v>6115</v>
      </c>
      <c r="C71" s="18">
        <f>(17.0/B71*100)</f>
        <v/>
      </c>
      <c r="D71" s="19" t="n">
        <v>6098</v>
      </c>
      <c r="E71" s="18" t="n">
        <v>556.86381031</v>
      </c>
      <c r="F71" s="20" t="n">
        <v>5.31346438</v>
      </c>
      <c r="G71" s="18" t="n">
        <v>553.84345043</v>
      </c>
      <c r="H71" s="20" t="n">
        <v>2.64878106</v>
      </c>
      <c r="I71" s="18" t="n">
        <v>526.88340972</v>
      </c>
      <c r="J71" s="20" t="n">
        <v>2.89633743</v>
      </c>
      <c r="K71" s="18" t="n">
        <v>513.61234931</v>
      </c>
      <c r="L71" s="20" t="n">
        <v>3.2492973</v>
      </c>
      <c r="M71" s="18" t="s">
        <v>481</v>
      </c>
      <c r="N71" s="20" t="s">
        <v>481</v>
      </c>
      <c r="O71" s="18" t="s">
        <v>481</v>
      </c>
      <c r="P71" s="20" t="s">
        <v>481</v>
      </c>
      <c r="Q71" s="18" t="s">
        <v>481</v>
      </c>
      <c r="R71" s="20" t="s">
        <v>481</v>
      </c>
      <c r="S71" s="18" t="s">
        <v>481</v>
      </c>
      <c r="T71" s="20" t="s">
        <v>481</v>
      </c>
      <c r="U71" s="18" t="n">
        <v>482.55571996</v>
      </c>
      <c r="V71" s="20" t="n">
        <v>33.66014265</v>
      </c>
    </row>
    <row r="72" spans="1:22">
      <c r="A72" s="15" t="s">
        <v>547</v>
      </c>
      <c r="B72" s="17" t="n">
        <v>7708</v>
      </c>
      <c r="C72" s="18">
        <f>(5.0/B72*100)</f>
        <v/>
      </c>
      <c r="D72" s="19" t="n">
        <v>7703</v>
      </c>
      <c r="E72" s="18" t="n">
        <v>494.53497704</v>
      </c>
      <c r="F72" s="20" t="n">
        <v>6.66344429</v>
      </c>
      <c r="G72" s="18" t="n">
        <v>508.76574363</v>
      </c>
      <c r="H72" s="20" t="n">
        <v>3.53839792</v>
      </c>
      <c r="I72" s="18" t="n">
        <v>491.22528002</v>
      </c>
      <c r="J72" s="20" t="n">
        <v>2.95911456</v>
      </c>
      <c r="K72" s="18" t="n">
        <v>493.08762197</v>
      </c>
      <c r="L72" s="20" t="n">
        <v>3.52525559</v>
      </c>
      <c r="M72" s="18" t="s">
        <v>481</v>
      </c>
      <c r="N72" s="20" t="s">
        <v>481</v>
      </c>
      <c r="O72" s="18" t="s">
        <v>481</v>
      </c>
      <c r="P72" s="20" t="s">
        <v>481</v>
      </c>
      <c r="Q72" s="18" t="s">
        <v>481</v>
      </c>
      <c r="R72" s="20" t="s">
        <v>481</v>
      </c>
      <c r="S72" s="18" t="s">
        <v>481</v>
      </c>
      <c r="T72" s="20" t="s">
        <v>481</v>
      </c>
      <c r="U72" s="18" t="n">
        <v>462.15834115</v>
      </c>
      <c r="V72" s="20" t="n">
        <v>20.53785785</v>
      </c>
    </row>
    <row r="73" spans="1:22">
      <c r="A73" s="15" t="s">
        <v>548</v>
      </c>
      <c r="B73" s="17" t="n">
        <v>8249</v>
      </c>
      <c r="C73" s="18">
        <f>(146.0/B73*100)</f>
        <v/>
      </c>
      <c r="D73" s="19" t="n">
        <v>8103</v>
      </c>
      <c r="E73" s="18" t="n">
        <v>405.59665767</v>
      </c>
      <c r="F73" s="20" t="n">
        <v>5.71733566</v>
      </c>
      <c r="G73" s="18" t="n">
        <v>415.57473872</v>
      </c>
      <c r="H73" s="20" t="n">
        <v>3.55059166</v>
      </c>
      <c r="I73" s="18" t="n">
        <v>405.02481546</v>
      </c>
      <c r="J73" s="20" t="n">
        <v>3.70459739</v>
      </c>
      <c r="K73" s="18" t="n">
        <v>409.54274269</v>
      </c>
      <c r="L73" s="20" t="n">
        <v>5.91015246</v>
      </c>
      <c r="M73" s="18" t="s">
        <v>481</v>
      </c>
      <c r="N73" s="20" t="s">
        <v>481</v>
      </c>
      <c r="O73" s="18" t="s">
        <v>481</v>
      </c>
      <c r="P73" s="20" t="s">
        <v>481</v>
      </c>
      <c r="Q73" s="18" t="s">
        <v>481</v>
      </c>
      <c r="R73" s="20" t="s">
        <v>481</v>
      </c>
      <c r="S73" s="18" t="s">
        <v>481</v>
      </c>
      <c r="T73" s="20" t="s">
        <v>481</v>
      </c>
      <c r="U73" s="18" t="n">
        <v>376.71966887</v>
      </c>
      <c r="V73" s="20" t="n">
        <v>14.55895494</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(204.0/B75*100)</f>
        <v/>
      </c>
      <c r="D75" s="19" t="n">
        <v>5171</v>
      </c>
      <c r="E75" s="18" t="n">
        <v>383.14536594</v>
      </c>
      <c r="F75" s="20" t="n">
        <v>4.41731881</v>
      </c>
      <c r="G75" s="18" t="n">
        <v>381.35128026</v>
      </c>
      <c r="H75" s="20" t="n">
        <v>4.1992359</v>
      </c>
      <c r="I75" s="18" t="n">
        <v>350.11527291</v>
      </c>
      <c r="J75" s="20" t="n">
        <v>3.39622704</v>
      </c>
      <c r="K75" s="18" t="n">
        <v>351.90315578</v>
      </c>
      <c r="L75" s="20" t="n">
        <v>4.63610985</v>
      </c>
      <c r="M75" s="18" t="s">
        <v>481</v>
      </c>
      <c r="N75" s="20" t="s">
        <v>481</v>
      </c>
      <c r="O75" s="18" t="s">
        <v>481</v>
      </c>
      <c r="P75" s="20" t="s">
        <v>481</v>
      </c>
      <c r="Q75" s="18" t="s">
        <v>481</v>
      </c>
      <c r="R75" s="20" t="s">
        <v>481</v>
      </c>
      <c r="S75" s="18" t="s">
        <v>481</v>
      </c>
      <c r="T75" s="20" t="s">
        <v>481</v>
      </c>
      <c r="U75" s="18" t="n">
        <v>303.82051622</v>
      </c>
      <c r="V75" s="20" t="n">
        <v>6.45867524</v>
      </c>
    </row>
    <row r="76" spans="1:22">
      <c r="A76" s="15" t="s">
        <v>551</v>
      </c>
      <c r="B76" s="17" t="n">
        <v>14167</v>
      </c>
      <c r="C76" s="18">
        <f>(228.0/B76*100)</f>
        <v/>
      </c>
      <c r="D76" s="19" t="n">
        <v>13939</v>
      </c>
      <c r="E76" s="18" t="n">
        <v>440.73532052</v>
      </c>
      <c r="F76" s="20" t="n">
        <v>3.21020098</v>
      </c>
      <c r="G76" s="18" t="n">
        <v>452.63170088</v>
      </c>
      <c r="H76" s="20" t="n">
        <v>3.24209443</v>
      </c>
      <c r="I76" s="18" t="n">
        <v>424.36913089</v>
      </c>
      <c r="J76" s="20" t="n">
        <v>3.52030791</v>
      </c>
      <c r="K76" s="18" t="n">
        <v>418.43908905</v>
      </c>
      <c r="L76" s="20" t="n">
        <v>5.4445792</v>
      </c>
      <c r="M76" s="18" t="s">
        <v>481</v>
      </c>
      <c r="N76" s="20" t="s">
        <v>481</v>
      </c>
      <c r="O76" s="18" t="s">
        <v>481</v>
      </c>
      <c r="P76" s="20" t="s">
        <v>481</v>
      </c>
      <c r="Q76" s="18" t="s">
        <v>481</v>
      </c>
      <c r="R76" s="20" t="s">
        <v>481</v>
      </c>
      <c r="S76" s="18" t="s">
        <v>481</v>
      </c>
      <c r="T76" s="20" t="s">
        <v>481</v>
      </c>
      <c r="U76" s="18" t="n">
        <v>321.38152632</v>
      </c>
      <c r="V76" s="20" t="n">
        <v>7.07763185</v>
      </c>
    </row>
    <row r="77" spans="1:22">
      <c r="A77" s="15" t="s">
        <v>552</v>
      </c>
      <c r="B77" s="17" t="n">
        <v>6062</v>
      </c>
      <c r="C77" s="18">
        <f>(84.0/B77*100)</f>
        <v/>
      </c>
      <c r="D77" s="19" t="n">
        <v>5978</v>
      </c>
      <c r="E77" s="18" t="n">
        <v>461.58106964</v>
      </c>
      <c r="F77" s="20" t="n">
        <v>5.00916679</v>
      </c>
      <c r="G77" s="18" t="n">
        <v>466.40842082</v>
      </c>
      <c r="H77" s="20" t="n">
        <v>3.40044329</v>
      </c>
      <c r="I77" s="18" t="n">
        <v>428.64846337</v>
      </c>
      <c r="J77" s="20" t="n">
        <v>3.04511941</v>
      </c>
      <c r="K77" s="18" t="n">
        <v>412.90555047</v>
      </c>
      <c r="L77" s="20" t="n">
        <v>3.82417708</v>
      </c>
      <c r="M77" s="18" t="s">
        <v>481</v>
      </c>
      <c r="N77" s="20" t="s">
        <v>481</v>
      </c>
      <c r="O77" s="18" t="s">
        <v>481</v>
      </c>
      <c r="P77" s="20" t="s">
        <v>481</v>
      </c>
      <c r="Q77" s="18" t="s">
        <v>481</v>
      </c>
      <c r="R77" s="20" t="s">
        <v>481</v>
      </c>
      <c r="S77" s="18" t="s">
        <v>481</v>
      </c>
      <c r="T77" s="20" t="s">
        <v>481</v>
      </c>
      <c r="U77" s="18" t="n">
        <v>332.5051726</v>
      </c>
      <c r="V77" s="20" t="n">
        <v>6.01994093</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439.19053911</v>
      </c>
      <c r="F81" s="20" t="n">
        <v>5.5454147</v>
      </c>
      <c r="G81" s="18" t="n">
        <v>433.94530071</v>
      </c>
      <c r="H81" s="20" t="n">
        <v>3.72250743</v>
      </c>
      <c r="I81" s="18" t="n">
        <v>423.83790671</v>
      </c>
      <c r="J81" s="20" t="n">
        <v>3.99859559</v>
      </c>
      <c r="K81" s="18" t="n">
        <v>442.30968583</v>
      </c>
      <c r="L81" s="20" t="n">
        <v>5.28076881</v>
      </c>
      <c r="M81" s="18" t="s">
        <v>481</v>
      </c>
      <c r="N81" s="20" t="s">
        <v>481</v>
      </c>
      <c r="O81" s="18" t="s">
        <v>481</v>
      </c>
      <c r="P81" s="20" t="s">
        <v>481</v>
      </c>
      <c r="Q81" s="18" t="s">
        <v>481</v>
      </c>
      <c r="R81" s="20" t="s">
        <v>481</v>
      </c>
      <c r="S81" s="18" t="s">
        <v>481</v>
      </c>
      <c r="T81" s="20" t="s">
        <v>481</v>
      </c>
      <c r="U81" s="18" t="n">
        <v>373.15847261</v>
      </c>
      <c r="V81" s="20" t="n">
        <v>17.50492622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709</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(368.0/B7*100)</f>
        <v/>
      </c>
      <c r="D7" s="19" t="n">
        <v>14162</v>
      </c>
      <c r="E7" s="18" t="n">
        <v>489.28636764</v>
      </c>
      <c r="F7" s="20" t="n">
        <v>5.06704349</v>
      </c>
      <c r="G7" s="18" t="n">
        <v>509.45148316</v>
      </c>
      <c r="H7" s="20" t="n">
        <v>2.6427179</v>
      </c>
      <c r="I7" s="18" t="n">
        <v>510.95780075</v>
      </c>
      <c r="J7" s="20" t="n">
        <v>2.23934975</v>
      </c>
      <c r="K7" s="18" t="n">
        <v>494.9190975</v>
      </c>
      <c r="L7" s="20" t="n">
        <v>3.51847008</v>
      </c>
      <c r="M7" s="18" t="s">
        <v>481</v>
      </c>
      <c r="N7" s="20" t="s">
        <v>481</v>
      </c>
      <c r="O7" s="18" t="s">
        <v>481</v>
      </c>
      <c r="P7" s="20" t="s">
        <v>481</v>
      </c>
      <c r="Q7" s="18" t="s">
        <v>481</v>
      </c>
      <c r="R7" s="20" t="s">
        <v>481</v>
      </c>
      <c r="S7" s="18" t="s">
        <v>481</v>
      </c>
      <c r="T7" s="20" t="s">
        <v>481</v>
      </c>
      <c r="U7" s="18" t="n">
        <v>383.46823579</v>
      </c>
      <c r="V7" s="20" t="n">
        <v>10.22259717</v>
      </c>
    </row>
    <row r="8" spans="1:22">
      <c r="A8" s="15" t="s">
        <v>483</v>
      </c>
      <c r="B8" s="17" t="n">
        <v>7007</v>
      </c>
      <c r="C8" s="18">
        <f>(22.0/B8*100)</f>
        <v/>
      </c>
      <c r="D8" s="19" t="n">
        <v>6985</v>
      </c>
      <c r="E8" s="18" t="n">
        <v>489.2757318</v>
      </c>
      <c r="F8" s="20" t="n">
        <v>3.7647895</v>
      </c>
      <c r="G8" s="18" t="n">
        <v>496.75071035</v>
      </c>
      <c r="H8" s="20" t="n">
        <v>3.27167813</v>
      </c>
      <c r="I8" s="18" t="n">
        <v>486.08501628</v>
      </c>
      <c r="J8" s="20" t="n">
        <v>4.18911102</v>
      </c>
      <c r="K8" s="18" t="n">
        <v>461.72924554</v>
      </c>
      <c r="L8" s="20" t="n">
        <v>4.65351386</v>
      </c>
      <c r="M8" s="18" t="s">
        <v>481</v>
      </c>
      <c r="N8" s="20" t="s">
        <v>481</v>
      </c>
      <c r="O8" s="18" t="s">
        <v>481</v>
      </c>
      <c r="P8" s="20" t="s">
        <v>481</v>
      </c>
      <c r="Q8" s="18" t="n">
        <v>361.38025951</v>
      </c>
      <c r="R8" s="20" t="n">
        <v>22.72565673</v>
      </c>
      <c r="S8" s="18" t="s">
        <v>481</v>
      </c>
      <c r="T8" s="20" t="s">
        <v>481</v>
      </c>
      <c r="U8" s="18" t="n">
        <v>366.38193365</v>
      </c>
      <c r="V8" s="20" t="n">
        <v>21.73104108</v>
      </c>
    </row>
    <row r="9" spans="1:22">
      <c r="A9" s="15" t="s">
        <v>484</v>
      </c>
      <c r="B9" s="17" t="n">
        <v>9651</v>
      </c>
      <c r="C9" s="18">
        <f>(99.0/B9*100)</f>
        <v/>
      </c>
      <c r="D9" s="19" t="n">
        <v>9552</v>
      </c>
      <c r="E9" s="18" t="n">
        <v>491.41826124</v>
      </c>
      <c r="F9" s="20" t="n">
        <v>3.6472196</v>
      </c>
      <c r="G9" s="18" t="n">
        <v>518.72770826</v>
      </c>
      <c r="H9" s="20" t="n">
        <v>2.5919267</v>
      </c>
      <c r="I9" s="18" t="n">
        <v>510.29803452</v>
      </c>
      <c r="J9" s="20" t="n">
        <v>3.09360443</v>
      </c>
      <c r="K9" s="18" t="n">
        <v>485.79621679</v>
      </c>
      <c r="L9" s="20" t="n">
        <v>3.92827539</v>
      </c>
      <c r="M9" s="18" t="s">
        <v>481</v>
      </c>
      <c r="N9" s="20" t="s">
        <v>481</v>
      </c>
      <c r="O9" s="18" t="s">
        <v>481</v>
      </c>
      <c r="P9" s="20" t="s">
        <v>481</v>
      </c>
      <c r="Q9" s="18" t="n">
        <v>347.7815185</v>
      </c>
      <c r="R9" s="20" t="n">
        <v>11.20716786</v>
      </c>
      <c r="S9" s="18" t="s">
        <v>481</v>
      </c>
      <c r="T9" s="20" t="s">
        <v>481</v>
      </c>
      <c r="U9" s="18" t="n">
        <v>374.87093022</v>
      </c>
      <c r="V9" s="20" t="n">
        <v>9.33331705</v>
      </c>
    </row>
    <row r="10" spans="1:22">
      <c r="A10" s="15" t="s">
        <v>485</v>
      </c>
      <c r="B10" s="17" t="n">
        <v>20058</v>
      </c>
      <c r="C10" s="18">
        <f>(528.0/B10*100)</f>
        <v/>
      </c>
      <c r="D10" s="19" t="n">
        <v>19530</v>
      </c>
      <c r="E10" s="18" t="n">
        <v>515.45144337</v>
      </c>
      <c r="F10" s="20" t="n">
        <v>4.74141426</v>
      </c>
      <c r="G10" s="18" t="n">
        <v>528.6666639600001</v>
      </c>
      <c r="H10" s="20" t="n">
        <v>2.65323037</v>
      </c>
      <c r="I10" s="18" t="n">
        <v>533.46471136</v>
      </c>
      <c r="J10" s="20" t="n">
        <v>2.68134284</v>
      </c>
      <c r="K10" s="18" t="n">
        <v>526.49740153</v>
      </c>
      <c r="L10" s="20" t="n">
        <v>3.09192247</v>
      </c>
      <c r="M10" s="18" t="s">
        <v>481</v>
      </c>
      <c r="N10" s="20" t="s">
        <v>481</v>
      </c>
      <c r="O10" s="18" t="s">
        <v>481</v>
      </c>
      <c r="P10" s="20" t="s">
        <v>481</v>
      </c>
      <c r="Q10" s="18" t="s">
        <v>481</v>
      </c>
      <c r="R10" s="20" t="s">
        <v>481</v>
      </c>
      <c r="S10" s="18" t="s">
        <v>481</v>
      </c>
      <c r="T10" s="20" t="s">
        <v>481</v>
      </c>
      <c r="U10" s="18" t="n">
        <v>399.60581226</v>
      </c>
      <c r="V10" s="20" t="n">
        <v>12.59544734</v>
      </c>
    </row>
    <row r="11" spans="1:22">
      <c r="A11" s="15" t="s">
        <v>486</v>
      </c>
      <c r="B11" s="17" t="n">
        <v>7053</v>
      </c>
      <c r="C11" s="18">
        <f>(50.0/B11*100)</f>
        <v/>
      </c>
      <c r="D11" s="19" t="n">
        <v>7003</v>
      </c>
      <c r="E11" s="18" t="n">
        <v>470.88584385</v>
      </c>
      <c r="F11" s="20" t="n">
        <v>3.87034796</v>
      </c>
      <c r="G11" s="18" t="n">
        <v>470.51622184</v>
      </c>
      <c r="H11" s="20" t="n">
        <v>3.69900342</v>
      </c>
      <c r="I11" s="18" t="n">
        <v>453.55376986</v>
      </c>
      <c r="J11" s="20" t="n">
        <v>3.52038648</v>
      </c>
      <c r="K11" s="18" t="n">
        <v>447.36589364</v>
      </c>
      <c r="L11" s="20" t="n">
        <v>4.09786106</v>
      </c>
      <c r="M11" s="18" t="s">
        <v>481</v>
      </c>
      <c r="N11" s="20" t="s">
        <v>481</v>
      </c>
      <c r="O11" s="18" t="s">
        <v>481</v>
      </c>
      <c r="P11" s="20" t="s">
        <v>481</v>
      </c>
      <c r="Q11" s="18" t="s">
        <v>481</v>
      </c>
      <c r="R11" s="20" t="s">
        <v>481</v>
      </c>
      <c r="S11" s="18" t="s">
        <v>481</v>
      </c>
      <c r="T11" s="20" t="s">
        <v>481</v>
      </c>
      <c r="U11" s="18" t="n">
        <v>353.92323351</v>
      </c>
      <c r="V11" s="20" t="n">
        <v>15.8823287</v>
      </c>
    </row>
    <row r="12" spans="1:22">
      <c r="A12" s="15" t="s">
        <v>487</v>
      </c>
      <c r="B12" s="17" t="n">
        <v>6894</v>
      </c>
      <c r="C12" s="18">
        <f>(56.0/B12*100)</f>
        <v/>
      </c>
      <c r="D12" s="19" t="n">
        <v>6838</v>
      </c>
      <c r="E12" s="18" t="n">
        <v>481.93990843</v>
      </c>
      <c r="F12" s="20" t="n">
        <v>4.41023256</v>
      </c>
      <c r="G12" s="18" t="n">
        <v>490.47392227</v>
      </c>
      <c r="H12" s="20" t="n">
        <v>3.2911531</v>
      </c>
      <c r="I12" s="18" t="n">
        <v>502.68769383</v>
      </c>
      <c r="J12" s="20" t="n">
        <v>3.02865174</v>
      </c>
      <c r="K12" s="18" t="n">
        <v>481.83801359</v>
      </c>
      <c r="L12" s="20" t="n">
        <v>5.077814</v>
      </c>
      <c r="M12" s="18" t="s">
        <v>481</v>
      </c>
      <c r="N12" s="20" t="s">
        <v>481</v>
      </c>
      <c r="O12" s="18" t="s">
        <v>481</v>
      </c>
      <c r="P12" s="20" t="s">
        <v>481</v>
      </c>
      <c r="Q12" s="18" t="n">
        <v>332.31014509</v>
      </c>
      <c r="R12" s="20" t="n">
        <v>18.34291261</v>
      </c>
      <c r="S12" s="18" t="s">
        <v>481</v>
      </c>
      <c r="T12" s="20" t="s">
        <v>481</v>
      </c>
      <c r="U12" s="18" t="n">
        <v>355.21111493</v>
      </c>
      <c r="V12" s="20" t="n">
        <v>17.93844967</v>
      </c>
    </row>
    <row r="13" spans="1:22">
      <c r="A13" s="15" t="s">
        <v>488</v>
      </c>
      <c r="B13" s="17" t="n">
        <v>7161</v>
      </c>
      <c r="C13" s="18">
        <f>(92.0/B13*100)</f>
        <v/>
      </c>
      <c r="D13" s="19" t="n">
        <v>7069</v>
      </c>
      <c r="E13" s="18" t="n">
        <v>504.57640203</v>
      </c>
      <c r="F13" s="20" t="n">
        <v>4.92208375</v>
      </c>
      <c r="G13" s="18" t="n">
        <v>510.63535788</v>
      </c>
      <c r="H13" s="20" t="n">
        <v>3.01772537</v>
      </c>
      <c r="I13" s="18" t="n">
        <v>505.77035315</v>
      </c>
      <c r="J13" s="20" t="n">
        <v>3.5270303</v>
      </c>
      <c r="K13" s="18" t="n">
        <v>492.59535809</v>
      </c>
      <c r="L13" s="20" t="n">
        <v>4.12185654</v>
      </c>
      <c r="M13" s="18" t="s">
        <v>481</v>
      </c>
      <c r="N13" s="20" t="s">
        <v>481</v>
      </c>
      <c r="O13" s="18" t="s">
        <v>481</v>
      </c>
      <c r="P13" s="20" t="s">
        <v>481</v>
      </c>
      <c r="Q13" s="18" t="n">
        <v>407.4699787</v>
      </c>
      <c r="R13" s="20" t="n">
        <v>6.79601306</v>
      </c>
      <c r="S13" s="18" t="s">
        <v>481</v>
      </c>
      <c r="T13" s="20" t="s">
        <v>481</v>
      </c>
      <c r="U13" s="18" t="n">
        <v>389.62816726</v>
      </c>
      <c r="V13" s="20" t="n">
        <v>17.0062579</v>
      </c>
    </row>
    <row r="14" spans="1:22">
      <c r="A14" s="15" t="s">
        <v>489</v>
      </c>
      <c r="B14" s="17" t="n">
        <v>5587</v>
      </c>
      <c r="C14" s="18">
        <f>(74.0/B14*100)</f>
        <v/>
      </c>
      <c r="D14" s="19" t="n">
        <v>5513</v>
      </c>
      <c r="E14" s="18" t="n">
        <v>525.64919986</v>
      </c>
      <c r="F14" s="20" t="n">
        <v>4.24548418</v>
      </c>
      <c r="G14" s="18" t="n">
        <v>524.2354351499999</v>
      </c>
      <c r="H14" s="20" t="n">
        <v>2.80000755</v>
      </c>
      <c r="I14" s="18" t="n">
        <v>515.78276921</v>
      </c>
      <c r="J14" s="20" t="n">
        <v>3.07715338</v>
      </c>
      <c r="K14" s="18" t="n">
        <v>506.90726036</v>
      </c>
      <c r="L14" s="20" t="n">
        <v>4.69353842</v>
      </c>
      <c r="M14" s="18" t="s">
        <v>481</v>
      </c>
      <c r="N14" s="20" t="s">
        <v>481</v>
      </c>
      <c r="O14" s="18" t="s">
        <v>481</v>
      </c>
      <c r="P14" s="20" t="s">
        <v>481</v>
      </c>
      <c r="Q14" s="18" t="s">
        <v>481</v>
      </c>
      <c r="R14" s="20" t="s">
        <v>481</v>
      </c>
      <c r="S14" s="18" t="s">
        <v>481</v>
      </c>
      <c r="T14" s="20" t="s">
        <v>481</v>
      </c>
      <c r="U14" s="18" t="n">
        <v>425.13801291</v>
      </c>
      <c r="V14" s="20" t="n">
        <v>21.13801855</v>
      </c>
    </row>
    <row r="15" spans="1:22">
      <c r="A15" s="15" t="s">
        <v>490</v>
      </c>
      <c r="B15" s="17" t="n">
        <v>5882</v>
      </c>
      <c r="C15" s="18">
        <f>(53.0/B15*100)</f>
        <v/>
      </c>
      <c r="D15" s="19" t="n">
        <v>5829</v>
      </c>
      <c r="E15" s="18" t="n">
        <v>526.50027311</v>
      </c>
      <c r="F15" s="20" t="n">
        <v>3.54305487</v>
      </c>
      <c r="G15" s="18" t="n">
        <v>533.00933353</v>
      </c>
      <c r="H15" s="20" t="n">
        <v>2.77483065</v>
      </c>
      <c r="I15" s="18" t="n">
        <v>529.41632821</v>
      </c>
      <c r="J15" s="20" t="n">
        <v>3.94007909</v>
      </c>
      <c r="K15" s="18" t="n">
        <v>516.74963428</v>
      </c>
      <c r="L15" s="20" t="n">
        <v>6.3289415</v>
      </c>
      <c r="M15" s="18" t="s">
        <v>481</v>
      </c>
      <c r="N15" s="20" t="s">
        <v>481</v>
      </c>
      <c r="O15" s="18" t="s">
        <v>481</v>
      </c>
      <c r="P15" s="20" t="s">
        <v>481</v>
      </c>
      <c r="Q15" s="18" t="n">
        <v>367.66871077</v>
      </c>
      <c r="R15" s="20" t="n">
        <v>14.82638214</v>
      </c>
      <c r="S15" s="18" t="s">
        <v>481</v>
      </c>
      <c r="T15" s="20" t="s">
        <v>481</v>
      </c>
      <c r="U15" s="18" t="n">
        <v>400.44202674</v>
      </c>
      <c r="V15" s="20" t="n">
        <v>14.95738188</v>
      </c>
    </row>
    <row r="16" spans="1:22">
      <c r="A16" s="15" t="s">
        <v>491</v>
      </c>
      <c r="B16" s="17" t="n">
        <v>6108</v>
      </c>
      <c r="C16" s="18">
        <f>(102.0/B16*100)</f>
        <v/>
      </c>
      <c r="D16" s="19" t="n">
        <v>6006</v>
      </c>
      <c r="E16" s="18" t="n">
        <v>478.84650872</v>
      </c>
      <c r="F16" s="20" t="n">
        <v>4.58113779</v>
      </c>
      <c r="G16" s="18" t="n">
        <v>516.28353091</v>
      </c>
      <c r="H16" s="20" t="n">
        <v>4.0416145</v>
      </c>
      <c r="I16" s="18" t="n">
        <v>515.60994391</v>
      </c>
      <c r="J16" s="20" t="n">
        <v>2.94078495</v>
      </c>
      <c r="K16" s="18" t="n">
        <v>490.02376808</v>
      </c>
      <c r="L16" s="20" t="n">
        <v>4.22772207</v>
      </c>
      <c r="M16" s="18" t="s">
        <v>481</v>
      </c>
      <c r="N16" s="20" t="s">
        <v>481</v>
      </c>
      <c r="O16" s="18" t="s">
        <v>481</v>
      </c>
      <c r="P16" s="20" t="s">
        <v>481</v>
      </c>
      <c r="Q16" s="18" t="s">
        <v>481</v>
      </c>
      <c r="R16" s="20" t="s">
        <v>481</v>
      </c>
      <c r="S16" s="18" t="s">
        <v>481</v>
      </c>
      <c r="T16" s="20" t="s">
        <v>481</v>
      </c>
      <c r="U16" s="18" t="n">
        <v>327.47184604</v>
      </c>
      <c r="V16" s="20" t="n">
        <v>10.58065736</v>
      </c>
    </row>
    <row r="17" spans="1:22">
      <c r="A17" s="15" t="s">
        <v>492</v>
      </c>
      <c r="B17" s="17" t="n">
        <v>6504</v>
      </c>
      <c r="C17" s="18">
        <f>(657.0/B17*100)</f>
        <v/>
      </c>
      <c r="D17" s="19" t="n">
        <v>5847</v>
      </c>
      <c r="E17" s="18" t="n">
        <v>522.7336618099999</v>
      </c>
      <c r="F17" s="20" t="n">
        <v>3.71795323</v>
      </c>
      <c r="G17" s="18" t="n">
        <v>522.85359163</v>
      </c>
      <c r="H17" s="20" t="n">
        <v>3.412327</v>
      </c>
      <c r="I17" s="18" t="n">
        <v>517.9790868</v>
      </c>
      <c r="J17" s="20" t="n">
        <v>4.02489427</v>
      </c>
      <c r="K17" s="18" t="n">
        <v>502.42893636</v>
      </c>
      <c r="L17" s="20" t="n">
        <v>6.69247918</v>
      </c>
      <c r="M17" s="18" t="s">
        <v>481</v>
      </c>
      <c r="N17" s="20" t="s">
        <v>481</v>
      </c>
      <c r="O17" s="18" t="s">
        <v>481</v>
      </c>
      <c r="P17" s="20" t="s">
        <v>481</v>
      </c>
      <c r="Q17" s="18" t="n">
        <v>338.260297</v>
      </c>
      <c r="R17" s="20" t="n">
        <v>14.23011861</v>
      </c>
      <c r="S17" s="18" t="s">
        <v>481</v>
      </c>
      <c r="T17" s="20" t="s">
        <v>481</v>
      </c>
      <c r="U17" s="18" t="n">
        <v>403.62500113</v>
      </c>
      <c r="V17" s="20" t="n">
        <v>16.13523755</v>
      </c>
    </row>
    <row r="18" spans="1:22">
      <c r="A18" s="15" t="s">
        <v>493</v>
      </c>
      <c r="B18" s="17" t="n">
        <v>5532</v>
      </c>
      <c r="C18" s="18">
        <f>(28.0/B18*100)</f>
        <v/>
      </c>
      <c r="D18" s="19" t="n">
        <v>5504</v>
      </c>
      <c r="E18" s="18" t="n">
        <v>439.03786485</v>
      </c>
      <c r="F18" s="20" t="n">
        <v>6.25271048</v>
      </c>
      <c r="G18" s="18" t="n">
        <v>475.28285635</v>
      </c>
      <c r="H18" s="20" t="n">
        <v>5.30514158</v>
      </c>
      <c r="I18" s="18" t="n">
        <v>476.12970079</v>
      </c>
      <c r="J18" s="20" t="n">
        <v>4.55107361</v>
      </c>
      <c r="K18" s="18" t="n">
        <v>464.31476321</v>
      </c>
      <c r="L18" s="20" t="n">
        <v>4.634129</v>
      </c>
      <c r="M18" s="18" t="s">
        <v>481</v>
      </c>
      <c r="N18" s="20" t="s">
        <v>481</v>
      </c>
      <c r="O18" s="18" t="s">
        <v>481</v>
      </c>
      <c r="P18" s="20" t="s">
        <v>481</v>
      </c>
      <c r="Q18" s="18" t="s">
        <v>481</v>
      </c>
      <c r="R18" s="20" t="s">
        <v>481</v>
      </c>
      <c r="S18" s="18" t="s">
        <v>481</v>
      </c>
      <c r="T18" s="20" t="s">
        <v>481</v>
      </c>
      <c r="U18" s="18" t="n">
        <v>338.15345271</v>
      </c>
      <c r="V18" s="20" t="n">
        <v>18.01990581</v>
      </c>
    </row>
    <row r="19" spans="1:22">
      <c r="A19" s="15" t="s">
        <v>494</v>
      </c>
      <c r="B19" s="17" t="n">
        <v>5658</v>
      </c>
      <c r="C19" s="18">
        <f>(64.0/B19*100)</f>
        <v/>
      </c>
      <c r="D19" s="19" t="n">
        <v>5594</v>
      </c>
      <c r="E19" s="18" t="n">
        <v>468.64259611</v>
      </c>
      <c r="F19" s="20" t="n">
        <v>4.445866</v>
      </c>
      <c r="G19" s="18" t="n">
        <v>481.47103461</v>
      </c>
      <c r="H19" s="20" t="n">
        <v>3.42066073</v>
      </c>
      <c r="I19" s="18" t="n">
        <v>466.4422071</v>
      </c>
      <c r="J19" s="20" t="n">
        <v>3.59911058</v>
      </c>
      <c r="K19" s="18" t="n">
        <v>455.60470549</v>
      </c>
      <c r="L19" s="20" t="n">
        <v>4.28646569</v>
      </c>
      <c r="M19" s="18" t="s">
        <v>481</v>
      </c>
      <c r="N19" s="20" t="s">
        <v>481</v>
      </c>
      <c r="O19" s="18" t="s">
        <v>481</v>
      </c>
      <c r="P19" s="20" t="s">
        <v>481</v>
      </c>
      <c r="Q19" s="18" t="s">
        <v>481</v>
      </c>
      <c r="R19" s="20" t="s">
        <v>481</v>
      </c>
      <c r="S19" s="18" t="s">
        <v>481</v>
      </c>
      <c r="T19" s="20" t="s">
        <v>481</v>
      </c>
      <c r="U19" s="18" t="n">
        <v>362.69058177</v>
      </c>
      <c r="V19" s="20" t="n">
        <v>22.40285063</v>
      </c>
    </row>
    <row r="20" spans="1:22">
      <c r="A20" s="15" t="s">
        <v>495</v>
      </c>
      <c r="B20" s="17" t="n">
        <v>3371</v>
      </c>
      <c r="C20" s="18">
        <f>(75.0/B20*100)</f>
        <v/>
      </c>
      <c r="D20" s="19" t="n">
        <v>3296</v>
      </c>
      <c r="E20" s="18" t="n">
        <v>491.92534711</v>
      </c>
      <c r="F20" s="20" t="n">
        <v>4.66097188</v>
      </c>
      <c r="G20" s="18" t="n">
        <v>484.04232202</v>
      </c>
      <c r="H20" s="20" t="n">
        <v>3.38159077</v>
      </c>
      <c r="I20" s="18" t="n">
        <v>483.29713518</v>
      </c>
      <c r="J20" s="20" t="n">
        <v>3.58571479</v>
      </c>
      <c r="K20" s="18" t="n">
        <v>467.97569223</v>
      </c>
      <c r="L20" s="20" t="n">
        <v>5.95881002</v>
      </c>
      <c r="M20" s="18" t="s">
        <v>481</v>
      </c>
      <c r="N20" s="20" t="s">
        <v>481</v>
      </c>
      <c r="O20" s="18" t="s">
        <v>481</v>
      </c>
      <c r="P20" s="20" t="s">
        <v>481</v>
      </c>
      <c r="Q20" s="18" t="s">
        <v>481</v>
      </c>
      <c r="R20" s="20" t="s">
        <v>481</v>
      </c>
      <c r="S20" s="18" t="s">
        <v>481</v>
      </c>
      <c r="T20" s="20" t="s">
        <v>481</v>
      </c>
      <c r="U20" s="18" t="n">
        <v>386.02509337</v>
      </c>
      <c r="V20" s="20" t="n">
        <v>19.91238168</v>
      </c>
    </row>
    <row r="21" spans="1:22">
      <c r="A21" s="15" t="s">
        <v>496</v>
      </c>
      <c r="B21" s="17" t="n">
        <v>5741</v>
      </c>
      <c r="C21" s="18">
        <f>(45.0/B21*100)</f>
        <v/>
      </c>
      <c r="D21" s="19" t="n">
        <v>5696</v>
      </c>
      <c r="E21" s="18" t="n">
        <v>523.23105563</v>
      </c>
      <c r="F21" s="20" t="n">
        <v>5.39521497</v>
      </c>
      <c r="G21" s="18" t="n">
        <v>524.6404539599999</v>
      </c>
      <c r="H21" s="20" t="n">
        <v>2.86212842</v>
      </c>
      <c r="I21" s="18" t="n">
        <v>523.21989475</v>
      </c>
      <c r="J21" s="20" t="n">
        <v>3.09636277</v>
      </c>
      <c r="K21" s="18" t="n">
        <v>511.07155436</v>
      </c>
      <c r="L21" s="20" t="n">
        <v>3.53237415</v>
      </c>
      <c r="M21" s="18" t="s">
        <v>481</v>
      </c>
      <c r="N21" s="20" t="s">
        <v>481</v>
      </c>
      <c r="O21" s="18" t="s">
        <v>481</v>
      </c>
      <c r="P21" s="20" t="s">
        <v>481</v>
      </c>
      <c r="Q21" s="18" t="s">
        <v>481</v>
      </c>
      <c r="R21" s="20" t="s">
        <v>481</v>
      </c>
      <c r="S21" s="18" t="s">
        <v>481</v>
      </c>
      <c r="T21" s="20" t="s">
        <v>481</v>
      </c>
      <c r="U21" s="18" t="n">
        <v>426.59966685</v>
      </c>
      <c r="V21" s="20" t="n">
        <v>24.93444305</v>
      </c>
    </row>
    <row r="22" spans="1:22">
      <c r="A22" s="15" t="s">
        <v>497</v>
      </c>
      <c r="B22" s="17" t="n">
        <v>6598</v>
      </c>
      <c r="C22" s="18">
        <f>(32.0/B22*100)</f>
        <v/>
      </c>
      <c r="D22" s="19" t="n">
        <v>6566</v>
      </c>
      <c r="E22" s="18" t="n">
        <v>475.30910969</v>
      </c>
      <c r="F22" s="20" t="n">
        <v>5.04914514</v>
      </c>
      <c r="G22" s="18" t="n">
        <v>501.45679471</v>
      </c>
      <c r="H22" s="20" t="n">
        <v>4.29854662</v>
      </c>
      <c r="I22" s="18" t="n">
        <v>480.89778352</v>
      </c>
      <c r="J22" s="20" t="n">
        <v>4.31527727</v>
      </c>
      <c r="K22" s="18" t="n">
        <v>454.48315054</v>
      </c>
      <c r="L22" s="20" t="n">
        <v>5.92186436</v>
      </c>
      <c r="M22" s="18" t="s">
        <v>481</v>
      </c>
      <c r="N22" s="20" t="s">
        <v>481</v>
      </c>
      <c r="O22" s="18" t="s">
        <v>481</v>
      </c>
      <c r="P22" s="20" t="s">
        <v>481</v>
      </c>
      <c r="Q22" s="18" t="s">
        <v>481</v>
      </c>
      <c r="R22" s="20" t="s">
        <v>481</v>
      </c>
      <c r="S22" s="18" t="n">
        <v>458.86597634</v>
      </c>
      <c r="T22" s="20" t="n">
        <v>37.73644301</v>
      </c>
      <c r="U22" s="18" t="n">
        <v>320.5880633</v>
      </c>
      <c r="V22" s="20" t="n">
        <v>12.72472347</v>
      </c>
    </row>
    <row r="23" spans="1:22">
      <c r="A23" s="15" t="s">
        <v>498</v>
      </c>
      <c r="B23" s="17" t="n">
        <v>11583</v>
      </c>
      <c r="C23" s="18">
        <f>(218.0/B23*100)</f>
        <v/>
      </c>
      <c r="D23" s="19" t="n">
        <v>11365</v>
      </c>
      <c r="E23" s="18" t="n">
        <v>461.45905607</v>
      </c>
      <c r="F23" s="20" t="n">
        <v>5.80503933</v>
      </c>
      <c r="G23" s="18" t="n">
        <v>483.12471154</v>
      </c>
      <c r="H23" s="20" t="n">
        <v>4.57341311</v>
      </c>
      <c r="I23" s="18" t="n">
        <v>493.83901116</v>
      </c>
      <c r="J23" s="20" t="n">
        <v>2.86208566</v>
      </c>
      <c r="K23" s="18" t="n">
        <v>485.66128969</v>
      </c>
      <c r="L23" s="20" t="n">
        <v>3.27844456</v>
      </c>
      <c r="M23" s="18" t="s">
        <v>481</v>
      </c>
      <c r="N23" s="20" t="s">
        <v>481</v>
      </c>
      <c r="O23" s="18" t="s">
        <v>481</v>
      </c>
      <c r="P23" s="20" t="s">
        <v>481</v>
      </c>
      <c r="Q23" s="18" t="s">
        <v>481</v>
      </c>
      <c r="R23" s="20" t="s">
        <v>481</v>
      </c>
      <c r="S23" s="18" t="s">
        <v>481</v>
      </c>
      <c r="T23" s="20" t="s">
        <v>481</v>
      </c>
      <c r="U23" s="18" t="n">
        <v>394.62098578</v>
      </c>
      <c r="V23" s="20" t="n">
        <v>14.67025785</v>
      </c>
    </row>
    <row r="24" spans="1:22">
      <c r="A24" s="15" t="s">
        <v>499</v>
      </c>
      <c r="B24" s="17" t="n">
        <v>6647</v>
      </c>
      <c r="C24" s="18">
        <f>(7.0/B24*100)</f>
        <v/>
      </c>
      <c r="D24" s="19" t="n">
        <v>6640</v>
      </c>
      <c r="E24" s="18" t="n">
        <v>501.04478329</v>
      </c>
      <c r="F24" s="20" t="n">
        <v>4.99273851</v>
      </c>
      <c r="G24" s="18" t="n">
        <v>509.90906868</v>
      </c>
      <c r="H24" s="20" t="n">
        <v>3.72573777</v>
      </c>
      <c r="I24" s="18" t="n">
        <v>525.75563617</v>
      </c>
      <c r="J24" s="20" t="n">
        <v>3.86315329</v>
      </c>
      <c r="K24" s="18" t="n">
        <v>526.25792956</v>
      </c>
      <c r="L24" s="20" t="n">
        <v>3.91810422</v>
      </c>
      <c r="M24" s="18" t="s">
        <v>481</v>
      </c>
      <c r="N24" s="20" t="s">
        <v>481</v>
      </c>
      <c r="O24" s="18" t="s">
        <v>481</v>
      </c>
      <c r="P24" s="20" t="s">
        <v>481</v>
      </c>
      <c r="Q24" s="18" t="s">
        <v>481</v>
      </c>
      <c r="R24" s="20" t="s">
        <v>481</v>
      </c>
      <c r="S24" s="18" t="s">
        <v>481</v>
      </c>
      <c r="T24" s="20" t="s">
        <v>481</v>
      </c>
      <c r="U24" s="18" t="n">
        <v>378.19042587</v>
      </c>
      <c r="V24" s="20" t="n">
        <v>25.34013167</v>
      </c>
    </row>
    <row r="25" spans="1:22">
      <c r="A25" s="15" t="s">
        <v>500</v>
      </c>
      <c r="B25" s="17" t="n">
        <v>5581</v>
      </c>
      <c r="C25" s="18">
        <f>(24.0/B25*100)</f>
        <v/>
      </c>
      <c r="D25" s="19" t="n">
        <v>5557</v>
      </c>
      <c r="E25" s="18" t="n">
        <v>509.8601466</v>
      </c>
      <c r="F25" s="20" t="n">
        <v>5.38156295</v>
      </c>
      <c r="G25" s="18" t="n">
        <v>517.36846587</v>
      </c>
      <c r="H25" s="20" t="n">
        <v>4.05797237</v>
      </c>
      <c r="I25" s="18" t="n">
        <v>520.42864938</v>
      </c>
      <c r="J25" s="20" t="n">
        <v>3.83701107</v>
      </c>
      <c r="K25" s="18" t="n">
        <v>519.5429749</v>
      </c>
      <c r="L25" s="20" t="n">
        <v>5.03668483</v>
      </c>
      <c r="M25" s="18" t="s">
        <v>481</v>
      </c>
      <c r="N25" s="20" t="s">
        <v>481</v>
      </c>
      <c r="O25" s="18" t="s">
        <v>481</v>
      </c>
      <c r="P25" s="20" t="s">
        <v>481</v>
      </c>
      <c r="Q25" s="18" t="s">
        <v>481</v>
      </c>
      <c r="R25" s="20" t="s">
        <v>481</v>
      </c>
      <c r="S25" s="18" t="s">
        <v>481</v>
      </c>
      <c r="T25" s="20" t="s">
        <v>481</v>
      </c>
      <c r="U25" s="18" t="n">
        <v>409.85579393</v>
      </c>
      <c r="V25" s="20" t="n">
        <v>32.34145272</v>
      </c>
    </row>
    <row r="26" spans="1:22">
      <c r="A26" s="15" t="s">
        <v>501</v>
      </c>
      <c r="B26" s="17" t="n">
        <v>4869</v>
      </c>
      <c r="C26" s="18">
        <f>(33.0/B26*100)</f>
        <v/>
      </c>
      <c r="D26" s="19" t="n">
        <v>4836</v>
      </c>
      <c r="E26" s="18" t="n">
        <v>482.1146804</v>
      </c>
      <c r="F26" s="20" t="n">
        <v>4.66136516</v>
      </c>
      <c r="G26" s="18" t="n">
        <v>491.85324709</v>
      </c>
      <c r="H26" s="20" t="n">
        <v>2.44664564</v>
      </c>
      <c r="I26" s="18" t="n">
        <v>491.98049698</v>
      </c>
      <c r="J26" s="20" t="n">
        <v>2.97245804</v>
      </c>
      <c r="K26" s="18" t="n">
        <v>475.83517341</v>
      </c>
      <c r="L26" s="20" t="n">
        <v>4.43905355</v>
      </c>
      <c r="M26" s="18" t="s">
        <v>481</v>
      </c>
      <c r="N26" s="20" t="s">
        <v>481</v>
      </c>
      <c r="O26" s="18" t="s">
        <v>481</v>
      </c>
      <c r="P26" s="20" t="s">
        <v>481</v>
      </c>
      <c r="Q26" s="18" t="s">
        <v>481</v>
      </c>
      <c r="R26" s="20" t="s">
        <v>481</v>
      </c>
      <c r="S26" s="18" t="s">
        <v>481</v>
      </c>
      <c r="T26" s="20" t="s">
        <v>481</v>
      </c>
      <c r="U26" s="18" t="n">
        <v>411.85077273</v>
      </c>
      <c r="V26" s="20" t="n">
        <v>17.25884272</v>
      </c>
    </row>
    <row r="27" spans="1:22">
      <c r="A27" s="15" t="s">
        <v>502</v>
      </c>
      <c r="B27" s="17" t="n">
        <v>5299</v>
      </c>
      <c r="C27" s="18">
        <f>(17.0/B27*100)</f>
        <v/>
      </c>
      <c r="D27" s="19" t="n">
        <v>5282</v>
      </c>
      <c r="E27" s="18" t="n">
        <v>487.94129891</v>
      </c>
      <c r="F27" s="20" t="n">
        <v>3.23621068</v>
      </c>
      <c r="G27" s="18" t="n">
        <v>491.25446314</v>
      </c>
      <c r="H27" s="20" t="n">
        <v>2.89104153</v>
      </c>
      <c r="I27" s="18" t="n">
        <v>483.61735823</v>
      </c>
      <c r="J27" s="20" t="n">
        <v>2.77027175</v>
      </c>
      <c r="K27" s="18" t="n">
        <v>455.94495601</v>
      </c>
      <c r="L27" s="20" t="n">
        <v>4.13042318</v>
      </c>
      <c r="M27" s="18" t="s">
        <v>481</v>
      </c>
      <c r="N27" s="20" t="s">
        <v>481</v>
      </c>
      <c r="O27" s="18" t="s">
        <v>481</v>
      </c>
      <c r="P27" s="20" t="s">
        <v>481</v>
      </c>
      <c r="Q27" s="18" t="s">
        <v>481</v>
      </c>
      <c r="R27" s="20" t="s">
        <v>481</v>
      </c>
      <c r="S27" s="18" t="s">
        <v>481</v>
      </c>
      <c r="T27" s="20" t="s">
        <v>481</v>
      </c>
      <c r="U27" s="18" t="n">
        <v>384.57030248</v>
      </c>
      <c r="V27" s="20" t="n">
        <v>13.23973302</v>
      </c>
    </row>
    <row r="28" spans="1:22">
      <c r="A28" s="15" t="s">
        <v>503</v>
      </c>
      <c r="B28" s="17" t="n">
        <v>7568</v>
      </c>
      <c r="C28" s="18">
        <f>(54.0/B28*100)</f>
        <v/>
      </c>
      <c r="D28" s="19" t="n">
        <v>7514</v>
      </c>
      <c r="E28" s="18" t="n">
        <v>424.31459122</v>
      </c>
      <c r="F28" s="20" t="n">
        <v>4.47401054</v>
      </c>
      <c r="G28" s="18" t="n">
        <v>430.91018562</v>
      </c>
      <c r="H28" s="20" t="n">
        <v>3.63583264</v>
      </c>
      <c r="I28" s="18" t="n">
        <v>425.0929548</v>
      </c>
      <c r="J28" s="20" t="n">
        <v>2.9701199</v>
      </c>
      <c r="K28" s="18" t="n">
        <v>416.41776992</v>
      </c>
      <c r="L28" s="20" t="n">
        <v>3.02695392</v>
      </c>
      <c r="M28" s="18" t="s">
        <v>481</v>
      </c>
      <c r="N28" s="20" t="s">
        <v>481</v>
      </c>
      <c r="O28" s="18" t="s">
        <v>481</v>
      </c>
      <c r="P28" s="20" t="s">
        <v>481</v>
      </c>
      <c r="Q28" s="18" t="s">
        <v>481</v>
      </c>
      <c r="R28" s="20" t="s">
        <v>481</v>
      </c>
      <c r="S28" s="18" t="s">
        <v>481</v>
      </c>
      <c r="T28" s="20" t="s">
        <v>481</v>
      </c>
      <c r="U28" s="18" t="n">
        <v>345.94131135</v>
      </c>
      <c r="V28" s="20" t="n">
        <v>11.82923717</v>
      </c>
    </row>
    <row r="29" spans="1:22">
      <c r="A29" s="15" t="s">
        <v>504</v>
      </c>
      <c r="B29" s="17" t="n">
        <v>5385</v>
      </c>
      <c r="C29" s="18">
        <f>(30.0/B29*100)</f>
        <v/>
      </c>
      <c r="D29" s="19" t="n">
        <v>5355</v>
      </c>
      <c r="E29" s="18" t="n">
        <v>507.07051354</v>
      </c>
      <c r="F29" s="20" t="n">
        <v>3.73419581</v>
      </c>
      <c r="G29" s="18" t="n">
        <v>512.73810747</v>
      </c>
      <c r="H29" s="20" t="n">
        <v>2.68497824</v>
      </c>
      <c r="I29" s="18" t="n">
        <v>505.98882893</v>
      </c>
      <c r="J29" s="20" t="n">
        <v>3.64181168</v>
      </c>
      <c r="K29" s="18" t="n">
        <v>498.50199331</v>
      </c>
      <c r="L29" s="20" t="n">
        <v>11.87203373</v>
      </c>
      <c r="M29" s="18" t="s">
        <v>481</v>
      </c>
      <c r="N29" s="20" t="s">
        <v>481</v>
      </c>
      <c r="O29" s="18" t="s">
        <v>481</v>
      </c>
      <c r="P29" s="20" t="s">
        <v>481</v>
      </c>
      <c r="Q29" s="18" t="n">
        <v>314.02123871</v>
      </c>
      <c r="R29" s="20" t="n">
        <v>13.26138992</v>
      </c>
      <c r="S29" s="18" t="s">
        <v>481</v>
      </c>
      <c r="T29" s="20" t="s">
        <v>481</v>
      </c>
      <c r="U29" s="18" t="n">
        <v>404.93946562</v>
      </c>
      <c r="V29" s="20" t="n">
        <v>22.68558995</v>
      </c>
    </row>
    <row r="30" spans="1:22">
      <c r="A30" s="15" t="s">
        <v>505</v>
      </c>
      <c r="B30" s="17" t="n">
        <v>4520</v>
      </c>
      <c r="C30" s="18">
        <f>(103.0/B30*100)</f>
        <v/>
      </c>
      <c r="D30" s="19" t="n">
        <v>4417</v>
      </c>
      <c r="E30" s="18" t="n">
        <v>505.28729334</v>
      </c>
      <c r="F30" s="20" t="n">
        <v>7.2838343</v>
      </c>
      <c r="G30" s="18" t="n">
        <v>526.65089607</v>
      </c>
      <c r="H30" s="20" t="n">
        <v>3.39595333</v>
      </c>
      <c r="I30" s="18" t="n">
        <v>511.11880404</v>
      </c>
      <c r="J30" s="20" t="n">
        <v>3.48678473</v>
      </c>
      <c r="K30" s="18" t="n">
        <v>495.06654817</v>
      </c>
      <c r="L30" s="20" t="n">
        <v>4.79997164</v>
      </c>
      <c r="M30" s="18" t="s">
        <v>481</v>
      </c>
      <c r="N30" s="20" t="s">
        <v>481</v>
      </c>
      <c r="O30" s="18" t="s">
        <v>481</v>
      </c>
      <c r="P30" s="20" t="s">
        <v>481</v>
      </c>
      <c r="Q30" s="18" t="s">
        <v>481</v>
      </c>
      <c r="R30" s="20" t="s">
        <v>481</v>
      </c>
      <c r="S30" s="18" t="s">
        <v>481</v>
      </c>
      <c r="T30" s="20" t="s">
        <v>481</v>
      </c>
      <c r="U30" s="18" t="n">
        <v>395.3736172</v>
      </c>
      <c r="V30" s="20" t="n">
        <v>15.92439697</v>
      </c>
    </row>
    <row r="31" spans="1:22">
      <c r="A31" s="15" t="s">
        <v>506</v>
      </c>
      <c r="B31" s="17" t="n">
        <v>5456</v>
      </c>
      <c r="C31" s="18">
        <f>(125.0/B31*100)</f>
        <v/>
      </c>
      <c r="D31" s="19" t="n">
        <v>5331</v>
      </c>
      <c r="E31" s="18" t="n">
        <v>505.82904636</v>
      </c>
      <c r="F31" s="20" t="n">
        <v>4.4862608</v>
      </c>
      <c r="G31" s="18" t="n">
        <v>521.59894968</v>
      </c>
      <c r="H31" s="20" t="n">
        <v>3.19751157</v>
      </c>
      <c r="I31" s="18" t="n">
        <v>517.35366704</v>
      </c>
      <c r="J31" s="20" t="n">
        <v>3.33530776</v>
      </c>
      <c r="K31" s="18" t="n">
        <v>508.62247878</v>
      </c>
      <c r="L31" s="20" t="n">
        <v>3.83124667</v>
      </c>
      <c r="M31" s="18" t="s">
        <v>481</v>
      </c>
      <c r="N31" s="20" t="s">
        <v>481</v>
      </c>
      <c r="O31" s="18" t="s">
        <v>481</v>
      </c>
      <c r="P31" s="20" t="s">
        <v>481</v>
      </c>
      <c r="Q31" s="18" t="s">
        <v>481</v>
      </c>
      <c r="R31" s="20" t="s">
        <v>481</v>
      </c>
      <c r="S31" s="18" t="s">
        <v>481</v>
      </c>
      <c r="T31" s="20" t="s">
        <v>481</v>
      </c>
      <c r="U31" s="18" t="n">
        <v>410.12461979</v>
      </c>
      <c r="V31" s="20" t="n">
        <v>16.23381877</v>
      </c>
    </row>
    <row r="32" spans="1:22">
      <c r="A32" s="15" t="s">
        <v>507</v>
      </c>
      <c r="B32" s="17" t="n">
        <v>4478</v>
      </c>
      <c r="C32" s="18">
        <f>(5.0/B32*100)</f>
        <v/>
      </c>
      <c r="D32" s="19" t="n">
        <v>4473</v>
      </c>
      <c r="E32" s="18" t="n">
        <v>510.03140813</v>
      </c>
      <c r="F32" s="20" t="n">
        <v>4.45254108</v>
      </c>
      <c r="G32" s="18" t="n">
        <v>515.19577454</v>
      </c>
      <c r="H32" s="20" t="n">
        <v>2.9998564</v>
      </c>
      <c r="I32" s="18" t="n">
        <v>499.00544314</v>
      </c>
      <c r="J32" s="20" t="n">
        <v>3.83280746</v>
      </c>
      <c r="K32" s="18" t="n">
        <v>489.83286784</v>
      </c>
      <c r="L32" s="20" t="n">
        <v>4.40276168</v>
      </c>
      <c r="M32" s="18" t="s">
        <v>481</v>
      </c>
      <c r="N32" s="20" t="s">
        <v>481</v>
      </c>
      <c r="O32" s="18" t="s">
        <v>481</v>
      </c>
      <c r="P32" s="20" t="s">
        <v>481</v>
      </c>
      <c r="Q32" s="18" t="s">
        <v>481</v>
      </c>
      <c r="R32" s="20" t="s">
        <v>481</v>
      </c>
      <c r="S32" s="18" t="s">
        <v>481</v>
      </c>
      <c r="T32" s="20" t="s">
        <v>481</v>
      </c>
      <c r="U32" s="18" t="n">
        <v>374.19986178</v>
      </c>
      <c r="V32" s="20" t="n">
        <v>20.54208202</v>
      </c>
    </row>
    <row r="33" spans="1:22">
      <c r="A33" s="15" t="s">
        <v>508</v>
      </c>
      <c r="B33" s="17" t="n">
        <v>7325</v>
      </c>
      <c r="C33" s="18">
        <f>(76.0/B33*100)</f>
        <v/>
      </c>
      <c r="D33" s="19" t="n">
        <v>7249</v>
      </c>
      <c r="E33" s="18" t="n">
        <v>492.30929602</v>
      </c>
      <c r="F33" s="20" t="n">
        <v>5.63692502</v>
      </c>
      <c r="G33" s="18" t="n">
        <v>507.64611586</v>
      </c>
      <c r="H33" s="20" t="n">
        <v>3.70619901</v>
      </c>
      <c r="I33" s="18" t="n">
        <v>500.80390842</v>
      </c>
      <c r="J33" s="20" t="n">
        <v>3.27235701</v>
      </c>
      <c r="K33" s="18" t="n">
        <v>488.27411505</v>
      </c>
      <c r="L33" s="20" t="n">
        <v>3.78176597</v>
      </c>
      <c r="M33" s="18" t="s">
        <v>481</v>
      </c>
      <c r="N33" s="20" t="s">
        <v>481</v>
      </c>
      <c r="O33" s="18" t="s">
        <v>481</v>
      </c>
      <c r="P33" s="20" t="s">
        <v>481</v>
      </c>
      <c r="Q33" s="18" t="s">
        <v>481</v>
      </c>
      <c r="R33" s="20" t="s">
        <v>481</v>
      </c>
      <c r="S33" s="18" t="s">
        <v>481</v>
      </c>
      <c r="T33" s="20" t="s">
        <v>481</v>
      </c>
      <c r="U33" s="18" t="n">
        <v>390.65329559</v>
      </c>
      <c r="V33" s="20" t="n">
        <v>18.05673045</v>
      </c>
    </row>
    <row r="34" spans="1:22">
      <c r="A34" s="15" t="s">
        <v>509</v>
      </c>
      <c r="B34" s="17" t="n">
        <v>6350</v>
      </c>
      <c r="C34" s="18">
        <f>(36.0/B34*100)</f>
        <v/>
      </c>
      <c r="D34" s="19" t="n">
        <v>6314</v>
      </c>
      <c r="E34" s="18" t="n">
        <v>446.44137669</v>
      </c>
      <c r="F34" s="20" t="n">
        <v>4.87914913</v>
      </c>
      <c r="G34" s="18" t="n">
        <v>473.27833313</v>
      </c>
      <c r="H34" s="20" t="n">
        <v>3.16070995</v>
      </c>
      <c r="I34" s="18" t="n">
        <v>458.574857</v>
      </c>
      <c r="J34" s="20" t="n">
        <v>3.45511513</v>
      </c>
      <c r="K34" s="18" t="n">
        <v>457.52768349</v>
      </c>
      <c r="L34" s="20" t="n">
        <v>5.04256897</v>
      </c>
      <c r="M34" s="18" t="s">
        <v>481</v>
      </c>
      <c r="N34" s="20" t="s">
        <v>481</v>
      </c>
      <c r="O34" s="18" t="s">
        <v>481</v>
      </c>
      <c r="P34" s="20" t="s">
        <v>481</v>
      </c>
      <c r="Q34" s="18" t="n">
        <v>263.37193708</v>
      </c>
      <c r="R34" s="20" t="n">
        <v>13.61114927</v>
      </c>
      <c r="S34" s="18" t="s">
        <v>481</v>
      </c>
      <c r="T34" s="20" t="s">
        <v>481</v>
      </c>
      <c r="U34" s="18" t="n">
        <v>292.59800628</v>
      </c>
      <c r="V34" s="20" t="n">
        <v>9.251158500000001</v>
      </c>
    </row>
    <row r="35" spans="1:22">
      <c r="A35" s="15" t="s">
        <v>510</v>
      </c>
      <c r="B35" s="17" t="n">
        <v>6406</v>
      </c>
      <c r="C35" s="18">
        <f>(36.0/B35*100)</f>
        <v/>
      </c>
      <c r="D35" s="19" t="n">
        <v>6370</v>
      </c>
      <c r="E35" s="18" t="n">
        <v>493.29301988</v>
      </c>
      <c r="F35" s="20" t="n">
        <v>3.7546832</v>
      </c>
      <c r="G35" s="18" t="n">
        <v>510.9606266</v>
      </c>
      <c r="H35" s="20" t="n">
        <v>2.89112904</v>
      </c>
      <c r="I35" s="18" t="n">
        <v>512.68190535</v>
      </c>
      <c r="J35" s="20" t="n">
        <v>2.55267434</v>
      </c>
      <c r="K35" s="18" t="n">
        <v>504.14481324</v>
      </c>
      <c r="L35" s="20" t="n">
        <v>4.18291895</v>
      </c>
      <c r="M35" s="18" t="s">
        <v>481</v>
      </c>
      <c r="N35" s="20" t="s">
        <v>481</v>
      </c>
      <c r="O35" s="18" t="s">
        <v>481</v>
      </c>
      <c r="P35" s="20" t="s">
        <v>481</v>
      </c>
      <c r="Q35" s="18" t="n">
        <v>337.32521215</v>
      </c>
      <c r="R35" s="20" t="n">
        <v>11.65794297</v>
      </c>
      <c r="S35" s="18" t="s">
        <v>481</v>
      </c>
      <c r="T35" s="20" t="s">
        <v>481</v>
      </c>
      <c r="U35" s="18" t="n">
        <v>390.60363677</v>
      </c>
      <c r="V35" s="20" t="n">
        <v>15.89495772</v>
      </c>
    </row>
    <row r="36" spans="1:22">
      <c r="A36" s="15" t="s">
        <v>511</v>
      </c>
      <c r="B36" s="17" t="n">
        <v>6736</v>
      </c>
      <c r="C36" s="18">
        <f>(28.0/B36*100)</f>
        <v/>
      </c>
      <c r="D36" s="19" t="n">
        <v>6708</v>
      </c>
      <c r="E36" s="18" t="n">
        <v>489.95922961</v>
      </c>
      <c r="F36" s="20" t="n">
        <v>4.53388516</v>
      </c>
      <c r="G36" s="18" t="n">
        <v>508.53329799</v>
      </c>
      <c r="H36" s="20" t="n">
        <v>3.01114147</v>
      </c>
      <c r="I36" s="18" t="n">
        <v>498.48037023</v>
      </c>
      <c r="J36" s="20" t="n">
        <v>2.7441683</v>
      </c>
      <c r="K36" s="18" t="n">
        <v>478.04925432</v>
      </c>
      <c r="L36" s="20" t="n">
        <v>3.46480882</v>
      </c>
      <c r="M36" s="18" t="s">
        <v>481</v>
      </c>
      <c r="N36" s="20" t="s">
        <v>481</v>
      </c>
      <c r="O36" s="18" t="s">
        <v>481</v>
      </c>
      <c r="P36" s="20" t="s">
        <v>481</v>
      </c>
      <c r="Q36" s="18" t="s">
        <v>481</v>
      </c>
      <c r="R36" s="20" t="s">
        <v>481</v>
      </c>
      <c r="S36" s="18" t="s">
        <v>481</v>
      </c>
      <c r="T36" s="20" t="s">
        <v>481</v>
      </c>
      <c r="U36" s="18" t="n">
        <v>384.90647375</v>
      </c>
      <c r="V36" s="20" t="n">
        <v>19.14650743</v>
      </c>
    </row>
    <row r="37" spans="1:22">
      <c r="A37" s="15" t="s">
        <v>512</v>
      </c>
      <c r="B37" s="17" t="n">
        <v>5458</v>
      </c>
      <c r="C37" s="18">
        <f>(64.0/B37*100)</f>
        <v/>
      </c>
      <c r="D37" s="19" t="n">
        <v>5394</v>
      </c>
      <c r="E37" s="18" t="n">
        <v>495.96775598</v>
      </c>
      <c r="F37" s="20" t="n">
        <v>5.72382454</v>
      </c>
      <c r="G37" s="18" t="n">
        <v>501.1750882</v>
      </c>
      <c r="H37" s="20" t="n">
        <v>4.12370248</v>
      </c>
      <c r="I37" s="18" t="n">
        <v>509.2896113</v>
      </c>
      <c r="J37" s="20" t="n">
        <v>4.08871402</v>
      </c>
      <c r="K37" s="18" t="n">
        <v>500.9261865</v>
      </c>
      <c r="L37" s="20" t="n">
        <v>4.96654988</v>
      </c>
      <c r="M37" s="18" t="s">
        <v>481</v>
      </c>
      <c r="N37" s="20" t="s">
        <v>481</v>
      </c>
      <c r="O37" s="18" t="s">
        <v>481</v>
      </c>
      <c r="P37" s="20" t="s">
        <v>481</v>
      </c>
      <c r="Q37" s="18" t="s">
        <v>481</v>
      </c>
      <c r="R37" s="20" t="s">
        <v>481</v>
      </c>
      <c r="S37" s="18" t="s">
        <v>481</v>
      </c>
      <c r="T37" s="20" t="s">
        <v>481</v>
      </c>
      <c r="U37" s="18" t="n">
        <v>350.55060062</v>
      </c>
      <c r="V37" s="20" t="n">
        <v>11.27181347</v>
      </c>
    </row>
    <row r="38" spans="1:22">
      <c r="A38" s="15" t="s">
        <v>513</v>
      </c>
      <c r="B38" s="17" t="n">
        <v>5860</v>
      </c>
      <c r="C38" s="18">
        <f>(16.0/B38*100)</f>
        <v/>
      </c>
      <c r="D38" s="19" t="n">
        <v>5844</v>
      </c>
      <c r="E38" s="18" t="n">
        <v>488.62323124</v>
      </c>
      <c r="F38" s="20" t="n">
        <v>3.66678188</v>
      </c>
      <c r="G38" s="18" t="n">
        <v>501.14480924</v>
      </c>
      <c r="H38" s="20" t="n">
        <v>3.73573124</v>
      </c>
      <c r="I38" s="18" t="n">
        <v>498.1551116</v>
      </c>
      <c r="J38" s="20" t="n">
        <v>4.2221267</v>
      </c>
      <c r="K38" s="18" t="n">
        <v>476.11496164</v>
      </c>
      <c r="L38" s="20" t="n">
        <v>7.85049384</v>
      </c>
      <c r="M38" s="18" t="s">
        <v>481</v>
      </c>
      <c r="N38" s="20" t="s">
        <v>481</v>
      </c>
      <c r="O38" s="18" t="s">
        <v>481</v>
      </c>
      <c r="P38" s="20" t="s">
        <v>481</v>
      </c>
      <c r="Q38" s="18" t="s">
        <v>481</v>
      </c>
      <c r="R38" s="20" t="s">
        <v>481</v>
      </c>
      <c r="S38" s="18" t="s">
        <v>481</v>
      </c>
      <c r="T38" s="20" t="s">
        <v>481</v>
      </c>
      <c r="U38" s="18" t="n">
        <v>341.16757943</v>
      </c>
      <c r="V38" s="20" t="n">
        <v>12.49692932</v>
      </c>
    </row>
    <row r="39" spans="1:22">
      <c r="A39" s="15" t="s">
        <v>514</v>
      </c>
      <c r="B39" s="17" t="n">
        <v>5895</v>
      </c>
      <c r="C39" s="18">
        <f>(31.0/B39*100)</f>
        <v/>
      </c>
      <c r="D39" s="19" t="n">
        <v>5864</v>
      </c>
      <c r="E39" s="18" t="n">
        <v>415.73192707</v>
      </c>
      <c r="F39" s="20" t="n">
        <v>5.61528601</v>
      </c>
      <c r="G39" s="18" t="n">
        <v>417.44898048</v>
      </c>
      <c r="H39" s="20" t="n">
        <v>4.90343383</v>
      </c>
      <c r="I39" s="18" t="n">
        <v>432.57154874</v>
      </c>
      <c r="J39" s="20" t="n">
        <v>4.25902703</v>
      </c>
      <c r="K39" s="18" t="n">
        <v>438.2914842</v>
      </c>
      <c r="L39" s="20" t="n">
        <v>4.06026782</v>
      </c>
      <c r="M39" s="18" t="s">
        <v>481</v>
      </c>
      <c r="N39" s="20" t="s">
        <v>481</v>
      </c>
      <c r="O39" s="18" t="s">
        <v>481</v>
      </c>
      <c r="P39" s="20" t="s">
        <v>481</v>
      </c>
      <c r="Q39" s="18" t="s">
        <v>481</v>
      </c>
      <c r="R39" s="20" t="s">
        <v>481</v>
      </c>
      <c r="S39" s="18" t="s">
        <v>481</v>
      </c>
      <c r="T39" s="20" t="s">
        <v>481</v>
      </c>
      <c r="U39" s="18" t="n">
        <v>329.38038487</v>
      </c>
      <c r="V39" s="20" t="n">
        <v>16.20985773</v>
      </c>
    </row>
    <row r="40" spans="1:22">
      <c r="A40" s="15" t="s">
        <v>515</v>
      </c>
      <c r="B40" s="17" t="n">
        <v>14157</v>
      </c>
      <c r="C40" s="18">
        <f>(277.0/B40*100)</f>
        <v/>
      </c>
      <c r="D40" s="19" t="n">
        <v>13880</v>
      </c>
      <c r="E40" s="18" t="n">
        <v>496.39814939</v>
      </c>
      <c r="F40" s="20" t="n">
        <v>5.30841744</v>
      </c>
      <c r="G40" s="18" t="n">
        <v>507.77717374</v>
      </c>
      <c r="H40" s="20" t="n">
        <v>3.53284907</v>
      </c>
      <c r="I40" s="18" t="n">
        <v>500.75046861</v>
      </c>
      <c r="J40" s="20" t="n">
        <v>3.16481141</v>
      </c>
      <c r="K40" s="18" t="n">
        <v>483.25611026</v>
      </c>
      <c r="L40" s="20" t="n">
        <v>4.54941968</v>
      </c>
      <c r="M40" s="18" t="s">
        <v>481</v>
      </c>
      <c r="N40" s="20" t="s">
        <v>481</v>
      </c>
      <c r="O40" s="18" t="s">
        <v>481</v>
      </c>
      <c r="P40" s="20" t="s">
        <v>481</v>
      </c>
      <c r="Q40" s="18" t="s">
        <v>481</v>
      </c>
      <c r="R40" s="20" t="s">
        <v>481</v>
      </c>
      <c r="S40" s="18" t="s">
        <v>481</v>
      </c>
      <c r="T40" s="20" t="s">
        <v>481</v>
      </c>
      <c r="U40" s="18" t="n">
        <v>397.3948586</v>
      </c>
      <c r="V40" s="20" t="n">
        <v>11.97130721</v>
      </c>
    </row>
    <row r="41" spans="1:22">
      <c r="A41" s="15" t="s">
        <v>516</v>
      </c>
      <c r="B41" s="17" t="n">
        <v>5712</v>
      </c>
      <c r="C41" s="18">
        <f>(38.0/B41*100)</f>
        <v/>
      </c>
      <c r="D41" s="19" t="n">
        <v>5674</v>
      </c>
      <c r="E41" s="18" t="n">
        <v>499.96456738</v>
      </c>
      <c r="F41" s="20" t="n">
        <v>5.12220008</v>
      </c>
      <c r="G41" s="18" t="n">
        <v>497.19950462</v>
      </c>
      <c r="H41" s="20" t="n">
        <v>4.1805182</v>
      </c>
      <c r="I41" s="18" t="n">
        <v>504.03242873</v>
      </c>
      <c r="J41" s="20" t="n">
        <v>3.59694932</v>
      </c>
      <c r="K41" s="18" t="n">
        <v>496.79192911</v>
      </c>
      <c r="L41" s="20" t="n">
        <v>4.99383155</v>
      </c>
      <c r="M41" s="18" t="s">
        <v>481</v>
      </c>
      <c r="N41" s="20" t="s">
        <v>481</v>
      </c>
      <c r="O41" s="18" t="s">
        <v>481</v>
      </c>
      <c r="P41" s="20" t="s">
        <v>481</v>
      </c>
      <c r="Q41" s="18" t="n">
        <v>399.91015703</v>
      </c>
      <c r="R41" s="20" t="n">
        <v>16.72230739</v>
      </c>
      <c r="S41" s="18" t="s">
        <v>481</v>
      </c>
      <c r="T41" s="20" t="s">
        <v>481</v>
      </c>
      <c r="U41" s="18" t="n">
        <v>358.58895437</v>
      </c>
      <c r="V41" s="20" t="n">
        <v>15.85199618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(1223.0/B46*100)</f>
        <v/>
      </c>
      <c r="D46" s="19" t="n">
        <v>21918</v>
      </c>
      <c r="E46" s="18" t="n">
        <v>414.9733928</v>
      </c>
      <c r="F46" s="20" t="n">
        <v>4.97112243</v>
      </c>
      <c r="G46" s="18" t="n">
        <v>428.76285673</v>
      </c>
      <c r="H46" s="20" t="n">
        <v>4.1530965</v>
      </c>
      <c r="I46" s="18" t="n">
        <v>409.6595057</v>
      </c>
      <c r="J46" s="20" t="n">
        <v>3.17008052</v>
      </c>
      <c r="K46" s="18" t="n">
        <v>414.31975454</v>
      </c>
      <c r="L46" s="20" t="n">
        <v>3.61995596</v>
      </c>
      <c r="M46" s="18" t="s">
        <v>481</v>
      </c>
      <c r="N46" s="20" t="s">
        <v>481</v>
      </c>
      <c r="O46" s="18" t="s">
        <v>481</v>
      </c>
      <c r="P46" s="20" t="s">
        <v>481</v>
      </c>
      <c r="Q46" s="18" t="s">
        <v>481</v>
      </c>
      <c r="R46" s="20" t="s">
        <v>481</v>
      </c>
      <c r="S46" s="18" t="s">
        <v>481</v>
      </c>
      <c r="T46" s="20" t="s">
        <v>481</v>
      </c>
      <c r="U46" s="18" t="n">
        <v>321.12901856</v>
      </c>
      <c r="V46" s="20" t="n">
        <v>5.43093065</v>
      </c>
    </row>
    <row r="47" spans="1:22">
      <c r="A47" s="15" t="s">
        <v>522</v>
      </c>
      <c r="B47" s="17" t="n">
        <v>5928</v>
      </c>
      <c r="C47" s="18">
        <f>(81.0/B47*100)</f>
        <v/>
      </c>
      <c r="D47" s="19" t="n">
        <v>5847</v>
      </c>
      <c r="E47" s="18" t="n">
        <v>408.07865699</v>
      </c>
      <c r="F47" s="20" t="n">
        <v>6.57367935</v>
      </c>
      <c r="G47" s="18" t="n">
        <v>455.35213651</v>
      </c>
      <c r="H47" s="20" t="n">
        <v>5.03608054</v>
      </c>
      <c r="I47" s="18" t="n">
        <v>448.30429347</v>
      </c>
      <c r="J47" s="20" t="n">
        <v>5.37195474</v>
      </c>
      <c r="K47" s="18" t="n">
        <v>436.84230967</v>
      </c>
      <c r="L47" s="20" t="n">
        <v>5.14858397</v>
      </c>
      <c r="M47" s="18" t="s">
        <v>481</v>
      </c>
      <c r="N47" s="20" t="s">
        <v>481</v>
      </c>
      <c r="O47" s="18" t="s">
        <v>481</v>
      </c>
      <c r="P47" s="20" t="s">
        <v>481</v>
      </c>
      <c r="Q47" s="18" t="s">
        <v>481</v>
      </c>
      <c r="R47" s="20" t="s">
        <v>481</v>
      </c>
      <c r="S47" s="18" t="s">
        <v>481</v>
      </c>
      <c r="T47" s="20" t="s">
        <v>481</v>
      </c>
      <c r="U47" s="18" t="n">
        <v>285.22761411</v>
      </c>
      <c r="V47" s="20" t="n">
        <v>7.01140563</v>
      </c>
    </row>
    <row r="48" spans="1:22">
      <c r="A48" s="15" t="s">
        <v>523</v>
      </c>
      <c r="B48" s="17" t="n">
        <v>9841</v>
      </c>
      <c r="C48" s="18">
        <f>(7.0/B48*100)</f>
        <v/>
      </c>
      <c r="D48" s="19" t="n">
        <v>9834</v>
      </c>
      <c r="E48" s="18" t="n">
        <v>513.8557479900001</v>
      </c>
      <c r="F48" s="20" t="n">
        <v>7.49673721</v>
      </c>
      <c r="G48" s="18" t="n">
        <v>503.66207878</v>
      </c>
      <c r="H48" s="20" t="n">
        <v>5.37663809</v>
      </c>
      <c r="I48" s="18" t="n">
        <v>488.77968318</v>
      </c>
      <c r="J48" s="20" t="n">
        <v>5.89732464</v>
      </c>
      <c r="K48" s="18" t="n">
        <v>485.92499956</v>
      </c>
      <c r="L48" s="20" t="n">
        <v>5.91819536</v>
      </c>
      <c r="M48" s="18" t="s">
        <v>481</v>
      </c>
      <c r="N48" s="20" t="s">
        <v>481</v>
      </c>
      <c r="O48" s="18" t="s">
        <v>481</v>
      </c>
      <c r="P48" s="20" t="s">
        <v>481</v>
      </c>
      <c r="Q48" s="18" t="s">
        <v>481</v>
      </c>
      <c r="R48" s="20" t="s">
        <v>481</v>
      </c>
      <c r="S48" s="18" t="s">
        <v>481</v>
      </c>
      <c r="T48" s="20" t="s">
        <v>481</v>
      </c>
      <c r="U48" s="18" t="n">
        <v>401.34612371</v>
      </c>
      <c r="V48" s="20" t="n">
        <v>34.45609696</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(220.0/B50*100)</f>
        <v/>
      </c>
      <c r="D50" s="19" t="n">
        <v>11575</v>
      </c>
      <c r="E50" s="18" t="n">
        <v>424.43299389</v>
      </c>
      <c r="F50" s="20" t="n">
        <v>5.95821512</v>
      </c>
      <c r="G50" s="18" t="n">
        <v>436.54308054</v>
      </c>
      <c r="H50" s="20" t="n">
        <v>3.93659511</v>
      </c>
      <c r="I50" s="18" t="n">
        <v>424.92080258</v>
      </c>
      <c r="J50" s="20" t="n">
        <v>3.01209624</v>
      </c>
      <c r="K50" s="18" t="n">
        <v>422.89486666</v>
      </c>
      <c r="L50" s="20" t="n">
        <v>4.46655174</v>
      </c>
      <c r="M50" s="18" t="s">
        <v>481</v>
      </c>
      <c r="N50" s="20" t="s">
        <v>481</v>
      </c>
      <c r="O50" s="18" t="s">
        <v>481</v>
      </c>
      <c r="P50" s="20" t="s">
        <v>481</v>
      </c>
      <c r="Q50" s="18" t="s">
        <v>481</v>
      </c>
      <c r="R50" s="20" t="s">
        <v>481</v>
      </c>
      <c r="S50" s="18" t="s">
        <v>481</v>
      </c>
      <c r="T50" s="20" t="s">
        <v>481</v>
      </c>
      <c r="U50" s="18" t="n">
        <v>343.02830142</v>
      </c>
      <c r="V50" s="20" t="n">
        <v>9.361644419999999</v>
      </c>
    </row>
    <row r="51" spans="1:22">
      <c r="A51" s="15" t="s">
        <v>526</v>
      </c>
      <c r="B51" s="17" t="n">
        <v>6866</v>
      </c>
      <c r="C51" s="18">
        <f>(109.0/B51*100)</f>
        <v/>
      </c>
      <c r="D51" s="19" t="n">
        <v>6757</v>
      </c>
      <c r="E51" s="18" t="n">
        <v>435.36293377</v>
      </c>
      <c r="F51" s="20" t="n">
        <v>4.13485623</v>
      </c>
      <c r="G51" s="18" t="n">
        <v>437.34281822</v>
      </c>
      <c r="H51" s="20" t="n">
        <v>4.25684916</v>
      </c>
      <c r="I51" s="18" t="n">
        <v>430.13209322</v>
      </c>
      <c r="J51" s="20" t="n">
        <v>3.54850793</v>
      </c>
      <c r="K51" s="18" t="n">
        <v>413.89959387</v>
      </c>
      <c r="L51" s="20" t="n">
        <v>3.36619386</v>
      </c>
      <c r="M51" s="18" t="s">
        <v>481</v>
      </c>
      <c r="N51" s="20" t="s">
        <v>481</v>
      </c>
      <c r="O51" s="18" t="s">
        <v>481</v>
      </c>
      <c r="P51" s="20" t="s">
        <v>481</v>
      </c>
      <c r="Q51" s="18" t="n">
        <v>427.96430568</v>
      </c>
      <c r="R51" s="20" t="n">
        <v>5.20460603</v>
      </c>
      <c r="S51" s="18" t="s">
        <v>481</v>
      </c>
      <c r="T51" s="20" t="s">
        <v>481</v>
      </c>
      <c r="U51" s="18" t="n">
        <v>374.02939907</v>
      </c>
      <c r="V51" s="20" t="n">
        <v>9.549762080000001</v>
      </c>
    </row>
    <row r="52" spans="1:22">
      <c r="A52" s="15" t="s">
        <v>527</v>
      </c>
      <c r="B52" s="17" t="n">
        <v>5809</v>
      </c>
      <c r="C52" s="18">
        <f>(74.0/B52*100)</f>
        <v/>
      </c>
      <c r="D52" s="19" t="n">
        <v>5735</v>
      </c>
      <c r="E52" s="18" t="n">
        <v>477.24786125</v>
      </c>
      <c r="F52" s="20" t="n">
        <v>4.29445997</v>
      </c>
      <c r="G52" s="18" t="n">
        <v>498.4658256</v>
      </c>
      <c r="H52" s="20" t="n">
        <v>3.30246447</v>
      </c>
      <c r="I52" s="18" t="n">
        <v>485.93027292</v>
      </c>
      <c r="J52" s="20" t="n">
        <v>3.57148271</v>
      </c>
      <c r="K52" s="18" t="n">
        <v>474.78480247</v>
      </c>
      <c r="L52" s="20" t="n">
        <v>4.68844263</v>
      </c>
      <c r="M52" s="18" t="s">
        <v>481</v>
      </c>
      <c r="N52" s="20" t="s">
        <v>481</v>
      </c>
      <c r="O52" s="18" t="s">
        <v>481</v>
      </c>
      <c r="P52" s="20" t="s">
        <v>481</v>
      </c>
      <c r="Q52" s="18" t="s">
        <v>481</v>
      </c>
      <c r="R52" s="20" t="s">
        <v>481</v>
      </c>
      <c r="S52" s="18" t="s">
        <v>481</v>
      </c>
      <c r="T52" s="20" t="s">
        <v>481</v>
      </c>
      <c r="U52" s="18" t="n">
        <v>403.9212227</v>
      </c>
      <c r="V52" s="20" t="n">
        <v>18.83628788</v>
      </c>
    </row>
    <row r="53" spans="1:22">
      <c r="A53" s="15" t="s">
        <v>528</v>
      </c>
      <c r="B53" s="17" t="n">
        <v>5571</v>
      </c>
      <c r="C53" s="18">
        <f>(85.0/B53*100)</f>
        <v/>
      </c>
      <c r="D53" s="19" t="n">
        <v>5486</v>
      </c>
      <c r="E53" s="18" t="n">
        <v>438.59074427</v>
      </c>
      <c r="F53" s="20" t="n">
        <v>4.63163567</v>
      </c>
      <c r="G53" s="18" t="n">
        <v>460.64597006</v>
      </c>
      <c r="H53" s="20" t="n">
        <v>3.77657151</v>
      </c>
      <c r="I53" s="18" t="n">
        <v>446.3944417</v>
      </c>
      <c r="J53" s="20" t="n">
        <v>2.45163272</v>
      </c>
      <c r="K53" s="18" t="n">
        <v>424.87972594</v>
      </c>
      <c r="L53" s="20" t="n">
        <v>3.29270276</v>
      </c>
      <c r="M53" s="18" t="s">
        <v>481</v>
      </c>
      <c r="N53" s="20" t="s">
        <v>481</v>
      </c>
      <c r="O53" s="18" t="s">
        <v>481</v>
      </c>
      <c r="P53" s="20" t="s">
        <v>481</v>
      </c>
      <c r="Q53" s="18" t="s">
        <v>481</v>
      </c>
      <c r="R53" s="20" t="s">
        <v>481</v>
      </c>
      <c r="S53" s="18" t="s">
        <v>481</v>
      </c>
      <c r="T53" s="20" t="s">
        <v>481</v>
      </c>
      <c r="U53" s="18" t="n">
        <v>318.52759133</v>
      </c>
      <c r="V53" s="20" t="n">
        <v>11.87479868</v>
      </c>
    </row>
    <row r="54" spans="1:22">
      <c r="A54" s="15" t="s">
        <v>529</v>
      </c>
      <c r="B54" s="17" t="n">
        <v>4740</v>
      </c>
      <c r="C54" s="18">
        <f>(60.0/B54*100)</f>
        <v/>
      </c>
      <c r="D54" s="19" t="n">
        <v>4680</v>
      </c>
      <c r="E54" s="18" t="n">
        <v>361.98333728</v>
      </c>
      <c r="F54" s="20" t="n">
        <v>4.64233064</v>
      </c>
      <c r="G54" s="18" t="n">
        <v>375.53771526</v>
      </c>
      <c r="H54" s="20" t="n">
        <v>4.19067568</v>
      </c>
      <c r="I54" s="18" t="n">
        <v>364.97175576</v>
      </c>
      <c r="J54" s="20" t="n">
        <v>3.843962</v>
      </c>
      <c r="K54" s="18" t="n">
        <v>358.58298228</v>
      </c>
      <c r="L54" s="20" t="n">
        <v>3.92613418</v>
      </c>
      <c r="M54" s="18" t="s">
        <v>481</v>
      </c>
      <c r="N54" s="20" t="s">
        <v>481</v>
      </c>
      <c r="O54" s="18" t="s">
        <v>481</v>
      </c>
      <c r="P54" s="20" t="s">
        <v>481</v>
      </c>
      <c r="Q54" s="18" t="s">
        <v>481</v>
      </c>
      <c r="R54" s="20" t="s">
        <v>481</v>
      </c>
      <c r="S54" s="18" t="s">
        <v>481</v>
      </c>
      <c r="T54" s="20" t="s">
        <v>481</v>
      </c>
      <c r="U54" s="18" t="n">
        <v>280.48813035</v>
      </c>
      <c r="V54" s="20" t="n">
        <v>5.11751615</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519.15794986</v>
      </c>
      <c r="F56" s="20" t="n">
        <v>5.10724981</v>
      </c>
      <c r="G56" s="18" t="n">
        <v>536.07808989</v>
      </c>
      <c r="H56" s="20" t="n">
        <v>3.80003572</v>
      </c>
      <c r="I56" s="18" t="n">
        <v>524.84986138</v>
      </c>
      <c r="J56" s="20" t="n">
        <v>3.48791967</v>
      </c>
      <c r="K56" s="18" t="n">
        <v>517.51172898</v>
      </c>
      <c r="L56" s="20" t="n">
        <v>4.03890131</v>
      </c>
      <c r="M56" s="18" t="s">
        <v>481</v>
      </c>
      <c r="N56" s="20" t="s">
        <v>481</v>
      </c>
      <c r="O56" s="18" t="s">
        <v>481</v>
      </c>
      <c r="P56" s="20" t="s">
        <v>481</v>
      </c>
      <c r="Q56" s="18" t="s">
        <v>481</v>
      </c>
      <c r="R56" s="20" t="s">
        <v>481</v>
      </c>
      <c r="S56" s="18" t="s">
        <v>481</v>
      </c>
      <c r="T56" s="20" t="s">
        <v>481</v>
      </c>
      <c r="U56" s="18" t="n">
        <v>448.48936996</v>
      </c>
      <c r="V56" s="20" t="n">
        <v>25.42546182</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(137.0/B61*100)</f>
        <v/>
      </c>
      <c r="D61" s="19" t="n">
        <v>6388</v>
      </c>
      <c r="E61" s="18" t="n">
        <v>465.0395494</v>
      </c>
      <c r="F61" s="20" t="n">
        <v>4.05697423</v>
      </c>
      <c r="G61" s="18" t="n">
        <v>479.57155548</v>
      </c>
      <c r="H61" s="20" t="n">
        <v>3.93109278</v>
      </c>
      <c r="I61" s="18" t="n">
        <v>481.1031693</v>
      </c>
      <c r="J61" s="20" t="n">
        <v>3.31738719</v>
      </c>
      <c r="K61" s="18" t="n">
        <v>470.52839358</v>
      </c>
      <c r="L61" s="20" t="n">
        <v>3.78308665</v>
      </c>
      <c r="M61" s="18" t="s">
        <v>481</v>
      </c>
      <c r="N61" s="20" t="s">
        <v>481</v>
      </c>
      <c r="O61" s="18" t="s">
        <v>481</v>
      </c>
      <c r="P61" s="20" t="s">
        <v>481</v>
      </c>
      <c r="Q61" s="18" t="s">
        <v>481</v>
      </c>
      <c r="R61" s="20" t="s">
        <v>481</v>
      </c>
      <c r="S61" s="18" t="s">
        <v>481</v>
      </c>
      <c r="T61" s="20" t="s">
        <v>481</v>
      </c>
      <c r="U61" s="18" t="n">
        <v>358.97635667</v>
      </c>
      <c r="V61" s="20" t="n">
        <v>14.18873684</v>
      </c>
    </row>
    <row r="62" spans="1:22">
      <c r="A62" s="15" t="s">
        <v>537</v>
      </c>
      <c r="B62" s="17" t="n">
        <v>4476</v>
      </c>
      <c r="C62" s="18">
        <f>(3.0/B62*100)</f>
        <v/>
      </c>
      <c r="D62" s="19" t="n">
        <v>4473</v>
      </c>
      <c r="E62" s="18" t="n">
        <v>505.98485039</v>
      </c>
      <c r="F62" s="20" t="n">
        <v>4.18868976</v>
      </c>
      <c r="G62" s="18" t="n">
        <v>509.42096381</v>
      </c>
      <c r="H62" s="20" t="n">
        <v>2.44915276</v>
      </c>
      <c r="I62" s="18" t="n">
        <v>510.13460533</v>
      </c>
      <c r="J62" s="20" t="n">
        <v>2.00383536</v>
      </c>
      <c r="K62" s="18" t="n">
        <v>505.42688991</v>
      </c>
      <c r="L62" s="20" t="n">
        <v>3.37471135</v>
      </c>
      <c r="M62" s="18" t="s">
        <v>481</v>
      </c>
      <c r="N62" s="20" t="s">
        <v>481</v>
      </c>
      <c r="O62" s="18" t="s">
        <v>481</v>
      </c>
      <c r="P62" s="20" t="s">
        <v>481</v>
      </c>
      <c r="Q62" s="18" t="s">
        <v>481</v>
      </c>
      <c r="R62" s="20" t="s">
        <v>481</v>
      </c>
      <c r="S62" s="18" t="s">
        <v>481</v>
      </c>
      <c r="T62" s="20" t="s">
        <v>481</v>
      </c>
      <c r="U62" s="18" t="n">
        <v>442.63351917</v>
      </c>
      <c r="V62" s="20" t="n">
        <v>40.08467901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(75.0/B66*100)</f>
        <v/>
      </c>
      <c r="D66" s="19" t="n">
        <v>5590</v>
      </c>
      <c r="E66" s="18" t="n">
        <v>431.171353</v>
      </c>
      <c r="F66" s="20" t="n">
        <v>3.46066955</v>
      </c>
      <c r="G66" s="18" t="n">
        <v>447.99944008</v>
      </c>
      <c r="H66" s="20" t="n">
        <v>2.84270667</v>
      </c>
      <c r="I66" s="18" t="n">
        <v>430.7068083</v>
      </c>
      <c r="J66" s="20" t="n">
        <v>2.27714309</v>
      </c>
      <c r="K66" s="18" t="n">
        <v>415.77542819</v>
      </c>
      <c r="L66" s="20" t="n">
        <v>3.58765316</v>
      </c>
      <c r="M66" s="18" t="s">
        <v>481</v>
      </c>
      <c r="N66" s="20" t="s">
        <v>481</v>
      </c>
      <c r="O66" s="18" t="s">
        <v>481</v>
      </c>
      <c r="P66" s="20" t="s">
        <v>481</v>
      </c>
      <c r="Q66" s="18" t="s">
        <v>481</v>
      </c>
      <c r="R66" s="20" t="s">
        <v>481</v>
      </c>
      <c r="S66" s="18" t="s">
        <v>481</v>
      </c>
      <c r="T66" s="20" t="s">
        <v>481</v>
      </c>
      <c r="U66" s="18" t="n">
        <v>308.36025097</v>
      </c>
      <c r="V66" s="20" t="n">
        <v>6.6858425</v>
      </c>
    </row>
    <row r="67" spans="1:22">
      <c r="A67" s="15" t="s">
        <v>542</v>
      </c>
      <c r="B67" s="17" t="n">
        <v>6971</v>
      </c>
      <c r="C67" s="18">
        <f>(44.0/B67*100)</f>
        <v/>
      </c>
      <c r="D67" s="19" t="n">
        <v>6927</v>
      </c>
      <c r="E67" s="18" t="n">
        <v>412.61670105</v>
      </c>
      <c r="F67" s="20" t="n">
        <v>4.25517636</v>
      </c>
      <c r="G67" s="18" t="n">
        <v>407.89804033</v>
      </c>
      <c r="H67" s="20" t="n">
        <v>3.5175052</v>
      </c>
      <c r="I67" s="18" t="n">
        <v>392.38506009</v>
      </c>
      <c r="J67" s="20" t="n">
        <v>3.18143283</v>
      </c>
      <c r="K67" s="18" t="n">
        <v>387.02929878</v>
      </c>
      <c r="L67" s="20" t="n">
        <v>4.36741983</v>
      </c>
      <c r="M67" s="18" t="s">
        <v>481</v>
      </c>
      <c r="N67" s="20" t="s">
        <v>481</v>
      </c>
      <c r="O67" s="18" t="s">
        <v>481</v>
      </c>
      <c r="P67" s="20" t="s">
        <v>481</v>
      </c>
      <c r="Q67" s="18" t="s">
        <v>481</v>
      </c>
      <c r="R67" s="20" t="s">
        <v>481</v>
      </c>
      <c r="S67" s="18" t="s">
        <v>481</v>
      </c>
      <c r="T67" s="20" t="s">
        <v>481</v>
      </c>
      <c r="U67" s="18" t="n">
        <v>291.05800426</v>
      </c>
      <c r="V67" s="20" t="n">
        <v>6.09900796</v>
      </c>
    </row>
    <row r="68" spans="1:22">
      <c r="A68" s="15" t="s">
        <v>543</v>
      </c>
      <c r="B68" s="17" t="n">
        <v>12083</v>
      </c>
      <c r="C68" s="18">
        <f>(26.0/B68*100)</f>
        <v/>
      </c>
      <c r="D68" s="19" t="n">
        <v>12057</v>
      </c>
      <c r="E68" s="18" t="n">
        <v>389.39966144</v>
      </c>
      <c r="F68" s="20" t="n">
        <v>3.01221558</v>
      </c>
      <c r="G68" s="18" t="n">
        <v>423.48578615</v>
      </c>
      <c r="H68" s="20" t="n">
        <v>2.28037776</v>
      </c>
      <c r="I68" s="18" t="n">
        <v>416.76488964</v>
      </c>
      <c r="J68" s="20" t="n">
        <v>2.07911963</v>
      </c>
      <c r="K68" s="18" t="n">
        <v>391.44718657</v>
      </c>
      <c r="L68" s="20" t="n">
        <v>2.754932</v>
      </c>
      <c r="M68" s="18" t="s">
        <v>481</v>
      </c>
      <c r="N68" s="20" t="s">
        <v>481</v>
      </c>
      <c r="O68" s="18" t="s">
        <v>481</v>
      </c>
      <c r="P68" s="20" t="s">
        <v>481</v>
      </c>
      <c r="Q68" s="18" t="s">
        <v>481</v>
      </c>
      <c r="R68" s="20" t="s">
        <v>481</v>
      </c>
      <c r="S68" s="18" t="s">
        <v>481</v>
      </c>
      <c r="T68" s="20" t="s">
        <v>481</v>
      </c>
      <c r="U68" s="18" t="n">
        <v>271.96644754</v>
      </c>
      <c r="V68" s="20" t="n">
        <v>4.70035618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491.61558397</v>
      </c>
      <c r="F70" s="20" t="n">
        <v>4.90199874</v>
      </c>
      <c r="G70" s="18" t="n">
        <v>500.56830257</v>
      </c>
      <c r="H70" s="20" t="n">
        <v>3.34614212</v>
      </c>
      <c r="I70" s="18" t="n">
        <v>497.155386</v>
      </c>
      <c r="J70" s="20" t="n">
        <v>3.79873209</v>
      </c>
      <c r="K70" s="18" t="n">
        <v>500.36025145</v>
      </c>
      <c r="L70" s="20" t="n">
        <v>4.48544366</v>
      </c>
      <c r="M70" s="18" t="s">
        <v>481</v>
      </c>
      <c r="N70" s="20" t="s">
        <v>481</v>
      </c>
      <c r="O70" s="18" t="s">
        <v>481</v>
      </c>
      <c r="P70" s="20" t="s">
        <v>481</v>
      </c>
      <c r="Q70" s="18" t="s">
        <v>481</v>
      </c>
      <c r="R70" s="20" t="s">
        <v>481</v>
      </c>
      <c r="S70" s="18" t="s">
        <v>481</v>
      </c>
      <c r="T70" s="20" t="s">
        <v>481</v>
      </c>
      <c r="U70" s="18" t="n">
        <v>400.29296679</v>
      </c>
      <c r="V70" s="20" t="n">
        <v>11.09151116</v>
      </c>
    </row>
    <row r="71" spans="1:22">
      <c r="A71" s="15" t="s">
        <v>546</v>
      </c>
      <c r="B71" s="17" t="n">
        <v>6115</v>
      </c>
      <c r="C71" s="18">
        <f>(17.0/B71*100)</f>
        <v/>
      </c>
      <c r="D71" s="19" t="n">
        <v>6098</v>
      </c>
      <c r="E71" s="18" t="n">
        <v>545.06031733</v>
      </c>
      <c r="F71" s="20" t="n">
        <v>5.27078871</v>
      </c>
      <c r="G71" s="18" t="n">
        <v>552.61980403</v>
      </c>
      <c r="H71" s="20" t="n">
        <v>3.13269958</v>
      </c>
      <c r="I71" s="18" t="n">
        <v>534.54972291</v>
      </c>
      <c r="J71" s="20" t="n">
        <v>2.92073874</v>
      </c>
      <c r="K71" s="18" t="n">
        <v>519.11760907</v>
      </c>
      <c r="L71" s="20" t="n">
        <v>3.09098788</v>
      </c>
      <c r="M71" s="18" t="s">
        <v>481</v>
      </c>
      <c r="N71" s="20" t="s">
        <v>481</v>
      </c>
      <c r="O71" s="18" t="s">
        <v>481</v>
      </c>
      <c r="P71" s="20" t="s">
        <v>481</v>
      </c>
      <c r="Q71" s="18" t="s">
        <v>481</v>
      </c>
      <c r="R71" s="20" t="s">
        <v>481</v>
      </c>
      <c r="S71" s="18" t="s">
        <v>481</v>
      </c>
      <c r="T71" s="20" t="s">
        <v>481</v>
      </c>
      <c r="U71" s="18" t="n">
        <v>444.21352058</v>
      </c>
      <c r="V71" s="20" t="n">
        <v>27.47752464</v>
      </c>
    </row>
    <row r="72" spans="1:22">
      <c r="A72" s="15" t="s">
        <v>547</v>
      </c>
      <c r="B72" s="17" t="n">
        <v>7708</v>
      </c>
      <c r="C72" s="18">
        <f>(5.0/B72*100)</f>
        <v/>
      </c>
      <c r="D72" s="19" t="n">
        <v>7703</v>
      </c>
      <c r="E72" s="18" t="n">
        <v>491.59868157</v>
      </c>
      <c r="F72" s="20" t="n">
        <v>5.84625205</v>
      </c>
      <c r="G72" s="18" t="n">
        <v>495.05271897</v>
      </c>
      <c r="H72" s="20" t="n">
        <v>3.28700321</v>
      </c>
      <c r="I72" s="18" t="n">
        <v>499.28737478</v>
      </c>
      <c r="J72" s="20" t="n">
        <v>3.03182866</v>
      </c>
      <c r="K72" s="18" t="n">
        <v>497.04211518</v>
      </c>
      <c r="L72" s="20" t="n">
        <v>3.6346706</v>
      </c>
      <c r="M72" s="18" t="s">
        <v>481</v>
      </c>
      <c r="N72" s="20" t="s">
        <v>481</v>
      </c>
      <c r="O72" s="18" t="s">
        <v>481</v>
      </c>
      <c r="P72" s="20" t="s">
        <v>481</v>
      </c>
      <c r="Q72" s="18" t="s">
        <v>481</v>
      </c>
      <c r="R72" s="20" t="s">
        <v>481</v>
      </c>
      <c r="S72" s="18" t="s">
        <v>481</v>
      </c>
      <c r="T72" s="20" t="s">
        <v>481</v>
      </c>
      <c r="U72" s="18" t="n">
        <v>422.68723104</v>
      </c>
      <c r="V72" s="20" t="n">
        <v>25.35680132</v>
      </c>
    </row>
    <row r="73" spans="1:22">
      <c r="A73" s="15" t="s">
        <v>548</v>
      </c>
      <c r="B73" s="17" t="n">
        <v>8249</v>
      </c>
      <c r="C73" s="18">
        <f>(146.0/B73*100)</f>
        <v/>
      </c>
      <c r="D73" s="19" t="n">
        <v>8103</v>
      </c>
      <c r="E73" s="18" t="n">
        <v>421.43497916</v>
      </c>
      <c r="F73" s="20" t="n">
        <v>7.06270835</v>
      </c>
      <c r="G73" s="18" t="n">
        <v>414.48239135</v>
      </c>
      <c r="H73" s="20" t="n">
        <v>3.71778254</v>
      </c>
      <c r="I73" s="18" t="n">
        <v>405.76098668</v>
      </c>
      <c r="J73" s="20" t="n">
        <v>3.23513441</v>
      </c>
      <c r="K73" s="18" t="n">
        <v>407.69087458</v>
      </c>
      <c r="L73" s="20" t="n">
        <v>5.66327384</v>
      </c>
      <c r="M73" s="18" t="s">
        <v>481</v>
      </c>
      <c r="N73" s="20" t="s">
        <v>481</v>
      </c>
      <c r="O73" s="18" t="s">
        <v>481</v>
      </c>
      <c r="P73" s="20" t="s">
        <v>481</v>
      </c>
      <c r="Q73" s="18" t="s">
        <v>481</v>
      </c>
      <c r="R73" s="20" t="s">
        <v>481</v>
      </c>
      <c r="S73" s="18" t="s">
        <v>481</v>
      </c>
      <c r="T73" s="20" t="s">
        <v>481</v>
      </c>
      <c r="U73" s="18" t="n">
        <v>345.38768846</v>
      </c>
      <c r="V73" s="20" t="n">
        <v>13.3385548</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(204.0/B75*100)</f>
        <v/>
      </c>
      <c r="D75" s="19" t="n">
        <v>5171</v>
      </c>
      <c r="E75" s="18" t="n">
        <v>370.76925814</v>
      </c>
      <c r="F75" s="20" t="n">
        <v>3.94661455</v>
      </c>
      <c r="G75" s="18" t="n">
        <v>380.63781417</v>
      </c>
      <c r="H75" s="20" t="n">
        <v>4.15694545</v>
      </c>
      <c r="I75" s="18" t="n">
        <v>354.59873523</v>
      </c>
      <c r="J75" s="20" t="n">
        <v>3.80200819</v>
      </c>
      <c r="K75" s="18" t="n">
        <v>351.07906087</v>
      </c>
      <c r="L75" s="20" t="n">
        <v>4.00202772</v>
      </c>
      <c r="M75" s="18" t="s">
        <v>481</v>
      </c>
      <c r="N75" s="20" t="s">
        <v>481</v>
      </c>
      <c r="O75" s="18" t="s">
        <v>481</v>
      </c>
      <c r="P75" s="20" t="s">
        <v>481</v>
      </c>
      <c r="Q75" s="18" t="s">
        <v>481</v>
      </c>
      <c r="R75" s="20" t="s">
        <v>481</v>
      </c>
      <c r="S75" s="18" t="s">
        <v>481</v>
      </c>
      <c r="T75" s="20" t="s">
        <v>481</v>
      </c>
      <c r="U75" s="18" t="n">
        <v>291.39796064</v>
      </c>
      <c r="V75" s="20" t="n">
        <v>6.8837775</v>
      </c>
    </row>
    <row r="76" spans="1:22">
      <c r="A76" s="15" t="s">
        <v>551</v>
      </c>
      <c r="B76" s="17" t="n">
        <v>14167</v>
      </c>
      <c r="C76" s="18">
        <f>(228.0/B76*100)</f>
        <v/>
      </c>
      <c r="D76" s="19" t="n">
        <v>13939</v>
      </c>
      <c r="E76" s="18" t="n">
        <v>423.99522042</v>
      </c>
      <c r="F76" s="20" t="n">
        <v>4.35936008</v>
      </c>
      <c r="G76" s="18" t="n">
        <v>448.74735443</v>
      </c>
      <c r="H76" s="20" t="n">
        <v>4.12680389</v>
      </c>
      <c r="I76" s="18" t="n">
        <v>440.36891096</v>
      </c>
      <c r="J76" s="20" t="n">
        <v>2.99650571</v>
      </c>
      <c r="K76" s="18" t="n">
        <v>426.12496506</v>
      </c>
      <c r="L76" s="20" t="n">
        <v>4.00275845</v>
      </c>
      <c r="M76" s="18" t="s">
        <v>481</v>
      </c>
      <c r="N76" s="20" t="s">
        <v>481</v>
      </c>
      <c r="O76" s="18" t="s">
        <v>481</v>
      </c>
      <c r="P76" s="20" t="s">
        <v>481</v>
      </c>
      <c r="Q76" s="18" t="s">
        <v>481</v>
      </c>
      <c r="R76" s="20" t="s">
        <v>481</v>
      </c>
      <c r="S76" s="18" t="s">
        <v>481</v>
      </c>
      <c r="T76" s="20" t="s">
        <v>481</v>
      </c>
      <c r="U76" s="18" t="n">
        <v>308.14562832</v>
      </c>
      <c r="V76" s="20" t="n">
        <v>6.45669339</v>
      </c>
    </row>
    <row r="77" spans="1:22">
      <c r="A77" s="15" t="s">
        <v>552</v>
      </c>
      <c r="B77" s="17" t="n">
        <v>6062</v>
      </c>
      <c r="C77" s="18">
        <f>(84.0/B77*100)</f>
        <v/>
      </c>
      <c r="D77" s="19" t="n">
        <v>5978</v>
      </c>
      <c r="E77" s="18" t="n">
        <v>440.34505368</v>
      </c>
      <c r="F77" s="20" t="n">
        <v>6.15788453</v>
      </c>
      <c r="G77" s="18" t="n">
        <v>467.90642789</v>
      </c>
      <c r="H77" s="20" t="n">
        <v>3.8217193</v>
      </c>
      <c r="I77" s="18" t="n">
        <v>442.11148974</v>
      </c>
      <c r="J77" s="20" t="n">
        <v>3.17932182</v>
      </c>
      <c r="K77" s="18" t="n">
        <v>420.98562924</v>
      </c>
      <c r="L77" s="20" t="n">
        <v>3.25822019</v>
      </c>
      <c r="M77" s="18" t="s">
        <v>481</v>
      </c>
      <c r="N77" s="20" t="s">
        <v>481</v>
      </c>
      <c r="O77" s="18" t="s">
        <v>481</v>
      </c>
      <c r="P77" s="20" t="s">
        <v>481</v>
      </c>
      <c r="Q77" s="18" t="s">
        <v>481</v>
      </c>
      <c r="R77" s="20" t="s">
        <v>481</v>
      </c>
      <c r="S77" s="18" t="s">
        <v>481</v>
      </c>
      <c r="T77" s="20" t="s">
        <v>481</v>
      </c>
      <c r="U77" s="18" t="n">
        <v>316.5596194</v>
      </c>
      <c r="V77" s="20" t="n">
        <v>6.37803955</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419.84841996</v>
      </c>
      <c r="F81" s="20" t="n">
        <v>7.09684317</v>
      </c>
      <c r="G81" s="18" t="n">
        <v>428.66780667</v>
      </c>
      <c r="H81" s="20" t="n">
        <v>4.51963153</v>
      </c>
      <c r="I81" s="18" t="n">
        <v>430.36274008</v>
      </c>
      <c r="J81" s="20" t="n">
        <v>3.47919251</v>
      </c>
      <c r="K81" s="18" t="n">
        <v>437.18712253</v>
      </c>
      <c r="L81" s="20" t="n">
        <v>4.22507845</v>
      </c>
      <c r="M81" s="18" t="s">
        <v>481</v>
      </c>
      <c r="N81" s="20" t="s">
        <v>481</v>
      </c>
      <c r="O81" s="18" t="s">
        <v>481</v>
      </c>
      <c r="P81" s="20" t="s">
        <v>481</v>
      </c>
      <c r="Q81" s="18" t="s">
        <v>481</v>
      </c>
      <c r="R81" s="20" t="s">
        <v>481</v>
      </c>
      <c r="S81" s="18" t="s">
        <v>481</v>
      </c>
      <c r="T81" s="20" t="s">
        <v>481</v>
      </c>
      <c r="U81" s="18" t="n">
        <v>366.16950993</v>
      </c>
      <c r="V81" s="20" t="n">
        <v>26.53595314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710</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(370.0/B7*100)</f>
        <v/>
      </c>
      <c r="D7" s="19" t="n">
        <v>14160</v>
      </c>
      <c r="E7" s="18" t="n">
        <v>437.46314575</v>
      </c>
      <c r="F7" s="20" t="n">
        <v>9.33162437</v>
      </c>
      <c r="G7" s="18" t="n">
        <v>472.72197008</v>
      </c>
      <c r="H7" s="20" t="n">
        <v>4.9011112</v>
      </c>
      <c r="I7" s="18" t="n">
        <v>494.02896187</v>
      </c>
      <c r="J7" s="20" t="n">
        <v>2.2704922</v>
      </c>
      <c r="K7" s="18" t="n">
        <v>526.40218658</v>
      </c>
      <c r="L7" s="20" t="n">
        <v>2.07458754</v>
      </c>
      <c r="M7" s="18" t="s">
        <v>481</v>
      </c>
      <c r="N7" s="20" t="s">
        <v>481</v>
      </c>
      <c r="O7" s="18" t="s">
        <v>481</v>
      </c>
      <c r="P7" s="20" t="s">
        <v>481</v>
      </c>
      <c r="Q7" s="18" t="s">
        <v>481</v>
      </c>
      <c r="R7" s="20" t="s">
        <v>481</v>
      </c>
      <c r="S7" s="18" t="s">
        <v>481</v>
      </c>
      <c r="T7" s="20" t="s">
        <v>481</v>
      </c>
      <c r="U7" s="18" t="n">
        <v>394.35088563</v>
      </c>
      <c r="V7" s="20" t="n">
        <v>11.34701428</v>
      </c>
    </row>
    <row r="8" spans="1:22">
      <c r="A8" s="15" t="s">
        <v>483</v>
      </c>
      <c r="B8" s="17" t="n">
        <v>7007</v>
      </c>
      <c r="C8" s="18">
        <f>(23.0/B8*100)</f>
        <v/>
      </c>
      <c r="D8" s="19" t="n">
        <v>6984</v>
      </c>
      <c r="E8" s="18" t="n">
        <v>498.47620042</v>
      </c>
      <c r="F8" s="20" t="n">
        <v>6.57162379</v>
      </c>
      <c r="G8" s="18" t="n">
        <v>495.02217751</v>
      </c>
      <c r="H8" s="20" t="n">
        <v>4.09357832</v>
      </c>
      <c r="I8" s="18" t="n">
        <v>486.60996968</v>
      </c>
      <c r="J8" s="20" t="n">
        <v>3.49279445</v>
      </c>
      <c r="K8" s="18" t="n">
        <v>481.66246926</v>
      </c>
      <c r="L8" s="20" t="n">
        <v>3.87311967</v>
      </c>
      <c r="M8" s="18" t="s">
        <v>481</v>
      </c>
      <c r="N8" s="20" t="s">
        <v>481</v>
      </c>
      <c r="O8" s="18" t="s">
        <v>481</v>
      </c>
      <c r="P8" s="20" t="s">
        <v>481</v>
      </c>
      <c r="Q8" s="18" t="n">
        <v>361.38025951</v>
      </c>
      <c r="R8" s="20" t="n">
        <v>22.72565673</v>
      </c>
      <c r="S8" s="18" t="s">
        <v>481</v>
      </c>
      <c r="T8" s="20" t="s">
        <v>481</v>
      </c>
      <c r="U8" s="18" t="n">
        <v>334.6615534</v>
      </c>
      <c r="V8" s="20" t="n">
        <v>18.72021539</v>
      </c>
    </row>
    <row r="9" spans="1:22">
      <c r="A9" s="15" t="s">
        <v>484</v>
      </c>
      <c r="B9" s="17" t="n">
        <v>9651</v>
      </c>
      <c r="C9" s="18">
        <f>(102.0/B9*100)</f>
        <v/>
      </c>
      <c r="D9" s="19" t="n">
        <v>9549</v>
      </c>
      <c r="E9" s="18" t="n">
        <v>492.23426131</v>
      </c>
      <c r="F9" s="20" t="n">
        <v>5.85894576</v>
      </c>
      <c r="G9" s="18" t="n">
        <v>522.5466936</v>
      </c>
      <c r="H9" s="20" t="n">
        <v>2.78540046</v>
      </c>
      <c r="I9" s="18" t="n">
        <v>505.17783454</v>
      </c>
      <c r="J9" s="20" t="n">
        <v>2.98606619</v>
      </c>
      <c r="K9" s="18" t="n">
        <v>491.42322503</v>
      </c>
      <c r="L9" s="20" t="n">
        <v>3.91135353</v>
      </c>
      <c r="M9" s="18" t="s">
        <v>481</v>
      </c>
      <c r="N9" s="20" t="s">
        <v>481</v>
      </c>
      <c r="O9" s="18" t="s">
        <v>481</v>
      </c>
      <c r="P9" s="20" t="s">
        <v>481</v>
      </c>
      <c r="Q9" s="18" t="n">
        <v>347.7815185</v>
      </c>
      <c r="R9" s="20" t="n">
        <v>11.20716786</v>
      </c>
      <c r="S9" s="18" t="s">
        <v>481</v>
      </c>
      <c r="T9" s="20" t="s">
        <v>481</v>
      </c>
      <c r="U9" s="18" t="n">
        <v>375.46669216</v>
      </c>
      <c r="V9" s="20" t="n">
        <v>10.77779678</v>
      </c>
    </row>
    <row r="10" spans="1:22">
      <c r="A10" s="15" t="s">
        <v>485</v>
      </c>
      <c r="B10" s="17" t="n">
        <v>20058</v>
      </c>
      <c r="C10" s="18">
        <f>(529.0/B10*100)</f>
        <v/>
      </c>
      <c r="D10" s="19" t="n">
        <v>19529</v>
      </c>
      <c r="E10" s="18" t="n">
        <v>468.65916342</v>
      </c>
      <c r="F10" s="20" t="n">
        <v>10.7356367</v>
      </c>
      <c r="G10" s="18" t="n">
        <v>500.34539101</v>
      </c>
      <c r="H10" s="20" t="n">
        <v>4.8411392</v>
      </c>
      <c r="I10" s="18" t="n">
        <v>518.5572835</v>
      </c>
      <c r="J10" s="20" t="n">
        <v>2.49738618</v>
      </c>
      <c r="K10" s="18" t="n">
        <v>545.74025953</v>
      </c>
      <c r="L10" s="20" t="n">
        <v>2.58646589</v>
      </c>
      <c r="M10" s="18" t="s">
        <v>481</v>
      </c>
      <c r="N10" s="20" t="s">
        <v>481</v>
      </c>
      <c r="O10" s="18" t="s">
        <v>481</v>
      </c>
      <c r="P10" s="20" t="s">
        <v>481</v>
      </c>
      <c r="Q10" s="18" t="s">
        <v>481</v>
      </c>
      <c r="R10" s="20" t="s">
        <v>481</v>
      </c>
      <c r="S10" s="18" t="s">
        <v>481</v>
      </c>
      <c r="T10" s="20" t="s">
        <v>481</v>
      </c>
      <c r="U10" s="18" t="n">
        <v>410.42784656</v>
      </c>
      <c r="V10" s="20" t="n">
        <v>11.7711008</v>
      </c>
    </row>
    <row r="11" spans="1:22">
      <c r="A11" s="15" t="s">
        <v>486</v>
      </c>
      <c r="B11" s="17" t="n">
        <v>7053</v>
      </c>
      <c r="C11" s="18">
        <f>(50.0/B11*100)</f>
        <v/>
      </c>
      <c r="D11" s="19" t="n">
        <v>7003</v>
      </c>
      <c r="E11" s="18" t="n">
        <v>430.4529766</v>
      </c>
      <c r="F11" s="20" t="n">
        <v>11.28855472</v>
      </c>
      <c r="G11" s="18" t="n">
        <v>446.50334831</v>
      </c>
      <c r="H11" s="20" t="n">
        <v>7.42855937</v>
      </c>
      <c r="I11" s="18" t="n">
        <v>452.39875738</v>
      </c>
      <c r="J11" s="20" t="n">
        <v>3.36666421</v>
      </c>
      <c r="K11" s="18" t="n">
        <v>468.60856243</v>
      </c>
      <c r="L11" s="20" t="n">
        <v>2.84342819</v>
      </c>
      <c r="M11" s="18" t="s">
        <v>481</v>
      </c>
      <c r="N11" s="20" t="s">
        <v>481</v>
      </c>
      <c r="O11" s="18" t="s">
        <v>481</v>
      </c>
      <c r="P11" s="20" t="s">
        <v>481</v>
      </c>
      <c r="Q11" s="18" t="s">
        <v>481</v>
      </c>
      <c r="R11" s="20" t="s">
        <v>481</v>
      </c>
      <c r="S11" s="18" t="s">
        <v>481</v>
      </c>
      <c r="T11" s="20" t="s">
        <v>481</v>
      </c>
      <c r="U11" s="18" t="n">
        <v>354.62260743</v>
      </c>
      <c r="V11" s="20" t="n">
        <v>13.99627006</v>
      </c>
    </row>
    <row r="12" spans="1:22">
      <c r="A12" s="15" t="s">
        <v>487</v>
      </c>
      <c r="B12" s="17" t="n">
        <v>6894</v>
      </c>
      <c r="C12" s="18">
        <f>(56.0/B12*100)</f>
        <v/>
      </c>
      <c r="D12" s="19" t="n">
        <v>6838</v>
      </c>
      <c r="E12" s="18" t="n">
        <v>484.8831803</v>
      </c>
      <c r="F12" s="20" t="n">
        <v>9.49886811</v>
      </c>
      <c r="G12" s="18" t="n">
        <v>488.59381291</v>
      </c>
      <c r="H12" s="20" t="n">
        <v>3.88662449</v>
      </c>
      <c r="I12" s="18" t="n">
        <v>485.79154258</v>
      </c>
      <c r="J12" s="20" t="n">
        <v>2.9150958</v>
      </c>
      <c r="K12" s="18" t="n">
        <v>510.50276231</v>
      </c>
      <c r="L12" s="20" t="n">
        <v>3.49318112</v>
      </c>
      <c r="M12" s="18" t="s">
        <v>481</v>
      </c>
      <c r="N12" s="20" t="s">
        <v>481</v>
      </c>
      <c r="O12" s="18" t="s">
        <v>481</v>
      </c>
      <c r="P12" s="20" t="s">
        <v>481</v>
      </c>
      <c r="Q12" s="18" t="n">
        <v>332.31014509</v>
      </c>
      <c r="R12" s="20" t="n">
        <v>18.34291261</v>
      </c>
      <c r="S12" s="18" t="s">
        <v>481</v>
      </c>
      <c r="T12" s="20" t="s">
        <v>481</v>
      </c>
      <c r="U12" s="18" t="n">
        <v>365.94949929</v>
      </c>
      <c r="V12" s="20" t="n">
        <v>17.72841661</v>
      </c>
    </row>
    <row r="13" spans="1:22">
      <c r="A13" s="15" t="s">
        <v>488</v>
      </c>
      <c r="B13" s="17" t="n">
        <v>7161</v>
      </c>
      <c r="C13" s="18">
        <f>(92.0/B13*100)</f>
        <v/>
      </c>
      <c r="D13" s="19" t="n">
        <v>7069</v>
      </c>
      <c r="E13" s="18" t="n">
        <v>458.72790496</v>
      </c>
      <c r="F13" s="20" t="n">
        <v>9.78202946</v>
      </c>
      <c r="G13" s="18" t="n">
        <v>481.87545302</v>
      </c>
      <c r="H13" s="20" t="n">
        <v>4.36697141</v>
      </c>
      <c r="I13" s="18" t="n">
        <v>501.22108223</v>
      </c>
      <c r="J13" s="20" t="n">
        <v>2.61983914</v>
      </c>
      <c r="K13" s="18" t="n">
        <v>528.77502061</v>
      </c>
      <c r="L13" s="20" t="n">
        <v>3.17741392</v>
      </c>
      <c r="M13" s="18" t="s">
        <v>481</v>
      </c>
      <c r="N13" s="20" t="s">
        <v>481</v>
      </c>
      <c r="O13" s="18" t="s">
        <v>481</v>
      </c>
      <c r="P13" s="20" t="s">
        <v>481</v>
      </c>
      <c r="Q13" s="18" t="n">
        <v>407.4699787</v>
      </c>
      <c r="R13" s="20" t="n">
        <v>6.79601306</v>
      </c>
      <c r="S13" s="18" t="s">
        <v>481</v>
      </c>
      <c r="T13" s="20" t="s">
        <v>481</v>
      </c>
      <c r="U13" s="18" t="n">
        <v>389.44238743</v>
      </c>
      <c r="V13" s="20" t="n">
        <v>16.09517213</v>
      </c>
    </row>
    <row r="14" spans="1:22">
      <c r="A14" s="15" t="s">
        <v>489</v>
      </c>
      <c r="B14" s="17" t="n">
        <v>5587</v>
      </c>
      <c r="C14" s="18">
        <f>(75.0/B14*100)</f>
        <v/>
      </c>
      <c r="D14" s="19" t="n">
        <v>5512</v>
      </c>
      <c r="E14" s="18" t="n">
        <v>458.8300624</v>
      </c>
      <c r="F14" s="20" t="n">
        <v>14.2850676</v>
      </c>
      <c r="G14" s="18" t="n">
        <v>503.89092704</v>
      </c>
      <c r="H14" s="20" t="n">
        <v>6.31178494</v>
      </c>
      <c r="I14" s="18" t="n">
        <v>505.0332661</v>
      </c>
      <c r="J14" s="20" t="n">
        <v>2.75979826</v>
      </c>
      <c r="K14" s="18" t="n">
        <v>540.39055398</v>
      </c>
      <c r="L14" s="20" t="n">
        <v>2.56390539</v>
      </c>
      <c r="M14" s="18" t="s">
        <v>481</v>
      </c>
      <c r="N14" s="20" t="s">
        <v>481</v>
      </c>
      <c r="O14" s="18" t="s">
        <v>481</v>
      </c>
      <c r="P14" s="20" t="s">
        <v>481</v>
      </c>
      <c r="Q14" s="18" t="s">
        <v>481</v>
      </c>
      <c r="R14" s="20" t="s">
        <v>481</v>
      </c>
      <c r="S14" s="18" t="s">
        <v>481</v>
      </c>
      <c r="T14" s="20" t="s">
        <v>481</v>
      </c>
      <c r="U14" s="18" t="n">
        <v>398.66733265</v>
      </c>
      <c r="V14" s="20" t="n">
        <v>17.86839788</v>
      </c>
    </row>
    <row r="15" spans="1:22">
      <c r="A15" s="15" t="s">
        <v>490</v>
      </c>
      <c r="B15" s="17" t="n">
        <v>5882</v>
      </c>
      <c r="C15" s="18">
        <f>(53.0/B15*100)</f>
        <v/>
      </c>
      <c r="D15" s="19" t="n">
        <v>5829</v>
      </c>
      <c r="E15" s="18" t="n">
        <v>485.41990192</v>
      </c>
      <c r="F15" s="20" t="n">
        <v>8.274656909999999</v>
      </c>
      <c r="G15" s="18" t="n">
        <v>519.71024946</v>
      </c>
      <c r="H15" s="20" t="n">
        <v>2.96798094</v>
      </c>
      <c r="I15" s="18" t="n">
        <v>532.54542704</v>
      </c>
      <c r="J15" s="20" t="n">
        <v>2.74821447</v>
      </c>
      <c r="K15" s="18" t="n">
        <v>551.11521391</v>
      </c>
      <c r="L15" s="20" t="n">
        <v>4.74004159</v>
      </c>
      <c r="M15" s="18" t="s">
        <v>481</v>
      </c>
      <c r="N15" s="20" t="s">
        <v>481</v>
      </c>
      <c r="O15" s="18" t="s">
        <v>481</v>
      </c>
      <c r="P15" s="20" t="s">
        <v>481</v>
      </c>
      <c r="Q15" s="18" t="n">
        <v>367.66871077</v>
      </c>
      <c r="R15" s="20" t="n">
        <v>14.82638214</v>
      </c>
      <c r="S15" s="18" t="s">
        <v>481</v>
      </c>
      <c r="T15" s="20" t="s">
        <v>481</v>
      </c>
      <c r="U15" s="18" t="n">
        <v>408.56049411</v>
      </c>
      <c r="V15" s="20" t="n">
        <v>20.10852746</v>
      </c>
    </row>
    <row r="16" spans="1:22">
      <c r="A16" s="15" t="s">
        <v>491</v>
      </c>
      <c r="B16" s="17" t="n">
        <v>6108</v>
      </c>
      <c r="C16" s="18">
        <f>(103.0/B16*100)</f>
        <v/>
      </c>
      <c r="D16" s="19" t="n">
        <v>6005</v>
      </c>
      <c r="E16" s="18" t="n">
        <v>435.04401613</v>
      </c>
      <c r="F16" s="20" t="n">
        <v>12.16201777</v>
      </c>
      <c r="G16" s="18" t="n">
        <v>501.03606107</v>
      </c>
      <c r="H16" s="20" t="n">
        <v>4.84633581</v>
      </c>
      <c r="I16" s="18" t="n">
        <v>501.44319017</v>
      </c>
      <c r="J16" s="20" t="n">
        <v>2.84923984</v>
      </c>
      <c r="K16" s="18" t="n">
        <v>514.7972210299999</v>
      </c>
      <c r="L16" s="20" t="n">
        <v>4.06745114</v>
      </c>
      <c r="M16" s="18" t="s">
        <v>481</v>
      </c>
      <c r="N16" s="20" t="s">
        <v>481</v>
      </c>
      <c r="O16" s="18" t="s">
        <v>481</v>
      </c>
      <c r="P16" s="20" t="s">
        <v>481</v>
      </c>
      <c r="Q16" s="18" t="s">
        <v>481</v>
      </c>
      <c r="R16" s="20" t="s">
        <v>481</v>
      </c>
      <c r="S16" s="18" t="s">
        <v>481</v>
      </c>
      <c r="T16" s="20" t="s">
        <v>481</v>
      </c>
      <c r="U16" s="18" t="n">
        <v>312.88676354</v>
      </c>
      <c r="V16" s="20" t="n">
        <v>12.8310384</v>
      </c>
    </row>
    <row r="17" spans="1:22">
      <c r="A17" s="15" t="s">
        <v>492</v>
      </c>
      <c r="B17" s="17" t="n">
        <v>6504</v>
      </c>
      <c r="C17" s="18">
        <f>(664.0/B17*100)</f>
        <v/>
      </c>
      <c r="D17" s="19" t="n">
        <v>5840</v>
      </c>
      <c r="E17" s="18" t="n">
        <v>499.98068016</v>
      </c>
      <c r="F17" s="20" t="n">
        <v>7.77677921</v>
      </c>
      <c r="G17" s="18" t="n">
        <v>518.98898722</v>
      </c>
      <c r="H17" s="20" t="n">
        <v>4.618472</v>
      </c>
      <c r="I17" s="18" t="n">
        <v>518.67773109</v>
      </c>
      <c r="J17" s="20" t="n">
        <v>3.5939593</v>
      </c>
      <c r="K17" s="18" t="n">
        <v>525.48569012</v>
      </c>
      <c r="L17" s="20" t="n">
        <v>4.44039676</v>
      </c>
      <c r="M17" s="18" t="s">
        <v>481</v>
      </c>
      <c r="N17" s="20" t="s">
        <v>481</v>
      </c>
      <c r="O17" s="18" t="s">
        <v>481</v>
      </c>
      <c r="P17" s="20" t="s">
        <v>481</v>
      </c>
      <c r="Q17" s="18" t="n">
        <v>338.260297</v>
      </c>
      <c r="R17" s="20" t="n">
        <v>14.23011861</v>
      </c>
      <c r="S17" s="18" t="s">
        <v>481</v>
      </c>
      <c r="T17" s="20" t="s">
        <v>481</v>
      </c>
      <c r="U17" s="18" t="n">
        <v>387.17448865</v>
      </c>
      <c r="V17" s="20" t="n">
        <v>14.50302096</v>
      </c>
    </row>
    <row r="18" spans="1:22">
      <c r="A18" s="15" t="s">
        <v>493</v>
      </c>
      <c r="B18" s="17" t="n">
        <v>5532</v>
      </c>
      <c r="C18" s="18">
        <f>(28.0/B18*100)</f>
        <v/>
      </c>
      <c r="D18" s="19" t="n">
        <v>5504</v>
      </c>
      <c r="E18" s="18" t="n">
        <v>425.79238721</v>
      </c>
      <c r="F18" s="20" t="n">
        <v>8.89152092</v>
      </c>
      <c r="G18" s="18" t="n">
        <v>450.61626727</v>
      </c>
      <c r="H18" s="20" t="n">
        <v>4.78881248</v>
      </c>
      <c r="I18" s="18" t="n">
        <v>468.61935342</v>
      </c>
      <c r="J18" s="20" t="n">
        <v>4.92671621</v>
      </c>
      <c r="K18" s="18" t="n">
        <v>493.2184784</v>
      </c>
      <c r="L18" s="20" t="n">
        <v>4.34867867</v>
      </c>
      <c r="M18" s="18" t="s">
        <v>481</v>
      </c>
      <c r="N18" s="20" t="s">
        <v>481</v>
      </c>
      <c r="O18" s="18" t="s">
        <v>481</v>
      </c>
      <c r="P18" s="20" t="s">
        <v>481</v>
      </c>
      <c r="Q18" s="18" t="s">
        <v>481</v>
      </c>
      <c r="R18" s="20" t="s">
        <v>481</v>
      </c>
      <c r="S18" s="18" t="s">
        <v>481</v>
      </c>
      <c r="T18" s="20" t="s">
        <v>481</v>
      </c>
      <c r="U18" s="18" t="n">
        <v>326.85023305</v>
      </c>
      <c r="V18" s="20" t="n">
        <v>13.9139588</v>
      </c>
    </row>
    <row r="19" spans="1:22">
      <c r="A19" s="15" t="s">
        <v>494</v>
      </c>
      <c r="B19" s="17" t="n">
        <v>5658</v>
      </c>
      <c r="C19" s="18">
        <f>(67.0/B19*100)</f>
        <v/>
      </c>
      <c r="D19" s="19" t="n">
        <v>5591</v>
      </c>
      <c r="E19" s="18" t="n">
        <v>429.62450333</v>
      </c>
      <c r="F19" s="20" t="n">
        <v>8.64061985</v>
      </c>
      <c r="G19" s="18" t="n">
        <v>462.65407059</v>
      </c>
      <c r="H19" s="20" t="n">
        <v>4.02418176</v>
      </c>
      <c r="I19" s="18" t="n">
        <v>467.2756722</v>
      </c>
      <c r="J19" s="20" t="n">
        <v>3.1578261</v>
      </c>
      <c r="K19" s="18" t="n">
        <v>489.95549773</v>
      </c>
      <c r="L19" s="20" t="n">
        <v>3.95246896</v>
      </c>
      <c r="M19" s="18" t="s">
        <v>481</v>
      </c>
      <c r="N19" s="20" t="s">
        <v>481</v>
      </c>
      <c r="O19" s="18" t="s">
        <v>481</v>
      </c>
      <c r="P19" s="20" t="s">
        <v>481</v>
      </c>
      <c r="Q19" s="18" t="s">
        <v>481</v>
      </c>
      <c r="R19" s="20" t="s">
        <v>481</v>
      </c>
      <c r="S19" s="18" t="s">
        <v>481</v>
      </c>
      <c r="T19" s="20" t="s">
        <v>481</v>
      </c>
      <c r="U19" s="18" t="n">
        <v>357.62112226</v>
      </c>
      <c r="V19" s="20" t="n">
        <v>21.3604926</v>
      </c>
    </row>
    <row r="20" spans="1:22">
      <c r="A20" s="15" t="s">
        <v>495</v>
      </c>
      <c r="B20" s="17" t="n">
        <v>3371</v>
      </c>
      <c r="C20" s="18">
        <f>(75.0/B20*100)</f>
        <v/>
      </c>
      <c r="D20" s="19" t="n">
        <v>3296</v>
      </c>
      <c r="E20" s="18" t="n">
        <v>402.30045944</v>
      </c>
      <c r="F20" s="20" t="n">
        <v>19.67692262</v>
      </c>
      <c r="G20" s="18" t="n">
        <v>425.19729362</v>
      </c>
      <c r="H20" s="20" t="n">
        <v>11.74896961</v>
      </c>
      <c r="I20" s="18" t="n">
        <v>450.26807261</v>
      </c>
      <c r="J20" s="20" t="n">
        <v>3.99529456</v>
      </c>
      <c r="K20" s="18" t="n">
        <v>498.60580262</v>
      </c>
      <c r="L20" s="20" t="n">
        <v>2.43317558</v>
      </c>
      <c r="M20" s="18" t="s">
        <v>481</v>
      </c>
      <c r="N20" s="20" t="s">
        <v>481</v>
      </c>
      <c r="O20" s="18" t="s">
        <v>481</v>
      </c>
      <c r="P20" s="20" t="s">
        <v>481</v>
      </c>
      <c r="Q20" s="18" t="s">
        <v>481</v>
      </c>
      <c r="R20" s="20" t="s">
        <v>481</v>
      </c>
      <c r="S20" s="18" t="s">
        <v>481</v>
      </c>
      <c r="T20" s="20" t="s">
        <v>481</v>
      </c>
      <c r="U20" s="18" t="n">
        <v>369.00579953</v>
      </c>
      <c r="V20" s="20" t="n">
        <v>19.94583649</v>
      </c>
    </row>
    <row r="21" spans="1:22">
      <c r="A21" s="15" t="s">
        <v>496</v>
      </c>
      <c r="B21" s="17" t="n">
        <v>5741</v>
      </c>
      <c r="C21" s="18">
        <f>(45.0/B21*100)</f>
        <v/>
      </c>
      <c r="D21" s="19" t="n">
        <v>5696</v>
      </c>
      <c r="E21" s="18" t="n">
        <v>472.39634474</v>
      </c>
      <c r="F21" s="20" t="n">
        <v>17.70556564</v>
      </c>
      <c r="G21" s="18" t="n">
        <v>503.55810395</v>
      </c>
      <c r="H21" s="20" t="n">
        <v>5.57082172</v>
      </c>
      <c r="I21" s="18" t="n">
        <v>509.34827046</v>
      </c>
      <c r="J21" s="20" t="n">
        <v>3.03083262</v>
      </c>
      <c r="K21" s="18" t="n">
        <v>535.24512902</v>
      </c>
      <c r="L21" s="20" t="n">
        <v>2.70850889</v>
      </c>
      <c r="M21" s="18" t="s">
        <v>481</v>
      </c>
      <c r="N21" s="20" t="s">
        <v>481</v>
      </c>
      <c r="O21" s="18" t="s">
        <v>481</v>
      </c>
      <c r="P21" s="20" t="s">
        <v>481</v>
      </c>
      <c r="Q21" s="18" t="s">
        <v>481</v>
      </c>
      <c r="R21" s="20" t="s">
        <v>481</v>
      </c>
      <c r="S21" s="18" t="s">
        <v>481</v>
      </c>
      <c r="T21" s="20" t="s">
        <v>481</v>
      </c>
      <c r="U21" s="18" t="n">
        <v>440.78681175</v>
      </c>
      <c r="V21" s="20" t="n">
        <v>26.2737035</v>
      </c>
    </row>
    <row r="22" spans="1:22">
      <c r="A22" s="15" t="s">
        <v>497</v>
      </c>
      <c r="B22" s="17" t="n">
        <v>6598</v>
      </c>
      <c r="C22" s="18">
        <f>(33.0/B22*100)</f>
        <v/>
      </c>
      <c r="D22" s="19" t="n">
        <v>6565</v>
      </c>
      <c r="E22" s="18" t="n">
        <v>356.05741296</v>
      </c>
      <c r="F22" s="20" t="n">
        <v>11.30210901</v>
      </c>
      <c r="G22" s="18" t="n">
        <v>402.35398271</v>
      </c>
      <c r="H22" s="20" t="n">
        <v>14.44930879</v>
      </c>
      <c r="I22" s="18" t="n">
        <v>462.30158635</v>
      </c>
      <c r="J22" s="20" t="n">
        <v>5.64873272</v>
      </c>
      <c r="K22" s="18" t="n">
        <v>493.74799278</v>
      </c>
      <c r="L22" s="20" t="n">
        <v>3.31588219</v>
      </c>
      <c r="M22" s="18" t="s">
        <v>481</v>
      </c>
      <c r="N22" s="20" t="s">
        <v>481</v>
      </c>
      <c r="O22" s="18" t="s">
        <v>481</v>
      </c>
      <c r="P22" s="20" t="s">
        <v>481</v>
      </c>
      <c r="Q22" s="18" t="s">
        <v>481</v>
      </c>
      <c r="R22" s="20" t="s">
        <v>481</v>
      </c>
      <c r="S22" s="18" t="n">
        <v>419.30246557</v>
      </c>
      <c r="T22" s="20" t="n">
        <v>37.67682448</v>
      </c>
      <c r="U22" s="18" t="n">
        <v>304.78986907</v>
      </c>
      <c r="V22" s="20" t="n">
        <v>12.99385567</v>
      </c>
    </row>
    <row r="23" spans="1:22">
      <c r="A23" s="15" t="s">
        <v>498</v>
      </c>
      <c r="B23" s="17" t="n">
        <v>11583</v>
      </c>
      <c r="C23" s="18">
        <f>(218.0/B23*100)</f>
        <v/>
      </c>
      <c r="D23" s="19" t="n">
        <v>11365</v>
      </c>
      <c r="E23" s="18" t="n">
        <v>447.1604383</v>
      </c>
      <c r="F23" s="20" t="n">
        <v>11.45948615</v>
      </c>
      <c r="G23" s="18" t="n">
        <v>484.40559855</v>
      </c>
      <c r="H23" s="20" t="n">
        <v>5.97775316</v>
      </c>
      <c r="I23" s="18" t="n">
        <v>484.43642816</v>
      </c>
      <c r="J23" s="20" t="n">
        <v>3.06704509</v>
      </c>
      <c r="K23" s="18" t="n">
        <v>492.29396134</v>
      </c>
      <c r="L23" s="20" t="n">
        <v>3.19564834</v>
      </c>
      <c r="M23" s="18" t="s">
        <v>481</v>
      </c>
      <c r="N23" s="20" t="s">
        <v>481</v>
      </c>
      <c r="O23" s="18" t="s">
        <v>481</v>
      </c>
      <c r="P23" s="20" t="s">
        <v>481</v>
      </c>
      <c r="Q23" s="18" t="s">
        <v>481</v>
      </c>
      <c r="R23" s="20" t="s">
        <v>481</v>
      </c>
      <c r="S23" s="18" t="s">
        <v>481</v>
      </c>
      <c r="T23" s="20" t="s">
        <v>481</v>
      </c>
      <c r="U23" s="18" t="n">
        <v>407.4612631</v>
      </c>
      <c r="V23" s="20" t="n">
        <v>18.65272351</v>
      </c>
    </row>
    <row r="24" spans="1:22">
      <c r="A24" s="15" t="s">
        <v>499</v>
      </c>
      <c r="B24" s="17" t="n">
        <v>6647</v>
      </c>
      <c r="C24" s="18">
        <f>(7.0/B24*100)</f>
        <v/>
      </c>
      <c r="D24" s="19" t="n">
        <v>6640</v>
      </c>
      <c r="E24" s="18" t="n">
        <v>480.22848574</v>
      </c>
      <c r="F24" s="20" t="n">
        <v>6.02287959</v>
      </c>
      <c r="G24" s="18" t="n">
        <v>501.21802676</v>
      </c>
      <c r="H24" s="20" t="n">
        <v>3.80421928</v>
      </c>
      <c r="I24" s="18" t="n">
        <v>519.3662451500001</v>
      </c>
      <c r="J24" s="20" t="n">
        <v>3.77562462</v>
      </c>
      <c r="K24" s="18" t="n">
        <v>537.03359263</v>
      </c>
      <c r="L24" s="20" t="n">
        <v>3.62950856</v>
      </c>
      <c r="M24" s="18" t="s">
        <v>481</v>
      </c>
      <c r="N24" s="20" t="s">
        <v>481</v>
      </c>
      <c r="O24" s="18" t="s">
        <v>481</v>
      </c>
      <c r="P24" s="20" t="s">
        <v>481</v>
      </c>
      <c r="Q24" s="18" t="s">
        <v>481</v>
      </c>
      <c r="R24" s="20" t="s">
        <v>481</v>
      </c>
      <c r="S24" s="18" t="s">
        <v>481</v>
      </c>
      <c r="T24" s="20" t="s">
        <v>481</v>
      </c>
      <c r="U24" s="18" t="n">
        <v>401.31481047</v>
      </c>
      <c r="V24" s="20" t="n">
        <v>36.52002784</v>
      </c>
    </row>
    <row r="25" spans="1:22">
      <c r="A25" s="15" t="s">
        <v>500</v>
      </c>
      <c r="B25" s="17" t="n">
        <v>5581</v>
      </c>
      <c r="C25" s="18">
        <f>(24.0/B25*100)</f>
        <v/>
      </c>
      <c r="D25" s="19" t="n">
        <v>5557</v>
      </c>
      <c r="E25" s="18" t="n">
        <v>437.42032115</v>
      </c>
      <c r="F25" s="20" t="n">
        <v>9.96844405</v>
      </c>
      <c r="G25" s="18" t="n">
        <v>477.57846514</v>
      </c>
      <c r="H25" s="20" t="n">
        <v>5.37822522</v>
      </c>
      <c r="I25" s="18" t="n">
        <v>504.78688197</v>
      </c>
      <c r="J25" s="20" t="n">
        <v>4.39869924</v>
      </c>
      <c r="K25" s="18" t="n">
        <v>541.00961972</v>
      </c>
      <c r="L25" s="20" t="n">
        <v>3.55676085</v>
      </c>
      <c r="M25" s="18" t="s">
        <v>481</v>
      </c>
      <c r="N25" s="20" t="s">
        <v>481</v>
      </c>
      <c r="O25" s="18" t="s">
        <v>481</v>
      </c>
      <c r="P25" s="20" t="s">
        <v>481</v>
      </c>
      <c r="Q25" s="18" t="s">
        <v>481</v>
      </c>
      <c r="R25" s="20" t="s">
        <v>481</v>
      </c>
      <c r="S25" s="18" t="s">
        <v>481</v>
      </c>
      <c r="T25" s="20" t="s">
        <v>481</v>
      </c>
      <c r="U25" s="18" t="n">
        <v>399.10586117</v>
      </c>
      <c r="V25" s="20" t="n">
        <v>30.33612863</v>
      </c>
    </row>
    <row r="26" spans="1:22">
      <c r="A26" s="15" t="s">
        <v>501</v>
      </c>
      <c r="B26" s="17" t="n">
        <v>4869</v>
      </c>
      <c r="C26" s="18">
        <f>(33.0/B26*100)</f>
        <v/>
      </c>
      <c r="D26" s="19" t="n">
        <v>4836</v>
      </c>
      <c r="E26" s="18" t="n">
        <v>444.62494526</v>
      </c>
      <c r="F26" s="20" t="n">
        <v>8.01428269</v>
      </c>
      <c r="G26" s="18" t="n">
        <v>476.8271279</v>
      </c>
      <c r="H26" s="20" t="n">
        <v>6.03771669</v>
      </c>
      <c r="I26" s="18" t="n">
        <v>478.41005956</v>
      </c>
      <c r="J26" s="20" t="n">
        <v>2.63353281</v>
      </c>
      <c r="K26" s="18" t="n">
        <v>506.01716664</v>
      </c>
      <c r="L26" s="20" t="n">
        <v>2.38290506</v>
      </c>
      <c r="M26" s="18" t="s">
        <v>481</v>
      </c>
      <c r="N26" s="20" t="s">
        <v>481</v>
      </c>
      <c r="O26" s="18" t="s">
        <v>481</v>
      </c>
      <c r="P26" s="20" t="s">
        <v>481</v>
      </c>
      <c r="Q26" s="18" t="s">
        <v>481</v>
      </c>
      <c r="R26" s="20" t="s">
        <v>481</v>
      </c>
      <c r="S26" s="18" t="s">
        <v>481</v>
      </c>
      <c r="T26" s="20" t="s">
        <v>481</v>
      </c>
      <c r="U26" s="18" t="n">
        <v>403.72701453</v>
      </c>
      <c r="V26" s="20" t="n">
        <v>16.78037678</v>
      </c>
    </row>
    <row r="27" spans="1:22">
      <c r="A27" s="15" t="s">
        <v>502</v>
      </c>
      <c r="B27" s="17" t="n">
        <v>5299</v>
      </c>
      <c r="C27" s="18">
        <f>(17.0/B27*100)</f>
        <v/>
      </c>
      <c r="D27" s="19" t="n">
        <v>5282</v>
      </c>
      <c r="E27" s="18" t="n">
        <v>444.10947028</v>
      </c>
      <c r="F27" s="20" t="n">
        <v>7.64680706</v>
      </c>
      <c r="G27" s="18" t="n">
        <v>497.41281049</v>
      </c>
      <c r="H27" s="20" t="n">
        <v>4.01042981</v>
      </c>
      <c r="I27" s="18" t="n">
        <v>482.34271067</v>
      </c>
      <c r="J27" s="20" t="n">
        <v>2.4515362</v>
      </c>
      <c r="K27" s="18" t="n">
        <v>483.32655241</v>
      </c>
      <c r="L27" s="20" t="n">
        <v>2.41811795</v>
      </c>
      <c r="M27" s="18" t="s">
        <v>481</v>
      </c>
      <c r="N27" s="20" t="s">
        <v>481</v>
      </c>
      <c r="O27" s="18" t="s">
        <v>481</v>
      </c>
      <c r="P27" s="20" t="s">
        <v>481</v>
      </c>
      <c r="Q27" s="18" t="s">
        <v>481</v>
      </c>
      <c r="R27" s="20" t="s">
        <v>481</v>
      </c>
      <c r="S27" s="18" t="s">
        <v>481</v>
      </c>
      <c r="T27" s="20" t="s">
        <v>481</v>
      </c>
      <c r="U27" s="18" t="n">
        <v>358.48011913</v>
      </c>
      <c r="V27" s="20" t="n">
        <v>12.5389319</v>
      </c>
    </row>
    <row r="28" spans="1:22">
      <c r="A28" s="15" t="s">
        <v>503</v>
      </c>
      <c r="B28" s="17" t="n">
        <v>7568</v>
      </c>
      <c r="C28" s="18">
        <f>(57.0/B28*100)</f>
        <v/>
      </c>
      <c r="D28" s="19" t="n">
        <v>7511</v>
      </c>
      <c r="E28" s="18" t="n">
        <v>368.83996699</v>
      </c>
      <c r="F28" s="20" t="n">
        <v>9.06079969</v>
      </c>
      <c r="G28" s="18" t="n">
        <v>377.7481798</v>
      </c>
      <c r="H28" s="20" t="n">
        <v>10.02834789</v>
      </c>
      <c r="I28" s="18" t="n">
        <v>413.13718954</v>
      </c>
      <c r="J28" s="20" t="n">
        <v>3.31763973</v>
      </c>
      <c r="K28" s="18" t="n">
        <v>433.48825132</v>
      </c>
      <c r="L28" s="20" t="n">
        <v>2.72767656</v>
      </c>
      <c r="M28" s="18" t="s">
        <v>481</v>
      </c>
      <c r="N28" s="20" t="s">
        <v>481</v>
      </c>
      <c r="O28" s="18" t="s">
        <v>481</v>
      </c>
      <c r="P28" s="20" t="s">
        <v>481</v>
      </c>
      <c r="Q28" s="18" t="s">
        <v>481</v>
      </c>
      <c r="R28" s="20" t="s">
        <v>481</v>
      </c>
      <c r="S28" s="18" t="s">
        <v>481</v>
      </c>
      <c r="T28" s="20" t="s">
        <v>481</v>
      </c>
      <c r="U28" s="18" t="n">
        <v>320.51690106</v>
      </c>
      <c r="V28" s="20" t="n">
        <v>15.83512864</v>
      </c>
    </row>
    <row r="29" spans="1:22">
      <c r="A29" s="15" t="s">
        <v>504</v>
      </c>
      <c r="B29" s="17" t="n">
        <v>5385</v>
      </c>
      <c r="C29" s="18">
        <f>(30.0/B29*100)</f>
        <v/>
      </c>
      <c r="D29" s="19" t="n">
        <v>5355</v>
      </c>
      <c r="E29" s="18" t="n">
        <v>457.05621801</v>
      </c>
      <c r="F29" s="20" t="n">
        <v>16.91552817</v>
      </c>
      <c r="G29" s="18" t="n">
        <v>498.04546622</v>
      </c>
      <c r="H29" s="20" t="n">
        <v>6.15043736</v>
      </c>
      <c r="I29" s="18" t="n">
        <v>511.2430341</v>
      </c>
      <c r="J29" s="20" t="n">
        <v>2.7318877</v>
      </c>
      <c r="K29" s="18" t="n">
        <v>509.89660564</v>
      </c>
      <c r="L29" s="20" t="n">
        <v>4.0925746</v>
      </c>
      <c r="M29" s="18" t="s">
        <v>481</v>
      </c>
      <c r="N29" s="20" t="s">
        <v>481</v>
      </c>
      <c r="O29" s="18" t="s">
        <v>481</v>
      </c>
      <c r="P29" s="20" t="s">
        <v>481</v>
      </c>
      <c r="Q29" s="18" t="n">
        <v>314.02123871</v>
      </c>
      <c r="R29" s="20" t="n">
        <v>13.26138992</v>
      </c>
      <c r="S29" s="18" t="s">
        <v>481</v>
      </c>
      <c r="T29" s="20" t="s">
        <v>481</v>
      </c>
      <c r="U29" s="18" t="n">
        <v>383.96576956</v>
      </c>
      <c r="V29" s="20" t="n">
        <v>24.93307767</v>
      </c>
    </row>
    <row r="30" spans="1:22">
      <c r="A30" s="15" t="s">
        <v>505</v>
      </c>
      <c r="B30" s="17" t="n">
        <v>4520</v>
      </c>
      <c r="C30" s="18">
        <f>(103.0/B30*100)</f>
        <v/>
      </c>
      <c r="D30" s="19" t="n">
        <v>4417</v>
      </c>
      <c r="E30" s="18" t="n">
        <v>427.62005799</v>
      </c>
      <c r="F30" s="20" t="n">
        <v>12.46986233</v>
      </c>
      <c r="G30" s="18" t="n">
        <v>475.73019974</v>
      </c>
      <c r="H30" s="20" t="n">
        <v>5.94391126</v>
      </c>
      <c r="I30" s="18" t="n">
        <v>500.11893899</v>
      </c>
      <c r="J30" s="20" t="n">
        <v>3.19053368</v>
      </c>
      <c r="K30" s="18" t="n">
        <v>537.90289849</v>
      </c>
      <c r="L30" s="20" t="n">
        <v>4.03722604</v>
      </c>
      <c r="M30" s="18" t="s">
        <v>481</v>
      </c>
      <c r="N30" s="20" t="s">
        <v>481</v>
      </c>
      <c r="O30" s="18" t="s">
        <v>481</v>
      </c>
      <c r="P30" s="20" t="s">
        <v>481</v>
      </c>
      <c r="Q30" s="18" t="s">
        <v>481</v>
      </c>
      <c r="R30" s="20" t="s">
        <v>481</v>
      </c>
      <c r="S30" s="18" t="s">
        <v>481</v>
      </c>
      <c r="T30" s="20" t="s">
        <v>481</v>
      </c>
      <c r="U30" s="18" t="n">
        <v>366.682754</v>
      </c>
      <c r="V30" s="20" t="n">
        <v>19.24057242</v>
      </c>
    </row>
    <row r="31" spans="1:22">
      <c r="A31" s="15" t="s">
        <v>506</v>
      </c>
      <c r="B31" s="17" t="n">
        <v>5456</v>
      </c>
      <c r="C31" s="18">
        <f>(125.0/B31*100)</f>
        <v/>
      </c>
      <c r="D31" s="19" t="n">
        <v>5331</v>
      </c>
      <c r="E31" s="18" t="n">
        <v>437.43978676</v>
      </c>
      <c r="F31" s="20" t="n">
        <v>10.35680693</v>
      </c>
      <c r="G31" s="18" t="n">
        <v>480.15652878</v>
      </c>
      <c r="H31" s="20" t="n">
        <v>4.9429866</v>
      </c>
      <c r="I31" s="18" t="n">
        <v>505.33081267</v>
      </c>
      <c r="J31" s="20" t="n">
        <v>2.86602728</v>
      </c>
      <c r="K31" s="18" t="n">
        <v>541.61016674</v>
      </c>
      <c r="L31" s="20" t="n">
        <v>2.96445493</v>
      </c>
      <c r="M31" s="18" t="s">
        <v>481</v>
      </c>
      <c r="N31" s="20" t="s">
        <v>481</v>
      </c>
      <c r="O31" s="18" t="s">
        <v>481</v>
      </c>
      <c r="P31" s="20" t="s">
        <v>481</v>
      </c>
      <c r="Q31" s="18" t="s">
        <v>481</v>
      </c>
      <c r="R31" s="20" t="s">
        <v>481</v>
      </c>
      <c r="S31" s="18" t="s">
        <v>481</v>
      </c>
      <c r="T31" s="20" t="s">
        <v>481</v>
      </c>
      <c r="U31" s="18" t="n">
        <v>384.60601074</v>
      </c>
      <c r="V31" s="20" t="n">
        <v>15.52085916</v>
      </c>
    </row>
    <row r="32" spans="1:22">
      <c r="A32" s="15" t="s">
        <v>507</v>
      </c>
      <c r="B32" s="17" t="n">
        <v>4478</v>
      </c>
      <c r="C32" s="18">
        <f>(5.0/B32*100)</f>
        <v/>
      </c>
      <c r="D32" s="19" t="n">
        <v>4473</v>
      </c>
      <c r="E32" s="18" t="n">
        <v>492.65737751</v>
      </c>
      <c r="F32" s="20" t="n">
        <v>6.95511452</v>
      </c>
      <c r="G32" s="18" t="n">
        <v>500.49303628</v>
      </c>
      <c r="H32" s="20" t="n">
        <v>3.89147219</v>
      </c>
      <c r="I32" s="18" t="n">
        <v>503.70438986</v>
      </c>
      <c r="J32" s="20" t="n">
        <v>2.752419</v>
      </c>
      <c r="K32" s="18" t="n">
        <v>529.53313292</v>
      </c>
      <c r="L32" s="20" t="n">
        <v>3.95515865</v>
      </c>
      <c r="M32" s="18" t="s">
        <v>481</v>
      </c>
      <c r="N32" s="20" t="s">
        <v>481</v>
      </c>
      <c r="O32" s="18" t="s">
        <v>481</v>
      </c>
      <c r="P32" s="20" t="s">
        <v>481</v>
      </c>
      <c r="Q32" s="18" t="s">
        <v>481</v>
      </c>
      <c r="R32" s="20" t="s">
        <v>481</v>
      </c>
      <c r="S32" s="18" t="s">
        <v>481</v>
      </c>
      <c r="T32" s="20" t="s">
        <v>481</v>
      </c>
      <c r="U32" s="18" t="n">
        <v>341.03880713</v>
      </c>
      <c r="V32" s="20" t="n">
        <v>26.39998344</v>
      </c>
    </row>
    <row r="33" spans="1:22">
      <c r="A33" s="15" t="s">
        <v>508</v>
      </c>
      <c r="B33" s="17" t="n">
        <v>7325</v>
      </c>
      <c r="C33" s="18">
        <f>(76.0/B33*100)</f>
        <v/>
      </c>
      <c r="D33" s="19" t="n">
        <v>7249</v>
      </c>
      <c r="E33" s="18" t="n">
        <v>380.45447975</v>
      </c>
      <c r="F33" s="20" t="n">
        <v>19.18208113</v>
      </c>
      <c r="G33" s="18" t="n">
        <v>483.9008007</v>
      </c>
      <c r="H33" s="20" t="n">
        <v>7.61105606</v>
      </c>
      <c r="I33" s="18" t="n">
        <v>476.54085329</v>
      </c>
      <c r="J33" s="20" t="n">
        <v>3.30057576</v>
      </c>
      <c r="K33" s="18" t="n">
        <v>516.59282699</v>
      </c>
      <c r="L33" s="20" t="n">
        <v>2.92441297</v>
      </c>
      <c r="M33" s="18" t="s">
        <v>481</v>
      </c>
      <c r="N33" s="20" t="s">
        <v>481</v>
      </c>
      <c r="O33" s="18" t="s">
        <v>481</v>
      </c>
      <c r="P33" s="20" t="s">
        <v>481</v>
      </c>
      <c r="Q33" s="18" t="s">
        <v>481</v>
      </c>
      <c r="R33" s="20" t="s">
        <v>481</v>
      </c>
      <c r="S33" s="18" t="s">
        <v>481</v>
      </c>
      <c r="T33" s="20" t="s">
        <v>481</v>
      </c>
      <c r="U33" s="18" t="n">
        <v>365.14714388</v>
      </c>
      <c r="V33" s="20" t="n">
        <v>15.5364898</v>
      </c>
    </row>
    <row r="34" spans="1:22">
      <c r="A34" s="15" t="s">
        <v>509</v>
      </c>
      <c r="B34" s="17" t="n">
        <v>6350</v>
      </c>
      <c r="C34" s="18">
        <f>(36.0/B34*100)</f>
        <v/>
      </c>
      <c r="D34" s="19" t="n">
        <v>6314</v>
      </c>
      <c r="E34" s="18" t="n">
        <v>396.11476394</v>
      </c>
      <c r="F34" s="20" t="n">
        <v>7.35181652</v>
      </c>
      <c r="G34" s="18" t="n">
        <v>444.36808239</v>
      </c>
      <c r="H34" s="20" t="n">
        <v>3.87489965</v>
      </c>
      <c r="I34" s="18" t="n">
        <v>458.66509609</v>
      </c>
      <c r="J34" s="20" t="n">
        <v>2.7672922</v>
      </c>
      <c r="K34" s="18" t="n">
        <v>496.51016023</v>
      </c>
      <c r="L34" s="20" t="n">
        <v>4.13712644</v>
      </c>
      <c r="M34" s="18" t="s">
        <v>481</v>
      </c>
      <c r="N34" s="20" t="s">
        <v>481</v>
      </c>
      <c r="O34" s="18" t="s">
        <v>481</v>
      </c>
      <c r="P34" s="20" t="s">
        <v>481</v>
      </c>
      <c r="Q34" s="18" t="n">
        <v>263.37193708</v>
      </c>
      <c r="R34" s="20" t="n">
        <v>13.61114927</v>
      </c>
      <c r="S34" s="18" t="s">
        <v>481</v>
      </c>
      <c r="T34" s="20" t="s">
        <v>481</v>
      </c>
      <c r="U34" s="18" t="n">
        <v>301.32780062</v>
      </c>
      <c r="V34" s="20" t="n">
        <v>11.01924225</v>
      </c>
    </row>
    <row r="35" spans="1:22">
      <c r="A35" s="15" t="s">
        <v>510</v>
      </c>
      <c r="B35" s="17" t="n">
        <v>6406</v>
      </c>
      <c r="C35" s="18">
        <f>(36.0/B35*100)</f>
        <v/>
      </c>
      <c r="D35" s="19" t="n">
        <v>6370</v>
      </c>
      <c r="E35" s="18" t="n">
        <v>475.93038747</v>
      </c>
      <c r="F35" s="20" t="n">
        <v>5.98858722</v>
      </c>
      <c r="G35" s="18" t="n">
        <v>508.59640491</v>
      </c>
      <c r="H35" s="20" t="n">
        <v>3.50193393</v>
      </c>
      <c r="I35" s="18" t="n">
        <v>504.12643292</v>
      </c>
      <c r="J35" s="20" t="n">
        <v>2.27719338</v>
      </c>
      <c r="K35" s="18" t="n">
        <v>521.80584834</v>
      </c>
      <c r="L35" s="20" t="n">
        <v>3.54480468</v>
      </c>
      <c r="M35" s="18" t="s">
        <v>481</v>
      </c>
      <c r="N35" s="20" t="s">
        <v>481</v>
      </c>
      <c r="O35" s="18" t="s">
        <v>481</v>
      </c>
      <c r="P35" s="20" t="s">
        <v>481</v>
      </c>
      <c r="Q35" s="18" t="n">
        <v>337.32521215</v>
      </c>
      <c r="R35" s="20" t="n">
        <v>11.65794297</v>
      </c>
      <c r="S35" s="18" t="s">
        <v>481</v>
      </c>
      <c r="T35" s="20" t="s">
        <v>481</v>
      </c>
      <c r="U35" s="18" t="n">
        <v>382.5716596</v>
      </c>
      <c r="V35" s="20" t="n">
        <v>17.84469348</v>
      </c>
    </row>
    <row r="36" spans="1:22">
      <c r="A36" s="15" t="s">
        <v>511</v>
      </c>
      <c r="B36" s="17" t="n">
        <v>6736</v>
      </c>
      <c r="C36" s="18">
        <f>(28.0/B36*100)</f>
        <v/>
      </c>
      <c r="D36" s="19" t="n">
        <v>6708</v>
      </c>
      <c r="E36" s="18" t="n">
        <v>454.17260652</v>
      </c>
      <c r="F36" s="20" t="n">
        <v>7.54994421</v>
      </c>
      <c r="G36" s="18" t="n">
        <v>489.70824823</v>
      </c>
      <c r="H36" s="20" t="n">
        <v>3.44971441</v>
      </c>
      <c r="I36" s="18" t="n">
        <v>490.99279435</v>
      </c>
      <c r="J36" s="20" t="n">
        <v>2.48423489</v>
      </c>
      <c r="K36" s="18" t="n">
        <v>513.19142498</v>
      </c>
      <c r="L36" s="20" t="n">
        <v>3.30138286</v>
      </c>
      <c r="M36" s="18" t="s">
        <v>481</v>
      </c>
      <c r="N36" s="20" t="s">
        <v>481</v>
      </c>
      <c r="O36" s="18" t="s">
        <v>481</v>
      </c>
      <c r="P36" s="20" t="s">
        <v>481</v>
      </c>
      <c r="Q36" s="18" t="s">
        <v>481</v>
      </c>
      <c r="R36" s="20" t="s">
        <v>481</v>
      </c>
      <c r="S36" s="18" t="s">
        <v>481</v>
      </c>
      <c r="T36" s="20" t="s">
        <v>481</v>
      </c>
      <c r="U36" s="18" t="n">
        <v>374.67090924</v>
      </c>
      <c r="V36" s="20" t="n">
        <v>19.88415241</v>
      </c>
    </row>
    <row r="37" spans="1:22">
      <c r="A37" s="15" t="s">
        <v>512</v>
      </c>
      <c r="B37" s="17" t="n">
        <v>5458</v>
      </c>
      <c r="C37" s="18">
        <f>(65.0/B37*100)</f>
        <v/>
      </c>
      <c r="D37" s="19" t="n">
        <v>5393</v>
      </c>
      <c r="E37" s="18" t="n">
        <v>438.42021074</v>
      </c>
      <c r="F37" s="20" t="n">
        <v>10.13391953</v>
      </c>
      <c r="G37" s="18" t="n">
        <v>482.32437497</v>
      </c>
      <c r="H37" s="20" t="n">
        <v>4.68745809</v>
      </c>
      <c r="I37" s="18" t="n">
        <v>498.51659392</v>
      </c>
      <c r="J37" s="20" t="n">
        <v>3.68858939</v>
      </c>
      <c r="K37" s="18" t="n">
        <v>521.18832625</v>
      </c>
      <c r="L37" s="20" t="n">
        <v>4.32752272</v>
      </c>
      <c r="M37" s="18" t="s">
        <v>481</v>
      </c>
      <c r="N37" s="20" t="s">
        <v>481</v>
      </c>
      <c r="O37" s="18" t="s">
        <v>481</v>
      </c>
      <c r="P37" s="20" t="s">
        <v>481</v>
      </c>
      <c r="Q37" s="18" t="s">
        <v>481</v>
      </c>
      <c r="R37" s="20" t="s">
        <v>481</v>
      </c>
      <c r="S37" s="18" t="s">
        <v>481</v>
      </c>
      <c r="T37" s="20" t="s">
        <v>481</v>
      </c>
      <c r="U37" s="18" t="n">
        <v>357.30223795</v>
      </c>
      <c r="V37" s="20" t="n">
        <v>11.80859266</v>
      </c>
    </row>
    <row r="38" spans="1:22">
      <c r="A38" s="15" t="s">
        <v>513</v>
      </c>
      <c r="B38" s="17" t="n">
        <v>5860</v>
      </c>
      <c r="C38" s="18">
        <f>(16.0/B38*100)</f>
        <v/>
      </c>
      <c r="D38" s="19" t="n">
        <v>5844</v>
      </c>
      <c r="E38" s="18" t="n">
        <v>469.38150696</v>
      </c>
      <c r="F38" s="20" t="n">
        <v>8.578183879999999</v>
      </c>
      <c r="G38" s="18" t="n">
        <v>495.31087377</v>
      </c>
      <c r="H38" s="20" t="n">
        <v>4.36724434</v>
      </c>
      <c r="I38" s="18" t="n">
        <v>494.18307166</v>
      </c>
      <c r="J38" s="20" t="n">
        <v>3.24369279</v>
      </c>
      <c r="K38" s="18" t="n">
        <v>496.31944455</v>
      </c>
      <c r="L38" s="20" t="n">
        <v>3.92553876</v>
      </c>
      <c r="M38" s="18" t="s">
        <v>481</v>
      </c>
      <c r="N38" s="20" t="s">
        <v>481</v>
      </c>
      <c r="O38" s="18" t="s">
        <v>481</v>
      </c>
      <c r="P38" s="20" t="s">
        <v>481</v>
      </c>
      <c r="Q38" s="18" t="s">
        <v>481</v>
      </c>
      <c r="R38" s="20" t="s">
        <v>481</v>
      </c>
      <c r="S38" s="18" t="s">
        <v>481</v>
      </c>
      <c r="T38" s="20" t="s">
        <v>481</v>
      </c>
      <c r="U38" s="18" t="n">
        <v>341.85825281</v>
      </c>
      <c r="V38" s="20" t="n">
        <v>13.58182459</v>
      </c>
    </row>
    <row r="39" spans="1:22">
      <c r="A39" s="15" t="s">
        <v>514</v>
      </c>
      <c r="B39" s="17" t="n">
        <v>5895</v>
      </c>
      <c r="C39" s="18">
        <f>(31.0/B39*100)</f>
        <v/>
      </c>
      <c r="D39" s="19" t="n">
        <v>5864</v>
      </c>
      <c r="E39" s="18" t="n">
        <v>380.32654695</v>
      </c>
      <c r="F39" s="20" t="n">
        <v>6.81418162</v>
      </c>
      <c r="G39" s="18" t="n">
        <v>401.55666647</v>
      </c>
      <c r="H39" s="20" t="n">
        <v>12.10919259</v>
      </c>
      <c r="I39" s="18" t="n">
        <v>412.18229353</v>
      </c>
      <c r="J39" s="20" t="n">
        <v>5.02179039</v>
      </c>
      <c r="K39" s="18" t="n">
        <v>439.47021721</v>
      </c>
      <c r="L39" s="20" t="n">
        <v>3.8186792</v>
      </c>
      <c r="M39" s="18" t="s">
        <v>481</v>
      </c>
      <c r="N39" s="20" t="s">
        <v>481</v>
      </c>
      <c r="O39" s="18" t="s">
        <v>481</v>
      </c>
      <c r="P39" s="20" t="s">
        <v>481</v>
      </c>
      <c r="Q39" s="18" t="s">
        <v>481</v>
      </c>
      <c r="R39" s="20" t="s">
        <v>481</v>
      </c>
      <c r="S39" s="18" t="s">
        <v>481</v>
      </c>
      <c r="T39" s="20" t="s">
        <v>481</v>
      </c>
      <c r="U39" s="18" t="n">
        <v>318.34674459</v>
      </c>
      <c r="V39" s="20" t="n">
        <v>19.14133051</v>
      </c>
    </row>
    <row r="40" spans="1:22">
      <c r="A40" s="15" t="s">
        <v>515</v>
      </c>
      <c r="B40" s="17" t="n">
        <v>14157</v>
      </c>
      <c r="C40" s="18">
        <f>(279.0/B40*100)</f>
        <v/>
      </c>
      <c r="D40" s="19" t="n">
        <v>13878</v>
      </c>
      <c r="E40" s="18" t="n">
        <v>423.98345964</v>
      </c>
      <c r="F40" s="20" t="n">
        <v>13.43667303</v>
      </c>
      <c r="G40" s="18" t="n">
        <v>458.91731612</v>
      </c>
      <c r="H40" s="20" t="n">
        <v>7.07556603</v>
      </c>
      <c r="I40" s="18" t="n">
        <v>482.05174743</v>
      </c>
      <c r="J40" s="20" t="n">
        <v>3.35514466</v>
      </c>
      <c r="K40" s="18" t="n">
        <v>514.17358255</v>
      </c>
      <c r="L40" s="20" t="n">
        <v>3.032516</v>
      </c>
      <c r="M40" s="18" t="s">
        <v>481</v>
      </c>
      <c r="N40" s="20" t="s">
        <v>481</v>
      </c>
      <c r="O40" s="18" t="s">
        <v>481</v>
      </c>
      <c r="P40" s="20" t="s">
        <v>481</v>
      </c>
      <c r="Q40" s="18" t="s">
        <v>481</v>
      </c>
      <c r="R40" s="20" t="s">
        <v>481</v>
      </c>
      <c r="S40" s="18" t="s">
        <v>481</v>
      </c>
      <c r="T40" s="20" t="s">
        <v>481</v>
      </c>
      <c r="U40" s="18" t="n">
        <v>381.51574277</v>
      </c>
      <c r="V40" s="20" t="n">
        <v>13.59482992</v>
      </c>
    </row>
    <row r="41" spans="1:22">
      <c r="A41" s="15" t="s">
        <v>516</v>
      </c>
      <c r="B41" s="17" t="n">
        <v>5712</v>
      </c>
      <c r="C41" s="18">
        <f>(39.0/B41*100)</f>
        <v/>
      </c>
      <c r="D41" s="19" t="n">
        <v>5673</v>
      </c>
      <c r="E41" s="18" t="n">
        <v>440.4732549</v>
      </c>
      <c r="F41" s="20" t="n">
        <v>18.6038219</v>
      </c>
      <c r="G41" s="18" t="n">
        <v>490.10895462</v>
      </c>
      <c r="H41" s="20" t="n">
        <v>8.18514103</v>
      </c>
      <c r="I41" s="18" t="n">
        <v>483.61833835</v>
      </c>
      <c r="J41" s="20" t="n">
        <v>4.07769745</v>
      </c>
      <c r="K41" s="18" t="n">
        <v>512.502314</v>
      </c>
      <c r="L41" s="20" t="n">
        <v>3.82606879</v>
      </c>
      <c r="M41" s="18" t="s">
        <v>481</v>
      </c>
      <c r="N41" s="20" t="s">
        <v>481</v>
      </c>
      <c r="O41" s="18" t="s">
        <v>481</v>
      </c>
      <c r="P41" s="20" t="s">
        <v>481</v>
      </c>
      <c r="Q41" s="18" t="n">
        <v>399.91015703</v>
      </c>
      <c r="R41" s="20" t="n">
        <v>16.72230739</v>
      </c>
      <c r="S41" s="18" t="s">
        <v>481</v>
      </c>
      <c r="T41" s="20" t="s">
        <v>481</v>
      </c>
      <c r="U41" s="18" t="n">
        <v>356.32690379</v>
      </c>
      <c r="V41" s="20" t="n">
        <v>17.90979823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(1248.0/B46*100)</f>
        <v/>
      </c>
      <c r="D46" s="19" t="n">
        <v>21893</v>
      </c>
      <c r="E46" s="18" t="n">
        <v>325.03564783</v>
      </c>
      <c r="F46" s="20" t="n">
        <v>8.628775060000001</v>
      </c>
      <c r="G46" s="18" t="n">
        <v>384.53932678</v>
      </c>
      <c r="H46" s="20" t="n">
        <v>6.39365402</v>
      </c>
      <c r="I46" s="18" t="n">
        <v>394.15337204</v>
      </c>
      <c r="J46" s="20" t="n">
        <v>2.96827847</v>
      </c>
      <c r="K46" s="18" t="n">
        <v>433.81199782</v>
      </c>
      <c r="L46" s="20" t="n">
        <v>2.97194087</v>
      </c>
      <c r="M46" s="18" t="s">
        <v>481</v>
      </c>
      <c r="N46" s="20" t="s">
        <v>481</v>
      </c>
      <c r="O46" s="18" t="s">
        <v>481</v>
      </c>
      <c r="P46" s="20" t="s">
        <v>481</v>
      </c>
      <c r="Q46" s="18" t="s">
        <v>481</v>
      </c>
      <c r="R46" s="20" t="s">
        <v>481</v>
      </c>
      <c r="S46" s="18" t="s">
        <v>481</v>
      </c>
      <c r="T46" s="20" t="s">
        <v>481</v>
      </c>
      <c r="U46" s="18" t="n">
        <v>328.2398911</v>
      </c>
      <c r="V46" s="20" t="n">
        <v>6.02095178</v>
      </c>
    </row>
    <row r="47" spans="1:22">
      <c r="A47" s="15" t="s">
        <v>522</v>
      </c>
      <c r="B47" s="17" t="n">
        <v>5928</v>
      </c>
      <c r="C47" s="18">
        <f>(86.0/B47*100)</f>
        <v/>
      </c>
      <c r="D47" s="19" t="n">
        <v>5842</v>
      </c>
      <c r="E47" s="18" t="n">
        <v>364.58052414</v>
      </c>
      <c r="F47" s="20" t="n">
        <v>9.2530076</v>
      </c>
      <c r="G47" s="18" t="n">
        <v>440.08907844</v>
      </c>
      <c r="H47" s="20" t="n">
        <v>5.96700025</v>
      </c>
      <c r="I47" s="18" t="n">
        <v>432.43313697</v>
      </c>
      <c r="J47" s="20" t="n">
        <v>5.3068568</v>
      </c>
      <c r="K47" s="18" t="n">
        <v>458.79087335</v>
      </c>
      <c r="L47" s="20" t="n">
        <v>4.98713716</v>
      </c>
      <c r="M47" s="18" t="s">
        <v>481</v>
      </c>
      <c r="N47" s="20" t="s">
        <v>481</v>
      </c>
      <c r="O47" s="18" t="s">
        <v>481</v>
      </c>
      <c r="P47" s="20" t="s">
        <v>481</v>
      </c>
      <c r="Q47" s="18" t="s">
        <v>481</v>
      </c>
      <c r="R47" s="20" t="s">
        <v>481</v>
      </c>
      <c r="S47" s="18" t="s">
        <v>481</v>
      </c>
      <c r="T47" s="20" t="s">
        <v>481</v>
      </c>
      <c r="U47" s="18" t="n">
        <v>296.17115727</v>
      </c>
      <c r="V47" s="20" t="n">
        <v>8.811342959999999</v>
      </c>
    </row>
    <row r="48" spans="1:22">
      <c r="A48" s="15" t="s">
        <v>523</v>
      </c>
      <c r="B48" s="17" t="n">
        <v>9841</v>
      </c>
      <c r="C48" s="18">
        <f>(7.0/B48*100)</f>
        <v/>
      </c>
      <c r="D48" s="19" t="n">
        <v>9834</v>
      </c>
      <c r="E48" s="18" t="n">
        <v>475.20947245</v>
      </c>
      <c r="F48" s="20" t="n">
        <v>9.276278680000001</v>
      </c>
      <c r="G48" s="18" t="n">
        <v>498.58625046</v>
      </c>
      <c r="H48" s="20" t="n">
        <v>6.27569295</v>
      </c>
      <c r="I48" s="18" t="n">
        <v>481.12608814</v>
      </c>
      <c r="J48" s="20" t="n">
        <v>5.15468254</v>
      </c>
      <c r="K48" s="18" t="n">
        <v>518.92742228</v>
      </c>
      <c r="L48" s="20" t="n">
        <v>5.8362953</v>
      </c>
      <c r="M48" s="18" t="s">
        <v>481</v>
      </c>
      <c r="N48" s="20" t="s">
        <v>481</v>
      </c>
      <c r="O48" s="18" t="s">
        <v>481</v>
      </c>
      <c r="P48" s="20" t="s">
        <v>481</v>
      </c>
      <c r="Q48" s="18" t="s">
        <v>481</v>
      </c>
      <c r="R48" s="20" t="s">
        <v>481</v>
      </c>
      <c r="S48" s="18" t="s">
        <v>481</v>
      </c>
      <c r="T48" s="20" t="s">
        <v>481</v>
      </c>
      <c r="U48" s="18" t="n">
        <v>409.47307707</v>
      </c>
      <c r="V48" s="20" t="n">
        <v>38.4754695</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(220.0/B50*100)</f>
        <v/>
      </c>
      <c r="D50" s="19" t="n">
        <v>11575</v>
      </c>
      <c r="E50" s="18" t="n">
        <v>370.54386584</v>
      </c>
      <c r="F50" s="20" t="n">
        <v>15.09323718</v>
      </c>
      <c r="G50" s="18" t="n">
        <v>440.65426975</v>
      </c>
      <c r="H50" s="20" t="n">
        <v>11.54781907</v>
      </c>
      <c r="I50" s="18" t="n">
        <v>424.7345652</v>
      </c>
      <c r="J50" s="20" t="n">
        <v>3.3743961</v>
      </c>
      <c r="K50" s="18" t="n">
        <v>426.69223437</v>
      </c>
      <c r="L50" s="20" t="n">
        <v>3.13173629</v>
      </c>
      <c r="M50" s="18" t="s">
        <v>481</v>
      </c>
      <c r="N50" s="20" t="s">
        <v>481</v>
      </c>
      <c r="O50" s="18" t="s">
        <v>481</v>
      </c>
      <c r="P50" s="20" t="s">
        <v>481</v>
      </c>
      <c r="Q50" s="18" t="s">
        <v>481</v>
      </c>
      <c r="R50" s="20" t="s">
        <v>481</v>
      </c>
      <c r="S50" s="18" t="s">
        <v>481</v>
      </c>
      <c r="T50" s="20" t="s">
        <v>481</v>
      </c>
      <c r="U50" s="18" t="n">
        <v>362.78090345</v>
      </c>
      <c r="V50" s="20" t="n">
        <v>12.64097786</v>
      </c>
    </row>
    <row r="51" spans="1:22">
      <c r="A51" s="15" t="s">
        <v>526</v>
      </c>
      <c r="B51" s="17" t="n">
        <v>6866</v>
      </c>
      <c r="C51" s="18">
        <f>(108.0/B51*100)</f>
        <v/>
      </c>
      <c r="D51" s="19" t="n">
        <v>6758</v>
      </c>
      <c r="E51" s="18" t="n">
        <v>389.23067842</v>
      </c>
      <c r="F51" s="20" t="n">
        <v>12.35831999</v>
      </c>
      <c r="G51" s="18" t="n">
        <v>435.23695957</v>
      </c>
      <c r="H51" s="20" t="n">
        <v>12.54513567</v>
      </c>
      <c r="I51" s="18" t="n">
        <v>414.55922879</v>
      </c>
      <c r="J51" s="20" t="n">
        <v>3.61335723</v>
      </c>
      <c r="K51" s="18" t="n">
        <v>432.96166925</v>
      </c>
      <c r="L51" s="20" t="n">
        <v>2.80955523</v>
      </c>
      <c r="M51" s="18" t="s">
        <v>481</v>
      </c>
      <c r="N51" s="20" t="s">
        <v>481</v>
      </c>
      <c r="O51" s="18" t="s">
        <v>481</v>
      </c>
      <c r="P51" s="20" t="s">
        <v>481</v>
      </c>
      <c r="Q51" s="18" t="n">
        <v>427.96430568</v>
      </c>
      <c r="R51" s="20" t="n">
        <v>5.20460603</v>
      </c>
      <c r="S51" s="18" t="s">
        <v>481</v>
      </c>
      <c r="T51" s="20" t="s">
        <v>481</v>
      </c>
      <c r="U51" s="18" t="n">
        <v>386.74638779</v>
      </c>
      <c r="V51" s="20" t="n">
        <v>11.15431641</v>
      </c>
    </row>
    <row r="52" spans="1:22">
      <c r="A52" s="15" t="s">
        <v>527</v>
      </c>
      <c r="B52" s="17" t="n">
        <v>5809</v>
      </c>
      <c r="C52" s="18">
        <f>(74.0/B52*100)</f>
        <v/>
      </c>
      <c r="D52" s="19" t="n">
        <v>5735</v>
      </c>
      <c r="E52" s="18" t="n">
        <v>465.49945303</v>
      </c>
      <c r="F52" s="20" t="n">
        <v>6.1792651</v>
      </c>
      <c r="G52" s="18" t="n">
        <v>481.4252666</v>
      </c>
      <c r="H52" s="20" t="n">
        <v>3.44842469</v>
      </c>
      <c r="I52" s="18" t="n">
        <v>487.03716654</v>
      </c>
      <c r="J52" s="20" t="n">
        <v>2.97568315</v>
      </c>
      <c r="K52" s="18" t="n">
        <v>503.40460331</v>
      </c>
      <c r="L52" s="20" t="n">
        <v>3.87271499</v>
      </c>
      <c r="M52" s="18" t="s">
        <v>481</v>
      </c>
      <c r="N52" s="20" t="s">
        <v>481</v>
      </c>
      <c r="O52" s="18" t="s">
        <v>481</v>
      </c>
      <c r="P52" s="20" t="s">
        <v>481</v>
      </c>
      <c r="Q52" s="18" t="s">
        <v>481</v>
      </c>
      <c r="R52" s="20" t="s">
        <v>481</v>
      </c>
      <c r="S52" s="18" t="s">
        <v>481</v>
      </c>
      <c r="T52" s="20" t="s">
        <v>481</v>
      </c>
      <c r="U52" s="18" t="n">
        <v>371.98254313</v>
      </c>
      <c r="V52" s="20" t="n">
        <v>18.73598506</v>
      </c>
    </row>
    <row r="53" spans="1:22">
      <c r="A53" s="15" t="s">
        <v>528</v>
      </c>
      <c r="B53" s="17" t="n">
        <v>5571</v>
      </c>
      <c r="C53" s="18">
        <f>(85.0/B53*100)</f>
        <v/>
      </c>
      <c r="D53" s="19" t="n">
        <v>5486</v>
      </c>
      <c r="E53" s="18" t="n">
        <v>361.77510816</v>
      </c>
      <c r="F53" s="20" t="n">
        <v>8.280085229999999</v>
      </c>
      <c r="G53" s="18" t="n">
        <v>413.89923051</v>
      </c>
      <c r="H53" s="20" t="n">
        <v>4.1531248</v>
      </c>
      <c r="I53" s="18" t="n">
        <v>433.06521242</v>
      </c>
      <c r="J53" s="20" t="n">
        <v>2.24849103</v>
      </c>
      <c r="K53" s="18" t="n">
        <v>475.65249164</v>
      </c>
      <c r="L53" s="20" t="n">
        <v>2.85312185</v>
      </c>
      <c r="M53" s="18" t="s">
        <v>481</v>
      </c>
      <c r="N53" s="20" t="s">
        <v>481</v>
      </c>
      <c r="O53" s="18" t="s">
        <v>481</v>
      </c>
      <c r="P53" s="20" t="s">
        <v>481</v>
      </c>
      <c r="Q53" s="18" t="s">
        <v>481</v>
      </c>
      <c r="R53" s="20" t="s">
        <v>481</v>
      </c>
      <c r="S53" s="18" t="s">
        <v>481</v>
      </c>
      <c r="T53" s="20" t="s">
        <v>481</v>
      </c>
      <c r="U53" s="18" t="n">
        <v>305.57117221</v>
      </c>
      <c r="V53" s="20" t="n">
        <v>12.58887654</v>
      </c>
    </row>
    <row r="54" spans="1:22">
      <c r="A54" s="15" t="s">
        <v>529</v>
      </c>
      <c r="B54" s="17" t="n">
        <v>4740</v>
      </c>
      <c r="C54" s="18">
        <f>(68.0/B54*100)</f>
        <v/>
      </c>
      <c r="D54" s="19" t="n">
        <v>4672</v>
      </c>
      <c r="E54" s="18" t="n">
        <v>323.00567035</v>
      </c>
      <c r="F54" s="20" t="n">
        <v>8.292537340000001</v>
      </c>
      <c r="G54" s="18" t="n">
        <v>357.73133699</v>
      </c>
      <c r="H54" s="20" t="n">
        <v>11.40041301</v>
      </c>
      <c r="I54" s="18" t="n">
        <v>360.04771798</v>
      </c>
      <c r="J54" s="20" t="n">
        <v>4.28636522</v>
      </c>
      <c r="K54" s="18" t="n">
        <v>366.09971753</v>
      </c>
      <c r="L54" s="20" t="n">
        <v>3.12100387</v>
      </c>
      <c r="M54" s="18" t="s">
        <v>481</v>
      </c>
      <c r="N54" s="20" t="s">
        <v>481</v>
      </c>
      <c r="O54" s="18" t="s">
        <v>481</v>
      </c>
      <c r="P54" s="20" t="s">
        <v>481</v>
      </c>
      <c r="Q54" s="18" t="s">
        <v>481</v>
      </c>
      <c r="R54" s="20" t="s">
        <v>481</v>
      </c>
      <c r="S54" s="18" t="s">
        <v>481</v>
      </c>
      <c r="T54" s="20" t="s">
        <v>481</v>
      </c>
      <c r="U54" s="18" t="n">
        <v>277.25948775</v>
      </c>
      <c r="V54" s="20" t="n">
        <v>6.11376869</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478.35996294</v>
      </c>
      <c r="F56" s="20" t="n">
        <v>10.04226245</v>
      </c>
      <c r="G56" s="18" t="n">
        <v>488.88355587</v>
      </c>
      <c r="H56" s="20" t="n">
        <v>5.06473772</v>
      </c>
      <c r="I56" s="18" t="n">
        <v>518.16775623</v>
      </c>
      <c r="J56" s="20" t="n">
        <v>3.27387984</v>
      </c>
      <c r="K56" s="18" t="n">
        <v>544.71857848</v>
      </c>
      <c r="L56" s="20" t="n">
        <v>2.81209715</v>
      </c>
      <c r="M56" s="18" t="s">
        <v>481</v>
      </c>
      <c r="N56" s="20" t="s">
        <v>481</v>
      </c>
      <c r="O56" s="18" t="s">
        <v>481</v>
      </c>
      <c r="P56" s="20" t="s">
        <v>481</v>
      </c>
      <c r="Q56" s="18" t="s">
        <v>481</v>
      </c>
      <c r="R56" s="20" t="s">
        <v>481</v>
      </c>
      <c r="S56" s="18" t="s">
        <v>481</v>
      </c>
      <c r="T56" s="20" t="s">
        <v>481</v>
      </c>
      <c r="U56" s="18" t="n">
        <v>461.24487759</v>
      </c>
      <c r="V56" s="20" t="n">
        <v>25.79632543</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(137.0/B61*100)</f>
        <v/>
      </c>
      <c r="D61" s="19" t="n">
        <v>6388</v>
      </c>
      <c r="E61" s="18" t="n">
        <v>424.82864707</v>
      </c>
      <c r="F61" s="20" t="n">
        <v>7.98804343</v>
      </c>
      <c r="G61" s="18" t="n">
        <v>441.26967814</v>
      </c>
      <c r="H61" s="20" t="n">
        <v>4.36077573</v>
      </c>
      <c r="I61" s="18" t="n">
        <v>470.22033904</v>
      </c>
      <c r="J61" s="20" t="n">
        <v>3.26963603</v>
      </c>
      <c r="K61" s="18" t="n">
        <v>494.79075737</v>
      </c>
      <c r="L61" s="20" t="n">
        <v>3.04856469</v>
      </c>
      <c r="M61" s="18" t="s">
        <v>481</v>
      </c>
      <c r="N61" s="20" t="s">
        <v>481</v>
      </c>
      <c r="O61" s="18" t="s">
        <v>481</v>
      </c>
      <c r="P61" s="20" t="s">
        <v>481</v>
      </c>
      <c r="Q61" s="18" t="s">
        <v>481</v>
      </c>
      <c r="R61" s="20" t="s">
        <v>481</v>
      </c>
      <c r="S61" s="18" t="s">
        <v>481</v>
      </c>
      <c r="T61" s="20" t="s">
        <v>481</v>
      </c>
      <c r="U61" s="18" t="n">
        <v>356.94952085</v>
      </c>
      <c r="V61" s="20" t="n">
        <v>14.66277685</v>
      </c>
    </row>
    <row r="62" spans="1:22">
      <c r="A62" s="15" t="s">
        <v>537</v>
      </c>
      <c r="B62" s="17" t="n">
        <v>4476</v>
      </c>
      <c r="C62" s="18">
        <f>(3.0/B62*100)</f>
        <v/>
      </c>
      <c r="D62" s="19" t="n">
        <v>4473</v>
      </c>
      <c r="E62" s="18" t="n">
        <v>495.91983382</v>
      </c>
      <c r="F62" s="20" t="n">
        <v>5.30205214</v>
      </c>
      <c r="G62" s="18" t="n">
        <v>502.51089842</v>
      </c>
      <c r="H62" s="20" t="n">
        <v>2.18623868</v>
      </c>
      <c r="I62" s="18" t="n">
        <v>512.61300668</v>
      </c>
      <c r="J62" s="20" t="n">
        <v>2.30277485</v>
      </c>
      <c r="K62" s="18" t="n">
        <v>524.71880108</v>
      </c>
      <c r="L62" s="20" t="n">
        <v>3.75663076</v>
      </c>
      <c r="M62" s="18" t="s">
        <v>481</v>
      </c>
      <c r="N62" s="20" t="s">
        <v>481</v>
      </c>
      <c r="O62" s="18" t="s">
        <v>481</v>
      </c>
      <c r="P62" s="20" t="s">
        <v>481</v>
      </c>
      <c r="Q62" s="18" t="s">
        <v>481</v>
      </c>
      <c r="R62" s="20" t="s">
        <v>481</v>
      </c>
      <c r="S62" s="18" t="s">
        <v>481</v>
      </c>
      <c r="T62" s="20" t="s">
        <v>481</v>
      </c>
      <c r="U62" s="18" t="n">
        <v>500.51972422</v>
      </c>
      <c r="V62" s="20" t="n">
        <v>45.03546376</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(75.0/B66*100)</f>
        <v/>
      </c>
      <c r="D66" s="19" t="n">
        <v>5590</v>
      </c>
      <c r="E66" s="18" t="n">
        <v>394.81300626</v>
      </c>
      <c r="F66" s="20" t="n">
        <v>5.43063662</v>
      </c>
      <c r="G66" s="18" t="n">
        <v>419.53749981</v>
      </c>
      <c r="H66" s="20" t="n">
        <v>3.02048399</v>
      </c>
      <c r="I66" s="18" t="n">
        <v>425.52580487</v>
      </c>
      <c r="J66" s="20" t="n">
        <v>2.22677403</v>
      </c>
      <c r="K66" s="18" t="n">
        <v>453.49604608</v>
      </c>
      <c r="L66" s="20" t="n">
        <v>3.21668354</v>
      </c>
      <c r="M66" s="18" t="s">
        <v>481</v>
      </c>
      <c r="N66" s="20" t="s">
        <v>481</v>
      </c>
      <c r="O66" s="18" t="s">
        <v>481</v>
      </c>
      <c r="P66" s="20" t="s">
        <v>481</v>
      </c>
      <c r="Q66" s="18" t="s">
        <v>481</v>
      </c>
      <c r="R66" s="20" t="s">
        <v>481</v>
      </c>
      <c r="S66" s="18" t="s">
        <v>481</v>
      </c>
      <c r="T66" s="20" t="s">
        <v>481</v>
      </c>
      <c r="U66" s="18" t="n">
        <v>314.63313896</v>
      </c>
      <c r="V66" s="20" t="n">
        <v>6.17017386</v>
      </c>
    </row>
    <row r="67" spans="1:22">
      <c r="A67" s="15" t="s">
        <v>542</v>
      </c>
      <c r="B67" s="17" t="n">
        <v>6971</v>
      </c>
      <c r="C67" s="18">
        <f>(54.0/B67*100)</f>
        <v/>
      </c>
      <c r="D67" s="19" t="n">
        <v>6917</v>
      </c>
      <c r="E67" s="18" t="n">
        <v>358.56298271</v>
      </c>
      <c r="F67" s="20" t="n">
        <v>9.153949559999999</v>
      </c>
      <c r="G67" s="18" t="n">
        <v>406.24453995</v>
      </c>
      <c r="H67" s="20" t="n">
        <v>9.45046241</v>
      </c>
      <c r="I67" s="18" t="n">
        <v>392.18758901</v>
      </c>
      <c r="J67" s="20" t="n">
        <v>3.37010276</v>
      </c>
      <c r="K67" s="18" t="n">
        <v>405.06651193</v>
      </c>
      <c r="L67" s="20" t="n">
        <v>3.09780321</v>
      </c>
      <c r="M67" s="18" t="s">
        <v>481</v>
      </c>
      <c r="N67" s="20" t="s">
        <v>481</v>
      </c>
      <c r="O67" s="18" t="s">
        <v>481</v>
      </c>
      <c r="P67" s="20" t="s">
        <v>481</v>
      </c>
      <c r="Q67" s="18" t="s">
        <v>481</v>
      </c>
      <c r="R67" s="20" t="s">
        <v>481</v>
      </c>
      <c r="S67" s="18" t="s">
        <v>481</v>
      </c>
      <c r="T67" s="20" t="s">
        <v>481</v>
      </c>
      <c r="U67" s="18" t="n">
        <v>295.85798191</v>
      </c>
      <c r="V67" s="20" t="n">
        <v>8.776655720000001</v>
      </c>
    </row>
    <row r="68" spans="1:22">
      <c r="A68" s="15" t="s">
        <v>543</v>
      </c>
      <c r="B68" s="17" t="n">
        <v>12083</v>
      </c>
      <c r="C68" s="18">
        <f>(26.0/B68*100)</f>
        <v/>
      </c>
      <c r="D68" s="19" t="n">
        <v>12057</v>
      </c>
      <c r="E68" s="18" t="n">
        <v>301.96617672</v>
      </c>
      <c r="F68" s="20" t="n">
        <v>6.98039528</v>
      </c>
      <c r="G68" s="18" t="n">
        <v>348.84475009</v>
      </c>
      <c r="H68" s="20" t="n">
        <v>7.29002107</v>
      </c>
      <c r="I68" s="18" t="n">
        <v>397.84963103</v>
      </c>
      <c r="J68" s="20" t="n">
        <v>1.94691807</v>
      </c>
      <c r="K68" s="18" t="n">
        <v>422.05383683</v>
      </c>
      <c r="L68" s="20" t="n">
        <v>1.3387763</v>
      </c>
      <c r="M68" s="18" t="s">
        <v>481</v>
      </c>
      <c r="N68" s="20" t="s">
        <v>481</v>
      </c>
      <c r="O68" s="18" t="s">
        <v>481</v>
      </c>
      <c r="P68" s="20" t="s">
        <v>481</v>
      </c>
      <c r="Q68" s="18" t="s">
        <v>481</v>
      </c>
      <c r="R68" s="20" t="s">
        <v>481</v>
      </c>
      <c r="S68" s="18" t="s">
        <v>481</v>
      </c>
      <c r="T68" s="20" t="s">
        <v>481</v>
      </c>
      <c r="U68" s="18" t="n">
        <v>270.45829749</v>
      </c>
      <c r="V68" s="20" t="n">
        <v>4.51923441</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462.99491495</v>
      </c>
      <c r="F70" s="20" t="n">
        <v>10.93862678</v>
      </c>
      <c r="G70" s="18" t="n">
        <v>486.80617291</v>
      </c>
      <c r="H70" s="20" t="n">
        <v>4.43235159</v>
      </c>
      <c r="I70" s="18" t="n">
        <v>493.2921941</v>
      </c>
      <c r="J70" s="20" t="n">
        <v>3.18105297</v>
      </c>
      <c r="K70" s="18" t="n">
        <v>516.2719710600001</v>
      </c>
      <c r="L70" s="20" t="n">
        <v>3.7937178</v>
      </c>
      <c r="M70" s="18" t="s">
        <v>481</v>
      </c>
      <c r="N70" s="20" t="s">
        <v>481</v>
      </c>
      <c r="O70" s="18" t="s">
        <v>481</v>
      </c>
      <c r="P70" s="20" t="s">
        <v>481</v>
      </c>
      <c r="Q70" s="18" t="s">
        <v>481</v>
      </c>
      <c r="R70" s="20" t="s">
        <v>481</v>
      </c>
      <c r="S70" s="18" t="s">
        <v>481</v>
      </c>
      <c r="T70" s="20" t="s">
        <v>481</v>
      </c>
      <c r="U70" s="18" t="n">
        <v>408.43115823</v>
      </c>
      <c r="V70" s="20" t="n">
        <v>14.87911942</v>
      </c>
    </row>
    <row r="71" spans="1:22">
      <c r="A71" s="15" t="s">
        <v>546</v>
      </c>
      <c r="B71" s="17" t="n">
        <v>6115</v>
      </c>
      <c r="C71" s="18">
        <f>(17.0/B71*100)</f>
        <v/>
      </c>
      <c r="D71" s="19" t="n">
        <v>6098</v>
      </c>
      <c r="E71" s="18" t="n">
        <v>531.28581844</v>
      </c>
      <c r="F71" s="20" t="n">
        <v>11.86046421</v>
      </c>
      <c r="G71" s="18" t="n">
        <v>538.0937995</v>
      </c>
      <c r="H71" s="20" t="n">
        <v>5.08578438</v>
      </c>
      <c r="I71" s="18" t="n">
        <v>530.73914708</v>
      </c>
      <c r="J71" s="20" t="n">
        <v>2.8229883</v>
      </c>
      <c r="K71" s="18" t="n">
        <v>539.66668558</v>
      </c>
      <c r="L71" s="20" t="n">
        <v>2.19418991</v>
      </c>
      <c r="M71" s="18" t="s">
        <v>481</v>
      </c>
      <c r="N71" s="20" t="s">
        <v>481</v>
      </c>
      <c r="O71" s="18" t="s">
        <v>481</v>
      </c>
      <c r="P71" s="20" t="s">
        <v>481</v>
      </c>
      <c r="Q71" s="18" t="s">
        <v>481</v>
      </c>
      <c r="R71" s="20" t="s">
        <v>481</v>
      </c>
      <c r="S71" s="18" t="s">
        <v>481</v>
      </c>
      <c r="T71" s="20" t="s">
        <v>481</v>
      </c>
      <c r="U71" s="18" t="n">
        <v>427.9954535</v>
      </c>
      <c r="V71" s="20" t="n">
        <v>27.95088806</v>
      </c>
    </row>
    <row r="72" spans="1:22">
      <c r="A72" s="15" t="s">
        <v>547</v>
      </c>
      <c r="B72" s="17" t="n">
        <v>7708</v>
      </c>
      <c r="C72" s="18">
        <f>(5.0/B72*100)</f>
        <v/>
      </c>
      <c r="D72" s="19" t="n">
        <v>7703</v>
      </c>
      <c r="E72" s="18" t="n">
        <v>423.35151274</v>
      </c>
      <c r="F72" s="20" t="n">
        <v>9.34760146</v>
      </c>
      <c r="G72" s="18" t="n">
        <v>463.90021886</v>
      </c>
      <c r="H72" s="20" t="n">
        <v>3.25852374</v>
      </c>
      <c r="I72" s="18" t="n">
        <v>490.37322209</v>
      </c>
      <c r="J72" s="20" t="n">
        <v>2.91167788</v>
      </c>
      <c r="K72" s="18" t="n">
        <v>533.5914192400001</v>
      </c>
      <c r="L72" s="20" t="n">
        <v>3.18756214</v>
      </c>
      <c r="M72" s="18" t="s">
        <v>481</v>
      </c>
      <c r="N72" s="20" t="s">
        <v>481</v>
      </c>
      <c r="O72" s="18" t="s">
        <v>481</v>
      </c>
      <c r="P72" s="20" t="s">
        <v>481</v>
      </c>
      <c r="Q72" s="18" t="s">
        <v>481</v>
      </c>
      <c r="R72" s="20" t="s">
        <v>481</v>
      </c>
      <c r="S72" s="18" t="s">
        <v>481</v>
      </c>
      <c r="T72" s="20" t="s">
        <v>481</v>
      </c>
      <c r="U72" s="18" t="n">
        <v>356.74145288</v>
      </c>
      <c r="V72" s="20" t="n">
        <v>42.93151689</v>
      </c>
    </row>
    <row r="73" spans="1:22">
      <c r="A73" s="15" t="s">
        <v>548</v>
      </c>
      <c r="B73" s="17" t="n">
        <v>8249</v>
      </c>
      <c r="C73" s="18">
        <f>(148.0/B73*100)</f>
        <v/>
      </c>
      <c r="D73" s="19" t="n">
        <v>8101</v>
      </c>
      <c r="E73" s="18" t="n">
        <v>354.301158</v>
      </c>
      <c r="F73" s="20" t="n">
        <v>11.19704368</v>
      </c>
      <c r="G73" s="18" t="n">
        <v>408.58775961</v>
      </c>
      <c r="H73" s="20" t="n">
        <v>6.86046911</v>
      </c>
      <c r="I73" s="18" t="n">
        <v>400.89625951</v>
      </c>
      <c r="J73" s="20" t="n">
        <v>3.45091017</v>
      </c>
      <c r="K73" s="18" t="n">
        <v>424.22445953</v>
      </c>
      <c r="L73" s="20" t="n">
        <v>3.61214459</v>
      </c>
      <c r="M73" s="18" t="s">
        <v>481</v>
      </c>
      <c r="N73" s="20" t="s">
        <v>481</v>
      </c>
      <c r="O73" s="18" t="s">
        <v>481</v>
      </c>
      <c r="P73" s="20" t="s">
        <v>481</v>
      </c>
      <c r="Q73" s="18" t="s">
        <v>481</v>
      </c>
      <c r="R73" s="20" t="s">
        <v>481</v>
      </c>
      <c r="S73" s="18" t="s">
        <v>481</v>
      </c>
      <c r="T73" s="20" t="s">
        <v>481</v>
      </c>
      <c r="U73" s="18" t="n">
        <v>352.10403685</v>
      </c>
      <c r="V73" s="20" t="n">
        <v>15.78293675</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(204.0/B75*100)</f>
        <v/>
      </c>
      <c r="D75" s="19" t="n">
        <v>5171</v>
      </c>
      <c r="E75" s="18" t="n">
        <v>271.09450591</v>
      </c>
      <c r="F75" s="20" t="n">
        <v>13.40344731</v>
      </c>
      <c r="G75" s="18" t="n">
        <v>328.00800245</v>
      </c>
      <c r="H75" s="20" t="n">
        <v>13.02200823</v>
      </c>
      <c r="I75" s="18" t="n">
        <v>348.23851144</v>
      </c>
      <c r="J75" s="20" t="n">
        <v>3.69731601</v>
      </c>
      <c r="K75" s="18" t="n">
        <v>373.14174506</v>
      </c>
      <c r="L75" s="20" t="n">
        <v>3.11388217</v>
      </c>
      <c r="M75" s="18" t="s">
        <v>481</v>
      </c>
      <c r="N75" s="20" t="s">
        <v>481</v>
      </c>
      <c r="O75" s="18" t="s">
        <v>481</v>
      </c>
      <c r="P75" s="20" t="s">
        <v>481</v>
      </c>
      <c r="Q75" s="18" t="s">
        <v>481</v>
      </c>
      <c r="R75" s="20" t="s">
        <v>481</v>
      </c>
      <c r="S75" s="18" t="s">
        <v>481</v>
      </c>
      <c r="T75" s="20" t="s">
        <v>481</v>
      </c>
      <c r="U75" s="18" t="n">
        <v>294.62208678</v>
      </c>
      <c r="V75" s="20" t="n">
        <v>8.37677744</v>
      </c>
    </row>
    <row r="76" spans="1:22">
      <c r="A76" s="15" t="s">
        <v>551</v>
      </c>
      <c r="B76" s="17" t="n">
        <v>14167</v>
      </c>
      <c r="C76" s="18">
        <f>(228.0/B76*100)</f>
        <v/>
      </c>
      <c r="D76" s="19" t="n">
        <v>13939</v>
      </c>
      <c r="E76" s="18" t="n">
        <v>332.33667757</v>
      </c>
      <c r="F76" s="20" t="n">
        <v>8.44838032</v>
      </c>
      <c r="G76" s="18" t="n">
        <v>401.40989942</v>
      </c>
      <c r="H76" s="20" t="n">
        <v>7.94442751</v>
      </c>
      <c r="I76" s="18" t="n">
        <v>421.17148825</v>
      </c>
      <c r="J76" s="20" t="n">
        <v>3.57374795</v>
      </c>
      <c r="K76" s="18" t="n">
        <v>450.95079808</v>
      </c>
      <c r="L76" s="20" t="n">
        <v>3.02019915</v>
      </c>
      <c r="M76" s="18" t="s">
        <v>481</v>
      </c>
      <c r="N76" s="20" t="s">
        <v>481</v>
      </c>
      <c r="O76" s="18" t="s">
        <v>481</v>
      </c>
      <c r="P76" s="20" t="s">
        <v>481</v>
      </c>
      <c r="Q76" s="18" t="s">
        <v>481</v>
      </c>
      <c r="R76" s="20" t="s">
        <v>481</v>
      </c>
      <c r="S76" s="18" t="s">
        <v>481</v>
      </c>
      <c r="T76" s="20" t="s">
        <v>481</v>
      </c>
      <c r="U76" s="18" t="n">
        <v>302.87042965</v>
      </c>
      <c r="V76" s="20" t="n">
        <v>7.32262185</v>
      </c>
    </row>
    <row r="77" spans="1:22">
      <c r="A77" s="15" t="s">
        <v>552</v>
      </c>
      <c r="B77" s="17" t="n">
        <v>6062</v>
      </c>
      <c r="C77" s="18">
        <f>(86.0/B77*100)</f>
        <v/>
      </c>
      <c r="D77" s="19" t="n">
        <v>5976</v>
      </c>
      <c r="E77" s="18" t="n">
        <v>388.12673504</v>
      </c>
      <c r="F77" s="20" t="n">
        <v>10.64703074</v>
      </c>
      <c r="G77" s="18" t="n">
        <v>446.48500462</v>
      </c>
      <c r="H77" s="20" t="n">
        <v>6.23452999</v>
      </c>
      <c r="I77" s="18" t="n">
        <v>435.79688129</v>
      </c>
      <c r="J77" s="20" t="n">
        <v>2.73041057</v>
      </c>
      <c r="K77" s="18" t="n">
        <v>446.95112917</v>
      </c>
      <c r="L77" s="20" t="n">
        <v>3.43738079</v>
      </c>
      <c r="M77" s="18" t="s">
        <v>481</v>
      </c>
      <c r="N77" s="20" t="s">
        <v>481</v>
      </c>
      <c r="O77" s="18" t="s">
        <v>481</v>
      </c>
      <c r="P77" s="20" t="s">
        <v>481</v>
      </c>
      <c r="Q77" s="18" t="s">
        <v>481</v>
      </c>
      <c r="R77" s="20" t="s">
        <v>481</v>
      </c>
      <c r="S77" s="18" t="s">
        <v>481</v>
      </c>
      <c r="T77" s="20" t="s">
        <v>481</v>
      </c>
      <c r="U77" s="18" t="n">
        <v>329.54719701</v>
      </c>
      <c r="V77" s="20" t="n">
        <v>7.22418965</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362.85775084</v>
      </c>
      <c r="F81" s="20" t="n">
        <v>19.41827364</v>
      </c>
      <c r="G81" s="18" t="n">
        <v>399.1488279</v>
      </c>
      <c r="H81" s="20" t="n">
        <v>12.77561399</v>
      </c>
      <c r="I81" s="18" t="n">
        <v>407.27359563</v>
      </c>
      <c r="J81" s="20" t="n">
        <v>4.25102287</v>
      </c>
      <c r="K81" s="18" t="n">
        <v>445.29520905</v>
      </c>
      <c r="L81" s="20" t="n">
        <v>3.22872754</v>
      </c>
      <c r="M81" s="18" t="s">
        <v>481</v>
      </c>
      <c r="N81" s="20" t="s">
        <v>481</v>
      </c>
      <c r="O81" s="18" t="s">
        <v>481</v>
      </c>
      <c r="P81" s="20" t="s">
        <v>481</v>
      </c>
      <c r="Q81" s="18" t="s">
        <v>481</v>
      </c>
      <c r="R81" s="20" t="s">
        <v>481</v>
      </c>
      <c r="S81" s="18" t="s">
        <v>481</v>
      </c>
      <c r="T81" s="20" t="s">
        <v>481</v>
      </c>
      <c r="U81" s="18" t="n">
        <v>352.68300683</v>
      </c>
      <c r="V81" s="20" t="n">
        <v>30.18046238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711</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(370.0/B7*100)</f>
        <v/>
      </c>
      <c r="D7" s="19" t="n">
        <v>14160</v>
      </c>
      <c r="E7" s="18" t="n">
        <v>414.06797325</v>
      </c>
      <c r="F7" s="20" t="n">
        <v>12.22119544</v>
      </c>
      <c r="G7" s="18" t="n">
        <v>448.19521181</v>
      </c>
      <c r="H7" s="20" t="n">
        <v>8.390102990000001</v>
      </c>
      <c r="I7" s="18" t="n">
        <v>481.31446737</v>
      </c>
      <c r="J7" s="20" t="n">
        <v>2.1925868</v>
      </c>
      <c r="K7" s="18" t="n">
        <v>528.47445104</v>
      </c>
      <c r="L7" s="20" t="n">
        <v>1.98475731</v>
      </c>
      <c r="M7" s="18" t="s">
        <v>481</v>
      </c>
      <c r="N7" s="20" t="s">
        <v>481</v>
      </c>
      <c r="O7" s="18" t="s">
        <v>481</v>
      </c>
      <c r="P7" s="20" t="s">
        <v>481</v>
      </c>
      <c r="Q7" s="18" t="s">
        <v>481</v>
      </c>
      <c r="R7" s="20" t="s">
        <v>481</v>
      </c>
      <c r="S7" s="18" t="s">
        <v>481</v>
      </c>
      <c r="T7" s="20" t="s">
        <v>481</v>
      </c>
      <c r="U7" s="18" t="n">
        <v>389.60317007</v>
      </c>
      <c r="V7" s="20" t="n">
        <v>9.95238778</v>
      </c>
    </row>
    <row r="8" spans="1:22">
      <c r="A8" s="15" t="s">
        <v>483</v>
      </c>
      <c r="B8" s="17" t="n">
        <v>7007</v>
      </c>
      <c r="C8" s="18">
        <f>(23.0/B8*100)</f>
        <v/>
      </c>
      <c r="D8" s="19" t="n">
        <v>6984</v>
      </c>
      <c r="E8" s="18" t="n">
        <v>439.08453661</v>
      </c>
      <c r="F8" s="20" t="n">
        <v>10.65052933</v>
      </c>
      <c r="G8" s="18" t="n">
        <v>462.13944232</v>
      </c>
      <c r="H8" s="20" t="n">
        <v>6.16650103</v>
      </c>
      <c r="I8" s="18" t="n">
        <v>476.34124594</v>
      </c>
      <c r="J8" s="20" t="n">
        <v>3.49346665</v>
      </c>
      <c r="K8" s="18" t="n">
        <v>496.60715127</v>
      </c>
      <c r="L8" s="20" t="n">
        <v>3.10684625</v>
      </c>
      <c r="M8" s="18" t="s">
        <v>481</v>
      </c>
      <c r="N8" s="20" t="s">
        <v>481</v>
      </c>
      <c r="O8" s="18" t="s">
        <v>481</v>
      </c>
      <c r="P8" s="20" t="s">
        <v>481</v>
      </c>
      <c r="Q8" s="18" t="n">
        <v>361.38025951</v>
      </c>
      <c r="R8" s="20" t="n">
        <v>22.72565673</v>
      </c>
      <c r="S8" s="18" t="s">
        <v>481</v>
      </c>
      <c r="T8" s="20" t="s">
        <v>481</v>
      </c>
      <c r="U8" s="18" t="n">
        <v>407.77040305</v>
      </c>
      <c r="V8" s="20" t="n">
        <v>16.06368895</v>
      </c>
    </row>
    <row r="9" spans="1:22">
      <c r="A9" s="15" t="s">
        <v>484</v>
      </c>
      <c r="B9" s="17" t="n">
        <v>9651</v>
      </c>
      <c r="C9" s="18">
        <f>(102.0/B9*100)</f>
        <v/>
      </c>
      <c r="D9" s="19" t="n">
        <v>9549</v>
      </c>
      <c r="E9" s="18" t="n">
        <v>451.25231648</v>
      </c>
      <c r="F9" s="20" t="n">
        <v>10.7110014</v>
      </c>
      <c r="G9" s="18" t="n">
        <v>488.13232204</v>
      </c>
      <c r="H9" s="20" t="n">
        <v>5.09049898</v>
      </c>
      <c r="I9" s="18" t="n">
        <v>501.06855917</v>
      </c>
      <c r="J9" s="20" t="n">
        <v>2.49953742</v>
      </c>
      <c r="K9" s="18" t="n">
        <v>515.6569361000001</v>
      </c>
      <c r="L9" s="20" t="n">
        <v>3.03874689</v>
      </c>
      <c r="M9" s="18" t="s">
        <v>481</v>
      </c>
      <c r="N9" s="20" t="s">
        <v>481</v>
      </c>
      <c r="O9" s="18" t="s">
        <v>481</v>
      </c>
      <c r="P9" s="20" t="s">
        <v>481</v>
      </c>
      <c r="Q9" s="18" t="n">
        <v>347.7815185</v>
      </c>
      <c r="R9" s="20" t="n">
        <v>11.20716786</v>
      </c>
      <c r="S9" s="18" t="s">
        <v>481</v>
      </c>
      <c r="T9" s="20" t="s">
        <v>481</v>
      </c>
      <c r="U9" s="18" t="n">
        <v>405.13385095</v>
      </c>
      <c r="V9" s="20" t="n">
        <v>10.07248261</v>
      </c>
    </row>
    <row r="10" spans="1:22">
      <c r="A10" s="15" t="s">
        <v>485</v>
      </c>
      <c r="B10" s="17" t="n">
        <v>20058</v>
      </c>
      <c r="C10" s="18">
        <f>(529.0/B10*100)</f>
        <v/>
      </c>
      <c r="D10" s="19" t="n">
        <v>19529</v>
      </c>
      <c r="E10" s="18" t="n">
        <v>465.17594049</v>
      </c>
      <c r="F10" s="20" t="n">
        <v>11.77664145</v>
      </c>
      <c r="G10" s="18" t="n">
        <v>483.02786497</v>
      </c>
      <c r="H10" s="20" t="n">
        <v>7.51543013</v>
      </c>
      <c r="I10" s="18" t="n">
        <v>508.43602276</v>
      </c>
      <c r="J10" s="20" t="n">
        <v>2.96139325</v>
      </c>
      <c r="K10" s="18" t="n">
        <v>546.91455423</v>
      </c>
      <c r="L10" s="20" t="n">
        <v>2.44384624</v>
      </c>
      <c r="M10" s="18" t="s">
        <v>481</v>
      </c>
      <c r="N10" s="20" t="s">
        <v>481</v>
      </c>
      <c r="O10" s="18" t="s">
        <v>481</v>
      </c>
      <c r="P10" s="20" t="s">
        <v>481</v>
      </c>
      <c r="Q10" s="18" t="s">
        <v>481</v>
      </c>
      <c r="R10" s="20" t="s">
        <v>481</v>
      </c>
      <c r="S10" s="18" t="s">
        <v>481</v>
      </c>
      <c r="T10" s="20" t="s">
        <v>481</v>
      </c>
      <c r="U10" s="18" t="n">
        <v>432.5817451</v>
      </c>
      <c r="V10" s="20" t="n">
        <v>10.71702153</v>
      </c>
    </row>
    <row r="11" spans="1:22">
      <c r="A11" s="15" t="s">
        <v>486</v>
      </c>
      <c r="B11" s="17" t="n">
        <v>7053</v>
      </c>
      <c r="C11" s="18">
        <f>(50.0/B11*100)</f>
        <v/>
      </c>
      <c r="D11" s="19" t="n">
        <v>7003</v>
      </c>
      <c r="E11" s="18" t="n">
        <v>422.35992872</v>
      </c>
      <c r="F11" s="20" t="n">
        <v>11.53187362</v>
      </c>
      <c r="G11" s="18" t="n">
        <v>409.03549857</v>
      </c>
      <c r="H11" s="20" t="n">
        <v>11.00675904</v>
      </c>
      <c r="I11" s="18" t="n">
        <v>440.21315261</v>
      </c>
      <c r="J11" s="20" t="n">
        <v>3.58422272</v>
      </c>
      <c r="K11" s="18" t="n">
        <v>471.97273143</v>
      </c>
      <c r="L11" s="20" t="n">
        <v>2.79751208</v>
      </c>
      <c r="M11" s="18" t="s">
        <v>481</v>
      </c>
      <c r="N11" s="20" t="s">
        <v>481</v>
      </c>
      <c r="O11" s="18" t="s">
        <v>481</v>
      </c>
      <c r="P11" s="20" t="s">
        <v>481</v>
      </c>
      <c r="Q11" s="18" t="s">
        <v>481</v>
      </c>
      <c r="R11" s="20" t="s">
        <v>481</v>
      </c>
      <c r="S11" s="18" t="s">
        <v>481</v>
      </c>
      <c r="T11" s="20" t="s">
        <v>481</v>
      </c>
      <c r="U11" s="18" t="n">
        <v>386.13847539</v>
      </c>
      <c r="V11" s="20" t="n">
        <v>13.71920345</v>
      </c>
    </row>
    <row r="12" spans="1:22">
      <c r="A12" s="15" t="s">
        <v>487</v>
      </c>
      <c r="B12" s="17" t="n">
        <v>6894</v>
      </c>
      <c r="C12" s="18">
        <f>(56.0/B12*100)</f>
        <v/>
      </c>
      <c r="D12" s="19" t="n">
        <v>6838</v>
      </c>
      <c r="E12" s="18" t="n">
        <v>433.24896873</v>
      </c>
      <c r="F12" s="20" t="n">
        <v>13.4255755</v>
      </c>
      <c r="G12" s="18" t="n">
        <v>454.74596979</v>
      </c>
      <c r="H12" s="20" t="n">
        <v>6.29064657</v>
      </c>
      <c r="I12" s="18" t="n">
        <v>479.1880346</v>
      </c>
      <c r="J12" s="20" t="n">
        <v>2.94581991</v>
      </c>
      <c r="K12" s="18" t="n">
        <v>518.3990310200001</v>
      </c>
      <c r="L12" s="20" t="n">
        <v>2.63398124</v>
      </c>
      <c r="M12" s="18" t="s">
        <v>481</v>
      </c>
      <c r="N12" s="20" t="s">
        <v>481</v>
      </c>
      <c r="O12" s="18" t="s">
        <v>481</v>
      </c>
      <c r="P12" s="20" t="s">
        <v>481</v>
      </c>
      <c r="Q12" s="18" t="n">
        <v>332.31014509</v>
      </c>
      <c r="R12" s="20" t="n">
        <v>18.34291261</v>
      </c>
      <c r="S12" s="18" t="s">
        <v>481</v>
      </c>
      <c r="T12" s="20" t="s">
        <v>481</v>
      </c>
      <c r="U12" s="18" t="n">
        <v>375.89892022</v>
      </c>
      <c r="V12" s="20" t="n">
        <v>16.16445683</v>
      </c>
    </row>
    <row r="13" spans="1:22">
      <c r="A13" s="15" t="s">
        <v>488</v>
      </c>
      <c r="B13" s="17" t="n">
        <v>7161</v>
      </c>
      <c r="C13" s="18">
        <f>(92.0/B13*100)</f>
        <v/>
      </c>
      <c r="D13" s="19" t="n">
        <v>7069</v>
      </c>
      <c r="E13" s="18" t="n">
        <v>441.76581965</v>
      </c>
      <c r="F13" s="20" t="n">
        <v>10.83594931</v>
      </c>
      <c r="G13" s="18" t="n">
        <v>466.93451248</v>
      </c>
      <c r="H13" s="20" t="n">
        <v>3.91640706</v>
      </c>
      <c r="I13" s="18" t="n">
        <v>500.11382145</v>
      </c>
      <c r="J13" s="20" t="n">
        <v>2.59993379</v>
      </c>
      <c r="K13" s="18" t="n">
        <v>530.58752995</v>
      </c>
      <c r="L13" s="20" t="n">
        <v>2.86623685</v>
      </c>
      <c r="M13" s="18" t="s">
        <v>481</v>
      </c>
      <c r="N13" s="20" t="s">
        <v>481</v>
      </c>
      <c r="O13" s="18" t="s">
        <v>481</v>
      </c>
      <c r="P13" s="20" t="s">
        <v>481</v>
      </c>
      <c r="Q13" s="18" t="n">
        <v>407.4699787</v>
      </c>
      <c r="R13" s="20" t="n">
        <v>6.79601306</v>
      </c>
      <c r="S13" s="18" t="s">
        <v>481</v>
      </c>
      <c r="T13" s="20" t="s">
        <v>481</v>
      </c>
      <c r="U13" s="18" t="n">
        <v>404.33410854</v>
      </c>
      <c r="V13" s="20" t="n">
        <v>13.68861864</v>
      </c>
    </row>
    <row r="14" spans="1:22">
      <c r="A14" s="15" t="s">
        <v>489</v>
      </c>
      <c r="B14" s="17" t="n">
        <v>5587</v>
      </c>
      <c r="C14" s="18">
        <f>(75.0/B14*100)</f>
        <v/>
      </c>
      <c r="D14" s="19" t="n">
        <v>5512</v>
      </c>
      <c r="E14" s="18" t="n">
        <v>461.02306143</v>
      </c>
      <c r="F14" s="20" t="n">
        <v>16.5073293</v>
      </c>
      <c r="G14" s="18" t="n">
        <v>490.37088834</v>
      </c>
      <c r="H14" s="20" t="n">
        <v>7.48439154</v>
      </c>
      <c r="I14" s="18" t="n">
        <v>497.36097861</v>
      </c>
      <c r="J14" s="20" t="n">
        <v>2.79403129</v>
      </c>
      <c r="K14" s="18" t="n">
        <v>544.14067689</v>
      </c>
      <c r="L14" s="20" t="n">
        <v>2.54042448</v>
      </c>
      <c r="M14" s="18" t="s">
        <v>481</v>
      </c>
      <c r="N14" s="20" t="s">
        <v>481</v>
      </c>
      <c r="O14" s="18" t="s">
        <v>481</v>
      </c>
      <c r="P14" s="20" t="s">
        <v>481</v>
      </c>
      <c r="Q14" s="18" t="s">
        <v>481</v>
      </c>
      <c r="R14" s="20" t="s">
        <v>481</v>
      </c>
      <c r="S14" s="18" t="s">
        <v>481</v>
      </c>
      <c r="T14" s="20" t="s">
        <v>481</v>
      </c>
      <c r="U14" s="18" t="n">
        <v>432.68034199</v>
      </c>
      <c r="V14" s="20" t="n">
        <v>19.57494111</v>
      </c>
    </row>
    <row r="15" spans="1:22">
      <c r="A15" s="15" t="s">
        <v>490</v>
      </c>
      <c r="B15" s="17" t="n">
        <v>5882</v>
      </c>
      <c r="C15" s="18">
        <f>(53.0/B15*100)</f>
        <v/>
      </c>
      <c r="D15" s="19" t="n">
        <v>5829</v>
      </c>
      <c r="E15" s="18" t="n">
        <v>465.41962502</v>
      </c>
      <c r="F15" s="20" t="n">
        <v>12.26835951</v>
      </c>
      <c r="G15" s="18" t="n">
        <v>516.46987549</v>
      </c>
      <c r="H15" s="20" t="n">
        <v>4.15511824</v>
      </c>
      <c r="I15" s="18" t="n">
        <v>526.0291852300001</v>
      </c>
      <c r="J15" s="20" t="n">
        <v>2.73852321</v>
      </c>
      <c r="K15" s="18" t="n">
        <v>552.13184743</v>
      </c>
      <c r="L15" s="20" t="n">
        <v>3.761942</v>
      </c>
      <c r="M15" s="18" t="s">
        <v>481</v>
      </c>
      <c r="N15" s="20" t="s">
        <v>481</v>
      </c>
      <c r="O15" s="18" t="s">
        <v>481</v>
      </c>
      <c r="P15" s="20" t="s">
        <v>481</v>
      </c>
      <c r="Q15" s="18" t="n">
        <v>367.66871077</v>
      </c>
      <c r="R15" s="20" t="n">
        <v>14.82638214</v>
      </c>
      <c r="S15" s="18" t="s">
        <v>481</v>
      </c>
      <c r="T15" s="20" t="s">
        <v>481</v>
      </c>
      <c r="U15" s="18" t="n">
        <v>428.03179706</v>
      </c>
      <c r="V15" s="20" t="n">
        <v>12.75884036</v>
      </c>
    </row>
    <row r="16" spans="1:22">
      <c r="A16" s="15" t="s">
        <v>491</v>
      </c>
      <c r="B16" s="17" t="n">
        <v>6108</v>
      </c>
      <c r="C16" s="18">
        <f>(103.0/B16*100)</f>
        <v/>
      </c>
      <c r="D16" s="19" t="n">
        <v>6005</v>
      </c>
      <c r="E16" s="18" t="n">
        <v>400.56501668</v>
      </c>
      <c r="F16" s="20" t="n">
        <v>14.06263685</v>
      </c>
      <c r="G16" s="18" t="n">
        <v>456.19071956</v>
      </c>
      <c r="H16" s="20" t="n">
        <v>8.838892810000001</v>
      </c>
      <c r="I16" s="18" t="n">
        <v>490.28603581</v>
      </c>
      <c r="J16" s="20" t="n">
        <v>3.08664</v>
      </c>
      <c r="K16" s="18" t="n">
        <v>524.13414262</v>
      </c>
      <c r="L16" s="20" t="n">
        <v>2.73161909</v>
      </c>
      <c r="M16" s="18" t="s">
        <v>481</v>
      </c>
      <c r="N16" s="20" t="s">
        <v>481</v>
      </c>
      <c r="O16" s="18" t="s">
        <v>481</v>
      </c>
      <c r="P16" s="20" t="s">
        <v>481</v>
      </c>
      <c r="Q16" s="18" t="s">
        <v>481</v>
      </c>
      <c r="R16" s="20" t="s">
        <v>481</v>
      </c>
      <c r="S16" s="18" t="s">
        <v>481</v>
      </c>
      <c r="T16" s="20" t="s">
        <v>481</v>
      </c>
      <c r="U16" s="18" t="n">
        <v>351.46267449</v>
      </c>
      <c r="V16" s="20" t="n">
        <v>12.56968944</v>
      </c>
    </row>
    <row r="17" spans="1:22">
      <c r="A17" s="15" t="s">
        <v>492</v>
      </c>
      <c r="B17" s="17" t="n">
        <v>6504</v>
      </c>
      <c r="C17" s="18">
        <f>(664.0/B17*100)</f>
        <v/>
      </c>
      <c r="D17" s="19" t="n">
        <v>5840</v>
      </c>
      <c r="E17" s="18" t="n">
        <v>478.51672663</v>
      </c>
      <c r="F17" s="20" t="n">
        <v>14.02367713</v>
      </c>
      <c r="G17" s="18" t="n">
        <v>497.48829749</v>
      </c>
      <c r="H17" s="20" t="n">
        <v>6.18655206</v>
      </c>
      <c r="I17" s="18" t="n">
        <v>508.14177082</v>
      </c>
      <c r="J17" s="20" t="n">
        <v>3.62153308</v>
      </c>
      <c r="K17" s="18" t="n">
        <v>534.48326291</v>
      </c>
      <c r="L17" s="20" t="n">
        <v>3.26840165</v>
      </c>
      <c r="M17" s="18" t="s">
        <v>481</v>
      </c>
      <c r="N17" s="20" t="s">
        <v>481</v>
      </c>
      <c r="O17" s="18" t="s">
        <v>481</v>
      </c>
      <c r="P17" s="20" t="s">
        <v>481</v>
      </c>
      <c r="Q17" s="18" t="n">
        <v>338.260297</v>
      </c>
      <c r="R17" s="20" t="n">
        <v>14.23011861</v>
      </c>
      <c r="S17" s="18" t="s">
        <v>481</v>
      </c>
      <c r="T17" s="20" t="s">
        <v>481</v>
      </c>
      <c r="U17" s="18" t="n">
        <v>422.32482805</v>
      </c>
      <c r="V17" s="20" t="n">
        <v>14.47183754</v>
      </c>
    </row>
    <row r="18" spans="1:22">
      <c r="A18" s="15" t="s">
        <v>493</v>
      </c>
      <c r="B18" s="17" t="n">
        <v>5532</v>
      </c>
      <c r="C18" s="18">
        <f>(28.0/B18*100)</f>
        <v/>
      </c>
      <c r="D18" s="19" t="n">
        <v>5504</v>
      </c>
      <c r="E18" s="18" t="n">
        <v>395.82169398</v>
      </c>
      <c r="F18" s="20" t="n">
        <v>15.60595216</v>
      </c>
      <c r="G18" s="18" t="n">
        <v>395.17264826</v>
      </c>
      <c r="H18" s="20" t="n">
        <v>13.22809179</v>
      </c>
      <c r="I18" s="18" t="n">
        <v>442.99985608</v>
      </c>
      <c r="J18" s="20" t="n">
        <v>5.04524647</v>
      </c>
      <c r="K18" s="18" t="n">
        <v>492.7425399</v>
      </c>
      <c r="L18" s="20" t="n">
        <v>3.26352591</v>
      </c>
      <c r="M18" s="18" t="s">
        <v>481</v>
      </c>
      <c r="N18" s="20" t="s">
        <v>481</v>
      </c>
      <c r="O18" s="18" t="s">
        <v>481</v>
      </c>
      <c r="P18" s="20" t="s">
        <v>481</v>
      </c>
      <c r="Q18" s="18" t="s">
        <v>481</v>
      </c>
      <c r="R18" s="20" t="s">
        <v>481</v>
      </c>
      <c r="S18" s="18" t="s">
        <v>481</v>
      </c>
      <c r="T18" s="20" t="s">
        <v>481</v>
      </c>
      <c r="U18" s="18" t="n">
        <v>341.31693396</v>
      </c>
      <c r="V18" s="20" t="n">
        <v>12.57167034</v>
      </c>
    </row>
    <row r="19" spans="1:22">
      <c r="A19" s="15" t="s">
        <v>494</v>
      </c>
      <c r="B19" s="17" t="n">
        <v>5658</v>
      </c>
      <c r="C19" s="18">
        <f>(67.0/B19*100)</f>
        <v/>
      </c>
      <c r="D19" s="19" t="n">
        <v>5591</v>
      </c>
      <c r="E19" s="18" t="n">
        <v>377.81234849</v>
      </c>
      <c r="F19" s="20" t="n">
        <v>12.98361585</v>
      </c>
      <c r="G19" s="18" t="n">
        <v>428.40927475</v>
      </c>
      <c r="H19" s="20" t="n">
        <v>6.21615188</v>
      </c>
      <c r="I19" s="18" t="n">
        <v>455.70347025</v>
      </c>
      <c r="J19" s="20" t="n">
        <v>3.25531708</v>
      </c>
      <c r="K19" s="18" t="n">
        <v>497.72753907</v>
      </c>
      <c r="L19" s="20" t="n">
        <v>3.1557951</v>
      </c>
      <c r="M19" s="18" t="s">
        <v>481</v>
      </c>
      <c r="N19" s="20" t="s">
        <v>481</v>
      </c>
      <c r="O19" s="18" t="s">
        <v>481</v>
      </c>
      <c r="P19" s="20" t="s">
        <v>481</v>
      </c>
      <c r="Q19" s="18" t="s">
        <v>481</v>
      </c>
      <c r="R19" s="20" t="s">
        <v>481</v>
      </c>
      <c r="S19" s="18" t="s">
        <v>481</v>
      </c>
      <c r="T19" s="20" t="s">
        <v>481</v>
      </c>
      <c r="U19" s="18" t="n">
        <v>367.84717721</v>
      </c>
      <c r="V19" s="20" t="n">
        <v>15.17125761</v>
      </c>
    </row>
    <row r="20" spans="1:22">
      <c r="A20" s="15" t="s">
        <v>495</v>
      </c>
      <c r="B20" s="17" t="n">
        <v>3371</v>
      </c>
      <c r="C20" s="18">
        <f>(75.0/B20*100)</f>
        <v/>
      </c>
      <c r="D20" s="19" t="n">
        <v>3296</v>
      </c>
      <c r="E20" s="18" t="n">
        <v>406.78157385</v>
      </c>
      <c r="F20" s="20" t="n">
        <v>13.53040292</v>
      </c>
      <c r="G20" s="18" t="n">
        <v>444.73235062</v>
      </c>
      <c r="H20" s="20" t="n">
        <v>5.47680953</v>
      </c>
      <c r="I20" s="18" t="n">
        <v>459.69664001</v>
      </c>
      <c r="J20" s="20" t="n">
        <v>3.0959882</v>
      </c>
      <c r="K20" s="18" t="n">
        <v>507.6159658</v>
      </c>
      <c r="L20" s="20" t="n">
        <v>2.91431622</v>
      </c>
      <c r="M20" s="18" t="s">
        <v>481</v>
      </c>
      <c r="N20" s="20" t="s">
        <v>481</v>
      </c>
      <c r="O20" s="18" t="s">
        <v>481</v>
      </c>
      <c r="P20" s="20" t="s">
        <v>481</v>
      </c>
      <c r="Q20" s="18" t="s">
        <v>481</v>
      </c>
      <c r="R20" s="20" t="s">
        <v>481</v>
      </c>
      <c r="S20" s="18" t="s">
        <v>481</v>
      </c>
      <c r="T20" s="20" t="s">
        <v>481</v>
      </c>
      <c r="U20" s="18" t="n">
        <v>376.37759499</v>
      </c>
      <c r="V20" s="20" t="n">
        <v>17.33168662</v>
      </c>
    </row>
    <row r="21" spans="1:22">
      <c r="A21" s="15" t="s">
        <v>496</v>
      </c>
      <c r="B21" s="17" t="n">
        <v>5741</v>
      </c>
      <c r="C21" s="18">
        <f>(45.0/B21*100)</f>
        <v/>
      </c>
      <c r="D21" s="19" t="n">
        <v>5696</v>
      </c>
      <c r="E21" s="18" t="n">
        <v>494.94942994</v>
      </c>
      <c r="F21" s="20" t="n">
        <v>17.81827563</v>
      </c>
      <c r="G21" s="18" t="n">
        <v>471.85886359</v>
      </c>
      <c r="H21" s="20" t="n">
        <v>9.46218897</v>
      </c>
      <c r="I21" s="18" t="n">
        <v>499.86485208</v>
      </c>
      <c r="J21" s="20" t="n">
        <v>3.26358309</v>
      </c>
      <c r="K21" s="18" t="n">
        <v>534.78902884</v>
      </c>
      <c r="L21" s="20" t="n">
        <v>2.40337564</v>
      </c>
      <c r="M21" s="18" t="s">
        <v>481</v>
      </c>
      <c r="N21" s="20" t="s">
        <v>481</v>
      </c>
      <c r="O21" s="18" t="s">
        <v>481</v>
      </c>
      <c r="P21" s="20" t="s">
        <v>481</v>
      </c>
      <c r="Q21" s="18" t="s">
        <v>481</v>
      </c>
      <c r="R21" s="20" t="s">
        <v>481</v>
      </c>
      <c r="S21" s="18" t="s">
        <v>481</v>
      </c>
      <c r="T21" s="20" t="s">
        <v>481</v>
      </c>
      <c r="U21" s="18" t="n">
        <v>451.34085007</v>
      </c>
      <c r="V21" s="20" t="n">
        <v>19.96210703</v>
      </c>
    </row>
    <row r="22" spans="1:22">
      <c r="A22" s="15" t="s">
        <v>497</v>
      </c>
      <c r="B22" s="17" t="n">
        <v>6598</v>
      </c>
      <c r="C22" s="18">
        <f>(33.0/B22*100)</f>
        <v/>
      </c>
      <c r="D22" s="19" t="n">
        <v>6565</v>
      </c>
      <c r="E22" s="18" t="n">
        <v>367.03214368</v>
      </c>
      <c r="F22" s="20" t="n">
        <v>13.9515991</v>
      </c>
      <c r="G22" s="18" t="n">
        <v>380.4942461</v>
      </c>
      <c r="H22" s="20" t="n">
        <v>15.64241523</v>
      </c>
      <c r="I22" s="18" t="n">
        <v>449.280073</v>
      </c>
      <c r="J22" s="20" t="n">
        <v>5.58651912</v>
      </c>
      <c r="K22" s="18" t="n">
        <v>497.02104186</v>
      </c>
      <c r="L22" s="20" t="n">
        <v>3.351833</v>
      </c>
      <c r="M22" s="18" t="s">
        <v>481</v>
      </c>
      <c r="N22" s="20" t="s">
        <v>481</v>
      </c>
      <c r="O22" s="18" t="s">
        <v>481</v>
      </c>
      <c r="P22" s="20" t="s">
        <v>481</v>
      </c>
      <c r="Q22" s="18" t="s">
        <v>481</v>
      </c>
      <c r="R22" s="20" t="s">
        <v>481</v>
      </c>
      <c r="S22" s="18" t="n">
        <v>477.14256636</v>
      </c>
      <c r="T22" s="20" t="n">
        <v>53.42528115</v>
      </c>
      <c r="U22" s="18" t="n">
        <v>319.49637378</v>
      </c>
      <c r="V22" s="20" t="n">
        <v>12.40331385</v>
      </c>
    </row>
    <row r="23" spans="1:22">
      <c r="A23" s="15" t="s">
        <v>498</v>
      </c>
      <c r="B23" s="17" t="n">
        <v>11583</v>
      </c>
      <c r="C23" s="18">
        <f>(218.0/B23*100)</f>
        <v/>
      </c>
      <c r="D23" s="19" t="n">
        <v>11365</v>
      </c>
      <c r="E23" s="18" t="n">
        <v>419.85918693</v>
      </c>
      <c r="F23" s="20" t="n">
        <v>16.48067544</v>
      </c>
      <c r="G23" s="18" t="n">
        <v>442.20575229</v>
      </c>
      <c r="H23" s="20" t="n">
        <v>9.83342981</v>
      </c>
      <c r="I23" s="18" t="n">
        <v>479.99780558</v>
      </c>
      <c r="J23" s="20" t="n">
        <v>3.02358932</v>
      </c>
      <c r="K23" s="18" t="n">
        <v>497.83128379</v>
      </c>
      <c r="L23" s="20" t="n">
        <v>3.05585652</v>
      </c>
      <c r="M23" s="18" t="s">
        <v>481</v>
      </c>
      <c r="N23" s="20" t="s">
        <v>481</v>
      </c>
      <c r="O23" s="18" t="s">
        <v>481</v>
      </c>
      <c r="P23" s="20" t="s">
        <v>481</v>
      </c>
      <c r="Q23" s="18" t="s">
        <v>481</v>
      </c>
      <c r="R23" s="20" t="s">
        <v>481</v>
      </c>
      <c r="S23" s="18" t="s">
        <v>481</v>
      </c>
      <c r="T23" s="20" t="s">
        <v>481</v>
      </c>
      <c r="U23" s="18" t="n">
        <v>424.6982519</v>
      </c>
      <c r="V23" s="20" t="n">
        <v>13.64835819</v>
      </c>
    </row>
    <row r="24" spans="1:22">
      <c r="A24" s="15" t="s">
        <v>499</v>
      </c>
      <c r="B24" s="17" t="n">
        <v>6647</v>
      </c>
      <c r="C24" s="18">
        <f>(7.0/B24*100)</f>
        <v/>
      </c>
      <c r="D24" s="19" t="n">
        <v>6640</v>
      </c>
      <c r="E24" s="18" t="n">
        <v>464.94600975</v>
      </c>
      <c r="F24" s="20" t="n">
        <v>8.162067499999999</v>
      </c>
      <c r="G24" s="18" t="n">
        <v>491.8514341</v>
      </c>
      <c r="H24" s="20" t="n">
        <v>5.45715614</v>
      </c>
      <c r="I24" s="18" t="n">
        <v>508.40605336</v>
      </c>
      <c r="J24" s="20" t="n">
        <v>3.79590937</v>
      </c>
      <c r="K24" s="18" t="n">
        <v>532.03805521</v>
      </c>
      <c r="L24" s="20" t="n">
        <v>3.40114969</v>
      </c>
      <c r="M24" s="18" t="s">
        <v>481</v>
      </c>
      <c r="N24" s="20" t="s">
        <v>481</v>
      </c>
      <c r="O24" s="18" t="s">
        <v>481</v>
      </c>
      <c r="P24" s="20" t="s">
        <v>481</v>
      </c>
      <c r="Q24" s="18" t="s">
        <v>481</v>
      </c>
      <c r="R24" s="20" t="s">
        <v>481</v>
      </c>
      <c r="S24" s="18" t="s">
        <v>481</v>
      </c>
      <c r="T24" s="20" t="s">
        <v>481</v>
      </c>
      <c r="U24" s="18" t="n">
        <v>459.9954742</v>
      </c>
      <c r="V24" s="20" t="n">
        <v>18.14948626</v>
      </c>
    </row>
    <row r="25" spans="1:22">
      <c r="A25" s="15" t="s">
        <v>500</v>
      </c>
      <c r="B25" s="17" t="n">
        <v>5581</v>
      </c>
      <c r="C25" s="18">
        <f>(24.0/B25*100)</f>
        <v/>
      </c>
      <c r="D25" s="19" t="n">
        <v>5557</v>
      </c>
      <c r="E25" s="18" t="n">
        <v>390.14799899</v>
      </c>
      <c r="F25" s="20" t="n">
        <v>15.56313149</v>
      </c>
      <c r="G25" s="18" t="n">
        <v>420.5936969</v>
      </c>
      <c r="H25" s="20" t="n">
        <v>8.369980869999999</v>
      </c>
      <c r="I25" s="18" t="n">
        <v>495.39006573</v>
      </c>
      <c r="J25" s="20" t="n">
        <v>3.84837587</v>
      </c>
      <c r="K25" s="18" t="n">
        <v>542.40215428</v>
      </c>
      <c r="L25" s="20" t="n">
        <v>3.42829178</v>
      </c>
      <c r="M25" s="18" t="s">
        <v>481</v>
      </c>
      <c r="N25" s="20" t="s">
        <v>481</v>
      </c>
      <c r="O25" s="18" t="s">
        <v>481</v>
      </c>
      <c r="P25" s="20" t="s">
        <v>481</v>
      </c>
      <c r="Q25" s="18" t="s">
        <v>481</v>
      </c>
      <c r="R25" s="20" t="s">
        <v>481</v>
      </c>
      <c r="S25" s="18" t="s">
        <v>481</v>
      </c>
      <c r="T25" s="20" t="s">
        <v>481</v>
      </c>
      <c r="U25" s="18" t="n">
        <v>491.85116401</v>
      </c>
      <c r="V25" s="20" t="n">
        <v>27.4687243</v>
      </c>
    </row>
    <row r="26" spans="1:22">
      <c r="A26" s="15" t="s">
        <v>501</v>
      </c>
      <c r="B26" s="17" t="n">
        <v>4869</v>
      </c>
      <c r="C26" s="18">
        <f>(33.0/B26*100)</f>
        <v/>
      </c>
      <c r="D26" s="19" t="n">
        <v>4836</v>
      </c>
      <c r="E26" s="18" t="n">
        <v>456.29755086</v>
      </c>
      <c r="F26" s="20" t="n">
        <v>8.611814239999999</v>
      </c>
      <c r="G26" s="18" t="n">
        <v>434.33440534</v>
      </c>
      <c r="H26" s="20" t="n">
        <v>11.55083676</v>
      </c>
      <c r="I26" s="18" t="n">
        <v>469.15649143</v>
      </c>
      <c r="J26" s="20" t="n">
        <v>2.75456454</v>
      </c>
      <c r="K26" s="18" t="n">
        <v>510.21489215</v>
      </c>
      <c r="L26" s="20" t="n">
        <v>2.39409131</v>
      </c>
      <c r="M26" s="18" t="s">
        <v>481</v>
      </c>
      <c r="N26" s="20" t="s">
        <v>481</v>
      </c>
      <c r="O26" s="18" t="s">
        <v>481</v>
      </c>
      <c r="P26" s="20" t="s">
        <v>481</v>
      </c>
      <c r="Q26" s="18" t="s">
        <v>481</v>
      </c>
      <c r="R26" s="20" t="s">
        <v>481</v>
      </c>
      <c r="S26" s="18" t="s">
        <v>481</v>
      </c>
      <c r="T26" s="20" t="s">
        <v>481</v>
      </c>
      <c r="U26" s="18" t="n">
        <v>435.91045077</v>
      </c>
      <c r="V26" s="20" t="n">
        <v>18.54394585</v>
      </c>
    </row>
    <row r="27" spans="1:22">
      <c r="A27" s="15" t="s">
        <v>502</v>
      </c>
      <c r="B27" s="17" t="n">
        <v>5299</v>
      </c>
      <c r="C27" s="18">
        <f>(17.0/B27*100)</f>
        <v/>
      </c>
      <c r="D27" s="19" t="n">
        <v>5282</v>
      </c>
      <c r="E27" s="18" t="n">
        <v>408.59307713</v>
      </c>
      <c r="F27" s="20" t="n">
        <v>11.86720249</v>
      </c>
      <c r="G27" s="18" t="n">
        <v>438.61109495</v>
      </c>
      <c r="H27" s="20" t="n">
        <v>7.51630257</v>
      </c>
      <c r="I27" s="18" t="n">
        <v>473.75507221</v>
      </c>
      <c r="J27" s="20" t="n">
        <v>2.40498865</v>
      </c>
      <c r="K27" s="18" t="n">
        <v>497.93262828</v>
      </c>
      <c r="L27" s="20" t="n">
        <v>2.18424677</v>
      </c>
      <c r="M27" s="18" t="s">
        <v>481</v>
      </c>
      <c r="N27" s="20" t="s">
        <v>481</v>
      </c>
      <c r="O27" s="18" t="s">
        <v>481</v>
      </c>
      <c r="P27" s="20" t="s">
        <v>481</v>
      </c>
      <c r="Q27" s="18" t="s">
        <v>481</v>
      </c>
      <c r="R27" s="20" t="s">
        <v>481</v>
      </c>
      <c r="S27" s="18" t="s">
        <v>481</v>
      </c>
      <c r="T27" s="20" t="s">
        <v>481</v>
      </c>
      <c r="U27" s="18" t="n">
        <v>386.85801709</v>
      </c>
      <c r="V27" s="20" t="n">
        <v>11.94506511</v>
      </c>
    </row>
    <row r="28" spans="1:22">
      <c r="A28" s="15" t="s">
        <v>503</v>
      </c>
      <c r="B28" s="17" t="n">
        <v>7568</v>
      </c>
      <c r="C28" s="18">
        <f>(57.0/B28*100)</f>
        <v/>
      </c>
      <c r="D28" s="19" t="n">
        <v>7511</v>
      </c>
      <c r="E28" s="18" t="n">
        <v>369.93723979</v>
      </c>
      <c r="F28" s="20" t="n">
        <v>8.642687459999999</v>
      </c>
      <c r="G28" s="18" t="n">
        <v>364.18516572</v>
      </c>
      <c r="H28" s="20" t="n">
        <v>9.104085749999999</v>
      </c>
      <c r="I28" s="18" t="n">
        <v>408.43892514</v>
      </c>
      <c r="J28" s="20" t="n">
        <v>3.14343599</v>
      </c>
      <c r="K28" s="18" t="n">
        <v>437.67830726</v>
      </c>
      <c r="L28" s="20" t="n">
        <v>2.77545417</v>
      </c>
      <c r="M28" s="18" t="s">
        <v>481</v>
      </c>
      <c r="N28" s="20" t="s">
        <v>481</v>
      </c>
      <c r="O28" s="18" t="s">
        <v>481</v>
      </c>
      <c r="P28" s="20" t="s">
        <v>481</v>
      </c>
      <c r="Q28" s="18" t="s">
        <v>481</v>
      </c>
      <c r="R28" s="20" t="s">
        <v>481</v>
      </c>
      <c r="S28" s="18" t="s">
        <v>481</v>
      </c>
      <c r="T28" s="20" t="s">
        <v>481</v>
      </c>
      <c r="U28" s="18" t="n">
        <v>363.28348678</v>
      </c>
      <c r="V28" s="20" t="n">
        <v>12.74271203</v>
      </c>
    </row>
    <row r="29" spans="1:22">
      <c r="A29" s="15" t="s">
        <v>504</v>
      </c>
      <c r="B29" s="17" t="n">
        <v>5385</v>
      </c>
      <c r="C29" s="18">
        <f>(30.0/B29*100)</f>
        <v/>
      </c>
      <c r="D29" s="19" t="n">
        <v>5355</v>
      </c>
      <c r="E29" s="18" t="n">
        <v>429.58822852</v>
      </c>
      <c r="F29" s="20" t="n">
        <v>21.43364318</v>
      </c>
      <c r="G29" s="18" t="n">
        <v>485.83601592</v>
      </c>
      <c r="H29" s="20" t="n">
        <v>7.09856946</v>
      </c>
      <c r="I29" s="18" t="n">
        <v>505.41403839</v>
      </c>
      <c r="J29" s="20" t="n">
        <v>2.69052115</v>
      </c>
      <c r="K29" s="18" t="n">
        <v>523.36099386</v>
      </c>
      <c r="L29" s="20" t="n">
        <v>4.16684344</v>
      </c>
      <c r="M29" s="18" t="s">
        <v>481</v>
      </c>
      <c r="N29" s="20" t="s">
        <v>481</v>
      </c>
      <c r="O29" s="18" t="s">
        <v>481</v>
      </c>
      <c r="P29" s="20" t="s">
        <v>481</v>
      </c>
      <c r="Q29" s="18" t="n">
        <v>314.02123871</v>
      </c>
      <c r="R29" s="20" t="n">
        <v>13.26138992</v>
      </c>
      <c r="S29" s="18" t="s">
        <v>481</v>
      </c>
      <c r="T29" s="20" t="s">
        <v>481</v>
      </c>
      <c r="U29" s="18" t="n">
        <v>421.40063538</v>
      </c>
      <c r="V29" s="20" t="n">
        <v>21.79841369</v>
      </c>
    </row>
    <row r="30" spans="1:22">
      <c r="A30" s="15" t="s">
        <v>505</v>
      </c>
      <c r="B30" s="17" t="n">
        <v>4520</v>
      </c>
      <c r="C30" s="18">
        <f>(103.0/B30*100)</f>
        <v/>
      </c>
      <c r="D30" s="19" t="n">
        <v>4417</v>
      </c>
      <c r="E30" s="18" t="n">
        <v>437.23469535</v>
      </c>
      <c r="F30" s="20" t="n">
        <v>15.58193059</v>
      </c>
      <c r="G30" s="18" t="n">
        <v>459.69750939</v>
      </c>
      <c r="H30" s="20" t="n">
        <v>9.02758276</v>
      </c>
      <c r="I30" s="18" t="n">
        <v>490.36150807</v>
      </c>
      <c r="J30" s="20" t="n">
        <v>3.31712832</v>
      </c>
      <c r="K30" s="18" t="n">
        <v>537.16480715</v>
      </c>
      <c r="L30" s="20" t="n">
        <v>3.30571766</v>
      </c>
      <c r="M30" s="18" t="s">
        <v>481</v>
      </c>
      <c r="N30" s="20" t="s">
        <v>481</v>
      </c>
      <c r="O30" s="18" t="s">
        <v>481</v>
      </c>
      <c r="P30" s="20" t="s">
        <v>481</v>
      </c>
      <c r="Q30" s="18" t="s">
        <v>481</v>
      </c>
      <c r="R30" s="20" t="s">
        <v>481</v>
      </c>
      <c r="S30" s="18" t="s">
        <v>481</v>
      </c>
      <c r="T30" s="20" t="s">
        <v>481</v>
      </c>
      <c r="U30" s="18" t="n">
        <v>386.31738462</v>
      </c>
      <c r="V30" s="20" t="n">
        <v>17.98758504</v>
      </c>
    </row>
    <row r="31" spans="1:22">
      <c r="A31" s="15" t="s">
        <v>506</v>
      </c>
      <c r="B31" s="17" t="n">
        <v>5456</v>
      </c>
      <c r="C31" s="18">
        <f>(125.0/B31*100)</f>
        <v/>
      </c>
      <c r="D31" s="19" t="n">
        <v>5331</v>
      </c>
      <c r="E31" s="18" t="n">
        <v>426.09113017</v>
      </c>
      <c r="F31" s="20" t="n">
        <v>15.13652255</v>
      </c>
      <c r="G31" s="18" t="n">
        <v>451.50924135</v>
      </c>
      <c r="H31" s="20" t="n">
        <v>9.432023490000001</v>
      </c>
      <c r="I31" s="18" t="n">
        <v>490.55701755</v>
      </c>
      <c r="J31" s="20" t="n">
        <v>3.11387066</v>
      </c>
      <c r="K31" s="18" t="n">
        <v>539.53708899</v>
      </c>
      <c r="L31" s="20" t="n">
        <v>2.88276991</v>
      </c>
      <c r="M31" s="18" t="s">
        <v>481</v>
      </c>
      <c r="N31" s="20" t="s">
        <v>481</v>
      </c>
      <c r="O31" s="18" t="s">
        <v>481</v>
      </c>
      <c r="P31" s="20" t="s">
        <v>481</v>
      </c>
      <c r="Q31" s="18" t="s">
        <v>481</v>
      </c>
      <c r="R31" s="20" t="s">
        <v>481</v>
      </c>
      <c r="S31" s="18" t="s">
        <v>481</v>
      </c>
      <c r="T31" s="20" t="s">
        <v>481</v>
      </c>
      <c r="U31" s="18" t="n">
        <v>402.17036628</v>
      </c>
      <c r="V31" s="20" t="n">
        <v>14.92819322</v>
      </c>
    </row>
    <row r="32" spans="1:22">
      <c r="A32" s="15" t="s">
        <v>507</v>
      </c>
      <c r="B32" s="17" t="n">
        <v>4478</v>
      </c>
      <c r="C32" s="18">
        <f>(5.0/B32*100)</f>
        <v/>
      </c>
      <c r="D32" s="19" t="n">
        <v>4473</v>
      </c>
      <c r="E32" s="18" t="n">
        <v>467.1210869</v>
      </c>
      <c r="F32" s="20" t="n">
        <v>9.33934028</v>
      </c>
      <c r="G32" s="18" t="n">
        <v>476.89042665</v>
      </c>
      <c r="H32" s="20" t="n">
        <v>4.21852682</v>
      </c>
      <c r="I32" s="18" t="n">
        <v>500.15288339</v>
      </c>
      <c r="J32" s="20" t="n">
        <v>2.73511379</v>
      </c>
      <c r="K32" s="18" t="n">
        <v>535.21607397</v>
      </c>
      <c r="L32" s="20" t="n">
        <v>3.28603081</v>
      </c>
      <c r="M32" s="18" t="s">
        <v>481</v>
      </c>
      <c r="N32" s="20" t="s">
        <v>481</v>
      </c>
      <c r="O32" s="18" t="s">
        <v>481</v>
      </c>
      <c r="P32" s="20" t="s">
        <v>481</v>
      </c>
      <c r="Q32" s="18" t="s">
        <v>481</v>
      </c>
      <c r="R32" s="20" t="s">
        <v>481</v>
      </c>
      <c r="S32" s="18" t="s">
        <v>481</v>
      </c>
      <c r="T32" s="20" t="s">
        <v>481</v>
      </c>
      <c r="U32" s="18" t="n">
        <v>420.71276064</v>
      </c>
      <c r="V32" s="20" t="n">
        <v>21.85541677</v>
      </c>
    </row>
    <row r="33" spans="1:22">
      <c r="A33" s="15" t="s">
        <v>508</v>
      </c>
      <c r="B33" s="17" t="n">
        <v>7325</v>
      </c>
      <c r="C33" s="18">
        <f>(76.0/B33*100)</f>
        <v/>
      </c>
      <c r="D33" s="19" t="n">
        <v>7249</v>
      </c>
      <c r="E33" s="18" t="n">
        <v>456.16912601</v>
      </c>
      <c r="F33" s="20" t="n">
        <v>9.38021721</v>
      </c>
      <c r="G33" s="18" t="n">
        <v>478.22633816</v>
      </c>
      <c r="H33" s="20" t="n">
        <v>5.51455739</v>
      </c>
      <c r="I33" s="18" t="n">
        <v>476.07997642</v>
      </c>
      <c r="J33" s="20" t="n">
        <v>3.12931386</v>
      </c>
      <c r="K33" s="18" t="n">
        <v>518.70582569</v>
      </c>
      <c r="L33" s="20" t="n">
        <v>3.09072254</v>
      </c>
      <c r="M33" s="18" t="s">
        <v>481</v>
      </c>
      <c r="N33" s="20" t="s">
        <v>481</v>
      </c>
      <c r="O33" s="18" t="s">
        <v>481</v>
      </c>
      <c r="P33" s="20" t="s">
        <v>481</v>
      </c>
      <c r="Q33" s="18" t="s">
        <v>481</v>
      </c>
      <c r="R33" s="20" t="s">
        <v>481</v>
      </c>
      <c r="S33" s="18" t="s">
        <v>481</v>
      </c>
      <c r="T33" s="20" t="s">
        <v>481</v>
      </c>
      <c r="U33" s="18" t="n">
        <v>431.2611941</v>
      </c>
      <c r="V33" s="20" t="n">
        <v>15.59405071</v>
      </c>
    </row>
    <row r="34" spans="1:22">
      <c r="A34" s="15" t="s">
        <v>509</v>
      </c>
      <c r="B34" s="17" t="n">
        <v>6350</v>
      </c>
      <c r="C34" s="18">
        <f>(36.0/B34*100)</f>
        <v/>
      </c>
      <c r="D34" s="19" t="n">
        <v>6314</v>
      </c>
      <c r="E34" s="18" t="n">
        <v>382.48459271</v>
      </c>
      <c r="F34" s="20" t="n">
        <v>10.47872646</v>
      </c>
      <c r="G34" s="18" t="n">
        <v>393.93062492</v>
      </c>
      <c r="H34" s="20" t="n">
        <v>7.72811868</v>
      </c>
      <c r="I34" s="18" t="n">
        <v>447.26950323</v>
      </c>
      <c r="J34" s="20" t="n">
        <v>2.98174471</v>
      </c>
      <c r="K34" s="18" t="n">
        <v>493.15788504</v>
      </c>
      <c r="L34" s="20" t="n">
        <v>2.83279722</v>
      </c>
      <c r="M34" s="18" t="s">
        <v>481</v>
      </c>
      <c r="N34" s="20" t="s">
        <v>481</v>
      </c>
      <c r="O34" s="18" t="s">
        <v>481</v>
      </c>
      <c r="P34" s="20" t="s">
        <v>481</v>
      </c>
      <c r="Q34" s="18" t="n">
        <v>263.37193708</v>
      </c>
      <c r="R34" s="20" t="n">
        <v>13.61114927</v>
      </c>
      <c r="S34" s="18" t="s">
        <v>481</v>
      </c>
      <c r="T34" s="20" t="s">
        <v>481</v>
      </c>
      <c r="U34" s="18" t="n">
        <v>305.60445542</v>
      </c>
      <c r="V34" s="20" t="n">
        <v>9.781201960000001</v>
      </c>
    </row>
    <row r="35" spans="1:22">
      <c r="A35" s="15" t="s">
        <v>510</v>
      </c>
      <c r="B35" s="17" t="n">
        <v>6406</v>
      </c>
      <c r="C35" s="18">
        <f>(36.0/B35*100)</f>
        <v/>
      </c>
      <c r="D35" s="19" t="n">
        <v>6370</v>
      </c>
      <c r="E35" s="18" t="n">
        <v>434.71510194</v>
      </c>
      <c r="F35" s="20" t="n">
        <v>6.03225583</v>
      </c>
      <c r="G35" s="18" t="n">
        <v>466.98634868</v>
      </c>
      <c r="H35" s="20" t="n">
        <v>5.49912658</v>
      </c>
      <c r="I35" s="18" t="n">
        <v>505.81643793</v>
      </c>
      <c r="J35" s="20" t="n">
        <v>2.7789654</v>
      </c>
      <c r="K35" s="18" t="n">
        <v>532.33155348</v>
      </c>
      <c r="L35" s="20" t="n">
        <v>2.82000773</v>
      </c>
      <c r="M35" s="18" t="s">
        <v>481</v>
      </c>
      <c r="N35" s="20" t="s">
        <v>481</v>
      </c>
      <c r="O35" s="18" t="s">
        <v>481</v>
      </c>
      <c r="P35" s="20" t="s">
        <v>481</v>
      </c>
      <c r="Q35" s="18" t="n">
        <v>337.32521215</v>
      </c>
      <c r="R35" s="20" t="n">
        <v>11.65794297</v>
      </c>
      <c r="S35" s="18" t="s">
        <v>481</v>
      </c>
      <c r="T35" s="20" t="s">
        <v>481</v>
      </c>
      <c r="U35" s="18" t="n">
        <v>442.57977606</v>
      </c>
      <c r="V35" s="20" t="n">
        <v>9.737984279999999</v>
      </c>
    </row>
    <row r="36" spans="1:22">
      <c r="A36" s="15" t="s">
        <v>511</v>
      </c>
      <c r="B36" s="17" t="n">
        <v>6736</v>
      </c>
      <c r="C36" s="18">
        <f>(28.0/B36*100)</f>
        <v/>
      </c>
      <c r="D36" s="19" t="n">
        <v>6708</v>
      </c>
      <c r="E36" s="18" t="n">
        <v>417.41103375</v>
      </c>
      <c r="F36" s="20" t="n">
        <v>11.36835437</v>
      </c>
      <c r="G36" s="18" t="n">
        <v>455.39976704</v>
      </c>
      <c r="H36" s="20" t="n">
        <v>6.62392553</v>
      </c>
      <c r="I36" s="18" t="n">
        <v>477.88373862</v>
      </c>
      <c r="J36" s="20" t="n">
        <v>2.55215739</v>
      </c>
      <c r="K36" s="18" t="n">
        <v>516.51569227</v>
      </c>
      <c r="L36" s="20" t="n">
        <v>2.51671149</v>
      </c>
      <c r="M36" s="18" t="s">
        <v>481</v>
      </c>
      <c r="N36" s="20" t="s">
        <v>481</v>
      </c>
      <c r="O36" s="18" t="s">
        <v>481</v>
      </c>
      <c r="P36" s="20" t="s">
        <v>481</v>
      </c>
      <c r="Q36" s="18" t="s">
        <v>481</v>
      </c>
      <c r="R36" s="20" t="s">
        <v>481</v>
      </c>
      <c r="S36" s="18" t="s">
        <v>481</v>
      </c>
      <c r="T36" s="20" t="s">
        <v>481</v>
      </c>
      <c r="U36" s="18" t="n">
        <v>397.28554534</v>
      </c>
      <c r="V36" s="20" t="n">
        <v>12.48263608</v>
      </c>
    </row>
    <row r="37" spans="1:22">
      <c r="A37" s="15" t="s">
        <v>512</v>
      </c>
      <c r="B37" s="17" t="n">
        <v>5458</v>
      </c>
      <c r="C37" s="18">
        <f>(65.0/B37*100)</f>
        <v/>
      </c>
      <c r="D37" s="19" t="n">
        <v>5393</v>
      </c>
      <c r="E37" s="18" t="n">
        <v>420.743705</v>
      </c>
      <c r="F37" s="20" t="n">
        <v>14.69723058</v>
      </c>
      <c r="G37" s="18" t="n">
        <v>471.13646439</v>
      </c>
      <c r="H37" s="20" t="n">
        <v>7.45685995</v>
      </c>
      <c r="I37" s="18" t="n">
        <v>482.02239565</v>
      </c>
      <c r="J37" s="20" t="n">
        <v>3.55375204</v>
      </c>
      <c r="K37" s="18" t="n">
        <v>525.71007376</v>
      </c>
      <c r="L37" s="20" t="n">
        <v>3.81238418</v>
      </c>
      <c r="M37" s="18" t="s">
        <v>481</v>
      </c>
      <c r="N37" s="20" t="s">
        <v>481</v>
      </c>
      <c r="O37" s="18" t="s">
        <v>481</v>
      </c>
      <c r="P37" s="20" t="s">
        <v>481</v>
      </c>
      <c r="Q37" s="18" t="s">
        <v>481</v>
      </c>
      <c r="R37" s="20" t="s">
        <v>481</v>
      </c>
      <c r="S37" s="18" t="s">
        <v>481</v>
      </c>
      <c r="T37" s="20" t="s">
        <v>481</v>
      </c>
      <c r="U37" s="18" t="n">
        <v>358.66276555</v>
      </c>
      <c r="V37" s="20" t="n">
        <v>11.98477319</v>
      </c>
    </row>
    <row r="38" spans="1:22">
      <c r="A38" s="15" t="s">
        <v>513</v>
      </c>
      <c r="B38" s="17" t="n">
        <v>5860</v>
      </c>
      <c r="C38" s="18">
        <f>(16.0/B38*100)</f>
        <v/>
      </c>
      <c r="D38" s="19" t="n">
        <v>5844</v>
      </c>
      <c r="E38" s="18" t="n">
        <v>411.00403005</v>
      </c>
      <c r="F38" s="20" t="n">
        <v>11.78735578</v>
      </c>
      <c r="G38" s="18" t="n">
        <v>451.20015515</v>
      </c>
      <c r="H38" s="20" t="n">
        <v>6.08504918</v>
      </c>
      <c r="I38" s="18" t="n">
        <v>484.83215424</v>
      </c>
      <c r="J38" s="20" t="n">
        <v>3.67174853</v>
      </c>
      <c r="K38" s="18" t="n">
        <v>512.98892238</v>
      </c>
      <c r="L38" s="20" t="n">
        <v>3.43336432</v>
      </c>
      <c r="M38" s="18" t="s">
        <v>481</v>
      </c>
      <c r="N38" s="20" t="s">
        <v>481</v>
      </c>
      <c r="O38" s="18" t="s">
        <v>481</v>
      </c>
      <c r="P38" s="20" t="s">
        <v>481</v>
      </c>
      <c r="Q38" s="18" t="s">
        <v>481</v>
      </c>
      <c r="R38" s="20" t="s">
        <v>481</v>
      </c>
      <c r="S38" s="18" t="s">
        <v>481</v>
      </c>
      <c r="T38" s="20" t="s">
        <v>481</v>
      </c>
      <c r="U38" s="18" t="n">
        <v>384.79257178</v>
      </c>
      <c r="V38" s="20" t="n">
        <v>11.19303128</v>
      </c>
    </row>
    <row r="39" spans="1:22">
      <c r="A39" s="15" t="s">
        <v>514</v>
      </c>
      <c r="B39" s="17" t="n">
        <v>5895</v>
      </c>
      <c r="C39" s="18">
        <f>(31.0/B39*100)</f>
        <v/>
      </c>
      <c r="D39" s="19" t="n">
        <v>5864</v>
      </c>
      <c r="E39" s="18" t="n">
        <v>381.97395913</v>
      </c>
      <c r="F39" s="20" t="n">
        <v>7.03363322</v>
      </c>
      <c r="G39" s="18" t="n">
        <v>364.06620189</v>
      </c>
      <c r="H39" s="20" t="n">
        <v>11.4364561</v>
      </c>
      <c r="I39" s="18" t="n">
        <v>406.22556827</v>
      </c>
      <c r="J39" s="20" t="n">
        <v>4.37339888</v>
      </c>
      <c r="K39" s="18" t="n">
        <v>444.05927982</v>
      </c>
      <c r="L39" s="20" t="n">
        <v>3.92697405</v>
      </c>
      <c r="M39" s="18" t="s">
        <v>481</v>
      </c>
      <c r="N39" s="20" t="s">
        <v>481</v>
      </c>
      <c r="O39" s="18" t="s">
        <v>481</v>
      </c>
      <c r="P39" s="20" t="s">
        <v>481</v>
      </c>
      <c r="Q39" s="18" t="s">
        <v>481</v>
      </c>
      <c r="R39" s="20" t="s">
        <v>481</v>
      </c>
      <c r="S39" s="18" t="s">
        <v>481</v>
      </c>
      <c r="T39" s="20" t="s">
        <v>481</v>
      </c>
      <c r="U39" s="18" t="n">
        <v>317.48138674</v>
      </c>
      <c r="V39" s="20" t="n">
        <v>15.87923529</v>
      </c>
    </row>
    <row r="40" spans="1:22">
      <c r="A40" s="15" t="s">
        <v>515</v>
      </c>
      <c r="B40" s="17" t="n">
        <v>14157</v>
      </c>
      <c r="C40" s="18">
        <f>(279.0/B40*100)</f>
        <v/>
      </c>
      <c r="D40" s="19" t="n">
        <v>13878</v>
      </c>
      <c r="E40" s="18" t="n">
        <v>427.455991</v>
      </c>
      <c r="F40" s="20" t="n">
        <v>13.39797605</v>
      </c>
      <c r="G40" s="18" t="n">
        <v>457.77373377</v>
      </c>
      <c r="H40" s="20" t="n">
        <v>13.72314519</v>
      </c>
      <c r="I40" s="18" t="n">
        <v>475.571333</v>
      </c>
      <c r="J40" s="20" t="n">
        <v>3.34576031</v>
      </c>
      <c r="K40" s="18" t="n">
        <v>514.4290372200001</v>
      </c>
      <c r="L40" s="20" t="n">
        <v>2.90794116</v>
      </c>
      <c r="M40" s="18" t="s">
        <v>481</v>
      </c>
      <c r="N40" s="20" t="s">
        <v>481</v>
      </c>
      <c r="O40" s="18" t="s">
        <v>481</v>
      </c>
      <c r="P40" s="20" t="s">
        <v>481</v>
      </c>
      <c r="Q40" s="18" t="s">
        <v>481</v>
      </c>
      <c r="R40" s="20" t="s">
        <v>481</v>
      </c>
      <c r="S40" s="18" t="s">
        <v>481</v>
      </c>
      <c r="T40" s="20" t="s">
        <v>481</v>
      </c>
      <c r="U40" s="18" t="n">
        <v>402.55740011</v>
      </c>
      <c r="V40" s="20" t="n">
        <v>12.81262702</v>
      </c>
    </row>
    <row r="41" spans="1:22">
      <c r="A41" s="15" t="s">
        <v>516</v>
      </c>
      <c r="B41" s="17" t="n">
        <v>5712</v>
      </c>
      <c r="C41" s="18">
        <f>(39.0/B41*100)</f>
        <v/>
      </c>
      <c r="D41" s="19" t="n">
        <v>5673</v>
      </c>
      <c r="E41" s="18" t="n">
        <v>430.52308182</v>
      </c>
      <c r="F41" s="20" t="n">
        <v>15.02067042</v>
      </c>
      <c r="G41" s="18" t="n">
        <v>478.89341423</v>
      </c>
      <c r="H41" s="20" t="n">
        <v>11.31558444</v>
      </c>
      <c r="I41" s="18" t="n">
        <v>476.88940496</v>
      </c>
      <c r="J41" s="20" t="n">
        <v>3.98003737</v>
      </c>
      <c r="K41" s="18" t="n">
        <v>512.22775681</v>
      </c>
      <c r="L41" s="20" t="n">
        <v>3.64928989</v>
      </c>
      <c r="M41" s="18" t="s">
        <v>481</v>
      </c>
      <c r="N41" s="20" t="s">
        <v>481</v>
      </c>
      <c r="O41" s="18" t="s">
        <v>481</v>
      </c>
      <c r="P41" s="20" t="s">
        <v>481</v>
      </c>
      <c r="Q41" s="18" t="n">
        <v>399.91015703</v>
      </c>
      <c r="R41" s="20" t="n">
        <v>16.72230739</v>
      </c>
      <c r="S41" s="18" t="s">
        <v>481</v>
      </c>
      <c r="T41" s="20" t="s">
        <v>481</v>
      </c>
      <c r="U41" s="18" t="n">
        <v>385.43088178</v>
      </c>
      <c r="V41" s="20" t="n">
        <v>19.79402189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(1248.0/B46*100)</f>
        <v/>
      </c>
      <c r="D46" s="19" t="n">
        <v>21893</v>
      </c>
      <c r="E46" s="18" t="n">
        <v>318.5900781</v>
      </c>
      <c r="F46" s="20" t="n">
        <v>10.49145693</v>
      </c>
      <c r="G46" s="18" t="n">
        <v>352.0692434</v>
      </c>
      <c r="H46" s="20" t="n">
        <v>8.62279537</v>
      </c>
      <c r="I46" s="18" t="n">
        <v>389.76954489</v>
      </c>
      <c r="J46" s="20" t="n">
        <v>3.30436724</v>
      </c>
      <c r="K46" s="18" t="n">
        <v>434.79303792</v>
      </c>
      <c r="L46" s="20" t="n">
        <v>2.86305811</v>
      </c>
      <c r="M46" s="18" t="s">
        <v>481</v>
      </c>
      <c r="N46" s="20" t="s">
        <v>481</v>
      </c>
      <c r="O46" s="18" t="s">
        <v>481</v>
      </c>
      <c r="P46" s="20" t="s">
        <v>481</v>
      </c>
      <c r="Q46" s="18" t="s">
        <v>481</v>
      </c>
      <c r="R46" s="20" t="s">
        <v>481</v>
      </c>
      <c r="S46" s="18" t="s">
        <v>481</v>
      </c>
      <c r="T46" s="20" t="s">
        <v>481</v>
      </c>
      <c r="U46" s="18" t="n">
        <v>330.39863537</v>
      </c>
      <c r="V46" s="20" t="n">
        <v>5.43759235</v>
      </c>
    </row>
    <row r="47" spans="1:22">
      <c r="A47" s="15" t="s">
        <v>522</v>
      </c>
      <c r="B47" s="17" t="n">
        <v>5928</v>
      </c>
      <c r="C47" s="18">
        <f>(86.0/B47*100)</f>
        <v/>
      </c>
      <c r="D47" s="19" t="n">
        <v>5842</v>
      </c>
      <c r="E47" s="18" t="n">
        <v>333.63967198</v>
      </c>
      <c r="F47" s="20" t="n">
        <v>10.16710382</v>
      </c>
      <c r="G47" s="18" t="n">
        <v>361.12457729</v>
      </c>
      <c r="H47" s="20" t="n">
        <v>9.5774887</v>
      </c>
      <c r="I47" s="18" t="n">
        <v>420.07089055</v>
      </c>
      <c r="J47" s="20" t="n">
        <v>5.16146587</v>
      </c>
      <c r="K47" s="18" t="n">
        <v>469.64580485</v>
      </c>
      <c r="L47" s="20" t="n">
        <v>4.36292723</v>
      </c>
      <c r="M47" s="18" t="s">
        <v>481</v>
      </c>
      <c r="N47" s="20" t="s">
        <v>481</v>
      </c>
      <c r="O47" s="18" t="s">
        <v>481</v>
      </c>
      <c r="P47" s="20" t="s">
        <v>481</v>
      </c>
      <c r="Q47" s="18" t="s">
        <v>481</v>
      </c>
      <c r="R47" s="20" t="s">
        <v>481</v>
      </c>
      <c r="S47" s="18" t="s">
        <v>481</v>
      </c>
      <c r="T47" s="20" t="s">
        <v>481</v>
      </c>
      <c r="U47" s="18" t="n">
        <v>299.1573937</v>
      </c>
      <c r="V47" s="20" t="n">
        <v>8.31096548</v>
      </c>
    </row>
    <row r="48" spans="1:22">
      <c r="A48" s="15" t="s">
        <v>523</v>
      </c>
      <c r="B48" s="17" t="n">
        <v>9841</v>
      </c>
      <c r="C48" s="18">
        <f>(7.0/B48*100)</f>
        <v/>
      </c>
      <c r="D48" s="19" t="n">
        <v>9834</v>
      </c>
      <c r="E48" s="18" t="n">
        <v>435.09359347</v>
      </c>
      <c r="F48" s="20" t="n">
        <v>17.34533549</v>
      </c>
      <c r="G48" s="18" t="n">
        <v>491.8218725</v>
      </c>
      <c r="H48" s="20" t="n">
        <v>13.62125364</v>
      </c>
      <c r="I48" s="18" t="n">
        <v>475.70827343</v>
      </c>
      <c r="J48" s="20" t="n">
        <v>4.92239247</v>
      </c>
      <c r="K48" s="18" t="n">
        <v>516.55486941</v>
      </c>
      <c r="L48" s="20" t="n">
        <v>5.53827244</v>
      </c>
      <c r="M48" s="18" t="s">
        <v>481</v>
      </c>
      <c r="N48" s="20" t="s">
        <v>481</v>
      </c>
      <c r="O48" s="18" t="s">
        <v>481</v>
      </c>
      <c r="P48" s="20" t="s">
        <v>481</v>
      </c>
      <c r="Q48" s="18" t="s">
        <v>481</v>
      </c>
      <c r="R48" s="20" t="s">
        <v>481</v>
      </c>
      <c r="S48" s="18" t="s">
        <v>481</v>
      </c>
      <c r="T48" s="20" t="s">
        <v>481</v>
      </c>
      <c r="U48" s="18" t="n">
        <v>413.43231227</v>
      </c>
      <c r="V48" s="20" t="n">
        <v>28.94614504</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(220.0/B50*100)</f>
        <v/>
      </c>
      <c r="D50" s="19" t="n">
        <v>11575</v>
      </c>
      <c r="E50" s="18" t="n">
        <v>359.61787828</v>
      </c>
      <c r="F50" s="20" t="n">
        <v>15.9485145</v>
      </c>
      <c r="G50" s="18" t="n">
        <v>377.44961525</v>
      </c>
      <c r="H50" s="20" t="n">
        <v>14.91470568</v>
      </c>
      <c r="I50" s="18" t="n">
        <v>403.85882587</v>
      </c>
      <c r="J50" s="20" t="n">
        <v>3.86426315</v>
      </c>
      <c r="K50" s="18" t="n">
        <v>434.13946457</v>
      </c>
      <c r="L50" s="20" t="n">
        <v>2.95674339</v>
      </c>
      <c r="M50" s="18" t="s">
        <v>481</v>
      </c>
      <c r="N50" s="20" t="s">
        <v>481</v>
      </c>
      <c r="O50" s="18" t="s">
        <v>481</v>
      </c>
      <c r="P50" s="20" t="s">
        <v>481</v>
      </c>
      <c r="Q50" s="18" t="s">
        <v>481</v>
      </c>
      <c r="R50" s="20" t="s">
        <v>481</v>
      </c>
      <c r="S50" s="18" t="s">
        <v>481</v>
      </c>
      <c r="T50" s="20" t="s">
        <v>481</v>
      </c>
      <c r="U50" s="18" t="n">
        <v>360.28655279</v>
      </c>
      <c r="V50" s="20" t="n">
        <v>10.98938002</v>
      </c>
    </row>
    <row r="51" spans="1:22">
      <c r="A51" s="15" t="s">
        <v>526</v>
      </c>
      <c r="B51" s="17" t="n">
        <v>6866</v>
      </c>
      <c r="C51" s="18">
        <f>(108.0/B51*100)</f>
        <v/>
      </c>
      <c r="D51" s="19" t="n">
        <v>6758</v>
      </c>
      <c r="E51" s="18" t="n">
        <v>374.19540577</v>
      </c>
      <c r="F51" s="20" t="n">
        <v>11.38734301</v>
      </c>
      <c r="G51" s="18" t="n">
        <v>406.96634857</v>
      </c>
      <c r="H51" s="20" t="n">
        <v>12.43338706</v>
      </c>
      <c r="I51" s="18" t="n">
        <v>411.113427</v>
      </c>
      <c r="J51" s="20" t="n">
        <v>3.38944842</v>
      </c>
      <c r="K51" s="18" t="n">
        <v>435.13153662</v>
      </c>
      <c r="L51" s="20" t="n">
        <v>2.90242285</v>
      </c>
      <c r="M51" s="18" t="s">
        <v>481</v>
      </c>
      <c r="N51" s="20" t="s">
        <v>481</v>
      </c>
      <c r="O51" s="18" t="s">
        <v>481</v>
      </c>
      <c r="P51" s="20" t="s">
        <v>481</v>
      </c>
      <c r="Q51" s="18" t="n">
        <v>427.96430568</v>
      </c>
      <c r="R51" s="20" t="n">
        <v>5.20460603</v>
      </c>
      <c r="S51" s="18" t="s">
        <v>481</v>
      </c>
      <c r="T51" s="20" t="s">
        <v>481</v>
      </c>
      <c r="U51" s="18" t="n">
        <v>386.61614887</v>
      </c>
      <c r="V51" s="20" t="n">
        <v>10.31400457</v>
      </c>
    </row>
    <row r="52" spans="1:22">
      <c r="A52" s="15" t="s">
        <v>527</v>
      </c>
      <c r="B52" s="17" t="n">
        <v>5809</v>
      </c>
      <c r="C52" s="18">
        <f>(74.0/B52*100)</f>
        <v/>
      </c>
      <c r="D52" s="19" t="n">
        <v>5735</v>
      </c>
      <c r="E52" s="18" t="n">
        <v>416.75934101</v>
      </c>
      <c r="F52" s="20" t="n">
        <v>12.63739275</v>
      </c>
      <c r="G52" s="18" t="n">
        <v>443.19470383</v>
      </c>
      <c r="H52" s="20" t="n">
        <v>5.9996631</v>
      </c>
      <c r="I52" s="18" t="n">
        <v>476.41424662</v>
      </c>
      <c r="J52" s="20" t="n">
        <v>2.79489141</v>
      </c>
      <c r="K52" s="18" t="n">
        <v>508.09906483</v>
      </c>
      <c r="L52" s="20" t="n">
        <v>3.30740764</v>
      </c>
      <c r="M52" s="18" t="s">
        <v>481</v>
      </c>
      <c r="N52" s="20" t="s">
        <v>481</v>
      </c>
      <c r="O52" s="18" t="s">
        <v>481</v>
      </c>
      <c r="P52" s="20" t="s">
        <v>481</v>
      </c>
      <c r="Q52" s="18" t="s">
        <v>481</v>
      </c>
      <c r="R52" s="20" t="s">
        <v>481</v>
      </c>
      <c r="S52" s="18" t="s">
        <v>481</v>
      </c>
      <c r="T52" s="20" t="s">
        <v>481</v>
      </c>
      <c r="U52" s="18" t="n">
        <v>396.00446074</v>
      </c>
      <c r="V52" s="20" t="n">
        <v>15.16700387</v>
      </c>
    </row>
    <row r="53" spans="1:22">
      <c r="A53" s="15" t="s">
        <v>528</v>
      </c>
      <c r="B53" s="17" t="n">
        <v>5571</v>
      </c>
      <c r="C53" s="18">
        <f>(85.0/B53*100)</f>
        <v/>
      </c>
      <c r="D53" s="19" t="n">
        <v>5486</v>
      </c>
      <c r="E53" s="18" t="n">
        <v>359.7176097</v>
      </c>
      <c r="F53" s="20" t="n">
        <v>10.79941916</v>
      </c>
      <c r="G53" s="18" t="n">
        <v>360.40679635</v>
      </c>
      <c r="H53" s="20" t="n">
        <v>8.314283619999999</v>
      </c>
      <c r="I53" s="18" t="n">
        <v>417.53604693</v>
      </c>
      <c r="J53" s="20" t="n">
        <v>2.73443061</v>
      </c>
      <c r="K53" s="18" t="n">
        <v>468.59642918</v>
      </c>
      <c r="L53" s="20" t="n">
        <v>2.11531945</v>
      </c>
      <c r="M53" s="18" t="s">
        <v>481</v>
      </c>
      <c r="N53" s="20" t="s">
        <v>481</v>
      </c>
      <c r="O53" s="18" t="s">
        <v>481</v>
      </c>
      <c r="P53" s="20" t="s">
        <v>481</v>
      </c>
      <c r="Q53" s="18" t="s">
        <v>481</v>
      </c>
      <c r="R53" s="20" t="s">
        <v>481</v>
      </c>
      <c r="S53" s="18" t="s">
        <v>481</v>
      </c>
      <c r="T53" s="20" t="s">
        <v>481</v>
      </c>
      <c r="U53" s="18" t="n">
        <v>320.1237969</v>
      </c>
      <c r="V53" s="20" t="n">
        <v>10.96598537</v>
      </c>
    </row>
    <row r="54" spans="1:22">
      <c r="A54" s="15" t="s">
        <v>529</v>
      </c>
      <c r="B54" s="17" t="n">
        <v>4740</v>
      </c>
      <c r="C54" s="18">
        <f>(68.0/B54*100)</f>
        <v/>
      </c>
      <c r="D54" s="19" t="n">
        <v>4672</v>
      </c>
      <c r="E54" s="18" t="n">
        <v>325.98698434</v>
      </c>
      <c r="F54" s="20" t="n">
        <v>8.479028359999999</v>
      </c>
      <c r="G54" s="18" t="n">
        <v>305.44783859</v>
      </c>
      <c r="H54" s="20" t="n">
        <v>11.457372</v>
      </c>
      <c r="I54" s="18" t="n">
        <v>349.5190731</v>
      </c>
      <c r="J54" s="20" t="n">
        <v>4.20075356</v>
      </c>
      <c r="K54" s="18" t="n">
        <v>375.56913239</v>
      </c>
      <c r="L54" s="20" t="n">
        <v>3.04961245</v>
      </c>
      <c r="M54" s="18" t="s">
        <v>481</v>
      </c>
      <c r="N54" s="20" t="s">
        <v>481</v>
      </c>
      <c r="O54" s="18" t="s">
        <v>481</v>
      </c>
      <c r="P54" s="20" t="s">
        <v>481</v>
      </c>
      <c r="Q54" s="18" t="s">
        <v>481</v>
      </c>
      <c r="R54" s="20" t="s">
        <v>481</v>
      </c>
      <c r="S54" s="18" t="s">
        <v>481</v>
      </c>
      <c r="T54" s="20" t="s">
        <v>481</v>
      </c>
      <c r="U54" s="18" t="n">
        <v>273.32798179</v>
      </c>
      <c r="V54" s="20" t="n">
        <v>5.27633104</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468.13876077</v>
      </c>
      <c r="F56" s="20" t="n">
        <v>12.87857891</v>
      </c>
      <c r="G56" s="18" t="n">
        <v>486.34177068</v>
      </c>
      <c r="H56" s="20" t="n">
        <v>7.18476925</v>
      </c>
      <c r="I56" s="18" t="n">
        <v>514.96837995</v>
      </c>
      <c r="J56" s="20" t="n">
        <v>3.17025758</v>
      </c>
      <c r="K56" s="18" t="n">
        <v>544.51281503</v>
      </c>
      <c r="L56" s="20" t="n">
        <v>2.85308528</v>
      </c>
      <c r="M56" s="18" t="s">
        <v>481</v>
      </c>
      <c r="N56" s="20" t="s">
        <v>481</v>
      </c>
      <c r="O56" s="18" t="s">
        <v>481</v>
      </c>
      <c r="P56" s="20" t="s">
        <v>481</v>
      </c>
      <c r="Q56" s="18" t="s">
        <v>481</v>
      </c>
      <c r="R56" s="20" t="s">
        <v>481</v>
      </c>
      <c r="S56" s="18" t="s">
        <v>481</v>
      </c>
      <c r="T56" s="20" t="s">
        <v>481</v>
      </c>
      <c r="U56" s="18" t="n">
        <v>495.92563186</v>
      </c>
      <c r="V56" s="20" t="n">
        <v>18.73297126</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(137.0/B61*100)</f>
        <v/>
      </c>
      <c r="D61" s="19" t="n">
        <v>6388</v>
      </c>
      <c r="E61" s="18" t="n">
        <v>412.60878159</v>
      </c>
      <c r="F61" s="20" t="n">
        <v>9.586963580000001</v>
      </c>
      <c r="G61" s="18" t="n">
        <v>411.18395785</v>
      </c>
      <c r="H61" s="20" t="n">
        <v>6.12314952</v>
      </c>
      <c r="I61" s="18" t="n">
        <v>449.90340605</v>
      </c>
      <c r="J61" s="20" t="n">
        <v>2.69584735</v>
      </c>
      <c r="K61" s="18" t="n">
        <v>495.56415324</v>
      </c>
      <c r="L61" s="20" t="n">
        <v>2.94536517</v>
      </c>
      <c r="M61" s="18" t="s">
        <v>481</v>
      </c>
      <c r="N61" s="20" t="s">
        <v>481</v>
      </c>
      <c r="O61" s="18" t="s">
        <v>481</v>
      </c>
      <c r="P61" s="20" t="s">
        <v>481</v>
      </c>
      <c r="Q61" s="18" t="s">
        <v>481</v>
      </c>
      <c r="R61" s="20" t="s">
        <v>481</v>
      </c>
      <c r="S61" s="18" t="s">
        <v>481</v>
      </c>
      <c r="T61" s="20" t="s">
        <v>481</v>
      </c>
      <c r="U61" s="18" t="n">
        <v>380.94084079</v>
      </c>
      <c r="V61" s="20" t="n">
        <v>14.08695574</v>
      </c>
    </row>
    <row r="62" spans="1:22">
      <c r="A62" s="15" t="s">
        <v>537</v>
      </c>
      <c r="B62" s="17" t="n">
        <v>4476</v>
      </c>
      <c r="C62" s="18">
        <f>(3.0/B62*100)</f>
        <v/>
      </c>
      <c r="D62" s="19" t="n">
        <v>4473</v>
      </c>
      <c r="E62" s="18" t="n">
        <v>467.7388423</v>
      </c>
      <c r="F62" s="20" t="n">
        <v>12.15131627</v>
      </c>
      <c r="G62" s="18" t="n">
        <v>485.39747062</v>
      </c>
      <c r="H62" s="20" t="n">
        <v>5.37891492</v>
      </c>
      <c r="I62" s="18" t="n">
        <v>502.34949365</v>
      </c>
      <c r="J62" s="20" t="n">
        <v>1.53521897</v>
      </c>
      <c r="K62" s="18" t="n">
        <v>527.80968616</v>
      </c>
      <c r="L62" s="20" t="n">
        <v>2.42136017</v>
      </c>
      <c r="M62" s="18" t="s">
        <v>481</v>
      </c>
      <c r="N62" s="20" t="s">
        <v>481</v>
      </c>
      <c r="O62" s="18" t="s">
        <v>481</v>
      </c>
      <c r="P62" s="20" t="s">
        <v>481</v>
      </c>
      <c r="Q62" s="18" t="s">
        <v>481</v>
      </c>
      <c r="R62" s="20" t="s">
        <v>481</v>
      </c>
      <c r="S62" s="18" t="s">
        <v>481</v>
      </c>
      <c r="T62" s="20" t="s">
        <v>481</v>
      </c>
      <c r="U62" s="18" t="n">
        <v>498.87718765</v>
      </c>
      <c r="V62" s="20" t="n">
        <v>25.45504121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(75.0/B66*100)</f>
        <v/>
      </c>
      <c r="D66" s="19" t="n">
        <v>5590</v>
      </c>
      <c r="E66" s="18" t="n">
        <v>365.85780254</v>
      </c>
      <c r="F66" s="20" t="n">
        <v>8.03310559</v>
      </c>
      <c r="G66" s="18" t="n">
        <v>393.29429196</v>
      </c>
      <c r="H66" s="20" t="n">
        <v>6.06819243</v>
      </c>
      <c r="I66" s="18" t="n">
        <v>419.52656738</v>
      </c>
      <c r="J66" s="20" t="n">
        <v>1.75044389</v>
      </c>
      <c r="K66" s="18" t="n">
        <v>455.8643183</v>
      </c>
      <c r="L66" s="20" t="n">
        <v>2.97306871</v>
      </c>
      <c r="M66" s="18" t="s">
        <v>481</v>
      </c>
      <c r="N66" s="20" t="s">
        <v>481</v>
      </c>
      <c r="O66" s="18" t="s">
        <v>481</v>
      </c>
      <c r="P66" s="20" t="s">
        <v>481</v>
      </c>
      <c r="Q66" s="18" t="s">
        <v>481</v>
      </c>
      <c r="R66" s="20" t="s">
        <v>481</v>
      </c>
      <c r="S66" s="18" t="s">
        <v>481</v>
      </c>
      <c r="T66" s="20" t="s">
        <v>481</v>
      </c>
      <c r="U66" s="18" t="n">
        <v>330.06262725</v>
      </c>
      <c r="V66" s="20" t="n">
        <v>6.20074532</v>
      </c>
    </row>
    <row r="67" spans="1:22">
      <c r="A67" s="15" t="s">
        <v>542</v>
      </c>
      <c r="B67" s="17" t="n">
        <v>6971</v>
      </c>
      <c r="C67" s="18">
        <f>(54.0/B67*100)</f>
        <v/>
      </c>
      <c r="D67" s="19" t="n">
        <v>6917</v>
      </c>
      <c r="E67" s="18" t="n">
        <v>367.18247617</v>
      </c>
      <c r="F67" s="20" t="n">
        <v>10.33026961</v>
      </c>
      <c r="G67" s="18" t="n">
        <v>347.85936539</v>
      </c>
      <c r="H67" s="20" t="n">
        <v>10.08147565</v>
      </c>
      <c r="I67" s="18" t="n">
        <v>380.55389754</v>
      </c>
      <c r="J67" s="20" t="n">
        <v>3.28234077</v>
      </c>
      <c r="K67" s="18" t="n">
        <v>413.85963704</v>
      </c>
      <c r="L67" s="20" t="n">
        <v>3.2773131</v>
      </c>
      <c r="M67" s="18" t="s">
        <v>481</v>
      </c>
      <c r="N67" s="20" t="s">
        <v>481</v>
      </c>
      <c r="O67" s="18" t="s">
        <v>481</v>
      </c>
      <c r="P67" s="20" t="s">
        <v>481</v>
      </c>
      <c r="Q67" s="18" t="s">
        <v>481</v>
      </c>
      <c r="R67" s="20" t="s">
        <v>481</v>
      </c>
      <c r="S67" s="18" t="s">
        <v>481</v>
      </c>
      <c r="T67" s="20" t="s">
        <v>481</v>
      </c>
      <c r="U67" s="18" t="n">
        <v>287.69675401</v>
      </c>
      <c r="V67" s="20" t="n">
        <v>9.690712660000001</v>
      </c>
    </row>
    <row r="68" spans="1:22">
      <c r="A68" s="15" t="s">
        <v>543</v>
      </c>
      <c r="B68" s="17" t="n">
        <v>12083</v>
      </c>
      <c r="C68" s="18">
        <f>(26.0/B68*100)</f>
        <v/>
      </c>
      <c r="D68" s="19" t="n">
        <v>12057</v>
      </c>
      <c r="E68" s="18" t="n">
        <v>317.38147285</v>
      </c>
      <c r="F68" s="20" t="n">
        <v>8.38248875</v>
      </c>
      <c r="G68" s="18" t="n">
        <v>290.12710825</v>
      </c>
      <c r="H68" s="20" t="n">
        <v>6.54791421</v>
      </c>
      <c r="I68" s="18" t="n">
        <v>387.05635581</v>
      </c>
      <c r="J68" s="20" t="n">
        <v>2.20132461</v>
      </c>
      <c r="K68" s="18" t="n">
        <v>426.71450985</v>
      </c>
      <c r="L68" s="20" t="n">
        <v>1.40176656</v>
      </c>
      <c r="M68" s="18" t="s">
        <v>481</v>
      </c>
      <c r="N68" s="20" t="s">
        <v>481</v>
      </c>
      <c r="O68" s="18" t="s">
        <v>481</v>
      </c>
      <c r="P68" s="20" t="s">
        <v>481</v>
      </c>
      <c r="Q68" s="18" t="s">
        <v>481</v>
      </c>
      <c r="R68" s="20" t="s">
        <v>481</v>
      </c>
      <c r="S68" s="18" t="s">
        <v>481</v>
      </c>
      <c r="T68" s="20" t="s">
        <v>481</v>
      </c>
      <c r="U68" s="18" t="n">
        <v>275.62513499</v>
      </c>
      <c r="V68" s="20" t="n">
        <v>4.43856227</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459.00796192</v>
      </c>
      <c r="F70" s="20" t="n">
        <v>12.45293078</v>
      </c>
      <c r="G70" s="18" t="n">
        <v>449.64737973</v>
      </c>
      <c r="H70" s="20" t="n">
        <v>8.705615480000001</v>
      </c>
      <c r="I70" s="18" t="n">
        <v>486.23898862</v>
      </c>
      <c r="J70" s="20" t="n">
        <v>3.30259933</v>
      </c>
      <c r="K70" s="18" t="n">
        <v>523.1811365</v>
      </c>
      <c r="L70" s="20" t="n">
        <v>3.22488491</v>
      </c>
      <c r="M70" s="18" t="s">
        <v>481</v>
      </c>
      <c r="N70" s="20" t="s">
        <v>481</v>
      </c>
      <c r="O70" s="18" t="s">
        <v>481</v>
      </c>
      <c r="P70" s="20" t="s">
        <v>481</v>
      </c>
      <c r="Q70" s="18" t="s">
        <v>481</v>
      </c>
      <c r="R70" s="20" t="s">
        <v>481</v>
      </c>
      <c r="S70" s="18" t="s">
        <v>481</v>
      </c>
      <c r="T70" s="20" t="s">
        <v>481</v>
      </c>
      <c r="U70" s="18" t="n">
        <v>424.1593469</v>
      </c>
      <c r="V70" s="20" t="n">
        <v>14.20630127</v>
      </c>
    </row>
    <row r="71" spans="1:22">
      <c r="A71" s="15" t="s">
        <v>546</v>
      </c>
      <c r="B71" s="17" t="n">
        <v>6115</v>
      </c>
      <c r="C71" s="18">
        <f>(17.0/B71*100)</f>
        <v/>
      </c>
      <c r="D71" s="19" t="n">
        <v>6098</v>
      </c>
      <c r="E71" s="18" t="n">
        <v>506.00202472</v>
      </c>
      <c r="F71" s="20" t="n">
        <v>15.84588898</v>
      </c>
      <c r="G71" s="18" t="n">
        <v>502.14160884</v>
      </c>
      <c r="H71" s="20" t="n">
        <v>8.68819184</v>
      </c>
      <c r="I71" s="18" t="n">
        <v>522.20187013</v>
      </c>
      <c r="J71" s="20" t="n">
        <v>2.94895504</v>
      </c>
      <c r="K71" s="18" t="n">
        <v>545.07250736</v>
      </c>
      <c r="L71" s="20" t="n">
        <v>1.75521942</v>
      </c>
      <c r="M71" s="18" t="s">
        <v>481</v>
      </c>
      <c r="N71" s="20" t="s">
        <v>481</v>
      </c>
      <c r="O71" s="18" t="s">
        <v>481</v>
      </c>
      <c r="P71" s="20" t="s">
        <v>481</v>
      </c>
      <c r="Q71" s="18" t="s">
        <v>481</v>
      </c>
      <c r="R71" s="20" t="s">
        <v>481</v>
      </c>
      <c r="S71" s="18" t="s">
        <v>481</v>
      </c>
      <c r="T71" s="20" t="s">
        <v>481</v>
      </c>
      <c r="U71" s="18" t="n">
        <v>496.80896042</v>
      </c>
      <c r="V71" s="20" t="n">
        <v>23.15141092</v>
      </c>
    </row>
    <row r="72" spans="1:22">
      <c r="A72" s="15" t="s">
        <v>547</v>
      </c>
      <c r="B72" s="17" t="n">
        <v>7708</v>
      </c>
      <c r="C72" s="18">
        <f>(5.0/B72*100)</f>
        <v/>
      </c>
      <c r="D72" s="19" t="n">
        <v>7703</v>
      </c>
      <c r="E72" s="18" t="n">
        <v>381.53990428</v>
      </c>
      <c r="F72" s="20" t="n">
        <v>19.07188978</v>
      </c>
      <c r="G72" s="18" t="n">
        <v>430.3131239</v>
      </c>
      <c r="H72" s="20" t="n">
        <v>9.054813040000001</v>
      </c>
      <c r="I72" s="18" t="n">
        <v>469.99532553</v>
      </c>
      <c r="J72" s="20" t="n">
        <v>2.6881431</v>
      </c>
      <c r="K72" s="18" t="n">
        <v>523.70377964</v>
      </c>
      <c r="L72" s="20" t="n">
        <v>2.88372187</v>
      </c>
      <c r="M72" s="18" t="s">
        <v>481</v>
      </c>
      <c r="N72" s="20" t="s">
        <v>481</v>
      </c>
      <c r="O72" s="18" t="s">
        <v>481</v>
      </c>
      <c r="P72" s="20" t="s">
        <v>481</v>
      </c>
      <c r="Q72" s="18" t="s">
        <v>481</v>
      </c>
      <c r="R72" s="20" t="s">
        <v>481</v>
      </c>
      <c r="S72" s="18" t="s">
        <v>481</v>
      </c>
      <c r="T72" s="20" t="s">
        <v>481</v>
      </c>
      <c r="U72" s="18" t="n">
        <v>431.58241385</v>
      </c>
      <c r="V72" s="20" t="n">
        <v>27.58283081</v>
      </c>
    </row>
    <row r="73" spans="1:22">
      <c r="A73" s="15" t="s">
        <v>548</v>
      </c>
      <c r="B73" s="17" t="n">
        <v>8249</v>
      </c>
      <c r="C73" s="18">
        <f>(148.0/B73*100)</f>
        <v/>
      </c>
      <c r="D73" s="19" t="n">
        <v>8101</v>
      </c>
      <c r="E73" s="18" t="n">
        <v>334.36696178</v>
      </c>
      <c r="F73" s="20" t="n">
        <v>14.461592</v>
      </c>
      <c r="G73" s="18" t="n">
        <v>345.23227523</v>
      </c>
      <c r="H73" s="20" t="n">
        <v>10.26852069</v>
      </c>
      <c r="I73" s="18" t="n">
        <v>394.94492459</v>
      </c>
      <c r="J73" s="20" t="n">
        <v>3.32802587</v>
      </c>
      <c r="K73" s="18" t="n">
        <v>428.4735901</v>
      </c>
      <c r="L73" s="20" t="n">
        <v>3.53222364</v>
      </c>
      <c r="M73" s="18" t="s">
        <v>481</v>
      </c>
      <c r="N73" s="20" t="s">
        <v>481</v>
      </c>
      <c r="O73" s="18" t="s">
        <v>481</v>
      </c>
      <c r="P73" s="20" t="s">
        <v>481</v>
      </c>
      <c r="Q73" s="18" t="s">
        <v>481</v>
      </c>
      <c r="R73" s="20" t="s">
        <v>481</v>
      </c>
      <c r="S73" s="18" t="s">
        <v>481</v>
      </c>
      <c r="T73" s="20" t="s">
        <v>481</v>
      </c>
      <c r="U73" s="18" t="n">
        <v>376.05921827</v>
      </c>
      <c r="V73" s="20" t="n">
        <v>11.60763732</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(204.0/B75*100)</f>
        <v/>
      </c>
      <c r="D75" s="19" t="n">
        <v>5171</v>
      </c>
      <c r="E75" s="18" t="n">
        <v>289.09587735</v>
      </c>
      <c r="F75" s="20" t="n">
        <v>12.11030805</v>
      </c>
      <c r="G75" s="18" t="n">
        <v>301.33617423</v>
      </c>
      <c r="H75" s="20" t="n">
        <v>8.861406819999999</v>
      </c>
      <c r="I75" s="18" t="n">
        <v>344.00456091</v>
      </c>
      <c r="J75" s="20" t="n">
        <v>3.48337788</v>
      </c>
      <c r="K75" s="18" t="n">
        <v>382.58528799</v>
      </c>
      <c r="L75" s="20" t="n">
        <v>3.382431</v>
      </c>
      <c r="M75" s="18" t="s">
        <v>481</v>
      </c>
      <c r="N75" s="20" t="s">
        <v>481</v>
      </c>
      <c r="O75" s="18" t="s">
        <v>481</v>
      </c>
      <c r="P75" s="20" t="s">
        <v>481</v>
      </c>
      <c r="Q75" s="18" t="s">
        <v>481</v>
      </c>
      <c r="R75" s="20" t="s">
        <v>481</v>
      </c>
      <c r="S75" s="18" t="s">
        <v>481</v>
      </c>
      <c r="T75" s="20" t="s">
        <v>481</v>
      </c>
      <c r="U75" s="18" t="n">
        <v>299.83314659</v>
      </c>
      <c r="V75" s="20" t="n">
        <v>8.470252970000001</v>
      </c>
    </row>
    <row r="76" spans="1:22">
      <c r="A76" s="15" t="s">
        <v>551</v>
      </c>
      <c r="B76" s="17" t="n">
        <v>14167</v>
      </c>
      <c r="C76" s="18">
        <f>(228.0/B76*100)</f>
        <v/>
      </c>
      <c r="D76" s="19" t="n">
        <v>13939</v>
      </c>
      <c r="E76" s="18" t="n">
        <v>359.70508724</v>
      </c>
      <c r="F76" s="20" t="n">
        <v>9.703292319999999</v>
      </c>
      <c r="G76" s="18" t="n">
        <v>327.4462652</v>
      </c>
      <c r="H76" s="20" t="n">
        <v>8.566742079999999</v>
      </c>
      <c r="I76" s="18" t="n">
        <v>410.16709273</v>
      </c>
      <c r="J76" s="20" t="n">
        <v>3.63488162</v>
      </c>
      <c r="K76" s="18" t="n">
        <v>455.47015328</v>
      </c>
      <c r="L76" s="20" t="n">
        <v>2.9004354</v>
      </c>
      <c r="M76" s="18" t="s">
        <v>481</v>
      </c>
      <c r="N76" s="20" t="s">
        <v>481</v>
      </c>
      <c r="O76" s="18" t="s">
        <v>481</v>
      </c>
      <c r="P76" s="20" t="s">
        <v>481</v>
      </c>
      <c r="Q76" s="18" t="s">
        <v>481</v>
      </c>
      <c r="R76" s="20" t="s">
        <v>481</v>
      </c>
      <c r="S76" s="18" t="s">
        <v>481</v>
      </c>
      <c r="T76" s="20" t="s">
        <v>481</v>
      </c>
      <c r="U76" s="18" t="n">
        <v>307.79497489</v>
      </c>
      <c r="V76" s="20" t="n">
        <v>6.55846193</v>
      </c>
    </row>
    <row r="77" spans="1:22">
      <c r="A77" s="15" t="s">
        <v>552</v>
      </c>
      <c r="B77" s="17" t="n">
        <v>6062</v>
      </c>
      <c r="C77" s="18">
        <f>(86.0/B77*100)</f>
        <v/>
      </c>
      <c r="D77" s="19" t="n">
        <v>5976</v>
      </c>
      <c r="E77" s="18" t="n">
        <v>380.7773428</v>
      </c>
      <c r="F77" s="20" t="n">
        <v>13.16898881</v>
      </c>
      <c r="G77" s="18" t="n">
        <v>399.68313804</v>
      </c>
      <c r="H77" s="20" t="n">
        <v>8.63121939</v>
      </c>
      <c r="I77" s="18" t="n">
        <v>427.74939795</v>
      </c>
      <c r="J77" s="20" t="n">
        <v>2.92712242</v>
      </c>
      <c r="K77" s="18" t="n">
        <v>456.26787714</v>
      </c>
      <c r="L77" s="20" t="n">
        <v>3.00461195</v>
      </c>
      <c r="M77" s="18" t="s">
        <v>481</v>
      </c>
      <c r="N77" s="20" t="s">
        <v>481</v>
      </c>
      <c r="O77" s="18" t="s">
        <v>481</v>
      </c>
      <c r="P77" s="20" t="s">
        <v>481</v>
      </c>
      <c r="Q77" s="18" t="s">
        <v>481</v>
      </c>
      <c r="R77" s="20" t="s">
        <v>481</v>
      </c>
      <c r="S77" s="18" t="s">
        <v>481</v>
      </c>
      <c r="T77" s="20" t="s">
        <v>481</v>
      </c>
      <c r="U77" s="18" t="n">
        <v>329.33522816</v>
      </c>
      <c r="V77" s="20" t="n">
        <v>6.20449627</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384.07374071</v>
      </c>
      <c r="F81" s="20" t="n">
        <v>28.20058252</v>
      </c>
      <c r="G81" s="18" t="n">
        <v>335.65170194</v>
      </c>
      <c r="H81" s="20" t="n">
        <v>12.39055403</v>
      </c>
      <c r="I81" s="18" t="n">
        <v>403.436669</v>
      </c>
      <c r="J81" s="20" t="n">
        <v>4.10769937</v>
      </c>
      <c r="K81" s="18" t="n">
        <v>447.86413241</v>
      </c>
      <c r="L81" s="20" t="n">
        <v>3.28568509</v>
      </c>
      <c r="M81" s="18" t="s">
        <v>481</v>
      </c>
      <c r="N81" s="20" t="s">
        <v>481</v>
      </c>
      <c r="O81" s="18" t="s">
        <v>481</v>
      </c>
      <c r="P81" s="20" t="s">
        <v>481</v>
      </c>
      <c r="Q81" s="18" t="s">
        <v>481</v>
      </c>
      <c r="R81" s="20" t="s">
        <v>481</v>
      </c>
      <c r="S81" s="18" t="s">
        <v>481</v>
      </c>
      <c r="T81" s="20" t="s">
        <v>481</v>
      </c>
      <c r="U81" s="18" t="n">
        <v>346.89006159</v>
      </c>
      <c r="V81" s="20" t="n">
        <v>32.03754923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712</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(370.0/B7*100)</f>
        <v/>
      </c>
      <c r="D7" s="19" t="n">
        <v>14160</v>
      </c>
      <c r="E7" s="18" t="n">
        <v>467.86529767</v>
      </c>
      <c r="F7" s="20" t="n">
        <v>10.42637282</v>
      </c>
      <c r="G7" s="18" t="n">
        <v>516.78430136</v>
      </c>
      <c r="H7" s="20" t="n">
        <v>3.84573901</v>
      </c>
      <c r="I7" s="18" t="n">
        <v>496.91715426</v>
      </c>
      <c r="J7" s="20" t="n">
        <v>2.58463396</v>
      </c>
      <c r="K7" s="18" t="n">
        <v>512.19300108</v>
      </c>
      <c r="L7" s="20" t="n">
        <v>2.41655739</v>
      </c>
      <c r="M7" s="18" t="s">
        <v>481</v>
      </c>
      <c r="N7" s="20" t="s">
        <v>481</v>
      </c>
      <c r="O7" s="18" t="s">
        <v>481</v>
      </c>
      <c r="P7" s="20" t="s">
        <v>481</v>
      </c>
      <c r="Q7" s="18" t="s">
        <v>481</v>
      </c>
      <c r="R7" s="20" t="s">
        <v>481</v>
      </c>
      <c r="S7" s="18" t="s">
        <v>481</v>
      </c>
      <c r="T7" s="20" t="s">
        <v>481</v>
      </c>
      <c r="U7" s="18" t="n">
        <v>401.10100417</v>
      </c>
      <c r="V7" s="20" t="n">
        <v>9.19425139</v>
      </c>
    </row>
    <row r="8" spans="1:22">
      <c r="A8" s="15" t="s">
        <v>483</v>
      </c>
      <c r="B8" s="17" t="n">
        <v>7007</v>
      </c>
      <c r="C8" s="18">
        <f>(23.0/B8*100)</f>
        <v/>
      </c>
      <c r="D8" s="19" t="n">
        <v>6984</v>
      </c>
      <c r="E8" s="18" t="n">
        <v>489.40419535</v>
      </c>
      <c r="F8" s="20" t="n">
        <v>3.18577743</v>
      </c>
      <c r="G8" s="18" t="n">
        <v>488.57306709</v>
      </c>
      <c r="H8" s="20" t="n">
        <v>3.25388122</v>
      </c>
      <c r="I8" s="18" t="n">
        <v>490.95274717</v>
      </c>
      <c r="J8" s="20" t="n">
        <v>3.61546335</v>
      </c>
      <c r="K8" s="18" t="n">
        <v>473.36415857</v>
      </c>
      <c r="L8" s="20" t="n">
        <v>6.00076578</v>
      </c>
      <c r="M8" s="18" t="s">
        <v>481</v>
      </c>
      <c r="N8" s="20" t="s">
        <v>481</v>
      </c>
      <c r="O8" s="18" t="s">
        <v>481</v>
      </c>
      <c r="P8" s="20" t="s">
        <v>481</v>
      </c>
      <c r="Q8" s="18" t="n">
        <v>361.38025951</v>
      </c>
      <c r="R8" s="20" t="n">
        <v>22.72565673</v>
      </c>
      <c r="S8" s="18" t="s">
        <v>481</v>
      </c>
      <c r="T8" s="20" t="s">
        <v>481</v>
      </c>
      <c r="U8" s="18" t="n">
        <v>365.63071789</v>
      </c>
      <c r="V8" s="20" t="n">
        <v>16.31008559</v>
      </c>
    </row>
    <row r="9" spans="1:22">
      <c r="A9" s="15" t="s">
        <v>484</v>
      </c>
      <c r="B9" s="17" t="n">
        <v>9651</v>
      </c>
      <c r="C9" s="18">
        <f>(102.0/B9*100)</f>
        <v/>
      </c>
      <c r="D9" s="19" t="n">
        <v>9549</v>
      </c>
      <c r="E9" s="18" t="n">
        <v>504.22117817</v>
      </c>
      <c r="F9" s="20" t="n">
        <v>3.55657436</v>
      </c>
      <c r="G9" s="18" t="n">
        <v>515.6377126899999</v>
      </c>
      <c r="H9" s="20" t="n">
        <v>2.15069249</v>
      </c>
      <c r="I9" s="18" t="n">
        <v>498.38571297</v>
      </c>
      <c r="J9" s="20" t="n">
        <v>3.60232403</v>
      </c>
      <c r="K9" s="18" t="n">
        <v>485.38689068</v>
      </c>
      <c r="L9" s="20" t="n">
        <v>5.41232056</v>
      </c>
      <c r="M9" s="18" t="s">
        <v>481</v>
      </c>
      <c r="N9" s="20" t="s">
        <v>481</v>
      </c>
      <c r="O9" s="18" t="s">
        <v>481</v>
      </c>
      <c r="P9" s="20" t="s">
        <v>481</v>
      </c>
      <c r="Q9" s="18" t="n">
        <v>347.7815185</v>
      </c>
      <c r="R9" s="20" t="n">
        <v>11.20716786</v>
      </c>
      <c r="S9" s="18" t="s">
        <v>481</v>
      </c>
      <c r="T9" s="20" t="s">
        <v>481</v>
      </c>
      <c r="U9" s="18" t="n">
        <v>387.72383683</v>
      </c>
      <c r="V9" s="20" t="n">
        <v>10.16424777</v>
      </c>
    </row>
    <row r="10" spans="1:22">
      <c r="A10" s="15" t="s">
        <v>485</v>
      </c>
      <c r="B10" s="17" t="n">
        <v>20058</v>
      </c>
      <c r="C10" s="18">
        <f>(529.0/B10*100)</f>
        <v/>
      </c>
      <c r="D10" s="19" t="n">
        <v>19529</v>
      </c>
      <c r="E10" s="18" t="n">
        <v>497.36962176</v>
      </c>
      <c r="F10" s="20" t="n">
        <v>7.23051892</v>
      </c>
      <c r="G10" s="18" t="n">
        <v>530.90851821</v>
      </c>
      <c r="H10" s="20" t="n">
        <v>3.16090536</v>
      </c>
      <c r="I10" s="18" t="n">
        <v>521.71283374</v>
      </c>
      <c r="J10" s="20" t="n">
        <v>2.98667768</v>
      </c>
      <c r="K10" s="18" t="n">
        <v>536.4269583</v>
      </c>
      <c r="L10" s="20" t="n">
        <v>2.56239231</v>
      </c>
      <c r="M10" s="18" t="s">
        <v>481</v>
      </c>
      <c r="N10" s="20" t="s">
        <v>481</v>
      </c>
      <c r="O10" s="18" t="s">
        <v>481</v>
      </c>
      <c r="P10" s="20" t="s">
        <v>481</v>
      </c>
      <c r="Q10" s="18" t="s">
        <v>481</v>
      </c>
      <c r="R10" s="20" t="s">
        <v>481</v>
      </c>
      <c r="S10" s="18" t="s">
        <v>481</v>
      </c>
      <c r="T10" s="20" t="s">
        <v>481</v>
      </c>
      <c r="U10" s="18" t="n">
        <v>440.16903483</v>
      </c>
      <c r="V10" s="20" t="n">
        <v>10.07862397</v>
      </c>
    </row>
    <row r="11" spans="1:22">
      <c r="A11" s="15" t="s">
        <v>486</v>
      </c>
      <c r="B11" s="17" t="n">
        <v>7053</v>
      </c>
      <c r="C11" s="18">
        <f>(50.0/B11*100)</f>
        <v/>
      </c>
      <c r="D11" s="19" t="n">
        <v>7003</v>
      </c>
      <c r="E11" s="18" t="n">
        <v>439.70422883</v>
      </c>
      <c r="F11" s="20" t="n">
        <v>10.07003613</v>
      </c>
      <c r="G11" s="18" t="n">
        <v>456.36922424</v>
      </c>
      <c r="H11" s="20" t="n">
        <v>5.36085481</v>
      </c>
      <c r="I11" s="18" t="n">
        <v>456.41817473</v>
      </c>
      <c r="J11" s="20" t="n">
        <v>3.22306003</v>
      </c>
      <c r="K11" s="18" t="n">
        <v>465.89787825</v>
      </c>
      <c r="L11" s="20" t="n">
        <v>2.81372026</v>
      </c>
      <c r="M11" s="18" t="s">
        <v>481</v>
      </c>
      <c r="N11" s="20" t="s">
        <v>481</v>
      </c>
      <c r="O11" s="18" t="s">
        <v>481</v>
      </c>
      <c r="P11" s="20" t="s">
        <v>481</v>
      </c>
      <c r="Q11" s="18" t="s">
        <v>481</v>
      </c>
      <c r="R11" s="20" t="s">
        <v>481</v>
      </c>
      <c r="S11" s="18" t="s">
        <v>481</v>
      </c>
      <c r="T11" s="20" t="s">
        <v>481</v>
      </c>
      <c r="U11" s="18" t="n">
        <v>373.37418931</v>
      </c>
      <c r="V11" s="20" t="n">
        <v>11.95796212</v>
      </c>
    </row>
    <row r="12" spans="1:22">
      <c r="A12" s="15" t="s">
        <v>487</v>
      </c>
      <c r="B12" s="17" t="n">
        <v>6894</v>
      </c>
      <c r="C12" s="18">
        <f>(56.0/B12*100)</f>
        <v/>
      </c>
      <c r="D12" s="19" t="n">
        <v>6838</v>
      </c>
      <c r="E12" s="18" t="n">
        <v>483.27448027</v>
      </c>
      <c r="F12" s="20" t="n">
        <v>8.972494040000001</v>
      </c>
      <c r="G12" s="18" t="n">
        <v>504.96956583</v>
      </c>
      <c r="H12" s="20" t="n">
        <v>2.83216544</v>
      </c>
      <c r="I12" s="18" t="n">
        <v>484.10322484</v>
      </c>
      <c r="J12" s="20" t="n">
        <v>3.16613247</v>
      </c>
      <c r="K12" s="18" t="n">
        <v>497.91771221</v>
      </c>
      <c r="L12" s="20" t="n">
        <v>3.89408834</v>
      </c>
      <c r="M12" s="18" t="s">
        <v>481</v>
      </c>
      <c r="N12" s="20" t="s">
        <v>481</v>
      </c>
      <c r="O12" s="18" t="s">
        <v>481</v>
      </c>
      <c r="P12" s="20" t="s">
        <v>481</v>
      </c>
      <c r="Q12" s="18" t="n">
        <v>332.31014509</v>
      </c>
      <c r="R12" s="20" t="n">
        <v>18.34291261</v>
      </c>
      <c r="S12" s="18" t="s">
        <v>481</v>
      </c>
      <c r="T12" s="20" t="s">
        <v>481</v>
      </c>
      <c r="U12" s="18" t="n">
        <v>376.28293047</v>
      </c>
      <c r="V12" s="20" t="n">
        <v>14.39307818</v>
      </c>
    </row>
    <row r="13" spans="1:22">
      <c r="A13" s="15" t="s">
        <v>488</v>
      </c>
      <c r="B13" s="17" t="n">
        <v>7161</v>
      </c>
      <c r="C13" s="18">
        <f>(92.0/B13*100)</f>
        <v/>
      </c>
      <c r="D13" s="19" t="n">
        <v>7069</v>
      </c>
      <c r="E13" s="18" t="n">
        <v>486.97078343</v>
      </c>
      <c r="F13" s="20" t="n">
        <v>6.11604974</v>
      </c>
      <c r="G13" s="18" t="n">
        <v>505.3799651</v>
      </c>
      <c r="H13" s="20" t="n">
        <v>2.98393037</v>
      </c>
      <c r="I13" s="18" t="n">
        <v>505.06754587</v>
      </c>
      <c r="J13" s="20" t="n">
        <v>3.23108805</v>
      </c>
      <c r="K13" s="18" t="n">
        <v>513.56440263</v>
      </c>
      <c r="L13" s="20" t="n">
        <v>4.25574425</v>
      </c>
      <c r="M13" s="18" t="s">
        <v>481</v>
      </c>
      <c r="N13" s="20" t="s">
        <v>481</v>
      </c>
      <c r="O13" s="18" t="s">
        <v>481</v>
      </c>
      <c r="P13" s="20" t="s">
        <v>481</v>
      </c>
      <c r="Q13" s="18" t="n">
        <v>407.4699787</v>
      </c>
      <c r="R13" s="20" t="n">
        <v>6.79601306</v>
      </c>
      <c r="S13" s="18" t="s">
        <v>481</v>
      </c>
      <c r="T13" s="20" t="s">
        <v>481</v>
      </c>
      <c r="U13" s="18" t="n">
        <v>409.50295246</v>
      </c>
      <c r="V13" s="20" t="n">
        <v>13.80159208</v>
      </c>
    </row>
    <row r="14" spans="1:22">
      <c r="A14" s="15" t="s">
        <v>489</v>
      </c>
      <c r="B14" s="17" t="n">
        <v>5587</v>
      </c>
      <c r="C14" s="18">
        <f>(75.0/B14*100)</f>
        <v/>
      </c>
      <c r="D14" s="19" t="n">
        <v>5512</v>
      </c>
      <c r="E14" s="18" t="n">
        <v>508.54101401</v>
      </c>
      <c r="F14" s="20" t="n">
        <v>7.96299709</v>
      </c>
      <c r="G14" s="18" t="n">
        <v>522.15575686</v>
      </c>
      <c r="H14" s="20" t="n">
        <v>3.29900731</v>
      </c>
      <c r="I14" s="18" t="n">
        <v>516.42653086</v>
      </c>
      <c r="J14" s="20" t="n">
        <v>2.70903515</v>
      </c>
      <c r="K14" s="18" t="n">
        <v>527.05569105</v>
      </c>
      <c r="L14" s="20" t="n">
        <v>3.44422108</v>
      </c>
      <c r="M14" s="18" t="s">
        <v>481</v>
      </c>
      <c r="N14" s="20" t="s">
        <v>481</v>
      </c>
      <c r="O14" s="18" t="s">
        <v>481</v>
      </c>
      <c r="P14" s="20" t="s">
        <v>481</v>
      </c>
      <c r="Q14" s="18" t="s">
        <v>481</v>
      </c>
      <c r="R14" s="20" t="s">
        <v>481</v>
      </c>
      <c r="S14" s="18" t="s">
        <v>481</v>
      </c>
      <c r="T14" s="20" t="s">
        <v>481</v>
      </c>
      <c r="U14" s="18" t="n">
        <v>405.48040029</v>
      </c>
      <c r="V14" s="20" t="n">
        <v>18.22027107</v>
      </c>
    </row>
    <row r="15" spans="1:22">
      <c r="A15" s="15" t="s">
        <v>490</v>
      </c>
      <c r="B15" s="17" t="n">
        <v>5882</v>
      </c>
      <c r="C15" s="18">
        <f>(53.0/B15*100)</f>
        <v/>
      </c>
      <c r="D15" s="19" t="n">
        <v>5829</v>
      </c>
      <c r="E15" s="18" t="n">
        <v>520.36655977</v>
      </c>
      <c r="F15" s="20" t="n">
        <v>4.29956642</v>
      </c>
      <c r="G15" s="18" t="n">
        <v>530.96772796</v>
      </c>
      <c r="H15" s="20" t="n">
        <v>2.61906429</v>
      </c>
      <c r="I15" s="18" t="n">
        <v>527.64395007</v>
      </c>
      <c r="J15" s="20" t="n">
        <v>3.30313917</v>
      </c>
      <c r="K15" s="18" t="n">
        <v>534.68391676</v>
      </c>
      <c r="L15" s="20" t="n">
        <v>6.17037298</v>
      </c>
      <c r="M15" s="18" t="s">
        <v>481</v>
      </c>
      <c r="N15" s="20" t="s">
        <v>481</v>
      </c>
      <c r="O15" s="18" t="s">
        <v>481</v>
      </c>
      <c r="P15" s="20" t="s">
        <v>481</v>
      </c>
      <c r="Q15" s="18" t="n">
        <v>367.66871077</v>
      </c>
      <c r="R15" s="20" t="n">
        <v>14.82638214</v>
      </c>
      <c r="S15" s="18" t="s">
        <v>481</v>
      </c>
      <c r="T15" s="20" t="s">
        <v>481</v>
      </c>
      <c r="U15" s="18" t="n">
        <v>411.30988146</v>
      </c>
      <c r="V15" s="20" t="n">
        <v>17.70413196</v>
      </c>
    </row>
    <row r="16" spans="1:22">
      <c r="A16" s="15" t="s">
        <v>491</v>
      </c>
      <c r="B16" s="17" t="n">
        <v>6108</v>
      </c>
      <c r="C16" s="18">
        <f>(103.0/B16*100)</f>
        <v/>
      </c>
      <c r="D16" s="19" t="n">
        <v>6005</v>
      </c>
      <c r="E16" s="18" t="n">
        <v>491.53432147</v>
      </c>
      <c r="F16" s="20" t="n">
        <v>5.02463219</v>
      </c>
      <c r="G16" s="18" t="n">
        <v>512.74191315</v>
      </c>
      <c r="H16" s="20" t="n">
        <v>2.52603219</v>
      </c>
      <c r="I16" s="18" t="n">
        <v>503.98006683</v>
      </c>
      <c r="J16" s="20" t="n">
        <v>4.04627179</v>
      </c>
      <c r="K16" s="18" t="n">
        <v>495.90880609</v>
      </c>
      <c r="L16" s="20" t="n">
        <v>4.70727129</v>
      </c>
      <c r="M16" s="18" t="s">
        <v>481</v>
      </c>
      <c r="N16" s="20" t="s">
        <v>481</v>
      </c>
      <c r="O16" s="18" t="s">
        <v>481</v>
      </c>
      <c r="P16" s="20" t="s">
        <v>481</v>
      </c>
      <c r="Q16" s="18" t="s">
        <v>481</v>
      </c>
      <c r="R16" s="20" t="s">
        <v>481</v>
      </c>
      <c r="S16" s="18" t="s">
        <v>481</v>
      </c>
      <c r="T16" s="20" t="s">
        <v>481</v>
      </c>
      <c r="U16" s="18" t="n">
        <v>330.43866057</v>
      </c>
      <c r="V16" s="20" t="n">
        <v>11.11830294</v>
      </c>
    </row>
    <row r="17" spans="1:22">
      <c r="A17" s="15" t="s">
        <v>492</v>
      </c>
      <c r="B17" s="17" t="n">
        <v>6504</v>
      </c>
      <c r="C17" s="18">
        <f>(664.0/B17*100)</f>
        <v/>
      </c>
      <c r="D17" s="19" t="n">
        <v>5840</v>
      </c>
      <c r="E17" s="18" t="n">
        <v>514.18857488</v>
      </c>
      <c r="F17" s="20" t="n">
        <v>4.84832928</v>
      </c>
      <c r="G17" s="18" t="n">
        <v>520.37973877</v>
      </c>
      <c r="H17" s="20" t="n">
        <v>3.21257792</v>
      </c>
      <c r="I17" s="18" t="n">
        <v>527.83002159</v>
      </c>
      <c r="J17" s="20" t="n">
        <v>3.84000982</v>
      </c>
      <c r="K17" s="18" t="n">
        <v>510.84733342</v>
      </c>
      <c r="L17" s="20" t="n">
        <v>5.56673614</v>
      </c>
      <c r="M17" s="18" t="s">
        <v>481</v>
      </c>
      <c r="N17" s="20" t="s">
        <v>481</v>
      </c>
      <c r="O17" s="18" t="s">
        <v>481</v>
      </c>
      <c r="P17" s="20" t="s">
        <v>481</v>
      </c>
      <c r="Q17" s="18" t="n">
        <v>338.260297</v>
      </c>
      <c r="R17" s="20" t="n">
        <v>14.23011861</v>
      </c>
      <c r="S17" s="18" t="s">
        <v>481</v>
      </c>
      <c r="T17" s="20" t="s">
        <v>481</v>
      </c>
      <c r="U17" s="18" t="n">
        <v>396.82267061</v>
      </c>
      <c r="V17" s="20" t="n">
        <v>13.9689496</v>
      </c>
    </row>
    <row r="18" spans="1:22">
      <c r="A18" s="15" t="s">
        <v>493</v>
      </c>
      <c r="B18" s="17" t="n">
        <v>5532</v>
      </c>
      <c r="C18" s="18">
        <f>(28.0/B18*100)</f>
        <v/>
      </c>
      <c r="D18" s="19" t="n">
        <v>5504</v>
      </c>
      <c r="E18" s="18" t="n">
        <v>442.8423895</v>
      </c>
      <c r="F18" s="20" t="n">
        <v>5.99347908</v>
      </c>
      <c r="G18" s="18" t="n">
        <v>465.39764295</v>
      </c>
      <c r="H18" s="20" t="n">
        <v>4.4651612</v>
      </c>
      <c r="I18" s="18" t="n">
        <v>472.82762018</v>
      </c>
      <c r="J18" s="20" t="n">
        <v>5.19310434</v>
      </c>
      <c r="K18" s="18" t="n">
        <v>473.09852894</v>
      </c>
      <c r="L18" s="20" t="n">
        <v>4.75385457</v>
      </c>
      <c r="M18" s="18" t="s">
        <v>481</v>
      </c>
      <c r="N18" s="20" t="s">
        <v>481</v>
      </c>
      <c r="O18" s="18" t="s">
        <v>481</v>
      </c>
      <c r="P18" s="20" t="s">
        <v>481</v>
      </c>
      <c r="Q18" s="18" t="s">
        <v>481</v>
      </c>
      <c r="R18" s="20" t="s">
        <v>481</v>
      </c>
      <c r="S18" s="18" t="s">
        <v>481</v>
      </c>
      <c r="T18" s="20" t="s">
        <v>481</v>
      </c>
      <c r="U18" s="18" t="n">
        <v>340.28749603</v>
      </c>
      <c r="V18" s="20" t="n">
        <v>16.20094263</v>
      </c>
    </row>
    <row r="19" spans="1:22">
      <c r="A19" s="15" t="s">
        <v>494</v>
      </c>
      <c r="B19" s="17" t="n">
        <v>5658</v>
      </c>
      <c r="C19" s="18">
        <f>(67.0/B19*100)</f>
        <v/>
      </c>
      <c r="D19" s="19" t="n">
        <v>5591</v>
      </c>
      <c r="E19" s="18" t="n">
        <v>464.14813126</v>
      </c>
      <c r="F19" s="20" t="n">
        <v>7.63414047</v>
      </c>
      <c r="G19" s="18" t="n">
        <v>472.79796345</v>
      </c>
      <c r="H19" s="20" t="n">
        <v>3.88703607</v>
      </c>
      <c r="I19" s="18" t="n">
        <v>467.88395722</v>
      </c>
      <c r="J19" s="20" t="n">
        <v>3.37577434</v>
      </c>
      <c r="K19" s="18" t="n">
        <v>476.56242047</v>
      </c>
      <c r="L19" s="20" t="n">
        <v>3.98692273</v>
      </c>
      <c r="M19" s="18" t="s">
        <v>481</v>
      </c>
      <c r="N19" s="20" t="s">
        <v>481</v>
      </c>
      <c r="O19" s="18" t="s">
        <v>481</v>
      </c>
      <c r="P19" s="20" t="s">
        <v>481</v>
      </c>
      <c r="Q19" s="18" t="s">
        <v>481</v>
      </c>
      <c r="R19" s="20" t="s">
        <v>481</v>
      </c>
      <c r="S19" s="18" t="s">
        <v>481</v>
      </c>
      <c r="T19" s="20" t="s">
        <v>481</v>
      </c>
      <c r="U19" s="18" t="n">
        <v>374.87310152</v>
      </c>
      <c r="V19" s="20" t="n">
        <v>15.51174051</v>
      </c>
    </row>
    <row r="20" spans="1:22">
      <c r="A20" s="15" t="s">
        <v>495</v>
      </c>
      <c r="B20" s="17" t="n">
        <v>3371</v>
      </c>
      <c r="C20" s="18">
        <f>(75.0/B20*100)</f>
        <v/>
      </c>
      <c r="D20" s="19" t="n">
        <v>3296</v>
      </c>
      <c r="E20" s="18" t="n">
        <v>452.1941218</v>
      </c>
      <c r="F20" s="20" t="n">
        <v>10.20600955</v>
      </c>
      <c r="G20" s="18" t="n">
        <v>474.47982193</v>
      </c>
      <c r="H20" s="20" t="n">
        <v>4.04726258</v>
      </c>
      <c r="I20" s="18" t="n">
        <v>481.91982623</v>
      </c>
      <c r="J20" s="20" t="n">
        <v>3.5167698</v>
      </c>
      <c r="K20" s="18" t="n">
        <v>491.50669757</v>
      </c>
      <c r="L20" s="20" t="n">
        <v>3.26163503</v>
      </c>
      <c r="M20" s="18" t="s">
        <v>481</v>
      </c>
      <c r="N20" s="20" t="s">
        <v>481</v>
      </c>
      <c r="O20" s="18" t="s">
        <v>481</v>
      </c>
      <c r="P20" s="20" t="s">
        <v>481</v>
      </c>
      <c r="Q20" s="18" t="s">
        <v>481</v>
      </c>
      <c r="R20" s="20" t="s">
        <v>481</v>
      </c>
      <c r="S20" s="18" t="s">
        <v>481</v>
      </c>
      <c r="T20" s="20" t="s">
        <v>481</v>
      </c>
      <c r="U20" s="18" t="n">
        <v>403.71114478</v>
      </c>
      <c r="V20" s="20" t="n">
        <v>17.29742285</v>
      </c>
    </row>
    <row r="21" spans="1:22">
      <c r="A21" s="15" t="s">
        <v>496</v>
      </c>
      <c r="B21" s="17" t="n">
        <v>5741</v>
      </c>
      <c r="C21" s="18">
        <f>(45.0/B21*100)</f>
        <v/>
      </c>
      <c r="D21" s="19" t="n">
        <v>5696</v>
      </c>
      <c r="E21" s="18" t="n">
        <v>517.94045476</v>
      </c>
      <c r="F21" s="20" t="n">
        <v>13.62708326</v>
      </c>
      <c r="G21" s="18" t="n">
        <v>534.76728518</v>
      </c>
      <c r="H21" s="20" t="n">
        <v>4.24504877</v>
      </c>
      <c r="I21" s="18" t="n">
        <v>511.54030889</v>
      </c>
      <c r="J21" s="20" t="n">
        <v>2.89136353</v>
      </c>
      <c r="K21" s="18" t="n">
        <v>525.95808389</v>
      </c>
      <c r="L21" s="20" t="n">
        <v>2.76451568</v>
      </c>
      <c r="M21" s="18" t="s">
        <v>481</v>
      </c>
      <c r="N21" s="20" t="s">
        <v>481</v>
      </c>
      <c r="O21" s="18" t="s">
        <v>481</v>
      </c>
      <c r="P21" s="20" t="s">
        <v>481</v>
      </c>
      <c r="Q21" s="18" t="s">
        <v>481</v>
      </c>
      <c r="R21" s="20" t="s">
        <v>481</v>
      </c>
      <c r="S21" s="18" t="s">
        <v>481</v>
      </c>
      <c r="T21" s="20" t="s">
        <v>481</v>
      </c>
      <c r="U21" s="18" t="n">
        <v>465.31480237</v>
      </c>
      <c r="V21" s="20" t="n">
        <v>19.28086915</v>
      </c>
    </row>
    <row r="22" spans="1:22">
      <c r="A22" s="15" t="s">
        <v>497</v>
      </c>
      <c r="B22" s="17" t="n">
        <v>6598</v>
      </c>
      <c r="C22" s="18">
        <f>(33.0/B22*100)</f>
        <v/>
      </c>
      <c r="D22" s="19" t="n">
        <v>6565</v>
      </c>
      <c r="E22" s="18" t="n">
        <v>408.98364279</v>
      </c>
      <c r="F22" s="20" t="n">
        <v>16.21541274</v>
      </c>
      <c r="G22" s="18" t="n">
        <v>482.5805077</v>
      </c>
      <c r="H22" s="20" t="n">
        <v>7.87115042</v>
      </c>
      <c r="I22" s="18" t="n">
        <v>484.06257816</v>
      </c>
      <c r="J22" s="20" t="n">
        <v>5.20199886</v>
      </c>
      <c r="K22" s="18" t="n">
        <v>485.38590422</v>
      </c>
      <c r="L22" s="20" t="n">
        <v>3.2712491</v>
      </c>
      <c r="M22" s="18" t="s">
        <v>481</v>
      </c>
      <c r="N22" s="20" t="s">
        <v>481</v>
      </c>
      <c r="O22" s="18" t="s">
        <v>481</v>
      </c>
      <c r="P22" s="20" t="s">
        <v>481</v>
      </c>
      <c r="Q22" s="18" t="s">
        <v>481</v>
      </c>
      <c r="R22" s="20" t="s">
        <v>481</v>
      </c>
      <c r="S22" s="18" t="n">
        <v>362.40270071</v>
      </c>
      <c r="T22" s="20" t="n">
        <v>44.35653279</v>
      </c>
      <c r="U22" s="18" t="n">
        <v>320.08705279</v>
      </c>
      <c r="V22" s="20" t="n">
        <v>12.57011589</v>
      </c>
    </row>
    <row r="23" spans="1:22">
      <c r="A23" s="15" t="s">
        <v>498</v>
      </c>
      <c r="B23" s="17" t="n">
        <v>11583</v>
      </c>
      <c r="C23" s="18">
        <f>(218.0/B23*100)</f>
        <v/>
      </c>
      <c r="D23" s="19" t="n">
        <v>11365</v>
      </c>
      <c r="E23" s="18" t="n">
        <v>491.41759047</v>
      </c>
      <c r="F23" s="20" t="n">
        <v>4.47064642</v>
      </c>
      <c r="G23" s="18" t="n">
        <v>497.68668144</v>
      </c>
      <c r="H23" s="20" t="n">
        <v>3.41932621</v>
      </c>
      <c r="I23" s="18" t="n">
        <v>478.88029841</v>
      </c>
      <c r="J23" s="20" t="n">
        <v>3.32824308</v>
      </c>
      <c r="K23" s="18" t="n">
        <v>479.59935909</v>
      </c>
      <c r="L23" s="20" t="n">
        <v>4.89514642</v>
      </c>
      <c r="M23" s="18" t="s">
        <v>481</v>
      </c>
      <c r="N23" s="20" t="s">
        <v>481</v>
      </c>
      <c r="O23" s="18" t="s">
        <v>481</v>
      </c>
      <c r="P23" s="20" t="s">
        <v>481</v>
      </c>
      <c r="Q23" s="18" t="s">
        <v>481</v>
      </c>
      <c r="R23" s="20" t="s">
        <v>481</v>
      </c>
      <c r="S23" s="18" t="s">
        <v>481</v>
      </c>
      <c r="T23" s="20" t="s">
        <v>481</v>
      </c>
      <c r="U23" s="18" t="n">
        <v>407.88250564</v>
      </c>
      <c r="V23" s="20" t="n">
        <v>15.00793377</v>
      </c>
    </row>
    <row r="24" spans="1:22">
      <c r="A24" s="15" t="s">
        <v>499</v>
      </c>
      <c r="B24" s="17" t="n">
        <v>6647</v>
      </c>
      <c r="C24" s="18">
        <f>(7.0/B24*100)</f>
        <v/>
      </c>
      <c r="D24" s="19" t="n">
        <v>6640</v>
      </c>
      <c r="E24" s="18" t="n">
        <v>500.47048496</v>
      </c>
      <c r="F24" s="20" t="n">
        <v>4.51793061</v>
      </c>
      <c r="G24" s="18" t="n">
        <v>513.58545965</v>
      </c>
      <c r="H24" s="20" t="n">
        <v>3.39682989</v>
      </c>
      <c r="I24" s="18" t="n">
        <v>522.58787681</v>
      </c>
      <c r="J24" s="20" t="n">
        <v>4.00791283</v>
      </c>
      <c r="K24" s="18" t="n">
        <v>530.51365887</v>
      </c>
      <c r="L24" s="20" t="n">
        <v>5.12918384</v>
      </c>
      <c r="M24" s="18" t="s">
        <v>481</v>
      </c>
      <c r="N24" s="20" t="s">
        <v>481</v>
      </c>
      <c r="O24" s="18" t="s">
        <v>481</v>
      </c>
      <c r="P24" s="20" t="s">
        <v>481</v>
      </c>
      <c r="Q24" s="18" t="s">
        <v>481</v>
      </c>
      <c r="R24" s="20" t="s">
        <v>481</v>
      </c>
      <c r="S24" s="18" t="s">
        <v>481</v>
      </c>
      <c r="T24" s="20" t="s">
        <v>481</v>
      </c>
      <c r="U24" s="18" t="n">
        <v>459.43615199</v>
      </c>
      <c r="V24" s="20" t="n">
        <v>20.32362712</v>
      </c>
    </row>
    <row r="25" spans="1:22">
      <c r="A25" s="15" t="s">
        <v>500</v>
      </c>
      <c r="B25" s="17" t="n">
        <v>5581</v>
      </c>
      <c r="C25" s="18">
        <f>(24.0/B25*100)</f>
        <v/>
      </c>
      <c r="D25" s="19" t="n">
        <v>5557</v>
      </c>
      <c r="E25" s="18" t="n">
        <v>466.62310732</v>
      </c>
      <c r="F25" s="20" t="n">
        <v>14.57486385</v>
      </c>
      <c r="G25" s="18" t="n">
        <v>500.23461947</v>
      </c>
      <c r="H25" s="20" t="n">
        <v>4.44311672</v>
      </c>
      <c r="I25" s="18" t="n">
        <v>512.8647264700001</v>
      </c>
      <c r="J25" s="20" t="n">
        <v>3.92787078</v>
      </c>
      <c r="K25" s="18" t="n">
        <v>533.2844537</v>
      </c>
      <c r="L25" s="20" t="n">
        <v>3.98942107</v>
      </c>
      <c r="M25" s="18" t="s">
        <v>481</v>
      </c>
      <c r="N25" s="20" t="s">
        <v>481</v>
      </c>
      <c r="O25" s="18" t="s">
        <v>481</v>
      </c>
      <c r="P25" s="20" t="s">
        <v>481</v>
      </c>
      <c r="Q25" s="18" t="s">
        <v>481</v>
      </c>
      <c r="R25" s="20" t="s">
        <v>481</v>
      </c>
      <c r="S25" s="18" t="s">
        <v>481</v>
      </c>
      <c r="T25" s="20" t="s">
        <v>481</v>
      </c>
      <c r="U25" s="18" t="n">
        <v>498.15650905</v>
      </c>
      <c r="V25" s="20" t="n">
        <v>23.65360149</v>
      </c>
    </row>
    <row r="26" spans="1:22">
      <c r="A26" s="15" t="s">
        <v>501</v>
      </c>
      <c r="B26" s="17" t="n">
        <v>4869</v>
      </c>
      <c r="C26" s="18">
        <f>(33.0/B26*100)</f>
        <v/>
      </c>
      <c r="D26" s="19" t="n">
        <v>4836</v>
      </c>
      <c r="E26" s="18" t="n">
        <v>460.3555253</v>
      </c>
      <c r="F26" s="20" t="n">
        <v>7.30828692</v>
      </c>
      <c r="G26" s="18" t="n">
        <v>485.10365851</v>
      </c>
      <c r="H26" s="20" t="n">
        <v>3.11688036</v>
      </c>
      <c r="I26" s="18" t="n">
        <v>487.04351232</v>
      </c>
      <c r="J26" s="20" t="n">
        <v>2.54740942</v>
      </c>
      <c r="K26" s="18" t="n">
        <v>501.83642344</v>
      </c>
      <c r="L26" s="20" t="n">
        <v>3.00635922</v>
      </c>
      <c r="M26" s="18" t="s">
        <v>481</v>
      </c>
      <c r="N26" s="20" t="s">
        <v>481</v>
      </c>
      <c r="O26" s="18" t="s">
        <v>481</v>
      </c>
      <c r="P26" s="20" t="s">
        <v>481</v>
      </c>
      <c r="Q26" s="18" t="s">
        <v>481</v>
      </c>
      <c r="R26" s="20" t="s">
        <v>481</v>
      </c>
      <c r="S26" s="18" t="s">
        <v>481</v>
      </c>
      <c r="T26" s="20" t="s">
        <v>481</v>
      </c>
      <c r="U26" s="18" t="n">
        <v>409.25998345</v>
      </c>
      <c r="V26" s="20" t="n">
        <v>15.60009031</v>
      </c>
    </row>
    <row r="27" spans="1:22">
      <c r="A27" s="15" t="s">
        <v>502</v>
      </c>
      <c r="B27" s="17" t="n">
        <v>5299</v>
      </c>
      <c r="C27" s="18">
        <f>(17.0/B27*100)</f>
        <v/>
      </c>
      <c r="D27" s="19" t="n">
        <v>5282</v>
      </c>
      <c r="E27" s="18" t="n">
        <v>478.43482511</v>
      </c>
      <c r="F27" s="20" t="n">
        <v>4.12987832</v>
      </c>
      <c r="G27" s="18" t="n">
        <v>483.96036542</v>
      </c>
      <c r="H27" s="20" t="n">
        <v>2.4095034</v>
      </c>
      <c r="I27" s="18" t="n">
        <v>486.25291117</v>
      </c>
      <c r="J27" s="20" t="n">
        <v>3.14937633</v>
      </c>
      <c r="K27" s="18" t="n">
        <v>481.40037545</v>
      </c>
      <c r="L27" s="20" t="n">
        <v>3.46279368</v>
      </c>
      <c r="M27" s="18" t="s">
        <v>481</v>
      </c>
      <c r="N27" s="20" t="s">
        <v>481</v>
      </c>
      <c r="O27" s="18" t="s">
        <v>481</v>
      </c>
      <c r="P27" s="20" t="s">
        <v>481</v>
      </c>
      <c r="Q27" s="18" t="s">
        <v>481</v>
      </c>
      <c r="R27" s="20" t="s">
        <v>481</v>
      </c>
      <c r="S27" s="18" t="s">
        <v>481</v>
      </c>
      <c r="T27" s="20" t="s">
        <v>481</v>
      </c>
      <c r="U27" s="18" t="n">
        <v>373.68482024</v>
      </c>
      <c r="V27" s="20" t="n">
        <v>12.04923651</v>
      </c>
    </row>
    <row r="28" spans="1:22">
      <c r="A28" s="15" t="s">
        <v>503</v>
      </c>
      <c r="B28" s="17" t="n">
        <v>7568</v>
      </c>
      <c r="C28" s="18">
        <f>(57.0/B28*100)</f>
        <v/>
      </c>
      <c r="D28" s="19" t="n">
        <v>7511</v>
      </c>
      <c r="E28" s="18" t="n">
        <v>393.99367255</v>
      </c>
      <c r="F28" s="20" t="n">
        <v>7.02919675</v>
      </c>
      <c r="G28" s="18" t="n">
        <v>420.10392671</v>
      </c>
      <c r="H28" s="20" t="n">
        <v>4.16071045</v>
      </c>
      <c r="I28" s="18" t="n">
        <v>422.70994314</v>
      </c>
      <c r="J28" s="20" t="n">
        <v>2.87432432</v>
      </c>
      <c r="K28" s="18" t="n">
        <v>430.45119148</v>
      </c>
      <c r="L28" s="20" t="n">
        <v>3.19749279</v>
      </c>
      <c r="M28" s="18" t="s">
        <v>481</v>
      </c>
      <c r="N28" s="20" t="s">
        <v>481</v>
      </c>
      <c r="O28" s="18" t="s">
        <v>481</v>
      </c>
      <c r="P28" s="20" t="s">
        <v>481</v>
      </c>
      <c r="Q28" s="18" t="s">
        <v>481</v>
      </c>
      <c r="R28" s="20" t="s">
        <v>481</v>
      </c>
      <c r="S28" s="18" t="s">
        <v>481</v>
      </c>
      <c r="T28" s="20" t="s">
        <v>481</v>
      </c>
      <c r="U28" s="18" t="n">
        <v>358.60803837</v>
      </c>
      <c r="V28" s="20" t="n">
        <v>12.38578979</v>
      </c>
    </row>
    <row r="29" spans="1:22">
      <c r="A29" s="15" t="s">
        <v>504</v>
      </c>
      <c r="B29" s="17" t="n">
        <v>5385</v>
      </c>
      <c r="C29" s="18">
        <f>(30.0/B29*100)</f>
        <v/>
      </c>
      <c r="D29" s="19" t="n">
        <v>5355</v>
      </c>
      <c r="E29" s="18" t="n">
        <v>500.57356853</v>
      </c>
      <c r="F29" s="20" t="n">
        <v>4.72899739</v>
      </c>
      <c r="G29" s="18" t="n">
        <v>510.55800506</v>
      </c>
      <c r="H29" s="20" t="n">
        <v>2.61047754</v>
      </c>
      <c r="I29" s="18" t="n">
        <v>511.91159056</v>
      </c>
      <c r="J29" s="20" t="n">
        <v>4.3669147</v>
      </c>
      <c r="K29" s="18" t="n">
        <v>507.27041606</v>
      </c>
      <c r="L29" s="20" t="n">
        <v>5.95933769</v>
      </c>
      <c r="M29" s="18" t="s">
        <v>481</v>
      </c>
      <c r="N29" s="20" t="s">
        <v>481</v>
      </c>
      <c r="O29" s="18" t="s">
        <v>481</v>
      </c>
      <c r="P29" s="20" t="s">
        <v>481</v>
      </c>
      <c r="Q29" s="18" t="n">
        <v>314.02123871</v>
      </c>
      <c r="R29" s="20" t="n">
        <v>13.26138992</v>
      </c>
      <c r="S29" s="18" t="s">
        <v>481</v>
      </c>
      <c r="T29" s="20" t="s">
        <v>481</v>
      </c>
      <c r="U29" s="18" t="n">
        <v>381.43425176</v>
      </c>
      <c r="V29" s="20" t="n">
        <v>22.38656482</v>
      </c>
    </row>
    <row r="30" spans="1:22">
      <c r="A30" s="15" t="s">
        <v>505</v>
      </c>
      <c r="B30" s="17" t="n">
        <v>4520</v>
      </c>
      <c r="C30" s="18">
        <f>(103.0/B30*100)</f>
        <v/>
      </c>
      <c r="D30" s="19" t="n">
        <v>4417</v>
      </c>
      <c r="E30" s="18" t="n">
        <v>455.04932537</v>
      </c>
      <c r="F30" s="20" t="n">
        <v>12.51779557</v>
      </c>
      <c r="G30" s="18" t="n">
        <v>510.3878907</v>
      </c>
      <c r="H30" s="20" t="n">
        <v>4.95288704</v>
      </c>
      <c r="I30" s="18" t="n">
        <v>505.23429752</v>
      </c>
      <c r="J30" s="20" t="n">
        <v>3.57492344</v>
      </c>
      <c r="K30" s="18" t="n">
        <v>521.49162242</v>
      </c>
      <c r="L30" s="20" t="n">
        <v>3.64077372</v>
      </c>
      <c r="M30" s="18" t="s">
        <v>481</v>
      </c>
      <c r="N30" s="20" t="s">
        <v>481</v>
      </c>
      <c r="O30" s="18" t="s">
        <v>481</v>
      </c>
      <c r="P30" s="20" t="s">
        <v>481</v>
      </c>
      <c r="Q30" s="18" t="s">
        <v>481</v>
      </c>
      <c r="R30" s="20" t="s">
        <v>481</v>
      </c>
      <c r="S30" s="18" t="s">
        <v>481</v>
      </c>
      <c r="T30" s="20" t="s">
        <v>481</v>
      </c>
      <c r="U30" s="18" t="n">
        <v>410.91195936</v>
      </c>
      <c r="V30" s="20" t="n">
        <v>17.96601289</v>
      </c>
    </row>
    <row r="31" spans="1:22">
      <c r="A31" s="15" t="s">
        <v>506</v>
      </c>
      <c r="B31" s="17" t="n">
        <v>5456</v>
      </c>
      <c r="C31" s="18">
        <f>(125.0/B31*100)</f>
        <v/>
      </c>
      <c r="D31" s="19" t="n">
        <v>5331</v>
      </c>
      <c r="E31" s="18" t="n">
        <v>470.44482859</v>
      </c>
      <c r="F31" s="20" t="n">
        <v>8.28888506</v>
      </c>
      <c r="G31" s="18" t="n">
        <v>515.14549745</v>
      </c>
      <c r="H31" s="20" t="n">
        <v>3.27165752</v>
      </c>
      <c r="I31" s="18" t="n">
        <v>516.54880629</v>
      </c>
      <c r="J31" s="20" t="n">
        <v>3.59073393</v>
      </c>
      <c r="K31" s="18" t="n">
        <v>522.92518803</v>
      </c>
      <c r="L31" s="20" t="n">
        <v>3.53024275</v>
      </c>
      <c r="M31" s="18" t="s">
        <v>481</v>
      </c>
      <c r="N31" s="20" t="s">
        <v>481</v>
      </c>
      <c r="O31" s="18" t="s">
        <v>481</v>
      </c>
      <c r="P31" s="20" t="s">
        <v>481</v>
      </c>
      <c r="Q31" s="18" t="s">
        <v>481</v>
      </c>
      <c r="R31" s="20" t="s">
        <v>481</v>
      </c>
      <c r="S31" s="18" t="s">
        <v>481</v>
      </c>
      <c r="T31" s="20" t="s">
        <v>481</v>
      </c>
      <c r="U31" s="18" t="n">
        <v>412.70676237</v>
      </c>
      <c r="V31" s="20" t="n">
        <v>13.790389</v>
      </c>
    </row>
    <row r="32" spans="1:22">
      <c r="A32" s="15" t="s">
        <v>507</v>
      </c>
      <c r="B32" s="17" t="n">
        <v>4478</v>
      </c>
      <c r="C32" s="18">
        <f>(5.0/B32*100)</f>
        <v/>
      </c>
      <c r="D32" s="19" t="n">
        <v>4473</v>
      </c>
      <c r="E32" s="18" t="n">
        <v>505.48189661</v>
      </c>
      <c r="F32" s="20" t="n">
        <v>6.51759309</v>
      </c>
      <c r="G32" s="18" t="n">
        <v>509.00272433</v>
      </c>
      <c r="H32" s="20" t="n">
        <v>3.37043125</v>
      </c>
      <c r="I32" s="18" t="n">
        <v>500.78726881</v>
      </c>
      <c r="J32" s="20" t="n">
        <v>3.09409318</v>
      </c>
      <c r="K32" s="18" t="n">
        <v>514.17107257</v>
      </c>
      <c r="L32" s="20" t="n">
        <v>3.78859301</v>
      </c>
      <c r="M32" s="18" t="s">
        <v>481</v>
      </c>
      <c r="N32" s="20" t="s">
        <v>481</v>
      </c>
      <c r="O32" s="18" t="s">
        <v>481</v>
      </c>
      <c r="P32" s="20" t="s">
        <v>481</v>
      </c>
      <c r="Q32" s="18" t="s">
        <v>481</v>
      </c>
      <c r="R32" s="20" t="s">
        <v>481</v>
      </c>
      <c r="S32" s="18" t="s">
        <v>481</v>
      </c>
      <c r="T32" s="20" t="s">
        <v>481</v>
      </c>
      <c r="U32" s="18" t="n">
        <v>419.96568302</v>
      </c>
      <c r="V32" s="20" t="n">
        <v>18.84141858</v>
      </c>
    </row>
    <row r="33" spans="1:22">
      <c r="A33" s="15" t="s">
        <v>508</v>
      </c>
      <c r="B33" s="17" t="n">
        <v>7325</v>
      </c>
      <c r="C33" s="18">
        <f>(76.0/B33*100)</f>
        <v/>
      </c>
      <c r="D33" s="19" t="n">
        <v>7249</v>
      </c>
      <c r="E33" s="18" t="n">
        <v>485.43923053</v>
      </c>
      <c r="F33" s="20" t="n">
        <v>7.48473472</v>
      </c>
      <c r="G33" s="18" t="n">
        <v>500.01488504</v>
      </c>
      <c r="H33" s="20" t="n">
        <v>4.42060675</v>
      </c>
      <c r="I33" s="18" t="n">
        <v>494.90802776</v>
      </c>
      <c r="J33" s="20" t="n">
        <v>3.14160439</v>
      </c>
      <c r="K33" s="18" t="n">
        <v>505.63006186</v>
      </c>
      <c r="L33" s="20" t="n">
        <v>3.44571852</v>
      </c>
      <c r="M33" s="18" t="s">
        <v>481</v>
      </c>
      <c r="N33" s="20" t="s">
        <v>481</v>
      </c>
      <c r="O33" s="18" t="s">
        <v>481</v>
      </c>
      <c r="P33" s="20" t="s">
        <v>481</v>
      </c>
      <c r="Q33" s="18" t="s">
        <v>481</v>
      </c>
      <c r="R33" s="20" t="s">
        <v>481</v>
      </c>
      <c r="S33" s="18" t="s">
        <v>481</v>
      </c>
      <c r="T33" s="20" t="s">
        <v>481</v>
      </c>
      <c r="U33" s="18" t="n">
        <v>413.01678335</v>
      </c>
      <c r="V33" s="20" t="n">
        <v>16.84297634</v>
      </c>
    </row>
    <row r="34" spans="1:22">
      <c r="A34" s="15" t="s">
        <v>509</v>
      </c>
      <c r="B34" s="17" t="n">
        <v>6350</v>
      </c>
      <c r="C34" s="18">
        <f>(36.0/B34*100)</f>
        <v/>
      </c>
      <c r="D34" s="19" t="n">
        <v>6314</v>
      </c>
      <c r="E34" s="18" t="n">
        <v>414.42621344</v>
      </c>
      <c r="F34" s="20" t="n">
        <v>8.51627822</v>
      </c>
      <c r="G34" s="18" t="n">
        <v>470.22615317</v>
      </c>
      <c r="H34" s="20" t="n">
        <v>4.12709105</v>
      </c>
      <c r="I34" s="18" t="n">
        <v>456.17865756</v>
      </c>
      <c r="J34" s="20" t="n">
        <v>3.08298845</v>
      </c>
      <c r="K34" s="18" t="n">
        <v>472.58977122</v>
      </c>
      <c r="L34" s="20" t="n">
        <v>4.01877289</v>
      </c>
      <c r="M34" s="18" t="s">
        <v>481</v>
      </c>
      <c r="N34" s="20" t="s">
        <v>481</v>
      </c>
      <c r="O34" s="18" t="s">
        <v>481</v>
      </c>
      <c r="P34" s="20" t="s">
        <v>481</v>
      </c>
      <c r="Q34" s="18" t="n">
        <v>263.37193708</v>
      </c>
      <c r="R34" s="20" t="n">
        <v>13.61114927</v>
      </c>
      <c r="S34" s="18" t="s">
        <v>481</v>
      </c>
      <c r="T34" s="20" t="s">
        <v>481</v>
      </c>
      <c r="U34" s="18" t="n">
        <v>316.49701531</v>
      </c>
      <c r="V34" s="20" t="n">
        <v>9.378538499999999</v>
      </c>
    </row>
    <row r="35" spans="1:22">
      <c r="A35" s="15" t="s">
        <v>510</v>
      </c>
      <c r="B35" s="17" t="n">
        <v>6406</v>
      </c>
      <c r="C35" s="18">
        <f>(36.0/B35*100)</f>
        <v/>
      </c>
      <c r="D35" s="19" t="n">
        <v>6370</v>
      </c>
      <c r="E35" s="18" t="n">
        <v>503.22967248</v>
      </c>
      <c r="F35" s="20" t="n">
        <v>5.84735962</v>
      </c>
      <c r="G35" s="18" t="n">
        <v>512.94934259</v>
      </c>
      <c r="H35" s="20" t="n">
        <v>2.36632468</v>
      </c>
      <c r="I35" s="18" t="n">
        <v>504.98513116</v>
      </c>
      <c r="J35" s="20" t="n">
        <v>2.72536708</v>
      </c>
      <c r="K35" s="18" t="n">
        <v>505.59923512</v>
      </c>
      <c r="L35" s="20" t="n">
        <v>3.64831402</v>
      </c>
      <c r="M35" s="18" t="s">
        <v>481</v>
      </c>
      <c r="N35" s="20" t="s">
        <v>481</v>
      </c>
      <c r="O35" s="18" t="s">
        <v>481</v>
      </c>
      <c r="P35" s="20" t="s">
        <v>481</v>
      </c>
      <c r="Q35" s="18" t="n">
        <v>337.32521215</v>
      </c>
      <c r="R35" s="20" t="n">
        <v>11.65794297</v>
      </c>
      <c r="S35" s="18" t="s">
        <v>481</v>
      </c>
      <c r="T35" s="20" t="s">
        <v>481</v>
      </c>
      <c r="U35" s="18" t="n">
        <v>404.18706218</v>
      </c>
      <c r="V35" s="20" t="n">
        <v>14.18452558</v>
      </c>
    </row>
    <row r="36" spans="1:22">
      <c r="A36" s="15" t="s">
        <v>511</v>
      </c>
      <c r="B36" s="17" t="n">
        <v>6736</v>
      </c>
      <c r="C36" s="18">
        <f>(28.0/B36*100)</f>
        <v/>
      </c>
      <c r="D36" s="19" t="n">
        <v>6708</v>
      </c>
      <c r="E36" s="18" t="n">
        <v>474.6818437</v>
      </c>
      <c r="F36" s="20" t="n">
        <v>4.54001312</v>
      </c>
      <c r="G36" s="18" t="n">
        <v>495.18646784</v>
      </c>
      <c r="H36" s="20" t="n">
        <v>3.55103655</v>
      </c>
      <c r="I36" s="18" t="n">
        <v>498.37135876</v>
      </c>
      <c r="J36" s="20" t="n">
        <v>2.78493082</v>
      </c>
      <c r="K36" s="18" t="n">
        <v>503.76193246</v>
      </c>
      <c r="L36" s="20" t="n">
        <v>3.17395542</v>
      </c>
      <c r="M36" s="18" t="s">
        <v>481</v>
      </c>
      <c r="N36" s="20" t="s">
        <v>481</v>
      </c>
      <c r="O36" s="18" t="s">
        <v>481</v>
      </c>
      <c r="P36" s="20" t="s">
        <v>481</v>
      </c>
      <c r="Q36" s="18" t="s">
        <v>481</v>
      </c>
      <c r="R36" s="20" t="s">
        <v>481</v>
      </c>
      <c r="S36" s="18" t="s">
        <v>481</v>
      </c>
      <c r="T36" s="20" t="s">
        <v>481</v>
      </c>
      <c r="U36" s="18" t="n">
        <v>379.36529244</v>
      </c>
      <c r="V36" s="20" t="n">
        <v>17.70142688</v>
      </c>
    </row>
    <row r="37" spans="1:22">
      <c r="A37" s="15" t="s">
        <v>512</v>
      </c>
      <c r="B37" s="17" t="n">
        <v>5458</v>
      </c>
      <c r="C37" s="18">
        <f>(65.0/B37*100)</f>
        <v/>
      </c>
      <c r="D37" s="19" t="n">
        <v>5393</v>
      </c>
      <c r="E37" s="18" t="n">
        <v>463.41025099</v>
      </c>
      <c r="F37" s="20" t="n">
        <v>10.76540423</v>
      </c>
      <c r="G37" s="18" t="n">
        <v>505.25651943</v>
      </c>
      <c r="H37" s="20" t="n">
        <v>4.449339</v>
      </c>
      <c r="I37" s="18" t="n">
        <v>498.01116785</v>
      </c>
      <c r="J37" s="20" t="n">
        <v>3.31174374</v>
      </c>
      <c r="K37" s="18" t="n">
        <v>512.95788917</v>
      </c>
      <c r="L37" s="20" t="n">
        <v>4.64751994</v>
      </c>
      <c r="M37" s="18" t="s">
        <v>481</v>
      </c>
      <c r="N37" s="20" t="s">
        <v>481</v>
      </c>
      <c r="O37" s="18" t="s">
        <v>481</v>
      </c>
      <c r="P37" s="20" t="s">
        <v>481</v>
      </c>
      <c r="Q37" s="18" t="s">
        <v>481</v>
      </c>
      <c r="R37" s="20" t="s">
        <v>481</v>
      </c>
      <c r="S37" s="18" t="s">
        <v>481</v>
      </c>
      <c r="T37" s="20" t="s">
        <v>481</v>
      </c>
      <c r="U37" s="18" t="n">
        <v>360.63443708</v>
      </c>
      <c r="V37" s="20" t="n">
        <v>11.14601613</v>
      </c>
    </row>
    <row r="38" spans="1:22">
      <c r="A38" s="15" t="s">
        <v>513</v>
      </c>
      <c r="B38" s="17" t="n">
        <v>5860</v>
      </c>
      <c r="C38" s="18">
        <f>(16.0/B38*100)</f>
        <v/>
      </c>
      <c r="D38" s="19" t="n">
        <v>5844</v>
      </c>
      <c r="E38" s="18" t="n">
        <v>491.894024</v>
      </c>
      <c r="F38" s="20" t="n">
        <v>4.29756294</v>
      </c>
      <c r="G38" s="18" t="n">
        <v>502.32882024</v>
      </c>
      <c r="H38" s="20" t="n">
        <v>3.34693872</v>
      </c>
      <c r="I38" s="18" t="n">
        <v>493.57266008</v>
      </c>
      <c r="J38" s="20" t="n">
        <v>4.61978999</v>
      </c>
      <c r="K38" s="18" t="n">
        <v>476.44159934</v>
      </c>
      <c r="L38" s="20" t="n">
        <v>4.83089882</v>
      </c>
      <c r="M38" s="18" t="s">
        <v>481</v>
      </c>
      <c r="N38" s="20" t="s">
        <v>481</v>
      </c>
      <c r="O38" s="18" t="s">
        <v>481</v>
      </c>
      <c r="P38" s="20" t="s">
        <v>481</v>
      </c>
      <c r="Q38" s="18" t="s">
        <v>481</v>
      </c>
      <c r="R38" s="20" t="s">
        <v>481</v>
      </c>
      <c r="S38" s="18" t="s">
        <v>481</v>
      </c>
      <c r="T38" s="20" t="s">
        <v>481</v>
      </c>
      <c r="U38" s="18" t="n">
        <v>347.58546397</v>
      </c>
      <c r="V38" s="20" t="n">
        <v>12.59725875</v>
      </c>
    </row>
    <row r="39" spans="1:22">
      <c r="A39" s="15" t="s">
        <v>514</v>
      </c>
      <c r="B39" s="17" t="n">
        <v>5895</v>
      </c>
      <c r="C39" s="18">
        <f>(31.0/B39*100)</f>
        <v/>
      </c>
      <c r="D39" s="19" t="n">
        <v>5864</v>
      </c>
      <c r="E39" s="18" t="n">
        <v>388.55120738</v>
      </c>
      <c r="F39" s="20" t="n">
        <v>6.94978525</v>
      </c>
      <c r="G39" s="18" t="n">
        <v>426.12108519</v>
      </c>
      <c r="H39" s="20" t="n">
        <v>6.64836499</v>
      </c>
      <c r="I39" s="18" t="n">
        <v>425.76590203</v>
      </c>
      <c r="J39" s="20" t="n">
        <v>4.63811639</v>
      </c>
      <c r="K39" s="18" t="n">
        <v>436.23687243</v>
      </c>
      <c r="L39" s="20" t="n">
        <v>3.77829677</v>
      </c>
      <c r="M39" s="18" t="s">
        <v>481</v>
      </c>
      <c r="N39" s="20" t="s">
        <v>481</v>
      </c>
      <c r="O39" s="18" t="s">
        <v>481</v>
      </c>
      <c r="P39" s="20" t="s">
        <v>481</v>
      </c>
      <c r="Q39" s="18" t="s">
        <v>481</v>
      </c>
      <c r="R39" s="20" t="s">
        <v>481</v>
      </c>
      <c r="S39" s="18" t="s">
        <v>481</v>
      </c>
      <c r="T39" s="20" t="s">
        <v>481</v>
      </c>
      <c r="U39" s="18" t="n">
        <v>346.86860225</v>
      </c>
      <c r="V39" s="20" t="n">
        <v>21.77933928</v>
      </c>
    </row>
    <row r="40" spans="1:22">
      <c r="A40" s="15" t="s">
        <v>515</v>
      </c>
      <c r="B40" s="17" t="n">
        <v>14157</v>
      </c>
      <c r="C40" s="18">
        <f>(279.0/B40*100)</f>
        <v/>
      </c>
      <c r="D40" s="19" t="n">
        <v>13878</v>
      </c>
      <c r="E40" s="18" t="n">
        <v>460.36486403</v>
      </c>
      <c r="F40" s="20" t="n">
        <v>12.22670193</v>
      </c>
      <c r="G40" s="18" t="n">
        <v>512.46673287</v>
      </c>
      <c r="H40" s="20" t="n">
        <v>4.94666663</v>
      </c>
      <c r="I40" s="18" t="n">
        <v>490.54043308</v>
      </c>
      <c r="J40" s="20" t="n">
        <v>3.17783834</v>
      </c>
      <c r="K40" s="18" t="n">
        <v>505.27583482</v>
      </c>
      <c r="L40" s="20" t="n">
        <v>3.06303183</v>
      </c>
      <c r="M40" s="18" t="s">
        <v>481</v>
      </c>
      <c r="N40" s="20" t="s">
        <v>481</v>
      </c>
      <c r="O40" s="18" t="s">
        <v>481</v>
      </c>
      <c r="P40" s="20" t="s">
        <v>481</v>
      </c>
      <c r="Q40" s="18" t="s">
        <v>481</v>
      </c>
      <c r="R40" s="20" t="s">
        <v>481</v>
      </c>
      <c r="S40" s="18" t="s">
        <v>481</v>
      </c>
      <c r="T40" s="20" t="s">
        <v>481</v>
      </c>
      <c r="U40" s="18" t="n">
        <v>408.24860333</v>
      </c>
      <c r="V40" s="20" t="n">
        <v>11.1829467</v>
      </c>
    </row>
    <row r="41" spans="1:22">
      <c r="A41" s="15" t="s">
        <v>516</v>
      </c>
      <c r="B41" s="17" t="n">
        <v>5712</v>
      </c>
      <c r="C41" s="18">
        <f>(39.0/B41*100)</f>
        <v/>
      </c>
      <c r="D41" s="19" t="n">
        <v>5673</v>
      </c>
      <c r="E41" s="18" t="n">
        <v>451.65171144</v>
      </c>
      <c r="F41" s="20" t="n">
        <v>14.97446649</v>
      </c>
      <c r="G41" s="18" t="n">
        <v>517.49847336</v>
      </c>
      <c r="H41" s="20" t="n">
        <v>7.32112586</v>
      </c>
      <c r="I41" s="18" t="n">
        <v>491.89634076</v>
      </c>
      <c r="J41" s="20" t="n">
        <v>3.87734372</v>
      </c>
      <c r="K41" s="18" t="n">
        <v>503.27332964</v>
      </c>
      <c r="L41" s="20" t="n">
        <v>3.60056233</v>
      </c>
      <c r="M41" s="18" t="s">
        <v>481</v>
      </c>
      <c r="N41" s="20" t="s">
        <v>481</v>
      </c>
      <c r="O41" s="18" t="s">
        <v>481</v>
      </c>
      <c r="P41" s="20" t="s">
        <v>481</v>
      </c>
      <c r="Q41" s="18" t="n">
        <v>399.91015703</v>
      </c>
      <c r="R41" s="20" t="n">
        <v>16.72230739</v>
      </c>
      <c r="S41" s="18" t="s">
        <v>481</v>
      </c>
      <c r="T41" s="20" t="s">
        <v>481</v>
      </c>
      <c r="U41" s="18" t="n">
        <v>390.06348539</v>
      </c>
      <c r="V41" s="20" t="n">
        <v>16.03852454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(1248.0/B46*100)</f>
        <v/>
      </c>
      <c r="D46" s="19" t="n">
        <v>21893</v>
      </c>
      <c r="E46" s="18" t="n">
        <v>404.24660103</v>
      </c>
      <c r="F46" s="20" t="n">
        <v>6.09369044</v>
      </c>
      <c r="G46" s="18" t="n">
        <v>423.2527812</v>
      </c>
      <c r="H46" s="20" t="n">
        <v>3.72452642</v>
      </c>
      <c r="I46" s="18" t="n">
        <v>400.41467417</v>
      </c>
      <c r="J46" s="20" t="n">
        <v>3.09247475</v>
      </c>
      <c r="K46" s="18" t="n">
        <v>428.76665005</v>
      </c>
      <c r="L46" s="20" t="n">
        <v>3.30350712</v>
      </c>
      <c r="M46" s="18" t="s">
        <v>481</v>
      </c>
      <c r="N46" s="20" t="s">
        <v>481</v>
      </c>
      <c r="O46" s="18" t="s">
        <v>481</v>
      </c>
      <c r="P46" s="20" t="s">
        <v>481</v>
      </c>
      <c r="Q46" s="18" t="s">
        <v>481</v>
      </c>
      <c r="R46" s="20" t="s">
        <v>481</v>
      </c>
      <c r="S46" s="18" t="s">
        <v>481</v>
      </c>
      <c r="T46" s="20" t="s">
        <v>481</v>
      </c>
      <c r="U46" s="18" t="n">
        <v>327.53165149</v>
      </c>
      <c r="V46" s="20" t="n">
        <v>5.29281776</v>
      </c>
    </row>
    <row r="47" spans="1:22">
      <c r="A47" s="15" t="s">
        <v>522</v>
      </c>
      <c r="B47" s="17" t="n">
        <v>5928</v>
      </c>
      <c r="C47" s="18">
        <f>(86.0/B47*100)</f>
        <v/>
      </c>
      <c r="D47" s="19" t="n">
        <v>5842</v>
      </c>
      <c r="E47" s="18" t="n">
        <v>429.98640404</v>
      </c>
      <c r="F47" s="20" t="n">
        <v>8.2169086</v>
      </c>
      <c r="G47" s="18" t="n">
        <v>459.61344714</v>
      </c>
      <c r="H47" s="20" t="n">
        <v>4.9682036</v>
      </c>
      <c r="I47" s="18" t="n">
        <v>430.64854637</v>
      </c>
      <c r="J47" s="20" t="n">
        <v>5.38082658</v>
      </c>
      <c r="K47" s="18" t="n">
        <v>432.94261498</v>
      </c>
      <c r="L47" s="20" t="n">
        <v>5.21764826</v>
      </c>
      <c r="M47" s="18" t="s">
        <v>481</v>
      </c>
      <c r="N47" s="20" t="s">
        <v>481</v>
      </c>
      <c r="O47" s="18" t="s">
        <v>481</v>
      </c>
      <c r="P47" s="20" t="s">
        <v>481</v>
      </c>
      <c r="Q47" s="18" t="s">
        <v>481</v>
      </c>
      <c r="R47" s="20" t="s">
        <v>481</v>
      </c>
      <c r="S47" s="18" t="s">
        <v>481</v>
      </c>
      <c r="T47" s="20" t="s">
        <v>481</v>
      </c>
      <c r="U47" s="18" t="n">
        <v>287.87066519</v>
      </c>
      <c r="V47" s="20" t="n">
        <v>7.72150824</v>
      </c>
    </row>
    <row r="48" spans="1:22">
      <c r="A48" s="15" t="s">
        <v>523</v>
      </c>
      <c r="B48" s="17" t="n">
        <v>9841</v>
      </c>
      <c r="C48" s="18">
        <f>(7.0/B48*100)</f>
        <v/>
      </c>
      <c r="D48" s="19" t="n">
        <v>9834</v>
      </c>
      <c r="E48" s="18" t="n">
        <v>485.83926168</v>
      </c>
      <c r="F48" s="20" t="n">
        <v>14.28652959</v>
      </c>
      <c r="G48" s="18" t="n">
        <v>510.36696634</v>
      </c>
      <c r="H48" s="20" t="n">
        <v>8.59687885</v>
      </c>
      <c r="I48" s="18" t="n">
        <v>484.09948301</v>
      </c>
      <c r="J48" s="20" t="n">
        <v>5.21786704</v>
      </c>
      <c r="K48" s="18" t="n">
        <v>507.09569436</v>
      </c>
      <c r="L48" s="20" t="n">
        <v>5.47609112</v>
      </c>
      <c r="M48" s="18" t="s">
        <v>481</v>
      </c>
      <c r="N48" s="20" t="s">
        <v>481</v>
      </c>
      <c r="O48" s="18" t="s">
        <v>481</v>
      </c>
      <c r="P48" s="20" t="s">
        <v>481</v>
      </c>
      <c r="Q48" s="18" t="s">
        <v>481</v>
      </c>
      <c r="R48" s="20" t="s">
        <v>481</v>
      </c>
      <c r="S48" s="18" t="s">
        <v>481</v>
      </c>
      <c r="T48" s="20" t="s">
        <v>481</v>
      </c>
      <c r="U48" s="18" t="n">
        <v>412.45701604</v>
      </c>
      <c r="V48" s="20" t="n">
        <v>28.68204722</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(220.0/B50*100)</f>
        <v/>
      </c>
      <c r="D50" s="19" t="n">
        <v>11575</v>
      </c>
      <c r="E50" s="18" t="n">
        <v>372.62152757</v>
      </c>
      <c r="F50" s="20" t="n">
        <v>15.39092929</v>
      </c>
      <c r="G50" s="18" t="n">
        <v>425.89753208</v>
      </c>
      <c r="H50" s="20" t="n">
        <v>5.64000137</v>
      </c>
      <c r="I50" s="18" t="n">
        <v>420.30860703</v>
      </c>
      <c r="J50" s="20" t="n">
        <v>2.88324076</v>
      </c>
      <c r="K50" s="18" t="n">
        <v>432.15632499</v>
      </c>
      <c r="L50" s="20" t="n">
        <v>3.3956096</v>
      </c>
      <c r="M50" s="18" t="s">
        <v>481</v>
      </c>
      <c r="N50" s="20" t="s">
        <v>481</v>
      </c>
      <c r="O50" s="18" t="s">
        <v>481</v>
      </c>
      <c r="P50" s="20" t="s">
        <v>481</v>
      </c>
      <c r="Q50" s="18" t="s">
        <v>481</v>
      </c>
      <c r="R50" s="20" t="s">
        <v>481</v>
      </c>
      <c r="S50" s="18" t="s">
        <v>481</v>
      </c>
      <c r="T50" s="20" t="s">
        <v>481</v>
      </c>
      <c r="U50" s="18" t="n">
        <v>367.08805484</v>
      </c>
      <c r="V50" s="20" t="n">
        <v>10.73535273</v>
      </c>
    </row>
    <row r="51" spans="1:22">
      <c r="A51" s="15" t="s">
        <v>526</v>
      </c>
      <c r="B51" s="17" t="n">
        <v>6866</v>
      </c>
      <c r="C51" s="18">
        <f>(108.0/B51*100)</f>
        <v/>
      </c>
      <c r="D51" s="19" t="n">
        <v>6758</v>
      </c>
      <c r="E51" s="18" t="n">
        <v>415.30130819</v>
      </c>
      <c r="F51" s="20" t="n">
        <v>7.4157026</v>
      </c>
      <c r="G51" s="18" t="n">
        <v>423.23250107</v>
      </c>
      <c r="H51" s="20" t="n">
        <v>4.01069</v>
      </c>
      <c r="I51" s="18" t="n">
        <v>428.26425193</v>
      </c>
      <c r="J51" s="20" t="n">
        <v>3.39623319</v>
      </c>
      <c r="K51" s="18" t="n">
        <v>430.74314483</v>
      </c>
      <c r="L51" s="20" t="n">
        <v>3.26915569</v>
      </c>
      <c r="M51" s="18" t="s">
        <v>481</v>
      </c>
      <c r="N51" s="20" t="s">
        <v>481</v>
      </c>
      <c r="O51" s="18" t="s">
        <v>481</v>
      </c>
      <c r="P51" s="20" t="s">
        <v>481</v>
      </c>
      <c r="Q51" s="18" t="n">
        <v>427.96430568</v>
      </c>
      <c r="R51" s="20" t="n">
        <v>5.20460603</v>
      </c>
      <c r="S51" s="18" t="s">
        <v>481</v>
      </c>
      <c r="T51" s="20" t="s">
        <v>481</v>
      </c>
      <c r="U51" s="18" t="n">
        <v>382.49636553</v>
      </c>
      <c r="V51" s="20" t="n">
        <v>9.815775690000001</v>
      </c>
    </row>
    <row r="52" spans="1:22">
      <c r="A52" s="15" t="s">
        <v>527</v>
      </c>
      <c r="B52" s="17" t="n">
        <v>5809</v>
      </c>
      <c r="C52" s="18">
        <f>(74.0/B52*100)</f>
        <v/>
      </c>
      <c r="D52" s="19" t="n">
        <v>5735</v>
      </c>
      <c r="E52" s="18" t="n">
        <v>478.2944957</v>
      </c>
      <c r="F52" s="20" t="n">
        <v>6.29869073</v>
      </c>
      <c r="G52" s="18" t="n">
        <v>491.06514065</v>
      </c>
      <c r="H52" s="20" t="n">
        <v>3.01337733</v>
      </c>
      <c r="I52" s="18" t="n">
        <v>488.72614942</v>
      </c>
      <c r="J52" s="20" t="n">
        <v>3.43138795</v>
      </c>
      <c r="K52" s="18" t="n">
        <v>484.17311004</v>
      </c>
      <c r="L52" s="20" t="n">
        <v>4.48460552</v>
      </c>
      <c r="M52" s="18" t="s">
        <v>481</v>
      </c>
      <c r="N52" s="20" t="s">
        <v>481</v>
      </c>
      <c r="O52" s="18" t="s">
        <v>481</v>
      </c>
      <c r="P52" s="20" t="s">
        <v>481</v>
      </c>
      <c r="Q52" s="18" t="s">
        <v>481</v>
      </c>
      <c r="R52" s="20" t="s">
        <v>481</v>
      </c>
      <c r="S52" s="18" t="s">
        <v>481</v>
      </c>
      <c r="T52" s="20" t="s">
        <v>481</v>
      </c>
      <c r="U52" s="18" t="n">
        <v>401.41146174</v>
      </c>
      <c r="V52" s="20" t="n">
        <v>16.07986929</v>
      </c>
    </row>
    <row r="53" spans="1:22">
      <c r="A53" s="15" t="s">
        <v>528</v>
      </c>
      <c r="B53" s="17" t="n">
        <v>5571</v>
      </c>
      <c r="C53" s="18">
        <f>(85.0/B53*100)</f>
        <v/>
      </c>
      <c r="D53" s="19" t="n">
        <v>5486</v>
      </c>
      <c r="E53" s="18" t="n">
        <v>406.77122709</v>
      </c>
      <c r="F53" s="20" t="n">
        <v>7.67730505</v>
      </c>
      <c r="G53" s="18" t="n">
        <v>438.00474429</v>
      </c>
      <c r="H53" s="20" t="n">
        <v>3.444715</v>
      </c>
      <c r="I53" s="18" t="n">
        <v>442.02728633</v>
      </c>
      <c r="J53" s="20" t="n">
        <v>2.57681581</v>
      </c>
      <c r="K53" s="18" t="n">
        <v>459.36424483</v>
      </c>
      <c r="L53" s="20" t="n">
        <v>3.03851805</v>
      </c>
      <c r="M53" s="18" t="s">
        <v>481</v>
      </c>
      <c r="N53" s="20" t="s">
        <v>481</v>
      </c>
      <c r="O53" s="18" t="s">
        <v>481</v>
      </c>
      <c r="P53" s="20" t="s">
        <v>481</v>
      </c>
      <c r="Q53" s="18" t="s">
        <v>481</v>
      </c>
      <c r="R53" s="20" t="s">
        <v>481</v>
      </c>
      <c r="S53" s="18" t="s">
        <v>481</v>
      </c>
      <c r="T53" s="20" t="s">
        <v>481</v>
      </c>
      <c r="U53" s="18" t="n">
        <v>318.02209659</v>
      </c>
      <c r="V53" s="20" t="n">
        <v>10.83030938</v>
      </c>
    </row>
    <row r="54" spans="1:22">
      <c r="A54" s="15" t="s">
        <v>529</v>
      </c>
      <c r="B54" s="17" t="n">
        <v>4740</v>
      </c>
      <c r="C54" s="18">
        <f>(68.0/B54*100)</f>
        <v/>
      </c>
      <c r="D54" s="19" t="n">
        <v>4672</v>
      </c>
      <c r="E54" s="18" t="n">
        <v>333.84231746</v>
      </c>
      <c r="F54" s="20" t="n">
        <v>7.37700487</v>
      </c>
      <c r="G54" s="18" t="n">
        <v>371.71156702</v>
      </c>
      <c r="H54" s="20" t="n">
        <v>5.55108175</v>
      </c>
      <c r="I54" s="18" t="n">
        <v>363.90666928</v>
      </c>
      <c r="J54" s="20" t="n">
        <v>4.18034301</v>
      </c>
      <c r="K54" s="18" t="n">
        <v>365.83436262</v>
      </c>
      <c r="L54" s="20" t="n">
        <v>3.18066264</v>
      </c>
      <c r="M54" s="18" t="s">
        <v>481</v>
      </c>
      <c r="N54" s="20" t="s">
        <v>481</v>
      </c>
      <c r="O54" s="18" t="s">
        <v>481</v>
      </c>
      <c r="P54" s="20" t="s">
        <v>481</v>
      </c>
      <c r="Q54" s="18" t="s">
        <v>481</v>
      </c>
      <c r="R54" s="20" t="s">
        <v>481</v>
      </c>
      <c r="S54" s="18" t="s">
        <v>481</v>
      </c>
      <c r="T54" s="20" t="s">
        <v>481</v>
      </c>
      <c r="U54" s="18" t="n">
        <v>285.60824463</v>
      </c>
      <c r="V54" s="20" t="n">
        <v>5.02757092</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504.87104608</v>
      </c>
      <c r="F56" s="20" t="n">
        <v>14.05242955</v>
      </c>
      <c r="G56" s="18" t="n">
        <v>521.42988383</v>
      </c>
      <c r="H56" s="20" t="n">
        <v>5.62656724</v>
      </c>
      <c r="I56" s="18" t="n">
        <v>524.61115961</v>
      </c>
      <c r="J56" s="20" t="n">
        <v>2.91579882</v>
      </c>
      <c r="K56" s="18" t="n">
        <v>534.22438256</v>
      </c>
      <c r="L56" s="20" t="n">
        <v>3.01174535</v>
      </c>
      <c r="M56" s="18" t="s">
        <v>481</v>
      </c>
      <c r="N56" s="20" t="s">
        <v>481</v>
      </c>
      <c r="O56" s="18" t="s">
        <v>481</v>
      </c>
      <c r="P56" s="20" t="s">
        <v>481</v>
      </c>
      <c r="Q56" s="18" t="s">
        <v>481</v>
      </c>
      <c r="R56" s="20" t="s">
        <v>481</v>
      </c>
      <c r="S56" s="18" t="s">
        <v>481</v>
      </c>
      <c r="T56" s="20" t="s">
        <v>481</v>
      </c>
      <c r="U56" s="18" t="n">
        <v>505.014454</v>
      </c>
      <c r="V56" s="20" t="n">
        <v>15.1083945</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(137.0/B61*100)</f>
        <v/>
      </c>
      <c r="D61" s="19" t="n">
        <v>6388</v>
      </c>
      <c r="E61" s="18" t="n">
        <v>447.70137617</v>
      </c>
      <c r="F61" s="20" t="n">
        <v>6.21870304</v>
      </c>
      <c r="G61" s="18" t="n">
        <v>460.19061678</v>
      </c>
      <c r="H61" s="20" t="n">
        <v>3.07892052</v>
      </c>
      <c r="I61" s="18" t="n">
        <v>482.19024639</v>
      </c>
      <c r="J61" s="20" t="n">
        <v>3.54246921</v>
      </c>
      <c r="K61" s="18" t="n">
        <v>485.69096896</v>
      </c>
      <c r="L61" s="20" t="n">
        <v>3.62340984</v>
      </c>
      <c r="M61" s="18" t="s">
        <v>481</v>
      </c>
      <c r="N61" s="20" t="s">
        <v>481</v>
      </c>
      <c r="O61" s="18" t="s">
        <v>481</v>
      </c>
      <c r="P61" s="20" t="s">
        <v>481</v>
      </c>
      <c r="Q61" s="18" t="s">
        <v>481</v>
      </c>
      <c r="R61" s="20" t="s">
        <v>481</v>
      </c>
      <c r="S61" s="18" t="s">
        <v>481</v>
      </c>
      <c r="T61" s="20" t="s">
        <v>481</v>
      </c>
      <c r="U61" s="18" t="n">
        <v>376.61059227</v>
      </c>
      <c r="V61" s="20" t="n">
        <v>14.19014805</v>
      </c>
    </row>
    <row r="62" spans="1:22">
      <c r="A62" s="15" t="s">
        <v>537</v>
      </c>
      <c r="B62" s="17" t="n">
        <v>4476</v>
      </c>
      <c r="C62" s="18">
        <f>(3.0/B62*100)</f>
        <v/>
      </c>
      <c r="D62" s="19" t="n">
        <v>4473</v>
      </c>
      <c r="E62" s="18" t="n">
        <v>493.21961538</v>
      </c>
      <c r="F62" s="20" t="n">
        <v>5.73943764</v>
      </c>
      <c r="G62" s="18" t="n">
        <v>509.2626252</v>
      </c>
      <c r="H62" s="20" t="n">
        <v>2.1442377</v>
      </c>
      <c r="I62" s="18" t="n">
        <v>508.33367462</v>
      </c>
      <c r="J62" s="20" t="n">
        <v>2.14813707</v>
      </c>
      <c r="K62" s="18" t="n">
        <v>512.93701921</v>
      </c>
      <c r="L62" s="20" t="n">
        <v>3.69616479</v>
      </c>
      <c r="M62" s="18" t="s">
        <v>481</v>
      </c>
      <c r="N62" s="20" t="s">
        <v>481</v>
      </c>
      <c r="O62" s="18" t="s">
        <v>481</v>
      </c>
      <c r="P62" s="20" t="s">
        <v>481</v>
      </c>
      <c r="Q62" s="18" t="s">
        <v>481</v>
      </c>
      <c r="R62" s="20" t="s">
        <v>481</v>
      </c>
      <c r="S62" s="18" t="s">
        <v>481</v>
      </c>
      <c r="T62" s="20" t="s">
        <v>481</v>
      </c>
      <c r="U62" s="18" t="n">
        <v>499.43243935</v>
      </c>
      <c r="V62" s="20" t="n">
        <v>26.19716838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(75.0/B66*100)</f>
        <v/>
      </c>
      <c r="D66" s="19" t="n">
        <v>5590</v>
      </c>
      <c r="E66" s="18" t="n">
        <v>423.11138405</v>
      </c>
      <c r="F66" s="20" t="n">
        <v>5.73869486</v>
      </c>
      <c r="G66" s="18" t="n">
        <v>442.17727895</v>
      </c>
      <c r="H66" s="20" t="n">
        <v>2.68662232</v>
      </c>
      <c r="I66" s="18" t="n">
        <v>425.88569304</v>
      </c>
      <c r="J66" s="20" t="n">
        <v>2.34033943</v>
      </c>
      <c r="K66" s="18" t="n">
        <v>433.0045876</v>
      </c>
      <c r="L66" s="20" t="n">
        <v>3.14817291</v>
      </c>
      <c r="M66" s="18" t="s">
        <v>481</v>
      </c>
      <c r="N66" s="20" t="s">
        <v>481</v>
      </c>
      <c r="O66" s="18" t="s">
        <v>481</v>
      </c>
      <c r="P66" s="20" t="s">
        <v>481</v>
      </c>
      <c r="Q66" s="18" t="s">
        <v>481</v>
      </c>
      <c r="R66" s="20" t="s">
        <v>481</v>
      </c>
      <c r="S66" s="18" t="s">
        <v>481</v>
      </c>
      <c r="T66" s="20" t="s">
        <v>481</v>
      </c>
      <c r="U66" s="18" t="n">
        <v>317.44387856</v>
      </c>
      <c r="V66" s="20" t="n">
        <v>6.03844193</v>
      </c>
    </row>
    <row r="67" spans="1:22">
      <c r="A67" s="15" t="s">
        <v>542</v>
      </c>
      <c r="B67" s="17" t="n">
        <v>6971</v>
      </c>
      <c r="C67" s="18">
        <f>(54.0/B67*100)</f>
        <v/>
      </c>
      <c r="D67" s="19" t="n">
        <v>6917</v>
      </c>
      <c r="E67" s="18" t="n">
        <v>365.1932308</v>
      </c>
      <c r="F67" s="20" t="n">
        <v>11.56315163</v>
      </c>
      <c r="G67" s="18" t="n">
        <v>386.01064428</v>
      </c>
      <c r="H67" s="20" t="n">
        <v>5.36299793</v>
      </c>
      <c r="I67" s="18" t="n">
        <v>392.4531284</v>
      </c>
      <c r="J67" s="20" t="n">
        <v>3.17757735</v>
      </c>
      <c r="K67" s="18" t="n">
        <v>413.53352035</v>
      </c>
      <c r="L67" s="20" t="n">
        <v>3.4459849</v>
      </c>
      <c r="M67" s="18" t="s">
        <v>481</v>
      </c>
      <c r="N67" s="20" t="s">
        <v>481</v>
      </c>
      <c r="O67" s="18" t="s">
        <v>481</v>
      </c>
      <c r="P67" s="20" t="s">
        <v>481</v>
      </c>
      <c r="Q67" s="18" t="s">
        <v>481</v>
      </c>
      <c r="R67" s="20" t="s">
        <v>481</v>
      </c>
      <c r="S67" s="18" t="s">
        <v>481</v>
      </c>
      <c r="T67" s="20" t="s">
        <v>481</v>
      </c>
      <c r="U67" s="18" t="n">
        <v>293.60001212</v>
      </c>
      <c r="V67" s="20" t="n">
        <v>8.366437210000001</v>
      </c>
    </row>
    <row r="68" spans="1:22">
      <c r="A68" s="15" t="s">
        <v>543</v>
      </c>
      <c r="B68" s="17" t="n">
        <v>12083</v>
      </c>
      <c r="C68" s="18">
        <f>(26.0/B68*100)</f>
        <v/>
      </c>
      <c r="D68" s="19" t="n">
        <v>12057</v>
      </c>
      <c r="E68" s="18" t="n">
        <v>337.62707897</v>
      </c>
      <c r="F68" s="20" t="n">
        <v>8.215887990000001</v>
      </c>
      <c r="G68" s="18" t="n">
        <v>400.46311427</v>
      </c>
      <c r="H68" s="20" t="n">
        <v>4.54793832</v>
      </c>
      <c r="I68" s="18" t="n">
        <v>403.18154246</v>
      </c>
      <c r="J68" s="20" t="n">
        <v>2.12376219</v>
      </c>
      <c r="K68" s="18" t="n">
        <v>418.20937499</v>
      </c>
      <c r="L68" s="20" t="n">
        <v>1.42353968</v>
      </c>
      <c r="M68" s="18" t="s">
        <v>481</v>
      </c>
      <c r="N68" s="20" t="s">
        <v>481</v>
      </c>
      <c r="O68" s="18" t="s">
        <v>481</v>
      </c>
      <c r="P68" s="20" t="s">
        <v>481</v>
      </c>
      <c r="Q68" s="18" t="s">
        <v>481</v>
      </c>
      <c r="R68" s="20" t="s">
        <v>481</v>
      </c>
      <c r="S68" s="18" t="s">
        <v>481</v>
      </c>
      <c r="T68" s="20" t="s">
        <v>481</v>
      </c>
      <c r="U68" s="18" t="n">
        <v>278.10553768</v>
      </c>
      <c r="V68" s="20" t="n">
        <v>4.50074965</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502.25850174</v>
      </c>
      <c r="F70" s="20" t="n">
        <v>11.39917624</v>
      </c>
      <c r="G70" s="18" t="n">
        <v>495.3723056</v>
      </c>
      <c r="H70" s="20" t="n">
        <v>4.25079013</v>
      </c>
      <c r="I70" s="18" t="n">
        <v>494.41574717</v>
      </c>
      <c r="J70" s="20" t="n">
        <v>3.22020055</v>
      </c>
      <c r="K70" s="18" t="n">
        <v>506.59570592</v>
      </c>
      <c r="L70" s="20" t="n">
        <v>4.00521914</v>
      </c>
      <c r="M70" s="18" t="s">
        <v>481</v>
      </c>
      <c r="N70" s="20" t="s">
        <v>481</v>
      </c>
      <c r="O70" s="18" t="s">
        <v>481</v>
      </c>
      <c r="P70" s="20" t="s">
        <v>481</v>
      </c>
      <c r="Q70" s="18" t="s">
        <v>481</v>
      </c>
      <c r="R70" s="20" t="s">
        <v>481</v>
      </c>
      <c r="S70" s="18" t="s">
        <v>481</v>
      </c>
      <c r="T70" s="20" t="s">
        <v>481</v>
      </c>
      <c r="U70" s="18" t="n">
        <v>416.64917947</v>
      </c>
      <c r="V70" s="20" t="n">
        <v>13.96736621</v>
      </c>
    </row>
    <row r="71" spans="1:22">
      <c r="A71" s="15" t="s">
        <v>546</v>
      </c>
      <c r="B71" s="17" t="n">
        <v>6115</v>
      </c>
      <c r="C71" s="18">
        <f>(17.0/B71*100)</f>
        <v/>
      </c>
      <c r="D71" s="19" t="n">
        <v>6098</v>
      </c>
      <c r="E71" s="18" t="n">
        <v>510.16033222</v>
      </c>
      <c r="F71" s="20" t="n">
        <v>11.20566962</v>
      </c>
      <c r="G71" s="18" t="n">
        <v>556.06890099</v>
      </c>
      <c r="H71" s="20" t="n">
        <v>4.73566033</v>
      </c>
      <c r="I71" s="18" t="n">
        <v>529.03021647</v>
      </c>
      <c r="J71" s="20" t="n">
        <v>2.83439525</v>
      </c>
      <c r="K71" s="18" t="n">
        <v>537.12079265</v>
      </c>
      <c r="L71" s="20" t="n">
        <v>1.89562816</v>
      </c>
      <c r="M71" s="18" t="s">
        <v>481</v>
      </c>
      <c r="N71" s="20" t="s">
        <v>481</v>
      </c>
      <c r="O71" s="18" t="s">
        <v>481</v>
      </c>
      <c r="P71" s="20" t="s">
        <v>481</v>
      </c>
      <c r="Q71" s="18" t="s">
        <v>481</v>
      </c>
      <c r="R71" s="20" t="s">
        <v>481</v>
      </c>
      <c r="S71" s="18" t="s">
        <v>481</v>
      </c>
      <c r="T71" s="20" t="s">
        <v>481</v>
      </c>
      <c r="U71" s="18" t="n">
        <v>500.73798187</v>
      </c>
      <c r="V71" s="20" t="n">
        <v>20.7003482</v>
      </c>
    </row>
    <row r="72" spans="1:22">
      <c r="A72" s="15" t="s">
        <v>547</v>
      </c>
      <c r="B72" s="17" t="n">
        <v>7708</v>
      </c>
      <c r="C72" s="18">
        <f>(5.0/B72*100)</f>
        <v/>
      </c>
      <c r="D72" s="19" t="n">
        <v>7703</v>
      </c>
      <c r="E72" s="18" t="n">
        <v>474.23237175</v>
      </c>
      <c r="F72" s="20" t="n">
        <v>10.77520743</v>
      </c>
      <c r="G72" s="18" t="n">
        <v>498.5794909</v>
      </c>
      <c r="H72" s="20" t="n">
        <v>3.1008534</v>
      </c>
      <c r="I72" s="18" t="n">
        <v>490.28313671</v>
      </c>
      <c r="J72" s="20" t="n">
        <v>3.37996444</v>
      </c>
      <c r="K72" s="18" t="n">
        <v>513.69373107</v>
      </c>
      <c r="L72" s="20" t="n">
        <v>3.166124</v>
      </c>
      <c r="M72" s="18" t="s">
        <v>481</v>
      </c>
      <c r="N72" s="20" t="s">
        <v>481</v>
      </c>
      <c r="O72" s="18" t="s">
        <v>481</v>
      </c>
      <c r="P72" s="20" t="s">
        <v>481</v>
      </c>
      <c r="Q72" s="18" t="s">
        <v>481</v>
      </c>
      <c r="R72" s="20" t="s">
        <v>481</v>
      </c>
      <c r="S72" s="18" t="s">
        <v>481</v>
      </c>
      <c r="T72" s="20" t="s">
        <v>481</v>
      </c>
      <c r="U72" s="18" t="n">
        <v>379.4757429</v>
      </c>
      <c r="V72" s="20" t="n">
        <v>23.58533489</v>
      </c>
    </row>
    <row r="73" spans="1:22">
      <c r="A73" s="15" t="s">
        <v>548</v>
      </c>
      <c r="B73" s="17" t="n">
        <v>8249</v>
      </c>
      <c r="C73" s="18">
        <f>(148.0/B73*100)</f>
        <v/>
      </c>
      <c r="D73" s="19" t="n">
        <v>8101</v>
      </c>
      <c r="E73" s="18" t="n">
        <v>326.79219627</v>
      </c>
      <c r="F73" s="20" t="n">
        <v>14.78422051</v>
      </c>
      <c r="G73" s="18" t="n">
        <v>358.66787347</v>
      </c>
      <c r="H73" s="20" t="n">
        <v>9.19250899</v>
      </c>
      <c r="I73" s="18" t="n">
        <v>396.46723543</v>
      </c>
      <c r="J73" s="20" t="n">
        <v>3.51533384</v>
      </c>
      <c r="K73" s="18" t="n">
        <v>429.02623885</v>
      </c>
      <c r="L73" s="20" t="n">
        <v>3.67178142</v>
      </c>
      <c r="M73" s="18" t="s">
        <v>481</v>
      </c>
      <c r="N73" s="20" t="s">
        <v>481</v>
      </c>
      <c r="O73" s="18" t="s">
        <v>481</v>
      </c>
      <c r="P73" s="20" t="s">
        <v>481</v>
      </c>
      <c r="Q73" s="18" t="s">
        <v>481</v>
      </c>
      <c r="R73" s="20" t="s">
        <v>481</v>
      </c>
      <c r="S73" s="18" t="s">
        <v>481</v>
      </c>
      <c r="T73" s="20" t="s">
        <v>481</v>
      </c>
      <c r="U73" s="18" t="n">
        <v>392.19531607</v>
      </c>
      <c r="V73" s="20" t="n">
        <v>10.0081794</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(204.0/B75*100)</f>
        <v/>
      </c>
      <c r="D75" s="19" t="n">
        <v>5171</v>
      </c>
      <c r="E75" s="18" t="n">
        <v>330.91568321</v>
      </c>
      <c r="F75" s="20" t="n">
        <v>10.74210399</v>
      </c>
      <c r="G75" s="18" t="n">
        <v>350.54419843</v>
      </c>
      <c r="H75" s="20" t="n">
        <v>5.9916687</v>
      </c>
      <c r="I75" s="18" t="n">
        <v>355.41424023</v>
      </c>
      <c r="J75" s="20" t="n">
        <v>3.28207511</v>
      </c>
      <c r="K75" s="18" t="n">
        <v>374.3674491</v>
      </c>
      <c r="L75" s="20" t="n">
        <v>3.35166759</v>
      </c>
      <c r="M75" s="18" t="s">
        <v>481</v>
      </c>
      <c r="N75" s="20" t="s">
        <v>481</v>
      </c>
      <c r="O75" s="18" t="s">
        <v>481</v>
      </c>
      <c r="P75" s="20" t="s">
        <v>481</v>
      </c>
      <c r="Q75" s="18" t="s">
        <v>481</v>
      </c>
      <c r="R75" s="20" t="s">
        <v>481</v>
      </c>
      <c r="S75" s="18" t="s">
        <v>481</v>
      </c>
      <c r="T75" s="20" t="s">
        <v>481</v>
      </c>
      <c r="U75" s="18" t="n">
        <v>299.35396223</v>
      </c>
      <c r="V75" s="20" t="n">
        <v>9.256131659999999</v>
      </c>
    </row>
    <row r="76" spans="1:22">
      <c r="A76" s="15" t="s">
        <v>551</v>
      </c>
      <c r="B76" s="17" t="n">
        <v>14167</v>
      </c>
      <c r="C76" s="18">
        <f>(228.0/B76*100)</f>
        <v/>
      </c>
      <c r="D76" s="19" t="n">
        <v>13939</v>
      </c>
      <c r="E76" s="18" t="n">
        <v>374.367288</v>
      </c>
      <c r="F76" s="20" t="n">
        <v>10.16704866</v>
      </c>
      <c r="G76" s="18" t="n">
        <v>433.18562333</v>
      </c>
      <c r="H76" s="20" t="n">
        <v>5.82913875</v>
      </c>
      <c r="I76" s="18" t="n">
        <v>429.27099337</v>
      </c>
      <c r="J76" s="20" t="n">
        <v>3.5519671</v>
      </c>
      <c r="K76" s="18" t="n">
        <v>444.18222497</v>
      </c>
      <c r="L76" s="20" t="n">
        <v>3.20256257</v>
      </c>
      <c r="M76" s="18" t="s">
        <v>481</v>
      </c>
      <c r="N76" s="20" t="s">
        <v>481</v>
      </c>
      <c r="O76" s="18" t="s">
        <v>481</v>
      </c>
      <c r="P76" s="20" t="s">
        <v>481</v>
      </c>
      <c r="Q76" s="18" t="s">
        <v>481</v>
      </c>
      <c r="R76" s="20" t="s">
        <v>481</v>
      </c>
      <c r="S76" s="18" t="s">
        <v>481</v>
      </c>
      <c r="T76" s="20" t="s">
        <v>481</v>
      </c>
      <c r="U76" s="18" t="n">
        <v>306.79169903</v>
      </c>
      <c r="V76" s="20" t="n">
        <v>7.68639075</v>
      </c>
    </row>
    <row r="77" spans="1:22">
      <c r="A77" s="15" t="s">
        <v>552</v>
      </c>
      <c r="B77" s="17" t="n">
        <v>6062</v>
      </c>
      <c r="C77" s="18">
        <f>(86.0/B77*100)</f>
        <v/>
      </c>
      <c r="D77" s="19" t="n">
        <v>5976</v>
      </c>
      <c r="E77" s="18" t="n">
        <v>421.58056187</v>
      </c>
      <c r="F77" s="20" t="n">
        <v>8.116196950000001</v>
      </c>
      <c r="G77" s="18" t="n">
        <v>447.55046243</v>
      </c>
      <c r="H77" s="20" t="n">
        <v>3.74427758</v>
      </c>
      <c r="I77" s="18" t="n">
        <v>438.1742499</v>
      </c>
      <c r="J77" s="20" t="n">
        <v>3.16544419</v>
      </c>
      <c r="K77" s="18" t="n">
        <v>446.2124134</v>
      </c>
      <c r="L77" s="20" t="n">
        <v>3.19980255</v>
      </c>
      <c r="M77" s="18" t="s">
        <v>481</v>
      </c>
      <c r="N77" s="20" t="s">
        <v>481</v>
      </c>
      <c r="O77" s="18" t="s">
        <v>481</v>
      </c>
      <c r="P77" s="20" t="s">
        <v>481</v>
      </c>
      <c r="Q77" s="18" t="s">
        <v>481</v>
      </c>
      <c r="R77" s="20" t="s">
        <v>481</v>
      </c>
      <c r="S77" s="18" t="s">
        <v>481</v>
      </c>
      <c r="T77" s="20" t="s">
        <v>481</v>
      </c>
      <c r="U77" s="18" t="n">
        <v>332.58809104</v>
      </c>
      <c r="V77" s="20" t="n">
        <v>6.10059074</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396.22536215</v>
      </c>
      <c r="F81" s="20" t="n">
        <v>20.84001483</v>
      </c>
      <c r="G81" s="18" t="n">
        <v>409.02058985</v>
      </c>
      <c r="H81" s="20" t="n">
        <v>10.62504563</v>
      </c>
      <c r="I81" s="18" t="n">
        <v>416.78523727</v>
      </c>
      <c r="J81" s="20" t="n">
        <v>4.37367617</v>
      </c>
      <c r="K81" s="18" t="n">
        <v>442.10938195</v>
      </c>
      <c r="L81" s="20" t="n">
        <v>3.34776611</v>
      </c>
      <c r="M81" s="18" t="s">
        <v>481</v>
      </c>
      <c r="N81" s="20" t="s">
        <v>481</v>
      </c>
      <c r="O81" s="18" t="s">
        <v>481</v>
      </c>
      <c r="P81" s="20" t="s">
        <v>481</v>
      </c>
      <c r="Q81" s="18" t="s">
        <v>481</v>
      </c>
      <c r="R81" s="20" t="s">
        <v>481</v>
      </c>
      <c r="S81" s="18" t="s">
        <v>481</v>
      </c>
      <c r="T81" s="20" t="s">
        <v>481</v>
      </c>
      <c r="U81" s="18" t="n">
        <v>375.76149511</v>
      </c>
      <c r="V81" s="20" t="n">
        <v>24.2993841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713</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(370.0/B7*100)</f>
        <v/>
      </c>
      <c r="D7" s="19" t="n">
        <v>14160</v>
      </c>
      <c r="E7" s="18" t="n">
        <v>471.03287861</v>
      </c>
      <c r="F7" s="20" t="n">
        <v>9.78872891</v>
      </c>
      <c r="G7" s="18" t="n">
        <v>498.69689971</v>
      </c>
      <c r="H7" s="20" t="n">
        <v>3.31203306</v>
      </c>
      <c r="I7" s="18" t="n">
        <v>501.94421733</v>
      </c>
      <c r="J7" s="20" t="n">
        <v>2.47841895</v>
      </c>
      <c r="K7" s="18" t="n">
        <v>523.37291343</v>
      </c>
      <c r="L7" s="20" t="n">
        <v>2.89089904</v>
      </c>
      <c r="M7" s="18" t="s">
        <v>481</v>
      </c>
      <c r="N7" s="20" t="s">
        <v>481</v>
      </c>
      <c r="O7" s="18" t="s">
        <v>481</v>
      </c>
      <c r="P7" s="20" t="s">
        <v>481</v>
      </c>
      <c r="Q7" s="18" t="s">
        <v>481</v>
      </c>
      <c r="R7" s="20" t="s">
        <v>481</v>
      </c>
      <c r="S7" s="18" t="s">
        <v>481</v>
      </c>
      <c r="T7" s="20" t="s">
        <v>481</v>
      </c>
      <c r="U7" s="18" t="n">
        <v>404.54364863</v>
      </c>
      <c r="V7" s="20" t="n">
        <v>8.0639862</v>
      </c>
    </row>
    <row r="8" spans="1:22">
      <c r="A8" s="15" t="s">
        <v>483</v>
      </c>
      <c r="B8" s="17" t="n">
        <v>7007</v>
      </c>
      <c r="C8" s="18">
        <f>(23.0/B8*100)</f>
        <v/>
      </c>
      <c r="D8" s="19" t="n">
        <v>6984</v>
      </c>
      <c r="E8" s="18" t="n">
        <v>456.33437988</v>
      </c>
      <c r="F8" s="20" t="n">
        <v>6.24988361</v>
      </c>
      <c r="G8" s="18" t="n">
        <v>476.35754843</v>
      </c>
      <c r="H8" s="20" t="n">
        <v>3.54025672</v>
      </c>
      <c r="I8" s="18" t="n">
        <v>489.56529396</v>
      </c>
      <c r="J8" s="20" t="n">
        <v>3.54262329</v>
      </c>
      <c r="K8" s="18" t="n">
        <v>503.96597353</v>
      </c>
      <c r="L8" s="20" t="n">
        <v>4.15076174</v>
      </c>
      <c r="M8" s="18" t="s">
        <v>481</v>
      </c>
      <c r="N8" s="20" t="s">
        <v>481</v>
      </c>
      <c r="O8" s="18" t="s">
        <v>481</v>
      </c>
      <c r="P8" s="20" t="s">
        <v>481</v>
      </c>
      <c r="Q8" s="18" t="n">
        <v>361.38025951</v>
      </c>
      <c r="R8" s="20" t="n">
        <v>22.72565673</v>
      </c>
      <c r="S8" s="18" t="s">
        <v>481</v>
      </c>
      <c r="T8" s="20" t="s">
        <v>481</v>
      </c>
      <c r="U8" s="18" t="n">
        <v>386.19394586</v>
      </c>
      <c r="V8" s="20" t="n">
        <v>16.576777</v>
      </c>
    </row>
    <row r="9" spans="1:22">
      <c r="A9" s="15" t="s">
        <v>484</v>
      </c>
      <c r="B9" s="17" t="n">
        <v>9651</v>
      </c>
      <c r="C9" s="18">
        <f>(102.0/B9*100)</f>
        <v/>
      </c>
      <c r="D9" s="19" t="n">
        <v>9549</v>
      </c>
      <c r="E9" s="18" t="n">
        <v>472.98911845</v>
      </c>
      <c r="F9" s="20" t="n">
        <v>5.3251127</v>
      </c>
      <c r="G9" s="18" t="n">
        <v>496.40342232</v>
      </c>
      <c r="H9" s="20" t="n">
        <v>2.3282668</v>
      </c>
      <c r="I9" s="18" t="n">
        <v>518.41828906</v>
      </c>
      <c r="J9" s="20" t="n">
        <v>2.85525043</v>
      </c>
      <c r="K9" s="18" t="n">
        <v>509.0262466</v>
      </c>
      <c r="L9" s="20" t="n">
        <v>5.06355775</v>
      </c>
      <c r="M9" s="18" t="s">
        <v>481</v>
      </c>
      <c r="N9" s="20" t="s">
        <v>481</v>
      </c>
      <c r="O9" s="18" t="s">
        <v>481</v>
      </c>
      <c r="P9" s="20" t="s">
        <v>481</v>
      </c>
      <c r="Q9" s="18" t="n">
        <v>347.7815185</v>
      </c>
      <c r="R9" s="20" t="n">
        <v>11.20716786</v>
      </c>
      <c r="S9" s="18" t="s">
        <v>481</v>
      </c>
      <c r="T9" s="20" t="s">
        <v>481</v>
      </c>
      <c r="U9" s="18" t="n">
        <v>401.12838777</v>
      </c>
      <c r="V9" s="20" t="n">
        <v>7.712737</v>
      </c>
    </row>
    <row r="10" spans="1:22">
      <c r="A10" s="15" t="s">
        <v>485</v>
      </c>
      <c r="B10" s="17" t="n">
        <v>20058</v>
      </c>
      <c r="C10" s="18">
        <f>(529.0/B10*100)</f>
        <v/>
      </c>
      <c r="D10" s="19" t="n">
        <v>19529</v>
      </c>
      <c r="E10" s="18" t="n">
        <v>489.69233628</v>
      </c>
      <c r="F10" s="20" t="n">
        <v>9.2788544</v>
      </c>
      <c r="G10" s="18" t="n">
        <v>528.13304715</v>
      </c>
      <c r="H10" s="20" t="n">
        <v>3.55345405</v>
      </c>
      <c r="I10" s="18" t="n">
        <v>522.04163955</v>
      </c>
      <c r="J10" s="20" t="n">
        <v>2.54396569</v>
      </c>
      <c r="K10" s="18" t="n">
        <v>544.32729922</v>
      </c>
      <c r="L10" s="20" t="n">
        <v>2.46100599</v>
      </c>
      <c r="M10" s="18" t="s">
        <v>481</v>
      </c>
      <c r="N10" s="20" t="s">
        <v>481</v>
      </c>
      <c r="O10" s="18" t="s">
        <v>481</v>
      </c>
      <c r="P10" s="20" t="s">
        <v>481</v>
      </c>
      <c r="Q10" s="18" t="s">
        <v>481</v>
      </c>
      <c r="R10" s="20" t="s">
        <v>481</v>
      </c>
      <c r="S10" s="18" t="s">
        <v>481</v>
      </c>
      <c r="T10" s="20" t="s">
        <v>481</v>
      </c>
      <c r="U10" s="18" t="n">
        <v>439.021382</v>
      </c>
      <c r="V10" s="20" t="n">
        <v>9.394810120000001</v>
      </c>
    </row>
    <row r="11" spans="1:22">
      <c r="A11" s="15" t="s">
        <v>486</v>
      </c>
      <c r="B11" s="17" t="n">
        <v>7053</v>
      </c>
      <c r="C11" s="18">
        <f>(50.0/B11*100)</f>
        <v/>
      </c>
      <c r="D11" s="19" t="n">
        <v>7003</v>
      </c>
      <c r="E11" s="18" t="n">
        <v>436.79221217</v>
      </c>
      <c r="F11" s="20" t="n">
        <v>5.95452668</v>
      </c>
      <c r="G11" s="18" t="n">
        <v>442.3758448</v>
      </c>
      <c r="H11" s="20" t="n">
        <v>3.37958268</v>
      </c>
      <c r="I11" s="18" t="n">
        <v>462.32612186</v>
      </c>
      <c r="J11" s="20" t="n">
        <v>3.14927328</v>
      </c>
      <c r="K11" s="18" t="n">
        <v>477.18193783</v>
      </c>
      <c r="L11" s="20" t="n">
        <v>3.43013998</v>
      </c>
      <c r="M11" s="18" t="s">
        <v>481</v>
      </c>
      <c r="N11" s="20" t="s">
        <v>481</v>
      </c>
      <c r="O11" s="18" t="s">
        <v>481</v>
      </c>
      <c r="P11" s="20" t="s">
        <v>481</v>
      </c>
      <c r="Q11" s="18" t="s">
        <v>481</v>
      </c>
      <c r="R11" s="20" t="s">
        <v>481</v>
      </c>
      <c r="S11" s="18" t="s">
        <v>481</v>
      </c>
      <c r="T11" s="20" t="s">
        <v>481</v>
      </c>
      <c r="U11" s="18" t="n">
        <v>392.56833958</v>
      </c>
      <c r="V11" s="20" t="n">
        <v>11.4825811</v>
      </c>
    </row>
    <row r="12" spans="1:22">
      <c r="A12" s="15" t="s">
        <v>487</v>
      </c>
      <c r="B12" s="17" t="n">
        <v>6894</v>
      </c>
      <c r="C12" s="18">
        <f>(56.0/B12*100)</f>
        <v/>
      </c>
      <c r="D12" s="19" t="n">
        <v>6838</v>
      </c>
      <c r="E12" s="18" t="n">
        <v>482.10996043</v>
      </c>
      <c r="F12" s="20" t="n">
        <v>6.35149118</v>
      </c>
      <c r="G12" s="18" t="n">
        <v>484.15216129</v>
      </c>
      <c r="H12" s="20" t="n">
        <v>3.29402482</v>
      </c>
      <c r="I12" s="18" t="n">
        <v>497.78814254</v>
      </c>
      <c r="J12" s="20" t="n">
        <v>2.5904607</v>
      </c>
      <c r="K12" s="18" t="n">
        <v>513.26358156</v>
      </c>
      <c r="L12" s="20" t="n">
        <v>4.64927046</v>
      </c>
      <c r="M12" s="18" t="s">
        <v>481</v>
      </c>
      <c r="N12" s="20" t="s">
        <v>481</v>
      </c>
      <c r="O12" s="18" t="s">
        <v>481</v>
      </c>
      <c r="P12" s="20" t="s">
        <v>481</v>
      </c>
      <c r="Q12" s="18" t="n">
        <v>332.31014509</v>
      </c>
      <c r="R12" s="20" t="n">
        <v>18.34291261</v>
      </c>
      <c r="S12" s="18" t="s">
        <v>481</v>
      </c>
      <c r="T12" s="20" t="s">
        <v>481</v>
      </c>
      <c r="U12" s="18" t="n">
        <v>393.3262812</v>
      </c>
      <c r="V12" s="20" t="n">
        <v>9.964228950000001</v>
      </c>
    </row>
    <row r="13" spans="1:22">
      <c r="A13" s="15" t="s">
        <v>488</v>
      </c>
      <c r="B13" s="17" t="n">
        <v>7161</v>
      </c>
      <c r="C13" s="18">
        <f>(92.0/B13*100)</f>
        <v/>
      </c>
      <c r="D13" s="19" t="n">
        <v>7069</v>
      </c>
      <c r="E13" s="18" t="n">
        <v>464.4673715</v>
      </c>
      <c r="F13" s="20" t="n">
        <v>10.38444939</v>
      </c>
      <c r="G13" s="18" t="n">
        <v>480.55211476</v>
      </c>
      <c r="H13" s="20" t="n">
        <v>4.7583108</v>
      </c>
      <c r="I13" s="18" t="n">
        <v>506.08981675</v>
      </c>
      <c r="J13" s="20" t="n">
        <v>2.39015674</v>
      </c>
      <c r="K13" s="18" t="n">
        <v>529.14798145</v>
      </c>
      <c r="L13" s="20" t="n">
        <v>3.83721312</v>
      </c>
      <c r="M13" s="18" t="s">
        <v>481</v>
      </c>
      <c r="N13" s="20" t="s">
        <v>481</v>
      </c>
      <c r="O13" s="18" t="s">
        <v>481</v>
      </c>
      <c r="P13" s="20" t="s">
        <v>481</v>
      </c>
      <c r="Q13" s="18" t="n">
        <v>407.4699787</v>
      </c>
      <c r="R13" s="20" t="n">
        <v>6.79601306</v>
      </c>
      <c r="S13" s="18" t="s">
        <v>481</v>
      </c>
      <c r="T13" s="20" t="s">
        <v>481</v>
      </c>
      <c r="U13" s="18" t="n">
        <v>416.70774887</v>
      </c>
      <c r="V13" s="20" t="n">
        <v>11.05221387</v>
      </c>
    </row>
    <row r="14" spans="1:22">
      <c r="A14" s="15" t="s">
        <v>489</v>
      </c>
      <c r="B14" s="17" t="n">
        <v>5587</v>
      </c>
      <c r="C14" s="18">
        <f>(75.0/B14*100)</f>
        <v/>
      </c>
      <c r="D14" s="19" t="n">
        <v>5512</v>
      </c>
      <c r="E14" s="18" t="n">
        <v>493.3746481</v>
      </c>
      <c r="F14" s="20" t="n">
        <v>9.035565500000001</v>
      </c>
      <c r="G14" s="18" t="n">
        <v>505.00008034</v>
      </c>
      <c r="H14" s="20" t="n">
        <v>4.25720076</v>
      </c>
      <c r="I14" s="18" t="n">
        <v>520.61713649</v>
      </c>
      <c r="J14" s="20" t="n">
        <v>2.4393216</v>
      </c>
      <c r="K14" s="18" t="n">
        <v>548.91193861</v>
      </c>
      <c r="L14" s="20" t="n">
        <v>4.29663642</v>
      </c>
      <c r="M14" s="18" t="s">
        <v>481</v>
      </c>
      <c r="N14" s="20" t="s">
        <v>481</v>
      </c>
      <c r="O14" s="18" t="s">
        <v>481</v>
      </c>
      <c r="P14" s="20" t="s">
        <v>481</v>
      </c>
      <c r="Q14" s="18" t="s">
        <v>481</v>
      </c>
      <c r="R14" s="20" t="s">
        <v>481</v>
      </c>
      <c r="S14" s="18" t="s">
        <v>481</v>
      </c>
      <c r="T14" s="20" t="s">
        <v>481</v>
      </c>
      <c r="U14" s="18" t="n">
        <v>446.87953849</v>
      </c>
      <c r="V14" s="20" t="n">
        <v>10.41781706</v>
      </c>
    </row>
    <row r="15" spans="1:22">
      <c r="A15" s="15" t="s">
        <v>490</v>
      </c>
      <c r="B15" s="17" t="n">
        <v>5882</v>
      </c>
      <c r="C15" s="18">
        <f>(53.0/B15*100)</f>
        <v/>
      </c>
      <c r="D15" s="19" t="n">
        <v>5829</v>
      </c>
      <c r="E15" s="18" t="n">
        <v>497.52371787</v>
      </c>
      <c r="F15" s="20" t="n">
        <v>5.186554</v>
      </c>
      <c r="G15" s="18" t="n">
        <v>517.48667722</v>
      </c>
      <c r="H15" s="20" t="n">
        <v>2.79804009</v>
      </c>
      <c r="I15" s="18" t="n">
        <v>538.19778921</v>
      </c>
      <c r="J15" s="20" t="n">
        <v>2.89712634</v>
      </c>
      <c r="K15" s="18" t="n">
        <v>558.79748721</v>
      </c>
      <c r="L15" s="20" t="n">
        <v>4.82521192</v>
      </c>
      <c r="M15" s="18" t="s">
        <v>481</v>
      </c>
      <c r="N15" s="20" t="s">
        <v>481</v>
      </c>
      <c r="O15" s="18" t="s">
        <v>481</v>
      </c>
      <c r="P15" s="20" t="s">
        <v>481</v>
      </c>
      <c r="Q15" s="18" t="n">
        <v>367.66871077</v>
      </c>
      <c r="R15" s="20" t="n">
        <v>14.82638214</v>
      </c>
      <c r="S15" s="18" t="s">
        <v>481</v>
      </c>
      <c r="T15" s="20" t="s">
        <v>481</v>
      </c>
      <c r="U15" s="18" t="n">
        <v>427.18986354</v>
      </c>
      <c r="V15" s="20" t="n">
        <v>13.16019465</v>
      </c>
    </row>
    <row r="16" spans="1:22">
      <c r="A16" s="15" t="s">
        <v>491</v>
      </c>
      <c r="B16" s="17" t="n">
        <v>6108</v>
      </c>
      <c r="C16" s="18">
        <f>(103.0/B16*100)</f>
        <v/>
      </c>
      <c r="D16" s="19" t="n">
        <v>6005</v>
      </c>
      <c r="E16" s="18" t="n">
        <v>457.94165752</v>
      </c>
      <c r="F16" s="20" t="n">
        <v>7.61802407</v>
      </c>
      <c r="G16" s="18" t="n">
        <v>502.89627481</v>
      </c>
      <c r="H16" s="20" t="n">
        <v>3.77809039</v>
      </c>
      <c r="I16" s="18" t="n">
        <v>509.94436959</v>
      </c>
      <c r="J16" s="20" t="n">
        <v>3.20813994</v>
      </c>
      <c r="K16" s="18" t="n">
        <v>514.90585795</v>
      </c>
      <c r="L16" s="20" t="n">
        <v>4.7090002</v>
      </c>
      <c r="M16" s="18" t="s">
        <v>481</v>
      </c>
      <c r="N16" s="20" t="s">
        <v>481</v>
      </c>
      <c r="O16" s="18" t="s">
        <v>481</v>
      </c>
      <c r="P16" s="20" t="s">
        <v>481</v>
      </c>
      <c r="Q16" s="18" t="s">
        <v>481</v>
      </c>
      <c r="R16" s="20" t="s">
        <v>481</v>
      </c>
      <c r="S16" s="18" t="s">
        <v>481</v>
      </c>
      <c r="T16" s="20" t="s">
        <v>481</v>
      </c>
      <c r="U16" s="18" t="n">
        <v>362.50030952</v>
      </c>
      <c r="V16" s="20" t="n">
        <v>10.50164879</v>
      </c>
    </row>
    <row r="17" spans="1:22">
      <c r="A17" s="15" t="s">
        <v>492</v>
      </c>
      <c r="B17" s="17" t="n">
        <v>6504</v>
      </c>
      <c r="C17" s="18">
        <f>(664.0/B17*100)</f>
        <v/>
      </c>
      <c r="D17" s="19" t="n">
        <v>5840</v>
      </c>
      <c r="E17" s="18" t="n">
        <v>478.25994471</v>
      </c>
      <c r="F17" s="20" t="n">
        <v>6.61084435</v>
      </c>
      <c r="G17" s="18" t="n">
        <v>514.97785351</v>
      </c>
      <c r="H17" s="20" t="n">
        <v>3.47013109</v>
      </c>
      <c r="I17" s="18" t="n">
        <v>525.63076584</v>
      </c>
      <c r="J17" s="20" t="n">
        <v>3.43746844</v>
      </c>
      <c r="K17" s="18" t="n">
        <v>530.54292319</v>
      </c>
      <c r="L17" s="20" t="n">
        <v>4.30455402</v>
      </c>
      <c r="M17" s="18" t="s">
        <v>481</v>
      </c>
      <c r="N17" s="20" t="s">
        <v>481</v>
      </c>
      <c r="O17" s="18" t="s">
        <v>481</v>
      </c>
      <c r="P17" s="20" t="s">
        <v>481</v>
      </c>
      <c r="Q17" s="18" t="n">
        <v>338.260297</v>
      </c>
      <c r="R17" s="20" t="n">
        <v>14.23011861</v>
      </c>
      <c r="S17" s="18" t="s">
        <v>481</v>
      </c>
      <c r="T17" s="20" t="s">
        <v>481</v>
      </c>
      <c r="U17" s="18" t="n">
        <v>423.60329582</v>
      </c>
      <c r="V17" s="20" t="n">
        <v>14.52984924</v>
      </c>
    </row>
    <row r="18" spans="1:22">
      <c r="A18" s="15" t="s">
        <v>493</v>
      </c>
      <c r="B18" s="17" t="n">
        <v>5532</v>
      </c>
      <c r="C18" s="18">
        <f>(28.0/B18*100)</f>
        <v/>
      </c>
      <c r="D18" s="19" t="n">
        <v>5504</v>
      </c>
      <c r="E18" s="18" t="n">
        <v>467.02056146</v>
      </c>
      <c r="F18" s="20" t="n">
        <v>7.69112615</v>
      </c>
      <c r="G18" s="18" t="n">
        <v>479.39051858</v>
      </c>
      <c r="H18" s="20" t="n">
        <v>5.11377215</v>
      </c>
      <c r="I18" s="18" t="n">
        <v>467.34231134</v>
      </c>
      <c r="J18" s="20" t="n">
        <v>4.82191995</v>
      </c>
      <c r="K18" s="18" t="n">
        <v>468.1771867</v>
      </c>
      <c r="L18" s="20" t="n">
        <v>4.60293707</v>
      </c>
      <c r="M18" s="18" t="s">
        <v>481</v>
      </c>
      <c r="N18" s="20" t="s">
        <v>481</v>
      </c>
      <c r="O18" s="18" t="s">
        <v>481</v>
      </c>
      <c r="P18" s="20" t="s">
        <v>481</v>
      </c>
      <c r="Q18" s="18" t="s">
        <v>481</v>
      </c>
      <c r="R18" s="20" t="s">
        <v>481</v>
      </c>
      <c r="S18" s="18" t="s">
        <v>481</v>
      </c>
      <c r="T18" s="20" t="s">
        <v>481</v>
      </c>
      <c r="U18" s="18" t="n">
        <v>358.03089499</v>
      </c>
      <c r="V18" s="20" t="n">
        <v>12.80930766</v>
      </c>
    </row>
    <row r="19" spans="1:22">
      <c r="A19" s="15" t="s">
        <v>494</v>
      </c>
      <c r="B19" s="17" t="n">
        <v>5658</v>
      </c>
      <c r="C19" s="18">
        <f>(67.0/B19*100)</f>
        <v/>
      </c>
      <c r="D19" s="19" t="n">
        <v>5591</v>
      </c>
      <c r="E19" s="18" t="n">
        <v>415.82563459</v>
      </c>
      <c r="F19" s="20" t="n">
        <v>6.72003315</v>
      </c>
      <c r="G19" s="18" t="n">
        <v>461.65494549</v>
      </c>
      <c r="H19" s="20" t="n">
        <v>3.67153853</v>
      </c>
      <c r="I19" s="18" t="n">
        <v>479.76762082</v>
      </c>
      <c r="J19" s="20" t="n">
        <v>3.53734745</v>
      </c>
      <c r="K19" s="18" t="n">
        <v>498.9991987</v>
      </c>
      <c r="L19" s="20" t="n">
        <v>4.74121389</v>
      </c>
      <c r="M19" s="18" t="s">
        <v>481</v>
      </c>
      <c r="N19" s="20" t="s">
        <v>481</v>
      </c>
      <c r="O19" s="18" t="s">
        <v>481</v>
      </c>
      <c r="P19" s="20" t="s">
        <v>481</v>
      </c>
      <c r="Q19" s="18" t="s">
        <v>481</v>
      </c>
      <c r="R19" s="20" t="s">
        <v>481</v>
      </c>
      <c r="S19" s="18" t="s">
        <v>481</v>
      </c>
      <c r="T19" s="20" t="s">
        <v>481</v>
      </c>
      <c r="U19" s="18" t="n">
        <v>406.96301008</v>
      </c>
      <c r="V19" s="20" t="n">
        <v>7.77362864</v>
      </c>
    </row>
    <row r="20" spans="1:22">
      <c r="A20" s="15" t="s">
        <v>495</v>
      </c>
      <c r="B20" s="17" t="n">
        <v>3371</v>
      </c>
      <c r="C20" s="18">
        <f>(75.0/B20*100)</f>
        <v/>
      </c>
      <c r="D20" s="19" t="n">
        <v>3296</v>
      </c>
      <c r="E20" s="18" t="n">
        <v>428.7664895</v>
      </c>
      <c r="F20" s="20" t="n">
        <v>9.22165693</v>
      </c>
      <c r="G20" s="18" t="n">
        <v>453.04609882</v>
      </c>
      <c r="H20" s="20" t="n">
        <v>4.54255671</v>
      </c>
      <c r="I20" s="18" t="n">
        <v>479.96460395</v>
      </c>
      <c r="J20" s="20" t="n">
        <v>2.96056494</v>
      </c>
      <c r="K20" s="18" t="n">
        <v>509.12840319</v>
      </c>
      <c r="L20" s="20" t="n">
        <v>3.67278713</v>
      </c>
      <c r="M20" s="18" t="s">
        <v>481</v>
      </c>
      <c r="N20" s="20" t="s">
        <v>481</v>
      </c>
      <c r="O20" s="18" t="s">
        <v>481</v>
      </c>
      <c r="P20" s="20" t="s">
        <v>481</v>
      </c>
      <c r="Q20" s="18" t="s">
        <v>481</v>
      </c>
      <c r="R20" s="20" t="s">
        <v>481</v>
      </c>
      <c r="S20" s="18" t="s">
        <v>481</v>
      </c>
      <c r="T20" s="20" t="s">
        <v>481</v>
      </c>
      <c r="U20" s="18" t="n">
        <v>393.85964432</v>
      </c>
      <c r="V20" s="20" t="n">
        <v>15.95565031</v>
      </c>
    </row>
    <row r="21" spans="1:22">
      <c r="A21" s="15" t="s">
        <v>496</v>
      </c>
      <c r="B21" s="17" t="n">
        <v>5741</v>
      </c>
      <c r="C21" s="18">
        <f>(45.0/B21*100)</f>
        <v/>
      </c>
      <c r="D21" s="19" t="n">
        <v>5696</v>
      </c>
      <c r="E21" s="18" t="n">
        <v>486.1237473</v>
      </c>
      <c r="F21" s="20" t="n">
        <v>14.73281126</v>
      </c>
      <c r="G21" s="18" t="n">
        <v>504.47962481</v>
      </c>
      <c r="H21" s="20" t="n">
        <v>4.40670064</v>
      </c>
      <c r="I21" s="18" t="n">
        <v>519.08562163</v>
      </c>
      <c r="J21" s="20" t="n">
        <v>2.88773825</v>
      </c>
      <c r="K21" s="18" t="n">
        <v>535.21915855</v>
      </c>
      <c r="L21" s="20" t="n">
        <v>2.72642984</v>
      </c>
      <c r="M21" s="18" t="s">
        <v>481</v>
      </c>
      <c r="N21" s="20" t="s">
        <v>481</v>
      </c>
      <c r="O21" s="18" t="s">
        <v>481</v>
      </c>
      <c r="P21" s="20" t="s">
        <v>481</v>
      </c>
      <c r="Q21" s="18" t="s">
        <v>481</v>
      </c>
      <c r="R21" s="20" t="s">
        <v>481</v>
      </c>
      <c r="S21" s="18" t="s">
        <v>481</v>
      </c>
      <c r="T21" s="20" t="s">
        <v>481</v>
      </c>
      <c r="U21" s="18" t="n">
        <v>449.61530084</v>
      </c>
      <c r="V21" s="20" t="n">
        <v>12.56896782</v>
      </c>
    </row>
    <row r="22" spans="1:22">
      <c r="A22" s="15" t="s">
        <v>497</v>
      </c>
      <c r="B22" s="17" t="n">
        <v>6598</v>
      </c>
      <c r="C22" s="18">
        <f>(33.0/B22*100)</f>
        <v/>
      </c>
      <c r="D22" s="19" t="n">
        <v>6565</v>
      </c>
      <c r="E22" s="18" t="n">
        <v>393.80845371</v>
      </c>
      <c r="F22" s="20" t="n">
        <v>13.80306665</v>
      </c>
      <c r="G22" s="18" t="n">
        <v>471.86718096</v>
      </c>
      <c r="H22" s="20" t="n">
        <v>6.91081738</v>
      </c>
      <c r="I22" s="18" t="n">
        <v>489.04473495</v>
      </c>
      <c r="J22" s="20" t="n">
        <v>4.22490359</v>
      </c>
      <c r="K22" s="18" t="n">
        <v>487.61018109</v>
      </c>
      <c r="L22" s="20" t="n">
        <v>3.31046898</v>
      </c>
      <c r="M22" s="18" t="s">
        <v>481</v>
      </c>
      <c r="N22" s="20" t="s">
        <v>481</v>
      </c>
      <c r="O22" s="18" t="s">
        <v>481</v>
      </c>
      <c r="P22" s="20" t="s">
        <v>481</v>
      </c>
      <c r="Q22" s="18" t="s">
        <v>481</v>
      </c>
      <c r="R22" s="20" t="s">
        <v>481</v>
      </c>
      <c r="S22" s="18" t="n">
        <v>485.06339489</v>
      </c>
      <c r="T22" s="20" t="n">
        <v>26.45081834</v>
      </c>
      <c r="U22" s="18" t="n">
        <v>332.11751296</v>
      </c>
      <c r="V22" s="20" t="n">
        <v>12.57665156</v>
      </c>
    </row>
    <row r="23" spans="1:22">
      <c r="A23" s="15" t="s">
        <v>498</v>
      </c>
      <c r="B23" s="17" t="n">
        <v>11583</v>
      </c>
      <c r="C23" s="18">
        <f>(218.0/B23*100)</f>
        <v/>
      </c>
      <c r="D23" s="19" t="n">
        <v>11365</v>
      </c>
      <c r="E23" s="18" t="n">
        <v>466.72098302</v>
      </c>
      <c r="F23" s="20" t="n">
        <v>8.096682080000001</v>
      </c>
      <c r="G23" s="18" t="n">
        <v>476.59604164</v>
      </c>
      <c r="H23" s="20" t="n">
        <v>3.38380556</v>
      </c>
      <c r="I23" s="18" t="n">
        <v>488.20625479</v>
      </c>
      <c r="J23" s="20" t="n">
        <v>3.01246942</v>
      </c>
      <c r="K23" s="18" t="n">
        <v>504.88468395</v>
      </c>
      <c r="L23" s="20" t="n">
        <v>4.52899051</v>
      </c>
      <c r="M23" s="18" t="s">
        <v>481</v>
      </c>
      <c r="N23" s="20" t="s">
        <v>481</v>
      </c>
      <c r="O23" s="18" t="s">
        <v>481</v>
      </c>
      <c r="P23" s="20" t="s">
        <v>481</v>
      </c>
      <c r="Q23" s="18" t="s">
        <v>481</v>
      </c>
      <c r="R23" s="20" t="s">
        <v>481</v>
      </c>
      <c r="S23" s="18" t="s">
        <v>481</v>
      </c>
      <c r="T23" s="20" t="s">
        <v>481</v>
      </c>
      <c r="U23" s="18" t="n">
        <v>407.7534156</v>
      </c>
      <c r="V23" s="20" t="n">
        <v>12.75346559</v>
      </c>
    </row>
    <row r="24" spans="1:22">
      <c r="A24" s="15" t="s">
        <v>499</v>
      </c>
      <c r="B24" s="17" t="n">
        <v>6647</v>
      </c>
      <c r="C24" s="18">
        <f>(7.0/B24*100)</f>
        <v/>
      </c>
      <c r="D24" s="19" t="n">
        <v>6640</v>
      </c>
      <c r="E24" s="18" t="n">
        <v>494.7874663</v>
      </c>
      <c r="F24" s="20" t="n">
        <v>5.31637105</v>
      </c>
      <c r="G24" s="18" t="n">
        <v>503.3734599</v>
      </c>
      <c r="H24" s="20" t="n">
        <v>3.43839662</v>
      </c>
      <c r="I24" s="18" t="n">
        <v>525.80013538</v>
      </c>
      <c r="J24" s="20" t="n">
        <v>3.67311689</v>
      </c>
      <c r="K24" s="18" t="n">
        <v>531.40104432</v>
      </c>
      <c r="L24" s="20" t="n">
        <v>4.63862612</v>
      </c>
      <c r="M24" s="18" t="s">
        <v>481</v>
      </c>
      <c r="N24" s="20" t="s">
        <v>481</v>
      </c>
      <c r="O24" s="18" t="s">
        <v>481</v>
      </c>
      <c r="P24" s="20" t="s">
        <v>481</v>
      </c>
      <c r="Q24" s="18" t="s">
        <v>481</v>
      </c>
      <c r="R24" s="20" t="s">
        <v>481</v>
      </c>
      <c r="S24" s="18" t="s">
        <v>481</v>
      </c>
      <c r="T24" s="20" t="s">
        <v>481</v>
      </c>
      <c r="U24" s="18" t="n">
        <v>446.68146487</v>
      </c>
      <c r="V24" s="20" t="n">
        <v>13.61836208</v>
      </c>
    </row>
    <row r="25" spans="1:22">
      <c r="A25" s="15" t="s">
        <v>500</v>
      </c>
      <c r="B25" s="17" t="n">
        <v>5581</v>
      </c>
      <c r="C25" s="18">
        <f>(24.0/B25*100)</f>
        <v/>
      </c>
      <c r="D25" s="19" t="n">
        <v>5557</v>
      </c>
      <c r="E25" s="18" t="n">
        <v>475.95961354</v>
      </c>
      <c r="F25" s="20" t="n">
        <v>11.15958579</v>
      </c>
      <c r="G25" s="18" t="n">
        <v>512.42178218</v>
      </c>
      <c r="H25" s="20" t="n">
        <v>3.93418054</v>
      </c>
      <c r="I25" s="18" t="n">
        <v>519.31007588</v>
      </c>
      <c r="J25" s="20" t="n">
        <v>3.67175935</v>
      </c>
      <c r="K25" s="18" t="n">
        <v>528.60496937</v>
      </c>
      <c r="L25" s="20" t="n">
        <v>4.87197203</v>
      </c>
      <c r="M25" s="18" t="s">
        <v>481</v>
      </c>
      <c r="N25" s="20" t="s">
        <v>481</v>
      </c>
      <c r="O25" s="18" t="s">
        <v>481</v>
      </c>
      <c r="P25" s="20" t="s">
        <v>481</v>
      </c>
      <c r="Q25" s="18" t="s">
        <v>481</v>
      </c>
      <c r="R25" s="20" t="s">
        <v>481</v>
      </c>
      <c r="S25" s="18" t="s">
        <v>481</v>
      </c>
      <c r="T25" s="20" t="s">
        <v>481</v>
      </c>
      <c r="U25" s="18" t="n">
        <v>450.02698623</v>
      </c>
      <c r="V25" s="20" t="n">
        <v>27.75589827</v>
      </c>
    </row>
    <row r="26" spans="1:22">
      <c r="A26" s="15" t="s">
        <v>501</v>
      </c>
      <c r="B26" s="17" t="n">
        <v>4869</v>
      </c>
      <c r="C26" s="18">
        <f>(33.0/B26*100)</f>
        <v/>
      </c>
      <c r="D26" s="19" t="n">
        <v>4836</v>
      </c>
      <c r="E26" s="18" t="n">
        <v>455.55724583</v>
      </c>
      <c r="F26" s="20" t="n">
        <v>7.99765209</v>
      </c>
      <c r="G26" s="18" t="n">
        <v>477.73238808</v>
      </c>
      <c r="H26" s="20" t="n">
        <v>3.6186283</v>
      </c>
      <c r="I26" s="18" t="n">
        <v>489.86651275</v>
      </c>
      <c r="J26" s="20" t="n">
        <v>2.1407062</v>
      </c>
      <c r="K26" s="18" t="n">
        <v>506.15073523</v>
      </c>
      <c r="L26" s="20" t="n">
        <v>3.68233838</v>
      </c>
      <c r="M26" s="18" t="s">
        <v>481</v>
      </c>
      <c r="N26" s="20" t="s">
        <v>481</v>
      </c>
      <c r="O26" s="18" t="s">
        <v>481</v>
      </c>
      <c r="P26" s="20" t="s">
        <v>481</v>
      </c>
      <c r="Q26" s="18" t="s">
        <v>481</v>
      </c>
      <c r="R26" s="20" t="s">
        <v>481</v>
      </c>
      <c r="S26" s="18" t="s">
        <v>481</v>
      </c>
      <c r="T26" s="20" t="s">
        <v>481</v>
      </c>
      <c r="U26" s="18" t="n">
        <v>422.43983543</v>
      </c>
      <c r="V26" s="20" t="n">
        <v>10.5524155</v>
      </c>
    </row>
    <row r="27" spans="1:22">
      <c r="A27" s="15" t="s">
        <v>502</v>
      </c>
      <c r="B27" s="17" t="n">
        <v>5299</v>
      </c>
      <c r="C27" s="18">
        <f>(17.0/B27*100)</f>
        <v/>
      </c>
      <c r="D27" s="19" t="n">
        <v>5282</v>
      </c>
      <c r="E27" s="18" t="n">
        <v>447.40972284</v>
      </c>
      <c r="F27" s="20" t="n">
        <v>4.81063333</v>
      </c>
      <c r="G27" s="18" t="n">
        <v>478.42187893</v>
      </c>
      <c r="H27" s="20" t="n">
        <v>2.90979162</v>
      </c>
      <c r="I27" s="18" t="n">
        <v>490.00206389</v>
      </c>
      <c r="J27" s="20" t="n">
        <v>2.72162566</v>
      </c>
      <c r="K27" s="18" t="n">
        <v>498.97431952</v>
      </c>
      <c r="L27" s="20" t="n">
        <v>3.44756528</v>
      </c>
      <c r="M27" s="18" t="s">
        <v>481</v>
      </c>
      <c r="N27" s="20" t="s">
        <v>481</v>
      </c>
      <c r="O27" s="18" t="s">
        <v>481</v>
      </c>
      <c r="P27" s="20" t="s">
        <v>481</v>
      </c>
      <c r="Q27" s="18" t="s">
        <v>481</v>
      </c>
      <c r="R27" s="20" t="s">
        <v>481</v>
      </c>
      <c r="S27" s="18" t="s">
        <v>481</v>
      </c>
      <c r="T27" s="20" t="s">
        <v>481</v>
      </c>
      <c r="U27" s="18" t="n">
        <v>379.81856907</v>
      </c>
      <c r="V27" s="20" t="n">
        <v>9.026828869999999</v>
      </c>
    </row>
    <row r="28" spans="1:22">
      <c r="A28" s="15" t="s">
        <v>503</v>
      </c>
      <c r="B28" s="17" t="n">
        <v>7568</v>
      </c>
      <c r="C28" s="18">
        <f>(57.0/B28*100)</f>
        <v/>
      </c>
      <c r="D28" s="19" t="n">
        <v>7511</v>
      </c>
      <c r="E28" s="18" t="n">
        <v>416.41615156</v>
      </c>
      <c r="F28" s="20" t="n">
        <v>2.89206634</v>
      </c>
      <c r="G28" s="18" t="n">
        <v>418.67592224</v>
      </c>
      <c r="H28" s="20" t="n">
        <v>2.97344541</v>
      </c>
      <c r="I28" s="18" t="n">
        <v>430.86937187</v>
      </c>
      <c r="J28" s="20" t="n">
        <v>3.98612115</v>
      </c>
      <c r="K28" s="18" t="n">
        <v>445.42681181</v>
      </c>
      <c r="L28" s="20" t="n">
        <v>4.73381903</v>
      </c>
      <c r="M28" s="18" t="s">
        <v>481</v>
      </c>
      <c r="N28" s="20" t="s">
        <v>481</v>
      </c>
      <c r="O28" s="18" t="s">
        <v>481</v>
      </c>
      <c r="P28" s="20" t="s">
        <v>481</v>
      </c>
      <c r="Q28" s="18" t="s">
        <v>481</v>
      </c>
      <c r="R28" s="20" t="s">
        <v>481</v>
      </c>
      <c r="S28" s="18" t="s">
        <v>481</v>
      </c>
      <c r="T28" s="20" t="s">
        <v>481</v>
      </c>
      <c r="U28" s="18" t="n">
        <v>332.00600055</v>
      </c>
      <c r="V28" s="20" t="n">
        <v>11.7072936</v>
      </c>
    </row>
    <row r="29" spans="1:22">
      <c r="A29" s="15" t="s">
        <v>504</v>
      </c>
      <c r="B29" s="17" t="n">
        <v>5385</v>
      </c>
      <c r="C29" s="18">
        <f>(30.0/B29*100)</f>
        <v/>
      </c>
      <c r="D29" s="19" t="n">
        <v>5355</v>
      </c>
      <c r="E29" s="18" t="n">
        <v>459.08997241</v>
      </c>
      <c r="F29" s="20" t="n">
        <v>9.5981471</v>
      </c>
      <c r="G29" s="18" t="n">
        <v>494.60186782</v>
      </c>
      <c r="H29" s="20" t="n">
        <v>3.69521814</v>
      </c>
      <c r="I29" s="18" t="n">
        <v>517.95114253</v>
      </c>
      <c r="J29" s="20" t="n">
        <v>2.76896702</v>
      </c>
      <c r="K29" s="18" t="n">
        <v>515.52378538</v>
      </c>
      <c r="L29" s="20" t="n">
        <v>6.23114023</v>
      </c>
      <c r="M29" s="18" t="s">
        <v>481</v>
      </c>
      <c r="N29" s="20" t="s">
        <v>481</v>
      </c>
      <c r="O29" s="18" t="s">
        <v>481</v>
      </c>
      <c r="P29" s="20" t="s">
        <v>481</v>
      </c>
      <c r="Q29" s="18" t="n">
        <v>314.02123871</v>
      </c>
      <c r="R29" s="20" t="n">
        <v>13.26138992</v>
      </c>
      <c r="S29" s="18" t="s">
        <v>481</v>
      </c>
      <c r="T29" s="20" t="s">
        <v>481</v>
      </c>
      <c r="U29" s="18" t="n">
        <v>421.09335773</v>
      </c>
      <c r="V29" s="20" t="n">
        <v>12.29586177</v>
      </c>
    </row>
    <row r="30" spans="1:22">
      <c r="A30" s="15" t="s">
        <v>505</v>
      </c>
      <c r="B30" s="17" t="n">
        <v>4520</v>
      </c>
      <c r="C30" s="18">
        <f>(103.0/B30*100)</f>
        <v/>
      </c>
      <c r="D30" s="19" t="n">
        <v>4417</v>
      </c>
      <c r="E30" s="18" t="n">
        <v>467.44546587</v>
      </c>
      <c r="F30" s="20" t="n">
        <v>11.43495938</v>
      </c>
      <c r="G30" s="18" t="n">
        <v>505.21618925</v>
      </c>
      <c r="H30" s="20" t="n">
        <v>4.44124326</v>
      </c>
      <c r="I30" s="18" t="n">
        <v>508.6730554</v>
      </c>
      <c r="J30" s="20" t="n">
        <v>3.15988893</v>
      </c>
      <c r="K30" s="18" t="n">
        <v>533.18203729</v>
      </c>
      <c r="L30" s="20" t="n">
        <v>4.23909183</v>
      </c>
      <c r="M30" s="18" t="s">
        <v>481</v>
      </c>
      <c r="N30" s="20" t="s">
        <v>481</v>
      </c>
      <c r="O30" s="18" t="s">
        <v>481</v>
      </c>
      <c r="P30" s="20" t="s">
        <v>481</v>
      </c>
      <c r="Q30" s="18" t="s">
        <v>481</v>
      </c>
      <c r="R30" s="20" t="s">
        <v>481</v>
      </c>
      <c r="S30" s="18" t="s">
        <v>481</v>
      </c>
      <c r="T30" s="20" t="s">
        <v>481</v>
      </c>
      <c r="U30" s="18" t="n">
        <v>397.3725195</v>
      </c>
      <c r="V30" s="20" t="n">
        <v>12.39924171</v>
      </c>
    </row>
    <row r="31" spans="1:22">
      <c r="A31" s="15" t="s">
        <v>506</v>
      </c>
      <c r="B31" s="17" t="n">
        <v>5456</v>
      </c>
      <c r="C31" s="18">
        <f>(125.0/B31*100)</f>
        <v/>
      </c>
      <c r="D31" s="19" t="n">
        <v>5331</v>
      </c>
      <c r="E31" s="18" t="n">
        <v>459.5529546</v>
      </c>
      <c r="F31" s="20" t="n">
        <v>9.374388980000001</v>
      </c>
      <c r="G31" s="18" t="n">
        <v>496.02872656</v>
      </c>
      <c r="H31" s="20" t="n">
        <v>4.18572924</v>
      </c>
      <c r="I31" s="18" t="n">
        <v>522.41744886</v>
      </c>
      <c r="J31" s="20" t="n">
        <v>2.75065607</v>
      </c>
      <c r="K31" s="18" t="n">
        <v>534.06314811</v>
      </c>
      <c r="L31" s="20" t="n">
        <v>3.96365016</v>
      </c>
      <c r="M31" s="18" t="s">
        <v>481</v>
      </c>
      <c r="N31" s="20" t="s">
        <v>481</v>
      </c>
      <c r="O31" s="18" t="s">
        <v>481</v>
      </c>
      <c r="P31" s="20" t="s">
        <v>481</v>
      </c>
      <c r="Q31" s="18" t="s">
        <v>481</v>
      </c>
      <c r="R31" s="20" t="s">
        <v>481</v>
      </c>
      <c r="S31" s="18" t="s">
        <v>481</v>
      </c>
      <c r="T31" s="20" t="s">
        <v>481</v>
      </c>
      <c r="U31" s="18" t="n">
        <v>435.55532629</v>
      </c>
      <c r="V31" s="20" t="n">
        <v>7.99721351</v>
      </c>
    </row>
    <row r="32" spans="1:22">
      <c r="A32" s="15" t="s">
        <v>507</v>
      </c>
      <c r="B32" s="17" t="n">
        <v>4478</v>
      </c>
      <c r="C32" s="18">
        <f>(5.0/B32*100)</f>
        <v/>
      </c>
      <c r="D32" s="19" t="n">
        <v>4473</v>
      </c>
      <c r="E32" s="18" t="n">
        <v>483.61056468</v>
      </c>
      <c r="F32" s="20" t="n">
        <v>8.41050283</v>
      </c>
      <c r="G32" s="18" t="n">
        <v>497.95286959</v>
      </c>
      <c r="H32" s="20" t="n">
        <v>3.62181305</v>
      </c>
      <c r="I32" s="18" t="n">
        <v>507.46982484</v>
      </c>
      <c r="J32" s="20" t="n">
        <v>2.93116006</v>
      </c>
      <c r="K32" s="18" t="n">
        <v>521.94228799</v>
      </c>
      <c r="L32" s="20" t="n">
        <v>4.24087668</v>
      </c>
      <c r="M32" s="18" t="s">
        <v>481</v>
      </c>
      <c r="N32" s="20" t="s">
        <v>481</v>
      </c>
      <c r="O32" s="18" t="s">
        <v>481</v>
      </c>
      <c r="P32" s="20" t="s">
        <v>481</v>
      </c>
      <c r="Q32" s="18" t="s">
        <v>481</v>
      </c>
      <c r="R32" s="20" t="s">
        <v>481</v>
      </c>
      <c r="S32" s="18" t="s">
        <v>481</v>
      </c>
      <c r="T32" s="20" t="s">
        <v>481</v>
      </c>
      <c r="U32" s="18" t="n">
        <v>407.26408766</v>
      </c>
      <c r="V32" s="20" t="n">
        <v>17.18203545</v>
      </c>
    </row>
    <row r="33" spans="1:22">
      <c r="A33" s="15" t="s">
        <v>508</v>
      </c>
      <c r="B33" s="17" t="n">
        <v>7325</v>
      </c>
      <c r="C33" s="18">
        <f>(76.0/B33*100)</f>
        <v/>
      </c>
      <c r="D33" s="19" t="n">
        <v>7249</v>
      </c>
      <c r="E33" s="18" t="n">
        <v>462.47603109</v>
      </c>
      <c r="F33" s="20" t="n">
        <v>5.62175857</v>
      </c>
      <c r="G33" s="18" t="n">
        <v>484.65408174</v>
      </c>
      <c r="H33" s="20" t="n">
        <v>3.70683605</v>
      </c>
      <c r="I33" s="18" t="n">
        <v>501.77589749</v>
      </c>
      <c r="J33" s="20" t="n">
        <v>2.97735241</v>
      </c>
      <c r="K33" s="18" t="n">
        <v>517.01319739</v>
      </c>
      <c r="L33" s="20" t="n">
        <v>3.55663533</v>
      </c>
      <c r="M33" s="18" t="s">
        <v>481</v>
      </c>
      <c r="N33" s="20" t="s">
        <v>481</v>
      </c>
      <c r="O33" s="18" t="s">
        <v>481</v>
      </c>
      <c r="P33" s="20" t="s">
        <v>481</v>
      </c>
      <c r="Q33" s="18" t="s">
        <v>481</v>
      </c>
      <c r="R33" s="20" t="s">
        <v>481</v>
      </c>
      <c r="S33" s="18" t="s">
        <v>481</v>
      </c>
      <c r="T33" s="20" t="s">
        <v>481</v>
      </c>
      <c r="U33" s="18" t="n">
        <v>429.89457558</v>
      </c>
      <c r="V33" s="20" t="n">
        <v>13.25719208</v>
      </c>
    </row>
    <row r="34" spans="1:22">
      <c r="A34" s="15" t="s">
        <v>509</v>
      </c>
      <c r="B34" s="17" t="n">
        <v>6350</v>
      </c>
      <c r="C34" s="18">
        <f>(36.0/B34*100)</f>
        <v/>
      </c>
      <c r="D34" s="19" t="n">
        <v>6314</v>
      </c>
      <c r="E34" s="18" t="n">
        <v>408.31831857</v>
      </c>
      <c r="F34" s="20" t="n">
        <v>7.46144015</v>
      </c>
      <c r="G34" s="18" t="n">
        <v>452.49997288</v>
      </c>
      <c r="H34" s="20" t="n">
        <v>3.99507418</v>
      </c>
      <c r="I34" s="18" t="n">
        <v>466.31518781</v>
      </c>
      <c r="J34" s="20" t="n">
        <v>2.79731243</v>
      </c>
      <c r="K34" s="18" t="n">
        <v>481.06276535</v>
      </c>
      <c r="L34" s="20" t="n">
        <v>4.62876538</v>
      </c>
      <c r="M34" s="18" t="s">
        <v>481</v>
      </c>
      <c r="N34" s="20" t="s">
        <v>481</v>
      </c>
      <c r="O34" s="18" t="s">
        <v>481</v>
      </c>
      <c r="P34" s="20" t="s">
        <v>481</v>
      </c>
      <c r="Q34" s="18" t="n">
        <v>263.37193708</v>
      </c>
      <c r="R34" s="20" t="n">
        <v>13.61114927</v>
      </c>
      <c r="S34" s="18" t="s">
        <v>481</v>
      </c>
      <c r="T34" s="20" t="s">
        <v>481</v>
      </c>
      <c r="U34" s="18" t="n">
        <v>331.16673527</v>
      </c>
      <c r="V34" s="20" t="n">
        <v>8.679454809999999</v>
      </c>
    </row>
    <row r="35" spans="1:22">
      <c r="A35" s="15" t="s">
        <v>510</v>
      </c>
      <c r="B35" s="17" t="n">
        <v>6406</v>
      </c>
      <c r="C35" s="18">
        <f>(36.0/B35*100)</f>
        <v/>
      </c>
      <c r="D35" s="19" t="n">
        <v>6370</v>
      </c>
      <c r="E35" s="18" t="n">
        <v>462.73931678</v>
      </c>
      <c r="F35" s="20" t="n">
        <v>6.4595832</v>
      </c>
      <c r="G35" s="18" t="n">
        <v>490.22846323</v>
      </c>
      <c r="H35" s="20" t="n">
        <v>3.54547904</v>
      </c>
      <c r="I35" s="18" t="n">
        <v>520.26392733</v>
      </c>
      <c r="J35" s="20" t="n">
        <v>1.83793246</v>
      </c>
      <c r="K35" s="18" t="n">
        <v>529.31741814</v>
      </c>
      <c r="L35" s="20" t="n">
        <v>4.04750771</v>
      </c>
      <c r="M35" s="18" t="s">
        <v>481</v>
      </c>
      <c r="N35" s="20" t="s">
        <v>481</v>
      </c>
      <c r="O35" s="18" t="s">
        <v>481</v>
      </c>
      <c r="P35" s="20" t="s">
        <v>481</v>
      </c>
      <c r="Q35" s="18" t="n">
        <v>337.32521215</v>
      </c>
      <c r="R35" s="20" t="n">
        <v>11.65794297</v>
      </c>
      <c r="S35" s="18" t="s">
        <v>481</v>
      </c>
      <c r="T35" s="20" t="s">
        <v>481</v>
      </c>
      <c r="U35" s="18" t="n">
        <v>451.20514126</v>
      </c>
      <c r="V35" s="20" t="n">
        <v>7.33509409</v>
      </c>
    </row>
    <row r="36" spans="1:22">
      <c r="A36" s="15" t="s">
        <v>511</v>
      </c>
      <c r="B36" s="17" t="n">
        <v>6736</v>
      </c>
      <c r="C36" s="18">
        <f>(28.0/B36*100)</f>
        <v/>
      </c>
      <c r="D36" s="19" t="n">
        <v>6708</v>
      </c>
      <c r="E36" s="18" t="n">
        <v>469.73320433</v>
      </c>
      <c r="F36" s="20" t="n">
        <v>4.30192278</v>
      </c>
      <c r="G36" s="18" t="n">
        <v>487.46599329</v>
      </c>
      <c r="H36" s="20" t="n">
        <v>3.45087828</v>
      </c>
      <c r="I36" s="18" t="n">
        <v>509.45196107</v>
      </c>
      <c r="J36" s="20" t="n">
        <v>2.74734329</v>
      </c>
      <c r="K36" s="18" t="n">
        <v>514.88625963</v>
      </c>
      <c r="L36" s="20" t="n">
        <v>3.5691815</v>
      </c>
      <c r="M36" s="18" t="s">
        <v>481</v>
      </c>
      <c r="N36" s="20" t="s">
        <v>481</v>
      </c>
      <c r="O36" s="18" t="s">
        <v>481</v>
      </c>
      <c r="P36" s="20" t="s">
        <v>481</v>
      </c>
      <c r="Q36" s="18" t="s">
        <v>481</v>
      </c>
      <c r="R36" s="20" t="s">
        <v>481</v>
      </c>
      <c r="S36" s="18" t="s">
        <v>481</v>
      </c>
      <c r="T36" s="20" t="s">
        <v>481</v>
      </c>
      <c r="U36" s="18" t="n">
        <v>384.80130294</v>
      </c>
      <c r="V36" s="20" t="n">
        <v>12.48582086</v>
      </c>
    </row>
    <row r="37" spans="1:22">
      <c r="A37" s="15" t="s">
        <v>512</v>
      </c>
      <c r="B37" s="17" t="n">
        <v>5458</v>
      </c>
      <c r="C37" s="18">
        <f>(65.0/B37*100)</f>
        <v/>
      </c>
      <c r="D37" s="19" t="n">
        <v>5393</v>
      </c>
      <c r="E37" s="18" t="n">
        <v>449.07520826</v>
      </c>
      <c r="F37" s="20" t="n">
        <v>10.96006949</v>
      </c>
      <c r="G37" s="18" t="n">
        <v>481.11610478</v>
      </c>
      <c r="H37" s="20" t="n">
        <v>5.45786044</v>
      </c>
      <c r="I37" s="18" t="n">
        <v>504.52245722</v>
      </c>
      <c r="J37" s="20" t="n">
        <v>3.22245492</v>
      </c>
      <c r="K37" s="18" t="n">
        <v>526.60356842</v>
      </c>
      <c r="L37" s="20" t="n">
        <v>4.98871851</v>
      </c>
      <c r="M37" s="18" t="s">
        <v>481</v>
      </c>
      <c r="N37" s="20" t="s">
        <v>481</v>
      </c>
      <c r="O37" s="18" t="s">
        <v>481</v>
      </c>
      <c r="P37" s="20" t="s">
        <v>481</v>
      </c>
      <c r="Q37" s="18" t="s">
        <v>481</v>
      </c>
      <c r="R37" s="20" t="s">
        <v>481</v>
      </c>
      <c r="S37" s="18" t="s">
        <v>481</v>
      </c>
      <c r="T37" s="20" t="s">
        <v>481</v>
      </c>
      <c r="U37" s="18" t="n">
        <v>372.95458558</v>
      </c>
      <c r="V37" s="20" t="n">
        <v>8.698379490000001</v>
      </c>
    </row>
    <row r="38" spans="1:22">
      <c r="A38" s="15" t="s">
        <v>513</v>
      </c>
      <c r="B38" s="17" t="n">
        <v>5860</v>
      </c>
      <c r="C38" s="18">
        <f>(16.0/B38*100)</f>
        <v/>
      </c>
      <c r="D38" s="19" t="n">
        <v>5844</v>
      </c>
      <c r="E38" s="18" t="n">
        <v>453.96660214</v>
      </c>
      <c r="F38" s="20" t="n">
        <v>7.2269919</v>
      </c>
      <c r="G38" s="18" t="n">
        <v>488.38340971</v>
      </c>
      <c r="H38" s="20" t="n">
        <v>3.81147539</v>
      </c>
      <c r="I38" s="18" t="n">
        <v>501.81602022</v>
      </c>
      <c r="J38" s="20" t="n">
        <v>3.72446253</v>
      </c>
      <c r="K38" s="18" t="n">
        <v>502.08310992</v>
      </c>
      <c r="L38" s="20" t="n">
        <v>4.67434128</v>
      </c>
      <c r="M38" s="18" t="s">
        <v>481</v>
      </c>
      <c r="N38" s="20" t="s">
        <v>481</v>
      </c>
      <c r="O38" s="18" t="s">
        <v>481</v>
      </c>
      <c r="P38" s="20" t="s">
        <v>481</v>
      </c>
      <c r="Q38" s="18" t="s">
        <v>481</v>
      </c>
      <c r="R38" s="20" t="s">
        <v>481</v>
      </c>
      <c r="S38" s="18" t="s">
        <v>481</v>
      </c>
      <c r="T38" s="20" t="s">
        <v>481</v>
      </c>
      <c r="U38" s="18" t="n">
        <v>386.98630338</v>
      </c>
      <c r="V38" s="20" t="n">
        <v>14.03107513</v>
      </c>
    </row>
    <row r="39" spans="1:22">
      <c r="A39" s="15" t="s">
        <v>514</v>
      </c>
      <c r="B39" s="17" t="n">
        <v>5895</v>
      </c>
      <c r="C39" s="18">
        <f>(31.0/B39*100)</f>
        <v/>
      </c>
      <c r="D39" s="19" t="n">
        <v>5864</v>
      </c>
      <c r="E39" s="18" t="n">
        <v>411.89363094</v>
      </c>
      <c r="F39" s="20" t="n">
        <v>5.98176504</v>
      </c>
      <c r="G39" s="18" t="n">
        <v>433.14916532</v>
      </c>
      <c r="H39" s="20" t="n">
        <v>6.0797822</v>
      </c>
      <c r="I39" s="18" t="n">
        <v>429.73925619</v>
      </c>
      <c r="J39" s="20" t="n">
        <v>3.88499499</v>
      </c>
      <c r="K39" s="18" t="n">
        <v>432.92130696</v>
      </c>
      <c r="L39" s="20" t="n">
        <v>4.06420377</v>
      </c>
      <c r="M39" s="18" t="s">
        <v>481</v>
      </c>
      <c r="N39" s="20" t="s">
        <v>481</v>
      </c>
      <c r="O39" s="18" t="s">
        <v>481</v>
      </c>
      <c r="P39" s="20" t="s">
        <v>481</v>
      </c>
      <c r="Q39" s="18" t="s">
        <v>481</v>
      </c>
      <c r="R39" s="20" t="s">
        <v>481</v>
      </c>
      <c r="S39" s="18" t="s">
        <v>481</v>
      </c>
      <c r="T39" s="20" t="s">
        <v>481</v>
      </c>
      <c r="U39" s="18" t="n">
        <v>334.07037468</v>
      </c>
      <c r="V39" s="20" t="n">
        <v>14.64037677</v>
      </c>
    </row>
    <row r="40" spans="1:22">
      <c r="A40" s="15" t="s">
        <v>515</v>
      </c>
      <c r="B40" s="17" t="n">
        <v>14157</v>
      </c>
      <c r="C40" s="18">
        <f>(279.0/B40*100)</f>
        <v/>
      </c>
      <c r="D40" s="19" t="n">
        <v>13878</v>
      </c>
      <c r="E40" s="18" t="n">
        <v>467.10071282</v>
      </c>
      <c r="F40" s="20" t="n">
        <v>10.27489004</v>
      </c>
      <c r="G40" s="18" t="n">
        <v>491.51079878</v>
      </c>
      <c r="H40" s="20" t="n">
        <v>4.06372605</v>
      </c>
      <c r="I40" s="18" t="n">
        <v>498.17857936</v>
      </c>
      <c r="J40" s="20" t="n">
        <v>2.82269795</v>
      </c>
      <c r="K40" s="18" t="n">
        <v>509.9226346</v>
      </c>
      <c r="L40" s="20" t="n">
        <v>3.85840966</v>
      </c>
      <c r="M40" s="18" t="s">
        <v>481</v>
      </c>
      <c r="N40" s="20" t="s">
        <v>481</v>
      </c>
      <c r="O40" s="18" t="s">
        <v>481</v>
      </c>
      <c r="P40" s="20" t="s">
        <v>481</v>
      </c>
      <c r="Q40" s="18" t="s">
        <v>481</v>
      </c>
      <c r="R40" s="20" t="s">
        <v>481</v>
      </c>
      <c r="S40" s="18" t="s">
        <v>481</v>
      </c>
      <c r="T40" s="20" t="s">
        <v>481</v>
      </c>
      <c r="U40" s="18" t="n">
        <v>405.10376853</v>
      </c>
      <c r="V40" s="20" t="n">
        <v>9.49373383</v>
      </c>
    </row>
    <row r="41" spans="1:22">
      <c r="A41" s="15" t="s">
        <v>516</v>
      </c>
      <c r="B41" s="17" t="n">
        <v>5712</v>
      </c>
      <c r="C41" s="18">
        <f>(39.0/B41*100)</f>
        <v/>
      </c>
      <c r="D41" s="19" t="n">
        <v>5673</v>
      </c>
      <c r="E41" s="18" t="n">
        <v>472.58844189</v>
      </c>
      <c r="F41" s="20" t="n">
        <v>12.97575159</v>
      </c>
      <c r="G41" s="18" t="n">
        <v>495.39875648</v>
      </c>
      <c r="H41" s="20" t="n">
        <v>5.8211779</v>
      </c>
      <c r="I41" s="18" t="n">
        <v>496.57036465</v>
      </c>
      <c r="J41" s="20" t="n">
        <v>3.42194112</v>
      </c>
      <c r="K41" s="18" t="n">
        <v>506.96263685</v>
      </c>
      <c r="L41" s="20" t="n">
        <v>4.0094701</v>
      </c>
      <c r="M41" s="18" t="s">
        <v>481</v>
      </c>
      <c r="N41" s="20" t="s">
        <v>481</v>
      </c>
      <c r="O41" s="18" t="s">
        <v>481</v>
      </c>
      <c r="P41" s="20" t="s">
        <v>481</v>
      </c>
      <c r="Q41" s="18" t="n">
        <v>399.91015703</v>
      </c>
      <c r="R41" s="20" t="n">
        <v>16.72230739</v>
      </c>
      <c r="S41" s="18" t="s">
        <v>481</v>
      </c>
      <c r="T41" s="20" t="s">
        <v>481</v>
      </c>
      <c r="U41" s="18" t="n">
        <v>399.19281983</v>
      </c>
      <c r="V41" s="20" t="n">
        <v>14.25165674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(1248.0/B46*100)</f>
        <v/>
      </c>
      <c r="D46" s="19" t="n">
        <v>21893</v>
      </c>
      <c r="E46" s="18" t="n">
        <v>402.7823486</v>
      </c>
      <c r="F46" s="20" t="n">
        <v>2.89369103</v>
      </c>
      <c r="G46" s="18" t="n">
        <v>411.59839569</v>
      </c>
      <c r="H46" s="20" t="n">
        <v>2.83197404</v>
      </c>
      <c r="I46" s="18" t="n">
        <v>424.62068714</v>
      </c>
      <c r="J46" s="20" t="n">
        <v>3.86843841</v>
      </c>
      <c r="K46" s="18" t="n">
        <v>434.151953</v>
      </c>
      <c r="L46" s="20" t="n">
        <v>4.69219448</v>
      </c>
      <c r="M46" s="18" t="s">
        <v>481</v>
      </c>
      <c r="N46" s="20" t="s">
        <v>481</v>
      </c>
      <c r="O46" s="18" t="s">
        <v>481</v>
      </c>
      <c r="P46" s="20" t="s">
        <v>481</v>
      </c>
      <c r="Q46" s="18" t="s">
        <v>481</v>
      </c>
      <c r="R46" s="20" t="s">
        <v>481</v>
      </c>
      <c r="S46" s="18" t="s">
        <v>481</v>
      </c>
      <c r="T46" s="20" t="s">
        <v>481</v>
      </c>
      <c r="U46" s="18" t="n">
        <v>325.64264208</v>
      </c>
      <c r="V46" s="20" t="n">
        <v>5.06155456</v>
      </c>
    </row>
    <row r="47" spans="1:22">
      <c r="A47" s="15" t="s">
        <v>522</v>
      </c>
      <c r="B47" s="17" t="n">
        <v>5928</v>
      </c>
      <c r="C47" s="18">
        <f>(86.0/B47*100)</f>
        <v/>
      </c>
      <c r="D47" s="19" t="n">
        <v>5842</v>
      </c>
      <c r="E47" s="18" t="n">
        <v>371.6508323</v>
      </c>
      <c r="F47" s="20" t="n">
        <v>12.22614462</v>
      </c>
      <c r="G47" s="18" t="n">
        <v>425.63112808</v>
      </c>
      <c r="H47" s="20" t="n">
        <v>6.03173832</v>
      </c>
      <c r="I47" s="18" t="n">
        <v>442.96112437</v>
      </c>
      <c r="J47" s="20" t="n">
        <v>4.6611883</v>
      </c>
      <c r="K47" s="18" t="n">
        <v>460.55782153</v>
      </c>
      <c r="L47" s="20" t="n">
        <v>5.24543303</v>
      </c>
      <c r="M47" s="18" t="s">
        <v>481</v>
      </c>
      <c r="N47" s="20" t="s">
        <v>481</v>
      </c>
      <c r="O47" s="18" t="s">
        <v>481</v>
      </c>
      <c r="P47" s="20" t="s">
        <v>481</v>
      </c>
      <c r="Q47" s="18" t="s">
        <v>481</v>
      </c>
      <c r="R47" s="20" t="s">
        <v>481</v>
      </c>
      <c r="S47" s="18" t="s">
        <v>481</v>
      </c>
      <c r="T47" s="20" t="s">
        <v>481</v>
      </c>
      <c r="U47" s="18" t="n">
        <v>298.88641427</v>
      </c>
      <c r="V47" s="20" t="n">
        <v>7.11900237</v>
      </c>
    </row>
    <row r="48" spans="1:22">
      <c r="A48" s="15" t="s">
        <v>523</v>
      </c>
      <c r="B48" s="17" t="n">
        <v>9841</v>
      </c>
      <c r="C48" s="18">
        <f>(7.0/B48*100)</f>
        <v/>
      </c>
      <c r="D48" s="19" t="n">
        <v>9834</v>
      </c>
      <c r="E48" s="18" t="n">
        <v>487.62420296</v>
      </c>
      <c r="F48" s="20" t="n">
        <v>12.21137698</v>
      </c>
      <c r="G48" s="18" t="n">
        <v>494.9073576</v>
      </c>
      <c r="H48" s="20" t="n">
        <v>6.31456486</v>
      </c>
      <c r="I48" s="18" t="n">
        <v>487.96674143</v>
      </c>
      <c r="J48" s="20" t="n">
        <v>5.19270016</v>
      </c>
      <c r="K48" s="18" t="n">
        <v>514.3441536399999</v>
      </c>
      <c r="L48" s="20" t="n">
        <v>5.48970252</v>
      </c>
      <c r="M48" s="18" t="s">
        <v>481</v>
      </c>
      <c r="N48" s="20" t="s">
        <v>481</v>
      </c>
      <c r="O48" s="18" t="s">
        <v>481</v>
      </c>
      <c r="P48" s="20" t="s">
        <v>481</v>
      </c>
      <c r="Q48" s="18" t="s">
        <v>481</v>
      </c>
      <c r="R48" s="20" t="s">
        <v>481</v>
      </c>
      <c r="S48" s="18" t="s">
        <v>481</v>
      </c>
      <c r="T48" s="20" t="s">
        <v>481</v>
      </c>
      <c r="U48" s="18" t="n">
        <v>407.36280324</v>
      </c>
      <c r="V48" s="20" t="n">
        <v>26.48774071</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(220.0/B50*100)</f>
        <v/>
      </c>
      <c r="D50" s="19" t="n">
        <v>11575</v>
      </c>
      <c r="E50" s="18" t="n">
        <v>402.30642761</v>
      </c>
      <c r="F50" s="20" t="n">
        <v>4.20204973</v>
      </c>
      <c r="G50" s="18" t="n">
        <v>418.05065836</v>
      </c>
      <c r="H50" s="20" t="n">
        <v>3.11245412</v>
      </c>
      <c r="I50" s="18" t="n">
        <v>448.47386509</v>
      </c>
      <c r="J50" s="20" t="n">
        <v>3.67441825</v>
      </c>
      <c r="K50" s="18" t="n">
        <v>447.79919221</v>
      </c>
      <c r="L50" s="20" t="n">
        <v>5.13169107</v>
      </c>
      <c r="M50" s="18" t="s">
        <v>481</v>
      </c>
      <c r="N50" s="20" t="s">
        <v>481</v>
      </c>
      <c r="O50" s="18" t="s">
        <v>481</v>
      </c>
      <c r="P50" s="20" t="s">
        <v>481</v>
      </c>
      <c r="Q50" s="18" t="s">
        <v>481</v>
      </c>
      <c r="R50" s="20" t="s">
        <v>481</v>
      </c>
      <c r="S50" s="18" t="s">
        <v>481</v>
      </c>
      <c r="T50" s="20" t="s">
        <v>481</v>
      </c>
      <c r="U50" s="18" t="n">
        <v>358.55835702</v>
      </c>
      <c r="V50" s="20" t="n">
        <v>10.03065877</v>
      </c>
    </row>
    <row r="51" spans="1:22">
      <c r="A51" s="15" t="s">
        <v>526</v>
      </c>
      <c r="B51" s="17" t="n">
        <v>6866</v>
      </c>
      <c r="C51" s="18">
        <f>(108.0/B51*100)</f>
        <v/>
      </c>
      <c r="D51" s="19" t="n">
        <v>6758</v>
      </c>
      <c r="E51" s="18" t="n">
        <v>404.58860542</v>
      </c>
      <c r="F51" s="20" t="n">
        <v>3.56875133</v>
      </c>
      <c r="G51" s="18" t="n">
        <v>421.45121506</v>
      </c>
      <c r="H51" s="20" t="n">
        <v>3.34344269</v>
      </c>
      <c r="I51" s="18" t="n">
        <v>441.97096884</v>
      </c>
      <c r="J51" s="20" t="n">
        <v>3.57571555</v>
      </c>
      <c r="K51" s="18" t="n">
        <v>441.01245975</v>
      </c>
      <c r="L51" s="20" t="n">
        <v>4.08584686</v>
      </c>
      <c r="M51" s="18" t="s">
        <v>481</v>
      </c>
      <c r="N51" s="20" t="s">
        <v>481</v>
      </c>
      <c r="O51" s="18" t="s">
        <v>481</v>
      </c>
      <c r="P51" s="20" t="s">
        <v>481</v>
      </c>
      <c r="Q51" s="18" t="n">
        <v>427.96430568</v>
      </c>
      <c r="R51" s="20" t="n">
        <v>5.20460603</v>
      </c>
      <c r="S51" s="18" t="s">
        <v>481</v>
      </c>
      <c r="T51" s="20" t="s">
        <v>481</v>
      </c>
      <c r="U51" s="18" t="n">
        <v>379.43197454</v>
      </c>
      <c r="V51" s="20" t="n">
        <v>7.65840379</v>
      </c>
    </row>
    <row r="52" spans="1:22">
      <c r="A52" s="15" t="s">
        <v>527</v>
      </c>
      <c r="B52" s="17" t="n">
        <v>5809</v>
      </c>
      <c r="C52" s="18">
        <f>(74.0/B52*100)</f>
        <v/>
      </c>
      <c r="D52" s="19" t="n">
        <v>5735</v>
      </c>
      <c r="E52" s="18" t="n">
        <v>443.63037905</v>
      </c>
      <c r="F52" s="20" t="n">
        <v>6.99558371</v>
      </c>
      <c r="G52" s="18" t="n">
        <v>466.22345425</v>
      </c>
      <c r="H52" s="20" t="n">
        <v>3.59600336</v>
      </c>
      <c r="I52" s="18" t="n">
        <v>496.54333899</v>
      </c>
      <c r="J52" s="20" t="n">
        <v>2.9190394</v>
      </c>
      <c r="K52" s="18" t="n">
        <v>506.37331278</v>
      </c>
      <c r="L52" s="20" t="n">
        <v>4.44131826</v>
      </c>
      <c r="M52" s="18" t="s">
        <v>481</v>
      </c>
      <c r="N52" s="20" t="s">
        <v>481</v>
      </c>
      <c r="O52" s="18" t="s">
        <v>481</v>
      </c>
      <c r="P52" s="20" t="s">
        <v>481</v>
      </c>
      <c r="Q52" s="18" t="s">
        <v>481</v>
      </c>
      <c r="R52" s="20" t="s">
        <v>481</v>
      </c>
      <c r="S52" s="18" t="s">
        <v>481</v>
      </c>
      <c r="T52" s="20" t="s">
        <v>481</v>
      </c>
      <c r="U52" s="18" t="n">
        <v>404.15312963</v>
      </c>
      <c r="V52" s="20" t="n">
        <v>9.479924370000001</v>
      </c>
    </row>
    <row r="53" spans="1:22">
      <c r="A53" s="15" t="s">
        <v>528</v>
      </c>
      <c r="B53" s="17" t="n">
        <v>5571</v>
      </c>
      <c r="C53" s="18">
        <f>(85.0/B53*100)</f>
        <v/>
      </c>
      <c r="D53" s="19" t="n">
        <v>5486</v>
      </c>
      <c r="E53" s="18" t="n">
        <v>417.76962742</v>
      </c>
      <c r="F53" s="20" t="n">
        <v>7.06750918</v>
      </c>
      <c r="G53" s="18" t="n">
        <v>443.48722239</v>
      </c>
      <c r="H53" s="20" t="n">
        <v>4.44522376</v>
      </c>
      <c r="I53" s="18" t="n">
        <v>444.82305484</v>
      </c>
      <c r="J53" s="20" t="n">
        <v>2.31070399</v>
      </c>
      <c r="K53" s="18" t="n">
        <v>454.03416551</v>
      </c>
      <c r="L53" s="20" t="n">
        <v>3.51381261</v>
      </c>
      <c r="M53" s="18" t="s">
        <v>481</v>
      </c>
      <c r="N53" s="20" t="s">
        <v>481</v>
      </c>
      <c r="O53" s="18" t="s">
        <v>481</v>
      </c>
      <c r="P53" s="20" t="s">
        <v>481</v>
      </c>
      <c r="Q53" s="18" t="s">
        <v>481</v>
      </c>
      <c r="R53" s="20" t="s">
        <v>481</v>
      </c>
      <c r="S53" s="18" t="s">
        <v>481</v>
      </c>
      <c r="T53" s="20" t="s">
        <v>481</v>
      </c>
      <c r="U53" s="18" t="n">
        <v>341.69627552</v>
      </c>
      <c r="V53" s="20" t="n">
        <v>9.60105222</v>
      </c>
    </row>
    <row r="54" spans="1:22">
      <c r="A54" s="15" t="s">
        <v>529</v>
      </c>
      <c r="B54" s="17" t="n">
        <v>4740</v>
      </c>
      <c r="C54" s="18">
        <f>(68.0/B54*100)</f>
        <v/>
      </c>
      <c r="D54" s="19" t="n">
        <v>4672</v>
      </c>
      <c r="E54" s="18" t="n">
        <v>363.39062654</v>
      </c>
      <c r="F54" s="20" t="n">
        <v>2.88550172</v>
      </c>
      <c r="G54" s="18" t="n">
        <v>363.8877831</v>
      </c>
      <c r="H54" s="20" t="n">
        <v>3.48383225</v>
      </c>
      <c r="I54" s="18" t="n">
        <v>376.38167918</v>
      </c>
      <c r="J54" s="20" t="n">
        <v>5.94306411</v>
      </c>
      <c r="K54" s="18" t="n">
        <v>365.35687709</v>
      </c>
      <c r="L54" s="20" t="n">
        <v>5.75009105</v>
      </c>
      <c r="M54" s="18" t="s">
        <v>481</v>
      </c>
      <c r="N54" s="20" t="s">
        <v>481</v>
      </c>
      <c r="O54" s="18" t="s">
        <v>481</v>
      </c>
      <c r="P54" s="20" t="s">
        <v>481</v>
      </c>
      <c r="Q54" s="18" t="s">
        <v>481</v>
      </c>
      <c r="R54" s="20" t="s">
        <v>481</v>
      </c>
      <c r="S54" s="18" t="s">
        <v>481</v>
      </c>
      <c r="T54" s="20" t="s">
        <v>481</v>
      </c>
      <c r="U54" s="18" t="n">
        <v>285.09012278</v>
      </c>
      <c r="V54" s="20" t="n">
        <v>4.61002082</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513.82137262</v>
      </c>
      <c r="F56" s="20" t="n">
        <v>8.72040119</v>
      </c>
      <c r="G56" s="18" t="n">
        <v>532.28111499</v>
      </c>
      <c r="H56" s="20" t="n">
        <v>3.74107087</v>
      </c>
      <c r="I56" s="18" t="n">
        <v>523.47251606</v>
      </c>
      <c r="J56" s="20" t="n">
        <v>3.11991755</v>
      </c>
      <c r="K56" s="18" t="n">
        <v>529.01072473</v>
      </c>
      <c r="L56" s="20" t="n">
        <v>3.56850934</v>
      </c>
      <c r="M56" s="18" t="s">
        <v>481</v>
      </c>
      <c r="N56" s="20" t="s">
        <v>481</v>
      </c>
      <c r="O56" s="18" t="s">
        <v>481</v>
      </c>
      <c r="P56" s="20" t="s">
        <v>481</v>
      </c>
      <c r="Q56" s="18" t="s">
        <v>481</v>
      </c>
      <c r="R56" s="20" t="s">
        <v>481</v>
      </c>
      <c r="S56" s="18" t="s">
        <v>481</v>
      </c>
      <c r="T56" s="20" t="s">
        <v>481</v>
      </c>
      <c r="U56" s="18" t="n">
        <v>477.86409221</v>
      </c>
      <c r="V56" s="20" t="n">
        <v>22.25387002</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(137.0/B61*100)</f>
        <v/>
      </c>
      <c r="D61" s="19" t="n">
        <v>6388</v>
      </c>
      <c r="E61" s="18" t="n">
        <v>424.75648854</v>
      </c>
      <c r="F61" s="20" t="n">
        <v>5.15776651</v>
      </c>
      <c r="G61" s="18" t="n">
        <v>455.79509361</v>
      </c>
      <c r="H61" s="20" t="n">
        <v>4.25521778</v>
      </c>
      <c r="I61" s="18" t="n">
        <v>480.17493966</v>
      </c>
      <c r="J61" s="20" t="n">
        <v>2.69852592</v>
      </c>
      <c r="K61" s="18" t="n">
        <v>496.89718792</v>
      </c>
      <c r="L61" s="20" t="n">
        <v>4.29385893</v>
      </c>
      <c r="M61" s="18" t="s">
        <v>481</v>
      </c>
      <c r="N61" s="20" t="s">
        <v>481</v>
      </c>
      <c r="O61" s="18" t="s">
        <v>481</v>
      </c>
      <c r="P61" s="20" t="s">
        <v>481</v>
      </c>
      <c r="Q61" s="18" t="s">
        <v>481</v>
      </c>
      <c r="R61" s="20" t="s">
        <v>481</v>
      </c>
      <c r="S61" s="18" t="s">
        <v>481</v>
      </c>
      <c r="T61" s="20" t="s">
        <v>481</v>
      </c>
      <c r="U61" s="18" t="n">
        <v>392.74587124</v>
      </c>
      <c r="V61" s="20" t="n">
        <v>12.34335309</v>
      </c>
    </row>
    <row r="62" spans="1:22">
      <c r="A62" s="15" t="s">
        <v>537</v>
      </c>
      <c r="B62" s="17" t="n">
        <v>4476</v>
      </c>
      <c r="C62" s="18">
        <f>(3.0/B62*100)</f>
        <v/>
      </c>
      <c r="D62" s="19" t="n">
        <v>4473</v>
      </c>
      <c r="E62" s="18" t="n">
        <v>488.4345175</v>
      </c>
      <c r="F62" s="20" t="n">
        <v>5.09741711</v>
      </c>
      <c r="G62" s="18" t="n">
        <v>505.96785225</v>
      </c>
      <c r="H62" s="20" t="n">
        <v>2.00689012</v>
      </c>
      <c r="I62" s="18" t="n">
        <v>509.7872315</v>
      </c>
      <c r="J62" s="20" t="n">
        <v>2.0885978</v>
      </c>
      <c r="K62" s="18" t="n">
        <v>523.16217923</v>
      </c>
      <c r="L62" s="20" t="n">
        <v>3.91257158</v>
      </c>
      <c r="M62" s="18" t="s">
        <v>481</v>
      </c>
      <c r="N62" s="20" t="s">
        <v>481</v>
      </c>
      <c r="O62" s="18" t="s">
        <v>481</v>
      </c>
      <c r="P62" s="20" t="s">
        <v>481</v>
      </c>
      <c r="Q62" s="18" t="s">
        <v>481</v>
      </c>
      <c r="R62" s="20" t="s">
        <v>481</v>
      </c>
      <c r="S62" s="18" t="s">
        <v>481</v>
      </c>
      <c r="T62" s="20" t="s">
        <v>481</v>
      </c>
      <c r="U62" s="18" t="n">
        <v>490.10816141</v>
      </c>
      <c r="V62" s="20" t="n">
        <v>21.13092625</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(75.0/B66*100)</f>
        <v/>
      </c>
      <c r="D66" s="19" t="n">
        <v>5590</v>
      </c>
      <c r="E66" s="18" t="n">
        <v>406.01984433</v>
      </c>
      <c r="F66" s="20" t="n">
        <v>6.70870764</v>
      </c>
      <c r="G66" s="18" t="n">
        <v>421.2798139</v>
      </c>
      <c r="H66" s="20" t="n">
        <v>4.06139303</v>
      </c>
      <c r="I66" s="18" t="n">
        <v>431.00327037</v>
      </c>
      <c r="J66" s="20" t="n">
        <v>2.02878043</v>
      </c>
      <c r="K66" s="18" t="n">
        <v>449.58025353</v>
      </c>
      <c r="L66" s="20" t="n">
        <v>3.60602748</v>
      </c>
      <c r="M66" s="18" t="s">
        <v>481</v>
      </c>
      <c r="N66" s="20" t="s">
        <v>481</v>
      </c>
      <c r="O66" s="18" t="s">
        <v>481</v>
      </c>
      <c r="P66" s="20" t="s">
        <v>481</v>
      </c>
      <c r="Q66" s="18" t="s">
        <v>481</v>
      </c>
      <c r="R66" s="20" t="s">
        <v>481</v>
      </c>
      <c r="S66" s="18" t="s">
        <v>481</v>
      </c>
      <c r="T66" s="20" t="s">
        <v>481</v>
      </c>
      <c r="U66" s="18" t="n">
        <v>331.34044957</v>
      </c>
      <c r="V66" s="20" t="n">
        <v>5.56478272</v>
      </c>
    </row>
    <row r="67" spans="1:22">
      <c r="A67" s="15" t="s">
        <v>542</v>
      </c>
      <c r="B67" s="17" t="n">
        <v>6971</v>
      </c>
      <c r="C67" s="18">
        <f>(54.0/B67*100)</f>
        <v/>
      </c>
      <c r="D67" s="19" t="n">
        <v>6917</v>
      </c>
      <c r="E67" s="18" t="n">
        <v>384.5626604</v>
      </c>
      <c r="F67" s="20" t="n">
        <v>3.53581334</v>
      </c>
      <c r="G67" s="18" t="n">
        <v>387.51154421</v>
      </c>
      <c r="H67" s="20" t="n">
        <v>2.83961703</v>
      </c>
      <c r="I67" s="18" t="n">
        <v>417.80950456</v>
      </c>
      <c r="J67" s="20" t="n">
        <v>4.14998577</v>
      </c>
      <c r="K67" s="18" t="n">
        <v>434.77666327</v>
      </c>
      <c r="L67" s="20" t="n">
        <v>5.2934267</v>
      </c>
      <c r="M67" s="18" t="s">
        <v>481</v>
      </c>
      <c r="N67" s="20" t="s">
        <v>481</v>
      </c>
      <c r="O67" s="18" t="s">
        <v>481</v>
      </c>
      <c r="P67" s="20" t="s">
        <v>481</v>
      </c>
      <c r="Q67" s="18" t="s">
        <v>481</v>
      </c>
      <c r="R67" s="20" t="s">
        <v>481</v>
      </c>
      <c r="S67" s="18" t="s">
        <v>481</v>
      </c>
      <c r="T67" s="20" t="s">
        <v>481</v>
      </c>
      <c r="U67" s="18" t="n">
        <v>299.84055649</v>
      </c>
      <c r="V67" s="20" t="n">
        <v>8.53919217</v>
      </c>
    </row>
    <row r="68" spans="1:22">
      <c r="A68" s="15" t="s">
        <v>543</v>
      </c>
      <c r="B68" s="17" t="n">
        <v>12083</v>
      </c>
      <c r="C68" s="18">
        <f>(26.0/B68*100)</f>
        <v/>
      </c>
      <c r="D68" s="19" t="n">
        <v>12057</v>
      </c>
      <c r="E68" s="18" t="n">
        <v>347.70177387</v>
      </c>
      <c r="F68" s="20" t="n">
        <v>7.23833384</v>
      </c>
      <c r="G68" s="18" t="n">
        <v>404.6059917</v>
      </c>
      <c r="H68" s="20" t="n">
        <v>4.70665936</v>
      </c>
      <c r="I68" s="18" t="n">
        <v>413.23293234</v>
      </c>
      <c r="J68" s="20" t="n">
        <v>2.00098749</v>
      </c>
      <c r="K68" s="18" t="n">
        <v>412.44990974</v>
      </c>
      <c r="L68" s="20" t="n">
        <v>1.70065322</v>
      </c>
      <c r="M68" s="18" t="s">
        <v>481</v>
      </c>
      <c r="N68" s="20" t="s">
        <v>481</v>
      </c>
      <c r="O68" s="18" t="s">
        <v>481</v>
      </c>
      <c r="P68" s="20" t="s">
        <v>481</v>
      </c>
      <c r="Q68" s="18" t="s">
        <v>481</v>
      </c>
      <c r="R68" s="20" t="s">
        <v>481</v>
      </c>
      <c r="S68" s="18" t="s">
        <v>481</v>
      </c>
      <c r="T68" s="20" t="s">
        <v>481</v>
      </c>
      <c r="U68" s="18" t="n">
        <v>283.10864863</v>
      </c>
      <c r="V68" s="20" t="n">
        <v>4.76350102</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482.69037571</v>
      </c>
      <c r="F70" s="20" t="n">
        <v>11.34464609</v>
      </c>
      <c r="G70" s="18" t="n">
        <v>486.06474962</v>
      </c>
      <c r="H70" s="20" t="n">
        <v>5.67219744</v>
      </c>
      <c r="I70" s="18" t="n">
        <v>493.27660919</v>
      </c>
      <c r="J70" s="20" t="n">
        <v>3.36264833</v>
      </c>
      <c r="K70" s="18" t="n">
        <v>512.02940498</v>
      </c>
      <c r="L70" s="20" t="n">
        <v>3.99945693</v>
      </c>
      <c r="M70" s="18" t="s">
        <v>481</v>
      </c>
      <c r="N70" s="20" t="s">
        <v>481</v>
      </c>
      <c r="O70" s="18" t="s">
        <v>481</v>
      </c>
      <c r="P70" s="20" t="s">
        <v>481</v>
      </c>
      <c r="Q70" s="18" t="s">
        <v>481</v>
      </c>
      <c r="R70" s="20" t="s">
        <v>481</v>
      </c>
      <c r="S70" s="18" t="s">
        <v>481</v>
      </c>
      <c r="T70" s="20" t="s">
        <v>481</v>
      </c>
      <c r="U70" s="18" t="n">
        <v>421.73022221</v>
      </c>
      <c r="V70" s="20" t="n">
        <v>11.51476108</v>
      </c>
    </row>
    <row r="71" spans="1:22">
      <c r="A71" s="15" t="s">
        <v>546</v>
      </c>
      <c r="B71" s="17" t="n">
        <v>6115</v>
      </c>
      <c r="C71" s="18">
        <f>(17.0/B71*100)</f>
        <v/>
      </c>
      <c r="D71" s="19" t="n">
        <v>6098</v>
      </c>
      <c r="E71" s="18" t="n">
        <v>542.3449590500001</v>
      </c>
      <c r="F71" s="20" t="n">
        <v>8.111223000000001</v>
      </c>
      <c r="G71" s="18" t="n">
        <v>545.65082332</v>
      </c>
      <c r="H71" s="20" t="n">
        <v>3.31971147</v>
      </c>
      <c r="I71" s="18" t="n">
        <v>529.11168257</v>
      </c>
      <c r="J71" s="20" t="n">
        <v>2.00431213</v>
      </c>
      <c r="K71" s="18" t="n">
        <v>537.5579804499999</v>
      </c>
      <c r="L71" s="20" t="n">
        <v>2.94458737</v>
      </c>
      <c r="M71" s="18" t="s">
        <v>481</v>
      </c>
      <c r="N71" s="20" t="s">
        <v>481</v>
      </c>
      <c r="O71" s="18" t="s">
        <v>481</v>
      </c>
      <c r="P71" s="20" t="s">
        <v>481</v>
      </c>
      <c r="Q71" s="18" t="s">
        <v>481</v>
      </c>
      <c r="R71" s="20" t="s">
        <v>481</v>
      </c>
      <c r="S71" s="18" t="s">
        <v>481</v>
      </c>
      <c r="T71" s="20" t="s">
        <v>481</v>
      </c>
      <c r="U71" s="18" t="n">
        <v>471.10488335</v>
      </c>
      <c r="V71" s="20" t="n">
        <v>17.926697</v>
      </c>
    </row>
    <row r="72" spans="1:22">
      <c r="A72" s="15" t="s">
        <v>547</v>
      </c>
      <c r="B72" s="17" t="n">
        <v>7708</v>
      </c>
      <c r="C72" s="18">
        <f>(5.0/B72*100)</f>
        <v/>
      </c>
      <c r="D72" s="19" t="n">
        <v>7703</v>
      </c>
      <c r="E72" s="18" t="n">
        <v>434.71390516</v>
      </c>
      <c r="F72" s="20" t="n">
        <v>8.01789168</v>
      </c>
      <c r="G72" s="18" t="n">
        <v>474.37682228</v>
      </c>
      <c r="H72" s="20" t="n">
        <v>3.33334394</v>
      </c>
      <c r="I72" s="18" t="n">
        <v>500.1118776</v>
      </c>
      <c r="J72" s="20" t="n">
        <v>3.02736626</v>
      </c>
      <c r="K72" s="18" t="n">
        <v>524.3971612300001</v>
      </c>
      <c r="L72" s="20" t="n">
        <v>3.47598934</v>
      </c>
      <c r="M72" s="18" t="s">
        <v>481</v>
      </c>
      <c r="N72" s="20" t="s">
        <v>481</v>
      </c>
      <c r="O72" s="18" t="s">
        <v>481</v>
      </c>
      <c r="P72" s="20" t="s">
        <v>481</v>
      </c>
      <c r="Q72" s="18" t="s">
        <v>481</v>
      </c>
      <c r="R72" s="20" t="s">
        <v>481</v>
      </c>
      <c r="S72" s="18" t="s">
        <v>481</v>
      </c>
      <c r="T72" s="20" t="s">
        <v>481</v>
      </c>
      <c r="U72" s="18" t="n">
        <v>447.26207469</v>
      </c>
      <c r="V72" s="20" t="n">
        <v>24.83010112</v>
      </c>
    </row>
    <row r="73" spans="1:22">
      <c r="A73" s="15" t="s">
        <v>548</v>
      </c>
      <c r="B73" s="17" t="n">
        <v>8249</v>
      </c>
      <c r="C73" s="18">
        <f>(148.0/B73*100)</f>
        <v/>
      </c>
      <c r="D73" s="19" t="n">
        <v>8101</v>
      </c>
      <c r="E73" s="18" t="n">
        <v>407.63066153</v>
      </c>
      <c r="F73" s="20" t="n">
        <v>7.9438955</v>
      </c>
      <c r="G73" s="18" t="n">
        <v>407.69366728</v>
      </c>
      <c r="H73" s="20" t="n">
        <v>3.94270659</v>
      </c>
      <c r="I73" s="18" t="n">
        <v>411.63901353</v>
      </c>
      <c r="J73" s="20" t="n">
        <v>3.4370211</v>
      </c>
      <c r="K73" s="18" t="n">
        <v>410.41970803</v>
      </c>
      <c r="L73" s="20" t="n">
        <v>4.73180357</v>
      </c>
      <c r="M73" s="18" t="s">
        <v>481</v>
      </c>
      <c r="N73" s="20" t="s">
        <v>481</v>
      </c>
      <c r="O73" s="18" t="s">
        <v>481</v>
      </c>
      <c r="P73" s="20" t="s">
        <v>481</v>
      </c>
      <c r="Q73" s="18" t="s">
        <v>481</v>
      </c>
      <c r="R73" s="20" t="s">
        <v>481</v>
      </c>
      <c r="S73" s="18" t="s">
        <v>481</v>
      </c>
      <c r="T73" s="20" t="s">
        <v>481</v>
      </c>
      <c r="U73" s="18" t="n">
        <v>359.1933653</v>
      </c>
      <c r="V73" s="20" t="n">
        <v>13.72003805</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(204.0/B75*100)</f>
        <v/>
      </c>
      <c r="D75" s="19" t="n">
        <v>5171</v>
      </c>
      <c r="E75" s="18" t="n">
        <v>320.50701884</v>
      </c>
      <c r="F75" s="20" t="n">
        <v>8.667429439999999</v>
      </c>
      <c r="G75" s="18" t="n">
        <v>327.40087382</v>
      </c>
      <c r="H75" s="20" t="n">
        <v>5.65532352</v>
      </c>
      <c r="I75" s="18" t="n">
        <v>359.31073591</v>
      </c>
      <c r="J75" s="20" t="n">
        <v>3.55387221</v>
      </c>
      <c r="K75" s="18" t="n">
        <v>377.00356969</v>
      </c>
      <c r="L75" s="20" t="n">
        <v>3.35023151</v>
      </c>
      <c r="M75" s="18" t="s">
        <v>481</v>
      </c>
      <c r="N75" s="20" t="s">
        <v>481</v>
      </c>
      <c r="O75" s="18" t="s">
        <v>481</v>
      </c>
      <c r="P75" s="20" t="s">
        <v>481</v>
      </c>
      <c r="Q75" s="18" t="s">
        <v>481</v>
      </c>
      <c r="R75" s="20" t="s">
        <v>481</v>
      </c>
      <c r="S75" s="18" t="s">
        <v>481</v>
      </c>
      <c r="T75" s="20" t="s">
        <v>481</v>
      </c>
      <c r="U75" s="18" t="n">
        <v>298.17512101</v>
      </c>
      <c r="V75" s="20" t="n">
        <v>8.144419320000001</v>
      </c>
    </row>
    <row r="76" spans="1:22">
      <c r="A76" s="15" t="s">
        <v>551</v>
      </c>
      <c r="B76" s="17" t="n">
        <v>14167</v>
      </c>
      <c r="C76" s="18">
        <f>(228.0/B76*100)</f>
        <v/>
      </c>
      <c r="D76" s="19" t="n">
        <v>13939</v>
      </c>
      <c r="E76" s="18" t="n">
        <v>378.94118593</v>
      </c>
      <c r="F76" s="20" t="n">
        <v>8.65418099</v>
      </c>
      <c r="G76" s="18" t="n">
        <v>444.03545558</v>
      </c>
      <c r="H76" s="20" t="n">
        <v>5.98835412</v>
      </c>
      <c r="I76" s="18" t="n">
        <v>434.0147032</v>
      </c>
      <c r="J76" s="20" t="n">
        <v>3.38377633</v>
      </c>
      <c r="K76" s="18" t="n">
        <v>442.79399109</v>
      </c>
      <c r="L76" s="20" t="n">
        <v>2.96730131</v>
      </c>
      <c r="M76" s="18" t="s">
        <v>481</v>
      </c>
      <c r="N76" s="20" t="s">
        <v>481</v>
      </c>
      <c r="O76" s="18" t="s">
        <v>481</v>
      </c>
      <c r="P76" s="20" t="s">
        <v>481</v>
      </c>
      <c r="Q76" s="18" t="s">
        <v>481</v>
      </c>
      <c r="R76" s="20" t="s">
        <v>481</v>
      </c>
      <c r="S76" s="18" t="s">
        <v>481</v>
      </c>
      <c r="T76" s="20" t="s">
        <v>481</v>
      </c>
      <c r="U76" s="18" t="n">
        <v>309.96215709</v>
      </c>
      <c r="V76" s="20" t="n">
        <v>7.79908407</v>
      </c>
    </row>
    <row r="77" spans="1:22">
      <c r="A77" s="15" t="s">
        <v>552</v>
      </c>
      <c r="B77" s="17" t="n">
        <v>6062</v>
      </c>
      <c r="C77" s="18">
        <f>(86.0/B77*100)</f>
        <v/>
      </c>
      <c r="D77" s="19" t="n">
        <v>5976</v>
      </c>
      <c r="E77" s="18" t="n">
        <v>423.30976014</v>
      </c>
      <c r="F77" s="20" t="n">
        <v>3.69937276</v>
      </c>
      <c r="G77" s="18" t="n">
        <v>439.68656724</v>
      </c>
      <c r="H77" s="20" t="n">
        <v>3.04610187</v>
      </c>
      <c r="I77" s="18" t="n">
        <v>452.02455027</v>
      </c>
      <c r="J77" s="20" t="n">
        <v>3.75169723</v>
      </c>
      <c r="K77" s="18" t="n">
        <v>459.6787321</v>
      </c>
      <c r="L77" s="20" t="n">
        <v>5.21382871</v>
      </c>
      <c r="M77" s="18" t="s">
        <v>481</v>
      </c>
      <c r="N77" s="20" t="s">
        <v>481</v>
      </c>
      <c r="O77" s="18" t="s">
        <v>481</v>
      </c>
      <c r="P77" s="20" t="s">
        <v>481</v>
      </c>
      <c r="Q77" s="18" t="s">
        <v>481</v>
      </c>
      <c r="R77" s="20" t="s">
        <v>481</v>
      </c>
      <c r="S77" s="18" t="s">
        <v>481</v>
      </c>
      <c r="T77" s="20" t="s">
        <v>481</v>
      </c>
      <c r="U77" s="18" t="n">
        <v>332.63946477</v>
      </c>
      <c r="V77" s="20" t="n">
        <v>4.73519861</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427.47512937</v>
      </c>
      <c r="F81" s="20" t="n">
        <v>14.34217013</v>
      </c>
      <c r="G81" s="18" t="n">
        <v>419.59884111</v>
      </c>
      <c r="H81" s="20" t="n">
        <v>7.17024982</v>
      </c>
      <c r="I81" s="18" t="n">
        <v>427.86055237</v>
      </c>
      <c r="J81" s="20" t="n">
        <v>3.50169994</v>
      </c>
      <c r="K81" s="18" t="n">
        <v>437.59534577</v>
      </c>
      <c r="L81" s="20" t="n">
        <v>3.9149763</v>
      </c>
      <c r="M81" s="18" t="s">
        <v>481</v>
      </c>
      <c r="N81" s="20" t="s">
        <v>481</v>
      </c>
      <c r="O81" s="18" t="s">
        <v>481</v>
      </c>
      <c r="P81" s="20" t="s">
        <v>481</v>
      </c>
      <c r="Q81" s="18" t="s">
        <v>481</v>
      </c>
      <c r="R81" s="20" t="s">
        <v>481</v>
      </c>
      <c r="S81" s="18" t="s">
        <v>481</v>
      </c>
      <c r="T81" s="20" t="s">
        <v>481</v>
      </c>
      <c r="U81" s="18" t="n">
        <v>392.71534264</v>
      </c>
      <c r="V81" s="20" t="n">
        <v>22.04965229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714</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(370.0/B7*100)</f>
        <v/>
      </c>
      <c r="D7" s="19" t="n">
        <v>14160</v>
      </c>
      <c r="E7" s="18" t="n">
        <v>442.64944966</v>
      </c>
      <c r="F7" s="20" t="n">
        <v>6.26035595</v>
      </c>
      <c r="G7" s="18" t="n">
        <v>480.51754225</v>
      </c>
      <c r="H7" s="20" t="n">
        <v>3.33329882</v>
      </c>
      <c r="I7" s="18" t="n">
        <v>505.88580312</v>
      </c>
      <c r="J7" s="20" t="n">
        <v>2.38642219</v>
      </c>
      <c r="K7" s="18" t="n">
        <v>532.2346326000001</v>
      </c>
      <c r="L7" s="20" t="n">
        <v>2.54440325</v>
      </c>
      <c r="M7" s="18" t="s">
        <v>481</v>
      </c>
      <c r="N7" s="20" t="s">
        <v>481</v>
      </c>
      <c r="O7" s="18" t="s">
        <v>481</v>
      </c>
      <c r="P7" s="20" t="s">
        <v>481</v>
      </c>
      <c r="Q7" s="18" t="s">
        <v>481</v>
      </c>
      <c r="R7" s="20" t="s">
        <v>481</v>
      </c>
      <c r="S7" s="18" t="s">
        <v>481</v>
      </c>
      <c r="T7" s="20" t="s">
        <v>481</v>
      </c>
      <c r="U7" s="18" t="n">
        <v>391.46854777</v>
      </c>
      <c r="V7" s="20" t="n">
        <v>9.48457383</v>
      </c>
    </row>
    <row r="8" spans="1:22">
      <c r="A8" s="15" t="s">
        <v>483</v>
      </c>
      <c r="B8" s="17" t="n">
        <v>7007</v>
      </c>
      <c r="C8" s="18">
        <f>(23.0/B8*100)</f>
        <v/>
      </c>
      <c r="D8" s="19" t="n">
        <v>6984</v>
      </c>
      <c r="E8" s="18" t="n">
        <v>478.99722344</v>
      </c>
      <c r="F8" s="20" t="n">
        <v>3.6917807</v>
      </c>
      <c r="G8" s="18" t="n">
        <v>478.71135923</v>
      </c>
      <c r="H8" s="20" t="n">
        <v>3.56005257</v>
      </c>
      <c r="I8" s="18" t="n">
        <v>494.84593448</v>
      </c>
      <c r="J8" s="20" t="n">
        <v>3.6345614</v>
      </c>
      <c r="K8" s="18" t="n">
        <v>498.47554884</v>
      </c>
      <c r="L8" s="20" t="n">
        <v>4.56779129</v>
      </c>
      <c r="M8" s="18" t="s">
        <v>481</v>
      </c>
      <c r="N8" s="20" t="s">
        <v>481</v>
      </c>
      <c r="O8" s="18" t="s">
        <v>481</v>
      </c>
      <c r="P8" s="20" t="s">
        <v>481</v>
      </c>
      <c r="Q8" s="18" t="n">
        <v>361.38025951</v>
      </c>
      <c r="R8" s="20" t="n">
        <v>22.72565673</v>
      </c>
      <c r="S8" s="18" t="s">
        <v>481</v>
      </c>
      <c r="T8" s="20" t="s">
        <v>481</v>
      </c>
      <c r="U8" s="18" t="n">
        <v>349.10279447</v>
      </c>
      <c r="V8" s="20" t="n">
        <v>19.77525097</v>
      </c>
    </row>
    <row r="9" spans="1:22">
      <c r="A9" s="15" t="s">
        <v>484</v>
      </c>
      <c r="B9" s="17" t="n">
        <v>9651</v>
      </c>
      <c r="C9" s="18">
        <f>(102.0/B9*100)</f>
        <v/>
      </c>
      <c r="D9" s="19" t="n">
        <v>9549</v>
      </c>
      <c r="E9" s="18" t="n">
        <v>494.32178389</v>
      </c>
      <c r="F9" s="20" t="n">
        <v>3.16159662</v>
      </c>
      <c r="G9" s="18" t="n">
        <v>512.74460919</v>
      </c>
      <c r="H9" s="20" t="n">
        <v>2.11657489</v>
      </c>
      <c r="I9" s="18" t="n">
        <v>506.24999483</v>
      </c>
      <c r="J9" s="20" t="n">
        <v>3.53982433</v>
      </c>
      <c r="K9" s="18" t="n">
        <v>493.5213258</v>
      </c>
      <c r="L9" s="20" t="n">
        <v>5.95567222</v>
      </c>
      <c r="M9" s="18" t="s">
        <v>481</v>
      </c>
      <c r="N9" s="20" t="s">
        <v>481</v>
      </c>
      <c r="O9" s="18" t="s">
        <v>481</v>
      </c>
      <c r="P9" s="20" t="s">
        <v>481</v>
      </c>
      <c r="Q9" s="18" t="n">
        <v>347.7815185</v>
      </c>
      <c r="R9" s="20" t="n">
        <v>11.20716786</v>
      </c>
      <c r="S9" s="18" t="s">
        <v>481</v>
      </c>
      <c r="T9" s="20" t="s">
        <v>481</v>
      </c>
      <c r="U9" s="18" t="n">
        <v>385.74855106</v>
      </c>
      <c r="V9" s="20" t="n">
        <v>9.487527249999999</v>
      </c>
    </row>
    <row r="10" spans="1:22">
      <c r="A10" s="15" t="s">
        <v>485</v>
      </c>
      <c r="B10" s="17" t="n">
        <v>20058</v>
      </c>
      <c r="C10" s="18">
        <f>(529.0/B10*100)</f>
        <v/>
      </c>
      <c r="D10" s="19" t="n">
        <v>19529</v>
      </c>
      <c r="E10" s="18" t="n">
        <v>497.90348551</v>
      </c>
      <c r="F10" s="20" t="n">
        <v>5.60383683</v>
      </c>
      <c r="G10" s="18" t="n">
        <v>511.94294895</v>
      </c>
      <c r="H10" s="20" t="n">
        <v>3.02500584</v>
      </c>
      <c r="I10" s="18" t="n">
        <v>523.00705785</v>
      </c>
      <c r="J10" s="20" t="n">
        <v>2.87310856</v>
      </c>
      <c r="K10" s="18" t="n">
        <v>552.74526062</v>
      </c>
      <c r="L10" s="20" t="n">
        <v>2.62103997</v>
      </c>
      <c r="M10" s="18" t="s">
        <v>481</v>
      </c>
      <c r="N10" s="20" t="s">
        <v>481</v>
      </c>
      <c r="O10" s="18" t="s">
        <v>481</v>
      </c>
      <c r="P10" s="20" t="s">
        <v>481</v>
      </c>
      <c r="Q10" s="18" t="s">
        <v>481</v>
      </c>
      <c r="R10" s="20" t="s">
        <v>481</v>
      </c>
      <c r="S10" s="18" t="s">
        <v>481</v>
      </c>
      <c r="T10" s="20" t="s">
        <v>481</v>
      </c>
      <c r="U10" s="18" t="n">
        <v>409.28196844</v>
      </c>
      <c r="V10" s="20" t="n">
        <v>11.27511774</v>
      </c>
    </row>
    <row r="11" spans="1:22">
      <c r="A11" s="15" t="s">
        <v>486</v>
      </c>
      <c r="B11" s="17" t="n">
        <v>7053</v>
      </c>
      <c r="C11" s="18">
        <f>(50.0/B11*100)</f>
        <v/>
      </c>
      <c r="D11" s="19" t="n">
        <v>7003</v>
      </c>
      <c r="E11" s="18" t="n">
        <v>438.52837159</v>
      </c>
      <c r="F11" s="20" t="n">
        <v>6.91029907</v>
      </c>
      <c r="G11" s="18" t="n">
        <v>452.74587128</v>
      </c>
      <c r="H11" s="20" t="n">
        <v>3.3594551</v>
      </c>
      <c r="I11" s="18" t="n">
        <v>457.46967331</v>
      </c>
      <c r="J11" s="20" t="n">
        <v>3.23678678</v>
      </c>
      <c r="K11" s="18" t="n">
        <v>474.81334148</v>
      </c>
      <c r="L11" s="20" t="n">
        <v>3.64419449</v>
      </c>
      <c r="M11" s="18" t="s">
        <v>481</v>
      </c>
      <c r="N11" s="20" t="s">
        <v>481</v>
      </c>
      <c r="O11" s="18" t="s">
        <v>481</v>
      </c>
      <c r="P11" s="20" t="s">
        <v>481</v>
      </c>
      <c r="Q11" s="18" t="s">
        <v>481</v>
      </c>
      <c r="R11" s="20" t="s">
        <v>481</v>
      </c>
      <c r="S11" s="18" t="s">
        <v>481</v>
      </c>
      <c r="T11" s="20" t="s">
        <v>481</v>
      </c>
      <c r="U11" s="18" t="n">
        <v>363.12074545</v>
      </c>
      <c r="V11" s="20" t="n">
        <v>11.44932617</v>
      </c>
    </row>
    <row r="12" spans="1:22">
      <c r="A12" s="15" t="s">
        <v>487</v>
      </c>
      <c r="B12" s="17" t="n">
        <v>6894</v>
      </c>
      <c r="C12" s="18">
        <f>(56.0/B12*100)</f>
        <v/>
      </c>
      <c r="D12" s="19" t="n">
        <v>6838</v>
      </c>
      <c r="E12" s="18" t="n">
        <v>476.70367577</v>
      </c>
      <c r="F12" s="20" t="n">
        <v>4.42053499</v>
      </c>
      <c r="G12" s="18" t="n">
        <v>484.88039122</v>
      </c>
      <c r="H12" s="20" t="n">
        <v>3.1168373</v>
      </c>
      <c r="I12" s="18" t="n">
        <v>502.18109307</v>
      </c>
      <c r="J12" s="20" t="n">
        <v>2.88279656</v>
      </c>
      <c r="K12" s="18" t="n">
        <v>523.0078446700001</v>
      </c>
      <c r="L12" s="20" t="n">
        <v>5.2561021</v>
      </c>
      <c r="M12" s="18" t="s">
        <v>481</v>
      </c>
      <c r="N12" s="20" t="s">
        <v>481</v>
      </c>
      <c r="O12" s="18" t="s">
        <v>481</v>
      </c>
      <c r="P12" s="20" t="s">
        <v>481</v>
      </c>
      <c r="Q12" s="18" t="n">
        <v>332.31014509</v>
      </c>
      <c r="R12" s="20" t="n">
        <v>18.34291261</v>
      </c>
      <c r="S12" s="18" t="s">
        <v>481</v>
      </c>
      <c r="T12" s="20" t="s">
        <v>481</v>
      </c>
      <c r="U12" s="18" t="n">
        <v>367.95004302</v>
      </c>
      <c r="V12" s="20" t="n">
        <v>14.15447862</v>
      </c>
    </row>
    <row r="13" spans="1:22">
      <c r="A13" s="15" t="s">
        <v>488</v>
      </c>
      <c r="B13" s="17" t="n">
        <v>7161</v>
      </c>
      <c r="C13" s="18">
        <f>(92.0/B13*100)</f>
        <v/>
      </c>
      <c r="D13" s="19" t="n">
        <v>7069</v>
      </c>
      <c r="E13" s="18" t="n">
        <v>456.48703074</v>
      </c>
      <c r="F13" s="20" t="n">
        <v>6.93896685</v>
      </c>
      <c r="G13" s="18" t="n">
        <v>479.485987</v>
      </c>
      <c r="H13" s="20" t="n">
        <v>3.39468054</v>
      </c>
      <c r="I13" s="18" t="n">
        <v>510.025965</v>
      </c>
      <c r="J13" s="20" t="n">
        <v>2.7365872</v>
      </c>
      <c r="K13" s="18" t="n">
        <v>533.51417315</v>
      </c>
      <c r="L13" s="20" t="n">
        <v>3.61411128</v>
      </c>
      <c r="M13" s="18" t="s">
        <v>481</v>
      </c>
      <c r="N13" s="20" t="s">
        <v>481</v>
      </c>
      <c r="O13" s="18" t="s">
        <v>481</v>
      </c>
      <c r="P13" s="20" t="s">
        <v>481</v>
      </c>
      <c r="Q13" s="18" t="n">
        <v>407.4699787</v>
      </c>
      <c r="R13" s="20" t="n">
        <v>6.79601306</v>
      </c>
      <c r="S13" s="18" t="s">
        <v>481</v>
      </c>
      <c r="T13" s="20" t="s">
        <v>481</v>
      </c>
      <c r="U13" s="18" t="n">
        <v>399.81337357</v>
      </c>
      <c r="V13" s="20" t="n">
        <v>12.34031988</v>
      </c>
    </row>
    <row r="14" spans="1:22">
      <c r="A14" s="15" t="s">
        <v>489</v>
      </c>
      <c r="B14" s="17" t="n">
        <v>5587</v>
      </c>
      <c r="C14" s="18">
        <f>(75.0/B14*100)</f>
        <v/>
      </c>
      <c r="D14" s="19" t="n">
        <v>5512</v>
      </c>
      <c r="E14" s="18" t="n">
        <v>497.84675004</v>
      </c>
      <c r="F14" s="20" t="n">
        <v>5.76736549</v>
      </c>
      <c r="G14" s="18" t="n">
        <v>508.98879901</v>
      </c>
      <c r="H14" s="20" t="n">
        <v>2.67856016</v>
      </c>
      <c r="I14" s="18" t="n">
        <v>526.19928678</v>
      </c>
      <c r="J14" s="20" t="n">
        <v>3.12344936</v>
      </c>
      <c r="K14" s="18" t="n">
        <v>549.35423702</v>
      </c>
      <c r="L14" s="20" t="n">
        <v>4.54086035</v>
      </c>
      <c r="M14" s="18" t="s">
        <v>481</v>
      </c>
      <c r="N14" s="20" t="s">
        <v>481</v>
      </c>
      <c r="O14" s="18" t="s">
        <v>481</v>
      </c>
      <c r="P14" s="20" t="s">
        <v>481</v>
      </c>
      <c r="Q14" s="18" t="s">
        <v>481</v>
      </c>
      <c r="R14" s="20" t="s">
        <v>481</v>
      </c>
      <c r="S14" s="18" t="s">
        <v>481</v>
      </c>
      <c r="T14" s="20" t="s">
        <v>481</v>
      </c>
      <c r="U14" s="18" t="n">
        <v>395.76943191</v>
      </c>
      <c r="V14" s="20" t="n">
        <v>15.77016703</v>
      </c>
    </row>
    <row r="15" spans="1:22">
      <c r="A15" s="15" t="s">
        <v>490</v>
      </c>
      <c r="B15" s="17" t="n">
        <v>5882</v>
      </c>
      <c r="C15" s="18">
        <f>(53.0/B15*100)</f>
        <v/>
      </c>
      <c r="D15" s="19" t="n">
        <v>5829</v>
      </c>
      <c r="E15" s="18" t="n">
        <v>498.47399847</v>
      </c>
      <c r="F15" s="20" t="n">
        <v>4.17334011</v>
      </c>
      <c r="G15" s="18" t="n">
        <v>516.49070164</v>
      </c>
      <c r="H15" s="20" t="n">
        <v>2.76132567</v>
      </c>
      <c r="I15" s="18" t="n">
        <v>549.2462403</v>
      </c>
      <c r="J15" s="20" t="n">
        <v>3.17689099</v>
      </c>
      <c r="K15" s="18" t="n">
        <v>568.98104426</v>
      </c>
      <c r="L15" s="20" t="n">
        <v>5.23621412</v>
      </c>
      <c r="M15" s="18" t="s">
        <v>481</v>
      </c>
      <c r="N15" s="20" t="s">
        <v>481</v>
      </c>
      <c r="O15" s="18" t="s">
        <v>481</v>
      </c>
      <c r="P15" s="20" t="s">
        <v>481</v>
      </c>
      <c r="Q15" s="18" t="n">
        <v>367.66871077</v>
      </c>
      <c r="R15" s="20" t="n">
        <v>14.82638214</v>
      </c>
      <c r="S15" s="18" t="s">
        <v>481</v>
      </c>
      <c r="T15" s="20" t="s">
        <v>481</v>
      </c>
      <c r="U15" s="18" t="n">
        <v>411.63446379</v>
      </c>
      <c r="V15" s="20" t="n">
        <v>14.61745863</v>
      </c>
    </row>
    <row r="16" spans="1:22">
      <c r="A16" s="15" t="s">
        <v>491</v>
      </c>
      <c r="B16" s="17" t="n">
        <v>6108</v>
      </c>
      <c r="C16" s="18">
        <f>(103.0/B16*100)</f>
        <v/>
      </c>
      <c r="D16" s="19" t="n">
        <v>6005</v>
      </c>
      <c r="E16" s="18" t="n">
        <v>476.46848936</v>
      </c>
      <c r="F16" s="20" t="n">
        <v>3.92305779</v>
      </c>
      <c r="G16" s="18" t="n">
        <v>506.96349115</v>
      </c>
      <c r="H16" s="20" t="n">
        <v>2.74201397</v>
      </c>
      <c r="I16" s="18" t="n">
        <v>513.62270461</v>
      </c>
      <c r="J16" s="20" t="n">
        <v>4.08515223</v>
      </c>
      <c r="K16" s="18" t="n">
        <v>516.4490130200001</v>
      </c>
      <c r="L16" s="20" t="n">
        <v>5.52036872</v>
      </c>
      <c r="M16" s="18" t="s">
        <v>481</v>
      </c>
      <c r="N16" s="20" t="s">
        <v>481</v>
      </c>
      <c r="O16" s="18" t="s">
        <v>481</v>
      </c>
      <c r="P16" s="20" t="s">
        <v>481</v>
      </c>
      <c r="Q16" s="18" t="s">
        <v>481</v>
      </c>
      <c r="R16" s="20" t="s">
        <v>481</v>
      </c>
      <c r="S16" s="18" t="s">
        <v>481</v>
      </c>
      <c r="T16" s="20" t="s">
        <v>481</v>
      </c>
      <c r="U16" s="18" t="n">
        <v>334.11722139</v>
      </c>
      <c r="V16" s="20" t="n">
        <v>11.82359676</v>
      </c>
    </row>
    <row r="17" spans="1:22">
      <c r="A17" s="15" t="s">
        <v>492</v>
      </c>
      <c r="B17" s="17" t="n">
        <v>6504</v>
      </c>
      <c r="C17" s="18">
        <f>(664.0/B17*100)</f>
        <v/>
      </c>
      <c r="D17" s="19" t="n">
        <v>5840</v>
      </c>
      <c r="E17" s="18" t="n">
        <v>506.52003025</v>
      </c>
      <c r="F17" s="20" t="n">
        <v>4.57292855</v>
      </c>
      <c r="G17" s="18" t="n">
        <v>513.31191806</v>
      </c>
      <c r="H17" s="20" t="n">
        <v>3.51903903</v>
      </c>
      <c r="I17" s="18" t="n">
        <v>532.79431988</v>
      </c>
      <c r="J17" s="20" t="n">
        <v>4.18283958</v>
      </c>
      <c r="K17" s="18" t="n">
        <v>534.35530193</v>
      </c>
      <c r="L17" s="20" t="n">
        <v>5.35157853</v>
      </c>
      <c r="M17" s="18" t="s">
        <v>481</v>
      </c>
      <c r="N17" s="20" t="s">
        <v>481</v>
      </c>
      <c r="O17" s="18" t="s">
        <v>481</v>
      </c>
      <c r="P17" s="20" t="s">
        <v>481</v>
      </c>
      <c r="Q17" s="18" t="n">
        <v>338.260297</v>
      </c>
      <c r="R17" s="20" t="n">
        <v>14.23011861</v>
      </c>
      <c r="S17" s="18" t="s">
        <v>481</v>
      </c>
      <c r="T17" s="20" t="s">
        <v>481</v>
      </c>
      <c r="U17" s="18" t="n">
        <v>406.73047592</v>
      </c>
      <c r="V17" s="20" t="n">
        <v>13.29053242</v>
      </c>
    </row>
    <row r="18" spans="1:22">
      <c r="A18" s="15" t="s">
        <v>493</v>
      </c>
      <c r="B18" s="17" t="n">
        <v>5532</v>
      </c>
      <c r="C18" s="18">
        <f>(28.0/B18*100)</f>
        <v/>
      </c>
      <c r="D18" s="19" t="n">
        <v>5504</v>
      </c>
      <c r="E18" s="18" t="n">
        <v>425.08148843</v>
      </c>
      <c r="F18" s="20" t="n">
        <v>7.38502338</v>
      </c>
      <c r="G18" s="18" t="n">
        <v>448.30584261</v>
      </c>
      <c r="H18" s="20" t="n">
        <v>4.59562246</v>
      </c>
      <c r="I18" s="18" t="n">
        <v>479.49936336</v>
      </c>
      <c r="J18" s="20" t="n">
        <v>4.48535427</v>
      </c>
      <c r="K18" s="18" t="n">
        <v>495.71952667</v>
      </c>
      <c r="L18" s="20" t="n">
        <v>5.13539559</v>
      </c>
      <c r="M18" s="18" t="s">
        <v>481</v>
      </c>
      <c r="N18" s="20" t="s">
        <v>481</v>
      </c>
      <c r="O18" s="18" t="s">
        <v>481</v>
      </c>
      <c r="P18" s="20" t="s">
        <v>481</v>
      </c>
      <c r="Q18" s="18" t="s">
        <v>481</v>
      </c>
      <c r="R18" s="20" t="s">
        <v>481</v>
      </c>
      <c r="S18" s="18" t="s">
        <v>481</v>
      </c>
      <c r="T18" s="20" t="s">
        <v>481</v>
      </c>
      <c r="U18" s="18" t="n">
        <v>324.15901705</v>
      </c>
      <c r="V18" s="20" t="n">
        <v>14.04899489</v>
      </c>
    </row>
    <row r="19" spans="1:22">
      <c r="A19" s="15" t="s">
        <v>494</v>
      </c>
      <c r="B19" s="17" t="n">
        <v>5658</v>
      </c>
      <c r="C19" s="18">
        <f>(67.0/B19*100)</f>
        <v/>
      </c>
      <c r="D19" s="19" t="n">
        <v>5591</v>
      </c>
      <c r="E19" s="18" t="n">
        <v>458.40793379</v>
      </c>
      <c r="F19" s="20" t="n">
        <v>4.31120081</v>
      </c>
      <c r="G19" s="18" t="n">
        <v>467.14179792</v>
      </c>
      <c r="H19" s="20" t="n">
        <v>3.24764218</v>
      </c>
      <c r="I19" s="18" t="n">
        <v>475.80924262</v>
      </c>
      <c r="J19" s="20" t="n">
        <v>4.05450127</v>
      </c>
      <c r="K19" s="18" t="n">
        <v>494.00060438</v>
      </c>
      <c r="L19" s="20" t="n">
        <v>6.16822732</v>
      </c>
      <c r="M19" s="18" t="s">
        <v>481</v>
      </c>
      <c r="N19" s="20" t="s">
        <v>481</v>
      </c>
      <c r="O19" s="18" t="s">
        <v>481</v>
      </c>
      <c r="P19" s="20" t="s">
        <v>481</v>
      </c>
      <c r="Q19" s="18" t="s">
        <v>481</v>
      </c>
      <c r="R19" s="20" t="s">
        <v>481</v>
      </c>
      <c r="S19" s="18" t="s">
        <v>481</v>
      </c>
      <c r="T19" s="20" t="s">
        <v>481</v>
      </c>
      <c r="U19" s="18" t="n">
        <v>358.83633178</v>
      </c>
      <c r="V19" s="20" t="n">
        <v>14.66501028</v>
      </c>
    </row>
    <row r="20" spans="1:22">
      <c r="A20" s="15" t="s">
        <v>495</v>
      </c>
      <c r="B20" s="17" t="n">
        <v>3371</v>
      </c>
      <c r="C20" s="18">
        <f>(75.0/B20*100)</f>
        <v/>
      </c>
      <c r="D20" s="19" t="n">
        <v>3296</v>
      </c>
      <c r="E20" s="18" t="n">
        <v>439.05615316</v>
      </c>
      <c r="F20" s="20" t="n">
        <v>7.56706538</v>
      </c>
      <c r="G20" s="18" t="n">
        <v>446.48299556</v>
      </c>
      <c r="H20" s="20" t="n">
        <v>4.64084457</v>
      </c>
      <c r="I20" s="18" t="n">
        <v>481.20222766</v>
      </c>
      <c r="J20" s="20" t="n">
        <v>2.84180391</v>
      </c>
      <c r="K20" s="18" t="n">
        <v>510.61899057</v>
      </c>
      <c r="L20" s="20" t="n">
        <v>3.27981183</v>
      </c>
      <c r="M20" s="18" t="s">
        <v>481</v>
      </c>
      <c r="N20" s="20" t="s">
        <v>481</v>
      </c>
      <c r="O20" s="18" t="s">
        <v>481</v>
      </c>
      <c r="P20" s="20" t="s">
        <v>481</v>
      </c>
      <c r="Q20" s="18" t="s">
        <v>481</v>
      </c>
      <c r="R20" s="20" t="s">
        <v>481</v>
      </c>
      <c r="S20" s="18" t="s">
        <v>481</v>
      </c>
      <c r="T20" s="20" t="s">
        <v>481</v>
      </c>
      <c r="U20" s="18" t="n">
        <v>390.14972555</v>
      </c>
      <c r="V20" s="20" t="n">
        <v>15.33614024</v>
      </c>
    </row>
    <row r="21" spans="1:22">
      <c r="A21" s="15" t="s">
        <v>496</v>
      </c>
      <c r="B21" s="17" t="n">
        <v>5741</v>
      </c>
      <c r="C21" s="18">
        <f>(45.0/B21*100)</f>
        <v/>
      </c>
      <c r="D21" s="19" t="n">
        <v>5696</v>
      </c>
      <c r="E21" s="18" t="n">
        <v>472.81560358</v>
      </c>
      <c r="F21" s="20" t="n">
        <v>8.790828169999999</v>
      </c>
      <c r="G21" s="18" t="n">
        <v>499.64932803</v>
      </c>
      <c r="H21" s="20" t="n">
        <v>3.47066168</v>
      </c>
      <c r="I21" s="18" t="n">
        <v>520.85426268</v>
      </c>
      <c r="J21" s="20" t="n">
        <v>2.70953184</v>
      </c>
      <c r="K21" s="18" t="n">
        <v>548.1761731300001</v>
      </c>
      <c r="L21" s="20" t="n">
        <v>3.16401733</v>
      </c>
      <c r="M21" s="18" t="s">
        <v>481</v>
      </c>
      <c r="N21" s="20" t="s">
        <v>481</v>
      </c>
      <c r="O21" s="18" t="s">
        <v>481</v>
      </c>
      <c r="P21" s="20" t="s">
        <v>481</v>
      </c>
      <c r="Q21" s="18" t="s">
        <v>481</v>
      </c>
      <c r="R21" s="20" t="s">
        <v>481</v>
      </c>
      <c r="S21" s="18" t="s">
        <v>481</v>
      </c>
      <c r="T21" s="20" t="s">
        <v>481</v>
      </c>
      <c r="U21" s="18" t="n">
        <v>440.25305655</v>
      </c>
      <c r="V21" s="20" t="n">
        <v>18.6547143</v>
      </c>
    </row>
    <row r="22" spans="1:22">
      <c r="A22" s="15" t="s">
        <v>497</v>
      </c>
      <c r="B22" s="17" t="n">
        <v>6598</v>
      </c>
      <c r="C22" s="18">
        <f>(33.0/B22*100)</f>
        <v/>
      </c>
      <c r="D22" s="19" t="n">
        <v>6565</v>
      </c>
      <c r="E22" s="18" t="n">
        <v>419.66825935</v>
      </c>
      <c r="F22" s="20" t="n">
        <v>12.55434695</v>
      </c>
      <c r="G22" s="18" t="n">
        <v>486.3283481</v>
      </c>
      <c r="H22" s="20" t="n">
        <v>7.05117854</v>
      </c>
      <c r="I22" s="18" t="n">
        <v>487.09296299</v>
      </c>
      <c r="J22" s="20" t="n">
        <v>4.59051846</v>
      </c>
      <c r="K22" s="18" t="n">
        <v>484.59757116</v>
      </c>
      <c r="L22" s="20" t="n">
        <v>3.2510128</v>
      </c>
      <c r="M22" s="18" t="s">
        <v>481</v>
      </c>
      <c r="N22" s="20" t="s">
        <v>481</v>
      </c>
      <c r="O22" s="18" t="s">
        <v>481</v>
      </c>
      <c r="P22" s="20" t="s">
        <v>481</v>
      </c>
      <c r="Q22" s="18" t="s">
        <v>481</v>
      </c>
      <c r="R22" s="20" t="s">
        <v>481</v>
      </c>
      <c r="S22" s="18" t="n">
        <v>478.99705073</v>
      </c>
      <c r="T22" s="20" t="n">
        <v>44.51221774</v>
      </c>
      <c r="U22" s="18" t="n">
        <v>317.83515026</v>
      </c>
      <c r="V22" s="20" t="n">
        <v>12.93549578</v>
      </c>
    </row>
    <row r="23" spans="1:22">
      <c r="A23" s="15" t="s">
        <v>498</v>
      </c>
      <c r="B23" s="17" t="n">
        <v>11583</v>
      </c>
      <c r="C23" s="18">
        <f>(218.0/B23*100)</f>
        <v/>
      </c>
      <c r="D23" s="19" t="n">
        <v>11365</v>
      </c>
      <c r="E23" s="18" t="n">
        <v>472.8472672</v>
      </c>
      <c r="F23" s="20" t="n">
        <v>5.34263065</v>
      </c>
      <c r="G23" s="18" t="n">
        <v>482.60685075</v>
      </c>
      <c r="H23" s="20" t="n">
        <v>3.20976712</v>
      </c>
      <c r="I23" s="18" t="n">
        <v>491.85954734</v>
      </c>
      <c r="J23" s="20" t="n">
        <v>3.14611692</v>
      </c>
      <c r="K23" s="18" t="n">
        <v>497.04773217</v>
      </c>
      <c r="L23" s="20" t="n">
        <v>5.54752552</v>
      </c>
      <c r="M23" s="18" t="s">
        <v>481</v>
      </c>
      <c r="N23" s="20" t="s">
        <v>481</v>
      </c>
      <c r="O23" s="18" t="s">
        <v>481</v>
      </c>
      <c r="P23" s="20" t="s">
        <v>481</v>
      </c>
      <c r="Q23" s="18" t="s">
        <v>481</v>
      </c>
      <c r="R23" s="20" t="s">
        <v>481</v>
      </c>
      <c r="S23" s="18" t="s">
        <v>481</v>
      </c>
      <c r="T23" s="20" t="s">
        <v>481</v>
      </c>
      <c r="U23" s="18" t="n">
        <v>408.27551425</v>
      </c>
      <c r="V23" s="20" t="n">
        <v>13.56461147</v>
      </c>
    </row>
    <row r="24" spans="1:22">
      <c r="A24" s="15" t="s">
        <v>499</v>
      </c>
      <c r="B24" s="17" t="n">
        <v>6647</v>
      </c>
      <c r="C24" s="18">
        <f>(7.0/B24*100)</f>
        <v/>
      </c>
      <c r="D24" s="19" t="n">
        <v>6640</v>
      </c>
      <c r="E24" s="18" t="n">
        <v>499.4876249</v>
      </c>
      <c r="F24" s="20" t="n">
        <v>4.02177796</v>
      </c>
      <c r="G24" s="18" t="n">
        <v>510.57124385</v>
      </c>
      <c r="H24" s="20" t="n">
        <v>3.4560225</v>
      </c>
      <c r="I24" s="18" t="n">
        <v>532.83537</v>
      </c>
      <c r="J24" s="20" t="n">
        <v>4.26780398</v>
      </c>
      <c r="K24" s="18" t="n">
        <v>538.24815434</v>
      </c>
      <c r="L24" s="20" t="n">
        <v>5.12358794</v>
      </c>
      <c r="M24" s="18" t="s">
        <v>481</v>
      </c>
      <c r="N24" s="20" t="s">
        <v>481</v>
      </c>
      <c r="O24" s="18" t="s">
        <v>481</v>
      </c>
      <c r="P24" s="20" t="s">
        <v>481</v>
      </c>
      <c r="Q24" s="18" t="s">
        <v>481</v>
      </c>
      <c r="R24" s="20" t="s">
        <v>481</v>
      </c>
      <c r="S24" s="18" t="s">
        <v>481</v>
      </c>
      <c r="T24" s="20" t="s">
        <v>481</v>
      </c>
      <c r="U24" s="18" t="n">
        <v>423.83883619</v>
      </c>
      <c r="V24" s="20" t="n">
        <v>21.83827739</v>
      </c>
    </row>
    <row r="25" spans="1:22">
      <c r="A25" s="15" t="s">
        <v>500</v>
      </c>
      <c r="B25" s="17" t="n">
        <v>5581</v>
      </c>
      <c r="C25" s="18">
        <f>(24.0/B25*100)</f>
        <v/>
      </c>
      <c r="D25" s="19" t="n">
        <v>5557</v>
      </c>
      <c r="E25" s="18" t="n">
        <v>449.22134757</v>
      </c>
      <c r="F25" s="20" t="n">
        <v>11.36139258</v>
      </c>
      <c r="G25" s="18" t="n">
        <v>479.37301634</v>
      </c>
      <c r="H25" s="20" t="n">
        <v>4.54914121</v>
      </c>
      <c r="I25" s="18" t="n">
        <v>511.63265769</v>
      </c>
      <c r="J25" s="20" t="n">
        <v>3.7309763</v>
      </c>
      <c r="K25" s="18" t="n">
        <v>543.97341371</v>
      </c>
      <c r="L25" s="20" t="n">
        <v>3.99169831</v>
      </c>
      <c r="M25" s="18" t="s">
        <v>481</v>
      </c>
      <c r="N25" s="20" t="s">
        <v>481</v>
      </c>
      <c r="O25" s="18" t="s">
        <v>481</v>
      </c>
      <c r="P25" s="20" t="s">
        <v>481</v>
      </c>
      <c r="Q25" s="18" t="s">
        <v>481</v>
      </c>
      <c r="R25" s="20" t="s">
        <v>481</v>
      </c>
      <c r="S25" s="18" t="s">
        <v>481</v>
      </c>
      <c r="T25" s="20" t="s">
        <v>481</v>
      </c>
      <c r="U25" s="18" t="n">
        <v>411.15415146</v>
      </c>
      <c r="V25" s="20" t="n">
        <v>30.77793523</v>
      </c>
    </row>
    <row r="26" spans="1:22">
      <c r="A26" s="15" t="s">
        <v>501</v>
      </c>
      <c r="B26" s="17" t="n">
        <v>4869</v>
      </c>
      <c r="C26" s="18">
        <f>(33.0/B26*100)</f>
        <v/>
      </c>
      <c r="D26" s="19" t="n">
        <v>4836</v>
      </c>
      <c r="E26" s="18" t="n">
        <v>462.78145063</v>
      </c>
      <c r="F26" s="20" t="n">
        <v>5.06741098</v>
      </c>
      <c r="G26" s="18" t="n">
        <v>474.14463904</v>
      </c>
      <c r="H26" s="20" t="n">
        <v>3.09040271</v>
      </c>
      <c r="I26" s="18" t="n">
        <v>494.45643727</v>
      </c>
      <c r="J26" s="20" t="n">
        <v>2.89618446</v>
      </c>
      <c r="K26" s="18" t="n">
        <v>513.44562191</v>
      </c>
      <c r="L26" s="20" t="n">
        <v>3.5814989</v>
      </c>
      <c r="M26" s="18" t="s">
        <v>481</v>
      </c>
      <c r="N26" s="20" t="s">
        <v>481</v>
      </c>
      <c r="O26" s="18" t="s">
        <v>481</v>
      </c>
      <c r="P26" s="20" t="s">
        <v>481</v>
      </c>
      <c r="Q26" s="18" t="s">
        <v>481</v>
      </c>
      <c r="R26" s="20" t="s">
        <v>481</v>
      </c>
      <c r="S26" s="18" t="s">
        <v>481</v>
      </c>
      <c r="T26" s="20" t="s">
        <v>481</v>
      </c>
      <c r="U26" s="18" t="n">
        <v>403.54359826</v>
      </c>
      <c r="V26" s="20" t="n">
        <v>17.07608282</v>
      </c>
    </row>
    <row r="27" spans="1:22">
      <c r="A27" s="15" t="s">
        <v>502</v>
      </c>
      <c r="B27" s="17" t="n">
        <v>5299</v>
      </c>
      <c r="C27" s="18">
        <f>(17.0/B27*100)</f>
        <v/>
      </c>
      <c r="D27" s="19" t="n">
        <v>5282</v>
      </c>
      <c r="E27" s="18" t="n">
        <v>466.36567006</v>
      </c>
      <c r="F27" s="20" t="n">
        <v>3.86609041</v>
      </c>
      <c r="G27" s="18" t="n">
        <v>485.57856211</v>
      </c>
      <c r="H27" s="20" t="n">
        <v>2.82331495</v>
      </c>
      <c r="I27" s="18" t="n">
        <v>483.10769756</v>
      </c>
      <c r="J27" s="20" t="n">
        <v>2.66555552</v>
      </c>
      <c r="K27" s="18" t="n">
        <v>494.45508417</v>
      </c>
      <c r="L27" s="20" t="n">
        <v>3.05370371</v>
      </c>
      <c r="M27" s="18" t="s">
        <v>481</v>
      </c>
      <c r="N27" s="20" t="s">
        <v>481</v>
      </c>
      <c r="O27" s="18" t="s">
        <v>481</v>
      </c>
      <c r="P27" s="20" t="s">
        <v>481</v>
      </c>
      <c r="Q27" s="18" t="s">
        <v>481</v>
      </c>
      <c r="R27" s="20" t="s">
        <v>481</v>
      </c>
      <c r="S27" s="18" t="s">
        <v>481</v>
      </c>
      <c r="T27" s="20" t="s">
        <v>481</v>
      </c>
      <c r="U27" s="18" t="n">
        <v>360.51351431</v>
      </c>
      <c r="V27" s="20" t="n">
        <v>10.60475301</v>
      </c>
    </row>
    <row r="28" spans="1:22">
      <c r="A28" s="15" t="s">
        <v>503</v>
      </c>
      <c r="B28" s="17" t="n">
        <v>7568</v>
      </c>
      <c r="C28" s="18">
        <f>(57.0/B28*100)</f>
        <v/>
      </c>
      <c r="D28" s="19" t="n">
        <v>7511</v>
      </c>
      <c r="E28" s="18" t="n">
        <v>398.75235773</v>
      </c>
      <c r="F28" s="20" t="n">
        <v>6.26918988</v>
      </c>
      <c r="G28" s="18" t="n">
        <v>420.90162137</v>
      </c>
      <c r="H28" s="20" t="n">
        <v>3.97079419</v>
      </c>
      <c r="I28" s="18" t="n">
        <v>421.99976274</v>
      </c>
      <c r="J28" s="20" t="n">
        <v>2.69091872</v>
      </c>
      <c r="K28" s="18" t="n">
        <v>433.22595596</v>
      </c>
      <c r="L28" s="20" t="n">
        <v>3.42054098</v>
      </c>
      <c r="M28" s="18" t="s">
        <v>481</v>
      </c>
      <c r="N28" s="20" t="s">
        <v>481</v>
      </c>
      <c r="O28" s="18" t="s">
        <v>481</v>
      </c>
      <c r="P28" s="20" t="s">
        <v>481</v>
      </c>
      <c r="Q28" s="18" t="s">
        <v>481</v>
      </c>
      <c r="R28" s="20" t="s">
        <v>481</v>
      </c>
      <c r="S28" s="18" t="s">
        <v>481</v>
      </c>
      <c r="T28" s="20" t="s">
        <v>481</v>
      </c>
      <c r="U28" s="18" t="n">
        <v>346.33451806</v>
      </c>
      <c r="V28" s="20" t="n">
        <v>13.34374276</v>
      </c>
    </row>
    <row r="29" spans="1:22">
      <c r="A29" s="15" t="s">
        <v>504</v>
      </c>
      <c r="B29" s="17" t="n">
        <v>5385</v>
      </c>
      <c r="C29" s="18">
        <f>(30.0/B29*100)</f>
        <v/>
      </c>
      <c r="D29" s="19" t="n">
        <v>5355</v>
      </c>
      <c r="E29" s="18" t="n">
        <v>493.39614175</v>
      </c>
      <c r="F29" s="20" t="n">
        <v>4.04385821</v>
      </c>
      <c r="G29" s="18" t="n">
        <v>508.33686782</v>
      </c>
      <c r="H29" s="20" t="n">
        <v>2.77413008</v>
      </c>
      <c r="I29" s="18" t="n">
        <v>521.93689001</v>
      </c>
      <c r="J29" s="20" t="n">
        <v>3.90252747</v>
      </c>
      <c r="K29" s="18" t="n">
        <v>515.23478209</v>
      </c>
      <c r="L29" s="20" t="n">
        <v>7.83034354</v>
      </c>
      <c r="M29" s="18" t="s">
        <v>481</v>
      </c>
      <c r="N29" s="20" t="s">
        <v>481</v>
      </c>
      <c r="O29" s="18" t="s">
        <v>481</v>
      </c>
      <c r="P29" s="20" t="s">
        <v>481</v>
      </c>
      <c r="Q29" s="18" t="n">
        <v>314.02123871</v>
      </c>
      <c r="R29" s="20" t="n">
        <v>13.26138992</v>
      </c>
      <c r="S29" s="18" t="s">
        <v>481</v>
      </c>
      <c r="T29" s="20" t="s">
        <v>481</v>
      </c>
      <c r="U29" s="18" t="n">
        <v>377.45036545</v>
      </c>
      <c r="V29" s="20" t="n">
        <v>19.70190926</v>
      </c>
    </row>
    <row r="30" spans="1:22">
      <c r="A30" s="15" t="s">
        <v>505</v>
      </c>
      <c r="B30" s="17" t="n">
        <v>4520</v>
      </c>
      <c r="C30" s="18">
        <f>(103.0/B30*100)</f>
        <v/>
      </c>
      <c r="D30" s="19" t="n">
        <v>4417</v>
      </c>
      <c r="E30" s="18" t="n">
        <v>454.08716018</v>
      </c>
      <c r="F30" s="20" t="n">
        <v>9.07314613</v>
      </c>
      <c r="G30" s="18" t="n">
        <v>495.38955108</v>
      </c>
      <c r="H30" s="20" t="n">
        <v>3.54324184</v>
      </c>
      <c r="I30" s="18" t="n">
        <v>514.06569383</v>
      </c>
      <c r="J30" s="20" t="n">
        <v>2.91460553</v>
      </c>
      <c r="K30" s="18" t="n">
        <v>536.99537634</v>
      </c>
      <c r="L30" s="20" t="n">
        <v>4.61689851</v>
      </c>
      <c r="M30" s="18" t="s">
        <v>481</v>
      </c>
      <c r="N30" s="20" t="s">
        <v>481</v>
      </c>
      <c r="O30" s="18" t="s">
        <v>481</v>
      </c>
      <c r="P30" s="20" t="s">
        <v>481</v>
      </c>
      <c r="Q30" s="18" t="s">
        <v>481</v>
      </c>
      <c r="R30" s="20" t="s">
        <v>481</v>
      </c>
      <c r="S30" s="18" t="s">
        <v>481</v>
      </c>
      <c r="T30" s="20" t="s">
        <v>481</v>
      </c>
      <c r="U30" s="18" t="n">
        <v>368.23493898</v>
      </c>
      <c r="V30" s="20" t="n">
        <v>14.83290532</v>
      </c>
    </row>
    <row r="31" spans="1:22">
      <c r="A31" s="15" t="s">
        <v>506</v>
      </c>
      <c r="B31" s="17" t="n">
        <v>5456</v>
      </c>
      <c r="C31" s="18">
        <f>(125.0/B31*100)</f>
        <v/>
      </c>
      <c r="D31" s="19" t="n">
        <v>5331</v>
      </c>
      <c r="E31" s="18" t="n">
        <v>463.94594677</v>
      </c>
      <c r="F31" s="20" t="n">
        <v>7.03311032</v>
      </c>
      <c r="G31" s="18" t="n">
        <v>490.49727513</v>
      </c>
      <c r="H31" s="20" t="n">
        <v>3.44377249</v>
      </c>
      <c r="I31" s="18" t="n">
        <v>525.61764905</v>
      </c>
      <c r="J31" s="20" t="n">
        <v>3.36773499</v>
      </c>
      <c r="K31" s="18" t="n">
        <v>543.8600301</v>
      </c>
      <c r="L31" s="20" t="n">
        <v>3.46382265</v>
      </c>
      <c r="M31" s="18" t="s">
        <v>481</v>
      </c>
      <c r="N31" s="20" t="s">
        <v>481</v>
      </c>
      <c r="O31" s="18" t="s">
        <v>481</v>
      </c>
      <c r="P31" s="20" t="s">
        <v>481</v>
      </c>
      <c r="Q31" s="18" t="s">
        <v>481</v>
      </c>
      <c r="R31" s="20" t="s">
        <v>481</v>
      </c>
      <c r="S31" s="18" t="s">
        <v>481</v>
      </c>
      <c r="T31" s="20" t="s">
        <v>481</v>
      </c>
      <c r="U31" s="18" t="n">
        <v>399.3136339</v>
      </c>
      <c r="V31" s="20" t="n">
        <v>12.78128347</v>
      </c>
    </row>
    <row r="32" spans="1:22">
      <c r="A32" s="15" t="s">
        <v>507</v>
      </c>
      <c r="B32" s="17" t="n">
        <v>4478</v>
      </c>
      <c r="C32" s="18">
        <f>(5.0/B32*100)</f>
        <v/>
      </c>
      <c r="D32" s="19" t="n">
        <v>4473</v>
      </c>
      <c r="E32" s="18" t="n">
        <v>491.68281219</v>
      </c>
      <c r="F32" s="20" t="n">
        <v>5.20209319</v>
      </c>
      <c r="G32" s="18" t="n">
        <v>490.64784032</v>
      </c>
      <c r="H32" s="20" t="n">
        <v>3.13639912</v>
      </c>
      <c r="I32" s="18" t="n">
        <v>520.44392571</v>
      </c>
      <c r="J32" s="20" t="n">
        <v>3.12419444</v>
      </c>
      <c r="K32" s="18" t="n">
        <v>540.40106944</v>
      </c>
      <c r="L32" s="20" t="n">
        <v>5.3598553</v>
      </c>
      <c r="M32" s="18" t="s">
        <v>481</v>
      </c>
      <c r="N32" s="20" t="s">
        <v>481</v>
      </c>
      <c r="O32" s="18" t="s">
        <v>481</v>
      </c>
      <c r="P32" s="20" t="s">
        <v>481</v>
      </c>
      <c r="Q32" s="18" t="s">
        <v>481</v>
      </c>
      <c r="R32" s="20" t="s">
        <v>481</v>
      </c>
      <c r="S32" s="18" t="s">
        <v>481</v>
      </c>
      <c r="T32" s="20" t="s">
        <v>481</v>
      </c>
      <c r="U32" s="18" t="n">
        <v>386.22625068</v>
      </c>
      <c r="V32" s="20" t="n">
        <v>21.21164511</v>
      </c>
    </row>
    <row r="33" spans="1:22">
      <c r="A33" s="15" t="s">
        <v>508</v>
      </c>
      <c r="B33" s="17" t="n">
        <v>7325</v>
      </c>
      <c r="C33" s="18">
        <f>(76.0/B33*100)</f>
        <v/>
      </c>
      <c r="D33" s="19" t="n">
        <v>7249</v>
      </c>
      <c r="E33" s="18" t="n">
        <v>468.38940067</v>
      </c>
      <c r="F33" s="20" t="n">
        <v>5.38515392</v>
      </c>
      <c r="G33" s="18" t="n">
        <v>485.24555563</v>
      </c>
      <c r="H33" s="20" t="n">
        <v>3.72724466</v>
      </c>
      <c r="I33" s="18" t="n">
        <v>499.06666546</v>
      </c>
      <c r="J33" s="20" t="n">
        <v>3.36943344</v>
      </c>
      <c r="K33" s="18" t="n">
        <v>524.6472498099999</v>
      </c>
      <c r="L33" s="20" t="n">
        <v>3.8469981</v>
      </c>
      <c r="M33" s="18" t="s">
        <v>481</v>
      </c>
      <c r="N33" s="20" t="s">
        <v>481</v>
      </c>
      <c r="O33" s="18" t="s">
        <v>481</v>
      </c>
      <c r="P33" s="20" t="s">
        <v>481</v>
      </c>
      <c r="Q33" s="18" t="s">
        <v>481</v>
      </c>
      <c r="R33" s="20" t="s">
        <v>481</v>
      </c>
      <c r="S33" s="18" t="s">
        <v>481</v>
      </c>
      <c r="T33" s="20" t="s">
        <v>481</v>
      </c>
      <c r="U33" s="18" t="n">
        <v>392.00491097</v>
      </c>
      <c r="V33" s="20" t="n">
        <v>15.70352187</v>
      </c>
    </row>
    <row r="34" spans="1:22">
      <c r="A34" s="15" t="s">
        <v>509</v>
      </c>
      <c r="B34" s="17" t="n">
        <v>6350</v>
      </c>
      <c r="C34" s="18">
        <f>(36.0/B34*100)</f>
        <v/>
      </c>
      <c r="D34" s="19" t="n">
        <v>6314</v>
      </c>
      <c r="E34" s="18" t="n">
        <v>435.15154728</v>
      </c>
      <c r="F34" s="20" t="n">
        <v>4.71184839</v>
      </c>
      <c r="G34" s="18" t="n">
        <v>458.75479898</v>
      </c>
      <c r="H34" s="20" t="n">
        <v>3.18153326</v>
      </c>
      <c r="I34" s="18" t="n">
        <v>469.2799407</v>
      </c>
      <c r="J34" s="20" t="n">
        <v>3.49497116</v>
      </c>
      <c r="K34" s="18" t="n">
        <v>481.83469949</v>
      </c>
      <c r="L34" s="20" t="n">
        <v>5.53484209</v>
      </c>
      <c r="M34" s="18" t="s">
        <v>481</v>
      </c>
      <c r="N34" s="20" t="s">
        <v>481</v>
      </c>
      <c r="O34" s="18" t="s">
        <v>481</v>
      </c>
      <c r="P34" s="20" t="s">
        <v>481</v>
      </c>
      <c r="Q34" s="18" t="n">
        <v>263.37193708</v>
      </c>
      <c r="R34" s="20" t="n">
        <v>13.61114927</v>
      </c>
      <c r="S34" s="18" t="s">
        <v>481</v>
      </c>
      <c r="T34" s="20" t="s">
        <v>481</v>
      </c>
      <c r="U34" s="18" t="n">
        <v>305.48306782</v>
      </c>
      <c r="V34" s="20" t="n">
        <v>9.90378673</v>
      </c>
    </row>
    <row r="35" spans="1:22">
      <c r="A35" s="15" t="s">
        <v>510</v>
      </c>
      <c r="B35" s="17" t="n">
        <v>6406</v>
      </c>
      <c r="C35" s="18">
        <f>(36.0/B35*100)</f>
        <v/>
      </c>
      <c r="D35" s="19" t="n">
        <v>6370</v>
      </c>
      <c r="E35" s="18" t="n">
        <v>486.14697866</v>
      </c>
      <c r="F35" s="20" t="n">
        <v>4.6682951</v>
      </c>
      <c r="G35" s="18" t="n">
        <v>503.78731725</v>
      </c>
      <c r="H35" s="20" t="n">
        <v>2.38196742</v>
      </c>
      <c r="I35" s="18" t="n">
        <v>516.73451479</v>
      </c>
      <c r="J35" s="20" t="n">
        <v>2.61940368</v>
      </c>
      <c r="K35" s="18" t="n">
        <v>524.67926616</v>
      </c>
      <c r="L35" s="20" t="n">
        <v>4.3426934</v>
      </c>
      <c r="M35" s="18" t="s">
        <v>481</v>
      </c>
      <c r="N35" s="20" t="s">
        <v>481</v>
      </c>
      <c r="O35" s="18" t="s">
        <v>481</v>
      </c>
      <c r="P35" s="20" t="s">
        <v>481</v>
      </c>
      <c r="Q35" s="18" t="n">
        <v>337.32521215</v>
      </c>
      <c r="R35" s="20" t="n">
        <v>11.65794297</v>
      </c>
      <c r="S35" s="18" t="s">
        <v>481</v>
      </c>
      <c r="T35" s="20" t="s">
        <v>481</v>
      </c>
      <c r="U35" s="18" t="n">
        <v>418.3742524</v>
      </c>
      <c r="V35" s="20" t="n">
        <v>16.2902666</v>
      </c>
    </row>
    <row r="36" spans="1:22">
      <c r="A36" s="15" t="s">
        <v>511</v>
      </c>
      <c r="B36" s="17" t="n">
        <v>6736</v>
      </c>
      <c r="C36" s="18">
        <f>(28.0/B36*100)</f>
        <v/>
      </c>
      <c r="D36" s="19" t="n">
        <v>6708</v>
      </c>
      <c r="E36" s="18" t="n">
        <v>469.39336995</v>
      </c>
      <c r="F36" s="20" t="n">
        <v>4.42054327</v>
      </c>
      <c r="G36" s="18" t="n">
        <v>487.82072743</v>
      </c>
      <c r="H36" s="20" t="n">
        <v>2.84187364</v>
      </c>
      <c r="I36" s="18" t="n">
        <v>499.0439015</v>
      </c>
      <c r="J36" s="20" t="n">
        <v>2.6885292</v>
      </c>
      <c r="K36" s="18" t="n">
        <v>523.3287845999999</v>
      </c>
      <c r="L36" s="20" t="n">
        <v>3.89112874</v>
      </c>
      <c r="M36" s="18" t="s">
        <v>481</v>
      </c>
      <c r="N36" s="20" t="s">
        <v>481</v>
      </c>
      <c r="O36" s="18" t="s">
        <v>481</v>
      </c>
      <c r="P36" s="20" t="s">
        <v>481</v>
      </c>
      <c r="Q36" s="18" t="s">
        <v>481</v>
      </c>
      <c r="R36" s="20" t="s">
        <v>481</v>
      </c>
      <c r="S36" s="18" t="s">
        <v>481</v>
      </c>
      <c r="T36" s="20" t="s">
        <v>481</v>
      </c>
      <c r="U36" s="18" t="n">
        <v>369.28931064</v>
      </c>
      <c r="V36" s="20" t="n">
        <v>16.82627551</v>
      </c>
    </row>
    <row r="37" spans="1:22">
      <c r="A37" s="15" t="s">
        <v>512</v>
      </c>
      <c r="B37" s="17" t="n">
        <v>5458</v>
      </c>
      <c r="C37" s="18">
        <f>(65.0/B37*100)</f>
        <v/>
      </c>
      <c r="D37" s="19" t="n">
        <v>5393</v>
      </c>
      <c r="E37" s="18" t="n">
        <v>463.8370298</v>
      </c>
      <c r="F37" s="20" t="n">
        <v>6.25467048</v>
      </c>
      <c r="G37" s="18" t="n">
        <v>485.02450228</v>
      </c>
      <c r="H37" s="20" t="n">
        <v>3.67467074</v>
      </c>
      <c r="I37" s="18" t="n">
        <v>508.45437804</v>
      </c>
      <c r="J37" s="20" t="n">
        <v>3.80307928</v>
      </c>
      <c r="K37" s="18" t="n">
        <v>527.51388454</v>
      </c>
      <c r="L37" s="20" t="n">
        <v>4.72459923</v>
      </c>
      <c r="M37" s="18" t="s">
        <v>481</v>
      </c>
      <c r="N37" s="20" t="s">
        <v>481</v>
      </c>
      <c r="O37" s="18" t="s">
        <v>481</v>
      </c>
      <c r="P37" s="20" t="s">
        <v>481</v>
      </c>
      <c r="Q37" s="18" t="s">
        <v>481</v>
      </c>
      <c r="R37" s="20" t="s">
        <v>481</v>
      </c>
      <c r="S37" s="18" t="s">
        <v>481</v>
      </c>
      <c r="T37" s="20" t="s">
        <v>481</v>
      </c>
      <c r="U37" s="18" t="n">
        <v>356.03071873</v>
      </c>
      <c r="V37" s="20" t="n">
        <v>10.51196062</v>
      </c>
    </row>
    <row r="38" spans="1:22">
      <c r="A38" s="15" t="s">
        <v>513</v>
      </c>
      <c r="B38" s="17" t="n">
        <v>5860</v>
      </c>
      <c r="C38" s="18">
        <f>(16.0/B38*100)</f>
        <v/>
      </c>
      <c r="D38" s="19" t="n">
        <v>5844</v>
      </c>
      <c r="E38" s="18" t="n">
        <v>483.31584302</v>
      </c>
      <c r="F38" s="20" t="n">
        <v>3.99116667</v>
      </c>
      <c r="G38" s="18" t="n">
        <v>494.70656918</v>
      </c>
      <c r="H38" s="20" t="n">
        <v>3.63321887</v>
      </c>
      <c r="I38" s="18" t="n">
        <v>505.47090065</v>
      </c>
      <c r="J38" s="20" t="n">
        <v>3.737474</v>
      </c>
      <c r="K38" s="18" t="n">
        <v>491.40001631</v>
      </c>
      <c r="L38" s="20" t="n">
        <v>5.71475584</v>
      </c>
      <c r="M38" s="18" t="s">
        <v>481</v>
      </c>
      <c r="N38" s="20" t="s">
        <v>481</v>
      </c>
      <c r="O38" s="18" t="s">
        <v>481</v>
      </c>
      <c r="P38" s="20" t="s">
        <v>481</v>
      </c>
      <c r="Q38" s="18" t="s">
        <v>481</v>
      </c>
      <c r="R38" s="20" t="s">
        <v>481</v>
      </c>
      <c r="S38" s="18" t="s">
        <v>481</v>
      </c>
      <c r="T38" s="20" t="s">
        <v>481</v>
      </c>
      <c r="U38" s="18" t="n">
        <v>351.10300112</v>
      </c>
      <c r="V38" s="20" t="n">
        <v>11.74057591</v>
      </c>
    </row>
    <row r="39" spans="1:22">
      <c r="A39" s="15" t="s">
        <v>514</v>
      </c>
      <c r="B39" s="17" t="n">
        <v>5895</v>
      </c>
      <c r="C39" s="18">
        <f>(31.0/B39*100)</f>
        <v/>
      </c>
      <c r="D39" s="19" t="n">
        <v>5864</v>
      </c>
      <c r="E39" s="18" t="n">
        <v>400.01358844</v>
      </c>
      <c r="F39" s="20" t="n">
        <v>7.79228401</v>
      </c>
      <c r="G39" s="18" t="n">
        <v>427.25893916</v>
      </c>
      <c r="H39" s="20" t="n">
        <v>8.568437339999999</v>
      </c>
      <c r="I39" s="18" t="n">
        <v>424.44405228</v>
      </c>
      <c r="J39" s="20" t="n">
        <v>4.69653154</v>
      </c>
      <c r="K39" s="18" t="n">
        <v>436.56207768</v>
      </c>
      <c r="L39" s="20" t="n">
        <v>3.91693619</v>
      </c>
      <c r="M39" s="18" t="s">
        <v>481</v>
      </c>
      <c r="N39" s="20" t="s">
        <v>481</v>
      </c>
      <c r="O39" s="18" t="s">
        <v>481</v>
      </c>
      <c r="P39" s="20" t="s">
        <v>481</v>
      </c>
      <c r="Q39" s="18" t="s">
        <v>481</v>
      </c>
      <c r="R39" s="20" t="s">
        <v>481</v>
      </c>
      <c r="S39" s="18" t="s">
        <v>481</v>
      </c>
      <c r="T39" s="20" t="s">
        <v>481</v>
      </c>
      <c r="U39" s="18" t="n">
        <v>330.20574228</v>
      </c>
      <c r="V39" s="20" t="n">
        <v>15.87046872</v>
      </c>
    </row>
    <row r="40" spans="1:22">
      <c r="A40" s="15" t="s">
        <v>515</v>
      </c>
      <c r="B40" s="17" t="n">
        <v>14157</v>
      </c>
      <c r="C40" s="18">
        <f>(279.0/B40*100)</f>
        <v/>
      </c>
      <c r="D40" s="19" t="n">
        <v>13878</v>
      </c>
      <c r="E40" s="18" t="n">
        <v>454.58195258</v>
      </c>
      <c r="F40" s="20" t="n">
        <v>7.51271234</v>
      </c>
      <c r="G40" s="18" t="n">
        <v>486.95284389</v>
      </c>
      <c r="H40" s="20" t="n">
        <v>3.50990768</v>
      </c>
      <c r="I40" s="18" t="n">
        <v>497.04154736</v>
      </c>
      <c r="J40" s="20" t="n">
        <v>2.95090148</v>
      </c>
      <c r="K40" s="18" t="n">
        <v>518.65129129</v>
      </c>
      <c r="L40" s="20" t="n">
        <v>3.8770687</v>
      </c>
      <c r="M40" s="18" t="s">
        <v>481</v>
      </c>
      <c r="N40" s="20" t="s">
        <v>481</v>
      </c>
      <c r="O40" s="18" t="s">
        <v>481</v>
      </c>
      <c r="P40" s="20" t="s">
        <v>481</v>
      </c>
      <c r="Q40" s="18" t="s">
        <v>481</v>
      </c>
      <c r="R40" s="20" t="s">
        <v>481</v>
      </c>
      <c r="S40" s="18" t="s">
        <v>481</v>
      </c>
      <c r="T40" s="20" t="s">
        <v>481</v>
      </c>
      <c r="U40" s="18" t="n">
        <v>399.55322149</v>
      </c>
      <c r="V40" s="20" t="n">
        <v>11.49938283</v>
      </c>
    </row>
    <row r="41" spans="1:22">
      <c r="A41" s="15" t="s">
        <v>516</v>
      </c>
      <c r="B41" s="17" t="n">
        <v>5712</v>
      </c>
      <c r="C41" s="18">
        <f>(39.0/B41*100)</f>
        <v/>
      </c>
      <c r="D41" s="19" t="n">
        <v>5673</v>
      </c>
      <c r="E41" s="18" t="n">
        <v>476.49798418</v>
      </c>
      <c r="F41" s="20" t="n">
        <v>10.93247304</v>
      </c>
      <c r="G41" s="18" t="n">
        <v>490.45580448</v>
      </c>
      <c r="H41" s="20" t="n">
        <v>5.3010559</v>
      </c>
      <c r="I41" s="18" t="n">
        <v>489.95787587</v>
      </c>
      <c r="J41" s="20" t="n">
        <v>3.69277794</v>
      </c>
      <c r="K41" s="18" t="n">
        <v>513.15521799</v>
      </c>
      <c r="L41" s="20" t="n">
        <v>4.42088461</v>
      </c>
      <c r="M41" s="18" t="s">
        <v>481</v>
      </c>
      <c r="N41" s="20" t="s">
        <v>481</v>
      </c>
      <c r="O41" s="18" t="s">
        <v>481</v>
      </c>
      <c r="P41" s="20" t="s">
        <v>481</v>
      </c>
      <c r="Q41" s="18" t="n">
        <v>399.91015703</v>
      </c>
      <c r="R41" s="20" t="n">
        <v>16.72230739</v>
      </c>
      <c r="S41" s="18" t="s">
        <v>481</v>
      </c>
      <c r="T41" s="20" t="s">
        <v>481</v>
      </c>
      <c r="U41" s="18" t="n">
        <v>388.84304392</v>
      </c>
      <c r="V41" s="20" t="n">
        <v>17.03975246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(1248.0/B46*100)</f>
        <v/>
      </c>
      <c r="D46" s="19" t="n">
        <v>21893</v>
      </c>
      <c r="E46" s="18" t="n">
        <v>402.68909558</v>
      </c>
      <c r="F46" s="20" t="n">
        <v>4.85331928</v>
      </c>
      <c r="G46" s="18" t="n">
        <v>417.7602119</v>
      </c>
      <c r="H46" s="20" t="n">
        <v>3.13403905</v>
      </c>
      <c r="I46" s="18" t="n">
        <v>414.58028336</v>
      </c>
      <c r="J46" s="20" t="n">
        <v>3.38078183</v>
      </c>
      <c r="K46" s="18" t="n">
        <v>419.73746243</v>
      </c>
      <c r="L46" s="20" t="n">
        <v>4.21385931</v>
      </c>
      <c r="M46" s="18" t="s">
        <v>481</v>
      </c>
      <c r="N46" s="20" t="s">
        <v>481</v>
      </c>
      <c r="O46" s="18" t="s">
        <v>481</v>
      </c>
      <c r="P46" s="20" t="s">
        <v>481</v>
      </c>
      <c r="Q46" s="18" t="s">
        <v>481</v>
      </c>
      <c r="R46" s="20" t="s">
        <v>481</v>
      </c>
      <c r="S46" s="18" t="s">
        <v>481</v>
      </c>
      <c r="T46" s="20" t="s">
        <v>481</v>
      </c>
      <c r="U46" s="18" t="n">
        <v>324.70020246</v>
      </c>
      <c r="V46" s="20" t="n">
        <v>5.30729464</v>
      </c>
    </row>
    <row r="47" spans="1:22">
      <c r="A47" s="15" t="s">
        <v>522</v>
      </c>
      <c r="B47" s="17" t="n">
        <v>5928</v>
      </c>
      <c r="C47" s="18">
        <f>(86.0/B47*100)</f>
        <v/>
      </c>
      <c r="D47" s="19" t="n">
        <v>5842</v>
      </c>
      <c r="E47" s="18" t="n">
        <v>398.76094686</v>
      </c>
      <c r="F47" s="20" t="n">
        <v>7.28510231</v>
      </c>
      <c r="G47" s="18" t="n">
        <v>439.84277653</v>
      </c>
      <c r="H47" s="20" t="n">
        <v>5.0758764</v>
      </c>
      <c r="I47" s="18" t="n">
        <v>442.83189434</v>
      </c>
      <c r="J47" s="20" t="n">
        <v>5.01698647</v>
      </c>
      <c r="K47" s="18" t="n">
        <v>454.27184443</v>
      </c>
      <c r="L47" s="20" t="n">
        <v>5.95274641</v>
      </c>
      <c r="M47" s="18" t="s">
        <v>481</v>
      </c>
      <c r="N47" s="20" t="s">
        <v>481</v>
      </c>
      <c r="O47" s="18" t="s">
        <v>481</v>
      </c>
      <c r="P47" s="20" t="s">
        <v>481</v>
      </c>
      <c r="Q47" s="18" t="s">
        <v>481</v>
      </c>
      <c r="R47" s="20" t="s">
        <v>481</v>
      </c>
      <c r="S47" s="18" t="s">
        <v>481</v>
      </c>
      <c r="T47" s="20" t="s">
        <v>481</v>
      </c>
      <c r="U47" s="18" t="n">
        <v>290.86136266</v>
      </c>
      <c r="V47" s="20" t="n">
        <v>7.18520693</v>
      </c>
    </row>
    <row r="48" spans="1:22">
      <c r="A48" s="15" t="s">
        <v>523</v>
      </c>
      <c r="B48" s="17" t="n">
        <v>9841</v>
      </c>
      <c r="C48" s="18">
        <f>(7.0/B48*100)</f>
        <v/>
      </c>
      <c r="D48" s="19" t="n">
        <v>9834</v>
      </c>
      <c r="E48" s="18" t="n">
        <v>449.39589741</v>
      </c>
      <c r="F48" s="20" t="n">
        <v>10.80558522</v>
      </c>
      <c r="G48" s="18" t="n">
        <v>464.84030938</v>
      </c>
      <c r="H48" s="20" t="n">
        <v>5.74785286</v>
      </c>
      <c r="I48" s="18" t="n">
        <v>487.99970606</v>
      </c>
      <c r="J48" s="20" t="n">
        <v>5.15812591</v>
      </c>
      <c r="K48" s="18" t="n">
        <v>529.11303407</v>
      </c>
      <c r="L48" s="20" t="n">
        <v>5.90067686</v>
      </c>
      <c r="M48" s="18" t="s">
        <v>481</v>
      </c>
      <c r="N48" s="20" t="s">
        <v>481</v>
      </c>
      <c r="O48" s="18" t="s">
        <v>481</v>
      </c>
      <c r="P48" s="20" t="s">
        <v>481</v>
      </c>
      <c r="Q48" s="18" t="s">
        <v>481</v>
      </c>
      <c r="R48" s="20" t="s">
        <v>481</v>
      </c>
      <c r="S48" s="18" t="s">
        <v>481</v>
      </c>
      <c r="T48" s="20" t="s">
        <v>481</v>
      </c>
      <c r="U48" s="18" t="n">
        <v>400.07413356</v>
      </c>
      <c r="V48" s="20" t="n">
        <v>33.52588514</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(220.0/B50*100)</f>
        <v/>
      </c>
      <c r="D50" s="19" t="n">
        <v>11575</v>
      </c>
      <c r="E50" s="18" t="n">
        <v>393.04759508</v>
      </c>
      <c r="F50" s="20" t="n">
        <v>14.25208612</v>
      </c>
      <c r="G50" s="18" t="n">
        <v>436.79404897</v>
      </c>
      <c r="H50" s="20" t="n">
        <v>5.39870215</v>
      </c>
      <c r="I50" s="18" t="n">
        <v>427.46320237</v>
      </c>
      <c r="J50" s="20" t="n">
        <v>3.03170274</v>
      </c>
      <c r="K50" s="18" t="n">
        <v>424.26923964</v>
      </c>
      <c r="L50" s="20" t="n">
        <v>3.53676101</v>
      </c>
      <c r="M50" s="18" t="s">
        <v>481</v>
      </c>
      <c r="N50" s="20" t="s">
        <v>481</v>
      </c>
      <c r="O50" s="18" t="s">
        <v>481</v>
      </c>
      <c r="P50" s="20" t="s">
        <v>481</v>
      </c>
      <c r="Q50" s="18" t="s">
        <v>481</v>
      </c>
      <c r="R50" s="20" t="s">
        <v>481</v>
      </c>
      <c r="S50" s="18" t="s">
        <v>481</v>
      </c>
      <c r="T50" s="20" t="s">
        <v>481</v>
      </c>
      <c r="U50" s="18" t="n">
        <v>362.89792974</v>
      </c>
      <c r="V50" s="20" t="n">
        <v>10.86245313</v>
      </c>
    </row>
    <row r="51" spans="1:22">
      <c r="A51" s="15" t="s">
        <v>526</v>
      </c>
      <c r="B51" s="17" t="n">
        <v>6866</v>
      </c>
      <c r="C51" s="18">
        <f>(108.0/B51*100)</f>
        <v/>
      </c>
      <c r="D51" s="19" t="n">
        <v>6758</v>
      </c>
      <c r="E51" s="18" t="n">
        <v>431.36065423</v>
      </c>
      <c r="F51" s="20" t="n">
        <v>9.916910059999999</v>
      </c>
      <c r="G51" s="18" t="n">
        <v>431.39835221</v>
      </c>
      <c r="H51" s="20" t="n">
        <v>4.66944035</v>
      </c>
      <c r="I51" s="18" t="n">
        <v>424.5157648</v>
      </c>
      <c r="J51" s="20" t="n">
        <v>3.12497404</v>
      </c>
      <c r="K51" s="18" t="n">
        <v>431.65685263</v>
      </c>
      <c r="L51" s="20" t="n">
        <v>3.49432787</v>
      </c>
      <c r="M51" s="18" t="s">
        <v>481</v>
      </c>
      <c r="N51" s="20" t="s">
        <v>481</v>
      </c>
      <c r="O51" s="18" t="s">
        <v>481</v>
      </c>
      <c r="P51" s="20" t="s">
        <v>481</v>
      </c>
      <c r="Q51" s="18" t="n">
        <v>427.96430568</v>
      </c>
      <c r="R51" s="20" t="n">
        <v>5.20460603</v>
      </c>
      <c r="S51" s="18" t="s">
        <v>481</v>
      </c>
      <c r="T51" s="20" t="s">
        <v>481</v>
      </c>
      <c r="U51" s="18" t="n">
        <v>379.39568797</v>
      </c>
      <c r="V51" s="20" t="n">
        <v>9.144516980000001</v>
      </c>
    </row>
    <row r="52" spans="1:22">
      <c r="A52" s="15" t="s">
        <v>527</v>
      </c>
      <c r="B52" s="17" t="n">
        <v>5809</v>
      </c>
      <c r="C52" s="18">
        <f>(74.0/B52*100)</f>
        <v/>
      </c>
      <c r="D52" s="19" t="n">
        <v>5735</v>
      </c>
      <c r="E52" s="18" t="n">
        <v>467.24021352</v>
      </c>
      <c r="F52" s="20" t="n">
        <v>5.26855918</v>
      </c>
      <c r="G52" s="18" t="n">
        <v>475.22639217</v>
      </c>
      <c r="H52" s="20" t="n">
        <v>3.54163184</v>
      </c>
      <c r="I52" s="18" t="n">
        <v>496.10054416</v>
      </c>
      <c r="J52" s="20" t="n">
        <v>2.83827934</v>
      </c>
      <c r="K52" s="18" t="n">
        <v>500.69425269</v>
      </c>
      <c r="L52" s="20" t="n">
        <v>4.16819286</v>
      </c>
      <c r="M52" s="18" t="s">
        <v>481</v>
      </c>
      <c r="N52" s="20" t="s">
        <v>481</v>
      </c>
      <c r="O52" s="18" t="s">
        <v>481</v>
      </c>
      <c r="P52" s="20" t="s">
        <v>481</v>
      </c>
      <c r="Q52" s="18" t="s">
        <v>481</v>
      </c>
      <c r="R52" s="20" t="s">
        <v>481</v>
      </c>
      <c r="S52" s="18" t="s">
        <v>481</v>
      </c>
      <c r="T52" s="20" t="s">
        <v>481</v>
      </c>
      <c r="U52" s="18" t="n">
        <v>391.2037861</v>
      </c>
      <c r="V52" s="20" t="n">
        <v>14.1573261</v>
      </c>
    </row>
    <row r="53" spans="1:22">
      <c r="A53" s="15" t="s">
        <v>528</v>
      </c>
      <c r="B53" s="17" t="n">
        <v>5571</v>
      </c>
      <c r="C53" s="18">
        <f>(85.0/B53*100)</f>
        <v/>
      </c>
      <c r="D53" s="19" t="n">
        <v>5486</v>
      </c>
      <c r="E53" s="18" t="n">
        <v>395.46355362</v>
      </c>
      <c r="F53" s="20" t="n">
        <v>6.84249221</v>
      </c>
      <c r="G53" s="18" t="n">
        <v>421.43852132</v>
      </c>
      <c r="H53" s="20" t="n">
        <v>3.52386023</v>
      </c>
      <c r="I53" s="18" t="n">
        <v>444.64862594</v>
      </c>
      <c r="J53" s="20" t="n">
        <v>2.18296856</v>
      </c>
      <c r="K53" s="18" t="n">
        <v>476.40096472</v>
      </c>
      <c r="L53" s="20" t="n">
        <v>3.79088799</v>
      </c>
      <c r="M53" s="18" t="s">
        <v>481</v>
      </c>
      <c r="N53" s="20" t="s">
        <v>481</v>
      </c>
      <c r="O53" s="18" t="s">
        <v>481</v>
      </c>
      <c r="P53" s="20" t="s">
        <v>481</v>
      </c>
      <c r="Q53" s="18" t="s">
        <v>481</v>
      </c>
      <c r="R53" s="20" t="s">
        <v>481</v>
      </c>
      <c r="S53" s="18" t="s">
        <v>481</v>
      </c>
      <c r="T53" s="20" t="s">
        <v>481</v>
      </c>
      <c r="U53" s="18" t="n">
        <v>314.26504731</v>
      </c>
      <c r="V53" s="20" t="n">
        <v>10.84931746</v>
      </c>
    </row>
    <row r="54" spans="1:22">
      <c r="A54" s="15" t="s">
        <v>529</v>
      </c>
      <c r="B54" s="17" t="n">
        <v>4740</v>
      </c>
      <c r="C54" s="18">
        <f>(68.0/B54*100)</f>
        <v/>
      </c>
      <c r="D54" s="19" t="n">
        <v>4672</v>
      </c>
      <c r="E54" s="18" t="n">
        <v>330.43704184</v>
      </c>
      <c r="F54" s="20" t="n">
        <v>7.79122796</v>
      </c>
      <c r="G54" s="18" t="n">
        <v>367.23638572</v>
      </c>
      <c r="H54" s="20" t="n">
        <v>8.306826689999999</v>
      </c>
      <c r="I54" s="18" t="n">
        <v>370.57890917</v>
      </c>
      <c r="J54" s="20" t="n">
        <v>4.05000535</v>
      </c>
      <c r="K54" s="18" t="n">
        <v>363.31614135</v>
      </c>
      <c r="L54" s="20" t="n">
        <v>3.03265501</v>
      </c>
      <c r="M54" s="18" t="s">
        <v>481</v>
      </c>
      <c r="N54" s="20" t="s">
        <v>481</v>
      </c>
      <c r="O54" s="18" t="s">
        <v>481</v>
      </c>
      <c r="P54" s="20" t="s">
        <v>481</v>
      </c>
      <c r="Q54" s="18" t="s">
        <v>481</v>
      </c>
      <c r="R54" s="20" t="s">
        <v>481</v>
      </c>
      <c r="S54" s="18" t="s">
        <v>481</v>
      </c>
      <c r="T54" s="20" t="s">
        <v>481</v>
      </c>
      <c r="U54" s="18" t="n">
        <v>277.00433287</v>
      </c>
      <c r="V54" s="20" t="n">
        <v>4.83593888</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500.29419481</v>
      </c>
      <c r="F56" s="20" t="n">
        <v>7.76765421</v>
      </c>
      <c r="G56" s="18" t="n">
        <v>510.26907761</v>
      </c>
      <c r="H56" s="20" t="n">
        <v>4.36860722</v>
      </c>
      <c r="I56" s="18" t="n">
        <v>529.79915149</v>
      </c>
      <c r="J56" s="20" t="n">
        <v>3.07918009</v>
      </c>
      <c r="K56" s="18" t="n">
        <v>538.4933144</v>
      </c>
      <c r="L56" s="20" t="n">
        <v>2.94561387</v>
      </c>
      <c r="M56" s="18" t="s">
        <v>481</v>
      </c>
      <c r="N56" s="20" t="s">
        <v>481</v>
      </c>
      <c r="O56" s="18" t="s">
        <v>481</v>
      </c>
      <c r="P56" s="20" t="s">
        <v>481</v>
      </c>
      <c r="Q56" s="18" t="s">
        <v>481</v>
      </c>
      <c r="R56" s="20" t="s">
        <v>481</v>
      </c>
      <c r="S56" s="18" t="s">
        <v>481</v>
      </c>
      <c r="T56" s="20" t="s">
        <v>481</v>
      </c>
      <c r="U56" s="18" t="n">
        <v>444.76096768</v>
      </c>
      <c r="V56" s="20" t="n">
        <v>23.46255149</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(137.0/B61*100)</f>
        <v/>
      </c>
      <c r="D61" s="19" t="n">
        <v>6388</v>
      </c>
      <c r="E61" s="18" t="n">
        <v>433.90484602</v>
      </c>
      <c r="F61" s="20" t="n">
        <v>4.30020887</v>
      </c>
      <c r="G61" s="18" t="n">
        <v>453.57294351</v>
      </c>
      <c r="H61" s="20" t="n">
        <v>3.3818687</v>
      </c>
      <c r="I61" s="18" t="n">
        <v>481.8432185</v>
      </c>
      <c r="J61" s="20" t="n">
        <v>3.10114147</v>
      </c>
      <c r="K61" s="18" t="n">
        <v>503.91980696</v>
      </c>
      <c r="L61" s="20" t="n">
        <v>3.37893037</v>
      </c>
      <c r="M61" s="18" t="s">
        <v>481</v>
      </c>
      <c r="N61" s="20" t="s">
        <v>481</v>
      </c>
      <c r="O61" s="18" t="s">
        <v>481</v>
      </c>
      <c r="P61" s="20" t="s">
        <v>481</v>
      </c>
      <c r="Q61" s="18" t="s">
        <v>481</v>
      </c>
      <c r="R61" s="20" t="s">
        <v>481</v>
      </c>
      <c r="S61" s="18" t="s">
        <v>481</v>
      </c>
      <c r="T61" s="20" t="s">
        <v>481</v>
      </c>
      <c r="U61" s="18" t="n">
        <v>370.24316001</v>
      </c>
      <c r="V61" s="20" t="n">
        <v>13.60182895</v>
      </c>
    </row>
    <row r="62" spans="1:22">
      <c r="A62" s="15" t="s">
        <v>537</v>
      </c>
      <c r="B62" s="17" t="n">
        <v>4476</v>
      </c>
      <c r="C62" s="18">
        <f>(3.0/B62*100)</f>
        <v/>
      </c>
      <c r="D62" s="19" t="n">
        <v>4473</v>
      </c>
      <c r="E62" s="18" t="n">
        <v>492.9236567</v>
      </c>
      <c r="F62" s="20" t="n">
        <v>4.37945488</v>
      </c>
      <c r="G62" s="18" t="n">
        <v>502.26918991</v>
      </c>
      <c r="H62" s="20" t="n">
        <v>2.33266138</v>
      </c>
      <c r="I62" s="18" t="n">
        <v>515.00607154</v>
      </c>
      <c r="J62" s="20" t="n">
        <v>1.90748353</v>
      </c>
      <c r="K62" s="18" t="n">
        <v>524.08341289</v>
      </c>
      <c r="L62" s="20" t="n">
        <v>4.15630726</v>
      </c>
      <c r="M62" s="18" t="s">
        <v>481</v>
      </c>
      <c r="N62" s="20" t="s">
        <v>481</v>
      </c>
      <c r="O62" s="18" t="s">
        <v>481</v>
      </c>
      <c r="P62" s="20" t="s">
        <v>481</v>
      </c>
      <c r="Q62" s="18" t="s">
        <v>481</v>
      </c>
      <c r="R62" s="20" t="s">
        <v>481</v>
      </c>
      <c r="S62" s="18" t="s">
        <v>481</v>
      </c>
      <c r="T62" s="20" t="s">
        <v>481</v>
      </c>
      <c r="U62" s="18" t="n">
        <v>513.91936667</v>
      </c>
      <c r="V62" s="20" t="n">
        <v>34.95711307</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(75.0/B66*100)</f>
        <v/>
      </c>
      <c r="D66" s="19" t="n">
        <v>5590</v>
      </c>
      <c r="E66" s="18" t="n">
        <v>421.63515951</v>
      </c>
      <c r="F66" s="20" t="n">
        <v>3.74684702</v>
      </c>
      <c r="G66" s="18" t="n">
        <v>432.77344972</v>
      </c>
      <c r="H66" s="20" t="n">
        <v>2.31075804</v>
      </c>
      <c r="I66" s="18" t="n">
        <v>429.66164691</v>
      </c>
      <c r="J66" s="20" t="n">
        <v>2.75046194</v>
      </c>
      <c r="K66" s="18" t="n">
        <v>444.62177198</v>
      </c>
      <c r="L66" s="20" t="n">
        <v>3.93846523</v>
      </c>
      <c r="M66" s="18" t="s">
        <v>481</v>
      </c>
      <c r="N66" s="20" t="s">
        <v>481</v>
      </c>
      <c r="O66" s="18" t="s">
        <v>481</v>
      </c>
      <c r="P66" s="20" t="s">
        <v>481</v>
      </c>
      <c r="Q66" s="18" t="s">
        <v>481</v>
      </c>
      <c r="R66" s="20" t="s">
        <v>481</v>
      </c>
      <c r="S66" s="18" t="s">
        <v>481</v>
      </c>
      <c r="T66" s="20" t="s">
        <v>481</v>
      </c>
      <c r="U66" s="18" t="n">
        <v>311.72134145</v>
      </c>
      <c r="V66" s="20" t="n">
        <v>5.54584805</v>
      </c>
    </row>
    <row r="67" spans="1:22">
      <c r="A67" s="15" t="s">
        <v>542</v>
      </c>
      <c r="B67" s="17" t="n">
        <v>6971</v>
      </c>
      <c r="C67" s="18">
        <f>(54.0/B67*100)</f>
        <v/>
      </c>
      <c r="D67" s="19" t="n">
        <v>6917</v>
      </c>
      <c r="E67" s="18" t="n">
        <v>370.42011999</v>
      </c>
      <c r="F67" s="20" t="n">
        <v>8.791565009999999</v>
      </c>
      <c r="G67" s="18" t="n">
        <v>399.36291363</v>
      </c>
      <c r="H67" s="20" t="n">
        <v>5.19708757</v>
      </c>
      <c r="I67" s="18" t="n">
        <v>397.19898452</v>
      </c>
      <c r="J67" s="20" t="n">
        <v>3.16401618</v>
      </c>
      <c r="K67" s="18" t="n">
        <v>407.33728912</v>
      </c>
      <c r="L67" s="20" t="n">
        <v>3.78056611</v>
      </c>
      <c r="M67" s="18" t="s">
        <v>481</v>
      </c>
      <c r="N67" s="20" t="s">
        <v>481</v>
      </c>
      <c r="O67" s="18" t="s">
        <v>481</v>
      </c>
      <c r="P67" s="20" t="s">
        <v>481</v>
      </c>
      <c r="Q67" s="18" t="s">
        <v>481</v>
      </c>
      <c r="R67" s="20" t="s">
        <v>481</v>
      </c>
      <c r="S67" s="18" t="s">
        <v>481</v>
      </c>
      <c r="T67" s="20" t="s">
        <v>481</v>
      </c>
      <c r="U67" s="18" t="n">
        <v>290.62922596</v>
      </c>
      <c r="V67" s="20" t="n">
        <v>7.15908498</v>
      </c>
    </row>
    <row r="68" spans="1:22">
      <c r="A68" s="15" t="s">
        <v>543</v>
      </c>
      <c r="B68" s="17" t="n">
        <v>12083</v>
      </c>
      <c r="C68" s="18">
        <f>(26.0/B68*100)</f>
        <v/>
      </c>
      <c r="D68" s="19" t="n">
        <v>12057</v>
      </c>
      <c r="E68" s="18" t="n">
        <v>329.87664562</v>
      </c>
      <c r="F68" s="20" t="n">
        <v>6.76085574</v>
      </c>
      <c r="G68" s="18" t="n">
        <v>398.51398506</v>
      </c>
      <c r="H68" s="20" t="n">
        <v>4.27545234</v>
      </c>
      <c r="I68" s="18" t="n">
        <v>412.87592561</v>
      </c>
      <c r="J68" s="20" t="n">
        <v>1.9426623</v>
      </c>
      <c r="K68" s="18" t="n">
        <v>414.28544397</v>
      </c>
      <c r="L68" s="20" t="n">
        <v>1.49399913</v>
      </c>
      <c r="M68" s="18" t="s">
        <v>481</v>
      </c>
      <c r="N68" s="20" t="s">
        <v>481</v>
      </c>
      <c r="O68" s="18" t="s">
        <v>481</v>
      </c>
      <c r="P68" s="20" t="s">
        <v>481</v>
      </c>
      <c r="Q68" s="18" t="s">
        <v>481</v>
      </c>
      <c r="R68" s="20" t="s">
        <v>481</v>
      </c>
      <c r="S68" s="18" t="s">
        <v>481</v>
      </c>
      <c r="T68" s="20" t="s">
        <v>481</v>
      </c>
      <c r="U68" s="18" t="n">
        <v>274.27635712</v>
      </c>
      <c r="V68" s="20" t="n">
        <v>4.54023446</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496.57039692</v>
      </c>
      <c r="F70" s="20" t="n">
        <v>5.94252999</v>
      </c>
      <c r="G70" s="18" t="n">
        <v>488.55780307</v>
      </c>
      <c r="H70" s="20" t="n">
        <v>3.93649194</v>
      </c>
      <c r="I70" s="18" t="n">
        <v>500.84829722</v>
      </c>
      <c r="J70" s="20" t="n">
        <v>3.55679296</v>
      </c>
      <c r="K70" s="18" t="n">
        <v>514.6701538999999</v>
      </c>
      <c r="L70" s="20" t="n">
        <v>5.0312446</v>
      </c>
      <c r="M70" s="18" t="s">
        <v>481</v>
      </c>
      <c r="N70" s="20" t="s">
        <v>481</v>
      </c>
      <c r="O70" s="18" t="s">
        <v>481</v>
      </c>
      <c r="P70" s="20" t="s">
        <v>481</v>
      </c>
      <c r="Q70" s="18" t="s">
        <v>481</v>
      </c>
      <c r="R70" s="20" t="s">
        <v>481</v>
      </c>
      <c r="S70" s="18" t="s">
        <v>481</v>
      </c>
      <c r="T70" s="20" t="s">
        <v>481</v>
      </c>
      <c r="U70" s="18" t="n">
        <v>410.21385656</v>
      </c>
      <c r="V70" s="20" t="n">
        <v>13.81302181</v>
      </c>
    </row>
    <row r="71" spans="1:22">
      <c r="A71" s="15" t="s">
        <v>546</v>
      </c>
      <c r="B71" s="17" t="n">
        <v>6115</v>
      </c>
      <c r="C71" s="18">
        <f>(17.0/B71*100)</f>
        <v/>
      </c>
      <c r="D71" s="19" t="n">
        <v>6098</v>
      </c>
      <c r="E71" s="18" t="n">
        <v>522.18098761</v>
      </c>
      <c r="F71" s="20" t="n">
        <v>8.436569390000001</v>
      </c>
      <c r="G71" s="18" t="n">
        <v>539.40501821</v>
      </c>
      <c r="H71" s="20" t="n">
        <v>4.05093035</v>
      </c>
      <c r="I71" s="18" t="n">
        <v>532.99760723</v>
      </c>
      <c r="J71" s="20" t="n">
        <v>2.73810197</v>
      </c>
      <c r="K71" s="18" t="n">
        <v>537.82412186</v>
      </c>
      <c r="L71" s="20" t="n">
        <v>2.3860529</v>
      </c>
      <c r="M71" s="18" t="s">
        <v>481</v>
      </c>
      <c r="N71" s="20" t="s">
        <v>481</v>
      </c>
      <c r="O71" s="18" t="s">
        <v>481</v>
      </c>
      <c r="P71" s="20" t="s">
        <v>481</v>
      </c>
      <c r="Q71" s="18" t="s">
        <v>481</v>
      </c>
      <c r="R71" s="20" t="s">
        <v>481</v>
      </c>
      <c r="S71" s="18" t="s">
        <v>481</v>
      </c>
      <c r="T71" s="20" t="s">
        <v>481</v>
      </c>
      <c r="U71" s="18" t="n">
        <v>439.65022856</v>
      </c>
      <c r="V71" s="20" t="n">
        <v>26.018954</v>
      </c>
    </row>
    <row r="72" spans="1:22">
      <c r="A72" s="15" t="s">
        <v>547</v>
      </c>
      <c r="B72" s="17" t="n">
        <v>7708</v>
      </c>
      <c r="C72" s="18">
        <f>(5.0/B72*100)</f>
        <v/>
      </c>
      <c r="D72" s="19" t="n">
        <v>7703</v>
      </c>
      <c r="E72" s="18" t="n">
        <v>455.71871287</v>
      </c>
      <c r="F72" s="20" t="n">
        <v>6.29782127</v>
      </c>
      <c r="G72" s="18" t="n">
        <v>475.32926298</v>
      </c>
      <c r="H72" s="20" t="n">
        <v>2.88808627</v>
      </c>
      <c r="I72" s="18" t="n">
        <v>497.05000512</v>
      </c>
      <c r="J72" s="20" t="n">
        <v>3.2160807</v>
      </c>
      <c r="K72" s="18" t="n">
        <v>535.9819239</v>
      </c>
      <c r="L72" s="20" t="n">
        <v>3.41907067</v>
      </c>
      <c r="M72" s="18" t="s">
        <v>481</v>
      </c>
      <c r="N72" s="20" t="s">
        <v>481</v>
      </c>
      <c r="O72" s="18" t="s">
        <v>481</v>
      </c>
      <c r="P72" s="20" t="s">
        <v>481</v>
      </c>
      <c r="Q72" s="18" t="s">
        <v>481</v>
      </c>
      <c r="R72" s="20" t="s">
        <v>481</v>
      </c>
      <c r="S72" s="18" t="s">
        <v>481</v>
      </c>
      <c r="T72" s="20" t="s">
        <v>481</v>
      </c>
      <c r="U72" s="18" t="n">
        <v>386.61357585</v>
      </c>
      <c r="V72" s="20" t="n">
        <v>36.05451244</v>
      </c>
    </row>
    <row r="73" spans="1:22">
      <c r="A73" s="15" t="s">
        <v>548</v>
      </c>
      <c r="B73" s="17" t="n">
        <v>8249</v>
      </c>
      <c r="C73" s="18">
        <f>(148.0/B73*100)</f>
        <v/>
      </c>
      <c r="D73" s="19" t="n">
        <v>8101</v>
      </c>
      <c r="E73" s="18" t="n">
        <v>422.69861463</v>
      </c>
      <c r="F73" s="20" t="n">
        <v>8.80942533</v>
      </c>
      <c r="G73" s="18" t="n">
        <v>416.69584494</v>
      </c>
      <c r="H73" s="20" t="n">
        <v>4.57826006</v>
      </c>
      <c r="I73" s="18" t="n">
        <v>405.62275833</v>
      </c>
      <c r="J73" s="20" t="n">
        <v>3.32948069</v>
      </c>
      <c r="K73" s="18" t="n">
        <v>415.93116175</v>
      </c>
      <c r="L73" s="20" t="n">
        <v>4.0879442</v>
      </c>
      <c r="M73" s="18" t="s">
        <v>481</v>
      </c>
      <c r="N73" s="20" t="s">
        <v>481</v>
      </c>
      <c r="O73" s="18" t="s">
        <v>481</v>
      </c>
      <c r="P73" s="20" t="s">
        <v>481</v>
      </c>
      <c r="Q73" s="18" t="s">
        <v>481</v>
      </c>
      <c r="R73" s="20" t="s">
        <v>481</v>
      </c>
      <c r="S73" s="18" t="s">
        <v>481</v>
      </c>
      <c r="T73" s="20" t="s">
        <v>481</v>
      </c>
      <c r="U73" s="18" t="n">
        <v>345.1711713</v>
      </c>
      <c r="V73" s="20" t="n">
        <v>13.15379112</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(204.0/B75*100)</f>
        <v/>
      </c>
      <c r="D75" s="19" t="n">
        <v>5171</v>
      </c>
      <c r="E75" s="18" t="n">
        <v>338.02731389</v>
      </c>
      <c r="F75" s="20" t="n">
        <v>11.76654829</v>
      </c>
      <c r="G75" s="18" t="n">
        <v>335.76589686</v>
      </c>
      <c r="H75" s="20" t="n">
        <v>7.58007405</v>
      </c>
      <c r="I75" s="18" t="n">
        <v>355.26284885</v>
      </c>
      <c r="J75" s="20" t="n">
        <v>3.67603206</v>
      </c>
      <c r="K75" s="18" t="n">
        <v>374.1153172</v>
      </c>
      <c r="L75" s="20" t="n">
        <v>3.47388388</v>
      </c>
      <c r="M75" s="18" t="s">
        <v>481</v>
      </c>
      <c r="N75" s="20" t="s">
        <v>481</v>
      </c>
      <c r="O75" s="18" t="s">
        <v>481</v>
      </c>
      <c r="P75" s="20" t="s">
        <v>481</v>
      </c>
      <c r="Q75" s="18" t="s">
        <v>481</v>
      </c>
      <c r="R75" s="20" t="s">
        <v>481</v>
      </c>
      <c r="S75" s="18" t="s">
        <v>481</v>
      </c>
      <c r="T75" s="20" t="s">
        <v>481</v>
      </c>
      <c r="U75" s="18" t="n">
        <v>296.80374382</v>
      </c>
      <c r="V75" s="20" t="n">
        <v>8.126561130000001</v>
      </c>
    </row>
    <row r="76" spans="1:22">
      <c r="A76" s="15" t="s">
        <v>551</v>
      </c>
      <c r="B76" s="17" t="n">
        <v>14167</v>
      </c>
      <c r="C76" s="18">
        <f>(228.0/B76*100)</f>
        <v/>
      </c>
      <c r="D76" s="19" t="n">
        <v>13939</v>
      </c>
      <c r="E76" s="18" t="n">
        <v>371.05540016</v>
      </c>
      <c r="F76" s="20" t="n">
        <v>9.406132469999999</v>
      </c>
      <c r="G76" s="18" t="n">
        <v>440.307548</v>
      </c>
      <c r="H76" s="20" t="n">
        <v>6.05925657</v>
      </c>
      <c r="I76" s="18" t="n">
        <v>433.42164863</v>
      </c>
      <c r="J76" s="20" t="n">
        <v>3.71273248</v>
      </c>
      <c r="K76" s="18" t="n">
        <v>442.83855362</v>
      </c>
      <c r="L76" s="20" t="n">
        <v>3.00453512</v>
      </c>
      <c r="M76" s="18" t="s">
        <v>481</v>
      </c>
      <c r="N76" s="20" t="s">
        <v>481</v>
      </c>
      <c r="O76" s="18" t="s">
        <v>481</v>
      </c>
      <c r="P76" s="20" t="s">
        <v>481</v>
      </c>
      <c r="Q76" s="18" t="s">
        <v>481</v>
      </c>
      <c r="R76" s="20" t="s">
        <v>481</v>
      </c>
      <c r="S76" s="18" t="s">
        <v>481</v>
      </c>
      <c r="T76" s="20" t="s">
        <v>481</v>
      </c>
      <c r="U76" s="18" t="n">
        <v>303.96192021</v>
      </c>
      <c r="V76" s="20" t="n">
        <v>7.22580243</v>
      </c>
    </row>
    <row r="77" spans="1:22">
      <c r="A77" s="15" t="s">
        <v>552</v>
      </c>
      <c r="B77" s="17" t="n">
        <v>6062</v>
      </c>
      <c r="C77" s="18">
        <f>(86.0/B77*100)</f>
        <v/>
      </c>
      <c r="D77" s="19" t="n">
        <v>5976</v>
      </c>
      <c r="E77" s="18" t="n">
        <v>435.30275796</v>
      </c>
      <c r="F77" s="20" t="n">
        <v>4.84546863</v>
      </c>
      <c r="G77" s="18" t="n">
        <v>446.98177916</v>
      </c>
      <c r="H77" s="20" t="n">
        <v>2.9099445</v>
      </c>
      <c r="I77" s="18" t="n">
        <v>438.30758028</v>
      </c>
      <c r="J77" s="20" t="n">
        <v>3.84213546</v>
      </c>
      <c r="K77" s="18" t="n">
        <v>450.38048958</v>
      </c>
      <c r="L77" s="20" t="n">
        <v>4.94833447</v>
      </c>
      <c r="M77" s="18" t="s">
        <v>481</v>
      </c>
      <c r="N77" s="20" t="s">
        <v>481</v>
      </c>
      <c r="O77" s="18" t="s">
        <v>481</v>
      </c>
      <c r="P77" s="20" t="s">
        <v>481</v>
      </c>
      <c r="Q77" s="18" t="s">
        <v>481</v>
      </c>
      <c r="R77" s="20" t="s">
        <v>481</v>
      </c>
      <c r="S77" s="18" t="s">
        <v>481</v>
      </c>
      <c r="T77" s="20" t="s">
        <v>481</v>
      </c>
      <c r="U77" s="18" t="n">
        <v>330.25745625</v>
      </c>
      <c r="V77" s="20" t="n">
        <v>5.18070934</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374.19265714</v>
      </c>
      <c r="F81" s="20" t="n">
        <v>16.04977584</v>
      </c>
      <c r="G81" s="18" t="n">
        <v>398.74593702</v>
      </c>
      <c r="H81" s="20" t="n">
        <v>7.82707251</v>
      </c>
      <c r="I81" s="18" t="n">
        <v>416.97254877</v>
      </c>
      <c r="J81" s="20" t="n">
        <v>4.00400247</v>
      </c>
      <c r="K81" s="18" t="n">
        <v>446.58774682</v>
      </c>
      <c r="L81" s="20" t="n">
        <v>3.29178251</v>
      </c>
      <c r="M81" s="18" t="s">
        <v>481</v>
      </c>
      <c r="N81" s="20" t="s">
        <v>481</v>
      </c>
      <c r="O81" s="18" t="s">
        <v>481</v>
      </c>
      <c r="P81" s="20" t="s">
        <v>481</v>
      </c>
      <c r="Q81" s="18" t="s">
        <v>481</v>
      </c>
      <c r="R81" s="20" t="s">
        <v>481</v>
      </c>
      <c r="S81" s="18" t="s">
        <v>481</v>
      </c>
      <c r="T81" s="20" t="s">
        <v>481</v>
      </c>
      <c r="U81" s="18" t="n">
        <v>365.20148348</v>
      </c>
      <c r="V81" s="20" t="n">
        <v>19.65675621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715</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(371.0/B7*100)</f>
        <v/>
      </c>
      <c r="D7" s="19" t="n">
        <v>14159</v>
      </c>
      <c r="E7" s="18" t="n">
        <v>528.21540054</v>
      </c>
      <c r="F7" s="20" t="n">
        <v>1.72366955</v>
      </c>
      <c r="G7" s="18" t="n">
        <v>477.0737209</v>
      </c>
      <c r="H7" s="20" t="n">
        <v>2.50909226</v>
      </c>
      <c r="I7" s="18" t="n">
        <v>380.56309716</v>
      </c>
      <c r="J7" s="20" t="n">
        <v>4.8343308</v>
      </c>
      <c r="K7" s="18" t="n">
        <v>392.16463736</v>
      </c>
      <c r="L7" s="20" t="n">
        <v>12.07136464</v>
      </c>
      <c r="M7" s="18" t="s">
        <v>481</v>
      </c>
      <c r="N7" s="20" t="s">
        <v>481</v>
      </c>
      <c r="O7" s="18" t="s">
        <v>481</v>
      </c>
      <c r="P7" s="20" t="s">
        <v>481</v>
      </c>
      <c r="Q7" s="18" t="s">
        <v>481</v>
      </c>
      <c r="R7" s="20" t="s">
        <v>481</v>
      </c>
      <c r="S7" s="18" t="s">
        <v>481</v>
      </c>
      <c r="T7" s="20" t="s">
        <v>481</v>
      </c>
      <c r="U7" s="18" t="n">
        <v>391.36815873</v>
      </c>
      <c r="V7" s="20" t="n">
        <v>9.055327439999999</v>
      </c>
    </row>
    <row r="8" spans="1:22">
      <c r="A8" s="15" t="s">
        <v>483</v>
      </c>
      <c r="B8" s="17" t="n">
        <v>7007</v>
      </c>
      <c r="C8" s="18">
        <f>(24.0/B8*100)</f>
        <v/>
      </c>
      <c r="D8" s="19" t="n">
        <v>6983</v>
      </c>
      <c r="E8" s="18" t="n">
        <v>499.09396772</v>
      </c>
      <c r="F8" s="20" t="n">
        <v>2.55391738</v>
      </c>
      <c r="G8" s="18" t="n">
        <v>463.11563273</v>
      </c>
      <c r="H8" s="20" t="n">
        <v>5.09258936</v>
      </c>
      <c r="I8" s="18" t="n">
        <v>381.27472028</v>
      </c>
      <c r="J8" s="20" t="n">
        <v>8.09942433</v>
      </c>
      <c r="K8" s="18" t="n">
        <v>406.07026652</v>
      </c>
      <c r="L8" s="20" t="n">
        <v>12.25011468</v>
      </c>
      <c r="M8" s="18" t="s">
        <v>481</v>
      </c>
      <c r="N8" s="20" t="s">
        <v>481</v>
      </c>
      <c r="O8" s="18" t="s">
        <v>481</v>
      </c>
      <c r="P8" s="20" t="s">
        <v>481</v>
      </c>
      <c r="Q8" s="18" t="n">
        <v>361.38025951</v>
      </c>
      <c r="R8" s="20" t="n">
        <v>22.72565673</v>
      </c>
      <c r="S8" s="18" t="s">
        <v>481</v>
      </c>
      <c r="T8" s="20" t="s">
        <v>481</v>
      </c>
      <c r="U8" s="18" t="n">
        <v>359.87402087</v>
      </c>
      <c r="V8" s="20" t="n">
        <v>11.7334973</v>
      </c>
    </row>
    <row r="9" spans="1:22">
      <c r="A9" s="15" t="s">
        <v>484</v>
      </c>
      <c r="B9" s="17" t="n">
        <v>9651</v>
      </c>
      <c r="C9" s="18">
        <f>(106.0/B9*100)</f>
        <v/>
      </c>
      <c r="D9" s="19" t="n">
        <v>9545</v>
      </c>
      <c r="E9" s="18" t="n">
        <v>526.72638197</v>
      </c>
      <c r="F9" s="20" t="n">
        <v>2.07924067</v>
      </c>
      <c r="G9" s="18" t="n">
        <v>482.65233313</v>
      </c>
      <c r="H9" s="20" t="n">
        <v>3.64252273</v>
      </c>
      <c r="I9" s="18" t="n">
        <v>417.17283184</v>
      </c>
      <c r="J9" s="20" t="n">
        <v>4.78877387</v>
      </c>
      <c r="K9" s="18" t="n">
        <v>411.39441439</v>
      </c>
      <c r="L9" s="20" t="n">
        <v>8.64918327</v>
      </c>
      <c r="M9" s="18" t="s">
        <v>481</v>
      </c>
      <c r="N9" s="20" t="s">
        <v>481</v>
      </c>
      <c r="O9" s="18" t="s">
        <v>481</v>
      </c>
      <c r="P9" s="20" t="s">
        <v>481</v>
      </c>
      <c r="Q9" s="18" t="n">
        <v>347.7815185</v>
      </c>
      <c r="R9" s="20" t="n">
        <v>11.20716786</v>
      </c>
      <c r="S9" s="18" t="s">
        <v>481</v>
      </c>
      <c r="T9" s="20" t="s">
        <v>481</v>
      </c>
      <c r="U9" s="18" t="n">
        <v>376.75371982</v>
      </c>
      <c r="V9" s="20" t="n">
        <v>8.23528284</v>
      </c>
    </row>
    <row r="10" spans="1:22">
      <c r="A10" s="15" t="s">
        <v>485</v>
      </c>
      <c r="B10" s="17" t="n">
        <v>20058</v>
      </c>
      <c r="C10" s="18">
        <f>(529.0/B10*100)</f>
        <v/>
      </c>
      <c r="D10" s="19" t="n">
        <v>19529</v>
      </c>
      <c r="E10" s="18" t="n">
        <v>544.79754375</v>
      </c>
      <c r="F10" s="20" t="n">
        <v>2.00765698</v>
      </c>
      <c r="G10" s="18" t="n">
        <v>499.63603669</v>
      </c>
      <c r="H10" s="20" t="n">
        <v>3.50201669</v>
      </c>
      <c r="I10" s="18" t="n">
        <v>421.64104254</v>
      </c>
      <c r="J10" s="20" t="n">
        <v>6.68726387</v>
      </c>
      <c r="K10" s="18" t="n">
        <v>420.48165762</v>
      </c>
      <c r="L10" s="20" t="n">
        <v>11.58419067</v>
      </c>
      <c r="M10" s="18" t="s">
        <v>481</v>
      </c>
      <c r="N10" s="20" t="s">
        <v>481</v>
      </c>
      <c r="O10" s="18" t="s">
        <v>481</v>
      </c>
      <c r="P10" s="20" t="s">
        <v>481</v>
      </c>
      <c r="Q10" s="18" t="s">
        <v>481</v>
      </c>
      <c r="R10" s="20" t="s">
        <v>481</v>
      </c>
      <c r="S10" s="18" t="s">
        <v>481</v>
      </c>
      <c r="T10" s="20" t="s">
        <v>481</v>
      </c>
      <c r="U10" s="18" t="n">
        <v>421.40401887</v>
      </c>
      <c r="V10" s="20" t="n">
        <v>9.90935391</v>
      </c>
    </row>
    <row r="11" spans="1:22">
      <c r="A11" s="15" t="s">
        <v>486</v>
      </c>
      <c r="B11" s="17" t="n">
        <v>7053</v>
      </c>
      <c r="C11" s="18">
        <f>(50.0/B11*100)</f>
        <v/>
      </c>
      <c r="D11" s="19" t="n">
        <v>7003</v>
      </c>
      <c r="E11" s="18" t="n">
        <v>484.94548914</v>
      </c>
      <c r="F11" s="20" t="n">
        <v>2.85814209</v>
      </c>
      <c r="G11" s="18" t="n">
        <v>436.93336371</v>
      </c>
      <c r="H11" s="20" t="n">
        <v>2.68917642</v>
      </c>
      <c r="I11" s="18" t="n">
        <v>387.4534795</v>
      </c>
      <c r="J11" s="20" t="n">
        <v>6.26725929</v>
      </c>
      <c r="K11" s="18" t="n">
        <v>385.71614348</v>
      </c>
      <c r="L11" s="20" t="n">
        <v>8.93138731</v>
      </c>
      <c r="M11" s="18" t="s">
        <v>481</v>
      </c>
      <c r="N11" s="20" t="s">
        <v>481</v>
      </c>
      <c r="O11" s="18" t="s">
        <v>481</v>
      </c>
      <c r="P11" s="20" t="s">
        <v>481</v>
      </c>
      <c r="Q11" s="18" t="s">
        <v>481</v>
      </c>
      <c r="R11" s="20" t="s">
        <v>481</v>
      </c>
      <c r="S11" s="18" t="s">
        <v>481</v>
      </c>
      <c r="T11" s="20" t="s">
        <v>481</v>
      </c>
      <c r="U11" s="18" t="n">
        <v>360.80018404</v>
      </c>
      <c r="V11" s="20" t="n">
        <v>11.03325769</v>
      </c>
    </row>
    <row r="12" spans="1:22">
      <c r="A12" s="15" t="s">
        <v>487</v>
      </c>
      <c r="B12" s="17" t="n">
        <v>6894</v>
      </c>
      <c r="C12" s="18">
        <f>(57.0/B12*100)</f>
        <v/>
      </c>
      <c r="D12" s="19" t="n">
        <v>6837</v>
      </c>
      <c r="E12" s="18" t="n">
        <v>523.03443427</v>
      </c>
      <c r="F12" s="20" t="n">
        <v>2.24212585</v>
      </c>
      <c r="G12" s="18" t="n">
        <v>466.67820078</v>
      </c>
      <c r="H12" s="20" t="n">
        <v>2.93224235</v>
      </c>
      <c r="I12" s="18" t="n">
        <v>382.61838398</v>
      </c>
      <c r="J12" s="20" t="n">
        <v>4.75119112</v>
      </c>
      <c r="K12" s="18" t="n">
        <v>426.94826504</v>
      </c>
      <c r="L12" s="20" t="n">
        <v>13.46097769</v>
      </c>
      <c r="M12" s="18" t="s">
        <v>481</v>
      </c>
      <c r="N12" s="20" t="s">
        <v>481</v>
      </c>
      <c r="O12" s="18" t="s">
        <v>481</v>
      </c>
      <c r="P12" s="20" t="s">
        <v>481</v>
      </c>
      <c r="Q12" s="18" t="n">
        <v>332.31014509</v>
      </c>
      <c r="R12" s="20" t="n">
        <v>18.34291261</v>
      </c>
      <c r="S12" s="18" t="s">
        <v>481</v>
      </c>
      <c r="T12" s="20" t="s">
        <v>481</v>
      </c>
      <c r="U12" s="18" t="n">
        <v>372.07899046</v>
      </c>
      <c r="V12" s="20" t="n">
        <v>11.22625168</v>
      </c>
    </row>
    <row r="13" spans="1:22">
      <c r="A13" s="15" t="s">
        <v>488</v>
      </c>
      <c r="B13" s="17" t="n">
        <v>7161</v>
      </c>
      <c r="C13" s="18">
        <f>(92.0/B13*100)</f>
        <v/>
      </c>
      <c r="D13" s="19" t="n">
        <v>7069</v>
      </c>
      <c r="E13" s="18" t="n">
        <v>518.37199402</v>
      </c>
      <c r="F13" s="20" t="n">
        <v>2.48593029</v>
      </c>
      <c r="G13" s="18" t="n">
        <v>476.64996814</v>
      </c>
      <c r="H13" s="20" t="n">
        <v>3.56394065</v>
      </c>
      <c r="I13" s="18" t="n">
        <v>411.04267401</v>
      </c>
      <c r="J13" s="20" t="n">
        <v>8.02348937</v>
      </c>
      <c r="K13" s="18" t="n">
        <v>406.63439686</v>
      </c>
      <c r="L13" s="20" t="n">
        <v>14.818075</v>
      </c>
      <c r="M13" s="18" t="s">
        <v>481</v>
      </c>
      <c r="N13" s="20" t="s">
        <v>481</v>
      </c>
      <c r="O13" s="18" t="s">
        <v>481</v>
      </c>
      <c r="P13" s="20" t="s">
        <v>481</v>
      </c>
      <c r="Q13" s="18" t="n">
        <v>407.4699787</v>
      </c>
      <c r="R13" s="20" t="n">
        <v>6.79601306</v>
      </c>
      <c r="S13" s="18" t="s">
        <v>481</v>
      </c>
      <c r="T13" s="20" t="s">
        <v>481</v>
      </c>
      <c r="U13" s="18" t="n">
        <v>384.60297436</v>
      </c>
      <c r="V13" s="20" t="n">
        <v>10.89223715</v>
      </c>
    </row>
    <row r="14" spans="1:22">
      <c r="A14" s="15" t="s">
        <v>489</v>
      </c>
      <c r="B14" s="17" t="n">
        <v>5587</v>
      </c>
      <c r="C14" s="18">
        <f>(76.0/B14*100)</f>
        <v/>
      </c>
      <c r="D14" s="19" t="n">
        <v>5511</v>
      </c>
      <c r="E14" s="18" t="n">
        <v>543.59191388</v>
      </c>
      <c r="F14" s="20" t="n">
        <v>2.02687879</v>
      </c>
      <c r="G14" s="18" t="n">
        <v>488.2061129</v>
      </c>
      <c r="H14" s="20" t="n">
        <v>3.54951584</v>
      </c>
      <c r="I14" s="18" t="n">
        <v>410.34697306</v>
      </c>
      <c r="J14" s="20" t="n">
        <v>5.46062795</v>
      </c>
      <c r="K14" s="18" t="n">
        <v>462.97393856</v>
      </c>
      <c r="L14" s="20" t="n">
        <v>14.17463874</v>
      </c>
      <c r="M14" s="18" t="s">
        <v>481</v>
      </c>
      <c r="N14" s="20" t="s">
        <v>481</v>
      </c>
      <c r="O14" s="18" t="s">
        <v>481</v>
      </c>
      <c r="P14" s="20" t="s">
        <v>481</v>
      </c>
      <c r="Q14" s="18" t="s">
        <v>481</v>
      </c>
      <c r="R14" s="20" t="s">
        <v>481</v>
      </c>
      <c r="S14" s="18" t="s">
        <v>481</v>
      </c>
      <c r="T14" s="20" t="s">
        <v>481</v>
      </c>
      <c r="U14" s="18" t="n">
        <v>408.67582309</v>
      </c>
      <c r="V14" s="20" t="n">
        <v>15.02106995</v>
      </c>
    </row>
    <row r="15" spans="1:22">
      <c r="A15" s="15" t="s">
        <v>490</v>
      </c>
      <c r="B15" s="17" t="n">
        <v>5882</v>
      </c>
      <c r="C15" s="18">
        <f>(53.0/B15*100)</f>
        <v/>
      </c>
      <c r="D15" s="19" t="n">
        <v>5829</v>
      </c>
      <c r="E15" s="18" t="n">
        <v>544.49417596</v>
      </c>
      <c r="F15" s="20" t="n">
        <v>2.38704484</v>
      </c>
      <c r="G15" s="18" t="n">
        <v>504.55019987</v>
      </c>
      <c r="H15" s="20" t="n">
        <v>3.81039522</v>
      </c>
      <c r="I15" s="18" t="n">
        <v>411.84631212</v>
      </c>
      <c r="J15" s="20" t="n">
        <v>7.89789665</v>
      </c>
      <c r="K15" s="18" t="n">
        <v>381.71637982</v>
      </c>
      <c r="L15" s="20" t="n">
        <v>18.98171029</v>
      </c>
      <c r="M15" s="18" t="s">
        <v>481</v>
      </c>
      <c r="N15" s="20" t="s">
        <v>481</v>
      </c>
      <c r="O15" s="18" t="s">
        <v>481</v>
      </c>
      <c r="P15" s="20" t="s">
        <v>481</v>
      </c>
      <c r="Q15" s="18" t="n">
        <v>367.66871077</v>
      </c>
      <c r="R15" s="20" t="n">
        <v>14.82638214</v>
      </c>
      <c r="S15" s="18" t="s">
        <v>481</v>
      </c>
      <c r="T15" s="20" t="s">
        <v>481</v>
      </c>
      <c r="U15" s="18" t="n">
        <v>420.66349025</v>
      </c>
      <c r="V15" s="20" t="n">
        <v>13.20374971</v>
      </c>
    </row>
    <row r="16" spans="1:22">
      <c r="A16" s="15" t="s">
        <v>491</v>
      </c>
      <c r="B16" s="17" t="n">
        <v>6108</v>
      </c>
      <c r="C16" s="18">
        <f>(103.0/B16*100)</f>
        <v/>
      </c>
      <c r="D16" s="19" t="n">
        <v>6005</v>
      </c>
      <c r="E16" s="18" t="n">
        <v>524.05834089</v>
      </c>
      <c r="F16" s="20" t="n">
        <v>2.35777061</v>
      </c>
      <c r="G16" s="18" t="n">
        <v>484.56390486</v>
      </c>
      <c r="H16" s="20" t="n">
        <v>3.75827056</v>
      </c>
      <c r="I16" s="18" t="n">
        <v>397.50172634</v>
      </c>
      <c r="J16" s="20" t="n">
        <v>6.71792629</v>
      </c>
      <c r="K16" s="18" t="n">
        <v>383.52462265</v>
      </c>
      <c r="L16" s="20" t="n">
        <v>10.37638133</v>
      </c>
      <c r="M16" s="18" t="s">
        <v>481</v>
      </c>
      <c r="N16" s="20" t="s">
        <v>481</v>
      </c>
      <c r="O16" s="18" t="s">
        <v>481</v>
      </c>
      <c r="P16" s="20" t="s">
        <v>481</v>
      </c>
      <c r="Q16" s="18" t="s">
        <v>481</v>
      </c>
      <c r="R16" s="20" t="s">
        <v>481</v>
      </c>
      <c r="S16" s="18" t="s">
        <v>481</v>
      </c>
      <c r="T16" s="20" t="s">
        <v>481</v>
      </c>
      <c r="U16" s="18" t="n">
        <v>336.78513193</v>
      </c>
      <c r="V16" s="20" t="n">
        <v>11.81725682</v>
      </c>
    </row>
    <row r="17" spans="1:22">
      <c r="A17" s="15" t="s">
        <v>492</v>
      </c>
      <c r="B17" s="17" t="n">
        <v>6504</v>
      </c>
      <c r="C17" s="18">
        <f>(673.0/B17*100)</f>
        <v/>
      </c>
      <c r="D17" s="19" t="n">
        <v>5831</v>
      </c>
      <c r="E17" s="18" t="n">
        <v>532.15929023</v>
      </c>
      <c r="F17" s="20" t="n">
        <v>2.83543748</v>
      </c>
      <c r="G17" s="18" t="n">
        <v>496.11591543</v>
      </c>
      <c r="H17" s="20" t="n">
        <v>4.86520651</v>
      </c>
      <c r="I17" s="18" t="n">
        <v>404.47632522</v>
      </c>
      <c r="J17" s="20" t="n">
        <v>10.53675147</v>
      </c>
      <c r="K17" s="18" t="n">
        <v>408.98648484</v>
      </c>
      <c r="L17" s="20" t="n">
        <v>18.96294115</v>
      </c>
      <c r="M17" s="18" t="s">
        <v>481</v>
      </c>
      <c r="N17" s="20" t="s">
        <v>481</v>
      </c>
      <c r="O17" s="18" t="s">
        <v>481</v>
      </c>
      <c r="P17" s="20" t="s">
        <v>481</v>
      </c>
      <c r="Q17" s="18" t="n">
        <v>338.260297</v>
      </c>
      <c r="R17" s="20" t="n">
        <v>14.23011861</v>
      </c>
      <c r="S17" s="18" t="s">
        <v>481</v>
      </c>
      <c r="T17" s="20" t="s">
        <v>481</v>
      </c>
      <c r="U17" s="18" t="n">
        <v>401.2808929</v>
      </c>
      <c r="V17" s="20" t="n">
        <v>11.11642545</v>
      </c>
    </row>
    <row r="18" spans="1:22">
      <c r="A18" s="15" t="s">
        <v>493</v>
      </c>
      <c r="B18" s="17" t="n">
        <v>5532</v>
      </c>
      <c r="C18" s="18">
        <f>(28.0/B18*100)</f>
        <v/>
      </c>
      <c r="D18" s="19" t="n">
        <v>5504</v>
      </c>
      <c r="E18" s="18" t="n">
        <v>492.1110048</v>
      </c>
      <c r="F18" s="20" t="n">
        <v>3.63823287</v>
      </c>
      <c r="G18" s="18" t="n">
        <v>455.62756538</v>
      </c>
      <c r="H18" s="20" t="n">
        <v>4.54389059</v>
      </c>
      <c r="I18" s="18" t="n">
        <v>396.4782463</v>
      </c>
      <c r="J18" s="20" t="n">
        <v>7.66626796</v>
      </c>
      <c r="K18" s="18" t="n">
        <v>413.02849958</v>
      </c>
      <c r="L18" s="20" t="n">
        <v>13.52438836</v>
      </c>
      <c r="M18" s="18" t="s">
        <v>481</v>
      </c>
      <c r="N18" s="20" t="s">
        <v>481</v>
      </c>
      <c r="O18" s="18" t="s">
        <v>481</v>
      </c>
      <c r="P18" s="20" t="s">
        <v>481</v>
      </c>
      <c r="Q18" s="18" t="s">
        <v>481</v>
      </c>
      <c r="R18" s="20" t="s">
        <v>481</v>
      </c>
      <c r="S18" s="18" t="s">
        <v>481</v>
      </c>
      <c r="T18" s="20" t="s">
        <v>481</v>
      </c>
      <c r="U18" s="18" t="n">
        <v>358.54908137</v>
      </c>
      <c r="V18" s="20" t="n">
        <v>13.87510381</v>
      </c>
    </row>
    <row r="19" spans="1:22">
      <c r="A19" s="15" t="s">
        <v>494</v>
      </c>
      <c r="B19" s="17" t="n">
        <v>5658</v>
      </c>
      <c r="C19" s="18">
        <f>(70.0/B19*100)</f>
        <v/>
      </c>
      <c r="D19" s="19" t="n">
        <v>5588</v>
      </c>
      <c r="E19" s="18" t="n">
        <v>500.79668475</v>
      </c>
      <c r="F19" s="20" t="n">
        <v>2.63876258</v>
      </c>
      <c r="G19" s="18" t="n">
        <v>437.05590192</v>
      </c>
      <c r="H19" s="20" t="n">
        <v>3.63146274</v>
      </c>
      <c r="I19" s="18" t="n">
        <v>374.66942526</v>
      </c>
      <c r="J19" s="20" t="n">
        <v>5.008098</v>
      </c>
      <c r="K19" s="18" t="n">
        <v>377.33263765</v>
      </c>
      <c r="L19" s="20" t="n">
        <v>11.00384429</v>
      </c>
      <c r="M19" s="18" t="s">
        <v>481</v>
      </c>
      <c r="N19" s="20" t="s">
        <v>481</v>
      </c>
      <c r="O19" s="18" t="s">
        <v>481</v>
      </c>
      <c r="P19" s="20" t="s">
        <v>481</v>
      </c>
      <c r="Q19" s="18" t="s">
        <v>481</v>
      </c>
      <c r="R19" s="20" t="s">
        <v>481</v>
      </c>
      <c r="S19" s="18" t="s">
        <v>481</v>
      </c>
      <c r="T19" s="20" t="s">
        <v>481</v>
      </c>
      <c r="U19" s="18" t="n">
        <v>360.59185391</v>
      </c>
      <c r="V19" s="20" t="n">
        <v>15.1580456</v>
      </c>
    </row>
    <row r="20" spans="1:22">
      <c r="A20" s="15" t="s">
        <v>495</v>
      </c>
      <c r="B20" s="17" t="n">
        <v>3371</v>
      </c>
      <c r="C20" s="18">
        <f>(75.0/B20*100)</f>
        <v/>
      </c>
      <c r="D20" s="19" t="n">
        <v>3296</v>
      </c>
      <c r="E20" s="18" t="n">
        <v>499.47531177</v>
      </c>
      <c r="F20" s="20" t="n">
        <v>2.49267571</v>
      </c>
      <c r="G20" s="18" t="n">
        <v>468.07052437</v>
      </c>
      <c r="H20" s="20" t="n">
        <v>3.33263205</v>
      </c>
      <c r="I20" s="18" t="n">
        <v>382.2766004</v>
      </c>
      <c r="J20" s="20" t="n">
        <v>9.913856989999999</v>
      </c>
      <c r="K20" s="18" t="n">
        <v>396.85114543</v>
      </c>
      <c r="L20" s="20" t="n">
        <v>19.6381743</v>
      </c>
      <c r="M20" s="18" t="s">
        <v>481</v>
      </c>
      <c r="N20" s="20" t="s">
        <v>481</v>
      </c>
      <c r="O20" s="18" t="s">
        <v>481</v>
      </c>
      <c r="P20" s="20" t="s">
        <v>481</v>
      </c>
      <c r="Q20" s="18" t="s">
        <v>481</v>
      </c>
      <c r="R20" s="20" t="s">
        <v>481</v>
      </c>
      <c r="S20" s="18" t="s">
        <v>481</v>
      </c>
      <c r="T20" s="20" t="s">
        <v>481</v>
      </c>
      <c r="U20" s="18" t="n">
        <v>355.30020425</v>
      </c>
      <c r="V20" s="20" t="n">
        <v>14.0710223</v>
      </c>
    </row>
    <row r="21" spans="1:22">
      <c r="A21" s="15" t="s">
        <v>496</v>
      </c>
      <c r="B21" s="17" t="n">
        <v>5741</v>
      </c>
      <c r="C21" s="18">
        <f>(45.0/B21*100)</f>
        <v/>
      </c>
      <c r="D21" s="19" t="n">
        <v>5696</v>
      </c>
      <c r="E21" s="18" t="n">
        <v>536.28755635</v>
      </c>
      <c r="F21" s="20" t="n">
        <v>2.10514799</v>
      </c>
      <c r="G21" s="18" t="n">
        <v>495.71392719</v>
      </c>
      <c r="H21" s="20" t="n">
        <v>3.43294809</v>
      </c>
      <c r="I21" s="18" t="n">
        <v>411.46249412</v>
      </c>
      <c r="J21" s="20" t="n">
        <v>12.19044016</v>
      </c>
      <c r="K21" s="18" t="n">
        <v>444.26229719</v>
      </c>
      <c r="L21" s="20" t="n">
        <v>20.61123907</v>
      </c>
      <c r="M21" s="18" t="s">
        <v>481</v>
      </c>
      <c r="N21" s="20" t="s">
        <v>481</v>
      </c>
      <c r="O21" s="18" t="s">
        <v>481</v>
      </c>
      <c r="P21" s="20" t="s">
        <v>481</v>
      </c>
      <c r="Q21" s="18" t="s">
        <v>481</v>
      </c>
      <c r="R21" s="20" t="s">
        <v>481</v>
      </c>
      <c r="S21" s="18" t="s">
        <v>481</v>
      </c>
      <c r="T21" s="20" t="s">
        <v>481</v>
      </c>
      <c r="U21" s="18" t="n">
        <v>416.36512505</v>
      </c>
      <c r="V21" s="20" t="n">
        <v>18.70718498</v>
      </c>
    </row>
    <row r="22" spans="1:22">
      <c r="A22" s="15" t="s">
        <v>497</v>
      </c>
      <c r="B22" s="17" t="n">
        <v>6598</v>
      </c>
      <c r="C22" s="18">
        <f>(33.0/B22*100)</f>
        <v/>
      </c>
      <c r="D22" s="19" t="n">
        <v>6565</v>
      </c>
      <c r="E22" s="18" t="n">
        <v>506.94927571</v>
      </c>
      <c r="F22" s="20" t="n">
        <v>3.2882841</v>
      </c>
      <c r="G22" s="18" t="n">
        <v>460.87564742</v>
      </c>
      <c r="H22" s="20" t="n">
        <v>4.92417516</v>
      </c>
      <c r="I22" s="18" t="n">
        <v>379.40373777</v>
      </c>
      <c r="J22" s="20" t="n">
        <v>6.46146951</v>
      </c>
      <c r="K22" s="18" t="n">
        <v>376.10271871</v>
      </c>
      <c r="L22" s="20" t="n">
        <v>10.22660683</v>
      </c>
      <c r="M22" s="18" t="s">
        <v>481</v>
      </c>
      <c r="N22" s="20" t="s">
        <v>481</v>
      </c>
      <c r="O22" s="18" t="s">
        <v>481</v>
      </c>
      <c r="P22" s="20" t="s">
        <v>481</v>
      </c>
      <c r="Q22" s="18" t="s">
        <v>481</v>
      </c>
      <c r="R22" s="20" t="s">
        <v>481</v>
      </c>
      <c r="S22" s="18" t="n">
        <v>532.02074405</v>
      </c>
      <c r="T22" s="20" t="n">
        <v>33.00931401</v>
      </c>
      <c r="U22" s="18" t="n">
        <v>342.9996681</v>
      </c>
      <c r="V22" s="20" t="n">
        <v>11.15619498</v>
      </c>
    </row>
    <row r="23" spans="1:22">
      <c r="A23" s="15" t="s">
        <v>498</v>
      </c>
      <c r="B23" s="17" t="n">
        <v>11583</v>
      </c>
      <c r="C23" s="18">
        <f>(220.0/B23*100)</f>
        <v/>
      </c>
      <c r="D23" s="19" t="n">
        <v>11363</v>
      </c>
      <c r="E23" s="18" t="n">
        <v>508.37317154</v>
      </c>
      <c r="F23" s="20" t="n">
        <v>2.77460045</v>
      </c>
      <c r="G23" s="18" t="n">
        <v>461.19423696</v>
      </c>
      <c r="H23" s="20" t="n">
        <v>3.31277101</v>
      </c>
      <c r="I23" s="18" t="n">
        <v>403.75365805</v>
      </c>
      <c r="J23" s="20" t="n">
        <v>6.98059108</v>
      </c>
      <c r="K23" s="18" t="n">
        <v>391.68358986</v>
      </c>
      <c r="L23" s="20" t="n">
        <v>14.47640449</v>
      </c>
      <c r="M23" s="18" t="s">
        <v>481</v>
      </c>
      <c r="N23" s="20" t="s">
        <v>481</v>
      </c>
      <c r="O23" s="18" t="s">
        <v>481</v>
      </c>
      <c r="P23" s="20" t="s">
        <v>481</v>
      </c>
      <c r="Q23" s="18" t="s">
        <v>481</v>
      </c>
      <c r="R23" s="20" t="s">
        <v>481</v>
      </c>
      <c r="S23" s="18" t="s">
        <v>481</v>
      </c>
      <c r="T23" s="20" t="s">
        <v>481</v>
      </c>
      <c r="U23" s="18" t="n">
        <v>399.45558339</v>
      </c>
      <c r="V23" s="20" t="n">
        <v>11.59816193</v>
      </c>
    </row>
    <row r="24" spans="1:22">
      <c r="A24" s="15" t="s">
        <v>499</v>
      </c>
      <c r="B24" s="17" t="n">
        <v>6647</v>
      </c>
      <c r="C24" s="18">
        <f>(7.0/B24*100)</f>
        <v/>
      </c>
      <c r="D24" s="19" t="n">
        <v>6640</v>
      </c>
      <c r="E24" s="18" t="n">
        <v>518.8451559600001</v>
      </c>
      <c r="F24" s="20" t="n">
        <v>2.92869094</v>
      </c>
      <c r="G24" s="18" t="n">
        <v>516.52168339</v>
      </c>
      <c r="H24" s="20" t="n">
        <v>5.47393599</v>
      </c>
      <c r="I24" s="18" t="n">
        <v>455.4660437</v>
      </c>
      <c r="J24" s="20" t="n">
        <v>13.42766816</v>
      </c>
      <c r="K24" s="18" t="n">
        <v>437.72348926</v>
      </c>
      <c r="L24" s="20" t="n">
        <v>21.37077853</v>
      </c>
      <c r="M24" s="18" t="s">
        <v>481</v>
      </c>
      <c r="N24" s="20" t="s">
        <v>481</v>
      </c>
      <c r="O24" s="18" t="s">
        <v>481</v>
      </c>
      <c r="P24" s="20" t="s">
        <v>481</v>
      </c>
      <c r="Q24" s="18" t="s">
        <v>481</v>
      </c>
      <c r="R24" s="20" t="s">
        <v>481</v>
      </c>
      <c r="S24" s="18" t="s">
        <v>481</v>
      </c>
      <c r="T24" s="20" t="s">
        <v>481</v>
      </c>
      <c r="U24" s="18" t="n">
        <v>447.12527333</v>
      </c>
      <c r="V24" s="20" t="n">
        <v>20.32373594</v>
      </c>
    </row>
    <row r="25" spans="1:22">
      <c r="A25" s="15" t="s">
        <v>500</v>
      </c>
      <c r="B25" s="17" t="n">
        <v>5581</v>
      </c>
      <c r="C25" s="18">
        <f>(24.0/B25*100)</f>
        <v/>
      </c>
      <c r="D25" s="19" t="n">
        <v>5557</v>
      </c>
      <c r="E25" s="18" t="n">
        <v>534.7837958</v>
      </c>
      <c r="F25" s="20" t="n">
        <v>3.33567441</v>
      </c>
      <c r="G25" s="18" t="n">
        <v>484.03033073</v>
      </c>
      <c r="H25" s="20" t="n">
        <v>4.71028147</v>
      </c>
      <c r="I25" s="18" t="n">
        <v>405.50695234</v>
      </c>
      <c r="J25" s="20" t="n">
        <v>6.3714242</v>
      </c>
      <c r="K25" s="18" t="n">
        <v>427.30311178</v>
      </c>
      <c r="L25" s="20" t="n">
        <v>18.226539</v>
      </c>
      <c r="M25" s="18" t="s">
        <v>481</v>
      </c>
      <c r="N25" s="20" t="s">
        <v>481</v>
      </c>
      <c r="O25" s="18" t="s">
        <v>481</v>
      </c>
      <c r="P25" s="20" t="s">
        <v>481</v>
      </c>
      <c r="Q25" s="18" t="s">
        <v>481</v>
      </c>
      <c r="R25" s="20" t="s">
        <v>481</v>
      </c>
      <c r="S25" s="18" t="s">
        <v>481</v>
      </c>
      <c r="T25" s="20" t="s">
        <v>481</v>
      </c>
      <c r="U25" s="18" t="n">
        <v>429.47167223</v>
      </c>
      <c r="V25" s="20" t="n">
        <v>25.86103374</v>
      </c>
    </row>
    <row r="26" spans="1:22">
      <c r="A26" s="15" t="s">
        <v>501</v>
      </c>
      <c r="B26" s="17" t="n">
        <v>4869</v>
      </c>
      <c r="C26" s="18">
        <f>(33.0/B26*100)</f>
        <v/>
      </c>
      <c r="D26" s="19" t="n">
        <v>4836</v>
      </c>
      <c r="E26" s="18" t="n">
        <v>512.35108034</v>
      </c>
      <c r="F26" s="20" t="n">
        <v>1.81309905</v>
      </c>
      <c r="G26" s="18" t="n">
        <v>470.37918914</v>
      </c>
      <c r="H26" s="20" t="n">
        <v>2.97263335</v>
      </c>
      <c r="I26" s="18" t="n">
        <v>393.25899533</v>
      </c>
      <c r="J26" s="20" t="n">
        <v>6.01063185</v>
      </c>
      <c r="K26" s="18" t="n">
        <v>458.85233381</v>
      </c>
      <c r="L26" s="20" t="n">
        <v>9.649646990000001</v>
      </c>
      <c r="M26" s="18" t="s">
        <v>481</v>
      </c>
      <c r="N26" s="20" t="s">
        <v>481</v>
      </c>
      <c r="O26" s="18" t="s">
        <v>481</v>
      </c>
      <c r="P26" s="20" t="s">
        <v>481</v>
      </c>
      <c r="Q26" s="18" t="s">
        <v>481</v>
      </c>
      <c r="R26" s="20" t="s">
        <v>481</v>
      </c>
      <c r="S26" s="18" t="s">
        <v>481</v>
      </c>
      <c r="T26" s="20" t="s">
        <v>481</v>
      </c>
      <c r="U26" s="18" t="n">
        <v>434.50381138</v>
      </c>
      <c r="V26" s="20" t="n">
        <v>15.72183055</v>
      </c>
    </row>
    <row r="27" spans="1:22">
      <c r="A27" s="15" t="s">
        <v>502</v>
      </c>
      <c r="B27" s="17" t="n">
        <v>5299</v>
      </c>
      <c r="C27" s="18">
        <f>(17.0/B27*100)</f>
        <v/>
      </c>
      <c r="D27" s="19" t="n">
        <v>5282</v>
      </c>
      <c r="E27" s="18" t="n">
        <v>500.28023334</v>
      </c>
      <c r="F27" s="20" t="n">
        <v>1.65801045</v>
      </c>
      <c r="G27" s="18" t="n">
        <v>460.65332849</v>
      </c>
      <c r="H27" s="20" t="n">
        <v>3.61898711</v>
      </c>
      <c r="I27" s="18" t="n">
        <v>361.76786651</v>
      </c>
      <c r="J27" s="20" t="n">
        <v>6.75294322</v>
      </c>
      <c r="K27" s="18" t="n">
        <v>390.16648574</v>
      </c>
      <c r="L27" s="20" t="n">
        <v>10.57326493</v>
      </c>
      <c r="M27" s="18" t="s">
        <v>481</v>
      </c>
      <c r="N27" s="20" t="s">
        <v>481</v>
      </c>
      <c r="O27" s="18" t="s">
        <v>481</v>
      </c>
      <c r="P27" s="20" t="s">
        <v>481</v>
      </c>
      <c r="Q27" s="18" t="s">
        <v>481</v>
      </c>
      <c r="R27" s="20" t="s">
        <v>481</v>
      </c>
      <c r="S27" s="18" t="s">
        <v>481</v>
      </c>
      <c r="T27" s="20" t="s">
        <v>481</v>
      </c>
      <c r="U27" s="18" t="n">
        <v>375.48198546</v>
      </c>
      <c r="V27" s="20" t="n">
        <v>8.12863508</v>
      </c>
    </row>
    <row r="28" spans="1:22">
      <c r="A28" s="15" t="s">
        <v>503</v>
      </c>
      <c r="B28" s="17" t="n">
        <v>7568</v>
      </c>
      <c r="C28" s="18">
        <f>(58.0/B28*100)</f>
        <v/>
      </c>
      <c r="D28" s="19" t="n">
        <v>7510</v>
      </c>
      <c r="E28" s="18" t="n">
        <v>448.31071394</v>
      </c>
      <c r="F28" s="20" t="n">
        <v>2.72289816</v>
      </c>
      <c r="G28" s="18" t="n">
        <v>409.270292</v>
      </c>
      <c r="H28" s="20" t="n">
        <v>2.5753543</v>
      </c>
      <c r="I28" s="18" t="n">
        <v>348.57803544</v>
      </c>
      <c r="J28" s="20" t="n">
        <v>3.77150132</v>
      </c>
      <c r="K28" s="18" t="n">
        <v>380.28886742</v>
      </c>
      <c r="L28" s="20" t="n">
        <v>8.15945739</v>
      </c>
      <c r="M28" s="18" t="s">
        <v>481</v>
      </c>
      <c r="N28" s="20" t="s">
        <v>481</v>
      </c>
      <c r="O28" s="18" t="s">
        <v>481</v>
      </c>
      <c r="P28" s="20" t="s">
        <v>481</v>
      </c>
      <c r="Q28" s="18" t="s">
        <v>481</v>
      </c>
      <c r="R28" s="20" t="s">
        <v>481</v>
      </c>
      <c r="S28" s="18" t="s">
        <v>481</v>
      </c>
      <c r="T28" s="20" t="s">
        <v>481</v>
      </c>
      <c r="U28" s="18" t="n">
        <v>357.14466606</v>
      </c>
      <c r="V28" s="20" t="n">
        <v>14.73247437</v>
      </c>
    </row>
    <row r="29" spans="1:22">
      <c r="A29" s="15" t="s">
        <v>504</v>
      </c>
      <c r="B29" s="17" t="n">
        <v>5385</v>
      </c>
      <c r="C29" s="18">
        <f>(30.0/B29*100)</f>
        <v/>
      </c>
      <c r="D29" s="19" t="n">
        <v>5355</v>
      </c>
      <c r="E29" s="18" t="n">
        <v>525.43159829</v>
      </c>
      <c r="F29" s="20" t="n">
        <v>2.46779996</v>
      </c>
      <c r="G29" s="18" t="n">
        <v>501.01800001</v>
      </c>
      <c r="H29" s="20" t="n">
        <v>3.38193773</v>
      </c>
      <c r="I29" s="18" t="n">
        <v>406.74293057</v>
      </c>
      <c r="J29" s="20" t="n">
        <v>6.53154274</v>
      </c>
      <c r="K29" s="18" t="n">
        <v>436.6437156</v>
      </c>
      <c r="L29" s="20" t="n">
        <v>15.7993948</v>
      </c>
      <c r="M29" s="18" t="s">
        <v>481</v>
      </c>
      <c r="N29" s="20" t="s">
        <v>481</v>
      </c>
      <c r="O29" s="18" t="s">
        <v>481</v>
      </c>
      <c r="P29" s="20" t="s">
        <v>481</v>
      </c>
      <c r="Q29" s="18" t="n">
        <v>314.02123871</v>
      </c>
      <c r="R29" s="20" t="n">
        <v>13.26138992</v>
      </c>
      <c r="S29" s="18" t="s">
        <v>481</v>
      </c>
      <c r="T29" s="20" t="s">
        <v>481</v>
      </c>
      <c r="U29" s="18" t="n">
        <v>382.68643191</v>
      </c>
      <c r="V29" s="20" t="n">
        <v>17.43289313</v>
      </c>
    </row>
    <row r="30" spans="1:22">
      <c r="A30" s="15" t="s">
        <v>505</v>
      </c>
      <c r="B30" s="17" t="n">
        <v>4520</v>
      </c>
      <c r="C30" s="18">
        <f>(105.0/B30*100)</f>
        <v/>
      </c>
      <c r="D30" s="19" t="n">
        <v>4415</v>
      </c>
      <c r="E30" s="18" t="n">
        <v>534.96786994</v>
      </c>
      <c r="F30" s="20" t="n">
        <v>2.61257189</v>
      </c>
      <c r="G30" s="18" t="n">
        <v>490.25183912</v>
      </c>
      <c r="H30" s="20" t="n">
        <v>3.79301261</v>
      </c>
      <c r="I30" s="18" t="n">
        <v>387.4369768</v>
      </c>
      <c r="J30" s="20" t="n">
        <v>6.73603041</v>
      </c>
      <c r="K30" s="18" t="n">
        <v>375.8225062</v>
      </c>
      <c r="L30" s="20" t="n">
        <v>15.6749508</v>
      </c>
      <c r="M30" s="18" t="s">
        <v>481</v>
      </c>
      <c r="N30" s="20" t="s">
        <v>481</v>
      </c>
      <c r="O30" s="18" t="s">
        <v>481</v>
      </c>
      <c r="P30" s="20" t="s">
        <v>481</v>
      </c>
      <c r="Q30" s="18" t="s">
        <v>481</v>
      </c>
      <c r="R30" s="20" t="s">
        <v>481</v>
      </c>
      <c r="S30" s="18" t="s">
        <v>481</v>
      </c>
      <c r="T30" s="20" t="s">
        <v>481</v>
      </c>
      <c r="U30" s="18" t="n">
        <v>380.11036489</v>
      </c>
      <c r="V30" s="20" t="n">
        <v>15.48850017</v>
      </c>
    </row>
    <row r="31" spans="1:22">
      <c r="A31" s="15" t="s">
        <v>506</v>
      </c>
      <c r="B31" s="17" t="n">
        <v>5456</v>
      </c>
      <c r="C31" s="18">
        <f>(125.0/B31*100)</f>
        <v/>
      </c>
      <c r="D31" s="19" t="n">
        <v>5331</v>
      </c>
      <c r="E31" s="18" t="n">
        <v>534.49480851</v>
      </c>
      <c r="F31" s="20" t="n">
        <v>2.40311759</v>
      </c>
      <c r="G31" s="18" t="n">
        <v>488.79764633</v>
      </c>
      <c r="H31" s="20" t="n">
        <v>4.21106616</v>
      </c>
      <c r="I31" s="18" t="n">
        <v>413.26477857</v>
      </c>
      <c r="J31" s="20" t="n">
        <v>7.22656897</v>
      </c>
      <c r="K31" s="18" t="n">
        <v>423.18378514</v>
      </c>
      <c r="L31" s="20" t="n">
        <v>13.75549049</v>
      </c>
      <c r="M31" s="18" t="s">
        <v>481</v>
      </c>
      <c r="N31" s="20" t="s">
        <v>481</v>
      </c>
      <c r="O31" s="18" t="s">
        <v>481</v>
      </c>
      <c r="P31" s="20" t="s">
        <v>481</v>
      </c>
      <c r="Q31" s="18" t="s">
        <v>481</v>
      </c>
      <c r="R31" s="20" t="s">
        <v>481</v>
      </c>
      <c r="S31" s="18" t="s">
        <v>481</v>
      </c>
      <c r="T31" s="20" t="s">
        <v>481</v>
      </c>
      <c r="U31" s="18" t="n">
        <v>400.65441788</v>
      </c>
      <c r="V31" s="20" t="n">
        <v>8.56098843</v>
      </c>
    </row>
    <row r="32" spans="1:22">
      <c r="A32" s="15" t="s">
        <v>507</v>
      </c>
      <c r="B32" s="17" t="n">
        <v>4478</v>
      </c>
      <c r="C32" s="18">
        <f>(5.0/B32*100)</f>
        <v/>
      </c>
      <c r="D32" s="19" t="n">
        <v>4473</v>
      </c>
      <c r="E32" s="18" t="n">
        <v>528.78868708</v>
      </c>
      <c r="F32" s="20" t="n">
        <v>2.39079341</v>
      </c>
      <c r="G32" s="18" t="n">
        <v>478.31177683</v>
      </c>
      <c r="H32" s="20" t="n">
        <v>3.46511063</v>
      </c>
      <c r="I32" s="18" t="n">
        <v>404.17626075</v>
      </c>
      <c r="J32" s="20" t="n">
        <v>6.29001852</v>
      </c>
      <c r="K32" s="18" t="n">
        <v>460.58047828</v>
      </c>
      <c r="L32" s="20" t="n">
        <v>10.14648922</v>
      </c>
      <c r="M32" s="18" t="s">
        <v>481</v>
      </c>
      <c r="N32" s="20" t="s">
        <v>481</v>
      </c>
      <c r="O32" s="18" t="s">
        <v>481</v>
      </c>
      <c r="P32" s="20" t="s">
        <v>481</v>
      </c>
      <c r="Q32" s="18" t="s">
        <v>481</v>
      </c>
      <c r="R32" s="20" t="s">
        <v>481</v>
      </c>
      <c r="S32" s="18" t="s">
        <v>481</v>
      </c>
      <c r="T32" s="20" t="s">
        <v>481</v>
      </c>
      <c r="U32" s="18" t="n">
        <v>420.1645953</v>
      </c>
      <c r="V32" s="20" t="n">
        <v>17.98420327</v>
      </c>
    </row>
    <row r="33" spans="1:22">
      <c r="A33" s="15" t="s">
        <v>508</v>
      </c>
      <c r="B33" s="17" t="n">
        <v>7325</v>
      </c>
      <c r="C33" s="18">
        <f>(76.0/B33*100)</f>
        <v/>
      </c>
      <c r="D33" s="19" t="n">
        <v>7249</v>
      </c>
      <c r="E33" s="18" t="n">
        <v>518.9214289400001</v>
      </c>
      <c r="F33" s="20" t="n">
        <v>2.53979303</v>
      </c>
      <c r="G33" s="18" t="n">
        <v>467.04783726</v>
      </c>
      <c r="H33" s="20" t="n">
        <v>3.83548094</v>
      </c>
      <c r="I33" s="18" t="n">
        <v>377.34262276</v>
      </c>
      <c r="J33" s="20" t="n">
        <v>5.33289945</v>
      </c>
      <c r="K33" s="18" t="n">
        <v>405.67465501</v>
      </c>
      <c r="L33" s="20" t="n">
        <v>12.19936642</v>
      </c>
      <c r="M33" s="18" t="s">
        <v>481</v>
      </c>
      <c r="N33" s="20" t="s">
        <v>481</v>
      </c>
      <c r="O33" s="18" t="s">
        <v>481</v>
      </c>
      <c r="P33" s="20" t="s">
        <v>481</v>
      </c>
      <c r="Q33" s="18" t="s">
        <v>481</v>
      </c>
      <c r="R33" s="20" t="s">
        <v>481</v>
      </c>
      <c r="S33" s="18" t="s">
        <v>481</v>
      </c>
      <c r="T33" s="20" t="s">
        <v>481</v>
      </c>
      <c r="U33" s="18" t="n">
        <v>400.55600213</v>
      </c>
      <c r="V33" s="20" t="n">
        <v>18.16968285</v>
      </c>
    </row>
    <row r="34" spans="1:22">
      <c r="A34" s="15" t="s">
        <v>509</v>
      </c>
      <c r="B34" s="17" t="n">
        <v>6350</v>
      </c>
      <c r="C34" s="18">
        <f>(39.0/B34*100)</f>
        <v/>
      </c>
      <c r="D34" s="19" t="n">
        <v>6311</v>
      </c>
      <c r="E34" s="18" t="n">
        <v>490.11778744</v>
      </c>
      <c r="F34" s="20" t="n">
        <v>2.74935059</v>
      </c>
      <c r="G34" s="18" t="n">
        <v>442.01114239</v>
      </c>
      <c r="H34" s="20" t="n">
        <v>2.99373313</v>
      </c>
      <c r="I34" s="18" t="n">
        <v>361.48522764</v>
      </c>
      <c r="J34" s="20" t="n">
        <v>5.42946724</v>
      </c>
      <c r="K34" s="18" t="n">
        <v>397.33900009</v>
      </c>
      <c r="L34" s="20" t="n">
        <v>13.28410855</v>
      </c>
      <c r="M34" s="18" t="s">
        <v>481</v>
      </c>
      <c r="N34" s="20" t="s">
        <v>481</v>
      </c>
      <c r="O34" s="18" t="s">
        <v>481</v>
      </c>
      <c r="P34" s="20" t="s">
        <v>481</v>
      </c>
      <c r="Q34" s="18" t="n">
        <v>263.37193708</v>
      </c>
      <c r="R34" s="20" t="n">
        <v>13.61114927</v>
      </c>
      <c r="S34" s="18" t="s">
        <v>481</v>
      </c>
      <c r="T34" s="20" t="s">
        <v>481</v>
      </c>
      <c r="U34" s="18" t="n">
        <v>346.94107957</v>
      </c>
      <c r="V34" s="20" t="n">
        <v>11.02779591</v>
      </c>
    </row>
    <row r="35" spans="1:22">
      <c r="A35" s="15" t="s">
        <v>510</v>
      </c>
      <c r="B35" s="17" t="n">
        <v>6406</v>
      </c>
      <c r="C35" s="18">
        <f>(36.0/B35*100)</f>
        <v/>
      </c>
      <c r="D35" s="19" t="n">
        <v>6370</v>
      </c>
      <c r="E35" s="18" t="n">
        <v>527.7168245399999</v>
      </c>
      <c r="F35" s="20" t="n">
        <v>1.69076579</v>
      </c>
      <c r="G35" s="18" t="n">
        <v>486.45318121</v>
      </c>
      <c r="H35" s="20" t="n">
        <v>3.21176683</v>
      </c>
      <c r="I35" s="18" t="n">
        <v>397.57393676</v>
      </c>
      <c r="J35" s="20" t="n">
        <v>5.50920903</v>
      </c>
      <c r="K35" s="18" t="n">
        <v>411.03075669</v>
      </c>
      <c r="L35" s="20" t="n">
        <v>15.25127237</v>
      </c>
      <c r="M35" s="18" t="s">
        <v>481</v>
      </c>
      <c r="N35" s="20" t="s">
        <v>481</v>
      </c>
      <c r="O35" s="18" t="s">
        <v>481</v>
      </c>
      <c r="P35" s="20" t="s">
        <v>481</v>
      </c>
      <c r="Q35" s="18" t="n">
        <v>337.32521215</v>
      </c>
      <c r="R35" s="20" t="n">
        <v>11.65794297</v>
      </c>
      <c r="S35" s="18" t="s">
        <v>481</v>
      </c>
      <c r="T35" s="20" t="s">
        <v>481</v>
      </c>
      <c r="U35" s="18" t="n">
        <v>395.3883326</v>
      </c>
      <c r="V35" s="20" t="n">
        <v>14.96077786</v>
      </c>
    </row>
    <row r="36" spans="1:22">
      <c r="A36" s="15" t="s">
        <v>511</v>
      </c>
      <c r="B36" s="17" t="n">
        <v>6736</v>
      </c>
      <c r="C36" s="18">
        <f>(29.0/B36*100)</f>
        <v/>
      </c>
      <c r="D36" s="19" t="n">
        <v>6707</v>
      </c>
      <c r="E36" s="18" t="n">
        <v>515.54453753</v>
      </c>
      <c r="F36" s="20" t="n">
        <v>2.27966499</v>
      </c>
      <c r="G36" s="18" t="n">
        <v>467.35564772</v>
      </c>
      <c r="H36" s="20" t="n">
        <v>3.52463568</v>
      </c>
      <c r="I36" s="18" t="n">
        <v>414.48797406</v>
      </c>
      <c r="J36" s="20" t="n">
        <v>5.92414191</v>
      </c>
      <c r="K36" s="18" t="n">
        <v>400.52990254</v>
      </c>
      <c r="L36" s="20" t="n">
        <v>9.3818023</v>
      </c>
      <c r="M36" s="18" t="s">
        <v>481</v>
      </c>
      <c r="N36" s="20" t="s">
        <v>481</v>
      </c>
      <c r="O36" s="18" t="s">
        <v>481</v>
      </c>
      <c r="P36" s="20" t="s">
        <v>481</v>
      </c>
      <c r="Q36" s="18" t="s">
        <v>481</v>
      </c>
      <c r="R36" s="20" t="s">
        <v>481</v>
      </c>
      <c r="S36" s="18" t="s">
        <v>481</v>
      </c>
      <c r="T36" s="20" t="s">
        <v>481</v>
      </c>
      <c r="U36" s="18" t="n">
        <v>385.68455688</v>
      </c>
      <c r="V36" s="20" t="n">
        <v>14.63460346</v>
      </c>
    </row>
    <row r="37" spans="1:22">
      <c r="A37" s="15" t="s">
        <v>512</v>
      </c>
      <c r="B37" s="17" t="n">
        <v>5458</v>
      </c>
      <c r="C37" s="18">
        <f>(65.0/B37*100)</f>
        <v/>
      </c>
      <c r="D37" s="19" t="n">
        <v>5393</v>
      </c>
      <c r="E37" s="18" t="n">
        <v>529.03338438</v>
      </c>
      <c r="F37" s="20" t="n">
        <v>3.2650929</v>
      </c>
      <c r="G37" s="18" t="n">
        <v>478.95667041</v>
      </c>
      <c r="H37" s="20" t="n">
        <v>3.91664645</v>
      </c>
      <c r="I37" s="18" t="n">
        <v>416.52215256</v>
      </c>
      <c r="J37" s="20" t="n">
        <v>7.70001723</v>
      </c>
      <c r="K37" s="18" t="n">
        <v>410.3453054</v>
      </c>
      <c r="L37" s="20" t="n">
        <v>10.65322032</v>
      </c>
      <c r="M37" s="18" t="s">
        <v>481</v>
      </c>
      <c r="N37" s="20" t="s">
        <v>481</v>
      </c>
      <c r="O37" s="18" t="s">
        <v>481</v>
      </c>
      <c r="P37" s="20" t="s">
        <v>481</v>
      </c>
      <c r="Q37" s="18" t="s">
        <v>481</v>
      </c>
      <c r="R37" s="20" t="s">
        <v>481</v>
      </c>
      <c r="S37" s="18" t="s">
        <v>481</v>
      </c>
      <c r="T37" s="20" t="s">
        <v>481</v>
      </c>
      <c r="U37" s="18" t="n">
        <v>357.53462232</v>
      </c>
      <c r="V37" s="20" t="n">
        <v>8.52739321</v>
      </c>
    </row>
    <row r="38" spans="1:22">
      <c r="A38" s="15" t="s">
        <v>513</v>
      </c>
      <c r="B38" s="17" t="n">
        <v>5860</v>
      </c>
      <c r="C38" s="18">
        <f>(16.0/B38*100)</f>
        <v/>
      </c>
      <c r="D38" s="19" t="n">
        <v>5844</v>
      </c>
      <c r="E38" s="18" t="n">
        <v>508.70222873</v>
      </c>
      <c r="F38" s="20" t="n">
        <v>2.77763642</v>
      </c>
      <c r="G38" s="18" t="n">
        <v>473.56458803</v>
      </c>
      <c r="H38" s="20" t="n">
        <v>4.86710589</v>
      </c>
      <c r="I38" s="18" t="n">
        <v>403.86223666</v>
      </c>
      <c r="J38" s="20" t="n">
        <v>7.31474857</v>
      </c>
      <c r="K38" s="18" t="n">
        <v>376.48282971</v>
      </c>
      <c r="L38" s="20" t="n">
        <v>9.96111969</v>
      </c>
      <c r="M38" s="18" t="s">
        <v>481</v>
      </c>
      <c r="N38" s="20" t="s">
        <v>481</v>
      </c>
      <c r="O38" s="18" t="s">
        <v>481</v>
      </c>
      <c r="P38" s="20" t="s">
        <v>481</v>
      </c>
      <c r="Q38" s="18" t="s">
        <v>481</v>
      </c>
      <c r="R38" s="20" t="s">
        <v>481</v>
      </c>
      <c r="S38" s="18" t="s">
        <v>481</v>
      </c>
      <c r="T38" s="20" t="s">
        <v>481</v>
      </c>
      <c r="U38" s="18" t="n">
        <v>371.24062595</v>
      </c>
      <c r="V38" s="20" t="n">
        <v>11.25483785</v>
      </c>
    </row>
    <row r="39" spans="1:22">
      <c r="A39" s="15" t="s">
        <v>514</v>
      </c>
      <c r="B39" s="17" t="n">
        <v>5895</v>
      </c>
      <c r="C39" s="18">
        <f>(31.0/B39*100)</f>
        <v/>
      </c>
      <c r="D39" s="19" t="n">
        <v>5864</v>
      </c>
      <c r="E39" s="18" t="n">
        <v>451.60991721</v>
      </c>
      <c r="F39" s="20" t="n">
        <v>3.98064751</v>
      </c>
      <c r="G39" s="18" t="n">
        <v>402.68266617</v>
      </c>
      <c r="H39" s="20" t="n">
        <v>4.52971844</v>
      </c>
      <c r="I39" s="18" t="n">
        <v>361.15441317</v>
      </c>
      <c r="J39" s="20" t="n">
        <v>3.92621892</v>
      </c>
      <c r="K39" s="18" t="n">
        <v>387.44074946</v>
      </c>
      <c r="L39" s="20" t="n">
        <v>7.32729213</v>
      </c>
      <c r="M39" s="18" t="s">
        <v>481</v>
      </c>
      <c r="N39" s="20" t="s">
        <v>481</v>
      </c>
      <c r="O39" s="18" t="s">
        <v>481</v>
      </c>
      <c r="P39" s="20" t="s">
        <v>481</v>
      </c>
      <c r="Q39" s="18" t="s">
        <v>481</v>
      </c>
      <c r="R39" s="20" t="s">
        <v>481</v>
      </c>
      <c r="S39" s="18" t="s">
        <v>481</v>
      </c>
      <c r="T39" s="20" t="s">
        <v>481</v>
      </c>
      <c r="U39" s="18" t="n">
        <v>335.11881848</v>
      </c>
      <c r="V39" s="20" t="n">
        <v>15.3856722</v>
      </c>
    </row>
    <row r="40" spans="1:22">
      <c r="A40" s="15" t="s">
        <v>515</v>
      </c>
      <c r="B40" s="17" t="n">
        <v>14157</v>
      </c>
      <c r="C40" s="18">
        <f>(281.0/B40*100)</f>
        <v/>
      </c>
      <c r="D40" s="19" t="n">
        <v>13876</v>
      </c>
      <c r="E40" s="18" t="n">
        <v>517.82068889</v>
      </c>
      <c r="F40" s="20" t="n">
        <v>2.72877977</v>
      </c>
      <c r="G40" s="18" t="n">
        <v>478.04954612</v>
      </c>
      <c r="H40" s="20" t="n">
        <v>3.5534459</v>
      </c>
      <c r="I40" s="18" t="n">
        <v>387.64416855</v>
      </c>
      <c r="J40" s="20" t="n">
        <v>6.13996021</v>
      </c>
      <c r="K40" s="18" t="n">
        <v>404.5869788</v>
      </c>
      <c r="L40" s="20" t="n">
        <v>18.78552716</v>
      </c>
      <c r="M40" s="18" t="s">
        <v>481</v>
      </c>
      <c r="N40" s="20" t="s">
        <v>481</v>
      </c>
      <c r="O40" s="18" t="s">
        <v>481</v>
      </c>
      <c r="P40" s="20" t="s">
        <v>481</v>
      </c>
      <c r="Q40" s="18" t="s">
        <v>481</v>
      </c>
      <c r="R40" s="20" t="s">
        <v>481</v>
      </c>
      <c r="S40" s="18" t="s">
        <v>481</v>
      </c>
      <c r="T40" s="20" t="s">
        <v>481</v>
      </c>
      <c r="U40" s="18" t="n">
        <v>380.57778004</v>
      </c>
      <c r="V40" s="20" t="n">
        <v>10.17681412</v>
      </c>
    </row>
    <row r="41" spans="1:22">
      <c r="A41" s="15" t="s">
        <v>516</v>
      </c>
      <c r="B41" s="17" t="n">
        <v>5712</v>
      </c>
      <c r="C41" s="18">
        <f>(38.0/B41*100)</f>
        <v/>
      </c>
      <c r="D41" s="19" t="n">
        <v>5674</v>
      </c>
      <c r="E41" s="18" t="n">
        <v>520.0100321800001</v>
      </c>
      <c r="F41" s="20" t="n">
        <v>2.83532153</v>
      </c>
      <c r="G41" s="18" t="n">
        <v>464.10491962</v>
      </c>
      <c r="H41" s="20" t="n">
        <v>4.67844663</v>
      </c>
      <c r="I41" s="18" t="n">
        <v>366.16907595</v>
      </c>
      <c r="J41" s="20" t="n">
        <v>7.12274679</v>
      </c>
      <c r="K41" s="18" t="n">
        <v>398.49427556</v>
      </c>
      <c r="L41" s="20" t="n">
        <v>13.29060068</v>
      </c>
      <c r="M41" s="18" t="s">
        <v>481</v>
      </c>
      <c r="N41" s="20" t="s">
        <v>481</v>
      </c>
      <c r="O41" s="18" t="s">
        <v>481</v>
      </c>
      <c r="P41" s="20" t="s">
        <v>481</v>
      </c>
      <c r="Q41" s="18" t="n">
        <v>399.91015703</v>
      </c>
      <c r="R41" s="20" t="n">
        <v>16.72230739</v>
      </c>
      <c r="S41" s="18" t="s">
        <v>481</v>
      </c>
      <c r="T41" s="20" t="s">
        <v>481</v>
      </c>
      <c r="U41" s="18" t="n">
        <v>374.37264597</v>
      </c>
      <c r="V41" s="20" t="n">
        <v>15.03978152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(1266.0/B46*100)</f>
        <v/>
      </c>
      <c r="D46" s="19" t="n">
        <v>21875</v>
      </c>
      <c r="E46" s="18" t="n">
        <v>450.92654729</v>
      </c>
      <c r="F46" s="20" t="n">
        <v>2.88911925</v>
      </c>
      <c r="G46" s="18" t="n">
        <v>397.63072499</v>
      </c>
      <c r="H46" s="20" t="n">
        <v>3.13814428</v>
      </c>
      <c r="I46" s="18" t="n">
        <v>341.08851396</v>
      </c>
      <c r="J46" s="20" t="n">
        <v>3.53833365</v>
      </c>
      <c r="K46" s="18" t="n">
        <v>355.30018095</v>
      </c>
      <c r="L46" s="20" t="n">
        <v>9.47885896</v>
      </c>
      <c r="M46" s="18" t="s">
        <v>481</v>
      </c>
      <c r="N46" s="20" t="s">
        <v>481</v>
      </c>
      <c r="O46" s="18" t="s">
        <v>481</v>
      </c>
      <c r="P46" s="20" t="s">
        <v>481</v>
      </c>
      <c r="Q46" s="18" t="s">
        <v>481</v>
      </c>
      <c r="R46" s="20" t="s">
        <v>481</v>
      </c>
      <c r="S46" s="18" t="s">
        <v>481</v>
      </c>
      <c r="T46" s="20" t="s">
        <v>481</v>
      </c>
      <c r="U46" s="18" t="n">
        <v>336.66167834</v>
      </c>
      <c r="V46" s="20" t="n">
        <v>4.47081779</v>
      </c>
    </row>
    <row r="47" spans="1:22">
      <c r="A47" s="15" t="s">
        <v>522</v>
      </c>
      <c r="B47" s="17" t="n">
        <v>5928</v>
      </c>
      <c r="C47" s="18">
        <f>(89.0/B47*100)</f>
        <v/>
      </c>
      <c r="D47" s="19" t="n">
        <v>5839</v>
      </c>
      <c r="E47" s="18" t="n">
        <v>472.87664815</v>
      </c>
      <c r="F47" s="20" t="n">
        <v>4.31405286</v>
      </c>
      <c r="G47" s="18" t="n">
        <v>415.27521146</v>
      </c>
      <c r="H47" s="20" t="n">
        <v>5.17850458</v>
      </c>
      <c r="I47" s="18" t="n">
        <v>334.54447558</v>
      </c>
      <c r="J47" s="20" t="n">
        <v>6.380032</v>
      </c>
      <c r="K47" s="18" t="n">
        <v>347.99878259</v>
      </c>
      <c r="L47" s="20" t="n">
        <v>8.953966680000001</v>
      </c>
      <c r="M47" s="18" t="s">
        <v>481</v>
      </c>
      <c r="N47" s="20" t="s">
        <v>481</v>
      </c>
      <c r="O47" s="18" t="s">
        <v>481</v>
      </c>
      <c r="P47" s="20" t="s">
        <v>481</v>
      </c>
      <c r="Q47" s="18" t="s">
        <v>481</v>
      </c>
      <c r="R47" s="20" t="s">
        <v>481</v>
      </c>
      <c r="S47" s="18" t="s">
        <v>481</v>
      </c>
      <c r="T47" s="20" t="s">
        <v>481</v>
      </c>
      <c r="U47" s="18" t="n">
        <v>311.29156049</v>
      </c>
      <c r="V47" s="20" t="n">
        <v>7.47845335</v>
      </c>
    </row>
    <row r="48" spans="1:22">
      <c r="A48" s="15" t="s">
        <v>523</v>
      </c>
      <c r="B48" s="17" t="n">
        <v>9841</v>
      </c>
      <c r="C48" s="18">
        <f>(7.0/B48*100)</f>
        <v/>
      </c>
      <c r="D48" s="19" t="n">
        <v>9834</v>
      </c>
      <c r="E48" s="18" t="n">
        <v>515.14367665</v>
      </c>
      <c r="F48" s="20" t="n">
        <v>4.76733842</v>
      </c>
      <c r="G48" s="18" t="n">
        <v>452.9436362</v>
      </c>
      <c r="H48" s="20" t="n">
        <v>6.05019294</v>
      </c>
      <c r="I48" s="18" t="n">
        <v>345.53833081</v>
      </c>
      <c r="J48" s="20" t="n">
        <v>8.906751740000001</v>
      </c>
      <c r="K48" s="18" t="n">
        <v>404.82190205</v>
      </c>
      <c r="L48" s="20" t="n">
        <v>17.11215887</v>
      </c>
      <c r="M48" s="18" t="s">
        <v>481</v>
      </c>
      <c r="N48" s="20" t="s">
        <v>481</v>
      </c>
      <c r="O48" s="18" t="s">
        <v>481</v>
      </c>
      <c r="P48" s="20" t="s">
        <v>481</v>
      </c>
      <c r="Q48" s="18" t="s">
        <v>481</v>
      </c>
      <c r="R48" s="20" t="s">
        <v>481</v>
      </c>
      <c r="S48" s="18" t="s">
        <v>481</v>
      </c>
      <c r="T48" s="20" t="s">
        <v>481</v>
      </c>
      <c r="U48" s="18" t="n">
        <v>413.41165676</v>
      </c>
      <c r="V48" s="20" t="n">
        <v>32.59901447</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(221.0/B50*100)</f>
        <v/>
      </c>
      <c r="D50" s="19" t="n">
        <v>11574</v>
      </c>
      <c r="E50" s="18" t="n">
        <v>455.77327711</v>
      </c>
      <c r="F50" s="20" t="n">
        <v>2.84356427</v>
      </c>
      <c r="G50" s="18" t="n">
        <v>414.44340526</v>
      </c>
      <c r="H50" s="20" t="n">
        <v>3.02411026</v>
      </c>
      <c r="I50" s="18" t="n">
        <v>356.93766516</v>
      </c>
      <c r="J50" s="20" t="n">
        <v>4.28146636</v>
      </c>
      <c r="K50" s="18" t="n">
        <v>359.77285076</v>
      </c>
      <c r="L50" s="20" t="n">
        <v>8.69210846</v>
      </c>
      <c r="M50" s="18" t="s">
        <v>481</v>
      </c>
      <c r="N50" s="20" t="s">
        <v>481</v>
      </c>
      <c r="O50" s="18" t="s">
        <v>481</v>
      </c>
      <c r="P50" s="20" t="s">
        <v>481</v>
      </c>
      <c r="Q50" s="18" t="s">
        <v>481</v>
      </c>
      <c r="R50" s="20" t="s">
        <v>481</v>
      </c>
      <c r="S50" s="18" t="s">
        <v>481</v>
      </c>
      <c r="T50" s="20" t="s">
        <v>481</v>
      </c>
      <c r="U50" s="18" t="n">
        <v>352.99393619</v>
      </c>
      <c r="V50" s="20" t="n">
        <v>11.31218618</v>
      </c>
    </row>
    <row r="51" spans="1:22">
      <c r="A51" s="15" t="s">
        <v>526</v>
      </c>
      <c r="B51" s="17" t="n">
        <v>6866</v>
      </c>
      <c r="C51" s="18">
        <f>(109.0/B51*100)</f>
        <v/>
      </c>
      <c r="D51" s="19" t="n">
        <v>6757</v>
      </c>
      <c r="E51" s="18" t="n">
        <v>443.20315262</v>
      </c>
      <c r="F51" s="20" t="n">
        <v>2.81119994</v>
      </c>
      <c r="G51" s="18" t="n">
        <v>412.3225448</v>
      </c>
      <c r="H51" s="20" t="n">
        <v>3.46324761</v>
      </c>
      <c r="I51" s="18" t="n">
        <v>361.61794144</v>
      </c>
      <c r="J51" s="20" t="n">
        <v>7.33643799</v>
      </c>
      <c r="K51" s="18" t="n">
        <v>381.17273619</v>
      </c>
      <c r="L51" s="20" t="n">
        <v>7.30056575</v>
      </c>
      <c r="M51" s="18" t="s">
        <v>481</v>
      </c>
      <c r="N51" s="20" t="s">
        <v>481</v>
      </c>
      <c r="O51" s="18" t="s">
        <v>481</v>
      </c>
      <c r="P51" s="20" t="s">
        <v>481</v>
      </c>
      <c r="Q51" s="18" t="n">
        <v>427.96430568</v>
      </c>
      <c r="R51" s="20" t="n">
        <v>5.20460603</v>
      </c>
      <c r="S51" s="18" t="s">
        <v>481</v>
      </c>
      <c r="T51" s="20" t="s">
        <v>481</v>
      </c>
      <c r="U51" s="18" t="n">
        <v>383.21517232</v>
      </c>
      <c r="V51" s="20" t="n">
        <v>10.99668913</v>
      </c>
    </row>
    <row r="52" spans="1:22">
      <c r="A52" s="15" t="s">
        <v>527</v>
      </c>
      <c r="B52" s="17" t="n">
        <v>5809</v>
      </c>
      <c r="C52" s="18">
        <f>(75.0/B52*100)</f>
        <v/>
      </c>
      <c r="D52" s="19" t="n">
        <v>5734</v>
      </c>
      <c r="E52" s="18" t="n">
        <v>509.99042985</v>
      </c>
      <c r="F52" s="20" t="n">
        <v>2.60440037</v>
      </c>
      <c r="G52" s="18" t="n">
        <v>457.48114037</v>
      </c>
      <c r="H52" s="20" t="n">
        <v>3.16332506</v>
      </c>
      <c r="I52" s="18" t="n">
        <v>384.93332403</v>
      </c>
      <c r="J52" s="20" t="n">
        <v>5.42271113</v>
      </c>
      <c r="K52" s="18" t="n">
        <v>403.78188689</v>
      </c>
      <c r="L52" s="20" t="n">
        <v>12.98915451</v>
      </c>
      <c r="M52" s="18" t="s">
        <v>481</v>
      </c>
      <c r="N52" s="20" t="s">
        <v>481</v>
      </c>
      <c r="O52" s="18" t="s">
        <v>481</v>
      </c>
      <c r="P52" s="20" t="s">
        <v>481</v>
      </c>
      <c r="Q52" s="18" t="s">
        <v>481</v>
      </c>
      <c r="R52" s="20" t="s">
        <v>481</v>
      </c>
      <c r="S52" s="18" t="s">
        <v>481</v>
      </c>
      <c r="T52" s="20" t="s">
        <v>481</v>
      </c>
      <c r="U52" s="18" t="n">
        <v>381.89172738</v>
      </c>
      <c r="V52" s="20" t="n">
        <v>13.21582167</v>
      </c>
    </row>
    <row r="53" spans="1:22">
      <c r="A53" s="15" t="s">
        <v>528</v>
      </c>
      <c r="B53" s="17" t="n">
        <v>5571</v>
      </c>
      <c r="C53" s="18">
        <f>(85.0/B53*100)</f>
        <v/>
      </c>
      <c r="D53" s="19" t="n">
        <v>5486</v>
      </c>
      <c r="E53" s="18" t="n">
        <v>470.36946244</v>
      </c>
      <c r="F53" s="20" t="n">
        <v>2.2985269</v>
      </c>
      <c r="G53" s="18" t="n">
        <v>428.08986597</v>
      </c>
      <c r="H53" s="20" t="n">
        <v>2.92661917</v>
      </c>
      <c r="I53" s="18" t="n">
        <v>374.90347662</v>
      </c>
      <c r="J53" s="20" t="n">
        <v>5.7975519</v>
      </c>
      <c r="K53" s="18" t="n">
        <v>361.75882271</v>
      </c>
      <c r="L53" s="20" t="n">
        <v>9.157315580000001</v>
      </c>
      <c r="M53" s="18" t="s">
        <v>481</v>
      </c>
      <c r="N53" s="20" t="s">
        <v>481</v>
      </c>
      <c r="O53" s="18" t="s">
        <v>481</v>
      </c>
      <c r="P53" s="20" t="s">
        <v>481</v>
      </c>
      <c r="Q53" s="18" t="s">
        <v>481</v>
      </c>
      <c r="R53" s="20" t="s">
        <v>481</v>
      </c>
      <c r="S53" s="18" t="s">
        <v>481</v>
      </c>
      <c r="T53" s="20" t="s">
        <v>481</v>
      </c>
      <c r="U53" s="18" t="n">
        <v>317.72028884</v>
      </c>
      <c r="V53" s="20" t="n">
        <v>9.4834602</v>
      </c>
    </row>
    <row r="54" spans="1:22">
      <c r="A54" s="15" t="s">
        <v>529</v>
      </c>
      <c r="B54" s="17" t="n">
        <v>4740</v>
      </c>
      <c r="C54" s="18">
        <f>(75.0/B54*100)</f>
        <v/>
      </c>
      <c r="D54" s="19" t="n">
        <v>4665</v>
      </c>
      <c r="E54" s="18" t="n">
        <v>392.2011884</v>
      </c>
      <c r="F54" s="20" t="n">
        <v>3.67622534</v>
      </c>
      <c r="G54" s="18" t="n">
        <v>357.21288003</v>
      </c>
      <c r="H54" s="20" t="n">
        <v>3.26474647</v>
      </c>
      <c r="I54" s="18" t="n">
        <v>315.09526736</v>
      </c>
      <c r="J54" s="20" t="n">
        <v>3.63548662</v>
      </c>
      <c r="K54" s="18" t="n">
        <v>314.32505742</v>
      </c>
      <c r="L54" s="20" t="n">
        <v>5.9244308</v>
      </c>
      <c r="M54" s="18" t="s">
        <v>481</v>
      </c>
      <c r="N54" s="20" t="s">
        <v>481</v>
      </c>
      <c r="O54" s="18" t="s">
        <v>481</v>
      </c>
      <c r="P54" s="20" t="s">
        <v>481</v>
      </c>
      <c r="Q54" s="18" t="s">
        <v>481</v>
      </c>
      <c r="R54" s="20" t="s">
        <v>481</v>
      </c>
      <c r="S54" s="18" t="s">
        <v>481</v>
      </c>
      <c r="T54" s="20" t="s">
        <v>481</v>
      </c>
      <c r="U54" s="18" t="n">
        <v>283.90838111</v>
      </c>
      <c r="V54" s="20" t="n">
        <v>5.88173413</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540.69200299</v>
      </c>
      <c r="F56" s="20" t="n">
        <v>2.60074982</v>
      </c>
      <c r="G56" s="18" t="n">
        <v>508.20861517</v>
      </c>
      <c r="H56" s="20" t="n">
        <v>4.26680045</v>
      </c>
      <c r="I56" s="18" t="n">
        <v>427.44869082</v>
      </c>
      <c r="J56" s="20" t="n">
        <v>6.14781571</v>
      </c>
      <c r="K56" s="18" t="n">
        <v>453.6430255</v>
      </c>
      <c r="L56" s="20" t="n">
        <v>15.37379724</v>
      </c>
      <c r="M56" s="18" t="s">
        <v>481</v>
      </c>
      <c r="N56" s="20" t="s">
        <v>481</v>
      </c>
      <c r="O56" s="18" t="s">
        <v>481</v>
      </c>
      <c r="P56" s="20" t="s">
        <v>481</v>
      </c>
      <c r="Q56" s="18" t="s">
        <v>481</v>
      </c>
      <c r="R56" s="20" t="s">
        <v>481</v>
      </c>
      <c r="S56" s="18" t="s">
        <v>481</v>
      </c>
      <c r="T56" s="20" t="s">
        <v>481</v>
      </c>
      <c r="U56" s="18" t="n">
        <v>482.23394492</v>
      </c>
      <c r="V56" s="20" t="n">
        <v>23.30262573</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(138.0/B61*100)</f>
        <v/>
      </c>
      <c r="D61" s="19" t="n">
        <v>6387</v>
      </c>
      <c r="E61" s="18" t="n">
        <v>497.78227883</v>
      </c>
      <c r="F61" s="20" t="n">
        <v>2.91540598</v>
      </c>
      <c r="G61" s="18" t="n">
        <v>428.98039717</v>
      </c>
      <c r="H61" s="20" t="n">
        <v>3.35237272</v>
      </c>
      <c r="I61" s="18" t="n">
        <v>397.70478922</v>
      </c>
      <c r="J61" s="20" t="n">
        <v>3.83616566</v>
      </c>
      <c r="K61" s="18" t="n">
        <v>390.85485934</v>
      </c>
      <c r="L61" s="20" t="n">
        <v>8.93854567</v>
      </c>
      <c r="M61" s="18" t="s">
        <v>481</v>
      </c>
      <c r="N61" s="20" t="s">
        <v>481</v>
      </c>
      <c r="O61" s="18" t="s">
        <v>481</v>
      </c>
      <c r="P61" s="20" t="s">
        <v>481</v>
      </c>
      <c r="Q61" s="18" t="s">
        <v>481</v>
      </c>
      <c r="R61" s="20" t="s">
        <v>481</v>
      </c>
      <c r="S61" s="18" t="s">
        <v>481</v>
      </c>
      <c r="T61" s="20" t="s">
        <v>481</v>
      </c>
      <c r="U61" s="18" t="n">
        <v>374.43572322</v>
      </c>
      <c r="V61" s="20" t="n">
        <v>10.49889363</v>
      </c>
    </row>
    <row r="62" spans="1:22">
      <c r="A62" s="15" t="s">
        <v>537</v>
      </c>
      <c r="B62" s="17" t="n">
        <v>4476</v>
      </c>
      <c r="C62" s="18">
        <f>(3.0/B62*100)</f>
        <v/>
      </c>
      <c r="D62" s="19" t="n">
        <v>4473</v>
      </c>
      <c r="E62" s="18" t="n">
        <v>525.16455563</v>
      </c>
      <c r="F62" s="20" t="n">
        <v>1.84075873</v>
      </c>
      <c r="G62" s="18" t="n">
        <v>493.45920776</v>
      </c>
      <c r="H62" s="20" t="n">
        <v>2.46832095</v>
      </c>
      <c r="I62" s="18" t="n">
        <v>407.88787825</v>
      </c>
      <c r="J62" s="20" t="n">
        <v>5.38282977</v>
      </c>
      <c r="K62" s="18" t="n">
        <v>425.71900421</v>
      </c>
      <c r="L62" s="20" t="n">
        <v>14.15613454</v>
      </c>
      <c r="M62" s="18" t="s">
        <v>481</v>
      </c>
      <c r="N62" s="20" t="s">
        <v>481</v>
      </c>
      <c r="O62" s="18" t="s">
        <v>481</v>
      </c>
      <c r="P62" s="20" t="s">
        <v>481</v>
      </c>
      <c r="Q62" s="18" t="s">
        <v>481</v>
      </c>
      <c r="R62" s="20" t="s">
        <v>481</v>
      </c>
      <c r="S62" s="18" t="s">
        <v>481</v>
      </c>
      <c r="T62" s="20" t="s">
        <v>481</v>
      </c>
      <c r="U62" s="18" t="n">
        <v>463.38625253</v>
      </c>
      <c r="V62" s="20" t="n">
        <v>29.15079616</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(75.0/B66*100)</f>
        <v/>
      </c>
      <c r="D66" s="19" t="n">
        <v>5590</v>
      </c>
      <c r="E66" s="18" t="n">
        <v>462.60995695</v>
      </c>
      <c r="F66" s="20" t="n">
        <v>2.16522592</v>
      </c>
      <c r="G66" s="18" t="n">
        <v>409.90423416</v>
      </c>
      <c r="H66" s="20" t="n">
        <v>2.72778616</v>
      </c>
      <c r="I66" s="18" t="n">
        <v>366.23547231</v>
      </c>
      <c r="J66" s="20" t="n">
        <v>4.49818372</v>
      </c>
      <c r="K66" s="18" t="n">
        <v>380.63615274</v>
      </c>
      <c r="L66" s="20" t="n">
        <v>9.00362522</v>
      </c>
      <c r="M66" s="18" t="s">
        <v>481</v>
      </c>
      <c r="N66" s="20" t="s">
        <v>481</v>
      </c>
      <c r="O66" s="18" t="s">
        <v>481</v>
      </c>
      <c r="P66" s="20" t="s">
        <v>481</v>
      </c>
      <c r="Q66" s="18" t="s">
        <v>481</v>
      </c>
      <c r="R66" s="20" t="s">
        <v>481</v>
      </c>
      <c r="S66" s="18" t="s">
        <v>481</v>
      </c>
      <c r="T66" s="20" t="s">
        <v>481</v>
      </c>
      <c r="U66" s="18" t="n">
        <v>322.73957889</v>
      </c>
      <c r="V66" s="20" t="n">
        <v>5.65993299</v>
      </c>
    </row>
    <row r="67" spans="1:22">
      <c r="A67" s="15" t="s">
        <v>542</v>
      </c>
      <c r="B67" s="17" t="n">
        <v>6971</v>
      </c>
      <c r="C67" s="18">
        <f>(66.0/B67*100)</f>
        <v/>
      </c>
      <c r="D67" s="19" t="n">
        <v>6905</v>
      </c>
      <c r="E67" s="18" t="n">
        <v>429.93646365</v>
      </c>
      <c r="F67" s="20" t="n">
        <v>3.34729046</v>
      </c>
      <c r="G67" s="18" t="n">
        <v>386.09921218</v>
      </c>
      <c r="H67" s="20" t="n">
        <v>2.75666184</v>
      </c>
      <c r="I67" s="18" t="n">
        <v>317.68656315</v>
      </c>
      <c r="J67" s="20" t="n">
        <v>4.59646699</v>
      </c>
      <c r="K67" s="18" t="n">
        <v>346.93618853</v>
      </c>
      <c r="L67" s="20" t="n">
        <v>11.08669473</v>
      </c>
      <c r="M67" s="18" t="s">
        <v>481</v>
      </c>
      <c r="N67" s="20" t="s">
        <v>481</v>
      </c>
      <c r="O67" s="18" t="s">
        <v>481</v>
      </c>
      <c r="P67" s="20" t="s">
        <v>481</v>
      </c>
      <c r="Q67" s="18" t="s">
        <v>481</v>
      </c>
      <c r="R67" s="20" t="s">
        <v>481</v>
      </c>
      <c r="S67" s="18" t="s">
        <v>481</v>
      </c>
      <c r="T67" s="20" t="s">
        <v>481</v>
      </c>
      <c r="U67" s="18" t="n">
        <v>283.71611528</v>
      </c>
      <c r="V67" s="20" t="n">
        <v>7.29786604</v>
      </c>
    </row>
    <row r="68" spans="1:22">
      <c r="A68" s="15" t="s">
        <v>543</v>
      </c>
      <c r="B68" s="17" t="n">
        <v>12083</v>
      </c>
      <c r="C68" s="18">
        <f>(26.0/B68*100)</f>
        <v/>
      </c>
      <c r="D68" s="19" t="n">
        <v>12057</v>
      </c>
      <c r="E68" s="18" t="n">
        <v>448.69223761</v>
      </c>
      <c r="F68" s="20" t="n">
        <v>1.79738787</v>
      </c>
      <c r="G68" s="18" t="n">
        <v>398.76547178</v>
      </c>
      <c r="H68" s="20" t="n">
        <v>1.88592763</v>
      </c>
      <c r="I68" s="18" t="n">
        <v>329.69879431</v>
      </c>
      <c r="J68" s="20" t="n">
        <v>2.80642549</v>
      </c>
      <c r="K68" s="18" t="n">
        <v>313.08037413</v>
      </c>
      <c r="L68" s="20" t="n">
        <v>4.61781581</v>
      </c>
      <c r="M68" s="18" t="s">
        <v>481</v>
      </c>
      <c r="N68" s="20" t="s">
        <v>481</v>
      </c>
      <c r="O68" s="18" t="s">
        <v>481</v>
      </c>
      <c r="P68" s="20" t="s">
        <v>481</v>
      </c>
      <c r="Q68" s="18" t="s">
        <v>481</v>
      </c>
      <c r="R68" s="20" t="s">
        <v>481</v>
      </c>
      <c r="S68" s="18" t="s">
        <v>481</v>
      </c>
      <c r="T68" s="20" t="s">
        <v>481</v>
      </c>
      <c r="U68" s="18" t="n">
        <v>288.82992298</v>
      </c>
      <c r="V68" s="20" t="n">
        <v>4.16557259</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523.82385253</v>
      </c>
      <c r="F70" s="20" t="n">
        <v>3.0466012</v>
      </c>
      <c r="G70" s="18" t="n">
        <v>484.50134092</v>
      </c>
      <c r="H70" s="20" t="n">
        <v>3.11233974</v>
      </c>
      <c r="I70" s="18" t="n">
        <v>418.99047942</v>
      </c>
      <c r="J70" s="20" t="n">
        <v>6.21016165</v>
      </c>
      <c r="K70" s="18" t="n">
        <v>432.51963045</v>
      </c>
      <c r="L70" s="20" t="n">
        <v>14.42778352</v>
      </c>
      <c r="M70" s="18" t="s">
        <v>481</v>
      </c>
      <c r="N70" s="20" t="s">
        <v>481</v>
      </c>
      <c r="O70" s="18" t="s">
        <v>481</v>
      </c>
      <c r="P70" s="20" t="s">
        <v>481</v>
      </c>
      <c r="Q70" s="18" t="s">
        <v>481</v>
      </c>
      <c r="R70" s="20" t="s">
        <v>481</v>
      </c>
      <c r="S70" s="18" t="s">
        <v>481</v>
      </c>
      <c r="T70" s="20" t="s">
        <v>481</v>
      </c>
      <c r="U70" s="18" t="n">
        <v>408.00550612</v>
      </c>
      <c r="V70" s="20" t="n">
        <v>12.6886929</v>
      </c>
    </row>
    <row r="71" spans="1:22">
      <c r="A71" s="15" t="s">
        <v>546</v>
      </c>
      <c r="B71" s="17" t="n">
        <v>6115</v>
      </c>
      <c r="C71" s="18">
        <f>(17.0/B71*100)</f>
        <v/>
      </c>
      <c r="D71" s="19" t="n">
        <v>6098</v>
      </c>
      <c r="E71" s="18" t="n">
        <v>548.03438625</v>
      </c>
      <c r="F71" s="20" t="n">
        <v>1.69820988</v>
      </c>
      <c r="G71" s="18" t="n">
        <v>506.30701348</v>
      </c>
      <c r="H71" s="20" t="n">
        <v>4.24332993</v>
      </c>
      <c r="I71" s="18" t="n">
        <v>385.05596723</v>
      </c>
      <c r="J71" s="20" t="n">
        <v>8.629325039999999</v>
      </c>
      <c r="K71" s="18" t="n">
        <v>442.77857717</v>
      </c>
      <c r="L71" s="20" t="n">
        <v>14.37166645</v>
      </c>
      <c r="M71" s="18" t="s">
        <v>481</v>
      </c>
      <c r="N71" s="20" t="s">
        <v>481</v>
      </c>
      <c r="O71" s="18" t="s">
        <v>481</v>
      </c>
      <c r="P71" s="20" t="s">
        <v>481</v>
      </c>
      <c r="Q71" s="18" t="s">
        <v>481</v>
      </c>
      <c r="R71" s="20" t="s">
        <v>481</v>
      </c>
      <c r="S71" s="18" t="s">
        <v>481</v>
      </c>
      <c r="T71" s="20" t="s">
        <v>481</v>
      </c>
      <c r="U71" s="18" t="n">
        <v>498.03609488</v>
      </c>
      <c r="V71" s="20" t="n">
        <v>25.35014914</v>
      </c>
    </row>
    <row r="72" spans="1:22">
      <c r="A72" s="15" t="s">
        <v>547</v>
      </c>
      <c r="B72" s="17" t="n">
        <v>7708</v>
      </c>
      <c r="C72" s="18">
        <f>(6.0/B72*100)</f>
        <v/>
      </c>
      <c r="D72" s="19" t="n">
        <v>7702</v>
      </c>
      <c r="E72" s="18" t="n">
        <v>515.66506055</v>
      </c>
      <c r="F72" s="20" t="n">
        <v>2.31308245</v>
      </c>
      <c r="G72" s="18" t="n">
        <v>474.54553001</v>
      </c>
      <c r="H72" s="20" t="n">
        <v>3.15514728</v>
      </c>
      <c r="I72" s="18" t="n">
        <v>387.04372905</v>
      </c>
      <c r="J72" s="20" t="n">
        <v>7.15006082</v>
      </c>
      <c r="K72" s="18" t="n">
        <v>370.27259934</v>
      </c>
      <c r="L72" s="20" t="n">
        <v>14.46551946</v>
      </c>
      <c r="M72" s="18" t="s">
        <v>481</v>
      </c>
      <c r="N72" s="20" t="s">
        <v>481</v>
      </c>
      <c r="O72" s="18" t="s">
        <v>481</v>
      </c>
      <c r="P72" s="20" t="s">
        <v>481</v>
      </c>
      <c r="Q72" s="18" t="s">
        <v>481</v>
      </c>
      <c r="R72" s="20" t="s">
        <v>481</v>
      </c>
      <c r="S72" s="18" t="s">
        <v>481</v>
      </c>
      <c r="T72" s="20" t="s">
        <v>481</v>
      </c>
      <c r="U72" s="18" t="n">
        <v>408.035122</v>
      </c>
      <c r="V72" s="20" t="n">
        <v>28.67646072</v>
      </c>
    </row>
    <row r="73" spans="1:22">
      <c r="A73" s="15" t="s">
        <v>548</v>
      </c>
      <c r="B73" s="17" t="n">
        <v>8249</v>
      </c>
      <c r="C73" s="18">
        <f>(147.0/B73*100)</f>
        <v/>
      </c>
      <c r="D73" s="19" t="n">
        <v>8102</v>
      </c>
      <c r="E73" s="18" t="n">
        <v>445.88337107</v>
      </c>
      <c r="F73" s="20" t="n">
        <v>3.81468072</v>
      </c>
      <c r="G73" s="18" t="n">
        <v>403.56416076</v>
      </c>
      <c r="H73" s="20" t="n">
        <v>3.32285258</v>
      </c>
      <c r="I73" s="18" t="n">
        <v>373.92976585</v>
      </c>
      <c r="J73" s="20" t="n">
        <v>3.65167895</v>
      </c>
      <c r="K73" s="18" t="n">
        <v>388.3599164</v>
      </c>
      <c r="L73" s="20" t="n">
        <v>10.34442462</v>
      </c>
      <c r="M73" s="18" t="s">
        <v>481</v>
      </c>
      <c r="N73" s="20" t="s">
        <v>481</v>
      </c>
      <c r="O73" s="18" t="s">
        <v>481</v>
      </c>
      <c r="P73" s="20" t="s">
        <v>481</v>
      </c>
      <c r="Q73" s="18" t="s">
        <v>481</v>
      </c>
      <c r="R73" s="20" t="s">
        <v>481</v>
      </c>
      <c r="S73" s="18" t="s">
        <v>481</v>
      </c>
      <c r="T73" s="20" t="s">
        <v>481</v>
      </c>
      <c r="U73" s="18" t="n">
        <v>364.54834268</v>
      </c>
      <c r="V73" s="20" t="n">
        <v>12.51885953</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(204.0/B75*100)</f>
        <v/>
      </c>
      <c r="D75" s="19" t="n">
        <v>5171</v>
      </c>
      <c r="E75" s="18" t="n">
        <v>381.60412095</v>
      </c>
      <c r="F75" s="20" t="n">
        <v>2.94923371</v>
      </c>
      <c r="G75" s="18" t="n">
        <v>347.80817666</v>
      </c>
      <c r="H75" s="20" t="n">
        <v>3.89649474</v>
      </c>
      <c r="I75" s="18" t="n">
        <v>313.21954378</v>
      </c>
      <c r="J75" s="20" t="n">
        <v>6.19210464</v>
      </c>
      <c r="K75" s="18" t="n">
        <v>309.05302875</v>
      </c>
      <c r="L75" s="20" t="n">
        <v>9.638000630000001</v>
      </c>
      <c r="M75" s="18" t="s">
        <v>481</v>
      </c>
      <c r="N75" s="20" t="s">
        <v>481</v>
      </c>
      <c r="O75" s="18" t="s">
        <v>481</v>
      </c>
      <c r="P75" s="20" t="s">
        <v>481</v>
      </c>
      <c r="Q75" s="18" t="s">
        <v>481</v>
      </c>
      <c r="R75" s="20" t="s">
        <v>481</v>
      </c>
      <c r="S75" s="18" t="s">
        <v>481</v>
      </c>
      <c r="T75" s="20" t="s">
        <v>481</v>
      </c>
      <c r="U75" s="18" t="n">
        <v>299.17206091</v>
      </c>
      <c r="V75" s="20" t="n">
        <v>6.59584464</v>
      </c>
    </row>
    <row r="76" spans="1:22">
      <c r="A76" s="15" t="s">
        <v>551</v>
      </c>
      <c r="B76" s="17" t="n">
        <v>14167</v>
      </c>
      <c r="C76" s="18">
        <f>(228.0/B76*100)</f>
        <v/>
      </c>
      <c r="D76" s="19" t="n">
        <v>13939</v>
      </c>
      <c r="E76" s="18" t="n">
        <v>471.39026456</v>
      </c>
      <c r="F76" s="20" t="n">
        <v>2.4862236</v>
      </c>
      <c r="G76" s="18" t="n">
        <v>422.92913835</v>
      </c>
      <c r="H76" s="20" t="n">
        <v>3.55734868</v>
      </c>
      <c r="I76" s="18" t="n">
        <v>341.06968084</v>
      </c>
      <c r="J76" s="20" t="n">
        <v>3.5526709</v>
      </c>
      <c r="K76" s="18" t="n">
        <v>351.34527848</v>
      </c>
      <c r="L76" s="20" t="n">
        <v>7.58301277</v>
      </c>
      <c r="M76" s="18" t="s">
        <v>481</v>
      </c>
      <c r="N76" s="20" t="s">
        <v>481</v>
      </c>
      <c r="O76" s="18" t="s">
        <v>481</v>
      </c>
      <c r="P76" s="20" t="s">
        <v>481</v>
      </c>
      <c r="Q76" s="18" t="s">
        <v>481</v>
      </c>
      <c r="R76" s="20" t="s">
        <v>481</v>
      </c>
      <c r="S76" s="18" t="s">
        <v>481</v>
      </c>
      <c r="T76" s="20" t="s">
        <v>481</v>
      </c>
      <c r="U76" s="18" t="n">
        <v>326.37416949</v>
      </c>
      <c r="V76" s="20" t="n">
        <v>7.69110479</v>
      </c>
    </row>
    <row r="77" spans="1:22">
      <c r="A77" s="15" t="s">
        <v>552</v>
      </c>
      <c r="B77" s="17" t="n">
        <v>6062</v>
      </c>
      <c r="C77" s="18">
        <f>(86.0/B77*100)</f>
        <v/>
      </c>
      <c r="D77" s="19" t="n">
        <v>5976</v>
      </c>
      <c r="E77" s="18" t="n">
        <v>474.52498673</v>
      </c>
      <c r="F77" s="20" t="n">
        <v>3.01956255</v>
      </c>
      <c r="G77" s="18" t="n">
        <v>432.60926418</v>
      </c>
      <c r="H77" s="20" t="n">
        <v>3.1363351</v>
      </c>
      <c r="I77" s="18" t="n">
        <v>391.44467882</v>
      </c>
      <c r="J77" s="20" t="n">
        <v>3.48211881</v>
      </c>
      <c r="K77" s="18" t="n">
        <v>380.87133523</v>
      </c>
      <c r="L77" s="20" t="n">
        <v>5.85953094</v>
      </c>
      <c r="M77" s="18" t="s">
        <v>481</v>
      </c>
      <c r="N77" s="20" t="s">
        <v>481</v>
      </c>
      <c r="O77" s="18" t="s">
        <v>481</v>
      </c>
      <c r="P77" s="20" t="s">
        <v>481</v>
      </c>
      <c r="Q77" s="18" t="s">
        <v>481</v>
      </c>
      <c r="R77" s="20" t="s">
        <v>481</v>
      </c>
      <c r="S77" s="18" t="s">
        <v>481</v>
      </c>
      <c r="T77" s="20" t="s">
        <v>481</v>
      </c>
      <c r="U77" s="18" t="n">
        <v>327.54813336</v>
      </c>
      <c r="V77" s="20" t="n">
        <v>6.53494396</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464.09588632</v>
      </c>
      <c r="F81" s="20" t="n">
        <v>3.3046716</v>
      </c>
      <c r="G81" s="18" t="n">
        <v>407.56074118</v>
      </c>
      <c r="H81" s="20" t="n">
        <v>3.85616907</v>
      </c>
      <c r="I81" s="18" t="n">
        <v>353.5469198</v>
      </c>
      <c r="J81" s="20" t="n">
        <v>4.52518412</v>
      </c>
      <c r="K81" s="18" t="n">
        <v>400.05241447</v>
      </c>
      <c r="L81" s="20" t="n">
        <v>9.48961759</v>
      </c>
      <c r="M81" s="18" t="s">
        <v>481</v>
      </c>
      <c r="N81" s="20" t="s">
        <v>481</v>
      </c>
      <c r="O81" s="18" t="s">
        <v>481</v>
      </c>
      <c r="P81" s="20" t="s">
        <v>481</v>
      </c>
      <c r="Q81" s="18" t="s">
        <v>481</v>
      </c>
      <c r="R81" s="20" t="s">
        <v>481</v>
      </c>
      <c r="S81" s="18" t="s">
        <v>481</v>
      </c>
      <c r="T81" s="20" t="s">
        <v>481</v>
      </c>
      <c r="U81" s="18" t="n">
        <v>388.50720504</v>
      </c>
      <c r="V81" s="20" t="n">
        <v>21.68962473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716</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(371.0/B7*100)</f>
        <v/>
      </c>
      <c r="D7" s="19" t="n">
        <v>14159</v>
      </c>
      <c r="E7" s="18" t="n">
        <v>422.08515118</v>
      </c>
      <c r="F7" s="20" t="n">
        <v>10.79107532</v>
      </c>
      <c r="G7" s="18" t="n">
        <v>488.48530405</v>
      </c>
      <c r="H7" s="20" t="n">
        <v>3.78626241</v>
      </c>
      <c r="I7" s="18" t="n">
        <v>517.6067342699999</v>
      </c>
      <c r="J7" s="20" t="n">
        <v>2.02497784</v>
      </c>
      <c r="K7" s="18" t="n">
        <v>489.64684013</v>
      </c>
      <c r="L7" s="20" t="n">
        <v>3.11949425</v>
      </c>
      <c r="M7" s="18" t="s">
        <v>481</v>
      </c>
      <c r="N7" s="20" t="s">
        <v>481</v>
      </c>
      <c r="O7" s="18" t="s">
        <v>481</v>
      </c>
      <c r="P7" s="20" t="s">
        <v>481</v>
      </c>
      <c r="Q7" s="18" t="s">
        <v>481</v>
      </c>
      <c r="R7" s="20" t="s">
        <v>481</v>
      </c>
      <c r="S7" s="18" t="s">
        <v>481</v>
      </c>
      <c r="T7" s="20" t="s">
        <v>481</v>
      </c>
      <c r="U7" s="18" t="n">
        <v>387.68794223</v>
      </c>
      <c r="V7" s="20" t="n">
        <v>9.006396860000001</v>
      </c>
    </row>
    <row r="8" spans="1:22">
      <c r="A8" s="15" t="s">
        <v>483</v>
      </c>
      <c r="B8" s="17" t="n">
        <v>7007</v>
      </c>
      <c r="C8" s="18">
        <f>(24.0/B8*100)</f>
        <v/>
      </c>
      <c r="D8" s="19" t="n">
        <v>6983</v>
      </c>
      <c r="E8" s="18" t="n">
        <v>390.6161586</v>
      </c>
      <c r="F8" s="20" t="n">
        <v>10.89469883</v>
      </c>
      <c r="G8" s="18" t="n">
        <v>399.78315518</v>
      </c>
      <c r="H8" s="20" t="n">
        <v>8.45241719</v>
      </c>
      <c r="I8" s="18" t="n">
        <v>489.50934173</v>
      </c>
      <c r="J8" s="20" t="n">
        <v>3.72945717</v>
      </c>
      <c r="K8" s="18" t="n">
        <v>496.44635867</v>
      </c>
      <c r="L8" s="20" t="n">
        <v>2.77406203</v>
      </c>
      <c r="M8" s="18" t="s">
        <v>481</v>
      </c>
      <c r="N8" s="20" t="s">
        <v>481</v>
      </c>
      <c r="O8" s="18" t="s">
        <v>481</v>
      </c>
      <c r="P8" s="20" t="s">
        <v>481</v>
      </c>
      <c r="Q8" s="18" t="n">
        <v>361.38025951</v>
      </c>
      <c r="R8" s="20" t="n">
        <v>22.72565673</v>
      </c>
      <c r="S8" s="18" t="s">
        <v>481</v>
      </c>
      <c r="T8" s="20" t="s">
        <v>481</v>
      </c>
      <c r="U8" s="18" t="n">
        <v>347.40650195</v>
      </c>
      <c r="V8" s="20" t="n">
        <v>11.31731783</v>
      </c>
    </row>
    <row r="9" spans="1:22">
      <c r="A9" s="15" t="s">
        <v>484</v>
      </c>
      <c r="B9" s="17" t="n">
        <v>9651</v>
      </c>
      <c r="C9" s="18">
        <f>(106.0/B9*100)</f>
        <v/>
      </c>
      <c r="D9" s="19" t="n">
        <v>9545</v>
      </c>
      <c r="E9" s="18" t="n">
        <v>432.40548067</v>
      </c>
      <c r="F9" s="20" t="n">
        <v>8.516638710000001</v>
      </c>
      <c r="G9" s="18" t="n">
        <v>447.41309857</v>
      </c>
      <c r="H9" s="20" t="n">
        <v>4.86871299</v>
      </c>
      <c r="I9" s="18" t="n">
        <v>506.92306624</v>
      </c>
      <c r="J9" s="20" t="n">
        <v>3.01912441</v>
      </c>
      <c r="K9" s="18" t="n">
        <v>517.4390342</v>
      </c>
      <c r="L9" s="20" t="n">
        <v>2.58007871</v>
      </c>
      <c r="M9" s="18" t="s">
        <v>481</v>
      </c>
      <c r="N9" s="20" t="s">
        <v>481</v>
      </c>
      <c r="O9" s="18" t="s">
        <v>481</v>
      </c>
      <c r="P9" s="20" t="s">
        <v>481</v>
      </c>
      <c r="Q9" s="18" t="n">
        <v>347.7815185</v>
      </c>
      <c r="R9" s="20" t="n">
        <v>11.20716786</v>
      </c>
      <c r="S9" s="18" t="s">
        <v>481</v>
      </c>
      <c r="T9" s="20" t="s">
        <v>481</v>
      </c>
      <c r="U9" s="18" t="n">
        <v>374.23430747</v>
      </c>
      <c r="V9" s="20" t="n">
        <v>7.16459771</v>
      </c>
    </row>
    <row r="10" spans="1:22">
      <c r="A10" s="15" t="s">
        <v>485</v>
      </c>
      <c r="B10" s="17" t="n">
        <v>20058</v>
      </c>
      <c r="C10" s="18">
        <f>(529.0/B10*100)</f>
        <v/>
      </c>
      <c r="D10" s="19" t="n">
        <v>19529</v>
      </c>
      <c r="E10" s="18" t="n">
        <v>459.47742569</v>
      </c>
      <c r="F10" s="20" t="n">
        <v>10.66740791</v>
      </c>
      <c r="G10" s="18" t="n">
        <v>513.98706827</v>
      </c>
      <c r="H10" s="20" t="n">
        <v>5.08022309</v>
      </c>
      <c r="I10" s="18" t="n">
        <v>536.07557782</v>
      </c>
      <c r="J10" s="20" t="n">
        <v>2.69148303</v>
      </c>
      <c r="K10" s="18" t="n">
        <v>527.22515012</v>
      </c>
      <c r="L10" s="20" t="n">
        <v>2.6930293</v>
      </c>
      <c r="M10" s="18" t="s">
        <v>481</v>
      </c>
      <c r="N10" s="20" t="s">
        <v>481</v>
      </c>
      <c r="O10" s="18" t="s">
        <v>481</v>
      </c>
      <c r="P10" s="20" t="s">
        <v>481</v>
      </c>
      <c r="Q10" s="18" t="s">
        <v>481</v>
      </c>
      <c r="R10" s="20" t="s">
        <v>481</v>
      </c>
      <c r="S10" s="18" t="s">
        <v>481</v>
      </c>
      <c r="T10" s="20" t="s">
        <v>481</v>
      </c>
      <c r="U10" s="18" t="n">
        <v>413.64214665</v>
      </c>
      <c r="V10" s="20" t="n">
        <v>9.74108814</v>
      </c>
    </row>
    <row r="11" spans="1:22">
      <c r="A11" s="15" t="s">
        <v>486</v>
      </c>
      <c r="B11" s="17" t="n">
        <v>7053</v>
      </c>
      <c r="C11" s="18">
        <f>(50.0/B11*100)</f>
        <v/>
      </c>
      <c r="D11" s="19" t="n">
        <v>7003</v>
      </c>
      <c r="E11" s="18" t="n">
        <v>392.69477921</v>
      </c>
      <c r="F11" s="20" t="n">
        <v>10.55875601</v>
      </c>
      <c r="G11" s="18" t="n">
        <v>414.88295862</v>
      </c>
      <c r="H11" s="20" t="n">
        <v>6.16107298</v>
      </c>
      <c r="I11" s="18" t="n">
        <v>460.26839358</v>
      </c>
      <c r="J11" s="20" t="n">
        <v>2.78619332</v>
      </c>
      <c r="K11" s="18" t="n">
        <v>472.05838119</v>
      </c>
      <c r="L11" s="20" t="n">
        <v>3.17770565</v>
      </c>
      <c r="M11" s="18" t="s">
        <v>481</v>
      </c>
      <c r="N11" s="20" t="s">
        <v>481</v>
      </c>
      <c r="O11" s="18" t="s">
        <v>481</v>
      </c>
      <c r="P11" s="20" t="s">
        <v>481</v>
      </c>
      <c r="Q11" s="18" t="s">
        <v>481</v>
      </c>
      <c r="R11" s="20" t="s">
        <v>481</v>
      </c>
      <c r="S11" s="18" t="s">
        <v>481</v>
      </c>
      <c r="T11" s="20" t="s">
        <v>481</v>
      </c>
      <c r="U11" s="18" t="n">
        <v>349.04455272</v>
      </c>
      <c r="V11" s="20" t="n">
        <v>9.11767742</v>
      </c>
    </row>
    <row r="12" spans="1:22">
      <c r="A12" s="15" t="s">
        <v>487</v>
      </c>
      <c r="B12" s="17" t="n">
        <v>6894</v>
      </c>
      <c r="C12" s="18">
        <f>(57.0/B12*100)</f>
        <v/>
      </c>
      <c r="D12" s="19" t="n">
        <v>6837</v>
      </c>
      <c r="E12" s="18" t="n">
        <v>429.50157579</v>
      </c>
      <c r="F12" s="20" t="n">
        <v>9.051841700000001</v>
      </c>
      <c r="G12" s="18" t="n">
        <v>441.75742114</v>
      </c>
      <c r="H12" s="20" t="n">
        <v>5.03127976</v>
      </c>
      <c r="I12" s="18" t="n">
        <v>492.40155383</v>
      </c>
      <c r="J12" s="20" t="n">
        <v>2.86899293</v>
      </c>
      <c r="K12" s="18" t="n">
        <v>519.25300379</v>
      </c>
      <c r="L12" s="20" t="n">
        <v>2.78298429</v>
      </c>
      <c r="M12" s="18" t="s">
        <v>481</v>
      </c>
      <c r="N12" s="20" t="s">
        <v>481</v>
      </c>
      <c r="O12" s="18" t="s">
        <v>481</v>
      </c>
      <c r="P12" s="20" t="s">
        <v>481</v>
      </c>
      <c r="Q12" s="18" t="n">
        <v>332.31014509</v>
      </c>
      <c r="R12" s="20" t="n">
        <v>18.34291261</v>
      </c>
      <c r="S12" s="18" t="s">
        <v>481</v>
      </c>
      <c r="T12" s="20" t="s">
        <v>481</v>
      </c>
      <c r="U12" s="18" t="n">
        <v>368.03856901</v>
      </c>
      <c r="V12" s="20" t="n">
        <v>11.69629532</v>
      </c>
    </row>
    <row r="13" spans="1:22">
      <c r="A13" s="15" t="s">
        <v>488</v>
      </c>
      <c r="B13" s="17" t="n">
        <v>7161</v>
      </c>
      <c r="C13" s="18">
        <f>(92.0/B13*100)</f>
        <v/>
      </c>
      <c r="D13" s="19" t="n">
        <v>7069</v>
      </c>
      <c r="E13" s="18" t="n">
        <v>407.20201596</v>
      </c>
      <c r="F13" s="20" t="n">
        <v>10.67802228</v>
      </c>
      <c r="G13" s="18" t="n">
        <v>447.41593346</v>
      </c>
      <c r="H13" s="20" t="n">
        <v>7.09248037</v>
      </c>
      <c r="I13" s="18" t="n">
        <v>505.09156961</v>
      </c>
      <c r="J13" s="20" t="n">
        <v>2.40915588</v>
      </c>
      <c r="K13" s="18" t="n">
        <v>516.60881127</v>
      </c>
      <c r="L13" s="20" t="n">
        <v>3.03513139</v>
      </c>
      <c r="M13" s="18" t="s">
        <v>481</v>
      </c>
      <c r="N13" s="20" t="s">
        <v>481</v>
      </c>
      <c r="O13" s="18" t="s">
        <v>481</v>
      </c>
      <c r="P13" s="20" t="s">
        <v>481</v>
      </c>
      <c r="Q13" s="18" t="n">
        <v>407.4699787</v>
      </c>
      <c r="R13" s="20" t="n">
        <v>6.79601306</v>
      </c>
      <c r="S13" s="18" t="s">
        <v>481</v>
      </c>
      <c r="T13" s="20" t="s">
        <v>481</v>
      </c>
      <c r="U13" s="18" t="n">
        <v>369.01232228</v>
      </c>
      <c r="V13" s="20" t="n">
        <v>12.96776003</v>
      </c>
    </row>
    <row r="14" spans="1:22">
      <c r="A14" s="15" t="s">
        <v>489</v>
      </c>
      <c r="B14" s="17" t="n">
        <v>5587</v>
      </c>
      <c r="C14" s="18">
        <f>(76.0/B14*100)</f>
        <v/>
      </c>
      <c r="D14" s="19" t="n">
        <v>5511</v>
      </c>
      <c r="E14" s="18" t="n">
        <v>445.72100761</v>
      </c>
      <c r="F14" s="20" t="n">
        <v>10.56290101</v>
      </c>
      <c r="G14" s="18" t="n">
        <v>464.42444212</v>
      </c>
      <c r="H14" s="20" t="n">
        <v>6.73205586</v>
      </c>
      <c r="I14" s="18" t="n">
        <v>525.31941195</v>
      </c>
      <c r="J14" s="20" t="n">
        <v>2.69997707</v>
      </c>
      <c r="K14" s="18" t="n">
        <v>528.36906895</v>
      </c>
      <c r="L14" s="20" t="n">
        <v>2.55035154</v>
      </c>
      <c r="M14" s="18" t="s">
        <v>481</v>
      </c>
      <c r="N14" s="20" t="s">
        <v>481</v>
      </c>
      <c r="O14" s="18" t="s">
        <v>481</v>
      </c>
      <c r="P14" s="20" t="s">
        <v>481</v>
      </c>
      <c r="Q14" s="18" t="s">
        <v>481</v>
      </c>
      <c r="R14" s="20" t="s">
        <v>481</v>
      </c>
      <c r="S14" s="18" t="s">
        <v>481</v>
      </c>
      <c r="T14" s="20" t="s">
        <v>481</v>
      </c>
      <c r="U14" s="18" t="n">
        <v>404.61650111</v>
      </c>
      <c r="V14" s="20" t="n">
        <v>13.90992737</v>
      </c>
    </row>
    <row r="15" spans="1:22">
      <c r="A15" s="15" t="s">
        <v>490</v>
      </c>
      <c r="B15" s="17" t="n">
        <v>5882</v>
      </c>
      <c r="C15" s="18">
        <f>(53.0/B15*100)</f>
        <v/>
      </c>
      <c r="D15" s="19" t="n">
        <v>5829</v>
      </c>
      <c r="E15" s="18" t="n">
        <v>392.9810381</v>
      </c>
      <c r="F15" s="20" t="n">
        <v>15.17128784</v>
      </c>
      <c r="G15" s="18" t="n">
        <v>476.35861906</v>
      </c>
      <c r="H15" s="20" t="n">
        <v>7.44112334</v>
      </c>
      <c r="I15" s="18" t="n">
        <v>540.7313794299999</v>
      </c>
      <c r="J15" s="20" t="n">
        <v>2.56485742</v>
      </c>
      <c r="K15" s="18" t="n">
        <v>524.2030108599999</v>
      </c>
      <c r="L15" s="20" t="n">
        <v>3.19473365</v>
      </c>
      <c r="M15" s="18" t="s">
        <v>481</v>
      </c>
      <c r="N15" s="20" t="s">
        <v>481</v>
      </c>
      <c r="O15" s="18" t="s">
        <v>481</v>
      </c>
      <c r="P15" s="20" t="s">
        <v>481</v>
      </c>
      <c r="Q15" s="18" t="n">
        <v>367.66871077</v>
      </c>
      <c r="R15" s="20" t="n">
        <v>14.82638214</v>
      </c>
      <c r="S15" s="18" t="s">
        <v>481</v>
      </c>
      <c r="T15" s="20" t="s">
        <v>481</v>
      </c>
      <c r="U15" s="18" t="n">
        <v>406.92882495</v>
      </c>
      <c r="V15" s="20" t="n">
        <v>14.29631497</v>
      </c>
    </row>
    <row r="16" spans="1:22">
      <c r="A16" s="15" t="s">
        <v>491</v>
      </c>
      <c r="B16" s="17" t="n">
        <v>6108</v>
      </c>
      <c r="C16" s="18">
        <f>(103.0/B16*100)</f>
        <v/>
      </c>
      <c r="D16" s="19" t="n">
        <v>6005</v>
      </c>
      <c r="E16" s="18" t="n">
        <v>389.68664526</v>
      </c>
      <c r="F16" s="20" t="n">
        <v>10.87712605</v>
      </c>
      <c r="G16" s="18" t="n">
        <v>427.74165663</v>
      </c>
      <c r="H16" s="20" t="n">
        <v>8.59753366</v>
      </c>
      <c r="I16" s="18" t="n">
        <v>497.63504836</v>
      </c>
      <c r="J16" s="20" t="n">
        <v>3.44968565</v>
      </c>
      <c r="K16" s="18" t="n">
        <v>520.6371983</v>
      </c>
      <c r="L16" s="20" t="n">
        <v>2.24728719</v>
      </c>
      <c r="M16" s="18" t="s">
        <v>481</v>
      </c>
      <c r="N16" s="20" t="s">
        <v>481</v>
      </c>
      <c r="O16" s="18" t="s">
        <v>481</v>
      </c>
      <c r="P16" s="20" t="s">
        <v>481</v>
      </c>
      <c r="Q16" s="18" t="s">
        <v>481</v>
      </c>
      <c r="R16" s="20" t="s">
        <v>481</v>
      </c>
      <c r="S16" s="18" t="s">
        <v>481</v>
      </c>
      <c r="T16" s="20" t="s">
        <v>481</v>
      </c>
      <c r="U16" s="18" t="n">
        <v>322.88431176</v>
      </c>
      <c r="V16" s="20" t="n">
        <v>10.75024719</v>
      </c>
    </row>
    <row r="17" spans="1:22">
      <c r="A17" s="15" t="s">
        <v>492</v>
      </c>
      <c r="B17" s="17" t="n">
        <v>6504</v>
      </c>
      <c r="C17" s="18">
        <f>(673.0/B17*100)</f>
        <v/>
      </c>
      <c r="D17" s="19" t="n">
        <v>5831</v>
      </c>
      <c r="E17" s="18" t="n">
        <v>435.19843609</v>
      </c>
      <c r="F17" s="20" t="n">
        <v>16.11204778</v>
      </c>
      <c r="G17" s="18" t="n">
        <v>422.83493942</v>
      </c>
      <c r="H17" s="20" t="n">
        <v>8.2423211</v>
      </c>
      <c r="I17" s="18" t="n">
        <v>510.74614967</v>
      </c>
      <c r="J17" s="20" t="n">
        <v>4.01480146</v>
      </c>
      <c r="K17" s="18" t="n">
        <v>533.52319563</v>
      </c>
      <c r="L17" s="20" t="n">
        <v>3.04365293</v>
      </c>
      <c r="M17" s="18" t="s">
        <v>481</v>
      </c>
      <c r="N17" s="20" t="s">
        <v>481</v>
      </c>
      <c r="O17" s="18" t="s">
        <v>481</v>
      </c>
      <c r="P17" s="20" t="s">
        <v>481</v>
      </c>
      <c r="Q17" s="18" t="n">
        <v>338.260297</v>
      </c>
      <c r="R17" s="20" t="n">
        <v>14.23011861</v>
      </c>
      <c r="S17" s="18" t="s">
        <v>481</v>
      </c>
      <c r="T17" s="20" t="s">
        <v>481</v>
      </c>
      <c r="U17" s="18" t="n">
        <v>388.18642904</v>
      </c>
      <c r="V17" s="20" t="n">
        <v>10.79114996</v>
      </c>
    </row>
    <row r="18" spans="1:22">
      <c r="A18" s="15" t="s">
        <v>493</v>
      </c>
      <c r="B18" s="17" t="n">
        <v>5532</v>
      </c>
      <c r="C18" s="18">
        <f>(28.0/B18*100)</f>
        <v/>
      </c>
      <c r="D18" s="19" t="n">
        <v>5504</v>
      </c>
      <c r="E18" s="18" t="n">
        <v>421.65239057</v>
      </c>
      <c r="F18" s="20" t="n">
        <v>7.89004271</v>
      </c>
      <c r="G18" s="18" t="n">
        <v>427.17790922</v>
      </c>
      <c r="H18" s="20" t="n">
        <v>6.97686217</v>
      </c>
      <c r="I18" s="18" t="n">
        <v>470.3756925</v>
      </c>
      <c r="J18" s="20" t="n">
        <v>4.37959141</v>
      </c>
      <c r="K18" s="18" t="n">
        <v>502.48263171</v>
      </c>
      <c r="L18" s="20" t="n">
        <v>3.54493038</v>
      </c>
      <c r="M18" s="18" t="s">
        <v>481</v>
      </c>
      <c r="N18" s="20" t="s">
        <v>481</v>
      </c>
      <c r="O18" s="18" t="s">
        <v>481</v>
      </c>
      <c r="P18" s="20" t="s">
        <v>481</v>
      </c>
      <c r="Q18" s="18" t="s">
        <v>481</v>
      </c>
      <c r="R18" s="20" t="s">
        <v>481</v>
      </c>
      <c r="S18" s="18" t="s">
        <v>481</v>
      </c>
      <c r="T18" s="20" t="s">
        <v>481</v>
      </c>
      <c r="U18" s="18" t="n">
        <v>349.88174237</v>
      </c>
      <c r="V18" s="20" t="n">
        <v>13.66770709</v>
      </c>
    </row>
    <row r="19" spans="1:22">
      <c r="A19" s="15" t="s">
        <v>494</v>
      </c>
      <c r="B19" s="17" t="n">
        <v>5658</v>
      </c>
      <c r="C19" s="18">
        <f>(70.0/B19*100)</f>
        <v/>
      </c>
      <c r="D19" s="19" t="n">
        <v>5588</v>
      </c>
      <c r="E19" s="18" t="n">
        <v>401.09038649</v>
      </c>
      <c r="F19" s="20" t="n">
        <v>7.07974169</v>
      </c>
      <c r="G19" s="18" t="n">
        <v>414.69378588</v>
      </c>
      <c r="H19" s="20" t="n">
        <v>5.08183197</v>
      </c>
      <c r="I19" s="18" t="n">
        <v>474.37399671</v>
      </c>
      <c r="J19" s="20" t="n">
        <v>2.90246499</v>
      </c>
      <c r="K19" s="18" t="n">
        <v>503.42854025</v>
      </c>
      <c r="L19" s="20" t="n">
        <v>3.34289586</v>
      </c>
      <c r="M19" s="18" t="s">
        <v>481</v>
      </c>
      <c r="N19" s="20" t="s">
        <v>481</v>
      </c>
      <c r="O19" s="18" t="s">
        <v>481</v>
      </c>
      <c r="P19" s="20" t="s">
        <v>481</v>
      </c>
      <c r="Q19" s="18" t="s">
        <v>481</v>
      </c>
      <c r="R19" s="20" t="s">
        <v>481</v>
      </c>
      <c r="S19" s="18" t="s">
        <v>481</v>
      </c>
      <c r="T19" s="20" t="s">
        <v>481</v>
      </c>
      <c r="U19" s="18" t="n">
        <v>354.05333365</v>
      </c>
      <c r="V19" s="20" t="n">
        <v>14.18688012</v>
      </c>
    </row>
    <row r="20" spans="1:22">
      <c r="A20" s="15" t="s">
        <v>495</v>
      </c>
      <c r="B20" s="17" t="n">
        <v>3371</v>
      </c>
      <c r="C20" s="18">
        <f>(75.0/B20*100)</f>
        <v/>
      </c>
      <c r="D20" s="19" t="n">
        <v>3296</v>
      </c>
      <c r="E20" s="18" t="n">
        <v>408.13385949</v>
      </c>
      <c r="F20" s="20" t="n">
        <v>15.71541873</v>
      </c>
      <c r="G20" s="18" t="n">
        <v>403.11545826</v>
      </c>
      <c r="H20" s="20" t="n">
        <v>10.19629538</v>
      </c>
      <c r="I20" s="18" t="n">
        <v>477.22000998</v>
      </c>
      <c r="J20" s="20" t="n">
        <v>2.98282055</v>
      </c>
      <c r="K20" s="18" t="n">
        <v>499.18813288</v>
      </c>
      <c r="L20" s="20" t="n">
        <v>2.79475678</v>
      </c>
      <c r="M20" s="18" t="s">
        <v>481</v>
      </c>
      <c r="N20" s="20" t="s">
        <v>481</v>
      </c>
      <c r="O20" s="18" t="s">
        <v>481</v>
      </c>
      <c r="P20" s="20" t="s">
        <v>481</v>
      </c>
      <c r="Q20" s="18" t="s">
        <v>481</v>
      </c>
      <c r="R20" s="20" t="s">
        <v>481</v>
      </c>
      <c r="S20" s="18" t="s">
        <v>481</v>
      </c>
      <c r="T20" s="20" t="s">
        <v>481</v>
      </c>
      <c r="U20" s="18" t="n">
        <v>351.70377033</v>
      </c>
      <c r="V20" s="20" t="n">
        <v>12.16006278</v>
      </c>
    </row>
    <row r="21" spans="1:22">
      <c r="A21" s="15" t="s">
        <v>496</v>
      </c>
      <c r="B21" s="17" t="n">
        <v>5741</v>
      </c>
      <c r="C21" s="18">
        <f>(45.0/B21*100)</f>
        <v/>
      </c>
      <c r="D21" s="19" t="n">
        <v>5696</v>
      </c>
      <c r="E21" s="18" t="n">
        <v>474.58475</v>
      </c>
      <c r="F21" s="20" t="n">
        <v>18.24230329</v>
      </c>
      <c r="G21" s="18" t="n">
        <v>508.93577858</v>
      </c>
      <c r="H21" s="20" t="n">
        <v>8.522178719999999</v>
      </c>
      <c r="I21" s="18" t="n">
        <v>529.67060009</v>
      </c>
      <c r="J21" s="20" t="n">
        <v>2.69111167</v>
      </c>
      <c r="K21" s="18" t="n">
        <v>508.70576995</v>
      </c>
      <c r="L21" s="20" t="n">
        <v>3.13439722</v>
      </c>
      <c r="M21" s="18" t="s">
        <v>481</v>
      </c>
      <c r="N21" s="20" t="s">
        <v>481</v>
      </c>
      <c r="O21" s="18" t="s">
        <v>481</v>
      </c>
      <c r="P21" s="20" t="s">
        <v>481</v>
      </c>
      <c r="Q21" s="18" t="s">
        <v>481</v>
      </c>
      <c r="R21" s="20" t="s">
        <v>481</v>
      </c>
      <c r="S21" s="18" t="s">
        <v>481</v>
      </c>
      <c r="T21" s="20" t="s">
        <v>481</v>
      </c>
      <c r="U21" s="18" t="n">
        <v>410.22240393</v>
      </c>
      <c r="V21" s="20" t="n">
        <v>15.62268321</v>
      </c>
    </row>
    <row r="22" spans="1:22">
      <c r="A22" s="15" t="s">
        <v>497</v>
      </c>
      <c r="B22" s="17" t="n">
        <v>6598</v>
      </c>
      <c r="C22" s="18">
        <f>(33.0/B22*100)</f>
        <v/>
      </c>
      <c r="D22" s="19" t="n">
        <v>6565</v>
      </c>
      <c r="E22" s="18" t="n">
        <v>378.86444753</v>
      </c>
      <c r="F22" s="20" t="n">
        <v>8.31951583</v>
      </c>
      <c r="G22" s="18" t="n">
        <v>419.06603974</v>
      </c>
      <c r="H22" s="20" t="n">
        <v>7.3544802</v>
      </c>
      <c r="I22" s="18" t="n">
        <v>500.2604804</v>
      </c>
      <c r="J22" s="20" t="n">
        <v>4.25338063</v>
      </c>
      <c r="K22" s="18" t="n">
        <v>487.15161059</v>
      </c>
      <c r="L22" s="20" t="n">
        <v>3.637956</v>
      </c>
      <c r="M22" s="18" t="s">
        <v>481</v>
      </c>
      <c r="N22" s="20" t="s">
        <v>481</v>
      </c>
      <c r="O22" s="18" t="s">
        <v>481</v>
      </c>
      <c r="P22" s="20" t="s">
        <v>481</v>
      </c>
      <c r="Q22" s="18" t="s">
        <v>481</v>
      </c>
      <c r="R22" s="20" t="s">
        <v>481</v>
      </c>
      <c r="S22" s="18" t="n">
        <v>430.14347833</v>
      </c>
      <c r="T22" s="20" t="n">
        <v>46.62747081</v>
      </c>
      <c r="U22" s="18" t="n">
        <v>339.7375126</v>
      </c>
      <c r="V22" s="20" t="n">
        <v>10.41645949</v>
      </c>
    </row>
    <row r="23" spans="1:22">
      <c r="A23" s="15" t="s">
        <v>498</v>
      </c>
      <c r="B23" s="17" t="n">
        <v>11583</v>
      </c>
      <c r="C23" s="18">
        <f>(220.0/B23*100)</f>
        <v/>
      </c>
      <c r="D23" s="19" t="n">
        <v>11363</v>
      </c>
      <c r="E23" s="18" t="n">
        <v>414.21267893</v>
      </c>
      <c r="F23" s="20" t="n">
        <v>7.95979459</v>
      </c>
      <c r="G23" s="18" t="n">
        <v>451.53235549</v>
      </c>
      <c r="H23" s="20" t="n">
        <v>5.16139796</v>
      </c>
      <c r="I23" s="18" t="n">
        <v>484.83418903</v>
      </c>
      <c r="J23" s="20" t="n">
        <v>2.97591519</v>
      </c>
      <c r="K23" s="18" t="n">
        <v>506.67734147</v>
      </c>
      <c r="L23" s="20" t="n">
        <v>2.96177872</v>
      </c>
      <c r="M23" s="18" t="s">
        <v>481</v>
      </c>
      <c r="N23" s="20" t="s">
        <v>481</v>
      </c>
      <c r="O23" s="18" t="s">
        <v>481</v>
      </c>
      <c r="P23" s="20" t="s">
        <v>481</v>
      </c>
      <c r="Q23" s="18" t="s">
        <v>481</v>
      </c>
      <c r="R23" s="20" t="s">
        <v>481</v>
      </c>
      <c r="S23" s="18" t="s">
        <v>481</v>
      </c>
      <c r="T23" s="20" t="s">
        <v>481</v>
      </c>
      <c r="U23" s="18" t="n">
        <v>393.83534732</v>
      </c>
      <c r="V23" s="20" t="n">
        <v>9.66102184</v>
      </c>
    </row>
    <row r="24" spans="1:22">
      <c r="A24" s="15" t="s">
        <v>499</v>
      </c>
      <c r="B24" s="17" t="n">
        <v>6647</v>
      </c>
      <c r="C24" s="18">
        <f>(7.0/B24*100)</f>
        <v/>
      </c>
      <c r="D24" s="19" t="n">
        <v>6640</v>
      </c>
      <c r="E24" s="18" t="n">
        <v>460.6301979</v>
      </c>
      <c r="F24" s="20" t="n">
        <v>14.22836322</v>
      </c>
      <c r="G24" s="18" t="n">
        <v>493.4906705</v>
      </c>
      <c r="H24" s="20" t="n">
        <v>11.47393018</v>
      </c>
      <c r="I24" s="18" t="n">
        <v>524.07828419</v>
      </c>
      <c r="J24" s="20" t="n">
        <v>4.03291976</v>
      </c>
      <c r="K24" s="18" t="n">
        <v>514.21651471</v>
      </c>
      <c r="L24" s="20" t="n">
        <v>3.05509615</v>
      </c>
      <c r="M24" s="18" t="s">
        <v>481</v>
      </c>
      <c r="N24" s="20" t="s">
        <v>481</v>
      </c>
      <c r="O24" s="18" t="s">
        <v>481</v>
      </c>
      <c r="P24" s="20" t="s">
        <v>481</v>
      </c>
      <c r="Q24" s="18" t="s">
        <v>481</v>
      </c>
      <c r="R24" s="20" t="s">
        <v>481</v>
      </c>
      <c r="S24" s="18" t="s">
        <v>481</v>
      </c>
      <c r="T24" s="20" t="s">
        <v>481</v>
      </c>
      <c r="U24" s="18" t="n">
        <v>365.21790987</v>
      </c>
      <c r="V24" s="20" t="n">
        <v>32.52273014</v>
      </c>
    </row>
    <row r="25" spans="1:22">
      <c r="A25" s="15" t="s">
        <v>500</v>
      </c>
      <c r="B25" s="17" t="n">
        <v>5581</v>
      </c>
      <c r="C25" s="18">
        <f>(24.0/B25*100)</f>
        <v/>
      </c>
      <c r="D25" s="19" t="n">
        <v>5557</v>
      </c>
      <c r="E25" s="18" t="n">
        <v>431.36415469</v>
      </c>
      <c r="F25" s="20" t="n">
        <v>15.74611721</v>
      </c>
      <c r="G25" s="18" t="n">
        <v>470.23994578</v>
      </c>
      <c r="H25" s="20" t="n">
        <v>9.44517632</v>
      </c>
      <c r="I25" s="18" t="n">
        <v>518.77723768</v>
      </c>
      <c r="J25" s="20" t="n">
        <v>3.33305436</v>
      </c>
      <c r="K25" s="18" t="n">
        <v>533.18980809</v>
      </c>
      <c r="L25" s="20" t="n">
        <v>4.39927002</v>
      </c>
      <c r="M25" s="18" t="s">
        <v>481</v>
      </c>
      <c r="N25" s="20" t="s">
        <v>481</v>
      </c>
      <c r="O25" s="18" t="s">
        <v>481</v>
      </c>
      <c r="P25" s="20" t="s">
        <v>481</v>
      </c>
      <c r="Q25" s="18" t="s">
        <v>481</v>
      </c>
      <c r="R25" s="20" t="s">
        <v>481</v>
      </c>
      <c r="S25" s="18" t="s">
        <v>481</v>
      </c>
      <c r="T25" s="20" t="s">
        <v>481</v>
      </c>
      <c r="U25" s="18" t="n">
        <v>436.37969681</v>
      </c>
      <c r="V25" s="20" t="n">
        <v>26.83453692</v>
      </c>
    </row>
    <row r="26" spans="1:22">
      <c r="A26" s="15" t="s">
        <v>501</v>
      </c>
      <c r="B26" s="17" t="n">
        <v>4869</v>
      </c>
      <c r="C26" s="18">
        <f>(33.0/B26*100)</f>
        <v/>
      </c>
      <c r="D26" s="19" t="n">
        <v>4836</v>
      </c>
      <c r="E26" s="18" t="n">
        <v>446.15981986</v>
      </c>
      <c r="F26" s="20" t="n">
        <v>8.297033300000001</v>
      </c>
      <c r="G26" s="18" t="n">
        <v>436.96397676</v>
      </c>
      <c r="H26" s="20" t="n">
        <v>7.28868266</v>
      </c>
      <c r="I26" s="18" t="n">
        <v>491.83956424</v>
      </c>
      <c r="J26" s="20" t="n">
        <v>2.1795498</v>
      </c>
      <c r="K26" s="18" t="n">
        <v>498.506255</v>
      </c>
      <c r="L26" s="20" t="n">
        <v>2.4313666</v>
      </c>
      <c r="M26" s="18" t="s">
        <v>481</v>
      </c>
      <c r="N26" s="20" t="s">
        <v>481</v>
      </c>
      <c r="O26" s="18" t="s">
        <v>481</v>
      </c>
      <c r="P26" s="20" t="s">
        <v>481</v>
      </c>
      <c r="Q26" s="18" t="s">
        <v>481</v>
      </c>
      <c r="R26" s="20" t="s">
        <v>481</v>
      </c>
      <c r="S26" s="18" t="s">
        <v>481</v>
      </c>
      <c r="T26" s="20" t="s">
        <v>481</v>
      </c>
      <c r="U26" s="18" t="n">
        <v>407.67568989</v>
      </c>
      <c r="V26" s="20" t="n">
        <v>14.44117305</v>
      </c>
    </row>
    <row r="27" spans="1:22">
      <c r="A27" s="15" t="s">
        <v>502</v>
      </c>
      <c r="B27" s="17" t="n">
        <v>5299</v>
      </c>
      <c r="C27" s="18">
        <f>(17.0/B27*100)</f>
        <v/>
      </c>
      <c r="D27" s="19" t="n">
        <v>5282</v>
      </c>
      <c r="E27" s="18" t="n">
        <v>399.6411228</v>
      </c>
      <c r="F27" s="20" t="n">
        <v>9.129713880000001</v>
      </c>
      <c r="G27" s="18" t="n">
        <v>394.85569327</v>
      </c>
      <c r="H27" s="20" t="n">
        <v>6.6261738</v>
      </c>
      <c r="I27" s="18" t="n">
        <v>485.96651702</v>
      </c>
      <c r="J27" s="20" t="n">
        <v>2.50329462</v>
      </c>
      <c r="K27" s="18" t="n">
        <v>500.48567475</v>
      </c>
      <c r="L27" s="20" t="n">
        <v>2.27052165</v>
      </c>
      <c r="M27" s="18" t="s">
        <v>481</v>
      </c>
      <c r="N27" s="20" t="s">
        <v>481</v>
      </c>
      <c r="O27" s="18" t="s">
        <v>481</v>
      </c>
      <c r="P27" s="20" t="s">
        <v>481</v>
      </c>
      <c r="Q27" s="18" t="s">
        <v>481</v>
      </c>
      <c r="R27" s="20" t="s">
        <v>481</v>
      </c>
      <c r="S27" s="18" t="s">
        <v>481</v>
      </c>
      <c r="T27" s="20" t="s">
        <v>481</v>
      </c>
      <c r="U27" s="18" t="n">
        <v>359.55655028</v>
      </c>
      <c r="V27" s="20" t="n">
        <v>8.60945935</v>
      </c>
    </row>
    <row r="28" spans="1:22">
      <c r="A28" s="15" t="s">
        <v>503</v>
      </c>
      <c r="B28" s="17" t="n">
        <v>7568</v>
      </c>
      <c r="C28" s="18">
        <f>(58.0/B28*100)</f>
        <v/>
      </c>
      <c r="D28" s="19" t="n">
        <v>7510</v>
      </c>
      <c r="E28" s="18" t="n">
        <v>381.22833394</v>
      </c>
      <c r="F28" s="20" t="n">
        <v>7.28376383</v>
      </c>
      <c r="G28" s="18" t="n">
        <v>389.54406501</v>
      </c>
      <c r="H28" s="20" t="n">
        <v>3.93993618</v>
      </c>
      <c r="I28" s="18" t="n">
        <v>415.65052902</v>
      </c>
      <c r="J28" s="20" t="n">
        <v>2.98222766</v>
      </c>
      <c r="K28" s="18" t="n">
        <v>442.77464576</v>
      </c>
      <c r="L28" s="20" t="n">
        <v>2.79574235</v>
      </c>
      <c r="M28" s="18" t="s">
        <v>481</v>
      </c>
      <c r="N28" s="20" t="s">
        <v>481</v>
      </c>
      <c r="O28" s="18" t="s">
        <v>481</v>
      </c>
      <c r="P28" s="20" t="s">
        <v>481</v>
      </c>
      <c r="Q28" s="18" t="s">
        <v>481</v>
      </c>
      <c r="R28" s="20" t="s">
        <v>481</v>
      </c>
      <c r="S28" s="18" t="s">
        <v>481</v>
      </c>
      <c r="T28" s="20" t="s">
        <v>481</v>
      </c>
      <c r="U28" s="18" t="n">
        <v>352.13643601</v>
      </c>
      <c r="V28" s="20" t="n">
        <v>14.00085897</v>
      </c>
    </row>
    <row r="29" spans="1:22">
      <c r="A29" s="15" t="s">
        <v>504</v>
      </c>
      <c r="B29" s="17" t="n">
        <v>5385</v>
      </c>
      <c r="C29" s="18">
        <f>(30.0/B29*100)</f>
        <v/>
      </c>
      <c r="D29" s="19" t="n">
        <v>5355</v>
      </c>
      <c r="E29" s="18" t="n">
        <v>414.42163917</v>
      </c>
      <c r="F29" s="20" t="n">
        <v>15.17539756</v>
      </c>
      <c r="G29" s="18" t="n">
        <v>428.32389023</v>
      </c>
      <c r="H29" s="20" t="n">
        <v>8.363502990000001</v>
      </c>
      <c r="I29" s="18" t="n">
        <v>511.20897153</v>
      </c>
      <c r="J29" s="20" t="n">
        <v>2.55822417</v>
      </c>
      <c r="K29" s="18" t="n">
        <v>520.51151113</v>
      </c>
      <c r="L29" s="20" t="n">
        <v>3.00988386</v>
      </c>
      <c r="M29" s="18" t="s">
        <v>481</v>
      </c>
      <c r="N29" s="20" t="s">
        <v>481</v>
      </c>
      <c r="O29" s="18" t="s">
        <v>481</v>
      </c>
      <c r="P29" s="20" t="s">
        <v>481</v>
      </c>
      <c r="Q29" s="18" t="n">
        <v>314.02123871</v>
      </c>
      <c r="R29" s="20" t="n">
        <v>13.26138992</v>
      </c>
      <c r="S29" s="18" t="s">
        <v>481</v>
      </c>
      <c r="T29" s="20" t="s">
        <v>481</v>
      </c>
      <c r="U29" s="18" t="n">
        <v>373.96384862</v>
      </c>
      <c r="V29" s="20" t="n">
        <v>19.72248494</v>
      </c>
    </row>
    <row r="30" spans="1:22">
      <c r="A30" s="15" t="s">
        <v>505</v>
      </c>
      <c r="B30" s="17" t="n">
        <v>4520</v>
      </c>
      <c r="C30" s="18">
        <f>(105.0/B30*100)</f>
        <v/>
      </c>
      <c r="D30" s="19" t="n">
        <v>4415</v>
      </c>
      <c r="E30" s="18" t="n">
        <v>429.9957289</v>
      </c>
      <c r="F30" s="20" t="n">
        <v>17.03762445</v>
      </c>
      <c r="G30" s="18" t="n">
        <v>504.39978077</v>
      </c>
      <c r="H30" s="20" t="n">
        <v>6.03659845</v>
      </c>
      <c r="I30" s="18" t="n">
        <v>522.32674683</v>
      </c>
      <c r="J30" s="20" t="n">
        <v>2.96706866</v>
      </c>
      <c r="K30" s="18" t="n">
        <v>490.83115908</v>
      </c>
      <c r="L30" s="20" t="n">
        <v>3.62965171</v>
      </c>
      <c r="M30" s="18" t="s">
        <v>481</v>
      </c>
      <c r="N30" s="20" t="s">
        <v>481</v>
      </c>
      <c r="O30" s="18" t="s">
        <v>481</v>
      </c>
      <c r="P30" s="20" t="s">
        <v>481</v>
      </c>
      <c r="Q30" s="18" t="s">
        <v>481</v>
      </c>
      <c r="R30" s="20" t="s">
        <v>481</v>
      </c>
      <c r="S30" s="18" t="s">
        <v>481</v>
      </c>
      <c r="T30" s="20" t="s">
        <v>481</v>
      </c>
      <c r="U30" s="18" t="n">
        <v>371.31310574</v>
      </c>
      <c r="V30" s="20" t="n">
        <v>13.65170583</v>
      </c>
    </row>
    <row r="31" spans="1:22">
      <c r="A31" s="15" t="s">
        <v>506</v>
      </c>
      <c r="B31" s="17" t="n">
        <v>5456</v>
      </c>
      <c r="C31" s="18">
        <f>(125.0/B31*100)</f>
        <v/>
      </c>
      <c r="D31" s="19" t="n">
        <v>5331</v>
      </c>
      <c r="E31" s="18" t="n">
        <v>407.65305111</v>
      </c>
      <c r="F31" s="20" t="n">
        <v>11.89416539</v>
      </c>
      <c r="G31" s="18" t="n">
        <v>469.09785485</v>
      </c>
      <c r="H31" s="20" t="n">
        <v>8.516097670000001</v>
      </c>
      <c r="I31" s="18" t="n">
        <v>525.5172946599999</v>
      </c>
      <c r="J31" s="20" t="n">
        <v>2.67463919</v>
      </c>
      <c r="K31" s="18" t="n">
        <v>521.43510063</v>
      </c>
      <c r="L31" s="20" t="n">
        <v>3.26326008</v>
      </c>
      <c r="M31" s="18" t="s">
        <v>481</v>
      </c>
      <c r="N31" s="20" t="s">
        <v>481</v>
      </c>
      <c r="O31" s="18" t="s">
        <v>481</v>
      </c>
      <c r="P31" s="20" t="s">
        <v>481</v>
      </c>
      <c r="Q31" s="18" t="s">
        <v>481</v>
      </c>
      <c r="R31" s="20" t="s">
        <v>481</v>
      </c>
      <c r="S31" s="18" t="s">
        <v>481</v>
      </c>
      <c r="T31" s="20" t="s">
        <v>481</v>
      </c>
      <c r="U31" s="18" t="n">
        <v>387.4990445</v>
      </c>
      <c r="V31" s="20" t="n">
        <v>8.40112433</v>
      </c>
    </row>
    <row r="32" spans="1:22">
      <c r="A32" s="15" t="s">
        <v>507</v>
      </c>
      <c r="B32" s="17" t="n">
        <v>4478</v>
      </c>
      <c r="C32" s="18">
        <f>(5.0/B32*100)</f>
        <v/>
      </c>
      <c r="D32" s="19" t="n">
        <v>4473</v>
      </c>
      <c r="E32" s="18" t="n">
        <v>451.2094469</v>
      </c>
      <c r="F32" s="20" t="n">
        <v>11.66597057</v>
      </c>
      <c r="G32" s="18" t="n">
        <v>467.70139713</v>
      </c>
      <c r="H32" s="20" t="n">
        <v>6.2084203</v>
      </c>
      <c r="I32" s="18" t="n">
        <v>515.1803703099999</v>
      </c>
      <c r="J32" s="20" t="n">
        <v>2.73358353</v>
      </c>
      <c r="K32" s="18" t="n">
        <v>504.00093649</v>
      </c>
      <c r="L32" s="20" t="n">
        <v>3.34292093</v>
      </c>
      <c r="M32" s="18" t="s">
        <v>481</v>
      </c>
      <c r="N32" s="20" t="s">
        <v>481</v>
      </c>
      <c r="O32" s="18" t="s">
        <v>481</v>
      </c>
      <c r="P32" s="20" t="s">
        <v>481</v>
      </c>
      <c r="Q32" s="18" t="s">
        <v>481</v>
      </c>
      <c r="R32" s="20" t="s">
        <v>481</v>
      </c>
      <c r="S32" s="18" t="s">
        <v>481</v>
      </c>
      <c r="T32" s="20" t="s">
        <v>481</v>
      </c>
      <c r="U32" s="18" t="n">
        <v>393.99015016</v>
      </c>
      <c r="V32" s="20" t="n">
        <v>18.39516603</v>
      </c>
    </row>
    <row r="33" spans="1:22">
      <c r="A33" s="15" t="s">
        <v>508</v>
      </c>
      <c r="B33" s="17" t="n">
        <v>7325</v>
      </c>
      <c r="C33" s="18">
        <f>(76.0/B33*100)</f>
        <v/>
      </c>
      <c r="D33" s="19" t="n">
        <v>7249</v>
      </c>
      <c r="E33" s="18" t="n">
        <v>449.07802984</v>
      </c>
      <c r="F33" s="20" t="n">
        <v>19.40803305</v>
      </c>
      <c r="G33" s="18" t="n">
        <v>439.91127519</v>
      </c>
      <c r="H33" s="20" t="n">
        <v>10.77725885</v>
      </c>
      <c r="I33" s="18" t="n">
        <v>489.81176553</v>
      </c>
      <c r="J33" s="20" t="n">
        <v>3.94150884</v>
      </c>
      <c r="K33" s="18" t="n">
        <v>509.77035787</v>
      </c>
      <c r="L33" s="20" t="n">
        <v>2.74513958</v>
      </c>
      <c r="M33" s="18" t="s">
        <v>481</v>
      </c>
      <c r="N33" s="20" t="s">
        <v>481</v>
      </c>
      <c r="O33" s="18" t="s">
        <v>481</v>
      </c>
      <c r="P33" s="20" t="s">
        <v>481</v>
      </c>
      <c r="Q33" s="18" t="s">
        <v>481</v>
      </c>
      <c r="R33" s="20" t="s">
        <v>481</v>
      </c>
      <c r="S33" s="18" t="s">
        <v>481</v>
      </c>
      <c r="T33" s="20" t="s">
        <v>481</v>
      </c>
      <c r="U33" s="18" t="n">
        <v>382.74141564</v>
      </c>
      <c r="V33" s="20" t="n">
        <v>13.96199414</v>
      </c>
    </row>
    <row r="34" spans="1:22">
      <c r="A34" s="15" t="s">
        <v>509</v>
      </c>
      <c r="B34" s="17" t="n">
        <v>6350</v>
      </c>
      <c r="C34" s="18">
        <f>(39.0/B34*100)</f>
        <v/>
      </c>
      <c r="D34" s="19" t="n">
        <v>6311</v>
      </c>
      <c r="E34" s="18" t="n">
        <v>388.21272927</v>
      </c>
      <c r="F34" s="20" t="n">
        <v>8.446910519999999</v>
      </c>
      <c r="G34" s="18" t="n">
        <v>392.63911287</v>
      </c>
      <c r="H34" s="20" t="n">
        <v>4.68147551</v>
      </c>
      <c r="I34" s="18" t="n">
        <v>465.50233291</v>
      </c>
      <c r="J34" s="20" t="n">
        <v>3.01274375</v>
      </c>
      <c r="K34" s="18" t="n">
        <v>491.28599627</v>
      </c>
      <c r="L34" s="20" t="n">
        <v>3.01318117</v>
      </c>
      <c r="M34" s="18" t="s">
        <v>481</v>
      </c>
      <c r="N34" s="20" t="s">
        <v>481</v>
      </c>
      <c r="O34" s="18" t="s">
        <v>481</v>
      </c>
      <c r="P34" s="20" t="s">
        <v>481</v>
      </c>
      <c r="Q34" s="18" t="n">
        <v>263.37193708</v>
      </c>
      <c r="R34" s="20" t="n">
        <v>13.61114927</v>
      </c>
      <c r="S34" s="18" t="s">
        <v>481</v>
      </c>
      <c r="T34" s="20" t="s">
        <v>481</v>
      </c>
      <c r="U34" s="18" t="n">
        <v>325.1432248</v>
      </c>
      <c r="V34" s="20" t="n">
        <v>12.57404393</v>
      </c>
    </row>
    <row r="35" spans="1:22">
      <c r="A35" s="15" t="s">
        <v>510</v>
      </c>
      <c r="B35" s="17" t="n">
        <v>6406</v>
      </c>
      <c r="C35" s="18">
        <f>(36.0/B35*100)</f>
        <v/>
      </c>
      <c r="D35" s="19" t="n">
        <v>6370</v>
      </c>
      <c r="E35" s="18" t="n">
        <v>424.64993314</v>
      </c>
      <c r="F35" s="20" t="n">
        <v>10.86012224</v>
      </c>
      <c r="G35" s="18" t="n">
        <v>456.63018531</v>
      </c>
      <c r="H35" s="20" t="n">
        <v>6.08718673</v>
      </c>
      <c r="I35" s="18" t="n">
        <v>521.62029407</v>
      </c>
      <c r="J35" s="20" t="n">
        <v>2.17130588</v>
      </c>
      <c r="K35" s="18" t="n">
        <v>498.75498505</v>
      </c>
      <c r="L35" s="20" t="n">
        <v>3.22524695</v>
      </c>
      <c r="M35" s="18" t="s">
        <v>481</v>
      </c>
      <c r="N35" s="20" t="s">
        <v>481</v>
      </c>
      <c r="O35" s="18" t="s">
        <v>481</v>
      </c>
      <c r="P35" s="20" t="s">
        <v>481</v>
      </c>
      <c r="Q35" s="18" t="n">
        <v>337.32521215</v>
      </c>
      <c r="R35" s="20" t="n">
        <v>11.65794297</v>
      </c>
      <c r="S35" s="18" t="s">
        <v>481</v>
      </c>
      <c r="T35" s="20" t="s">
        <v>481</v>
      </c>
      <c r="U35" s="18" t="n">
        <v>389.94202916</v>
      </c>
      <c r="V35" s="20" t="n">
        <v>16.89865043</v>
      </c>
    </row>
    <row r="36" spans="1:22">
      <c r="A36" s="15" t="s">
        <v>511</v>
      </c>
      <c r="B36" s="17" t="n">
        <v>6736</v>
      </c>
      <c r="C36" s="18">
        <f>(29.0/B36*100)</f>
        <v/>
      </c>
      <c r="D36" s="19" t="n">
        <v>6707</v>
      </c>
      <c r="E36" s="18" t="n">
        <v>436.21621136</v>
      </c>
      <c r="F36" s="20" t="n">
        <v>9.933629120000001</v>
      </c>
      <c r="G36" s="18" t="n">
        <v>468.37138589</v>
      </c>
      <c r="H36" s="20" t="n">
        <v>6.53811911</v>
      </c>
      <c r="I36" s="18" t="n">
        <v>499.57273394</v>
      </c>
      <c r="J36" s="20" t="n">
        <v>2.72233068</v>
      </c>
      <c r="K36" s="18" t="n">
        <v>500.94944337</v>
      </c>
      <c r="L36" s="20" t="n">
        <v>3.05700356</v>
      </c>
      <c r="M36" s="18" t="s">
        <v>481</v>
      </c>
      <c r="N36" s="20" t="s">
        <v>481</v>
      </c>
      <c r="O36" s="18" t="s">
        <v>481</v>
      </c>
      <c r="P36" s="20" t="s">
        <v>481</v>
      </c>
      <c r="Q36" s="18" t="s">
        <v>481</v>
      </c>
      <c r="R36" s="20" t="s">
        <v>481</v>
      </c>
      <c r="S36" s="18" t="s">
        <v>481</v>
      </c>
      <c r="T36" s="20" t="s">
        <v>481</v>
      </c>
      <c r="U36" s="18" t="n">
        <v>377.19583115</v>
      </c>
      <c r="V36" s="20" t="n">
        <v>14.1662662</v>
      </c>
    </row>
    <row r="37" spans="1:22">
      <c r="A37" s="15" t="s">
        <v>512</v>
      </c>
      <c r="B37" s="17" t="n">
        <v>5458</v>
      </c>
      <c r="C37" s="18">
        <f>(65.0/B37*100)</f>
        <v/>
      </c>
      <c r="D37" s="19" t="n">
        <v>5393</v>
      </c>
      <c r="E37" s="18" t="n">
        <v>418.33977423</v>
      </c>
      <c r="F37" s="20" t="n">
        <v>10.98571831</v>
      </c>
      <c r="G37" s="18" t="n">
        <v>442.52448646</v>
      </c>
      <c r="H37" s="20" t="n">
        <v>6.9516383</v>
      </c>
      <c r="I37" s="18" t="n">
        <v>506.20548901</v>
      </c>
      <c r="J37" s="20" t="n">
        <v>3.62320557</v>
      </c>
      <c r="K37" s="18" t="n">
        <v>524.8708376</v>
      </c>
      <c r="L37" s="20" t="n">
        <v>3.41168395</v>
      </c>
      <c r="M37" s="18" t="s">
        <v>481</v>
      </c>
      <c r="N37" s="20" t="s">
        <v>481</v>
      </c>
      <c r="O37" s="18" t="s">
        <v>481</v>
      </c>
      <c r="P37" s="20" t="s">
        <v>481</v>
      </c>
      <c r="Q37" s="18" t="s">
        <v>481</v>
      </c>
      <c r="R37" s="20" t="s">
        <v>481</v>
      </c>
      <c r="S37" s="18" t="s">
        <v>481</v>
      </c>
      <c r="T37" s="20" t="s">
        <v>481</v>
      </c>
      <c r="U37" s="18" t="n">
        <v>356.7031105</v>
      </c>
      <c r="V37" s="20" t="n">
        <v>7.9513757</v>
      </c>
    </row>
    <row r="38" spans="1:22">
      <c r="A38" s="15" t="s">
        <v>513</v>
      </c>
      <c r="B38" s="17" t="n">
        <v>5860</v>
      </c>
      <c r="C38" s="18">
        <f>(16.0/B38*100)</f>
        <v/>
      </c>
      <c r="D38" s="19" t="n">
        <v>5844</v>
      </c>
      <c r="E38" s="18" t="n">
        <v>373.82928528</v>
      </c>
      <c r="F38" s="20" t="n">
        <v>9.63944394</v>
      </c>
      <c r="G38" s="18" t="n">
        <v>406.46374693</v>
      </c>
      <c r="H38" s="20" t="n">
        <v>8.350527919999999</v>
      </c>
      <c r="I38" s="18" t="n">
        <v>491.49202244</v>
      </c>
      <c r="J38" s="20" t="n">
        <v>3.49431029</v>
      </c>
      <c r="K38" s="18" t="n">
        <v>508.50655221</v>
      </c>
      <c r="L38" s="20" t="n">
        <v>3.14912166</v>
      </c>
      <c r="M38" s="18" t="s">
        <v>481</v>
      </c>
      <c r="N38" s="20" t="s">
        <v>481</v>
      </c>
      <c r="O38" s="18" t="s">
        <v>481</v>
      </c>
      <c r="P38" s="20" t="s">
        <v>481</v>
      </c>
      <c r="Q38" s="18" t="s">
        <v>481</v>
      </c>
      <c r="R38" s="20" t="s">
        <v>481</v>
      </c>
      <c r="S38" s="18" t="s">
        <v>481</v>
      </c>
      <c r="T38" s="20" t="s">
        <v>481</v>
      </c>
      <c r="U38" s="18" t="n">
        <v>375.19282017</v>
      </c>
      <c r="V38" s="20" t="n">
        <v>12.25369425</v>
      </c>
    </row>
    <row r="39" spans="1:22">
      <c r="A39" s="15" t="s">
        <v>514</v>
      </c>
      <c r="B39" s="17" t="n">
        <v>5895</v>
      </c>
      <c r="C39" s="18">
        <f>(31.0/B39*100)</f>
        <v/>
      </c>
      <c r="D39" s="19" t="n">
        <v>5864</v>
      </c>
      <c r="E39" s="18" t="n">
        <v>368.98267542</v>
      </c>
      <c r="F39" s="20" t="n">
        <v>6.97304154</v>
      </c>
      <c r="G39" s="18" t="n">
        <v>354.87560767</v>
      </c>
      <c r="H39" s="20" t="n">
        <v>5.88473909</v>
      </c>
      <c r="I39" s="18" t="n">
        <v>424.35086399</v>
      </c>
      <c r="J39" s="20" t="n">
        <v>4.36531169</v>
      </c>
      <c r="K39" s="18" t="n">
        <v>450.51795255</v>
      </c>
      <c r="L39" s="20" t="n">
        <v>3.782586</v>
      </c>
      <c r="M39" s="18" t="s">
        <v>481</v>
      </c>
      <c r="N39" s="20" t="s">
        <v>481</v>
      </c>
      <c r="O39" s="18" t="s">
        <v>481</v>
      </c>
      <c r="P39" s="20" t="s">
        <v>481</v>
      </c>
      <c r="Q39" s="18" t="s">
        <v>481</v>
      </c>
      <c r="R39" s="20" t="s">
        <v>481</v>
      </c>
      <c r="S39" s="18" t="s">
        <v>481</v>
      </c>
      <c r="T39" s="20" t="s">
        <v>481</v>
      </c>
      <c r="U39" s="18" t="n">
        <v>345.72026837</v>
      </c>
      <c r="V39" s="20" t="n">
        <v>18.59888662</v>
      </c>
    </row>
    <row r="40" spans="1:22">
      <c r="A40" s="15" t="s">
        <v>515</v>
      </c>
      <c r="B40" s="17" t="n">
        <v>14157</v>
      </c>
      <c r="C40" s="18">
        <f>(281.0/B40*100)</f>
        <v/>
      </c>
      <c r="D40" s="19" t="n">
        <v>13876</v>
      </c>
      <c r="E40" s="18" t="n">
        <v>426.56536529</v>
      </c>
      <c r="F40" s="20" t="n">
        <v>13.17588671</v>
      </c>
      <c r="G40" s="18" t="n">
        <v>494.86791796</v>
      </c>
      <c r="H40" s="20" t="n">
        <v>6.04264694</v>
      </c>
      <c r="I40" s="18" t="n">
        <v>509.94893776</v>
      </c>
      <c r="J40" s="20" t="n">
        <v>2.79513813</v>
      </c>
      <c r="K40" s="18" t="n">
        <v>480.53597558</v>
      </c>
      <c r="L40" s="20" t="n">
        <v>4.23492535</v>
      </c>
      <c r="M40" s="18" t="s">
        <v>481</v>
      </c>
      <c r="N40" s="20" t="s">
        <v>481</v>
      </c>
      <c r="O40" s="18" t="s">
        <v>481</v>
      </c>
      <c r="P40" s="20" t="s">
        <v>481</v>
      </c>
      <c r="Q40" s="18" t="s">
        <v>481</v>
      </c>
      <c r="R40" s="20" t="s">
        <v>481</v>
      </c>
      <c r="S40" s="18" t="s">
        <v>481</v>
      </c>
      <c r="T40" s="20" t="s">
        <v>481</v>
      </c>
      <c r="U40" s="18" t="n">
        <v>377.7067601</v>
      </c>
      <c r="V40" s="20" t="n">
        <v>9.606108949999999</v>
      </c>
    </row>
    <row r="41" spans="1:22">
      <c r="A41" s="15" t="s">
        <v>516</v>
      </c>
      <c r="B41" s="17" t="n">
        <v>5712</v>
      </c>
      <c r="C41" s="18">
        <f>(38.0/B41*100)</f>
        <v/>
      </c>
      <c r="D41" s="19" t="n">
        <v>5674</v>
      </c>
      <c r="E41" s="18" t="n">
        <v>416.67210029</v>
      </c>
      <c r="F41" s="20" t="n">
        <v>15.56480241</v>
      </c>
      <c r="G41" s="18" t="n">
        <v>482.36541864</v>
      </c>
      <c r="H41" s="20" t="n">
        <v>7.92418794</v>
      </c>
      <c r="I41" s="18" t="n">
        <v>510.11210178</v>
      </c>
      <c r="J41" s="20" t="n">
        <v>3.82213302</v>
      </c>
      <c r="K41" s="18" t="n">
        <v>491.42480382</v>
      </c>
      <c r="L41" s="20" t="n">
        <v>2.99683044</v>
      </c>
      <c r="M41" s="18" t="s">
        <v>481</v>
      </c>
      <c r="N41" s="20" t="s">
        <v>481</v>
      </c>
      <c r="O41" s="18" t="s">
        <v>481</v>
      </c>
      <c r="P41" s="20" t="s">
        <v>481</v>
      </c>
      <c r="Q41" s="18" t="n">
        <v>399.91015703</v>
      </c>
      <c r="R41" s="20" t="n">
        <v>16.72230739</v>
      </c>
      <c r="S41" s="18" t="s">
        <v>481</v>
      </c>
      <c r="T41" s="20" t="s">
        <v>481</v>
      </c>
      <c r="U41" s="18" t="n">
        <v>360.85580401</v>
      </c>
      <c r="V41" s="20" t="n">
        <v>16.41026491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(1266.0/B46*100)</f>
        <v/>
      </c>
      <c r="D46" s="19" t="n">
        <v>21875</v>
      </c>
      <c r="E46" s="18" t="n">
        <v>341.9776488</v>
      </c>
      <c r="F46" s="20" t="n">
        <v>7.17079222</v>
      </c>
      <c r="G46" s="18" t="n">
        <v>345.42281285</v>
      </c>
      <c r="H46" s="20" t="n">
        <v>5.48325851</v>
      </c>
      <c r="I46" s="18" t="n">
        <v>410.38372869</v>
      </c>
      <c r="J46" s="20" t="n">
        <v>2.81644854</v>
      </c>
      <c r="K46" s="18" t="n">
        <v>442.21070892</v>
      </c>
      <c r="L46" s="20" t="n">
        <v>2.98964043</v>
      </c>
      <c r="M46" s="18" t="s">
        <v>481</v>
      </c>
      <c r="N46" s="20" t="s">
        <v>481</v>
      </c>
      <c r="O46" s="18" t="s">
        <v>481</v>
      </c>
      <c r="P46" s="20" t="s">
        <v>481</v>
      </c>
      <c r="Q46" s="18" t="s">
        <v>481</v>
      </c>
      <c r="R46" s="20" t="s">
        <v>481</v>
      </c>
      <c r="S46" s="18" t="s">
        <v>481</v>
      </c>
      <c r="T46" s="20" t="s">
        <v>481</v>
      </c>
      <c r="U46" s="18" t="n">
        <v>335.01844987</v>
      </c>
      <c r="V46" s="20" t="n">
        <v>4.22005997</v>
      </c>
    </row>
    <row r="47" spans="1:22">
      <c r="A47" s="15" t="s">
        <v>522</v>
      </c>
      <c r="B47" s="17" t="n">
        <v>5928</v>
      </c>
      <c r="C47" s="18">
        <f>(89.0/B47*100)</f>
        <v/>
      </c>
      <c r="D47" s="19" t="n">
        <v>5839</v>
      </c>
      <c r="E47" s="18" t="n">
        <v>341.05229614</v>
      </c>
      <c r="F47" s="20" t="n">
        <v>8.018224160000001</v>
      </c>
      <c r="G47" s="18" t="n">
        <v>381.16514864</v>
      </c>
      <c r="H47" s="20" t="n">
        <v>8.294093549999999</v>
      </c>
      <c r="I47" s="18" t="n">
        <v>453.7625728</v>
      </c>
      <c r="J47" s="20" t="n">
        <v>4.73690932</v>
      </c>
      <c r="K47" s="18" t="n">
        <v>453.17083144</v>
      </c>
      <c r="L47" s="20" t="n">
        <v>5.1146207</v>
      </c>
      <c r="M47" s="18" t="s">
        <v>481</v>
      </c>
      <c r="N47" s="20" t="s">
        <v>481</v>
      </c>
      <c r="O47" s="18" t="s">
        <v>481</v>
      </c>
      <c r="P47" s="20" t="s">
        <v>481</v>
      </c>
      <c r="Q47" s="18" t="s">
        <v>481</v>
      </c>
      <c r="R47" s="20" t="s">
        <v>481</v>
      </c>
      <c r="S47" s="18" t="s">
        <v>481</v>
      </c>
      <c r="T47" s="20" t="s">
        <v>481</v>
      </c>
      <c r="U47" s="18" t="n">
        <v>299.01406803</v>
      </c>
      <c r="V47" s="20" t="n">
        <v>7.06593673</v>
      </c>
    </row>
    <row r="48" spans="1:22">
      <c r="A48" s="15" t="s">
        <v>523</v>
      </c>
      <c r="B48" s="17" t="n">
        <v>9841</v>
      </c>
      <c r="C48" s="18">
        <f>(7.0/B48*100)</f>
        <v/>
      </c>
      <c r="D48" s="19" t="n">
        <v>9834</v>
      </c>
      <c r="E48" s="18" t="n">
        <v>425.98752851</v>
      </c>
      <c r="F48" s="20" t="n">
        <v>16.74172245</v>
      </c>
      <c r="G48" s="18" t="n">
        <v>442.26916955</v>
      </c>
      <c r="H48" s="20" t="n">
        <v>9.27208972</v>
      </c>
      <c r="I48" s="18" t="n">
        <v>489.67805587</v>
      </c>
      <c r="J48" s="20" t="n">
        <v>5.88127249</v>
      </c>
      <c r="K48" s="18" t="n">
        <v>513.81088919</v>
      </c>
      <c r="L48" s="20" t="n">
        <v>4.63876781</v>
      </c>
      <c r="M48" s="18" t="s">
        <v>481</v>
      </c>
      <c r="N48" s="20" t="s">
        <v>481</v>
      </c>
      <c r="O48" s="18" t="s">
        <v>481</v>
      </c>
      <c r="P48" s="20" t="s">
        <v>481</v>
      </c>
      <c r="Q48" s="18" t="s">
        <v>481</v>
      </c>
      <c r="R48" s="20" t="s">
        <v>481</v>
      </c>
      <c r="S48" s="18" t="s">
        <v>481</v>
      </c>
      <c r="T48" s="20" t="s">
        <v>481</v>
      </c>
      <c r="U48" s="18" t="n">
        <v>397.17632515</v>
      </c>
      <c r="V48" s="20" t="n">
        <v>38.28478629</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(221.0/B50*100)</f>
        <v/>
      </c>
      <c r="D50" s="19" t="n">
        <v>11574</v>
      </c>
      <c r="E50" s="18" t="n">
        <v>377.66279799</v>
      </c>
      <c r="F50" s="20" t="n">
        <v>8.90942796</v>
      </c>
      <c r="G50" s="18" t="n">
        <v>377.21948932</v>
      </c>
      <c r="H50" s="20" t="n">
        <v>8.37092316</v>
      </c>
      <c r="I50" s="18" t="n">
        <v>424.6639171</v>
      </c>
      <c r="J50" s="20" t="n">
        <v>3.48582816</v>
      </c>
      <c r="K50" s="18" t="n">
        <v>433.77052115</v>
      </c>
      <c r="L50" s="20" t="n">
        <v>2.98282822</v>
      </c>
      <c r="M50" s="18" t="s">
        <v>481</v>
      </c>
      <c r="N50" s="20" t="s">
        <v>481</v>
      </c>
      <c r="O50" s="18" t="s">
        <v>481</v>
      </c>
      <c r="P50" s="20" t="s">
        <v>481</v>
      </c>
      <c r="Q50" s="18" t="s">
        <v>481</v>
      </c>
      <c r="R50" s="20" t="s">
        <v>481</v>
      </c>
      <c r="S50" s="18" t="s">
        <v>481</v>
      </c>
      <c r="T50" s="20" t="s">
        <v>481</v>
      </c>
      <c r="U50" s="18" t="n">
        <v>343.44242571</v>
      </c>
      <c r="V50" s="20" t="n">
        <v>11.44116091</v>
      </c>
    </row>
    <row r="51" spans="1:22">
      <c r="A51" s="15" t="s">
        <v>526</v>
      </c>
      <c r="B51" s="17" t="n">
        <v>6866</v>
      </c>
      <c r="C51" s="18">
        <f>(109.0/B51*100)</f>
        <v/>
      </c>
      <c r="D51" s="19" t="n">
        <v>6757</v>
      </c>
      <c r="E51" s="18" t="n">
        <v>383.21665167</v>
      </c>
      <c r="F51" s="20" t="n">
        <v>12.4789658</v>
      </c>
      <c r="G51" s="18" t="n">
        <v>406.88284851</v>
      </c>
      <c r="H51" s="20" t="n">
        <v>10.17666813</v>
      </c>
      <c r="I51" s="18" t="n">
        <v>427.22161254</v>
      </c>
      <c r="J51" s="20" t="n">
        <v>3.33385863</v>
      </c>
      <c r="K51" s="18" t="n">
        <v>431.28732693</v>
      </c>
      <c r="L51" s="20" t="n">
        <v>3.09565855</v>
      </c>
      <c r="M51" s="18" t="s">
        <v>481</v>
      </c>
      <c r="N51" s="20" t="s">
        <v>481</v>
      </c>
      <c r="O51" s="18" t="s">
        <v>481</v>
      </c>
      <c r="P51" s="20" t="s">
        <v>481</v>
      </c>
      <c r="Q51" s="18" t="n">
        <v>427.96430568</v>
      </c>
      <c r="R51" s="20" t="n">
        <v>5.20460603</v>
      </c>
      <c r="S51" s="18" t="s">
        <v>481</v>
      </c>
      <c r="T51" s="20" t="s">
        <v>481</v>
      </c>
      <c r="U51" s="18" t="n">
        <v>382.0168875</v>
      </c>
      <c r="V51" s="20" t="n">
        <v>10.6311465</v>
      </c>
    </row>
    <row r="52" spans="1:22">
      <c r="A52" s="15" t="s">
        <v>527</v>
      </c>
      <c r="B52" s="17" t="n">
        <v>5809</v>
      </c>
      <c r="C52" s="18">
        <f>(75.0/B52*100)</f>
        <v/>
      </c>
      <c r="D52" s="19" t="n">
        <v>5734</v>
      </c>
      <c r="E52" s="18" t="n">
        <v>421.64342339</v>
      </c>
      <c r="F52" s="20" t="n">
        <v>12.14749761</v>
      </c>
      <c r="G52" s="18" t="n">
        <v>436.59204517</v>
      </c>
      <c r="H52" s="20" t="n">
        <v>7.14373726</v>
      </c>
      <c r="I52" s="18" t="n">
        <v>496.49531659</v>
      </c>
      <c r="J52" s="20" t="n">
        <v>2.94904137</v>
      </c>
      <c r="K52" s="18" t="n">
        <v>484.35260996</v>
      </c>
      <c r="L52" s="20" t="n">
        <v>3.08917943</v>
      </c>
      <c r="M52" s="18" t="s">
        <v>481</v>
      </c>
      <c r="N52" s="20" t="s">
        <v>481</v>
      </c>
      <c r="O52" s="18" t="s">
        <v>481</v>
      </c>
      <c r="P52" s="20" t="s">
        <v>481</v>
      </c>
      <c r="Q52" s="18" t="s">
        <v>481</v>
      </c>
      <c r="R52" s="20" t="s">
        <v>481</v>
      </c>
      <c r="S52" s="18" t="s">
        <v>481</v>
      </c>
      <c r="T52" s="20" t="s">
        <v>481</v>
      </c>
      <c r="U52" s="18" t="n">
        <v>371.08016269</v>
      </c>
      <c r="V52" s="20" t="n">
        <v>13.31113945</v>
      </c>
    </row>
    <row r="53" spans="1:22">
      <c r="A53" s="15" t="s">
        <v>528</v>
      </c>
      <c r="B53" s="17" t="n">
        <v>5571</v>
      </c>
      <c r="C53" s="18">
        <f>(85.0/B53*100)</f>
        <v/>
      </c>
      <c r="D53" s="19" t="n">
        <v>5486</v>
      </c>
      <c r="E53" s="18" t="n">
        <v>385.31572004</v>
      </c>
      <c r="F53" s="20" t="n">
        <v>7.24703116</v>
      </c>
      <c r="G53" s="18" t="n">
        <v>417.9236351</v>
      </c>
      <c r="H53" s="20" t="n">
        <v>3.66015135</v>
      </c>
      <c r="I53" s="18" t="n">
        <v>454.11833872</v>
      </c>
      <c r="J53" s="20" t="n">
        <v>2.7267</v>
      </c>
      <c r="K53" s="18" t="n">
        <v>465.50623257</v>
      </c>
      <c r="L53" s="20" t="n">
        <v>3.33742625</v>
      </c>
      <c r="M53" s="18" t="s">
        <v>481</v>
      </c>
      <c r="N53" s="20" t="s">
        <v>481</v>
      </c>
      <c r="O53" s="18" t="s">
        <v>481</v>
      </c>
      <c r="P53" s="20" t="s">
        <v>481</v>
      </c>
      <c r="Q53" s="18" t="s">
        <v>481</v>
      </c>
      <c r="R53" s="20" t="s">
        <v>481</v>
      </c>
      <c r="S53" s="18" t="s">
        <v>481</v>
      </c>
      <c r="T53" s="20" t="s">
        <v>481</v>
      </c>
      <c r="U53" s="18" t="n">
        <v>311.09185091</v>
      </c>
      <c r="V53" s="20" t="n">
        <v>9.39275247</v>
      </c>
    </row>
    <row r="54" spans="1:22">
      <c r="A54" s="15" t="s">
        <v>529</v>
      </c>
      <c r="B54" s="17" t="n">
        <v>4740</v>
      </c>
      <c r="C54" s="18">
        <f>(75.0/B54*100)</f>
        <v/>
      </c>
      <c r="D54" s="19" t="n">
        <v>4665</v>
      </c>
      <c r="E54" s="18" t="n">
        <v>324.35000368</v>
      </c>
      <c r="F54" s="20" t="n">
        <v>6.75373156</v>
      </c>
      <c r="G54" s="18" t="n">
        <v>309.28329103</v>
      </c>
      <c r="H54" s="20" t="n">
        <v>7.8475698</v>
      </c>
      <c r="I54" s="18" t="n">
        <v>359.39499551</v>
      </c>
      <c r="J54" s="20" t="n">
        <v>3.86826761</v>
      </c>
      <c r="K54" s="18" t="n">
        <v>375.58446824</v>
      </c>
      <c r="L54" s="20" t="n">
        <v>3.20340892</v>
      </c>
      <c r="M54" s="18" t="s">
        <v>481</v>
      </c>
      <c r="N54" s="20" t="s">
        <v>481</v>
      </c>
      <c r="O54" s="18" t="s">
        <v>481</v>
      </c>
      <c r="P54" s="20" t="s">
        <v>481</v>
      </c>
      <c r="Q54" s="18" t="s">
        <v>481</v>
      </c>
      <c r="R54" s="20" t="s">
        <v>481</v>
      </c>
      <c r="S54" s="18" t="s">
        <v>481</v>
      </c>
      <c r="T54" s="20" t="s">
        <v>481</v>
      </c>
      <c r="U54" s="18" t="n">
        <v>277.21905789</v>
      </c>
      <c r="V54" s="20" t="n">
        <v>5.42280189</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457.17988963</v>
      </c>
      <c r="F56" s="20" t="n">
        <v>10.16791095</v>
      </c>
      <c r="G56" s="18" t="n">
        <v>454.56672796</v>
      </c>
      <c r="H56" s="20" t="n">
        <v>8.11459202</v>
      </c>
      <c r="I56" s="18" t="n">
        <v>528.39347795</v>
      </c>
      <c r="J56" s="20" t="n">
        <v>3.06549835</v>
      </c>
      <c r="K56" s="18" t="n">
        <v>535.28928194</v>
      </c>
      <c r="L56" s="20" t="n">
        <v>3.10824974</v>
      </c>
      <c r="M56" s="18" t="s">
        <v>481</v>
      </c>
      <c r="N56" s="20" t="s">
        <v>481</v>
      </c>
      <c r="O56" s="18" t="s">
        <v>481</v>
      </c>
      <c r="P56" s="20" t="s">
        <v>481</v>
      </c>
      <c r="Q56" s="18" t="s">
        <v>481</v>
      </c>
      <c r="R56" s="20" t="s">
        <v>481</v>
      </c>
      <c r="S56" s="18" t="s">
        <v>481</v>
      </c>
      <c r="T56" s="20" t="s">
        <v>481</v>
      </c>
      <c r="U56" s="18" t="n">
        <v>440.71380414</v>
      </c>
      <c r="V56" s="20" t="n">
        <v>20.09269654</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(138.0/B61*100)</f>
        <v/>
      </c>
      <c r="D61" s="19" t="n">
        <v>6387</v>
      </c>
      <c r="E61" s="18" t="n">
        <v>392.83905921</v>
      </c>
      <c r="F61" s="20" t="n">
        <v>8.501184930000001</v>
      </c>
      <c r="G61" s="18" t="n">
        <v>409.01490024</v>
      </c>
      <c r="H61" s="20" t="n">
        <v>4.46063717</v>
      </c>
      <c r="I61" s="18" t="n">
        <v>484.88016058</v>
      </c>
      <c r="J61" s="20" t="n">
        <v>3.28399644</v>
      </c>
      <c r="K61" s="18" t="n">
        <v>487.08746647</v>
      </c>
      <c r="L61" s="20" t="n">
        <v>2.72056304</v>
      </c>
      <c r="M61" s="18" t="s">
        <v>481</v>
      </c>
      <c r="N61" s="20" t="s">
        <v>481</v>
      </c>
      <c r="O61" s="18" t="s">
        <v>481</v>
      </c>
      <c r="P61" s="20" t="s">
        <v>481</v>
      </c>
      <c r="Q61" s="18" t="s">
        <v>481</v>
      </c>
      <c r="R61" s="20" t="s">
        <v>481</v>
      </c>
      <c r="S61" s="18" t="s">
        <v>481</v>
      </c>
      <c r="T61" s="20" t="s">
        <v>481</v>
      </c>
      <c r="U61" s="18" t="n">
        <v>365.93858268</v>
      </c>
      <c r="V61" s="20" t="n">
        <v>11.64169342</v>
      </c>
    </row>
    <row r="62" spans="1:22">
      <c r="A62" s="15" t="s">
        <v>537</v>
      </c>
      <c r="B62" s="17" t="n">
        <v>4476</v>
      </c>
      <c r="C62" s="18">
        <f>(3.0/B62*100)</f>
        <v/>
      </c>
      <c r="D62" s="19" t="n">
        <v>4473</v>
      </c>
      <c r="E62" s="18" t="n">
        <v>459.75503533</v>
      </c>
      <c r="F62" s="20" t="n">
        <v>21.88654117</v>
      </c>
      <c r="G62" s="18" t="n">
        <v>453.25668046</v>
      </c>
      <c r="H62" s="20" t="n">
        <v>6.37454115</v>
      </c>
      <c r="I62" s="18" t="n">
        <v>505.17334011</v>
      </c>
      <c r="J62" s="20" t="n">
        <v>1.84141924</v>
      </c>
      <c r="K62" s="18" t="n">
        <v>522.80641287</v>
      </c>
      <c r="L62" s="20" t="n">
        <v>2.46193191</v>
      </c>
      <c r="M62" s="18" t="s">
        <v>481</v>
      </c>
      <c r="N62" s="20" t="s">
        <v>481</v>
      </c>
      <c r="O62" s="18" t="s">
        <v>481</v>
      </c>
      <c r="P62" s="20" t="s">
        <v>481</v>
      </c>
      <c r="Q62" s="18" t="s">
        <v>481</v>
      </c>
      <c r="R62" s="20" t="s">
        <v>481</v>
      </c>
      <c r="S62" s="18" t="s">
        <v>481</v>
      </c>
      <c r="T62" s="20" t="s">
        <v>481</v>
      </c>
      <c r="U62" s="18" t="n">
        <v>469.91718938</v>
      </c>
      <c r="V62" s="20" t="n">
        <v>30.26891158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(75.0/B66*100)</f>
        <v/>
      </c>
      <c r="D66" s="19" t="n">
        <v>5590</v>
      </c>
      <c r="E66" s="18" t="n">
        <v>368.20275663</v>
      </c>
      <c r="F66" s="20" t="n">
        <v>6.43101463</v>
      </c>
      <c r="G66" s="18" t="n">
        <v>388.11813692</v>
      </c>
      <c r="H66" s="20" t="n">
        <v>4.1021649</v>
      </c>
      <c r="I66" s="18" t="n">
        <v>441.01428925</v>
      </c>
      <c r="J66" s="20" t="n">
        <v>1.97626764</v>
      </c>
      <c r="K66" s="18" t="n">
        <v>443.68435214</v>
      </c>
      <c r="L66" s="20" t="n">
        <v>3.5800001</v>
      </c>
      <c r="M66" s="18" t="s">
        <v>481</v>
      </c>
      <c r="N66" s="20" t="s">
        <v>481</v>
      </c>
      <c r="O66" s="18" t="s">
        <v>481</v>
      </c>
      <c r="P66" s="20" t="s">
        <v>481</v>
      </c>
      <c r="Q66" s="18" t="s">
        <v>481</v>
      </c>
      <c r="R66" s="20" t="s">
        <v>481</v>
      </c>
      <c r="S66" s="18" t="s">
        <v>481</v>
      </c>
      <c r="T66" s="20" t="s">
        <v>481</v>
      </c>
      <c r="U66" s="18" t="n">
        <v>321.42312151</v>
      </c>
      <c r="V66" s="20" t="n">
        <v>5.10396308</v>
      </c>
    </row>
    <row r="67" spans="1:22">
      <c r="A67" s="15" t="s">
        <v>542</v>
      </c>
      <c r="B67" s="17" t="n">
        <v>6971</v>
      </c>
      <c r="C67" s="18">
        <f>(66.0/B67*100)</f>
        <v/>
      </c>
      <c r="D67" s="19" t="n">
        <v>6905</v>
      </c>
      <c r="E67" s="18" t="n">
        <v>343.32659165</v>
      </c>
      <c r="F67" s="20" t="n">
        <v>8.50546924</v>
      </c>
      <c r="G67" s="18" t="n">
        <v>324.72165634</v>
      </c>
      <c r="H67" s="20" t="n">
        <v>6.14070826</v>
      </c>
      <c r="I67" s="18" t="n">
        <v>395.94091964</v>
      </c>
      <c r="J67" s="20" t="n">
        <v>3.24889269</v>
      </c>
      <c r="K67" s="18" t="n">
        <v>416.16195692</v>
      </c>
      <c r="L67" s="20" t="n">
        <v>3.07339082</v>
      </c>
      <c r="M67" s="18" t="s">
        <v>481</v>
      </c>
      <c r="N67" s="20" t="s">
        <v>481</v>
      </c>
      <c r="O67" s="18" t="s">
        <v>481</v>
      </c>
      <c r="P67" s="20" t="s">
        <v>481</v>
      </c>
      <c r="Q67" s="18" t="s">
        <v>481</v>
      </c>
      <c r="R67" s="20" t="s">
        <v>481</v>
      </c>
      <c r="S67" s="18" t="s">
        <v>481</v>
      </c>
      <c r="T67" s="20" t="s">
        <v>481</v>
      </c>
      <c r="U67" s="18" t="n">
        <v>283.96189218</v>
      </c>
      <c r="V67" s="20" t="n">
        <v>8.12594943</v>
      </c>
    </row>
    <row r="68" spans="1:22">
      <c r="A68" s="15" t="s">
        <v>543</v>
      </c>
      <c r="B68" s="17" t="n">
        <v>12083</v>
      </c>
      <c r="C68" s="18">
        <f>(26.0/B68*100)</f>
        <v/>
      </c>
      <c r="D68" s="19" t="n">
        <v>12057</v>
      </c>
      <c r="E68" s="18" t="n">
        <v>315.0530066</v>
      </c>
      <c r="F68" s="20" t="n">
        <v>4.49996147</v>
      </c>
      <c r="G68" s="18" t="n">
        <v>341.18409246</v>
      </c>
      <c r="H68" s="20" t="n">
        <v>3.5584218</v>
      </c>
      <c r="I68" s="18" t="n">
        <v>417.12426312</v>
      </c>
      <c r="J68" s="20" t="n">
        <v>1.58576489</v>
      </c>
      <c r="K68" s="18" t="n">
        <v>429.38998037</v>
      </c>
      <c r="L68" s="20" t="n">
        <v>1.9271864</v>
      </c>
      <c r="M68" s="18" t="s">
        <v>481</v>
      </c>
      <c r="N68" s="20" t="s">
        <v>481</v>
      </c>
      <c r="O68" s="18" t="s">
        <v>481</v>
      </c>
      <c r="P68" s="20" t="s">
        <v>481</v>
      </c>
      <c r="Q68" s="18" t="s">
        <v>481</v>
      </c>
      <c r="R68" s="20" t="s">
        <v>481</v>
      </c>
      <c r="S68" s="18" t="s">
        <v>481</v>
      </c>
      <c r="T68" s="20" t="s">
        <v>481</v>
      </c>
      <c r="U68" s="18" t="n">
        <v>285.5067668</v>
      </c>
      <c r="V68" s="20" t="n">
        <v>3.95255012</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438.28222897</v>
      </c>
      <c r="F70" s="20" t="n">
        <v>13.34886964</v>
      </c>
      <c r="G70" s="18" t="n">
        <v>451.64021544</v>
      </c>
      <c r="H70" s="20" t="n">
        <v>7.53262768</v>
      </c>
      <c r="I70" s="18" t="n">
        <v>500.24173397</v>
      </c>
      <c r="J70" s="20" t="n">
        <v>3.17207266</v>
      </c>
      <c r="K70" s="18" t="n">
        <v>507.29473452</v>
      </c>
      <c r="L70" s="20" t="n">
        <v>3.06852004</v>
      </c>
      <c r="M70" s="18" t="s">
        <v>481</v>
      </c>
      <c r="N70" s="20" t="s">
        <v>481</v>
      </c>
      <c r="O70" s="18" t="s">
        <v>481</v>
      </c>
      <c r="P70" s="20" t="s">
        <v>481</v>
      </c>
      <c r="Q70" s="18" t="s">
        <v>481</v>
      </c>
      <c r="R70" s="20" t="s">
        <v>481</v>
      </c>
      <c r="S70" s="18" t="s">
        <v>481</v>
      </c>
      <c r="T70" s="20" t="s">
        <v>481</v>
      </c>
      <c r="U70" s="18" t="n">
        <v>403.70338276</v>
      </c>
      <c r="V70" s="20" t="n">
        <v>11.95933605</v>
      </c>
    </row>
    <row r="71" spans="1:22">
      <c r="A71" s="15" t="s">
        <v>546</v>
      </c>
      <c r="B71" s="17" t="n">
        <v>6115</v>
      </c>
      <c r="C71" s="18">
        <f>(17.0/B71*100)</f>
        <v/>
      </c>
      <c r="D71" s="19" t="n">
        <v>6098</v>
      </c>
      <c r="E71" s="18" t="n">
        <v>497.00275146</v>
      </c>
      <c r="F71" s="20" t="n">
        <v>12.93640042</v>
      </c>
      <c r="G71" s="18" t="n">
        <v>522.8539078</v>
      </c>
      <c r="H71" s="20" t="n">
        <v>7.0813274</v>
      </c>
      <c r="I71" s="18" t="n">
        <v>545.00755169</v>
      </c>
      <c r="J71" s="20" t="n">
        <v>2.33830318</v>
      </c>
      <c r="K71" s="18" t="n">
        <v>523.82099361</v>
      </c>
      <c r="L71" s="20" t="n">
        <v>2.45210372</v>
      </c>
      <c r="M71" s="18" t="s">
        <v>481</v>
      </c>
      <c r="N71" s="20" t="s">
        <v>481</v>
      </c>
      <c r="O71" s="18" t="s">
        <v>481</v>
      </c>
      <c r="P71" s="20" t="s">
        <v>481</v>
      </c>
      <c r="Q71" s="18" t="s">
        <v>481</v>
      </c>
      <c r="R71" s="20" t="s">
        <v>481</v>
      </c>
      <c r="S71" s="18" t="s">
        <v>481</v>
      </c>
      <c r="T71" s="20" t="s">
        <v>481</v>
      </c>
      <c r="U71" s="18" t="n">
        <v>449.14729936</v>
      </c>
      <c r="V71" s="20" t="n">
        <v>30.07619789</v>
      </c>
    </row>
    <row r="72" spans="1:22">
      <c r="A72" s="15" t="s">
        <v>547</v>
      </c>
      <c r="B72" s="17" t="n">
        <v>7708</v>
      </c>
      <c r="C72" s="18">
        <f>(6.0/B72*100)</f>
        <v/>
      </c>
      <c r="D72" s="19" t="n">
        <v>7702</v>
      </c>
      <c r="E72" s="18" t="n">
        <v>393.17628887</v>
      </c>
      <c r="F72" s="20" t="n">
        <v>14.88525068</v>
      </c>
      <c r="G72" s="18" t="n">
        <v>473.65945242</v>
      </c>
      <c r="H72" s="20" t="n">
        <v>8.25483464</v>
      </c>
      <c r="I72" s="18" t="n">
        <v>488.81853994</v>
      </c>
      <c r="J72" s="20" t="n">
        <v>2.95022897</v>
      </c>
      <c r="K72" s="18" t="n">
        <v>510.56728346</v>
      </c>
      <c r="L72" s="20" t="n">
        <v>2.69567631</v>
      </c>
      <c r="M72" s="18" t="s">
        <v>481</v>
      </c>
      <c r="N72" s="20" t="s">
        <v>481</v>
      </c>
      <c r="O72" s="18" t="s">
        <v>481</v>
      </c>
      <c r="P72" s="20" t="s">
        <v>481</v>
      </c>
      <c r="Q72" s="18" t="s">
        <v>481</v>
      </c>
      <c r="R72" s="20" t="s">
        <v>481</v>
      </c>
      <c r="S72" s="18" t="s">
        <v>481</v>
      </c>
      <c r="T72" s="20" t="s">
        <v>481</v>
      </c>
      <c r="U72" s="18" t="n">
        <v>347.88806741</v>
      </c>
      <c r="V72" s="20" t="n">
        <v>33.99296391</v>
      </c>
    </row>
    <row r="73" spans="1:22">
      <c r="A73" s="15" t="s">
        <v>548</v>
      </c>
      <c r="B73" s="17" t="n">
        <v>8249</v>
      </c>
      <c r="C73" s="18">
        <f>(147.0/B73*100)</f>
        <v/>
      </c>
      <c r="D73" s="19" t="n">
        <v>8102</v>
      </c>
      <c r="E73" s="18" t="n">
        <v>376.49682564</v>
      </c>
      <c r="F73" s="20" t="n">
        <v>8.79545714</v>
      </c>
      <c r="G73" s="18" t="n">
        <v>377.72810417</v>
      </c>
      <c r="H73" s="20" t="n">
        <v>5.91902258</v>
      </c>
      <c r="I73" s="18" t="n">
        <v>409.06807812</v>
      </c>
      <c r="J73" s="20" t="n">
        <v>3.32868085</v>
      </c>
      <c r="K73" s="18" t="n">
        <v>433.58338195</v>
      </c>
      <c r="L73" s="20" t="n">
        <v>4.13361712</v>
      </c>
      <c r="M73" s="18" t="s">
        <v>481</v>
      </c>
      <c r="N73" s="20" t="s">
        <v>481</v>
      </c>
      <c r="O73" s="18" t="s">
        <v>481</v>
      </c>
      <c r="P73" s="20" t="s">
        <v>481</v>
      </c>
      <c r="Q73" s="18" t="s">
        <v>481</v>
      </c>
      <c r="R73" s="20" t="s">
        <v>481</v>
      </c>
      <c r="S73" s="18" t="s">
        <v>481</v>
      </c>
      <c r="T73" s="20" t="s">
        <v>481</v>
      </c>
      <c r="U73" s="18" t="n">
        <v>357.03905323</v>
      </c>
      <c r="V73" s="20" t="n">
        <v>11.85991493</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(204.0/B75*100)</f>
        <v/>
      </c>
      <c r="D75" s="19" t="n">
        <v>5171</v>
      </c>
      <c r="E75" s="18" t="n">
        <v>332.01294044</v>
      </c>
      <c r="F75" s="20" t="n">
        <v>6.81815256</v>
      </c>
      <c r="G75" s="18" t="n">
        <v>339.43257764</v>
      </c>
      <c r="H75" s="20" t="n">
        <v>5.3705871</v>
      </c>
      <c r="I75" s="18" t="n">
        <v>362.07690712</v>
      </c>
      <c r="J75" s="20" t="n">
        <v>3.48750377</v>
      </c>
      <c r="K75" s="18" t="n">
        <v>381.07536257</v>
      </c>
      <c r="L75" s="20" t="n">
        <v>3.29541946</v>
      </c>
      <c r="M75" s="18" t="s">
        <v>481</v>
      </c>
      <c r="N75" s="20" t="s">
        <v>481</v>
      </c>
      <c r="O75" s="18" t="s">
        <v>481</v>
      </c>
      <c r="P75" s="20" t="s">
        <v>481</v>
      </c>
      <c r="Q75" s="18" t="s">
        <v>481</v>
      </c>
      <c r="R75" s="20" t="s">
        <v>481</v>
      </c>
      <c r="S75" s="18" t="s">
        <v>481</v>
      </c>
      <c r="T75" s="20" t="s">
        <v>481</v>
      </c>
      <c r="U75" s="18" t="n">
        <v>298.82176416</v>
      </c>
      <c r="V75" s="20" t="n">
        <v>7.18556727</v>
      </c>
    </row>
    <row r="76" spans="1:22">
      <c r="A76" s="15" t="s">
        <v>551</v>
      </c>
      <c r="B76" s="17" t="n">
        <v>14167</v>
      </c>
      <c r="C76" s="18">
        <f>(228.0/B76*100)</f>
        <v/>
      </c>
      <c r="D76" s="19" t="n">
        <v>13939</v>
      </c>
      <c r="E76" s="18" t="n">
        <v>362.00641896</v>
      </c>
      <c r="F76" s="20" t="n">
        <v>7.98820445</v>
      </c>
      <c r="G76" s="18" t="n">
        <v>375.61879266</v>
      </c>
      <c r="H76" s="20" t="n">
        <v>6.25311598</v>
      </c>
      <c r="I76" s="18" t="n">
        <v>441.67006738</v>
      </c>
      <c r="J76" s="20" t="n">
        <v>3.47991984</v>
      </c>
      <c r="K76" s="18" t="n">
        <v>448.7839118</v>
      </c>
      <c r="L76" s="20" t="n">
        <v>2.86604698</v>
      </c>
      <c r="M76" s="18" t="s">
        <v>481</v>
      </c>
      <c r="N76" s="20" t="s">
        <v>481</v>
      </c>
      <c r="O76" s="18" t="s">
        <v>481</v>
      </c>
      <c r="P76" s="20" t="s">
        <v>481</v>
      </c>
      <c r="Q76" s="18" t="s">
        <v>481</v>
      </c>
      <c r="R76" s="20" t="s">
        <v>481</v>
      </c>
      <c r="S76" s="18" t="s">
        <v>481</v>
      </c>
      <c r="T76" s="20" t="s">
        <v>481</v>
      </c>
      <c r="U76" s="18" t="n">
        <v>318.56406559</v>
      </c>
      <c r="V76" s="20" t="n">
        <v>7.23898067</v>
      </c>
    </row>
    <row r="77" spans="1:22">
      <c r="A77" s="15" t="s">
        <v>552</v>
      </c>
      <c r="B77" s="17" t="n">
        <v>6062</v>
      </c>
      <c r="C77" s="18">
        <f>(86.0/B77*100)</f>
        <v/>
      </c>
      <c r="D77" s="19" t="n">
        <v>5976</v>
      </c>
      <c r="E77" s="18" t="n">
        <v>382.59442601</v>
      </c>
      <c r="F77" s="20" t="n">
        <v>10.21252899</v>
      </c>
      <c r="G77" s="18" t="n">
        <v>409.60552935</v>
      </c>
      <c r="H77" s="20" t="n">
        <v>5.63997934</v>
      </c>
      <c r="I77" s="18" t="n">
        <v>447.0200558</v>
      </c>
      <c r="J77" s="20" t="n">
        <v>3.32168505</v>
      </c>
      <c r="K77" s="18" t="n">
        <v>449.27331155</v>
      </c>
      <c r="L77" s="20" t="n">
        <v>2.92551799</v>
      </c>
      <c r="M77" s="18" t="s">
        <v>481</v>
      </c>
      <c r="N77" s="20" t="s">
        <v>481</v>
      </c>
      <c r="O77" s="18" t="s">
        <v>481</v>
      </c>
      <c r="P77" s="20" t="s">
        <v>481</v>
      </c>
      <c r="Q77" s="18" t="s">
        <v>481</v>
      </c>
      <c r="R77" s="20" t="s">
        <v>481</v>
      </c>
      <c r="S77" s="18" t="s">
        <v>481</v>
      </c>
      <c r="T77" s="20" t="s">
        <v>481</v>
      </c>
      <c r="U77" s="18" t="n">
        <v>328.41561376</v>
      </c>
      <c r="V77" s="20" t="n">
        <v>6.14538663</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369.50651258</v>
      </c>
      <c r="F81" s="20" t="n">
        <v>16.89298787</v>
      </c>
      <c r="G81" s="18" t="n">
        <v>364.64806481</v>
      </c>
      <c r="H81" s="20" t="n">
        <v>7.4746307</v>
      </c>
      <c r="I81" s="18" t="n">
        <v>418.92630517</v>
      </c>
      <c r="J81" s="20" t="n">
        <v>3.96407197</v>
      </c>
      <c r="K81" s="18" t="n">
        <v>452.90140998</v>
      </c>
      <c r="L81" s="20" t="n">
        <v>3.29564918</v>
      </c>
      <c r="M81" s="18" t="s">
        <v>481</v>
      </c>
      <c r="N81" s="20" t="s">
        <v>481</v>
      </c>
      <c r="O81" s="18" t="s">
        <v>481</v>
      </c>
      <c r="P81" s="20" t="s">
        <v>481</v>
      </c>
      <c r="Q81" s="18" t="s">
        <v>481</v>
      </c>
      <c r="R81" s="20" t="s">
        <v>481</v>
      </c>
      <c r="S81" s="18" t="s">
        <v>481</v>
      </c>
      <c r="T81" s="20" t="s">
        <v>481</v>
      </c>
      <c r="U81" s="18" t="n">
        <v>362.53888467</v>
      </c>
      <c r="V81" s="20" t="n">
        <v>19.97449716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717</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(371.0/B7*100)</f>
        <v/>
      </c>
      <c r="D7" s="19" t="n">
        <v>14159</v>
      </c>
      <c r="E7" s="18" t="n">
        <v>386.11065825</v>
      </c>
      <c r="F7" s="20" t="n">
        <v>9.44087934</v>
      </c>
      <c r="G7" s="18" t="n">
        <v>403.11283354</v>
      </c>
      <c r="H7" s="20" t="n">
        <v>6.05258455</v>
      </c>
      <c r="I7" s="18" t="n">
        <v>443.2684251</v>
      </c>
      <c r="J7" s="20" t="n">
        <v>3.33014498</v>
      </c>
      <c r="K7" s="18" t="n">
        <v>524.37425479</v>
      </c>
      <c r="L7" s="20" t="n">
        <v>1.74725939</v>
      </c>
      <c r="M7" s="18" t="s">
        <v>481</v>
      </c>
      <c r="N7" s="20" t="s">
        <v>481</v>
      </c>
      <c r="O7" s="18" t="s">
        <v>481</v>
      </c>
      <c r="P7" s="20" t="s">
        <v>481</v>
      </c>
      <c r="Q7" s="18" t="s">
        <v>481</v>
      </c>
      <c r="R7" s="20" t="s">
        <v>481</v>
      </c>
      <c r="S7" s="18" t="s">
        <v>481</v>
      </c>
      <c r="T7" s="20" t="s">
        <v>481</v>
      </c>
      <c r="U7" s="18" t="n">
        <v>382.44276166</v>
      </c>
      <c r="V7" s="20" t="n">
        <v>8.44292197</v>
      </c>
    </row>
    <row r="8" spans="1:22">
      <c r="A8" s="15" t="s">
        <v>483</v>
      </c>
      <c r="B8" s="17" t="n">
        <v>7007</v>
      </c>
      <c r="C8" s="18">
        <f>(24.0/B8*100)</f>
        <v/>
      </c>
      <c r="D8" s="19" t="n">
        <v>6983</v>
      </c>
      <c r="E8" s="18" t="n">
        <v>409.19061671</v>
      </c>
      <c r="F8" s="20" t="n">
        <v>9.34775679</v>
      </c>
      <c r="G8" s="18" t="n">
        <v>399.2766536</v>
      </c>
      <c r="H8" s="20" t="n">
        <v>8.61330197</v>
      </c>
      <c r="I8" s="18" t="n">
        <v>449.06617699</v>
      </c>
      <c r="J8" s="20" t="n">
        <v>6.12672121</v>
      </c>
      <c r="K8" s="18" t="n">
        <v>501.24292112</v>
      </c>
      <c r="L8" s="20" t="n">
        <v>2.58292877</v>
      </c>
      <c r="M8" s="18" t="s">
        <v>481</v>
      </c>
      <c r="N8" s="20" t="s">
        <v>481</v>
      </c>
      <c r="O8" s="18" t="s">
        <v>481</v>
      </c>
      <c r="P8" s="20" t="s">
        <v>481</v>
      </c>
      <c r="Q8" s="18" t="n">
        <v>361.38025951</v>
      </c>
      <c r="R8" s="20" t="n">
        <v>22.72565673</v>
      </c>
      <c r="S8" s="18" t="s">
        <v>481</v>
      </c>
      <c r="T8" s="20" t="s">
        <v>481</v>
      </c>
      <c r="U8" s="18" t="n">
        <v>358.82857775</v>
      </c>
      <c r="V8" s="20" t="n">
        <v>11.14976391</v>
      </c>
    </row>
    <row r="9" spans="1:22">
      <c r="A9" s="15" t="s">
        <v>484</v>
      </c>
      <c r="B9" s="17" t="n">
        <v>9651</v>
      </c>
      <c r="C9" s="18">
        <f>(106.0/B9*100)</f>
        <v/>
      </c>
      <c r="D9" s="19" t="n">
        <v>9545</v>
      </c>
      <c r="E9" s="18" t="n">
        <v>436.55204643</v>
      </c>
      <c r="F9" s="20" t="n">
        <v>7.92353629</v>
      </c>
      <c r="G9" s="18" t="n">
        <v>445.61388407</v>
      </c>
      <c r="H9" s="20" t="n">
        <v>5.93337067</v>
      </c>
      <c r="I9" s="18" t="n">
        <v>482.46903327</v>
      </c>
      <c r="J9" s="20" t="n">
        <v>3.31479911</v>
      </c>
      <c r="K9" s="18" t="n">
        <v>522.55346322</v>
      </c>
      <c r="L9" s="20" t="n">
        <v>2.39009206</v>
      </c>
      <c r="M9" s="18" t="s">
        <v>481</v>
      </c>
      <c r="N9" s="20" t="s">
        <v>481</v>
      </c>
      <c r="O9" s="18" t="s">
        <v>481</v>
      </c>
      <c r="P9" s="20" t="s">
        <v>481</v>
      </c>
      <c r="Q9" s="18" t="n">
        <v>347.7815185</v>
      </c>
      <c r="R9" s="20" t="n">
        <v>11.20716786</v>
      </c>
      <c r="S9" s="18" t="s">
        <v>481</v>
      </c>
      <c r="T9" s="20" t="s">
        <v>481</v>
      </c>
      <c r="U9" s="18" t="n">
        <v>374.95188848</v>
      </c>
      <c r="V9" s="20" t="n">
        <v>7.17922066</v>
      </c>
    </row>
    <row r="10" spans="1:22">
      <c r="A10" s="15" t="s">
        <v>485</v>
      </c>
      <c r="B10" s="17" t="n">
        <v>20058</v>
      </c>
      <c r="C10" s="18">
        <f>(529.0/B10*100)</f>
        <v/>
      </c>
      <c r="D10" s="19" t="n">
        <v>19529</v>
      </c>
      <c r="E10" s="18" t="n">
        <v>433.45774218</v>
      </c>
      <c r="F10" s="20" t="n">
        <v>10.37494808</v>
      </c>
      <c r="G10" s="18" t="n">
        <v>423.57123661</v>
      </c>
      <c r="H10" s="20" t="n">
        <v>8.70354176</v>
      </c>
      <c r="I10" s="18" t="n">
        <v>483.31269054</v>
      </c>
      <c r="J10" s="20" t="n">
        <v>3.35662145</v>
      </c>
      <c r="K10" s="18" t="n">
        <v>543.25078981</v>
      </c>
      <c r="L10" s="20" t="n">
        <v>2.07612896</v>
      </c>
      <c r="M10" s="18" t="s">
        <v>481</v>
      </c>
      <c r="N10" s="20" t="s">
        <v>481</v>
      </c>
      <c r="O10" s="18" t="s">
        <v>481</v>
      </c>
      <c r="P10" s="20" t="s">
        <v>481</v>
      </c>
      <c r="Q10" s="18" t="s">
        <v>481</v>
      </c>
      <c r="R10" s="20" t="s">
        <v>481</v>
      </c>
      <c r="S10" s="18" t="s">
        <v>481</v>
      </c>
      <c r="T10" s="20" t="s">
        <v>481</v>
      </c>
      <c r="U10" s="18" t="n">
        <v>417.70487356</v>
      </c>
      <c r="V10" s="20" t="n">
        <v>8.369581849999999</v>
      </c>
    </row>
    <row r="11" spans="1:22">
      <c r="A11" s="15" t="s">
        <v>486</v>
      </c>
      <c r="B11" s="17" t="n">
        <v>7053</v>
      </c>
      <c r="C11" s="18">
        <f>(50.0/B11*100)</f>
        <v/>
      </c>
      <c r="D11" s="19" t="n">
        <v>7003</v>
      </c>
      <c r="E11" s="18" t="n">
        <v>402.56103472</v>
      </c>
      <c r="F11" s="20" t="n">
        <v>9.41812753</v>
      </c>
      <c r="G11" s="18" t="n">
        <v>413.6150409</v>
      </c>
      <c r="H11" s="20" t="n">
        <v>8.35293819</v>
      </c>
      <c r="I11" s="18" t="n">
        <v>442.31481568</v>
      </c>
      <c r="J11" s="20" t="n">
        <v>4.03648056</v>
      </c>
      <c r="K11" s="18" t="n">
        <v>473.17988356</v>
      </c>
      <c r="L11" s="20" t="n">
        <v>2.74911989</v>
      </c>
      <c r="M11" s="18" t="s">
        <v>481</v>
      </c>
      <c r="N11" s="20" t="s">
        <v>481</v>
      </c>
      <c r="O11" s="18" t="s">
        <v>481</v>
      </c>
      <c r="P11" s="20" t="s">
        <v>481</v>
      </c>
      <c r="Q11" s="18" t="s">
        <v>481</v>
      </c>
      <c r="R11" s="20" t="s">
        <v>481</v>
      </c>
      <c r="S11" s="18" t="s">
        <v>481</v>
      </c>
      <c r="T11" s="20" t="s">
        <v>481</v>
      </c>
      <c r="U11" s="18" t="n">
        <v>355.73412879</v>
      </c>
      <c r="V11" s="20" t="n">
        <v>8.88866223</v>
      </c>
    </row>
    <row r="12" spans="1:22">
      <c r="A12" s="15" t="s">
        <v>487</v>
      </c>
      <c r="B12" s="17" t="n">
        <v>6894</v>
      </c>
      <c r="C12" s="18">
        <f>(57.0/B12*100)</f>
        <v/>
      </c>
      <c r="D12" s="19" t="n">
        <v>6837</v>
      </c>
      <c r="E12" s="18" t="n">
        <v>418.46325637</v>
      </c>
      <c r="F12" s="20" t="n">
        <v>8.013711600000001</v>
      </c>
      <c r="G12" s="18" t="n">
        <v>420.13764374</v>
      </c>
      <c r="H12" s="20" t="n">
        <v>6.1025646</v>
      </c>
      <c r="I12" s="18" t="n">
        <v>471.35198265</v>
      </c>
      <c r="J12" s="20" t="n">
        <v>3.32407809</v>
      </c>
      <c r="K12" s="18" t="n">
        <v>518.85974447</v>
      </c>
      <c r="L12" s="20" t="n">
        <v>2.4629838</v>
      </c>
      <c r="M12" s="18" t="s">
        <v>481</v>
      </c>
      <c r="N12" s="20" t="s">
        <v>481</v>
      </c>
      <c r="O12" s="18" t="s">
        <v>481</v>
      </c>
      <c r="P12" s="20" t="s">
        <v>481</v>
      </c>
      <c r="Q12" s="18" t="n">
        <v>332.31014509</v>
      </c>
      <c r="R12" s="20" t="n">
        <v>18.34291261</v>
      </c>
      <c r="S12" s="18" t="s">
        <v>481</v>
      </c>
      <c r="T12" s="20" t="s">
        <v>481</v>
      </c>
      <c r="U12" s="18" t="n">
        <v>378.91425373</v>
      </c>
      <c r="V12" s="20" t="n">
        <v>10.60223718</v>
      </c>
    </row>
    <row r="13" spans="1:22">
      <c r="A13" s="15" t="s">
        <v>488</v>
      </c>
      <c r="B13" s="17" t="n">
        <v>7161</v>
      </c>
      <c r="C13" s="18">
        <f>(92.0/B13*100)</f>
        <v/>
      </c>
      <c r="D13" s="19" t="n">
        <v>7069</v>
      </c>
      <c r="E13" s="18" t="n">
        <v>430.66697909</v>
      </c>
      <c r="F13" s="20" t="n">
        <v>11.10052548</v>
      </c>
      <c r="G13" s="18" t="n">
        <v>435.71655034</v>
      </c>
      <c r="H13" s="20" t="n">
        <v>8.08233693</v>
      </c>
      <c r="I13" s="18" t="n">
        <v>484.37384813</v>
      </c>
      <c r="J13" s="20" t="n">
        <v>3.94568823</v>
      </c>
      <c r="K13" s="18" t="n">
        <v>514.9698111599999</v>
      </c>
      <c r="L13" s="20" t="n">
        <v>2.42746311</v>
      </c>
      <c r="M13" s="18" t="s">
        <v>481</v>
      </c>
      <c r="N13" s="20" t="s">
        <v>481</v>
      </c>
      <c r="O13" s="18" t="s">
        <v>481</v>
      </c>
      <c r="P13" s="20" t="s">
        <v>481</v>
      </c>
      <c r="Q13" s="18" t="n">
        <v>407.4699787</v>
      </c>
      <c r="R13" s="20" t="n">
        <v>6.79601306</v>
      </c>
      <c r="S13" s="18" t="s">
        <v>481</v>
      </c>
      <c r="T13" s="20" t="s">
        <v>481</v>
      </c>
      <c r="U13" s="18" t="n">
        <v>380.15578583</v>
      </c>
      <c r="V13" s="20" t="n">
        <v>11.90585627</v>
      </c>
    </row>
    <row r="14" spans="1:22">
      <c r="A14" s="15" t="s">
        <v>489</v>
      </c>
      <c r="B14" s="17" t="n">
        <v>5587</v>
      </c>
      <c r="C14" s="18">
        <f>(76.0/B14*100)</f>
        <v/>
      </c>
      <c r="D14" s="19" t="n">
        <v>5511</v>
      </c>
      <c r="E14" s="18" t="n">
        <v>450.0941819</v>
      </c>
      <c r="F14" s="20" t="n">
        <v>11.49781493</v>
      </c>
      <c r="G14" s="18" t="n">
        <v>432.34469664</v>
      </c>
      <c r="H14" s="20" t="n">
        <v>8.80069628</v>
      </c>
      <c r="I14" s="18" t="n">
        <v>480.82840744</v>
      </c>
      <c r="J14" s="20" t="n">
        <v>3.70426804</v>
      </c>
      <c r="K14" s="18" t="n">
        <v>537.15764066</v>
      </c>
      <c r="L14" s="20" t="n">
        <v>2.18787702</v>
      </c>
      <c r="M14" s="18" t="s">
        <v>481</v>
      </c>
      <c r="N14" s="20" t="s">
        <v>481</v>
      </c>
      <c r="O14" s="18" t="s">
        <v>481</v>
      </c>
      <c r="P14" s="20" t="s">
        <v>481</v>
      </c>
      <c r="Q14" s="18" t="s">
        <v>481</v>
      </c>
      <c r="R14" s="20" t="s">
        <v>481</v>
      </c>
      <c r="S14" s="18" t="s">
        <v>481</v>
      </c>
      <c r="T14" s="20" t="s">
        <v>481</v>
      </c>
      <c r="U14" s="18" t="n">
        <v>434.40810058</v>
      </c>
      <c r="V14" s="20" t="n">
        <v>17.29233715</v>
      </c>
    </row>
    <row r="15" spans="1:22">
      <c r="A15" s="15" t="s">
        <v>490</v>
      </c>
      <c r="B15" s="17" t="n">
        <v>5882</v>
      </c>
      <c r="C15" s="18">
        <f>(53.0/B15*100)</f>
        <v/>
      </c>
      <c r="D15" s="19" t="n">
        <v>5829</v>
      </c>
      <c r="E15" s="18" t="n">
        <v>407.26426824</v>
      </c>
      <c r="F15" s="20" t="n">
        <v>11.40689574</v>
      </c>
      <c r="G15" s="18" t="n">
        <v>459.40361213</v>
      </c>
      <c r="H15" s="20" t="n">
        <v>6.69665959</v>
      </c>
      <c r="I15" s="18" t="n">
        <v>496.65113953</v>
      </c>
      <c r="J15" s="20" t="n">
        <v>4.39922411</v>
      </c>
      <c r="K15" s="18" t="n">
        <v>545.64075314</v>
      </c>
      <c r="L15" s="20" t="n">
        <v>2.36771369</v>
      </c>
      <c r="M15" s="18" t="s">
        <v>481</v>
      </c>
      <c r="N15" s="20" t="s">
        <v>481</v>
      </c>
      <c r="O15" s="18" t="s">
        <v>481</v>
      </c>
      <c r="P15" s="20" t="s">
        <v>481</v>
      </c>
      <c r="Q15" s="18" t="n">
        <v>367.66871077</v>
      </c>
      <c r="R15" s="20" t="n">
        <v>14.82638214</v>
      </c>
      <c r="S15" s="18" t="s">
        <v>481</v>
      </c>
      <c r="T15" s="20" t="s">
        <v>481</v>
      </c>
      <c r="U15" s="18" t="n">
        <v>414.32279601</v>
      </c>
      <c r="V15" s="20" t="n">
        <v>13.96314319</v>
      </c>
    </row>
    <row r="16" spans="1:22">
      <c r="A16" s="15" t="s">
        <v>491</v>
      </c>
      <c r="B16" s="17" t="n">
        <v>6108</v>
      </c>
      <c r="C16" s="18">
        <f>(103.0/B16*100)</f>
        <v/>
      </c>
      <c r="D16" s="19" t="n">
        <v>6005</v>
      </c>
      <c r="E16" s="18" t="n">
        <v>414.57399095</v>
      </c>
      <c r="F16" s="20" t="n">
        <v>12.04190476</v>
      </c>
      <c r="G16" s="18" t="n">
        <v>435.32395137</v>
      </c>
      <c r="H16" s="20" t="n">
        <v>8.032026849999999</v>
      </c>
      <c r="I16" s="18" t="n">
        <v>477.45587277</v>
      </c>
      <c r="J16" s="20" t="n">
        <v>4.20313484</v>
      </c>
      <c r="K16" s="18" t="n">
        <v>519.73919945</v>
      </c>
      <c r="L16" s="20" t="n">
        <v>2.08266503</v>
      </c>
      <c r="M16" s="18" t="s">
        <v>481</v>
      </c>
      <c r="N16" s="20" t="s">
        <v>481</v>
      </c>
      <c r="O16" s="18" t="s">
        <v>481</v>
      </c>
      <c r="P16" s="20" t="s">
        <v>481</v>
      </c>
      <c r="Q16" s="18" t="s">
        <v>481</v>
      </c>
      <c r="R16" s="20" t="s">
        <v>481</v>
      </c>
      <c r="S16" s="18" t="s">
        <v>481</v>
      </c>
      <c r="T16" s="20" t="s">
        <v>481</v>
      </c>
      <c r="U16" s="18" t="n">
        <v>338.51968358</v>
      </c>
      <c r="V16" s="20" t="n">
        <v>11.4921441</v>
      </c>
    </row>
    <row r="17" spans="1:22">
      <c r="A17" s="15" t="s">
        <v>492</v>
      </c>
      <c r="B17" s="17" t="n">
        <v>6504</v>
      </c>
      <c r="C17" s="18">
        <f>(673.0/B17*100)</f>
        <v/>
      </c>
      <c r="D17" s="19" t="n">
        <v>5831</v>
      </c>
      <c r="E17" s="18" t="n">
        <v>455.86593211</v>
      </c>
      <c r="F17" s="20" t="n">
        <v>12.13322514</v>
      </c>
      <c r="G17" s="18" t="n">
        <v>459.38645583</v>
      </c>
      <c r="H17" s="20" t="n">
        <v>7.26812597</v>
      </c>
      <c r="I17" s="18" t="n">
        <v>493.60424708</v>
      </c>
      <c r="J17" s="20" t="n">
        <v>5.2891282</v>
      </c>
      <c r="K17" s="18" t="n">
        <v>532.11534337</v>
      </c>
      <c r="L17" s="20" t="n">
        <v>3.04270106</v>
      </c>
      <c r="M17" s="18" t="s">
        <v>481</v>
      </c>
      <c r="N17" s="20" t="s">
        <v>481</v>
      </c>
      <c r="O17" s="18" t="s">
        <v>481</v>
      </c>
      <c r="P17" s="20" t="s">
        <v>481</v>
      </c>
      <c r="Q17" s="18" t="n">
        <v>338.260297</v>
      </c>
      <c r="R17" s="20" t="n">
        <v>14.23011861</v>
      </c>
      <c r="S17" s="18" t="s">
        <v>481</v>
      </c>
      <c r="T17" s="20" t="s">
        <v>481</v>
      </c>
      <c r="U17" s="18" t="n">
        <v>406.09291671</v>
      </c>
      <c r="V17" s="20" t="n">
        <v>10.67945552</v>
      </c>
    </row>
    <row r="18" spans="1:22">
      <c r="A18" s="15" t="s">
        <v>493</v>
      </c>
      <c r="B18" s="17" t="n">
        <v>5532</v>
      </c>
      <c r="C18" s="18">
        <f>(28.0/B18*100)</f>
        <v/>
      </c>
      <c r="D18" s="19" t="n">
        <v>5504</v>
      </c>
      <c r="E18" s="18" t="n">
        <v>412.77872918</v>
      </c>
      <c r="F18" s="20" t="n">
        <v>8.044930819999999</v>
      </c>
      <c r="G18" s="18" t="n">
        <v>419.48782393</v>
      </c>
      <c r="H18" s="20" t="n">
        <v>7.12720093</v>
      </c>
      <c r="I18" s="18" t="n">
        <v>466.56627333</v>
      </c>
      <c r="J18" s="20" t="n">
        <v>4.6316231</v>
      </c>
      <c r="K18" s="18" t="n">
        <v>490.17853684</v>
      </c>
      <c r="L18" s="20" t="n">
        <v>3.7400436</v>
      </c>
      <c r="M18" s="18" t="s">
        <v>481</v>
      </c>
      <c r="N18" s="20" t="s">
        <v>481</v>
      </c>
      <c r="O18" s="18" t="s">
        <v>481</v>
      </c>
      <c r="P18" s="20" t="s">
        <v>481</v>
      </c>
      <c r="Q18" s="18" t="s">
        <v>481</v>
      </c>
      <c r="R18" s="20" t="s">
        <v>481</v>
      </c>
      <c r="S18" s="18" t="s">
        <v>481</v>
      </c>
      <c r="T18" s="20" t="s">
        <v>481</v>
      </c>
      <c r="U18" s="18" t="n">
        <v>350.14099889</v>
      </c>
      <c r="V18" s="20" t="n">
        <v>13.28705915</v>
      </c>
    </row>
    <row r="19" spans="1:22">
      <c r="A19" s="15" t="s">
        <v>494</v>
      </c>
      <c r="B19" s="17" t="n">
        <v>5658</v>
      </c>
      <c r="C19" s="18">
        <f>(70.0/B19*100)</f>
        <v/>
      </c>
      <c r="D19" s="19" t="n">
        <v>5588</v>
      </c>
      <c r="E19" s="18" t="n">
        <v>388.48225751</v>
      </c>
      <c r="F19" s="20" t="n">
        <v>6.46961056</v>
      </c>
      <c r="G19" s="18" t="n">
        <v>405.5615915</v>
      </c>
      <c r="H19" s="20" t="n">
        <v>5.88237958</v>
      </c>
      <c r="I19" s="18" t="n">
        <v>441.52154045</v>
      </c>
      <c r="J19" s="20" t="n">
        <v>3.92602968</v>
      </c>
      <c r="K19" s="18" t="n">
        <v>499.93026005</v>
      </c>
      <c r="L19" s="20" t="n">
        <v>2.58984478</v>
      </c>
      <c r="M19" s="18" t="s">
        <v>481</v>
      </c>
      <c r="N19" s="20" t="s">
        <v>481</v>
      </c>
      <c r="O19" s="18" t="s">
        <v>481</v>
      </c>
      <c r="P19" s="20" t="s">
        <v>481</v>
      </c>
      <c r="Q19" s="18" t="s">
        <v>481</v>
      </c>
      <c r="R19" s="20" t="s">
        <v>481</v>
      </c>
      <c r="S19" s="18" t="s">
        <v>481</v>
      </c>
      <c r="T19" s="20" t="s">
        <v>481</v>
      </c>
      <c r="U19" s="18" t="n">
        <v>371.13986104</v>
      </c>
      <c r="V19" s="20" t="n">
        <v>14.37276317</v>
      </c>
    </row>
    <row r="20" spans="1:22">
      <c r="A20" s="15" t="s">
        <v>495</v>
      </c>
      <c r="B20" s="17" t="n">
        <v>3371</v>
      </c>
      <c r="C20" s="18">
        <f>(75.0/B20*100)</f>
        <v/>
      </c>
      <c r="D20" s="19" t="n">
        <v>3296</v>
      </c>
      <c r="E20" s="18" t="n">
        <v>424.74278043</v>
      </c>
      <c r="F20" s="20" t="n">
        <v>16.3915808</v>
      </c>
      <c r="G20" s="18" t="n">
        <v>436.3636968</v>
      </c>
      <c r="H20" s="20" t="n">
        <v>10.05572</v>
      </c>
      <c r="I20" s="18" t="n">
        <v>467.01832392</v>
      </c>
      <c r="J20" s="20" t="n">
        <v>4.46287074</v>
      </c>
      <c r="K20" s="18" t="n">
        <v>495.25399665</v>
      </c>
      <c r="L20" s="20" t="n">
        <v>2.25509549</v>
      </c>
      <c r="M20" s="18" t="s">
        <v>481</v>
      </c>
      <c r="N20" s="20" t="s">
        <v>481</v>
      </c>
      <c r="O20" s="18" t="s">
        <v>481</v>
      </c>
      <c r="P20" s="20" t="s">
        <v>481</v>
      </c>
      <c r="Q20" s="18" t="s">
        <v>481</v>
      </c>
      <c r="R20" s="20" t="s">
        <v>481</v>
      </c>
      <c r="S20" s="18" t="s">
        <v>481</v>
      </c>
      <c r="T20" s="20" t="s">
        <v>481</v>
      </c>
      <c r="U20" s="18" t="n">
        <v>352.53323623</v>
      </c>
      <c r="V20" s="20" t="n">
        <v>11.4109602</v>
      </c>
    </row>
    <row r="21" spans="1:22">
      <c r="A21" s="15" t="s">
        <v>496</v>
      </c>
      <c r="B21" s="17" t="n">
        <v>5741</v>
      </c>
      <c r="C21" s="18">
        <f>(45.0/B21*100)</f>
        <v/>
      </c>
      <c r="D21" s="19" t="n">
        <v>5696</v>
      </c>
      <c r="E21" s="18" t="n">
        <v>485.56283553</v>
      </c>
      <c r="F21" s="20" t="n">
        <v>20.04110388</v>
      </c>
      <c r="G21" s="18" t="n">
        <v>426.41118026</v>
      </c>
      <c r="H21" s="20" t="n">
        <v>14.69468212</v>
      </c>
      <c r="I21" s="18" t="n">
        <v>476.51395448</v>
      </c>
      <c r="J21" s="20" t="n">
        <v>4.77005109</v>
      </c>
      <c r="K21" s="18" t="n">
        <v>531.6704094200001</v>
      </c>
      <c r="L21" s="20" t="n">
        <v>2.20917879</v>
      </c>
      <c r="M21" s="18" t="s">
        <v>481</v>
      </c>
      <c r="N21" s="20" t="s">
        <v>481</v>
      </c>
      <c r="O21" s="18" t="s">
        <v>481</v>
      </c>
      <c r="P21" s="20" t="s">
        <v>481</v>
      </c>
      <c r="Q21" s="18" t="s">
        <v>481</v>
      </c>
      <c r="R21" s="20" t="s">
        <v>481</v>
      </c>
      <c r="S21" s="18" t="s">
        <v>481</v>
      </c>
      <c r="T21" s="20" t="s">
        <v>481</v>
      </c>
      <c r="U21" s="18" t="n">
        <v>445.81939665</v>
      </c>
      <c r="V21" s="20" t="n">
        <v>17.45641512</v>
      </c>
    </row>
    <row r="22" spans="1:22">
      <c r="A22" s="15" t="s">
        <v>497</v>
      </c>
      <c r="B22" s="17" t="n">
        <v>6598</v>
      </c>
      <c r="C22" s="18">
        <f>(33.0/B22*100)</f>
        <v/>
      </c>
      <c r="D22" s="19" t="n">
        <v>6565</v>
      </c>
      <c r="E22" s="18" t="n">
        <v>372.38534921</v>
      </c>
      <c r="F22" s="20" t="n">
        <v>8.40588131</v>
      </c>
      <c r="G22" s="18" t="n">
        <v>374.67327871</v>
      </c>
      <c r="H22" s="20" t="n">
        <v>8.85298008</v>
      </c>
      <c r="I22" s="18" t="n">
        <v>447.02815504</v>
      </c>
      <c r="J22" s="20" t="n">
        <v>5.31399558</v>
      </c>
      <c r="K22" s="18" t="n">
        <v>506.69558411</v>
      </c>
      <c r="L22" s="20" t="n">
        <v>3.3111244</v>
      </c>
      <c r="M22" s="18" t="s">
        <v>481</v>
      </c>
      <c r="N22" s="20" t="s">
        <v>481</v>
      </c>
      <c r="O22" s="18" t="s">
        <v>481</v>
      </c>
      <c r="P22" s="20" t="s">
        <v>481</v>
      </c>
      <c r="Q22" s="18" t="s">
        <v>481</v>
      </c>
      <c r="R22" s="20" t="s">
        <v>481</v>
      </c>
      <c r="S22" s="18" t="n">
        <v>427.02559912</v>
      </c>
      <c r="T22" s="20" t="n">
        <v>53.89655025</v>
      </c>
      <c r="U22" s="18" t="n">
        <v>338.82328246</v>
      </c>
      <c r="V22" s="20" t="n">
        <v>10.31584846</v>
      </c>
    </row>
    <row r="23" spans="1:22">
      <c r="A23" s="15" t="s">
        <v>498</v>
      </c>
      <c r="B23" s="17" t="n">
        <v>11583</v>
      </c>
      <c r="C23" s="18">
        <f>(220.0/B23*100)</f>
        <v/>
      </c>
      <c r="D23" s="19" t="n">
        <v>11363</v>
      </c>
      <c r="E23" s="18" t="n">
        <v>432.59979839</v>
      </c>
      <c r="F23" s="20" t="n">
        <v>7.93472755</v>
      </c>
      <c r="G23" s="18" t="n">
        <v>461.5982455</v>
      </c>
      <c r="H23" s="20" t="n">
        <v>6.12311761</v>
      </c>
      <c r="I23" s="18" t="n">
        <v>473.41145774</v>
      </c>
      <c r="J23" s="20" t="n">
        <v>3.2335534</v>
      </c>
      <c r="K23" s="18" t="n">
        <v>505.36467</v>
      </c>
      <c r="L23" s="20" t="n">
        <v>2.84953978</v>
      </c>
      <c r="M23" s="18" t="s">
        <v>481</v>
      </c>
      <c r="N23" s="20" t="s">
        <v>481</v>
      </c>
      <c r="O23" s="18" t="s">
        <v>481</v>
      </c>
      <c r="P23" s="20" t="s">
        <v>481</v>
      </c>
      <c r="Q23" s="18" t="s">
        <v>481</v>
      </c>
      <c r="R23" s="20" t="s">
        <v>481</v>
      </c>
      <c r="S23" s="18" t="s">
        <v>481</v>
      </c>
      <c r="T23" s="20" t="s">
        <v>481</v>
      </c>
      <c r="U23" s="18" t="n">
        <v>395.69264663</v>
      </c>
      <c r="V23" s="20" t="n">
        <v>10.18995695</v>
      </c>
    </row>
    <row r="24" spans="1:22">
      <c r="A24" s="15" t="s">
        <v>499</v>
      </c>
      <c r="B24" s="17" t="n">
        <v>6647</v>
      </c>
      <c r="C24" s="18">
        <f>(7.0/B24*100)</f>
        <v/>
      </c>
      <c r="D24" s="19" t="n">
        <v>6640</v>
      </c>
      <c r="E24" s="18" t="n">
        <v>460.6935393</v>
      </c>
      <c r="F24" s="20" t="n">
        <v>14.36481103</v>
      </c>
      <c r="G24" s="18" t="n">
        <v>465.30641358</v>
      </c>
      <c r="H24" s="20" t="n">
        <v>12.74277134</v>
      </c>
      <c r="I24" s="18" t="n">
        <v>511.29561279</v>
      </c>
      <c r="J24" s="20" t="n">
        <v>5.58981283</v>
      </c>
      <c r="K24" s="18" t="n">
        <v>519.67402239</v>
      </c>
      <c r="L24" s="20" t="n">
        <v>2.96470567</v>
      </c>
      <c r="M24" s="18" t="s">
        <v>481</v>
      </c>
      <c r="N24" s="20" t="s">
        <v>481</v>
      </c>
      <c r="O24" s="18" t="s">
        <v>481</v>
      </c>
      <c r="P24" s="20" t="s">
        <v>481</v>
      </c>
      <c r="Q24" s="18" t="s">
        <v>481</v>
      </c>
      <c r="R24" s="20" t="s">
        <v>481</v>
      </c>
      <c r="S24" s="18" t="s">
        <v>481</v>
      </c>
      <c r="T24" s="20" t="s">
        <v>481</v>
      </c>
      <c r="U24" s="18" t="n">
        <v>408.39960094</v>
      </c>
      <c r="V24" s="20" t="n">
        <v>28.16122256</v>
      </c>
    </row>
    <row r="25" spans="1:22">
      <c r="A25" s="15" t="s">
        <v>500</v>
      </c>
      <c r="B25" s="17" t="n">
        <v>5581</v>
      </c>
      <c r="C25" s="18">
        <f>(24.0/B25*100)</f>
        <v/>
      </c>
      <c r="D25" s="19" t="n">
        <v>5557</v>
      </c>
      <c r="E25" s="18" t="n">
        <v>437.22589145</v>
      </c>
      <c r="F25" s="20" t="n">
        <v>14.92499632</v>
      </c>
      <c r="G25" s="18" t="n">
        <v>464.12869292</v>
      </c>
      <c r="H25" s="20" t="n">
        <v>7.29679901</v>
      </c>
      <c r="I25" s="18" t="n">
        <v>502.82637122</v>
      </c>
      <c r="J25" s="20" t="n">
        <v>4.35496257</v>
      </c>
      <c r="K25" s="18" t="n">
        <v>536.46389933</v>
      </c>
      <c r="L25" s="20" t="n">
        <v>3.4632201</v>
      </c>
      <c r="M25" s="18" t="s">
        <v>481</v>
      </c>
      <c r="N25" s="20" t="s">
        <v>481</v>
      </c>
      <c r="O25" s="18" t="s">
        <v>481</v>
      </c>
      <c r="P25" s="20" t="s">
        <v>481</v>
      </c>
      <c r="Q25" s="18" t="s">
        <v>481</v>
      </c>
      <c r="R25" s="20" t="s">
        <v>481</v>
      </c>
      <c r="S25" s="18" t="s">
        <v>481</v>
      </c>
      <c r="T25" s="20" t="s">
        <v>481</v>
      </c>
      <c r="U25" s="18" t="n">
        <v>451.61242292</v>
      </c>
      <c r="V25" s="20" t="n">
        <v>38.21336728</v>
      </c>
    </row>
    <row r="26" spans="1:22">
      <c r="A26" s="15" t="s">
        <v>501</v>
      </c>
      <c r="B26" s="17" t="n">
        <v>4869</v>
      </c>
      <c r="C26" s="18">
        <f>(33.0/B26*100)</f>
        <v/>
      </c>
      <c r="D26" s="19" t="n">
        <v>4836</v>
      </c>
      <c r="E26" s="18" t="n">
        <v>447.92504074</v>
      </c>
      <c r="F26" s="20" t="n">
        <v>7.84393253</v>
      </c>
      <c r="G26" s="18" t="n">
        <v>409.88209535</v>
      </c>
      <c r="H26" s="20" t="n">
        <v>8.18393734</v>
      </c>
      <c r="I26" s="18" t="n">
        <v>459.11346206</v>
      </c>
      <c r="J26" s="20" t="n">
        <v>3.79174166</v>
      </c>
      <c r="K26" s="18" t="n">
        <v>505.20093463</v>
      </c>
      <c r="L26" s="20" t="n">
        <v>1.82968061</v>
      </c>
      <c r="M26" s="18" t="s">
        <v>481</v>
      </c>
      <c r="N26" s="20" t="s">
        <v>481</v>
      </c>
      <c r="O26" s="18" t="s">
        <v>481</v>
      </c>
      <c r="P26" s="20" t="s">
        <v>481</v>
      </c>
      <c r="Q26" s="18" t="s">
        <v>481</v>
      </c>
      <c r="R26" s="20" t="s">
        <v>481</v>
      </c>
      <c r="S26" s="18" t="s">
        <v>481</v>
      </c>
      <c r="T26" s="20" t="s">
        <v>481</v>
      </c>
      <c r="U26" s="18" t="n">
        <v>414.47324401</v>
      </c>
      <c r="V26" s="20" t="n">
        <v>13.29455288</v>
      </c>
    </row>
    <row r="27" spans="1:22">
      <c r="A27" s="15" t="s">
        <v>502</v>
      </c>
      <c r="B27" s="17" t="n">
        <v>5299</v>
      </c>
      <c r="C27" s="18">
        <f>(17.0/B27*100)</f>
        <v/>
      </c>
      <c r="D27" s="19" t="n">
        <v>5282</v>
      </c>
      <c r="E27" s="18" t="n">
        <v>395.37748237</v>
      </c>
      <c r="F27" s="20" t="n">
        <v>8.221243019999999</v>
      </c>
      <c r="G27" s="18" t="n">
        <v>409.11483023</v>
      </c>
      <c r="H27" s="20" t="n">
        <v>7.19571241</v>
      </c>
      <c r="I27" s="18" t="n">
        <v>435.97594901</v>
      </c>
      <c r="J27" s="20" t="n">
        <v>4.78286425</v>
      </c>
      <c r="K27" s="18" t="n">
        <v>502.15072356</v>
      </c>
      <c r="L27" s="20" t="n">
        <v>1.61562849</v>
      </c>
      <c r="M27" s="18" t="s">
        <v>481</v>
      </c>
      <c r="N27" s="20" t="s">
        <v>481</v>
      </c>
      <c r="O27" s="18" t="s">
        <v>481</v>
      </c>
      <c r="P27" s="20" t="s">
        <v>481</v>
      </c>
      <c r="Q27" s="18" t="s">
        <v>481</v>
      </c>
      <c r="R27" s="20" t="s">
        <v>481</v>
      </c>
      <c r="S27" s="18" t="s">
        <v>481</v>
      </c>
      <c r="T27" s="20" t="s">
        <v>481</v>
      </c>
      <c r="U27" s="18" t="n">
        <v>373.33182103</v>
      </c>
      <c r="V27" s="20" t="n">
        <v>7.60180033</v>
      </c>
    </row>
    <row r="28" spans="1:22">
      <c r="A28" s="15" t="s">
        <v>503</v>
      </c>
      <c r="B28" s="17" t="n">
        <v>7568</v>
      </c>
      <c r="C28" s="18">
        <f>(58.0/B28*100)</f>
        <v/>
      </c>
      <c r="D28" s="19" t="n">
        <v>7510</v>
      </c>
      <c r="E28" s="18" t="n">
        <v>380.45518599</v>
      </c>
      <c r="F28" s="20" t="n">
        <v>7.54760076</v>
      </c>
      <c r="G28" s="18" t="n">
        <v>360.17945825</v>
      </c>
      <c r="H28" s="20" t="n">
        <v>7.83690561</v>
      </c>
      <c r="I28" s="18" t="n">
        <v>412.09584906</v>
      </c>
      <c r="J28" s="20" t="n">
        <v>3.07615142</v>
      </c>
      <c r="K28" s="18" t="n">
        <v>437.35343627</v>
      </c>
      <c r="L28" s="20" t="n">
        <v>2.57018712</v>
      </c>
      <c r="M28" s="18" t="s">
        <v>481</v>
      </c>
      <c r="N28" s="20" t="s">
        <v>481</v>
      </c>
      <c r="O28" s="18" t="s">
        <v>481</v>
      </c>
      <c r="P28" s="20" t="s">
        <v>481</v>
      </c>
      <c r="Q28" s="18" t="s">
        <v>481</v>
      </c>
      <c r="R28" s="20" t="s">
        <v>481</v>
      </c>
      <c r="S28" s="18" t="s">
        <v>481</v>
      </c>
      <c r="T28" s="20" t="s">
        <v>481</v>
      </c>
      <c r="U28" s="18" t="n">
        <v>362.41985248</v>
      </c>
      <c r="V28" s="20" t="n">
        <v>10.83002533</v>
      </c>
    </row>
    <row r="29" spans="1:22">
      <c r="A29" s="15" t="s">
        <v>504</v>
      </c>
      <c r="B29" s="17" t="n">
        <v>5385</v>
      </c>
      <c r="C29" s="18">
        <f>(30.0/B29*100)</f>
        <v/>
      </c>
      <c r="D29" s="19" t="n">
        <v>5355</v>
      </c>
      <c r="E29" s="18" t="n">
        <v>414.87830297</v>
      </c>
      <c r="F29" s="20" t="n">
        <v>13.30033275</v>
      </c>
      <c r="G29" s="18" t="n">
        <v>444.68844511</v>
      </c>
      <c r="H29" s="20" t="n">
        <v>8.4128509</v>
      </c>
      <c r="I29" s="18" t="n">
        <v>479.96443194</v>
      </c>
      <c r="J29" s="20" t="n">
        <v>4.03164953</v>
      </c>
      <c r="K29" s="18" t="n">
        <v>525.10418081</v>
      </c>
      <c r="L29" s="20" t="n">
        <v>2.38027244</v>
      </c>
      <c r="M29" s="18" t="s">
        <v>481</v>
      </c>
      <c r="N29" s="20" t="s">
        <v>481</v>
      </c>
      <c r="O29" s="18" t="s">
        <v>481</v>
      </c>
      <c r="P29" s="20" t="s">
        <v>481</v>
      </c>
      <c r="Q29" s="18" t="n">
        <v>314.02123871</v>
      </c>
      <c r="R29" s="20" t="n">
        <v>13.26138992</v>
      </c>
      <c r="S29" s="18" t="s">
        <v>481</v>
      </c>
      <c r="T29" s="20" t="s">
        <v>481</v>
      </c>
      <c r="U29" s="18" t="n">
        <v>392.10268729</v>
      </c>
      <c r="V29" s="20" t="n">
        <v>18.64112137</v>
      </c>
    </row>
    <row r="30" spans="1:22">
      <c r="A30" s="15" t="s">
        <v>505</v>
      </c>
      <c r="B30" s="17" t="n">
        <v>4520</v>
      </c>
      <c r="C30" s="18">
        <f>(105.0/B30*100)</f>
        <v/>
      </c>
      <c r="D30" s="19" t="n">
        <v>4415</v>
      </c>
      <c r="E30" s="18" t="n">
        <v>392.35120593</v>
      </c>
      <c r="F30" s="20" t="n">
        <v>14.96581877</v>
      </c>
      <c r="G30" s="18" t="n">
        <v>397.80194746</v>
      </c>
      <c r="H30" s="20" t="n">
        <v>10.48598489</v>
      </c>
      <c r="I30" s="18" t="n">
        <v>443.75729616</v>
      </c>
      <c r="J30" s="20" t="n">
        <v>5.62618123</v>
      </c>
      <c r="K30" s="18" t="n">
        <v>530.18059963</v>
      </c>
      <c r="L30" s="20" t="n">
        <v>2.51614005</v>
      </c>
      <c r="M30" s="18" t="s">
        <v>481</v>
      </c>
      <c r="N30" s="20" t="s">
        <v>481</v>
      </c>
      <c r="O30" s="18" t="s">
        <v>481</v>
      </c>
      <c r="P30" s="20" t="s">
        <v>481</v>
      </c>
      <c r="Q30" s="18" t="s">
        <v>481</v>
      </c>
      <c r="R30" s="20" t="s">
        <v>481</v>
      </c>
      <c r="S30" s="18" t="s">
        <v>481</v>
      </c>
      <c r="T30" s="20" t="s">
        <v>481</v>
      </c>
      <c r="U30" s="18" t="n">
        <v>385.22640759</v>
      </c>
      <c r="V30" s="20" t="n">
        <v>10.97552108</v>
      </c>
    </row>
    <row r="31" spans="1:22">
      <c r="A31" s="15" t="s">
        <v>506</v>
      </c>
      <c r="B31" s="17" t="n">
        <v>5456</v>
      </c>
      <c r="C31" s="18">
        <f>(125.0/B31*100)</f>
        <v/>
      </c>
      <c r="D31" s="19" t="n">
        <v>5331</v>
      </c>
      <c r="E31" s="18" t="n">
        <v>410.94560846</v>
      </c>
      <c r="F31" s="20" t="n">
        <v>10.17385849</v>
      </c>
      <c r="G31" s="18" t="n">
        <v>417.88030223</v>
      </c>
      <c r="H31" s="20" t="n">
        <v>9.58666176</v>
      </c>
      <c r="I31" s="18" t="n">
        <v>474.61694515</v>
      </c>
      <c r="J31" s="20" t="n">
        <v>5.1464654</v>
      </c>
      <c r="K31" s="18" t="n">
        <v>533.1498233900001</v>
      </c>
      <c r="L31" s="20" t="n">
        <v>2.42527924</v>
      </c>
      <c r="M31" s="18" t="s">
        <v>481</v>
      </c>
      <c r="N31" s="20" t="s">
        <v>481</v>
      </c>
      <c r="O31" s="18" t="s">
        <v>481</v>
      </c>
      <c r="P31" s="20" t="s">
        <v>481</v>
      </c>
      <c r="Q31" s="18" t="s">
        <v>481</v>
      </c>
      <c r="R31" s="20" t="s">
        <v>481</v>
      </c>
      <c r="S31" s="18" t="s">
        <v>481</v>
      </c>
      <c r="T31" s="20" t="s">
        <v>481</v>
      </c>
      <c r="U31" s="18" t="n">
        <v>392.59273404</v>
      </c>
      <c r="V31" s="20" t="n">
        <v>8.66744301</v>
      </c>
    </row>
    <row r="32" spans="1:22">
      <c r="A32" s="15" t="s">
        <v>507</v>
      </c>
      <c r="B32" s="17" t="n">
        <v>4478</v>
      </c>
      <c r="C32" s="18">
        <f>(5.0/B32*100)</f>
        <v/>
      </c>
      <c r="D32" s="19" t="n">
        <v>4473</v>
      </c>
      <c r="E32" s="18" t="n">
        <v>444.06947024</v>
      </c>
      <c r="F32" s="20" t="n">
        <v>10.28591738</v>
      </c>
      <c r="G32" s="18" t="n">
        <v>418.67861092</v>
      </c>
      <c r="H32" s="20" t="n">
        <v>8.43692748</v>
      </c>
      <c r="I32" s="18" t="n">
        <v>475.0709989</v>
      </c>
      <c r="J32" s="20" t="n">
        <v>3.96221817</v>
      </c>
      <c r="K32" s="18" t="n">
        <v>525.39871338</v>
      </c>
      <c r="L32" s="20" t="n">
        <v>2.33661191</v>
      </c>
      <c r="M32" s="18" t="s">
        <v>481</v>
      </c>
      <c r="N32" s="20" t="s">
        <v>481</v>
      </c>
      <c r="O32" s="18" t="s">
        <v>481</v>
      </c>
      <c r="P32" s="20" t="s">
        <v>481</v>
      </c>
      <c r="Q32" s="18" t="s">
        <v>481</v>
      </c>
      <c r="R32" s="20" t="s">
        <v>481</v>
      </c>
      <c r="S32" s="18" t="s">
        <v>481</v>
      </c>
      <c r="T32" s="20" t="s">
        <v>481</v>
      </c>
      <c r="U32" s="18" t="n">
        <v>412.95345694</v>
      </c>
      <c r="V32" s="20" t="n">
        <v>14.02102663</v>
      </c>
    </row>
    <row r="33" spans="1:22">
      <c r="A33" s="15" t="s">
        <v>508</v>
      </c>
      <c r="B33" s="17" t="n">
        <v>7325</v>
      </c>
      <c r="C33" s="18">
        <f>(76.0/B33*100)</f>
        <v/>
      </c>
      <c r="D33" s="19" t="n">
        <v>7249</v>
      </c>
      <c r="E33" s="18" t="n">
        <v>441.39752039</v>
      </c>
      <c r="F33" s="20" t="n">
        <v>16.26790023</v>
      </c>
      <c r="G33" s="18" t="n">
        <v>430.84069937</v>
      </c>
      <c r="H33" s="20" t="n">
        <v>10.25880497</v>
      </c>
      <c r="I33" s="18" t="n">
        <v>466.80095111</v>
      </c>
      <c r="J33" s="20" t="n">
        <v>4.19699981</v>
      </c>
      <c r="K33" s="18" t="n">
        <v>511.82371409</v>
      </c>
      <c r="L33" s="20" t="n">
        <v>2.78997968</v>
      </c>
      <c r="M33" s="18" t="s">
        <v>481</v>
      </c>
      <c r="N33" s="20" t="s">
        <v>481</v>
      </c>
      <c r="O33" s="18" t="s">
        <v>481</v>
      </c>
      <c r="P33" s="20" t="s">
        <v>481</v>
      </c>
      <c r="Q33" s="18" t="s">
        <v>481</v>
      </c>
      <c r="R33" s="20" t="s">
        <v>481</v>
      </c>
      <c r="S33" s="18" t="s">
        <v>481</v>
      </c>
      <c r="T33" s="20" t="s">
        <v>481</v>
      </c>
      <c r="U33" s="18" t="n">
        <v>405.03052348</v>
      </c>
      <c r="V33" s="20" t="n">
        <v>14.80735447</v>
      </c>
    </row>
    <row r="34" spans="1:22">
      <c r="A34" s="15" t="s">
        <v>509</v>
      </c>
      <c r="B34" s="17" t="n">
        <v>6350</v>
      </c>
      <c r="C34" s="18">
        <f>(39.0/B34*100)</f>
        <v/>
      </c>
      <c r="D34" s="19" t="n">
        <v>6311</v>
      </c>
      <c r="E34" s="18" t="n">
        <v>383.81870214</v>
      </c>
      <c r="F34" s="20" t="n">
        <v>6.17054953</v>
      </c>
      <c r="G34" s="18" t="n">
        <v>389.92253476</v>
      </c>
      <c r="H34" s="20" t="n">
        <v>5.05648977</v>
      </c>
      <c r="I34" s="18" t="n">
        <v>436.02151179</v>
      </c>
      <c r="J34" s="20" t="n">
        <v>3.59279769</v>
      </c>
      <c r="K34" s="18" t="n">
        <v>496.01774039</v>
      </c>
      <c r="L34" s="20" t="n">
        <v>2.83076223</v>
      </c>
      <c r="M34" s="18" t="s">
        <v>481</v>
      </c>
      <c r="N34" s="20" t="s">
        <v>481</v>
      </c>
      <c r="O34" s="18" t="s">
        <v>481</v>
      </c>
      <c r="P34" s="20" t="s">
        <v>481</v>
      </c>
      <c r="Q34" s="18" t="n">
        <v>263.37193708</v>
      </c>
      <c r="R34" s="20" t="n">
        <v>13.61114927</v>
      </c>
      <c r="S34" s="18" t="s">
        <v>481</v>
      </c>
      <c r="T34" s="20" t="s">
        <v>481</v>
      </c>
      <c r="U34" s="18" t="n">
        <v>325.19387612</v>
      </c>
      <c r="V34" s="20" t="n">
        <v>11.29149097</v>
      </c>
    </row>
    <row r="35" spans="1:22">
      <c r="A35" s="15" t="s">
        <v>510</v>
      </c>
      <c r="B35" s="17" t="n">
        <v>6406</v>
      </c>
      <c r="C35" s="18">
        <f>(36.0/B35*100)</f>
        <v/>
      </c>
      <c r="D35" s="19" t="n">
        <v>6370</v>
      </c>
      <c r="E35" s="18" t="n">
        <v>422.30138132</v>
      </c>
      <c r="F35" s="20" t="n">
        <v>10.48029483</v>
      </c>
      <c r="G35" s="18" t="n">
        <v>442.33211121</v>
      </c>
      <c r="H35" s="20" t="n">
        <v>7.87388969</v>
      </c>
      <c r="I35" s="18" t="n">
        <v>471.31167025</v>
      </c>
      <c r="J35" s="20" t="n">
        <v>3.541503</v>
      </c>
      <c r="K35" s="18" t="n">
        <v>529.49867913</v>
      </c>
      <c r="L35" s="20" t="n">
        <v>1.88099661</v>
      </c>
      <c r="M35" s="18" t="s">
        <v>481</v>
      </c>
      <c r="N35" s="20" t="s">
        <v>481</v>
      </c>
      <c r="O35" s="18" t="s">
        <v>481</v>
      </c>
      <c r="P35" s="20" t="s">
        <v>481</v>
      </c>
      <c r="Q35" s="18" t="n">
        <v>337.32521215</v>
      </c>
      <c r="R35" s="20" t="n">
        <v>11.65794297</v>
      </c>
      <c r="S35" s="18" t="s">
        <v>481</v>
      </c>
      <c r="T35" s="20" t="s">
        <v>481</v>
      </c>
      <c r="U35" s="18" t="n">
        <v>393.71013602</v>
      </c>
      <c r="V35" s="20" t="n">
        <v>12.6946149</v>
      </c>
    </row>
    <row r="36" spans="1:22">
      <c r="A36" s="15" t="s">
        <v>511</v>
      </c>
      <c r="B36" s="17" t="n">
        <v>6736</v>
      </c>
      <c r="C36" s="18">
        <f>(29.0/B36*100)</f>
        <v/>
      </c>
      <c r="D36" s="19" t="n">
        <v>6707</v>
      </c>
      <c r="E36" s="18" t="n">
        <v>432.64951942</v>
      </c>
      <c r="F36" s="20" t="n">
        <v>9.72502004</v>
      </c>
      <c r="G36" s="18" t="n">
        <v>455.56800809</v>
      </c>
      <c r="H36" s="20" t="n">
        <v>5.72377659</v>
      </c>
      <c r="I36" s="18" t="n">
        <v>474.7246314</v>
      </c>
      <c r="J36" s="20" t="n">
        <v>3.19085499</v>
      </c>
      <c r="K36" s="18" t="n">
        <v>509.29177462</v>
      </c>
      <c r="L36" s="20" t="n">
        <v>2.35097689</v>
      </c>
      <c r="M36" s="18" t="s">
        <v>481</v>
      </c>
      <c r="N36" s="20" t="s">
        <v>481</v>
      </c>
      <c r="O36" s="18" t="s">
        <v>481</v>
      </c>
      <c r="P36" s="20" t="s">
        <v>481</v>
      </c>
      <c r="Q36" s="18" t="s">
        <v>481</v>
      </c>
      <c r="R36" s="20" t="s">
        <v>481</v>
      </c>
      <c r="S36" s="18" t="s">
        <v>481</v>
      </c>
      <c r="T36" s="20" t="s">
        <v>481</v>
      </c>
      <c r="U36" s="18" t="n">
        <v>379.20498353</v>
      </c>
      <c r="V36" s="20" t="n">
        <v>13.39282919</v>
      </c>
    </row>
    <row r="37" spans="1:22">
      <c r="A37" s="15" t="s">
        <v>512</v>
      </c>
      <c r="B37" s="17" t="n">
        <v>5458</v>
      </c>
      <c r="C37" s="18">
        <f>(65.0/B37*100)</f>
        <v/>
      </c>
      <c r="D37" s="19" t="n">
        <v>5393</v>
      </c>
      <c r="E37" s="18" t="n">
        <v>418.58832502</v>
      </c>
      <c r="F37" s="20" t="n">
        <v>8.971868430000001</v>
      </c>
      <c r="G37" s="18" t="n">
        <v>434.64455809</v>
      </c>
      <c r="H37" s="20" t="n">
        <v>7.08538764</v>
      </c>
      <c r="I37" s="18" t="n">
        <v>468.2469608</v>
      </c>
      <c r="J37" s="20" t="n">
        <v>4.48364863</v>
      </c>
      <c r="K37" s="18" t="n">
        <v>525.7189143000001</v>
      </c>
      <c r="L37" s="20" t="n">
        <v>3.11261975</v>
      </c>
      <c r="M37" s="18" t="s">
        <v>481</v>
      </c>
      <c r="N37" s="20" t="s">
        <v>481</v>
      </c>
      <c r="O37" s="18" t="s">
        <v>481</v>
      </c>
      <c r="P37" s="20" t="s">
        <v>481</v>
      </c>
      <c r="Q37" s="18" t="s">
        <v>481</v>
      </c>
      <c r="R37" s="20" t="s">
        <v>481</v>
      </c>
      <c r="S37" s="18" t="s">
        <v>481</v>
      </c>
      <c r="T37" s="20" t="s">
        <v>481</v>
      </c>
      <c r="U37" s="18" t="n">
        <v>362.58480974</v>
      </c>
      <c r="V37" s="20" t="n">
        <v>8.767102250000001</v>
      </c>
    </row>
    <row r="38" spans="1:22">
      <c r="A38" s="15" t="s">
        <v>513</v>
      </c>
      <c r="B38" s="17" t="n">
        <v>5860</v>
      </c>
      <c r="C38" s="18">
        <f>(16.0/B38*100)</f>
        <v/>
      </c>
      <c r="D38" s="19" t="n">
        <v>5844</v>
      </c>
      <c r="E38" s="18" t="n">
        <v>404.92823273</v>
      </c>
      <c r="F38" s="20" t="n">
        <v>9.3456525</v>
      </c>
      <c r="G38" s="18" t="n">
        <v>422.53940061</v>
      </c>
      <c r="H38" s="20" t="n">
        <v>8.197408060000001</v>
      </c>
      <c r="I38" s="18" t="n">
        <v>469.79144858</v>
      </c>
      <c r="J38" s="20" t="n">
        <v>5.30389127</v>
      </c>
      <c r="K38" s="18" t="n">
        <v>510.58668751</v>
      </c>
      <c r="L38" s="20" t="n">
        <v>2.88090587</v>
      </c>
      <c r="M38" s="18" t="s">
        <v>481</v>
      </c>
      <c r="N38" s="20" t="s">
        <v>481</v>
      </c>
      <c r="O38" s="18" t="s">
        <v>481</v>
      </c>
      <c r="P38" s="20" t="s">
        <v>481</v>
      </c>
      <c r="Q38" s="18" t="s">
        <v>481</v>
      </c>
      <c r="R38" s="20" t="s">
        <v>481</v>
      </c>
      <c r="S38" s="18" t="s">
        <v>481</v>
      </c>
      <c r="T38" s="20" t="s">
        <v>481</v>
      </c>
      <c r="U38" s="18" t="n">
        <v>380.11681353</v>
      </c>
      <c r="V38" s="20" t="n">
        <v>9.70563381</v>
      </c>
    </row>
    <row r="39" spans="1:22">
      <c r="A39" s="15" t="s">
        <v>514</v>
      </c>
      <c r="B39" s="17" t="n">
        <v>5895</v>
      </c>
      <c r="C39" s="18">
        <f>(31.0/B39*100)</f>
        <v/>
      </c>
      <c r="D39" s="19" t="n">
        <v>5864</v>
      </c>
      <c r="E39" s="18" t="n">
        <v>381.74222597</v>
      </c>
      <c r="F39" s="20" t="n">
        <v>6.98034822</v>
      </c>
      <c r="G39" s="18" t="n">
        <v>393.6042502</v>
      </c>
      <c r="H39" s="20" t="n">
        <v>7.22711107</v>
      </c>
      <c r="I39" s="18" t="n">
        <v>408.02156204</v>
      </c>
      <c r="J39" s="20" t="n">
        <v>4.48355956</v>
      </c>
      <c r="K39" s="18" t="n">
        <v>448.73227006</v>
      </c>
      <c r="L39" s="20" t="n">
        <v>3.69779812</v>
      </c>
      <c r="M39" s="18" t="s">
        <v>481</v>
      </c>
      <c r="N39" s="20" t="s">
        <v>481</v>
      </c>
      <c r="O39" s="18" t="s">
        <v>481</v>
      </c>
      <c r="P39" s="20" t="s">
        <v>481</v>
      </c>
      <c r="Q39" s="18" t="s">
        <v>481</v>
      </c>
      <c r="R39" s="20" t="s">
        <v>481</v>
      </c>
      <c r="S39" s="18" t="s">
        <v>481</v>
      </c>
      <c r="T39" s="20" t="s">
        <v>481</v>
      </c>
      <c r="U39" s="18" t="n">
        <v>345.11203559</v>
      </c>
      <c r="V39" s="20" t="n">
        <v>15.2578189</v>
      </c>
    </row>
    <row r="40" spans="1:22">
      <c r="A40" s="15" t="s">
        <v>515</v>
      </c>
      <c r="B40" s="17" t="n">
        <v>14157</v>
      </c>
      <c r="C40" s="18">
        <f>(281.0/B40*100)</f>
        <v/>
      </c>
      <c r="D40" s="19" t="n">
        <v>13876</v>
      </c>
      <c r="E40" s="18" t="n">
        <v>414.20539183</v>
      </c>
      <c r="F40" s="20" t="n">
        <v>11.33314345</v>
      </c>
      <c r="G40" s="18" t="n">
        <v>419.93893658</v>
      </c>
      <c r="H40" s="20" t="n">
        <v>8.826290699999999</v>
      </c>
      <c r="I40" s="18" t="n">
        <v>444.09291772</v>
      </c>
      <c r="J40" s="20" t="n">
        <v>4.52274715</v>
      </c>
      <c r="K40" s="18" t="n">
        <v>513.90190934</v>
      </c>
      <c r="L40" s="20" t="n">
        <v>2.66195589</v>
      </c>
      <c r="M40" s="18" t="s">
        <v>481</v>
      </c>
      <c r="N40" s="20" t="s">
        <v>481</v>
      </c>
      <c r="O40" s="18" t="s">
        <v>481</v>
      </c>
      <c r="P40" s="20" t="s">
        <v>481</v>
      </c>
      <c r="Q40" s="18" t="s">
        <v>481</v>
      </c>
      <c r="R40" s="20" t="s">
        <v>481</v>
      </c>
      <c r="S40" s="18" t="s">
        <v>481</v>
      </c>
      <c r="T40" s="20" t="s">
        <v>481</v>
      </c>
      <c r="U40" s="18" t="n">
        <v>379.06742045</v>
      </c>
      <c r="V40" s="20" t="n">
        <v>9.31540058</v>
      </c>
    </row>
    <row r="41" spans="1:22">
      <c r="A41" s="15" t="s">
        <v>516</v>
      </c>
      <c r="B41" s="17" t="n">
        <v>5712</v>
      </c>
      <c r="C41" s="18">
        <f>(38.0/B41*100)</f>
        <v/>
      </c>
      <c r="D41" s="19" t="n">
        <v>5674</v>
      </c>
      <c r="E41" s="18" t="n">
        <v>422.44000615</v>
      </c>
      <c r="F41" s="20" t="n">
        <v>16.71388769</v>
      </c>
      <c r="G41" s="18" t="n">
        <v>377.17085556</v>
      </c>
      <c r="H41" s="20" t="n">
        <v>11.60743953</v>
      </c>
      <c r="I41" s="18" t="n">
        <v>436.00312176</v>
      </c>
      <c r="J41" s="20" t="n">
        <v>5.24518086</v>
      </c>
      <c r="K41" s="18" t="n">
        <v>516.75010834</v>
      </c>
      <c r="L41" s="20" t="n">
        <v>3.04012231</v>
      </c>
      <c r="M41" s="18" t="s">
        <v>481</v>
      </c>
      <c r="N41" s="20" t="s">
        <v>481</v>
      </c>
      <c r="O41" s="18" t="s">
        <v>481</v>
      </c>
      <c r="P41" s="20" t="s">
        <v>481</v>
      </c>
      <c r="Q41" s="18" t="n">
        <v>399.91015703</v>
      </c>
      <c r="R41" s="20" t="n">
        <v>16.72230739</v>
      </c>
      <c r="S41" s="18" t="s">
        <v>481</v>
      </c>
      <c r="T41" s="20" t="s">
        <v>481</v>
      </c>
      <c r="U41" s="18" t="n">
        <v>374.95592728</v>
      </c>
      <c r="V41" s="20" t="n">
        <v>15.87107447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(1266.0/B46*100)</f>
        <v/>
      </c>
      <c r="D46" s="19" t="n">
        <v>21875</v>
      </c>
      <c r="E46" s="18" t="n">
        <v>331.93020164</v>
      </c>
      <c r="F46" s="20" t="n">
        <v>7.42542929</v>
      </c>
      <c r="G46" s="18" t="n">
        <v>344.0358185</v>
      </c>
      <c r="H46" s="20" t="n">
        <v>6.37579356</v>
      </c>
      <c r="I46" s="18" t="n">
        <v>395.27071729</v>
      </c>
      <c r="J46" s="20" t="n">
        <v>3.01398669</v>
      </c>
      <c r="K46" s="18" t="n">
        <v>443.05533778</v>
      </c>
      <c r="L46" s="20" t="n">
        <v>2.85053857</v>
      </c>
      <c r="M46" s="18" t="s">
        <v>481</v>
      </c>
      <c r="N46" s="20" t="s">
        <v>481</v>
      </c>
      <c r="O46" s="18" t="s">
        <v>481</v>
      </c>
      <c r="P46" s="20" t="s">
        <v>481</v>
      </c>
      <c r="Q46" s="18" t="s">
        <v>481</v>
      </c>
      <c r="R46" s="20" t="s">
        <v>481</v>
      </c>
      <c r="S46" s="18" t="s">
        <v>481</v>
      </c>
      <c r="T46" s="20" t="s">
        <v>481</v>
      </c>
      <c r="U46" s="18" t="n">
        <v>332.96002771</v>
      </c>
      <c r="V46" s="20" t="n">
        <v>4.27760498</v>
      </c>
    </row>
    <row r="47" spans="1:22">
      <c r="A47" s="15" t="s">
        <v>522</v>
      </c>
      <c r="B47" s="17" t="n">
        <v>5928</v>
      </c>
      <c r="C47" s="18">
        <f>(89.0/B47*100)</f>
        <v/>
      </c>
      <c r="D47" s="19" t="n">
        <v>5839</v>
      </c>
      <c r="E47" s="18" t="n">
        <v>330.75672418</v>
      </c>
      <c r="F47" s="20" t="n">
        <v>6.96270367</v>
      </c>
      <c r="G47" s="18" t="n">
        <v>356.34828836</v>
      </c>
      <c r="H47" s="20" t="n">
        <v>7.88802176</v>
      </c>
      <c r="I47" s="18" t="n">
        <v>393.01298048</v>
      </c>
      <c r="J47" s="20" t="n">
        <v>4.9368013</v>
      </c>
      <c r="K47" s="18" t="n">
        <v>478.86125386</v>
      </c>
      <c r="L47" s="20" t="n">
        <v>4.03923837</v>
      </c>
      <c r="M47" s="18" t="s">
        <v>481</v>
      </c>
      <c r="N47" s="20" t="s">
        <v>481</v>
      </c>
      <c r="O47" s="18" t="s">
        <v>481</v>
      </c>
      <c r="P47" s="20" t="s">
        <v>481</v>
      </c>
      <c r="Q47" s="18" t="s">
        <v>481</v>
      </c>
      <c r="R47" s="20" t="s">
        <v>481</v>
      </c>
      <c r="S47" s="18" t="s">
        <v>481</v>
      </c>
      <c r="T47" s="20" t="s">
        <v>481</v>
      </c>
      <c r="U47" s="18" t="n">
        <v>299.80230141</v>
      </c>
      <c r="V47" s="20" t="n">
        <v>6.8447761</v>
      </c>
    </row>
    <row r="48" spans="1:22">
      <c r="A48" s="15" t="s">
        <v>523</v>
      </c>
      <c r="B48" s="17" t="n">
        <v>9841</v>
      </c>
      <c r="C48" s="18">
        <f>(7.0/B48*100)</f>
        <v/>
      </c>
      <c r="D48" s="19" t="n">
        <v>9834</v>
      </c>
      <c r="E48" s="18" t="n">
        <v>446.49570322</v>
      </c>
      <c r="F48" s="20" t="n">
        <v>14.33668698</v>
      </c>
      <c r="G48" s="18" t="n">
        <v>489.38184791</v>
      </c>
      <c r="H48" s="20" t="n">
        <v>11.26526743</v>
      </c>
      <c r="I48" s="18" t="n">
        <v>487.33557538</v>
      </c>
      <c r="J48" s="20" t="n">
        <v>6.39606036</v>
      </c>
      <c r="K48" s="18" t="n">
        <v>504.09035461</v>
      </c>
      <c r="L48" s="20" t="n">
        <v>4.28158961</v>
      </c>
      <c r="M48" s="18" t="s">
        <v>481</v>
      </c>
      <c r="N48" s="20" t="s">
        <v>481</v>
      </c>
      <c r="O48" s="18" t="s">
        <v>481</v>
      </c>
      <c r="P48" s="20" t="s">
        <v>481</v>
      </c>
      <c r="Q48" s="18" t="s">
        <v>481</v>
      </c>
      <c r="R48" s="20" t="s">
        <v>481</v>
      </c>
      <c r="S48" s="18" t="s">
        <v>481</v>
      </c>
      <c r="T48" s="20" t="s">
        <v>481</v>
      </c>
      <c r="U48" s="18" t="n">
        <v>406.5702184</v>
      </c>
      <c r="V48" s="20" t="n">
        <v>34.25442863</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(221.0/B50*100)</f>
        <v/>
      </c>
      <c r="D50" s="19" t="n">
        <v>11574</v>
      </c>
      <c r="E50" s="18" t="n">
        <v>376.41465452</v>
      </c>
      <c r="F50" s="20" t="n">
        <v>11.35976753</v>
      </c>
      <c r="G50" s="18" t="n">
        <v>385.29445779</v>
      </c>
      <c r="H50" s="20" t="n">
        <v>8.950182420000001</v>
      </c>
      <c r="I50" s="18" t="n">
        <v>408.29926733</v>
      </c>
      <c r="J50" s="20" t="n">
        <v>3.22095627</v>
      </c>
      <c r="K50" s="18" t="n">
        <v>439.54457811</v>
      </c>
      <c r="L50" s="20" t="n">
        <v>3.04584644</v>
      </c>
      <c r="M50" s="18" t="s">
        <v>481</v>
      </c>
      <c r="N50" s="20" t="s">
        <v>481</v>
      </c>
      <c r="O50" s="18" t="s">
        <v>481</v>
      </c>
      <c r="P50" s="20" t="s">
        <v>481</v>
      </c>
      <c r="Q50" s="18" t="s">
        <v>481</v>
      </c>
      <c r="R50" s="20" t="s">
        <v>481</v>
      </c>
      <c r="S50" s="18" t="s">
        <v>481</v>
      </c>
      <c r="T50" s="20" t="s">
        <v>481</v>
      </c>
      <c r="U50" s="18" t="n">
        <v>351.25650804</v>
      </c>
      <c r="V50" s="20" t="n">
        <v>10.22272827</v>
      </c>
    </row>
    <row r="51" spans="1:22">
      <c r="A51" s="15" t="s">
        <v>526</v>
      </c>
      <c r="B51" s="17" t="n">
        <v>6866</v>
      </c>
      <c r="C51" s="18">
        <f>(109.0/B51*100)</f>
        <v/>
      </c>
      <c r="D51" s="19" t="n">
        <v>6757</v>
      </c>
      <c r="E51" s="18" t="n">
        <v>384.02382997</v>
      </c>
      <c r="F51" s="20" t="n">
        <v>10.02647572</v>
      </c>
      <c r="G51" s="18" t="n">
        <v>408.67254916</v>
      </c>
      <c r="H51" s="20" t="n">
        <v>10.97744279</v>
      </c>
      <c r="I51" s="18" t="n">
        <v>419.22541698</v>
      </c>
      <c r="J51" s="20" t="n">
        <v>3.65908265</v>
      </c>
      <c r="K51" s="18" t="n">
        <v>433.88453144</v>
      </c>
      <c r="L51" s="20" t="n">
        <v>2.88222253</v>
      </c>
      <c r="M51" s="18" t="s">
        <v>481</v>
      </c>
      <c r="N51" s="20" t="s">
        <v>481</v>
      </c>
      <c r="O51" s="18" t="s">
        <v>481</v>
      </c>
      <c r="P51" s="20" t="s">
        <v>481</v>
      </c>
      <c r="Q51" s="18" t="n">
        <v>427.96430568</v>
      </c>
      <c r="R51" s="20" t="n">
        <v>5.20460603</v>
      </c>
      <c r="S51" s="18" t="s">
        <v>481</v>
      </c>
      <c r="T51" s="20" t="s">
        <v>481</v>
      </c>
      <c r="U51" s="18" t="n">
        <v>378.26736782</v>
      </c>
      <c r="V51" s="20" t="n">
        <v>8.66258376</v>
      </c>
    </row>
    <row r="52" spans="1:22">
      <c r="A52" s="15" t="s">
        <v>527</v>
      </c>
      <c r="B52" s="17" t="n">
        <v>5809</v>
      </c>
      <c r="C52" s="18">
        <f>(75.0/B52*100)</f>
        <v/>
      </c>
      <c r="D52" s="19" t="n">
        <v>5734</v>
      </c>
      <c r="E52" s="18" t="n">
        <v>416.86462841</v>
      </c>
      <c r="F52" s="20" t="n">
        <v>8.20027032</v>
      </c>
      <c r="G52" s="18" t="n">
        <v>431.47420089</v>
      </c>
      <c r="H52" s="20" t="n">
        <v>5.39552707</v>
      </c>
      <c r="I52" s="18" t="n">
        <v>454.08082667</v>
      </c>
      <c r="J52" s="20" t="n">
        <v>3.67512346</v>
      </c>
      <c r="K52" s="18" t="n">
        <v>509.8576247</v>
      </c>
      <c r="L52" s="20" t="n">
        <v>2.56279107</v>
      </c>
      <c r="M52" s="18" t="s">
        <v>481</v>
      </c>
      <c r="N52" s="20" t="s">
        <v>481</v>
      </c>
      <c r="O52" s="18" t="s">
        <v>481</v>
      </c>
      <c r="P52" s="20" t="s">
        <v>481</v>
      </c>
      <c r="Q52" s="18" t="s">
        <v>481</v>
      </c>
      <c r="R52" s="20" t="s">
        <v>481</v>
      </c>
      <c r="S52" s="18" t="s">
        <v>481</v>
      </c>
      <c r="T52" s="20" t="s">
        <v>481</v>
      </c>
      <c r="U52" s="18" t="n">
        <v>379.23499991</v>
      </c>
      <c r="V52" s="20" t="n">
        <v>13.01006375</v>
      </c>
    </row>
    <row r="53" spans="1:22">
      <c r="A53" s="15" t="s">
        <v>528</v>
      </c>
      <c r="B53" s="17" t="n">
        <v>5571</v>
      </c>
      <c r="C53" s="18">
        <f>(85.0/B53*100)</f>
        <v/>
      </c>
      <c r="D53" s="19" t="n">
        <v>5486</v>
      </c>
      <c r="E53" s="18" t="n">
        <v>378.65529054</v>
      </c>
      <c r="F53" s="20" t="n">
        <v>6.57257051</v>
      </c>
      <c r="G53" s="18" t="n">
        <v>390.12600269</v>
      </c>
      <c r="H53" s="20" t="n">
        <v>5.23952935</v>
      </c>
      <c r="I53" s="18" t="n">
        <v>438.9589068</v>
      </c>
      <c r="J53" s="20" t="n">
        <v>2.96806935</v>
      </c>
      <c r="K53" s="18" t="n">
        <v>469.15676017</v>
      </c>
      <c r="L53" s="20" t="n">
        <v>2.19830685</v>
      </c>
      <c r="M53" s="18" t="s">
        <v>481</v>
      </c>
      <c r="N53" s="20" t="s">
        <v>481</v>
      </c>
      <c r="O53" s="18" t="s">
        <v>481</v>
      </c>
      <c r="P53" s="20" t="s">
        <v>481</v>
      </c>
      <c r="Q53" s="18" t="s">
        <v>481</v>
      </c>
      <c r="R53" s="20" t="s">
        <v>481</v>
      </c>
      <c r="S53" s="18" t="s">
        <v>481</v>
      </c>
      <c r="T53" s="20" t="s">
        <v>481</v>
      </c>
      <c r="U53" s="18" t="n">
        <v>314.26829225</v>
      </c>
      <c r="V53" s="20" t="n">
        <v>9.50425615</v>
      </c>
    </row>
    <row r="54" spans="1:22">
      <c r="A54" s="15" t="s">
        <v>529</v>
      </c>
      <c r="B54" s="17" t="n">
        <v>4740</v>
      </c>
      <c r="C54" s="18">
        <f>(75.0/B54*100)</f>
        <v/>
      </c>
      <c r="D54" s="19" t="n">
        <v>4665</v>
      </c>
      <c r="E54" s="18" t="n">
        <v>329.41680652</v>
      </c>
      <c r="F54" s="20" t="n">
        <v>7.05396572</v>
      </c>
      <c r="G54" s="18" t="n">
        <v>339.89553476</v>
      </c>
      <c r="H54" s="20" t="n">
        <v>10.25194654</v>
      </c>
      <c r="I54" s="18" t="n">
        <v>350.35515686</v>
      </c>
      <c r="J54" s="20" t="n">
        <v>3.96543555</v>
      </c>
      <c r="K54" s="18" t="n">
        <v>374.93200561</v>
      </c>
      <c r="L54" s="20" t="n">
        <v>3.28549962</v>
      </c>
      <c r="M54" s="18" t="s">
        <v>481</v>
      </c>
      <c r="N54" s="20" t="s">
        <v>481</v>
      </c>
      <c r="O54" s="18" t="s">
        <v>481</v>
      </c>
      <c r="P54" s="20" t="s">
        <v>481</v>
      </c>
      <c r="Q54" s="18" t="s">
        <v>481</v>
      </c>
      <c r="R54" s="20" t="s">
        <v>481</v>
      </c>
      <c r="S54" s="18" t="s">
        <v>481</v>
      </c>
      <c r="T54" s="20" t="s">
        <v>481</v>
      </c>
      <c r="U54" s="18" t="n">
        <v>279.12296312</v>
      </c>
      <c r="V54" s="20" t="n">
        <v>5.41870164</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453.448971</v>
      </c>
      <c r="F56" s="20" t="n">
        <v>11.33601251</v>
      </c>
      <c r="G56" s="18" t="n">
        <v>486.67275894</v>
      </c>
      <c r="H56" s="20" t="n">
        <v>7.73504767</v>
      </c>
      <c r="I56" s="18" t="n">
        <v>520.35729882</v>
      </c>
      <c r="J56" s="20" t="n">
        <v>3.83475329</v>
      </c>
      <c r="K56" s="18" t="n">
        <v>535.9616454</v>
      </c>
      <c r="L56" s="20" t="n">
        <v>2.49182638</v>
      </c>
      <c r="M56" s="18" t="s">
        <v>481</v>
      </c>
      <c r="N56" s="20" t="s">
        <v>481</v>
      </c>
      <c r="O56" s="18" t="s">
        <v>481</v>
      </c>
      <c r="P56" s="20" t="s">
        <v>481</v>
      </c>
      <c r="Q56" s="18" t="s">
        <v>481</v>
      </c>
      <c r="R56" s="20" t="s">
        <v>481</v>
      </c>
      <c r="S56" s="18" t="s">
        <v>481</v>
      </c>
      <c r="T56" s="20" t="s">
        <v>481</v>
      </c>
      <c r="U56" s="18" t="n">
        <v>453.63106886</v>
      </c>
      <c r="V56" s="20" t="n">
        <v>19.84871747</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(138.0/B61*100)</f>
        <v/>
      </c>
      <c r="D61" s="19" t="n">
        <v>6387</v>
      </c>
      <c r="E61" s="18" t="n">
        <v>396.21603471</v>
      </c>
      <c r="F61" s="20" t="n">
        <v>7.2959182</v>
      </c>
      <c r="G61" s="18" t="n">
        <v>403.86545926</v>
      </c>
      <c r="H61" s="20" t="n">
        <v>5.04682603</v>
      </c>
      <c r="I61" s="18" t="n">
        <v>441.57838519</v>
      </c>
      <c r="J61" s="20" t="n">
        <v>4.04043762</v>
      </c>
      <c r="K61" s="18" t="n">
        <v>497.60697448</v>
      </c>
      <c r="L61" s="20" t="n">
        <v>2.56864388</v>
      </c>
      <c r="M61" s="18" t="s">
        <v>481</v>
      </c>
      <c r="N61" s="20" t="s">
        <v>481</v>
      </c>
      <c r="O61" s="18" t="s">
        <v>481</v>
      </c>
      <c r="P61" s="20" t="s">
        <v>481</v>
      </c>
      <c r="Q61" s="18" t="s">
        <v>481</v>
      </c>
      <c r="R61" s="20" t="s">
        <v>481</v>
      </c>
      <c r="S61" s="18" t="s">
        <v>481</v>
      </c>
      <c r="T61" s="20" t="s">
        <v>481</v>
      </c>
      <c r="U61" s="18" t="n">
        <v>364.60497197</v>
      </c>
      <c r="V61" s="20" t="n">
        <v>9.731407389999999</v>
      </c>
    </row>
    <row r="62" spans="1:22">
      <c r="A62" s="15" t="s">
        <v>537</v>
      </c>
      <c r="B62" s="17" t="n">
        <v>4476</v>
      </c>
      <c r="C62" s="18">
        <f>(3.0/B62*100)</f>
        <v/>
      </c>
      <c r="D62" s="19" t="n">
        <v>4473</v>
      </c>
      <c r="E62" s="18" t="n">
        <v>474.78610063</v>
      </c>
      <c r="F62" s="20" t="n">
        <v>14.4926683</v>
      </c>
      <c r="G62" s="18" t="n">
        <v>472.64506168</v>
      </c>
      <c r="H62" s="20" t="n">
        <v>5.91457059</v>
      </c>
      <c r="I62" s="18" t="n">
        <v>501.8314289</v>
      </c>
      <c r="J62" s="20" t="n">
        <v>1.71169683</v>
      </c>
      <c r="K62" s="18" t="n">
        <v>518.90533217</v>
      </c>
      <c r="L62" s="20" t="n">
        <v>1.86097733</v>
      </c>
      <c r="M62" s="18" t="s">
        <v>481</v>
      </c>
      <c r="N62" s="20" t="s">
        <v>481</v>
      </c>
      <c r="O62" s="18" t="s">
        <v>481</v>
      </c>
      <c r="P62" s="20" t="s">
        <v>481</v>
      </c>
      <c r="Q62" s="18" t="s">
        <v>481</v>
      </c>
      <c r="R62" s="20" t="s">
        <v>481</v>
      </c>
      <c r="S62" s="18" t="s">
        <v>481</v>
      </c>
      <c r="T62" s="20" t="s">
        <v>481</v>
      </c>
      <c r="U62" s="18" t="n">
        <v>451.90475622</v>
      </c>
      <c r="V62" s="20" t="n">
        <v>31.5952374</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(75.0/B66*100)</f>
        <v/>
      </c>
      <c r="D66" s="19" t="n">
        <v>5590</v>
      </c>
      <c r="E66" s="18" t="n">
        <v>378.29524136</v>
      </c>
      <c r="F66" s="20" t="n">
        <v>6.22350993</v>
      </c>
      <c r="G66" s="18" t="n">
        <v>373.76786213</v>
      </c>
      <c r="H66" s="20" t="n">
        <v>5.63278927</v>
      </c>
      <c r="I66" s="18" t="n">
        <v>404.26081335</v>
      </c>
      <c r="J66" s="20" t="n">
        <v>2.8837889</v>
      </c>
      <c r="K66" s="18" t="n">
        <v>462.2101682</v>
      </c>
      <c r="L66" s="20" t="n">
        <v>2.37167018</v>
      </c>
      <c r="M66" s="18" t="s">
        <v>481</v>
      </c>
      <c r="N66" s="20" t="s">
        <v>481</v>
      </c>
      <c r="O66" s="18" t="s">
        <v>481</v>
      </c>
      <c r="P66" s="20" t="s">
        <v>481</v>
      </c>
      <c r="Q66" s="18" t="s">
        <v>481</v>
      </c>
      <c r="R66" s="20" t="s">
        <v>481</v>
      </c>
      <c r="S66" s="18" t="s">
        <v>481</v>
      </c>
      <c r="T66" s="20" t="s">
        <v>481</v>
      </c>
      <c r="U66" s="18" t="n">
        <v>328.9282601</v>
      </c>
      <c r="V66" s="20" t="n">
        <v>5.11236318</v>
      </c>
    </row>
    <row r="67" spans="1:22">
      <c r="A67" s="15" t="s">
        <v>542</v>
      </c>
      <c r="B67" s="17" t="n">
        <v>6971</v>
      </c>
      <c r="C67" s="18">
        <f>(66.0/B67*100)</f>
        <v/>
      </c>
      <c r="D67" s="19" t="n">
        <v>6905</v>
      </c>
      <c r="E67" s="18" t="n">
        <v>352.32471452</v>
      </c>
      <c r="F67" s="20" t="n">
        <v>9.69460329</v>
      </c>
      <c r="G67" s="18" t="n">
        <v>344.13546673</v>
      </c>
      <c r="H67" s="20" t="n">
        <v>7.02371134</v>
      </c>
      <c r="I67" s="18" t="n">
        <v>385.17814259</v>
      </c>
      <c r="J67" s="20" t="n">
        <v>3.30288953</v>
      </c>
      <c r="K67" s="18" t="n">
        <v>413.45364081</v>
      </c>
      <c r="L67" s="20" t="n">
        <v>3.00849625</v>
      </c>
      <c r="M67" s="18" t="s">
        <v>481</v>
      </c>
      <c r="N67" s="20" t="s">
        <v>481</v>
      </c>
      <c r="O67" s="18" t="s">
        <v>481</v>
      </c>
      <c r="P67" s="20" t="s">
        <v>481</v>
      </c>
      <c r="Q67" s="18" t="s">
        <v>481</v>
      </c>
      <c r="R67" s="20" t="s">
        <v>481</v>
      </c>
      <c r="S67" s="18" t="s">
        <v>481</v>
      </c>
      <c r="T67" s="20" t="s">
        <v>481</v>
      </c>
      <c r="U67" s="18" t="n">
        <v>294.38354111</v>
      </c>
      <c r="V67" s="20" t="n">
        <v>8.498470660000001</v>
      </c>
    </row>
    <row r="68" spans="1:22">
      <c r="A68" s="15" t="s">
        <v>543</v>
      </c>
      <c r="B68" s="17" t="n">
        <v>12083</v>
      </c>
      <c r="C68" s="18">
        <f>(26.0/B68*100)</f>
        <v/>
      </c>
      <c r="D68" s="19" t="n">
        <v>12057</v>
      </c>
      <c r="E68" s="18" t="n">
        <v>308.62758086</v>
      </c>
      <c r="F68" s="20" t="n">
        <v>5.4101003</v>
      </c>
      <c r="G68" s="18" t="n">
        <v>317.62379052</v>
      </c>
      <c r="H68" s="20" t="n">
        <v>4.3642782</v>
      </c>
      <c r="I68" s="18" t="n">
        <v>377.22455496</v>
      </c>
      <c r="J68" s="20" t="n">
        <v>2.10949158</v>
      </c>
      <c r="K68" s="18" t="n">
        <v>440.14099011</v>
      </c>
      <c r="L68" s="20" t="n">
        <v>1.48569072</v>
      </c>
      <c r="M68" s="18" t="s">
        <v>481</v>
      </c>
      <c r="N68" s="20" t="s">
        <v>481</v>
      </c>
      <c r="O68" s="18" t="s">
        <v>481</v>
      </c>
      <c r="P68" s="20" t="s">
        <v>481</v>
      </c>
      <c r="Q68" s="18" t="s">
        <v>481</v>
      </c>
      <c r="R68" s="20" t="s">
        <v>481</v>
      </c>
      <c r="S68" s="18" t="s">
        <v>481</v>
      </c>
      <c r="T68" s="20" t="s">
        <v>481</v>
      </c>
      <c r="U68" s="18" t="n">
        <v>289.80824558</v>
      </c>
      <c r="V68" s="20" t="n">
        <v>3.65904494</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439.77729079</v>
      </c>
      <c r="F70" s="20" t="n">
        <v>11.17128317</v>
      </c>
      <c r="G70" s="18" t="n">
        <v>432.2562198</v>
      </c>
      <c r="H70" s="20" t="n">
        <v>7.64341964</v>
      </c>
      <c r="I70" s="18" t="n">
        <v>473.67789342</v>
      </c>
      <c r="J70" s="20" t="n">
        <v>4.39458919</v>
      </c>
      <c r="K70" s="18" t="n">
        <v>516.79542012</v>
      </c>
      <c r="L70" s="20" t="n">
        <v>2.64661764</v>
      </c>
      <c r="M70" s="18" t="s">
        <v>481</v>
      </c>
      <c r="N70" s="20" t="s">
        <v>481</v>
      </c>
      <c r="O70" s="18" t="s">
        <v>481</v>
      </c>
      <c r="P70" s="20" t="s">
        <v>481</v>
      </c>
      <c r="Q70" s="18" t="s">
        <v>481</v>
      </c>
      <c r="R70" s="20" t="s">
        <v>481</v>
      </c>
      <c r="S70" s="18" t="s">
        <v>481</v>
      </c>
      <c r="T70" s="20" t="s">
        <v>481</v>
      </c>
      <c r="U70" s="18" t="n">
        <v>407.27592352</v>
      </c>
      <c r="V70" s="20" t="n">
        <v>10.10906096</v>
      </c>
    </row>
    <row r="71" spans="1:22">
      <c r="A71" s="15" t="s">
        <v>546</v>
      </c>
      <c r="B71" s="17" t="n">
        <v>6115</v>
      </c>
      <c r="C71" s="18">
        <f>(17.0/B71*100)</f>
        <v/>
      </c>
      <c r="D71" s="19" t="n">
        <v>6098</v>
      </c>
      <c r="E71" s="18" t="n">
        <v>501.52888726</v>
      </c>
      <c r="F71" s="20" t="n">
        <v>15.43169507</v>
      </c>
      <c r="G71" s="18" t="n">
        <v>501.79015335</v>
      </c>
      <c r="H71" s="20" t="n">
        <v>9.2234251</v>
      </c>
      <c r="I71" s="18" t="n">
        <v>509.22981984</v>
      </c>
      <c r="J71" s="20" t="n">
        <v>3.92360497</v>
      </c>
      <c r="K71" s="18" t="n">
        <v>544.02337617</v>
      </c>
      <c r="L71" s="20" t="n">
        <v>1.68693916</v>
      </c>
      <c r="M71" s="18" t="s">
        <v>481</v>
      </c>
      <c r="N71" s="20" t="s">
        <v>481</v>
      </c>
      <c r="O71" s="18" t="s">
        <v>481</v>
      </c>
      <c r="P71" s="20" t="s">
        <v>481</v>
      </c>
      <c r="Q71" s="18" t="s">
        <v>481</v>
      </c>
      <c r="R71" s="20" t="s">
        <v>481</v>
      </c>
      <c r="S71" s="18" t="s">
        <v>481</v>
      </c>
      <c r="T71" s="20" t="s">
        <v>481</v>
      </c>
      <c r="U71" s="18" t="n">
        <v>450.38545277</v>
      </c>
      <c r="V71" s="20" t="n">
        <v>24.44614377</v>
      </c>
    </row>
    <row r="72" spans="1:22">
      <c r="A72" s="15" t="s">
        <v>547</v>
      </c>
      <c r="B72" s="17" t="n">
        <v>7708</v>
      </c>
      <c r="C72" s="18">
        <f>(6.0/B72*100)</f>
        <v/>
      </c>
      <c r="D72" s="19" t="n">
        <v>7702</v>
      </c>
      <c r="E72" s="18" t="n">
        <v>442.79689824</v>
      </c>
      <c r="F72" s="20" t="n">
        <v>14.62059257</v>
      </c>
      <c r="G72" s="18" t="n">
        <v>483.57996037</v>
      </c>
      <c r="H72" s="20" t="n">
        <v>7.37932763</v>
      </c>
      <c r="I72" s="18" t="n">
        <v>484.47433021</v>
      </c>
      <c r="J72" s="20" t="n">
        <v>3.85614569</v>
      </c>
      <c r="K72" s="18" t="n">
        <v>508.12211855</v>
      </c>
      <c r="L72" s="20" t="n">
        <v>2.3926962</v>
      </c>
      <c r="M72" s="18" t="s">
        <v>481</v>
      </c>
      <c r="N72" s="20" t="s">
        <v>481</v>
      </c>
      <c r="O72" s="18" t="s">
        <v>481</v>
      </c>
      <c r="P72" s="20" t="s">
        <v>481</v>
      </c>
      <c r="Q72" s="18" t="s">
        <v>481</v>
      </c>
      <c r="R72" s="20" t="s">
        <v>481</v>
      </c>
      <c r="S72" s="18" t="s">
        <v>481</v>
      </c>
      <c r="T72" s="20" t="s">
        <v>481</v>
      </c>
      <c r="U72" s="18" t="n">
        <v>375.15409711</v>
      </c>
      <c r="V72" s="20" t="n">
        <v>39.60213334</v>
      </c>
    </row>
    <row r="73" spans="1:22">
      <c r="A73" s="15" t="s">
        <v>548</v>
      </c>
      <c r="B73" s="17" t="n">
        <v>8249</v>
      </c>
      <c r="C73" s="18">
        <f>(147.0/B73*100)</f>
        <v/>
      </c>
      <c r="D73" s="19" t="n">
        <v>8102</v>
      </c>
      <c r="E73" s="18" t="n">
        <v>356.79310979</v>
      </c>
      <c r="F73" s="20" t="n">
        <v>10.32913779</v>
      </c>
      <c r="G73" s="18" t="n">
        <v>368.33391546</v>
      </c>
      <c r="H73" s="20" t="n">
        <v>5.82675592</v>
      </c>
      <c r="I73" s="18" t="n">
        <v>397.20591603</v>
      </c>
      <c r="J73" s="20" t="n">
        <v>3.36435923</v>
      </c>
      <c r="K73" s="18" t="n">
        <v>434.148061</v>
      </c>
      <c r="L73" s="20" t="n">
        <v>3.31674943</v>
      </c>
      <c r="M73" s="18" t="s">
        <v>481</v>
      </c>
      <c r="N73" s="20" t="s">
        <v>481</v>
      </c>
      <c r="O73" s="18" t="s">
        <v>481</v>
      </c>
      <c r="P73" s="20" t="s">
        <v>481</v>
      </c>
      <c r="Q73" s="18" t="s">
        <v>481</v>
      </c>
      <c r="R73" s="20" t="s">
        <v>481</v>
      </c>
      <c r="S73" s="18" t="s">
        <v>481</v>
      </c>
      <c r="T73" s="20" t="s">
        <v>481</v>
      </c>
      <c r="U73" s="18" t="n">
        <v>356.23435724</v>
      </c>
      <c r="V73" s="20" t="n">
        <v>13.62172406</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(204.0/B75*100)</f>
        <v/>
      </c>
      <c r="D75" s="19" t="n">
        <v>5171</v>
      </c>
      <c r="E75" s="18" t="n">
        <v>299.92598528</v>
      </c>
      <c r="F75" s="20" t="n">
        <v>9.05838492</v>
      </c>
      <c r="G75" s="18" t="n">
        <v>311.19951469</v>
      </c>
      <c r="H75" s="20" t="n">
        <v>9.236537739999999</v>
      </c>
      <c r="I75" s="18" t="n">
        <v>354.21071269</v>
      </c>
      <c r="J75" s="20" t="n">
        <v>3.39736663</v>
      </c>
      <c r="K75" s="18" t="n">
        <v>375.4346718</v>
      </c>
      <c r="L75" s="20" t="n">
        <v>3.14767763</v>
      </c>
      <c r="M75" s="18" t="s">
        <v>481</v>
      </c>
      <c r="N75" s="20" t="s">
        <v>481</v>
      </c>
      <c r="O75" s="18" t="s">
        <v>481</v>
      </c>
      <c r="P75" s="20" t="s">
        <v>481</v>
      </c>
      <c r="Q75" s="18" t="s">
        <v>481</v>
      </c>
      <c r="R75" s="20" t="s">
        <v>481</v>
      </c>
      <c r="S75" s="18" t="s">
        <v>481</v>
      </c>
      <c r="T75" s="20" t="s">
        <v>481</v>
      </c>
      <c r="U75" s="18" t="n">
        <v>296.6731723</v>
      </c>
      <c r="V75" s="20" t="n">
        <v>7.57645656</v>
      </c>
    </row>
    <row r="76" spans="1:22">
      <c r="A76" s="15" t="s">
        <v>551</v>
      </c>
      <c r="B76" s="17" t="n">
        <v>14167</v>
      </c>
      <c r="C76" s="18">
        <f>(228.0/B76*100)</f>
        <v/>
      </c>
      <c r="D76" s="19" t="n">
        <v>13939</v>
      </c>
      <c r="E76" s="18" t="n">
        <v>354.62434667</v>
      </c>
      <c r="F76" s="20" t="n">
        <v>7.90035363</v>
      </c>
      <c r="G76" s="18" t="n">
        <v>334.98568663</v>
      </c>
      <c r="H76" s="20" t="n">
        <v>6.03772638</v>
      </c>
      <c r="I76" s="18" t="n">
        <v>397.88639466</v>
      </c>
      <c r="J76" s="20" t="n">
        <v>3.72310888</v>
      </c>
      <c r="K76" s="18" t="n">
        <v>461.80375953</v>
      </c>
      <c r="L76" s="20" t="n">
        <v>2.75446796</v>
      </c>
      <c r="M76" s="18" t="s">
        <v>481</v>
      </c>
      <c r="N76" s="20" t="s">
        <v>481</v>
      </c>
      <c r="O76" s="18" t="s">
        <v>481</v>
      </c>
      <c r="P76" s="20" t="s">
        <v>481</v>
      </c>
      <c r="Q76" s="18" t="s">
        <v>481</v>
      </c>
      <c r="R76" s="20" t="s">
        <v>481</v>
      </c>
      <c r="S76" s="18" t="s">
        <v>481</v>
      </c>
      <c r="T76" s="20" t="s">
        <v>481</v>
      </c>
      <c r="U76" s="18" t="n">
        <v>319.79591008</v>
      </c>
      <c r="V76" s="20" t="n">
        <v>7.06775664</v>
      </c>
    </row>
    <row r="77" spans="1:22">
      <c r="A77" s="15" t="s">
        <v>552</v>
      </c>
      <c r="B77" s="17" t="n">
        <v>6062</v>
      </c>
      <c r="C77" s="18">
        <f>(86.0/B77*100)</f>
        <v/>
      </c>
      <c r="D77" s="19" t="n">
        <v>5976</v>
      </c>
      <c r="E77" s="18" t="n">
        <v>394.22388422</v>
      </c>
      <c r="F77" s="20" t="n">
        <v>7.48218755</v>
      </c>
      <c r="G77" s="18" t="n">
        <v>406.92997328</v>
      </c>
      <c r="H77" s="20" t="n">
        <v>6.21432205</v>
      </c>
      <c r="I77" s="18" t="n">
        <v>427.3686806</v>
      </c>
      <c r="J77" s="20" t="n">
        <v>3.77751759</v>
      </c>
      <c r="K77" s="18" t="n">
        <v>455.9652506</v>
      </c>
      <c r="L77" s="20" t="n">
        <v>2.72943668</v>
      </c>
      <c r="M77" s="18" t="s">
        <v>481</v>
      </c>
      <c r="N77" s="20" t="s">
        <v>481</v>
      </c>
      <c r="O77" s="18" t="s">
        <v>481</v>
      </c>
      <c r="P77" s="20" t="s">
        <v>481</v>
      </c>
      <c r="Q77" s="18" t="s">
        <v>481</v>
      </c>
      <c r="R77" s="20" t="s">
        <v>481</v>
      </c>
      <c r="S77" s="18" t="s">
        <v>481</v>
      </c>
      <c r="T77" s="20" t="s">
        <v>481</v>
      </c>
      <c r="U77" s="18" t="n">
        <v>326.5727005</v>
      </c>
      <c r="V77" s="20" t="n">
        <v>5.86927451</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369.65272235</v>
      </c>
      <c r="F81" s="20" t="n">
        <v>16.37132416</v>
      </c>
      <c r="G81" s="18" t="n">
        <v>337.94057834</v>
      </c>
      <c r="H81" s="20" t="n">
        <v>9.72463052</v>
      </c>
      <c r="I81" s="18" t="n">
        <v>413.29741491</v>
      </c>
      <c r="J81" s="20" t="n">
        <v>3.84553304</v>
      </c>
      <c r="K81" s="18" t="n">
        <v>447.75778445</v>
      </c>
      <c r="L81" s="20" t="n">
        <v>3.26297555</v>
      </c>
      <c r="M81" s="18" t="s">
        <v>481</v>
      </c>
      <c r="N81" s="20" t="s">
        <v>481</v>
      </c>
      <c r="O81" s="18" t="s">
        <v>481</v>
      </c>
      <c r="P81" s="20" t="s">
        <v>481</v>
      </c>
      <c r="Q81" s="18" t="s">
        <v>481</v>
      </c>
      <c r="R81" s="20" t="s">
        <v>481</v>
      </c>
      <c r="S81" s="18" t="s">
        <v>481</v>
      </c>
      <c r="T81" s="20" t="s">
        <v>481</v>
      </c>
      <c r="U81" s="18" t="n">
        <v>367.85204346</v>
      </c>
      <c r="V81" s="20" t="n">
        <v>16.60980293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718</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520.84330273</v>
      </c>
      <c r="F7" s="20" t="n">
        <v>4.9609471</v>
      </c>
      <c r="G7" s="18" t="n">
        <v>532.50118365</v>
      </c>
      <c r="H7" s="20" t="n">
        <v>2.84533996</v>
      </c>
      <c r="I7" s="18" t="n">
        <v>499.00235189</v>
      </c>
      <c r="J7" s="20" t="n">
        <v>2.25345788</v>
      </c>
      <c r="K7" s="18" t="n">
        <v>472.66264934</v>
      </c>
      <c r="L7" s="20" t="n">
        <v>3.80677953</v>
      </c>
      <c r="M7" s="18" t="s">
        <v>481</v>
      </c>
      <c r="N7" s="20" t="s">
        <v>481</v>
      </c>
      <c r="O7" s="18" t="s">
        <v>481</v>
      </c>
      <c r="P7" s="20" t="s">
        <v>481</v>
      </c>
      <c r="Q7" s="18" t="s">
        <v>481</v>
      </c>
      <c r="R7" s="20" t="s">
        <v>481</v>
      </c>
      <c r="S7" s="18" t="s">
        <v>481</v>
      </c>
      <c r="T7" s="20" t="s">
        <v>481</v>
      </c>
      <c r="U7" s="18" t="n">
        <v>418.19204163</v>
      </c>
      <c r="V7" s="20" t="n">
        <v>9.67160376</v>
      </c>
    </row>
    <row r="8" spans="1:22">
      <c r="A8" s="15" t="s">
        <v>483</v>
      </c>
      <c r="B8" s="17" t="n">
        <v>7007</v>
      </c>
      <c r="C8" s="18">
        <f>(25.0/B8*100)</f>
        <v/>
      </c>
      <c r="D8" s="19" t="n">
        <v>6982</v>
      </c>
      <c r="E8" s="18" t="n">
        <v>485.66542515</v>
      </c>
      <c r="F8" s="20" t="n">
        <v>6.02539192</v>
      </c>
      <c r="G8" s="18" t="n">
        <v>517.38019851</v>
      </c>
      <c r="H8" s="20" t="n">
        <v>3.76780351</v>
      </c>
      <c r="I8" s="18" t="n">
        <v>489.88000667</v>
      </c>
      <c r="J8" s="20" t="n">
        <v>3.35693795</v>
      </c>
      <c r="K8" s="18" t="n">
        <v>455.62068763</v>
      </c>
      <c r="L8" s="20" t="n">
        <v>3.97119685</v>
      </c>
      <c r="M8" s="18" t="s">
        <v>481</v>
      </c>
      <c r="N8" s="20" t="s">
        <v>481</v>
      </c>
      <c r="O8" s="18" t="s">
        <v>481</v>
      </c>
      <c r="P8" s="20" t="s">
        <v>481</v>
      </c>
      <c r="Q8" s="18" t="n">
        <v>361.38025951</v>
      </c>
      <c r="R8" s="20" t="n">
        <v>22.72565673</v>
      </c>
      <c r="S8" s="18" t="s">
        <v>481</v>
      </c>
      <c r="T8" s="20" t="s">
        <v>481</v>
      </c>
      <c r="U8" s="18" t="n">
        <v>355.71061451</v>
      </c>
      <c r="V8" s="20" t="n">
        <v>24.3149452</v>
      </c>
    </row>
    <row r="9" spans="1:22">
      <c r="A9" s="15" t="s">
        <v>484</v>
      </c>
      <c r="B9" s="17" t="n">
        <v>9651</v>
      </c>
      <c r="C9" s="18">
        <f>(113.0/B9*100)</f>
        <v/>
      </c>
      <c r="D9" s="19" t="n">
        <v>9538</v>
      </c>
      <c r="E9" s="18" t="n">
        <v>505.73784809</v>
      </c>
      <c r="F9" s="20" t="n">
        <v>4.81875422</v>
      </c>
      <c r="G9" s="18" t="n">
        <v>530.29719864</v>
      </c>
      <c r="H9" s="20" t="n">
        <v>3.20060145</v>
      </c>
      <c r="I9" s="18" t="n">
        <v>501.86115199</v>
      </c>
      <c r="J9" s="20" t="n">
        <v>2.65600444</v>
      </c>
      <c r="K9" s="18" t="n">
        <v>481.44539082</v>
      </c>
      <c r="L9" s="20" t="n">
        <v>3.48557218</v>
      </c>
      <c r="M9" s="18" t="s">
        <v>481</v>
      </c>
      <c r="N9" s="20" t="s">
        <v>481</v>
      </c>
      <c r="O9" s="18" t="s">
        <v>481</v>
      </c>
      <c r="P9" s="20" t="s">
        <v>481</v>
      </c>
      <c r="Q9" s="18" t="n">
        <v>347.7815185</v>
      </c>
      <c r="R9" s="20" t="n">
        <v>11.20716786</v>
      </c>
      <c r="S9" s="18" t="s">
        <v>481</v>
      </c>
      <c r="T9" s="20" t="s">
        <v>481</v>
      </c>
      <c r="U9" s="18" t="n">
        <v>382.3086541</v>
      </c>
      <c r="V9" s="20" t="n">
        <v>12.65105332</v>
      </c>
    </row>
    <row r="10" spans="1:22">
      <c r="A10" s="15" t="s">
        <v>485</v>
      </c>
      <c r="B10" s="17" t="n">
        <v>20058</v>
      </c>
      <c r="C10" s="18">
        <f>(530.0/B10*100)</f>
        <v/>
      </c>
      <c r="D10" s="19" t="n">
        <v>19528</v>
      </c>
      <c r="E10" s="18" t="n">
        <v>536.3872595399999</v>
      </c>
      <c r="F10" s="20" t="n">
        <v>3.82427374</v>
      </c>
      <c r="G10" s="18" t="n">
        <v>556.17127779</v>
      </c>
      <c r="H10" s="20" t="n">
        <v>2.81297281</v>
      </c>
      <c r="I10" s="18" t="n">
        <v>522.5363810600001</v>
      </c>
      <c r="J10" s="20" t="n">
        <v>2.6100382</v>
      </c>
      <c r="K10" s="18" t="n">
        <v>503.65884732</v>
      </c>
      <c r="L10" s="20" t="n">
        <v>3.47989569</v>
      </c>
      <c r="M10" s="18" t="s">
        <v>481</v>
      </c>
      <c r="N10" s="20" t="s">
        <v>481</v>
      </c>
      <c r="O10" s="18" t="s">
        <v>481</v>
      </c>
      <c r="P10" s="20" t="s">
        <v>481</v>
      </c>
      <c r="Q10" s="18" t="s">
        <v>481</v>
      </c>
      <c r="R10" s="20" t="s">
        <v>481</v>
      </c>
      <c r="S10" s="18" t="s">
        <v>481</v>
      </c>
      <c r="T10" s="20" t="s">
        <v>481</v>
      </c>
      <c r="U10" s="18" t="n">
        <v>419.76952737</v>
      </c>
      <c r="V10" s="20" t="n">
        <v>11.97921806</v>
      </c>
    </row>
    <row r="11" spans="1:22">
      <c r="A11" s="15" t="s">
        <v>486</v>
      </c>
      <c r="B11" s="17" t="n">
        <v>7053</v>
      </c>
      <c r="C11" s="18">
        <f>(51.0/B11*100)</f>
        <v/>
      </c>
      <c r="D11" s="19" t="n">
        <v>7002</v>
      </c>
      <c r="E11" s="18" t="n">
        <v>451.52779389</v>
      </c>
      <c r="F11" s="20" t="n">
        <v>5.04132995</v>
      </c>
      <c r="G11" s="18" t="n">
        <v>465.12652384</v>
      </c>
      <c r="H11" s="20" t="n">
        <v>3.71203713</v>
      </c>
      <c r="I11" s="18" t="n">
        <v>462.53134285</v>
      </c>
      <c r="J11" s="20" t="n">
        <v>3.1718167</v>
      </c>
      <c r="K11" s="18" t="n">
        <v>450.61274815</v>
      </c>
      <c r="L11" s="20" t="n">
        <v>4.12276659</v>
      </c>
      <c r="M11" s="18" t="s">
        <v>481</v>
      </c>
      <c r="N11" s="20" t="s">
        <v>481</v>
      </c>
      <c r="O11" s="18" t="s">
        <v>481</v>
      </c>
      <c r="P11" s="20" t="s">
        <v>481</v>
      </c>
      <c r="Q11" s="18" t="s">
        <v>481</v>
      </c>
      <c r="R11" s="20" t="s">
        <v>481</v>
      </c>
      <c r="S11" s="18" t="s">
        <v>481</v>
      </c>
      <c r="T11" s="20" t="s">
        <v>481</v>
      </c>
      <c r="U11" s="18" t="n">
        <v>363.52862204</v>
      </c>
      <c r="V11" s="20" t="n">
        <v>12.46679067</v>
      </c>
    </row>
    <row r="12" spans="1:22">
      <c r="A12" s="15" t="s">
        <v>487</v>
      </c>
      <c r="B12" s="17" t="n">
        <v>6894</v>
      </c>
      <c r="C12" s="18">
        <f>(57.0/B12*100)</f>
        <v/>
      </c>
      <c r="D12" s="19" t="n">
        <v>6837</v>
      </c>
      <c r="E12" s="18" t="n">
        <v>493.61845682</v>
      </c>
      <c r="F12" s="20" t="n">
        <v>6.96279866</v>
      </c>
      <c r="G12" s="18" t="n">
        <v>513.48354805</v>
      </c>
      <c r="H12" s="20" t="n">
        <v>3.62471941</v>
      </c>
      <c r="I12" s="18" t="n">
        <v>486.99308665</v>
      </c>
      <c r="J12" s="20" t="n">
        <v>2.90182252</v>
      </c>
      <c r="K12" s="18" t="n">
        <v>484.71988503</v>
      </c>
      <c r="L12" s="20" t="n">
        <v>3.69116722</v>
      </c>
      <c r="M12" s="18" t="s">
        <v>481</v>
      </c>
      <c r="N12" s="20" t="s">
        <v>481</v>
      </c>
      <c r="O12" s="18" t="s">
        <v>481</v>
      </c>
      <c r="P12" s="20" t="s">
        <v>481</v>
      </c>
      <c r="Q12" s="18" t="n">
        <v>332.31014509</v>
      </c>
      <c r="R12" s="20" t="n">
        <v>18.34291261</v>
      </c>
      <c r="S12" s="18" t="s">
        <v>481</v>
      </c>
      <c r="T12" s="20" t="s">
        <v>481</v>
      </c>
      <c r="U12" s="18" t="n">
        <v>361.03302914</v>
      </c>
      <c r="V12" s="20" t="n">
        <v>18.39610246</v>
      </c>
    </row>
    <row r="13" spans="1:22">
      <c r="A13" s="15" t="s">
        <v>488</v>
      </c>
      <c r="B13" s="17" t="n">
        <v>7161</v>
      </c>
      <c r="C13" s="18">
        <f>(93.0/B13*100)</f>
        <v/>
      </c>
      <c r="D13" s="19" t="n">
        <v>7068</v>
      </c>
      <c r="E13" s="18" t="n">
        <v>501.44357415</v>
      </c>
      <c r="F13" s="20" t="n">
        <v>6.28922018</v>
      </c>
      <c r="G13" s="18" t="n">
        <v>527.49706975</v>
      </c>
      <c r="H13" s="20" t="n">
        <v>3.09132497</v>
      </c>
      <c r="I13" s="18" t="n">
        <v>501.9287057</v>
      </c>
      <c r="J13" s="20" t="n">
        <v>2.84333376</v>
      </c>
      <c r="K13" s="18" t="n">
        <v>474.15693188</v>
      </c>
      <c r="L13" s="20" t="n">
        <v>4.11528274</v>
      </c>
      <c r="M13" s="18" t="s">
        <v>481</v>
      </c>
      <c r="N13" s="20" t="s">
        <v>481</v>
      </c>
      <c r="O13" s="18" t="s">
        <v>481</v>
      </c>
      <c r="P13" s="20" t="s">
        <v>481</v>
      </c>
      <c r="Q13" s="18" t="n">
        <v>407.4699787</v>
      </c>
      <c r="R13" s="20" t="n">
        <v>6.79601306</v>
      </c>
      <c r="S13" s="18" t="s">
        <v>481</v>
      </c>
      <c r="T13" s="20" t="s">
        <v>481</v>
      </c>
      <c r="U13" s="18" t="n">
        <v>376.06445256</v>
      </c>
      <c r="V13" s="20" t="n">
        <v>14.54898072</v>
      </c>
    </row>
    <row r="14" spans="1:22">
      <c r="A14" s="15" t="s">
        <v>489</v>
      </c>
      <c r="B14" s="17" t="n">
        <v>5587</v>
      </c>
      <c r="C14" s="18">
        <f>(76.0/B14*100)</f>
        <v/>
      </c>
      <c r="D14" s="19" t="n">
        <v>5511</v>
      </c>
      <c r="E14" s="18" t="n">
        <v>512.69077836</v>
      </c>
      <c r="F14" s="20" t="n">
        <v>4.69882981</v>
      </c>
      <c r="G14" s="18" t="n">
        <v>526.4766188</v>
      </c>
      <c r="H14" s="20" t="n">
        <v>3.91439957</v>
      </c>
      <c r="I14" s="18" t="n">
        <v>519.6610841</v>
      </c>
      <c r="J14" s="20" t="n">
        <v>2.63196398</v>
      </c>
      <c r="K14" s="18" t="n">
        <v>516.3969737</v>
      </c>
      <c r="L14" s="20" t="n">
        <v>3.82015732</v>
      </c>
      <c r="M14" s="18" t="s">
        <v>481</v>
      </c>
      <c r="N14" s="20" t="s">
        <v>481</v>
      </c>
      <c r="O14" s="18" t="s">
        <v>481</v>
      </c>
      <c r="P14" s="20" t="s">
        <v>481</v>
      </c>
      <c r="Q14" s="18" t="s">
        <v>481</v>
      </c>
      <c r="R14" s="20" t="s">
        <v>481</v>
      </c>
      <c r="S14" s="18" t="s">
        <v>481</v>
      </c>
      <c r="T14" s="20" t="s">
        <v>481</v>
      </c>
      <c r="U14" s="18" t="n">
        <v>414.53057654</v>
      </c>
      <c r="V14" s="20" t="n">
        <v>16.00484807</v>
      </c>
    </row>
    <row r="15" spans="1:22">
      <c r="A15" s="15" t="s">
        <v>490</v>
      </c>
      <c r="B15" s="17" t="n">
        <v>5882</v>
      </c>
      <c r="C15" s="18">
        <f>(53.0/B15*100)</f>
        <v/>
      </c>
      <c r="D15" s="19" t="n">
        <v>5829</v>
      </c>
      <c r="E15" s="18" t="n">
        <v>520.36520791</v>
      </c>
      <c r="F15" s="20" t="n">
        <v>7.30969248</v>
      </c>
      <c r="G15" s="18" t="n">
        <v>549.26839605</v>
      </c>
      <c r="H15" s="20" t="n">
        <v>3.58925539</v>
      </c>
      <c r="I15" s="18" t="n">
        <v>524.93827004</v>
      </c>
      <c r="J15" s="20" t="n">
        <v>2.786228</v>
      </c>
      <c r="K15" s="18" t="n">
        <v>503.7257441</v>
      </c>
      <c r="L15" s="20" t="n">
        <v>4.28090626</v>
      </c>
      <c r="M15" s="18" t="s">
        <v>481</v>
      </c>
      <c r="N15" s="20" t="s">
        <v>481</v>
      </c>
      <c r="O15" s="18" t="s">
        <v>481</v>
      </c>
      <c r="P15" s="20" t="s">
        <v>481</v>
      </c>
      <c r="Q15" s="18" t="n">
        <v>367.66871077</v>
      </c>
      <c r="R15" s="20" t="n">
        <v>14.82638214</v>
      </c>
      <c r="S15" s="18" t="s">
        <v>481</v>
      </c>
      <c r="T15" s="20" t="s">
        <v>481</v>
      </c>
      <c r="U15" s="18" t="n">
        <v>397.63703288</v>
      </c>
      <c r="V15" s="20" t="n">
        <v>19.32846359</v>
      </c>
    </row>
    <row r="16" spans="1:22">
      <c r="A16" s="15" t="s">
        <v>491</v>
      </c>
      <c r="B16" s="17" t="n">
        <v>6108</v>
      </c>
      <c r="C16" s="18">
        <f>(105.0/B16*100)</f>
        <v/>
      </c>
      <c r="D16" s="19" t="n">
        <v>6003</v>
      </c>
      <c r="E16" s="18" t="n">
        <v>505.61104251</v>
      </c>
      <c r="F16" s="20" t="n">
        <v>6.37133851</v>
      </c>
      <c r="G16" s="18" t="n">
        <v>536.47650724</v>
      </c>
      <c r="H16" s="20" t="n">
        <v>4.40795737</v>
      </c>
      <c r="I16" s="18" t="n">
        <v>506.50207855</v>
      </c>
      <c r="J16" s="20" t="n">
        <v>2.89772089</v>
      </c>
      <c r="K16" s="18" t="n">
        <v>471.56028031</v>
      </c>
      <c r="L16" s="20" t="n">
        <v>3.47043244</v>
      </c>
      <c r="M16" s="18" t="s">
        <v>481</v>
      </c>
      <c r="N16" s="20" t="s">
        <v>481</v>
      </c>
      <c r="O16" s="18" t="s">
        <v>481</v>
      </c>
      <c r="P16" s="20" t="s">
        <v>481</v>
      </c>
      <c r="Q16" s="18" t="s">
        <v>481</v>
      </c>
      <c r="R16" s="20" t="s">
        <v>481</v>
      </c>
      <c r="S16" s="18" t="s">
        <v>481</v>
      </c>
      <c r="T16" s="20" t="s">
        <v>481</v>
      </c>
      <c r="U16" s="18" t="n">
        <v>324.81945998</v>
      </c>
      <c r="V16" s="20" t="n">
        <v>11.86353005</v>
      </c>
    </row>
    <row r="17" spans="1:22">
      <c r="A17" s="15" t="s">
        <v>492</v>
      </c>
      <c r="B17" s="17" t="n">
        <v>6504</v>
      </c>
      <c r="C17" s="18">
        <f>(695.0/B17*100)</f>
        <v/>
      </c>
      <c r="D17" s="19" t="n">
        <v>5809</v>
      </c>
      <c r="E17" s="18" t="n">
        <v>499.4850995</v>
      </c>
      <c r="F17" s="20" t="n">
        <v>5.90466992</v>
      </c>
      <c r="G17" s="18" t="n">
        <v>534.69654857</v>
      </c>
      <c r="H17" s="20" t="n">
        <v>3.83962077</v>
      </c>
      <c r="I17" s="18" t="n">
        <v>522.33928771</v>
      </c>
      <c r="J17" s="20" t="n">
        <v>3.29209412</v>
      </c>
      <c r="K17" s="18" t="n">
        <v>505.95217692</v>
      </c>
      <c r="L17" s="20" t="n">
        <v>4.82273288</v>
      </c>
      <c r="M17" s="18" t="s">
        <v>481</v>
      </c>
      <c r="N17" s="20" t="s">
        <v>481</v>
      </c>
      <c r="O17" s="18" t="s">
        <v>481</v>
      </c>
      <c r="P17" s="20" t="s">
        <v>481</v>
      </c>
      <c r="Q17" s="18" t="n">
        <v>338.260297</v>
      </c>
      <c r="R17" s="20" t="n">
        <v>14.23011861</v>
      </c>
      <c r="S17" s="18" t="s">
        <v>481</v>
      </c>
      <c r="T17" s="20" t="s">
        <v>481</v>
      </c>
      <c r="U17" s="18" t="n">
        <v>397.34598958</v>
      </c>
      <c r="V17" s="20" t="n">
        <v>17.09618881</v>
      </c>
    </row>
    <row r="18" spans="1:22">
      <c r="A18" s="15" t="s">
        <v>493</v>
      </c>
      <c r="B18" s="17" t="n">
        <v>5532</v>
      </c>
      <c r="C18" s="18">
        <f>(28.0/B18*100)</f>
        <v/>
      </c>
      <c r="D18" s="19" t="n">
        <v>5504</v>
      </c>
      <c r="E18" s="18" t="n">
        <v>449.18467067</v>
      </c>
      <c r="F18" s="20" t="n">
        <v>8.71417621</v>
      </c>
      <c r="G18" s="18" t="n">
        <v>490.22379405</v>
      </c>
      <c r="H18" s="20" t="n">
        <v>5.80944089</v>
      </c>
      <c r="I18" s="18" t="n">
        <v>469.09269128</v>
      </c>
      <c r="J18" s="20" t="n">
        <v>4.60275553</v>
      </c>
      <c r="K18" s="18" t="n">
        <v>451.86129</v>
      </c>
      <c r="L18" s="20" t="n">
        <v>4.66392337</v>
      </c>
      <c r="M18" s="18" t="s">
        <v>481</v>
      </c>
      <c r="N18" s="20" t="s">
        <v>481</v>
      </c>
      <c r="O18" s="18" t="s">
        <v>481</v>
      </c>
      <c r="P18" s="20" t="s">
        <v>481</v>
      </c>
      <c r="Q18" s="18" t="s">
        <v>481</v>
      </c>
      <c r="R18" s="20" t="s">
        <v>481</v>
      </c>
      <c r="S18" s="18" t="s">
        <v>481</v>
      </c>
      <c r="T18" s="20" t="s">
        <v>481</v>
      </c>
      <c r="U18" s="18" t="n">
        <v>346.7513904</v>
      </c>
      <c r="V18" s="20" t="n">
        <v>16.87044359</v>
      </c>
    </row>
    <row r="19" spans="1:22">
      <c r="A19" s="15" t="s">
        <v>494</v>
      </c>
      <c r="B19" s="17" t="n">
        <v>5658</v>
      </c>
      <c r="C19" s="18">
        <f>(71.0/B19*100)</f>
        <v/>
      </c>
      <c r="D19" s="19" t="n">
        <v>5587</v>
      </c>
      <c r="E19" s="18" t="n">
        <v>468.06896047</v>
      </c>
      <c r="F19" s="20" t="n">
        <v>7.03030443</v>
      </c>
      <c r="G19" s="18" t="n">
        <v>491.463728</v>
      </c>
      <c r="H19" s="20" t="n">
        <v>4.42502968</v>
      </c>
      <c r="I19" s="18" t="n">
        <v>468.68808285</v>
      </c>
      <c r="J19" s="20" t="n">
        <v>3.20771647</v>
      </c>
      <c r="K19" s="18" t="n">
        <v>455.01386774</v>
      </c>
      <c r="L19" s="20" t="n">
        <v>3.89327835</v>
      </c>
      <c r="M19" s="18" t="s">
        <v>481</v>
      </c>
      <c r="N19" s="20" t="s">
        <v>481</v>
      </c>
      <c r="O19" s="18" t="s">
        <v>481</v>
      </c>
      <c r="P19" s="20" t="s">
        <v>481</v>
      </c>
      <c r="Q19" s="18" t="s">
        <v>481</v>
      </c>
      <c r="R19" s="20" t="s">
        <v>481</v>
      </c>
      <c r="S19" s="18" t="s">
        <v>481</v>
      </c>
      <c r="T19" s="20" t="s">
        <v>481</v>
      </c>
      <c r="U19" s="18" t="n">
        <v>387.43482148</v>
      </c>
      <c r="V19" s="20" t="n">
        <v>20.97150765</v>
      </c>
    </row>
    <row r="20" spans="1:22">
      <c r="A20" s="15" t="s">
        <v>495</v>
      </c>
      <c r="B20" s="17" t="n">
        <v>3371</v>
      </c>
      <c r="C20" s="18">
        <f>(75.0/B20*100)</f>
        <v/>
      </c>
      <c r="D20" s="19" t="n">
        <v>3296</v>
      </c>
      <c r="E20" s="18" t="n">
        <v>487.75574899</v>
      </c>
      <c r="F20" s="20" t="n">
        <v>6.58909762</v>
      </c>
      <c r="G20" s="18" t="n">
        <v>509.63824594</v>
      </c>
      <c r="H20" s="20" t="n">
        <v>3.74948523</v>
      </c>
      <c r="I20" s="18" t="n">
        <v>476.37335196</v>
      </c>
      <c r="J20" s="20" t="n">
        <v>2.86959268</v>
      </c>
      <c r="K20" s="18" t="n">
        <v>443.26379723</v>
      </c>
      <c r="L20" s="20" t="n">
        <v>5.42068832</v>
      </c>
      <c r="M20" s="18" t="s">
        <v>481</v>
      </c>
      <c r="N20" s="20" t="s">
        <v>481</v>
      </c>
      <c r="O20" s="18" t="s">
        <v>481</v>
      </c>
      <c r="P20" s="20" t="s">
        <v>481</v>
      </c>
      <c r="Q20" s="18" t="s">
        <v>481</v>
      </c>
      <c r="R20" s="20" t="s">
        <v>481</v>
      </c>
      <c r="S20" s="18" t="s">
        <v>481</v>
      </c>
      <c r="T20" s="20" t="s">
        <v>481</v>
      </c>
      <c r="U20" s="18" t="n">
        <v>407.50804458</v>
      </c>
      <c r="V20" s="20" t="n">
        <v>22.30554392</v>
      </c>
    </row>
    <row r="21" spans="1:22">
      <c r="A21" s="15" t="s">
        <v>496</v>
      </c>
      <c r="B21" s="17" t="n">
        <v>5741</v>
      </c>
      <c r="C21" s="18">
        <f>(45.0/B21*100)</f>
        <v/>
      </c>
      <c r="D21" s="19" t="n">
        <v>5696</v>
      </c>
      <c r="E21" s="18" t="n">
        <v>541.4518085</v>
      </c>
      <c r="F21" s="20" t="n">
        <v>6.08590772</v>
      </c>
      <c r="G21" s="18" t="n">
        <v>547.64787709</v>
      </c>
      <c r="H21" s="20" t="n">
        <v>3.33544233</v>
      </c>
      <c r="I21" s="18" t="n">
        <v>517.62142579</v>
      </c>
      <c r="J21" s="20" t="n">
        <v>2.53006501</v>
      </c>
      <c r="K21" s="18" t="n">
        <v>486.27374852</v>
      </c>
      <c r="L21" s="20" t="n">
        <v>3.91484889</v>
      </c>
      <c r="M21" s="18" t="s">
        <v>481</v>
      </c>
      <c r="N21" s="20" t="s">
        <v>481</v>
      </c>
      <c r="O21" s="18" t="s">
        <v>481</v>
      </c>
      <c r="P21" s="20" t="s">
        <v>481</v>
      </c>
      <c r="Q21" s="18" t="s">
        <v>481</v>
      </c>
      <c r="R21" s="20" t="s">
        <v>481</v>
      </c>
      <c r="S21" s="18" t="s">
        <v>481</v>
      </c>
      <c r="T21" s="20" t="s">
        <v>481</v>
      </c>
      <c r="U21" s="18" t="n">
        <v>414.97424141</v>
      </c>
      <c r="V21" s="20" t="n">
        <v>30.99201635</v>
      </c>
    </row>
    <row r="22" spans="1:22">
      <c r="A22" s="15" t="s">
        <v>497</v>
      </c>
      <c r="B22" s="17" t="n">
        <v>6598</v>
      </c>
      <c r="C22" s="18">
        <f>(34.0/B22*100)</f>
        <v/>
      </c>
      <c r="D22" s="19" t="n">
        <v>6564</v>
      </c>
      <c r="E22" s="18" t="n">
        <v>457.40648446</v>
      </c>
      <c r="F22" s="20" t="n">
        <v>6.54419815</v>
      </c>
      <c r="G22" s="18" t="n">
        <v>504.71437714</v>
      </c>
      <c r="H22" s="20" t="n">
        <v>4.67808709</v>
      </c>
      <c r="I22" s="18" t="n">
        <v>485.54661475</v>
      </c>
      <c r="J22" s="20" t="n">
        <v>4.37253944</v>
      </c>
      <c r="K22" s="18" t="n">
        <v>463.5120568</v>
      </c>
      <c r="L22" s="20" t="n">
        <v>4.63522273</v>
      </c>
      <c r="M22" s="18" t="s">
        <v>481</v>
      </c>
      <c r="N22" s="20" t="s">
        <v>481</v>
      </c>
      <c r="O22" s="18" t="s">
        <v>481</v>
      </c>
      <c r="P22" s="20" t="s">
        <v>481</v>
      </c>
      <c r="Q22" s="18" t="s">
        <v>481</v>
      </c>
      <c r="R22" s="20" t="s">
        <v>481</v>
      </c>
      <c r="S22" s="18" t="n">
        <v>504.31399982</v>
      </c>
      <c r="T22" s="20" t="n">
        <v>33.55722418</v>
      </c>
      <c r="U22" s="18" t="n">
        <v>326.25148712</v>
      </c>
      <c r="V22" s="20" t="n">
        <v>11.78528042</v>
      </c>
    </row>
    <row r="23" spans="1:22">
      <c r="A23" s="15" t="s">
        <v>498</v>
      </c>
      <c r="B23" s="17" t="n">
        <v>11583</v>
      </c>
      <c r="C23" s="18">
        <f>(222.0/B23*100)</f>
        <v/>
      </c>
      <c r="D23" s="19" t="n">
        <v>11361</v>
      </c>
      <c r="E23" s="18" t="n">
        <v>483.68199125</v>
      </c>
      <c r="F23" s="20" t="n">
        <v>6.03596713</v>
      </c>
      <c r="G23" s="18" t="n">
        <v>511.28680495</v>
      </c>
      <c r="H23" s="20" t="n">
        <v>3.8130509</v>
      </c>
      <c r="I23" s="18" t="n">
        <v>484.38223791</v>
      </c>
      <c r="J23" s="20" t="n">
        <v>2.88127648</v>
      </c>
      <c r="K23" s="18" t="n">
        <v>465.81226898</v>
      </c>
      <c r="L23" s="20" t="n">
        <v>3.82077895</v>
      </c>
      <c r="M23" s="18" t="s">
        <v>481</v>
      </c>
      <c r="N23" s="20" t="s">
        <v>481</v>
      </c>
      <c r="O23" s="18" t="s">
        <v>481</v>
      </c>
      <c r="P23" s="20" t="s">
        <v>481</v>
      </c>
      <c r="Q23" s="18" t="s">
        <v>481</v>
      </c>
      <c r="R23" s="20" t="s">
        <v>481</v>
      </c>
      <c r="S23" s="18" t="s">
        <v>481</v>
      </c>
      <c r="T23" s="20" t="s">
        <v>481</v>
      </c>
      <c r="U23" s="18" t="n">
        <v>411.06194573</v>
      </c>
      <c r="V23" s="20" t="n">
        <v>14.00967749</v>
      </c>
    </row>
    <row r="24" spans="1:22">
      <c r="A24" s="15" t="s">
        <v>499</v>
      </c>
      <c r="B24" s="17" t="n">
        <v>6647</v>
      </c>
      <c r="C24" s="18">
        <f>(7.0/B24*100)</f>
        <v/>
      </c>
      <c r="D24" s="19" t="n">
        <v>6640</v>
      </c>
      <c r="E24" s="18" t="n">
        <v>515.6474164799999</v>
      </c>
      <c r="F24" s="20" t="n">
        <v>5.28358939</v>
      </c>
      <c r="G24" s="18" t="n">
        <v>530.28683513</v>
      </c>
      <c r="H24" s="20" t="n">
        <v>4.03018684</v>
      </c>
      <c r="I24" s="18" t="n">
        <v>513.70184026</v>
      </c>
      <c r="J24" s="20" t="n">
        <v>3.5034344</v>
      </c>
      <c r="K24" s="18" t="n">
        <v>503.48722911</v>
      </c>
      <c r="L24" s="20" t="n">
        <v>4.20792413</v>
      </c>
      <c r="M24" s="18" t="s">
        <v>481</v>
      </c>
      <c r="N24" s="20" t="s">
        <v>481</v>
      </c>
      <c r="O24" s="18" t="s">
        <v>481</v>
      </c>
      <c r="P24" s="20" t="s">
        <v>481</v>
      </c>
      <c r="Q24" s="18" t="s">
        <v>481</v>
      </c>
      <c r="R24" s="20" t="s">
        <v>481</v>
      </c>
      <c r="S24" s="18" t="s">
        <v>481</v>
      </c>
      <c r="T24" s="20" t="s">
        <v>481</v>
      </c>
      <c r="U24" s="18" t="n">
        <v>437.41208966</v>
      </c>
      <c r="V24" s="20" t="n">
        <v>43.45088024</v>
      </c>
    </row>
    <row r="25" spans="1:22">
      <c r="A25" s="15" t="s">
        <v>500</v>
      </c>
      <c r="B25" s="17" t="n">
        <v>5581</v>
      </c>
      <c r="C25" s="18">
        <f>(24.0/B25*100)</f>
        <v/>
      </c>
      <c r="D25" s="19" t="n">
        <v>5557</v>
      </c>
      <c r="E25" s="18" t="n">
        <v>524.77990023</v>
      </c>
      <c r="F25" s="20" t="n">
        <v>8.688815529999999</v>
      </c>
      <c r="G25" s="18" t="n">
        <v>545.5730933999999</v>
      </c>
      <c r="H25" s="20" t="n">
        <v>4.88305639</v>
      </c>
      <c r="I25" s="18" t="n">
        <v>513.05585236</v>
      </c>
      <c r="J25" s="20" t="n">
        <v>3.57286927</v>
      </c>
      <c r="K25" s="18" t="n">
        <v>500.01960798</v>
      </c>
      <c r="L25" s="20" t="n">
        <v>4.35843861</v>
      </c>
      <c r="M25" s="18" t="s">
        <v>481</v>
      </c>
      <c r="N25" s="20" t="s">
        <v>481</v>
      </c>
      <c r="O25" s="18" t="s">
        <v>481</v>
      </c>
      <c r="P25" s="20" t="s">
        <v>481</v>
      </c>
      <c r="Q25" s="18" t="s">
        <v>481</v>
      </c>
      <c r="R25" s="20" t="s">
        <v>481</v>
      </c>
      <c r="S25" s="18" t="s">
        <v>481</v>
      </c>
      <c r="T25" s="20" t="s">
        <v>481</v>
      </c>
      <c r="U25" s="18" t="n">
        <v>381.26506882</v>
      </c>
      <c r="V25" s="20" t="n">
        <v>35.10900267</v>
      </c>
    </row>
    <row r="26" spans="1:22">
      <c r="A26" s="15" t="s">
        <v>501</v>
      </c>
      <c r="B26" s="17" t="n">
        <v>4869</v>
      </c>
      <c r="C26" s="18">
        <f>(34.0/B26*100)</f>
        <v/>
      </c>
      <c r="D26" s="19" t="n">
        <v>4835</v>
      </c>
      <c r="E26" s="18" t="n">
        <v>486.72745786</v>
      </c>
      <c r="F26" s="20" t="n">
        <v>5.57226156</v>
      </c>
      <c r="G26" s="18" t="n">
        <v>509.22462715</v>
      </c>
      <c r="H26" s="20" t="n">
        <v>3.54572252</v>
      </c>
      <c r="I26" s="18" t="n">
        <v>486.85123633</v>
      </c>
      <c r="J26" s="20" t="n">
        <v>2.37637481</v>
      </c>
      <c r="K26" s="18" t="n">
        <v>468.40583669</v>
      </c>
      <c r="L26" s="20" t="n">
        <v>4.01308244</v>
      </c>
      <c r="M26" s="18" t="s">
        <v>481</v>
      </c>
      <c r="N26" s="20" t="s">
        <v>481</v>
      </c>
      <c r="O26" s="18" t="s">
        <v>481</v>
      </c>
      <c r="P26" s="20" t="s">
        <v>481</v>
      </c>
      <c r="Q26" s="18" t="s">
        <v>481</v>
      </c>
      <c r="R26" s="20" t="s">
        <v>481</v>
      </c>
      <c r="S26" s="18" t="s">
        <v>481</v>
      </c>
      <c r="T26" s="20" t="s">
        <v>481</v>
      </c>
      <c r="U26" s="18" t="n">
        <v>424.47828767</v>
      </c>
      <c r="V26" s="20" t="n">
        <v>18.30258988</v>
      </c>
    </row>
    <row r="27" spans="1:22">
      <c r="A27" s="15" t="s">
        <v>502</v>
      </c>
      <c r="B27" s="17" t="n">
        <v>5299</v>
      </c>
      <c r="C27" s="18">
        <f>(17.0/B27*100)</f>
        <v/>
      </c>
      <c r="D27" s="19" t="n">
        <v>5282</v>
      </c>
      <c r="E27" s="18" t="n">
        <v>479.58386781</v>
      </c>
      <c r="F27" s="20" t="n">
        <v>4.73087927</v>
      </c>
      <c r="G27" s="18" t="n">
        <v>503.88545291</v>
      </c>
      <c r="H27" s="20" t="n">
        <v>3.36558672</v>
      </c>
      <c r="I27" s="18" t="n">
        <v>482.92154331</v>
      </c>
      <c r="J27" s="20" t="n">
        <v>2.54794376</v>
      </c>
      <c r="K27" s="18" t="n">
        <v>464.0446294</v>
      </c>
      <c r="L27" s="20" t="n">
        <v>3.474613</v>
      </c>
      <c r="M27" s="18" t="s">
        <v>481</v>
      </c>
      <c r="N27" s="20" t="s">
        <v>481</v>
      </c>
      <c r="O27" s="18" t="s">
        <v>481</v>
      </c>
      <c r="P27" s="20" t="s">
        <v>481</v>
      </c>
      <c r="Q27" s="18" t="s">
        <v>481</v>
      </c>
      <c r="R27" s="20" t="s">
        <v>481</v>
      </c>
      <c r="S27" s="18" t="s">
        <v>481</v>
      </c>
      <c r="T27" s="20" t="s">
        <v>481</v>
      </c>
      <c r="U27" s="18" t="n">
        <v>392.89610399</v>
      </c>
      <c r="V27" s="20" t="n">
        <v>16.93407905</v>
      </c>
    </row>
    <row r="28" spans="1:22">
      <c r="A28" s="15" t="s">
        <v>503</v>
      </c>
      <c r="B28" s="17" t="n">
        <v>7568</v>
      </c>
      <c r="C28" s="18">
        <f>(63.0/B28*100)</f>
        <v/>
      </c>
      <c r="D28" s="19" t="n">
        <v>7505</v>
      </c>
      <c r="E28" s="18" t="n">
        <v>416.82210039</v>
      </c>
      <c r="F28" s="20" t="n">
        <v>4.69135298</v>
      </c>
      <c r="G28" s="18" t="n">
        <v>422.96250721</v>
      </c>
      <c r="H28" s="20" t="n">
        <v>3.38174065</v>
      </c>
      <c r="I28" s="18" t="n">
        <v>427.50834307</v>
      </c>
      <c r="J28" s="20" t="n">
        <v>2.97972805</v>
      </c>
      <c r="K28" s="18" t="n">
        <v>417.2394763</v>
      </c>
      <c r="L28" s="20" t="n">
        <v>3.66904782</v>
      </c>
      <c r="M28" s="18" t="s">
        <v>481</v>
      </c>
      <c r="N28" s="20" t="s">
        <v>481</v>
      </c>
      <c r="O28" s="18" t="s">
        <v>481</v>
      </c>
      <c r="P28" s="20" t="s">
        <v>481</v>
      </c>
      <c r="Q28" s="18" t="s">
        <v>481</v>
      </c>
      <c r="R28" s="20" t="s">
        <v>481</v>
      </c>
      <c r="S28" s="18" t="s">
        <v>481</v>
      </c>
      <c r="T28" s="20" t="s">
        <v>481</v>
      </c>
      <c r="U28" s="18" t="n">
        <v>348.71357022</v>
      </c>
      <c r="V28" s="20" t="n">
        <v>19.8930067</v>
      </c>
    </row>
    <row r="29" spans="1:22">
      <c r="A29" s="15" t="s">
        <v>504</v>
      </c>
      <c r="B29" s="17" t="n">
        <v>5385</v>
      </c>
      <c r="C29" s="18">
        <f>(30.0/B29*100)</f>
        <v/>
      </c>
      <c r="D29" s="19" t="n">
        <v>5355</v>
      </c>
      <c r="E29" s="18" t="n">
        <v>498.77947496</v>
      </c>
      <c r="F29" s="20" t="n">
        <v>6.60866496</v>
      </c>
      <c r="G29" s="18" t="n">
        <v>524.1720031</v>
      </c>
      <c r="H29" s="20" t="n">
        <v>3.60416409</v>
      </c>
      <c r="I29" s="18" t="n">
        <v>507.09163967</v>
      </c>
      <c r="J29" s="20" t="n">
        <v>2.86804268</v>
      </c>
      <c r="K29" s="18" t="n">
        <v>485.4221666</v>
      </c>
      <c r="L29" s="20" t="n">
        <v>5.12754063</v>
      </c>
      <c r="M29" s="18" t="s">
        <v>481</v>
      </c>
      <c r="N29" s="20" t="s">
        <v>481</v>
      </c>
      <c r="O29" s="18" t="s">
        <v>481</v>
      </c>
      <c r="P29" s="20" t="s">
        <v>481</v>
      </c>
      <c r="Q29" s="18" t="n">
        <v>314.02123871</v>
      </c>
      <c r="R29" s="20" t="n">
        <v>13.26138992</v>
      </c>
      <c r="S29" s="18" t="s">
        <v>481</v>
      </c>
      <c r="T29" s="20" t="s">
        <v>481</v>
      </c>
      <c r="U29" s="18" t="n">
        <v>376.09728603</v>
      </c>
      <c r="V29" s="20" t="n">
        <v>21.28609075</v>
      </c>
    </row>
    <row r="30" spans="1:22">
      <c r="A30" s="15" t="s">
        <v>505</v>
      </c>
      <c r="B30" s="17" t="n">
        <v>4520</v>
      </c>
      <c r="C30" s="18">
        <f>(105.0/B30*100)</f>
        <v/>
      </c>
      <c r="D30" s="19" t="n">
        <v>4415</v>
      </c>
      <c r="E30" s="18" t="n">
        <v>513.12664631</v>
      </c>
      <c r="F30" s="20" t="n">
        <v>7.97275509</v>
      </c>
      <c r="G30" s="18" t="n">
        <v>537.0132195</v>
      </c>
      <c r="H30" s="20" t="n">
        <v>4.59260111</v>
      </c>
      <c r="I30" s="18" t="n">
        <v>513.21253788</v>
      </c>
      <c r="J30" s="20" t="n">
        <v>3.07828767</v>
      </c>
      <c r="K30" s="18" t="n">
        <v>475.63702742</v>
      </c>
      <c r="L30" s="20" t="n">
        <v>4.4341581</v>
      </c>
      <c r="M30" s="18" t="s">
        <v>481</v>
      </c>
      <c r="N30" s="20" t="s">
        <v>481</v>
      </c>
      <c r="O30" s="18" t="s">
        <v>481</v>
      </c>
      <c r="P30" s="20" t="s">
        <v>481</v>
      </c>
      <c r="Q30" s="18" t="s">
        <v>481</v>
      </c>
      <c r="R30" s="20" t="s">
        <v>481</v>
      </c>
      <c r="S30" s="18" t="s">
        <v>481</v>
      </c>
      <c r="T30" s="20" t="s">
        <v>481</v>
      </c>
      <c r="U30" s="18" t="n">
        <v>375.98167624</v>
      </c>
      <c r="V30" s="20" t="n">
        <v>17.17933267</v>
      </c>
    </row>
    <row r="31" spans="1:22">
      <c r="A31" s="15" t="s">
        <v>506</v>
      </c>
      <c r="B31" s="17" t="n">
        <v>5456</v>
      </c>
      <c r="C31" s="18">
        <f>(126.0/B31*100)</f>
        <v/>
      </c>
      <c r="D31" s="19" t="n">
        <v>5330</v>
      </c>
      <c r="E31" s="18" t="n">
        <v>532.01723373</v>
      </c>
      <c r="F31" s="20" t="n">
        <v>5.4272752</v>
      </c>
      <c r="G31" s="18" t="n">
        <v>542.5513799399999</v>
      </c>
      <c r="H31" s="20" t="n">
        <v>3.29206888</v>
      </c>
      <c r="I31" s="18" t="n">
        <v>510.06177976</v>
      </c>
      <c r="J31" s="20" t="n">
        <v>3.34717696</v>
      </c>
      <c r="K31" s="18" t="n">
        <v>476.06406678</v>
      </c>
      <c r="L31" s="20" t="n">
        <v>4.88126376</v>
      </c>
      <c r="M31" s="18" t="s">
        <v>481</v>
      </c>
      <c r="N31" s="20" t="s">
        <v>481</v>
      </c>
      <c r="O31" s="18" t="s">
        <v>481</v>
      </c>
      <c r="P31" s="20" t="s">
        <v>481</v>
      </c>
      <c r="Q31" s="18" t="s">
        <v>481</v>
      </c>
      <c r="R31" s="20" t="s">
        <v>481</v>
      </c>
      <c r="S31" s="18" t="s">
        <v>481</v>
      </c>
      <c r="T31" s="20" t="s">
        <v>481</v>
      </c>
      <c r="U31" s="18" t="n">
        <v>410.52578105</v>
      </c>
      <c r="V31" s="20" t="n">
        <v>14.38630766</v>
      </c>
    </row>
    <row r="32" spans="1:22">
      <c r="A32" s="15" t="s">
        <v>507</v>
      </c>
      <c r="B32" s="17" t="n">
        <v>4478</v>
      </c>
      <c r="C32" s="18">
        <f>(5.0/B32*100)</f>
        <v/>
      </c>
      <c r="D32" s="19" t="n">
        <v>4473</v>
      </c>
      <c r="E32" s="18" t="n">
        <v>525.19270123</v>
      </c>
      <c r="F32" s="20" t="n">
        <v>6.28763842</v>
      </c>
      <c r="G32" s="18" t="n">
        <v>536.2027187800001</v>
      </c>
      <c r="H32" s="20" t="n">
        <v>4.10830048</v>
      </c>
      <c r="I32" s="18" t="n">
        <v>500.89721435</v>
      </c>
      <c r="J32" s="20" t="n">
        <v>2.88204879</v>
      </c>
      <c r="K32" s="18" t="n">
        <v>486.41080419</v>
      </c>
      <c r="L32" s="20" t="n">
        <v>3.63701155</v>
      </c>
      <c r="M32" s="18" t="s">
        <v>481</v>
      </c>
      <c r="N32" s="20" t="s">
        <v>481</v>
      </c>
      <c r="O32" s="18" t="s">
        <v>481</v>
      </c>
      <c r="P32" s="20" t="s">
        <v>481</v>
      </c>
      <c r="Q32" s="18" t="s">
        <v>481</v>
      </c>
      <c r="R32" s="20" t="s">
        <v>481</v>
      </c>
      <c r="S32" s="18" t="s">
        <v>481</v>
      </c>
      <c r="T32" s="20" t="s">
        <v>481</v>
      </c>
      <c r="U32" s="18" t="n">
        <v>382.6838336</v>
      </c>
      <c r="V32" s="20" t="n">
        <v>25.90985007</v>
      </c>
    </row>
    <row r="33" spans="1:22">
      <c r="A33" s="15" t="s">
        <v>508</v>
      </c>
      <c r="B33" s="17" t="n">
        <v>7325</v>
      </c>
      <c r="C33" s="18">
        <f>(76.0/B33*100)</f>
        <v/>
      </c>
      <c r="D33" s="19" t="n">
        <v>7249</v>
      </c>
      <c r="E33" s="18" t="n">
        <v>510.31974043</v>
      </c>
      <c r="F33" s="20" t="n">
        <v>5.04449108</v>
      </c>
      <c r="G33" s="18" t="n">
        <v>521.5044558</v>
      </c>
      <c r="H33" s="20" t="n">
        <v>3.64776526</v>
      </c>
      <c r="I33" s="18" t="n">
        <v>499.34549563</v>
      </c>
      <c r="J33" s="20" t="n">
        <v>3.52710781</v>
      </c>
      <c r="K33" s="18" t="n">
        <v>475.04453653</v>
      </c>
      <c r="L33" s="20" t="n">
        <v>4.00605258</v>
      </c>
      <c r="M33" s="18" t="s">
        <v>481</v>
      </c>
      <c r="N33" s="20" t="s">
        <v>481</v>
      </c>
      <c r="O33" s="18" t="s">
        <v>481</v>
      </c>
      <c r="P33" s="20" t="s">
        <v>481</v>
      </c>
      <c r="Q33" s="18" t="s">
        <v>481</v>
      </c>
      <c r="R33" s="20" t="s">
        <v>481</v>
      </c>
      <c r="S33" s="18" t="s">
        <v>481</v>
      </c>
      <c r="T33" s="20" t="s">
        <v>481</v>
      </c>
      <c r="U33" s="18" t="n">
        <v>361.67085785</v>
      </c>
      <c r="V33" s="20" t="n">
        <v>28.30467741</v>
      </c>
    </row>
    <row r="34" spans="1:22">
      <c r="A34" s="15" t="s">
        <v>509</v>
      </c>
      <c r="B34" s="17" t="n">
        <v>6350</v>
      </c>
      <c r="C34" s="18">
        <f>(39.0/B34*100)</f>
        <v/>
      </c>
      <c r="D34" s="19" t="n">
        <v>6311</v>
      </c>
      <c r="E34" s="18" t="n">
        <v>433.96368225</v>
      </c>
      <c r="F34" s="20" t="n">
        <v>6.75803882</v>
      </c>
      <c r="G34" s="18" t="n">
        <v>472.20034234</v>
      </c>
      <c r="H34" s="20" t="n">
        <v>4.19034712</v>
      </c>
      <c r="I34" s="18" t="n">
        <v>460.58535869</v>
      </c>
      <c r="J34" s="20" t="n">
        <v>3.02042744</v>
      </c>
      <c r="K34" s="18" t="n">
        <v>460.13597886</v>
      </c>
      <c r="L34" s="20" t="n">
        <v>3.77456931</v>
      </c>
      <c r="M34" s="18" t="s">
        <v>481</v>
      </c>
      <c r="N34" s="20" t="s">
        <v>481</v>
      </c>
      <c r="O34" s="18" t="s">
        <v>481</v>
      </c>
      <c r="P34" s="20" t="s">
        <v>481</v>
      </c>
      <c r="Q34" s="18" t="n">
        <v>263.37193708</v>
      </c>
      <c r="R34" s="20" t="n">
        <v>13.61114927</v>
      </c>
      <c r="S34" s="18" t="s">
        <v>481</v>
      </c>
      <c r="T34" s="20" t="s">
        <v>481</v>
      </c>
      <c r="U34" s="18" t="n">
        <v>301.76718427</v>
      </c>
      <c r="V34" s="20" t="n">
        <v>9.81212711</v>
      </c>
    </row>
    <row r="35" spans="1:22">
      <c r="A35" s="15" t="s">
        <v>510</v>
      </c>
      <c r="B35" s="17" t="n">
        <v>6406</v>
      </c>
      <c r="C35" s="18">
        <f>(38.0/B35*100)</f>
        <v/>
      </c>
      <c r="D35" s="19" t="n">
        <v>6368</v>
      </c>
      <c r="E35" s="18" t="n">
        <v>501.06375836</v>
      </c>
      <c r="F35" s="20" t="n">
        <v>5.10992709</v>
      </c>
      <c r="G35" s="18" t="n">
        <v>533.10446399</v>
      </c>
      <c r="H35" s="20" t="n">
        <v>3.70882969</v>
      </c>
      <c r="I35" s="18" t="n">
        <v>506.55349849</v>
      </c>
      <c r="J35" s="20" t="n">
        <v>2.58891507</v>
      </c>
      <c r="K35" s="18" t="n">
        <v>486.29633165</v>
      </c>
      <c r="L35" s="20" t="n">
        <v>3.34246056</v>
      </c>
      <c r="M35" s="18" t="s">
        <v>481</v>
      </c>
      <c r="N35" s="20" t="s">
        <v>481</v>
      </c>
      <c r="O35" s="18" t="s">
        <v>481</v>
      </c>
      <c r="P35" s="20" t="s">
        <v>481</v>
      </c>
      <c r="Q35" s="18" t="n">
        <v>337.32521215</v>
      </c>
      <c r="R35" s="20" t="n">
        <v>11.65794297</v>
      </c>
      <c r="S35" s="18" t="s">
        <v>481</v>
      </c>
      <c r="T35" s="20" t="s">
        <v>481</v>
      </c>
      <c r="U35" s="18" t="n">
        <v>392.29801656</v>
      </c>
      <c r="V35" s="20" t="n">
        <v>20.41957784</v>
      </c>
    </row>
    <row r="36" spans="1:22">
      <c r="A36" s="15" t="s">
        <v>511</v>
      </c>
      <c r="B36" s="17" t="n">
        <v>6736</v>
      </c>
      <c r="C36" s="18">
        <f>(30.0/B36*100)</f>
        <v/>
      </c>
      <c r="D36" s="19" t="n">
        <v>6706</v>
      </c>
      <c r="E36" s="18" t="n">
        <v>493.6535996</v>
      </c>
      <c r="F36" s="20" t="n">
        <v>4.44917237</v>
      </c>
      <c r="G36" s="18" t="n">
        <v>518.96979949</v>
      </c>
      <c r="H36" s="20" t="n">
        <v>3.36355824</v>
      </c>
      <c r="I36" s="18" t="n">
        <v>495.11329946</v>
      </c>
      <c r="J36" s="20" t="n">
        <v>2.66720667</v>
      </c>
      <c r="K36" s="18" t="n">
        <v>473.45794895</v>
      </c>
      <c r="L36" s="20" t="n">
        <v>3.49605177</v>
      </c>
      <c r="M36" s="18" t="s">
        <v>481</v>
      </c>
      <c r="N36" s="20" t="s">
        <v>481</v>
      </c>
      <c r="O36" s="18" t="s">
        <v>481</v>
      </c>
      <c r="P36" s="20" t="s">
        <v>481</v>
      </c>
      <c r="Q36" s="18" t="s">
        <v>481</v>
      </c>
      <c r="R36" s="20" t="s">
        <v>481</v>
      </c>
      <c r="S36" s="18" t="s">
        <v>481</v>
      </c>
      <c r="T36" s="20" t="s">
        <v>481</v>
      </c>
      <c r="U36" s="18" t="n">
        <v>377.69940412</v>
      </c>
      <c r="V36" s="20" t="n">
        <v>23.88856937</v>
      </c>
    </row>
    <row r="37" spans="1:22">
      <c r="A37" s="15" t="s">
        <v>512</v>
      </c>
      <c r="B37" s="17" t="n">
        <v>5458</v>
      </c>
      <c r="C37" s="18">
        <f>(66.0/B37*100)</f>
        <v/>
      </c>
      <c r="D37" s="19" t="n">
        <v>5392</v>
      </c>
      <c r="E37" s="18" t="n">
        <v>515.59517097</v>
      </c>
      <c r="F37" s="20" t="n">
        <v>6.50570366</v>
      </c>
      <c r="G37" s="18" t="n">
        <v>536.60603537</v>
      </c>
      <c r="H37" s="20" t="n">
        <v>3.61577461</v>
      </c>
      <c r="I37" s="18" t="n">
        <v>490.26043526</v>
      </c>
      <c r="J37" s="20" t="n">
        <v>3.78074991</v>
      </c>
      <c r="K37" s="18" t="n">
        <v>468.16822239</v>
      </c>
      <c r="L37" s="20" t="n">
        <v>4.43564533</v>
      </c>
      <c r="M37" s="18" t="s">
        <v>481</v>
      </c>
      <c r="N37" s="20" t="s">
        <v>481</v>
      </c>
      <c r="O37" s="18" t="s">
        <v>481</v>
      </c>
      <c r="P37" s="20" t="s">
        <v>481</v>
      </c>
      <c r="Q37" s="18" t="s">
        <v>481</v>
      </c>
      <c r="R37" s="20" t="s">
        <v>481</v>
      </c>
      <c r="S37" s="18" t="s">
        <v>481</v>
      </c>
      <c r="T37" s="20" t="s">
        <v>481</v>
      </c>
      <c r="U37" s="18" t="n">
        <v>342.14064329</v>
      </c>
      <c r="V37" s="20" t="n">
        <v>13.54758409</v>
      </c>
    </row>
    <row r="38" spans="1:22">
      <c r="A38" s="15" t="s">
        <v>513</v>
      </c>
      <c r="B38" s="17" t="n">
        <v>5860</v>
      </c>
      <c r="C38" s="18">
        <f>(17.0/B38*100)</f>
        <v/>
      </c>
      <c r="D38" s="19" t="n">
        <v>5843</v>
      </c>
      <c r="E38" s="18" t="n">
        <v>492.88587923</v>
      </c>
      <c r="F38" s="20" t="n">
        <v>8.44946165</v>
      </c>
      <c r="G38" s="18" t="n">
        <v>523.98711592</v>
      </c>
      <c r="H38" s="20" t="n">
        <v>3.9961662</v>
      </c>
      <c r="I38" s="18" t="n">
        <v>494.17088584</v>
      </c>
      <c r="J38" s="20" t="n">
        <v>3.45622617</v>
      </c>
      <c r="K38" s="18" t="n">
        <v>468.43922782</v>
      </c>
      <c r="L38" s="20" t="n">
        <v>3.79035392</v>
      </c>
      <c r="M38" s="18" t="s">
        <v>481</v>
      </c>
      <c r="N38" s="20" t="s">
        <v>481</v>
      </c>
      <c r="O38" s="18" t="s">
        <v>481</v>
      </c>
      <c r="P38" s="20" t="s">
        <v>481</v>
      </c>
      <c r="Q38" s="18" t="s">
        <v>481</v>
      </c>
      <c r="R38" s="20" t="s">
        <v>481</v>
      </c>
      <c r="S38" s="18" t="s">
        <v>481</v>
      </c>
      <c r="T38" s="20" t="s">
        <v>481</v>
      </c>
      <c r="U38" s="18" t="n">
        <v>356.51905272</v>
      </c>
      <c r="V38" s="20" t="n">
        <v>16.75846994</v>
      </c>
    </row>
    <row r="39" spans="1:22">
      <c r="A39" s="15" t="s">
        <v>514</v>
      </c>
      <c r="B39" s="17" t="n">
        <v>5895</v>
      </c>
      <c r="C39" s="18">
        <f>(31.0/B39*100)</f>
        <v/>
      </c>
      <c r="D39" s="19" t="n">
        <v>5864</v>
      </c>
      <c r="E39" s="18" t="n">
        <v>424.68471927</v>
      </c>
      <c r="F39" s="20" t="n">
        <v>4.7595177</v>
      </c>
      <c r="G39" s="18" t="n">
        <v>430.02734898</v>
      </c>
      <c r="H39" s="20" t="n">
        <v>4.42551198</v>
      </c>
      <c r="I39" s="18" t="n">
        <v>429.90864533</v>
      </c>
      <c r="J39" s="20" t="n">
        <v>4.81613905</v>
      </c>
      <c r="K39" s="18" t="n">
        <v>432.37877715</v>
      </c>
      <c r="L39" s="20" t="n">
        <v>5.40642936</v>
      </c>
      <c r="M39" s="18" t="s">
        <v>481</v>
      </c>
      <c r="N39" s="20" t="s">
        <v>481</v>
      </c>
      <c r="O39" s="18" t="s">
        <v>481</v>
      </c>
      <c r="P39" s="20" t="s">
        <v>481</v>
      </c>
      <c r="Q39" s="18" t="s">
        <v>481</v>
      </c>
      <c r="R39" s="20" t="s">
        <v>481</v>
      </c>
      <c r="S39" s="18" t="s">
        <v>481</v>
      </c>
      <c r="T39" s="20" t="s">
        <v>481</v>
      </c>
      <c r="U39" s="18" t="n">
        <v>353.16834117</v>
      </c>
      <c r="V39" s="20" t="n">
        <v>15.11934817</v>
      </c>
    </row>
    <row r="40" spans="1:22">
      <c r="A40" s="15" t="s">
        <v>515</v>
      </c>
      <c r="B40" s="17" t="n">
        <v>14157</v>
      </c>
      <c r="C40" s="18">
        <f>(286.0/B40*100)</f>
        <v/>
      </c>
      <c r="D40" s="19" t="n">
        <v>13871</v>
      </c>
      <c r="E40" s="18" t="n">
        <v>506.34870598</v>
      </c>
      <c r="F40" s="20" t="n">
        <v>5.80644664</v>
      </c>
      <c r="G40" s="18" t="n">
        <v>523.68972185</v>
      </c>
      <c r="H40" s="20" t="n">
        <v>4.2095795</v>
      </c>
      <c r="I40" s="18" t="n">
        <v>496.9294089</v>
      </c>
      <c r="J40" s="20" t="n">
        <v>2.99807601</v>
      </c>
      <c r="K40" s="18" t="n">
        <v>468.14876853</v>
      </c>
      <c r="L40" s="20" t="n">
        <v>3.83635382</v>
      </c>
      <c r="M40" s="18" t="s">
        <v>481</v>
      </c>
      <c r="N40" s="20" t="s">
        <v>481</v>
      </c>
      <c r="O40" s="18" t="s">
        <v>481</v>
      </c>
      <c r="P40" s="20" t="s">
        <v>481</v>
      </c>
      <c r="Q40" s="18" t="s">
        <v>481</v>
      </c>
      <c r="R40" s="20" t="s">
        <v>481</v>
      </c>
      <c r="S40" s="18" t="s">
        <v>481</v>
      </c>
      <c r="T40" s="20" t="s">
        <v>481</v>
      </c>
      <c r="U40" s="18" t="n">
        <v>403.73177982</v>
      </c>
      <c r="V40" s="20" t="n">
        <v>13.96599029</v>
      </c>
    </row>
    <row r="41" spans="1:22">
      <c r="A41" s="15" t="s">
        <v>516</v>
      </c>
      <c r="B41" s="17" t="n">
        <v>5712</v>
      </c>
      <c r="C41" s="18">
        <f>(39.0/B41*100)</f>
        <v/>
      </c>
      <c r="D41" s="19" t="n">
        <v>5673</v>
      </c>
      <c r="E41" s="18" t="n">
        <v>515.17545191</v>
      </c>
      <c r="F41" s="20" t="n">
        <v>6.48203645</v>
      </c>
      <c r="G41" s="18" t="n">
        <v>521.46196317</v>
      </c>
      <c r="H41" s="20" t="n">
        <v>4.99539826</v>
      </c>
      <c r="I41" s="18" t="n">
        <v>495.88468255</v>
      </c>
      <c r="J41" s="20" t="n">
        <v>3.46582799</v>
      </c>
      <c r="K41" s="18" t="n">
        <v>475.43121067</v>
      </c>
      <c r="L41" s="20" t="n">
        <v>4.27856399</v>
      </c>
      <c r="M41" s="18" t="s">
        <v>481</v>
      </c>
      <c r="N41" s="20" t="s">
        <v>481</v>
      </c>
      <c r="O41" s="18" t="s">
        <v>481</v>
      </c>
      <c r="P41" s="20" t="s">
        <v>481</v>
      </c>
      <c r="Q41" s="18" t="n">
        <v>399.91015703</v>
      </c>
      <c r="R41" s="20" t="n">
        <v>16.72230739</v>
      </c>
      <c r="S41" s="18" t="s">
        <v>481</v>
      </c>
      <c r="T41" s="20" t="s">
        <v>481</v>
      </c>
      <c r="U41" s="18" t="n">
        <v>372.44480465</v>
      </c>
      <c r="V41" s="20" t="n">
        <v>19.79749258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(1306.0/B46*100)</f>
        <v/>
      </c>
      <c r="D46" s="19" t="n">
        <v>21835</v>
      </c>
      <c r="E46" s="18" t="n">
        <v>398.25344486</v>
      </c>
      <c r="F46" s="20" t="n">
        <v>5.60997373</v>
      </c>
      <c r="G46" s="18" t="n">
        <v>406.26662844</v>
      </c>
      <c r="H46" s="20" t="n">
        <v>3.9902998</v>
      </c>
      <c r="I46" s="18" t="n">
        <v>418.08303424</v>
      </c>
      <c r="J46" s="20" t="n">
        <v>3.22631943</v>
      </c>
      <c r="K46" s="18" t="n">
        <v>425.35828617</v>
      </c>
      <c r="L46" s="20" t="n">
        <v>3.5928345</v>
      </c>
      <c r="M46" s="18" t="s">
        <v>481</v>
      </c>
      <c r="N46" s="20" t="s">
        <v>481</v>
      </c>
      <c r="O46" s="18" t="s">
        <v>481</v>
      </c>
      <c r="P46" s="20" t="s">
        <v>481</v>
      </c>
      <c r="Q46" s="18" t="s">
        <v>481</v>
      </c>
      <c r="R46" s="20" t="s">
        <v>481</v>
      </c>
      <c r="S46" s="18" t="s">
        <v>481</v>
      </c>
      <c r="T46" s="20" t="s">
        <v>481</v>
      </c>
      <c r="U46" s="18" t="n">
        <v>335.42779805</v>
      </c>
      <c r="V46" s="20" t="n">
        <v>4.70386645</v>
      </c>
    </row>
    <row r="47" spans="1:22">
      <c r="A47" s="15" t="s">
        <v>522</v>
      </c>
      <c r="B47" s="17" t="n">
        <v>5928</v>
      </c>
      <c r="C47" s="18">
        <f>(96.0/B47*100)</f>
        <v/>
      </c>
      <c r="D47" s="19" t="n">
        <v>5832</v>
      </c>
      <c r="E47" s="18" t="n">
        <v>419.50767635</v>
      </c>
      <c r="F47" s="20" t="n">
        <v>7.25826026</v>
      </c>
      <c r="G47" s="18" t="n">
        <v>465.92945816</v>
      </c>
      <c r="H47" s="20" t="n">
        <v>5.41929678</v>
      </c>
      <c r="I47" s="18" t="n">
        <v>438.22730032</v>
      </c>
      <c r="J47" s="20" t="n">
        <v>4.85321552</v>
      </c>
      <c r="K47" s="18" t="n">
        <v>417.59424149</v>
      </c>
      <c r="L47" s="20" t="n">
        <v>6.14066596</v>
      </c>
      <c r="M47" s="18" t="s">
        <v>481</v>
      </c>
      <c r="N47" s="20" t="s">
        <v>481</v>
      </c>
      <c r="O47" s="18" t="s">
        <v>481</v>
      </c>
      <c r="P47" s="20" t="s">
        <v>481</v>
      </c>
      <c r="Q47" s="18" t="s">
        <v>481</v>
      </c>
      <c r="R47" s="20" t="s">
        <v>481</v>
      </c>
      <c r="S47" s="18" t="s">
        <v>481</v>
      </c>
      <c r="T47" s="20" t="s">
        <v>481</v>
      </c>
      <c r="U47" s="18" t="n">
        <v>298.15440608</v>
      </c>
      <c r="V47" s="20" t="n">
        <v>10.00007107</v>
      </c>
    </row>
    <row r="48" spans="1:22">
      <c r="A48" s="15" t="s">
        <v>523</v>
      </c>
      <c r="B48" s="17" t="n">
        <v>9841</v>
      </c>
      <c r="C48" s="18">
        <f>(7.0/B48*100)</f>
        <v/>
      </c>
      <c r="D48" s="19" t="n">
        <v>9834</v>
      </c>
      <c r="E48" s="18" t="n">
        <v>494.30230273</v>
      </c>
      <c r="F48" s="20" t="n">
        <v>12.08862558</v>
      </c>
      <c r="G48" s="18" t="n">
        <v>517.64748302</v>
      </c>
      <c r="H48" s="20" t="n">
        <v>8.3893711</v>
      </c>
      <c r="I48" s="18" t="n">
        <v>489.23412581</v>
      </c>
      <c r="J48" s="20" t="n">
        <v>5.34290806</v>
      </c>
      <c r="K48" s="18" t="n">
        <v>498.18295332</v>
      </c>
      <c r="L48" s="20" t="n">
        <v>5.57274223</v>
      </c>
      <c r="M48" s="18" t="s">
        <v>481</v>
      </c>
      <c r="N48" s="20" t="s">
        <v>481</v>
      </c>
      <c r="O48" s="18" t="s">
        <v>481</v>
      </c>
      <c r="P48" s="20" t="s">
        <v>481</v>
      </c>
      <c r="Q48" s="18" t="s">
        <v>481</v>
      </c>
      <c r="R48" s="20" t="s">
        <v>481</v>
      </c>
      <c r="S48" s="18" t="s">
        <v>481</v>
      </c>
      <c r="T48" s="20" t="s">
        <v>481</v>
      </c>
      <c r="U48" s="18" t="n">
        <v>413.75753808</v>
      </c>
      <c r="V48" s="20" t="n">
        <v>42.84115305</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(222.0/B50*100)</f>
        <v/>
      </c>
      <c r="D50" s="19" t="n">
        <v>11573</v>
      </c>
      <c r="E50" s="18" t="n">
        <v>400.63730161</v>
      </c>
      <c r="F50" s="20" t="n">
        <v>4.84661036</v>
      </c>
      <c r="G50" s="18" t="n">
        <v>420.33239825</v>
      </c>
      <c r="H50" s="20" t="n">
        <v>4.11503474</v>
      </c>
      <c r="I50" s="18" t="n">
        <v>437.51539662</v>
      </c>
      <c r="J50" s="20" t="n">
        <v>3.11466519</v>
      </c>
      <c r="K50" s="18" t="n">
        <v>417.22618502</v>
      </c>
      <c r="L50" s="20" t="n">
        <v>3.75771184</v>
      </c>
      <c r="M50" s="18" t="s">
        <v>481</v>
      </c>
      <c r="N50" s="20" t="s">
        <v>481</v>
      </c>
      <c r="O50" s="18" t="s">
        <v>481</v>
      </c>
      <c r="P50" s="20" t="s">
        <v>481</v>
      </c>
      <c r="Q50" s="18" t="s">
        <v>481</v>
      </c>
      <c r="R50" s="20" t="s">
        <v>481</v>
      </c>
      <c r="S50" s="18" t="s">
        <v>481</v>
      </c>
      <c r="T50" s="20" t="s">
        <v>481</v>
      </c>
      <c r="U50" s="18" t="n">
        <v>333.80270031</v>
      </c>
      <c r="V50" s="20" t="n">
        <v>13.3427626</v>
      </c>
    </row>
    <row r="51" spans="1:22">
      <c r="A51" s="15" t="s">
        <v>526</v>
      </c>
      <c r="B51" s="17" t="n">
        <v>6866</v>
      </c>
      <c r="C51" s="18">
        <f>(110.0/B51*100)</f>
        <v/>
      </c>
      <c r="D51" s="19" t="n">
        <v>6756</v>
      </c>
      <c r="E51" s="18" t="n">
        <v>426.48809283</v>
      </c>
      <c r="F51" s="20" t="n">
        <v>5.28247547</v>
      </c>
      <c r="G51" s="18" t="n">
        <v>441.66301631</v>
      </c>
      <c r="H51" s="20" t="n">
        <v>4.01913995</v>
      </c>
      <c r="I51" s="18" t="n">
        <v>432.91519457</v>
      </c>
      <c r="J51" s="20" t="n">
        <v>3.24422195</v>
      </c>
      <c r="K51" s="18" t="n">
        <v>409.40940938</v>
      </c>
      <c r="L51" s="20" t="n">
        <v>3.61874431</v>
      </c>
      <c r="M51" s="18" t="s">
        <v>481</v>
      </c>
      <c r="N51" s="20" t="s">
        <v>481</v>
      </c>
      <c r="O51" s="18" t="s">
        <v>481</v>
      </c>
      <c r="P51" s="20" t="s">
        <v>481</v>
      </c>
      <c r="Q51" s="18" t="n">
        <v>427.96430568</v>
      </c>
      <c r="R51" s="20" t="n">
        <v>5.20460603</v>
      </c>
      <c r="S51" s="18" t="s">
        <v>481</v>
      </c>
      <c r="T51" s="20" t="s">
        <v>481</v>
      </c>
      <c r="U51" s="18" t="n">
        <v>381.30501787</v>
      </c>
      <c r="V51" s="20" t="n">
        <v>13.31143887</v>
      </c>
    </row>
    <row r="52" spans="1:22">
      <c r="A52" s="15" t="s">
        <v>527</v>
      </c>
      <c r="B52" s="17" t="n">
        <v>5809</v>
      </c>
      <c r="C52" s="18">
        <f>(76.0/B52*100)</f>
        <v/>
      </c>
      <c r="D52" s="19" t="n">
        <v>5733</v>
      </c>
      <c r="E52" s="18" t="n">
        <v>495.95413458</v>
      </c>
      <c r="F52" s="20" t="n">
        <v>5.80858899</v>
      </c>
      <c r="G52" s="18" t="n">
        <v>515.0491312</v>
      </c>
      <c r="H52" s="20" t="n">
        <v>4.81491914</v>
      </c>
      <c r="I52" s="18" t="n">
        <v>486.2731188</v>
      </c>
      <c r="J52" s="20" t="n">
        <v>3.00609583</v>
      </c>
      <c r="K52" s="18" t="n">
        <v>468.45542047</v>
      </c>
      <c r="L52" s="20" t="n">
        <v>3.65483925</v>
      </c>
      <c r="M52" s="18" t="s">
        <v>481</v>
      </c>
      <c r="N52" s="20" t="s">
        <v>481</v>
      </c>
      <c r="O52" s="18" t="s">
        <v>481</v>
      </c>
      <c r="P52" s="20" t="s">
        <v>481</v>
      </c>
      <c r="Q52" s="18" t="s">
        <v>481</v>
      </c>
      <c r="R52" s="20" t="s">
        <v>481</v>
      </c>
      <c r="S52" s="18" t="s">
        <v>481</v>
      </c>
      <c r="T52" s="20" t="s">
        <v>481</v>
      </c>
      <c r="U52" s="18" t="n">
        <v>357.75710901</v>
      </c>
      <c r="V52" s="20" t="n">
        <v>21.61095828</v>
      </c>
    </row>
    <row r="53" spans="1:22">
      <c r="A53" s="15" t="s">
        <v>528</v>
      </c>
      <c r="B53" s="17" t="n">
        <v>5571</v>
      </c>
      <c r="C53" s="18">
        <f>(85.0/B53*100)</f>
        <v/>
      </c>
      <c r="D53" s="19" t="n">
        <v>5486</v>
      </c>
      <c r="E53" s="18" t="n">
        <v>421.84600224</v>
      </c>
      <c r="F53" s="20" t="n">
        <v>6.04112834</v>
      </c>
      <c r="G53" s="18" t="n">
        <v>465.03769352</v>
      </c>
      <c r="H53" s="20" t="n">
        <v>3.11171059</v>
      </c>
      <c r="I53" s="18" t="n">
        <v>446.43836097</v>
      </c>
      <c r="J53" s="20" t="n">
        <v>2.45868782</v>
      </c>
      <c r="K53" s="18" t="n">
        <v>427.42424643</v>
      </c>
      <c r="L53" s="20" t="n">
        <v>3.65173924</v>
      </c>
      <c r="M53" s="18" t="s">
        <v>481</v>
      </c>
      <c r="N53" s="20" t="s">
        <v>481</v>
      </c>
      <c r="O53" s="18" t="s">
        <v>481</v>
      </c>
      <c r="P53" s="20" t="s">
        <v>481</v>
      </c>
      <c r="Q53" s="18" t="s">
        <v>481</v>
      </c>
      <c r="R53" s="20" t="s">
        <v>481</v>
      </c>
      <c r="S53" s="18" t="s">
        <v>481</v>
      </c>
      <c r="T53" s="20" t="s">
        <v>481</v>
      </c>
      <c r="U53" s="18" t="n">
        <v>310.28211802</v>
      </c>
      <c r="V53" s="20" t="n">
        <v>11.97194791</v>
      </c>
    </row>
    <row r="54" spans="1:22">
      <c r="A54" s="15" t="s">
        <v>529</v>
      </c>
      <c r="B54" s="17" t="n">
        <v>4740</v>
      </c>
      <c r="C54" s="18">
        <f>(83.0/B54*100)</f>
        <v/>
      </c>
      <c r="D54" s="19" t="n">
        <v>4657</v>
      </c>
      <c r="E54" s="18" t="n">
        <v>335.74178148</v>
      </c>
      <c r="F54" s="20" t="n">
        <v>5.54167392</v>
      </c>
      <c r="G54" s="18" t="n">
        <v>352.56743908</v>
      </c>
      <c r="H54" s="20" t="n">
        <v>4.95358253</v>
      </c>
      <c r="I54" s="18" t="n">
        <v>373.28688588</v>
      </c>
      <c r="J54" s="20" t="n">
        <v>3.92843531</v>
      </c>
      <c r="K54" s="18" t="n">
        <v>366.06429519</v>
      </c>
      <c r="L54" s="20" t="n">
        <v>3.56658269</v>
      </c>
      <c r="M54" s="18" t="s">
        <v>481</v>
      </c>
      <c r="N54" s="20" t="s">
        <v>481</v>
      </c>
      <c r="O54" s="18" t="s">
        <v>481</v>
      </c>
      <c r="P54" s="20" t="s">
        <v>481</v>
      </c>
      <c r="Q54" s="18" t="s">
        <v>481</v>
      </c>
      <c r="R54" s="20" t="s">
        <v>481</v>
      </c>
      <c r="S54" s="18" t="s">
        <v>481</v>
      </c>
      <c r="T54" s="20" t="s">
        <v>481</v>
      </c>
      <c r="U54" s="18" t="n">
        <v>280.32258298</v>
      </c>
      <c r="V54" s="20" t="n">
        <v>5.43878554</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508.03461411</v>
      </c>
      <c r="F56" s="20" t="n">
        <v>6.35351307</v>
      </c>
      <c r="G56" s="18" t="n">
        <v>536.68602406</v>
      </c>
      <c r="H56" s="20" t="n">
        <v>4.1720506</v>
      </c>
      <c r="I56" s="18" t="n">
        <v>529.22522369</v>
      </c>
      <c r="J56" s="20" t="n">
        <v>3.07791018</v>
      </c>
      <c r="K56" s="18" t="n">
        <v>512.92532427</v>
      </c>
      <c r="L56" s="20" t="n">
        <v>3.53356621</v>
      </c>
      <c r="M56" s="18" t="s">
        <v>481</v>
      </c>
      <c r="N56" s="20" t="s">
        <v>481</v>
      </c>
      <c r="O56" s="18" t="s">
        <v>481</v>
      </c>
      <c r="P56" s="20" t="s">
        <v>481</v>
      </c>
      <c r="Q56" s="18" t="s">
        <v>481</v>
      </c>
      <c r="R56" s="20" t="s">
        <v>481</v>
      </c>
      <c r="S56" s="18" t="s">
        <v>481</v>
      </c>
      <c r="T56" s="20" t="s">
        <v>481</v>
      </c>
      <c r="U56" s="18" t="n">
        <v>425.52865565</v>
      </c>
      <c r="V56" s="20" t="n">
        <v>30.35837741</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(138.0/B61*100)</f>
        <v/>
      </c>
      <c r="D61" s="19" t="n">
        <v>6387</v>
      </c>
      <c r="E61" s="18" t="n">
        <v>469.27787357</v>
      </c>
      <c r="F61" s="20" t="n">
        <v>6.86198491</v>
      </c>
      <c r="G61" s="18" t="n">
        <v>495.97738565</v>
      </c>
      <c r="H61" s="20" t="n">
        <v>3.68752628</v>
      </c>
      <c r="I61" s="18" t="n">
        <v>482.67920073</v>
      </c>
      <c r="J61" s="20" t="n">
        <v>3.27424584</v>
      </c>
      <c r="K61" s="18" t="n">
        <v>454.2842593</v>
      </c>
      <c r="L61" s="20" t="n">
        <v>3.29984152</v>
      </c>
      <c r="M61" s="18" t="s">
        <v>481</v>
      </c>
      <c r="N61" s="20" t="s">
        <v>481</v>
      </c>
      <c r="O61" s="18" t="s">
        <v>481</v>
      </c>
      <c r="P61" s="20" t="s">
        <v>481</v>
      </c>
      <c r="Q61" s="18" t="s">
        <v>481</v>
      </c>
      <c r="R61" s="20" t="s">
        <v>481</v>
      </c>
      <c r="S61" s="18" t="s">
        <v>481</v>
      </c>
      <c r="T61" s="20" t="s">
        <v>481</v>
      </c>
      <c r="U61" s="18" t="n">
        <v>340.25160078</v>
      </c>
      <c r="V61" s="20" t="n">
        <v>13.88832345</v>
      </c>
    </row>
    <row r="62" spans="1:22">
      <c r="A62" s="15" t="s">
        <v>537</v>
      </c>
      <c r="B62" s="17" t="n">
        <v>4476</v>
      </c>
      <c r="C62" s="18">
        <f>(3.0/B62*100)</f>
        <v/>
      </c>
      <c r="D62" s="19" t="n">
        <v>4473</v>
      </c>
      <c r="E62" s="18" t="n">
        <v>504.27153316</v>
      </c>
      <c r="F62" s="20" t="n">
        <v>5.6929851</v>
      </c>
      <c r="G62" s="18" t="n">
        <v>508.05992772</v>
      </c>
      <c r="H62" s="20" t="n">
        <v>2.44629634</v>
      </c>
      <c r="I62" s="18" t="n">
        <v>510.68225244</v>
      </c>
      <c r="J62" s="20" t="n">
        <v>1.70378232</v>
      </c>
      <c r="K62" s="18" t="n">
        <v>505.55186223</v>
      </c>
      <c r="L62" s="20" t="n">
        <v>3.62943486</v>
      </c>
      <c r="M62" s="18" t="s">
        <v>481</v>
      </c>
      <c r="N62" s="20" t="s">
        <v>481</v>
      </c>
      <c r="O62" s="18" t="s">
        <v>481</v>
      </c>
      <c r="P62" s="20" t="s">
        <v>481</v>
      </c>
      <c r="Q62" s="18" t="s">
        <v>481</v>
      </c>
      <c r="R62" s="20" t="s">
        <v>481</v>
      </c>
      <c r="S62" s="18" t="s">
        <v>481</v>
      </c>
      <c r="T62" s="20" t="s">
        <v>481</v>
      </c>
      <c r="U62" s="18" t="n">
        <v>417.90774339</v>
      </c>
      <c r="V62" s="20" t="n">
        <v>42.27075062</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(76.0/B66*100)</f>
        <v/>
      </c>
      <c r="D66" s="19" t="n">
        <v>5589</v>
      </c>
      <c r="E66" s="18" t="n">
        <v>435.81532223</v>
      </c>
      <c r="F66" s="20" t="n">
        <v>2.85881629</v>
      </c>
      <c r="G66" s="18" t="n">
        <v>436.94263896</v>
      </c>
      <c r="H66" s="20" t="n">
        <v>2.63084705</v>
      </c>
      <c r="I66" s="18" t="n">
        <v>423.25839496</v>
      </c>
      <c r="J66" s="20" t="n">
        <v>2.54011229</v>
      </c>
      <c r="K66" s="18" t="n">
        <v>433.56134937</v>
      </c>
      <c r="L66" s="20" t="n">
        <v>4.89039805</v>
      </c>
      <c r="M66" s="18" t="s">
        <v>481</v>
      </c>
      <c r="N66" s="20" t="s">
        <v>481</v>
      </c>
      <c r="O66" s="18" t="s">
        <v>481</v>
      </c>
      <c r="P66" s="20" t="s">
        <v>481</v>
      </c>
      <c r="Q66" s="18" t="s">
        <v>481</v>
      </c>
      <c r="R66" s="20" t="s">
        <v>481</v>
      </c>
      <c r="S66" s="18" t="s">
        <v>481</v>
      </c>
      <c r="T66" s="20" t="s">
        <v>481</v>
      </c>
      <c r="U66" s="18" t="n">
        <v>304.67726713</v>
      </c>
      <c r="V66" s="20" t="n">
        <v>6.85158955</v>
      </c>
    </row>
    <row r="67" spans="1:22">
      <c r="A67" s="15" t="s">
        <v>542</v>
      </c>
      <c r="B67" s="17" t="n">
        <v>6971</v>
      </c>
      <c r="C67" s="18">
        <f>(83.0/B67*100)</f>
        <v/>
      </c>
      <c r="D67" s="19" t="n">
        <v>6888</v>
      </c>
      <c r="E67" s="18" t="n">
        <v>384.15047201</v>
      </c>
      <c r="F67" s="20" t="n">
        <v>5.56448415</v>
      </c>
      <c r="G67" s="18" t="n">
        <v>401.47936727</v>
      </c>
      <c r="H67" s="20" t="n">
        <v>3.81891174</v>
      </c>
      <c r="I67" s="18" t="n">
        <v>404.04090332</v>
      </c>
      <c r="J67" s="20" t="n">
        <v>3.18632184</v>
      </c>
      <c r="K67" s="18" t="n">
        <v>388.54926318</v>
      </c>
      <c r="L67" s="20" t="n">
        <v>3.88349034</v>
      </c>
      <c r="M67" s="18" t="s">
        <v>481</v>
      </c>
      <c r="N67" s="20" t="s">
        <v>481</v>
      </c>
      <c r="O67" s="18" t="s">
        <v>481</v>
      </c>
      <c r="P67" s="20" t="s">
        <v>481</v>
      </c>
      <c r="Q67" s="18" t="s">
        <v>481</v>
      </c>
      <c r="R67" s="20" t="s">
        <v>481</v>
      </c>
      <c r="S67" s="18" t="s">
        <v>481</v>
      </c>
      <c r="T67" s="20" t="s">
        <v>481</v>
      </c>
      <c r="U67" s="18" t="n">
        <v>275.97298424</v>
      </c>
      <c r="V67" s="20" t="n">
        <v>8.839891189999999</v>
      </c>
    </row>
    <row r="68" spans="1:22">
      <c r="A68" s="15" t="s">
        <v>543</v>
      </c>
      <c r="B68" s="17" t="n">
        <v>12083</v>
      </c>
      <c r="C68" s="18">
        <f>(26.0/B68*100)</f>
        <v/>
      </c>
      <c r="D68" s="19" t="n">
        <v>12057</v>
      </c>
      <c r="E68" s="18" t="n">
        <v>356.21668606</v>
      </c>
      <c r="F68" s="20" t="n">
        <v>3.19929841</v>
      </c>
      <c r="G68" s="18" t="n">
        <v>405.99388312</v>
      </c>
      <c r="H68" s="20" t="n">
        <v>2.12442692</v>
      </c>
      <c r="I68" s="18" t="n">
        <v>422.66357541</v>
      </c>
      <c r="J68" s="20" t="n">
        <v>1.57163663</v>
      </c>
      <c r="K68" s="18" t="n">
        <v>420.78176715</v>
      </c>
      <c r="L68" s="20" t="n">
        <v>2.77833881</v>
      </c>
      <c r="M68" s="18" t="s">
        <v>481</v>
      </c>
      <c r="N68" s="20" t="s">
        <v>481</v>
      </c>
      <c r="O68" s="18" t="s">
        <v>481</v>
      </c>
      <c r="P68" s="20" t="s">
        <v>481</v>
      </c>
      <c r="Q68" s="18" t="s">
        <v>481</v>
      </c>
      <c r="R68" s="20" t="s">
        <v>481</v>
      </c>
      <c r="S68" s="18" t="s">
        <v>481</v>
      </c>
      <c r="T68" s="20" t="s">
        <v>481</v>
      </c>
      <c r="U68" s="18" t="n">
        <v>280.73597921</v>
      </c>
      <c r="V68" s="20" t="n">
        <v>4.51451531</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508.91158261</v>
      </c>
      <c r="F70" s="20" t="n">
        <v>6.48097927</v>
      </c>
      <c r="G70" s="18" t="n">
        <v>515.41725271</v>
      </c>
      <c r="H70" s="20" t="n">
        <v>3.88266587</v>
      </c>
      <c r="I70" s="18" t="n">
        <v>490.92984654</v>
      </c>
      <c r="J70" s="20" t="n">
        <v>3.42829192</v>
      </c>
      <c r="K70" s="18" t="n">
        <v>490.37766565</v>
      </c>
      <c r="L70" s="20" t="n">
        <v>4.67905883</v>
      </c>
      <c r="M70" s="18" t="s">
        <v>481</v>
      </c>
      <c r="N70" s="20" t="s">
        <v>481</v>
      </c>
      <c r="O70" s="18" t="s">
        <v>481</v>
      </c>
      <c r="P70" s="20" t="s">
        <v>481</v>
      </c>
      <c r="Q70" s="18" t="s">
        <v>481</v>
      </c>
      <c r="R70" s="20" t="s">
        <v>481</v>
      </c>
      <c r="S70" s="18" t="s">
        <v>481</v>
      </c>
      <c r="T70" s="20" t="s">
        <v>481</v>
      </c>
      <c r="U70" s="18" t="n">
        <v>397.83965163</v>
      </c>
      <c r="V70" s="20" t="n">
        <v>16.27397498</v>
      </c>
    </row>
    <row r="71" spans="1:22">
      <c r="A71" s="15" t="s">
        <v>546</v>
      </c>
      <c r="B71" s="17" t="n">
        <v>6115</v>
      </c>
      <c r="C71" s="18">
        <f>(17.0/B71*100)</f>
        <v/>
      </c>
      <c r="D71" s="19" t="n">
        <v>6098</v>
      </c>
      <c r="E71" s="18" t="n">
        <v>537.83800945</v>
      </c>
      <c r="F71" s="20" t="n">
        <v>7.00867536</v>
      </c>
      <c r="G71" s="18" t="n">
        <v>554.35125306</v>
      </c>
      <c r="H71" s="20" t="n">
        <v>3.78374877</v>
      </c>
      <c r="I71" s="18" t="n">
        <v>534.61112493</v>
      </c>
      <c r="J71" s="20" t="n">
        <v>2.05208452</v>
      </c>
      <c r="K71" s="18" t="n">
        <v>519.24926568</v>
      </c>
      <c r="L71" s="20" t="n">
        <v>3.42860998</v>
      </c>
      <c r="M71" s="18" t="s">
        <v>481</v>
      </c>
      <c r="N71" s="20" t="s">
        <v>481</v>
      </c>
      <c r="O71" s="18" t="s">
        <v>481</v>
      </c>
      <c r="P71" s="20" t="s">
        <v>481</v>
      </c>
      <c r="Q71" s="18" t="s">
        <v>481</v>
      </c>
      <c r="R71" s="20" t="s">
        <v>481</v>
      </c>
      <c r="S71" s="18" t="s">
        <v>481</v>
      </c>
      <c r="T71" s="20" t="s">
        <v>481</v>
      </c>
      <c r="U71" s="18" t="n">
        <v>427.97222114</v>
      </c>
      <c r="V71" s="20" t="n">
        <v>23.83161595</v>
      </c>
    </row>
    <row r="72" spans="1:22">
      <c r="A72" s="15" t="s">
        <v>547</v>
      </c>
      <c r="B72" s="17" t="n">
        <v>7708</v>
      </c>
      <c r="C72" s="18">
        <f>(5.0/B72*100)</f>
        <v/>
      </c>
      <c r="D72" s="19" t="n">
        <v>7703</v>
      </c>
      <c r="E72" s="18" t="n">
        <v>493.40799805</v>
      </c>
      <c r="F72" s="20" t="n">
        <v>9.16303081</v>
      </c>
      <c r="G72" s="18" t="n">
        <v>517.62474004</v>
      </c>
      <c r="H72" s="20" t="n">
        <v>4.75565519</v>
      </c>
      <c r="I72" s="18" t="n">
        <v>496.80119577</v>
      </c>
      <c r="J72" s="20" t="n">
        <v>2.84181178</v>
      </c>
      <c r="K72" s="18" t="n">
        <v>488.50255195</v>
      </c>
      <c r="L72" s="20" t="n">
        <v>2.96952959</v>
      </c>
      <c r="M72" s="18" t="s">
        <v>481</v>
      </c>
      <c r="N72" s="20" t="s">
        <v>481</v>
      </c>
      <c r="O72" s="18" t="s">
        <v>481</v>
      </c>
      <c r="P72" s="20" t="s">
        <v>481</v>
      </c>
      <c r="Q72" s="18" t="s">
        <v>481</v>
      </c>
      <c r="R72" s="20" t="s">
        <v>481</v>
      </c>
      <c r="S72" s="18" t="s">
        <v>481</v>
      </c>
      <c r="T72" s="20" t="s">
        <v>481</v>
      </c>
      <c r="U72" s="18" t="n">
        <v>343.59683147</v>
      </c>
      <c r="V72" s="20" t="n">
        <v>41.02900825</v>
      </c>
    </row>
    <row r="73" spans="1:22">
      <c r="A73" s="15" t="s">
        <v>548</v>
      </c>
      <c r="B73" s="17" t="n">
        <v>8249</v>
      </c>
      <c r="C73" s="18">
        <f>(147.0/B73*100)</f>
        <v/>
      </c>
      <c r="D73" s="19" t="n">
        <v>8102</v>
      </c>
      <c r="E73" s="18" t="n">
        <v>387.72327916</v>
      </c>
      <c r="F73" s="20" t="n">
        <v>8.206118350000001</v>
      </c>
      <c r="G73" s="18" t="n">
        <v>407.76375607</v>
      </c>
      <c r="H73" s="20" t="n">
        <v>4.57730088</v>
      </c>
      <c r="I73" s="18" t="n">
        <v>409.27831275</v>
      </c>
      <c r="J73" s="20" t="n">
        <v>3.46785101</v>
      </c>
      <c r="K73" s="18" t="n">
        <v>417.66206047</v>
      </c>
      <c r="L73" s="20" t="n">
        <v>4.78258612</v>
      </c>
      <c r="M73" s="18" t="s">
        <v>481</v>
      </c>
      <c r="N73" s="20" t="s">
        <v>481</v>
      </c>
      <c r="O73" s="18" t="s">
        <v>481</v>
      </c>
      <c r="P73" s="20" t="s">
        <v>481</v>
      </c>
      <c r="Q73" s="18" t="s">
        <v>481</v>
      </c>
      <c r="R73" s="20" t="s">
        <v>481</v>
      </c>
      <c r="S73" s="18" t="s">
        <v>481</v>
      </c>
      <c r="T73" s="20" t="s">
        <v>481</v>
      </c>
      <c r="U73" s="18" t="n">
        <v>350.46334051</v>
      </c>
      <c r="V73" s="20" t="n">
        <v>14.95871261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(204.0/B75*100)</f>
        <v/>
      </c>
      <c r="D75" s="19" t="n">
        <v>5171</v>
      </c>
      <c r="E75" s="18" t="n">
        <v>361.12307756</v>
      </c>
      <c r="F75" s="20" t="n">
        <v>6.72020981</v>
      </c>
      <c r="G75" s="18" t="n">
        <v>378.16543187</v>
      </c>
      <c r="H75" s="20" t="n">
        <v>4.74204271</v>
      </c>
      <c r="I75" s="18" t="n">
        <v>361.35578881</v>
      </c>
      <c r="J75" s="20" t="n">
        <v>3.54038787</v>
      </c>
      <c r="K75" s="18" t="n">
        <v>359.35945457</v>
      </c>
      <c r="L75" s="20" t="n">
        <v>3.43881811</v>
      </c>
      <c r="M75" s="18" t="s">
        <v>481</v>
      </c>
      <c r="N75" s="20" t="s">
        <v>481</v>
      </c>
      <c r="O75" s="18" t="s">
        <v>481</v>
      </c>
      <c r="P75" s="20" t="s">
        <v>481</v>
      </c>
      <c r="Q75" s="18" t="s">
        <v>481</v>
      </c>
      <c r="R75" s="20" t="s">
        <v>481</v>
      </c>
      <c r="S75" s="18" t="s">
        <v>481</v>
      </c>
      <c r="T75" s="20" t="s">
        <v>481</v>
      </c>
      <c r="U75" s="18" t="n">
        <v>293.25941306</v>
      </c>
      <c r="V75" s="20" t="n">
        <v>7.73259907</v>
      </c>
    </row>
    <row r="76" spans="1:22">
      <c r="A76" s="15" t="s">
        <v>551</v>
      </c>
      <c r="B76" s="17" t="n">
        <v>14167</v>
      </c>
      <c r="C76" s="18">
        <f>(229.0/B76*100)</f>
        <v/>
      </c>
      <c r="D76" s="19" t="n">
        <v>13938</v>
      </c>
      <c r="E76" s="18" t="n">
        <v>406.82053424</v>
      </c>
      <c r="F76" s="20" t="n">
        <v>4.65367387</v>
      </c>
      <c r="G76" s="18" t="n">
        <v>437.05972654</v>
      </c>
      <c r="H76" s="20" t="n">
        <v>3.87568831</v>
      </c>
      <c r="I76" s="18" t="n">
        <v>447.2963404</v>
      </c>
      <c r="J76" s="20" t="n">
        <v>3.27346994</v>
      </c>
      <c r="K76" s="18" t="n">
        <v>432.16642467</v>
      </c>
      <c r="L76" s="20" t="n">
        <v>3.66337786</v>
      </c>
      <c r="M76" s="18" t="s">
        <v>481</v>
      </c>
      <c r="N76" s="20" t="s">
        <v>481</v>
      </c>
      <c r="O76" s="18" t="s">
        <v>481</v>
      </c>
      <c r="P76" s="20" t="s">
        <v>481</v>
      </c>
      <c r="Q76" s="18" t="s">
        <v>481</v>
      </c>
      <c r="R76" s="20" t="s">
        <v>481</v>
      </c>
      <c r="S76" s="18" t="s">
        <v>481</v>
      </c>
      <c r="T76" s="20" t="s">
        <v>481</v>
      </c>
      <c r="U76" s="18" t="n">
        <v>310.17050103</v>
      </c>
      <c r="V76" s="20" t="n">
        <v>7.4771644</v>
      </c>
    </row>
    <row r="77" spans="1:22">
      <c r="A77" s="15" t="s">
        <v>552</v>
      </c>
      <c r="B77" s="17" t="n">
        <v>6062</v>
      </c>
      <c r="C77" s="18">
        <f>(87.0/B77*100)</f>
        <v/>
      </c>
      <c r="D77" s="19" t="n">
        <v>5975</v>
      </c>
      <c r="E77" s="18" t="n">
        <v>445.99185813</v>
      </c>
      <c r="F77" s="20" t="n">
        <v>5.70962601</v>
      </c>
      <c r="G77" s="18" t="n">
        <v>466.99561389</v>
      </c>
      <c r="H77" s="20" t="n">
        <v>4.38975454</v>
      </c>
      <c r="I77" s="18" t="n">
        <v>441.1643564</v>
      </c>
      <c r="J77" s="20" t="n">
        <v>2.98630459</v>
      </c>
      <c r="K77" s="18" t="n">
        <v>413.19876209</v>
      </c>
      <c r="L77" s="20" t="n">
        <v>3.26892023</v>
      </c>
      <c r="M77" s="18" t="s">
        <v>481</v>
      </c>
      <c r="N77" s="20" t="s">
        <v>481</v>
      </c>
      <c r="O77" s="18" t="s">
        <v>481</v>
      </c>
      <c r="P77" s="20" t="s">
        <v>481</v>
      </c>
      <c r="Q77" s="18" t="s">
        <v>481</v>
      </c>
      <c r="R77" s="20" t="s">
        <v>481</v>
      </c>
      <c r="S77" s="18" t="s">
        <v>481</v>
      </c>
      <c r="T77" s="20" t="s">
        <v>481</v>
      </c>
      <c r="U77" s="18" t="n">
        <v>318.26375877</v>
      </c>
      <c r="V77" s="20" t="n">
        <v>7.11947689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428.30662344</v>
      </c>
      <c r="F81" s="20" t="n">
        <v>10.84345677</v>
      </c>
      <c r="G81" s="18" t="n">
        <v>436.83958374</v>
      </c>
      <c r="H81" s="20" t="n">
        <v>7.06589136</v>
      </c>
      <c r="I81" s="18" t="n">
        <v>431.99390227</v>
      </c>
      <c r="J81" s="20" t="n">
        <v>3.39430357</v>
      </c>
      <c r="K81" s="18" t="n">
        <v>426.79468316</v>
      </c>
      <c r="L81" s="20" t="n">
        <v>4.02029445</v>
      </c>
      <c r="M81" s="18" t="s">
        <v>481</v>
      </c>
      <c r="N81" s="20" t="s">
        <v>481</v>
      </c>
      <c r="O81" s="18" t="s">
        <v>481</v>
      </c>
      <c r="P81" s="20" t="s">
        <v>481</v>
      </c>
      <c r="Q81" s="18" t="s">
        <v>481</v>
      </c>
      <c r="R81" s="20" t="s">
        <v>481</v>
      </c>
      <c r="S81" s="18" t="s">
        <v>481</v>
      </c>
      <c r="T81" s="20" t="s">
        <v>481</v>
      </c>
      <c r="U81" s="18" t="n">
        <v>327.53076896</v>
      </c>
      <c r="V81" s="20" t="n">
        <v>26.4186445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719</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419.94189119</v>
      </c>
      <c r="F7" s="20" t="n">
        <v>10.65971204</v>
      </c>
      <c r="G7" s="18" t="n">
        <v>466.37293934</v>
      </c>
      <c r="H7" s="20" t="n">
        <v>3.9540165</v>
      </c>
      <c r="I7" s="18" t="n">
        <v>506.34283642</v>
      </c>
      <c r="J7" s="20" t="n">
        <v>1.94414831</v>
      </c>
      <c r="K7" s="18" t="n">
        <v>528.49251213</v>
      </c>
      <c r="L7" s="20" t="n">
        <v>3.28830334</v>
      </c>
      <c r="M7" s="18" t="s">
        <v>481</v>
      </c>
      <c r="N7" s="20" t="s">
        <v>481</v>
      </c>
      <c r="O7" s="18" t="s">
        <v>481</v>
      </c>
      <c r="P7" s="20" t="s">
        <v>481</v>
      </c>
      <c r="Q7" s="18" t="s">
        <v>481</v>
      </c>
      <c r="R7" s="20" t="s">
        <v>481</v>
      </c>
      <c r="S7" s="18" t="s">
        <v>481</v>
      </c>
      <c r="T7" s="20" t="s">
        <v>481</v>
      </c>
      <c r="U7" s="18" t="n">
        <v>413.43478169</v>
      </c>
      <c r="V7" s="20" t="n">
        <v>10.16214605</v>
      </c>
    </row>
    <row r="8" spans="1:22">
      <c r="A8" s="15" t="s">
        <v>483</v>
      </c>
      <c r="B8" s="17" t="n">
        <v>7007</v>
      </c>
      <c r="C8" s="18">
        <f>(25.0/B8*100)</f>
        <v/>
      </c>
      <c r="D8" s="19" t="n">
        <v>6982</v>
      </c>
      <c r="E8" s="18" t="n">
        <v>460.77262782</v>
      </c>
      <c r="F8" s="20" t="n">
        <v>10.57250852</v>
      </c>
      <c r="G8" s="18" t="n">
        <v>473.00324053</v>
      </c>
      <c r="H8" s="20" t="n">
        <v>5.51175363</v>
      </c>
      <c r="I8" s="18" t="n">
        <v>484.52642371</v>
      </c>
      <c r="J8" s="20" t="n">
        <v>3.36177011</v>
      </c>
      <c r="K8" s="18" t="n">
        <v>493.65181052</v>
      </c>
      <c r="L8" s="20" t="n">
        <v>3.31008365</v>
      </c>
      <c r="M8" s="18" t="s">
        <v>481</v>
      </c>
      <c r="N8" s="20" t="s">
        <v>481</v>
      </c>
      <c r="O8" s="18" t="s">
        <v>481</v>
      </c>
      <c r="P8" s="20" t="s">
        <v>481</v>
      </c>
      <c r="Q8" s="18" t="n">
        <v>361.38025951</v>
      </c>
      <c r="R8" s="20" t="n">
        <v>22.72565673</v>
      </c>
      <c r="S8" s="18" t="s">
        <v>481</v>
      </c>
      <c r="T8" s="20" t="s">
        <v>481</v>
      </c>
      <c r="U8" s="18" t="n">
        <v>381.17904245</v>
      </c>
      <c r="V8" s="20" t="n">
        <v>17.74718705</v>
      </c>
    </row>
    <row r="9" spans="1:22">
      <c r="A9" s="15" t="s">
        <v>484</v>
      </c>
      <c r="B9" s="17" t="n">
        <v>9651</v>
      </c>
      <c r="C9" s="18">
        <f>(113.0/B9*100)</f>
        <v/>
      </c>
      <c r="D9" s="19" t="n">
        <v>9538</v>
      </c>
      <c r="E9" s="18" t="n">
        <v>441.62917495</v>
      </c>
      <c r="F9" s="20" t="n">
        <v>10.52287027</v>
      </c>
      <c r="G9" s="18" t="n">
        <v>484.8130219</v>
      </c>
      <c r="H9" s="20" t="n">
        <v>4.05405004</v>
      </c>
      <c r="I9" s="18" t="n">
        <v>510.48326945</v>
      </c>
      <c r="J9" s="20" t="n">
        <v>2.518135</v>
      </c>
      <c r="K9" s="18" t="n">
        <v>512.05254365</v>
      </c>
      <c r="L9" s="20" t="n">
        <v>3.4933641</v>
      </c>
      <c r="M9" s="18" t="s">
        <v>481</v>
      </c>
      <c r="N9" s="20" t="s">
        <v>481</v>
      </c>
      <c r="O9" s="18" t="s">
        <v>481</v>
      </c>
      <c r="P9" s="20" t="s">
        <v>481</v>
      </c>
      <c r="Q9" s="18" t="n">
        <v>347.7815185</v>
      </c>
      <c r="R9" s="20" t="n">
        <v>11.20716786</v>
      </c>
      <c r="S9" s="18" t="s">
        <v>481</v>
      </c>
      <c r="T9" s="20" t="s">
        <v>481</v>
      </c>
      <c r="U9" s="18" t="n">
        <v>385.09620775</v>
      </c>
      <c r="V9" s="20" t="n">
        <v>10.05987744</v>
      </c>
    </row>
    <row r="10" spans="1:22">
      <c r="A10" s="15" t="s">
        <v>485</v>
      </c>
      <c r="B10" s="17" t="n">
        <v>20058</v>
      </c>
      <c r="C10" s="18">
        <f>(530.0/B10*100)</f>
        <v/>
      </c>
      <c r="D10" s="19" t="n">
        <v>19528</v>
      </c>
      <c r="E10" s="18" t="n">
        <v>443.98954185</v>
      </c>
      <c r="F10" s="20" t="n">
        <v>11.57033055</v>
      </c>
      <c r="G10" s="18" t="n">
        <v>502.02940993</v>
      </c>
      <c r="H10" s="20" t="n">
        <v>4.63854371</v>
      </c>
      <c r="I10" s="18" t="n">
        <v>528.90638734</v>
      </c>
      <c r="J10" s="20" t="n">
        <v>2.27837287</v>
      </c>
      <c r="K10" s="18" t="n">
        <v>542.96853946</v>
      </c>
      <c r="L10" s="20" t="n">
        <v>2.90659851</v>
      </c>
      <c r="M10" s="18" t="s">
        <v>481</v>
      </c>
      <c r="N10" s="20" t="s">
        <v>481</v>
      </c>
      <c r="O10" s="18" t="s">
        <v>481</v>
      </c>
      <c r="P10" s="20" t="s">
        <v>481</v>
      </c>
      <c r="Q10" s="18" t="s">
        <v>481</v>
      </c>
      <c r="R10" s="20" t="s">
        <v>481</v>
      </c>
      <c r="S10" s="18" t="s">
        <v>481</v>
      </c>
      <c r="T10" s="20" t="s">
        <v>481</v>
      </c>
      <c r="U10" s="18" t="n">
        <v>438.45337392</v>
      </c>
      <c r="V10" s="20" t="n">
        <v>11.36611558</v>
      </c>
    </row>
    <row r="11" spans="1:22">
      <c r="A11" s="15" t="s">
        <v>486</v>
      </c>
      <c r="B11" s="17" t="n">
        <v>7053</v>
      </c>
      <c r="C11" s="18">
        <f>(51.0/B11*100)</f>
        <v/>
      </c>
      <c r="D11" s="19" t="n">
        <v>7002</v>
      </c>
      <c r="E11" s="18" t="n">
        <v>402.52315269</v>
      </c>
      <c r="F11" s="20" t="n">
        <v>8.47895531</v>
      </c>
      <c r="G11" s="18" t="n">
        <v>421.09355083</v>
      </c>
      <c r="H11" s="20" t="n">
        <v>4.96223807</v>
      </c>
      <c r="I11" s="18" t="n">
        <v>461.52820033</v>
      </c>
      <c r="J11" s="20" t="n">
        <v>2.75661375</v>
      </c>
      <c r="K11" s="18" t="n">
        <v>475.8840084</v>
      </c>
      <c r="L11" s="20" t="n">
        <v>3.09553465</v>
      </c>
      <c r="M11" s="18" t="s">
        <v>481</v>
      </c>
      <c r="N11" s="20" t="s">
        <v>481</v>
      </c>
      <c r="O11" s="18" t="s">
        <v>481</v>
      </c>
      <c r="P11" s="20" t="s">
        <v>481</v>
      </c>
      <c r="Q11" s="18" t="s">
        <v>481</v>
      </c>
      <c r="R11" s="20" t="s">
        <v>481</v>
      </c>
      <c r="S11" s="18" t="s">
        <v>481</v>
      </c>
      <c r="T11" s="20" t="s">
        <v>481</v>
      </c>
      <c r="U11" s="18" t="n">
        <v>368.09501752</v>
      </c>
      <c r="V11" s="20" t="n">
        <v>14.20773323</v>
      </c>
    </row>
    <row r="12" spans="1:22">
      <c r="A12" s="15" t="s">
        <v>487</v>
      </c>
      <c r="B12" s="17" t="n">
        <v>6894</v>
      </c>
      <c r="C12" s="18">
        <f>(57.0/B12*100)</f>
        <v/>
      </c>
      <c r="D12" s="19" t="n">
        <v>6837</v>
      </c>
      <c r="E12" s="18" t="n">
        <v>443.72442588</v>
      </c>
      <c r="F12" s="20" t="n">
        <v>11.10014086</v>
      </c>
      <c r="G12" s="18" t="n">
        <v>460.00414862</v>
      </c>
      <c r="H12" s="20" t="n">
        <v>6.0947098</v>
      </c>
      <c r="I12" s="18" t="n">
        <v>492.79108609</v>
      </c>
      <c r="J12" s="20" t="n">
        <v>2.66229914</v>
      </c>
      <c r="K12" s="18" t="n">
        <v>505.21791917</v>
      </c>
      <c r="L12" s="20" t="n">
        <v>3.24156332</v>
      </c>
      <c r="M12" s="18" t="s">
        <v>481</v>
      </c>
      <c r="N12" s="20" t="s">
        <v>481</v>
      </c>
      <c r="O12" s="18" t="s">
        <v>481</v>
      </c>
      <c r="P12" s="20" t="s">
        <v>481</v>
      </c>
      <c r="Q12" s="18" t="n">
        <v>332.31014509</v>
      </c>
      <c r="R12" s="20" t="n">
        <v>18.34291261</v>
      </c>
      <c r="S12" s="18" t="s">
        <v>481</v>
      </c>
      <c r="T12" s="20" t="s">
        <v>481</v>
      </c>
      <c r="U12" s="18" t="n">
        <v>387.49746048</v>
      </c>
      <c r="V12" s="20" t="n">
        <v>16.44282307</v>
      </c>
    </row>
    <row r="13" spans="1:22">
      <c r="A13" s="15" t="s">
        <v>488</v>
      </c>
      <c r="B13" s="17" t="n">
        <v>7161</v>
      </c>
      <c r="C13" s="18">
        <f>(93.0/B13*100)</f>
        <v/>
      </c>
      <c r="D13" s="19" t="n">
        <v>7068</v>
      </c>
      <c r="E13" s="18" t="n">
        <v>438.85011458</v>
      </c>
      <c r="F13" s="20" t="n">
        <v>17.42895817</v>
      </c>
      <c r="G13" s="18" t="n">
        <v>472.24499275</v>
      </c>
      <c r="H13" s="20" t="n">
        <v>8.01179026</v>
      </c>
      <c r="I13" s="18" t="n">
        <v>508.75923929</v>
      </c>
      <c r="J13" s="20" t="n">
        <v>2.42926941</v>
      </c>
      <c r="K13" s="18" t="n">
        <v>510.91490975</v>
      </c>
      <c r="L13" s="20" t="n">
        <v>3.91614983</v>
      </c>
      <c r="M13" s="18" t="s">
        <v>481</v>
      </c>
      <c r="N13" s="20" t="s">
        <v>481</v>
      </c>
      <c r="O13" s="18" t="s">
        <v>481</v>
      </c>
      <c r="P13" s="20" t="s">
        <v>481</v>
      </c>
      <c r="Q13" s="18" t="n">
        <v>407.4699787</v>
      </c>
      <c r="R13" s="20" t="n">
        <v>6.79601306</v>
      </c>
      <c r="S13" s="18" t="s">
        <v>481</v>
      </c>
      <c r="T13" s="20" t="s">
        <v>481</v>
      </c>
      <c r="U13" s="18" t="n">
        <v>362.21096744</v>
      </c>
      <c r="V13" s="20" t="n">
        <v>13.62898002</v>
      </c>
    </row>
    <row r="14" spans="1:22">
      <c r="A14" s="15" t="s">
        <v>489</v>
      </c>
      <c r="B14" s="17" t="n">
        <v>5587</v>
      </c>
      <c r="C14" s="18">
        <f>(76.0/B14*100)</f>
        <v/>
      </c>
      <c r="D14" s="19" t="n">
        <v>5511</v>
      </c>
      <c r="E14" s="18" t="n">
        <v>469.39753767</v>
      </c>
      <c r="F14" s="20" t="n">
        <v>11.12454651</v>
      </c>
      <c r="G14" s="18" t="n">
        <v>477.95728691</v>
      </c>
      <c r="H14" s="20" t="n">
        <v>5.85139979</v>
      </c>
      <c r="I14" s="18" t="n">
        <v>521.71570429</v>
      </c>
      <c r="J14" s="20" t="n">
        <v>2.39109115</v>
      </c>
      <c r="K14" s="18" t="n">
        <v>537.8460515100001</v>
      </c>
      <c r="L14" s="20" t="n">
        <v>3.31614164</v>
      </c>
      <c r="M14" s="18" t="s">
        <v>481</v>
      </c>
      <c r="N14" s="20" t="s">
        <v>481</v>
      </c>
      <c r="O14" s="18" t="s">
        <v>481</v>
      </c>
      <c r="P14" s="20" t="s">
        <v>481</v>
      </c>
      <c r="Q14" s="18" t="s">
        <v>481</v>
      </c>
      <c r="R14" s="20" t="s">
        <v>481</v>
      </c>
      <c r="S14" s="18" t="s">
        <v>481</v>
      </c>
      <c r="T14" s="20" t="s">
        <v>481</v>
      </c>
      <c r="U14" s="18" t="n">
        <v>463.26432707</v>
      </c>
      <c r="V14" s="20" t="n">
        <v>13.22275297</v>
      </c>
    </row>
    <row r="15" spans="1:22">
      <c r="A15" s="15" t="s">
        <v>490</v>
      </c>
      <c r="B15" s="17" t="n">
        <v>5882</v>
      </c>
      <c r="C15" s="18">
        <f>(53.0/B15*100)</f>
        <v/>
      </c>
      <c r="D15" s="19" t="n">
        <v>5829</v>
      </c>
      <c r="E15" s="18" t="n">
        <v>416.18631836</v>
      </c>
      <c r="F15" s="20" t="n">
        <v>19.47772173</v>
      </c>
      <c r="G15" s="18" t="n">
        <v>495.18179269</v>
      </c>
      <c r="H15" s="20" t="n">
        <v>6.1965733</v>
      </c>
      <c r="I15" s="18" t="n">
        <v>530.7138334700001</v>
      </c>
      <c r="J15" s="20" t="n">
        <v>2.40203192</v>
      </c>
      <c r="K15" s="18" t="n">
        <v>540.51912533</v>
      </c>
      <c r="L15" s="20" t="n">
        <v>3.69285232</v>
      </c>
      <c r="M15" s="18" t="s">
        <v>481</v>
      </c>
      <c r="N15" s="20" t="s">
        <v>481</v>
      </c>
      <c r="O15" s="18" t="s">
        <v>481</v>
      </c>
      <c r="P15" s="20" t="s">
        <v>481</v>
      </c>
      <c r="Q15" s="18" t="n">
        <v>367.66871077</v>
      </c>
      <c r="R15" s="20" t="n">
        <v>14.82638214</v>
      </c>
      <c r="S15" s="18" t="s">
        <v>481</v>
      </c>
      <c r="T15" s="20" t="s">
        <v>481</v>
      </c>
      <c r="U15" s="18" t="n">
        <v>417.05420727</v>
      </c>
      <c r="V15" s="20" t="n">
        <v>17.05865918</v>
      </c>
    </row>
    <row r="16" spans="1:22">
      <c r="A16" s="15" t="s">
        <v>491</v>
      </c>
      <c r="B16" s="17" t="n">
        <v>6108</v>
      </c>
      <c r="C16" s="18">
        <f>(105.0/B16*100)</f>
        <v/>
      </c>
      <c r="D16" s="19" t="n">
        <v>6003</v>
      </c>
      <c r="E16" s="18" t="n">
        <v>435.44517525</v>
      </c>
      <c r="F16" s="20" t="n">
        <v>10.14699476</v>
      </c>
      <c r="G16" s="18" t="n">
        <v>469.97503214</v>
      </c>
      <c r="H16" s="20" t="n">
        <v>5.29298875</v>
      </c>
      <c r="I16" s="18" t="n">
        <v>508.76792039</v>
      </c>
      <c r="J16" s="20" t="n">
        <v>2.59625191</v>
      </c>
      <c r="K16" s="18" t="n">
        <v>520.54630203</v>
      </c>
      <c r="L16" s="20" t="n">
        <v>3.50459947</v>
      </c>
      <c r="M16" s="18" t="s">
        <v>481</v>
      </c>
      <c r="N16" s="20" t="s">
        <v>481</v>
      </c>
      <c r="O16" s="18" t="s">
        <v>481</v>
      </c>
      <c r="P16" s="20" t="s">
        <v>481</v>
      </c>
      <c r="Q16" s="18" t="s">
        <v>481</v>
      </c>
      <c r="R16" s="20" t="s">
        <v>481</v>
      </c>
      <c r="S16" s="18" t="s">
        <v>481</v>
      </c>
      <c r="T16" s="20" t="s">
        <v>481</v>
      </c>
      <c r="U16" s="18" t="n">
        <v>345.90104546</v>
      </c>
      <c r="V16" s="20" t="n">
        <v>12.46319664</v>
      </c>
    </row>
    <row r="17" spans="1:22">
      <c r="A17" s="15" t="s">
        <v>492</v>
      </c>
      <c r="B17" s="17" t="n">
        <v>6504</v>
      </c>
      <c r="C17" s="18">
        <f>(695.0/B17*100)</f>
        <v/>
      </c>
      <c r="D17" s="19" t="n">
        <v>5809</v>
      </c>
      <c r="E17" s="18" t="n">
        <v>474.76389892</v>
      </c>
      <c r="F17" s="20" t="n">
        <v>16.27343529</v>
      </c>
      <c r="G17" s="18" t="n">
        <v>491.31054931</v>
      </c>
      <c r="H17" s="20" t="n">
        <v>6.20133797</v>
      </c>
      <c r="I17" s="18" t="n">
        <v>515.33079357</v>
      </c>
      <c r="J17" s="20" t="n">
        <v>3.18545604</v>
      </c>
      <c r="K17" s="18" t="n">
        <v>536.26337068</v>
      </c>
      <c r="L17" s="20" t="n">
        <v>3.4363033</v>
      </c>
      <c r="M17" s="18" t="s">
        <v>481</v>
      </c>
      <c r="N17" s="20" t="s">
        <v>481</v>
      </c>
      <c r="O17" s="18" t="s">
        <v>481</v>
      </c>
      <c r="P17" s="20" t="s">
        <v>481</v>
      </c>
      <c r="Q17" s="18" t="n">
        <v>338.260297</v>
      </c>
      <c r="R17" s="20" t="n">
        <v>14.23011861</v>
      </c>
      <c r="S17" s="18" t="s">
        <v>481</v>
      </c>
      <c r="T17" s="20" t="s">
        <v>481</v>
      </c>
      <c r="U17" s="18" t="n">
        <v>416.23726341</v>
      </c>
      <c r="V17" s="20" t="n">
        <v>15.11588429</v>
      </c>
    </row>
    <row r="18" spans="1:22">
      <c r="A18" s="15" t="s">
        <v>493</v>
      </c>
      <c r="B18" s="17" t="n">
        <v>5532</v>
      </c>
      <c r="C18" s="18">
        <f>(28.0/B18*100)</f>
        <v/>
      </c>
      <c r="D18" s="19" t="n">
        <v>5504</v>
      </c>
      <c r="E18" s="18" t="n">
        <v>384.31954167</v>
      </c>
      <c r="F18" s="20" t="n">
        <v>11.47327241</v>
      </c>
      <c r="G18" s="18" t="n">
        <v>427.75014427</v>
      </c>
      <c r="H18" s="20" t="n">
        <v>6.76874737</v>
      </c>
      <c r="I18" s="18" t="n">
        <v>472.44069599</v>
      </c>
      <c r="J18" s="20" t="n">
        <v>3.99290468</v>
      </c>
      <c r="K18" s="18" t="n">
        <v>493.0221843</v>
      </c>
      <c r="L18" s="20" t="n">
        <v>5.2105023</v>
      </c>
      <c r="M18" s="18" t="s">
        <v>481</v>
      </c>
      <c r="N18" s="20" t="s">
        <v>481</v>
      </c>
      <c r="O18" s="18" t="s">
        <v>481</v>
      </c>
      <c r="P18" s="20" t="s">
        <v>481</v>
      </c>
      <c r="Q18" s="18" t="s">
        <v>481</v>
      </c>
      <c r="R18" s="20" t="s">
        <v>481</v>
      </c>
      <c r="S18" s="18" t="s">
        <v>481</v>
      </c>
      <c r="T18" s="20" t="s">
        <v>481</v>
      </c>
      <c r="U18" s="18" t="n">
        <v>343.17466649</v>
      </c>
      <c r="V18" s="20" t="n">
        <v>14.7628903</v>
      </c>
    </row>
    <row r="19" spans="1:22">
      <c r="A19" s="15" t="s">
        <v>494</v>
      </c>
      <c r="B19" s="17" t="n">
        <v>5658</v>
      </c>
      <c r="C19" s="18">
        <f>(71.0/B19*100)</f>
        <v/>
      </c>
      <c r="D19" s="19" t="n">
        <v>5587</v>
      </c>
      <c r="E19" s="18" t="n">
        <v>415.62189523</v>
      </c>
      <c r="F19" s="20" t="n">
        <v>9.28587448</v>
      </c>
      <c r="G19" s="18" t="n">
        <v>440.05014132</v>
      </c>
      <c r="H19" s="20" t="n">
        <v>4.82613846</v>
      </c>
      <c r="I19" s="18" t="n">
        <v>472.78643124</v>
      </c>
      <c r="J19" s="20" t="n">
        <v>3.23385037</v>
      </c>
      <c r="K19" s="18" t="n">
        <v>488.50954567</v>
      </c>
      <c r="L19" s="20" t="n">
        <v>4.40429145</v>
      </c>
      <c r="M19" s="18" t="s">
        <v>481</v>
      </c>
      <c r="N19" s="20" t="s">
        <v>481</v>
      </c>
      <c r="O19" s="18" t="s">
        <v>481</v>
      </c>
      <c r="P19" s="20" t="s">
        <v>481</v>
      </c>
      <c r="Q19" s="18" t="s">
        <v>481</v>
      </c>
      <c r="R19" s="20" t="s">
        <v>481</v>
      </c>
      <c r="S19" s="18" t="s">
        <v>481</v>
      </c>
      <c r="T19" s="20" t="s">
        <v>481</v>
      </c>
      <c r="U19" s="18" t="n">
        <v>391.26503114</v>
      </c>
      <c r="V19" s="20" t="n">
        <v>16.2847289</v>
      </c>
    </row>
    <row r="20" spans="1:22">
      <c r="A20" s="15" t="s">
        <v>495</v>
      </c>
      <c r="B20" s="17" t="n">
        <v>3371</v>
      </c>
      <c r="C20" s="18">
        <f>(75.0/B20*100)</f>
        <v/>
      </c>
      <c r="D20" s="19" t="n">
        <v>3296</v>
      </c>
      <c r="E20" s="18" t="n">
        <v>415.88147797</v>
      </c>
      <c r="F20" s="20" t="n">
        <v>12.46878185</v>
      </c>
      <c r="G20" s="18" t="n">
        <v>446.75971433</v>
      </c>
      <c r="H20" s="20" t="n">
        <v>4.92115688</v>
      </c>
      <c r="I20" s="18" t="n">
        <v>483.1188581</v>
      </c>
      <c r="J20" s="20" t="n">
        <v>2.72213148</v>
      </c>
      <c r="K20" s="18" t="n">
        <v>513.25461826</v>
      </c>
      <c r="L20" s="20" t="n">
        <v>3.98737112</v>
      </c>
      <c r="M20" s="18" t="s">
        <v>481</v>
      </c>
      <c r="N20" s="20" t="s">
        <v>481</v>
      </c>
      <c r="O20" s="18" t="s">
        <v>481</v>
      </c>
      <c r="P20" s="20" t="s">
        <v>481</v>
      </c>
      <c r="Q20" s="18" t="s">
        <v>481</v>
      </c>
      <c r="R20" s="20" t="s">
        <v>481</v>
      </c>
      <c r="S20" s="18" t="s">
        <v>481</v>
      </c>
      <c r="T20" s="20" t="s">
        <v>481</v>
      </c>
      <c r="U20" s="18" t="n">
        <v>386.04986165</v>
      </c>
      <c r="V20" s="20" t="n">
        <v>18.6271676</v>
      </c>
    </row>
    <row r="21" spans="1:22">
      <c r="A21" s="15" t="s">
        <v>496</v>
      </c>
      <c r="B21" s="17" t="n">
        <v>5741</v>
      </c>
      <c r="C21" s="18">
        <f>(45.0/B21*100)</f>
        <v/>
      </c>
      <c r="D21" s="19" t="n">
        <v>5696</v>
      </c>
      <c r="E21" s="18" t="n">
        <v>451.94571126</v>
      </c>
      <c r="F21" s="20" t="n">
        <v>11.30896465</v>
      </c>
      <c r="G21" s="18" t="n">
        <v>489.35988544</v>
      </c>
      <c r="H21" s="20" t="n">
        <v>4.10578912</v>
      </c>
      <c r="I21" s="18" t="n">
        <v>523.69882282</v>
      </c>
      <c r="J21" s="20" t="n">
        <v>2.59567357</v>
      </c>
      <c r="K21" s="18" t="n">
        <v>540.63332988</v>
      </c>
      <c r="L21" s="20" t="n">
        <v>3.5204929</v>
      </c>
      <c r="M21" s="18" t="s">
        <v>481</v>
      </c>
      <c r="N21" s="20" t="s">
        <v>481</v>
      </c>
      <c r="O21" s="18" t="s">
        <v>481</v>
      </c>
      <c r="P21" s="20" t="s">
        <v>481</v>
      </c>
      <c r="Q21" s="18" t="s">
        <v>481</v>
      </c>
      <c r="R21" s="20" t="s">
        <v>481</v>
      </c>
      <c r="S21" s="18" t="s">
        <v>481</v>
      </c>
      <c r="T21" s="20" t="s">
        <v>481</v>
      </c>
      <c r="U21" s="18" t="n">
        <v>467.41074609</v>
      </c>
      <c r="V21" s="20" t="n">
        <v>24.24603037</v>
      </c>
    </row>
    <row r="22" spans="1:22">
      <c r="A22" s="15" t="s">
        <v>497</v>
      </c>
      <c r="B22" s="17" t="n">
        <v>6598</v>
      </c>
      <c r="C22" s="18">
        <f>(34.0/B22*100)</f>
        <v/>
      </c>
      <c r="D22" s="19" t="n">
        <v>6564</v>
      </c>
      <c r="E22" s="18" t="n">
        <v>390.54817838</v>
      </c>
      <c r="F22" s="20" t="n">
        <v>12.63133017</v>
      </c>
      <c r="G22" s="18" t="n">
        <v>440.69407162</v>
      </c>
      <c r="H22" s="20" t="n">
        <v>8.382481540000001</v>
      </c>
      <c r="I22" s="18" t="n">
        <v>490.68198183</v>
      </c>
      <c r="J22" s="20" t="n">
        <v>4.02404091</v>
      </c>
      <c r="K22" s="18" t="n">
        <v>484.35746434</v>
      </c>
      <c r="L22" s="20" t="n">
        <v>3.99890249</v>
      </c>
      <c r="M22" s="18" t="s">
        <v>481</v>
      </c>
      <c r="N22" s="20" t="s">
        <v>481</v>
      </c>
      <c r="O22" s="18" t="s">
        <v>481</v>
      </c>
      <c r="P22" s="20" t="s">
        <v>481</v>
      </c>
      <c r="Q22" s="18" t="s">
        <v>481</v>
      </c>
      <c r="R22" s="20" t="s">
        <v>481</v>
      </c>
      <c r="S22" s="18" t="n">
        <v>564.1661</v>
      </c>
      <c r="T22" s="20" t="n">
        <v>33.9376039</v>
      </c>
      <c r="U22" s="18" t="n">
        <v>336.24488338</v>
      </c>
      <c r="V22" s="20" t="n">
        <v>12.27394094</v>
      </c>
    </row>
    <row r="23" spans="1:22">
      <c r="A23" s="15" t="s">
        <v>498</v>
      </c>
      <c r="B23" s="17" t="n">
        <v>11583</v>
      </c>
      <c r="C23" s="18">
        <f>(222.0/B23*100)</f>
        <v/>
      </c>
      <c r="D23" s="19" t="n">
        <v>11361</v>
      </c>
      <c r="E23" s="18" t="n">
        <v>448.16913779</v>
      </c>
      <c r="F23" s="20" t="n">
        <v>12.83960277</v>
      </c>
      <c r="G23" s="18" t="n">
        <v>453.69276747</v>
      </c>
      <c r="H23" s="20" t="n">
        <v>4.75237584</v>
      </c>
      <c r="I23" s="18" t="n">
        <v>487.89103643</v>
      </c>
      <c r="J23" s="20" t="n">
        <v>2.8555387</v>
      </c>
      <c r="K23" s="18" t="n">
        <v>504.28981215</v>
      </c>
      <c r="L23" s="20" t="n">
        <v>3.89920595</v>
      </c>
      <c r="M23" s="18" t="s">
        <v>481</v>
      </c>
      <c r="N23" s="20" t="s">
        <v>481</v>
      </c>
      <c r="O23" s="18" t="s">
        <v>481</v>
      </c>
      <c r="P23" s="20" t="s">
        <v>481</v>
      </c>
      <c r="Q23" s="18" t="s">
        <v>481</v>
      </c>
      <c r="R23" s="20" t="s">
        <v>481</v>
      </c>
      <c r="S23" s="18" t="s">
        <v>481</v>
      </c>
      <c r="T23" s="20" t="s">
        <v>481</v>
      </c>
      <c r="U23" s="18" t="n">
        <v>420.2019551</v>
      </c>
      <c r="V23" s="20" t="n">
        <v>12.13818728</v>
      </c>
    </row>
    <row r="24" spans="1:22">
      <c r="A24" s="15" t="s">
        <v>499</v>
      </c>
      <c r="B24" s="17" t="n">
        <v>6647</v>
      </c>
      <c r="C24" s="18">
        <f>(7.0/B24*100)</f>
        <v/>
      </c>
      <c r="D24" s="19" t="n">
        <v>6640</v>
      </c>
      <c r="E24" s="18" t="n">
        <v>493.33433496</v>
      </c>
      <c r="F24" s="20" t="n">
        <v>8.61622648</v>
      </c>
      <c r="G24" s="18" t="n">
        <v>516.53361991</v>
      </c>
      <c r="H24" s="20" t="n">
        <v>4.59362763</v>
      </c>
      <c r="I24" s="18" t="n">
        <v>517.17108563</v>
      </c>
      <c r="J24" s="20" t="n">
        <v>3.38351514</v>
      </c>
      <c r="K24" s="18" t="n">
        <v>516.75151748</v>
      </c>
      <c r="L24" s="20" t="n">
        <v>4.34836961</v>
      </c>
      <c r="M24" s="18" t="s">
        <v>481</v>
      </c>
      <c r="N24" s="20" t="s">
        <v>481</v>
      </c>
      <c r="O24" s="18" t="s">
        <v>481</v>
      </c>
      <c r="P24" s="20" t="s">
        <v>481</v>
      </c>
      <c r="Q24" s="18" t="s">
        <v>481</v>
      </c>
      <c r="R24" s="20" t="s">
        <v>481</v>
      </c>
      <c r="S24" s="18" t="s">
        <v>481</v>
      </c>
      <c r="T24" s="20" t="s">
        <v>481</v>
      </c>
      <c r="U24" s="18" t="n">
        <v>469.15506329</v>
      </c>
      <c r="V24" s="20" t="n">
        <v>27.72559013</v>
      </c>
    </row>
    <row r="25" spans="1:22">
      <c r="A25" s="15" t="s">
        <v>500</v>
      </c>
      <c r="B25" s="17" t="n">
        <v>5581</v>
      </c>
      <c r="C25" s="18">
        <f>(24.0/B25*100)</f>
        <v/>
      </c>
      <c r="D25" s="19" t="n">
        <v>5557</v>
      </c>
      <c r="E25" s="18" t="n">
        <v>447.33796964</v>
      </c>
      <c r="F25" s="20" t="n">
        <v>34.13280245</v>
      </c>
      <c r="G25" s="18" t="n">
        <v>510.15954707</v>
      </c>
      <c r="H25" s="20" t="n">
        <v>8.237936489999999</v>
      </c>
      <c r="I25" s="18" t="n">
        <v>515.16050674</v>
      </c>
      <c r="J25" s="20" t="n">
        <v>3.63887418</v>
      </c>
      <c r="K25" s="18" t="n">
        <v>527.56690544</v>
      </c>
      <c r="L25" s="20" t="n">
        <v>3.88569161</v>
      </c>
      <c r="M25" s="18" t="s">
        <v>481</v>
      </c>
      <c r="N25" s="20" t="s">
        <v>481</v>
      </c>
      <c r="O25" s="18" t="s">
        <v>481</v>
      </c>
      <c r="P25" s="20" t="s">
        <v>481</v>
      </c>
      <c r="Q25" s="18" t="s">
        <v>481</v>
      </c>
      <c r="R25" s="20" t="s">
        <v>481</v>
      </c>
      <c r="S25" s="18" t="s">
        <v>481</v>
      </c>
      <c r="T25" s="20" t="s">
        <v>481</v>
      </c>
      <c r="U25" s="18" t="n">
        <v>429.63531035</v>
      </c>
      <c r="V25" s="20" t="n">
        <v>27.80890821</v>
      </c>
    </row>
    <row r="26" spans="1:22">
      <c r="A26" s="15" t="s">
        <v>501</v>
      </c>
      <c r="B26" s="17" t="n">
        <v>4869</v>
      </c>
      <c r="C26" s="18">
        <f>(34.0/B26*100)</f>
        <v/>
      </c>
      <c r="D26" s="19" t="n">
        <v>4835</v>
      </c>
      <c r="E26" s="18" t="n">
        <v>432.92260773</v>
      </c>
      <c r="F26" s="20" t="n">
        <v>9.82650991</v>
      </c>
      <c r="G26" s="18" t="n">
        <v>462.44201316</v>
      </c>
      <c r="H26" s="20" t="n">
        <v>5.09167313</v>
      </c>
      <c r="I26" s="18" t="n">
        <v>491.95705959</v>
      </c>
      <c r="J26" s="20" t="n">
        <v>2.23664296</v>
      </c>
      <c r="K26" s="18" t="n">
        <v>512.9424557999999</v>
      </c>
      <c r="L26" s="20" t="n">
        <v>3.21169884</v>
      </c>
      <c r="M26" s="18" t="s">
        <v>481</v>
      </c>
      <c r="N26" s="20" t="s">
        <v>481</v>
      </c>
      <c r="O26" s="18" t="s">
        <v>481</v>
      </c>
      <c r="P26" s="20" t="s">
        <v>481</v>
      </c>
      <c r="Q26" s="18" t="s">
        <v>481</v>
      </c>
      <c r="R26" s="20" t="s">
        <v>481</v>
      </c>
      <c r="S26" s="18" t="s">
        <v>481</v>
      </c>
      <c r="T26" s="20" t="s">
        <v>481</v>
      </c>
      <c r="U26" s="18" t="n">
        <v>424.88152301</v>
      </c>
      <c r="V26" s="20" t="n">
        <v>14.49305587</v>
      </c>
    </row>
    <row r="27" spans="1:22">
      <c r="A27" s="15" t="s">
        <v>502</v>
      </c>
      <c r="B27" s="17" t="n">
        <v>5299</v>
      </c>
      <c r="C27" s="18">
        <f>(17.0/B27*100)</f>
        <v/>
      </c>
      <c r="D27" s="19" t="n">
        <v>5282</v>
      </c>
      <c r="E27" s="18" t="n">
        <v>427.34375459</v>
      </c>
      <c r="F27" s="20" t="n">
        <v>10.22575205</v>
      </c>
      <c r="G27" s="18" t="n">
        <v>467.02219652</v>
      </c>
      <c r="H27" s="20" t="n">
        <v>4.7440166</v>
      </c>
      <c r="I27" s="18" t="n">
        <v>482.68023938</v>
      </c>
      <c r="J27" s="20" t="n">
        <v>1.98724755</v>
      </c>
      <c r="K27" s="18" t="n">
        <v>496.09493201</v>
      </c>
      <c r="L27" s="20" t="n">
        <v>2.78324949</v>
      </c>
      <c r="M27" s="18" t="s">
        <v>481</v>
      </c>
      <c r="N27" s="20" t="s">
        <v>481</v>
      </c>
      <c r="O27" s="18" t="s">
        <v>481</v>
      </c>
      <c r="P27" s="20" t="s">
        <v>481</v>
      </c>
      <c r="Q27" s="18" t="s">
        <v>481</v>
      </c>
      <c r="R27" s="20" t="s">
        <v>481</v>
      </c>
      <c r="S27" s="18" t="s">
        <v>481</v>
      </c>
      <c r="T27" s="20" t="s">
        <v>481</v>
      </c>
      <c r="U27" s="18" t="n">
        <v>394.02947753</v>
      </c>
      <c r="V27" s="20" t="n">
        <v>13.1819159</v>
      </c>
    </row>
    <row r="28" spans="1:22">
      <c r="A28" s="15" t="s">
        <v>503</v>
      </c>
      <c r="B28" s="17" t="n">
        <v>7568</v>
      </c>
      <c r="C28" s="18">
        <f>(63.0/B28*100)</f>
        <v/>
      </c>
      <c r="D28" s="19" t="n">
        <v>7505</v>
      </c>
      <c r="E28" s="18" t="n">
        <v>371.96922058</v>
      </c>
      <c r="F28" s="20" t="n">
        <v>7.59027497</v>
      </c>
      <c r="G28" s="18" t="n">
        <v>398.78134498</v>
      </c>
      <c r="H28" s="20" t="n">
        <v>4.36819737</v>
      </c>
      <c r="I28" s="18" t="n">
        <v>423.84274353</v>
      </c>
      <c r="J28" s="20" t="n">
        <v>2.67714309</v>
      </c>
      <c r="K28" s="18" t="n">
        <v>438.6963114</v>
      </c>
      <c r="L28" s="20" t="n">
        <v>4.00321778</v>
      </c>
      <c r="M28" s="18" t="s">
        <v>481</v>
      </c>
      <c r="N28" s="20" t="s">
        <v>481</v>
      </c>
      <c r="O28" s="18" t="s">
        <v>481</v>
      </c>
      <c r="P28" s="20" t="s">
        <v>481</v>
      </c>
      <c r="Q28" s="18" t="s">
        <v>481</v>
      </c>
      <c r="R28" s="20" t="s">
        <v>481</v>
      </c>
      <c r="S28" s="18" t="s">
        <v>481</v>
      </c>
      <c r="T28" s="20" t="s">
        <v>481</v>
      </c>
      <c r="U28" s="18" t="n">
        <v>348.01704259</v>
      </c>
      <c r="V28" s="20" t="n">
        <v>16.16880875</v>
      </c>
    </row>
    <row r="29" spans="1:22">
      <c r="A29" s="15" t="s">
        <v>504</v>
      </c>
      <c r="B29" s="17" t="n">
        <v>5385</v>
      </c>
      <c r="C29" s="18">
        <f>(30.0/B29*100)</f>
        <v/>
      </c>
      <c r="D29" s="19" t="n">
        <v>5355</v>
      </c>
      <c r="E29" s="18" t="n">
        <v>442.35589929</v>
      </c>
      <c r="F29" s="20" t="n">
        <v>17.03176825</v>
      </c>
      <c r="G29" s="18" t="n">
        <v>478.20571034</v>
      </c>
      <c r="H29" s="20" t="n">
        <v>4.94986512</v>
      </c>
      <c r="I29" s="18" t="n">
        <v>511.97510335</v>
      </c>
      <c r="J29" s="20" t="n">
        <v>2.64762419</v>
      </c>
      <c r="K29" s="18" t="n">
        <v>521.3426481</v>
      </c>
      <c r="L29" s="20" t="n">
        <v>4.32722352</v>
      </c>
      <c r="M29" s="18" t="s">
        <v>481</v>
      </c>
      <c r="N29" s="20" t="s">
        <v>481</v>
      </c>
      <c r="O29" s="18" t="s">
        <v>481</v>
      </c>
      <c r="P29" s="20" t="s">
        <v>481</v>
      </c>
      <c r="Q29" s="18" t="n">
        <v>314.02123871</v>
      </c>
      <c r="R29" s="20" t="n">
        <v>13.26138992</v>
      </c>
      <c r="S29" s="18" t="s">
        <v>481</v>
      </c>
      <c r="T29" s="20" t="s">
        <v>481</v>
      </c>
      <c r="U29" s="18" t="n">
        <v>392.88094939</v>
      </c>
      <c r="V29" s="20" t="n">
        <v>22.38439517</v>
      </c>
    </row>
    <row r="30" spans="1:22">
      <c r="A30" s="15" t="s">
        <v>505</v>
      </c>
      <c r="B30" s="17" t="n">
        <v>4520</v>
      </c>
      <c r="C30" s="18">
        <f>(105.0/B30*100)</f>
        <v/>
      </c>
      <c r="D30" s="19" t="n">
        <v>4415</v>
      </c>
      <c r="E30" s="18" t="n">
        <v>423.52240915</v>
      </c>
      <c r="F30" s="20" t="n">
        <v>16.25039307</v>
      </c>
      <c r="G30" s="18" t="n">
        <v>479.81820755</v>
      </c>
      <c r="H30" s="20" t="n">
        <v>5.24815892</v>
      </c>
      <c r="I30" s="18" t="n">
        <v>517.20866889</v>
      </c>
      <c r="J30" s="20" t="n">
        <v>2.61709792</v>
      </c>
      <c r="K30" s="18" t="n">
        <v>531.05987582</v>
      </c>
      <c r="L30" s="20" t="n">
        <v>4.59835186</v>
      </c>
      <c r="M30" s="18" t="s">
        <v>481</v>
      </c>
      <c r="N30" s="20" t="s">
        <v>481</v>
      </c>
      <c r="O30" s="18" t="s">
        <v>481</v>
      </c>
      <c r="P30" s="20" t="s">
        <v>481</v>
      </c>
      <c r="Q30" s="18" t="s">
        <v>481</v>
      </c>
      <c r="R30" s="20" t="s">
        <v>481</v>
      </c>
      <c r="S30" s="18" t="s">
        <v>481</v>
      </c>
      <c r="T30" s="20" t="s">
        <v>481</v>
      </c>
      <c r="U30" s="18" t="n">
        <v>383.05961397</v>
      </c>
      <c r="V30" s="20" t="n">
        <v>18.2830012</v>
      </c>
    </row>
    <row r="31" spans="1:22">
      <c r="A31" s="15" t="s">
        <v>506</v>
      </c>
      <c r="B31" s="17" t="n">
        <v>5456</v>
      </c>
      <c r="C31" s="18">
        <f>(126.0/B31*100)</f>
        <v/>
      </c>
      <c r="D31" s="19" t="n">
        <v>5330</v>
      </c>
      <c r="E31" s="18" t="n">
        <v>415.8856187</v>
      </c>
      <c r="F31" s="20" t="n">
        <v>11.16424421</v>
      </c>
      <c r="G31" s="18" t="n">
        <v>476.27684625</v>
      </c>
      <c r="H31" s="20" t="n">
        <v>5.99213032</v>
      </c>
      <c r="I31" s="18" t="n">
        <v>521.3105471</v>
      </c>
      <c r="J31" s="20" t="n">
        <v>2.79205734</v>
      </c>
      <c r="K31" s="18" t="n">
        <v>528.42685574</v>
      </c>
      <c r="L31" s="20" t="n">
        <v>3.44173605</v>
      </c>
      <c r="M31" s="18" t="s">
        <v>481</v>
      </c>
      <c r="N31" s="20" t="s">
        <v>481</v>
      </c>
      <c r="O31" s="18" t="s">
        <v>481</v>
      </c>
      <c r="P31" s="20" t="s">
        <v>481</v>
      </c>
      <c r="Q31" s="18" t="s">
        <v>481</v>
      </c>
      <c r="R31" s="20" t="s">
        <v>481</v>
      </c>
      <c r="S31" s="18" t="s">
        <v>481</v>
      </c>
      <c r="T31" s="20" t="s">
        <v>481</v>
      </c>
      <c r="U31" s="18" t="n">
        <v>412.702914</v>
      </c>
      <c r="V31" s="20" t="n">
        <v>13.03603548</v>
      </c>
    </row>
    <row r="32" spans="1:22">
      <c r="A32" s="15" t="s">
        <v>507</v>
      </c>
      <c r="B32" s="17" t="n">
        <v>4478</v>
      </c>
      <c r="C32" s="18">
        <f>(5.0/B32*100)</f>
        <v/>
      </c>
      <c r="D32" s="19" t="n">
        <v>4473</v>
      </c>
      <c r="E32" s="18" t="n">
        <v>438.84909983</v>
      </c>
      <c r="F32" s="20" t="n">
        <v>12.34431234</v>
      </c>
      <c r="G32" s="18" t="n">
        <v>468.42018512</v>
      </c>
      <c r="H32" s="20" t="n">
        <v>4.97192548</v>
      </c>
      <c r="I32" s="18" t="n">
        <v>506.33109385</v>
      </c>
      <c r="J32" s="20" t="n">
        <v>2.61438591</v>
      </c>
      <c r="K32" s="18" t="n">
        <v>532.23300705</v>
      </c>
      <c r="L32" s="20" t="n">
        <v>4.21895592</v>
      </c>
      <c r="M32" s="18" t="s">
        <v>481</v>
      </c>
      <c r="N32" s="20" t="s">
        <v>481</v>
      </c>
      <c r="O32" s="18" t="s">
        <v>481</v>
      </c>
      <c r="P32" s="20" t="s">
        <v>481</v>
      </c>
      <c r="Q32" s="18" t="s">
        <v>481</v>
      </c>
      <c r="R32" s="20" t="s">
        <v>481</v>
      </c>
      <c r="S32" s="18" t="s">
        <v>481</v>
      </c>
      <c r="T32" s="20" t="s">
        <v>481</v>
      </c>
      <c r="U32" s="18" t="n">
        <v>386.94899851</v>
      </c>
      <c r="V32" s="20" t="n">
        <v>25.15141754</v>
      </c>
    </row>
    <row r="33" spans="1:22">
      <c r="A33" s="15" t="s">
        <v>508</v>
      </c>
      <c r="B33" s="17" t="n">
        <v>7325</v>
      </c>
      <c r="C33" s="18">
        <f>(76.0/B33*100)</f>
        <v/>
      </c>
      <c r="D33" s="19" t="n">
        <v>7249</v>
      </c>
      <c r="E33" s="18" t="n">
        <v>432.75949494</v>
      </c>
      <c r="F33" s="20" t="n">
        <v>21.26415448</v>
      </c>
      <c r="G33" s="18" t="n">
        <v>473.13251888</v>
      </c>
      <c r="H33" s="20" t="n">
        <v>6.99772143</v>
      </c>
      <c r="I33" s="18" t="n">
        <v>501.75217954</v>
      </c>
      <c r="J33" s="20" t="n">
        <v>2.89618643</v>
      </c>
      <c r="K33" s="18" t="n">
        <v>500.3797257</v>
      </c>
      <c r="L33" s="20" t="n">
        <v>3.52809812</v>
      </c>
      <c r="M33" s="18" t="s">
        <v>481</v>
      </c>
      <c r="N33" s="20" t="s">
        <v>481</v>
      </c>
      <c r="O33" s="18" t="s">
        <v>481</v>
      </c>
      <c r="P33" s="20" t="s">
        <v>481</v>
      </c>
      <c r="Q33" s="18" t="s">
        <v>481</v>
      </c>
      <c r="R33" s="20" t="s">
        <v>481</v>
      </c>
      <c r="S33" s="18" t="s">
        <v>481</v>
      </c>
      <c r="T33" s="20" t="s">
        <v>481</v>
      </c>
      <c r="U33" s="18" t="n">
        <v>408.76461077</v>
      </c>
      <c r="V33" s="20" t="n">
        <v>17.36201131</v>
      </c>
    </row>
    <row r="34" spans="1:22">
      <c r="A34" s="15" t="s">
        <v>509</v>
      </c>
      <c r="B34" s="17" t="n">
        <v>6350</v>
      </c>
      <c r="C34" s="18">
        <f>(39.0/B34*100)</f>
        <v/>
      </c>
      <c r="D34" s="19" t="n">
        <v>6311</v>
      </c>
      <c r="E34" s="18" t="n">
        <v>384.99634913</v>
      </c>
      <c r="F34" s="20" t="n">
        <v>9.20791337</v>
      </c>
      <c r="G34" s="18" t="n">
        <v>444.30362842</v>
      </c>
      <c r="H34" s="20" t="n">
        <v>4.09221833</v>
      </c>
      <c r="I34" s="18" t="n">
        <v>464.57882476</v>
      </c>
      <c r="J34" s="20" t="n">
        <v>2.74147789</v>
      </c>
      <c r="K34" s="18" t="n">
        <v>485.73582623</v>
      </c>
      <c r="L34" s="20" t="n">
        <v>4.66492373</v>
      </c>
      <c r="M34" s="18" t="s">
        <v>481</v>
      </c>
      <c r="N34" s="20" t="s">
        <v>481</v>
      </c>
      <c r="O34" s="18" t="s">
        <v>481</v>
      </c>
      <c r="P34" s="20" t="s">
        <v>481</v>
      </c>
      <c r="Q34" s="18" t="n">
        <v>263.37193708</v>
      </c>
      <c r="R34" s="20" t="n">
        <v>13.61114927</v>
      </c>
      <c r="S34" s="18" t="s">
        <v>481</v>
      </c>
      <c r="T34" s="20" t="s">
        <v>481</v>
      </c>
      <c r="U34" s="18" t="n">
        <v>318.85991651</v>
      </c>
      <c r="V34" s="20" t="n">
        <v>9.04393681</v>
      </c>
    </row>
    <row r="35" spans="1:22">
      <c r="A35" s="15" t="s">
        <v>510</v>
      </c>
      <c r="B35" s="17" t="n">
        <v>6406</v>
      </c>
      <c r="C35" s="18">
        <f>(38.0/B35*100)</f>
        <v/>
      </c>
      <c r="D35" s="19" t="n">
        <v>6368</v>
      </c>
      <c r="E35" s="18" t="n">
        <v>432.70856498</v>
      </c>
      <c r="F35" s="20" t="n">
        <v>8.812595050000001</v>
      </c>
      <c r="G35" s="18" t="n">
        <v>474.89527656</v>
      </c>
      <c r="H35" s="20" t="n">
        <v>4.2298871</v>
      </c>
      <c r="I35" s="18" t="n">
        <v>513.13384925</v>
      </c>
      <c r="J35" s="20" t="n">
        <v>1.88024291</v>
      </c>
      <c r="K35" s="18" t="n">
        <v>528.2275918399999</v>
      </c>
      <c r="L35" s="20" t="n">
        <v>2.92591585</v>
      </c>
      <c r="M35" s="18" t="s">
        <v>481</v>
      </c>
      <c r="N35" s="20" t="s">
        <v>481</v>
      </c>
      <c r="O35" s="18" t="s">
        <v>481</v>
      </c>
      <c r="P35" s="20" t="s">
        <v>481</v>
      </c>
      <c r="Q35" s="18" t="n">
        <v>337.32521215</v>
      </c>
      <c r="R35" s="20" t="n">
        <v>11.65794297</v>
      </c>
      <c r="S35" s="18" t="s">
        <v>481</v>
      </c>
      <c r="T35" s="20" t="s">
        <v>481</v>
      </c>
      <c r="U35" s="18" t="n">
        <v>416.18938339</v>
      </c>
      <c r="V35" s="20" t="n">
        <v>15.42568504</v>
      </c>
    </row>
    <row r="36" spans="1:22">
      <c r="A36" s="15" t="s">
        <v>511</v>
      </c>
      <c r="B36" s="17" t="n">
        <v>6736</v>
      </c>
      <c r="C36" s="18">
        <f>(30.0/B36*100)</f>
        <v/>
      </c>
      <c r="D36" s="19" t="n">
        <v>6706</v>
      </c>
      <c r="E36" s="18" t="n">
        <v>433.18259687</v>
      </c>
      <c r="F36" s="20" t="n">
        <v>14.25412101</v>
      </c>
      <c r="G36" s="18" t="n">
        <v>459.20926313</v>
      </c>
      <c r="H36" s="20" t="n">
        <v>6.5740046</v>
      </c>
      <c r="I36" s="18" t="n">
        <v>495.89484957</v>
      </c>
      <c r="J36" s="20" t="n">
        <v>2.4114399</v>
      </c>
      <c r="K36" s="18" t="n">
        <v>505.56417181</v>
      </c>
      <c r="L36" s="20" t="n">
        <v>3.21520852</v>
      </c>
      <c r="M36" s="18" t="s">
        <v>481</v>
      </c>
      <c r="N36" s="20" t="s">
        <v>481</v>
      </c>
      <c r="O36" s="18" t="s">
        <v>481</v>
      </c>
      <c r="P36" s="20" t="s">
        <v>481</v>
      </c>
      <c r="Q36" s="18" t="s">
        <v>481</v>
      </c>
      <c r="R36" s="20" t="s">
        <v>481</v>
      </c>
      <c r="S36" s="18" t="s">
        <v>481</v>
      </c>
      <c r="T36" s="20" t="s">
        <v>481</v>
      </c>
      <c r="U36" s="18" t="n">
        <v>404.60593516</v>
      </c>
      <c r="V36" s="20" t="n">
        <v>16.07611158</v>
      </c>
    </row>
    <row r="37" spans="1:22">
      <c r="A37" s="15" t="s">
        <v>512</v>
      </c>
      <c r="B37" s="17" t="n">
        <v>5458</v>
      </c>
      <c r="C37" s="18">
        <f>(66.0/B37*100)</f>
        <v/>
      </c>
      <c r="D37" s="19" t="n">
        <v>5392</v>
      </c>
      <c r="E37" s="18" t="n">
        <v>417.78821075</v>
      </c>
      <c r="F37" s="20" t="n">
        <v>11.63390272</v>
      </c>
      <c r="G37" s="18" t="n">
        <v>472.32954636</v>
      </c>
      <c r="H37" s="20" t="n">
        <v>6.50495424</v>
      </c>
      <c r="I37" s="18" t="n">
        <v>503.15929114</v>
      </c>
      <c r="J37" s="20" t="n">
        <v>3.25498359</v>
      </c>
      <c r="K37" s="18" t="n">
        <v>524.27439139</v>
      </c>
      <c r="L37" s="20" t="n">
        <v>4.44407247</v>
      </c>
      <c r="M37" s="18" t="s">
        <v>481</v>
      </c>
      <c r="N37" s="20" t="s">
        <v>481</v>
      </c>
      <c r="O37" s="18" t="s">
        <v>481</v>
      </c>
      <c r="P37" s="20" t="s">
        <v>481</v>
      </c>
      <c r="Q37" s="18" t="s">
        <v>481</v>
      </c>
      <c r="R37" s="20" t="s">
        <v>481</v>
      </c>
      <c r="S37" s="18" t="s">
        <v>481</v>
      </c>
      <c r="T37" s="20" t="s">
        <v>481</v>
      </c>
      <c r="U37" s="18" t="n">
        <v>358.67128241</v>
      </c>
      <c r="V37" s="20" t="n">
        <v>13.8342127</v>
      </c>
    </row>
    <row r="38" spans="1:22">
      <c r="A38" s="15" t="s">
        <v>513</v>
      </c>
      <c r="B38" s="17" t="n">
        <v>5860</v>
      </c>
      <c r="C38" s="18">
        <f>(17.0/B38*100)</f>
        <v/>
      </c>
      <c r="D38" s="19" t="n">
        <v>5843</v>
      </c>
      <c r="E38" s="18" t="n">
        <v>420.44154007</v>
      </c>
      <c r="F38" s="20" t="n">
        <v>14.42400988</v>
      </c>
      <c r="G38" s="18" t="n">
        <v>477.65174437</v>
      </c>
      <c r="H38" s="20" t="n">
        <v>5.86632426</v>
      </c>
      <c r="I38" s="18" t="n">
        <v>496.4763005</v>
      </c>
      <c r="J38" s="20" t="n">
        <v>3.53754581</v>
      </c>
      <c r="K38" s="18" t="n">
        <v>499.16630176</v>
      </c>
      <c r="L38" s="20" t="n">
        <v>3.76284526</v>
      </c>
      <c r="M38" s="18" t="s">
        <v>481</v>
      </c>
      <c r="N38" s="20" t="s">
        <v>481</v>
      </c>
      <c r="O38" s="18" t="s">
        <v>481</v>
      </c>
      <c r="P38" s="20" t="s">
        <v>481</v>
      </c>
      <c r="Q38" s="18" t="s">
        <v>481</v>
      </c>
      <c r="R38" s="20" t="s">
        <v>481</v>
      </c>
      <c r="S38" s="18" t="s">
        <v>481</v>
      </c>
      <c r="T38" s="20" t="s">
        <v>481</v>
      </c>
      <c r="U38" s="18" t="n">
        <v>388.44634934</v>
      </c>
      <c r="V38" s="20" t="n">
        <v>14.07935957</v>
      </c>
    </row>
    <row r="39" spans="1:22">
      <c r="A39" s="15" t="s">
        <v>514</v>
      </c>
      <c r="B39" s="17" t="n">
        <v>5895</v>
      </c>
      <c r="C39" s="18">
        <f>(31.0/B39*100)</f>
        <v/>
      </c>
      <c r="D39" s="19" t="n">
        <v>5864</v>
      </c>
      <c r="E39" s="18" t="n">
        <v>369.06878579</v>
      </c>
      <c r="F39" s="20" t="n">
        <v>7.3999077</v>
      </c>
      <c r="G39" s="18" t="n">
        <v>393.75135296</v>
      </c>
      <c r="H39" s="20" t="n">
        <v>6.48249045</v>
      </c>
      <c r="I39" s="18" t="n">
        <v>431.2470594</v>
      </c>
      <c r="J39" s="20" t="n">
        <v>3.97673211</v>
      </c>
      <c r="K39" s="18" t="n">
        <v>445.21968512</v>
      </c>
      <c r="L39" s="20" t="n">
        <v>4.7929283</v>
      </c>
      <c r="M39" s="18" t="s">
        <v>481</v>
      </c>
      <c r="N39" s="20" t="s">
        <v>481</v>
      </c>
      <c r="O39" s="18" t="s">
        <v>481</v>
      </c>
      <c r="P39" s="20" t="s">
        <v>481</v>
      </c>
      <c r="Q39" s="18" t="s">
        <v>481</v>
      </c>
      <c r="R39" s="20" t="s">
        <v>481</v>
      </c>
      <c r="S39" s="18" t="s">
        <v>481</v>
      </c>
      <c r="T39" s="20" t="s">
        <v>481</v>
      </c>
      <c r="U39" s="18" t="n">
        <v>351.75918094</v>
      </c>
      <c r="V39" s="20" t="n">
        <v>15.51281801</v>
      </c>
    </row>
    <row r="40" spans="1:22">
      <c r="A40" s="15" t="s">
        <v>515</v>
      </c>
      <c r="B40" s="17" t="n">
        <v>14157</v>
      </c>
      <c r="C40" s="18">
        <f>(286.0/B40*100)</f>
        <v/>
      </c>
      <c r="D40" s="19" t="n">
        <v>13871</v>
      </c>
      <c r="E40" s="18" t="n">
        <v>448.86354588</v>
      </c>
      <c r="F40" s="20" t="n">
        <v>13.51148415</v>
      </c>
      <c r="G40" s="18" t="n">
        <v>466.34264795</v>
      </c>
      <c r="H40" s="20" t="n">
        <v>4.9264403</v>
      </c>
      <c r="I40" s="18" t="n">
        <v>500.55277442</v>
      </c>
      <c r="J40" s="20" t="n">
        <v>2.86681987</v>
      </c>
      <c r="K40" s="18" t="n">
        <v>518.92950839</v>
      </c>
      <c r="L40" s="20" t="n">
        <v>4.29835684</v>
      </c>
      <c r="M40" s="18" t="s">
        <v>481</v>
      </c>
      <c r="N40" s="20" t="s">
        <v>481</v>
      </c>
      <c r="O40" s="18" t="s">
        <v>481</v>
      </c>
      <c r="P40" s="20" t="s">
        <v>481</v>
      </c>
      <c r="Q40" s="18" t="s">
        <v>481</v>
      </c>
      <c r="R40" s="20" t="s">
        <v>481</v>
      </c>
      <c r="S40" s="18" t="s">
        <v>481</v>
      </c>
      <c r="T40" s="20" t="s">
        <v>481</v>
      </c>
      <c r="U40" s="18" t="n">
        <v>397.80447876</v>
      </c>
      <c r="V40" s="20" t="n">
        <v>13.35886103</v>
      </c>
    </row>
    <row r="41" spans="1:22">
      <c r="A41" s="15" t="s">
        <v>516</v>
      </c>
      <c r="B41" s="17" t="n">
        <v>5712</v>
      </c>
      <c r="C41" s="18">
        <f>(39.0/B41*100)</f>
        <v/>
      </c>
      <c r="D41" s="19" t="n">
        <v>5673</v>
      </c>
      <c r="E41" s="18" t="n">
        <v>431.40229296</v>
      </c>
      <c r="F41" s="20" t="n">
        <v>16.17654798</v>
      </c>
      <c r="G41" s="18" t="n">
        <v>465.22713884</v>
      </c>
      <c r="H41" s="20" t="n">
        <v>6.78782684</v>
      </c>
      <c r="I41" s="18" t="n">
        <v>498.61419213</v>
      </c>
      <c r="J41" s="20" t="n">
        <v>3.58642483</v>
      </c>
      <c r="K41" s="18" t="n">
        <v>516.75000156</v>
      </c>
      <c r="L41" s="20" t="n">
        <v>4.22934325</v>
      </c>
      <c r="M41" s="18" t="s">
        <v>481</v>
      </c>
      <c r="N41" s="20" t="s">
        <v>481</v>
      </c>
      <c r="O41" s="18" t="s">
        <v>481</v>
      </c>
      <c r="P41" s="20" t="s">
        <v>481</v>
      </c>
      <c r="Q41" s="18" t="n">
        <v>399.91015703</v>
      </c>
      <c r="R41" s="20" t="n">
        <v>16.72230739</v>
      </c>
      <c r="S41" s="18" t="s">
        <v>481</v>
      </c>
      <c r="T41" s="20" t="s">
        <v>481</v>
      </c>
      <c r="U41" s="18" t="n">
        <v>382.11435216</v>
      </c>
      <c r="V41" s="20" t="n">
        <v>20.59237689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(1306.0/B46*100)</f>
        <v/>
      </c>
      <c r="D46" s="19" t="n">
        <v>21835</v>
      </c>
      <c r="E46" s="18" t="n">
        <v>357.25334</v>
      </c>
      <c r="F46" s="20" t="n">
        <v>10.27961445</v>
      </c>
      <c r="G46" s="18" t="n">
        <v>385.03378191</v>
      </c>
      <c r="H46" s="20" t="n">
        <v>4.51762884</v>
      </c>
      <c r="I46" s="18" t="n">
        <v>417.41956302</v>
      </c>
      <c r="J46" s="20" t="n">
        <v>2.60681639</v>
      </c>
      <c r="K46" s="18" t="n">
        <v>440.48217809</v>
      </c>
      <c r="L46" s="20" t="n">
        <v>3.5073633</v>
      </c>
      <c r="M46" s="18" t="s">
        <v>481</v>
      </c>
      <c r="N46" s="20" t="s">
        <v>481</v>
      </c>
      <c r="O46" s="18" t="s">
        <v>481</v>
      </c>
      <c r="P46" s="20" t="s">
        <v>481</v>
      </c>
      <c r="Q46" s="18" t="s">
        <v>481</v>
      </c>
      <c r="R46" s="20" t="s">
        <v>481</v>
      </c>
      <c r="S46" s="18" t="s">
        <v>481</v>
      </c>
      <c r="T46" s="20" t="s">
        <v>481</v>
      </c>
      <c r="U46" s="18" t="n">
        <v>332.9123395</v>
      </c>
      <c r="V46" s="20" t="n">
        <v>4.464843</v>
      </c>
    </row>
    <row r="47" spans="1:22">
      <c r="A47" s="15" t="s">
        <v>522</v>
      </c>
      <c r="B47" s="17" t="n">
        <v>5928</v>
      </c>
      <c r="C47" s="18">
        <f>(96.0/B47*100)</f>
        <v/>
      </c>
      <c r="D47" s="19" t="n">
        <v>5832</v>
      </c>
      <c r="E47" s="18" t="n">
        <v>337.03691681</v>
      </c>
      <c r="F47" s="20" t="n">
        <v>8.527612209999999</v>
      </c>
      <c r="G47" s="18" t="n">
        <v>403.48001121</v>
      </c>
      <c r="H47" s="20" t="n">
        <v>7.37369447</v>
      </c>
      <c r="I47" s="18" t="n">
        <v>440.7420647</v>
      </c>
      <c r="J47" s="20" t="n">
        <v>5.16982559</v>
      </c>
      <c r="K47" s="18" t="n">
        <v>462.04259857</v>
      </c>
      <c r="L47" s="20" t="n">
        <v>4.63602878</v>
      </c>
      <c r="M47" s="18" t="s">
        <v>481</v>
      </c>
      <c r="N47" s="20" t="s">
        <v>481</v>
      </c>
      <c r="O47" s="18" t="s">
        <v>481</v>
      </c>
      <c r="P47" s="20" t="s">
        <v>481</v>
      </c>
      <c r="Q47" s="18" t="s">
        <v>481</v>
      </c>
      <c r="R47" s="20" t="s">
        <v>481</v>
      </c>
      <c r="S47" s="18" t="s">
        <v>481</v>
      </c>
      <c r="T47" s="20" t="s">
        <v>481</v>
      </c>
      <c r="U47" s="18" t="n">
        <v>300.87226051</v>
      </c>
      <c r="V47" s="20" t="n">
        <v>7.97134864</v>
      </c>
    </row>
    <row r="48" spans="1:22">
      <c r="A48" s="15" t="s">
        <v>523</v>
      </c>
      <c r="B48" s="17" t="n">
        <v>9841</v>
      </c>
      <c r="C48" s="18">
        <f>(7.0/B48*100)</f>
        <v/>
      </c>
      <c r="D48" s="19" t="n">
        <v>9834</v>
      </c>
      <c r="E48" s="18" t="n">
        <v>468.30376805</v>
      </c>
      <c r="F48" s="20" t="n">
        <v>14.79830216</v>
      </c>
      <c r="G48" s="18" t="n">
        <v>453.16259359</v>
      </c>
      <c r="H48" s="20" t="n">
        <v>7.26320235</v>
      </c>
      <c r="I48" s="18" t="n">
        <v>492.81443826</v>
      </c>
      <c r="J48" s="20" t="n">
        <v>5.26896937</v>
      </c>
      <c r="K48" s="18" t="n">
        <v>525.0155126</v>
      </c>
      <c r="L48" s="20" t="n">
        <v>5.32116436</v>
      </c>
      <c r="M48" s="18" t="s">
        <v>481</v>
      </c>
      <c r="N48" s="20" t="s">
        <v>481</v>
      </c>
      <c r="O48" s="18" t="s">
        <v>481</v>
      </c>
      <c r="P48" s="20" t="s">
        <v>481</v>
      </c>
      <c r="Q48" s="18" t="s">
        <v>481</v>
      </c>
      <c r="R48" s="20" t="s">
        <v>481</v>
      </c>
      <c r="S48" s="18" t="s">
        <v>481</v>
      </c>
      <c r="T48" s="20" t="s">
        <v>481</v>
      </c>
      <c r="U48" s="18" t="n">
        <v>418.90997383</v>
      </c>
      <c r="V48" s="20" t="n">
        <v>31.12422426</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(222.0/B50*100)</f>
        <v/>
      </c>
      <c r="D50" s="19" t="n">
        <v>11573</v>
      </c>
      <c r="E50" s="18" t="n">
        <v>356.6365985</v>
      </c>
      <c r="F50" s="20" t="n">
        <v>9.776028630000001</v>
      </c>
      <c r="G50" s="18" t="n">
        <v>418.1865688</v>
      </c>
      <c r="H50" s="20" t="n">
        <v>5.1050567</v>
      </c>
      <c r="I50" s="18" t="n">
        <v>428.47857079</v>
      </c>
      <c r="J50" s="20" t="n">
        <v>2.97150946</v>
      </c>
      <c r="K50" s="18" t="n">
        <v>426.21128626</v>
      </c>
      <c r="L50" s="20" t="n">
        <v>4.02391911</v>
      </c>
      <c r="M50" s="18" t="s">
        <v>481</v>
      </c>
      <c r="N50" s="20" t="s">
        <v>481</v>
      </c>
      <c r="O50" s="18" t="s">
        <v>481</v>
      </c>
      <c r="P50" s="20" t="s">
        <v>481</v>
      </c>
      <c r="Q50" s="18" t="s">
        <v>481</v>
      </c>
      <c r="R50" s="20" t="s">
        <v>481</v>
      </c>
      <c r="S50" s="18" t="s">
        <v>481</v>
      </c>
      <c r="T50" s="20" t="s">
        <v>481</v>
      </c>
      <c r="U50" s="18" t="n">
        <v>338.3786446</v>
      </c>
      <c r="V50" s="20" t="n">
        <v>15.00788632</v>
      </c>
    </row>
    <row r="51" spans="1:22">
      <c r="A51" s="15" t="s">
        <v>526</v>
      </c>
      <c r="B51" s="17" t="n">
        <v>6866</v>
      </c>
      <c r="C51" s="18">
        <f>(110.0/B51*100)</f>
        <v/>
      </c>
      <c r="D51" s="19" t="n">
        <v>6756</v>
      </c>
      <c r="E51" s="18" t="n">
        <v>399.0673259</v>
      </c>
      <c r="F51" s="20" t="n">
        <v>11.76071773</v>
      </c>
      <c r="G51" s="18" t="n">
        <v>412.18076207</v>
      </c>
      <c r="H51" s="20" t="n">
        <v>5.43802026</v>
      </c>
      <c r="I51" s="18" t="n">
        <v>427.35026521</v>
      </c>
      <c r="J51" s="20" t="n">
        <v>2.9849437</v>
      </c>
      <c r="K51" s="18" t="n">
        <v>436.60043294</v>
      </c>
      <c r="L51" s="20" t="n">
        <v>3.34153702</v>
      </c>
      <c r="M51" s="18" t="s">
        <v>481</v>
      </c>
      <c r="N51" s="20" t="s">
        <v>481</v>
      </c>
      <c r="O51" s="18" t="s">
        <v>481</v>
      </c>
      <c r="P51" s="20" t="s">
        <v>481</v>
      </c>
      <c r="Q51" s="18" t="n">
        <v>427.96430568</v>
      </c>
      <c r="R51" s="20" t="n">
        <v>5.20460603</v>
      </c>
      <c r="S51" s="18" t="s">
        <v>481</v>
      </c>
      <c r="T51" s="20" t="s">
        <v>481</v>
      </c>
      <c r="U51" s="18" t="n">
        <v>380.05555097</v>
      </c>
      <c r="V51" s="20" t="n">
        <v>10.4725458</v>
      </c>
    </row>
    <row r="52" spans="1:22">
      <c r="A52" s="15" t="s">
        <v>527</v>
      </c>
      <c r="B52" s="17" t="n">
        <v>5809</v>
      </c>
      <c r="C52" s="18">
        <f>(76.0/B52*100)</f>
        <v/>
      </c>
      <c r="D52" s="19" t="n">
        <v>5733</v>
      </c>
      <c r="E52" s="18" t="n">
        <v>443.54967441</v>
      </c>
      <c r="F52" s="20" t="n">
        <v>11.24691378</v>
      </c>
      <c r="G52" s="18" t="n">
        <v>477.67247731</v>
      </c>
      <c r="H52" s="20" t="n">
        <v>7.15003732</v>
      </c>
      <c r="I52" s="18" t="n">
        <v>488.24220133</v>
      </c>
      <c r="J52" s="20" t="n">
        <v>2.90008846</v>
      </c>
      <c r="K52" s="18" t="n">
        <v>491.69795977</v>
      </c>
      <c r="L52" s="20" t="n">
        <v>3.5857198</v>
      </c>
      <c r="M52" s="18" t="s">
        <v>481</v>
      </c>
      <c r="N52" s="20" t="s">
        <v>481</v>
      </c>
      <c r="O52" s="18" t="s">
        <v>481</v>
      </c>
      <c r="P52" s="20" t="s">
        <v>481</v>
      </c>
      <c r="Q52" s="18" t="s">
        <v>481</v>
      </c>
      <c r="R52" s="20" t="s">
        <v>481</v>
      </c>
      <c r="S52" s="18" t="s">
        <v>481</v>
      </c>
      <c r="T52" s="20" t="s">
        <v>481</v>
      </c>
      <c r="U52" s="18" t="n">
        <v>388.61660876</v>
      </c>
      <c r="V52" s="20" t="n">
        <v>17.06116636</v>
      </c>
    </row>
    <row r="53" spans="1:22">
      <c r="A53" s="15" t="s">
        <v>528</v>
      </c>
      <c r="B53" s="17" t="n">
        <v>5571</v>
      </c>
      <c r="C53" s="18">
        <f>(85.0/B53*100)</f>
        <v/>
      </c>
      <c r="D53" s="19" t="n">
        <v>5486</v>
      </c>
      <c r="E53" s="18" t="n">
        <v>369.49569567</v>
      </c>
      <c r="F53" s="20" t="n">
        <v>8.94787773</v>
      </c>
      <c r="G53" s="18" t="n">
        <v>395.01409293</v>
      </c>
      <c r="H53" s="20" t="n">
        <v>4.59051134</v>
      </c>
      <c r="I53" s="18" t="n">
        <v>449.5493162</v>
      </c>
      <c r="J53" s="20" t="n">
        <v>2.43045567</v>
      </c>
      <c r="K53" s="18" t="n">
        <v>474.94449224</v>
      </c>
      <c r="L53" s="20" t="n">
        <v>4.06437234</v>
      </c>
      <c r="M53" s="18" t="s">
        <v>481</v>
      </c>
      <c r="N53" s="20" t="s">
        <v>481</v>
      </c>
      <c r="O53" s="18" t="s">
        <v>481</v>
      </c>
      <c r="P53" s="20" t="s">
        <v>481</v>
      </c>
      <c r="Q53" s="18" t="s">
        <v>481</v>
      </c>
      <c r="R53" s="20" t="s">
        <v>481</v>
      </c>
      <c r="S53" s="18" t="s">
        <v>481</v>
      </c>
      <c r="T53" s="20" t="s">
        <v>481</v>
      </c>
      <c r="U53" s="18" t="n">
        <v>314.90188027</v>
      </c>
      <c r="V53" s="20" t="n">
        <v>10.88397428</v>
      </c>
    </row>
    <row r="54" spans="1:22">
      <c r="A54" s="15" t="s">
        <v>529</v>
      </c>
      <c r="B54" s="17" t="n">
        <v>4740</v>
      </c>
      <c r="C54" s="18">
        <f>(83.0/B54*100)</f>
        <v/>
      </c>
      <c r="D54" s="19" t="n">
        <v>4657</v>
      </c>
      <c r="E54" s="18" t="n">
        <v>319.38920976</v>
      </c>
      <c r="F54" s="20" t="n">
        <v>6.92123803</v>
      </c>
      <c r="G54" s="18" t="n">
        <v>338.16176321</v>
      </c>
      <c r="H54" s="20" t="n">
        <v>6.41349015</v>
      </c>
      <c r="I54" s="18" t="n">
        <v>364.57859784</v>
      </c>
      <c r="J54" s="20" t="n">
        <v>3.92876415</v>
      </c>
      <c r="K54" s="18" t="n">
        <v>373.43485183</v>
      </c>
      <c r="L54" s="20" t="n">
        <v>3.04775572</v>
      </c>
      <c r="M54" s="18" t="s">
        <v>481</v>
      </c>
      <c r="N54" s="20" t="s">
        <v>481</v>
      </c>
      <c r="O54" s="18" t="s">
        <v>481</v>
      </c>
      <c r="P54" s="20" t="s">
        <v>481</v>
      </c>
      <c r="Q54" s="18" t="s">
        <v>481</v>
      </c>
      <c r="R54" s="20" t="s">
        <v>481</v>
      </c>
      <c r="S54" s="18" t="s">
        <v>481</v>
      </c>
      <c r="T54" s="20" t="s">
        <v>481</v>
      </c>
      <c r="U54" s="18" t="n">
        <v>279.92591529</v>
      </c>
      <c r="V54" s="20" t="n">
        <v>5.48816535</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460.71974958</v>
      </c>
      <c r="F56" s="20" t="n">
        <v>11.44132906</v>
      </c>
      <c r="G56" s="18" t="n">
        <v>505.82522866</v>
      </c>
      <c r="H56" s="20" t="n">
        <v>6.78845544</v>
      </c>
      <c r="I56" s="18" t="n">
        <v>530.06881573</v>
      </c>
      <c r="J56" s="20" t="n">
        <v>2.81072457</v>
      </c>
      <c r="K56" s="18" t="n">
        <v>530.38488416</v>
      </c>
      <c r="L56" s="20" t="n">
        <v>3.60392036</v>
      </c>
      <c r="M56" s="18" t="s">
        <v>481</v>
      </c>
      <c r="N56" s="20" t="s">
        <v>481</v>
      </c>
      <c r="O56" s="18" t="s">
        <v>481</v>
      </c>
      <c r="P56" s="20" t="s">
        <v>481</v>
      </c>
      <c r="Q56" s="18" t="s">
        <v>481</v>
      </c>
      <c r="R56" s="20" t="s">
        <v>481</v>
      </c>
      <c r="S56" s="18" t="s">
        <v>481</v>
      </c>
      <c r="T56" s="20" t="s">
        <v>481</v>
      </c>
      <c r="U56" s="18" t="n">
        <v>464.49453422</v>
      </c>
      <c r="V56" s="20" t="n">
        <v>25.12585991</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(138.0/B61*100)</f>
        <v/>
      </c>
      <c r="D61" s="19" t="n">
        <v>6387</v>
      </c>
      <c r="E61" s="18" t="n">
        <v>401.45713609</v>
      </c>
      <c r="F61" s="20" t="n">
        <v>9.02514586</v>
      </c>
      <c r="G61" s="18" t="n">
        <v>439.83958315</v>
      </c>
      <c r="H61" s="20" t="n">
        <v>5.00046408</v>
      </c>
      <c r="I61" s="18" t="n">
        <v>472.08073624</v>
      </c>
      <c r="J61" s="20" t="n">
        <v>2.87831652</v>
      </c>
      <c r="K61" s="18" t="n">
        <v>496.01223721</v>
      </c>
      <c r="L61" s="20" t="n">
        <v>3.56651248</v>
      </c>
      <c r="M61" s="18" t="s">
        <v>481</v>
      </c>
      <c r="N61" s="20" t="s">
        <v>481</v>
      </c>
      <c r="O61" s="18" t="s">
        <v>481</v>
      </c>
      <c r="P61" s="20" t="s">
        <v>481</v>
      </c>
      <c r="Q61" s="18" t="s">
        <v>481</v>
      </c>
      <c r="R61" s="20" t="s">
        <v>481</v>
      </c>
      <c r="S61" s="18" t="s">
        <v>481</v>
      </c>
      <c r="T61" s="20" t="s">
        <v>481</v>
      </c>
      <c r="U61" s="18" t="n">
        <v>376.29256746</v>
      </c>
      <c r="V61" s="20" t="n">
        <v>14.07049336</v>
      </c>
    </row>
    <row r="62" spans="1:22">
      <c r="A62" s="15" t="s">
        <v>537</v>
      </c>
      <c r="B62" s="17" t="n">
        <v>4476</v>
      </c>
      <c r="C62" s="18">
        <f>(3.0/B62*100)</f>
        <v/>
      </c>
      <c r="D62" s="19" t="n">
        <v>4473</v>
      </c>
      <c r="E62" s="18" t="n">
        <v>450.13623134</v>
      </c>
      <c r="F62" s="20" t="n">
        <v>9.44953291</v>
      </c>
      <c r="G62" s="18" t="n">
        <v>489.5652918</v>
      </c>
      <c r="H62" s="20" t="n">
        <v>4.16821735</v>
      </c>
      <c r="I62" s="18" t="n">
        <v>510.65941406</v>
      </c>
      <c r="J62" s="20" t="n">
        <v>1.57930451</v>
      </c>
      <c r="K62" s="18" t="n">
        <v>521.38311354</v>
      </c>
      <c r="L62" s="20" t="n">
        <v>3.45993694</v>
      </c>
      <c r="M62" s="18" t="s">
        <v>481</v>
      </c>
      <c r="N62" s="20" t="s">
        <v>481</v>
      </c>
      <c r="O62" s="18" t="s">
        <v>481</v>
      </c>
      <c r="P62" s="20" t="s">
        <v>481</v>
      </c>
      <c r="Q62" s="18" t="s">
        <v>481</v>
      </c>
      <c r="R62" s="20" t="s">
        <v>481</v>
      </c>
      <c r="S62" s="18" t="s">
        <v>481</v>
      </c>
      <c r="T62" s="20" t="s">
        <v>481</v>
      </c>
      <c r="U62" s="18" t="n">
        <v>528.37715052</v>
      </c>
      <c r="V62" s="20" t="n">
        <v>37.91969731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(76.0/B66*100)</f>
        <v/>
      </c>
      <c r="D66" s="19" t="n">
        <v>5589</v>
      </c>
      <c r="E66" s="18" t="n">
        <v>390.40253806</v>
      </c>
      <c r="F66" s="20" t="n">
        <v>6.5397537</v>
      </c>
      <c r="G66" s="18" t="n">
        <v>435.00944019</v>
      </c>
      <c r="H66" s="20" t="n">
        <v>4.19795602</v>
      </c>
      <c r="I66" s="18" t="n">
        <v>428.51648787</v>
      </c>
      <c r="J66" s="20" t="n">
        <v>1.99997414</v>
      </c>
      <c r="K66" s="18" t="n">
        <v>450.79919291</v>
      </c>
      <c r="L66" s="20" t="n">
        <v>3.60585274</v>
      </c>
      <c r="M66" s="18" t="s">
        <v>481</v>
      </c>
      <c r="N66" s="20" t="s">
        <v>481</v>
      </c>
      <c r="O66" s="18" t="s">
        <v>481</v>
      </c>
      <c r="P66" s="20" t="s">
        <v>481</v>
      </c>
      <c r="Q66" s="18" t="s">
        <v>481</v>
      </c>
      <c r="R66" s="20" t="s">
        <v>481</v>
      </c>
      <c r="S66" s="18" t="s">
        <v>481</v>
      </c>
      <c r="T66" s="20" t="s">
        <v>481</v>
      </c>
      <c r="U66" s="18" t="n">
        <v>327.42745389</v>
      </c>
      <c r="V66" s="20" t="n">
        <v>7.03070078</v>
      </c>
    </row>
    <row r="67" spans="1:22">
      <c r="A67" s="15" t="s">
        <v>542</v>
      </c>
      <c r="B67" s="17" t="n">
        <v>6971</v>
      </c>
      <c r="C67" s="18">
        <f>(83.0/B67*100)</f>
        <v/>
      </c>
      <c r="D67" s="19" t="n">
        <v>6888</v>
      </c>
      <c r="E67" s="18" t="n">
        <v>342.11066696</v>
      </c>
      <c r="F67" s="20" t="n">
        <v>10.21502165</v>
      </c>
      <c r="G67" s="18" t="n">
        <v>388.07254679</v>
      </c>
      <c r="H67" s="20" t="n">
        <v>5.86623668</v>
      </c>
      <c r="I67" s="18" t="n">
        <v>397.02290834</v>
      </c>
      <c r="J67" s="20" t="n">
        <v>2.90459005</v>
      </c>
      <c r="K67" s="18" t="n">
        <v>416.93452821</v>
      </c>
      <c r="L67" s="20" t="n">
        <v>4.28173963</v>
      </c>
      <c r="M67" s="18" t="s">
        <v>481</v>
      </c>
      <c r="N67" s="20" t="s">
        <v>481</v>
      </c>
      <c r="O67" s="18" t="s">
        <v>481</v>
      </c>
      <c r="P67" s="20" t="s">
        <v>481</v>
      </c>
      <c r="Q67" s="18" t="s">
        <v>481</v>
      </c>
      <c r="R67" s="20" t="s">
        <v>481</v>
      </c>
      <c r="S67" s="18" t="s">
        <v>481</v>
      </c>
      <c r="T67" s="20" t="s">
        <v>481</v>
      </c>
      <c r="U67" s="18" t="n">
        <v>280.41705915</v>
      </c>
      <c r="V67" s="20" t="n">
        <v>9.04114234</v>
      </c>
    </row>
    <row r="68" spans="1:22">
      <c r="A68" s="15" t="s">
        <v>543</v>
      </c>
      <c r="B68" s="17" t="n">
        <v>12083</v>
      </c>
      <c r="C68" s="18">
        <f>(26.0/B68*100)</f>
        <v/>
      </c>
      <c r="D68" s="19" t="n">
        <v>12057</v>
      </c>
      <c r="E68" s="18" t="n">
        <v>313.06593401</v>
      </c>
      <c r="F68" s="20" t="n">
        <v>5.15763443</v>
      </c>
      <c r="G68" s="18" t="n">
        <v>378.12671348</v>
      </c>
      <c r="H68" s="20" t="n">
        <v>3.95774376</v>
      </c>
      <c r="I68" s="18" t="n">
        <v>419.02606327</v>
      </c>
      <c r="J68" s="20" t="n">
        <v>1.54353905</v>
      </c>
      <c r="K68" s="18" t="n">
        <v>419.56425574</v>
      </c>
      <c r="L68" s="20" t="n">
        <v>2.74695938</v>
      </c>
      <c r="M68" s="18" t="s">
        <v>481</v>
      </c>
      <c r="N68" s="20" t="s">
        <v>481</v>
      </c>
      <c r="O68" s="18" t="s">
        <v>481</v>
      </c>
      <c r="P68" s="20" t="s">
        <v>481</v>
      </c>
      <c r="Q68" s="18" t="s">
        <v>481</v>
      </c>
      <c r="R68" s="20" t="s">
        <v>481</v>
      </c>
      <c r="S68" s="18" t="s">
        <v>481</v>
      </c>
      <c r="T68" s="20" t="s">
        <v>481</v>
      </c>
      <c r="U68" s="18" t="n">
        <v>282.58929681</v>
      </c>
      <c r="V68" s="20" t="n">
        <v>4.6048243</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479.34158839</v>
      </c>
      <c r="F70" s="20" t="n">
        <v>13.02940553</v>
      </c>
      <c r="G70" s="18" t="n">
        <v>494.69442472</v>
      </c>
      <c r="H70" s="20" t="n">
        <v>7.23752495</v>
      </c>
      <c r="I70" s="18" t="n">
        <v>493.90800117</v>
      </c>
      <c r="J70" s="20" t="n">
        <v>3.21720086</v>
      </c>
      <c r="K70" s="18" t="n">
        <v>512.16953512</v>
      </c>
      <c r="L70" s="20" t="n">
        <v>3.51689232</v>
      </c>
      <c r="M70" s="18" t="s">
        <v>481</v>
      </c>
      <c r="N70" s="20" t="s">
        <v>481</v>
      </c>
      <c r="O70" s="18" t="s">
        <v>481</v>
      </c>
      <c r="P70" s="20" t="s">
        <v>481</v>
      </c>
      <c r="Q70" s="18" t="s">
        <v>481</v>
      </c>
      <c r="R70" s="20" t="s">
        <v>481</v>
      </c>
      <c r="S70" s="18" t="s">
        <v>481</v>
      </c>
      <c r="T70" s="20" t="s">
        <v>481</v>
      </c>
      <c r="U70" s="18" t="n">
        <v>420.31295539</v>
      </c>
      <c r="V70" s="20" t="n">
        <v>14.00226178</v>
      </c>
    </row>
    <row r="71" spans="1:22">
      <c r="A71" s="15" t="s">
        <v>546</v>
      </c>
      <c r="B71" s="17" t="n">
        <v>6115</v>
      </c>
      <c r="C71" s="18">
        <f>(17.0/B71*100)</f>
        <v/>
      </c>
      <c r="D71" s="19" t="n">
        <v>6098</v>
      </c>
      <c r="E71" s="18" t="n">
        <v>515.67906368</v>
      </c>
      <c r="F71" s="20" t="n">
        <v>15.55538961</v>
      </c>
      <c r="G71" s="18" t="n">
        <v>518.66746886</v>
      </c>
      <c r="H71" s="20" t="n">
        <v>5.11696909</v>
      </c>
      <c r="I71" s="18" t="n">
        <v>535.27413883</v>
      </c>
      <c r="J71" s="20" t="n">
        <v>2.22070934</v>
      </c>
      <c r="K71" s="18" t="n">
        <v>540.69764801</v>
      </c>
      <c r="L71" s="20" t="n">
        <v>2.8935944</v>
      </c>
      <c r="M71" s="18" t="s">
        <v>481</v>
      </c>
      <c r="N71" s="20" t="s">
        <v>481</v>
      </c>
      <c r="O71" s="18" t="s">
        <v>481</v>
      </c>
      <c r="P71" s="20" t="s">
        <v>481</v>
      </c>
      <c r="Q71" s="18" t="s">
        <v>481</v>
      </c>
      <c r="R71" s="20" t="s">
        <v>481</v>
      </c>
      <c r="S71" s="18" t="s">
        <v>481</v>
      </c>
      <c r="T71" s="20" t="s">
        <v>481</v>
      </c>
      <c r="U71" s="18" t="n">
        <v>443.93735699</v>
      </c>
      <c r="V71" s="20" t="n">
        <v>22.93115169</v>
      </c>
    </row>
    <row r="72" spans="1:22">
      <c r="A72" s="15" t="s">
        <v>547</v>
      </c>
      <c r="B72" s="17" t="n">
        <v>7708</v>
      </c>
      <c r="C72" s="18">
        <f>(5.0/B72*100)</f>
        <v/>
      </c>
      <c r="D72" s="19" t="n">
        <v>7703</v>
      </c>
      <c r="E72" s="18" t="n">
        <v>436.00964181</v>
      </c>
      <c r="F72" s="20" t="n">
        <v>18.10865193</v>
      </c>
      <c r="G72" s="18" t="n">
        <v>475.53623099</v>
      </c>
      <c r="H72" s="20" t="n">
        <v>6.14213014</v>
      </c>
      <c r="I72" s="18" t="n">
        <v>495.83281867</v>
      </c>
      <c r="J72" s="20" t="n">
        <v>2.92641757</v>
      </c>
      <c r="K72" s="18" t="n">
        <v>506.56429919</v>
      </c>
      <c r="L72" s="20" t="n">
        <v>2.68884278</v>
      </c>
      <c r="M72" s="18" t="s">
        <v>481</v>
      </c>
      <c r="N72" s="20" t="s">
        <v>481</v>
      </c>
      <c r="O72" s="18" t="s">
        <v>481</v>
      </c>
      <c r="P72" s="20" t="s">
        <v>481</v>
      </c>
      <c r="Q72" s="18" t="s">
        <v>481</v>
      </c>
      <c r="R72" s="20" t="s">
        <v>481</v>
      </c>
      <c r="S72" s="18" t="s">
        <v>481</v>
      </c>
      <c r="T72" s="20" t="s">
        <v>481</v>
      </c>
      <c r="U72" s="18" t="n">
        <v>430.81455014</v>
      </c>
      <c r="V72" s="20" t="n">
        <v>39.91786705</v>
      </c>
    </row>
    <row r="73" spans="1:22">
      <c r="A73" s="15" t="s">
        <v>548</v>
      </c>
      <c r="B73" s="17" t="n">
        <v>8249</v>
      </c>
      <c r="C73" s="18">
        <f>(147.0/B73*100)</f>
        <v/>
      </c>
      <c r="D73" s="19" t="n">
        <v>8102</v>
      </c>
      <c r="E73" s="18" t="n">
        <v>364.47352788</v>
      </c>
      <c r="F73" s="20" t="n">
        <v>15.71002215</v>
      </c>
      <c r="G73" s="18" t="n">
        <v>379.73820818</v>
      </c>
      <c r="H73" s="20" t="n">
        <v>5.59174508</v>
      </c>
      <c r="I73" s="18" t="n">
        <v>411.96553093</v>
      </c>
      <c r="J73" s="20" t="n">
        <v>3.23246342</v>
      </c>
      <c r="K73" s="18" t="n">
        <v>421.84544616</v>
      </c>
      <c r="L73" s="20" t="n">
        <v>5.09009772</v>
      </c>
      <c r="M73" s="18" t="s">
        <v>481</v>
      </c>
      <c r="N73" s="20" t="s">
        <v>481</v>
      </c>
      <c r="O73" s="18" t="s">
        <v>481</v>
      </c>
      <c r="P73" s="20" t="s">
        <v>481</v>
      </c>
      <c r="Q73" s="18" t="s">
        <v>481</v>
      </c>
      <c r="R73" s="20" t="s">
        <v>481</v>
      </c>
      <c r="S73" s="18" t="s">
        <v>481</v>
      </c>
      <c r="T73" s="20" t="s">
        <v>481</v>
      </c>
      <c r="U73" s="18" t="n">
        <v>368.09670105</v>
      </c>
      <c r="V73" s="20" t="n">
        <v>11.99593366</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(204.0/B75*100)</f>
        <v/>
      </c>
      <c r="D75" s="19" t="n">
        <v>5171</v>
      </c>
      <c r="E75" s="18" t="n">
        <v>302.92662432</v>
      </c>
      <c r="F75" s="20" t="n">
        <v>8.040003840000001</v>
      </c>
      <c r="G75" s="18" t="n">
        <v>326.89761955</v>
      </c>
      <c r="H75" s="20" t="n">
        <v>5.65181474</v>
      </c>
      <c r="I75" s="18" t="n">
        <v>366.62226248</v>
      </c>
      <c r="J75" s="20" t="n">
        <v>3.13088628</v>
      </c>
      <c r="K75" s="18" t="n">
        <v>378.24689351</v>
      </c>
      <c r="L75" s="20" t="n">
        <v>3.71474324</v>
      </c>
      <c r="M75" s="18" t="s">
        <v>481</v>
      </c>
      <c r="N75" s="20" t="s">
        <v>481</v>
      </c>
      <c r="O75" s="18" t="s">
        <v>481</v>
      </c>
      <c r="P75" s="20" t="s">
        <v>481</v>
      </c>
      <c r="Q75" s="18" t="s">
        <v>481</v>
      </c>
      <c r="R75" s="20" t="s">
        <v>481</v>
      </c>
      <c r="S75" s="18" t="s">
        <v>481</v>
      </c>
      <c r="T75" s="20" t="s">
        <v>481</v>
      </c>
      <c r="U75" s="18" t="n">
        <v>295.0011979</v>
      </c>
      <c r="V75" s="20" t="n">
        <v>6.54212099</v>
      </c>
    </row>
    <row r="76" spans="1:22">
      <c r="A76" s="15" t="s">
        <v>551</v>
      </c>
      <c r="B76" s="17" t="n">
        <v>14167</v>
      </c>
      <c r="C76" s="18">
        <f>(229.0/B76*100)</f>
        <v/>
      </c>
      <c r="D76" s="19" t="n">
        <v>13938</v>
      </c>
      <c r="E76" s="18" t="n">
        <v>360.25309022</v>
      </c>
      <c r="F76" s="20" t="n">
        <v>8.08272725</v>
      </c>
      <c r="G76" s="18" t="n">
        <v>419.6610325</v>
      </c>
      <c r="H76" s="20" t="n">
        <v>5.94071301</v>
      </c>
      <c r="I76" s="18" t="n">
        <v>439.16602757</v>
      </c>
      <c r="J76" s="20" t="n">
        <v>3.08471513</v>
      </c>
      <c r="K76" s="18" t="n">
        <v>446.46109867</v>
      </c>
      <c r="L76" s="20" t="n">
        <v>3.79700768</v>
      </c>
      <c r="M76" s="18" t="s">
        <v>481</v>
      </c>
      <c r="N76" s="20" t="s">
        <v>481</v>
      </c>
      <c r="O76" s="18" t="s">
        <v>481</v>
      </c>
      <c r="P76" s="20" t="s">
        <v>481</v>
      </c>
      <c r="Q76" s="18" t="s">
        <v>481</v>
      </c>
      <c r="R76" s="20" t="s">
        <v>481</v>
      </c>
      <c r="S76" s="18" t="s">
        <v>481</v>
      </c>
      <c r="T76" s="20" t="s">
        <v>481</v>
      </c>
      <c r="U76" s="18" t="n">
        <v>315.9120507</v>
      </c>
      <c r="V76" s="20" t="n">
        <v>7.10453858</v>
      </c>
    </row>
    <row r="77" spans="1:22">
      <c r="A77" s="15" t="s">
        <v>552</v>
      </c>
      <c r="B77" s="17" t="n">
        <v>6062</v>
      </c>
      <c r="C77" s="18">
        <f>(87.0/B77*100)</f>
        <v/>
      </c>
      <c r="D77" s="19" t="n">
        <v>5975</v>
      </c>
      <c r="E77" s="18" t="n">
        <v>392.42386579</v>
      </c>
      <c r="F77" s="20" t="n">
        <v>9.651845870000001</v>
      </c>
      <c r="G77" s="18" t="n">
        <v>408.6286719</v>
      </c>
      <c r="H77" s="20" t="n">
        <v>4.70921257</v>
      </c>
      <c r="I77" s="18" t="n">
        <v>447.62796969</v>
      </c>
      <c r="J77" s="20" t="n">
        <v>2.63601961</v>
      </c>
      <c r="K77" s="18" t="n">
        <v>449.64232375</v>
      </c>
      <c r="L77" s="20" t="n">
        <v>4.09841454</v>
      </c>
      <c r="M77" s="18" t="s">
        <v>481</v>
      </c>
      <c r="N77" s="20" t="s">
        <v>481</v>
      </c>
      <c r="O77" s="18" t="s">
        <v>481</v>
      </c>
      <c r="P77" s="20" t="s">
        <v>481</v>
      </c>
      <c r="Q77" s="18" t="s">
        <v>481</v>
      </c>
      <c r="R77" s="20" t="s">
        <v>481</v>
      </c>
      <c r="S77" s="18" t="s">
        <v>481</v>
      </c>
      <c r="T77" s="20" t="s">
        <v>481</v>
      </c>
      <c r="U77" s="18" t="n">
        <v>333.12264026</v>
      </c>
      <c r="V77" s="20" t="n">
        <v>6.29713725</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388.263612</v>
      </c>
      <c r="F81" s="20" t="n">
        <v>22.74939362</v>
      </c>
      <c r="G81" s="18" t="n">
        <v>402.88408427</v>
      </c>
      <c r="H81" s="20" t="n">
        <v>4.79828746</v>
      </c>
      <c r="I81" s="18" t="n">
        <v>431.66331415</v>
      </c>
      <c r="J81" s="20" t="n">
        <v>3.51141236</v>
      </c>
      <c r="K81" s="18" t="n">
        <v>447.19356343</v>
      </c>
      <c r="L81" s="20" t="n">
        <v>5.11387954</v>
      </c>
      <c r="M81" s="18" t="s">
        <v>481</v>
      </c>
      <c r="N81" s="20" t="s">
        <v>481</v>
      </c>
      <c r="O81" s="18" t="s">
        <v>481</v>
      </c>
      <c r="P81" s="20" t="s">
        <v>481</v>
      </c>
      <c r="Q81" s="18" t="s">
        <v>481</v>
      </c>
      <c r="R81" s="20" t="s">
        <v>481</v>
      </c>
      <c r="S81" s="18" t="s">
        <v>481</v>
      </c>
      <c r="T81" s="20" t="s">
        <v>481</v>
      </c>
      <c r="U81" s="18" t="n">
        <v>326.33728165</v>
      </c>
      <c r="V81" s="20" t="n">
        <v>25.65129077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720</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469.40405312</v>
      </c>
      <c r="F7" s="20" t="n">
        <v>10.57101142</v>
      </c>
      <c r="G7" s="18" t="n">
        <v>491.86302123</v>
      </c>
      <c r="H7" s="20" t="n">
        <v>5.50026719</v>
      </c>
      <c r="I7" s="18" t="n">
        <v>505.16657826</v>
      </c>
      <c r="J7" s="20" t="n">
        <v>1.80775766</v>
      </c>
      <c r="K7" s="18" t="n">
        <v>512.6492813999999</v>
      </c>
      <c r="L7" s="20" t="n">
        <v>2.79092584</v>
      </c>
      <c r="M7" s="18" t="s">
        <v>481</v>
      </c>
      <c r="N7" s="20" t="s">
        <v>481</v>
      </c>
      <c r="O7" s="18" t="s">
        <v>481</v>
      </c>
      <c r="P7" s="20" t="s">
        <v>481</v>
      </c>
      <c r="Q7" s="18" t="s">
        <v>481</v>
      </c>
      <c r="R7" s="20" t="s">
        <v>481</v>
      </c>
      <c r="S7" s="18" t="s">
        <v>481</v>
      </c>
      <c r="T7" s="20" t="s">
        <v>481</v>
      </c>
      <c r="U7" s="18" t="n">
        <v>412.97182944</v>
      </c>
      <c r="V7" s="20" t="n">
        <v>9.19366087</v>
      </c>
    </row>
    <row r="8" spans="1:22">
      <c r="A8" s="15" t="s">
        <v>483</v>
      </c>
      <c r="B8" s="17" t="n">
        <v>7007</v>
      </c>
      <c r="C8" s="18">
        <f>(25.0/B8*100)</f>
        <v/>
      </c>
      <c r="D8" s="19" t="n">
        <v>6982</v>
      </c>
      <c r="E8" s="18" t="n">
        <v>449.26439274</v>
      </c>
      <c r="F8" s="20" t="n">
        <v>8.344416799999999</v>
      </c>
      <c r="G8" s="18" t="n">
        <v>467.12432784</v>
      </c>
      <c r="H8" s="20" t="n">
        <v>4.62234145</v>
      </c>
      <c r="I8" s="18" t="n">
        <v>488.13734028</v>
      </c>
      <c r="J8" s="20" t="n">
        <v>3.45192418</v>
      </c>
      <c r="K8" s="18" t="n">
        <v>497.91457727</v>
      </c>
      <c r="L8" s="20" t="n">
        <v>3.77944252</v>
      </c>
      <c r="M8" s="18" t="s">
        <v>481</v>
      </c>
      <c r="N8" s="20" t="s">
        <v>481</v>
      </c>
      <c r="O8" s="18" t="s">
        <v>481</v>
      </c>
      <c r="P8" s="20" t="s">
        <v>481</v>
      </c>
      <c r="Q8" s="18" t="n">
        <v>361.38025951</v>
      </c>
      <c r="R8" s="20" t="n">
        <v>22.72565673</v>
      </c>
      <c r="S8" s="18" t="s">
        <v>481</v>
      </c>
      <c r="T8" s="20" t="s">
        <v>481</v>
      </c>
      <c r="U8" s="18" t="n">
        <v>377.99640863</v>
      </c>
      <c r="V8" s="20" t="n">
        <v>17.41161542</v>
      </c>
    </row>
    <row r="9" spans="1:22">
      <c r="A9" s="15" t="s">
        <v>484</v>
      </c>
      <c r="B9" s="17" t="n">
        <v>9651</v>
      </c>
      <c r="C9" s="18">
        <f>(113.0/B9*100)</f>
        <v/>
      </c>
      <c r="D9" s="19" t="n">
        <v>9538</v>
      </c>
      <c r="E9" s="18" t="n">
        <v>434.8737006</v>
      </c>
      <c r="F9" s="20" t="n">
        <v>7.94259128</v>
      </c>
      <c r="G9" s="18" t="n">
        <v>469.43739572</v>
      </c>
      <c r="H9" s="20" t="n">
        <v>5.61868309</v>
      </c>
      <c r="I9" s="18" t="n">
        <v>507.47135275</v>
      </c>
      <c r="J9" s="20" t="n">
        <v>2.47960533</v>
      </c>
      <c r="K9" s="18" t="n">
        <v>517.6423029699999</v>
      </c>
      <c r="L9" s="20" t="n">
        <v>3.47194959</v>
      </c>
      <c r="M9" s="18" t="s">
        <v>481</v>
      </c>
      <c r="N9" s="20" t="s">
        <v>481</v>
      </c>
      <c r="O9" s="18" t="s">
        <v>481</v>
      </c>
      <c r="P9" s="20" t="s">
        <v>481</v>
      </c>
      <c r="Q9" s="18" t="n">
        <v>347.7815185</v>
      </c>
      <c r="R9" s="20" t="n">
        <v>11.20716786</v>
      </c>
      <c r="S9" s="18" t="s">
        <v>481</v>
      </c>
      <c r="T9" s="20" t="s">
        <v>481</v>
      </c>
      <c r="U9" s="18" t="n">
        <v>391.34286104</v>
      </c>
      <c r="V9" s="20" t="n">
        <v>11.06688531</v>
      </c>
    </row>
    <row r="10" spans="1:22">
      <c r="A10" s="15" t="s">
        <v>485</v>
      </c>
      <c r="B10" s="17" t="n">
        <v>20058</v>
      </c>
      <c r="C10" s="18">
        <f>(530.0/B10*100)</f>
        <v/>
      </c>
      <c r="D10" s="19" t="n">
        <v>19528</v>
      </c>
      <c r="E10" s="18" t="n">
        <v>478.59691636</v>
      </c>
      <c r="F10" s="20" t="n">
        <v>10.90002522</v>
      </c>
      <c r="G10" s="18" t="n">
        <v>518.44841603</v>
      </c>
      <c r="H10" s="20" t="n">
        <v>5.63464839</v>
      </c>
      <c r="I10" s="18" t="n">
        <v>528.38171427</v>
      </c>
      <c r="J10" s="20" t="n">
        <v>2.23429472</v>
      </c>
      <c r="K10" s="18" t="n">
        <v>536.5715145</v>
      </c>
      <c r="L10" s="20" t="n">
        <v>3.37371646</v>
      </c>
      <c r="M10" s="18" t="s">
        <v>481</v>
      </c>
      <c r="N10" s="20" t="s">
        <v>481</v>
      </c>
      <c r="O10" s="18" t="s">
        <v>481</v>
      </c>
      <c r="P10" s="20" t="s">
        <v>481</v>
      </c>
      <c r="Q10" s="18" t="s">
        <v>481</v>
      </c>
      <c r="R10" s="20" t="s">
        <v>481</v>
      </c>
      <c r="S10" s="18" t="s">
        <v>481</v>
      </c>
      <c r="T10" s="20" t="s">
        <v>481</v>
      </c>
      <c r="U10" s="18" t="n">
        <v>436.25941977</v>
      </c>
      <c r="V10" s="20" t="n">
        <v>12.06595035</v>
      </c>
    </row>
    <row r="11" spans="1:22">
      <c r="A11" s="15" t="s">
        <v>486</v>
      </c>
      <c r="B11" s="17" t="n">
        <v>7053</v>
      </c>
      <c r="C11" s="18">
        <f>(51.0/B11*100)</f>
        <v/>
      </c>
      <c r="D11" s="19" t="n">
        <v>7002</v>
      </c>
      <c r="E11" s="18" t="n">
        <v>402.95442084</v>
      </c>
      <c r="F11" s="20" t="n">
        <v>8.84397596</v>
      </c>
      <c r="G11" s="18" t="n">
        <v>427.29906089</v>
      </c>
      <c r="H11" s="20" t="n">
        <v>6.6486314</v>
      </c>
      <c r="I11" s="18" t="n">
        <v>459.52521715</v>
      </c>
      <c r="J11" s="20" t="n">
        <v>2.8794443</v>
      </c>
      <c r="K11" s="18" t="n">
        <v>472.6493262</v>
      </c>
      <c r="L11" s="20" t="n">
        <v>3.32903406</v>
      </c>
      <c r="M11" s="18" t="s">
        <v>481</v>
      </c>
      <c r="N11" s="20" t="s">
        <v>481</v>
      </c>
      <c r="O11" s="18" t="s">
        <v>481</v>
      </c>
      <c r="P11" s="20" t="s">
        <v>481</v>
      </c>
      <c r="Q11" s="18" t="s">
        <v>481</v>
      </c>
      <c r="R11" s="20" t="s">
        <v>481</v>
      </c>
      <c r="S11" s="18" t="s">
        <v>481</v>
      </c>
      <c r="T11" s="20" t="s">
        <v>481</v>
      </c>
      <c r="U11" s="18" t="n">
        <v>379.35924118</v>
      </c>
      <c r="V11" s="20" t="n">
        <v>12.23034038</v>
      </c>
    </row>
    <row r="12" spans="1:22">
      <c r="A12" s="15" t="s">
        <v>487</v>
      </c>
      <c r="B12" s="17" t="n">
        <v>6894</v>
      </c>
      <c r="C12" s="18">
        <f>(57.0/B12*100)</f>
        <v/>
      </c>
      <c r="D12" s="19" t="n">
        <v>6837</v>
      </c>
      <c r="E12" s="18" t="n">
        <v>458.17118771</v>
      </c>
      <c r="F12" s="20" t="n">
        <v>7.47648165</v>
      </c>
      <c r="G12" s="18" t="n">
        <v>477.65315468</v>
      </c>
      <c r="H12" s="20" t="n">
        <v>3.73579149</v>
      </c>
      <c r="I12" s="18" t="n">
        <v>496.89404181</v>
      </c>
      <c r="J12" s="20" t="n">
        <v>2.5608322</v>
      </c>
      <c r="K12" s="18" t="n">
        <v>509.13386861</v>
      </c>
      <c r="L12" s="20" t="n">
        <v>4.60903455</v>
      </c>
      <c r="M12" s="18" t="s">
        <v>481</v>
      </c>
      <c r="N12" s="20" t="s">
        <v>481</v>
      </c>
      <c r="O12" s="18" t="s">
        <v>481</v>
      </c>
      <c r="P12" s="20" t="s">
        <v>481</v>
      </c>
      <c r="Q12" s="18" t="n">
        <v>332.31014509</v>
      </c>
      <c r="R12" s="20" t="n">
        <v>18.34291261</v>
      </c>
      <c r="S12" s="18" t="s">
        <v>481</v>
      </c>
      <c r="T12" s="20" t="s">
        <v>481</v>
      </c>
      <c r="U12" s="18" t="n">
        <v>378.94792515</v>
      </c>
      <c r="V12" s="20" t="n">
        <v>15.51584061</v>
      </c>
    </row>
    <row r="13" spans="1:22">
      <c r="A13" s="15" t="s">
        <v>488</v>
      </c>
      <c r="B13" s="17" t="n">
        <v>7161</v>
      </c>
      <c r="C13" s="18">
        <f>(93.0/B13*100)</f>
        <v/>
      </c>
      <c r="D13" s="19" t="n">
        <v>7068</v>
      </c>
      <c r="E13" s="18" t="n">
        <v>449.53280467</v>
      </c>
      <c r="F13" s="20" t="n">
        <v>13.54224693</v>
      </c>
      <c r="G13" s="18" t="n">
        <v>490.83620744</v>
      </c>
      <c r="H13" s="20" t="n">
        <v>5.42736237</v>
      </c>
      <c r="I13" s="18" t="n">
        <v>503.88859655</v>
      </c>
      <c r="J13" s="20" t="n">
        <v>2.59470175</v>
      </c>
      <c r="K13" s="18" t="n">
        <v>519.7705771</v>
      </c>
      <c r="L13" s="20" t="n">
        <v>3.89522331</v>
      </c>
      <c r="M13" s="18" t="s">
        <v>481</v>
      </c>
      <c r="N13" s="20" t="s">
        <v>481</v>
      </c>
      <c r="O13" s="18" t="s">
        <v>481</v>
      </c>
      <c r="P13" s="20" t="s">
        <v>481</v>
      </c>
      <c r="Q13" s="18" t="n">
        <v>407.4699787</v>
      </c>
      <c r="R13" s="20" t="n">
        <v>6.79601306</v>
      </c>
      <c r="S13" s="18" t="s">
        <v>481</v>
      </c>
      <c r="T13" s="20" t="s">
        <v>481</v>
      </c>
      <c r="U13" s="18" t="n">
        <v>376.7322395</v>
      </c>
      <c r="V13" s="20" t="n">
        <v>14.70442917</v>
      </c>
    </row>
    <row r="14" spans="1:22">
      <c r="A14" s="15" t="s">
        <v>489</v>
      </c>
      <c r="B14" s="17" t="n">
        <v>5587</v>
      </c>
      <c r="C14" s="18">
        <f>(76.0/B14*100)</f>
        <v/>
      </c>
      <c r="D14" s="19" t="n">
        <v>5511</v>
      </c>
      <c r="E14" s="18" t="n">
        <v>471.41107894</v>
      </c>
      <c r="F14" s="20" t="n">
        <v>8.01954551</v>
      </c>
      <c r="G14" s="18" t="n">
        <v>505.91935036</v>
      </c>
      <c r="H14" s="20" t="n">
        <v>5.93418043</v>
      </c>
      <c r="I14" s="18" t="n">
        <v>518.17006996</v>
      </c>
      <c r="J14" s="20" t="n">
        <v>2.22882853</v>
      </c>
      <c r="K14" s="18" t="n">
        <v>538.23730816</v>
      </c>
      <c r="L14" s="20" t="n">
        <v>3.66086334</v>
      </c>
      <c r="M14" s="18" t="s">
        <v>481</v>
      </c>
      <c r="N14" s="20" t="s">
        <v>481</v>
      </c>
      <c r="O14" s="18" t="s">
        <v>481</v>
      </c>
      <c r="P14" s="20" t="s">
        <v>481</v>
      </c>
      <c r="Q14" s="18" t="s">
        <v>481</v>
      </c>
      <c r="R14" s="20" t="s">
        <v>481</v>
      </c>
      <c r="S14" s="18" t="s">
        <v>481</v>
      </c>
      <c r="T14" s="20" t="s">
        <v>481</v>
      </c>
      <c r="U14" s="18" t="n">
        <v>428.89109205</v>
      </c>
      <c r="V14" s="20" t="n">
        <v>16.08070258</v>
      </c>
    </row>
    <row r="15" spans="1:22">
      <c r="A15" s="15" t="s">
        <v>490</v>
      </c>
      <c r="B15" s="17" t="n">
        <v>5882</v>
      </c>
      <c r="C15" s="18">
        <f>(53.0/B15*100)</f>
        <v/>
      </c>
      <c r="D15" s="19" t="n">
        <v>5829</v>
      </c>
      <c r="E15" s="18" t="n">
        <v>453.43014196</v>
      </c>
      <c r="F15" s="20" t="n">
        <v>12.89536694</v>
      </c>
      <c r="G15" s="18" t="n">
        <v>514.14192284</v>
      </c>
      <c r="H15" s="20" t="n">
        <v>5.2527964</v>
      </c>
      <c r="I15" s="18" t="n">
        <v>530.7819742200001</v>
      </c>
      <c r="J15" s="20" t="n">
        <v>2.42527379</v>
      </c>
      <c r="K15" s="18" t="n">
        <v>542.3064421399999</v>
      </c>
      <c r="L15" s="20" t="n">
        <v>4.41016416</v>
      </c>
      <c r="M15" s="18" t="s">
        <v>481</v>
      </c>
      <c r="N15" s="20" t="s">
        <v>481</v>
      </c>
      <c r="O15" s="18" t="s">
        <v>481</v>
      </c>
      <c r="P15" s="20" t="s">
        <v>481</v>
      </c>
      <c r="Q15" s="18" t="n">
        <v>367.66871077</v>
      </c>
      <c r="R15" s="20" t="n">
        <v>14.82638214</v>
      </c>
      <c r="S15" s="18" t="s">
        <v>481</v>
      </c>
      <c r="T15" s="20" t="s">
        <v>481</v>
      </c>
      <c r="U15" s="18" t="n">
        <v>425.03147123</v>
      </c>
      <c r="V15" s="20" t="n">
        <v>17.59450473</v>
      </c>
    </row>
    <row r="16" spans="1:22">
      <c r="A16" s="15" t="s">
        <v>491</v>
      </c>
      <c r="B16" s="17" t="n">
        <v>6108</v>
      </c>
      <c r="C16" s="18">
        <f>(105.0/B16*100)</f>
        <v/>
      </c>
      <c r="D16" s="19" t="n">
        <v>6003</v>
      </c>
      <c r="E16" s="18" t="n">
        <v>435.07809941</v>
      </c>
      <c r="F16" s="20" t="n">
        <v>8.197817779999999</v>
      </c>
      <c r="G16" s="18" t="n">
        <v>478.55950774</v>
      </c>
      <c r="H16" s="20" t="n">
        <v>5.37629767</v>
      </c>
      <c r="I16" s="18" t="n">
        <v>509.3445149</v>
      </c>
      <c r="J16" s="20" t="n">
        <v>2.83741642</v>
      </c>
      <c r="K16" s="18" t="n">
        <v>515.6564117</v>
      </c>
      <c r="L16" s="20" t="n">
        <v>4.67204288</v>
      </c>
      <c r="M16" s="18" t="s">
        <v>481</v>
      </c>
      <c r="N16" s="20" t="s">
        <v>481</v>
      </c>
      <c r="O16" s="18" t="s">
        <v>481</v>
      </c>
      <c r="P16" s="20" t="s">
        <v>481</v>
      </c>
      <c r="Q16" s="18" t="s">
        <v>481</v>
      </c>
      <c r="R16" s="20" t="s">
        <v>481</v>
      </c>
      <c r="S16" s="18" t="s">
        <v>481</v>
      </c>
      <c r="T16" s="20" t="s">
        <v>481</v>
      </c>
      <c r="U16" s="18" t="n">
        <v>351.93929291</v>
      </c>
      <c r="V16" s="20" t="n">
        <v>12.79315293</v>
      </c>
    </row>
    <row r="17" spans="1:22">
      <c r="A17" s="15" t="s">
        <v>492</v>
      </c>
      <c r="B17" s="17" t="n">
        <v>6504</v>
      </c>
      <c r="C17" s="18">
        <f>(695.0/B17*100)</f>
        <v/>
      </c>
      <c r="D17" s="19" t="n">
        <v>5809</v>
      </c>
      <c r="E17" s="18" t="n">
        <v>468.54806681</v>
      </c>
      <c r="F17" s="20" t="n">
        <v>9.76023232</v>
      </c>
      <c r="G17" s="18" t="n">
        <v>502.80776007</v>
      </c>
      <c r="H17" s="20" t="n">
        <v>4.95291182</v>
      </c>
      <c r="I17" s="18" t="n">
        <v>520.68647598</v>
      </c>
      <c r="J17" s="20" t="n">
        <v>3.36926213</v>
      </c>
      <c r="K17" s="18" t="n">
        <v>535.2623642900001</v>
      </c>
      <c r="L17" s="20" t="n">
        <v>4.4515576</v>
      </c>
      <c r="M17" s="18" t="s">
        <v>481</v>
      </c>
      <c r="N17" s="20" t="s">
        <v>481</v>
      </c>
      <c r="O17" s="18" t="s">
        <v>481</v>
      </c>
      <c r="P17" s="20" t="s">
        <v>481</v>
      </c>
      <c r="Q17" s="18" t="n">
        <v>338.260297</v>
      </c>
      <c r="R17" s="20" t="n">
        <v>14.23011861</v>
      </c>
      <c r="S17" s="18" t="s">
        <v>481</v>
      </c>
      <c r="T17" s="20" t="s">
        <v>481</v>
      </c>
      <c r="U17" s="18" t="n">
        <v>411.30051447</v>
      </c>
      <c r="V17" s="20" t="n">
        <v>12.93803692</v>
      </c>
    </row>
    <row r="18" spans="1:22">
      <c r="A18" s="15" t="s">
        <v>493</v>
      </c>
      <c r="B18" s="17" t="n">
        <v>5532</v>
      </c>
      <c r="C18" s="18">
        <f>(28.0/B18*100)</f>
        <v/>
      </c>
      <c r="D18" s="19" t="n">
        <v>5504</v>
      </c>
      <c r="E18" s="18" t="n">
        <v>423.0267639</v>
      </c>
      <c r="F18" s="20" t="n">
        <v>12.91142434</v>
      </c>
      <c r="G18" s="18" t="n">
        <v>465.35606924</v>
      </c>
      <c r="H18" s="20" t="n">
        <v>6.05594541</v>
      </c>
      <c r="I18" s="18" t="n">
        <v>470.18619763</v>
      </c>
      <c r="J18" s="20" t="n">
        <v>4.29260179</v>
      </c>
      <c r="K18" s="18" t="n">
        <v>472.9612345</v>
      </c>
      <c r="L18" s="20" t="n">
        <v>5.23544804</v>
      </c>
      <c r="M18" s="18" t="s">
        <v>481</v>
      </c>
      <c r="N18" s="20" t="s">
        <v>481</v>
      </c>
      <c r="O18" s="18" t="s">
        <v>481</v>
      </c>
      <c r="P18" s="20" t="s">
        <v>481</v>
      </c>
      <c r="Q18" s="18" t="s">
        <v>481</v>
      </c>
      <c r="R18" s="20" t="s">
        <v>481</v>
      </c>
      <c r="S18" s="18" t="s">
        <v>481</v>
      </c>
      <c r="T18" s="20" t="s">
        <v>481</v>
      </c>
      <c r="U18" s="18" t="n">
        <v>343.81805533</v>
      </c>
      <c r="V18" s="20" t="n">
        <v>14.08601769</v>
      </c>
    </row>
    <row r="19" spans="1:22">
      <c r="A19" s="15" t="s">
        <v>494</v>
      </c>
      <c r="B19" s="17" t="n">
        <v>5658</v>
      </c>
      <c r="C19" s="18">
        <f>(71.0/B19*100)</f>
        <v/>
      </c>
      <c r="D19" s="19" t="n">
        <v>5587</v>
      </c>
      <c r="E19" s="18" t="n">
        <v>409.26326586</v>
      </c>
      <c r="F19" s="20" t="n">
        <v>9.394950339999999</v>
      </c>
      <c r="G19" s="18" t="n">
        <v>442.34542617</v>
      </c>
      <c r="H19" s="20" t="n">
        <v>4.76113723</v>
      </c>
      <c r="I19" s="18" t="n">
        <v>473.91220533</v>
      </c>
      <c r="J19" s="20" t="n">
        <v>2.96202781</v>
      </c>
      <c r="K19" s="18" t="n">
        <v>480.81034</v>
      </c>
      <c r="L19" s="20" t="n">
        <v>4.22904389</v>
      </c>
      <c r="M19" s="18" t="s">
        <v>481</v>
      </c>
      <c r="N19" s="20" t="s">
        <v>481</v>
      </c>
      <c r="O19" s="18" t="s">
        <v>481</v>
      </c>
      <c r="P19" s="20" t="s">
        <v>481</v>
      </c>
      <c r="Q19" s="18" t="s">
        <v>481</v>
      </c>
      <c r="R19" s="20" t="s">
        <v>481</v>
      </c>
      <c r="S19" s="18" t="s">
        <v>481</v>
      </c>
      <c r="T19" s="20" t="s">
        <v>481</v>
      </c>
      <c r="U19" s="18" t="n">
        <v>388.13134355</v>
      </c>
      <c r="V19" s="20" t="n">
        <v>17.37562136</v>
      </c>
    </row>
    <row r="20" spans="1:22">
      <c r="A20" s="15" t="s">
        <v>495</v>
      </c>
      <c r="B20" s="17" t="n">
        <v>3371</v>
      </c>
      <c r="C20" s="18">
        <f>(75.0/B20*100)</f>
        <v/>
      </c>
      <c r="D20" s="19" t="n">
        <v>3296</v>
      </c>
      <c r="E20" s="18" t="n">
        <v>417.90678911</v>
      </c>
      <c r="F20" s="20" t="n">
        <v>12.0023221</v>
      </c>
      <c r="G20" s="18" t="n">
        <v>466.76222831</v>
      </c>
      <c r="H20" s="20" t="n">
        <v>5.70417629</v>
      </c>
      <c r="I20" s="18" t="n">
        <v>480.30010721</v>
      </c>
      <c r="J20" s="20" t="n">
        <v>2.46178584</v>
      </c>
      <c r="K20" s="18" t="n">
        <v>506.24709757</v>
      </c>
      <c r="L20" s="20" t="n">
        <v>3.88125959</v>
      </c>
      <c r="M20" s="18" t="s">
        <v>481</v>
      </c>
      <c r="N20" s="20" t="s">
        <v>481</v>
      </c>
      <c r="O20" s="18" t="s">
        <v>481</v>
      </c>
      <c r="P20" s="20" t="s">
        <v>481</v>
      </c>
      <c r="Q20" s="18" t="s">
        <v>481</v>
      </c>
      <c r="R20" s="20" t="s">
        <v>481</v>
      </c>
      <c r="S20" s="18" t="s">
        <v>481</v>
      </c>
      <c r="T20" s="20" t="s">
        <v>481</v>
      </c>
      <c r="U20" s="18" t="n">
        <v>383.62376046</v>
      </c>
      <c r="V20" s="20" t="n">
        <v>23.91668385</v>
      </c>
    </row>
    <row r="21" spans="1:22">
      <c r="A21" s="15" t="s">
        <v>496</v>
      </c>
      <c r="B21" s="17" t="n">
        <v>5741</v>
      </c>
      <c r="C21" s="18">
        <f>(45.0/B21*100)</f>
        <v/>
      </c>
      <c r="D21" s="19" t="n">
        <v>5696</v>
      </c>
      <c r="E21" s="18" t="n">
        <v>493.96962847</v>
      </c>
      <c r="F21" s="20" t="n">
        <v>18.24187399</v>
      </c>
      <c r="G21" s="18" t="n">
        <v>513.03809635</v>
      </c>
      <c r="H21" s="20" t="n">
        <v>6.43207808</v>
      </c>
      <c r="I21" s="18" t="n">
        <v>520.97429259</v>
      </c>
      <c r="J21" s="20" t="n">
        <v>2.47569672</v>
      </c>
      <c r="K21" s="18" t="n">
        <v>527.01874387</v>
      </c>
      <c r="L21" s="20" t="n">
        <v>3.2383378</v>
      </c>
      <c r="M21" s="18" t="s">
        <v>481</v>
      </c>
      <c r="N21" s="20" t="s">
        <v>481</v>
      </c>
      <c r="O21" s="18" t="s">
        <v>481</v>
      </c>
      <c r="P21" s="20" t="s">
        <v>481</v>
      </c>
      <c r="Q21" s="18" t="s">
        <v>481</v>
      </c>
      <c r="R21" s="20" t="s">
        <v>481</v>
      </c>
      <c r="S21" s="18" t="s">
        <v>481</v>
      </c>
      <c r="T21" s="20" t="s">
        <v>481</v>
      </c>
      <c r="U21" s="18" t="n">
        <v>424.0853592</v>
      </c>
      <c r="V21" s="20" t="n">
        <v>20.0380309</v>
      </c>
    </row>
    <row r="22" spans="1:22">
      <c r="A22" s="15" t="s">
        <v>497</v>
      </c>
      <c r="B22" s="17" t="n">
        <v>6598</v>
      </c>
      <c r="C22" s="18">
        <f>(34.0/B22*100)</f>
        <v/>
      </c>
      <c r="D22" s="19" t="n">
        <v>6564</v>
      </c>
      <c r="E22" s="18" t="n">
        <v>416.81337423</v>
      </c>
      <c r="F22" s="20" t="n">
        <v>12.15607071</v>
      </c>
      <c r="G22" s="18" t="n">
        <v>482.54239381</v>
      </c>
      <c r="H22" s="20" t="n">
        <v>7.37397271</v>
      </c>
      <c r="I22" s="18" t="n">
        <v>491.61169587</v>
      </c>
      <c r="J22" s="20" t="n">
        <v>3.92950018</v>
      </c>
      <c r="K22" s="18" t="n">
        <v>475.19369357</v>
      </c>
      <c r="L22" s="20" t="n">
        <v>4.38013516</v>
      </c>
      <c r="M22" s="18" t="s">
        <v>481</v>
      </c>
      <c r="N22" s="20" t="s">
        <v>481</v>
      </c>
      <c r="O22" s="18" t="s">
        <v>481</v>
      </c>
      <c r="P22" s="20" t="s">
        <v>481</v>
      </c>
      <c r="Q22" s="18" t="s">
        <v>481</v>
      </c>
      <c r="R22" s="20" t="s">
        <v>481</v>
      </c>
      <c r="S22" s="18" t="n">
        <v>482.47808163</v>
      </c>
      <c r="T22" s="20" t="n">
        <v>23.54190368</v>
      </c>
      <c r="U22" s="18" t="n">
        <v>314.99728882</v>
      </c>
      <c r="V22" s="20" t="n">
        <v>12.78812571</v>
      </c>
    </row>
    <row r="23" spans="1:22">
      <c r="A23" s="15" t="s">
        <v>498</v>
      </c>
      <c r="B23" s="17" t="n">
        <v>11583</v>
      </c>
      <c r="C23" s="18">
        <f>(222.0/B23*100)</f>
        <v/>
      </c>
      <c r="D23" s="19" t="n">
        <v>11361</v>
      </c>
      <c r="E23" s="18" t="n">
        <v>461.46834348</v>
      </c>
      <c r="F23" s="20" t="n">
        <v>8.78610462</v>
      </c>
      <c r="G23" s="18" t="n">
        <v>480.78133723</v>
      </c>
      <c r="H23" s="20" t="n">
        <v>4.59262191</v>
      </c>
      <c r="I23" s="18" t="n">
        <v>487.35081347</v>
      </c>
      <c r="J23" s="20" t="n">
        <v>2.81016874</v>
      </c>
      <c r="K23" s="18" t="n">
        <v>496.0719348</v>
      </c>
      <c r="L23" s="20" t="n">
        <v>4.30447856</v>
      </c>
      <c r="M23" s="18" t="s">
        <v>481</v>
      </c>
      <c r="N23" s="20" t="s">
        <v>481</v>
      </c>
      <c r="O23" s="18" t="s">
        <v>481</v>
      </c>
      <c r="P23" s="20" t="s">
        <v>481</v>
      </c>
      <c r="Q23" s="18" t="s">
        <v>481</v>
      </c>
      <c r="R23" s="20" t="s">
        <v>481</v>
      </c>
      <c r="S23" s="18" t="s">
        <v>481</v>
      </c>
      <c r="T23" s="20" t="s">
        <v>481</v>
      </c>
      <c r="U23" s="18" t="n">
        <v>408.768493</v>
      </c>
      <c r="V23" s="20" t="n">
        <v>14.95618975</v>
      </c>
    </row>
    <row r="24" spans="1:22">
      <c r="A24" s="15" t="s">
        <v>499</v>
      </c>
      <c r="B24" s="17" t="n">
        <v>6647</v>
      </c>
      <c r="C24" s="18">
        <f>(7.0/B24*100)</f>
        <v/>
      </c>
      <c r="D24" s="19" t="n">
        <v>6640</v>
      </c>
      <c r="E24" s="18" t="n">
        <v>487.81523887</v>
      </c>
      <c r="F24" s="20" t="n">
        <v>8.323730960000001</v>
      </c>
      <c r="G24" s="18" t="n">
        <v>511.67207403</v>
      </c>
      <c r="H24" s="20" t="n">
        <v>5.43135152</v>
      </c>
      <c r="I24" s="18" t="n">
        <v>515.34926923</v>
      </c>
      <c r="J24" s="20" t="n">
        <v>3.64014314</v>
      </c>
      <c r="K24" s="18" t="n">
        <v>523.15399876</v>
      </c>
      <c r="L24" s="20" t="n">
        <v>3.69506997</v>
      </c>
      <c r="M24" s="18" t="s">
        <v>481</v>
      </c>
      <c r="N24" s="20" t="s">
        <v>481</v>
      </c>
      <c r="O24" s="18" t="s">
        <v>481</v>
      </c>
      <c r="P24" s="20" t="s">
        <v>481</v>
      </c>
      <c r="Q24" s="18" t="s">
        <v>481</v>
      </c>
      <c r="R24" s="20" t="s">
        <v>481</v>
      </c>
      <c r="S24" s="18" t="s">
        <v>481</v>
      </c>
      <c r="T24" s="20" t="s">
        <v>481</v>
      </c>
      <c r="U24" s="18" t="n">
        <v>450.18380804</v>
      </c>
      <c r="V24" s="20" t="n">
        <v>29.00096217</v>
      </c>
    </row>
    <row r="25" spans="1:22">
      <c r="A25" s="15" t="s">
        <v>500</v>
      </c>
      <c r="B25" s="17" t="n">
        <v>5581</v>
      </c>
      <c r="C25" s="18">
        <f>(24.0/B25*100)</f>
        <v/>
      </c>
      <c r="D25" s="19" t="n">
        <v>5557</v>
      </c>
      <c r="E25" s="18" t="n">
        <v>505.82402216</v>
      </c>
      <c r="F25" s="20" t="n">
        <v>11.27519459</v>
      </c>
      <c r="G25" s="18" t="n">
        <v>525.54330261</v>
      </c>
      <c r="H25" s="20" t="n">
        <v>5.35226239</v>
      </c>
      <c r="I25" s="18" t="n">
        <v>516.60103301</v>
      </c>
      <c r="J25" s="20" t="n">
        <v>3.53539514</v>
      </c>
      <c r="K25" s="18" t="n">
        <v>518.5836102</v>
      </c>
      <c r="L25" s="20" t="n">
        <v>4.93196416</v>
      </c>
      <c r="M25" s="18" t="s">
        <v>481</v>
      </c>
      <c r="N25" s="20" t="s">
        <v>481</v>
      </c>
      <c r="O25" s="18" t="s">
        <v>481</v>
      </c>
      <c r="P25" s="20" t="s">
        <v>481</v>
      </c>
      <c r="Q25" s="18" t="s">
        <v>481</v>
      </c>
      <c r="R25" s="20" t="s">
        <v>481</v>
      </c>
      <c r="S25" s="18" t="s">
        <v>481</v>
      </c>
      <c r="T25" s="20" t="s">
        <v>481</v>
      </c>
      <c r="U25" s="18" t="n">
        <v>464.5250968</v>
      </c>
      <c r="V25" s="20" t="n">
        <v>26.80990136</v>
      </c>
    </row>
    <row r="26" spans="1:22">
      <c r="A26" s="15" t="s">
        <v>501</v>
      </c>
      <c r="B26" s="17" t="n">
        <v>4869</v>
      </c>
      <c r="C26" s="18">
        <f>(34.0/B26*100)</f>
        <v/>
      </c>
      <c r="D26" s="19" t="n">
        <v>4835</v>
      </c>
      <c r="E26" s="18" t="n">
        <v>445.83870616</v>
      </c>
      <c r="F26" s="20" t="n">
        <v>8.307771219999999</v>
      </c>
      <c r="G26" s="18" t="n">
        <v>471.56488284</v>
      </c>
      <c r="H26" s="20" t="n">
        <v>4.16403403</v>
      </c>
      <c r="I26" s="18" t="n">
        <v>492.44407576</v>
      </c>
      <c r="J26" s="20" t="n">
        <v>2.08566885</v>
      </c>
      <c r="K26" s="18" t="n">
        <v>495.48507248</v>
      </c>
      <c r="L26" s="20" t="n">
        <v>4.33590679</v>
      </c>
      <c r="M26" s="18" t="s">
        <v>481</v>
      </c>
      <c r="N26" s="20" t="s">
        <v>481</v>
      </c>
      <c r="O26" s="18" t="s">
        <v>481</v>
      </c>
      <c r="P26" s="20" t="s">
        <v>481</v>
      </c>
      <c r="Q26" s="18" t="s">
        <v>481</v>
      </c>
      <c r="R26" s="20" t="s">
        <v>481</v>
      </c>
      <c r="S26" s="18" t="s">
        <v>481</v>
      </c>
      <c r="T26" s="20" t="s">
        <v>481</v>
      </c>
      <c r="U26" s="18" t="n">
        <v>434.6927001</v>
      </c>
      <c r="V26" s="20" t="n">
        <v>21.49497993</v>
      </c>
    </row>
    <row r="27" spans="1:22">
      <c r="A27" s="15" t="s">
        <v>502</v>
      </c>
      <c r="B27" s="17" t="n">
        <v>5299</v>
      </c>
      <c r="C27" s="18">
        <f>(17.0/B27*100)</f>
        <v/>
      </c>
      <c r="D27" s="19" t="n">
        <v>5282</v>
      </c>
      <c r="E27" s="18" t="n">
        <v>451.68425965</v>
      </c>
      <c r="F27" s="20" t="n">
        <v>7.00733074</v>
      </c>
      <c r="G27" s="18" t="n">
        <v>474.42192441</v>
      </c>
      <c r="H27" s="20" t="n">
        <v>4.20784488</v>
      </c>
      <c r="I27" s="18" t="n">
        <v>483.43024606</v>
      </c>
      <c r="J27" s="20" t="n">
        <v>2.14960588</v>
      </c>
      <c r="K27" s="18" t="n">
        <v>492.00769174</v>
      </c>
      <c r="L27" s="20" t="n">
        <v>3.5677502</v>
      </c>
      <c r="M27" s="18" t="s">
        <v>481</v>
      </c>
      <c r="N27" s="20" t="s">
        <v>481</v>
      </c>
      <c r="O27" s="18" t="s">
        <v>481</v>
      </c>
      <c r="P27" s="20" t="s">
        <v>481</v>
      </c>
      <c r="Q27" s="18" t="s">
        <v>481</v>
      </c>
      <c r="R27" s="20" t="s">
        <v>481</v>
      </c>
      <c r="S27" s="18" t="s">
        <v>481</v>
      </c>
      <c r="T27" s="20" t="s">
        <v>481</v>
      </c>
      <c r="U27" s="18" t="n">
        <v>388.93468294</v>
      </c>
      <c r="V27" s="20" t="n">
        <v>12.47718417</v>
      </c>
    </row>
    <row r="28" spans="1:22">
      <c r="A28" s="15" t="s">
        <v>503</v>
      </c>
      <c r="B28" s="17" t="n">
        <v>7568</v>
      </c>
      <c r="C28" s="18">
        <f>(63.0/B28*100)</f>
        <v/>
      </c>
      <c r="D28" s="19" t="n">
        <v>7505</v>
      </c>
      <c r="E28" s="18" t="n">
        <v>376.78458579</v>
      </c>
      <c r="F28" s="20" t="n">
        <v>10.06429587</v>
      </c>
      <c r="G28" s="18" t="n">
        <v>398.2210021</v>
      </c>
      <c r="H28" s="20" t="n">
        <v>7.05867779</v>
      </c>
      <c r="I28" s="18" t="n">
        <v>424.90963323</v>
      </c>
      <c r="J28" s="20" t="n">
        <v>2.56130207</v>
      </c>
      <c r="K28" s="18" t="n">
        <v>429.9033684</v>
      </c>
      <c r="L28" s="20" t="n">
        <v>3.49566289</v>
      </c>
      <c r="M28" s="18" t="s">
        <v>481</v>
      </c>
      <c r="N28" s="20" t="s">
        <v>481</v>
      </c>
      <c r="O28" s="18" t="s">
        <v>481</v>
      </c>
      <c r="P28" s="20" t="s">
        <v>481</v>
      </c>
      <c r="Q28" s="18" t="s">
        <v>481</v>
      </c>
      <c r="R28" s="20" t="s">
        <v>481</v>
      </c>
      <c r="S28" s="18" t="s">
        <v>481</v>
      </c>
      <c r="T28" s="20" t="s">
        <v>481</v>
      </c>
      <c r="U28" s="18" t="n">
        <v>372.05430444</v>
      </c>
      <c r="V28" s="20" t="n">
        <v>12.90836854</v>
      </c>
    </row>
    <row r="29" spans="1:22">
      <c r="A29" s="15" t="s">
        <v>504</v>
      </c>
      <c r="B29" s="17" t="n">
        <v>5385</v>
      </c>
      <c r="C29" s="18">
        <f>(30.0/B29*100)</f>
        <v/>
      </c>
      <c r="D29" s="19" t="n">
        <v>5355</v>
      </c>
      <c r="E29" s="18" t="n">
        <v>449.32300505</v>
      </c>
      <c r="F29" s="20" t="n">
        <v>20.77113048</v>
      </c>
      <c r="G29" s="18" t="n">
        <v>497.90616739</v>
      </c>
      <c r="H29" s="20" t="n">
        <v>5.61444572</v>
      </c>
      <c r="I29" s="18" t="n">
        <v>510.71909204</v>
      </c>
      <c r="J29" s="20" t="n">
        <v>2.54688468</v>
      </c>
      <c r="K29" s="18" t="n">
        <v>513.30765131</v>
      </c>
      <c r="L29" s="20" t="n">
        <v>5.17995638</v>
      </c>
      <c r="M29" s="18" t="s">
        <v>481</v>
      </c>
      <c r="N29" s="20" t="s">
        <v>481</v>
      </c>
      <c r="O29" s="18" t="s">
        <v>481</v>
      </c>
      <c r="P29" s="20" t="s">
        <v>481</v>
      </c>
      <c r="Q29" s="18" t="n">
        <v>314.02123871</v>
      </c>
      <c r="R29" s="20" t="n">
        <v>13.26138992</v>
      </c>
      <c r="S29" s="18" t="s">
        <v>481</v>
      </c>
      <c r="T29" s="20" t="s">
        <v>481</v>
      </c>
      <c r="U29" s="18" t="n">
        <v>361.73954008</v>
      </c>
      <c r="V29" s="20" t="n">
        <v>23.70999562</v>
      </c>
    </row>
    <row r="30" spans="1:22">
      <c r="A30" s="15" t="s">
        <v>505</v>
      </c>
      <c r="B30" s="17" t="n">
        <v>4520</v>
      </c>
      <c r="C30" s="18">
        <f>(105.0/B30*100)</f>
        <v/>
      </c>
      <c r="D30" s="19" t="n">
        <v>4415</v>
      </c>
      <c r="E30" s="18" t="n">
        <v>438.06516047</v>
      </c>
      <c r="F30" s="20" t="n">
        <v>16.28467427</v>
      </c>
      <c r="G30" s="18" t="n">
        <v>505.78293194</v>
      </c>
      <c r="H30" s="20" t="n">
        <v>7.03615388</v>
      </c>
      <c r="I30" s="18" t="n">
        <v>516.3061153</v>
      </c>
      <c r="J30" s="20" t="n">
        <v>2.73237183</v>
      </c>
      <c r="K30" s="18" t="n">
        <v>507.80300053</v>
      </c>
      <c r="L30" s="20" t="n">
        <v>3.86404436</v>
      </c>
      <c r="M30" s="18" t="s">
        <v>481</v>
      </c>
      <c r="N30" s="20" t="s">
        <v>481</v>
      </c>
      <c r="O30" s="18" t="s">
        <v>481</v>
      </c>
      <c r="P30" s="20" t="s">
        <v>481</v>
      </c>
      <c r="Q30" s="18" t="s">
        <v>481</v>
      </c>
      <c r="R30" s="20" t="s">
        <v>481</v>
      </c>
      <c r="S30" s="18" t="s">
        <v>481</v>
      </c>
      <c r="T30" s="20" t="s">
        <v>481</v>
      </c>
      <c r="U30" s="18" t="n">
        <v>387.69462418</v>
      </c>
      <c r="V30" s="20" t="n">
        <v>17.77544914</v>
      </c>
    </row>
    <row r="31" spans="1:22">
      <c r="A31" s="15" t="s">
        <v>506</v>
      </c>
      <c r="B31" s="17" t="n">
        <v>5456</v>
      </c>
      <c r="C31" s="18">
        <f>(126.0/B31*100)</f>
        <v/>
      </c>
      <c r="D31" s="19" t="n">
        <v>5330</v>
      </c>
      <c r="E31" s="18" t="n">
        <v>447.07466114</v>
      </c>
      <c r="F31" s="20" t="n">
        <v>10.49902204</v>
      </c>
      <c r="G31" s="18" t="n">
        <v>501.33366683</v>
      </c>
      <c r="H31" s="20" t="n">
        <v>5.89196565</v>
      </c>
      <c r="I31" s="18" t="n">
        <v>517.7442076</v>
      </c>
      <c r="J31" s="20" t="n">
        <v>2.63322335</v>
      </c>
      <c r="K31" s="18" t="n">
        <v>526.41889768</v>
      </c>
      <c r="L31" s="20" t="n">
        <v>3.29016955</v>
      </c>
      <c r="M31" s="18" t="s">
        <v>481</v>
      </c>
      <c r="N31" s="20" t="s">
        <v>481</v>
      </c>
      <c r="O31" s="18" t="s">
        <v>481</v>
      </c>
      <c r="P31" s="20" t="s">
        <v>481</v>
      </c>
      <c r="Q31" s="18" t="s">
        <v>481</v>
      </c>
      <c r="R31" s="20" t="s">
        <v>481</v>
      </c>
      <c r="S31" s="18" t="s">
        <v>481</v>
      </c>
      <c r="T31" s="20" t="s">
        <v>481</v>
      </c>
      <c r="U31" s="18" t="n">
        <v>415.12242472</v>
      </c>
      <c r="V31" s="20" t="n">
        <v>12.69744287</v>
      </c>
    </row>
    <row r="32" spans="1:22">
      <c r="A32" s="15" t="s">
        <v>507</v>
      </c>
      <c r="B32" s="17" t="n">
        <v>4478</v>
      </c>
      <c r="C32" s="18">
        <f>(5.0/B32*100)</f>
        <v/>
      </c>
      <c r="D32" s="19" t="n">
        <v>4473</v>
      </c>
      <c r="E32" s="18" t="n">
        <v>481.91328963</v>
      </c>
      <c r="F32" s="20" t="n">
        <v>8.958942370000001</v>
      </c>
      <c r="G32" s="18" t="n">
        <v>497.33243441</v>
      </c>
      <c r="H32" s="20" t="n">
        <v>5.02635232</v>
      </c>
      <c r="I32" s="18" t="n">
        <v>510.42034616</v>
      </c>
      <c r="J32" s="20" t="n">
        <v>2.72344507</v>
      </c>
      <c r="K32" s="18" t="n">
        <v>503.51359825</v>
      </c>
      <c r="L32" s="20" t="n">
        <v>4.69167448</v>
      </c>
      <c r="M32" s="18" t="s">
        <v>481</v>
      </c>
      <c r="N32" s="20" t="s">
        <v>481</v>
      </c>
      <c r="O32" s="18" t="s">
        <v>481</v>
      </c>
      <c r="P32" s="20" t="s">
        <v>481</v>
      </c>
      <c r="Q32" s="18" t="s">
        <v>481</v>
      </c>
      <c r="R32" s="20" t="s">
        <v>481</v>
      </c>
      <c r="S32" s="18" t="s">
        <v>481</v>
      </c>
      <c r="T32" s="20" t="s">
        <v>481</v>
      </c>
      <c r="U32" s="18" t="n">
        <v>383.71340263</v>
      </c>
      <c r="V32" s="20" t="n">
        <v>23.39058752</v>
      </c>
    </row>
    <row r="33" spans="1:22">
      <c r="A33" s="15" t="s">
        <v>508</v>
      </c>
      <c r="B33" s="17" t="n">
        <v>7325</v>
      </c>
      <c r="C33" s="18">
        <f>(76.0/B33*100)</f>
        <v/>
      </c>
      <c r="D33" s="19" t="n">
        <v>7249</v>
      </c>
      <c r="E33" s="18" t="n">
        <v>447.61868318</v>
      </c>
      <c r="F33" s="20" t="n">
        <v>14.44891835</v>
      </c>
      <c r="G33" s="18" t="n">
        <v>483.67507057</v>
      </c>
      <c r="H33" s="20" t="n">
        <v>10.3993791</v>
      </c>
      <c r="I33" s="18" t="n">
        <v>496.2860814</v>
      </c>
      <c r="J33" s="20" t="n">
        <v>2.90268626</v>
      </c>
      <c r="K33" s="18" t="n">
        <v>505.39410863</v>
      </c>
      <c r="L33" s="20" t="n">
        <v>3.44007314</v>
      </c>
      <c r="M33" s="18" t="s">
        <v>481</v>
      </c>
      <c r="N33" s="20" t="s">
        <v>481</v>
      </c>
      <c r="O33" s="18" t="s">
        <v>481</v>
      </c>
      <c r="P33" s="20" t="s">
        <v>481</v>
      </c>
      <c r="Q33" s="18" t="s">
        <v>481</v>
      </c>
      <c r="R33" s="20" t="s">
        <v>481</v>
      </c>
      <c r="S33" s="18" t="s">
        <v>481</v>
      </c>
      <c r="T33" s="20" t="s">
        <v>481</v>
      </c>
      <c r="U33" s="18" t="n">
        <v>382.96464644</v>
      </c>
      <c r="V33" s="20" t="n">
        <v>18.37548273</v>
      </c>
    </row>
    <row r="34" spans="1:22">
      <c r="A34" s="15" t="s">
        <v>509</v>
      </c>
      <c r="B34" s="17" t="n">
        <v>6350</v>
      </c>
      <c r="C34" s="18">
        <f>(39.0/B34*100)</f>
        <v/>
      </c>
      <c r="D34" s="19" t="n">
        <v>6311</v>
      </c>
      <c r="E34" s="18" t="n">
        <v>408.7028873</v>
      </c>
      <c r="F34" s="20" t="n">
        <v>6.90388203</v>
      </c>
      <c r="G34" s="18" t="n">
        <v>437.56099624</v>
      </c>
      <c r="H34" s="20" t="n">
        <v>4.36208005</v>
      </c>
      <c r="I34" s="18" t="n">
        <v>467.31013307</v>
      </c>
      <c r="J34" s="20" t="n">
        <v>2.69071288</v>
      </c>
      <c r="K34" s="18" t="n">
        <v>484.45262866</v>
      </c>
      <c r="L34" s="20" t="n">
        <v>4.72532843</v>
      </c>
      <c r="M34" s="18" t="s">
        <v>481</v>
      </c>
      <c r="N34" s="20" t="s">
        <v>481</v>
      </c>
      <c r="O34" s="18" t="s">
        <v>481</v>
      </c>
      <c r="P34" s="20" t="s">
        <v>481</v>
      </c>
      <c r="Q34" s="18" t="n">
        <v>263.37193708</v>
      </c>
      <c r="R34" s="20" t="n">
        <v>13.61114927</v>
      </c>
      <c r="S34" s="18" t="s">
        <v>481</v>
      </c>
      <c r="T34" s="20" t="s">
        <v>481</v>
      </c>
      <c r="U34" s="18" t="n">
        <v>322.92846008</v>
      </c>
      <c r="V34" s="20" t="n">
        <v>11.02796859</v>
      </c>
    </row>
    <row r="35" spans="1:22">
      <c r="A35" s="15" t="s">
        <v>510</v>
      </c>
      <c r="B35" s="17" t="n">
        <v>6406</v>
      </c>
      <c r="C35" s="18">
        <f>(38.0/B35*100)</f>
        <v/>
      </c>
      <c r="D35" s="19" t="n">
        <v>6368</v>
      </c>
      <c r="E35" s="18" t="n">
        <v>444.46627983</v>
      </c>
      <c r="F35" s="20" t="n">
        <v>8.860330530000001</v>
      </c>
      <c r="G35" s="18" t="n">
        <v>486.46643999</v>
      </c>
      <c r="H35" s="20" t="n">
        <v>7.95999947</v>
      </c>
      <c r="I35" s="18" t="n">
        <v>506.07756684</v>
      </c>
      <c r="J35" s="20" t="n">
        <v>1.94430564</v>
      </c>
      <c r="K35" s="18" t="n">
        <v>524.5916916800001</v>
      </c>
      <c r="L35" s="20" t="n">
        <v>2.76892602</v>
      </c>
      <c r="M35" s="18" t="s">
        <v>481</v>
      </c>
      <c r="N35" s="20" t="s">
        <v>481</v>
      </c>
      <c r="O35" s="18" t="s">
        <v>481</v>
      </c>
      <c r="P35" s="20" t="s">
        <v>481</v>
      </c>
      <c r="Q35" s="18" t="n">
        <v>337.32521215</v>
      </c>
      <c r="R35" s="20" t="n">
        <v>11.65794297</v>
      </c>
      <c r="S35" s="18" t="s">
        <v>481</v>
      </c>
      <c r="T35" s="20" t="s">
        <v>481</v>
      </c>
      <c r="U35" s="18" t="n">
        <v>411.29753977</v>
      </c>
      <c r="V35" s="20" t="n">
        <v>14.92181901</v>
      </c>
    </row>
    <row r="36" spans="1:22">
      <c r="A36" s="15" t="s">
        <v>511</v>
      </c>
      <c r="B36" s="17" t="n">
        <v>6736</v>
      </c>
      <c r="C36" s="18">
        <f>(30.0/B36*100)</f>
        <v/>
      </c>
      <c r="D36" s="19" t="n">
        <v>6706</v>
      </c>
      <c r="E36" s="18" t="n">
        <v>445.46292114</v>
      </c>
      <c r="F36" s="20" t="n">
        <v>8.748953309999999</v>
      </c>
      <c r="G36" s="18" t="n">
        <v>485.34290454</v>
      </c>
      <c r="H36" s="20" t="n">
        <v>4.43348128</v>
      </c>
      <c r="I36" s="18" t="n">
        <v>498.19051578</v>
      </c>
      <c r="J36" s="20" t="n">
        <v>2.51579583</v>
      </c>
      <c r="K36" s="18" t="n">
        <v>501.26661361</v>
      </c>
      <c r="L36" s="20" t="n">
        <v>3.47548976</v>
      </c>
      <c r="M36" s="18" t="s">
        <v>481</v>
      </c>
      <c r="N36" s="20" t="s">
        <v>481</v>
      </c>
      <c r="O36" s="18" t="s">
        <v>481</v>
      </c>
      <c r="P36" s="20" t="s">
        <v>481</v>
      </c>
      <c r="Q36" s="18" t="s">
        <v>481</v>
      </c>
      <c r="R36" s="20" t="s">
        <v>481</v>
      </c>
      <c r="S36" s="18" t="s">
        <v>481</v>
      </c>
      <c r="T36" s="20" t="s">
        <v>481</v>
      </c>
      <c r="U36" s="18" t="n">
        <v>387.71819595</v>
      </c>
      <c r="V36" s="20" t="n">
        <v>16.16584542</v>
      </c>
    </row>
    <row r="37" spans="1:22">
      <c r="A37" s="15" t="s">
        <v>512</v>
      </c>
      <c r="B37" s="17" t="n">
        <v>5458</v>
      </c>
      <c r="C37" s="18">
        <f>(66.0/B37*100)</f>
        <v/>
      </c>
      <c r="D37" s="19" t="n">
        <v>5392</v>
      </c>
      <c r="E37" s="18" t="n">
        <v>447.99425763</v>
      </c>
      <c r="F37" s="20" t="n">
        <v>9.54519528</v>
      </c>
      <c r="G37" s="18" t="n">
        <v>491.71563011</v>
      </c>
      <c r="H37" s="20" t="n">
        <v>5.93192924</v>
      </c>
      <c r="I37" s="18" t="n">
        <v>505.95386159</v>
      </c>
      <c r="J37" s="20" t="n">
        <v>3.21197227</v>
      </c>
      <c r="K37" s="18" t="n">
        <v>513.72809993</v>
      </c>
      <c r="L37" s="20" t="n">
        <v>4.79115354</v>
      </c>
      <c r="M37" s="18" t="s">
        <v>481</v>
      </c>
      <c r="N37" s="20" t="s">
        <v>481</v>
      </c>
      <c r="O37" s="18" t="s">
        <v>481</v>
      </c>
      <c r="P37" s="20" t="s">
        <v>481</v>
      </c>
      <c r="Q37" s="18" t="s">
        <v>481</v>
      </c>
      <c r="R37" s="20" t="s">
        <v>481</v>
      </c>
      <c r="S37" s="18" t="s">
        <v>481</v>
      </c>
      <c r="T37" s="20" t="s">
        <v>481</v>
      </c>
      <c r="U37" s="18" t="n">
        <v>344.9630449</v>
      </c>
      <c r="V37" s="20" t="n">
        <v>12.50422496</v>
      </c>
    </row>
    <row r="38" spans="1:22">
      <c r="A38" s="15" t="s">
        <v>513</v>
      </c>
      <c r="B38" s="17" t="n">
        <v>5860</v>
      </c>
      <c r="C38" s="18">
        <f>(17.0/B38*100)</f>
        <v/>
      </c>
      <c r="D38" s="19" t="n">
        <v>5843</v>
      </c>
      <c r="E38" s="18" t="n">
        <v>406.61621743</v>
      </c>
      <c r="F38" s="20" t="n">
        <v>9.98421752</v>
      </c>
      <c r="G38" s="18" t="n">
        <v>473.68698851</v>
      </c>
      <c r="H38" s="20" t="n">
        <v>6.43172436</v>
      </c>
      <c r="I38" s="18" t="n">
        <v>495.8292294</v>
      </c>
      <c r="J38" s="20" t="n">
        <v>3.21443004</v>
      </c>
      <c r="K38" s="18" t="n">
        <v>504.47511005</v>
      </c>
      <c r="L38" s="20" t="n">
        <v>3.96542554</v>
      </c>
      <c r="M38" s="18" t="s">
        <v>481</v>
      </c>
      <c r="N38" s="20" t="s">
        <v>481</v>
      </c>
      <c r="O38" s="18" t="s">
        <v>481</v>
      </c>
      <c r="P38" s="20" t="s">
        <v>481</v>
      </c>
      <c r="Q38" s="18" t="s">
        <v>481</v>
      </c>
      <c r="R38" s="20" t="s">
        <v>481</v>
      </c>
      <c r="S38" s="18" t="s">
        <v>481</v>
      </c>
      <c r="T38" s="20" t="s">
        <v>481</v>
      </c>
      <c r="U38" s="18" t="n">
        <v>366.80470987</v>
      </c>
      <c r="V38" s="20" t="n">
        <v>15.21217852</v>
      </c>
    </row>
    <row r="39" spans="1:22">
      <c r="A39" s="15" t="s">
        <v>514</v>
      </c>
      <c r="B39" s="17" t="n">
        <v>5895</v>
      </c>
      <c r="C39" s="18">
        <f>(31.0/B39*100)</f>
        <v/>
      </c>
      <c r="D39" s="19" t="n">
        <v>5864</v>
      </c>
      <c r="E39" s="18" t="n">
        <v>400.57019843</v>
      </c>
      <c r="F39" s="20" t="n">
        <v>7.89099815</v>
      </c>
      <c r="G39" s="18" t="n">
        <v>423.91568677</v>
      </c>
      <c r="H39" s="20" t="n">
        <v>6.30199985</v>
      </c>
      <c r="I39" s="18" t="n">
        <v>433.49891423</v>
      </c>
      <c r="J39" s="20" t="n">
        <v>3.79149114</v>
      </c>
      <c r="K39" s="18" t="n">
        <v>429.31156387</v>
      </c>
      <c r="L39" s="20" t="n">
        <v>5.03360378</v>
      </c>
      <c r="M39" s="18" t="s">
        <v>481</v>
      </c>
      <c r="N39" s="20" t="s">
        <v>481</v>
      </c>
      <c r="O39" s="18" t="s">
        <v>481</v>
      </c>
      <c r="P39" s="20" t="s">
        <v>481</v>
      </c>
      <c r="Q39" s="18" t="s">
        <v>481</v>
      </c>
      <c r="R39" s="20" t="s">
        <v>481</v>
      </c>
      <c r="S39" s="18" t="s">
        <v>481</v>
      </c>
      <c r="T39" s="20" t="s">
        <v>481</v>
      </c>
      <c r="U39" s="18" t="n">
        <v>365.0340775</v>
      </c>
      <c r="V39" s="20" t="n">
        <v>16.56683114</v>
      </c>
    </row>
    <row r="40" spans="1:22">
      <c r="A40" s="15" t="s">
        <v>515</v>
      </c>
      <c r="B40" s="17" t="n">
        <v>14157</v>
      </c>
      <c r="C40" s="18">
        <f>(286.0/B40*100)</f>
        <v/>
      </c>
      <c r="D40" s="19" t="n">
        <v>13871</v>
      </c>
      <c r="E40" s="18" t="n">
        <v>467.84260878</v>
      </c>
      <c r="F40" s="20" t="n">
        <v>8.77894931</v>
      </c>
      <c r="G40" s="18" t="n">
        <v>485.8741505</v>
      </c>
      <c r="H40" s="20" t="n">
        <v>6.05547383</v>
      </c>
      <c r="I40" s="18" t="n">
        <v>499.85503208</v>
      </c>
      <c r="J40" s="20" t="n">
        <v>2.6305594</v>
      </c>
      <c r="K40" s="18" t="n">
        <v>508.73581463</v>
      </c>
      <c r="L40" s="20" t="n">
        <v>4.26423197</v>
      </c>
      <c r="M40" s="18" t="s">
        <v>481</v>
      </c>
      <c r="N40" s="20" t="s">
        <v>481</v>
      </c>
      <c r="O40" s="18" t="s">
        <v>481</v>
      </c>
      <c r="P40" s="20" t="s">
        <v>481</v>
      </c>
      <c r="Q40" s="18" t="s">
        <v>481</v>
      </c>
      <c r="R40" s="20" t="s">
        <v>481</v>
      </c>
      <c r="S40" s="18" t="s">
        <v>481</v>
      </c>
      <c r="T40" s="20" t="s">
        <v>481</v>
      </c>
      <c r="U40" s="18" t="n">
        <v>393.13509292</v>
      </c>
      <c r="V40" s="20" t="n">
        <v>12.8991309</v>
      </c>
    </row>
    <row r="41" spans="1:22">
      <c r="A41" s="15" t="s">
        <v>516</v>
      </c>
      <c r="B41" s="17" t="n">
        <v>5712</v>
      </c>
      <c r="C41" s="18">
        <f>(39.0/B41*100)</f>
        <v/>
      </c>
      <c r="D41" s="19" t="n">
        <v>5673</v>
      </c>
      <c r="E41" s="18" t="n">
        <v>467.42654452</v>
      </c>
      <c r="F41" s="20" t="n">
        <v>13.78755087</v>
      </c>
      <c r="G41" s="18" t="n">
        <v>474.68775475</v>
      </c>
      <c r="H41" s="20" t="n">
        <v>9.259853079999999</v>
      </c>
      <c r="I41" s="18" t="n">
        <v>497.32802123</v>
      </c>
      <c r="J41" s="20" t="n">
        <v>3.21692286</v>
      </c>
      <c r="K41" s="18" t="n">
        <v>512.6461713800001</v>
      </c>
      <c r="L41" s="20" t="n">
        <v>4.13606825</v>
      </c>
      <c r="M41" s="18" t="s">
        <v>481</v>
      </c>
      <c r="N41" s="20" t="s">
        <v>481</v>
      </c>
      <c r="O41" s="18" t="s">
        <v>481</v>
      </c>
      <c r="P41" s="20" t="s">
        <v>481</v>
      </c>
      <c r="Q41" s="18" t="n">
        <v>399.91015703</v>
      </c>
      <c r="R41" s="20" t="n">
        <v>16.72230739</v>
      </c>
      <c r="S41" s="18" t="s">
        <v>481</v>
      </c>
      <c r="T41" s="20" t="s">
        <v>481</v>
      </c>
      <c r="U41" s="18" t="n">
        <v>377.14551124</v>
      </c>
      <c r="V41" s="20" t="n">
        <v>18.15456223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(1306.0/B46*100)</f>
        <v/>
      </c>
      <c r="D46" s="19" t="n">
        <v>21835</v>
      </c>
      <c r="E46" s="18" t="n">
        <v>355.52376738</v>
      </c>
      <c r="F46" s="20" t="n">
        <v>7.93592011</v>
      </c>
      <c r="G46" s="18" t="n">
        <v>387.60209933</v>
      </c>
      <c r="H46" s="20" t="n">
        <v>6.74736879</v>
      </c>
      <c r="I46" s="18" t="n">
        <v>412.80521241</v>
      </c>
      <c r="J46" s="20" t="n">
        <v>2.78399459</v>
      </c>
      <c r="K46" s="18" t="n">
        <v>431.8997653</v>
      </c>
      <c r="L46" s="20" t="n">
        <v>3.70469307</v>
      </c>
      <c r="M46" s="18" t="s">
        <v>481</v>
      </c>
      <c r="N46" s="20" t="s">
        <v>481</v>
      </c>
      <c r="O46" s="18" t="s">
        <v>481</v>
      </c>
      <c r="P46" s="20" t="s">
        <v>481</v>
      </c>
      <c r="Q46" s="18" t="s">
        <v>481</v>
      </c>
      <c r="R46" s="20" t="s">
        <v>481</v>
      </c>
      <c r="S46" s="18" t="s">
        <v>481</v>
      </c>
      <c r="T46" s="20" t="s">
        <v>481</v>
      </c>
      <c r="U46" s="18" t="n">
        <v>334.16040303</v>
      </c>
      <c r="V46" s="20" t="n">
        <v>4.55353929</v>
      </c>
    </row>
    <row r="47" spans="1:22">
      <c r="A47" s="15" t="s">
        <v>522</v>
      </c>
      <c r="B47" s="17" t="n">
        <v>5928</v>
      </c>
      <c r="C47" s="18">
        <f>(96.0/B47*100)</f>
        <v/>
      </c>
      <c r="D47" s="19" t="n">
        <v>5832</v>
      </c>
      <c r="E47" s="18" t="n">
        <v>374.5039438</v>
      </c>
      <c r="F47" s="20" t="n">
        <v>8.75361389</v>
      </c>
      <c r="G47" s="18" t="n">
        <v>418.80348025</v>
      </c>
      <c r="H47" s="20" t="n">
        <v>7.61826254</v>
      </c>
      <c r="I47" s="18" t="n">
        <v>445.64160792</v>
      </c>
      <c r="J47" s="20" t="n">
        <v>4.76604331</v>
      </c>
      <c r="K47" s="18" t="n">
        <v>447.67054965</v>
      </c>
      <c r="L47" s="20" t="n">
        <v>5.90660286</v>
      </c>
      <c r="M47" s="18" t="s">
        <v>481</v>
      </c>
      <c r="N47" s="20" t="s">
        <v>481</v>
      </c>
      <c r="O47" s="18" t="s">
        <v>481</v>
      </c>
      <c r="P47" s="20" t="s">
        <v>481</v>
      </c>
      <c r="Q47" s="18" t="s">
        <v>481</v>
      </c>
      <c r="R47" s="20" t="s">
        <v>481</v>
      </c>
      <c r="S47" s="18" t="s">
        <v>481</v>
      </c>
      <c r="T47" s="20" t="s">
        <v>481</v>
      </c>
      <c r="U47" s="18" t="n">
        <v>300.75967387</v>
      </c>
      <c r="V47" s="20" t="n">
        <v>8.64782913</v>
      </c>
    </row>
    <row r="48" spans="1:22">
      <c r="A48" s="15" t="s">
        <v>523</v>
      </c>
      <c r="B48" s="17" t="n">
        <v>9841</v>
      </c>
      <c r="C48" s="18">
        <f>(7.0/B48*100)</f>
        <v/>
      </c>
      <c r="D48" s="19" t="n">
        <v>9834</v>
      </c>
      <c r="E48" s="18" t="n">
        <v>474.84281245</v>
      </c>
      <c r="F48" s="20" t="n">
        <v>10.61970048</v>
      </c>
      <c r="G48" s="18" t="n">
        <v>495.48479893</v>
      </c>
      <c r="H48" s="20" t="n">
        <v>9.737247249999999</v>
      </c>
      <c r="I48" s="18" t="n">
        <v>494.92531455</v>
      </c>
      <c r="J48" s="20" t="n">
        <v>5.06524891</v>
      </c>
      <c r="K48" s="18" t="n">
        <v>495.41787625</v>
      </c>
      <c r="L48" s="20" t="n">
        <v>5.96431717</v>
      </c>
      <c r="M48" s="18" t="s">
        <v>481</v>
      </c>
      <c r="N48" s="20" t="s">
        <v>481</v>
      </c>
      <c r="O48" s="18" t="s">
        <v>481</v>
      </c>
      <c r="P48" s="20" t="s">
        <v>481</v>
      </c>
      <c r="Q48" s="18" t="s">
        <v>481</v>
      </c>
      <c r="R48" s="20" t="s">
        <v>481</v>
      </c>
      <c r="S48" s="18" t="s">
        <v>481</v>
      </c>
      <c r="T48" s="20" t="s">
        <v>481</v>
      </c>
      <c r="U48" s="18" t="n">
        <v>422.20453412</v>
      </c>
      <c r="V48" s="20" t="n">
        <v>29.15109462</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(222.0/B50*100)</f>
        <v/>
      </c>
      <c r="D50" s="19" t="n">
        <v>11573</v>
      </c>
      <c r="E50" s="18" t="n">
        <v>374.26701516</v>
      </c>
      <c r="F50" s="20" t="n">
        <v>9.752035879999999</v>
      </c>
      <c r="G50" s="18" t="n">
        <v>402.71621682</v>
      </c>
      <c r="H50" s="20" t="n">
        <v>6.41001507</v>
      </c>
      <c r="I50" s="18" t="n">
        <v>431.80085658</v>
      </c>
      <c r="J50" s="20" t="n">
        <v>3.10295006</v>
      </c>
      <c r="K50" s="18" t="n">
        <v>424.69141152</v>
      </c>
      <c r="L50" s="20" t="n">
        <v>3.38321344</v>
      </c>
      <c r="M50" s="18" t="s">
        <v>481</v>
      </c>
      <c r="N50" s="20" t="s">
        <v>481</v>
      </c>
      <c r="O50" s="18" t="s">
        <v>481</v>
      </c>
      <c r="P50" s="20" t="s">
        <v>481</v>
      </c>
      <c r="Q50" s="18" t="s">
        <v>481</v>
      </c>
      <c r="R50" s="20" t="s">
        <v>481</v>
      </c>
      <c r="S50" s="18" t="s">
        <v>481</v>
      </c>
      <c r="T50" s="20" t="s">
        <v>481</v>
      </c>
      <c r="U50" s="18" t="n">
        <v>322.93468616</v>
      </c>
      <c r="V50" s="20" t="n">
        <v>10.92698221</v>
      </c>
    </row>
    <row r="51" spans="1:22">
      <c r="A51" s="15" t="s">
        <v>526</v>
      </c>
      <c r="B51" s="17" t="n">
        <v>6866</v>
      </c>
      <c r="C51" s="18">
        <f>(110.0/B51*100)</f>
        <v/>
      </c>
      <c r="D51" s="19" t="n">
        <v>6756</v>
      </c>
      <c r="E51" s="18" t="n">
        <v>391.13638572</v>
      </c>
      <c r="F51" s="20" t="n">
        <v>9.341840059999999</v>
      </c>
      <c r="G51" s="18" t="n">
        <v>418.45533816</v>
      </c>
      <c r="H51" s="20" t="n">
        <v>7.02311259</v>
      </c>
      <c r="I51" s="18" t="n">
        <v>427.41717326</v>
      </c>
      <c r="J51" s="20" t="n">
        <v>2.96697919</v>
      </c>
      <c r="K51" s="18" t="n">
        <v>431.81780841</v>
      </c>
      <c r="L51" s="20" t="n">
        <v>3.36778355</v>
      </c>
      <c r="M51" s="18" t="s">
        <v>481</v>
      </c>
      <c r="N51" s="20" t="s">
        <v>481</v>
      </c>
      <c r="O51" s="18" t="s">
        <v>481</v>
      </c>
      <c r="P51" s="20" t="s">
        <v>481</v>
      </c>
      <c r="Q51" s="18" t="n">
        <v>427.96430568</v>
      </c>
      <c r="R51" s="20" t="n">
        <v>5.20460603</v>
      </c>
      <c r="S51" s="18" t="s">
        <v>481</v>
      </c>
      <c r="T51" s="20" t="s">
        <v>481</v>
      </c>
      <c r="U51" s="18" t="n">
        <v>384.1891641</v>
      </c>
      <c r="V51" s="20" t="n">
        <v>10.06374355</v>
      </c>
    </row>
    <row r="52" spans="1:22">
      <c r="A52" s="15" t="s">
        <v>527</v>
      </c>
      <c r="B52" s="17" t="n">
        <v>5809</v>
      </c>
      <c r="C52" s="18">
        <f>(76.0/B52*100)</f>
        <v/>
      </c>
      <c r="D52" s="19" t="n">
        <v>5733</v>
      </c>
      <c r="E52" s="18" t="n">
        <v>450.59207452</v>
      </c>
      <c r="F52" s="20" t="n">
        <v>9.13394448</v>
      </c>
      <c r="G52" s="18" t="n">
        <v>460.3319506</v>
      </c>
      <c r="H52" s="20" t="n">
        <v>7.31315157</v>
      </c>
      <c r="I52" s="18" t="n">
        <v>488.92218643</v>
      </c>
      <c r="J52" s="20" t="n">
        <v>2.90969875</v>
      </c>
      <c r="K52" s="18" t="n">
        <v>494.59486959</v>
      </c>
      <c r="L52" s="20" t="n">
        <v>3.60930073</v>
      </c>
      <c r="M52" s="18" t="s">
        <v>481</v>
      </c>
      <c r="N52" s="20" t="s">
        <v>481</v>
      </c>
      <c r="O52" s="18" t="s">
        <v>481</v>
      </c>
      <c r="P52" s="20" t="s">
        <v>481</v>
      </c>
      <c r="Q52" s="18" t="s">
        <v>481</v>
      </c>
      <c r="R52" s="20" t="s">
        <v>481</v>
      </c>
      <c r="S52" s="18" t="s">
        <v>481</v>
      </c>
      <c r="T52" s="20" t="s">
        <v>481</v>
      </c>
      <c r="U52" s="18" t="n">
        <v>388.43146458</v>
      </c>
      <c r="V52" s="20" t="n">
        <v>15.45658216</v>
      </c>
    </row>
    <row r="53" spans="1:22">
      <c r="A53" s="15" t="s">
        <v>528</v>
      </c>
      <c r="B53" s="17" t="n">
        <v>5571</v>
      </c>
      <c r="C53" s="18">
        <f>(85.0/B53*100)</f>
        <v/>
      </c>
      <c r="D53" s="19" t="n">
        <v>5486</v>
      </c>
      <c r="E53" s="18" t="n">
        <v>388.7876354</v>
      </c>
      <c r="F53" s="20" t="n">
        <v>10.63128197</v>
      </c>
      <c r="G53" s="18" t="n">
        <v>420.24826034</v>
      </c>
      <c r="H53" s="20" t="n">
        <v>6.31806475</v>
      </c>
      <c r="I53" s="18" t="n">
        <v>445.97868899</v>
      </c>
      <c r="J53" s="20" t="n">
        <v>2.07897086</v>
      </c>
      <c r="K53" s="18" t="n">
        <v>458.86380231</v>
      </c>
      <c r="L53" s="20" t="n">
        <v>3.41521976</v>
      </c>
      <c r="M53" s="18" t="s">
        <v>481</v>
      </c>
      <c r="N53" s="20" t="s">
        <v>481</v>
      </c>
      <c r="O53" s="18" t="s">
        <v>481</v>
      </c>
      <c r="P53" s="20" t="s">
        <v>481</v>
      </c>
      <c r="Q53" s="18" t="s">
        <v>481</v>
      </c>
      <c r="R53" s="20" t="s">
        <v>481</v>
      </c>
      <c r="S53" s="18" t="s">
        <v>481</v>
      </c>
      <c r="T53" s="20" t="s">
        <v>481</v>
      </c>
      <c r="U53" s="18" t="n">
        <v>311.91510147</v>
      </c>
      <c r="V53" s="20" t="n">
        <v>10.37422094</v>
      </c>
    </row>
    <row r="54" spans="1:22">
      <c r="A54" s="15" t="s">
        <v>529</v>
      </c>
      <c r="B54" s="17" t="n">
        <v>4740</v>
      </c>
      <c r="C54" s="18">
        <f>(83.0/B54*100)</f>
        <v/>
      </c>
      <c r="D54" s="19" t="n">
        <v>4657</v>
      </c>
      <c r="E54" s="18" t="n">
        <v>321.1268573</v>
      </c>
      <c r="F54" s="20" t="n">
        <v>8.23203633</v>
      </c>
      <c r="G54" s="18" t="n">
        <v>318.70328516</v>
      </c>
      <c r="H54" s="20" t="n">
        <v>6.87286872</v>
      </c>
      <c r="I54" s="18" t="n">
        <v>367.76717767</v>
      </c>
      <c r="J54" s="20" t="n">
        <v>3.66278735</v>
      </c>
      <c r="K54" s="18" t="n">
        <v>371.74950725</v>
      </c>
      <c r="L54" s="20" t="n">
        <v>3.3705662</v>
      </c>
      <c r="M54" s="18" t="s">
        <v>481</v>
      </c>
      <c r="N54" s="20" t="s">
        <v>481</v>
      </c>
      <c r="O54" s="18" t="s">
        <v>481</v>
      </c>
      <c r="P54" s="20" t="s">
        <v>481</v>
      </c>
      <c r="Q54" s="18" t="s">
        <v>481</v>
      </c>
      <c r="R54" s="20" t="s">
        <v>481</v>
      </c>
      <c r="S54" s="18" t="s">
        <v>481</v>
      </c>
      <c r="T54" s="20" t="s">
        <v>481</v>
      </c>
      <c r="U54" s="18" t="n">
        <v>277.97841937</v>
      </c>
      <c r="V54" s="20" t="n">
        <v>5.34258071</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503.89531051</v>
      </c>
      <c r="F56" s="20" t="n">
        <v>7.08834828</v>
      </c>
      <c r="G56" s="18" t="n">
        <v>529.1220156000001</v>
      </c>
      <c r="H56" s="20" t="n">
        <v>5.07322867</v>
      </c>
      <c r="I56" s="18" t="n">
        <v>528.85264649</v>
      </c>
      <c r="J56" s="20" t="n">
        <v>3.00777697</v>
      </c>
      <c r="K56" s="18" t="n">
        <v>521.78305081</v>
      </c>
      <c r="L56" s="20" t="n">
        <v>4.28955276</v>
      </c>
      <c r="M56" s="18" t="s">
        <v>481</v>
      </c>
      <c r="N56" s="20" t="s">
        <v>481</v>
      </c>
      <c r="O56" s="18" t="s">
        <v>481</v>
      </c>
      <c r="P56" s="20" t="s">
        <v>481</v>
      </c>
      <c r="Q56" s="18" t="s">
        <v>481</v>
      </c>
      <c r="R56" s="20" t="s">
        <v>481</v>
      </c>
      <c r="S56" s="18" t="s">
        <v>481</v>
      </c>
      <c r="T56" s="20" t="s">
        <v>481</v>
      </c>
      <c r="U56" s="18" t="n">
        <v>488.09020091</v>
      </c>
      <c r="V56" s="20" t="n">
        <v>23.17512086</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(138.0/B61*100)</f>
        <v/>
      </c>
      <c r="D61" s="19" t="n">
        <v>6387</v>
      </c>
      <c r="E61" s="18" t="n">
        <v>425.776875</v>
      </c>
      <c r="F61" s="20" t="n">
        <v>6.7945538</v>
      </c>
      <c r="G61" s="18" t="n">
        <v>442.15618303</v>
      </c>
      <c r="H61" s="20" t="n">
        <v>5.49986748</v>
      </c>
      <c r="I61" s="18" t="n">
        <v>474.74512888</v>
      </c>
      <c r="J61" s="20" t="n">
        <v>3.05173595</v>
      </c>
      <c r="K61" s="18" t="n">
        <v>491.24331156</v>
      </c>
      <c r="L61" s="20" t="n">
        <v>3.18929425</v>
      </c>
      <c r="M61" s="18" t="s">
        <v>481</v>
      </c>
      <c r="N61" s="20" t="s">
        <v>481</v>
      </c>
      <c r="O61" s="18" t="s">
        <v>481</v>
      </c>
      <c r="P61" s="20" t="s">
        <v>481</v>
      </c>
      <c r="Q61" s="18" t="s">
        <v>481</v>
      </c>
      <c r="R61" s="20" t="s">
        <v>481</v>
      </c>
      <c r="S61" s="18" t="s">
        <v>481</v>
      </c>
      <c r="T61" s="20" t="s">
        <v>481</v>
      </c>
      <c r="U61" s="18" t="n">
        <v>352.912966</v>
      </c>
      <c r="V61" s="20" t="n">
        <v>12.41861924</v>
      </c>
    </row>
    <row r="62" spans="1:22">
      <c r="A62" s="15" t="s">
        <v>537</v>
      </c>
      <c r="B62" s="17" t="n">
        <v>4476</v>
      </c>
      <c r="C62" s="18">
        <f>(3.0/B62*100)</f>
        <v/>
      </c>
      <c r="D62" s="19" t="n">
        <v>4473</v>
      </c>
      <c r="E62" s="18" t="n">
        <v>481.38256052</v>
      </c>
      <c r="F62" s="20" t="n">
        <v>9.527188519999999</v>
      </c>
      <c r="G62" s="18" t="n">
        <v>508.13267457</v>
      </c>
      <c r="H62" s="20" t="n">
        <v>4.07302687</v>
      </c>
      <c r="I62" s="18" t="n">
        <v>509.72573066</v>
      </c>
      <c r="J62" s="20" t="n">
        <v>1.43364578</v>
      </c>
      <c r="K62" s="18" t="n">
        <v>508.82402833</v>
      </c>
      <c r="L62" s="20" t="n">
        <v>4.09308824</v>
      </c>
      <c r="M62" s="18" t="s">
        <v>481</v>
      </c>
      <c r="N62" s="20" t="s">
        <v>481</v>
      </c>
      <c r="O62" s="18" t="s">
        <v>481</v>
      </c>
      <c r="P62" s="20" t="s">
        <v>481</v>
      </c>
      <c r="Q62" s="18" t="s">
        <v>481</v>
      </c>
      <c r="R62" s="20" t="s">
        <v>481</v>
      </c>
      <c r="S62" s="18" t="s">
        <v>481</v>
      </c>
      <c r="T62" s="20" t="s">
        <v>481</v>
      </c>
      <c r="U62" s="18" t="n">
        <v>452.96239829</v>
      </c>
      <c r="V62" s="20" t="n">
        <v>31.47897154</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(76.0/B66*100)</f>
        <v/>
      </c>
      <c r="D66" s="19" t="n">
        <v>5589</v>
      </c>
      <c r="E66" s="18" t="n">
        <v>387.04100291</v>
      </c>
      <c r="F66" s="20" t="n">
        <v>9.35528669</v>
      </c>
      <c r="G66" s="18" t="n">
        <v>418.8166986</v>
      </c>
      <c r="H66" s="20" t="n">
        <v>7.82133889</v>
      </c>
      <c r="I66" s="18" t="n">
        <v>427.5917889</v>
      </c>
      <c r="J66" s="20" t="n">
        <v>1.93462361</v>
      </c>
      <c r="K66" s="18" t="n">
        <v>444.19917405</v>
      </c>
      <c r="L66" s="20" t="n">
        <v>2.96821195</v>
      </c>
      <c r="M66" s="18" t="s">
        <v>481</v>
      </c>
      <c r="N66" s="20" t="s">
        <v>481</v>
      </c>
      <c r="O66" s="18" t="s">
        <v>481</v>
      </c>
      <c r="P66" s="20" t="s">
        <v>481</v>
      </c>
      <c r="Q66" s="18" t="s">
        <v>481</v>
      </c>
      <c r="R66" s="20" t="s">
        <v>481</v>
      </c>
      <c r="S66" s="18" t="s">
        <v>481</v>
      </c>
      <c r="T66" s="20" t="s">
        <v>481</v>
      </c>
      <c r="U66" s="18" t="n">
        <v>312.78809367</v>
      </c>
      <c r="V66" s="20" t="n">
        <v>6.14751755</v>
      </c>
    </row>
    <row r="67" spans="1:22">
      <c r="A67" s="15" t="s">
        <v>542</v>
      </c>
      <c r="B67" s="17" t="n">
        <v>6971</v>
      </c>
      <c r="C67" s="18">
        <f>(83.0/B67*100)</f>
        <v/>
      </c>
      <c r="D67" s="19" t="n">
        <v>6888</v>
      </c>
      <c r="E67" s="18" t="n">
        <v>354.60915104</v>
      </c>
      <c r="F67" s="20" t="n">
        <v>7.04307659</v>
      </c>
      <c r="G67" s="18" t="n">
        <v>378.29747501</v>
      </c>
      <c r="H67" s="20" t="n">
        <v>4.95521546</v>
      </c>
      <c r="I67" s="18" t="n">
        <v>405.60877001</v>
      </c>
      <c r="J67" s="20" t="n">
        <v>3.05518681</v>
      </c>
      <c r="K67" s="18" t="n">
        <v>406.4989465</v>
      </c>
      <c r="L67" s="20" t="n">
        <v>4.46067888</v>
      </c>
      <c r="M67" s="18" t="s">
        <v>481</v>
      </c>
      <c r="N67" s="20" t="s">
        <v>481</v>
      </c>
      <c r="O67" s="18" t="s">
        <v>481</v>
      </c>
      <c r="P67" s="20" t="s">
        <v>481</v>
      </c>
      <c r="Q67" s="18" t="s">
        <v>481</v>
      </c>
      <c r="R67" s="20" t="s">
        <v>481</v>
      </c>
      <c r="S67" s="18" t="s">
        <v>481</v>
      </c>
      <c r="T67" s="20" t="s">
        <v>481</v>
      </c>
      <c r="U67" s="18" t="n">
        <v>288.23485777</v>
      </c>
      <c r="V67" s="20" t="n">
        <v>7.56273523</v>
      </c>
    </row>
    <row r="68" spans="1:22">
      <c r="A68" s="15" t="s">
        <v>543</v>
      </c>
      <c r="B68" s="17" t="n">
        <v>12083</v>
      </c>
      <c r="C68" s="18">
        <f>(26.0/B68*100)</f>
        <v/>
      </c>
      <c r="D68" s="19" t="n">
        <v>12057</v>
      </c>
      <c r="E68" s="18" t="n">
        <v>306.34535507</v>
      </c>
      <c r="F68" s="20" t="n">
        <v>6.00764033</v>
      </c>
      <c r="G68" s="18" t="n">
        <v>364.95147621</v>
      </c>
      <c r="H68" s="20" t="n">
        <v>6.0305114</v>
      </c>
      <c r="I68" s="18" t="n">
        <v>421.18639472</v>
      </c>
      <c r="J68" s="20" t="n">
        <v>1.53091587</v>
      </c>
      <c r="K68" s="18" t="n">
        <v>410.81070704</v>
      </c>
      <c r="L68" s="20" t="n">
        <v>1.95787651</v>
      </c>
      <c r="M68" s="18" t="s">
        <v>481</v>
      </c>
      <c r="N68" s="20" t="s">
        <v>481</v>
      </c>
      <c r="O68" s="18" t="s">
        <v>481</v>
      </c>
      <c r="P68" s="20" t="s">
        <v>481</v>
      </c>
      <c r="Q68" s="18" t="s">
        <v>481</v>
      </c>
      <c r="R68" s="20" t="s">
        <v>481</v>
      </c>
      <c r="S68" s="18" t="s">
        <v>481</v>
      </c>
      <c r="T68" s="20" t="s">
        <v>481</v>
      </c>
      <c r="U68" s="18" t="n">
        <v>279.92206421</v>
      </c>
      <c r="V68" s="20" t="n">
        <v>4.7124358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474.21065982</v>
      </c>
      <c r="F70" s="20" t="n">
        <v>7.31981639</v>
      </c>
      <c r="G70" s="18" t="n">
        <v>494.95155271</v>
      </c>
      <c r="H70" s="20" t="n">
        <v>4.89042564</v>
      </c>
      <c r="I70" s="18" t="n">
        <v>498.89051754</v>
      </c>
      <c r="J70" s="20" t="n">
        <v>3.29989032</v>
      </c>
      <c r="K70" s="18" t="n">
        <v>504.45088818</v>
      </c>
      <c r="L70" s="20" t="n">
        <v>4.4872653</v>
      </c>
      <c r="M70" s="18" t="s">
        <v>481</v>
      </c>
      <c r="N70" s="20" t="s">
        <v>481</v>
      </c>
      <c r="O70" s="18" t="s">
        <v>481</v>
      </c>
      <c r="P70" s="20" t="s">
        <v>481</v>
      </c>
      <c r="Q70" s="18" t="s">
        <v>481</v>
      </c>
      <c r="R70" s="20" t="s">
        <v>481</v>
      </c>
      <c r="S70" s="18" t="s">
        <v>481</v>
      </c>
      <c r="T70" s="20" t="s">
        <v>481</v>
      </c>
      <c r="U70" s="18" t="n">
        <v>410.63946818</v>
      </c>
      <c r="V70" s="20" t="n">
        <v>13.45475951</v>
      </c>
    </row>
    <row r="71" spans="1:22">
      <c r="A71" s="15" t="s">
        <v>546</v>
      </c>
      <c r="B71" s="17" t="n">
        <v>6115</v>
      </c>
      <c r="C71" s="18">
        <f>(17.0/B71*100)</f>
        <v/>
      </c>
      <c r="D71" s="19" t="n">
        <v>6098</v>
      </c>
      <c r="E71" s="18" t="n">
        <v>523.80148709</v>
      </c>
      <c r="F71" s="20" t="n">
        <v>10.48587974</v>
      </c>
      <c r="G71" s="18" t="n">
        <v>542.88787036</v>
      </c>
      <c r="H71" s="20" t="n">
        <v>6.38401236</v>
      </c>
      <c r="I71" s="18" t="n">
        <v>538.77476329</v>
      </c>
      <c r="J71" s="20" t="n">
        <v>1.86329158</v>
      </c>
      <c r="K71" s="18" t="n">
        <v>528.15057959</v>
      </c>
      <c r="L71" s="20" t="n">
        <v>2.89990475</v>
      </c>
      <c r="M71" s="18" t="s">
        <v>481</v>
      </c>
      <c r="N71" s="20" t="s">
        <v>481</v>
      </c>
      <c r="O71" s="18" t="s">
        <v>481</v>
      </c>
      <c r="P71" s="20" t="s">
        <v>481</v>
      </c>
      <c r="Q71" s="18" t="s">
        <v>481</v>
      </c>
      <c r="R71" s="20" t="s">
        <v>481</v>
      </c>
      <c r="S71" s="18" t="s">
        <v>481</v>
      </c>
      <c r="T71" s="20" t="s">
        <v>481</v>
      </c>
      <c r="U71" s="18" t="n">
        <v>465.94133668</v>
      </c>
      <c r="V71" s="20" t="n">
        <v>39.35093753</v>
      </c>
    </row>
    <row r="72" spans="1:22">
      <c r="A72" s="15" t="s">
        <v>547</v>
      </c>
      <c r="B72" s="17" t="n">
        <v>7708</v>
      </c>
      <c r="C72" s="18">
        <f>(5.0/B72*100)</f>
        <v/>
      </c>
      <c r="D72" s="19" t="n">
        <v>7703</v>
      </c>
      <c r="E72" s="18" t="n">
        <v>460.6657067</v>
      </c>
      <c r="F72" s="20" t="n">
        <v>10.86973975</v>
      </c>
      <c r="G72" s="18" t="n">
        <v>515.87329847</v>
      </c>
      <c r="H72" s="20" t="n">
        <v>5.51458333</v>
      </c>
      <c r="I72" s="18" t="n">
        <v>494.07756213</v>
      </c>
      <c r="J72" s="20" t="n">
        <v>2.80611358</v>
      </c>
      <c r="K72" s="18" t="n">
        <v>501.8654581</v>
      </c>
      <c r="L72" s="20" t="n">
        <v>3.39379099</v>
      </c>
      <c r="M72" s="18" t="s">
        <v>481</v>
      </c>
      <c r="N72" s="20" t="s">
        <v>481</v>
      </c>
      <c r="O72" s="18" t="s">
        <v>481</v>
      </c>
      <c r="P72" s="20" t="s">
        <v>481</v>
      </c>
      <c r="Q72" s="18" t="s">
        <v>481</v>
      </c>
      <c r="R72" s="20" t="s">
        <v>481</v>
      </c>
      <c r="S72" s="18" t="s">
        <v>481</v>
      </c>
      <c r="T72" s="20" t="s">
        <v>481</v>
      </c>
      <c r="U72" s="18" t="n">
        <v>432.90740266</v>
      </c>
      <c r="V72" s="20" t="n">
        <v>28.13661817</v>
      </c>
    </row>
    <row r="73" spans="1:22">
      <c r="A73" s="15" t="s">
        <v>548</v>
      </c>
      <c r="B73" s="17" t="n">
        <v>8249</v>
      </c>
      <c r="C73" s="18">
        <f>(147.0/B73*100)</f>
        <v/>
      </c>
      <c r="D73" s="19" t="n">
        <v>8102</v>
      </c>
      <c r="E73" s="18" t="n">
        <v>386.29987508</v>
      </c>
      <c r="F73" s="20" t="n">
        <v>14.7593397</v>
      </c>
      <c r="G73" s="18" t="n">
        <v>352.33143918</v>
      </c>
      <c r="H73" s="20" t="n">
        <v>13.76062734</v>
      </c>
      <c r="I73" s="18" t="n">
        <v>409.66041529</v>
      </c>
      <c r="J73" s="20" t="n">
        <v>3.45825281</v>
      </c>
      <c r="K73" s="18" t="n">
        <v>414.88961631</v>
      </c>
      <c r="L73" s="20" t="n">
        <v>3.73885883</v>
      </c>
      <c r="M73" s="18" t="s">
        <v>481</v>
      </c>
      <c r="N73" s="20" t="s">
        <v>481</v>
      </c>
      <c r="O73" s="18" t="s">
        <v>481</v>
      </c>
      <c r="P73" s="20" t="s">
        <v>481</v>
      </c>
      <c r="Q73" s="18" t="s">
        <v>481</v>
      </c>
      <c r="R73" s="20" t="s">
        <v>481</v>
      </c>
      <c r="S73" s="18" t="s">
        <v>481</v>
      </c>
      <c r="T73" s="20" t="s">
        <v>481</v>
      </c>
      <c r="U73" s="18" t="n">
        <v>343.66525493</v>
      </c>
      <c r="V73" s="20" t="n">
        <v>12.83891766</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(204.0/B75*100)</f>
        <v/>
      </c>
      <c r="D75" s="19" t="n">
        <v>5171</v>
      </c>
      <c r="E75" s="18" t="n">
        <v>316.69935828</v>
      </c>
      <c r="F75" s="20" t="n">
        <v>10.8345793</v>
      </c>
      <c r="G75" s="18" t="n">
        <v>332.52641306</v>
      </c>
      <c r="H75" s="20" t="n">
        <v>9.04847416</v>
      </c>
      <c r="I75" s="18" t="n">
        <v>364.44969964</v>
      </c>
      <c r="J75" s="20" t="n">
        <v>3.38731382</v>
      </c>
      <c r="K75" s="18" t="n">
        <v>368.18024355</v>
      </c>
      <c r="L75" s="20" t="n">
        <v>3.24570397</v>
      </c>
      <c r="M75" s="18" t="s">
        <v>481</v>
      </c>
      <c r="N75" s="20" t="s">
        <v>481</v>
      </c>
      <c r="O75" s="18" t="s">
        <v>481</v>
      </c>
      <c r="P75" s="20" t="s">
        <v>481</v>
      </c>
      <c r="Q75" s="18" t="s">
        <v>481</v>
      </c>
      <c r="R75" s="20" t="s">
        <v>481</v>
      </c>
      <c r="S75" s="18" t="s">
        <v>481</v>
      </c>
      <c r="T75" s="20" t="s">
        <v>481</v>
      </c>
      <c r="U75" s="18" t="n">
        <v>288.67473206</v>
      </c>
      <c r="V75" s="20" t="n">
        <v>7.38557132</v>
      </c>
    </row>
    <row r="76" spans="1:22">
      <c r="A76" s="15" t="s">
        <v>551</v>
      </c>
      <c r="B76" s="17" t="n">
        <v>14167</v>
      </c>
      <c r="C76" s="18">
        <f>(229.0/B76*100)</f>
        <v/>
      </c>
      <c r="D76" s="19" t="n">
        <v>13938</v>
      </c>
      <c r="E76" s="18" t="n">
        <v>376.74406279</v>
      </c>
      <c r="F76" s="20" t="n">
        <v>7.23305852</v>
      </c>
      <c r="G76" s="18" t="n">
        <v>427.49051958</v>
      </c>
      <c r="H76" s="20" t="n">
        <v>8.1255267</v>
      </c>
      <c r="I76" s="18" t="n">
        <v>443.73280848</v>
      </c>
      <c r="J76" s="20" t="n">
        <v>3.35383644</v>
      </c>
      <c r="K76" s="18" t="n">
        <v>434.57736193</v>
      </c>
      <c r="L76" s="20" t="n">
        <v>2.9084206</v>
      </c>
      <c r="M76" s="18" t="s">
        <v>481</v>
      </c>
      <c r="N76" s="20" t="s">
        <v>481</v>
      </c>
      <c r="O76" s="18" t="s">
        <v>481</v>
      </c>
      <c r="P76" s="20" t="s">
        <v>481</v>
      </c>
      <c r="Q76" s="18" t="s">
        <v>481</v>
      </c>
      <c r="R76" s="20" t="s">
        <v>481</v>
      </c>
      <c r="S76" s="18" t="s">
        <v>481</v>
      </c>
      <c r="T76" s="20" t="s">
        <v>481</v>
      </c>
      <c r="U76" s="18" t="n">
        <v>306.9688316</v>
      </c>
      <c r="V76" s="20" t="n">
        <v>8.082148050000001</v>
      </c>
    </row>
    <row r="77" spans="1:22">
      <c r="A77" s="15" t="s">
        <v>552</v>
      </c>
      <c r="B77" s="17" t="n">
        <v>6062</v>
      </c>
      <c r="C77" s="18">
        <f>(87.0/B77*100)</f>
        <v/>
      </c>
      <c r="D77" s="19" t="n">
        <v>5975</v>
      </c>
      <c r="E77" s="18" t="n">
        <v>374.65848067</v>
      </c>
      <c r="F77" s="20" t="n">
        <v>9.1878437</v>
      </c>
      <c r="G77" s="18" t="n">
        <v>412.72089009</v>
      </c>
      <c r="H77" s="20" t="n">
        <v>8.81702786</v>
      </c>
      <c r="I77" s="18" t="n">
        <v>444.45389139</v>
      </c>
      <c r="J77" s="20" t="n">
        <v>2.97018927</v>
      </c>
      <c r="K77" s="18" t="n">
        <v>439.50721627</v>
      </c>
      <c r="L77" s="20" t="n">
        <v>3.36845193</v>
      </c>
      <c r="M77" s="18" t="s">
        <v>481</v>
      </c>
      <c r="N77" s="20" t="s">
        <v>481</v>
      </c>
      <c r="O77" s="18" t="s">
        <v>481</v>
      </c>
      <c r="P77" s="20" t="s">
        <v>481</v>
      </c>
      <c r="Q77" s="18" t="s">
        <v>481</v>
      </c>
      <c r="R77" s="20" t="s">
        <v>481</v>
      </c>
      <c r="S77" s="18" t="s">
        <v>481</v>
      </c>
      <c r="T77" s="20" t="s">
        <v>481</v>
      </c>
      <c r="U77" s="18" t="n">
        <v>327.75894232</v>
      </c>
      <c r="V77" s="20" t="n">
        <v>6.67001816</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407.14763681</v>
      </c>
      <c r="F81" s="20" t="n">
        <v>14.99808282</v>
      </c>
      <c r="G81" s="18" t="n">
        <v>417.37147901</v>
      </c>
      <c r="H81" s="20" t="n">
        <v>7.29841622</v>
      </c>
      <c r="I81" s="18" t="n">
        <v>431.02764121</v>
      </c>
      <c r="J81" s="20" t="n">
        <v>3.74289281</v>
      </c>
      <c r="K81" s="18" t="n">
        <v>433.51729662</v>
      </c>
      <c r="L81" s="20" t="n">
        <v>3.76045658</v>
      </c>
      <c r="M81" s="18" t="s">
        <v>481</v>
      </c>
      <c r="N81" s="20" t="s">
        <v>481</v>
      </c>
      <c r="O81" s="18" t="s">
        <v>481</v>
      </c>
      <c r="P81" s="20" t="s">
        <v>481</v>
      </c>
      <c r="Q81" s="18" t="s">
        <v>481</v>
      </c>
      <c r="R81" s="20" t="s">
        <v>481</v>
      </c>
      <c r="S81" s="18" t="s">
        <v>481</v>
      </c>
      <c r="T81" s="20" t="s">
        <v>481</v>
      </c>
      <c r="U81" s="18" t="n">
        <v>330.74708113</v>
      </c>
      <c r="V81" s="20" t="n">
        <v>24.51545734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721</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441.20455726</v>
      </c>
      <c r="F7" s="20" t="n">
        <v>10.30097676</v>
      </c>
      <c r="G7" s="18" t="n">
        <v>463.64308918</v>
      </c>
      <c r="H7" s="20" t="n">
        <v>4.49023295</v>
      </c>
      <c r="I7" s="18" t="n">
        <v>506.79035632</v>
      </c>
      <c r="J7" s="20" t="n">
        <v>1.92753371</v>
      </c>
      <c r="K7" s="18" t="n">
        <v>521.63247351</v>
      </c>
      <c r="L7" s="20" t="n">
        <v>2.81446546</v>
      </c>
      <c r="M7" s="18" t="s">
        <v>481</v>
      </c>
      <c r="N7" s="20" t="s">
        <v>481</v>
      </c>
      <c r="O7" s="18" t="s">
        <v>481</v>
      </c>
      <c r="P7" s="20" t="s">
        <v>481</v>
      </c>
      <c r="Q7" s="18" t="s">
        <v>481</v>
      </c>
      <c r="R7" s="20" t="s">
        <v>481</v>
      </c>
      <c r="S7" s="18" t="s">
        <v>481</v>
      </c>
      <c r="T7" s="20" t="s">
        <v>481</v>
      </c>
      <c r="U7" s="18" t="n">
        <v>414.20316887</v>
      </c>
      <c r="V7" s="20" t="n">
        <v>9.588737699999999</v>
      </c>
    </row>
    <row r="8" spans="1:22">
      <c r="A8" s="15" t="s">
        <v>483</v>
      </c>
      <c r="B8" s="17" t="n">
        <v>7007</v>
      </c>
      <c r="C8" s="18">
        <f>(25.0/B8*100)</f>
        <v/>
      </c>
      <c r="D8" s="19" t="n">
        <v>6982</v>
      </c>
      <c r="E8" s="18" t="n">
        <v>439.28641142</v>
      </c>
      <c r="F8" s="20" t="n">
        <v>10.16987385</v>
      </c>
      <c r="G8" s="18" t="n">
        <v>465.01517254</v>
      </c>
      <c r="H8" s="20" t="n">
        <v>6.41415424</v>
      </c>
      <c r="I8" s="18" t="n">
        <v>489.93944294</v>
      </c>
      <c r="J8" s="20" t="n">
        <v>2.78352002</v>
      </c>
      <c r="K8" s="18" t="n">
        <v>492.46543311</v>
      </c>
      <c r="L8" s="20" t="n">
        <v>3.8551371</v>
      </c>
      <c r="M8" s="18" t="s">
        <v>481</v>
      </c>
      <c r="N8" s="20" t="s">
        <v>481</v>
      </c>
      <c r="O8" s="18" t="s">
        <v>481</v>
      </c>
      <c r="P8" s="20" t="s">
        <v>481</v>
      </c>
      <c r="Q8" s="18" t="n">
        <v>361.38025951</v>
      </c>
      <c r="R8" s="20" t="n">
        <v>22.72565673</v>
      </c>
      <c r="S8" s="18" t="s">
        <v>481</v>
      </c>
      <c r="T8" s="20" t="s">
        <v>481</v>
      </c>
      <c r="U8" s="18" t="n">
        <v>374.19882222</v>
      </c>
      <c r="V8" s="20" t="n">
        <v>13.8790797</v>
      </c>
    </row>
    <row r="9" spans="1:22">
      <c r="A9" s="15" t="s">
        <v>484</v>
      </c>
      <c r="B9" s="17" t="n">
        <v>9651</v>
      </c>
      <c r="C9" s="18">
        <f>(113.0/B9*100)</f>
        <v/>
      </c>
      <c r="D9" s="19" t="n">
        <v>9538</v>
      </c>
      <c r="E9" s="18" t="n">
        <v>435.61054386</v>
      </c>
      <c r="F9" s="20" t="n">
        <v>7.60294612</v>
      </c>
      <c r="G9" s="18" t="n">
        <v>478.92231959</v>
      </c>
      <c r="H9" s="20" t="n">
        <v>4.04526374</v>
      </c>
      <c r="I9" s="18" t="n">
        <v>511.97065955</v>
      </c>
      <c r="J9" s="20" t="n">
        <v>2.20676905</v>
      </c>
      <c r="K9" s="18" t="n">
        <v>509.50956972</v>
      </c>
      <c r="L9" s="20" t="n">
        <v>4.46161334</v>
      </c>
      <c r="M9" s="18" t="s">
        <v>481</v>
      </c>
      <c r="N9" s="20" t="s">
        <v>481</v>
      </c>
      <c r="O9" s="18" t="s">
        <v>481</v>
      </c>
      <c r="P9" s="20" t="s">
        <v>481</v>
      </c>
      <c r="Q9" s="18" t="n">
        <v>347.7815185</v>
      </c>
      <c r="R9" s="20" t="n">
        <v>11.20716786</v>
      </c>
      <c r="S9" s="18" t="s">
        <v>481</v>
      </c>
      <c r="T9" s="20" t="s">
        <v>481</v>
      </c>
      <c r="U9" s="18" t="n">
        <v>401.28066564</v>
      </c>
      <c r="V9" s="20" t="n">
        <v>10.69584673</v>
      </c>
    </row>
    <row r="10" spans="1:22">
      <c r="A10" s="15" t="s">
        <v>485</v>
      </c>
      <c r="B10" s="17" t="n">
        <v>20058</v>
      </c>
      <c r="C10" s="18">
        <f>(530.0/B10*100)</f>
        <v/>
      </c>
      <c r="D10" s="19" t="n">
        <v>19528</v>
      </c>
      <c r="E10" s="18" t="n">
        <v>448.81932081</v>
      </c>
      <c r="F10" s="20" t="n">
        <v>12.24238226</v>
      </c>
      <c r="G10" s="18" t="n">
        <v>505.01824037</v>
      </c>
      <c r="H10" s="20" t="n">
        <v>4.36833546</v>
      </c>
      <c r="I10" s="18" t="n">
        <v>530.98640827</v>
      </c>
      <c r="J10" s="20" t="n">
        <v>2.26625231</v>
      </c>
      <c r="K10" s="18" t="n">
        <v>538.04787837</v>
      </c>
      <c r="L10" s="20" t="n">
        <v>3.44701777</v>
      </c>
      <c r="M10" s="18" t="s">
        <v>481</v>
      </c>
      <c r="N10" s="20" t="s">
        <v>481</v>
      </c>
      <c r="O10" s="18" t="s">
        <v>481</v>
      </c>
      <c r="P10" s="20" t="s">
        <v>481</v>
      </c>
      <c r="Q10" s="18" t="s">
        <v>481</v>
      </c>
      <c r="R10" s="20" t="s">
        <v>481</v>
      </c>
      <c r="S10" s="18" t="s">
        <v>481</v>
      </c>
      <c r="T10" s="20" t="s">
        <v>481</v>
      </c>
      <c r="U10" s="18" t="n">
        <v>440.50739838</v>
      </c>
      <c r="V10" s="20" t="n">
        <v>10.93976585</v>
      </c>
    </row>
    <row r="11" spans="1:22">
      <c r="A11" s="15" t="s">
        <v>486</v>
      </c>
      <c r="B11" s="17" t="n">
        <v>7053</v>
      </c>
      <c r="C11" s="18">
        <f>(51.0/B11*100)</f>
        <v/>
      </c>
      <c r="D11" s="19" t="n">
        <v>7002</v>
      </c>
      <c r="E11" s="18" t="n">
        <v>421.04390796</v>
      </c>
      <c r="F11" s="20" t="n">
        <v>6.6904125</v>
      </c>
      <c r="G11" s="18" t="n">
        <v>431.85693388</v>
      </c>
      <c r="H11" s="20" t="n">
        <v>4.55382531</v>
      </c>
      <c r="I11" s="18" t="n">
        <v>465.82942174</v>
      </c>
      <c r="J11" s="20" t="n">
        <v>2.84698991</v>
      </c>
      <c r="K11" s="18" t="n">
        <v>474.024624</v>
      </c>
      <c r="L11" s="20" t="n">
        <v>4.10558149</v>
      </c>
      <c r="M11" s="18" t="s">
        <v>481</v>
      </c>
      <c r="N11" s="20" t="s">
        <v>481</v>
      </c>
      <c r="O11" s="18" t="s">
        <v>481</v>
      </c>
      <c r="P11" s="20" t="s">
        <v>481</v>
      </c>
      <c r="Q11" s="18" t="s">
        <v>481</v>
      </c>
      <c r="R11" s="20" t="s">
        <v>481</v>
      </c>
      <c r="S11" s="18" t="s">
        <v>481</v>
      </c>
      <c r="T11" s="20" t="s">
        <v>481</v>
      </c>
      <c r="U11" s="18" t="n">
        <v>386.38736887</v>
      </c>
      <c r="V11" s="20" t="n">
        <v>9.384132299999999</v>
      </c>
    </row>
    <row r="12" spans="1:22">
      <c r="A12" s="15" t="s">
        <v>487</v>
      </c>
      <c r="B12" s="17" t="n">
        <v>6894</v>
      </c>
      <c r="C12" s="18">
        <f>(57.0/B12*100)</f>
        <v/>
      </c>
      <c r="D12" s="19" t="n">
        <v>6837</v>
      </c>
      <c r="E12" s="18" t="n">
        <v>445.60005528</v>
      </c>
      <c r="F12" s="20" t="n">
        <v>10.85978502</v>
      </c>
      <c r="G12" s="18" t="n">
        <v>458.95712608</v>
      </c>
      <c r="H12" s="20" t="n">
        <v>4.90122847</v>
      </c>
      <c r="I12" s="18" t="n">
        <v>496.56602772</v>
      </c>
      <c r="J12" s="20" t="n">
        <v>2.41984752</v>
      </c>
      <c r="K12" s="18" t="n">
        <v>512.12783903</v>
      </c>
      <c r="L12" s="20" t="n">
        <v>4.42313125</v>
      </c>
      <c r="M12" s="18" t="s">
        <v>481</v>
      </c>
      <c r="N12" s="20" t="s">
        <v>481</v>
      </c>
      <c r="O12" s="18" t="s">
        <v>481</v>
      </c>
      <c r="P12" s="20" t="s">
        <v>481</v>
      </c>
      <c r="Q12" s="18" t="n">
        <v>332.31014509</v>
      </c>
      <c r="R12" s="20" t="n">
        <v>18.34291261</v>
      </c>
      <c r="S12" s="18" t="s">
        <v>481</v>
      </c>
      <c r="T12" s="20" t="s">
        <v>481</v>
      </c>
      <c r="U12" s="18" t="n">
        <v>387.60093985</v>
      </c>
      <c r="V12" s="20" t="n">
        <v>14.09245745</v>
      </c>
    </row>
    <row r="13" spans="1:22">
      <c r="A13" s="15" t="s">
        <v>488</v>
      </c>
      <c r="B13" s="17" t="n">
        <v>7161</v>
      </c>
      <c r="C13" s="18">
        <f>(93.0/B13*100)</f>
        <v/>
      </c>
      <c r="D13" s="19" t="n">
        <v>7068</v>
      </c>
      <c r="E13" s="18" t="n">
        <v>427.10144818</v>
      </c>
      <c r="F13" s="20" t="n">
        <v>10.54876072</v>
      </c>
      <c r="G13" s="18" t="n">
        <v>476.65244197</v>
      </c>
      <c r="H13" s="20" t="n">
        <v>4.26867417</v>
      </c>
      <c r="I13" s="18" t="n">
        <v>510.60542009</v>
      </c>
      <c r="J13" s="20" t="n">
        <v>2.5059349</v>
      </c>
      <c r="K13" s="18" t="n">
        <v>513.78719743</v>
      </c>
      <c r="L13" s="20" t="n">
        <v>4.43690812</v>
      </c>
      <c r="M13" s="18" t="s">
        <v>481</v>
      </c>
      <c r="N13" s="20" t="s">
        <v>481</v>
      </c>
      <c r="O13" s="18" t="s">
        <v>481</v>
      </c>
      <c r="P13" s="20" t="s">
        <v>481</v>
      </c>
      <c r="Q13" s="18" t="n">
        <v>407.4699787</v>
      </c>
      <c r="R13" s="20" t="n">
        <v>6.79601306</v>
      </c>
      <c r="S13" s="18" t="s">
        <v>481</v>
      </c>
      <c r="T13" s="20" t="s">
        <v>481</v>
      </c>
      <c r="U13" s="18" t="n">
        <v>381.43937321</v>
      </c>
      <c r="V13" s="20" t="n">
        <v>13.77157601</v>
      </c>
    </row>
    <row r="14" spans="1:22">
      <c r="A14" s="15" t="s">
        <v>489</v>
      </c>
      <c r="B14" s="17" t="n">
        <v>5587</v>
      </c>
      <c r="C14" s="18">
        <f>(76.0/B14*100)</f>
        <v/>
      </c>
      <c r="D14" s="19" t="n">
        <v>5511</v>
      </c>
      <c r="E14" s="18" t="n">
        <v>467.11765175</v>
      </c>
      <c r="F14" s="20" t="n">
        <v>10.00462996</v>
      </c>
      <c r="G14" s="18" t="n">
        <v>493.75688036</v>
      </c>
      <c r="H14" s="20" t="n">
        <v>7.72606771</v>
      </c>
      <c r="I14" s="18" t="n">
        <v>519.79629876</v>
      </c>
      <c r="J14" s="20" t="n">
        <v>2.34801752</v>
      </c>
      <c r="K14" s="18" t="n">
        <v>536.64025105</v>
      </c>
      <c r="L14" s="20" t="n">
        <v>3.66065134</v>
      </c>
      <c r="M14" s="18" t="s">
        <v>481</v>
      </c>
      <c r="N14" s="20" t="s">
        <v>481</v>
      </c>
      <c r="O14" s="18" t="s">
        <v>481</v>
      </c>
      <c r="P14" s="20" t="s">
        <v>481</v>
      </c>
      <c r="Q14" s="18" t="s">
        <v>481</v>
      </c>
      <c r="R14" s="20" t="s">
        <v>481</v>
      </c>
      <c r="S14" s="18" t="s">
        <v>481</v>
      </c>
      <c r="T14" s="20" t="s">
        <v>481</v>
      </c>
      <c r="U14" s="18" t="n">
        <v>452.79704465</v>
      </c>
      <c r="V14" s="20" t="n">
        <v>17.41693059</v>
      </c>
    </row>
    <row r="15" spans="1:22">
      <c r="A15" s="15" t="s">
        <v>490</v>
      </c>
      <c r="B15" s="17" t="n">
        <v>5882</v>
      </c>
      <c r="C15" s="18">
        <f>(53.0/B15*100)</f>
        <v/>
      </c>
      <c r="D15" s="19" t="n">
        <v>5829</v>
      </c>
      <c r="E15" s="18" t="n">
        <v>423.97604323</v>
      </c>
      <c r="F15" s="20" t="n">
        <v>20.981695</v>
      </c>
      <c r="G15" s="18" t="n">
        <v>504.48441508</v>
      </c>
      <c r="H15" s="20" t="n">
        <v>7.05821248</v>
      </c>
      <c r="I15" s="18" t="n">
        <v>529.97759369</v>
      </c>
      <c r="J15" s="20" t="n">
        <v>2.59792011</v>
      </c>
      <c r="K15" s="18" t="n">
        <v>542.15753576</v>
      </c>
      <c r="L15" s="20" t="n">
        <v>4.76717528</v>
      </c>
      <c r="M15" s="18" t="s">
        <v>481</v>
      </c>
      <c r="N15" s="20" t="s">
        <v>481</v>
      </c>
      <c r="O15" s="18" t="s">
        <v>481</v>
      </c>
      <c r="P15" s="20" t="s">
        <v>481</v>
      </c>
      <c r="Q15" s="18" t="n">
        <v>367.66871077</v>
      </c>
      <c r="R15" s="20" t="n">
        <v>14.82638214</v>
      </c>
      <c r="S15" s="18" t="s">
        <v>481</v>
      </c>
      <c r="T15" s="20" t="s">
        <v>481</v>
      </c>
      <c r="U15" s="18" t="n">
        <v>445.66045654</v>
      </c>
      <c r="V15" s="20" t="n">
        <v>18.42949626</v>
      </c>
    </row>
    <row r="16" spans="1:22">
      <c r="A16" s="15" t="s">
        <v>491</v>
      </c>
      <c r="B16" s="17" t="n">
        <v>6108</v>
      </c>
      <c r="C16" s="18">
        <f>(105.0/B16*100)</f>
        <v/>
      </c>
      <c r="D16" s="19" t="n">
        <v>6003</v>
      </c>
      <c r="E16" s="18" t="n">
        <v>425.70526</v>
      </c>
      <c r="F16" s="20" t="n">
        <v>8.22664164</v>
      </c>
      <c r="G16" s="18" t="n">
        <v>472.55013136</v>
      </c>
      <c r="H16" s="20" t="n">
        <v>5.03433534</v>
      </c>
      <c r="I16" s="18" t="n">
        <v>514.1280089099999</v>
      </c>
      <c r="J16" s="20" t="n">
        <v>2.50949123</v>
      </c>
      <c r="K16" s="18" t="n">
        <v>516.3843697</v>
      </c>
      <c r="L16" s="20" t="n">
        <v>4.59268482</v>
      </c>
      <c r="M16" s="18" t="s">
        <v>481</v>
      </c>
      <c r="N16" s="20" t="s">
        <v>481</v>
      </c>
      <c r="O16" s="18" t="s">
        <v>481</v>
      </c>
      <c r="P16" s="20" t="s">
        <v>481</v>
      </c>
      <c r="Q16" s="18" t="s">
        <v>481</v>
      </c>
      <c r="R16" s="20" t="s">
        <v>481</v>
      </c>
      <c r="S16" s="18" t="s">
        <v>481</v>
      </c>
      <c r="T16" s="20" t="s">
        <v>481</v>
      </c>
      <c r="U16" s="18" t="n">
        <v>361.79636414</v>
      </c>
      <c r="V16" s="20" t="n">
        <v>13.18969988</v>
      </c>
    </row>
    <row r="17" spans="1:22">
      <c r="A17" s="15" t="s">
        <v>492</v>
      </c>
      <c r="B17" s="17" t="n">
        <v>6504</v>
      </c>
      <c r="C17" s="18">
        <f>(695.0/B17*100)</f>
        <v/>
      </c>
      <c r="D17" s="19" t="n">
        <v>5809</v>
      </c>
      <c r="E17" s="18" t="n">
        <v>453.55874743</v>
      </c>
      <c r="F17" s="20" t="n">
        <v>12.61302882</v>
      </c>
      <c r="G17" s="18" t="n">
        <v>496.71909269</v>
      </c>
      <c r="H17" s="20" t="n">
        <v>5.74889235</v>
      </c>
      <c r="I17" s="18" t="n">
        <v>521.54709802</v>
      </c>
      <c r="J17" s="20" t="n">
        <v>3.34659613</v>
      </c>
      <c r="K17" s="18" t="n">
        <v>528.5891154</v>
      </c>
      <c r="L17" s="20" t="n">
        <v>4.18948939</v>
      </c>
      <c r="M17" s="18" t="s">
        <v>481</v>
      </c>
      <c r="N17" s="20" t="s">
        <v>481</v>
      </c>
      <c r="O17" s="18" t="s">
        <v>481</v>
      </c>
      <c r="P17" s="20" t="s">
        <v>481</v>
      </c>
      <c r="Q17" s="18" t="n">
        <v>338.260297</v>
      </c>
      <c r="R17" s="20" t="n">
        <v>14.23011861</v>
      </c>
      <c r="S17" s="18" t="s">
        <v>481</v>
      </c>
      <c r="T17" s="20" t="s">
        <v>481</v>
      </c>
      <c r="U17" s="18" t="n">
        <v>408.94441839</v>
      </c>
      <c r="V17" s="20" t="n">
        <v>13.7201513</v>
      </c>
    </row>
    <row r="18" spans="1:22">
      <c r="A18" s="15" t="s">
        <v>493</v>
      </c>
      <c r="B18" s="17" t="n">
        <v>5532</v>
      </c>
      <c r="C18" s="18">
        <f>(28.0/B18*100)</f>
        <v/>
      </c>
      <c r="D18" s="19" t="n">
        <v>5504</v>
      </c>
      <c r="E18" s="18" t="n">
        <v>422.01594006</v>
      </c>
      <c r="F18" s="20" t="n">
        <v>11.11618109</v>
      </c>
      <c r="G18" s="18" t="n">
        <v>449.60531145</v>
      </c>
      <c r="H18" s="20" t="n">
        <v>7.64186893</v>
      </c>
      <c r="I18" s="18" t="n">
        <v>473.4270329</v>
      </c>
      <c r="J18" s="20" t="n">
        <v>4.17084458</v>
      </c>
      <c r="K18" s="18" t="n">
        <v>473.76427505</v>
      </c>
      <c r="L18" s="20" t="n">
        <v>5.11584627</v>
      </c>
      <c r="M18" s="18" t="s">
        <v>481</v>
      </c>
      <c r="N18" s="20" t="s">
        <v>481</v>
      </c>
      <c r="O18" s="18" t="s">
        <v>481</v>
      </c>
      <c r="P18" s="20" t="s">
        <v>481</v>
      </c>
      <c r="Q18" s="18" t="s">
        <v>481</v>
      </c>
      <c r="R18" s="20" t="s">
        <v>481</v>
      </c>
      <c r="S18" s="18" t="s">
        <v>481</v>
      </c>
      <c r="T18" s="20" t="s">
        <v>481</v>
      </c>
      <c r="U18" s="18" t="n">
        <v>353.06956862</v>
      </c>
      <c r="V18" s="20" t="n">
        <v>13.30757374</v>
      </c>
    </row>
    <row r="19" spans="1:22">
      <c r="A19" s="15" t="s">
        <v>494</v>
      </c>
      <c r="B19" s="17" t="n">
        <v>5658</v>
      </c>
      <c r="C19" s="18">
        <f>(71.0/B19*100)</f>
        <v/>
      </c>
      <c r="D19" s="19" t="n">
        <v>5587</v>
      </c>
      <c r="E19" s="18" t="n">
        <v>423.22422889</v>
      </c>
      <c r="F19" s="20" t="n">
        <v>7.98881179</v>
      </c>
      <c r="G19" s="18" t="n">
        <v>448.22222862</v>
      </c>
      <c r="H19" s="20" t="n">
        <v>4.83919435</v>
      </c>
      <c r="I19" s="18" t="n">
        <v>472.27957797</v>
      </c>
      <c r="J19" s="20" t="n">
        <v>2.86494539</v>
      </c>
      <c r="K19" s="18" t="n">
        <v>486.24976087</v>
      </c>
      <c r="L19" s="20" t="n">
        <v>4.40600928</v>
      </c>
      <c r="M19" s="18" t="s">
        <v>481</v>
      </c>
      <c r="N19" s="20" t="s">
        <v>481</v>
      </c>
      <c r="O19" s="18" t="s">
        <v>481</v>
      </c>
      <c r="P19" s="20" t="s">
        <v>481</v>
      </c>
      <c r="Q19" s="18" t="s">
        <v>481</v>
      </c>
      <c r="R19" s="20" t="s">
        <v>481</v>
      </c>
      <c r="S19" s="18" t="s">
        <v>481</v>
      </c>
      <c r="T19" s="20" t="s">
        <v>481</v>
      </c>
      <c r="U19" s="18" t="n">
        <v>378.26115512</v>
      </c>
      <c r="V19" s="20" t="n">
        <v>16.82226647</v>
      </c>
    </row>
    <row r="20" spans="1:22">
      <c r="A20" s="15" t="s">
        <v>495</v>
      </c>
      <c r="B20" s="17" t="n">
        <v>3371</v>
      </c>
      <c r="C20" s="18">
        <f>(75.0/B20*100)</f>
        <v/>
      </c>
      <c r="D20" s="19" t="n">
        <v>3296</v>
      </c>
      <c r="E20" s="18" t="n">
        <v>451.31307965</v>
      </c>
      <c r="F20" s="20" t="n">
        <v>11.36150504</v>
      </c>
      <c r="G20" s="18" t="n">
        <v>474.36397184</v>
      </c>
      <c r="H20" s="20" t="n">
        <v>4.60665832</v>
      </c>
      <c r="I20" s="18" t="n">
        <v>484.97163861</v>
      </c>
      <c r="J20" s="20" t="n">
        <v>2.6814757</v>
      </c>
      <c r="K20" s="18" t="n">
        <v>497.20627532</v>
      </c>
      <c r="L20" s="20" t="n">
        <v>5.37392019</v>
      </c>
      <c r="M20" s="18" t="s">
        <v>481</v>
      </c>
      <c r="N20" s="20" t="s">
        <v>481</v>
      </c>
      <c r="O20" s="18" t="s">
        <v>481</v>
      </c>
      <c r="P20" s="20" t="s">
        <v>481</v>
      </c>
      <c r="Q20" s="18" t="s">
        <v>481</v>
      </c>
      <c r="R20" s="20" t="s">
        <v>481</v>
      </c>
      <c r="S20" s="18" t="s">
        <v>481</v>
      </c>
      <c r="T20" s="20" t="s">
        <v>481</v>
      </c>
      <c r="U20" s="18" t="n">
        <v>402.65931868</v>
      </c>
      <c r="V20" s="20" t="n">
        <v>12.32547751</v>
      </c>
    </row>
    <row r="21" spans="1:22">
      <c r="A21" s="15" t="s">
        <v>496</v>
      </c>
      <c r="B21" s="17" t="n">
        <v>5741</v>
      </c>
      <c r="C21" s="18">
        <f>(45.0/B21*100)</f>
        <v/>
      </c>
      <c r="D21" s="19" t="n">
        <v>5696</v>
      </c>
      <c r="E21" s="18" t="n">
        <v>464.80686378</v>
      </c>
      <c r="F21" s="20" t="n">
        <v>15.34302879</v>
      </c>
      <c r="G21" s="18" t="n">
        <v>483.84308123</v>
      </c>
      <c r="H21" s="20" t="n">
        <v>5.31439307</v>
      </c>
      <c r="I21" s="18" t="n">
        <v>525.32671206</v>
      </c>
      <c r="J21" s="20" t="n">
        <v>2.49282523</v>
      </c>
      <c r="K21" s="18" t="n">
        <v>529.21407912</v>
      </c>
      <c r="L21" s="20" t="n">
        <v>3.6031641</v>
      </c>
      <c r="M21" s="18" t="s">
        <v>481</v>
      </c>
      <c r="N21" s="20" t="s">
        <v>481</v>
      </c>
      <c r="O21" s="18" t="s">
        <v>481</v>
      </c>
      <c r="P21" s="20" t="s">
        <v>481</v>
      </c>
      <c r="Q21" s="18" t="s">
        <v>481</v>
      </c>
      <c r="R21" s="20" t="s">
        <v>481</v>
      </c>
      <c r="S21" s="18" t="s">
        <v>481</v>
      </c>
      <c r="T21" s="20" t="s">
        <v>481</v>
      </c>
      <c r="U21" s="18" t="n">
        <v>450.22825011</v>
      </c>
      <c r="V21" s="20" t="n">
        <v>19.86148205</v>
      </c>
    </row>
    <row r="22" spans="1:22">
      <c r="A22" s="15" t="s">
        <v>497</v>
      </c>
      <c r="B22" s="17" t="n">
        <v>6598</v>
      </c>
      <c r="C22" s="18">
        <f>(34.0/B22*100)</f>
        <v/>
      </c>
      <c r="D22" s="19" t="n">
        <v>6564</v>
      </c>
      <c r="E22" s="18" t="n">
        <v>403.12884002</v>
      </c>
      <c r="F22" s="20" t="n">
        <v>9.61674726</v>
      </c>
      <c r="G22" s="18" t="n">
        <v>445.6605725</v>
      </c>
      <c r="H22" s="20" t="n">
        <v>6.62757026</v>
      </c>
      <c r="I22" s="18" t="n">
        <v>493.9358297</v>
      </c>
      <c r="J22" s="20" t="n">
        <v>3.71077639</v>
      </c>
      <c r="K22" s="18" t="n">
        <v>480.3017549</v>
      </c>
      <c r="L22" s="20" t="n">
        <v>4.45841663</v>
      </c>
      <c r="M22" s="18" t="s">
        <v>481</v>
      </c>
      <c r="N22" s="20" t="s">
        <v>481</v>
      </c>
      <c r="O22" s="18" t="s">
        <v>481</v>
      </c>
      <c r="P22" s="20" t="s">
        <v>481</v>
      </c>
      <c r="Q22" s="18" t="s">
        <v>481</v>
      </c>
      <c r="R22" s="20" t="s">
        <v>481</v>
      </c>
      <c r="S22" s="18" t="n">
        <v>421.81313282</v>
      </c>
      <c r="T22" s="20" t="n">
        <v>50.23269031</v>
      </c>
      <c r="U22" s="18" t="n">
        <v>335.36853859</v>
      </c>
      <c r="V22" s="20" t="n">
        <v>12.72644078</v>
      </c>
    </row>
    <row r="23" spans="1:22">
      <c r="A23" s="15" t="s">
        <v>498</v>
      </c>
      <c r="B23" s="17" t="n">
        <v>11583</v>
      </c>
      <c r="C23" s="18">
        <f>(222.0/B23*100)</f>
        <v/>
      </c>
      <c r="D23" s="19" t="n">
        <v>11361</v>
      </c>
      <c r="E23" s="18" t="n">
        <v>446.04856565</v>
      </c>
      <c r="F23" s="20" t="n">
        <v>7.28454727</v>
      </c>
      <c r="G23" s="18" t="n">
        <v>462.00106379</v>
      </c>
      <c r="H23" s="20" t="n">
        <v>4.12506033</v>
      </c>
      <c r="I23" s="18" t="n">
        <v>494.9085372</v>
      </c>
      <c r="J23" s="20" t="n">
        <v>2.79374154</v>
      </c>
      <c r="K23" s="18" t="n">
        <v>497.34427264</v>
      </c>
      <c r="L23" s="20" t="n">
        <v>4.31575271</v>
      </c>
      <c r="M23" s="18" t="s">
        <v>481</v>
      </c>
      <c r="N23" s="20" t="s">
        <v>481</v>
      </c>
      <c r="O23" s="18" t="s">
        <v>481</v>
      </c>
      <c r="P23" s="20" t="s">
        <v>481</v>
      </c>
      <c r="Q23" s="18" t="s">
        <v>481</v>
      </c>
      <c r="R23" s="20" t="s">
        <v>481</v>
      </c>
      <c r="S23" s="18" t="s">
        <v>481</v>
      </c>
      <c r="T23" s="20" t="s">
        <v>481</v>
      </c>
      <c r="U23" s="18" t="n">
        <v>417.00357446</v>
      </c>
      <c r="V23" s="20" t="n">
        <v>14.39475228</v>
      </c>
    </row>
    <row r="24" spans="1:22">
      <c r="A24" s="15" t="s">
        <v>499</v>
      </c>
      <c r="B24" s="17" t="n">
        <v>6647</v>
      </c>
      <c r="C24" s="18">
        <f>(7.0/B24*100)</f>
        <v/>
      </c>
      <c r="D24" s="19" t="n">
        <v>6640</v>
      </c>
      <c r="E24" s="18" t="n">
        <v>487.75519077</v>
      </c>
      <c r="F24" s="20" t="n">
        <v>8.145500240000001</v>
      </c>
      <c r="G24" s="18" t="n">
        <v>511.00254213</v>
      </c>
      <c r="H24" s="20" t="n">
        <v>4.67539538</v>
      </c>
      <c r="I24" s="18" t="n">
        <v>517.86099589</v>
      </c>
      <c r="J24" s="20" t="n">
        <v>3.45393426</v>
      </c>
      <c r="K24" s="18" t="n">
        <v>523.35518237</v>
      </c>
      <c r="L24" s="20" t="n">
        <v>4.41950445</v>
      </c>
      <c r="M24" s="18" t="s">
        <v>481</v>
      </c>
      <c r="N24" s="20" t="s">
        <v>481</v>
      </c>
      <c r="O24" s="18" t="s">
        <v>481</v>
      </c>
      <c r="P24" s="20" t="s">
        <v>481</v>
      </c>
      <c r="Q24" s="18" t="s">
        <v>481</v>
      </c>
      <c r="R24" s="20" t="s">
        <v>481</v>
      </c>
      <c r="S24" s="18" t="s">
        <v>481</v>
      </c>
      <c r="T24" s="20" t="s">
        <v>481</v>
      </c>
      <c r="U24" s="18" t="n">
        <v>450.04928265</v>
      </c>
      <c r="V24" s="20" t="n">
        <v>20.93689583</v>
      </c>
    </row>
    <row r="25" spans="1:22">
      <c r="A25" s="15" t="s">
        <v>500</v>
      </c>
      <c r="B25" s="17" t="n">
        <v>5581</v>
      </c>
      <c r="C25" s="18">
        <f>(24.0/B25*100)</f>
        <v/>
      </c>
      <c r="D25" s="19" t="n">
        <v>5557</v>
      </c>
      <c r="E25" s="18" t="n">
        <v>450.76674871</v>
      </c>
      <c r="F25" s="20" t="n">
        <v>16.37605358</v>
      </c>
      <c r="G25" s="18" t="n">
        <v>489.97991489</v>
      </c>
      <c r="H25" s="20" t="n">
        <v>5.65797867</v>
      </c>
      <c r="I25" s="18" t="n">
        <v>519.00816247</v>
      </c>
      <c r="J25" s="20" t="n">
        <v>3.51045048</v>
      </c>
      <c r="K25" s="18" t="n">
        <v>534.29633045</v>
      </c>
      <c r="L25" s="20" t="n">
        <v>4.71836238</v>
      </c>
      <c r="M25" s="18" t="s">
        <v>481</v>
      </c>
      <c r="N25" s="20" t="s">
        <v>481</v>
      </c>
      <c r="O25" s="18" t="s">
        <v>481</v>
      </c>
      <c r="P25" s="20" t="s">
        <v>481</v>
      </c>
      <c r="Q25" s="18" t="s">
        <v>481</v>
      </c>
      <c r="R25" s="20" t="s">
        <v>481</v>
      </c>
      <c r="S25" s="18" t="s">
        <v>481</v>
      </c>
      <c r="T25" s="20" t="s">
        <v>481</v>
      </c>
      <c r="U25" s="18" t="n">
        <v>474.56077515</v>
      </c>
      <c r="V25" s="20" t="n">
        <v>29.41839066</v>
      </c>
    </row>
    <row r="26" spans="1:22">
      <c r="A26" s="15" t="s">
        <v>501</v>
      </c>
      <c r="B26" s="17" t="n">
        <v>4869</v>
      </c>
      <c r="C26" s="18">
        <f>(34.0/B26*100)</f>
        <v/>
      </c>
      <c r="D26" s="19" t="n">
        <v>4835</v>
      </c>
      <c r="E26" s="18" t="n">
        <v>452.49639077</v>
      </c>
      <c r="F26" s="20" t="n">
        <v>8.30399259</v>
      </c>
      <c r="G26" s="18" t="n">
        <v>466.69214592</v>
      </c>
      <c r="H26" s="20" t="n">
        <v>4.27090885</v>
      </c>
      <c r="I26" s="18" t="n">
        <v>492.95560424</v>
      </c>
      <c r="J26" s="20" t="n">
        <v>2.02339086</v>
      </c>
      <c r="K26" s="18" t="n">
        <v>502.38886433</v>
      </c>
      <c r="L26" s="20" t="n">
        <v>4.77966553</v>
      </c>
      <c r="M26" s="18" t="s">
        <v>481</v>
      </c>
      <c r="N26" s="20" t="s">
        <v>481</v>
      </c>
      <c r="O26" s="18" t="s">
        <v>481</v>
      </c>
      <c r="P26" s="20" t="s">
        <v>481</v>
      </c>
      <c r="Q26" s="18" t="s">
        <v>481</v>
      </c>
      <c r="R26" s="20" t="s">
        <v>481</v>
      </c>
      <c r="S26" s="18" t="s">
        <v>481</v>
      </c>
      <c r="T26" s="20" t="s">
        <v>481</v>
      </c>
      <c r="U26" s="18" t="n">
        <v>435.46940895</v>
      </c>
      <c r="V26" s="20" t="n">
        <v>16.64936723</v>
      </c>
    </row>
    <row r="27" spans="1:22">
      <c r="A27" s="15" t="s">
        <v>502</v>
      </c>
      <c r="B27" s="17" t="n">
        <v>5299</v>
      </c>
      <c r="C27" s="18">
        <f>(17.0/B27*100)</f>
        <v/>
      </c>
      <c r="D27" s="19" t="n">
        <v>5282</v>
      </c>
      <c r="E27" s="18" t="n">
        <v>431.15139836</v>
      </c>
      <c r="F27" s="20" t="n">
        <v>8.664180590000001</v>
      </c>
      <c r="G27" s="18" t="n">
        <v>446.52456705</v>
      </c>
      <c r="H27" s="20" t="n">
        <v>4.67267043</v>
      </c>
      <c r="I27" s="18" t="n">
        <v>486.83816098</v>
      </c>
      <c r="J27" s="20" t="n">
        <v>1.90229354</v>
      </c>
      <c r="K27" s="18" t="n">
        <v>503.26207823</v>
      </c>
      <c r="L27" s="20" t="n">
        <v>3.82611163</v>
      </c>
      <c r="M27" s="18" t="s">
        <v>481</v>
      </c>
      <c r="N27" s="20" t="s">
        <v>481</v>
      </c>
      <c r="O27" s="18" t="s">
        <v>481</v>
      </c>
      <c r="P27" s="20" t="s">
        <v>481</v>
      </c>
      <c r="Q27" s="18" t="s">
        <v>481</v>
      </c>
      <c r="R27" s="20" t="s">
        <v>481</v>
      </c>
      <c r="S27" s="18" t="s">
        <v>481</v>
      </c>
      <c r="T27" s="20" t="s">
        <v>481</v>
      </c>
      <c r="U27" s="18" t="n">
        <v>383.93963317</v>
      </c>
      <c r="V27" s="20" t="n">
        <v>10.86071507</v>
      </c>
    </row>
    <row r="28" spans="1:22">
      <c r="A28" s="15" t="s">
        <v>503</v>
      </c>
      <c r="B28" s="17" t="n">
        <v>7568</v>
      </c>
      <c r="C28" s="18">
        <f>(63.0/B28*100)</f>
        <v/>
      </c>
      <c r="D28" s="19" t="n">
        <v>7505</v>
      </c>
      <c r="E28" s="18" t="n">
        <v>384.81851636</v>
      </c>
      <c r="F28" s="20" t="n">
        <v>7.13582105</v>
      </c>
      <c r="G28" s="18" t="n">
        <v>410.55933633</v>
      </c>
      <c r="H28" s="20" t="n">
        <v>3.90585316</v>
      </c>
      <c r="I28" s="18" t="n">
        <v>425.25294366</v>
      </c>
      <c r="J28" s="20" t="n">
        <v>2.57976379</v>
      </c>
      <c r="K28" s="18" t="n">
        <v>434.7407655</v>
      </c>
      <c r="L28" s="20" t="n">
        <v>4.16025544</v>
      </c>
      <c r="M28" s="18" t="s">
        <v>481</v>
      </c>
      <c r="N28" s="20" t="s">
        <v>481</v>
      </c>
      <c r="O28" s="18" t="s">
        <v>481</v>
      </c>
      <c r="P28" s="20" t="s">
        <v>481</v>
      </c>
      <c r="Q28" s="18" t="s">
        <v>481</v>
      </c>
      <c r="R28" s="20" t="s">
        <v>481</v>
      </c>
      <c r="S28" s="18" t="s">
        <v>481</v>
      </c>
      <c r="T28" s="20" t="s">
        <v>481</v>
      </c>
      <c r="U28" s="18" t="n">
        <v>357.90209861</v>
      </c>
      <c r="V28" s="20" t="n">
        <v>15.93618057</v>
      </c>
    </row>
    <row r="29" spans="1:22">
      <c r="A29" s="15" t="s">
        <v>504</v>
      </c>
      <c r="B29" s="17" t="n">
        <v>5385</v>
      </c>
      <c r="C29" s="18">
        <f>(30.0/B29*100)</f>
        <v/>
      </c>
      <c r="D29" s="19" t="n">
        <v>5355</v>
      </c>
      <c r="E29" s="18" t="n">
        <v>424.72860119</v>
      </c>
      <c r="F29" s="20" t="n">
        <v>20.67827416</v>
      </c>
      <c r="G29" s="18" t="n">
        <v>482.88438502</v>
      </c>
      <c r="H29" s="20" t="n">
        <v>7.17214455</v>
      </c>
      <c r="I29" s="18" t="n">
        <v>511.47291638</v>
      </c>
      <c r="J29" s="20" t="n">
        <v>2.45493644</v>
      </c>
      <c r="K29" s="18" t="n">
        <v>511.99661966</v>
      </c>
      <c r="L29" s="20" t="n">
        <v>5.40761512</v>
      </c>
      <c r="M29" s="18" t="s">
        <v>481</v>
      </c>
      <c r="N29" s="20" t="s">
        <v>481</v>
      </c>
      <c r="O29" s="18" t="s">
        <v>481</v>
      </c>
      <c r="P29" s="20" t="s">
        <v>481</v>
      </c>
      <c r="Q29" s="18" t="n">
        <v>314.02123871</v>
      </c>
      <c r="R29" s="20" t="n">
        <v>13.26138992</v>
      </c>
      <c r="S29" s="18" t="s">
        <v>481</v>
      </c>
      <c r="T29" s="20" t="s">
        <v>481</v>
      </c>
      <c r="U29" s="18" t="n">
        <v>396.29970272</v>
      </c>
      <c r="V29" s="20" t="n">
        <v>24.10677733</v>
      </c>
    </row>
    <row r="30" spans="1:22">
      <c r="A30" s="15" t="s">
        <v>505</v>
      </c>
      <c r="B30" s="17" t="n">
        <v>4520</v>
      </c>
      <c r="C30" s="18">
        <f>(105.0/B30*100)</f>
        <v/>
      </c>
      <c r="D30" s="19" t="n">
        <v>4415</v>
      </c>
      <c r="E30" s="18" t="n">
        <v>399.74827786</v>
      </c>
      <c r="F30" s="20" t="n">
        <v>16.77375508</v>
      </c>
      <c r="G30" s="18" t="n">
        <v>480.10759471</v>
      </c>
      <c r="H30" s="20" t="n">
        <v>6.28770775</v>
      </c>
      <c r="I30" s="18" t="n">
        <v>513.50527927</v>
      </c>
      <c r="J30" s="20" t="n">
        <v>2.65344741</v>
      </c>
      <c r="K30" s="18" t="n">
        <v>533.14267287</v>
      </c>
      <c r="L30" s="20" t="n">
        <v>4.4110567</v>
      </c>
      <c r="M30" s="18" t="s">
        <v>481</v>
      </c>
      <c r="N30" s="20" t="s">
        <v>481</v>
      </c>
      <c r="O30" s="18" t="s">
        <v>481</v>
      </c>
      <c r="P30" s="20" t="s">
        <v>481</v>
      </c>
      <c r="Q30" s="18" t="s">
        <v>481</v>
      </c>
      <c r="R30" s="20" t="s">
        <v>481</v>
      </c>
      <c r="S30" s="18" t="s">
        <v>481</v>
      </c>
      <c r="T30" s="20" t="s">
        <v>481</v>
      </c>
      <c r="U30" s="18" t="n">
        <v>391.33791971</v>
      </c>
      <c r="V30" s="20" t="n">
        <v>16.78879172</v>
      </c>
    </row>
    <row r="31" spans="1:22">
      <c r="A31" s="15" t="s">
        <v>506</v>
      </c>
      <c r="B31" s="17" t="n">
        <v>5456</v>
      </c>
      <c r="C31" s="18">
        <f>(126.0/B31*100)</f>
        <v/>
      </c>
      <c r="D31" s="19" t="n">
        <v>5330</v>
      </c>
      <c r="E31" s="18" t="n">
        <v>425.28603289</v>
      </c>
      <c r="F31" s="20" t="n">
        <v>12.8054017</v>
      </c>
      <c r="G31" s="18" t="n">
        <v>485.21756635</v>
      </c>
      <c r="H31" s="20" t="n">
        <v>8.33709238</v>
      </c>
      <c r="I31" s="18" t="n">
        <v>519.42325289</v>
      </c>
      <c r="J31" s="20" t="n">
        <v>2.63271956</v>
      </c>
      <c r="K31" s="18" t="n">
        <v>521.34830021</v>
      </c>
      <c r="L31" s="20" t="n">
        <v>3.76916863</v>
      </c>
      <c r="M31" s="18" t="s">
        <v>481</v>
      </c>
      <c r="N31" s="20" t="s">
        <v>481</v>
      </c>
      <c r="O31" s="18" t="s">
        <v>481</v>
      </c>
      <c r="P31" s="20" t="s">
        <v>481</v>
      </c>
      <c r="Q31" s="18" t="s">
        <v>481</v>
      </c>
      <c r="R31" s="20" t="s">
        <v>481</v>
      </c>
      <c r="S31" s="18" t="s">
        <v>481</v>
      </c>
      <c r="T31" s="20" t="s">
        <v>481</v>
      </c>
      <c r="U31" s="18" t="n">
        <v>414.99072719</v>
      </c>
      <c r="V31" s="20" t="n">
        <v>15.22030482</v>
      </c>
    </row>
    <row r="32" spans="1:22">
      <c r="A32" s="15" t="s">
        <v>507</v>
      </c>
      <c r="B32" s="17" t="n">
        <v>4478</v>
      </c>
      <c r="C32" s="18">
        <f>(5.0/B32*100)</f>
        <v/>
      </c>
      <c r="D32" s="19" t="n">
        <v>4473</v>
      </c>
      <c r="E32" s="18" t="n">
        <v>478.18163218</v>
      </c>
      <c r="F32" s="20" t="n">
        <v>8.18247661</v>
      </c>
      <c r="G32" s="18" t="n">
        <v>483.47299596</v>
      </c>
      <c r="H32" s="20" t="n">
        <v>4.83734029</v>
      </c>
      <c r="I32" s="18" t="n">
        <v>513.38926205</v>
      </c>
      <c r="J32" s="20" t="n">
        <v>2.58977493</v>
      </c>
      <c r="K32" s="18" t="n">
        <v>509.96651885</v>
      </c>
      <c r="L32" s="20" t="n">
        <v>4.738357</v>
      </c>
      <c r="M32" s="18" t="s">
        <v>481</v>
      </c>
      <c r="N32" s="20" t="s">
        <v>481</v>
      </c>
      <c r="O32" s="18" t="s">
        <v>481</v>
      </c>
      <c r="P32" s="20" t="s">
        <v>481</v>
      </c>
      <c r="Q32" s="18" t="s">
        <v>481</v>
      </c>
      <c r="R32" s="20" t="s">
        <v>481</v>
      </c>
      <c r="S32" s="18" t="s">
        <v>481</v>
      </c>
      <c r="T32" s="20" t="s">
        <v>481</v>
      </c>
      <c r="U32" s="18" t="n">
        <v>412.89515542</v>
      </c>
      <c r="V32" s="20" t="n">
        <v>22.37495074</v>
      </c>
    </row>
    <row r="33" spans="1:22">
      <c r="A33" s="15" t="s">
        <v>508</v>
      </c>
      <c r="B33" s="17" t="n">
        <v>7325</v>
      </c>
      <c r="C33" s="18">
        <f>(76.0/B33*100)</f>
        <v/>
      </c>
      <c r="D33" s="19" t="n">
        <v>7249</v>
      </c>
      <c r="E33" s="18" t="n">
        <v>454.08491335</v>
      </c>
      <c r="F33" s="20" t="n">
        <v>17.70233921</v>
      </c>
      <c r="G33" s="18" t="n">
        <v>501.34918702</v>
      </c>
      <c r="H33" s="20" t="n">
        <v>5.86129494</v>
      </c>
      <c r="I33" s="18" t="n">
        <v>498.2154194</v>
      </c>
      <c r="J33" s="20" t="n">
        <v>2.85337818</v>
      </c>
      <c r="K33" s="18" t="n">
        <v>503.42379037</v>
      </c>
      <c r="L33" s="20" t="n">
        <v>3.76560246</v>
      </c>
      <c r="M33" s="18" t="s">
        <v>481</v>
      </c>
      <c r="N33" s="20" t="s">
        <v>481</v>
      </c>
      <c r="O33" s="18" t="s">
        <v>481</v>
      </c>
      <c r="P33" s="20" t="s">
        <v>481</v>
      </c>
      <c r="Q33" s="18" t="s">
        <v>481</v>
      </c>
      <c r="R33" s="20" t="s">
        <v>481</v>
      </c>
      <c r="S33" s="18" t="s">
        <v>481</v>
      </c>
      <c r="T33" s="20" t="s">
        <v>481</v>
      </c>
      <c r="U33" s="18" t="n">
        <v>388.54550353</v>
      </c>
      <c r="V33" s="20" t="n">
        <v>18.43526266</v>
      </c>
    </row>
    <row r="34" spans="1:22">
      <c r="A34" s="15" t="s">
        <v>509</v>
      </c>
      <c r="B34" s="17" t="n">
        <v>6350</v>
      </c>
      <c r="C34" s="18">
        <f>(39.0/B34*100)</f>
        <v/>
      </c>
      <c r="D34" s="19" t="n">
        <v>6311</v>
      </c>
      <c r="E34" s="18" t="n">
        <v>397.25672316</v>
      </c>
      <c r="F34" s="20" t="n">
        <v>7.91613904</v>
      </c>
      <c r="G34" s="18" t="n">
        <v>427.50243079</v>
      </c>
      <c r="H34" s="20" t="n">
        <v>5.5737625</v>
      </c>
      <c r="I34" s="18" t="n">
        <v>467.16775845</v>
      </c>
      <c r="J34" s="20" t="n">
        <v>2.50550543</v>
      </c>
      <c r="K34" s="18" t="n">
        <v>484.83392239</v>
      </c>
      <c r="L34" s="20" t="n">
        <v>4.49297134</v>
      </c>
      <c r="M34" s="18" t="s">
        <v>481</v>
      </c>
      <c r="N34" s="20" t="s">
        <v>481</v>
      </c>
      <c r="O34" s="18" t="s">
        <v>481</v>
      </c>
      <c r="P34" s="20" t="s">
        <v>481</v>
      </c>
      <c r="Q34" s="18" t="n">
        <v>263.37193708</v>
      </c>
      <c r="R34" s="20" t="n">
        <v>13.61114927</v>
      </c>
      <c r="S34" s="18" t="s">
        <v>481</v>
      </c>
      <c r="T34" s="20" t="s">
        <v>481</v>
      </c>
      <c r="U34" s="18" t="n">
        <v>309.83195088</v>
      </c>
      <c r="V34" s="20" t="n">
        <v>10.66518314</v>
      </c>
    </row>
    <row r="35" spans="1:22">
      <c r="A35" s="15" t="s">
        <v>510</v>
      </c>
      <c r="B35" s="17" t="n">
        <v>6406</v>
      </c>
      <c r="C35" s="18">
        <f>(38.0/B35*100)</f>
        <v/>
      </c>
      <c r="D35" s="19" t="n">
        <v>6368</v>
      </c>
      <c r="E35" s="18" t="n">
        <v>446.67368512</v>
      </c>
      <c r="F35" s="20" t="n">
        <v>9.697613710000001</v>
      </c>
      <c r="G35" s="18" t="n">
        <v>471.8360254</v>
      </c>
      <c r="H35" s="20" t="n">
        <v>5.62652149</v>
      </c>
      <c r="I35" s="18" t="n">
        <v>512.03141866</v>
      </c>
      <c r="J35" s="20" t="n">
        <v>1.78303811</v>
      </c>
      <c r="K35" s="18" t="n">
        <v>515.72625235</v>
      </c>
      <c r="L35" s="20" t="n">
        <v>3.14445362</v>
      </c>
      <c r="M35" s="18" t="s">
        <v>481</v>
      </c>
      <c r="N35" s="20" t="s">
        <v>481</v>
      </c>
      <c r="O35" s="18" t="s">
        <v>481</v>
      </c>
      <c r="P35" s="20" t="s">
        <v>481</v>
      </c>
      <c r="Q35" s="18" t="n">
        <v>337.32521215</v>
      </c>
      <c r="R35" s="20" t="n">
        <v>11.65794297</v>
      </c>
      <c r="S35" s="18" t="s">
        <v>481</v>
      </c>
      <c r="T35" s="20" t="s">
        <v>481</v>
      </c>
      <c r="U35" s="18" t="n">
        <v>432.12213151</v>
      </c>
      <c r="V35" s="20" t="n">
        <v>18.79701479</v>
      </c>
    </row>
    <row r="36" spans="1:22">
      <c r="A36" s="15" t="s">
        <v>511</v>
      </c>
      <c r="B36" s="17" t="n">
        <v>6736</v>
      </c>
      <c r="C36" s="18">
        <f>(30.0/B36*100)</f>
        <v/>
      </c>
      <c r="D36" s="19" t="n">
        <v>6706</v>
      </c>
      <c r="E36" s="18" t="n">
        <v>423.54834227</v>
      </c>
      <c r="F36" s="20" t="n">
        <v>9.823689959999999</v>
      </c>
      <c r="G36" s="18" t="n">
        <v>466.29793697</v>
      </c>
      <c r="H36" s="20" t="n">
        <v>4.0971105</v>
      </c>
      <c r="I36" s="18" t="n">
        <v>502.1804523</v>
      </c>
      <c r="J36" s="20" t="n">
        <v>2.42904224</v>
      </c>
      <c r="K36" s="18" t="n">
        <v>505.23067914</v>
      </c>
      <c r="L36" s="20" t="n">
        <v>3.53151945</v>
      </c>
      <c r="M36" s="18" t="s">
        <v>481</v>
      </c>
      <c r="N36" s="20" t="s">
        <v>481</v>
      </c>
      <c r="O36" s="18" t="s">
        <v>481</v>
      </c>
      <c r="P36" s="20" t="s">
        <v>481</v>
      </c>
      <c r="Q36" s="18" t="s">
        <v>481</v>
      </c>
      <c r="R36" s="20" t="s">
        <v>481</v>
      </c>
      <c r="S36" s="18" t="s">
        <v>481</v>
      </c>
      <c r="T36" s="20" t="s">
        <v>481</v>
      </c>
      <c r="U36" s="18" t="n">
        <v>433.43809871</v>
      </c>
      <c r="V36" s="20" t="n">
        <v>15.3347221</v>
      </c>
    </row>
    <row r="37" spans="1:22">
      <c r="A37" s="15" t="s">
        <v>512</v>
      </c>
      <c r="B37" s="17" t="n">
        <v>5458</v>
      </c>
      <c r="C37" s="18">
        <f>(66.0/B37*100)</f>
        <v/>
      </c>
      <c r="D37" s="19" t="n">
        <v>5392</v>
      </c>
      <c r="E37" s="18" t="n">
        <v>428.62832321</v>
      </c>
      <c r="F37" s="20" t="n">
        <v>10.70067943</v>
      </c>
      <c r="G37" s="18" t="n">
        <v>474.71932826</v>
      </c>
      <c r="H37" s="20" t="n">
        <v>5.12938191</v>
      </c>
      <c r="I37" s="18" t="n">
        <v>506.885385</v>
      </c>
      <c r="J37" s="20" t="n">
        <v>3.22447037</v>
      </c>
      <c r="K37" s="18" t="n">
        <v>515.84779529</v>
      </c>
      <c r="L37" s="20" t="n">
        <v>4.83615444</v>
      </c>
      <c r="M37" s="18" t="s">
        <v>481</v>
      </c>
      <c r="N37" s="20" t="s">
        <v>481</v>
      </c>
      <c r="O37" s="18" t="s">
        <v>481</v>
      </c>
      <c r="P37" s="20" t="s">
        <v>481</v>
      </c>
      <c r="Q37" s="18" t="s">
        <v>481</v>
      </c>
      <c r="R37" s="20" t="s">
        <v>481</v>
      </c>
      <c r="S37" s="18" t="s">
        <v>481</v>
      </c>
      <c r="T37" s="20" t="s">
        <v>481</v>
      </c>
      <c r="U37" s="18" t="n">
        <v>372.95856833</v>
      </c>
      <c r="V37" s="20" t="n">
        <v>11.80289155</v>
      </c>
    </row>
    <row r="38" spans="1:22">
      <c r="A38" s="15" t="s">
        <v>513</v>
      </c>
      <c r="B38" s="17" t="n">
        <v>5860</v>
      </c>
      <c r="C38" s="18">
        <f>(17.0/B38*100)</f>
        <v/>
      </c>
      <c r="D38" s="19" t="n">
        <v>5843</v>
      </c>
      <c r="E38" s="18" t="n">
        <v>399.51700574</v>
      </c>
      <c r="F38" s="20" t="n">
        <v>12.10116346</v>
      </c>
      <c r="G38" s="18" t="n">
        <v>472.37881217</v>
      </c>
      <c r="H38" s="20" t="n">
        <v>7.28963697</v>
      </c>
      <c r="I38" s="18" t="n">
        <v>497.18865316</v>
      </c>
      <c r="J38" s="20" t="n">
        <v>3.17717124</v>
      </c>
      <c r="K38" s="18" t="n">
        <v>501.22583188</v>
      </c>
      <c r="L38" s="20" t="n">
        <v>3.82700312</v>
      </c>
      <c r="M38" s="18" t="s">
        <v>481</v>
      </c>
      <c r="N38" s="20" t="s">
        <v>481</v>
      </c>
      <c r="O38" s="18" t="s">
        <v>481</v>
      </c>
      <c r="P38" s="20" t="s">
        <v>481</v>
      </c>
      <c r="Q38" s="18" t="s">
        <v>481</v>
      </c>
      <c r="R38" s="20" t="s">
        <v>481</v>
      </c>
      <c r="S38" s="18" t="s">
        <v>481</v>
      </c>
      <c r="T38" s="20" t="s">
        <v>481</v>
      </c>
      <c r="U38" s="18" t="n">
        <v>379.72309374</v>
      </c>
      <c r="V38" s="20" t="n">
        <v>13.90661586</v>
      </c>
    </row>
    <row r="39" spans="1:22">
      <c r="A39" s="15" t="s">
        <v>514</v>
      </c>
      <c r="B39" s="17" t="n">
        <v>5895</v>
      </c>
      <c r="C39" s="18">
        <f>(31.0/B39*100)</f>
        <v/>
      </c>
      <c r="D39" s="19" t="n">
        <v>5864</v>
      </c>
      <c r="E39" s="18" t="n">
        <v>393.2539666</v>
      </c>
      <c r="F39" s="20" t="n">
        <v>6.33117383</v>
      </c>
      <c r="G39" s="18" t="n">
        <v>412.7613737</v>
      </c>
      <c r="H39" s="20" t="n">
        <v>4.71415116</v>
      </c>
      <c r="I39" s="18" t="n">
        <v>436.66692146</v>
      </c>
      <c r="J39" s="20" t="n">
        <v>4.06972725</v>
      </c>
      <c r="K39" s="18" t="n">
        <v>436.46559194</v>
      </c>
      <c r="L39" s="20" t="n">
        <v>4.90074198</v>
      </c>
      <c r="M39" s="18" t="s">
        <v>481</v>
      </c>
      <c r="N39" s="20" t="s">
        <v>481</v>
      </c>
      <c r="O39" s="18" t="s">
        <v>481</v>
      </c>
      <c r="P39" s="20" t="s">
        <v>481</v>
      </c>
      <c r="Q39" s="18" t="s">
        <v>481</v>
      </c>
      <c r="R39" s="20" t="s">
        <v>481</v>
      </c>
      <c r="S39" s="18" t="s">
        <v>481</v>
      </c>
      <c r="T39" s="20" t="s">
        <v>481</v>
      </c>
      <c r="U39" s="18" t="n">
        <v>356.45355934</v>
      </c>
      <c r="V39" s="20" t="n">
        <v>17.16593233</v>
      </c>
    </row>
    <row r="40" spans="1:22">
      <c r="A40" s="15" t="s">
        <v>515</v>
      </c>
      <c r="B40" s="17" t="n">
        <v>14157</v>
      </c>
      <c r="C40" s="18">
        <f>(286.0/B40*100)</f>
        <v/>
      </c>
      <c r="D40" s="19" t="n">
        <v>13871</v>
      </c>
      <c r="E40" s="18" t="n">
        <v>444.29369607</v>
      </c>
      <c r="F40" s="20" t="n">
        <v>10.42637748</v>
      </c>
      <c r="G40" s="18" t="n">
        <v>471.04520071</v>
      </c>
      <c r="H40" s="20" t="n">
        <v>5.25108675</v>
      </c>
      <c r="I40" s="18" t="n">
        <v>501.42051272</v>
      </c>
      <c r="J40" s="20" t="n">
        <v>3.01433004</v>
      </c>
      <c r="K40" s="18" t="n">
        <v>516.87678393</v>
      </c>
      <c r="L40" s="20" t="n">
        <v>4.40127518</v>
      </c>
      <c r="M40" s="18" t="s">
        <v>481</v>
      </c>
      <c r="N40" s="20" t="s">
        <v>481</v>
      </c>
      <c r="O40" s="18" t="s">
        <v>481</v>
      </c>
      <c r="P40" s="20" t="s">
        <v>481</v>
      </c>
      <c r="Q40" s="18" t="s">
        <v>481</v>
      </c>
      <c r="R40" s="20" t="s">
        <v>481</v>
      </c>
      <c r="S40" s="18" t="s">
        <v>481</v>
      </c>
      <c r="T40" s="20" t="s">
        <v>481</v>
      </c>
      <c r="U40" s="18" t="n">
        <v>406.29469994</v>
      </c>
      <c r="V40" s="20" t="n">
        <v>12.18585059</v>
      </c>
    </row>
    <row r="41" spans="1:22">
      <c r="A41" s="15" t="s">
        <v>516</v>
      </c>
      <c r="B41" s="17" t="n">
        <v>5712</v>
      </c>
      <c r="C41" s="18">
        <f>(39.0/B41*100)</f>
        <v/>
      </c>
      <c r="D41" s="19" t="n">
        <v>5673</v>
      </c>
      <c r="E41" s="18" t="n">
        <v>446.56405076</v>
      </c>
      <c r="F41" s="20" t="n">
        <v>11.74420193</v>
      </c>
      <c r="G41" s="18" t="n">
        <v>463.87206842</v>
      </c>
      <c r="H41" s="20" t="n">
        <v>6.5735383</v>
      </c>
      <c r="I41" s="18" t="n">
        <v>502.452712</v>
      </c>
      <c r="J41" s="20" t="n">
        <v>3.17054665</v>
      </c>
      <c r="K41" s="18" t="n">
        <v>518.00642452</v>
      </c>
      <c r="L41" s="20" t="n">
        <v>4.76611647</v>
      </c>
      <c r="M41" s="18" t="s">
        <v>481</v>
      </c>
      <c r="N41" s="20" t="s">
        <v>481</v>
      </c>
      <c r="O41" s="18" t="s">
        <v>481</v>
      </c>
      <c r="P41" s="20" t="s">
        <v>481</v>
      </c>
      <c r="Q41" s="18" t="n">
        <v>399.91015703</v>
      </c>
      <c r="R41" s="20" t="n">
        <v>16.72230739</v>
      </c>
      <c r="S41" s="18" t="s">
        <v>481</v>
      </c>
      <c r="T41" s="20" t="s">
        <v>481</v>
      </c>
      <c r="U41" s="18" t="n">
        <v>381.51971049</v>
      </c>
      <c r="V41" s="20" t="n">
        <v>16.25634875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(1306.0/B46*100)</f>
        <v/>
      </c>
      <c r="D46" s="19" t="n">
        <v>21835</v>
      </c>
      <c r="E46" s="18" t="n">
        <v>377.12116292</v>
      </c>
      <c r="F46" s="20" t="n">
        <v>7.69052443</v>
      </c>
      <c r="G46" s="18" t="n">
        <v>404.81624453</v>
      </c>
      <c r="H46" s="20" t="n">
        <v>4.11223859</v>
      </c>
      <c r="I46" s="18" t="n">
        <v>418.37831326</v>
      </c>
      <c r="J46" s="20" t="n">
        <v>2.82651309</v>
      </c>
      <c r="K46" s="18" t="n">
        <v>422.51659979</v>
      </c>
      <c r="L46" s="20" t="n">
        <v>4.13043732</v>
      </c>
      <c r="M46" s="18" t="s">
        <v>481</v>
      </c>
      <c r="N46" s="20" t="s">
        <v>481</v>
      </c>
      <c r="O46" s="18" t="s">
        <v>481</v>
      </c>
      <c r="P46" s="20" t="s">
        <v>481</v>
      </c>
      <c r="Q46" s="18" t="s">
        <v>481</v>
      </c>
      <c r="R46" s="20" t="s">
        <v>481</v>
      </c>
      <c r="S46" s="18" t="s">
        <v>481</v>
      </c>
      <c r="T46" s="20" t="s">
        <v>481</v>
      </c>
      <c r="U46" s="18" t="n">
        <v>336.66703085</v>
      </c>
      <c r="V46" s="20" t="n">
        <v>4.17910041</v>
      </c>
    </row>
    <row r="47" spans="1:22">
      <c r="A47" s="15" t="s">
        <v>522</v>
      </c>
      <c r="B47" s="17" t="n">
        <v>5928</v>
      </c>
      <c r="C47" s="18">
        <f>(96.0/B47*100)</f>
        <v/>
      </c>
      <c r="D47" s="19" t="n">
        <v>5832</v>
      </c>
      <c r="E47" s="18" t="n">
        <v>376.7010499</v>
      </c>
      <c r="F47" s="20" t="n">
        <v>7.48178877</v>
      </c>
      <c r="G47" s="18" t="n">
        <v>427.52381021</v>
      </c>
      <c r="H47" s="20" t="n">
        <v>6.13984082</v>
      </c>
      <c r="I47" s="18" t="n">
        <v>449.99016707</v>
      </c>
      <c r="J47" s="20" t="n">
        <v>4.81705224</v>
      </c>
      <c r="K47" s="18" t="n">
        <v>438.63981454</v>
      </c>
      <c r="L47" s="20" t="n">
        <v>5.8946845</v>
      </c>
      <c r="M47" s="18" t="s">
        <v>481</v>
      </c>
      <c r="N47" s="20" t="s">
        <v>481</v>
      </c>
      <c r="O47" s="18" t="s">
        <v>481</v>
      </c>
      <c r="P47" s="20" t="s">
        <v>481</v>
      </c>
      <c r="Q47" s="18" t="s">
        <v>481</v>
      </c>
      <c r="R47" s="20" t="s">
        <v>481</v>
      </c>
      <c r="S47" s="18" t="s">
        <v>481</v>
      </c>
      <c r="T47" s="20" t="s">
        <v>481</v>
      </c>
      <c r="U47" s="18" t="n">
        <v>301.35355987</v>
      </c>
      <c r="V47" s="20" t="n">
        <v>9.21728497</v>
      </c>
    </row>
    <row r="48" spans="1:22">
      <c r="A48" s="15" t="s">
        <v>523</v>
      </c>
      <c r="B48" s="17" t="n">
        <v>9841</v>
      </c>
      <c r="C48" s="18">
        <f>(7.0/B48*100)</f>
        <v/>
      </c>
      <c r="D48" s="19" t="n">
        <v>9834</v>
      </c>
      <c r="E48" s="18" t="n">
        <v>434.04481528</v>
      </c>
      <c r="F48" s="20" t="n">
        <v>18.70025806</v>
      </c>
      <c r="G48" s="18" t="n">
        <v>442.86801215</v>
      </c>
      <c r="H48" s="20" t="n">
        <v>7.09826541</v>
      </c>
      <c r="I48" s="18" t="n">
        <v>495.20122408</v>
      </c>
      <c r="J48" s="20" t="n">
        <v>5.2639375</v>
      </c>
      <c r="K48" s="18" t="n">
        <v>524.15339309</v>
      </c>
      <c r="L48" s="20" t="n">
        <v>5.87711281</v>
      </c>
      <c r="M48" s="18" t="s">
        <v>481</v>
      </c>
      <c r="N48" s="20" t="s">
        <v>481</v>
      </c>
      <c r="O48" s="18" t="s">
        <v>481</v>
      </c>
      <c r="P48" s="20" t="s">
        <v>481</v>
      </c>
      <c r="Q48" s="18" t="s">
        <v>481</v>
      </c>
      <c r="R48" s="20" t="s">
        <v>481</v>
      </c>
      <c r="S48" s="18" t="s">
        <v>481</v>
      </c>
      <c r="T48" s="20" t="s">
        <v>481</v>
      </c>
      <c r="U48" s="18" t="n">
        <v>425.3760663</v>
      </c>
      <c r="V48" s="20" t="n">
        <v>25.31561457</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(222.0/B50*100)</f>
        <v/>
      </c>
      <c r="D50" s="19" t="n">
        <v>11573</v>
      </c>
      <c r="E50" s="18" t="n">
        <v>380.35563964</v>
      </c>
      <c r="F50" s="20" t="n">
        <v>6.19554179</v>
      </c>
      <c r="G50" s="18" t="n">
        <v>396.16498818</v>
      </c>
      <c r="H50" s="20" t="n">
        <v>4.05736655</v>
      </c>
      <c r="I50" s="18" t="n">
        <v>438.27550998</v>
      </c>
      <c r="J50" s="20" t="n">
        <v>2.85949085</v>
      </c>
      <c r="K50" s="18" t="n">
        <v>427.10355044</v>
      </c>
      <c r="L50" s="20" t="n">
        <v>3.99268831</v>
      </c>
      <c r="M50" s="18" t="s">
        <v>481</v>
      </c>
      <c r="N50" s="20" t="s">
        <v>481</v>
      </c>
      <c r="O50" s="18" t="s">
        <v>481</v>
      </c>
      <c r="P50" s="20" t="s">
        <v>481</v>
      </c>
      <c r="Q50" s="18" t="s">
        <v>481</v>
      </c>
      <c r="R50" s="20" t="s">
        <v>481</v>
      </c>
      <c r="S50" s="18" t="s">
        <v>481</v>
      </c>
      <c r="T50" s="20" t="s">
        <v>481</v>
      </c>
      <c r="U50" s="18" t="n">
        <v>340.3857115</v>
      </c>
      <c r="V50" s="20" t="n">
        <v>12.67080979</v>
      </c>
    </row>
    <row r="51" spans="1:22">
      <c r="A51" s="15" t="s">
        <v>526</v>
      </c>
      <c r="B51" s="17" t="n">
        <v>6866</v>
      </c>
      <c r="C51" s="18">
        <f>(110.0/B51*100)</f>
        <v/>
      </c>
      <c r="D51" s="19" t="n">
        <v>6756</v>
      </c>
      <c r="E51" s="18" t="n">
        <v>388.031464</v>
      </c>
      <c r="F51" s="20" t="n">
        <v>6.09540092</v>
      </c>
      <c r="G51" s="18" t="n">
        <v>400.55159056</v>
      </c>
      <c r="H51" s="20" t="n">
        <v>4.56990727</v>
      </c>
      <c r="I51" s="18" t="n">
        <v>434.64088079</v>
      </c>
      <c r="J51" s="20" t="n">
        <v>2.90448279</v>
      </c>
      <c r="K51" s="18" t="n">
        <v>434.10485707</v>
      </c>
      <c r="L51" s="20" t="n">
        <v>3.82274374</v>
      </c>
      <c r="M51" s="18" t="s">
        <v>481</v>
      </c>
      <c r="N51" s="20" t="s">
        <v>481</v>
      </c>
      <c r="O51" s="18" t="s">
        <v>481</v>
      </c>
      <c r="P51" s="20" t="s">
        <v>481</v>
      </c>
      <c r="Q51" s="18" t="n">
        <v>427.96430568</v>
      </c>
      <c r="R51" s="20" t="n">
        <v>5.20460603</v>
      </c>
      <c r="S51" s="18" t="s">
        <v>481</v>
      </c>
      <c r="T51" s="20" t="s">
        <v>481</v>
      </c>
      <c r="U51" s="18" t="n">
        <v>381.35439633</v>
      </c>
      <c r="V51" s="20" t="n">
        <v>11.19670779</v>
      </c>
    </row>
    <row r="52" spans="1:22">
      <c r="A52" s="15" t="s">
        <v>527</v>
      </c>
      <c r="B52" s="17" t="n">
        <v>5809</v>
      </c>
      <c r="C52" s="18">
        <f>(76.0/B52*100)</f>
        <v/>
      </c>
      <c r="D52" s="19" t="n">
        <v>5733</v>
      </c>
      <c r="E52" s="18" t="n">
        <v>433.63223343</v>
      </c>
      <c r="F52" s="20" t="n">
        <v>5.88404051</v>
      </c>
      <c r="G52" s="18" t="n">
        <v>455.0302663</v>
      </c>
      <c r="H52" s="20" t="n">
        <v>4.00454903</v>
      </c>
      <c r="I52" s="18" t="n">
        <v>498.55820359</v>
      </c>
      <c r="J52" s="20" t="n">
        <v>2.59879363</v>
      </c>
      <c r="K52" s="18" t="n">
        <v>500.34015862</v>
      </c>
      <c r="L52" s="20" t="n">
        <v>4.79281147</v>
      </c>
      <c r="M52" s="18" t="s">
        <v>481</v>
      </c>
      <c r="N52" s="20" t="s">
        <v>481</v>
      </c>
      <c r="O52" s="18" t="s">
        <v>481</v>
      </c>
      <c r="P52" s="20" t="s">
        <v>481</v>
      </c>
      <c r="Q52" s="18" t="s">
        <v>481</v>
      </c>
      <c r="R52" s="20" t="s">
        <v>481</v>
      </c>
      <c r="S52" s="18" t="s">
        <v>481</v>
      </c>
      <c r="T52" s="20" t="s">
        <v>481</v>
      </c>
      <c r="U52" s="18" t="n">
        <v>399.21398973</v>
      </c>
      <c r="V52" s="20" t="n">
        <v>13.54779665</v>
      </c>
    </row>
    <row r="53" spans="1:22">
      <c r="A53" s="15" t="s">
        <v>528</v>
      </c>
      <c r="B53" s="17" t="n">
        <v>5571</v>
      </c>
      <c r="C53" s="18">
        <f>(85.0/B53*100)</f>
        <v/>
      </c>
      <c r="D53" s="19" t="n">
        <v>5486</v>
      </c>
      <c r="E53" s="18" t="n">
        <v>384.55773296</v>
      </c>
      <c r="F53" s="20" t="n">
        <v>9.47007535</v>
      </c>
      <c r="G53" s="18" t="n">
        <v>421.23756449</v>
      </c>
      <c r="H53" s="20" t="n">
        <v>4.83945361</v>
      </c>
      <c r="I53" s="18" t="n">
        <v>447.70716875</v>
      </c>
      <c r="J53" s="20" t="n">
        <v>1.95750625</v>
      </c>
      <c r="K53" s="18" t="n">
        <v>464.30484635</v>
      </c>
      <c r="L53" s="20" t="n">
        <v>4.01860312</v>
      </c>
      <c r="M53" s="18" t="s">
        <v>481</v>
      </c>
      <c r="N53" s="20" t="s">
        <v>481</v>
      </c>
      <c r="O53" s="18" t="s">
        <v>481</v>
      </c>
      <c r="P53" s="20" t="s">
        <v>481</v>
      </c>
      <c r="Q53" s="18" t="s">
        <v>481</v>
      </c>
      <c r="R53" s="20" t="s">
        <v>481</v>
      </c>
      <c r="S53" s="18" t="s">
        <v>481</v>
      </c>
      <c r="T53" s="20" t="s">
        <v>481</v>
      </c>
      <c r="U53" s="18" t="n">
        <v>318.59600505</v>
      </c>
      <c r="V53" s="20" t="n">
        <v>11.48699114</v>
      </c>
    </row>
    <row r="54" spans="1:22">
      <c r="A54" s="15" t="s">
        <v>529</v>
      </c>
      <c r="B54" s="17" t="n">
        <v>4740</v>
      </c>
      <c r="C54" s="18">
        <f>(83.0/B54*100)</f>
        <v/>
      </c>
      <c r="D54" s="19" t="n">
        <v>4657</v>
      </c>
      <c r="E54" s="18" t="n">
        <v>314.14941587</v>
      </c>
      <c r="F54" s="20" t="n">
        <v>6.7996891</v>
      </c>
      <c r="G54" s="18" t="n">
        <v>330.23977067</v>
      </c>
      <c r="H54" s="20" t="n">
        <v>5.39688619</v>
      </c>
      <c r="I54" s="18" t="n">
        <v>374.11834795</v>
      </c>
      <c r="J54" s="20" t="n">
        <v>3.72835179</v>
      </c>
      <c r="K54" s="18" t="n">
        <v>369.49573421</v>
      </c>
      <c r="L54" s="20" t="n">
        <v>3.56306377</v>
      </c>
      <c r="M54" s="18" t="s">
        <v>481</v>
      </c>
      <c r="N54" s="20" t="s">
        <v>481</v>
      </c>
      <c r="O54" s="18" t="s">
        <v>481</v>
      </c>
      <c r="P54" s="20" t="s">
        <v>481</v>
      </c>
      <c r="Q54" s="18" t="s">
        <v>481</v>
      </c>
      <c r="R54" s="20" t="s">
        <v>481</v>
      </c>
      <c r="S54" s="18" t="s">
        <v>481</v>
      </c>
      <c r="T54" s="20" t="s">
        <v>481</v>
      </c>
      <c r="U54" s="18" t="n">
        <v>278.32813025</v>
      </c>
      <c r="V54" s="20" t="n">
        <v>5.2357821</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490.84001081</v>
      </c>
      <c r="F56" s="20" t="n">
        <v>11.05170533</v>
      </c>
      <c r="G56" s="18" t="n">
        <v>511.73228677</v>
      </c>
      <c r="H56" s="20" t="n">
        <v>6.289577</v>
      </c>
      <c r="I56" s="18" t="n">
        <v>530.80147655</v>
      </c>
      <c r="J56" s="20" t="n">
        <v>2.71106976</v>
      </c>
      <c r="K56" s="18" t="n">
        <v>521.98901337</v>
      </c>
      <c r="L56" s="20" t="n">
        <v>4.08016544</v>
      </c>
      <c r="M56" s="18" t="s">
        <v>481</v>
      </c>
      <c r="N56" s="20" t="s">
        <v>481</v>
      </c>
      <c r="O56" s="18" t="s">
        <v>481</v>
      </c>
      <c r="P56" s="20" t="s">
        <v>481</v>
      </c>
      <c r="Q56" s="18" t="s">
        <v>481</v>
      </c>
      <c r="R56" s="20" t="s">
        <v>481</v>
      </c>
      <c r="S56" s="18" t="s">
        <v>481</v>
      </c>
      <c r="T56" s="20" t="s">
        <v>481</v>
      </c>
      <c r="U56" s="18" t="n">
        <v>482.0138491</v>
      </c>
      <c r="V56" s="20" t="n">
        <v>19.26568694</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(138.0/B61*100)</f>
        <v/>
      </c>
      <c r="D61" s="19" t="n">
        <v>6387</v>
      </c>
      <c r="E61" s="18" t="n">
        <v>425.2475589</v>
      </c>
      <c r="F61" s="20" t="n">
        <v>6.31117413</v>
      </c>
      <c r="G61" s="18" t="n">
        <v>453.80081747</v>
      </c>
      <c r="H61" s="20" t="n">
        <v>3.34855248</v>
      </c>
      <c r="I61" s="18" t="n">
        <v>480.30914666</v>
      </c>
      <c r="J61" s="20" t="n">
        <v>2.76465805</v>
      </c>
      <c r="K61" s="18" t="n">
        <v>489.32566252</v>
      </c>
      <c r="L61" s="20" t="n">
        <v>4.32878619</v>
      </c>
      <c r="M61" s="18" t="s">
        <v>481</v>
      </c>
      <c r="N61" s="20" t="s">
        <v>481</v>
      </c>
      <c r="O61" s="18" t="s">
        <v>481</v>
      </c>
      <c r="P61" s="20" t="s">
        <v>481</v>
      </c>
      <c r="Q61" s="18" t="s">
        <v>481</v>
      </c>
      <c r="R61" s="20" t="s">
        <v>481</v>
      </c>
      <c r="S61" s="18" t="s">
        <v>481</v>
      </c>
      <c r="T61" s="20" t="s">
        <v>481</v>
      </c>
      <c r="U61" s="18" t="n">
        <v>363.56778461</v>
      </c>
      <c r="V61" s="20" t="n">
        <v>12.58865902</v>
      </c>
    </row>
    <row r="62" spans="1:22">
      <c r="A62" s="15" t="s">
        <v>537</v>
      </c>
      <c r="B62" s="17" t="n">
        <v>4476</v>
      </c>
      <c r="C62" s="18">
        <f>(3.0/B62*100)</f>
        <v/>
      </c>
      <c r="D62" s="19" t="n">
        <v>4473</v>
      </c>
      <c r="E62" s="18" t="n">
        <v>470.16951234</v>
      </c>
      <c r="F62" s="20" t="n">
        <v>12.28605009</v>
      </c>
      <c r="G62" s="18" t="n">
        <v>494.54740713</v>
      </c>
      <c r="H62" s="20" t="n">
        <v>4.27817213</v>
      </c>
      <c r="I62" s="18" t="n">
        <v>510.89989876</v>
      </c>
      <c r="J62" s="20" t="n">
        <v>1.3980291</v>
      </c>
      <c r="K62" s="18" t="n">
        <v>515.09014619</v>
      </c>
      <c r="L62" s="20" t="n">
        <v>3.61524196</v>
      </c>
      <c r="M62" s="18" t="s">
        <v>481</v>
      </c>
      <c r="N62" s="20" t="s">
        <v>481</v>
      </c>
      <c r="O62" s="18" t="s">
        <v>481</v>
      </c>
      <c r="P62" s="20" t="s">
        <v>481</v>
      </c>
      <c r="Q62" s="18" t="s">
        <v>481</v>
      </c>
      <c r="R62" s="20" t="s">
        <v>481</v>
      </c>
      <c r="S62" s="18" t="s">
        <v>481</v>
      </c>
      <c r="T62" s="20" t="s">
        <v>481</v>
      </c>
      <c r="U62" s="18" t="n">
        <v>467.77255422</v>
      </c>
      <c r="V62" s="20" t="n">
        <v>20.7852689</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(76.0/B66*100)</f>
        <v/>
      </c>
      <c r="D66" s="19" t="n">
        <v>5589</v>
      </c>
      <c r="E66" s="18" t="n">
        <v>395.08015952</v>
      </c>
      <c r="F66" s="20" t="n">
        <v>6.02574657</v>
      </c>
      <c r="G66" s="18" t="n">
        <v>416.69275315</v>
      </c>
      <c r="H66" s="20" t="n">
        <v>4.01784358</v>
      </c>
      <c r="I66" s="18" t="n">
        <v>435.82942704</v>
      </c>
      <c r="J66" s="20" t="n">
        <v>2.12978313</v>
      </c>
      <c r="K66" s="18" t="n">
        <v>444.20066927</v>
      </c>
      <c r="L66" s="20" t="n">
        <v>3.5740459</v>
      </c>
      <c r="M66" s="18" t="s">
        <v>481</v>
      </c>
      <c r="N66" s="20" t="s">
        <v>481</v>
      </c>
      <c r="O66" s="18" t="s">
        <v>481</v>
      </c>
      <c r="P66" s="20" t="s">
        <v>481</v>
      </c>
      <c r="Q66" s="18" t="s">
        <v>481</v>
      </c>
      <c r="R66" s="20" t="s">
        <v>481</v>
      </c>
      <c r="S66" s="18" t="s">
        <v>481</v>
      </c>
      <c r="T66" s="20" t="s">
        <v>481</v>
      </c>
      <c r="U66" s="18" t="n">
        <v>325.03382201</v>
      </c>
      <c r="V66" s="20" t="n">
        <v>6.71535803</v>
      </c>
    </row>
    <row r="67" spans="1:22">
      <c r="A67" s="15" t="s">
        <v>542</v>
      </c>
      <c r="B67" s="17" t="n">
        <v>6971</v>
      </c>
      <c r="C67" s="18">
        <f>(83.0/B67*100)</f>
        <v/>
      </c>
      <c r="D67" s="19" t="n">
        <v>6888</v>
      </c>
      <c r="E67" s="18" t="n">
        <v>352.06942615</v>
      </c>
      <c r="F67" s="20" t="n">
        <v>6.4501296</v>
      </c>
      <c r="G67" s="18" t="n">
        <v>364.42114749</v>
      </c>
      <c r="H67" s="20" t="n">
        <v>3.6692942</v>
      </c>
      <c r="I67" s="18" t="n">
        <v>410.95270516</v>
      </c>
      <c r="J67" s="20" t="n">
        <v>2.93606586</v>
      </c>
      <c r="K67" s="18" t="n">
        <v>414.40814093</v>
      </c>
      <c r="L67" s="20" t="n">
        <v>4.82284848</v>
      </c>
      <c r="M67" s="18" t="s">
        <v>481</v>
      </c>
      <c r="N67" s="20" t="s">
        <v>481</v>
      </c>
      <c r="O67" s="18" t="s">
        <v>481</v>
      </c>
      <c r="P67" s="20" t="s">
        <v>481</v>
      </c>
      <c r="Q67" s="18" t="s">
        <v>481</v>
      </c>
      <c r="R67" s="20" t="s">
        <v>481</v>
      </c>
      <c r="S67" s="18" t="s">
        <v>481</v>
      </c>
      <c r="T67" s="20" t="s">
        <v>481</v>
      </c>
      <c r="U67" s="18" t="n">
        <v>291.47489583</v>
      </c>
      <c r="V67" s="20" t="n">
        <v>7.37934766</v>
      </c>
    </row>
    <row r="68" spans="1:22">
      <c r="A68" s="15" t="s">
        <v>543</v>
      </c>
      <c r="B68" s="17" t="n">
        <v>12083</v>
      </c>
      <c r="C68" s="18">
        <f>(26.0/B68*100)</f>
        <v/>
      </c>
      <c r="D68" s="19" t="n">
        <v>12057</v>
      </c>
      <c r="E68" s="18" t="n">
        <v>346.36333467</v>
      </c>
      <c r="F68" s="20" t="n">
        <v>3.81105028</v>
      </c>
      <c r="G68" s="18" t="n">
        <v>388.23535752</v>
      </c>
      <c r="H68" s="20" t="n">
        <v>2.64555359</v>
      </c>
      <c r="I68" s="18" t="n">
        <v>423.30291424</v>
      </c>
      <c r="J68" s="20" t="n">
        <v>1.42890722</v>
      </c>
      <c r="K68" s="18" t="n">
        <v>418.5338189</v>
      </c>
      <c r="L68" s="20" t="n">
        <v>3.23380418</v>
      </c>
      <c r="M68" s="18" t="s">
        <v>481</v>
      </c>
      <c r="N68" s="20" t="s">
        <v>481</v>
      </c>
      <c r="O68" s="18" t="s">
        <v>481</v>
      </c>
      <c r="P68" s="20" t="s">
        <v>481</v>
      </c>
      <c r="Q68" s="18" t="s">
        <v>481</v>
      </c>
      <c r="R68" s="20" t="s">
        <v>481</v>
      </c>
      <c r="S68" s="18" t="s">
        <v>481</v>
      </c>
      <c r="T68" s="20" t="s">
        <v>481</v>
      </c>
      <c r="U68" s="18" t="n">
        <v>288.00331896</v>
      </c>
      <c r="V68" s="20" t="n">
        <v>4.43593551</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465.97857622</v>
      </c>
      <c r="F70" s="20" t="n">
        <v>8.87134099</v>
      </c>
      <c r="G70" s="18" t="n">
        <v>482.15949576</v>
      </c>
      <c r="H70" s="20" t="n">
        <v>4.7602632</v>
      </c>
      <c r="I70" s="18" t="n">
        <v>499.82876152</v>
      </c>
      <c r="J70" s="20" t="n">
        <v>3.11884576</v>
      </c>
      <c r="K70" s="18" t="n">
        <v>512.32476725</v>
      </c>
      <c r="L70" s="20" t="n">
        <v>4.65180988</v>
      </c>
      <c r="M70" s="18" t="s">
        <v>481</v>
      </c>
      <c r="N70" s="20" t="s">
        <v>481</v>
      </c>
      <c r="O70" s="18" t="s">
        <v>481</v>
      </c>
      <c r="P70" s="20" t="s">
        <v>481</v>
      </c>
      <c r="Q70" s="18" t="s">
        <v>481</v>
      </c>
      <c r="R70" s="20" t="s">
        <v>481</v>
      </c>
      <c r="S70" s="18" t="s">
        <v>481</v>
      </c>
      <c r="T70" s="20" t="s">
        <v>481</v>
      </c>
      <c r="U70" s="18" t="n">
        <v>414.17927779</v>
      </c>
      <c r="V70" s="20" t="n">
        <v>11.8126717</v>
      </c>
    </row>
    <row r="71" spans="1:22">
      <c r="A71" s="15" t="s">
        <v>546</v>
      </c>
      <c r="B71" s="17" t="n">
        <v>6115</v>
      </c>
      <c r="C71" s="18">
        <f>(17.0/B71*100)</f>
        <v/>
      </c>
      <c r="D71" s="19" t="n">
        <v>6098</v>
      </c>
      <c r="E71" s="18" t="n">
        <v>479.26796478</v>
      </c>
      <c r="F71" s="20" t="n">
        <v>12.47812126</v>
      </c>
      <c r="G71" s="18" t="n">
        <v>489.30617338</v>
      </c>
      <c r="H71" s="20" t="n">
        <v>5.7961618</v>
      </c>
      <c r="I71" s="18" t="n">
        <v>536.70167652</v>
      </c>
      <c r="J71" s="20" t="n">
        <v>2.20139429</v>
      </c>
      <c r="K71" s="18" t="n">
        <v>548.57073092</v>
      </c>
      <c r="L71" s="20" t="n">
        <v>3.05204871</v>
      </c>
      <c r="M71" s="18" t="s">
        <v>481</v>
      </c>
      <c r="N71" s="20" t="s">
        <v>481</v>
      </c>
      <c r="O71" s="18" t="s">
        <v>481</v>
      </c>
      <c r="P71" s="20" t="s">
        <v>481</v>
      </c>
      <c r="Q71" s="18" t="s">
        <v>481</v>
      </c>
      <c r="R71" s="20" t="s">
        <v>481</v>
      </c>
      <c r="S71" s="18" t="s">
        <v>481</v>
      </c>
      <c r="T71" s="20" t="s">
        <v>481</v>
      </c>
      <c r="U71" s="18" t="n">
        <v>488.23853827</v>
      </c>
      <c r="V71" s="20" t="n">
        <v>21.36844949</v>
      </c>
    </row>
    <row r="72" spans="1:22">
      <c r="A72" s="15" t="s">
        <v>547</v>
      </c>
      <c r="B72" s="17" t="n">
        <v>7708</v>
      </c>
      <c r="C72" s="18">
        <f>(5.0/B72*100)</f>
        <v/>
      </c>
      <c r="D72" s="19" t="n">
        <v>7703</v>
      </c>
      <c r="E72" s="18" t="n">
        <v>440.65577107</v>
      </c>
      <c r="F72" s="20" t="n">
        <v>14.3445135</v>
      </c>
      <c r="G72" s="18" t="n">
        <v>476.01024057</v>
      </c>
      <c r="H72" s="20" t="n">
        <v>4.44624882</v>
      </c>
      <c r="I72" s="18" t="n">
        <v>497.0425464</v>
      </c>
      <c r="J72" s="20" t="n">
        <v>2.85796594</v>
      </c>
      <c r="K72" s="18" t="n">
        <v>506.35567363</v>
      </c>
      <c r="L72" s="20" t="n">
        <v>3.48984185</v>
      </c>
      <c r="M72" s="18" t="s">
        <v>481</v>
      </c>
      <c r="N72" s="20" t="s">
        <v>481</v>
      </c>
      <c r="O72" s="18" t="s">
        <v>481</v>
      </c>
      <c r="P72" s="20" t="s">
        <v>481</v>
      </c>
      <c r="Q72" s="18" t="s">
        <v>481</v>
      </c>
      <c r="R72" s="20" t="s">
        <v>481</v>
      </c>
      <c r="S72" s="18" t="s">
        <v>481</v>
      </c>
      <c r="T72" s="20" t="s">
        <v>481</v>
      </c>
      <c r="U72" s="18" t="n">
        <v>453.75736186</v>
      </c>
      <c r="V72" s="20" t="n">
        <v>38.33768278</v>
      </c>
    </row>
    <row r="73" spans="1:22">
      <c r="A73" s="15" t="s">
        <v>548</v>
      </c>
      <c r="B73" s="17" t="n">
        <v>8249</v>
      </c>
      <c r="C73" s="18">
        <f>(147.0/B73*100)</f>
        <v/>
      </c>
      <c r="D73" s="19" t="n">
        <v>8102</v>
      </c>
      <c r="E73" s="18" t="n">
        <v>381.08755946</v>
      </c>
      <c r="F73" s="20" t="n">
        <v>16.03422618</v>
      </c>
      <c r="G73" s="18" t="n">
        <v>387.08193932</v>
      </c>
      <c r="H73" s="20" t="n">
        <v>6.5128155</v>
      </c>
      <c r="I73" s="18" t="n">
        <v>410.56395827</v>
      </c>
      <c r="J73" s="20" t="n">
        <v>3.16502095</v>
      </c>
      <c r="K73" s="18" t="n">
        <v>419.55724152</v>
      </c>
      <c r="L73" s="20" t="n">
        <v>5.41001461</v>
      </c>
      <c r="M73" s="18" t="s">
        <v>481</v>
      </c>
      <c r="N73" s="20" t="s">
        <v>481</v>
      </c>
      <c r="O73" s="18" t="s">
        <v>481</v>
      </c>
      <c r="P73" s="20" t="s">
        <v>481</v>
      </c>
      <c r="Q73" s="18" t="s">
        <v>481</v>
      </c>
      <c r="R73" s="20" t="s">
        <v>481</v>
      </c>
      <c r="S73" s="18" t="s">
        <v>481</v>
      </c>
      <c r="T73" s="20" t="s">
        <v>481</v>
      </c>
      <c r="U73" s="18" t="n">
        <v>357.7973121</v>
      </c>
      <c r="V73" s="20" t="n">
        <v>15.23803811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(204.0/B75*100)</f>
        <v/>
      </c>
      <c r="D75" s="19" t="n">
        <v>5171</v>
      </c>
      <c r="E75" s="18" t="n">
        <v>334.53347695</v>
      </c>
      <c r="F75" s="20" t="n">
        <v>6.32890002</v>
      </c>
      <c r="G75" s="18" t="n">
        <v>346.81458348</v>
      </c>
      <c r="H75" s="20" t="n">
        <v>4.15514171</v>
      </c>
      <c r="I75" s="18" t="n">
        <v>371.5756215</v>
      </c>
      <c r="J75" s="20" t="n">
        <v>3.29740406</v>
      </c>
      <c r="K75" s="18" t="n">
        <v>372.58943954</v>
      </c>
      <c r="L75" s="20" t="n">
        <v>3.72899329</v>
      </c>
      <c r="M75" s="18" t="s">
        <v>481</v>
      </c>
      <c r="N75" s="20" t="s">
        <v>481</v>
      </c>
      <c r="O75" s="18" t="s">
        <v>481</v>
      </c>
      <c r="P75" s="20" t="s">
        <v>481</v>
      </c>
      <c r="Q75" s="18" t="s">
        <v>481</v>
      </c>
      <c r="R75" s="20" t="s">
        <v>481</v>
      </c>
      <c r="S75" s="18" t="s">
        <v>481</v>
      </c>
      <c r="T75" s="20" t="s">
        <v>481</v>
      </c>
      <c r="U75" s="18" t="n">
        <v>293.52511798</v>
      </c>
      <c r="V75" s="20" t="n">
        <v>7.81552485</v>
      </c>
    </row>
    <row r="76" spans="1:22">
      <c r="A76" s="15" t="s">
        <v>551</v>
      </c>
      <c r="B76" s="17" t="n">
        <v>14167</v>
      </c>
      <c r="C76" s="18">
        <f>(229.0/B76*100)</f>
        <v/>
      </c>
      <c r="D76" s="19" t="n">
        <v>13938</v>
      </c>
      <c r="E76" s="18" t="n">
        <v>380.14258145</v>
      </c>
      <c r="F76" s="20" t="n">
        <v>7.61038191</v>
      </c>
      <c r="G76" s="18" t="n">
        <v>429.60555019</v>
      </c>
      <c r="H76" s="20" t="n">
        <v>5.4431584</v>
      </c>
      <c r="I76" s="18" t="n">
        <v>441.3422564</v>
      </c>
      <c r="J76" s="20" t="n">
        <v>3.05676117</v>
      </c>
      <c r="K76" s="18" t="n">
        <v>438.25305978</v>
      </c>
      <c r="L76" s="20" t="n">
        <v>3.39322394</v>
      </c>
      <c r="M76" s="18" t="s">
        <v>481</v>
      </c>
      <c r="N76" s="20" t="s">
        <v>481</v>
      </c>
      <c r="O76" s="18" t="s">
        <v>481</v>
      </c>
      <c r="P76" s="20" t="s">
        <v>481</v>
      </c>
      <c r="Q76" s="18" t="s">
        <v>481</v>
      </c>
      <c r="R76" s="20" t="s">
        <v>481</v>
      </c>
      <c r="S76" s="18" t="s">
        <v>481</v>
      </c>
      <c r="T76" s="20" t="s">
        <v>481</v>
      </c>
      <c r="U76" s="18" t="n">
        <v>310.75192309</v>
      </c>
      <c r="V76" s="20" t="n">
        <v>7.67877572</v>
      </c>
    </row>
    <row r="77" spans="1:22">
      <c r="A77" s="15" t="s">
        <v>552</v>
      </c>
      <c r="B77" s="17" t="n">
        <v>6062</v>
      </c>
      <c r="C77" s="18">
        <f>(87.0/B77*100)</f>
        <v/>
      </c>
      <c r="D77" s="19" t="n">
        <v>5975</v>
      </c>
      <c r="E77" s="18" t="n">
        <v>391.55174569</v>
      </c>
      <c r="F77" s="20" t="n">
        <v>7.51244418</v>
      </c>
      <c r="G77" s="18" t="n">
        <v>422.96636633</v>
      </c>
      <c r="H77" s="20" t="n">
        <v>4.32815343</v>
      </c>
      <c r="I77" s="18" t="n">
        <v>449.62453422</v>
      </c>
      <c r="J77" s="20" t="n">
        <v>2.70869775</v>
      </c>
      <c r="K77" s="18" t="n">
        <v>437.6087656</v>
      </c>
      <c r="L77" s="20" t="n">
        <v>4.06515222</v>
      </c>
      <c r="M77" s="18" t="s">
        <v>481</v>
      </c>
      <c r="N77" s="20" t="s">
        <v>481</v>
      </c>
      <c r="O77" s="18" t="s">
        <v>481</v>
      </c>
      <c r="P77" s="20" t="s">
        <v>481</v>
      </c>
      <c r="Q77" s="18" t="s">
        <v>481</v>
      </c>
      <c r="R77" s="20" t="s">
        <v>481</v>
      </c>
      <c r="S77" s="18" t="s">
        <v>481</v>
      </c>
      <c r="T77" s="20" t="s">
        <v>481</v>
      </c>
      <c r="U77" s="18" t="n">
        <v>333.36895696</v>
      </c>
      <c r="V77" s="20" t="n">
        <v>6.65339934</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417.22704453</v>
      </c>
      <c r="F81" s="20" t="n">
        <v>9.97964015</v>
      </c>
      <c r="G81" s="18" t="n">
        <v>411.68961477</v>
      </c>
      <c r="H81" s="20" t="n">
        <v>3.86192413</v>
      </c>
      <c r="I81" s="18" t="n">
        <v>434.2389863</v>
      </c>
      <c r="J81" s="20" t="n">
        <v>3.64288482</v>
      </c>
      <c r="K81" s="18" t="n">
        <v>451.09213664</v>
      </c>
      <c r="L81" s="20" t="n">
        <v>5.31033766</v>
      </c>
      <c r="M81" s="18" t="s">
        <v>481</v>
      </c>
      <c r="N81" s="20" t="s">
        <v>481</v>
      </c>
      <c r="O81" s="18" t="s">
        <v>481</v>
      </c>
      <c r="P81" s="20" t="s">
        <v>481</v>
      </c>
      <c r="Q81" s="18" t="s">
        <v>481</v>
      </c>
      <c r="R81" s="20" t="s">
        <v>481</v>
      </c>
      <c r="S81" s="18" t="s">
        <v>481</v>
      </c>
      <c r="T81" s="20" t="s">
        <v>481</v>
      </c>
      <c r="U81" s="18" t="n">
        <v>353.89088915</v>
      </c>
      <c r="V81" s="20" t="n">
        <v>19.8396617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722</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514.68920258</v>
      </c>
      <c r="F7" s="20" t="n">
        <v>5.76435611</v>
      </c>
      <c r="G7" s="18" t="n">
        <v>527.72145158</v>
      </c>
      <c r="H7" s="20" t="n">
        <v>2.97083574</v>
      </c>
      <c r="I7" s="18" t="n">
        <v>501.88425844</v>
      </c>
      <c r="J7" s="20" t="n">
        <v>2.09660794</v>
      </c>
      <c r="K7" s="18" t="n">
        <v>489.3153254</v>
      </c>
      <c r="L7" s="20" t="n">
        <v>2.98531967</v>
      </c>
      <c r="M7" s="18" t="s">
        <v>481</v>
      </c>
      <c r="N7" s="20" t="s">
        <v>481</v>
      </c>
      <c r="O7" s="18" t="s">
        <v>481</v>
      </c>
      <c r="P7" s="20" t="s">
        <v>481</v>
      </c>
      <c r="Q7" s="18" t="s">
        <v>481</v>
      </c>
      <c r="R7" s="20" t="s">
        <v>481</v>
      </c>
      <c r="S7" s="18" t="s">
        <v>481</v>
      </c>
      <c r="T7" s="20" t="s">
        <v>481</v>
      </c>
      <c r="U7" s="18" t="n">
        <v>424.27443301</v>
      </c>
      <c r="V7" s="20" t="n">
        <v>9.56777303</v>
      </c>
    </row>
    <row r="8" spans="1:22">
      <c r="A8" s="15" t="s">
        <v>483</v>
      </c>
      <c r="B8" s="17" t="n">
        <v>7007</v>
      </c>
      <c r="C8" s="18">
        <f>(25.0/B8*100)</f>
        <v/>
      </c>
      <c r="D8" s="19" t="n">
        <v>6982</v>
      </c>
      <c r="E8" s="18" t="n">
        <v>484.95891578</v>
      </c>
      <c r="F8" s="20" t="n">
        <v>5.65362574</v>
      </c>
      <c r="G8" s="18" t="n">
        <v>507.57525108</v>
      </c>
      <c r="H8" s="20" t="n">
        <v>3.74646092</v>
      </c>
      <c r="I8" s="18" t="n">
        <v>491.67071784</v>
      </c>
      <c r="J8" s="20" t="n">
        <v>3.79471804</v>
      </c>
      <c r="K8" s="18" t="n">
        <v>471.44626679</v>
      </c>
      <c r="L8" s="20" t="n">
        <v>3.11637691</v>
      </c>
      <c r="M8" s="18" t="s">
        <v>481</v>
      </c>
      <c r="N8" s="20" t="s">
        <v>481</v>
      </c>
      <c r="O8" s="18" t="s">
        <v>481</v>
      </c>
      <c r="P8" s="20" t="s">
        <v>481</v>
      </c>
      <c r="Q8" s="18" t="n">
        <v>361.38025951</v>
      </c>
      <c r="R8" s="20" t="n">
        <v>22.72565673</v>
      </c>
      <c r="S8" s="18" t="s">
        <v>481</v>
      </c>
      <c r="T8" s="20" t="s">
        <v>481</v>
      </c>
      <c r="U8" s="18" t="n">
        <v>343.37892577</v>
      </c>
      <c r="V8" s="20" t="n">
        <v>18.37030923</v>
      </c>
    </row>
    <row r="9" spans="1:22">
      <c r="A9" s="15" t="s">
        <v>484</v>
      </c>
      <c r="B9" s="17" t="n">
        <v>9651</v>
      </c>
      <c r="C9" s="18">
        <f>(113.0/B9*100)</f>
        <v/>
      </c>
      <c r="D9" s="19" t="n">
        <v>9538</v>
      </c>
      <c r="E9" s="18" t="n">
        <v>492.24529365</v>
      </c>
      <c r="F9" s="20" t="n">
        <v>5.74245832</v>
      </c>
      <c r="G9" s="18" t="n">
        <v>523.08558825</v>
      </c>
      <c r="H9" s="20" t="n">
        <v>2.97771847</v>
      </c>
      <c r="I9" s="18" t="n">
        <v>504.49135044</v>
      </c>
      <c r="J9" s="20" t="n">
        <v>2.79863078</v>
      </c>
      <c r="K9" s="18" t="n">
        <v>493.08206314</v>
      </c>
      <c r="L9" s="20" t="n">
        <v>3.33159061</v>
      </c>
      <c r="M9" s="18" t="s">
        <v>481</v>
      </c>
      <c r="N9" s="20" t="s">
        <v>481</v>
      </c>
      <c r="O9" s="18" t="s">
        <v>481</v>
      </c>
      <c r="P9" s="20" t="s">
        <v>481</v>
      </c>
      <c r="Q9" s="18" t="n">
        <v>347.7815185</v>
      </c>
      <c r="R9" s="20" t="n">
        <v>11.20716786</v>
      </c>
      <c r="S9" s="18" t="s">
        <v>481</v>
      </c>
      <c r="T9" s="20" t="s">
        <v>481</v>
      </c>
      <c r="U9" s="18" t="n">
        <v>387.67257853</v>
      </c>
      <c r="V9" s="20" t="n">
        <v>9.9698286</v>
      </c>
    </row>
    <row r="10" spans="1:22">
      <c r="A10" s="15" t="s">
        <v>485</v>
      </c>
      <c r="B10" s="17" t="n">
        <v>20058</v>
      </c>
      <c r="C10" s="18">
        <f>(530.0/B10*100)</f>
        <v/>
      </c>
      <c r="D10" s="19" t="n">
        <v>19528</v>
      </c>
      <c r="E10" s="18" t="n">
        <v>532.80505823</v>
      </c>
      <c r="F10" s="20" t="n">
        <v>4.95964266</v>
      </c>
      <c r="G10" s="18" t="n">
        <v>552.36760836</v>
      </c>
      <c r="H10" s="20" t="n">
        <v>2.92125838</v>
      </c>
      <c r="I10" s="18" t="n">
        <v>522.91488445</v>
      </c>
      <c r="J10" s="20" t="n">
        <v>2.77066925</v>
      </c>
      <c r="K10" s="18" t="n">
        <v>516.56789569</v>
      </c>
      <c r="L10" s="20" t="n">
        <v>3.54504353</v>
      </c>
      <c r="M10" s="18" t="s">
        <v>481</v>
      </c>
      <c r="N10" s="20" t="s">
        <v>481</v>
      </c>
      <c r="O10" s="18" t="s">
        <v>481</v>
      </c>
      <c r="P10" s="20" t="s">
        <v>481</v>
      </c>
      <c r="Q10" s="18" t="s">
        <v>481</v>
      </c>
      <c r="R10" s="20" t="s">
        <v>481</v>
      </c>
      <c r="S10" s="18" t="s">
        <v>481</v>
      </c>
      <c r="T10" s="20" t="s">
        <v>481</v>
      </c>
      <c r="U10" s="18" t="n">
        <v>428.45403005</v>
      </c>
      <c r="V10" s="20" t="n">
        <v>11.24580794</v>
      </c>
    </row>
    <row r="11" spans="1:22">
      <c r="A11" s="15" t="s">
        <v>486</v>
      </c>
      <c r="B11" s="17" t="n">
        <v>7053</v>
      </c>
      <c r="C11" s="18">
        <f>(51.0/B11*100)</f>
        <v/>
      </c>
      <c r="D11" s="19" t="n">
        <v>7002</v>
      </c>
      <c r="E11" s="18" t="n">
        <v>443.78555523</v>
      </c>
      <c r="F11" s="20" t="n">
        <v>6.58278947</v>
      </c>
      <c r="G11" s="18" t="n">
        <v>463.8973539</v>
      </c>
      <c r="H11" s="20" t="n">
        <v>3.83193601</v>
      </c>
      <c r="I11" s="18" t="n">
        <v>458.21647061</v>
      </c>
      <c r="J11" s="20" t="n">
        <v>2.845262</v>
      </c>
      <c r="K11" s="18" t="n">
        <v>462.97159014</v>
      </c>
      <c r="L11" s="20" t="n">
        <v>4.00625019</v>
      </c>
      <c r="M11" s="18" t="s">
        <v>481</v>
      </c>
      <c r="N11" s="20" t="s">
        <v>481</v>
      </c>
      <c r="O11" s="18" t="s">
        <v>481</v>
      </c>
      <c r="P11" s="20" t="s">
        <v>481</v>
      </c>
      <c r="Q11" s="18" t="s">
        <v>481</v>
      </c>
      <c r="R11" s="20" t="s">
        <v>481</v>
      </c>
      <c r="S11" s="18" t="s">
        <v>481</v>
      </c>
      <c r="T11" s="20" t="s">
        <v>481</v>
      </c>
      <c r="U11" s="18" t="n">
        <v>384.74424298</v>
      </c>
      <c r="V11" s="20" t="n">
        <v>15.03893533</v>
      </c>
    </row>
    <row r="12" spans="1:22">
      <c r="A12" s="15" t="s">
        <v>487</v>
      </c>
      <c r="B12" s="17" t="n">
        <v>6894</v>
      </c>
      <c r="C12" s="18">
        <f>(57.0/B12*100)</f>
        <v/>
      </c>
      <c r="D12" s="19" t="n">
        <v>6837</v>
      </c>
      <c r="E12" s="18" t="n">
        <v>488.98856162</v>
      </c>
      <c r="F12" s="20" t="n">
        <v>9.022847580000001</v>
      </c>
      <c r="G12" s="18" t="n">
        <v>506.01349732</v>
      </c>
      <c r="H12" s="20" t="n">
        <v>3.69683246</v>
      </c>
      <c r="I12" s="18" t="n">
        <v>489.11419668</v>
      </c>
      <c r="J12" s="20" t="n">
        <v>3.1529426</v>
      </c>
      <c r="K12" s="18" t="n">
        <v>492.84431557</v>
      </c>
      <c r="L12" s="20" t="n">
        <v>3.26722783</v>
      </c>
      <c r="M12" s="18" t="s">
        <v>481</v>
      </c>
      <c r="N12" s="20" t="s">
        <v>481</v>
      </c>
      <c r="O12" s="18" t="s">
        <v>481</v>
      </c>
      <c r="P12" s="20" t="s">
        <v>481</v>
      </c>
      <c r="Q12" s="18" t="n">
        <v>332.31014509</v>
      </c>
      <c r="R12" s="20" t="n">
        <v>18.34291261</v>
      </c>
      <c r="S12" s="18" t="s">
        <v>481</v>
      </c>
      <c r="T12" s="20" t="s">
        <v>481</v>
      </c>
      <c r="U12" s="18" t="n">
        <v>362.76658791</v>
      </c>
      <c r="V12" s="20" t="n">
        <v>18.20070132</v>
      </c>
    </row>
    <row r="13" spans="1:22">
      <c r="A13" s="15" t="s">
        <v>488</v>
      </c>
      <c r="B13" s="17" t="n">
        <v>7161</v>
      </c>
      <c r="C13" s="18">
        <f>(93.0/B13*100)</f>
        <v/>
      </c>
      <c r="D13" s="19" t="n">
        <v>7068</v>
      </c>
      <c r="E13" s="18" t="n">
        <v>492.2528056</v>
      </c>
      <c r="F13" s="20" t="n">
        <v>8.309122110000001</v>
      </c>
      <c r="G13" s="18" t="n">
        <v>521.27744147</v>
      </c>
      <c r="H13" s="20" t="n">
        <v>3.27976432</v>
      </c>
      <c r="I13" s="18" t="n">
        <v>501.63299798</v>
      </c>
      <c r="J13" s="20" t="n">
        <v>2.70401232</v>
      </c>
      <c r="K13" s="18" t="n">
        <v>493.510079</v>
      </c>
      <c r="L13" s="20" t="n">
        <v>4.09425775</v>
      </c>
      <c r="M13" s="18" t="s">
        <v>481</v>
      </c>
      <c r="N13" s="20" t="s">
        <v>481</v>
      </c>
      <c r="O13" s="18" t="s">
        <v>481</v>
      </c>
      <c r="P13" s="20" t="s">
        <v>481</v>
      </c>
      <c r="Q13" s="18" t="n">
        <v>407.4699787</v>
      </c>
      <c r="R13" s="20" t="n">
        <v>6.79601306</v>
      </c>
      <c r="S13" s="18" t="s">
        <v>481</v>
      </c>
      <c r="T13" s="20" t="s">
        <v>481</v>
      </c>
      <c r="U13" s="18" t="n">
        <v>388.42579044</v>
      </c>
      <c r="V13" s="20" t="n">
        <v>16.70569323</v>
      </c>
    </row>
    <row r="14" spans="1:22">
      <c r="A14" s="15" t="s">
        <v>489</v>
      </c>
      <c r="B14" s="17" t="n">
        <v>5587</v>
      </c>
      <c r="C14" s="18">
        <f>(76.0/B14*100)</f>
        <v/>
      </c>
      <c r="D14" s="19" t="n">
        <v>5511</v>
      </c>
      <c r="E14" s="18" t="n">
        <v>518.36774473</v>
      </c>
      <c r="F14" s="20" t="n">
        <v>6.45661474</v>
      </c>
      <c r="G14" s="18" t="n">
        <v>534.44334372</v>
      </c>
      <c r="H14" s="20" t="n">
        <v>3.6063683</v>
      </c>
      <c r="I14" s="18" t="n">
        <v>514.73454754</v>
      </c>
      <c r="J14" s="20" t="n">
        <v>2.91356432</v>
      </c>
      <c r="K14" s="18" t="n">
        <v>519.09918859</v>
      </c>
      <c r="L14" s="20" t="n">
        <v>3.38452125</v>
      </c>
      <c r="M14" s="18" t="s">
        <v>481</v>
      </c>
      <c r="N14" s="20" t="s">
        <v>481</v>
      </c>
      <c r="O14" s="18" t="s">
        <v>481</v>
      </c>
      <c r="P14" s="20" t="s">
        <v>481</v>
      </c>
      <c r="Q14" s="18" t="s">
        <v>481</v>
      </c>
      <c r="R14" s="20" t="s">
        <v>481</v>
      </c>
      <c r="S14" s="18" t="s">
        <v>481</v>
      </c>
      <c r="T14" s="20" t="s">
        <v>481</v>
      </c>
      <c r="U14" s="18" t="n">
        <v>423.04120415</v>
      </c>
      <c r="V14" s="20" t="n">
        <v>16.59566615</v>
      </c>
    </row>
    <row r="15" spans="1:22">
      <c r="A15" s="15" t="s">
        <v>490</v>
      </c>
      <c r="B15" s="17" t="n">
        <v>5882</v>
      </c>
      <c r="C15" s="18">
        <f>(53.0/B15*100)</f>
        <v/>
      </c>
      <c r="D15" s="19" t="n">
        <v>5829</v>
      </c>
      <c r="E15" s="18" t="n">
        <v>503.68955491</v>
      </c>
      <c r="F15" s="20" t="n">
        <v>8.867277420000001</v>
      </c>
      <c r="G15" s="18" t="n">
        <v>540.65521145</v>
      </c>
      <c r="H15" s="20" t="n">
        <v>3.50487974</v>
      </c>
      <c r="I15" s="18" t="n">
        <v>527.77057989</v>
      </c>
      <c r="J15" s="20" t="n">
        <v>2.69782897</v>
      </c>
      <c r="K15" s="18" t="n">
        <v>521.70249706</v>
      </c>
      <c r="L15" s="20" t="n">
        <v>4.02059472</v>
      </c>
      <c r="M15" s="18" t="s">
        <v>481</v>
      </c>
      <c r="N15" s="20" t="s">
        <v>481</v>
      </c>
      <c r="O15" s="18" t="s">
        <v>481</v>
      </c>
      <c r="P15" s="20" t="s">
        <v>481</v>
      </c>
      <c r="Q15" s="18" t="n">
        <v>367.66871077</v>
      </c>
      <c r="R15" s="20" t="n">
        <v>14.82638214</v>
      </c>
      <c r="S15" s="18" t="s">
        <v>481</v>
      </c>
      <c r="T15" s="20" t="s">
        <v>481</v>
      </c>
      <c r="U15" s="18" t="n">
        <v>420.7683649</v>
      </c>
      <c r="V15" s="20" t="n">
        <v>16.93345837</v>
      </c>
    </row>
    <row r="16" spans="1:22">
      <c r="A16" s="15" t="s">
        <v>491</v>
      </c>
      <c r="B16" s="17" t="n">
        <v>6108</v>
      </c>
      <c r="C16" s="18">
        <f>(105.0/B16*100)</f>
        <v/>
      </c>
      <c r="D16" s="19" t="n">
        <v>6003</v>
      </c>
      <c r="E16" s="18" t="n">
        <v>482.4327457</v>
      </c>
      <c r="F16" s="20" t="n">
        <v>7.46298737</v>
      </c>
      <c r="G16" s="18" t="n">
        <v>527.7034809</v>
      </c>
      <c r="H16" s="20" t="n">
        <v>3.80093991</v>
      </c>
      <c r="I16" s="18" t="n">
        <v>506.28532766</v>
      </c>
      <c r="J16" s="20" t="n">
        <v>2.78910941</v>
      </c>
      <c r="K16" s="18" t="n">
        <v>488.01535413</v>
      </c>
      <c r="L16" s="20" t="n">
        <v>3.93197243</v>
      </c>
      <c r="M16" s="18" t="s">
        <v>481</v>
      </c>
      <c r="N16" s="20" t="s">
        <v>481</v>
      </c>
      <c r="O16" s="18" t="s">
        <v>481</v>
      </c>
      <c r="P16" s="20" t="s">
        <v>481</v>
      </c>
      <c r="Q16" s="18" t="s">
        <v>481</v>
      </c>
      <c r="R16" s="20" t="s">
        <v>481</v>
      </c>
      <c r="S16" s="18" t="s">
        <v>481</v>
      </c>
      <c r="T16" s="20" t="s">
        <v>481</v>
      </c>
      <c r="U16" s="18" t="n">
        <v>347.46290522</v>
      </c>
      <c r="V16" s="20" t="n">
        <v>12.27669766</v>
      </c>
    </row>
    <row r="17" spans="1:22">
      <c r="A17" s="15" t="s">
        <v>492</v>
      </c>
      <c r="B17" s="17" t="n">
        <v>6504</v>
      </c>
      <c r="C17" s="18">
        <f>(695.0/B17*100)</f>
        <v/>
      </c>
      <c r="D17" s="19" t="n">
        <v>5809</v>
      </c>
      <c r="E17" s="18" t="n">
        <v>508.14283872</v>
      </c>
      <c r="F17" s="20" t="n">
        <v>6.66264125</v>
      </c>
      <c r="G17" s="18" t="n">
        <v>533.34796551</v>
      </c>
      <c r="H17" s="20" t="n">
        <v>3.74812053</v>
      </c>
      <c r="I17" s="18" t="n">
        <v>520.83806995</v>
      </c>
      <c r="J17" s="20" t="n">
        <v>3.54716621</v>
      </c>
      <c r="K17" s="18" t="n">
        <v>511.4527771</v>
      </c>
      <c r="L17" s="20" t="n">
        <v>4.15707705</v>
      </c>
      <c r="M17" s="18" t="s">
        <v>481</v>
      </c>
      <c r="N17" s="20" t="s">
        <v>481</v>
      </c>
      <c r="O17" s="18" t="s">
        <v>481</v>
      </c>
      <c r="P17" s="20" t="s">
        <v>481</v>
      </c>
      <c r="Q17" s="18" t="n">
        <v>338.260297</v>
      </c>
      <c r="R17" s="20" t="n">
        <v>14.23011861</v>
      </c>
      <c r="S17" s="18" t="s">
        <v>481</v>
      </c>
      <c r="T17" s="20" t="s">
        <v>481</v>
      </c>
      <c r="U17" s="18" t="n">
        <v>410.5221631</v>
      </c>
      <c r="V17" s="20" t="n">
        <v>13.63979457</v>
      </c>
    </row>
    <row r="18" spans="1:22">
      <c r="A18" s="15" t="s">
        <v>493</v>
      </c>
      <c r="B18" s="17" t="n">
        <v>5532</v>
      </c>
      <c r="C18" s="18">
        <f>(28.0/B18*100)</f>
        <v/>
      </c>
      <c r="D18" s="19" t="n">
        <v>5504</v>
      </c>
      <c r="E18" s="18" t="n">
        <v>450.860846</v>
      </c>
      <c r="F18" s="20" t="n">
        <v>9.151147119999999</v>
      </c>
      <c r="G18" s="18" t="n">
        <v>474.15723057</v>
      </c>
      <c r="H18" s="20" t="n">
        <v>7.30809438</v>
      </c>
      <c r="I18" s="18" t="n">
        <v>471.13196272</v>
      </c>
      <c r="J18" s="20" t="n">
        <v>4.74444584</v>
      </c>
      <c r="K18" s="18" t="n">
        <v>466.82044466</v>
      </c>
      <c r="L18" s="20" t="n">
        <v>3.87760427</v>
      </c>
      <c r="M18" s="18" t="s">
        <v>481</v>
      </c>
      <c r="N18" s="20" t="s">
        <v>481</v>
      </c>
      <c r="O18" s="18" t="s">
        <v>481</v>
      </c>
      <c r="P18" s="20" t="s">
        <v>481</v>
      </c>
      <c r="Q18" s="18" t="s">
        <v>481</v>
      </c>
      <c r="R18" s="20" t="s">
        <v>481</v>
      </c>
      <c r="S18" s="18" t="s">
        <v>481</v>
      </c>
      <c r="T18" s="20" t="s">
        <v>481</v>
      </c>
      <c r="U18" s="18" t="n">
        <v>352.70389915</v>
      </c>
      <c r="V18" s="20" t="n">
        <v>15.49928252</v>
      </c>
    </row>
    <row r="19" spans="1:22">
      <c r="A19" s="15" t="s">
        <v>494</v>
      </c>
      <c r="B19" s="17" t="n">
        <v>5658</v>
      </c>
      <c r="C19" s="18">
        <f>(71.0/B19*100)</f>
        <v/>
      </c>
      <c r="D19" s="19" t="n">
        <v>5587</v>
      </c>
      <c r="E19" s="18" t="n">
        <v>462.75819289</v>
      </c>
      <c r="F19" s="20" t="n">
        <v>7.40448214</v>
      </c>
      <c r="G19" s="18" t="n">
        <v>492.49890239</v>
      </c>
      <c r="H19" s="20" t="n">
        <v>4.19690771</v>
      </c>
      <c r="I19" s="18" t="n">
        <v>467.51732409</v>
      </c>
      <c r="J19" s="20" t="n">
        <v>3.34551623</v>
      </c>
      <c r="K19" s="18" t="n">
        <v>462.85384973</v>
      </c>
      <c r="L19" s="20" t="n">
        <v>3.90859309</v>
      </c>
      <c r="M19" s="18" t="s">
        <v>481</v>
      </c>
      <c r="N19" s="20" t="s">
        <v>481</v>
      </c>
      <c r="O19" s="18" t="s">
        <v>481</v>
      </c>
      <c r="P19" s="20" t="s">
        <v>481</v>
      </c>
      <c r="Q19" s="18" t="s">
        <v>481</v>
      </c>
      <c r="R19" s="20" t="s">
        <v>481</v>
      </c>
      <c r="S19" s="18" t="s">
        <v>481</v>
      </c>
      <c r="T19" s="20" t="s">
        <v>481</v>
      </c>
      <c r="U19" s="18" t="n">
        <v>367.55833101</v>
      </c>
      <c r="V19" s="20" t="n">
        <v>21.36865021</v>
      </c>
    </row>
    <row r="20" spans="1:22">
      <c r="A20" s="15" t="s">
        <v>495</v>
      </c>
      <c r="B20" s="17" t="n">
        <v>3371</v>
      </c>
      <c r="C20" s="18">
        <f>(75.0/B20*100)</f>
        <v/>
      </c>
      <c r="D20" s="19" t="n">
        <v>3296</v>
      </c>
      <c r="E20" s="18" t="n">
        <v>477.90815875</v>
      </c>
      <c r="F20" s="20" t="n">
        <v>8.40315369</v>
      </c>
      <c r="G20" s="18" t="n">
        <v>501.1244031</v>
      </c>
      <c r="H20" s="20" t="n">
        <v>3.94792709</v>
      </c>
      <c r="I20" s="18" t="n">
        <v>476.91085939</v>
      </c>
      <c r="J20" s="20" t="n">
        <v>2.81480729</v>
      </c>
      <c r="K20" s="18" t="n">
        <v>469.0126165</v>
      </c>
      <c r="L20" s="20" t="n">
        <v>4.77922433</v>
      </c>
      <c r="M20" s="18" t="s">
        <v>481</v>
      </c>
      <c r="N20" s="20" t="s">
        <v>481</v>
      </c>
      <c r="O20" s="18" t="s">
        <v>481</v>
      </c>
      <c r="P20" s="20" t="s">
        <v>481</v>
      </c>
      <c r="Q20" s="18" t="s">
        <v>481</v>
      </c>
      <c r="R20" s="20" t="s">
        <v>481</v>
      </c>
      <c r="S20" s="18" t="s">
        <v>481</v>
      </c>
      <c r="T20" s="20" t="s">
        <v>481</v>
      </c>
      <c r="U20" s="18" t="n">
        <v>384.69444697</v>
      </c>
      <c r="V20" s="20" t="n">
        <v>17.51217259</v>
      </c>
    </row>
    <row r="21" spans="1:22">
      <c r="A21" s="15" t="s">
        <v>496</v>
      </c>
      <c r="B21" s="17" t="n">
        <v>5741</v>
      </c>
      <c r="C21" s="18">
        <f>(45.0/B21*100)</f>
        <v/>
      </c>
      <c r="D21" s="19" t="n">
        <v>5696</v>
      </c>
      <c r="E21" s="18" t="n">
        <v>543.0508271899999</v>
      </c>
      <c r="F21" s="20" t="n">
        <v>7.13000742</v>
      </c>
      <c r="G21" s="18" t="n">
        <v>539.38783802</v>
      </c>
      <c r="H21" s="20" t="n">
        <v>3.24269858</v>
      </c>
      <c r="I21" s="18" t="n">
        <v>518.34095139</v>
      </c>
      <c r="J21" s="20" t="n">
        <v>2.91941922</v>
      </c>
      <c r="K21" s="18" t="n">
        <v>508.60187881</v>
      </c>
      <c r="L21" s="20" t="n">
        <v>3.09385584</v>
      </c>
      <c r="M21" s="18" t="s">
        <v>481</v>
      </c>
      <c r="N21" s="20" t="s">
        <v>481</v>
      </c>
      <c r="O21" s="18" t="s">
        <v>481</v>
      </c>
      <c r="P21" s="20" t="s">
        <v>481</v>
      </c>
      <c r="Q21" s="18" t="s">
        <v>481</v>
      </c>
      <c r="R21" s="20" t="s">
        <v>481</v>
      </c>
      <c r="S21" s="18" t="s">
        <v>481</v>
      </c>
      <c r="T21" s="20" t="s">
        <v>481</v>
      </c>
      <c r="U21" s="18" t="n">
        <v>433.43211543</v>
      </c>
      <c r="V21" s="20" t="n">
        <v>22.98354073</v>
      </c>
    </row>
    <row r="22" spans="1:22">
      <c r="A22" s="15" t="s">
        <v>497</v>
      </c>
      <c r="B22" s="17" t="n">
        <v>6598</v>
      </c>
      <c r="C22" s="18">
        <f>(34.0/B22*100)</f>
        <v/>
      </c>
      <c r="D22" s="19" t="n">
        <v>6564</v>
      </c>
      <c r="E22" s="18" t="n">
        <v>449.96674571</v>
      </c>
      <c r="F22" s="20" t="n">
        <v>8.464174910000001</v>
      </c>
      <c r="G22" s="18" t="n">
        <v>505.40761297</v>
      </c>
      <c r="H22" s="20" t="n">
        <v>4.33119942</v>
      </c>
      <c r="I22" s="18" t="n">
        <v>483.43835678</v>
      </c>
      <c r="J22" s="20" t="n">
        <v>4.22060527</v>
      </c>
      <c r="K22" s="18" t="n">
        <v>476.06684297</v>
      </c>
      <c r="L22" s="20" t="n">
        <v>4.52814689</v>
      </c>
      <c r="M22" s="18" t="s">
        <v>481</v>
      </c>
      <c r="N22" s="20" t="s">
        <v>481</v>
      </c>
      <c r="O22" s="18" t="s">
        <v>481</v>
      </c>
      <c r="P22" s="20" t="s">
        <v>481</v>
      </c>
      <c r="Q22" s="18" t="s">
        <v>481</v>
      </c>
      <c r="R22" s="20" t="s">
        <v>481</v>
      </c>
      <c r="S22" s="18" t="n">
        <v>455.1037483</v>
      </c>
      <c r="T22" s="20" t="n">
        <v>32.87293616</v>
      </c>
      <c r="U22" s="18" t="n">
        <v>328.03634406</v>
      </c>
      <c r="V22" s="20" t="n">
        <v>12.84572136</v>
      </c>
    </row>
    <row r="23" spans="1:22">
      <c r="A23" s="15" t="s">
        <v>498</v>
      </c>
      <c r="B23" s="17" t="n">
        <v>11583</v>
      </c>
      <c r="C23" s="18">
        <f>(222.0/B23*100)</f>
        <v/>
      </c>
      <c r="D23" s="19" t="n">
        <v>11361</v>
      </c>
      <c r="E23" s="18" t="n">
        <v>485.43159333</v>
      </c>
      <c r="F23" s="20" t="n">
        <v>6.34253854</v>
      </c>
      <c r="G23" s="18" t="n">
        <v>504.58253627</v>
      </c>
      <c r="H23" s="20" t="n">
        <v>3.30578306</v>
      </c>
      <c r="I23" s="18" t="n">
        <v>484.27143754</v>
      </c>
      <c r="J23" s="20" t="n">
        <v>3.08005043</v>
      </c>
      <c r="K23" s="18" t="n">
        <v>477.22712788</v>
      </c>
      <c r="L23" s="20" t="n">
        <v>3.89818963</v>
      </c>
      <c r="M23" s="18" t="s">
        <v>481</v>
      </c>
      <c r="N23" s="20" t="s">
        <v>481</v>
      </c>
      <c r="O23" s="18" t="s">
        <v>481</v>
      </c>
      <c r="P23" s="20" t="s">
        <v>481</v>
      </c>
      <c r="Q23" s="18" t="s">
        <v>481</v>
      </c>
      <c r="R23" s="20" t="s">
        <v>481</v>
      </c>
      <c r="S23" s="18" t="s">
        <v>481</v>
      </c>
      <c r="T23" s="20" t="s">
        <v>481</v>
      </c>
      <c r="U23" s="18" t="n">
        <v>410.71503278</v>
      </c>
      <c r="V23" s="20" t="n">
        <v>13.35840267</v>
      </c>
    </row>
    <row r="24" spans="1:22">
      <c r="A24" s="15" t="s">
        <v>499</v>
      </c>
      <c r="B24" s="17" t="n">
        <v>6647</v>
      </c>
      <c r="C24" s="18">
        <f>(7.0/B24*100)</f>
        <v/>
      </c>
      <c r="D24" s="19" t="n">
        <v>6640</v>
      </c>
      <c r="E24" s="18" t="n">
        <v>486.47538067</v>
      </c>
      <c r="F24" s="20" t="n">
        <v>7.41580161</v>
      </c>
      <c r="G24" s="18" t="n">
        <v>521.42640619</v>
      </c>
      <c r="H24" s="20" t="n">
        <v>5.04419048</v>
      </c>
      <c r="I24" s="18" t="n">
        <v>513.1107270799999</v>
      </c>
      <c r="J24" s="20" t="n">
        <v>3.33101021</v>
      </c>
      <c r="K24" s="18" t="n">
        <v>523.0582366899999</v>
      </c>
      <c r="L24" s="20" t="n">
        <v>3.78903536</v>
      </c>
      <c r="M24" s="18" t="s">
        <v>481</v>
      </c>
      <c r="N24" s="20" t="s">
        <v>481</v>
      </c>
      <c r="O24" s="18" t="s">
        <v>481</v>
      </c>
      <c r="P24" s="20" t="s">
        <v>481</v>
      </c>
      <c r="Q24" s="18" t="s">
        <v>481</v>
      </c>
      <c r="R24" s="20" t="s">
        <v>481</v>
      </c>
      <c r="S24" s="18" t="s">
        <v>481</v>
      </c>
      <c r="T24" s="20" t="s">
        <v>481</v>
      </c>
      <c r="U24" s="18" t="n">
        <v>407.52569114</v>
      </c>
      <c r="V24" s="20" t="n">
        <v>28.08596057</v>
      </c>
    </row>
    <row r="25" spans="1:22">
      <c r="A25" s="15" t="s">
        <v>500</v>
      </c>
      <c r="B25" s="17" t="n">
        <v>5581</v>
      </c>
      <c r="C25" s="18">
        <f>(24.0/B25*100)</f>
        <v/>
      </c>
      <c r="D25" s="19" t="n">
        <v>5557</v>
      </c>
      <c r="E25" s="18" t="n">
        <v>501.24740109</v>
      </c>
      <c r="F25" s="20" t="n">
        <v>13.40765242</v>
      </c>
      <c r="G25" s="18" t="n">
        <v>534.35552115</v>
      </c>
      <c r="H25" s="20" t="n">
        <v>4.85185102</v>
      </c>
      <c r="I25" s="18" t="n">
        <v>512.6403364</v>
      </c>
      <c r="J25" s="20" t="n">
        <v>3.76237802</v>
      </c>
      <c r="K25" s="18" t="n">
        <v>524.41751826</v>
      </c>
      <c r="L25" s="20" t="n">
        <v>3.95761909</v>
      </c>
      <c r="M25" s="18" t="s">
        <v>481</v>
      </c>
      <c r="N25" s="20" t="s">
        <v>481</v>
      </c>
      <c r="O25" s="18" t="s">
        <v>481</v>
      </c>
      <c r="P25" s="20" t="s">
        <v>481</v>
      </c>
      <c r="Q25" s="18" t="s">
        <v>481</v>
      </c>
      <c r="R25" s="20" t="s">
        <v>481</v>
      </c>
      <c r="S25" s="18" t="s">
        <v>481</v>
      </c>
      <c r="T25" s="20" t="s">
        <v>481</v>
      </c>
      <c r="U25" s="18" t="n">
        <v>404.46660268</v>
      </c>
      <c r="V25" s="20" t="n">
        <v>29.14501428</v>
      </c>
    </row>
    <row r="26" spans="1:22">
      <c r="A26" s="15" t="s">
        <v>501</v>
      </c>
      <c r="B26" s="17" t="n">
        <v>4869</v>
      </c>
      <c r="C26" s="18">
        <f>(34.0/B26*100)</f>
        <v/>
      </c>
      <c r="D26" s="19" t="n">
        <v>4835</v>
      </c>
      <c r="E26" s="18" t="n">
        <v>475.94020883</v>
      </c>
      <c r="F26" s="20" t="n">
        <v>6.60644858</v>
      </c>
      <c r="G26" s="18" t="n">
        <v>511.05130303</v>
      </c>
      <c r="H26" s="20" t="n">
        <v>3.28744113</v>
      </c>
      <c r="I26" s="18" t="n">
        <v>482.92688935</v>
      </c>
      <c r="J26" s="20" t="n">
        <v>2.32230003</v>
      </c>
      <c r="K26" s="18" t="n">
        <v>480.98472566</v>
      </c>
      <c r="L26" s="20" t="n">
        <v>3.4141164</v>
      </c>
      <c r="M26" s="18" t="s">
        <v>481</v>
      </c>
      <c r="N26" s="20" t="s">
        <v>481</v>
      </c>
      <c r="O26" s="18" t="s">
        <v>481</v>
      </c>
      <c r="P26" s="20" t="s">
        <v>481</v>
      </c>
      <c r="Q26" s="18" t="s">
        <v>481</v>
      </c>
      <c r="R26" s="20" t="s">
        <v>481</v>
      </c>
      <c r="S26" s="18" t="s">
        <v>481</v>
      </c>
      <c r="T26" s="20" t="s">
        <v>481</v>
      </c>
      <c r="U26" s="18" t="n">
        <v>409.39531867</v>
      </c>
      <c r="V26" s="20" t="n">
        <v>15.12428273</v>
      </c>
    </row>
    <row r="27" spans="1:22">
      <c r="A27" s="15" t="s">
        <v>502</v>
      </c>
      <c r="B27" s="17" t="n">
        <v>5299</v>
      </c>
      <c r="C27" s="18">
        <f>(17.0/B27*100)</f>
        <v/>
      </c>
      <c r="D27" s="19" t="n">
        <v>5282</v>
      </c>
      <c r="E27" s="18" t="n">
        <v>482.33901636</v>
      </c>
      <c r="F27" s="20" t="n">
        <v>4.97802082</v>
      </c>
      <c r="G27" s="18" t="n">
        <v>503.27943509</v>
      </c>
      <c r="H27" s="20" t="n">
        <v>3.73218351</v>
      </c>
      <c r="I27" s="18" t="n">
        <v>481.88925966</v>
      </c>
      <c r="J27" s="20" t="n">
        <v>2.34812784</v>
      </c>
      <c r="K27" s="18" t="n">
        <v>471.95275988</v>
      </c>
      <c r="L27" s="20" t="n">
        <v>3.37320303</v>
      </c>
      <c r="M27" s="18" t="s">
        <v>481</v>
      </c>
      <c r="N27" s="20" t="s">
        <v>481</v>
      </c>
      <c r="O27" s="18" t="s">
        <v>481</v>
      </c>
      <c r="P27" s="20" t="s">
        <v>481</v>
      </c>
      <c r="Q27" s="18" t="s">
        <v>481</v>
      </c>
      <c r="R27" s="20" t="s">
        <v>481</v>
      </c>
      <c r="S27" s="18" t="s">
        <v>481</v>
      </c>
      <c r="T27" s="20" t="s">
        <v>481</v>
      </c>
      <c r="U27" s="18" t="n">
        <v>377.13232214</v>
      </c>
      <c r="V27" s="20" t="n">
        <v>12.78647893</v>
      </c>
    </row>
    <row r="28" spans="1:22">
      <c r="A28" s="15" t="s">
        <v>503</v>
      </c>
      <c r="B28" s="17" t="n">
        <v>7568</v>
      </c>
      <c r="C28" s="18">
        <f>(63.0/B28*100)</f>
        <v/>
      </c>
      <c r="D28" s="19" t="n">
        <v>7505</v>
      </c>
      <c r="E28" s="18" t="n">
        <v>405.25848659</v>
      </c>
      <c r="F28" s="20" t="n">
        <v>6.94359713</v>
      </c>
      <c r="G28" s="18" t="n">
        <v>431.16740982</v>
      </c>
      <c r="H28" s="20" t="n">
        <v>4.30137773</v>
      </c>
      <c r="I28" s="18" t="n">
        <v>423.33755377</v>
      </c>
      <c r="J28" s="20" t="n">
        <v>2.77014822</v>
      </c>
      <c r="K28" s="18" t="n">
        <v>424.94331738</v>
      </c>
      <c r="L28" s="20" t="n">
        <v>3.41668938</v>
      </c>
      <c r="M28" s="18" t="s">
        <v>481</v>
      </c>
      <c r="N28" s="20" t="s">
        <v>481</v>
      </c>
      <c r="O28" s="18" t="s">
        <v>481</v>
      </c>
      <c r="P28" s="20" t="s">
        <v>481</v>
      </c>
      <c r="Q28" s="18" t="s">
        <v>481</v>
      </c>
      <c r="R28" s="20" t="s">
        <v>481</v>
      </c>
      <c r="S28" s="18" t="s">
        <v>481</v>
      </c>
      <c r="T28" s="20" t="s">
        <v>481</v>
      </c>
      <c r="U28" s="18" t="n">
        <v>328.20309492</v>
      </c>
      <c r="V28" s="20" t="n">
        <v>14.92658412</v>
      </c>
    </row>
    <row r="29" spans="1:22">
      <c r="A29" s="15" t="s">
        <v>504</v>
      </c>
      <c r="B29" s="17" t="n">
        <v>5385</v>
      </c>
      <c r="C29" s="18">
        <f>(30.0/B29*100)</f>
        <v/>
      </c>
      <c r="D29" s="19" t="n">
        <v>5355</v>
      </c>
      <c r="E29" s="18" t="n">
        <v>504.88442592</v>
      </c>
      <c r="F29" s="20" t="n">
        <v>7.03463744</v>
      </c>
      <c r="G29" s="18" t="n">
        <v>520.3909138</v>
      </c>
      <c r="H29" s="20" t="n">
        <v>3.24137364</v>
      </c>
      <c r="I29" s="18" t="n">
        <v>502.72289458</v>
      </c>
      <c r="J29" s="20" t="n">
        <v>3.12298661</v>
      </c>
      <c r="K29" s="18" t="n">
        <v>510.76705185</v>
      </c>
      <c r="L29" s="20" t="n">
        <v>5.17875624</v>
      </c>
      <c r="M29" s="18" t="s">
        <v>481</v>
      </c>
      <c r="N29" s="20" t="s">
        <v>481</v>
      </c>
      <c r="O29" s="18" t="s">
        <v>481</v>
      </c>
      <c r="P29" s="20" t="s">
        <v>481</v>
      </c>
      <c r="Q29" s="18" t="n">
        <v>314.02123871</v>
      </c>
      <c r="R29" s="20" t="n">
        <v>13.26138992</v>
      </c>
      <c r="S29" s="18" t="s">
        <v>481</v>
      </c>
      <c r="T29" s="20" t="s">
        <v>481</v>
      </c>
      <c r="U29" s="18" t="n">
        <v>383.50732848</v>
      </c>
      <c r="V29" s="20" t="n">
        <v>20.35004721</v>
      </c>
    </row>
    <row r="30" spans="1:22">
      <c r="A30" s="15" t="s">
        <v>505</v>
      </c>
      <c r="B30" s="17" t="n">
        <v>4520</v>
      </c>
      <c r="C30" s="18">
        <f>(105.0/B30*100)</f>
        <v/>
      </c>
      <c r="D30" s="19" t="n">
        <v>4415</v>
      </c>
      <c r="E30" s="18" t="n">
        <v>476.30284622</v>
      </c>
      <c r="F30" s="20" t="n">
        <v>12.97704841</v>
      </c>
      <c r="G30" s="18" t="n">
        <v>534.50230775</v>
      </c>
      <c r="H30" s="20" t="n">
        <v>4.00028207</v>
      </c>
      <c r="I30" s="18" t="n">
        <v>512.30473927</v>
      </c>
      <c r="J30" s="20" t="n">
        <v>3.13411507</v>
      </c>
      <c r="K30" s="18" t="n">
        <v>497.11144749</v>
      </c>
      <c r="L30" s="20" t="n">
        <v>4.04129333</v>
      </c>
      <c r="M30" s="18" t="s">
        <v>481</v>
      </c>
      <c r="N30" s="20" t="s">
        <v>481</v>
      </c>
      <c r="O30" s="18" t="s">
        <v>481</v>
      </c>
      <c r="P30" s="20" t="s">
        <v>481</v>
      </c>
      <c r="Q30" s="18" t="s">
        <v>481</v>
      </c>
      <c r="R30" s="20" t="s">
        <v>481</v>
      </c>
      <c r="S30" s="18" t="s">
        <v>481</v>
      </c>
      <c r="T30" s="20" t="s">
        <v>481</v>
      </c>
      <c r="U30" s="18" t="n">
        <v>394.27997038</v>
      </c>
      <c r="V30" s="20" t="n">
        <v>18.14505979</v>
      </c>
    </row>
    <row r="31" spans="1:22">
      <c r="A31" s="15" t="s">
        <v>506</v>
      </c>
      <c r="B31" s="17" t="n">
        <v>5456</v>
      </c>
      <c r="C31" s="18">
        <f>(126.0/B31*100)</f>
        <v/>
      </c>
      <c r="D31" s="19" t="n">
        <v>5330</v>
      </c>
      <c r="E31" s="18" t="n">
        <v>508.07812826</v>
      </c>
      <c r="F31" s="20" t="n">
        <v>7.36387641</v>
      </c>
      <c r="G31" s="18" t="n">
        <v>534.19475951</v>
      </c>
      <c r="H31" s="20" t="n">
        <v>3.23988035</v>
      </c>
      <c r="I31" s="18" t="n">
        <v>513.23315787</v>
      </c>
      <c r="J31" s="20" t="n">
        <v>3.07275984</v>
      </c>
      <c r="K31" s="18" t="n">
        <v>500.38982156</v>
      </c>
      <c r="L31" s="20" t="n">
        <v>4.31016466</v>
      </c>
      <c r="M31" s="18" t="s">
        <v>481</v>
      </c>
      <c r="N31" s="20" t="s">
        <v>481</v>
      </c>
      <c r="O31" s="18" t="s">
        <v>481</v>
      </c>
      <c r="P31" s="20" t="s">
        <v>481</v>
      </c>
      <c r="Q31" s="18" t="s">
        <v>481</v>
      </c>
      <c r="R31" s="20" t="s">
        <v>481</v>
      </c>
      <c r="S31" s="18" t="s">
        <v>481</v>
      </c>
      <c r="T31" s="20" t="s">
        <v>481</v>
      </c>
      <c r="U31" s="18" t="n">
        <v>421.27370109</v>
      </c>
      <c r="V31" s="20" t="n">
        <v>12.07866091</v>
      </c>
    </row>
    <row r="32" spans="1:22">
      <c r="A32" s="15" t="s">
        <v>507</v>
      </c>
      <c r="B32" s="17" t="n">
        <v>4478</v>
      </c>
      <c r="C32" s="18">
        <f>(5.0/B32*100)</f>
        <v/>
      </c>
      <c r="D32" s="19" t="n">
        <v>4473</v>
      </c>
      <c r="E32" s="18" t="n">
        <v>518.86601515</v>
      </c>
      <c r="F32" s="20" t="n">
        <v>6.51426168</v>
      </c>
      <c r="G32" s="18" t="n">
        <v>529.17885873</v>
      </c>
      <c r="H32" s="20" t="n">
        <v>3.29660297</v>
      </c>
      <c r="I32" s="18" t="n">
        <v>501.07196517</v>
      </c>
      <c r="J32" s="20" t="n">
        <v>3.02583762</v>
      </c>
      <c r="K32" s="18" t="n">
        <v>489.62606026</v>
      </c>
      <c r="L32" s="20" t="n">
        <v>4.13680516</v>
      </c>
      <c r="M32" s="18" t="s">
        <v>481</v>
      </c>
      <c r="N32" s="20" t="s">
        <v>481</v>
      </c>
      <c r="O32" s="18" t="s">
        <v>481</v>
      </c>
      <c r="P32" s="20" t="s">
        <v>481</v>
      </c>
      <c r="Q32" s="18" t="s">
        <v>481</v>
      </c>
      <c r="R32" s="20" t="s">
        <v>481</v>
      </c>
      <c r="S32" s="18" t="s">
        <v>481</v>
      </c>
      <c r="T32" s="20" t="s">
        <v>481</v>
      </c>
      <c r="U32" s="18" t="n">
        <v>358.62593733</v>
      </c>
      <c r="V32" s="20" t="n">
        <v>36.78479545</v>
      </c>
    </row>
    <row r="33" spans="1:22">
      <c r="A33" s="15" t="s">
        <v>508</v>
      </c>
      <c r="B33" s="17" t="n">
        <v>7325</v>
      </c>
      <c r="C33" s="18">
        <f>(76.0/B33*100)</f>
        <v/>
      </c>
      <c r="D33" s="19" t="n">
        <v>7249</v>
      </c>
      <c r="E33" s="18" t="n">
        <v>497.71476088</v>
      </c>
      <c r="F33" s="20" t="n">
        <v>8.879857449999999</v>
      </c>
      <c r="G33" s="18" t="n">
        <v>523.17970378</v>
      </c>
      <c r="H33" s="20" t="n">
        <v>4.83424761</v>
      </c>
      <c r="I33" s="18" t="n">
        <v>493.41032278</v>
      </c>
      <c r="J33" s="20" t="n">
        <v>3.28893098</v>
      </c>
      <c r="K33" s="18" t="n">
        <v>498.43172874</v>
      </c>
      <c r="L33" s="20" t="n">
        <v>2.93457174</v>
      </c>
      <c r="M33" s="18" t="s">
        <v>481</v>
      </c>
      <c r="N33" s="20" t="s">
        <v>481</v>
      </c>
      <c r="O33" s="18" t="s">
        <v>481</v>
      </c>
      <c r="P33" s="20" t="s">
        <v>481</v>
      </c>
      <c r="Q33" s="18" t="s">
        <v>481</v>
      </c>
      <c r="R33" s="20" t="s">
        <v>481</v>
      </c>
      <c r="S33" s="18" t="s">
        <v>481</v>
      </c>
      <c r="T33" s="20" t="s">
        <v>481</v>
      </c>
      <c r="U33" s="18" t="n">
        <v>380.2604854</v>
      </c>
      <c r="V33" s="20" t="n">
        <v>17.3083879</v>
      </c>
    </row>
    <row r="34" spans="1:22">
      <c r="A34" s="15" t="s">
        <v>509</v>
      </c>
      <c r="B34" s="17" t="n">
        <v>6350</v>
      </c>
      <c r="C34" s="18">
        <f>(39.0/B34*100)</f>
        <v/>
      </c>
      <c r="D34" s="19" t="n">
        <v>6311</v>
      </c>
      <c r="E34" s="18" t="n">
        <v>424.77381794</v>
      </c>
      <c r="F34" s="20" t="n">
        <v>7.33233828</v>
      </c>
      <c r="G34" s="18" t="n">
        <v>469.53226781</v>
      </c>
      <c r="H34" s="20" t="n">
        <v>4.44718412</v>
      </c>
      <c r="I34" s="18" t="n">
        <v>459.57955928</v>
      </c>
      <c r="J34" s="20" t="n">
        <v>3.05485882</v>
      </c>
      <c r="K34" s="18" t="n">
        <v>469.54875344</v>
      </c>
      <c r="L34" s="20" t="n">
        <v>3.55397787</v>
      </c>
      <c r="M34" s="18" t="s">
        <v>481</v>
      </c>
      <c r="N34" s="20" t="s">
        <v>481</v>
      </c>
      <c r="O34" s="18" t="s">
        <v>481</v>
      </c>
      <c r="P34" s="20" t="s">
        <v>481</v>
      </c>
      <c r="Q34" s="18" t="n">
        <v>263.37193708</v>
      </c>
      <c r="R34" s="20" t="n">
        <v>13.61114927</v>
      </c>
      <c r="S34" s="18" t="s">
        <v>481</v>
      </c>
      <c r="T34" s="20" t="s">
        <v>481</v>
      </c>
      <c r="U34" s="18" t="n">
        <v>313.45852997</v>
      </c>
      <c r="V34" s="20" t="n">
        <v>9.2515544</v>
      </c>
    </row>
    <row r="35" spans="1:22">
      <c r="A35" s="15" t="s">
        <v>510</v>
      </c>
      <c r="B35" s="17" t="n">
        <v>6406</v>
      </c>
      <c r="C35" s="18">
        <f>(38.0/B35*100)</f>
        <v/>
      </c>
      <c r="D35" s="19" t="n">
        <v>6368</v>
      </c>
      <c r="E35" s="18" t="n">
        <v>495.69779367</v>
      </c>
      <c r="F35" s="20" t="n">
        <v>6.94586075</v>
      </c>
      <c r="G35" s="18" t="n">
        <v>526.74001877</v>
      </c>
      <c r="H35" s="20" t="n">
        <v>3.66608012</v>
      </c>
      <c r="I35" s="18" t="n">
        <v>502.55444161</v>
      </c>
      <c r="J35" s="20" t="n">
        <v>2.18942154</v>
      </c>
      <c r="K35" s="18" t="n">
        <v>507.26413573</v>
      </c>
      <c r="L35" s="20" t="n">
        <v>3.38092599</v>
      </c>
      <c r="M35" s="18" t="s">
        <v>481</v>
      </c>
      <c r="N35" s="20" t="s">
        <v>481</v>
      </c>
      <c r="O35" s="18" t="s">
        <v>481</v>
      </c>
      <c r="P35" s="20" t="s">
        <v>481</v>
      </c>
      <c r="Q35" s="18" t="n">
        <v>337.32521215</v>
      </c>
      <c r="R35" s="20" t="n">
        <v>11.65794297</v>
      </c>
      <c r="S35" s="18" t="s">
        <v>481</v>
      </c>
      <c r="T35" s="20" t="s">
        <v>481</v>
      </c>
      <c r="U35" s="18" t="n">
        <v>421.83163568</v>
      </c>
      <c r="V35" s="20" t="n">
        <v>17.11455466</v>
      </c>
    </row>
    <row r="36" spans="1:22">
      <c r="A36" s="15" t="s">
        <v>511</v>
      </c>
      <c r="B36" s="17" t="n">
        <v>6736</v>
      </c>
      <c r="C36" s="18">
        <f>(30.0/B36*100)</f>
        <v/>
      </c>
      <c r="D36" s="19" t="n">
        <v>6706</v>
      </c>
      <c r="E36" s="18" t="n">
        <v>477.38331547</v>
      </c>
      <c r="F36" s="20" t="n">
        <v>5.68813272</v>
      </c>
      <c r="G36" s="18" t="n">
        <v>504.25615744</v>
      </c>
      <c r="H36" s="20" t="n">
        <v>3.6868391</v>
      </c>
      <c r="I36" s="18" t="n">
        <v>502.56962509</v>
      </c>
      <c r="J36" s="20" t="n">
        <v>2.80558927</v>
      </c>
      <c r="K36" s="18" t="n">
        <v>486.1340168</v>
      </c>
      <c r="L36" s="20" t="n">
        <v>3.19734721</v>
      </c>
      <c r="M36" s="18" t="s">
        <v>481</v>
      </c>
      <c r="N36" s="20" t="s">
        <v>481</v>
      </c>
      <c r="O36" s="18" t="s">
        <v>481</v>
      </c>
      <c r="P36" s="20" t="s">
        <v>481</v>
      </c>
      <c r="Q36" s="18" t="s">
        <v>481</v>
      </c>
      <c r="R36" s="20" t="s">
        <v>481</v>
      </c>
      <c r="S36" s="18" t="s">
        <v>481</v>
      </c>
      <c r="T36" s="20" t="s">
        <v>481</v>
      </c>
      <c r="U36" s="18" t="n">
        <v>378.45565765</v>
      </c>
      <c r="V36" s="20" t="n">
        <v>18.46356436</v>
      </c>
    </row>
    <row r="37" spans="1:22">
      <c r="A37" s="15" t="s">
        <v>512</v>
      </c>
      <c r="B37" s="17" t="n">
        <v>5458</v>
      </c>
      <c r="C37" s="18">
        <f>(66.0/B37*100)</f>
        <v/>
      </c>
      <c r="D37" s="19" t="n">
        <v>5392</v>
      </c>
      <c r="E37" s="18" t="n">
        <v>495.08361738</v>
      </c>
      <c r="F37" s="20" t="n">
        <v>6.57466185</v>
      </c>
      <c r="G37" s="18" t="n">
        <v>522.0844340899999</v>
      </c>
      <c r="H37" s="20" t="n">
        <v>3.89038022</v>
      </c>
      <c r="I37" s="18" t="n">
        <v>501.19537444</v>
      </c>
      <c r="J37" s="20" t="n">
        <v>3.7481118</v>
      </c>
      <c r="K37" s="18" t="n">
        <v>483.53032618</v>
      </c>
      <c r="L37" s="20" t="n">
        <v>5.54394997</v>
      </c>
      <c r="M37" s="18" t="s">
        <v>481</v>
      </c>
      <c r="N37" s="20" t="s">
        <v>481</v>
      </c>
      <c r="O37" s="18" t="s">
        <v>481</v>
      </c>
      <c r="P37" s="20" t="s">
        <v>481</v>
      </c>
      <c r="Q37" s="18" t="s">
        <v>481</v>
      </c>
      <c r="R37" s="20" t="s">
        <v>481</v>
      </c>
      <c r="S37" s="18" t="s">
        <v>481</v>
      </c>
      <c r="T37" s="20" t="s">
        <v>481</v>
      </c>
      <c r="U37" s="18" t="n">
        <v>357.17252597</v>
      </c>
      <c r="V37" s="20" t="n">
        <v>13.52933995</v>
      </c>
    </row>
    <row r="38" spans="1:22">
      <c r="A38" s="15" t="s">
        <v>513</v>
      </c>
      <c r="B38" s="17" t="n">
        <v>5860</v>
      </c>
      <c r="C38" s="18">
        <f>(17.0/B38*100)</f>
        <v/>
      </c>
      <c r="D38" s="19" t="n">
        <v>5843</v>
      </c>
      <c r="E38" s="18" t="n">
        <v>476.95490137</v>
      </c>
      <c r="F38" s="20" t="n">
        <v>10.26827224</v>
      </c>
      <c r="G38" s="18" t="n">
        <v>508.29325977</v>
      </c>
      <c r="H38" s="20" t="n">
        <v>3.926748</v>
      </c>
      <c r="I38" s="18" t="n">
        <v>498.2544635</v>
      </c>
      <c r="J38" s="20" t="n">
        <v>3.52796703</v>
      </c>
      <c r="K38" s="18" t="n">
        <v>477.44556904</v>
      </c>
      <c r="L38" s="20" t="n">
        <v>4.00877114</v>
      </c>
      <c r="M38" s="18" t="s">
        <v>481</v>
      </c>
      <c r="N38" s="20" t="s">
        <v>481</v>
      </c>
      <c r="O38" s="18" t="s">
        <v>481</v>
      </c>
      <c r="P38" s="20" t="s">
        <v>481</v>
      </c>
      <c r="Q38" s="18" t="s">
        <v>481</v>
      </c>
      <c r="R38" s="20" t="s">
        <v>481</v>
      </c>
      <c r="S38" s="18" t="s">
        <v>481</v>
      </c>
      <c r="T38" s="20" t="s">
        <v>481</v>
      </c>
      <c r="U38" s="18" t="n">
        <v>388.81513138</v>
      </c>
      <c r="V38" s="20" t="n">
        <v>14.22228605</v>
      </c>
    </row>
    <row r="39" spans="1:22">
      <c r="A39" s="15" t="s">
        <v>514</v>
      </c>
      <c r="B39" s="17" t="n">
        <v>5895</v>
      </c>
      <c r="C39" s="18">
        <f>(31.0/B39*100)</f>
        <v/>
      </c>
      <c r="D39" s="19" t="n">
        <v>5864</v>
      </c>
      <c r="E39" s="18" t="n">
        <v>417.07562644</v>
      </c>
      <c r="F39" s="20" t="n">
        <v>6.26082456</v>
      </c>
      <c r="G39" s="18" t="n">
        <v>422.05401602</v>
      </c>
      <c r="H39" s="20" t="n">
        <v>4.98550825</v>
      </c>
      <c r="I39" s="18" t="n">
        <v>428.47433712</v>
      </c>
      <c r="J39" s="20" t="n">
        <v>4.23037082</v>
      </c>
      <c r="K39" s="18" t="n">
        <v>443.29368993</v>
      </c>
      <c r="L39" s="20" t="n">
        <v>4.4426284</v>
      </c>
      <c r="M39" s="18" t="s">
        <v>481</v>
      </c>
      <c r="N39" s="20" t="s">
        <v>481</v>
      </c>
      <c r="O39" s="18" t="s">
        <v>481</v>
      </c>
      <c r="P39" s="20" t="s">
        <v>481</v>
      </c>
      <c r="Q39" s="18" t="s">
        <v>481</v>
      </c>
      <c r="R39" s="20" t="s">
        <v>481</v>
      </c>
      <c r="S39" s="18" t="s">
        <v>481</v>
      </c>
      <c r="T39" s="20" t="s">
        <v>481</v>
      </c>
      <c r="U39" s="18" t="n">
        <v>367.74783474</v>
      </c>
      <c r="V39" s="20" t="n">
        <v>15.76801741</v>
      </c>
    </row>
    <row r="40" spans="1:22">
      <c r="A40" s="15" t="s">
        <v>515</v>
      </c>
      <c r="B40" s="17" t="n">
        <v>14157</v>
      </c>
      <c r="C40" s="18">
        <f>(286.0/B40*100)</f>
        <v/>
      </c>
      <c r="D40" s="19" t="n">
        <v>13871</v>
      </c>
      <c r="E40" s="18" t="n">
        <v>495.81495197</v>
      </c>
      <c r="F40" s="20" t="n">
        <v>7.81822458</v>
      </c>
      <c r="G40" s="18" t="n">
        <v>518.47054688</v>
      </c>
      <c r="H40" s="20" t="n">
        <v>3.89462969</v>
      </c>
      <c r="I40" s="18" t="n">
        <v>497.28629824</v>
      </c>
      <c r="J40" s="20" t="n">
        <v>2.89949731</v>
      </c>
      <c r="K40" s="18" t="n">
        <v>488.49171442</v>
      </c>
      <c r="L40" s="20" t="n">
        <v>3.99594294</v>
      </c>
      <c r="M40" s="18" t="s">
        <v>481</v>
      </c>
      <c r="N40" s="20" t="s">
        <v>481</v>
      </c>
      <c r="O40" s="18" t="s">
        <v>481</v>
      </c>
      <c r="P40" s="20" t="s">
        <v>481</v>
      </c>
      <c r="Q40" s="18" t="s">
        <v>481</v>
      </c>
      <c r="R40" s="20" t="s">
        <v>481</v>
      </c>
      <c r="S40" s="18" t="s">
        <v>481</v>
      </c>
      <c r="T40" s="20" t="s">
        <v>481</v>
      </c>
      <c r="U40" s="18" t="n">
        <v>400.6507527</v>
      </c>
      <c r="V40" s="20" t="n">
        <v>11.71424122</v>
      </c>
    </row>
    <row r="41" spans="1:22">
      <c r="A41" s="15" t="s">
        <v>516</v>
      </c>
      <c r="B41" s="17" t="n">
        <v>5712</v>
      </c>
      <c r="C41" s="18">
        <f>(39.0/B41*100)</f>
        <v/>
      </c>
      <c r="D41" s="19" t="n">
        <v>5673</v>
      </c>
      <c r="E41" s="18" t="n">
        <v>526.2533280599999</v>
      </c>
      <c r="F41" s="20" t="n">
        <v>7.84272275</v>
      </c>
      <c r="G41" s="18" t="n">
        <v>522.0204525299999</v>
      </c>
      <c r="H41" s="20" t="n">
        <v>4.98604948</v>
      </c>
      <c r="I41" s="18" t="n">
        <v>492.3850501</v>
      </c>
      <c r="J41" s="20" t="n">
        <v>3.59075245</v>
      </c>
      <c r="K41" s="18" t="n">
        <v>490.9590139</v>
      </c>
      <c r="L41" s="20" t="n">
        <v>4.85765737</v>
      </c>
      <c r="M41" s="18" t="s">
        <v>481</v>
      </c>
      <c r="N41" s="20" t="s">
        <v>481</v>
      </c>
      <c r="O41" s="18" t="s">
        <v>481</v>
      </c>
      <c r="P41" s="20" t="s">
        <v>481</v>
      </c>
      <c r="Q41" s="18" t="n">
        <v>399.91015703</v>
      </c>
      <c r="R41" s="20" t="n">
        <v>16.72230739</v>
      </c>
      <c r="S41" s="18" t="s">
        <v>481</v>
      </c>
      <c r="T41" s="20" t="s">
        <v>481</v>
      </c>
      <c r="U41" s="18" t="n">
        <v>385.05840119</v>
      </c>
      <c r="V41" s="20" t="n">
        <v>19.19110142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(1306.0/B46*100)</f>
        <v/>
      </c>
      <c r="D46" s="19" t="n">
        <v>21835</v>
      </c>
      <c r="E46" s="18" t="n">
        <v>416.25756374</v>
      </c>
      <c r="F46" s="20" t="n">
        <v>6.15016997</v>
      </c>
      <c r="G46" s="18" t="n">
        <v>423.51589188</v>
      </c>
      <c r="H46" s="20" t="n">
        <v>3.64967973</v>
      </c>
      <c r="I46" s="18" t="n">
        <v>412.15829594</v>
      </c>
      <c r="J46" s="20" t="n">
        <v>3.08907215</v>
      </c>
      <c r="K46" s="18" t="n">
        <v>420.32682595</v>
      </c>
      <c r="L46" s="20" t="n">
        <v>3.06021176</v>
      </c>
      <c r="M46" s="18" t="s">
        <v>481</v>
      </c>
      <c r="N46" s="20" t="s">
        <v>481</v>
      </c>
      <c r="O46" s="18" t="s">
        <v>481</v>
      </c>
      <c r="P46" s="20" t="s">
        <v>481</v>
      </c>
      <c r="Q46" s="18" t="s">
        <v>481</v>
      </c>
      <c r="R46" s="20" t="s">
        <v>481</v>
      </c>
      <c r="S46" s="18" t="s">
        <v>481</v>
      </c>
      <c r="T46" s="20" t="s">
        <v>481</v>
      </c>
      <c r="U46" s="18" t="n">
        <v>332.82050409</v>
      </c>
      <c r="V46" s="20" t="n">
        <v>4.34302523</v>
      </c>
    </row>
    <row r="47" spans="1:22">
      <c r="A47" s="15" t="s">
        <v>522</v>
      </c>
      <c r="B47" s="17" t="n">
        <v>5928</v>
      </c>
      <c r="C47" s="18">
        <f>(96.0/B47*100)</f>
        <v/>
      </c>
      <c r="D47" s="19" t="n">
        <v>5832</v>
      </c>
      <c r="E47" s="18" t="n">
        <v>414.58550171</v>
      </c>
      <c r="F47" s="20" t="n">
        <v>7.93629842</v>
      </c>
      <c r="G47" s="18" t="n">
        <v>463.2192657</v>
      </c>
      <c r="H47" s="20" t="n">
        <v>5.3763769</v>
      </c>
      <c r="I47" s="18" t="n">
        <v>438.76796072</v>
      </c>
      <c r="J47" s="20" t="n">
        <v>5.28011695</v>
      </c>
      <c r="K47" s="18" t="n">
        <v>434.93186556</v>
      </c>
      <c r="L47" s="20" t="n">
        <v>4.87326435</v>
      </c>
      <c r="M47" s="18" t="s">
        <v>481</v>
      </c>
      <c r="N47" s="20" t="s">
        <v>481</v>
      </c>
      <c r="O47" s="18" t="s">
        <v>481</v>
      </c>
      <c r="P47" s="20" t="s">
        <v>481</v>
      </c>
      <c r="Q47" s="18" t="s">
        <v>481</v>
      </c>
      <c r="R47" s="20" t="s">
        <v>481</v>
      </c>
      <c r="S47" s="18" t="s">
        <v>481</v>
      </c>
      <c r="T47" s="20" t="s">
        <v>481</v>
      </c>
      <c r="U47" s="18" t="n">
        <v>295.48021033</v>
      </c>
      <c r="V47" s="20" t="n">
        <v>8.88664883</v>
      </c>
    </row>
    <row r="48" spans="1:22">
      <c r="A48" s="15" t="s">
        <v>523</v>
      </c>
      <c r="B48" s="17" t="n">
        <v>9841</v>
      </c>
      <c r="C48" s="18">
        <f>(7.0/B48*100)</f>
        <v/>
      </c>
      <c r="D48" s="19" t="n">
        <v>9834</v>
      </c>
      <c r="E48" s="18" t="n">
        <v>468.9198138</v>
      </c>
      <c r="F48" s="20" t="n">
        <v>13.81644713</v>
      </c>
      <c r="G48" s="18" t="n">
        <v>493.00041757</v>
      </c>
      <c r="H48" s="20" t="n">
        <v>7.10071919</v>
      </c>
      <c r="I48" s="18" t="n">
        <v>490.89371704</v>
      </c>
      <c r="J48" s="20" t="n">
        <v>5.31130051</v>
      </c>
      <c r="K48" s="18" t="n">
        <v>506.04459212</v>
      </c>
      <c r="L48" s="20" t="n">
        <v>5.77562985</v>
      </c>
      <c r="M48" s="18" t="s">
        <v>481</v>
      </c>
      <c r="N48" s="20" t="s">
        <v>481</v>
      </c>
      <c r="O48" s="18" t="s">
        <v>481</v>
      </c>
      <c r="P48" s="20" t="s">
        <v>481</v>
      </c>
      <c r="Q48" s="18" t="s">
        <v>481</v>
      </c>
      <c r="R48" s="20" t="s">
        <v>481</v>
      </c>
      <c r="S48" s="18" t="s">
        <v>481</v>
      </c>
      <c r="T48" s="20" t="s">
        <v>481</v>
      </c>
      <c r="U48" s="18" t="n">
        <v>404.47611972</v>
      </c>
      <c r="V48" s="20" t="n">
        <v>34.60824424</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(222.0/B50*100)</f>
        <v/>
      </c>
      <c r="D50" s="19" t="n">
        <v>11573</v>
      </c>
      <c r="E50" s="18" t="n">
        <v>412.0937435</v>
      </c>
      <c r="F50" s="20" t="n">
        <v>6.25777483</v>
      </c>
      <c r="G50" s="18" t="n">
        <v>433.04386529</v>
      </c>
      <c r="H50" s="20" t="n">
        <v>4.79900804</v>
      </c>
      <c r="I50" s="18" t="n">
        <v>431.276054</v>
      </c>
      <c r="J50" s="20" t="n">
        <v>3.22429482</v>
      </c>
      <c r="K50" s="18" t="n">
        <v>419.95890309</v>
      </c>
      <c r="L50" s="20" t="n">
        <v>3.43881519</v>
      </c>
      <c r="M50" s="18" t="s">
        <v>481</v>
      </c>
      <c r="N50" s="20" t="s">
        <v>481</v>
      </c>
      <c r="O50" s="18" t="s">
        <v>481</v>
      </c>
      <c r="P50" s="20" t="s">
        <v>481</v>
      </c>
      <c r="Q50" s="18" t="s">
        <v>481</v>
      </c>
      <c r="R50" s="20" t="s">
        <v>481</v>
      </c>
      <c r="S50" s="18" t="s">
        <v>481</v>
      </c>
      <c r="T50" s="20" t="s">
        <v>481</v>
      </c>
      <c r="U50" s="18" t="n">
        <v>315.02458917</v>
      </c>
      <c r="V50" s="20" t="n">
        <v>14.62565664</v>
      </c>
    </row>
    <row r="51" spans="1:22">
      <c r="A51" s="15" t="s">
        <v>526</v>
      </c>
      <c r="B51" s="17" t="n">
        <v>6866</v>
      </c>
      <c r="C51" s="18">
        <f>(110.0/B51*100)</f>
        <v/>
      </c>
      <c r="D51" s="19" t="n">
        <v>6756</v>
      </c>
      <c r="E51" s="18" t="n">
        <v>431.3429708</v>
      </c>
      <c r="F51" s="20" t="n">
        <v>7.22151144</v>
      </c>
      <c r="G51" s="18" t="n">
        <v>453.82524702</v>
      </c>
      <c r="H51" s="20" t="n">
        <v>4.05723565</v>
      </c>
      <c r="I51" s="18" t="n">
        <v>432.59543047</v>
      </c>
      <c r="J51" s="20" t="n">
        <v>3.6225949</v>
      </c>
      <c r="K51" s="18" t="n">
        <v>414.95450623</v>
      </c>
      <c r="L51" s="20" t="n">
        <v>3.18930759</v>
      </c>
      <c r="M51" s="18" t="s">
        <v>481</v>
      </c>
      <c r="N51" s="20" t="s">
        <v>481</v>
      </c>
      <c r="O51" s="18" t="s">
        <v>481</v>
      </c>
      <c r="P51" s="20" t="s">
        <v>481</v>
      </c>
      <c r="Q51" s="18" t="n">
        <v>427.96430568</v>
      </c>
      <c r="R51" s="20" t="n">
        <v>5.20460603</v>
      </c>
      <c r="S51" s="18" t="s">
        <v>481</v>
      </c>
      <c r="T51" s="20" t="s">
        <v>481</v>
      </c>
      <c r="U51" s="18" t="n">
        <v>378.01244127</v>
      </c>
      <c r="V51" s="20" t="n">
        <v>11.6039442</v>
      </c>
    </row>
    <row r="52" spans="1:22">
      <c r="A52" s="15" t="s">
        <v>527</v>
      </c>
      <c r="B52" s="17" t="n">
        <v>5809</v>
      </c>
      <c r="C52" s="18">
        <f>(76.0/B52*100)</f>
        <v/>
      </c>
      <c r="D52" s="19" t="n">
        <v>5733</v>
      </c>
      <c r="E52" s="18" t="n">
        <v>473.3986804</v>
      </c>
      <c r="F52" s="20" t="n">
        <v>9.04590739</v>
      </c>
      <c r="G52" s="18" t="n">
        <v>503.60983433</v>
      </c>
      <c r="H52" s="20" t="n">
        <v>4.47215831</v>
      </c>
      <c r="I52" s="18" t="n">
        <v>487.63740818</v>
      </c>
      <c r="J52" s="20" t="n">
        <v>3.09777515</v>
      </c>
      <c r="K52" s="18" t="n">
        <v>482.76480418</v>
      </c>
      <c r="L52" s="20" t="n">
        <v>3.09450862</v>
      </c>
      <c r="M52" s="18" t="s">
        <v>481</v>
      </c>
      <c r="N52" s="20" t="s">
        <v>481</v>
      </c>
      <c r="O52" s="18" t="s">
        <v>481</v>
      </c>
      <c r="P52" s="20" t="s">
        <v>481</v>
      </c>
      <c r="Q52" s="18" t="s">
        <v>481</v>
      </c>
      <c r="R52" s="20" t="s">
        <v>481</v>
      </c>
      <c r="S52" s="18" t="s">
        <v>481</v>
      </c>
      <c r="T52" s="20" t="s">
        <v>481</v>
      </c>
      <c r="U52" s="18" t="n">
        <v>356.25840185</v>
      </c>
      <c r="V52" s="20" t="n">
        <v>16.01525484</v>
      </c>
    </row>
    <row r="53" spans="1:22">
      <c r="A53" s="15" t="s">
        <v>528</v>
      </c>
      <c r="B53" s="17" t="n">
        <v>5571</v>
      </c>
      <c r="C53" s="18">
        <f>(85.0/B53*100)</f>
        <v/>
      </c>
      <c r="D53" s="19" t="n">
        <v>5486</v>
      </c>
      <c r="E53" s="18" t="n">
        <v>424.55697204</v>
      </c>
      <c r="F53" s="20" t="n">
        <v>7.98673839</v>
      </c>
      <c r="G53" s="18" t="n">
        <v>454.89698118</v>
      </c>
      <c r="H53" s="20" t="n">
        <v>4.53687899</v>
      </c>
      <c r="I53" s="18" t="n">
        <v>446.64654292</v>
      </c>
      <c r="J53" s="20" t="n">
        <v>2.30023555</v>
      </c>
      <c r="K53" s="18" t="n">
        <v>443.72832156</v>
      </c>
      <c r="L53" s="20" t="n">
        <v>3.39642566</v>
      </c>
      <c r="M53" s="18" t="s">
        <v>481</v>
      </c>
      <c r="N53" s="20" t="s">
        <v>481</v>
      </c>
      <c r="O53" s="18" t="s">
        <v>481</v>
      </c>
      <c r="P53" s="20" t="s">
        <v>481</v>
      </c>
      <c r="Q53" s="18" t="s">
        <v>481</v>
      </c>
      <c r="R53" s="20" t="s">
        <v>481</v>
      </c>
      <c r="S53" s="18" t="s">
        <v>481</v>
      </c>
      <c r="T53" s="20" t="s">
        <v>481</v>
      </c>
      <c r="U53" s="18" t="n">
        <v>309.08296338</v>
      </c>
      <c r="V53" s="20" t="n">
        <v>10.997407</v>
      </c>
    </row>
    <row r="54" spans="1:22">
      <c r="A54" s="15" t="s">
        <v>529</v>
      </c>
      <c r="B54" s="17" t="n">
        <v>4740</v>
      </c>
      <c r="C54" s="18">
        <f>(83.0/B54*100)</f>
        <v/>
      </c>
      <c r="D54" s="19" t="n">
        <v>4657</v>
      </c>
      <c r="E54" s="18" t="n">
        <v>331.40416833</v>
      </c>
      <c r="F54" s="20" t="n">
        <v>6.55419536</v>
      </c>
      <c r="G54" s="18" t="n">
        <v>356.41626169</v>
      </c>
      <c r="H54" s="20" t="n">
        <v>5.82772993</v>
      </c>
      <c r="I54" s="18" t="n">
        <v>360.96416184</v>
      </c>
      <c r="J54" s="20" t="n">
        <v>3.81126676</v>
      </c>
      <c r="K54" s="18" t="n">
        <v>375.63110528</v>
      </c>
      <c r="L54" s="20" t="n">
        <v>3.18494973</v>
      </c>
      <c r="M54" s="18" t="s">
        <v>481</v>
      </c>
      <c r="N54" s="20" t="s">
        <v>481</v>
      </c>
      <c r="O54" s="18" t="s">
        <v>481</v>
      </c>
      <c r="P54" s="20" t="s">
        <v>481</v>
      </c>
      <c r="Q54" s="18" t="s">
        <v>481</v>
      </c>
      <c r="R54" s="20" t="s">
        <v>481</v>
      </c>
      <c r="S54" s="18" t="s">
        <v>481</v>
      </c>
      <c r="T54" s="20" t="s">
        <v>481</v>
      </c>
      <c r="U54" s="18" t="n">
        <v>271.7256564</v>
      </c>
      <c r="V54" s="20" t="n">
        <v>5.23217239</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515.11690982</v>
      </c>
      <c r="F56" s="20" t="n">
        <v>8.185355270000001</v>
      </c>
      <c r="G56" s="18" t="n">
        <v>534.11216527</v>
      </c>
      <c r="H56" s="20" t="n">
        <v>4.90354096</v>
      </c>
      <c r="I56" s="18" t="n">
        <v>525.29503346</v>
      </c>
      <c r="J56" s="20" t="n">
        <v>2.83527732</v>
      </c>
      <c r="K56" s="18" t="n">
        <v>529.07434294</v>
      </c>
      <c r="L56" s="20" t="n">
        <v>4.12734284</v>
      </c>
      <c r="M56" s="18" t="s">
        <v>481</v>
      </c>
      <c r="N56" s="20" t="s">
        <v>481</v>
      </c>
      <c r="O56" s="18" t="s">
        <v>481</v>
      </c>
      <c r="P56" s="20" t="s">
        <v>481</v>
      </c>
      <c r="Q56" s="18" t="s">
        <v>481</v>
      </c>
      <c r="R56" s="20" t="s">
        <v>481</v>
      </c>
      <c r="S56" s="18" t="s">
        <v>481</v>
      </c>
      <c r="T56" s="20" t="s">
        <v>481</v>
      </c>
      <c r="U56" s="18" t="n">
        <v>438.33574691</v>
      </c>
      <c r="V56" s="20" t="n">
        <v>23.41582786</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(138.0/B61*100)</f>
        <v/>
      </c>
      <c r="D61" s="19" t="n">
        <v>6387</v>
      </c>
      <c r="E61" s="18" t="n">
        <v>455.24096354</v>
      </c>
      <c r="F61" s="20" t="n">
        <v>7.47265582</v>
      </c>
      <c r="G61" s="18" t="n">
        <v>487.52029628</v>
      </c>
      <c r="H61" s="20" t="n">
        <v>4.56080742</v>
      </c>
      <c r="I61" s="18" t="n">
        <v>478.98430777</v>
      </c>
      <c r="J61" s="20" t="n">
        <v>3.01951694</v>
      </c>
      <c r="K61" s="18" t="n">
        <v>467.04154535</v>
      </c>
      <c r="L61" s="20" t="n">
        <v>3.0175756</v>
      </c>
      <c r="M61" s="18" t="s">
        <v>481</v>
      </c>
      <c r="N61" s="20" t="s">
        <v>481</v>
      </c>
      <c r="O61" s="18" t="s">
        <v>481</v>
      </c>
      <c r="P61" s="20" t="s">
        <v>481</v>
      </c>
      <c r="Q61" s="18" t="s">
        <v>481</v>
      </c>
      <c r="R61" s="20" t="s">
        <v>481</v>
      </c>
      <c r="S61" s="18" t="s">
        <v>481</v>
      </c>
      <c r="T61" s="20" t="s">
        <v>481</v>
      </c>
      <c r="U61" s="18" t="n">
        <v>353.72819986</v>
      </c>
      <c r="V61" s="20" t="n">
        <v>12.51291993</v>
      </c>
    </row>
    <row r="62" spans="1:22">
      <c r="A62" s="15" t="s">
        <v>537</v>
      </c>
      <c r="B62" s="17" t="n">
        <v>4476</v>
      </c>
      <c r="C62" s="18">
        <f>(3.0/B62*100)</f>
        <v/>
      </c>
      <c r="D62" s="19" t="n">
        <v>4473</v>
      </c>
      <c r="E62" s="18" t="n">
        <v>498.74087856</v>
      </c>
      <c r="F62" s="20" t="n">
        <v>7.44867897</v>
      </c>
      <c r="G62" s="18" t="n">
        <v>511.35137519</v>
      </c>
      <c r="H62" s="20" t="n">
        <v>2.80846842</v>
      </c>
      <c r="I62" s="18" t="n">
        <v>507.14301931</v>
      </c>
      <c r="J62" s="20" t="n">
        <v>1.71010787</v>
      </c>
      <c r="K62" s="18" t="n">
        <v>511.64765353</v>
      </c>
      <c r="L62" s="20" t="n">
        <v>3.46602089</v>
      </c>
      <c r="M62" s="18" t="s">
        <v>481</v>
      </c>
      <c r="N62" s="20" t="s">
        <v>481</v>
      </c>
      <c r="O62" s="18" t="s">
        <v>481</v>
      </c>
      <c r="P62" s="20" t="s">
        <v>481</v>
      </c>
      <c r="Q62" s="18" t="s">
        <v>481</v>
      </c>
      <c r="R62" s="20" t="s">
        <v>481</v>
      </c>
      <c r="S62" s="18" t="s">
        <v>481</v>
      </c>
      <c r="T62" s="20" t="s">
        <v>481</v>
      </c>
      <c r="U62" s="18" t="n">
        <v>538.28678557</v>
      </c>
      <c r="V62" s="20" t="n">
        <v>31.89678415</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(76.0/B66*100)</f>
        <v/>
      </c>
      <c r="D66" s="19" t="n">
        <v>5589</v>
      </c>
      <c r="E66" s="18" t="n">
        <v>431.62784172</v>
      </c>
      <c r="F66" s="20" t="n">
        <v>6.18886301</v>
      </c>
      <c r="G66" s="18" t="n">
        <v>446.29355757</v>
      </c>
      <c r="H66" s="20" t="n">
        <v>3.49935533</v>
      </c>
      <c r="I66" s="18" t="n">
        <v>427.21618548</v>
      </c>
      <c r="J66" s="20" t="n">
        <v>2.03305888</v>
      </c>
      <c r="K66" s="18" t="n">
        <v>434.25607576</v>
      </c>
      <c r="L66" s="20" t="n">
        <v>3.42793174</v>
      </c>
      <c r="M66" s="18" t="s">
        <v>481</v>
      </c>
      <c r="N66" s="20" t="s">
        <v>481</v>
      </c>
      <c r="O66" s="18" t="s">
        <v>481</v>
      </c>
      <c r="P66" s="20" t="s">
        <v>481</v>
      </c>
      <c r="Q66" s="18" t="s">
        <v>481</v>
      </c>
      <c r="R66" s="20" t="s">
        <v>481</v>
      </c>
      <c r="S66" s="18" t="s">
        <v>481</v>
      </c>
      <c r="T66" s="20" t="s">
        <v>481</v>
      </c>
      <c r="U66" s="18" t="n">
        <v>317.87227612</v>
      </c>
      <c r="V66" s="20" t="n">
        <v>5.84956502</v>
      </c>
    </row>
    <row r="67" spans="1:22">
      <c r="A67" s="15" t="s">
        <v>542</v>
      </c>
      <c r="B67" s="17" t="n">
        <v>6971</v>
      </c>
      <c r="C67" s="18">
        <f>(83.0/B67*100)</f>
        <v/>
      </c>
      <c r="D67" s="19" t="n">
        <v>6888</v>
      </c>
      <c r="E67" s="18" t="n">
        <v>378.91174977</v>
      </c>
      <c r="F67" s="20" t="n">
        <v>7.04901763</v>
      </c>
      <c r="G67" s="18" t="n">
        <v>400.01684621</v>
      </c>
      <c r="H67" s="20" t="n">
        <v>4.59076028</v>
      </c>
      <c r="I67" s="18" t="n">
        <v>401.88568328</v>
      </c>
      <c r="J67" s="20" t="n">
        <v>3.10206306</v>
      </c>
      <c r="K67" s="18" t="n">
        <v>402.30190038</v>
      </c>
      <c r="L67" s="20" t="n">
        <v>3.36965296</v>
      </c>
      <c r="M67" s="18" t="s">
        <v>481</v>
      </c>
      <c r="N67" s="20" t="s">
        <v>481</v>
      </c>
      <c r="O67" s="18" t="s">
        <v>481</v>
      </c>
      <c r="P67" s="20" t="s">
        <v>481</v>
      </c>
      <c r="Q67" s="18" t="s">
        <v>481</v>
      </c>
      <c r="R67" s="20" t="s">
        <v>481</v>
      </c>
      <c r="S67" s="18" t="s">
        <v>481</v>
      </c>
      <c r="T67" s="20" t="s">
        <v>481</v>
      </c>
      <c r="U67" s="18" t="n">
        <v>283.87433709</v>
      </c>
      <c r="V67" s="20" t="n">
        <v>8.105860249999999</v>
      </c>
    </row>
    <row r="68" spans="1:22">
      <c r="A68" s="15" t="s">
        <v>543</v>
      </c>
      <c r="B68" s="17" t="n">
        <v>12083</v>
      </c>
      <c r="C68" s="18">
        <f>(26.0/B68*100)</f>
        <v/>
      </c>
      <c r="D68" s="19" t="n">
        <v>12057</v>
      </c>
      <c r="E68" s="18" t="n">
        <v>346.93005106</v>
      </c>
      <c r="F68" s="20" t="n">
        <v>4.7628439</v>
      </c>
      <c r="G68" s="18" t="n">
        <v>409.8520994</v>
      </c>
      <c r="H68" s="20" t="n">
        <v>3.4618401</v>
      </c>
      <c r="I68" s="18" t="n">
        <v>409.9752881</v>
      </c>
      <c r="J68" s="20" t="n">
        <v>1.57123567</v>
      </c>
      <c r="K68" s="18" t="n">
        <v>423.28528015</v>
      </c>
      <c r="L68" s="20" t="n">
        <v>2.20155223</v>
      </c>
      <c r="M68" s="18" t="s">
        <v>481</v>
      </c>
      <c r="N68" s="20" t="s">
        <v>481</v>
      </c>
      <c r="O68" s="18" t="s">
        <v>481</v>
      </c>
      <c r="P68" s="20" t="s">
        <v>481</v>
      </c>
      <c r="Q68" s="18" t="s">
        <v>481</v>
      </c>
      <c r="R68" s="20" t="s">
        <v>481</v>
      </c>
      <c r="S68" s="18" t="s">
        <v>481</v>
      </c>
      <c r="T68" s="20" t="s">
        <v>481</v>
      </c>
      <c r="U68" s="18" t="n">
        <v>287.82543993</v>
      </c>
      <c r="V68" s="20" t="n">
        <v>4.04859716</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504.19379643</v>
      </c>
      <c r="F70" s="20" t="n">
        <v>8.27739637</v>
      </c>
      <c r="G70" s="18" t="n">
        <v>505.02202347</v>
      </c>
      <c r="H70" s="20" t="n">
        <v>3.91083965</v>
      </c>
      <c r="I70" s="18" t="n">
        <v>493.56812844</v>
      </c>
      <c r="J70" s="20" t="n">
        <v>3.35977483</v>
      </c>
      <c r="K70" s="18" t="n">
        <v>500.25941508</v>
      </c>
      <c r="L70" s="20" t="n">
        <v>5.01899843</v>
      </c>
      <c r="M70" s="18" t="s">
        <v>481</v>
      </c>
      <c r="N70" s="20" t="s">
        <v>481</v>
      </c>
      <c r="O70" s="18" t="s">
        <v>481</v>
      </c>
      <c r="P70" s="20" t="s">
        <v>481</v>
      </c>
      <c r="Q70" s="18" t="s">
        <v>481</v>
      </c>
      <c r="R70" s="20" t="s">
        <v>481</v>
      </c>
      <c r="S70" s="18" t="s">
        <v>481</v>
      </c>
      <c r="T70" s="20" t="s">
        <v>481</v>
      </c>
      <c r="U70" s="18" t="n">
        <v>411.17750327</v>
      </c>
      <c r="V70" s="20" t="n">
        <v>14.42682287</v>
      </c>
    </row>
    <row r="71" spans="1:22">
      <c r="A71" s="15" t="s">
        <v>546</v>
      </c>
      <c r="B71" s="17" t="n">
        <v>6115</v>
      </c>
      <c r="C71" s="18">
        <f>(17.0/B71*100)</f>
        <v/>
      </c>
      <c r="D71" s="19" t="n">
        <v>6098</v>
      </c>
      <c r="E71" s="18" t="n">
        <v>551.02465325</v>
      </c>
      <c r="F71" s="20" t="n">
        <v>7.3935845</v>
      </c>
      <c r="G71" s="18" t="n">
        <v>568.95711269</v>
      </c>
      <c r="H71" s="20" t="n">
        <v>4.14065161</v>
      </c>
      <c r="I71" s="18" t="n">
        <v>532.15336131</v>
      </c>
      <c r="J71" s="20" t="n">
        <v>2.061604</v>
      </c>
      <c r="K71" s="18" t="n">
        <v>524.19255662</v>
      </c>
      <c r="L71" s="20" t="n">
        <v>3.11625532</v>
      </c>
      <c r="M71" s="18" t="s">
        <v>481</v>
      </c>
      <c r="N71" s="20" t="s">
        <v>481</v>
      </c>
      <c r="O71" s="18" t="s">
        <v>481</v>
      </c>
      <c r="P71" s="20" t="s">
        <v>481</v>
      </c>
      <c r="Q71" s="18" t="s">
        <v>481</v>
      </c>
      <c r="R71" s="20" t="s">
        <v>481</v>
      </c>
      <c r="S71" s="18" t="s">
        <v>481</v>
      </c>
      <c r="T71" s="20" t="s">
        <v>481</v>
      </c>
      <c r="U71" s="18" t="n">
        <v>458.90669755</v>
      </c>
      <c r="V71" s="20" t="n">
        <v>24.89278307</v>
      </c>
    </row>
    <row r="72" spans="1:22">
      <c r="A72" s="15" t="s">
        <v>547</v>
      </c>
      <c r="B72" s="17" t="n">
        <v>7708</v>
      </c>
      <c r="C72" s="18">
        <f>(5.0/B72*100)</f>
        <v/>
      </c>
      <c r="D72" s="19" t="n">
        <v>7703</v>
      </c>
      <c r="E72" s="18" t="n">
        <v>482.46023238</v>
      </c>
      <c r="F72" s="20" t="n">
        <v>11.8173499</v>
      </c>
      <c r="G72" s="18" t="n">
        <v>517.33111049</v>
      </c>
      <c r="H72" s="20" t="n">
        <v>4.32783752</v>
      </c>
      <c r="I72" s="18" t="n">
        <v>492.51222911</v>
      </c>
      <c r="J72" s="20" t="n">
        <v>2.86519225</v>
      </c>
      <c r="K72" s="18" t="n">
        <v>497.32531921</v>
      </c>
      <c r="L72" s="20" t="n">
        <v>3.04690987</v>
      </c>
      <c r="M72" s="18" t="s">
        <v>481</v>
      </c>
      <c r="N72" s="20" t="s">
        <v>481</v>
      </c>
      <c r="O72" s="18" t="s">
        <v>481</v>
      </c>
      <c r="P72" s="20" t="s">
        <v>481</v>
      </c>
      <c r="Q72" s="18" t="s">
        <v>481</v>
      </c>
      <c r="R72" s="20" t="s">
        <v>481</v>
      </c>
      <c r="S72" s="18" t="s">
        <v>481</v>
      </c>
      <c r="T72" s="20" t="s">
        <v>481</v>
      </c>
      <c r="U72" s="18" t="n">
        <v>456.13401987</v>
      </c>
      <c r="V72" s="20" t="n">
        <v>35.52985218</v>
      </c>
    </row>
    <row r="73" spans="1:22">
      <c r="A73" s="15" t="s">
        <v>548</v>
      </c>
      <c r="B73" s="17" t="n">
        <v>8249</v>
      </c>
      <c r="C73" s="18">
        <f>(147.0/B73*100)</f>
        <v/>
      </c>
      <c r="D73" s="19" t="n">
        <v>8102</v>
      </c>
      <c r="E73" s="18" t="n">
        <v>394.63967958</v>
      </c>
      <c r="F73" s="20" t="n">
        <v>13.19750709</v>
      </c>
      <c r="G73" s="18" t="n">
        <v>400.27282384</v>
      </c>
      <c r="H73" s="20" t="n">
        <v>5.93579117</v>
      </c>
      <c r="I73" s="18" t="n">
        <v>406.97053611</v>
      </c>
      <c r="J73" s="20" t="n">
        <v>3.56936233</v>
      </c>
      <c r="K73" s="18" t="n">
        <v>419.95379882</v>
      </c>
      <c r="L73" s="20" t="n">
        <v>3.87282073</v>
      </c>
      <c r="M73" s="18" t="s">
        <v>481</v>
      </c>
      <c r="N73" s="20" t="s">
        <v>481</v>
      </c>
      <c r="O73" s="18" t="s">
        <v>481</v>
      </c>
      <c r="P73" s="20" t="s">
        <v>481</v>
      </c>
      <c r="Q73" s="18" t="s">
        <v>481</v>
      </c>
      <c r="R73" s="20" t="s">
        <v>481</v>
      </c>
      <c r="S73" s="18" t="s">
        <v>481</v>
      </c>
      <c r="T73" s="20" t="s">
        <v>481</v>
      </c>
      <c r="U73" s="18" t="n">
        <v>345.27322108</v>
      </c>
      <c r="V73" s="20" t="n">
        <v>12.23432498</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(204.0/B75*100)</f>
        <v/>
      </c>
      <c r="D75" s="19" t="n">
        <v>5171</v>
      </c>
      <c r="E75" s="18" t="n">
        <v>353.01957914</v>
      </c>
      <c r="F75" s="20" t="n">
        <v>7.79257547</v>
      </c>
      <c r="G75" s="18" t="n">
        <v>363.95429131</v>
      </c>
      <c r="H75" s="20" t="n">
        <v>5.04599466</v>
      </c>
      <c r="I75" s="18" t="n">
        <v>363.67145275</v>
      </c>
      <c r="J75" s="20" t="n">
        <v>3.24893057</v>
      </c>
      <c r="K75" s="18" t="n">
        <v>366.76938673</v>
      </c>
      <c r="L75" s="20" t="n">
        <v>3.44777935</v>
      </c>
      <c r="M75" s="18" t="s">
        <v>481</v>
      </c>
      <c r="N75" s="20" t="s">
        <v>481</v>
      </c>
      <c r="O75" s="18" t="s">
        <v>481</v>
      </c>
      <c r="P75" s="20" t="s">
        <v>481</v>
      </c>
      <c r="Q75" s="18" t="s">
        <v>481</v>
      </c>
      <c r="R75" s="20" t="s">
        <v>481</v>
      </c>
      <c r="S75" s="18" t="s">
        <v>481</v>
      </c>
      <c r="T75" s="20" t="s">
        <v>481</v>
      </c>
      <c r="U75" s="18" t="n">
        <v>287.73092507</v>
      </c>
      <c r="V75" s="20" t="n">
        <v>8.883188430000001</v>
      </c>
    </row>
    <row r="76" spans="1:22">
      <c r="A76" s="15" t="s">
        <v>551</v>
      </c>
      <c r="B76" s="17" t="n">
        <v>14167</v>
      </c>
      <c r="C76" s="18">
        <f>(229.0/B76*100)</f>
        <v/>
      </c>
      <c r="D76" s="19" t="n">
        <v>13938</v>
      </c>
      <c r="E76" s="18" t="n">
        <v>404.82978418</v>
      </c>
      <c r="F76" s="20" t="n">
        <v>6.56726802</v>
      </c>
      <c r="G76" s="18" t="n">
        <v>461.409256</v>
      </c>
      <c r="H76" s="20" t="n">
        <v>5.12219292</v>
      </c>
      <c r="I76" s="18" t="n">
        <v>437.75515331</v>
      </c>
      <c r="J76" s="20" t="n">
        <v>3.38781519</v>
      </c>
      <c r="K76" s="18" t="n">
        <v>434.77722618</v>
      </c>
      <c r="L76" s="20" t="n">
        <v>2.95794087</v>
      </c>
      <c r="M76" s="18" t="s">
        <v>481</v>
      </c>
      <c r="N76" s="20" t="s">
        <v>481</v>
      </c>
      <c r="O76" s="18" t="s">
        <v>481</v>
      </c>
      <c r="P76" s="20" t="s">
        <v>481</v>
      </c>
      <c r="Q76" s="18" t="s">
        <v>481</v>
      </c>
      <c r="R76" s="20" t="s">
        <v>481</v>
      </c>
      <c r="S76" s="18" t="s">
        <v>481</v>
      </c>
      <c r="T76" s="20" t="s">
        <v>481</v>
      </c>
      <c r="U76" s="18" t="n">
        <v>310.88248217</v>
      </c>
      <c r="V76" s="20" t="n">
        <v>8.165713500000001</v>
      </c>
    </row>
    <row r="77" spans="1:22">
      <c r="A77" s="15" t="s">
        <v>552</v>
      </c>
      <c r="B77" s="17" t="n">
        <v>6062</v>
      </c>
      <c r="C77" s="18">
        <f>(87.0/B77*100)</f>
        <v/>
      </c>
      <c r="D77" s="19" t="n">
        <v>5975</v>
      </c>
      <c r="E77" s="18" t="n">
        <v>444.03604308</v>
      </c>
      <c r="F77" s="20" t="n">
        <v>7.1048817</v>
      </c>
      <c r="G77" s="18" t="n">
        <v>474.43904974</v>
      </c>
      <c r="H77" s="20" t="n">
        <v>4.84409074</v>
      </c>
      <c r="I77" s="18" t="n">
        <v>441.48937067</v>
      </c>
      <c r="J77" s="20" t="n">
        <v>2.90361815</v>
      </c>
      <c r="K77" s="18" t="n">
        <v>425.74304139</v>
      </c>
      <c r="L77" s="20" t="n">
        <v>2.94797754</v>
      </c>
      <c r="M77" s="18" t="s">
        <v>481</v>
      </c>
      <c r="N77" s="20" t="s">
        <v>481</v>
      </c>
      <c r="O77" s="18" t="s">
        <v>481</v>
      </c>
      <c r="P77" s="20" t="s">
        <v>481</v>
      </c>
      <c r="Q77" s="18" t="s">
        <v>481</v>
      </c>
      <c r="R77" s="20" t="s">
        <v>481</v>
      </c>
      <c r="S77" s="18" t="s">
        <v>481</v>
      </c>
      <c r="T77" s="20" t="s">
        <v>481</v>
      </c>
      <c r="U77" s="18" t="n">
        <v>321.99580479</v>
      </c>
      <c r="V77" s="20" t="n">
        <v>6.5127773</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414.13810566</v>
      </c>
      <c r="F81" s="20" t="n">
        <v>18.35899491</v>
      </c>
      <c r="G81" s="18" t="n">
        <v>415.25615974</v>
      </c>
      <c r="H81" s="20" t="n">
        <v>7.54192553</v>
      </c>
      <c r="I81" s="18" t="n">
        <v>423.61451945</v>
      </c>
      <c r="J81" s="20" t="n">
        <v>3.6298692</v>
      </c>
      <c r="K81" s="18" t="n">
        <v>446.3154698</v>
      </c>
      <c r="L81" s="20" t="n">
        <v>3.65527028</v>
      </c>
      <c r="M81" s="18" t="s">
        <v>481</v>
      </c>
      <c r="N81" s="20" t="s">
        <v>481</v>
      </c>
      <c r="O81" s="18" t="s">
        <v>481</v>
      </c>
      <c r="P81" s="20" t="s">
        <v>481</v>
      </c>
      <c r="Q81" s="18" t="s">
        <v>481</v>
      </c>
      <c r="R81" s="20" t="s">
        <v>481</v>
      </c>
      <c r="S81" s="18" t="s">
        <v>481</v>
      </c>
      <c r="T81" s="20" t="s">
        <v>481</v>
      </c>
      <c r="U81" s="18" t="n">
        <v>364.67973793</v>
      </c>
      <c r="V81" s="20" t="n">
        <v>22.11987148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723</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452.05149942</v>
      </c>
      <c r="F7" s="20" t="n">
        <v>11.61065784</v>
      </c>
      <c r="G7" s="18" t="n">
        <v>492.90055261</v>
      </c>
      <c r="H7" s="20" t="n">
        <v>4.86427379</v>
      </c>
      <c r="I7" s="18" t="n">
        <v>500.78189006</v>
      </c>
      <c r="J7" s="20" t="n">
        <v>1.91019041</v>
      </c>
      <c r="K7" s="18" t="n">
        <v>528.38331748</v>
      </c>
      <c r="L7" s="20" t="n">
        <v>3.14132564</v>
      </c>
      <c r="M7" s="18" t="s">
        <v>481</v>
      </c>
      <c r="N7" s="20" t="s">
        <v>481</v>
      </c>
      <c r="O7" s="18" t="s">
        <v>481</v>
      </c>
      <c r="P7" s="20" t="s">
        <v>481</v>
      </c>
      <c r="Q7" s="18" t="s">
        <v>481</v>
      </c>
      <c r="R7" s="20" t="s">
        <v>481</v>
      </c>
      <c r="S7" s="18" t="s">
        <v>481</v>
      </c>
      <c r="T7" s="20" t="s">
        <v>481</v>
      </c>
      <c r="U7" s="18" t="n">
        <v>419.22906733</v>
      </c>
      <c r="V7" s="20" t="n">
        <v>8.24243079</v>
      </c>
    </row>
    <row r="8" spans="1:22">
      <c r="A8" s="15" t="s">
        <v>483</v>
      </c>
      <c r="B8" s="17" t="n">
        <v>7007</v>
      </c>
      <c r="C8" s="18">
        <f>(25.0/B8*100)</f>
        <v/>
      </c>
      <c r="D8" s="19" t="n">
        <v>6982</v>
      </c>
      <c r="E8" s="18" t="n">
        <v>452.4835276</v>
      </c>
      <c r="F8" s="20" t="n">
        <v>9.32031046</v>
      </c>
      <c r="G8" s="18" t="n">
        <v>472.93484136</v>
      </c>
      <c r="H8" s="20" t="n">
        <v>4.46708395</v>
      </c>
      <c r="I8" s="18" t="n">
        <v>489.72211573</v>
      </c>
      <c r="J8" s="20" t="n">
        <v>3.29183876</v>
      </c>
      <c r="K8" s="18" t="n">
        <v>493.68809318</v>
      </c>
      <c r="L8" s="20" t="n">
        <v>3.61102387</v>
      </c>
      <c r="M8" s="18" t="s">
        <v>481</v>
      </c>
      <c r="N8" s="20" t="s">
        <v>481</v>
      </c>
      <c r="O8" s="18" t="s">
        <v>481</v>
      </c>
      <c r="P8" s="20" t="s">
        <v>481</v>
      </c>
      <c r="Q8" s="18" t="n">
        <v>361.38025951</v>
      </c>
      <c r="R8" s="20" t="n">
        <v>22.72565673</v>
      </c>
      <c r="S8" s="18" t="s">
        <v>481</v>
      </c>
      <c r="T8" s="20" t="s">
        <v>481</v>
      </c>
      <c r="U8" s="18" t="n">
        <v>381.22024869</v>
      </c>
      <c r="V8" s="20" t="n">
        <v>16.69918986</v>
      </c>
    </row>
    <row r="9" spans="1:22">
      <c r="A9" s="15" t="s">
        <v>484</v>
      </c>
      <c r="B9" s="17" t="n">
        <v>9651</v>
      </c>
      <c r="C9" s="18">
        <f>(113.0/B9*100)</f>
        <v/>
      </c>
      <c r="D9" s="19" t="n">
        <v>9538</v>
      </c>
      <c r="E9" s="18" t="n">
        <v>425.79208779</v>
      </c>
      <c r="F9" s="20" t="n">
        <v>10.16723755</v>
      </c>
      <c r="G9" s="18" t="n">
        <v>488.54017655</v>
      </c>
      <c r="H9" s="20" t="n">
        <v>3.98787265</v>
      </c>
      <c r="I9" s="18" t="n">
        <v>508.50132601</v>
      </c>
      <c r="J9" s="20" t="n">
        <v>2.29762286</v>
      </c>
      <c r="K9" s="18" t="n">
        <v>518.23937753</v>
      </c>
      <c r="L9" s="20" t="n">
        <v>3.72254572</v>
      </c>
      <c r="M9" s="18" t="s">
        <v>481</v>
      </c>
      <c r="N9" s="20" t="s">
        <v>481</v>
      </c>
      <c r="O9" s="18" t="s">
        <v>481</v>
      </c>
      <c r="P9" s="20" t="s">
        <v>481</v>
      </c>
      <c r="Q9" s="18" t="n">
        <v>347.7815185</v>
      </c>
      <c r="R9" s="20" t="n">
        <v>11.20716786</v>
      </c>
      <c r="S9" s="18" t="s">
        <v>481</v>
      </c>
      <c r="T9" s="20" t="s">
        <v>481</v>
      </c>
      <c r="U9" s="18" t="n">
        <v>404.30084745</v>
      </c>
      <c r="V9" s="20" t="n">
        <v>8.833398649999999</v>
      </c>
    </row>
    <row r="10" spans="1:22">
      <c r="A10" s="15" t="s">
        <v>485</v>
      </c>
      <c r="B10" s="17" t="n">
        <v>20058</v>
      </c>
      <c r="C10" s="18">
        <f>(530.0/B10*100)</f>
        <v/>
      </c>
      <c r="D10" s="19" t="n">
        <v>19528</v>
      </c>
      <c r="E10" s="18" t="n">
        <v>472.41037716</v>
      </c>
      <c r="F10" s="20" t="n">
        <v>10.15511676</v>
      </c>
      <c r="G10" s="18" t="n">
        <v>516.87714174</v>
      </c>
      <c r="H10" s="20" t="n">
        <v>4.45271273</v>
      </c>
      <c r="I10" s="18" t="n">
        <v>526.70952372</v>
      </c>
      <c r="J10" s="20" t="n">
        <v>2.33643192</v>
      </c>
      <c r="K10" s="18" t="n">
        <v>541.22204592</v>
      </c>
      <c r="L10" s="20" t="n">
        <v>3.00178005</v>
      </c>
      <c r="M10" s="18" t="s">
        <v>481</v>
      </c>
      <c r="N10" s="20" t="s">
        <v>481</v>
      </c>
      <c r="O10" s="18" t="s">
        <v>481</v>
      </c>
      <c r="P10" s="20" t="s">
        <v>481</v>
      </c>
      <c r="Q10" s="18" t="s">
        <v>481</v>
      </c>
      <c r="R10" s="20" t="s">
        <v>481</v>
      </c>
      <c r="S10" s="18" t="s">
        <v>481</v>
      </c>
      <c r="T10" s="20" t="s">
        <v>481</v>
      </c>
      <c r="U10" s="18" t="n">
        <v>447.3683429</v>
      </c>
      <c r="V10" s="20" t="n">
        <v>10.41332535</v>
      </c>
    </row>
    <row r="11" spans="1:22">
      <c r="A11" s="15" t="s">
        <v>486</v>
      </c>
      <c r="B11" s="17" t="n">
        <v>7053</v>
      </c>
      <c r="C11" s="18">
        <f>(51.0/B11*100)</f>
        <v/>
      </c>
      <c r="D11" s="19" t="n">
        <v>7002</v>
      </c>
      <c r="E11" s="18" t="n">
        <v>412.28517239</v>
      </c>
      <c r="F11" s="20" t="n">
        <v>11.91857571</v>
      </c>
      <c r="G11" s="18" t="n">
        <v>431.85458471</v>
      </c>
      <c r="H11" s="20" t="n">
        <v>5.87528702</v>
      </c>
      <c r="I11" s="18" t="n">
        <v>457.00086945</v>
      </c>
      <c r="J11" s="20" t="n">
        <v>2.79116757</v>
      </c>
      <c r="K11" s="18" t="n">
        <v>479.73877727</v>
      </c>
      <c r="L11" s="20" t="n">
        <v>3.33445586</v>
      </c>
      <c r="M11" s="18" t="s">
        <v>481</v>
      </c>
      <c r="N11" s="20" t="s">
        <v>481</v>
      </c>
      <c r="O11" s="18" t="s">
        <v>481</v>
      </c>
      <c r="P11" s="20" t="s">
        <v>481</v>
      </c>
      <c r="Q11" s="18" t="s">
        <v>481</v>
      </c>
      <c r="R11" s="20" t="s">
        <v>481</v>
      </c>
      <c r="S11" s="18" t="s">
        <v>481</v>
      </c>
      <c r="T11" s="20" t="s">
        <v>481</v>
      </c>
      <c r="U11" s="18" t="n">
        <v>384.9333663</v>
      </c>
      <c r="V11" s="20" t="n">
        <v>10.04176119</v>
      </c>
    </row>
    <row r="12" spans="1:22">
      <c r="A12" s="15" t="s">
        <v>487</v>
      </c>
      <c r="B12" s="17" t="n">
        <v>6894</v>
      </c>
      <c r="C12" s="18">
        <f>(57.0/B12*100)</f>
        <v/>
      </c>
      <c r="D12" s="19" t="n">
        <v>6837</v>
      </c>
      <c r="E12" s="18" t="n">
        <v>424.11214671</v>
      </c>
      <c r="F12" s="20" t="n">
        <v>11.3446836</v>
      </c>
      <c r="G12" s="18" t="n">
        <v>457.26445982</v>
      </c>
      <c r="H12" s="20" t="n">
        <v>5.0128226</v>
      </c>
      <c r="I12" s="18" t="n">
        <v>494.42753804</v>
      </c>
      <c r="J12" s="20" t="n">
        <v>2.55232956</v>
      </c>
      <c r="K12" s="18" t="n">
        <v>520.88893318</v>
      </c>
      <c r="L12" s="20" t="n">
        <v>4.77277805</v>
      </c>
      <c r="M12" s="18" t="s">
        <v>481</v>
      </c>
      <c r="N12" s="20" t="s">
        <v>481</v>
      </c>
      <c r="O12" s="18" t="s">
        <v>481</v>
      </c>
      <c r="P12" s="20" t="s">
        <v>481</v>
      </c>
      <c r="Q12" s="18" t="n">
        <v>332.31014509</v>
      </c>
      <c r="R12" s="20" t="n">
        <v>18.34291261</v>
      </c>
      <c r="S12" s="18" t="s">
        <v>481</v>
      </c>
      <c r="T12" s="20" t="s">
        <v>481</v>
      </c>
      <c r="U12" s="18" t="n">
        <v>383.61207661</v>
      </c>
      <c r="V12" s="20" t="n">
        <v>15.10471122</v>
      </c>
    </row>
    <row r="13" spans="1:22">
      <c r="A13" s="15" t="s">
        <v>488</v>
      </c>
      <c r="B13" s="17" t="n">
        <v>7161</v>
      </c>
      <c r="C13" s="18">
        <f>(93.0/B13*100)</f>
        <v/>
      </c>
      <c r="D13" s="19" t="n">
        <v>7068</v>
      </c>
      <c r="E13" s="18" t="n">
        <v>424.47476742</v>
      </c>
      <c r="F13" s="20" t="n">
        <v>15.87984475</v>
      </c>
      <c r="G13" s="18" t="n">
        <v>478.77738222</v>
      </c>
      <c r="H13" s="20" t="n">
        <v>4.80388381</v>
      </c>
      <c r="I13" s="18" t="n">
        <v>505.23144714</v>
      </c>
      <c r="J13" s="20" t="n">
        <v>2.64894684</v>
      </c>
      <c r="K13" s="18" t="n">
        <v>523.2686252</v>
      </c>
      <c r="L13" s="20" t="n">
        <v>3.39505326</v>
      </c>
      <c r="M13" s="18" t="s">
        <v>481</v>
      </c>
      <c r="N13" s="20" t="s">
        <v>481</v>
      </c>
      <c r="O13" s="18" t="s">
        <v>481</v>
      </c>
      <c r="P13" s="20" t="s">
        <v>481</v>
      </c>
      <c r="Q13" s="18" t="n">
        <v>407.4699787</v>
      </c>
      <c r="R13" s="20" t="n">
        <v>6.79601306</v>
      </c>
      <c r="S13" s="18" t="s">
        <v>481</v>
      </c>
      <c r="T13" s="20" t="s">
        <v>481</v>
      </c>
      <c r="U13" s="18" t="n">
        <v>381.28350971</v>
      </c>
      <c r="V13" s="20" t="n">
        <v>13.42241509</v>
      </c>
    </row>
    <row r="14" spans="1:22">
      <c r="A14" s="15" t="s">
        <v>489</v>
      </c>
      <c r="B14" s="17" t="n">
        <v>5587</v>
      </c>
      <c r="C14" s="18">
        <f>(76.0/B14*100)</f>
        <v/>
      </c>
      <c r="D14" s="19" t="n">
        <v>5511</v>
      </c>
      <c r="E14" s="18" t="n">
        <v>475.34659132</v>
      </c>
      <c r="F14" s="20" t="n">
        <v>10.10792068</v>
      </c>
      <c r="G14" s="18" t="n">
        <v>499.51669964</v>
      </c>
      <c r="H14" s="20" t="n">
        <v>4.81174275</v>
      </c>
      <c r="I14" s="18" t="n">
        <v>518.05802119</v>
      </c>
      <c r="J14" s="20" t="n">
        <v>2.40806747</v>
      </c>
      <c r="K14" s="18" t="n">
        <v>541.69436831</v>
      </c>
      <c r="L14" s="20" t="n">
        <v>3.54508399</v>
      </c>
      <c r="M14" s="18" t="s">
        <v>481</v>
      </c>
      <c r="N14" s="20" t="s">
        <v>481</v>
      </c>
      <c r="O14" s="18" t="s">
        <v>481</v>
      </c>
      <c r="P14" s="20" t="s">
        <v>481</v>
      </c>
      <c r="Q14" s="18" t="s">
        <v>481</v>
      </c>
      <c r="R14" s="20" t="s">
        <v>481</v>
      </c>
      <c r="S14" s="18" t="s">
        <v>481</v>
      </c>
      <c r="T14" s="20" t="s">
        <v>481</v>
      </c>
      <c r="U14" s="18" t="n">
        <v>429.3260688</v>
      </c>
      <c r="V14" s="20" t="n">
        <v>14.95648075</v>
      </c>
    </row>
    <row r="15" spans="1:22">
      <c r="A15" s="15" t="s">
        <v>490</v>
      </c>
      <c r="B15" s="17" t="n">
        <v>5882</v>
      </c>
      <c r="C15" s="18">
        <f>(53.0/B15*100)</f>
        <v/>
      </c>
      <c r="D15" s="19" t="n">
        <v>5829</v>
      </c>
      <c r="E15" s="18" t="n">
        <v>447.16617505</v>
      </c>
      <c r="F15" s="20" t="n">
        <v>14.51734253</v>
      </c>
      <c r="G15" s="18" t="n">
        <v>509.16107468</v>
      </c>
      <c r="H15" s="20" t="n">
        <v>4.15049149</v>
      </c>
      <c r="I15" s="18" t="n">
        <v>528.33455937</v>
      </c>
      <c r="J15" s="20" t="n">
        <v>2.55709953</v>
      </c>
      <c r="K15" s="18" t="n">
        <v>562.14681795</v>
      </c>
      <c r="L15" s="20" t="n">
        <v>3.77929237</v>
      </c>
      <c r="M15" s="18" t="s">
        <v>481</v>
      </c>
      <c r="N15" s="20" t="s">
        <v>481</v>
      </c>
      <c r="O15" s="18" t="s">
        <v>481</v>
      </c>
      <c r="P15" s="20" t="s">
        <v>481</v>
      </c>
      <c r="Q15" s="18" t="n">
        <v>367.66871077</v>
      </c>
      <c r="R15" s="20" t="n">
        <v>14.82638214</v>
      </c>
      <c r="S15" s="18" t="s">
        <v>481</v>
      </c>
      <c r="T15" s="20" t="s">
        <v>481</v>
      </c>
      <c r="U15" s="18" t="n">
        <v>440.24910824</v>
      </c>
      <c r="V15" s="20" t="n">
        <v>16.26837901</v>
      </c>
    </row>
    <row r="16" spans="1:22">
      <c r="A16" s="15" t="s">
        <v>491</v>
      </c>
      <c r="B16" s="17" t="n">
        <v>6108</v>
      </c>
      <c r="C16" s="18">
        <f>(105.0/B16*100)</f>
        <v/>
      </c>
      <c r="D16" s="19" t="n">
        <v>6003</v>
      </c>
      <c r="E16" s="18" t="n">
        <v>408.69539659</v>
      </c>
      <c r="F16" s="20" t="n">
        <v>10.41150564</v>
      </c>
      <c r="G16" s="18" t="n">
        <v>474.64995923</v>
      </c>
      <c r="H16" s="20" t="n">
        <v>6.70550104</v>
      </c>
      <c r="I16" s="18" t="n">
        <v>507.45971549</v>
      </c>
      <c r="J16" s="20" t="n">
        <v>2.51128337</v>
      </c>
      <c r="K16" s="18" t="n">
        <v>530.53260917</v>
      </c>
      <c r="L16" s="20" t="n">
        <v>4.14788614</v>
      </c>
      <c r="M16" s="18" t="s">
        <v>481</v>
      </c>
      <c r="N16" s="20" t="s">
        <v>481</v>
      </c>
      <c r="O16" s="18" t="s">
        <v>481</v>
      </c>
      <c r="P16" s="20" t="s">
        <v>481</v>
      </c>
      <c r="Q16" s="18" t="s">
        <v>481</v>
      </c>
      <c r="R16" s="20" t="s">
        <v>481</v>
      </c>
      <c r="S16" s="18" t="s">
        <v>481</v>
      </c>
      <c r="T16" s="20" t="s">
        <v>481</v>
      </c>
      <c r="U16" s="18" t="n">
        <v>378.58026926</v>
      </c>
      <c r="V16" s="20" t="n">
        <v>10.7282693</v>
      </c>
    </row>
    <row r="17" spans="1:22">
      <c r="A17" s="15" t="s">
        <v>492</v>
      </c>
      <c r="B17" s="17" t="n">
        <v>6504</v>
      </c>
      <c r="C17" s="18">
        <f>(695.0/B17*100)</f>
        <v/>
      </c>
      <c r="D17" s="19" t="n">
        <v>5809</v>
      </c>
      <c r="E17" s="18" t="n">
        <v>476.33350512</v>
      </c>
      <c r="F17" s="20" t="n">
        <v>10.90940802</v>
      </c>
      <c r="G17" s="18" t="n">
        <v>503.5774127</v>
      </c>
      <c r="H17" s="20" t="n">
        <v>5.00384878</v>
      </c>
      <c r="I17" s="18" t="n">
        <v>518.1557318599999</v>
      </c>
      <c r="J17" s="20" t="n">
        <v>3.17910585</v>
      </c>
      <c r="K17" s="18" t="n">
        <v>537.80580592</v>
      </c>
      <c r="L17" s="20" t="n">
        <v>4.70412747</v>
      </c>
      <c r="M17" s="18" t="s">
        <v>481</v>
      </c>
      <c r="N17" s="20" t="s">
        <v>481</v>
      </c>
      <c r="O17" s="18" t="s">
        <v>481</v>
      </c>
      <c r="P17" s="20" t="s">
        <v>481</v>
      </c>
      <c r="Q17" s="18" t="n">
        <v>338.260297</v>
      </c>
      <c r="R17" s="20" t="n">
        <v>14.23011861</v>
      </c>
      <c r="S17" s="18" t="s">
        <v>481</v>
      </c>
      <c r="T17" s="20" t="s">
        <v>481</v>
      </c>
      <c r="U17" s="18" t="n">
        <v>428.93554563</v>
      </c>
      <c r="V17" s="20" t="n">
        <v>14.5536146</v>
      </c>
    </row>
    <row r="18" spans="1:22">
      <c r="A18" s="15" t="s">
        <v>493</v>
      </c>
      <c r="B18" s="17" t="n">
        <v>5532</v>
      </c>
      <c r="C18" s="18">
        <f>(28.0/B18*100)</f>
        <v/>
      </c>
      <c r="D18" s="19" t="n">
        <v>5504</v>
      </c>
      <c r="E18" s="18" t="n">
        <v>410.06193019</v>
      </c>
      <c r="F18" s="20" t="n">
        <v>15.66045293</v>
      </c>
      <c r="G18" s="18" t="n">
        <v>431.71378244</v>
      </c>
      <c r="H18" s="20" t="n">
        <v>8.27457171</v>
      </c>
      <c r="I18" s="18" t="n">
        <v>470.88702951</v>
      </c>
      <c r="J18" s="20" t="n">
        <v>4.17913865</v>
      </c>
      <c r="K18" s="18" t="n">
        <v>481.2914868</v>
      </c>
      <c r="L18" s="20" t="n">
        <v>4.23334599</v>
      </c>
      <c r="M18" s="18" t="s">
        <v>481</v>
      </c>
      <c r="N18" s="20" t="s">
        <v>481</v>
      </c>
      <c r="O18" s="18" t="s">
        <v>481</v>
      </c>
      <c r="P18" s="20" t="s">
        <v>481</v>
      </c>
      <c r="Q18" s="18" t="s">
        <v>481</v>
      </c>
      <c r="R18" s="20" t="s">
        <v>481</v>
      </c>
      <c r="S18" s="18" t="s">
        <v>481</v>
      </c>
      <c r="T18" s="20" t="s">
        <v>481</v>
      </c>
      <c r="U18" s="18" t="n">
        <v>359.30371728</v>
      </c>
      <c r="V18" s="20" t="n">
        <v>15.19975729</v>
      </c>
    </row>
    <row r="19" spans="1:22">
      <c r="A19" s="15" t="s">
        <v>494</v>
      </c>
      <c r="B19" s="17" t="n">
        <v>5658</v>
      </c>
      <c r="C19" s="18">
        <f>(71.0/B19*100)</f>
        <v/>
      </c>
      <c r="D19" s="19" t="n">
        <v>5587</v>
      </c>
      <c r="E19" s="18" t="n">
        <v>409.19585445</v>
      </c>
      <c r="F19" s="20" t="n">
        <v>9.81131274</v>
      </c>
      <c r="G19" s="18" t="n">
        <v>425.64738997</v>
      </c>
      <c r="H19" s="20" t="n">
        <v>5.31738411</v>
      </c>
      <c r="I19" s="18" t="n">
        <v>469.73294066</v>
      </c>
      <c r="J19" s="20" t="n">
        <v>3.11423445</v>
      </c>
      <c r="K19" s="18" t="n">
        <v>497.13411427</v>
      </c>
      <c r="L19" s="20" t="n">
        <v>3.61400491</v>
      </c>
      <c r="M19" s="18" t="s">
        <v>481</v>
      </c>
      <c r="N19" s="20" t="s">
        <v>481</v>
      </c>
      <c r="O19" s="18" t="s">
        <v>481</v>
      </c>
      <c r="P19" s="20" t="s">
        <v>481</v>
      </c>
      <c r="Q19" s="18" t="s">
        <v>481</v>
      </c>
      <c r="R19" s="20" t="s">
        <v>481</v>
      </c>
      <c r="S19" s="18" t="s">
        <v>481</v>
      </c>
      <c r="T19" s="20" t="s">
        <v>481</v>
      </c>
      <c r="U19" s="18" t="n">
        <v>384.57029005</v>
      </c>
      <c r="V19" s="20" t="n">
        <v>17.56759927</v>
      </c>
    </row>
    <row r="20" spans="1:22">
      <c r="A20" s="15" t="s">
        <v>495</v>
      </c>
      <c r="B20" s="17" t="n">
        <v>3371</v>
      </c>
      <c r="C20" s="18">
        <f>(75.0/B20*100)</f>
        <v/>
      </c>
      <c r="D20" s="19" t="n">
        <v>3296</v>
      </c>
      <c r="E20" s="18" t="n">
        <v>410.48674537</v>
      </c>
      <c r="F20" s="20" t="n">
        <v>14.44711239</v>
      </c>
      <c r="G20" s="18" t="n">
        <v>461.06064531</v>
      </c>
      <c r="H20" s="20" t="n">
        <v>5.87745541</v>
      </c>
      <c r="I20" s="18" t="n">
        <v>481.36928279</v>
      </c>
      <c r="J20" s="20" t="n">
        <v>2.28434624</v>
      </c>
      <c r="K20" s="18" t="n">
        <v>504.75230876</v>
      </c>
      <c r="L20" s="20" t="n">
        <v>4.29905404</v>
      </c>
      <c r="M20" s="18" t="s">
        <v>481</v>
      </c>
      <c r="N20" s="20" t="s">
        <v>481</v>
      </c>
      <c r="O20" s="18" t="s">
        <v>481</v>
      </c>
      <c r="P20" s="20" t="s">
        <v>481</v>
      </c>
      <c r="Q20" s="18" t="s">
        <v>481</v>
      </c>
      <c r="R20" s="20" t="s">
        <v>481</v>
      </c>
      <c r="S20" s="18" t="s">
        <v>481</v>
      </c>
      <c r="T20" s="20" t="s">
        <v>481</v>
      </c>
      <c r="U20" s="18" t="n">
        <v>387.66859937</v>
      </c>
      <c r="V20" s="20" t="n">
        <v>16.67394112</v>
      </c>
    </row>
    <row r="21" spans="1:22">
      <c r="A21" s="15" t="s">
        <v>496</v>
      </c>
      <c r="B21" s="17" t="n">
        <v>5741</v>
      </c>
      <c r="C21" s="18">
        <f>(45.0/B21*100)</f>
        <v/>
      </c>
      <c r="D21" s="19" t="n">
        <v>5696</v>
      </c>
      <c r="E21" s="18" t="n">
        <v>491.88712846</v>
      </c>
      <c r="F21" s="20" t="n">
        <v>15.62718362</v>
      </c>
      <c r="G21" s="18" t="n">
        <v>517.519403</v>
      </c>
      <c r="H21" s="20" t="n">
        <v>4.83873206</v>
      </c>
      <c r="I21" s="18" t="n">
        <v>518.38883764</v>
      </c>
      <c r="J21" s="20" t="n">
        <v>2.56179435</v>
      </c>
      <c r="K21" s="18" t="n">
        <v>537.21002838</v>
      </c>
      <c r="L21" s="20" t="n">
        <v>3.43884942</v>
      </c>
      <c r="M21" s="18" t="s">
        <v>481</v>
      </c>
      <c r="N21" s="20" t="s">
        <v>481</v>
      </c>
      <c r="O21" s="18" t="s">
        <v>481</v>
      </c>
      <c r="P21" s="20" t="s">
        <v>481</v>
      </c>
      <c r="Q21" s="18" t="s">
        <v>481</v>
      </c>
      <c r="R21" s="20" t="s">
        <v>481</v>
      </c>
      <c r="S21" s="18" t="s">
        <v>481</v>
      </c>
      <c r="T21" s="20" t="s">
        <v>481</v>
      </c>
      <c r="U21" s="18" t="n">
        <v>429.43604418</v>
      </c>
      <c r="V21" s="20" t="n">
        <v>17.39046986</v>
      </c>
    </row>
    <row r="22" spans="1:22">
      <c r="A22" s="15" t="s">
        <v>497</v>
      </c>
      <c r="B22" s="17" t="n">
        <v>6598</v>
      </c>
      <c r="C22" s="18">
        <f>(34.0/B22*100)</f>
        <v/>
      </c>
      <c r="D22" s="19" t="n">
        <v>6564</v>
      </c>
      <c r="E22" s="18" t="n">
        <v>401.83253569</v>
      </c>
      <c r="F22" s="20" t="n">
        <v>9.88913061</v>
      </c>
      <c r="G22" s="18" t="n">
        <v>466.07959554</v>
      </c>
      <c r="H22" s="20" t="n">
        <v>6.23013287</v>
      </c>
      <c r="I22" s="18" t="n">
        <v>486.91795516</v>
      </c>
      <c r="J22" s="20" t="n">
        <v>3.59261325</v>
      </c>
      <c r="K22" s="18" t="n">
        <v>496.91845806</v>
      </c>
      <c r="L22" s="20" t="n">
        <v>4.5079316</v>
      </c>
      <c r="M22" s="18" t="s">
        <v>481</v>
      </c>
      <c r="N22" s="20" t="s">
        <v>481</v>
      </c>
      <c r="O22" s="18" t="s">
        <v>481</v>
      </c>
      <c r="P22" s="20" t="s">
        <v>481</v>
      </c>
      <c r="Q22" s="18" t="s">
        <v>481</v>
      </c>
      <c r="R22" s="20" t="s">
        <v>481</v>
      </c>
      <c r="S22" s="18" t="n">
        <v>572.11280766</v>
      </c>
      <c r="T22" s="20" t="n">
        <v>61.79920969</v>
      </c>
      <c r="U22" s="18" t="n">
        <v>341.08547767</v>
      </c>
      <c r="V22" s="20" t="n">
        <v>11.6243542</v>
      </c>
    </row>
    <row r="23" spans="1:22">
      <c r="A23" s="15" t="s">
        <v>498</v>
      </c>
      <c r="B23" s="17" t="n">
        <v>11583</v>
      </c>
      <c r="C23" s="18">
        <f>(222.0/B23*100)</f>
        <v/>
      </c>
      <c r="D23" s="19" t="n">
        <v>11361</v>
      </c>
      <c r="E23" s="18" t="n">
        <v>446.32357476</v>
      </c>
      <c r="F23" s="20" t="n">
        <v>13.29774845</v>
      </c>
      <c r="G23" s="18" t="n">
        <v>459.2115261</v>
      </c>
      <c r="H23" s="20" t="n">
        <v>6.76915627</v>
      </c>
      <c r="I23" s="18" t="n">
        <v>486.19864808</v>
      </c>
      <c r="J23" s="20" t="n">
        <v>2.61830592</v>
      </c>
      <c r="K23" s="18" t="n">
        <v>500.63481353</v>
      </c>
      <c r="L23" s="20" t="n">
        <v>3.88179962</v>
      </c>
      <c r="M23" s="18" t="s">
        <v>481</v>
      </c>
      <c r="N23" s="20" t="s">
        <v>481</v>
      </c>
      <c r="O23" s="18" t="s">
        <v>481</v>
      </c>
      <c r="P23" s="20" t="s">
        <v>481</v>
      </c>
      <c r="Q23" s="18" t="s">
        <v>481</v>
      </c>
      <c r="R23" s="20" t="s">
        <v>481</v>
      </c>
      <c r="S23" s="18" t="s">
        <v>481</v>
      </c>
      <c r="T23" s="20" t="s">
        <v>481</v>
      </c>
      <c r="U23" s="18" t="n">
        <v>399.63491444</v>
      </c>
      <c r="V23" s="20" t="n">
        <v>11.02537709</v>
      </c>
    </row>
    <row r="24" spans="1:22">
      <c r="A24" s="15" t="s">
        <v>499</v>
      </c>
      <c r="B24" s="17" t="n">
        <v>6647</v>
      </c>
      <c r="C24" s="18">
        <f>(7.0/B24*100)</f>
        <v/>
      </c>
      <c r="D24" s="19" t="n">
        <v>6640</v>
      </c>
      <c r="E24" s="18" t="n">
        <v>477.24462262</v>
      </c>
      <c r="F24" s="20" t="n">
        <v>7.04026217</v>
      </c>
      <c r="G24" s="18" t="n">
        <v>503.93601255</v>
      </c>
      <c r="H24" s="20" t="n">
        <v>3.49565689</v>
      </c>
      <c r="I24" s="18" t="n">
        <v>519.48871931</v>
      </c>
      <c r="J24" s="20" t="n">
        <v>3.64046303</v>
      </c>
      <c r="K24" s="18" t="n">
        <v>536.77415371</v>
      </c>
      <c r="L24" s="20" t="n">
        <v>4.4440179</v>
      </c>
      <c r="M24" s="18" t="s">
        <v>481</v>
      </c>
      <c r="N24" s="20" t="s">
        <v>481</v>
      </c>
      <c r="O24" s="18" t="s">
        <v>481</v>
      </c>
      <c r="P24" s="20" t="s">
        <v>481</v>
      </c>
      <c r="Q24" s="18" t="s">
        <v>481</v>
      </c>
      <c r="R24" s="20" t="s">
        <v>481</v>
      </c>
      <c r="S24" s="18" t="s">
        <v>481</v>
      </c>
      <c r="T24" s="20" t="s">
        <v>481</v>
      </c>
      <c r="U24" s="18" t="n">
        <v>426.46688103</v>
      </c>
      <c r="V24" s="20" t="n">
        <v>26.58191025</v>
      </c>
    </row>
    <row r="25" spans="1:22">
      <c r="A25" s="15" t="s">
        <v>500</v>
      </c>
      <c r="B25" s="17" t="n">
        <v>5581</v>
      </c>
      <c r="C25" s="18">
        <f>(24.0/B25*100)</f>
        <v/>
      </c>
      <c r="D25" s="19" t="n">
        <v>5557</v>
      </c>
      <c r="E25" s="18" t="n">
        <v>406.34988706</v>
      </c>
      <c r="F25" s="20" t="n">
        <v>23.13042941</v>
      </c>
      <c r="G25" s="18" t="n">
        <v>494.68040795</v>
      </c>
      <c r="H25" s="20" t="n">
        <v>6.62495617</v>
      </c>
      <c r="I25" s="18" t="n">
        <v>513.0716003</v>
      </c>
      <c r="J25" s="20" t="n">
        <v>3.53282569</v>
      </c>
      <c r="K25" s="18" t="n">
        <v>542.2792772400001</v>
      </c>
      <c r="L25" s="20" t="n">
        <v>3.92201183</v>
      </c>
      <c r="M25" s="18" t="s">
        <v>481</v>
      </c>
      <c r="N25" s="20" t="s">
        <v>481</v>
      </c>
      <c r="O25" s="18" t="s">
        <v>481</v>
      </c>
      <c r="P25" s="20" t="s">
        <v>481</v>
      </c>
      <c r="Q25" s="18" t="s">
        <v>481</v>
      </c>
      <c r="R25" s="20" t="s">
        <v>481</v>
      </c>
      <c r="S25" s="18" t="s">
        <v>481</v>
      </c>
      <c r="T25" s="20" t="s">
        <v>481</v>
      </c>
      <c r="U25" s="18" t="n">
        <v>459.20074242</v>
      </c>
      <c r="V25" s="20" t="n">
        <v>23.21127075</v>
      </c>
    </row>
    <row r="26" spans="1:22">
      <c r="A26" s="15" t="s">
        <v>501</v>
      </c>
      <c r="B26" s="17" t="n">
        <v>4869</v>
      </c>
      <c r="C26" s="18">
        <f>(34.0/B26*100)</f>
        <v/>
      </c>
      <c r="D26" s="19" t="n">
        <v>4835</v>
      </c>
      <c r="E26" s="18" t="n">
        <v>430.64299919</v>
      </c>
      <c r="F26" s="20" t="n">
        <v>8.82587483</v>
      </c>
      <c r="G26" s="18" t="n">
        <v>460.68471848</v>
      </c>
      <c r="H26" s="20" t="n">
        <v>4.19916963</v>
      </c>
      <c r="I26" s="18" t="n">
        <v>490.86787544</v>
      </c>
      <c r="J26" s="20" t="n">
        <v>2.1151907</v>
      </c>
      <c r="K26" s="18" t="n">
        <v>512.81689345</v>
      </c>
      <c r="L26" s="20" t="n">
        <v>3.52383384</v>
      </c>
      <c r="M26" s="18" t="s">
        <v>481</v>
      </c>
      <c r="N26" s="20" t="s">
        <v>481</v>
      </c>
      <c r="O26" s="18" t="s">
        <v>481</v>
      </c>
      <c r="P26" s="20" t="s">
        <v>481</v>
      </c>
      <c r="Q26" s="18" t="s">
        <v>481</v>
      </c>
      <c r="R26" s="20" t="s">
        <v>481</v>
      </c>
      <c r="S26" s="18" t="s">
        <v>481</v>
      </c>
      <c r="T26" s="20" t="s">
        <v>481</v>
      </c>
      <c r="U26" s="18" t="n">
        <v>408.47105721</v>
      </c>
      <c r="V26" s="20" t="n">
        <v>14.26848664</v>
      </c>
    </row>
    <row r="27" spans="1:22">
      <c r="A27" s="15" t="s">
        <v>502</v>
      </c>
      <c r="B27" s="17" t="n">
        <v>5299</v>
      </c>
      <c r="C27" s="18">
        <f>(17.0/B27*100)</f>
        <v/>
      </c>
      <c r="D27" s="19" t="n">
        <v>5282</v>
      </c>
      <c r="E27" s="18" t="n">
        <v>437.6275072</v>
      </c>
      <c r="F27" s="20" t="n">
        <v>9.83461999</v>
      </c>
      <c r="G27" s="18" t="n">
        <v>460.28541343</v>
      </c>
      <c r="H27" s="20" t="n">
        <v>3.90051683</v>
      </c>
      <c r="I27" s="18" t="n">
        <v>482.87253488</v>
      </c>
      <c r="J27" s="20" t="n">
        <v>2.3099092</v>
      </c>
      <c r="K27" s="18" t="n">
        <v>507.60919022</v>
      </c>
      <c r="L27" s="20" t="n">
        <v>3.09836609</v>
      </c>
      <c r="M27" s="18" t="s">
        <v>481</v>
      </c>
      <c r="N27" s="20" t="s">
        <v>481</v>
      </c>
      <c r="O27" s="18" t="s">
        <v>481</v>
      </c>
      <c r="P27" s="20" t="s">
        <v>481</v>
      </c>
      <c r="Q27" s="18" t="s">
        <v>481</v>
      </c>
      <c r="R27" s="20" t="s">
        <v>481</v>
      </c>
      <c r="S27" s="18" t="s">
        <v>481</v>
      </c>
      <c r="T27" s="20" t="s">
        <v>481</v>
      </c>
      <c r="U27" s="18" t="n">
        <v>380.62289872</v>
      </c>
      <c r="V27" s="20" t="n">
        <v>10.30392197</v>
      </c>
    </row>
    <row r="28" spans="1:22">
      <c r="A28" s="15" t="s">
        <v>503</v>
      </c>
      <c r="B28" s="17" t="n">
        <v>7568</v>
      </c>
      <c r="C28" s="18">
        <f>(63.0/B28*100)</f>
        <v/>
      </c>
      <c r="D28" s="19" t="n">
        <v>7505</v>
      </c>
      <c r="E28" s="18" t="n">
        <v>370.93908957</v>
      </c>
      <c r="F28" s="20" t="n">
        <v>10.03684005</v>
      </c>
      <c r="G28" s="18" t="n">
        <v>389.95762799</v>
      </c>
      <c r="H28" s="20" t="n">
        <v>5.97986055</v>
      </c>
      <c r="I28" s="18" t="n">
        <v>422.20850174</v>
      </c>
      <c r="J28" s="20" t="n">
        <v>2.53598252</v>
      </c>
      <c r="K28" s="18" t="n">
        <v>438.26842208</v>
      </c>
      <c r="L28" s="20" t="n">
        <v>3.6284165</v>
      </c>
      <c r="M28" s="18" t="s">
        <v>481</v>
      </c>
      <c r="N28" s="20" t="s">
        <v>481</v>
      </c>
      <c r="O28" s="18" t="s">
        <v>481</v>
      </c>
      <c r="P28" s="20" t="s">
        <v>481</v>
      </c>
      <c r="Q28" s="18" t="s">
        <v>481</v>
      </c>
      <c r="R28" s="20" t="s">
        <v>481</v>
      </c>
      <c r="S28" s="18" t="s">
        <v>481</v>
      </c>
      <c r="T28" s="20" t="s">
        <v>481</v>
      </c>
      <c r="U28" s="18" t="n">
        <v>343.91644356</v>
      </c>
      <c r="V28" s="20" t="n">
        <v>14.74534728</v>
      </c>
    </row>
    <row r="29" spans="1:22">
      <c r="A29" s="15" t="s">
        <v>504</v>
      </c>
      <c r="B29" s="17" t="n">
        <v>5385</v>
      </c>
      <c r="C29" s="18">
        <f>(30.0/B29*100)</f>
        <v/>
      </c>
      <c r="D29" s="19" t="n">
        <v>5355</v>
      </c>
      <c r="E29" s="18" t="n">
        <v>447.79690272</v>
      </c>
      <c r="F29" s="20" t="n">
        <v>16.97456788</v>
      </c>
      <c r="G29" s="18" t="n">
        <v>499.86176601</v>
      </c>
      <c r="H29" s="20" t="n">
        <v>4.02478314</v>
      </c>
      <c r="I29" s="18" t="n">
        <v>510.5925338</v>
      </c>
      <c r="J29" s="20" t="n">
        <v>2.64378671</v>
      </c>
      <c r="K29" s="18" t="n">
        <v>531.01073122</v>
      </c>
      <c r="L29" s="20" t="n">
        <v>6.06232914</v>
      </c>
      <c r="M29" s="18" t="s">
        <v>481</v>
      </c>
      <c r="N29" s="20" t="s">
        <v>481</v>
      </c>
      <c r="O29" s="18" t="s">
        <v>481</v>
      </c>
      <c r="P29" s="20" t="s">
        <v>481</v>
      </c>
      <c r="Q29" s="18" t="n">
        <v>314.02123871</v>
      </c>
      <c r="R29" s="20" t="n">
        <v>13.26138992</v>
      </c>
      <c r="S29" s="18" t="s">
        <v>481</v>
      </c>
      <c r="T29" s="20" t="s">
        <v>481</v>
      </c>
      <c r="U29" s="18" t="n">
        <v>404.29176315</v>
      </c>
      <c r="V29" s="20" t="n">
        <v>14.86882808</v>
      </c>
    </row>
    <row r="30" spans="1:22">
      <c r="A30" s="15" t="s">
        <v>505</v>
      </c>
      <c r="B30" s="17" t="n">
        <v>4520</v>
      </c>
      <c r="C30" s="18">
        <f>(105.0/B30*100)</f>
        <v/>
      </c>
      <c r="D30" s="19" t="n">
        <v>4415</v>
      </c>
      <c r="E30" s="18" t="n">
        <v>392.89942954</v>
      </c>
      <c r="F30" s="20" t="n">
        <v>17.59131112</v>
      </c>
      <c r="G30" s="18" t="n">
        <v>498.53409661</v>
      </c>
      <c r="H30" s="20" t="n">
        <v>6.67633628</v>
      </c>
      <c r="I30" s="18" t="n">
        <v>512.38605009</v>
      </c>
      <c r="J30" s="20" t="n">
        <v>2.99245531</v>
      </c>
      <c r="K30" s="18" t="n">
        <v>526.2594960500001</v>
      </c>
      <c r="L30" s="20" t="n">
        <v>3.87617506</v>
      </c>
      <c r="M30" s="18" t="s">
        <v>481</v>
      </c>
      <c r="N30" s="20" t="s">
        <v>481</v>
      </c>
      <c r="O30" s="18" t="s">
        <v>481</v>
      </c>
      <c r="P30" s="20" t="s">
        <v>481</v>
      </c>
      <c r="Q30" s="18" t="s">
        <v>481</v>
      </c>
      <c r="R30" s="20" t="s">
        <v>481</v>
      </c>
      <c r="S30" s="18" t="s">
        <v>481</v>
      </c>
      <c r="T30" s="20" t="s">
        <v>481</v>
      </c>
      <c r="U30" s="18" t="n">
        <v>390.27750378</v>
      </c>
      <c r="V30" s="20" t="n">
        <v>14.94876346</v>
      </c>
    </row>
    <row r="31" spans="1:22">
      <c r="A31" s="15" t="s">
        <v>506</v>
      </c>
      <c r="B31" s="17" t="n">
        <v>5456</v>
      </c>
      <c r="C31" s="18">
        <f>(126.0/B31*100)</f>
        <v/>
      </c>
      <c r="D31" s="19" t="n">
        <v>5330</v>
      </c>
      <c r="E31" s="18" t="n">
        <v>429.7310167</v>
      </c>
      <c r="F31" s="20" t="n">
        <v>12.48464531</v>
      </c>
      <c r="G31" s="18" t="n">
        <v>478.52309862</v>
      </c>
      <c r="H31" s="20" t="n">
        <v>5.93091976</v>
      </c>
      <c r="I31" s="18" t="n">
        <v>518.48331159</v>
      </c>
      <c r="J31" s="20" t="n">
        <v>2.85002183</v>
      </c>
      <c r="K31" s="18" t="n">
        <v>534.0034815499999</v>
      </c>
      <c r="L31" s="20" t="n">
        <v>3.62204407</v>
      </c>
      <c r="M31" s="18" t="s">
        <v>481</v>
      </c>
      <c r="N31" s="20" t="s">
        <v>481</v>
      </c>
      <c r="O31" s="18" t="s">
        <v>481</v>
      </c>
      <c r="P31" s="20" t="s">
        <v>481</v>
      </c>
      <c r="Q31" s="18" t="s">
        <v>481</v>
      </c>
      <c r="R31" s="20" t="s">
        <v>481</v>
      </c>
      <c r="S31" s="18" t="s">
        <v>481</v>
      </c>
      <c r="T31" s="20" t="s">
        <v>481</v>
      </c>
      <c r="U31" s="18" t="n">
        <v>414.24607521</v>
      </c>
      <c r="V31" s="20" t="n">
        <v>11.5492839</v>
      </c>
    </row>
    <row r="32" spans="1:22">
      <c r="A32" s="15" t="s">
        <v>507</v>
      </c>
      <c r="B32" s="17" t="n">
        <v>4478</v>
      </c>
      <c r="C32" s="18">
        <f>(5.0/B32*100)</f>
        <v/>
      </c>
      <c r="D32" s="19" t="n">
        <v>4473</v>
      </c>
      <c r="E32" s="18" t="n">
        <v>451.08495605</v>
      </c>
      <c r="F32" s="20" t="n">
        <v>14.76299305</v>
      </c>
      <c r="G32" s="18" t="n">
        <v>470.88490968</v>
      </c>
      <c r="H32" s="20" t="n">
        <v>5.60732724</v>
      </c>
      <c r="I32" s="18" t="n">
        <v>506.13263131</v>
      </c>
      <c r="J32" s="20" t="n">
        <v>2.69253642</v>
      </c>
      <c r="K32" s="18" t="n">
        <v>527.8704871800001</v>
      </c>
      <c r="L32" s="20" t="n">
        <v>3.49949814</v>
      </c>
      <c r="M32" s="18" t="s">
        <v>481</v>
      </c>
      <c r="N32" s="20" t="s">
        <v>481</v>
      </c>
      <c r="O32" s="18" t="s">
        <v>481</v>
      </c>
      <c r="P32" s="20" t="s">
        <v>481</v>
      </c>
      <c r="Q32" s="18" t="s">
        <v>481</v>
      </c>
      <c r="R32" s="20" t="s">
        <v>481</v>
      </c>
      <c r="S32" s="18" t="s">
        <v>481</v>
      </c>
      <c r="T32" s="20" t="s">
        <v>481</v>
      </c>
      <c r="U32" s="18" t="n">
        <v>420.45677611</v>
      </c>
      <c r="V32" s="20" t="n">
        <v>28.96529528</v>
      </c>
    </row>
    <row r="33" spans="1:22">
      <c r="A33" s="15" t="s">
        <v>508</v>
      </c>
      <c r="B33" s="17" t="n">
        <v>7325</v>
      </c>
      <c r="C33" s="18">
        <f>(76.0/B33*100)</f>
        <v/>
      </c>
      <c r="D33" s="19" t="n">
        <v>7249</v>
      </c>
      <c r="E33" s="18" t="n">
        <v>440.70862907</v>
      </c>
      <c r="F33" s="20" t="n">
        <v>19.65982339</v>
      </c>
      <c r="G33" s="18" t="n">
        <v>481.52411795</v>
      </c>
      <c r="H33" s="20" t="n">
        <v>6.43112829</v>
      </c>
      <c r="I33" s="18" t="n">
        <v>495.61103488</v>
      </c>
      <c r="J33" s="20" t="n">
        <v>2.76040065</v>
      </c>
      <c r="K33" s="18" t="n">
        <v>515.44352448</v>
      </c>
      <c r="L33" s="20" t="n">
        <v>3.78878771</v>
      </c>
      <c r="M33" s="18" t="s">
        <v>481</v>
      </c>
      <c r="N33" s="20" t="s">
        <v>481</v>
      </c>
      <c r="O33" s="18" t="s">
        <v>481</v>
      </c>
      <c r="P33" s="20" t="s">
        <v>481</v>
      </c>
      <c r="Q33" s="18" t="s">
        <v>481</v>
      </c>
      <c r="R33" s="20" t="s">
        <v>481</v>
      </c>
      <c r="S33" s="18" t="s">
        <v>481</v>
      </c>
      <c r="T33" s="20" t="s">
        <v>481</v>
      </c>
      <c r="U33" s="18" t="n">
        <v>391.24765925</v>
      </c>
      <c r="V33" s="20" t="n">
        <v>12.9251905</v>
      </c>
    </row>
    <row r="34" spans="1:22">
      <c r="A34" s="15" t="s">
        <v>509</v>
      </c>
      <c r="B34" s="17" t="n">
        <v>6350</v>
      </c>
      <c r="C34" s="18">
        <f>(39.0/B34*100)</f>
        <v/>
      </c>
      <c r="D34" s="19" t="n">
        <v>6311</v>
      </c>
      <c r="E34" s="18" t="n">
        <v>389.56031082</v>
      </c>
      <c r="F34" s="20" t="n">
        <v>9.555456980000001</v>
      </c>
      <c r="G34" s="18" t="n">
        <v>429.25951423</v>
      </c>
      <c r="H34" s="20" t="n">
        <v>4.7655338</v>
      </c>
      <c r="I34" s="18" t="n">
        <v>465.93815929</v>
      </c>
      <c r="J34" s="20" t="n">
        <v>2.60177693</v>
      </c>
      <c r="K34" s="18" t="n">
        <v>491.17685978</v>
      </c>
      <c r="L34" s="20" t="n">
        <v>4.40220156</v>
      </c>
      <c r="M34" s="18" t="s">
        <v>481</v>
      </c>
      <c r="N34" s="20" t="s">
        <v>481</v>
      </c>
      <c r="O34" s="18" t="s">
        <v>481</v>
      </c>
      <c r="P34" s="20" t="s">
        <v>481</v>
      </c>
      <c r="Q34" s="18" t="n">
        <v>263.37193708</v>
      </c>
      <c r="R34" s="20" t="n">
        <v>13.61114927</v>
      </c>
      <c r="S34" s="18" t="s">
        <v>481</v>
      </c>
      <c r="T34" s="20" t="s">
        <v>481</v>
      </c>
      <c r="U34" s="18" t="n">
        <v>320.12283819</v>
      </c>
      <c r="V34" s="20" t="n">
        <v>10.40469207</v>
      </c>
    </row>
    <row r="35" spans="1:22">
      <c r="A35" s="15" t="s">
        <v>510</v>
      </c>
      <c r="B35" s="17" t="n">
        <v>6406</v>
      </c>
      <c r="C35" s="18">
        <f>(38.0/B35*100)</f>
        <v/>
      </c>
      <c r="D35" s="19" t="n">
        <v>6368</v>
      </c>
      <c r="E35" s="18" t="n">
        <v>432.23929848</v>
      </c>
      <c r="F35" s="20" t="n">
        <v>8.65272079</v>
      </c>
      <c r="G35" s="18" t="n">
        <v>465.24840089</v>
      </c>
      <c r="H35" s="20" t="n">
        <v>5.16792071</v>
      </c>
      <c r="I35" s="18" t="n">
        <v>511.00283131</v>
      </c>
      <c r="J35" s="20" t="n">
        <v>1.89197337</v>
      </c>
      <c r="K35" s="18" t="n">
        <v>539.75820867</v>
      </c>
      <c r="L35" s="20" t="n">
        <v>3.43490897</v>
      </c>
      <c r="M35" s="18" t="s">
        <v>481</v>
      </c>
      <c r="N35" s="20" t="s">
        <v>481</v>
      </c>
      <c r="O35" s="18" t="s">
        <v>481</v>
      </c>
      <c r="P35" s="20" t="s">
        <v>481</v>
      </c>
      <c r="Q35" s="18" t="n">
        <v>337.32521215</v>
      </c>
      <c r="R35" s="20" t="n">
        <v>11.65794297</v>
      </c>
      <c r="S35" s="18" t="s">
        <v>481</v>
      </c>
      <c r="T35" s="20" t="s">
        <v>481</v>
      </c>
      <c r="U35" s="18" t="n">
        <v>418.65364842</v>
      </c>
      <c r="V35" s="20" t="n">
        <v>13.47885582</v>
      </c>
    </row>
    <row r="36" spans="1:22">
      <c r="A36" s="15" t="s">
        <v>511</v>
      </c>
      <c r="B36" s="17" t="n">
        <v>6736</v>
      </c>
      <c r="C36" s="18">
        <f>(30.0/B36*100)</f>
        <v/>
      </c>
      <c r="D36" s="19" t="n">
        <v>6706</v>
      </c>
      <c r="E36" s="18" t="n">
        <v>444.2805861</v>
      </c>
      <c r="F36" s="20" t="n">
        <v>10.62702748</v>
      </c>
      <c r="G36" s="18" t="n">
        <v>474.31605514</v>
      </c>
      <c r="H36" s="20" t="n">
        <v>5.95528988</v>
      </c>
      <c r="I36" s="18" t="n">
        <v>494.61784133</v>
      </c>
      <c r="J36" s="20" t="n">
        <v>2.56991749</v>
      </c>
      <c r="K36" s="18" t="n">
        <v>508.81870783</v>
      </c>
      <c r="L36" s="20" t="n">
        <v>3.13680475</v>
      </c>
      <c r="M36" s="18" t="s">
        <v>481</v>
      </c>
      <c r="N36" s="20" t="s">
        <v>481</v>
      </c>
      <c r="O36" s="18" t="s">
        <v>481</v>
      </c>
      <c r="P36" s="20" t="s">
        <v>481</v>
      </c>
      <c r="Q36" s="18" t="s">
        <v>481</v>
      </c>
      <c r="R36" s="20" t="s">
        <v>481</v>
      </c>
      <c r="S36" s="18" t="s">
        <v>481</v>
      </c>
      <c r="T36" s="20" t="s">
        <v>481</v>
      </c>
      <c r="U36" s="18" t="n">
        <v>391.0356294</v>
      </c>
      <c r="V36" s="20" t="n">
        <v>16.02663858</v>
      </c>
    </row>
    <row r="37" spans="1:22">
      <c r="A37" s="15" t="s">
        <v>512</v>
      </c>
      <c r="B37" s="17" t="n">
        <v>5458</v>
      </c>
      <c r="C37" s="18">
        <f>(66.0/B37*100)</f>
        <v/>
      </c>
      <c r="D37" s="19" t="n">
        <v>5392</v>
      </c>
      <c r="E37" s="18" t="n">
        <v>437.00326035</v>
      </c>
      <c r="F37" s="20" t="n">
        <v>12.17699932</v>
      </c>
      <c r="G37" s="18" t="n">
        <v>501.6083239</v>
      </c>
      <c r="H37" s="20" t="n">
        <v>4.91066922</v>
      </c>
      <c r="I37" s="18" t="n">
        <v>505.29429714</v>
      </c>
      <c r="J37" s="20" t="n">
        <v>3.04353302</v>
      </c>
      <c r="K37" s="18" t="n">
        <v>512.32012285</v>
      </c>
      <c r="L37" s="20" t="n">
        <v>5.32486163</v>
      </c>
      <c r="M37" s="18" t="s">
        <v>481</v>
      </c>
      <c r="N37" s="20" t="s">
        <v>481</v>
      </c>
      <c r="O37" s="18" t="s">
        <v>481</v>
      </c>
      <c r="P37" s="20" t="s">
        <v>481</v>
      </c>
      <c r="Q37" s="18" t="s">
        <v>481</v>
      </c>
      <c r="R37" s="20" t="s">
        <v>481</v>
      </c>
      <c r="S37" s="18" t="s">
        <v>481</v>
      </c>
      <c r="T37" s="20" t="s">
        <v>481</v>
      </c>
      <c r="U37" s="18" t="n">
        <v>358.16255362</v>
      </c>
      <c r="V37" s="20" t="n">
        <v>10.95651745</v>
      </c>
    </row>
    <row r="38" spans="1:22">
      <c r="A38" s="15" t="s">
        <v>513</v>
      </c>
      <c r="B38" s="17" t="n">
        <v>5860</v>
      </c>
      <c r="C38" s="18">
        <f>(17.0/B38*100)</f>
        <v/>
      </c>
      <c r="D38" s="19" t="n">
        <v>5843</v>
      </c>
      <c r="E38" s="18" t="n">
        <v>393.32974615</v>
      </c>
      <c r="F38" s="20" t="n">
        <v>12.7235501</v>
      </c>
      <c r="G38" s="18" t="n">
        <v>480.56727318</v>
      </c>
      <c r="H38" s="20" t="n">
        <v>6.00345336</v>
      </c>
      <c r="I38" s="18" t="n">
        <v>492.3233448</v>
      </c>
      <c r="J38" s="20" t="n">
        <v>3.26934944</v>
      </c>
      <c r="K38" s="18" t="n">
        <v>509.73512226</v>
      </c>
      <c r="L38" s="20" t="n">
        <v>4.14013878</v>
      </c>
      <c r="M38" s="18" t="s">
        <v>481</v>
      </c>
      <c r="N38" s="20" t="s">
        <v>481</v>
      </c>
      <c r="O38" s="18" t="s">
        <v>481</v>
      </c>
      <c r="P38" s="20" t="s">
        <v>481</v>
      </c>
      <c r="Q38" s="18" t="s">
        <v>481</v>
      </c>
      <c r="R38" s="20" t="s">
        <v>481</v>
      </c>
      <c r="S38" s="18" t="s">
        <v>481</v>
      </c>
      <c r="T38" s="20" t="s">
        <v>481</v>
      </c>
      <c r="U38" s="18" t="n">
        <v>407.74082116</v>
      </c>
      <c r="V38" s="20" t="n">
        <v>12.00146735</v>
      </c>
    </row>
    <row r="39" spans="1:22">
      <c r="A39" s="15" t="s">
        <v>514</v>
      </c>
      <c r="B39" s="17" t="n">
        <v>5895</v>
      </c>
      <c r="C39" s="18">
        <f>(31.0/B39*100)</f>
        <v/>
      </c>
      <c r="D39" s="19" t="n">
        <v>5864</v>
      </c>
      <c r="E39" s="18" t="n">
        <v>378.07621882</v>
      </c>
      <c r="F39" s="20" t="n">
        <v>7.90692369</v>
      </c>
      <c r="G39" s="18" t="n">
        <v>385.38678681</v>
      </c>
      <c r="H39" s="20" t="n">
        <v>5.44135734</v>
      </c>
      <c r="I39" s="18" t="n">
        <v>426.01208435</v>
      </c>
      <c r="J39" s="20" t="n">
        <v>4.24876548</v>
      </c>
      <c r="K39" s="18" t="n">
        <v>452.10746331</v>
      </c>
      <c r="L39" s="20" t="n">
        <v>4.34793795</v>
      </c>
      <c r="M39" s="18" t="s">
        <v>481</v>
      </c>
      <c r="N39" s="20" t="s">
        <v>481</v>
      </c>
      <c r="O39" s="18" t="s">
        <v>481</v>
      </c>
      <c r="P39" s="20" t="s">
        <v>481</v>
      </c>
      <c r="Q39" s="18" t="s">
        <v>481</v>
      </c>
      <c r="R39" s="20" t="s">
        <v>481</v>
      </c>
      <c r="S39" s="18" t="s">
        <v>481</v>
      </c>
      <c r="T39" s="20" t="s">
        <v>481</v>
      </c>
      <c r="U39" s="18" t="n">
        <v>359.75478413</v>
      </c>
      <c r="V39" s="20" t="n">
        <v>14.27610157</v>
      </c>
    </row>
    <row r="40" spans="1:22">
      <c r="A40" s="15" t="s">
        <v>515</v>
      </c>
      <c r="B40" s="17" t="n">
        <v>14157</v>
      </c>
      <c r="C40" s="18">
        <f>(286.0/B40*100)</f>
        <v/>
      </c>
      <c r="D40" s="19" t="n">
        <v>13871</v>
      </c>
      <c r="E40" s="18" t="n">
        <v>463.80477441</v>
      </c>
      <c r="F40" s="20" t="n">
        <v>11.9365899</v>
      </c>
      <c r="G40" s="18" t="n">
        <v>489.71511142</v>
      </c>
      <c r="H40" s="20" t="n">
        <v>5.31054394</v>
      </c>
      <c r="I40" s="18" t="n">
        <v>497.67030263</v>
      </c>
      <c r="J40" s="20" t="n">
        <v>2.85768429</v>
      </c>
      <c r="K40" s="18" t="n">
        <v>519.23558451</v>
      </c>
      <c r="L40" s="20" t="n">
        <v>4.33293669</v>
      </c>
      <c r="M40" s="18" t="s">
        <v>481</v>
      </c>
      <c r="N40" s="20" t="s">
        <v>481</v>
      </c>
      <c r="O40" s="18" t="s">
        <v>481</v>
      </c>
      <c r="P40" s="20" t="s">
        <v>481</v>
      </c>
      <c r="Q40" s="18" t="s">
        <v>481</v>
      </c>
      <c r="R40" s="20" t="s">
        <v>481</v>
      </c>
      <c r="S40" s="18" t="s">
        <v>481</v>
      </c>
      <c r="T40" s="20" t="s">
        <v>481</v>
      </c>
      <c r="U40" s="18" t="n">
        <v>409.99391231</v>
      </c>
      <c r="V40" s="20" t="n">
        <v>12.25048412</v>
      </c>
    </row>
    <row r="41" spans="1:22">
      <c r="A41" s="15" t="s">
        <v>516</v>
      </c>
      <c r="B41" s="17" t="n">
        <v>5712</v>
      </c>
      <c r="C41" s="18">
        <f>(39.0/B41*100)</f>
        <v/>
      </c>
      <c r="D41" s="19" t="n">
        <v>5673</v>
      </c>
      <c r="E41" s="18" t="n">
        <v>447.99765557</v>
      </c>
      <c r="F41" s="20" t="n">
        <v>13.64187857</v>
      </c>
      <c r="G41" s="18" t="n">
        <v>482.15290873</v>
      </c>
      <c r="H41" s="20" t="n">
        <v>7.66998684</v>
      </c>
      <c r="I41" s="18" t="n">
        <v>496.12321213</v>
      </c>
      <c r="J41" s="20" t="n">
        <v>3.22906778</v>
      </c>
      <c r="K41" s="18" t="n">
        <v>517.5010182</v>
      </c>
      <c r="L41" s="20" t="n">
        <v>4.63500517</v>
      </c>
      <c r="M41" s="18" t="s">
        <v>481</v>
      </c>
      <c r="N41" s="20" t="s">
        <v>481</v>
      </c>
      <c r="O41" s="18" t="s">
        <v>481</v>
      </c>
      <c r="P41" s="20" t="s">
        <v>481</v>
      </c>
      <c r="Q41" s="18" t="n">
        <v>399.91015703</v>
      </c>
      <c r="R41" s="20" t="n">
        <v>16.72230739</v>
      </c>
      <c r="S41" s="18" t="s">
        <v>481</v>
      </c>
      <c r="T41" s="20" t="s">
        <v>481</v>
      </c>
      <c r="U41" s="18" t="n">
        <v>387.90139569</v>
      </c>
      <c r="V41" s="20" t="n">
        <v>16.87186419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(1306.0/B46*100)</f>
        <v/>
      </c>
      <c r="D46" s="19" t="n">
        <v>21835</v>
      </c>
      <c r="E46" s="18" t="n">
        <v>344.95670756</v>
      </c>
      <c r="F46" s="20" t="n">
        <v>7.83345218</v>
      </c>
      <c r="G46" s="18" t="n">
        <v>374.29829283</v>
      </c>
      <c r="H46" s="20" t="n">
        <v>4.33021727</v>
      </c>
      <c r="I46" s="18" t="n">
        <v>418.82709633</v>
      </c>
      <c r="J46" s="20" t="n">
        <v>2.63779746</v>
      </c>
      <c r="K46" s="18" t="n">
        <v>443.1806103</v>
      </c>
      <c r="L46" s="20" t="n">
        <v>4.34005415</v>
      </c>
      <c r="M46" s="18" t="s">
        <v>481</v>
      </c>
      <c r="N46" s="20" t="s">
        <v>481</v>
      </c>
      <c r="O46" s="18" t="s">
        <v>481</v>
      </c>
      <c r="P46" s="20" t="s">
        <v>481</v>
      </c>
      <c r="Q46" s="18" t="s">
        <v>481</v>
      </c>
      <c r="R46" s="20" t="s">
        <v>481</v>
      </c>
      <c r="S46" s="18" t="s">
        <v>481</v>
      </c>
      <c r="T46" s="20" t="s">
        <v>481</v>
      </c>
      <c r="U46" s="18" t="n">
        <v>336.24903628</v>
      </c>
      <c r="V46" s="20" t="n">
        <v>3.78800308</v>
      </c>
    </row>
    <row r="47" spans="1:22">
      <c r="A47" s="15" t="s">
        <v>522</v>
      </c>
      <c r="B47" s="17" t="n">
        <v>5928</v>
      </c>
      <c r="C47" s="18">
        <f>(96.0/B47*100)</f>
        <v/>
      </c>
      <c r="D47" s="19" t="n">
        <v>5832</v>
      </c>
      <c r="E47" s="18" t="n">
        <v>352.38736287</v>
      </c>
      <c r="F47" s="20" t="n">
        <v>9.80523273</v>
      </c>
      <c r="G47" s="18" t="n">
        <v>414.41895782</v>
      </c>
      <c r="H47" s="20" t="n">
        <v>7.91992207</v>
      </c>
      <c r="I47" s="18" t="n">
        <v>437.3386466</v>
      </c>
      <c r="J47" s="20" t="n">
        <v>4.83123745</v>
      </c>
      <c r="K47" s="18" t="n">
        <v>467.65758368</v>
      </c>
      <c r="L47" s="20" t="n">
        <v>5.15868122</v>
      </c>
      <c r="M47" s="18" t="s">
        <v>481</v>
      </c>
      <c r="N47" s="20" t="s">
        <v>481</v>
      </c>
      <c r="O47" s="18" t="s">
        <v>481</v>
      </c>
      <c r="P47" s="20" t="s">
        <v>481</v>
      </c>
      <c r="Q47" s="18" t="s">
        <v>481</v>
      </c>
      <c r="R47" s="20" t="s">
        <v>481</v>
      </c>
      <c r="S47" s="18" t="s">
        <v>481</v>
      </c>
      <c r="T47" s="20" t="s">
        <v>481</v>
      </c>
      <c r="U47" s="18" t="n">
        <v>297.42498024</v>
      </c>
      <c r="V47" s="20" t="n">
        <v>8.05772511</v>
      </c>
    </row>
    <row r="48" spans="1:22">
      <c r="A48" s="15" t="s">
        <v>523</v>
      </c>
      <c r="B48" s="17" t="n">
        <v>9841</v>
      </c>
      <c r="C48" s="18">
        <f>(7.0/B48*100)</f>
        <v/>
      </c>
      <c r="D48" s="19" t="n">
        <v>9834</v>
      </c>
      <c r="E48" s="18" t="n">
        <v>431.42431748</v>
      </c>
      <c r="F48" s="20" t="n">
        <v>23.38532545</v>
      </c>
      <c r="G48" s="18" t="n">
        <v>453.89005274</v>
      </c>
      <c r="H48" s="20" t="n">
        <v>8.888431479999999</v>
      </c>
      <c r="I48" s="18" t="n">
        <v>490.58268311</v>
      </c>
      <c r="J48" s="20" t="n">
        <v>4.83852372</v>
      </c>
      <c r="K48" s="18" t="n">
        <v>521.8915471399999</v>
      </c>
      <c r="L48" s="20" t="n">
        <v>6.58677278</v>
      </c>
      <c r="M48" s="18" t="s">
        <v>481</v>
      </c>
      <c r="N48" s="20" t="s">
        <v>481</v>
      </c>
      <c r="O48" s="18" t="s">
        <v>481</v>
      </c>
      <c r="P48" s="20" t="s">
        <v>481</v>
      </c>
      <c r="Q48" s="18" t="s">
        <v>481</v>
      </c>
      <c r="R48" s="20" t="s">
        <v>481</v>
      </c>
      <c r="S48" s="18" t="s">
        <v>481</v>
      </c>
      <c r="T48" s="20" t="s">
        <v>481</v>
      </c>
      <c r="U48" s="18" t="n">
        <v>407.02042919</v>
      </c>
      <c r="V48" s="20" t="n">
        <v>30.81940348</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(222.0/B50*100)</f>
        <v/>
      </c>
      <c r="D50" s="19" t="n">
        <v>11573</v>
      </c>
      <c r="E50" s="18" t="n">
        <v>355.65687244</v>
      </c>
      <c r="F50" s="20" t="n">
        <v>8.160952760000001</v>
      </c>
      <c r="G50" s="18" t="n">
        <v>386.3584359</v>
      </c>
      <c r="H50" s="20" t="n">
        <v>4.63165644</v>
      </c>
      <c r="I50" s="18" t="n">
        <v>432.98800296</v>
      </c>
      <c r="J50" s="20" t="n">
        <v>2.65843957</v>
      </c>
      <c r="K50" s="18" t="n">
        <v>442.38872146</v>
      </c>
      <c r="L50" s="20" t="n">
        <v>3.78962512</v>
      </c>
      <c r="M50" s="18" t="s">
        <v>481</v>
      </c>
      <c r="N50" s="20" t="s">
        <v>481</v>
      </c>
      <c r="O50" s="18" t="s">
        <v>481</v>
      </c>
      <c r="P50" s="20" t="s">
        <v>481</v>
      </c>
      <c r="Q50" s="18" t="s">
        <v>481</v>
      </c>
      <c r="R50" s="20" t="s">
        <v>481</v>
      </c>
      <c r="S50" s="18" t="s">
        <v>481</v>
      </c>
      <c r="T50" s="20" t="s">
        <v>481</v>
      </c>
      <c r="U50" s="18" t="n">
        <v>338.3498604</v>
      </c>
      <c r="V50" s="20" t="n">
        <v>10.01439871</v>
      </c>
    </row>
    <row r="51" spans="1:22">
      <c r="A51" s="15" t="s">
        <v>526</v>
      </c>
      <c r="B51" s="17" t="n">
        <v>6866</v>
      </c>
      <c r="C51" s="18">
        <f>(110.0/B51*100)</f>
        <v/>
      </c>
      <c r="D51" s="19" t="n">
        <v>6756</v>
      </c>
      <c r="E51" s="18" t="n">
        <v>387.8865206</v>
      </c>
      <c r="F51" s="20" t="n">
        <v>11.40133222</v>
      </c>
      <c r="G51" s="18" t="n">
        <v>411.36091517</v>
      </c>
      <c r="H51" s="20" t="n">
        <v>6.35415237</v>
      </c>
      <c r="I51" s="18" t="n">
        <v>427.55005706</v>
      </c>
      <c r="J51" s="20" t="n">
        <v>3.13369922</v>
      </c>
      <c r="K51" s="18" t="n">
        <v>433.6267323</v>
      </c>
      <c r="L51" s="20" t="n">
        <v>3.34931862</v>
      </c>
      <c r="M51" s="18" t="s">
        <v>481</v>
      </c>
      <c r="N51" s="20" t="s">
        <v>481</v>
      </c>
      <c r="O51" s="18" t="s">
        <v>481</v>
      </c>
      <c r="P51" s="20" t="s">
        <v>481</v>
      </c>
      <c r="Q51" s="18" t="n">
        <v>427.96430568</v>
      </c>
      <c r="R51" s="20" t="n">
        <v>5.20460603</v>
      </c>
      <c r="S51" s="18" t="s">
        <v>481</v>
      </c>
      <c r="T51" s="20" t="s">
        <v>481</v>
      </c>
      <c r="U51" s="18" t="n">
        <v>381.36590998</v>
      </c>
      <c r="V51" s="20" t="n">
        <v>10.90115909</v>
      </c>
    </row>
    <row r="52" spans="1:22">
      <c r="A52" s="15" t="s">
        <v>527</v>
      </c>
      <c r="B52" s="17" t="n">
        <v>5809</v>
      </c>
      <c r="C52" s="18">
        <f>(76.0/B52*100)</f>
        <v/>
      </c>
      <c r="D52" s="19" t="n">
        <v>5733</v>
      </c>
      <c r="E52" s="18" t="n">
        <v>438.79358049</v>
      </c>
      <c r="F52" s="20" t="n">
        <v>7.99740409</v>
      </c>
      <c r="G52" s="18" t="n">
        <v>450.74916698</v>
      </c>
      <c r="H52" s="20" t="n">
        <v>4.89513644</v>
      </c>
      <c r="I52" s="18" t="n">
        <v>491.11228791</v>
      </c>
      <c r="J52" s="20" t="n">
        <v>2.66358358</v>
      </c>
      <c r="K52" s="18" t="n">
        <v>501.8812282</v>
      </c>
      <c r="L52" s="20" t="n">
        <v>3.31889593</v>
      </c>
      <c r="M52" s="18" t="s">
        <v>481</v>
      </c>
      <c r="N52" s="20" t="s">
        <v>481</v>
      </c>
      <c r="O52" s="18" t="s">
        <v>481</v>
      </c>
      <c r="P52" s="20" t="s">
        <v>481</v>
      </c>
      <c r="Q52" s="18" t="s">
        <v>481</v>
      </c>
      <c r="R52" s="20" t="s">
        <v>481</v>
      </c>
      <c r="S52" s="18" t="s">
        <v>481</v>
      </c>
      <c r="T52" s="20" t="s">
        <v>481</v>
      </c>
      <c r="U52" s="18" t="n">
        <v>383.81547912</v>
      </c>
      <c r="V52" s="20" t="n">
        <v>16.46280114</v>
      </c>
    </row>
    <row r="53" spans="1:22">
      <c r="A53" s="15" t="s">
        <v>528</v>
      </c>
      <c r="B53" s="17" t="n">
        <v>5571</v>
      </c>
      <c r="C53" s="18">
        <f>(85.0/B53*100)</f>
        <v/>
      </c>
      <c r="D53" s="19" t="n">
        <v>5486</v>
      </c>
      <c r="E53" s="18" t="n">
        <v>389.11302661</v>
      </c>
      <c r="F53" s="20" t="n">
        <v>9.772684010000001</v>
      </c>
      <c r="G53" s="18" t="n">
        <v>414.28094122</v>
      </c>
      <c r="H53" s="20" t="n">
        <v>6.4597749</v>
      </c>
      <c r="I53" s="18" t="n">
        <v>445.62473054</v>
      </c>
      <c r="J53" s="20" t="n">
        <v>1.88534048</v>
      </c>
      <c r="K53" s="18" t="n">
        <v>462.97490999</v>
      </c>
      <c r="L53" s="20" t="n">
        <v>3.32926413</v>
      </c>
      <c r="M53" s="18" t="s">
        <v>481</v>
      </c>
      <c r="N53" s="20" t="s">
        <v>481</v>
      </c>
      <c r="O53" s="18" t="s">
        <v>481</v>
      </c>
      <c r="P53" s="20" t="s">
        <v>481</v>
      </c>
      <c r="Q53" s="18" t="s">
        <v>481</v>
      </c>
      <c r="R53" s="20" t="s">
        <v>481</v>
      </c>
      <c r="S53" s="18" t="s">
        <v>481</v>
      </c>
      <c r="T53" s="20" t="s">
        <v>481</v>
      </c>
      <c r="U53" s="18" t="n">
        <v>326.25990322</v>
      </c>
      <c r="V53" s="20" t="n">
        <v>10.87709609</v>
      </c>
    </row>
    <row r="54" spans="1:22">
      <c r="A54" s="15" t="s">
        <v>529</v>
      </c>
      <c r="B54" s="17" t="n">
        <v>4740</v>
      </c>
      <c r="C54" s="18">
        <f>(83.0/B54*100)</f>
        <v/>
      </c>
      <c r="D54" s="19" t="n">
        <v>4657</v>
      </c>
      <c r="E54" s="18" t="n">
        <v>317.25794321</v>
      </c>
      <c r="F54" s="20" t="n">
        <v>8.529445040000001</v>
      </c>
      <c r="G54" s="18" t="n">
        <v>340.13758082</v>
      </c>
      <c r="H54" s="20" t="n">
        <v>5.32740516</v>
      </c>
      <c r="I54" s="18" t="n">
        <v>373.12553222</v>
      </c>
      <c r="J54" s="20" t="n">
        <v>3.41140726</v>
      </c>
      <c r="K54" s="18" t="n">
        <v>371.35222089</v>
      </c>
      <c r="L54" s="20" t="n">
        <v>3.73488342</v>
      </c>
      <c r="M54" s="18" t="s">
        <v>481</v>
      </c>
      <c r="N54" s="20" t="s">
        <v>481</v>
      </c>
      <c r="O54" s="18" t="s">
        <v>481</v>
      </c>
      <c r="P54" s="20" t="s">
        <v>481</v>
      </c>
      <c r="Q54" s="18" t="s">
        <v>481</v>
      </c>
      <c r="R54" s="20" t="s">
        <v>481</v>
      </c>
      <c r="S54" s="18" t="s">
        <v>481</v>
      </c>
      <c r="T54" s="20" t="s">
        <v>481</v>
      </c>
      <c r="U54" s="18" t="n">
        <v>287.92394833</v>
      </c>
      <c r="V54" s="20" t="n">
        <v>4.70356228</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458.72117206</v>
      </c>
      <c r="F56" s="20" t="n">
        <v>13.58327045</v>
      </c>
      <c r="G56" s="18" t="n">
        <v>503.93441612</v>
      </c>
      <c r="H56" s="20" t="n">
        <v>8.19751198</v>
      </c>
      <c r="I56" s="18" t="n">
        <v>528.40759832</v>
      </c>
      <c r="J56" s="20" t="n">
        <v>2.75273317</v>
      </c>
      <c r="K56" s="18" t="n">
        <v>533.55048741</v>
      </c>
      <c r="L56" s="20" t="n">
        <v>3.7615936</v>
      </c>
      <c r="M56" s="18" t="s">
        <v>481</v>
      </c>
      <c r="N56" s="20" t="s">
        <v>481</v>
      </c>
      <c r="O56" s="18" t="s">
        <v>481</v>
      </c>
      <c r="P56" s="20" t="s">
        <v>481</v>
      </c>
      <c r="Q56" s="18" t="s">
        <v>481</v>
      </c>
      <c r="R56" s="20" t="s">
        <v>481</v>
      </c>
      <c r="S56" s="18" t="s">
        <v>481</v>
      </c>
      <c r="T56" s="20" t="s">
        <v>481</v>
      </c>
      <c r="U56" s="18" t="n">
        <v>476.51962264</v>
      </c>
      <c r="V56" s="20" t="n">
        <v>19.09818178</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(138.0/B61*100)</f>
        <v/>
      </c>
      <c r="D61" s="19" t="n">
        <v>6387</v>
      </c>
      <c r="E61" s="18" t="n">
        <v>400.28482113</v>
      </c>
      <c r="F61" s="20" t="n">
        <v>8.46431142</v>
      </c>
      <c r="G61" s="18" t="n">
        <v>439.32596893</v>
      </c>
      <c r="H61" s="20" t="n">
        <v>5.9972686</v>
      </c>
      <c r="I61" s="18" t="n">
        <v>472.41843574</v>
      </c>
      <c r="J61" s="20" t="n">
        <v>2.75467766</v>
      </c>
      <c r="K61" s="18" t="n">
        <v>491.17490184</v>
      </c>
      <c r="L61" s="20" t="n">
        <v>3.36679795</v>
      </c>
      <c r="M61" s="18" t="s">
        <v>481</v>
      </c>
      <c r="N61" s="20" t="s">
        <v>481</v>
      </c>
      <c r="O61" s="18" t="s">
        <v>481</v>
      </c>
      <c r="P61" s="20" t="s">
        <v>481</v>
      </c>
      <c r="Q61" s="18" t="s">
        <v>481</v>
      </c>
      <c r="R61" s="20" t="s">
        <v>481</v>
      </c>
      <c r="S61" s="18" t="s">
        <v>481</v>
      </c>
      <c r="T61" s="20" t="s">
        <v>481</v>
      </c>
      <c r="U61" s="18" t="n">
        <v>356.73067706</v>
      </c>
      <c r="V61" s="20" t="n">
        <v>12.40122929</v>
      </c>
    </row>
    <row r="62" spans="1:22">
      <c r="A62" s="15" t="s">
        <v>537</v>
      </c>
      <c r="B62" s="17" t="n">
        <v>4476</v>
      </c>
      <c r="C62" s="18">
        <f>(3.0/B62*100)</f>
        <v/>
      </c>
      <c r="D62" s="19" t="n">
        <v>4473</v>
      </c>
      <c r="E62" s="18" t="n">
        <v>439.29299664</v>
      </c>
      <c r="F62" s="20" t="n">
        <v>15.37444867</v>
      </c>
      <c r="G62" s="18" t="n">
        <v>488.34446483</v>
      </c>
      <c r="H62" s="20" t="n">
        <v>4.37866079</v>
      </c>
      <c r="I62" s="18" t="n">
        <v>507.08411357</v>
      </c>
      <c r="J62" s="20" t="n">
        <v>1.62687905</v>
      </c>
      <c r="K62" s="18" t="n">
        <v>524.1665372799999</v>
      </c>
      <c r="L62" s="20" t="n">
        <v>3.36652225</v>
      </c>
      <c r="M62" s="18" t="s">
        <v>481</v>
      </c>
      <c r="N62" s="20" t="s">
        <v>481</v>
      </c>
      <c r="O62" s="18" t="s">
        <v>481</v>
      </c>
      <c r="P62" s="20" t="s">
        <v>481</v>
      </c>
      <c r="Q62" s="18" t="s">
        <v>481</v>
      </c>
      <c r="R62" s="20" t="s">
        <v>481</v>
      </c>
      <c r="S62" s="18" t="s">
        <v>481</v>
      </c>
      <c r="T62" s="20" t="s">
        <v>481</v>
      </c>
      <c r="U62" s="18" t="n">
        <v>477.64794758</v>
      </c>
      <c r="V62" s="20" t="n">
        <v>22.02498959</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(76.0/B66*100)</f>
        <v/>
      </c>
      <c r="D66" s="19" t="n">
        <v>5589</v>
      </c>
      <c r="E66" s="18" t="n">
        <v>380.09926757</v>
      </c>
      <c r="F66" s="20" t="n">
        <v>6.11231003</v>
      </c>
      <c r="G66" s="18" t="n">
        <v>398.04901871</v>
      </c>
      <c r="H66" s="20" t="n">
        <v>4.17602965</v>
      </c>
      <c r="I66" s="18" t="n">
        <v>433.98350098</v>
      </c>
      <c r="J66" s="20" t="n">
        <v>1.94506735</v>
      </c>
      <c r="K66" s="18" t="n">
        <v>457.08231987</v>
      </c>
      <c r="L66" s="20" t="n">
        <v>3.27603207</v>
      </c>
      <c r="M66" s="18" t="s">
        <v>481</v>
      </c>
      <c r="N66" s="20" t="s">
        <v>481</v>
      </c>
      <c r="O66" s="18" t="s">
        <v>481</v>
      </c>
      <c r="P66" s="20" t="s">
        <v>481</v>
      </c>
      <c r="Q66" s="18" t="s">
        <v>481</v>
      </c>
      <c r="R66" s="20" t="s">
        <v>481</v>
      </c>
      <c r="S66" s="18" t="s">
        <v>481</v>
      </c>
      <c r="T66" s="20" t="s">
        <v>481</v>
      </c>
      <c r="U66" s="18" t="n">
        <v>327.48623545</v>
      </c>
      <c r="V66" s="20" t="n">
        <v>6.47675937</v>
      </c>
    </row>
    <row r="67" spans="1:22">
      <c r="A67" s="15" t="s">
        <v>542</v>
      </c>
      <c r="B67" s="17" t="n">
        <v>6971</v>
      </c>
      <c r="C67" s="18">
        <f>(83.0/B67*100)</f>
        <v/>
      </c>
      <c r="D67" s="19" t="n">
        <v>6888</v>
      </c>
      <c r="E67" s="18" t="n">
        <v>320.82580096</v>
      </c>
      <c r="F67" s="20" t="n">
        <v>9.760665319999999</v>
      </c>
      <c r="G67" s="18" t="n">
        <v>350.01247577</v>
      </c>
      <c r="H67" s="20" t="n">
        <v>5.17526252</v>
      </c>
      <c r="I67" s="18" t="n">
        <v>401.43146192</v>
      </c>
      <c r="J67" s="20" t="n">
        <v>2.91280748</v>
      </c>
      <c r="K67" s="18" t="n">
        <v>424.58452865</v>
      </c>
      <c r="L67" s="20" t="n">
        <v>4.60658779</v>
      </c>
      <c r="M67" s="18" t="s">
        <v>481</v>
      </c>
      <c r="N67" s="20" t="s">
        <v>481</v>
      </c>
      <c r="O67" s="18" t="s">
        <v>481</v>
      </c>
      <c r="P67" s="20" t="s">
        <v>481</v>
      </c>
      <c r="Q67" s="18" t="s">
        <v>481</v>
      </c>
      <c r="R67" s="20" t="s">
        <v>481</v>
      </c>
      <c r="S67" s="18" t="s">
        <v>481</v>
      </c>
      <c r="T67" s="20" t="s">
        <v>481</v>
      </c>
      <c r="U67" s="18" t="n">
        <v>292.44656211</v>
      </c>
      <c r="V67" s="20" t="n">
        <v>7.13289181</v>
      </c>
    </row>
    <row r="68" spans="1:22">
      <c r="A68" s="15" t="s">
        <v>543</v>
      </c>
      <c r="B68" s="17" t="n">
        <v>12083</v>
      </c>
      <c r="C68" s="18">
        <f>(26.0/B68*100)</f>
        <v/>
      </c>
      <c r="D68" s="19" t="n">
        <v>12057</v>
      </c>
      <c r="E68" s="18" t="n">
        <v>311.05173738</v>
      </c>
      <c r="F68" s="20" t="n">
        <v>5.44248926</v>
      </c>
      <c r="G68" s="18" t="n">
        <v>367.64162634</v>
      </c>
      <c r="H68" s="20" t="n">
        <v>4.3039271</v>
      </c>
      <c r="I68" s="18" t="n">
        <v>415.56111145</v>
      </c>
      <c r="J68" s="20" t="n">
        <v>1.41569102</v>
      </c>
      <c r="K68" s="18" t="n">
        <v>426.77011628</v>
      </c>
      <c r="L68" s="20" t="n">
        <v>2.28098141</v>
      </c>
      <c r="M68" s="18" t="s">
        <v>481</v>
      </c>
      <c r="N68" s="20" t="s">
        <v>481</v>
      </c>
      <c r="O68" s="18" t="s">
        <v>481</v>
      </c>
      <c r="P68" s="20" t="s">
        <v>481</v>
      </c>
      <c r="Q68" s="18" t="s">
        <v>481</v>
      </c>
      <c r="R68" s="20" t="s">
        <v>481</v>
      </c>
      <c r="S68" s="18" t="s">
        <v>481</v>
      </c>
      <c r="T68" s="20" t="s">
        <v>481</v>
      </c>
      <c r="U68" s="18" t="n">
        <v>288.28699876</v>
      </c>
      <c r="V68" s="20" t="n">
        <v>4.4499079</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467.65421255</v>
      </c>
      <c r="F70" s="20" t="n">
        <v>10.08534433</v>
      </c>
      <c r="G70" s="18" t="n">
        <v>477.81964067</v>
      </c>
      <c r="H70" s="20" t="n">
        <v>4.72813155</v>
      </c>
      <c r="I70" s="18" t="n">
        <v>497.51114186</v>
      </c>
      <c r="J70" s="20" t="n">
        <v>3.09253078</v>
      </c>
      <c r="K70" s="18" t="n">
        <v>522.95837479</v>
      </c>
      <c r="L70" s="20" t="n">
        <v>4.12202263</v>
      </c>
      <c r="M70" s="18" t="s">
        <v>481</v>
      </c>
      <c r="N70" s="20" t="s">
        <v>481</v>
      </c>
      <c r="O70" s="18" t="s">
        <v>481</v>
      </c>
      <c r="P70" s="20" t="s">
        <v>481</v>
      </c>
      <c r="Q70" s="18" t="s">
        <v>481</v>
      </c>
      <c r="R70" s="20" t="s">
        <v>481</v>
      </c>
      <c r="S70" s="18" t="s">
        <v>481</v>
      </c>
      <c r="T70" s="20" t="s">
        <v>481</v>
      </c>
      <c r="U70" s="18" t="n">
        <v>400.50963475</v>
      </c>
      <c r="V70" s="20" t="n">
        <v>12.48583642</v>
      </c>
    </row>
    <row r="71" spans="1:22">
      <c r="A71" s="15" t="s">
        <v>546</v>
      </c>
      <c r="B71" s="17" t="n">
        <v>6115</v>
      </c>
      <c r="C71" s="18">
        <f>(17.0/B71*100)</f>
        <v/>
      </c>
      <c r="D71" s="19" t="n">
        <v>6098</v>
      </c>
      <c r="E71" s="18" t="n">
        <v>498.83640822</v>
      </c>
      <c r="F71" s="20" t="n">
        <v>15.02826365</v>
      </c>
      <c r="G71" s="18" t="n">
        <v>520.5001872</v>
      </c>
      <c r="H71" s="20" t="n">
        <v>8.46220214</v>
      </c>
      <c r="I71" s="18" t="n">
        <v>527.29908229</v>
      </c>
      <c r="J71" s="20" t="n">
        <v>1.98895456</v>
      </c>
      <c r="K71" s="18" t="n">
        <v>551.18370953</v>
      </c>
      <c r="L71" s="20" t="n">
        <v>2.68363267</v>
      </c>
      <c r="M71" s="18" t="s">
        <v>481</v>
      </c>
      <c r="N71" s="20" t="s">
        <v>481</v>
      </c>
      <c r="O71" s="18" t="s">
        <v>481</v>
      </c>
      <c r="P71" s="20" t="s">
        <v>481</v>
      </c>
      <c r="Q71" s="18" t="s">
        <v>481</v>
      </c>
      <c r="R71" s="20" t="s">
        <v>481</v>
      </c>
      <c r="S71" s="18" t="s">
        <v>481</v>
      </c>
      <c r="T71" s="20" t="s">
        <v>481</v>
      </c>
      <c r="U71" s="18" t="n">
        <v>456.86060726</v>
      </c>
      <c r="V71" s="20" t="n">
        <v>27.95058058</v>
      </c>
    </row>
    <row r="72" spans="1:22">
      <c r="A72" s="15" t="s">
        <v>547</v>
      </c>
      <c r="B72" s="17" t="n">
        <v>7708</v>
      </c>
      <c r="C72" s="18">
        <f>(5.0/B72*100)</f>
        <v/>
      </c>
      <c r="D72" s="19" t="n">
        <v>7703</v>
      </c>
      <c r="E72" s="18" t="n">
        <v>403.01691167</v>
      </c>
      <c r="F72" s="20" t="n">
        <v>22.14534156</v>
      </c>
      <c r="G72" s="18" t="n">
        <v>472.90281377</v>
      </c>
      <c r="H72" s="20" t="n">
        <v>5.84045678</v>
      </c>
      <c r="I72" s="18" t="n">
        <v>490.14042659</v>
      </c>
      <c r="J72" s="20" t="n">
        <v>2.81933097</v>
      </c>
      <c r="K72" s="18" t="n">
        <v>517.42725931</v>
      </c>
      <c r="L72" s="20" t="n">
        <v>2.99611725</v>
      </c>
      <c r="M72" s="18" t="s">
        <v>481</v>
      </c>
      <c r="N72" s="20" t="s">
        <v>481</v>
      </c>
      <c r="O72" s="18" t="s">
        <v>481</v>
      </c>
      <c r="P72" s="20" t="s">
        <v>481</v>
      </c>
      <c r="Q72" s="18" t="s">
        <v>481</v>
      </c>
      <c r="R72" s="20" t="s">
        <v>481</v>
      </c>
      <c r="S72" s="18" t="s">
        <v>481</v>
      </c>
      <c r="T72" s="20" t="s">
        <v>481</v>
      </c>
      <c r="U72" s="18" t="n">
        <v>417.27549323</v>
      </c>
      <c r="V72" s="20" t="n">
        <v>31.19356232</v>
      </c>
    </row>
    <row r="73" spans="1:22">
      <c r="A73" s="15" t="s">
        <v>548</v>
      </c>
      <c r="B73" s="17" t="n">
        <v>8249</v>
      </c>
      <c r="C73" s="18">
        <f>(147.0/B73*100)</f>
        <v/>
      </c>
      <c r="D73" s="19" t="n">
        <v>8102</v>
      </c>
      <c r="E73" s="18" t="n">
        <v>364.33162628</v>
      </c>
      <c r="F73" s="20" t="n">
        <v>12.95500226</v>
      </c>
      <c r="G73" s="18" t="n">
        <v>389.54737786</v>
      </c>
      <c r="H73" s="20" t="n">
        <v>5.12699366</v>
      </c>
      <c r="I73" s="18" t="n">
        <v>408.19749342</v>
      </c>
      <c r="J73" s="20" t="n">
        <v>3.22269857</v>
      </c>
      <c r="K73" s="18" t="n">
        <v>431.91518216</v>
      </c>
      <c r="L73" s="20" t="n">
        <v>5.38391891</v>
      </c>
      <c r="M73" s="18" t="s">
        <v>481</v>
      </c>
      <c r="N73" s="20" t="s">
        <v>481</v>
      </c>
      <c r="O73" s="18" t="s">
        <v>481</v>
      </c>
      <c r="P73" s="20" t="s">
        <v>481</v>
      </c>
      <c r="Q73" s="18" t="s">
        <v>481</v>
      </c>
      <c r="R73" s="20" t="s">
        <v>481</v>
      </c>
      <c r="S73" s="18" t="s">
        <v>481</v>
      </c>
      <c r="T73" s="20" t="s">
        <v>481</v>
      </c>
      <c r="U73" s="18" t="n">
        <v>353.23001096</v>
      </c>
      <c r="V73" s="20" t="n">
        <v>15.82886804</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(204.0/B75*100)</f>
        <v/>
      </c>
      <c r="D75" s="19" t="n">
        <v>5171</v>
      </c>
      <c r="E75" s="18" t="n">
        <v>317.53028166</v>
      </c>
      <c r="F75" s="20" t="n">
        <v>8.43279609</v>
      </c>
      <c r="G75" s="18" t="n">
        <v>329.62676085</v>
      </c>
      <c r="H75" s="20" t="n">
        <v>6.08677429</v>
      </c>
      <c r="I75" s="18" t="n">
        <v>366.18242224</v>
      </c>
      <c r="J75" s="20" t="n">
        <v>3.22281906</v>
      </c>
      <c r="K75" s="18" t="n">
        <v>379.08489516</v>
      </c>
      <c r="L75" s="20" t="n">
        <v>3.92394509</v>
      </c>
      <c r="M75" s="18" t="s">
        <v>481</v>
      </c>
      <c r="N75" s="20" t="s">
        <v>481</v>
      </c>
      <c r="O75" s="18" t="s">
        <v>481</v>
      </c>
      <c r="P75" s="20" t="s">
        <v>481</v>
      </c>
      <c r="Q75" s="18" t="s">
        <v>481</v>
      </c>
      <c r="R75" s="20" t="s">
        <v>481</v>
      </c>
      <c r="S75" s="18" t="s">
        <v>481</v>
      </c>
      <c r="T75" s="20" t="s">
        <v>481</v>
      </c>
      <c r="U75" s="18" t="n">
        <v>292.57412107</v>
      </c>
      <c r="V75" s="20" t="n">
        <v>7.11818924</v>
      </c>
    </row>
    <row r="76" spans="1:22">
      <c r="A76" s="15" t="s">
        <v>551</v>
      </c>
      <c r="B76" s="17" t="n">
        <v>14167</v>
      </c>
      <c r="C76" s="18">
        <f>(229.0/B76*100)</f>
        <v/>
      </c>
      <c r="D76" s="19" t="n">
        <v>13938</v>
      </c>
      <c r="E76" s="18" t="n">
        <v>355.82288715</v>
      </c>
      <c r="F76" s="20" t="n">
        <v>7.98040772</v>
      </c>
      <c r="G76" s="18" t="n">
        <v>400.14032541</v>
      </c>
      <c r="H76" s="20" t="n">
        <v>6.67719589</v>
      </c>
      <c r="I76" s="18" t="n">
        <v>436.31035772</v>
      </c>
      <c r="J76" s="20" t="n">
        <v>3.16578851</v>
      </c>
      <c r="K76" s="18" t="n">
        <v>452.15435915</v>
      </c>
      <c r="L76" s="20" t="n">
        <v>3.31973757</v>
      </c>
      <c r="M76" s="18" t="s">
        <v>481</v>
      </c>
      <c r="N76" s="20" t="s">
        <v>481</v>
      </c>
      <c r="O76" s="18" t="s">
        <v>481</v>
      </c>
      <c r="P76" s="20" t="s">
        <v>481</v>
      </c>
      <c r="Q76" s="18" t="s">
        <v>481</v>
      </c>
      <c r="R76" s="20" t="s">
        <v>481</v>
      </c>
      <c r="S76" s="18" t="s">
        <v>481</v>
      </c>
      <c r="T76" s="20" t="s">
        <v>481</v>
      </c>
      <c r="U76" s="18" t="n">
        <v>327.19083418</v>
      </c>
      <c r="V76" s="20" t="n">
        <v>7.00531339</v>
      </c>
    </row>
    <row r="77" spans="1:22">
      <c r="A77" s="15" t="s">
        <v>552</v>
      </c>
      <c r="B77" s="17" t="n">
        <v>6062</v>
      </c>
      <c r="C77" s="18">
        <f>(87.0/B77*100)</f>
        <v/>
      </c>
      <c r="D77" s="19" t="n">
        <v>5975</v>
      </c>
      <c r="E77" s="18" t="n">
        <v>394.35659092</v>
      </c>
      <c r="F77" s="20" t="n">
        <v>11.94286806</v>
      </c>
      <c r="G77" s="18" t="n">
        <v>416.23932748</v>
      </c>
      <c r="H77" s="20" t="n">
        <v>6.18453423</v>
      </c>
      <c r="I77" s="18" t="n">
        <v>443.09409542</v>
      </c>
      <c r="J77" s="20" t="n">
        <v>2.65013872</v>
      </c>
      <c r="K77" s="18" t="n">
        <v>452.87180934</v>
      </c>
      <c r="L77" s="20" t="n">
        <v>3.78473738</v>
      </c>
      <c r="M77" s="18" t="s">
        <v>481</v>
      </c>
      <c r="N77" s="20" t="s">
        <v>481</v>
      </c>
      <c r="O77" s="18" t="s">
        <v>481</v>
      </c>
      <c r="P77" s="20" t="s">
        <v>481</v>
      </c>
      <c r="Q77" s="18" t="s">
        <v>481</v>
      </c>
      <c r="R77" s="20" t="s">
        <v>481</v>
      </c>
      <c r="S77" s="18" t="s">
        <v>481</v>
      </c>
      <c r="T77" s="20" t="s">
        <v>481</v>
      </c>
      <c r="U77" s="18" t="n">
        <v>332.06283791</v>
      </c>
      <c r="V77" s="20" t="n">
        <v>5.76292678</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360.52444498</v>
      </c>
      <c r="F81" s="20" t="n">
        <v>15.87178611</v>
      </c>
      <c r="G81" s="18" t="n">
        <v>380.44828338</v>
      </c>
      <c r="H81" s="20" t="n">
        <v>5.90572186</v>
      </c>
      <c r="I81" s="18" t="n">
        <v>429.48145908</v>
      </c>
      <c r="J81" s="20" t="n">
        <v>3.49908422</v>
      </c>
      <c r="K81" s="18" t="n">
        <v>457.07551119</v>
      </c>
      <c r="L81" s="20" t="n">
        <v>4.3840612</v>
      </c>
      <c r="M81" s="18" t="s">
        <v>481</v>
      </c>
      <c r="N81" s="20" t="s">
        <v>481</v>
      </c>
      <c r="O81" s="18" t="s">
        <v>481</v>
      </c>
      <c r="P81" s="20" t="s">
        <v>481</v>
      </c>
      <c r="Q81" s="18" t="s">
        <v>481</v>
      </c>
      <c r="R81" s="20" t="s">
        <v>481</v>
      </c>
      <c r="S81" s="18" t="s">
        <v>481</v>
      </c>
      <c r="T81" s="20" t="s">
        <v>481</v>
      </c>
      <c r="U81" s="18" t="n">
        <v>387.04184639</v>
      </c>
      <c r="V81" s="20" t="n">
        <v>25.01917876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724</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534.03848497</v>
      </c>
      <c r="F7" s="20" t="n">
        <v>5.3771682</v>
      </c>
      <c r="G7" s="18" t="n">
        <v>537.2030804</v>
      </c>
      <c r="H7" s="20" t="n">
        <v>3.06827825</v>
      </c>
      <c r="I7" s="18" t="n">
        <v>493.9813405</v>
      </c>
      <c r="J7" s="20" t="n">
        <v>2.02115292</v>
      </c>
      <c r="K7" s="18" t="n">
        <v>495.22432765</v>
      </c>
      <c r="L7" s="20" t="n">
        <v>2.85287485</v>
      </c>
      <c r="M7" s="18" t="s">
        <v>481</v>
      </c>
      <c r="N7" s="20" t="s">
        <v>481</v>
      </c>
      <c r="O7" s="18" t="s">
        <v>481</v>
      </c>
      <c r="P7" s="20" t="s">
        <v>481</v>
      </c>
      <c r="Q7" s="18" t="s">
        <v>481</v>
      </c>
      <c r="R7" s="20" t="s">
        <v>481</v>
      </c>
      <c r="S7" s="18" t="s">
        <v>481</v>
      </c>
      <c r="T7" s="20" t="s">
        <v>481</v>
      </c>
      <c r="U7" s="18" t="n">
        <v>415.36497478</v>
      </c>
      <c r="V7" s="20" t="n">
        <v>9.071001109999999</v>
      </c>
    </row>
    <row r="8" spans="1:22">
      <c r="A8" s="15" t="s">
        <v>483</v>
      </c>
      <c r="B8" s="17" t="n">
        <v>7007</v>
      </c>
      <c r="C8" s="18">
        <f>(25.0/B8*100)</f>
        <v/>
      </c>
      <c r="D8" s="19" t="n">
        <v>6982</v>
      </c>
      <c r="E8" s="18" t="n">
        <v>512.03223464</v>
      </c>
      <c r="F8" s="20" t="n">
        <v>6.11587682</v>
      </c>
      <c r="G8" s="18" t="n">
        <v>511.44215975</v>
      </c>
      <c r="H8" s="20" t="n">
        <v>3.15895304</v>
      </c>
      <c r="I8" s="18" t="n">
        <v>483.38327542</v>
      </c>
      <c r="J8" s="20" t="n">
        <v>3.4544854</v>
      </c>
      <c r="K8" s="18" t="n">
        <v>461.47044837</v>
      </c>
      <c r="L8" s="20" t="n">
        <v>4.07543545</v>
      </c>
      <c r="M8" s="18" t="s">
        <v>481</v>
      </c>
      <c r="N8" s="20" t="s">
        <v>481</v>
      </c>
      <c r="O8" s="18" t="s">
        <v>481</v>
      </c>
      <c r="P8" s="20" t="s">
        <v>481</v>
      </c>
      <c r="Q8" s="18" t="n">
        <v>361.38025951</v>
      </c>
      <c r="R8" s="20" t="n">
        <v>22.72565673</v>
      </c>
      <c r="S8" s="18" t="s">
        <v>481</v>
      </c>
      <c r="T8" s="20" t="s">
        <v>481</v>
      </c>
      <c r="U8" s="18" t="n">
        <v>371.71427479</v>
      </c>
      <c r="V8" s="20" t="n">
        <v>16.908473</v>
      </c>
    </row>
    <row r="9" spans="1:22">
      <c r="A9" s="15" t="s">
        <v>484</v>
      </c>
      <c r="B9" s="17" t="n">
        <v>9651</v>
      </c>
      <c r="C9" s="18">
        <f>(113.0/B9*100)</f>
        <v/>
      </c>
      <c r="D9" s="19" t="n">
        <v>9538</v>
      </c>
      <c r="E9" s="18" t="n">
        <v>518.5263598</v>
      </c>
      <c r="F9" s="20" t="n">
        <v>5.60597735</v>
      </c>
      <c r="G9" s="18" t="n">
        <v>535.40980981</v>
      </c>
      <c r="H9" s="20" t="n">
        <v>2.59313325</v>
      </c>
      <c r="I9" s="18" t="n">
        <v>494.75830946</v>
      </c>
      <c r="J9" s="20" t="n">
        <v>2.78772345</v>
      </c>
      <c r="K9" s="18" t="n">
        <v>480.3877848</v>
      </c>
      <c r="L9" s="20" t="n">
        <v>4.21710958</v>
      </c>
      <c r="M9" s="18" t="s">
        <v>481</v>
      </c>
      <c r="N9" s="20" t="s">
        <v>481</v>
      </c>
      <c r="O9" s="18" t="s">
        <v>481</v>
      </c>
      <c r="P9" s="20" t="s">
        <v>481</v>
      </c>
      <c r="Q9" s="18" t="n">
        <v>347.7815185</v>
      </c>
      <c r="R9" s="20" t="n">
        <v>11.20716786</v>
      </c>
      <c r="S9" s="18" t="s">
        <v>481</v>
      </c>
      <c r="T9" s="20" t="s">
        <v>481</v>
      </c>
      <c r="U9" s="18" t="n">
        <v>387.00798223</v>
      </c>
      <c r="V9" s="20" t="n">
        <v>9.27620902</v>
      </c>
    </row>
    <row r="10" spans="1:22">
      <c r="A10" s="15" t="s">
        <v>485</v>
      </c>
      <c r="B10" s="17" t="n">
        <v>20058</v>
      </c>
      <c r="C10" s="18">
        <f>(530.0/B10*100)</f>
        <v/>
      </c>
      <c r="D10" s="19" t="n">
        <v>19528</v>
      </c>
      <c r="E10" s="18" t="n">
        <v>553.4113662</v>
      </c>
      <c r="F10" s="20" t="n">
        <v>4.45486823</v>
      </c>
      <c r="G10" s="18" t="n">
        <v>557.66674512</v>
      </c>
      <c r="H10" s="20" t="n">
        <v>2.71139714</v>
      </c>
      <c r="I10" s="18" t="n">
        <v>518.14479302</v>
      </c>
      <c r="J10" s="20" t="n">
        <v>2.5600175</v>
      </c>
      <c r="K10" s="18" t="n">
        <v>513.43629828</v>
      </c>
      <c r="L10" s="20" t="n">
        <v>3.30875588</v>
      </c>
      <c r="M10" s="18" t="s">
        <v>481</v>
      </c>
      <c r="N10" s="20" t="s">
        <v>481</v>
      </c>
      <c r="O10" s="18" t="s">
        <v>481</v>
      </c>
      <c r="P10" s="20" t="s">
        <v>481</v>
      </c>
      <c r="Q10" s="18" t="s">
        <v>481</v>
      </c>
      <c r="R10" s="20" t="s">
        <v>481</v>
      </c>
      <c r="S10" s="18" t="s">
        <v>481</v>
      </c>
      <c r="T10" s="20" t="s">
        <v>481</v>
      </c>
      <c r="U10" s="18" t="n">
        <v>431.13852675</v>
      </c>
      <c r="V10" s="20" t="n">
        <v>10.87295764</v>
      </c>
    </row>
    <row r="11" spans="1:22">
      <c r="A11" s="15" t="s">
        <v>486</v>
      </c>
      <c r="B11" s="17" t="n">
        <v>7053</v>
      </c>
      <c r="C11" s="18">
        <f>(51.0/B11*100)</f>
        <v/>
      </c>
      <c r="D11" s="19" t="n">
        <v>7002</v>
      </c>
      <c r="E11" s="18" t="n">
        <v>460.64891062</v>
      </c>
      <c r="F11" s="20" t="n">
        <v>7.74239166</v>
      </c>
      <c r="G11" s="18" t="n">
        <v>477.52317484</v>
      </c>
      <c r="H11" s="20" t="n">
        <v>4.39712088</v>
      </c>
      <c r="I11" s="18" t="n">
        <v>455.95580906</v>
      </c>
      <c r="J11" s="20" t="n">
        <v>2.97180501</v>
      </c>
      <c r="K11" s="18" t="n">
        <v>460.02665854</v>
      </c>
      <c r="L11" s="20" t="n">
        <v>3.90738684</v>
      </c>
      <c r="M11" s="18" t="s">
        <v>481</v>
      </c>
      <c r="N11" s="20" t="s">
        <v>481</v>
      </c>
      <c r="O11" s="18" t="s">
        <v>481</v>
      </c>
      <c r="P11" s="20" t="s">
        <v>481</v>
      </c>
      <c r="Q11" s="18" t="s">
        <v>481</v>
      </c>
      <c r="R11" s="20" t="s">
        <v>481</v>
      </c>
      <c r="S11" s="18" t="s">
        <v>481</v>
      </c>
      <c r="T11" s="20" t="s">
        <v>481</v>
      </c>
      <c r="U11" s="18" t="n">
        <v>374.73110509</v>
      </c>
      <c r="V11" s="20" t="n">
        <v>11.60698232</v>
      </c>
    </row>
    <row r="12" spans="1:22">
      <c r="A12" s="15" t="s">
        <v>487</v>
      </c>
      <c r="B12" s="17" t="n">
        <v>6894</v>
      </c>
      <c r="C12" s="18">
        <f>(57.0/B12*100)</f>
        <v/>
      </c>
      <c r="D12" s="19" t="n">
        <v>6837</v>
      </c>
      <c r="E12" s="18" t="n">
        <v>511.95111301</v>
      </c>
      <c r="F12" s="20" t="n">
        <v>7.84845158</v>
      </c>
      <c r="G12" s="18" t="n">
        <v>511.03250366</v>
      </c>
      <c r="H12" s="20" t="n">
        <v>3.0565264</v>
      </c>
      <c r="I12" s="18" t="n">
        <v>484.09512039</v>
      </c>
      <c r="J12" s="20" t="n">
        <v>2.80771838</v>
      </c>
      <c r="K12" s="18" t="n">
        <v>486.67833657</v>
      </c>
      <c r="L12" s="20" t="n">
        <v>4.08859451</v>
      </c>
      <c r="M12" s="18" t="s">
        <v>481</v>
      </c>
      <c r="N12" s="20" t="s">
        <v>481</v>
      </c>
      <c r="O12" s="18" t="s">
        <v>481</v>
      </c>
      <c r="P12" s="20" t="s">
        <v>481</v>
      </c>
      <c r="Q12" s="18" t="n">
        <v>332.31014509</v>
      </c>
      <c r="R12" s="20" t="n">
        <v>18.34291261</v>
      </c>
      <c r="S12" s="18" t="s">
        <v>481</v>
      </c>
      <c r="T12" s="20" t="s">
        <v>481</v>
      </c>
      <c r="U12" s="18" t="n">
        <v>373.20130366</v>
      </c>
      <c r="V12" s="20" t="n">
        <v>12.66735112</v>
      </c>
    </row>
    <row r="13" spans="1:22">
      <c r="A13" s="15" t="s">
        <v>488</v>
      </c>
      <c r="B13" s="17" t="n">
        <v>7161</v>
      </c>
      <c r="C13" s="18">
        <f>(93.0/B13*100)</f>
        <v/>
      </c>
      <c r="D13" s="19" t="n">
        <v>7068</v>
      </c>
      <c r="E13" s="18" t="n">
        <v>515.58666049</v>
      </c>
      <c r="F13" s="20" t="n">
        <v>6.716818</v>
      </c>
      <c r="G13" s="18" t="n">
        <v>530.34317392</v>
      </c>
      <c r="H13" s="20" t="n">
        <v>2.79575523</v>
      </c>
      <c r="I13" s="18" t="n">
        <v>493.54717974</v>
      </c>
      <c r="J13" s="20" t="n">
        <v>2.78062887</v>
      </c>
      <c r="K13" s="18" t="n">
        <v>486.97746274</v>
      </c>
      <c r="L13" s="20" t="n">
        <v>4.12594804</v>
      </c>
      <c r="M13" s="18" t="s">
        <v>481</v>
      </c>
      <c r="N13" s="20" t="s">
        <v>481</v>
      </c>
      <c r="O13" s="18" t="s">
        <v>481</v>
      </c>
      <c r="P13" s="20" t="s">
        <v>481</v>
      </c>
      <c r="Q13" s="18" t="n">
        <v>407.4699787</v>
      </c>
      <c r="R13" s="20" t="n">
        <v>6.79601306</v>
      </c>
      <c r="S13" s="18" t="s">
        <v>481</v>
      </c>
      <c r="T13" s="20" t="s">
        <v>481</v>
      </c>
      <c r="U13" s="18" t="n">
        <v>378.41870109</v>
      </c>
      <c r="V13" s="20" t="n">
        <v>16.24485649</v>
      </c>
    </row>
    <row r="14" spans="1:22">
      <c r="A14" s="15" t="s">
        <v>489</v>
      </c>
      <c r="B14" s="17" t="n">
        <v>5587</v>
      </c>
      <c r="C14" s="18">
        <f>(76.0/B14*100)</f>
        <v/>
      </c>
      <c r="D14" s="19" t="n">
        <v>5511</v>
      </c>
      <c r="E14" s="18" t="n">
        <v>533.24971156</v>
      </c>
      <c r="F14" s="20" t="n">
        <v>7.34661762</v>
      </c>
      <c r="G14" s="18" t="n">
        <v>545.5849554500001</v>
      </c>
      <c r="H14" s="20" t="n">
        <v>3.8973471</v>
      </c>
      <c r="I14" s="18" t="n">
        <v>510.85256608</v>
      </c>
      <c r="J14" s="20" t="n">
        <v>3.08309943</v>
      </c>
      <c r="K14" s="18" t="n">
        <v>510.76877842</v>
      </c>
      <c r="L14" s="20" t="n">
        <v>3.14595717</v>
      </c>
      <c r="M14" s="18" t="s">
        <v>481</v>
      </c>
      <c r="N14" s="20" t="s">
        <v>481</v>
      </c>
      <c r="O14" s="18" t="s">
        <v>481</v>
      </c>
      <c r="P14" s="20" t="s">
        <v>481</v>
      </c>
      <c r="Q14" s="18" t="s">
        <v>481</v>
      </c>
      <c r="R14" s="20" t="s">
        <v>481</v>
      </c>
      <c r="S14" s="18" t="s">
        <v>481</v>
      </c>
      <c r="T14" s="20" t="s">
        <v>481</v>
      </c>
      <c r="U14" s="18" t="n">
        <v>441.42740348</v>
      </c>
      <c r="V14" s="20" t="n">
        <v>15.01176409</v>
      </c>
    </row>
    <row r="15" spans="1:22">
      <c r="A15" s="15" t="s">
        <v>490</v>
      </c>
      <c r="B15" s="17" t="n">
        <v>5882</v>
      </c>
      <c r="C15" s="18">
        <f>(53.0/B15*100)</f>
        <v/>
      </c>
      <c r="D15" s="19" t="n">
        <v>5829</v>
      </c>
      <c r="E15" s="18" t="n">
        <v>542.54025705</v>
      </c>
      <c r="F15" s="20" t="n">
        <v>6.27714292</v>
      </c>
      <c r="G15" s="18" t="n">
        <v>553.61055852</v>
      </c>
      <c r="H15" s="20" t="n">
        <v>3.17964012</v>
      </c>
      <c r="I15" s="18" t="n">
        <v>516.08342678</v>
      </c>
      <c r="J15" s="20" t="n">
        <v>2.88636594</v>
      </c>
      <c r="K15" s="18" t="n">
        <v>507.54122563</v>
      </c>
      <c r="L15" s="20" t="n">
        <v>4.28047009</v>
      </c>
      <c r="M15" s="18" t="s">
        <v>481</v>
      </c>
      <c r="N15" s="20" t="s">
        <v>481</v>
      </c>
      <c r="O15" s="18" t="s">
        <v>481</v>
      </c>
      <c r="P15" s="20" t="s">
        <v>481</v>
      </c>
      <c r="Q15" s="18" t="n">
        <v>367.66871077</v>
      </c>
      <c r="R15" s="20" t="n">
        <v>14.82638214</v>
      </c>
      <c r="S15" s="18" t="s">
        <v>481</v>
      </c>
      <c r="T15" s="20" t="s">
        <v>481</v>
      </c>
      <c r="U15" s="18" t="n">
        <v>419.91171874</v>
      </c>
      <c r="V15" s="20" t="n">
        <v>12.34663355</v>
      </c>
    </row>
    <row r="16" spans="1:22">
      <c r="A16" s="15" t="s">
        <v>491</v>
      </c>
      <c r="B16" s="17" t="n">
        <v>6108</v>
      </c>
      <c r="C16" s="18">
        <f>(105.0/B16*100)</f>
        <v/>
      </c>
      <c r="D16" s="19" t="n">
        <v>6003</v>
      </c>
      <c r="E16" s="18" t="n">
        <v>502.27663908</v>
      </c>
      <c r="F16" s="20" t="n">
        <v>7.10261111</v>
      </c>
      <c r="G16" s="18" t="n">
        <v>526.1773178</v>
      </c>
      <c r="H16" s="20" t="n">
        <v>4.56862941</v>
      </c>
      <c r="I16" s="18" t="n">
        <v>510.53555043</v>
      </c>
      <c r="J16" s="20" t="n">
        <v>2.6767037</v>
      </c>
      <c r="K16" s="18" t="n">
        <v>482.25442239</v>
      </c>
      <c r="L16" s="20" t="n">
        <v>3.39227561</v>
      </c>
      <c r="M16" s="18" t="s">
        <v>481</v>
      </c>
      <c r="N16" s="20" t="s">
        <v>481</v>
      </c>
      <c r="O16" s="18" t="s">
        <v>481</v>
      </c>
      <c r="P16" s="20" t="s">
        <v>481</v>
      </c>
      <c r="Q16" s="18" t="s">
        <v>481</v>
      </c>
      <c r="R16" s="20" t="s">
        <v>481</v>
      </c>
      <c r="S16" s="18" t="s">
        <v>481</v>
      </c>
      <c r="T16" s="20" t="s">
        <v>481</v>
      </c>
      <c r="U16" s="18" t="n">
        <v>351.44318813</v>
      </c>
      <c r="V16" s="20" t="n">
        <v>13.06829089</v>
      </c>
    </row>
    <row r="17" spans="1:22">
      <c r="A17" s="15" t="s">
        <v>492</v>
      </c>
      <c r="B17" s="17" t="n">
        <v>6504</v>
      </c>
      <c r="C17" s="18">
        <f>(695.0/B17*100)</f>
        <v/>
      </c>
      <c r="D17" s="19" t="n">
        <v>5809</v>
      </c>
      <c r="E17" s="18" t="n">
        <v>525.88067571</v>
      </c>
      <c r="F17" s="20" t="n">
        <v>6.47555615</v>
      </c>
      <c r="G17" s="18" t="n">
        <v>541.99670905</v>
      </c>
      <c r="H17" s="20" t="n">
        <v>3.82208367</v>
      </c>
      <c r="I17" s="18" t="n">
        <v>513.05580367</v>
      </c>
      <c r="J17" s="20" t="n">
        <v>3.65895733</v>
      </c>
      <c r="K17" s="18" t="n">
        <v>507.17603275</v>
      </c>
      <c r="L17" s="20" t="n">
        <v>5.04518562</v>
      </c>
      <c r="M17" s="18" t="s">
        <v>481</v>
      </c>
      <c r="N17" s="20" t="s">
        <v>481</v>
      </c>
      <c r="O17" s="18" t="s">
        <v>481</v>
      </c>
      <c r="P17" s="20" t="s">
        <v>481</v>
      </c>
      <c r="Q17" s="18" t="n">
        <v>338.260297</v>
      </c>
      <c r="R17" s="20" t="n">
        <v>14.23011861</v>
      </c>
      <c r="S17" s="18" t="s">
        <v>481</v>
      </c>
      <c r="T17" s="20" t="s">
        <v>481</v>
      </c>
      <c r="U17" s="18" t="n">
        <v>406.46358014</v>
      </c>
      <c r="V17" s="20" t="n">
        <v>12.79978166</v>
      </c>
    </row>
    <row r="18" spans="1:22">
      <c r="A18" s="15" t="s">
        <v>493</v>
      </c>
      <c r="B18" s="17" t="n">
        <v>5532</v>
      </c>
      <c r="C18" s="18">
        <f>(28.0/B18*100)</f>
        <v/>
      </c>
      <c r="D18" s="19" t="n">
        <v>5504</v>
      </c>
      <c r="E18" s="18" t="n">
        <v>471.84712946</v>
      </c>
      <c r="F18" s="20" t="n">
        <v>9.15456949</v>
      </c>
      <c r="G18" s="18" t="n">
        <v>500.01702862</v>
      </c>
      <c r="H18" s="20" t="n">
        <v>5.76033808</v>
      </c>
      <c r="I18" s="18" t="n">
        <v>463.70869453</v>
      </c>
      <c r="J18" s="20" t="n">
        <v>4.71350024</v>
      </c>
      <c r="K18" s="18" t="n">
        <v>458.21430956</v>
      </c>
      <c r="L18" s="20" t="n">
        <v>4.21475089</v>
      </c>
      <c r="M18" s="18" t="s">
        <v>481</v>
      </c>
      <c r="N18" s="20" t="s">
        <v>481</v>
      </c>
      <c r="O18" s="18" t="s">
        <v>481</v>
      </c>
      <c r="P18" s="20" t="s">
        <v>481</v>
      </c>
      <c r="Q18" s="18" t="s">
        <v>481</v>
      </c>
      <c r="R18" s="20" t="s">
        <v>481</v>
      </c>
      <c r="S18" s="18" t="s">
        <v>481</v>
      </c>
      <c r="T18" s="20" t="s">
        <v>481</v>
      </c>
      <c r="U18" s="18" t="n">
        <v>353.87560618</v>
      </c>
      <c r="V18" s="20" t="n">
        <v>13.71865453</v>
      </c>
    </row>
    <row r="19" spans="1:22">
      <c r="A19" s="15" t="s">
        <v>494</v>
      </c>
      <c r="B19" s="17" t="n">
        <v>5658</v>
      </c>
      <c r="C19" s="18">
        <f>(71.0/B19*100)</f>
        <v/>
      </c>
      <c r="D19" s="19" t="n">
        <v>5587</v>
      </c>
      <c r="E19" s="18" t="n">
        <v>477.61698064</v>
      </c>
      <c r="F19" s="20" t="n">
        <v>5.8411105</v>
      </c>
      <c r="G19" s="18" t="n">
        <v>496.13368336</v>
      </c>
      <c r="H19" s="20" t="n">
        <v>3.63828981</v>
      </c>
      <c r="I19" s="18" t="n">
        <v>461.21163387</v>
      </c>
      <c r="J19" s="20" t="n">
        <v>3.16434725</v>
      </c>
      <c r="K19" s="18" t="n">
        <v>458.44271605</v>
      </c>
      <c r="L19" s="20" t="n">
        <v>4.17814454</v>
      </c>
      <c r="M19" s="18" t="s">
        <v>481</v>
      </c>
      <c r="N19" s="20" t="s">
        <v>481</v>
      </c>
      <c r="O19" s="18" t="s">
        <v>481</v>
      </c>
      <c r="P19" s="20" t="s">
        <v>481</v>
      </c>
      <c r="Q19" s="18" t="s">
        <v>481</v>
      </c>
      <c r="R19" s="20" t="s">
        <v>481</v>
      </c>
      <c r="S19" s="18" t="s">
        <v>481</v>
      </c>
      <c r="T19" s="20" t="s">
        <v>481</v>
      </c>
      <c r="U19" s="18" t="n">
        <v>374.25861469</v>
      </c>
      <c r="V19" s="20" t="n">
        <v>15.4783123</v>
      </c>
    </row>
    <row r="20" spans="1:22">
      <c r="A20" s="15" t="s">
        <v>495</v>
      </c>
      <c r="B20" s="17" t="n">
        <v>3371</v>
      </c>
      <c r="C20" s="18">
        <f>(75.0/B20*100)</f>
        <v/>
      </c>
      <c r="D20" s="19" t="n">
        <v>3296</v>
      </c>
      <c r="E20" s="18" t="n">
        <v>492.79454387</v>
      </c>
      <c r="F20" s="20" t="n">
        <v>7.26861579</v>
      </c>
      <c r="G20" s="18" t="n">
        <v>505.65226173</v>
      </c>
      <c r="H20" s="20" t="n">
        <v>4.23013091</v>
      </c>
      <c r="I20" s="18" t="n">
        <v>476.25328593</v>
      </c>
      <c r="J20" s="20" t="n">
        <v>2.40263298</v>
      </c>
      <c r="K20" s="18" t="n">
        <v>465.53228961</v>
      </c>
      <c r="L20" s="20" t="n">
        <v>4.99207199</v>
      </c>
      <c r="M20" s="18" t="s">
        <v>481</v>
      </c>
      <c r="N20" s="20" t="s">
        <v>481</v>
      </c>
      <c r="O20" s="18" t="s">
        <v>481</v>
      </c>
      <c r="P20" s="20" t="s">
        <v>481</v>
      </c>
      <c r="Q20" s="18" t="s">
        <v>481</v>
      </c>
      <c r="R20" s="20" t="s">
        <v>481</v>
      </c>
      <c r="S20" s="18" t="s">
        <v>481</v>
      </c>
      <c r="T20" s="20" t="s">
        <v>481</v>
      </c>
      <c r="U20" s="18" t="n">
        <v>398.99899493</v>
      </c>
      <c r="V20" s="20" t="n">
        <v>12.62179368</v>
      </c>
    </row>
    <row r="21" spans="1:22">
      <c r="A21" s="15" t="s">
        <v>496</v>
      </c>
      <c r="B21" s="17" t="n">
        <v>5741</v>
      </c>
      <c r="C21" s="18">
        <f>(45.0/B21*100)</f>
        <v/>
      </c>
      <c r="D21" s="19" t="n">
        <v>5696</v>
      </c>
      <c r="E21" s="18" t="n">
        <v>558.63861816</v>
      </c>
      <c r="F21" s="20" t="n">
        <v>7.04900212</v>
      </c>
      <c r="G21" s="18" t="n">
        <v>546.74562664</v>
      </c>
      <c r="H21" s="20" t="n">
        <v>3.36278715</v>
      </c>
      <c r="I21" s="18" t="n">
        <v>510.92988968</v>
      </c>
      <c r="J21" s="20" t="n">
        <v>2.65595706</v>
      </c>
      <c r="K21" s="18" t="n">
        <v>513.45959676</v>
      </c>
      <c r="L21" s="20" t="n">
        <v>3.45730301</v>
      </c>
      <c r="M21" s="18" t="s">
        <v>481</v>
      </c>
      <c r="N21" s="20" t="s">
        <v>481</v>
      </c>
      <c r="O21" s="18" t="s">
        <v>481</v>
      </c>
      <c r="P21" s="20" t="s">
        <v>481</v>
      </c>
      <c r="Q21" s="18" t="s">
        <v>481</v>
      </c>
      <c r="R21" s="20" t="s">
        <v>481</v>
      </c>
      <c r="S21" s="18" t="s">
        <v>481</v>
      </c>
      <c r="T21" s="20" t="s">
        <v>481</v>
      </c>
      <c r="U21" s="18" t="n">
        <v>439.55676004</v>
      </c>
      <c r="V21" s="20" t="n">
        <v>13.23645819</v>
      </c>
    </row>
    <row r="22" spans="1:22">
      <c r="A22" s="15" t="s">
        <v>497</v>
      </c>
      <c r="B22" s="17" t="n">
        <v>6598</v>
      </c>
      <c r="C22" s="18">
        <f>(34.0/B22*100)</f>
        <v/>
      </c>
      <c r="D22" s="19" t="n">
        <v>6564</v>
      </c>
      <c r="E22" s="18" t="n">
        <v>488.92671107</v>
      </c>
      <c r="F22" s="20" t="n">
        <v>7.30189621</v>
      </c>
      <c r="G22" s="18" t="n">
        <v>516.70471552</v>
      </c>
      <c r="H22" s="20" t="n">
        <v>4.25589497</v>
      </c>
      <c r="I22" s="18" t="n">
        <v>475.5826917</v>
      </c>
      <c r="J22" s="20" t="n">
        <v>4.2155402</v>
      </c>
      <c r="K22" s="18" t="n">
        <v>454.02441213</v>
      </c>
      <c r="L22" s="20" t="n">
        <v>5.31791374</v>
      </c>
      <c r="M22" s="18" t="s">
        <v>481</v>
      </c>
      <c r="N22" s="20" t="s">
        <v>481</v>
      </c>
      <c r="O22" s="18" t="s">
        <v>481</v>
      </c>
      <c r="P22" s="20" t="s">
        <v>481</v>
      </c>
      <c r="Q22" s="18" t="s">
        <v>481</v>
      </c>
      <c r="R22" s="20" t="s">
        <v>481</v>
      </c>
      <c r="S22" s="18" t="n">
        <v>449.68473586</v>
      </c>
      <c r="T22" s="20" t="n">
        <v>34.96378885</v>
      </c>
      <c r="U22" s="18" t="n">
        <v>331.98947088</v>
      </c>
      <c r="V22" s="20" t="n">
        <v>12.71700687</v>
      </c>
    </row>
    <row r="23" spans="1:22">
      <c r="A23" s="15" t="s">
        <v>498</v>
      </c>
      <c r="B23" s="17" t="n">
        <v>11583</v>
      </c>
      <c r="C23" s="18">
        <f>(222.0/B23*100)</f>
        <v/>
      </c>
      <c r="D23" s="19" t="n">
        <v>11361</v>
      </c>
      <c r="E23" s="18" t="n">
        <v>490.29377886</v>
      </c>
      <c r="F23" s="20" t="n">
        <v>8.088124730000001</v>
      </c>
      <c r="G23" s="18" t="n">
        <v>503.98306123</v>
      </c>
      <c r="H23" s="20" t="n">
        <v>3.1756936</v>
      </c>
      <c r="I23" s="18" t="n">
        <v>481.90244163</v>
      </c>
      <c r="J23" s="20" t="n">
        <v>3.01272645</v>
      </c>
      <c r="K23" s="18" t="n">
        <v>480.24634107</v>
      </c>
      <c r="L23" s="20" t="n">
        <v>3.86210392</v>
      </c>
      <c r="M23" s="18" t="s">
        <v>481</v>
      </c>
      <c r="N23" s="20" t="s">
        <v>481</v>
      </c>
      <c r="O23" s="18" t="s">
        <v>481</v>
      </c>
      <c r="P23" s="20" t="s">
        <v>481</v>
      </c>
      <c r="Q23" s="18" t="s">
        <v>481</v>
      </c>
      <c r="R23" s="20" t="s">
        <v>481</v>
      </c>
      <c r="S23" s="18" t="s">
        <v>481</v>
      </c>
      <c r="T23" s="20" t="s">
        <v>481</v>
      </c>
      <c r="U23" s="18" t="n">
        <v>405.2479065</v>
      </c>
      <c r="V23" s="20" t="n">
        <v>11.79164627</v>
      </c>
    </row>
    <row r="24" spans="1:22">
      <c r="A24" s="15" t="s">
        <v>499</v>
      </c>
      <c r="B24" s="17" t="n">
        <v>6647</v>
      </c>
      <c r="C24" s="18">
        <f>(7.0/B24*100)</f>
        <v/>
      </c>
      <c r="D24" s="19" t="n">
        <v>6640</v>
      </c>
      <c r="E24" s="18" t="n">
        <v>506.43551489</v>
      </c>
      <c r="F24" s="20" t="n">
        <v>4.81879829</v>
      </c>
      <c r="G24" s="18" t="n">
        <v>522.5124919</v>
      </c>
      <c r="H24" s="20" t="n">
        <v>3.48890664</v>
      </c>
      <c r="I24" s="18" t="n">
        <v>515.4850962</v>
      </c>
      <c r="J24" s="20" t="n">
        <v>3.93032588</v>
      </c>
      <c r="K24" s="18" t="n">
        <v>507.10395632</v>
      </c>
      <c r="L24" s="20" t="n">
        <v>5.49500863</v>
      </c>
      <c r="M24" s="18" t="s">
        <v>481</v>
      </c>
      <c r="N24" s="20" t="s">
        <v>481</v>
      </c>
      <c r="O24" s="18" t="s">
        <v>481</v>
      </c>
      <c r="P24" s="20" t="s">
        <v>481</v>
      </c>
      <c r="Q24" s="18" t="s">
        <v>481</v>
      </c>
      <c r="R24" s="20" t="s">
        <v>481</v>
      </c>
      <c r="S24" s="18" t="s">
        <v>481</v>
      </c>
      <c r="T24" s="20" t="s">
        <v>481</v>
      </c>
      <c r="U24" s="18" t="n">
        <v>431.88134552</v>
      </c>
      <c r="V24" s="20" t="n">
        <v>27.76563224</v>
      </c>
    </row>
    <row r="25" spans="1:22">
      <c r="A25" s="15" t="s">
        <v>500</v>
      </c>
      <c r="B25" s="17" t="n">
        <v>5581</v>
      </c>
      <c r="C25" s="18">
        <f>(24.0/B25*100)</f>
        <v/>
      </c>
      <c r="D25" s="19" t="n">
        <v>5557</v>
      </c>
      <c r="E25" s="18" t="n">
        <v>514.69626309</v>
      </c>
      <c r="F25" s="20" t="n">
        <v>11.79126745</v>
      </c>
      <c r="G25" s="18" t="n">
        <v>524.64283591</v>
      </c>
      <c r="H25" s="20" t="n">
        <v>6.21674422</v>
      </c>
      <c r="I25" s="18" t="n">
        <v>513.32793599</v>
      </c>
      <c r="J25" s="20" t="n">
        <v>3.70845683</v>
      </c>
      <c r="K25" s="18" t="n">
        <v>527.99501357</v>
      </c>
      <c r="L25" s="20" t="n">
        <v>3.70670946</v>
      </c>
      <c r="M25" s="18" t="s">
        <v>481</v>
      </c>
      <c r="N25" s="20" t="s">
        <v>481</v>
      </c>
      <c r="O25" s="18" t="s">
        <v>481</v>
      </c>
      <c r="P25" s="20" t="s">
        <v>481</v>
      </c>
      <c r="Q25" s="18" t="s">
        <v>481</v>
      </c>
      <c r="R25" s="20" t="s">
        <v>481</v>
      </c>
      <c r="S25" s="18" t="s">
        <v>481</v>
      </c>
      <c r="T25" s="20" t="s">
        <v>481</v>
      </c>
      <c r="U25" s="18" t="n">
        <v>399.74223542</v>
      </c>
      <c r="V25" s="20" t="n">
        <v>34.24276338</v>
      </c>
    </row>
    <row r="26" spans="1:22">
      <c r="A26" s="15" t="s">
        <v>501</v>
      </c>
      <c r="B26" s="17" t="n">
        <v>4869</v>
      </c>
      <c r="C26" s="18">
        <f>(34.0/B26*100)</f>
        <v/>
      </c>
      <c r="D26" s="19" t="n">
        <v>4835</v>
      </c>
      <c r="E26" s="18" t="n">
        <v>493.49564245</v>
      </c>
      <c r="F26" s="20" t="n">
        <v>6.40078935</v>
      </c>
      <c r="G26" s="18" t="n">
        <v>508.69351686</v>
      </c>
      <c r="H26" s="20" t="n">
        <v>3.18439743</v>
      </c>
      <c r="I26" s="18" t="n">
        <v>481.21690808</v>
      </c>
      <c r="J26" s="20" t="n">
        <v>2.06082429</v>
      </c>
      <c r="K26" s="18" t="n">
        <v>477.38346932</v>
      </c>
      <c r="L26" s="20" t="n">
        <v>4.28643545</v>
      </c>
      <c r="M26" s="18" t="s">
        <v>481</v>
      </c>
      <c r="N26" s="20" t="s">
        <v>481</v>
      </c>
      <c r="O26" s="18" t="s">
        <v>481</v>
      </c>
      <c r="P26" s="20" t="s">
        <v>481</v>
      </c>
      <c r="Q26" s="18" t="s">
        <v>481</v>
      </c>
      <c r="R26" s="20" t="s">
        <v>481</v>
      </c>
      <c r="S26" s="18" t="s">
        <v>481</v>
      </c>
      <c r="T26" s="20" t="s">
        <v>481</v>
      </c>
      <c r="U26" s="18" t="n">
        <v>379.11373392</v>
      </c>
      <c r="V26" s="20" t="n">
        <v>15.70669291</v>
      </c>
    </row>
    <row r="27" spans="1:22">
      <c r="A27" s="15" t="s">
        <v>502</v>
      </c>
      <c r="B27" s="17" t="n">
        <v>5299</v>
      </c>
      <c r="C27" s="18">
        <f>(17.0/B27*100)</f>
        <v/>
      </c>
      <c r="D27" s="19" t="n">
        <v>5282</v>
      </c>
      <c r="E27" s="18" t="n">
        <v>497.58681863</v>
      </c>
      <c r="F27" s="20" t="n">
        <v>5.02927847</v>
      </c>
      <c r="G27" s="18" t="n">
        <v>510.26851186</v>
      </c>
      <c r="H27" s="20" t="n">
        <v>3.13829977</v>
      </c>
      <c r="I27" s="18" t="n">
        <v>473.56233501</v>
      </c>
      <c r="J27" s="20" t="n">
        <v>2.54279674</v>
      </c>
      <c r="K27" s="18" t="n">
        <v>470.78930099</v>
      </c>
      <c r="L27" s="20" t="n">
        <v>3.86772999</v>
      </c>
      <c r="M27" s="18" t="s">
        <v>481</v>
      </c>
      <c r="N27" s="20" t="s">
        <v>481</v>
      </c>
      <c r="O27" s="18" t="s">
        <v>481</v>
      </c>
      <c r="P27" s="20" t="s">
        <v>481</v>
      </c>
      <c r="Q27" s="18" t="s">
        <v>481</v>
      </c>
      <c r="R27" s="20" t="s">
        <v>481</v>
      </c>
      <c r="S27" s="18" t="s">
        <v>481</v>
      </c>
      <c r="T27" s="20" t="s">
        <v>481</v>
      </c>
      <c r="U27" s="18" t="n">
        <v>381.88871416</v>
      </c>
      <c r="V27" s="20" t="n">
        <v>11.92559908</v>
      </c>
    </row>
    <row r="28" spans="1:22">
      <c r="A28" s="15" t="s">
        <v>503</v>
      </c>
      <c r="B28" s="17" t="n">
        <v>7568</v>
      </c>
      <c r="C28" s="18">
        <f>(63.0/B28*100)</f>
        <v/>
      </c>
      <c r="D28" s="19" t="n">
        <v>7505</v>
      </c>
      <c r="E28" s="18" t="n">
        <v>409.78631383</v>
      </c>
      <c r="F28" s="20" t="n">
        <v>6.7453773</v>
      </c>
      <c r="G28" s="18" t="n">
        <v>434.40939244</v>
      </c>
      <c r="H28" s="20" t="n">
        <v>4.50887208</v>
      </c>
      <c r="I28" s="18" t="n">
        <v>422.37678857</v>
      </c>
      <c r="J28" s="20" t="n">
        <v>2.92360244</v>
      </c>
      <c r="K28" s="18" t="n">
        <v>424.72647189</v>
      </c>
      <c r="L28" s="20" t="n">
        <v>3.697195</v>
      </c>
      <c r="M28" s="18" t="s">
        <v>481</v>
      </c>
      <c r="N28" s="20" t="s">
        <v>481</v>
      </c>
      <c r="O28" s="18" t="s">
        <v>481</v>
      </c>
      <c r="P28" s="20" t="s">
        <v>481</v>
      </c>
      <c r="Q28" s="18" t="s">
        <v>481</v>
      </c>
      <c r="R28" s="20" t="s">
        <v>481</v>
      </c>
      <c r="S28" s="18" t="s">
        <v>481</v>
      </c>
      <c r="T28" s="20" t="s">
        <v>481</v>
      </c>
      <c r="U28" s="18" t="n">
        <v>349.65191588</v>
      </c>
      <c r="V28" s="20" t="n">
        <v>12.76600871</v>
      </c>
    </row>
    <row r="29" spans="1:22">
      <c r="A29" s="15" t="s">
        <v>504</v>
      </c>
      <c r="B29" s="17" t="n">
        <v>5385</v>
      </c>
      <c r="C29" s="18">
        <f>(30.0/B29*100)</f>
        <v/>
      </c>
      <c r="D29" s="19" t="n">
        <v>5355</v>
      </c>
      <c r="E29" s="18" t="n">
        <v>527.74791542</v>
      </c>
      <c r="F29" s="20" t="n">
        <v>8.03988517</v>
      </c>
      <c r="G29" s="18" t="n">
        <v>533.02880585</v>
      </c>
      <c r="H29" s="20" t="n">
        <v>3.20054761</v>
      </c>
      <c r="I29" s="18" t="n">
        <v>499.49619243</v>
      </c>
      <c r="J29" s="20" t="n">
        <v>2.94797014</v>
      </c>
      <c r="K29" s="18" t="n">
        <v>497.71585619</v>
      </c>
      <c r="L29" s="20" t="n">
        <v>6.75728743</v>
      </c>
      <c r="M29" s="18" t="s">
        <v>481</v>
      </c>
      <c r="N29" s="20" t="s">
        <v>481</v>
      </c>
      <c r="O29" s="18" t="s">
        <v>481</v>
      </c>
      <c r="P29" s="20" t="s">
        <v>481</v>
      </c>
      <c r="Q29" s="18" t="n">
        <v>314.02123871</v>
      </c>
      <c r="R29" s="20" t="n">
        <v>13.26138992</v>
      </c>
      <c r="S29" s="18" t="s">
        <v>481</v>
      </c>
      <c r="T29" s="20" t="s">
        <v>481</v>
      </c>
      <c r="U29" s="18" t="n">
        <v>408.21874268</v>
      </c>
      <c r="V29" s="20" t="n">
        <v>16.42387628</v>
      </c>
    </row>
    <row r="30" spans="1:22">
      <c r="A30" s="15" t="s">
        <v>505</v>
      </c>
      <c r="B30" s="17" t="n">
        <v>4520</v>
      </c>
      <c r="C30" s="18">
        <f>(105.0/B30*100)</f>
        <v/>
      </c>
      <c r="D30" s="19" t="n">
        <v>4415</v>
      </c>
      <c r="E30" s="18" t="n">
        <v>529.08859476</v>
      </c>
      <c r="F30" s="20" t="n">
        <v>9.754453699999999</v>
      </c>
      <c r="G30" s="18" t="n">
        <v>547.59430696</v>
      </c>
      <c r="H30" s="20" t="n">
        <v>4.32957295</v>
      </c>
      <c r="I30" s="18" t="n">
        <v>503.70307318</v>
      </c>
      <c r="J30" s="20" t="n">
        <v>3.07761212</v>
      </c>
      <c r="K30" s="18" t="n">
        <v>494.56498492</v>
      </c>
      <c r="L30" s="20" t="n">
        <v>4.44900145</v>
      </c>
      <c r="M30" s="18" t="s">
        <v>481</v>
      </c>
      <c r="N30" s="20" t="s">
        <v>481</v>
      </c>
      <c r="O30" s="18" t="s">
        <v>481</v>
      </c>
      <c r="P30" s="20" t="s">
        <v>481</v>
      </c>
      <c r="Q30" s="18" t="s">
        <v>481</v>
      </c>
      <c r="R30" s="20" t="s">
        <v>481</v>
      </c>
      <c r="S30" s="18" t="s">
        <v>481</v>
      </c>
      <c r="T30" s="20" t="s">
        <v>481</v>
      </c>
      <c r="U30" s="18" t="n">
        <v>385.92641256</v>
      </c>
      <c r="V30" s="20" t="n">
        <v>13.65665816</v>
      </c>
    </row>
    <row r="31" spans="1:22">
      <c r="A31" s="15" t="s">
        <v>506</v>
      </c>
      <c r="B31" s="17" t="n">
        <v>5456</v>
      </c>
      <c r="C31" s="18">
        <f>(126.0/B31*100)</f>
        <v/>
      </c>
      <c r="D31" s="19" t="n">
        <v>5330</v>
      </c>
      <c r="E31" s="18" t="n">
        <v>539.3717187</v>
      </c>
      <c r="F31" s="20" t="n">
        <v>4.96079965</v>
      </c>
      <c r="G31" s="18" t="n">
        <v>543.97818609</v>
      </c>
      <c r="H31" s="20" t="n">
        <v>3.15166262</v>
      </c>
      <c r="I31" s="18" t="n">
        <v>499.47585822</v>
      </c>
      <c r="J31" s="20" t="n">
        <v>3.62276512</v>
      </c>
      <c r="K31" s="18" t="n">
        <v>485.28041576</v>
      </c>
      <c r="L31" s="20" t="n">
        <v>4.02452535</v>
      </c>
      <c r="M31" s="18" t="s">
        <v>481</v>
      </c>
      <c r="N31" s="20" t="s">
        <v>481</v>
      </c>
      <c r="O31" s="18" t="s">
        <v>481</v>
      </c>
      <c r="P31" s="20" t="s">
        <v>481</v>
      </c>
      <c r="Q31" s="18" t="s">
        <v>481</v>
      </c>
      <c r="R31" s="20" t="s">
        <v>481</v>
      </c>
      <c r="S31" s="18" t="s">
        <v>481</v>
      </c>
      <c r="T31" s="20" t="s">
        <v>481</v>
      </c>
      <c r="U31" s="18" t="n">
        <v>418.62264358</v>
      </c>
      <c r="V31" s="20" t="n">
        <v>13.56844998</v>
      </c>
    </row>
    <row r="32" spans="1:22">
      <c r="A32" s="15" t="s">
        <v>507</v>
      </c>
      <c r="B32" s="17" t="n">
        <v>4478</v>
      </c>
      <c r="C32" s="18">
        <f>(5.0/B32*100)</f>
        <v/>
      </c>
      <c r="D32" s="19" t="n">
        <v>4473</v>
      </c>
      <c r="E32" s="18" t="n">
        <v>533.19899301</v>
      </c>
      <c r="F32" s="20" t="n">
        <v>7.4245514</v>
      </c>
      <c r="G32" s="18" t="n">
        <v>532.62441487</v>
      </c>
      <c r="H32" s="20" t="n">
        <v>3.44615173</v>
      </c>
      <c r="I32" s="18" t="n">
        <v>494.12806622</v>
      </c>
      <c r="J32" s="20" t="n">
        <v>2.81361899</v>
      </c>
      <c r="K32" s="18" t="n">
        <v>496.56160944</v>
      </c>
      <c r="L32" s="20" t="n">
        <v>4.38135688</v>
      </c>
      <c r="M32" s="18" t="s">
        <v>481</v>
      </c>
      <c r="N32" s="20" t="s">
        <v>481</v>
      </c>
      <c r="O32" s="18" t="s">
        <v>481</v>
      </c>
      <c r="P32" s="20" t="s">
        <v>481</v>
      </c>
      <c r="Q32" s="18" t="s">
        <v>481</v>
      </c>
      <c r="R32" s="20" t="s">
        <v>481</v>
      </c>
      <c r="S32" s="18" t="s">
        <v>481</v>
      </c>
      <c r="T32" s="20" t="s">
        <v>481</v>
      </c>
      <c r="U32" s="18" t="n">
        <v>391.71806608</v>
      </c>
      <c r="V32" s="20" t="n">
        <v>26.53568867</v>
      </c>
    </row>
    <row r="33" spans="1:22">
      <c r="A33" s="15" t="s">
        <v>508</v>
      </c>
      <c r="B33" s="17" t="n">
        <v>7325</v>
      </c>
      <c r="C33" s="18">
        <f>(76.0/B33*100)</f>
        <v/>
      </c>
      <c r="D33" s="19" t="n">
        <v>7249</v>
      </c>
      <c r="E33" s="18" t="n">
        <v>516.19421879</v>
      </c>
      <c r="F33" s="20" t="n">
        <v>9.785768879999999</v>
      </c>
      <c r="G33" s="18" t="n">
        <v>531.19479826</v>
      </c>
      <c r="H33" s="20" t="n">
        <v>3.83496937</v>
      </c>
      <c r="I33" s="18" t="n">
        <v>495.10856064</v>
      </c>
      <c r="J33" s="20" t="n">
        <v>2.94459437</v>
      </c>
      <c r="K33" s="18" t="n">
        <v>487.65894771</v>
      </c>
      <c r="L33" s="20" t="n">
        <v>3.63065654</v>
      </c>
      <c r="M33" s="18" t="s">
        <v>481</v>
      </c>
      <c r="N33" s="20" t="s">
        <v>481</v>
      </c>
      <c r="O33" s="18" t="s">
        <v>481</v>
      </c>
      <c r="P33" s="20" t="s">
        <v>481</v>
      </c>
      <c r="Q33" s="18" t="s">
        <v>481</v>
      </c>
      <c r="R33" s="20" t="s">
        <v>481</v>
      </c>
      <c r="S33" s="18" t="s">
        <v>481</v>
      </c>
      <c r="T33" s="20" t="s">
        <v>481</v>
      </c>
      <c r="U33" s="18" t="n">
        <v>381.46231428</v>
      </c>
      <c r="V33" s="20" t="n">
        <v>19.61291175</v>
      </c>
    </row>
    <row r="34" spans="1:22">
      <c r="A34" s="15" t="s">
        <v>509</v>
      </c>
      <c r="B34" s="17" t="n">
        <v>6350</v>
      </c>
      <c r="C34" s="18">
        <f>(39.0/B34*100)</f>
        <v/>
      </c>
      <c r="D34" s="19" t="n">
        <v>6311</v>
      </c>
      <c r="E34" s="18" t="n">
        <v>447.58548774</v>
      </c>
      <c r="F34" s="20" t="n">
        <v>7.37882401</v>
      </c>
      <c r="G34" s="18" t="n">
        <v>475.78954018</v>
      </c>
      <c r="H34" s="20" t="n">
        <v>3.89669677</v>
      </c>
      <c r="I34" s="18" t="n">
        <v>456.56890595</v>
      </c>
      <c r="J34" s="20" t="n">
        <v>3.01511233</v>
      </c>
      <c r="K34" s="18" t="n">
        <v>467.40071578</v>
      </c>
      <c r="L34" s="20" t="n">
        <v>4.31152877</v>
      </c>
      <c r="M34" s="18" t="s">
        <v>481</v>
      </c>
      <c r="N34" s="20" t="s">
        <v>481</v>
      </c>
      <c r="O34" s="18" t="s">
        <v>481</v>
      </c>
      <c r="P34" s="20" t="s">
        <v>481</v>
      </c>
      <c r="Q34" s="18" t="n">
        <v>263.37193708</v>
      </c>
      <c r="R34" s="20" t="n">
        <v>13.61114927</v>
      </c>
      <c r="S34" s="18" t="s">
        <v>481</v>
      </c>
      <c r="T34" s="20" t="s">
        <v>481</v>
      </c>
      <c r="U34" s="18" t="n">
        <v>318.65544845</v>
      </c>
      <c r="V34" s="20" t="n">
        <v>9.483936140000001</v>
      </c>
    </row>
    <row r="35" spans="1:22">
      <c r="A35" s="15" t="s">
        <v>510</v>
      </c>
      <c r="B35" s="17" t="n">
        <v>6406</v>
      </c>
      <c r="C35" s="18">
        <f>(38.0/B35*100)</f>
        <v/>
      </c>
      <c r="D35" s="19" t="n">
        <v>6368</v>
      </c>
      <c r="E35" s="18" t="n">
        <v>516.09573364</v>
      </c>
      <c r="F35" s="20" t="n">
        <v>6.6278182</v>
      </c>
      <c r="G35" s="18" t="n">
        <v>533.76115602</v>
      </c>
      <c r="H35" s="20" t="n">
        <v>3.63117249</v>
      </c>
      <c r="I35" s="18" t="n">
        <v>500.05978073</v>
      </c>
      <c r="J35" s="20" t="n">
        <v>2.05360406</v>
      </c>
      <c r="K35" s="18" t="n">
        <v>498.23909095</v>
      </c>
      <c r="L35" s="20" t="n">
        <v>3.62714897</v>
      </c>
      <c r="M35" s="18" t="s">
        <v>481</v>
      </c>
      <c r="N35" s="20" t="s">
        <v>481</v>
      </c>
      <c r="O35" s="18" t="s">
        <v>481</v>
      </c>
      <c r="P35" s="20" t="s">
        <v>481</v>
      </c>
      <c r="Q35" s="18" t="n">
        <v>337.32521215</v>
      </c>
      <c r="R35" s="20" t="n">
        <v>11.65794297</v>
      </c>
      <c r="S35" s="18" t="s">
        <v>481</v>
      </c>
      <c r="T35" s="20" t="s">
        <v>481</v>
      </c>
      <c r="U35" s="18" t="n">
        <v>425.16436188</v>
      </c>
      <c r="V35" s="20" t="n">
        <v>14.91766838</v>
      </c>
    </row>
    <row r="36" spans="1:22">
      <c r="A36" s="15" t="s">
        <v>511</v>
      </c>
      <c r="B36" s="17" t="n">
        <v>6736</v>
      </c>
      <c r="C36" s="18">
        <f>(30.0/B36*100)</f>
        <v/>
      </c>
      <c r="D36" s="19" t="n">
        <v>6706</v>
      </c>
      <c r="E36" s="18" t="n">
        <v>502.08752345</v>
      </c>
      <c r="F36" s="20" t="n">
        <v>6.25683814</v>
      </c>
      <c r="G36" s="18" t="n">
        <v>513.64105182</v>
      </c>
      <c r="H36" s="20" t="n">
        <v>3.62454703</v>
      </c>
      <c r="I36" s="18" t="n">
        <v>492.47925557</v>
      </c>
      <c r="J36" s="20" t="n">
        <v>2.91484292</v>
      </c>
      <c r="K36" s="18" t="n">
        <v>488.64418659</v>
      </c>
      <c r="L36" s="20" t="n">
        <v>3.15006784</v>
      </c>
      <c r="M36" s="18" t="s">
        <v>481</v>
      </c>
      <c r="N36" s="20" t="s">
        <v>481</v>
      </c>
      <c r="O36" s="18" t="s">
        <v>481</v>
      </c>
      <c r="P36" s="20" t="s">
        <v>481</v>
      </c>
      <c r="Q36" s="18" t="s">
        <v>481</v>
      </c>
      <c r="R36" s="20" t="s">
        <v>481</v>
      </c>
      <c r="S36" s="18" t="s">
        <v>481</v>
      </c>
      <c r="T36" s="20" t="s">
        <v>481</v>
      </c>
      <c r="U36" s="18" t="n">
        <v>383.7519682</v>
      </c>
      <c r="V36" s="20" t="n">
        <v>17.96228943</v>
      </c>
    </row>
    <row r="37" spans="1:22">
      <c r="A37" s="15" t="s">
        <v>512</v>
      </c>
      <c r="B37" s="17" t="n">
        <v>5458</v>
      </c>
      <c r="C37" s="18">
        <f>(66.0/B37*100)</f>
        <v/>
      </c>
      <c r="D37" s="19" t="n">
        <v>5392</v>
      </c>
      <c r="E37" s="18" t="n">
        <v>520.8620306399999</v>
      </c>
      <c r="F37" s="20" t="n">
        <v>6.78791676</v>
      </c>
      <c r="G37" s="18" t="n">
        <v>529.78660633</v>
      </c>
      <c r="H37" s="20" t="n">
        <v>4.1918612</v>
      </c>
      <c r="I37" s="18" t="n">
        <v>495.35710319</v>
      </c>
      <c r="J37" s="20" t="n">
        <v>3.42304875</v>
      </c>
      <c r="K37" s="18" t="n">
        <v>489.81120989</v>
      </c>
      <c r="L37" s="20" t="n">
        <v>4.99893776</v>
      </c>
      <c r="M37" s="18" t="s">
        <v>481</v>
      </c>
      <c r="N37" s="20" t="s">
        <v>481</v>
      </c>
      <c r="O37" s="18" t="s">
        <v>481</v>
      </c>
      <c r="P37" s="20" t="s">
        <v>481</v>
      </c>
      <c r="Q37" s="18" t="s">
        <v>481</v>
      </c>
      <c r="R37" s="20" t="s">
        <v>481</v>
      </c>
      <c r="S37" s="18" t="s">
        <v>481</v>
      </c>
      <c r="T37" s="20" t="s">
        <v>481</v>
      </c>
      <c r="U37" s="18" t="n">
        <v>359.91657299</v>
      </c>
      <c r="V37" s="20" t="n">
        <v>11.10157151</v>
      </c>
    </row>
    <row r="38" spans="1:22">
      <c r="A38" s="15" t="s">
        <v>513</v>
      </c>
      <c r="B38" s="17" t="n">
        <v>5860</v>
      </c>
      <c r="C38" s="18">
        <f>(17.0/B38*100)</f>
        <v/>
      </c>
      <c r="D38" s="19" t="n">
        <v>5843</v>
      </c>
      <c r="E38" s="18" t="n">
        <v>493.97871678</v>
      </c>
      <c r="F38" s="20" t="n">
        <v>9.180175269999999</v>
      </c>
      <c r="G38" s="18" t="n">
        <v>518.01625207</v>
      </c>
      <c r="H38" s="20" t="n">
        <v>3.62740456</v>
      </c>
      <c r="I38" s="18" t="n">
        <v>489.2835961</v>
      </c>
      <c r="J38" s="20" t="n">
        <v>3.15137307</v>
      </c>
      <c r="K38" s="18" t="n">
        <v>478.54027227</v>
      </c>
      <c r="L38" s="20" t="n">
        <v>4.83677456</v>
      </c>
      <c r="M38" s="18" t="s">
        <v>481</v>
      </c>
      <c r="N38" s="20" t="s">
        <v>481</v>
      </c>
      <c r="O38" s="18" t="s">
        <v>481</v>
      </c>
      <c r="P38" s="20" t="s">
        <v>481</v>
      </c>
      <c r="Q38" s="18" t="s">
        <v>481</v>
      </c>
      <c r="R38" s="20" t="s">
        <v>481</v>
      </c>
      <c r="S38" s="18" t="s">
        <v>481</v>
      </c>
      <c r="T38" s="20" t="s">
        <v>481</v>
      </c>
      <c r="U38" s="18" t="n">
        <v>380.73721967</v>
      </c>
      <c r="V38" s="20" t="n">
        <v>13.37870556</v>
      </c>
    </row>
    <row r="39" spans="1:22">
      <c r="A39" s="15" t="s">
        <v>514</v>
      </c>
      <c r="B39" s="17" t="n">
        <v>5895</v>
      </c>
      <c r="C39" s="18">
        <f>(31.0/B39*100)</f>
        <v/>
      </c>
      <c r="D39" s="19" t="n">
        <v>5864</v>
      </c>
      <c r="E39" s="18" t="n">
        <v>412.36541097</v>
      </c>
      <c r="F39" s="20" t="n">
        <v>6.35448632</v>
      </c>
      <c r="G39" s="18" t="n">
        <v>428.66327039</v>
      </c>
      <c r="H39" s="20" t="n">
        <v>5.82387673</v>
      </c>
      <c r="I39" s="18" t="n">
        <v>426.52087493</v>
      </c>
      <c r="J39" s="20" t="n">
        <v>4.20980476</v>
      </c>
      <c r="K39" s="18" t="n">
        <v>439.73125177</v>
      </c>
      <c r="L39" s="20" t="n">
        <v>4.40110573</v>
      </c>
      <c r="M39" s="18" t="s">
        <v>481</v>
      </c>
      <c r="N39" s="20" t="s">
        <v>481</v>
      </c>
      <c r="O39" s="18" t="s">
        <v>481</v>
      </c>
      <c r="P39" s="20" t="s">
        <v>481</v>
      </c>
      <c r="Q39" s="18" t="s">
        <v>481</v>
      </c>
      <c r="R39" s="20" t="s">
        <v>481</v>
      </c>
      <c r="S39" s="18" t="s">
        <v>481</v>
      </c>
      <c r="T39" s="20" t="s">
        <v>481</v>
      </c>
      <c r="U39" s="18" t="n">
        <v>362.89560539</v>
      </c>
      <c r="V39" s="20" t="n">
        <v>13.74698064</v>
      </c>
    </row>
    <row r="40" spans="1:22">
      <c r="A40" s="15" t="s">
        <v>515</v>
      </c>
      <c r="B40" s="17" t="n">
        <v>14157</v>
      </c>
      <c r="C40" s="18">
        <f>(286.0/B40*100)</f>
        <v/>
      </c>
      <c r="D40" s="19" t="n">
        <v>13871</v>
      </c>
      <c r="E40" s="18" t="n">
        <v>523.20664067</v>
      </c>
      <c r="F40" s="20" t="n">
        <v>6.56794974</v>
      </c>
      <c r="G40" s="18" t="n">
        <v>525.89790123</v>
      </c>
      <c r="H40" s="20" t="n">
        <v>4.03601329</v>
      </c>
      <c r="I40" s="18" t="n">
        <v>490.42516932</v>
      </c>
      <c r="J40" s="20" t="n">
        <v>2.90368506</v>
      </c>
      <c r="K40" s="18" t="n">
        <v>490.25336676</v>
      </c>
      <c r="L40" s="20" t="n">
        <v>4.17169177</v>
      </c>
      <c r="M40" s="18" t="s">
        <v>481</v>
      </c>
      <c r="N40" s="20" t="s">
        <v>481</v>
      </c>
      <c r="O40" s="18" t="s">
        <v>481</v>
      </c>
      <c r="P40" s="20" t="s">
        <v>481</v>
      </c>
      <c r="Q40" s="18" t="s">
        <v>481</v>
      </c>
      <c r="R40" s="20" t="s">
        <v>481</v>
      </c>
      <c r="S40" s="18" t="s">
        <v>481</v>
      </c>
      <c r="T40" s="20" t="s">
        <v>481</v>
      </c>
      <c r="U40" s="18" t="n">
        <v>402.38746937</v>
      </c>
      <c r="V40" s="20" t="n">
        <v>10.78881407</v>
      </c>
    </row>
    <row r="41" spans="1:22">
      <c r="A41" s="15" t="s">
        <v>516</v>
      </c>
      <c r="B41" s="17" t="n">
        <v>5712</v>
      </c>
      <c r="C41" s="18">
        <f>(39.0/B41*100)</f>
        <v/>
      </c>
      <c r="D41" s="19" t="n">
        <v>5673</v>
      </c>
      <c r="E41" s="18" t="n">
        <v>542.8363656</v>
      </c>
      <c r="F41" s="20" t="n">
        <v>7.2373103</v>
      </c>
      <c r="G41" s="18" t="n">
        <v>536.62056469</v>
      </c>
      <c r="H41" s="20" t="n">
        <v>4.68672486</v>
      </c>
      <c r="I41" s="18" t="n">
        <v>485.0178196</v>
      </c>
      <c r="J41" s="20" t="n">
        <v>3.52712857</v>
      </c>
      <c r="K41" s="18" t="n">
        <v>491.84529448</v>
      </c>
      <c r="L41" s="20" t="n">
        <v>4.41389343</v>
      </c>
      <c r="M41" s="18" t="s">
        <v>481</v>
      </c>
      <c r="N41" s="20" t="s">
        <v>481</v>
      </c>
      <c r="O41" s="18" t="s">
        <v>481</v>
      </c>
      <c r="P41" s="20" t="s">
        <v>481</v>
      </c>
      <c r="Q41" s="18" t="n">
        <v>399.91015703</v>
      </c>
      <c r="R41" s="20" t="n">
        <v>16.72230739</v>
      </c>
      <c r="S41" s="18" t="s">
        <v>481</v>
      </c>
      <c r="T41" s="20" t="s">
        <v>481</v>
      </c>
      <c r="U41" s="18" t="n">
        <v>381.59106969</v>
      </c>
      <c r="V41" s="20" t="n">
        <v>16.1184213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(1306.0/B46*100)</f>
        <v/>
      </c>
      <c r="D46" s="19" t="n">
        <v>21835</v>
      </c>
      <c r="E46" s="18" t="n">
        <v>408.54543647</v>
      </c>
      <c r="F46" s="20" t="n">
        <v>6.50473142</v>
      </c>
      <c r="G46" s="18" t="n">
        <v>438.28422281</v>
      </c>
      <c r="H46" s="20" t="n">
        <v>4.77641759</v>
      </c>
      <c r="I46" s="18" t="n">
        <v>409.73119384</v>
      </c>
      <c r="J46" s="20" t="n">
        <v>2.91530195</v>
      </c>
      <c r="K46" s="18" t="n">
        <v>422.01844273</v>
      </c>
      <c r="L46" s="20" t="n">
        <v>3.24896011</v>
      </c>
      <c r="M46" s="18" t="s">
        <v>481</v>
      </c>
      <c r="N46" s="20" t="s">
        <v>481</v>
      </c>
      <c r="O46" s="18" t="s">
        <v>481</v>
      </c>
      <c r="P46" s="20" t="s">
        <v>481</v>
      </c>
      <c r="Q46" s="18" t="s">
        <v>481</v>
      </c>
      <c r="R46" s="20" t="s">
        <v>481</v>
      </c>
      <c r="S46" s="18" t="s">
        <v>481</v>
      </c>
      <c r="T46" s="20" t="s">
        <v>481</v>
      </c>
      <c r="U46" s="18" t="n">
        <v>332.21869191</v>
      </c>
      <c r="V46" s="20" t="n">
        <v>4.20017875</v>
      </c>
    </row>
    <row r="47" spans="1:22">
      <c r="A47" s="15" t="s">
        <v>522</v>
      </c>
      <c r="B47" s="17" t="n">
        <v>5928</v>
      </c>
      <c r="C47" s="18">
        <f>(96.0/B47*100)</f>
        <v/>
      </c>
      <c r="D47" s="19" t="n">
        <v>5832</v>
      </c>
      <c r="E47" s="18" t="n">
        <v>418.77842496</v>
      </c>
      <c r="F47" s="20" t="n">
        <v>9.426924290000001</v>
      </c>
      <c r="G47" s="18" t="n">
        <v>465.80917935</v>
      </c>
      <c r="H47" s="20" t="n">
        <v>5.66693892</v>
      </c>
      <c r="I47" s="18" t="n">
        <v>438.31980345</v>
      </c>
      <c r="J47" s="20" t="n">
        <v>4.98946976</v>
      </c>
      <c r="K47" s="18" t="n">
        <v>437.64485278</v>
      </c>
      <c r="L47" s="20" t="n">
        <v>5.09764634</v>
      </c>
      <c r="M47" s="18" t="s">
        <v>481</v>
      </c>
      <c r="N47" s="20" t="s">
        <v>481</v>
      </c>
      <c r="O47" s="18" t="s">
        <v>481</v>
      </c>
      <c r="P47" s="20" t="s">
        <v>481</v>
      </c>
      <c r="Q47" s="18" t="s">
        <v>481</v>
      </c>
      <c r="R47" s="20" t="s">
        <v>481</v>
      </c>
      <c r="S47" s="18" t="s">
        <v>481</v>
      </c>
      <c r="T47" s="20" t="s">
        <v>481</v>
      </c>
      <c r="U47" s="18" t="n">
        <v>303.07403422</v>
      </c>
      <c r="V47" s="20" t="n">
        <v>8.26040723</v>
      </c>
    </row>
    <row r="48" spans="1:22">
      <c r="A48" s="15" t="s">
        <v>523</v>
      </c>
      <c r="B48" s="17" t="n">
        <v>9841</v>
      </c>
      <c r="C48" s="18">
        <f>(7.0/B48*100)</f>
        <v/>
      </c>
      <c r="D48" s="19" t="n">
        <v>9834</v>
      </c>
      <c r="E48" s="18" t="n">
        <v>495.03110516</v>
      </c>
      <c r="F48" s="20" t="n">
        <v>14.78185644</v>
      </c>
      <c r="G48" s="18" t="n">
        <v>519.16471701</v>
      </c>
      <c r="H48" s="20" t="n">
        <v>9.48291538</v>
      </c>
      <c r="I48" s="18" t="n">
        <v>488.70992516</v>
      </c>
      <c r="J48" s="20" t="n">
        <v>5.47331436</v>
      </c>
      <c r="K48" s="18" t="n">
        <v>500.94567622</v>
      </c>
      <c r="L48" s="20" t="n">
        <v>5.2179912</v>
      </c>
      <c r="M48" s="18" t="s">
        <v>481</v>
      </c>
      <c r="N48" s="20" t="s">
        <v>481</v>
      </c>
      <c r="O48" s="18" t="s">
        <v>481</v>
      </c>
      <c r="P48" s="20" t="s">
        <v>481</v>
      </c>
      <c r="Q48" s="18" t="s">
        <v>481</v>
      </c>
      <c r="R48" s="20" t="s">
        <v>481</v>
      </c>
      <c r="S48" s="18" t="s">
        <v>481</v>
      </c>
      <c r="T48" s="20" t="s">
        <v>481</v>
      </c>
      <c r="U48" s="18" t="n">
        <v>408.18871667</v>
      </c>
      <c r="V48" s="20" t="n">
        <v>25.06673119</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(222.0/B50*100)</f>
        <v/>
      </c>
      <c r="D50" s="19" t="n">
        <v>11573</v>
      </c>
      <c r="E50" s="18" t="n">
        <v>413.97346293</v>
      </c>
      <c r="F50" s="20" t="n">
        <v>6.78864802</v>
      </c>
      <c r="G50" s="18" t="n">
        <v>430.19931906</v>
      </c>
      <c r="H50" s="20" t="n">
        <v>4.4850103</v>
      </c>
      <c r="I50" s="18" t="n">
        <v>428.83009157</v>
      </c>
      <c r="J50" s="20" t="n">
        <v>3.03141508</v>
      </c>
      <c r="K50" s="18" t="n">
        <v>422.47149262</v>
      </c>
      <c r="L50" s="20" t="n">
        <v>3.6968876</v>
      </c>
      <c r="M50" s="18" t="s">
        <v>481</v>
      </c>
      <c r="N50" s="20" t="s">
        <v>481</v>
      </c>
      <c r="O50" s="18" t="s">
        <v>481</v>
      </c>
      <c r="P50" s="20" t="s">
        <v>481</v>
      </c>
      <c r="Q50" s="18" t="s">
        <v>481</v>
      </c>
      <c r="R50" s="20" t="s">
        <v>481</v>
      </c>
      <c r="S50" s="18" t="s">
        <v>481</v>
      </c>
      <c r="T50" s="20" t="s">
        <v>481</v>
      </c>
      <c r="U50" s="18" t="n">
        <v>322.10983929</v>
      </c>
      <c r="V50" s="20" t="n">
        <v>11.35673057</v>
      </c>
    </row>
    <row r="51" spans="1:22">
      <c r="A51" s="15" t="s">
        <v>526</v>
      </c>
      <c r="B51" s="17" t="n">
        <v>6866</v>
      </c>
      <c r="C51" s="18">
        <f>(110.0/B51*100)</f>
        <v/>
      </c>
      <c r="D51" s="19" t="n">
        <v>6756</v>
      </c>
      <c r="E51" s="18" t="n">
        <v>440.78329868</v>
      </c>
      <c r="F51" s="20" t="n">
        <v>7.6281097</v>
      </c>
      <c r="G51" s="18" t="n">
        <v>456.47896374</v>
      </c>
      <c r="H51" s="20" t="n">
        <v>4.68499746</v>
      </c>
      <c r="I51" s="18" t="n">
        <v>425.42318939</v>
      </c>
      <c r="J51" s="20" t="n">
        <v>3.52323768</v>
      </c>
      <c r="K51" s="18" t="n">
        <v>415.54969584</v>
      </c>
      <c r="L51" s="20" t="n">
        <v>3.47036526</v>
      </c>
      <c r="M51" s="18" t="s">
        <v>481</v>
      </c>
      <c r="N51" s="20" t="s">
        <v>481</v>
      </c>
      <c r="O51" s="18" t="s">
        <v>481</v>
      </c>
      <c r="P51" s="20" t="s">
        <v>481</v>
      </c>
      <c r="Q51" s="18" t="n">
        <v>427.96430568</v>
      </c>
      <c r="R51" s="20" t="n">
        <v>5.20460603</v>
      </c>
      <c r="S51" s="18" t="s">
        <v>481</v>
      </c>
      <c r="T51" s="20" t="s">
        <v>481</v>
      </c>
      <c r="U51" s="18" t="n">
        <v>383.75102889</v>
      </c>
      <c r="V51" s="20" t="n">
        <v>11.74426865</v>
      </c>
    </row>
    <row r="52" spans="1:22">
      <c r="A52" s="15" t="s">
        <v>527</v>
      </c>
      <c r="B52" s="17" t="n">
        <v>5809</v>
      </c>
      <c r="C52" s="18">
        <f>(76.0/B52*100)</f>
        <v/>
      </c>
      <c r="D52" s="19" t="n">
        <v>5733</v>
      </c>
      <c r="E52" s="18" t="n">
        <v>489.16111639</v>
      </c>
      <c r="F52" s="20" t="n">
        <v>7.66552856</v>
      </c>
      <c r="G52" s="18" t="n">
        <v>512.177893</v>
      </c>
      <c r="H52" s="20" t="n">
        <v>3.80871477</v>
      </c>
      <c r="I52" s="18" t="n">
        <v>486.19836602</v>
      </c>
      <c r="J52" s="20" t="n">
        <v>3.33304682</v>
      </c>
      <c r="K52" s="18" t="n">
        <v>476.66760538</v>
      </c>
      <c r="L52" s="20" t="n">
        <v>3.44143823</v>
      </c>
      <c r="M52" s="18" t="s">
        <v>481</v>
      </c>
      <c r="N52" s="20" t="s">
        <v>481</v>
      </c>
      <c r="O52" s="18" t="s">
        <v>481</v>
      </c>
      <c r="P52" s="20" t="s">
        <v>481</v>
      </c>
      <c r="Q52" s="18" t="s">
        <v>481</v>
      </c>
      <c r="R52" s="20" t="s">
        <v>481</v>
      </c>
      <c r="S52" s="18" t="s">
        <v>481</v>
      </c>
      <c r="T52" s="20" t="s">
        <v>481</v>
      </c>
      <c r="U52" s="18" t="n">
        <v>379.20789497</v>
      </c>
      <c r="V52" s="20" t="n">
        <v>13.19127749</v>
      </c>
    </row>
    <row r="53" spans="1:22">
      <c r="A53" s="15" t="s">
        <v>528</v>
      </c>
      <c r="B53" s="17" t="n">
        <v>5571</v>
      </c>
      <c r="C53" s="18">
        <f>(85.0/B53*100)</f>
        <v/>
      </c>
      <c r="D53" s="19" t="n">
        <v>5486</v>
      </c>
      <c r="E53" s="18" t="n">
        <v>429.93419829</v>
      </c>
      <c r="F53" s="20" t="n">
        <v>8.23217129</v>
      </c>
      <c r="G53" s="18" t="n">
        <v>462.38904632</v>
      </c>
      <c r="H53" s="20" t="n">
        <v>4.18495706</v>
      </c>
      <c r="I53" s="18" t="n">
        <v>443.39511233</v>
      </c>
      <c r="J53" s="20" t="n">
        <v>2.27991949</v>
      </c>
      <c r="K53" s="18" t="n">
        <v>444.8181002</v>
      </c>
      <c r="L53" s="20" t="n">
        <v>3.67827677</v>
      </c>
      <c r="M53" s="18" t="s">
        <v>481</v>
      </c>
      <c r="N53" s="20" t="s">
        <v>481</v>
      </c>
      <c r="O53" s="18" t="s">
        <v>481</v>
      </c>
      <c r="P53" s="20" t="s">
        <v>481</v>
      </c>
      <c r="Q53" s="18" t="s">
        <v>481</v>
      </c>
      <c r="R53" s="20" t="s">
        <v>481</v>
      </c>
      <c r="S53" s="18" t="s">
        <v>481</v>
      </c>
      <c r="T53" s="20" t="s">
        <v>481</v>
      </c>
      <c r="U53" s="18" t="n">
        <v>313.83152549</v>
      </c>
      <c r="V53" s="20" t="n">
        <v>10.56456551</v>
      </c>
    </row>
    <row r="54" spans="1:22">
      <c r="A54" s="15" t="s">
        <v>529</v>
      </c>
      <c r="B54" s="17" t="n">
        <v>4740</v>
      </c>
      <c r="C54" s="18">
        <f>(83.0/B54*100)</f>
        <v/>
      </c>
      <c r="D54" s="19" t="n">
        <v>4657</v>
      </c>
      <c r="E54" s="18" t="n">
        <v>333.71227047</v>
      </c>
      <c r="F54" s="20" t="n">
        <v>6.87520903</v>
      </c>
      <c r="G54" s="18" t="n">
        <v>348.18437523</v>
      </c>
      <c r="H54" s="20" t="n">
        <v>5.35310806</v>
      </c>
      <c r="I54" s="18" t="n">
        <v>364.36464727</v>
      </c>
      <c r="J54" s="20" t="n">
        <v>3.45355968</v>
      </c>
      <c r="K54" s="18" t="n">
        <v>379.37824016</v>
      </c>
      <c r="L54" s="20" t="n">
        <v>3.67116875</v>
      </c>
      <c r="M54" s="18" t="s">
        <v>481</v>
      </c>
      <c r="N54" s="20" t="s">
        <v>481</v>
      </c>
      <c r="O54" s="18" t="s">
        <v>481</v>
      </c>
      <c r="P54" s="20" t="s">
        <v>481</v>
      </c>
      <c r="Q54" s="18" t="s">
        <v>481</v>
      </c>
      <c r="R54" s="20" t="s">
        <v>481</v>
      </c>
      <c r="S54" s="18" t="s">
        <v>481</v>
      </c>
      <c r="T54" s="20" t="s">
        <v>481</v>
      </c>
      <c r="U54" s="18" t="n">
        <v>282.83148148</v>
      </c>
      <c r="V54" s="20" t="n">
        <v>4.7788867</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519.69311822</v>
      </c>
      <c r="F56" s="20" t="n">
        <v>7.88315009</v>
      </c>
      <c r="G56" s="18" t="n">
        <v>544.82690982</v>
      </c>
      <c r="H56" s="20" t="n">
        <v>4.40720559</v>
      </c>
      <c r="I56" s="18" t="n">
        <v>523.16974722</v>
      </c>
      <c r="J56" s="20" t="n">
        <v>2.863673</v>
      </c>
      <c r="K56" s="18" t="n">
        <v>523.11044381</v>
      </c>
      <c r="L56" s="20" t="n">
        <v>4.07857158</v>
      </c>
      <c r="M56" s="18" t="s">
        <v>481</v>
      </c>
      <c r="N56" s="20" t="s">
        <v>481</v>
      </c>
      <c r="O56" s="18" t="s">
        <v>481</v>
      </c>
      <c r="P56" s="20" t="s">
        <v>481</v>
      </c>
      <c r="Q56" s="18" t="s">
        <v>481</v>
      </c>
      <c r="R56" s="20" t="s">
        <v>481</v>
      </c>
      <c r="S56" s="18" t="s">
        <v>481</v>
      </c>
      <c r="T56" s="20" t="s">
        <v>481</v>
      </c>
      <c r="U56" s="18" t="n">
        <v>437.51763043</v>
      </c>
      <c r="V56" s="20" t="n">
        <v>20.7507073</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(138.0/B61*100)</f>
        <v/>
      </c>
      <c r="D61" s="19" t="n">
        <v>6387</v>
      </c>
      <c r="E61" s="18" t="n">
        <v>478.97473613</v>
      </c>
      <c r="F61" s="20" t="n">
        <v>6.72996479</v>
      </c>
      <c r="G61" s="18" t="n">
        <v>487.24161324</v>
      </c>
      <c r="H61" s="20" t="n">
        <v>4.24970351</v>
      </c>
      <c r="I61" s="18" t="n">
        <v>477.21290788</v>
      </c>
      <c r="J61" s="20" t="n">
        <v>2.95066211</v>
      </c>
      <c r="K61" s="18" t="n">
        <v>467.00784539</v>
      </c>
      <c r="L61" s="20" t="n">
        <v>3.16833557</v>
      </c>
      <c r="M61" s="18" t="s">
        <v>481</v>
      </c>
      <c r="N61" s="20" t="s">
        <v>481</v>
      </c>
      <c r="O61" s="18" t="s">
        <v>481</v>
      </c>
      <c r="P61" s="20" t="s">
        <v>481</v>
      </c>
      <c r="Q61" s="18" t="s">
        <v>481</v>
      </c>
      <c r="R61" s="20" t="s">
        <v>481</v>
      </c>
      <c r="S61" s="18" t="s">
        <v>481</v>
      </c>
      <c r="T61" s="20" t="s">
        <v>481</v>
      </c>
      <c r="U61" s="18" t="n">
        <v>354.66257977</v>
      </c>
      <c r="V61" s="20" t="n">
        <v>11.10015024</v>
      </c>
    </row>
    <row r="62" spans="1:22">
      <c r="A62" s="15" t="s">
        <v>537</v>
      </c>
      <c r="B62" s="17" t="n">
        <v>4476</v>
      </c>
      <c r="C62" s="18">
        <f>(3.0/B62*100)</f>
        <v/>
      </c>
      <c r="D62" s="19" t="n">
        <v>4473</v>
      </c>
      <c r="E62" s="18" t="n">
        <v>520.87463412</v>
      </c>
      <c r="F62" s="20" t="n">
        <v>8.17639398</v>
      </c>
      <c r="G62" s="18" t="n">
        <v>526.13991621</v>
      </c>
      <c r="H62" s="20" t="n">
        <v>3.41208144</v>
      </c>
      <c r="I62" s="18" t="n">
        <v>505.17158101</v>
      </c>
      <c r="J62" s="20" t="n">
        <v>1.44831469</v>
      </c>
      <c r="K62" s="18" t="n">
        <v>502.37423067</v>
      </c>
      <c r="L62" s="20" t="n">
        <v>3.60104286</v>
      </c>
      <c r="M62" s="18" t="s">
        <v>481</v>
      </c>
      <c r="N62" s="20" t="s">
        <v>481</v>
      </c>
      <c r="O62" s="18" t="s">
        <v>481</v>
      </c>
      <c r="P62" s="20" t="s">
        <v>481</v>
      </c>
      <c r="Q62" s="18" t="s">
        <v>481</v>
      </c>
      <c r="R62" s="20" t="s">
        <v>481</v>
      </c>
      <c r="S62" s="18" t="s">
        <v>481</v>
      </c>
      <c r="T62" s="20" t="s">
        <v>481</v>
      </c>
      <c r="U62" s="18" t="n">
        <v>506.84674231</v>
      </c>
      <c r="V62" s="20" t="n">
        <v>42.54806378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(76.0/B66*100)</f>
        <v/>
      </c>
      <c r="D66" s="19" t="n">
        <v>5589</v>
      </c>
      <c r="E66" s="18" t="n">
        <v>432.05682679</v>
      </c>
      <c r="F66" s="20" t="n">
        <v>6.3522968</v>
      </c>
      <c r="G66" s="18" t="n">
        <v>448.37623116</v>
      </c>
      <c r="H66" s="20" t="n">
        <v>3.76131874</v>
      </c>
      <c r="I66" s="18" t="n">
        <v>429.6191461</v>
      </c>
      <c r="J66" s="20" t="n">
        <v>1.70113076</v>
      </c>
      <c r="K66" s="18" t="n">
        <v>427.08829539</v>
      </c>
      <c r="L66" s="20" t="n">
        <v>4.02775333</v>
      </c>
      <c r="M66" s="18" t="s">
        <v>481</v>
      </c>
      <c r="N66" s="20" t="s">
        <v>481</v>
      </c>
      <c r="O66" s="18" t="s">
        <v>481</v>
      </c>
      <c r="P66" s="20" t="s">
        <v>481</v>
      </c>
      <c r="Q66" s="18" t="s">
        <v>481</v>
      </c>
      <c r="R66" s="20" t="s">
        <v>481</v>
      </c>
      <c r="S66" s="18" t="s">
        <v>481</v>
      </c>
      <c r="T66" s="20" t="s">
        <v>481</v>
      </c>
      <c r="U66" s="18" t="n">
        <v>312.75611972</v>
      </c>
      <c r="V66" s="20" t="n">
        <v>5.78861101</v>
      </c>
    </row>
    <row r="67" spans="1:22">
      <c r="A67" s="15" t="s">
        <v>542</v>
      </c>
      <c r="B67" s="17" t="n">
        <v>6971</v>
      </c>
      <c r="C67" s="18">
        <f>(83.0/B67*100)</f>
        <v/>
      </c>
      <c r="D67" s="19" t="n">
        <v>6888</v>
      </c>
      <c r="E67" s="18" t="n">
        <v>370.7537789</v>
      </c>
      <c r="F67" s="20" t="n">
        <v>8.004320359999999</v>
      </c>
      <c r="G67" s="18" t="n">
        <v>396.85705681</v>
      </c>
      <c r="H67" s="20" t="n">
        <v>4.28584049</v>
      </c>
      <c r="I67" s="18" t="n">
        <v>402.87364386</v>
      </c>
      <c r="J67" s="20" t="n">
        <v>2.92108794</v>
      </c>
      <c r="K67" s="18" t="n">
        <v>407.55474115</v>
      </c>
      <c r="L67" s="20" t="n">
        <v>4.01051818</v>
      </c>
      <c r="M67" s="18" t="s">
        <v>481</v>
      </c>
      <c r="N67" s="20" t="s">
        <v>481</v>
      </c>
      <c r="O67" s="18" t="s">
        <v>481</v>
      </c>
      <c r="P67" s="20" t="s">
        <v>481</v>
      </c>
      <c r="Q67" s="18" t="s">
        <v>481</v>
      </c>
      <c r="R67" s="20" t="s">
        <v>481</v>
      </c>
      <c r="S67" s="18" t="s">
        <v>481</v>
      </c>
      <c r="T67" s="20" t="s">
        <v>481</v>
      </c>
      <c r="U67" s="18" t="n">
        <v>293.61357535</v>
      </c>
      <c r="V67" s="20" t="n">
        <v>7.58921694</v>
      </c>
    </row>
    <row r="68" spans="1:22">
      <c r="A68" s="15" t="s">
        <v>543</v>
      </c>
      <c r="B68" s="17" t="n">
        <v>12083</v>
      </c>
      <c r="C68" s="18">
        <f>(26.0/B68*100)</f>
        <v/>
      </c>
      <c r="D68" s="19" t="n">
        <v>12057</v>
      </c>
      <c r="E68" s="18" t="n">
        <v>350.08311153</v>
      </c>
      <c r="F68" s="20" t="n">
        <v>5.98355717</v>
      </c>
      <c r="G68" s="18" t="n">
        <v>430.23290029</v>
      </c>
      <c r="H68" s="20" t="n">
        <v>3.34974034</v>
      </c>
      <c r="I68" s="18" t="n">
        <v>414.36623865</v>
      </c>
      <c r="J68" s="20" t="n">
        <v>1.55575539</v>
      </c>
      <c r="K68" s="18" t="n">
        <v>408.22554296</v>
      </c>
      <c r="L68" s="20" t="n">
        <v>1.78609955</v>
      </c>
      <c r="M68" s="18" t="s">
        <v>481</v>
      </c>
      <c r="N68" s="20" t="s">
        <v>481</v>
      </c>
      <c r="O68" s="18" t="s">
        <v>481</v>
      </c>
      <c r="P68" s="20" t="s">
        <v>481</v>
      </c>
      <c r="Q68" s="18" t="s">
        <v>481</v>
      </c>
      <c r="R68" s="20" t="s">
        <v>481</v>
      </c>
      <c r="S68" s="18" t="s">
        <v>481</v>
      </c>
      <c r="T68" s="20" t="s">
        <v>481</v>
      </c>
      <c r="U68" s="18" t="n">
        <v>283.25201868</v>
      </c>
      <c r="V68" s="20" t="n">
        <v>4.69135285</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509.54065304</v>
      </c>
      <c r="F70" s="20" t="n">
        <v>6.77435623</v>
      </c>
      <c r="G70" s="18" t="n">
        <v>517.03991507</v>
      </c>
      <c r="H70" s="20" t="n">
        <v>3.97778114</v>
      </c>
      <c r="I70" s="18" t="n">
        <v>489.86266053</v>
      </c>
      <c r="J70" s="20" t="n">
        <v>3.32431585</v>
      </c>
      <c r="K70" s="18" t="n">
        <v>493.94256143</v>
      </c>
      <c r="L70" s="20" t="n">
        <v>4.16086626</v>
      </c>
      <c r="M70" s="18" t="s">
        <v>481</v>
      </c>
      <c r="N70" s="20" t="s">
        <v>481</v>
      </c>
      <c r="O70" s="18" t="s">
        <v>481</v>
      </c>
      <c r="P70" s="20" t="s">
        <v>481</v>
      </c>
      <c r="Q70" s="18" t="s">
        <v>481</v>
      </c>
      <c r="R70" s="20" t="s">
        <v>481</v>
      </c>
      <c r="S70" s="18" t="s">
        <v>481</v>
      </c>
      <c r="T70" s="20" t="s">
        <v>481</v>
      </c>
      <c r="U70" s="18" t="n">
        <v>410.77943401</v>
      </c>
      <c r="V70" s="20" t="n">
        <v>11.89109749</v>
      </c>
    </row>
    <row r="71" spans="1:22">
      <c r="A71" s="15" t="s">
        <v>546</v>
      </c>
      <c r="B71" s="17" t="n">
        <v>6115</v>
      </c>
      <c r="C71" s="18">
        <f>(17.0/B71*100)</f>
        <v/>
      </c>
      <c r="D71" s="19" t="n">
        <v>6098</v>
      </c>
      <c r="E71" s="18" t="n">
        <v>569.7391784</v>
      </c>
      <c r="F71" s="20" t="n">
        <v>7.56264607</v>
      </c>
      <c r="G71" s="18" t="n">
        <v>578.86913697</v>
      </c>
      <c r="H71" s="20" t="n">
        <v>3.80741296</v>
      </c>
      <c r="I71" s="18" t="n">
        <v>527.50806602</v>
      </c>
      <c r="J71" s="20" t="n">
        <v>2.37123826</v>
      </c>
      <c r="K71" s="18" t="n">
        <v>521.1109803000001</v>
      </c>
      <c r="L71" s="20" t="n">
        <v>3.4439386</v>
      </c>
      <c r="M71" s="18" t="s">
        <v>481</v>
      </c>
      <c r="N71" s="20" t="s">
        <v>481</v>
      </c>
      <c r="O71" s="18" t="s">
        <v>481</v>
      </c>
      <c r="P71" s="20" t="s">
        <v>481</v>
      </c>
      <c r="Q71" s="18" t="s">
        <v>481</v>
      </c>
      <c r="R71" s="20" t="s">
        <v>481</v>
      </c>
      <c r="S71" s="18" t="s">
        <v>481</v>
      </c>
      <c r="T71" s="20" t="s">
        <v>481</v>
      </c>
      <c r="U71" s="18" t="n">
        <v>440.36162636</v>
      </c>
      <c r="V71" s="20" t="n">
        <v>19.92486451</v>
      </c>
    </row>
    <row r="72" spans="1:22">
      <c r="A72" s="15" t="s">
        <v>547</v>
      </c>
      <c r="B72" s="17" t="n">
        <v>7708</v>
      </c>
      <c r="C72" s="18">
        <f>(5.0/B72*100)</f>
        <v/>
      </c>
      <c r="D72" s="19" t="n">
        <v>7703</v>
      </c>
      <c r="E72" s="18" t="n">
        <v>506.01087721</v>
      </c>
      <c r="F72" s="20" t="n">
        <v>9.4593027</v>
      </c>
      <c r="G72" s="18" t="n">
        <v>522.79153027</v>
      </c>
      <c r="H72" s="20" t="n">
        <v>5.04111911</v>
      </c>
      <c r="I72" s="18" t="n">
        <v>489.11599526</v>
      </c>
      <c r="J72" s="20" t="n">
        <v>2.93178894</v>
      </c>
      <c r="K72" s="18" t="n">
        <v>501.2708497</v>
      </c>
      <c r="L72" s="20" t="n">
        <v>2.82073167</v>
      </c>
      <c r="M72" s="18" t="s">
        <v>481</v>
      </c>
      <c r="N72" s="20" t="s">
        <v>481</v>
      </c>
      <c r="O72" s="18" t="s">
        <v>481</v>
      </c>
      <c r="P72" s="20" t="s">
        <v>481</v>
      </c>
      <c r="Q72" s="18" t="s">
        <v>481</v>
      </c>
      <c r="R72" s="20" t="s">
        <v>481</v>
      </c>
      <c r="S72" s="18" t="s">
        <v>481</v>
      </c>
      <c r="T72" s="20" t="s">
        <v>481</v>
      </c>
      <c r="U72" s="18" t="n">
        <v>451.49563879</v>
      </c>
      <c r="V72" s="20" t="n">
        <v>27.20376783</v>
      </c>
    </row>
    <row r="73" spans="1:22">
      <c r="A73" s="15" t="s">
        <v>548</v>
      </c>
      <c r="B73" s="17" t="n">
        <v>8249</v>
      </c>
      <c r="C73" s="18">
        <f>(147.0/B73*100)</f>
        <v/>
      </c>
      <c r="D73" s="19" t="n">
        <v>8102</v>
      </c>
      <c r="E73" s="18" t="n">
        <v>384.82915204</v>
      </c>
      <c r="F73" s="20" t="n">
        <v>12.6655433</v>
      </c>
      <c r="G73" s="18" t="n">
        <v>408.79811066</v>
      </c>
      <c r="H73" s="20" t="n">
        <v>5.25432954</v>
      </c>
      <c r="I73" s="18" t="n">
        <v>407.79863759</v>
      </c>
      <c r="J73" s="20" t="n">
        <v>3.31257776</v>
      </c>
      <c r="K73" s="18" t="n">
        <v>419.72065337</v>
      </c>
      <c r="L73" s="20" t="n">
        <v>4.50636735</v>
      </c>
      <c r="M73" s="18" t="s">
        <v>481</v>
      </c>
      <c r="N73" s="20" t="s">
        <v>481</v>
      </c>
      <c r="O73" s="18" t="s">
        <v>481</v>
      </c>
      <c r="P73" s="20" t="s">
        <v>481</v>
      </c>
      <c r="Q73" s="18" t="s">
        <v>481</v>
      </c>
      <c r="R73" s="20" t="s">
        <v>481</v>
      </c>
      <c r="S73" s="18" t="s">
        <v>481</v>
      </c>
      <c r="T73" s="20" t="s">
        <v>481</v>
      </c>
      <c r="U73" s="18" t="n">
        <v>360.14368373</v>
      </c>
      <c r="V73" s="20" t="n">
        <v>13.58556909</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(204.0/B75*100)</f>
        <v/>
      </c>
      <c r="D75" s="19" t="n">
        <v>5171</v>
      </c>
      <c r="E75" s="18" t="n">
        <v>359.75906453</v>
      </c>
      <c r="F75" s="20" t="n">
        <v>8.060738600000001</v>
      </c>
      <c r="G75" s="18" t="n">
        <v>381.15902113</v>
      </c>
      <c r="H75" s="20" t="n">
        <v>5.63632236</v>
      </c>
      <c r="I75" s="18" t="n">
        <v>362.93020408</v>
      </c>
      <c r="J75" s="20" t="n">
        <v>3.55191316</v>
      </c>
      <c r="K75" s="18" t="n">
        <v>362.66411585</v>
      </c>
      <c r="L75" s="20" t="n">
        <v>3.42810735</v>
      </c>
      <c r="M75" s="18" t="s">
        <v>481</v>
      </c>
      <c r="N75" s="20" t="s">
        <v>481</v>
      </c>
      <c r="O75" s="18" t="s">
        <v>481</v>
      </c>
      <c r="P75" s="20" t="s">
        <v>481</v>
      </c>
      <c r="Q75" s="18" t="s">
        <v>481</v>
      </c>
      <c r="R75" s="20" t="s">
        <v>481</v>
      </c>
      <c r="S75" s="18" t="s">
        <v>481</v>
      </c>
      <c r="T75" s="20" t="s">
        <v>481</v>
      </c>
      <c r="U75" s="18" t="n">
        <v>294.97140191</v>
      </c>
      <c r="V75" s="20" t="n">
        <v>7.46468227</v>
      </c>
    </row>
    <row r="76" spans="1:22">
      <c r="A76" s="15" t="s">
        <v>551</v>
      </c>
      <c r="B76" s="17" t="n">
        <v>14167</v>
      </c>
      <c r="C76" s="18">
        <f>(229.0/B76*100)</f>
        <v/>
      </c>
      <c r="D76" s="19" t="n">
        <v>13938</v>
      </c>
      <c r="E76" s="18" t="n">
        <v>421.84220261</v>
      </c>
      <c r="F76" s="20" t="n">
        <v>7.6738958</v>
      </c>
      <c r="G76" s="18" t="n">
        <v>478.90118141</v>
      </c>
      <c r="H76" s="20" t="n">
        <v>5.89715055</v>
      </c>
      <c r="I76" s="18" t="n">
        <v>436.67160071</v>
      </c>
      <c r="J76" s="20" t="n">
        <v>3.22451049</v>
      </c>
      <c r="K76" s="18" t="n">
        <v>429.28797771</v>
      </c>
      <c r="L76" s="20" t="n">
        <v>3.05564834</v>
      </c>
      <c r="M76" s="18" t="s">
        <v>481</v>
      </c>
      <c r="N76" s="20" t="s">
        <v>481</v>
      </c>
      <c r="O76" s="18" t="s">
        <v>481</v>
      </c>
      <c r="P76" s="20" t="s">
        <v>481</v>
      </c>
      <c r="Q76" s="18" t="s">
        <v>481</v>
      </c>
      <c r="R76" s="20" t="s">
        <v>481</v>
      </c>
      <c r="S76" s="18" t="s">
        <v>481</v>
      </c>
      <c r="T76" s="20" t="s">
        <v>481</v>
      </c>
      <c r="U76" s="18" t="n">
        <v>316.627824</v>
      </c>
      <c r="V76" s="20" t="n">
        <v>6.8816978</v>
      </c>
    </row>
    <row r="77" spans="1:22">
      <c r="A77" s="15" t="s">
        <v>552</v>
      </c>
      <c r="B77" s="17" t="n">
        <v>6062</v>
      </c>
      <c r="C77" s="18">
        <f>(87.0/B77*100)</f>
        <v/>
      </c>
      <c r="D77" s="19" t="n">
        <v>5975</v>
      </c>
      <c r="E77" s="18" t="n">
        <v>459.72747601</v>
      </c>
      <c r="F77" s="20" t="n">
        <v>7.84743251</v>
      </c>
      <c r="G77" s="18" t="n">
        <v>471.65382614</v>
      </c>
      <c r="H77" s="20" t="n">
        <v>4.6637574</v>
      </c>
      <c r="I77" s="18" t="n">
        <v>438.90083477</v>
      </c>
      <c r="J77" s="20" t="n">
        <v>2.86097381</v>
      </c>
      <c r="K77" s="18" t="n">
        <v>423.03296279</v>
      </c>
      <c r="L77" s="20" t="n">
        <v>2.96920909</v>
      </c>
      <c r="M77" s="18" t="s">
        <v>481</v>
      </c>
      <c r="N77" s="20" t="s">
        <v>481</v>
      </c>
      <c r="O77" s="18" t="s">
        <v>481</v>
      </c>
      <c r="P77" s="20" t="s">
        <v>481</v>
      </c>
      <c r="Q77" s="18" t="s">
        <v>481</v>
      </c>
      <c r="R77" s="20" t="s">
        <v>481</v>
      </c>
      <c r="S77" s="18" t="s">
        <v>481</v>
      </c>
      <c r="T77" s="20" t="s">
        <v>481</v>
      </c>
      <c r="U77" s="18" t="n">
        <v>328.16692536</v>
      </c>
      <c r="V77" s="20" t="n">
        <v>5.40687926</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408.95535423</v>
      </c>
      <c r="F81" s="20" t="n">
        <v>24.12479591</v>
      </c>
      <c r="G81" s="18" t="n">
        <v>441.47755655</v>
      </c>
      <c r="H81" s="20" t="n">
        <v>8.53548924</v>
      </c>
      <c r="I81" s="18" t="n">
        <v>424.6590584</v>
      </c>
      <c r="J81" s="20" t="n">
        <v>3.5577262</v>
      </c>
      <c r="K81" s="18" t="n">
        <v>438.97864465</v>
      </c>
      <c r="L81" s="20" t="n">
        <v>3.8857015</v>
      </c>
      <c r="M81" s="18" t="s">
        <v>481</v>
      </c>
      <c r="N81" s="20" t="s">
        <v>481</v>
      </c>
      <c r="O81" s="18" t="s">
        <v>481</v>
      </c>
      <c r="P81" s="20" t="s">
        <v>481</v>
      </c>
      <c r="Q81" s="18" t="s">
        <v>481</v>
      </c>
      <c r="R81" s="20" t="s">
        <v>481</v>
      </c>
      <c r="S81" s="18" t="s">
        <v>481</v>
      </c>
      <c r="T81" s="20" t="s">
        <v>481</v>
      </c>
      <c r="U81" s="18" t="n">
        <v>363.10890032</v>
      </c>
      <c r="V81" s="20" t="n">
        <v>20.00466459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725</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496.12470324</v>
      </c>
      <c r="F7" s="20" t="n">
        <v>6.78633565</v>
      </c>
      <c r="G7" s="18" t="n">
        <v>513.31991916</v>
      </c>
      <c r="H7" s="20" t="n">
        <v>4.27137566</v>
      </c>
      <c r="I7" s="18" t="n">
        <v>505.26931342</v>
      </c>
      <c r="J7" s="20" t="n">
        <v>2.10703487</v>
      </c>
      <c r="K7" s="18" t="n">
        <v>505.46706465</v>
      </c>
      <c r="L7" s="20" t="n">
        <v>2.37947249</v>
      </c>
      <c r="M7" s="18" t="s">
        <v>481</v>
      </c>
      <c r="N7" s="20" t="s">
        <v>481</v>
      </c>
      <c r="O7" s="18" t="s">
        <v>481</v>
      </c>
      <c r="P7" s="20" t="s">
        <v>481</v>
      </c>
      <c r="Q7" s="18" t="s">
        <v>481</v>
      </c>
      <c r="R7" s="20" t="s">
        <v>481</v>
      </c>
      <c r="S7" s="18" t="s">
        <v>481</v>
      </c>
      <c r="T7" s="20" t="s">
        <v>481</v>
      </c>
      <c r="U7" s="18" t="n">
        <v>424.4823596</v>
      </c>
      <c r="V7" s="20" t="n">
        <v>9.322323369999999</v>
      </c>
    </row>
    <row r="8" spans="1:22">
      <c r="A8" s="15" t="s">
        <v>483</v>
      </c>
      <c r="B8" s="17" t="n">
        <v>7007</v>
      </c>
      <c r="C8" s="18">
        <f>(25.0/B8*100)</f>
        <v/>
      </c>
      <c r="D8" s="19" t="n">
        <v>6982</v>
      </c>
      <c r="E8" s="18" t="n">
        <v>496.35496115</v>
      </c>
      <c r="F8" s="20" t="n">
        <v>9.92753793</v>
      </c>
      <c r="G8" s="18" t="n">
        <v>513.87534084</v>
      </c>
      <c r="H8" s="20" t="n">
        <v>5.69788142</v>
      </c>
      <c r="I8" s="18" t="n">
        <v>495.9897128</v>
      </c>
      <c r="J8" s="20" t="n">
        <v>3.47615111</v>
      </c>
      <c r="K8" s="18" t="n">
        <v>474.08176547</v>
      </c>
      <c r="L8" s="20" t="n">
        <v>3.21494062</v>
      </c>
      <c r="M8" s="18" t="s">
        <v>481</v>
      </c>
      <c r="N8" s="20" t="s">
        <v>481</v>
      </c>
      <c r="O8" s="18" t="s">
        <v>481</v>
      </c>
      <c r="P8" s="20" t="s">
        <v>481</v>
      </c>
      <c r="Q8" s="18" t="n">
        <v>361.38025951</v>
      </c>
      <c r="R8" s="20" t="n">
        <v>22.72565673</v>
      </c>
      <c r="S8" s="18" t="s">
        <v>481</v>
      </c>
      <c r="T8" s="20" t="s">
        <v>481</v>
      </c>
      <c r="U8" s="18" t="n">
        <v>357.63111796</v>
      </c>
      <c r="V8" s="20" t="n">
        <v>15.93783629</v>
      </c>
    </row>
    <row r="9" spans="1:22">
      <c r="A9" s="15" t="s">
        <v>484</v>
      </c>
      <c r="B9" s="17" t="n">
        <v>9651</v>
      </c>
      <c r="C9" s="18">
        <f>(113.0/B9*100)</f>
        <v/>
      </c>
      <c r="D9" s="19" t="n">
        <v>9538</v>
      </c>
      <c r="E9" s="18" t="n">
        <v>497.27678531</v>
      </c>
      <c r="F9" s="20" t="n">
        <v>7.26116725</v>
      </c>
      <c r="G9" s="18" t="n">
        <v>531.62338663</v>
      </c>
      <c r="H9" s="20" t="n">
        <v>3.91271081</v>
      </c>
      <c r="I9" s="18" t="n">
        <v>506.49132171</v>
      </c>
      <c r="J9" s="20" t="n">
        <v>2.4314023</v>
      </c>
      <c r="K9" s="18" t="n">
        <v>495.39308838</v>
      </c>
      <c r="L9" s="20" t="n">
        <v>3.33380864</v>
      </c>
      <c r="M9" s="18" t="s">
        <v>481</v>
      </c>
      <c r="N9" s="20" t="s">
        <v>481</v>
      </c>
      <c r="O9" s="18" t="s">
        <v>481</v>
      </c>
      <c r="P9" s="20" t="s">
        <v>481</v>
      </c>
      <c r="Q9" s="18" t="n">
        <v>347.7815185</v>
      </c>
      <c r="R9" s="20" t="n">
        <v>11.20716786</v>
      </c>
      <c r="S9" s="18" t="s">
        <v>481</v>
      </c>
      <c r="T9" s="20" t="s">
        <v>481</v>
      </c>
      <c r="U9" s="18" t="n">
        <v>390.94685947</v>
      </c>
      <c r="V9" s="20" t="n">
        <v>9.87217542</v>
      </c>
    </row>
    <row r="10" spans="1:22">
      <c r="A10" s="15" t="s">
        <v>485</v>
      </c>
      <c r="B10" s="17" t="n">
        <v>20058</v>
      </c>
      <c r="C10" s="18">
        <f>(530.0/B10*100)</f>
        <v/>
      </c>
      <c r="D10" s="19" t="n">
        <v>19528</v>
      </c>
      <c r="E10" s="18" t="n">
        <v>521.69184294</v>
      </c>
      <c r="F10" s="20" t="n">
        <v>6.84283593</v>
      </c>
      <c r="G10" s="18" t="n">
        <v>545.47498223</v>
      </c>
      <c r="H10" s="20" t="n">
        <v>4.59380482</v>
      </c>
      <c r="I10" s="18" t="n">
        <v>529.32380519</v>
      </c>
      <c r="J10" s="20" t="n">
        <v>2.42610185</v>
      </c>
      <c r="K10" s="18" t="n">
        <v>523.50228566</v>
      </c>
      <c r="L10" s="20" t="n">
        <v>2.8953261</v>
      </c>
      <c r="M10" s="18" t="s">
        <v>481</v>
      </c>
      <c r="N10" s="20" t="s">
        <v>481</v>
      </c>
      <c r="O10" s="18" t="s">
        <v>481</v>
      </c>
      <c r="P10" s="20" t="s">
        <v>481</v>
      </c>
      <c r="Q10" s="18" t="s">
        <v>481</v>
      </c>
      <c r="R10" s="20" t="s">
        <v>481</v>
      </c>
      <c r="S10" s="18" t="s">
        <v>481</v>
      </c>
      <c r="T10" s="20" t="s">
        <v>481</v>
      </c>
      <c r="U10" s="18" t="n">
        <v>438.71489174</v>
      </c>
      <c r="V10" s="20" t="n">
        <v>10.44723229</v>
      </c>
    </row>
    <row r="11" spans="1:22">
      <c r="A11" s="15" t="s">
        <v>486</v>
      </c>
      <c r="B11" s="17" t="n">
        <v>7053</v>
      </c>
      <c r="C11" s="18">
        <f>(51.0/B11*100)</f>
        <v/>
      </c>
      <c r="D11" s="19" t="n">
        <v>7002</v>
      </c>
      <c r="E11" s="18" t="n">
        <v>443.9688526</v>
      </c>
      <c r="F11" s="20" t="n">
        <v>9.737665610000001</v>
      </c>
      <c r="G11" s="18" t="n">
        <v>461.40200293</v>
      </c>
      <c r="H11" s="20" t="n">
        <v>7.5451381</v>
      </c>
      <c r="I11" s="18" t="n">
        <v>459.4637529</v>
      </c>
      <c r="J11" s="20" t="n">
        <v>2.89425434</v>
      </c>
      <c r="K11" s="18" t="n">
        <v>462.84448569</v>
      </c>
      <c r="L11" s="20" t="n">
        <v>3.31555829</v>
      </c>
      <c r="M11" s="18" t="s">
        <v>481</v>
      </c>
      <c r="N11" s="20" t="s">
        <v>481</v>
      </c>
      <c r="O11" s="18" t="s">
        <v>481</v>
      </c>
      <c r="P11" s="20" t="s">
        <v>481</v>
      </c>
      <c r="Q11" s="18" t="s">
        <v>481</v>
      </c>
      <c r="R11" s="20" t="s">
        <v>481</v>
      </c>
      <c r="S11" s="18" t="s">
        <v>481</v>
      </c>
      <c r="T11" s="20" t="s">
        <v>481</v>
      </c>
      <c r="U11" s="18" t="n">
        <v>370.8019603</v>
      </c>
      <c r="V11" s="20" t="n">
        <v>11.64645249</v>
      </c>
    </row>
    <row r="12" spans="1:22">
      <c r="A12" s="15" t="s">
        <v>487</v>
      </c>
      <c r="B12" s="17" t="n">
        <v>6894</v>
      </c>
      <c r="C12" s="18">
        <f>(57.0/B12*100)</f>
        <v/>
      </c>
      <c r="D12" s="19" t="n">
        <v>6837</v>
      </c>
      <c r="E12" s="18" t="n">
        <v>486.30466049</v>
      </c>
      <c r="F12" s="20" t="n">
        <v>12.42933104</v>
      </c>
      <c r="G12" s="18" t="n">
        <v>502.09505621</v>
      </c>
      <c r="H12" s="20" t="n">
        <v>5.3733075</v>
      </c>
      <c r="I12" s="18" t="n">
        <v>492.45994919</v>
      </c>
      <c r="J12" s="20" t="n">
        <v>2.82139337</v>
      </c>
      <c r="K12" s="18" t="n">
        <v>492.52121014</v>
      </c>
      <c r="L12" s="20" t="n">
        <v>3.29318666</v>
      </c>
      <c r="M12" s="18" t="s">
        <v>481</v>
      </c>
      <c r="N12" s="20" t="s">
        <v>481</v>
      </c>
      <c r="O12" s="18" t="s">
        <v>481</v>
      </c>
      <c r="P12" s="20" t="s">
        <v>481</v>
      </c>
      <c r="Q12" s="18" t="n">
        <v>332.31014509</v>
      </c>
      <c r="R12" s="20" t="n">
        <v>18.34291261</v>
      </c>
      <c r="S12" s="18" t="s">
        <v>481</v>
      </c>
      <c r="T12" s="20" t="s">
        <v>481</v>
      </c>
      <c r="U12" s="18" t="n">
        <v>364.63989758</v>
      </c>
      <c r="V12" s="20" t="n">
        <v>15.25135479</v>
      </c>
    </row>
    <row r="13" spans="1:22">
      <c r="A13" s="15" t="s">
        <v>488</v>
      </c>
      <c r="B13" s="17" t="n">
        <v>7161</v>
      </c>
      <c r="C13" s="18">
        <f>(93.0/B13*100)</f>
        <v/>
      </c>
      <c r="D13" s="19" t="n">
        <v>7068</v>
      </c>
      <c r="E13" s="18" t="n">
        <v>487.53367407</v>
      </c>
      <c r="F13" s="20" t="n">
        <v>10.77737084</v>
      </c>
      <c r="G13" s="18" t="n">
        <v>516.3900248</v>
      </c>
      <c r="H13" s="20" t="n">
        <v>4.38773086</v>
      </c>
      <c r="I13" s="18" t="n">
        <v>508.11179473</v>
      </c>
      <c r="J13" s="20" t="n">
        <v>2.89664223</v>
      </c>
      <c r="K13" s="18" t="n">
        <v>499.94205179</v>
      </c>
      <c r="L13" s="20" t="n">
        <v>3.05730899</v>
      </c>
      <c r="M13" s="18" t="s">
        <v>481</v>
      </c>
      <c r="N13" s="20" t="s">
        <v>481</v>
      </c>
      <c r="O13" s="18" t="s">
        <v>481</v>
      </c>
      <c r="P13" s="20" t="s">
        <v>481</v>
      </c>
      <c r="Q13" s="18" t="n">
        <v>407.4699787</v>
      </c>
      <c r="R13" s="20" t="n">
        <v>6.79601306</v>
      </c>
      <c r="S13" s="18" t="s">
        <v>481</v>
      </c>
      <c r="T13" s="20" t="s">
        <v>481</v>
      </c>
      <c r="U13" s="18" t="n">
        <v>380.20179279</v>
      </c>
      <c r="V13" s="20" t="n">
        <v>15.32952074</v>
      </c>
    </row>
    <row r="14" spans="1:22">
      <c r="A14" s="15" t="s">
        <v>489</v>
      </c>
      <c r="B14" s="17" t="n">
        <v>5587</v>
      </c>
      <c r="C14" s="18">
        <f>(76.0/B14*100)</f>
        <v/>
      </c>
      <c r="D14" s="19" t="n">
        <v>5511</v>
      </c>
      <c r="E14" s="18" t="n">
        <v>522.46490558</v>
      </c>
      <c r="F14" s="20" t="n">
        <v>6.80811314</v>
      </c>
      <c r="G14" s="18" t="n">
        <v>536.3738779</v>
      </c>
      <c r="H14" s="20" t="n">
        <v>4.47413145</v>
      </c>
      <c r="I14" s="18" t="n">
        <v>518.10527485</v>
      </c>
      <c r="J14" s="20" t="n">
        <v>2.77788078</v>
      </c>
      <c r="K14" s="18" t="n">
        <v>516.29668452</v>
      </c>
      <c r="L14" s="20" t="n">
        <v>3.12771488</v>
      </c>
      <c r="M14" s="18" t="s">
        <v>481</v>
      </c>
      <c r="N14" s="20" t="s">
        <v>481</v>
      </c>
      <c r="O14" s="18" t="s">
        <v>481</v>
      </c>
      <c r="P14" s="20" t="s">
        <v>481</v>
      </c>
      <c r="Q14" s="18" t="s">
        <v>481</v>
      </c>
      <c r="R14" s="20" t="s">
        <v>481</v>
      </c>
      <c r="S14" s="18" t="s">
        <v>481</v>
      </c>
      <c r="T14" s="20" t="s">
        <v>481</v>
      </c>
      <c r="U14" s="18" t="n">
        <v>407.93269729</v>
      </c>
      <c r="V14" s="20" t="n">
        <v>17.34499265</v>
      </c>
    </row>
    <row r="15" spans="1:22">
      <c r="A15" s="15" t="s">
        <v>490</v>
      </c>
      <c r="B15" s="17" t="n">
        <v>5882</v>
      </c>
      <c r="C15" s="18">
        <f>(53.0/B15*100)</f>
        <v/>
      </c>
      <c r="D15" s="19" t="n">
        <v>5829</v>
      </c>
      <c r="E15" s="18" t="n">
        <v>515.7095493</v>
      </c>
      <c r="F15" s="20" t="n">
        <v>9.651149699999999</v>
      </c>
      <c r="G15" s="18" t="n">
        <v>545.68117258</v>
      </c>
      <c r="H15" s="20" t="n">
        <v>5.2929296</v>
      </c>
      <c r="I15" s="18" t="n">
        <v>528.46027503</v>
      </c>
      <c r="J15" s="20" t="n">
        <v>2.48289178</v>
      </c>
      <c r="K15" s="18" t="n">
        <v>524.4111756</v>
      </c>
      <c r="L15" s="20" t="n">
        <v>3.48791793</v>
      </c>
      <c r="M15" s="18" t="s">
        <v>481</v>
      </c>
      <c r="N15" s="20" t="s">
        <v>481</v>
      </c>
      <c r="O15" s="18" t="s">
        <v>481</v>
      </c>
      <c r="P15" s="20" t="s">
        <v>481</v>
      </c>
      <c r="Q15" s="18" t="n">
        <v>367.66871077</v>
      </c>
      <c r="R15" s="20" t="n">
        <v>14.82638214</v>
      </c>
      <c r="S15" s="18" t="s">
        <v>481</v>
      </c>
      <c r="T15" s="20" t="s">
        <v>481</v>
      </c>
      <c r="U15" s="18" t="n">
        <v>404.60880999</v>
      </c>
      <c r="V15" s="20" t="n">
        <v>14.52416215</v>
      </c>
    </row>
    <row r="16" spans="1:22">
      <c r="A16" s="15" t="s">
        <v>491</v>
      </c>
      <c r="B16" s="17" t="n">
        <v>6108</v>
      </c>
      <c r="C16" s="18">
        <f>(105.0/B16*100)</f>
        <v/>
      </c>
      <c r="D16" s="19" t="n">
        <v>6003</v>
      </c>
      <c r="E16" s="18" t="n">
        <v>499.90601376</v>
      </c>
      <c r="F16" s="20" t="n">
        <v>7.97229044</v>
      </c>
      <c r="G16" s="18" t="n">
        <v>534.3534706200001</v>
      </c>
      <c r="H16" s="20" t="n">
        <v>5.73592784</v>
      </c>
      <c r="I16" s="18" t="n">
        <v>509.85598769</v>
      </c>
      <c r="J16" s="20" t="n">
        <v>2.66826125</v>
      </c>
      <c r="K16" s="18" t="n">
        <v>489.04024342</v>
      </c>
      <c r="L16" s="20" t="n">
        <v>3.29104915</v>
      </c>
      <c r="M16" s="18" t="s">
        <v>481</v>
      </c>
      <c r="N16" s="20" t="s">
        <v>481</v>
      </c>
      <c r="O16" s="18" t="s">
        <v>481</v>
      </c>
      <c r="P16" s="20" t="s">
        <v>481</v>
      </c>
      <c r="Q16" s="18" t="s">
        <v>481</v>
      </c>
      <c r="R16" s="20" t="s">
        <v>481</v>
      </c>
      <c r="S16" s="18" t="s">
        <v>481</v>
      </c>
      <c r="T16" s="20" t="s">
        <v>481</v>
      </c>
      <c r="U16" s="18" t="n">
        <v>339.56405365</v>
      </c>
      <c r="V16" s="20" t="n">
        <v>11.4842014</v>
      </c>
    </row>
    <row r="17" spans="1:22">
      <c r="A17" s="15" t="s">
        <v>492</v>
      </c>
      <c r="B17" s="17" t="n">
        <v>6504</v>
      </c>
      <c r="C17" s="18">
        <f>(695.0/B17*100)</f>
        <v/>
      </c>
      <c r="D17" s="19" t="n">
        <v>5809</v>
      </c>
      <c r="E17" s="18" t="n">
        <v>487.93452771</v>
      </c>
      <c r="F17" s="20" t="n">
        <v>9.950352799999999</v>
      </c>
      <c r="G17" s="18" t="n">
        <v>522.08603969</v>
      </c>
      <c r="H17" s="20" t="n">
        <v>7.25116042</v>
      </c>
      <c r="I17" s="18" t="n">
        <v>518.33614986</v>
      </c>
      <c r="J17" s="20" t="n">
        <v>3.62820026</v>
      </c>
      <c r="K17" s="18" t="n">
        <v>522.95708585</v>
      </c>
      <c r="L17" s="20" t="n">
        <v>3.44684328</v>
      </c>
      <c r="M17" s="18" t="s">
        <v>481</v>
      </c>
      <c r="N17" s="20" t="s">
        <v>481</v>
      </c>
      <c r="O17" s="18" t="s">
        <v>481</v>
      </c>
      <c r="P17" s="20" t="s">
        <v>481</v>
      </c>
      <c r="Q17" s="18" t="n">
        <v>338.260297</v>
      </c>
      <c r="R17" s="20" t="n">
        <v>14.23011861</v>
      </c>
      <c r="S17" s="18" t="s">
        <v>481</v>
      </c>
      <c r="T17" s="20" t="s">
        <v>481</v>
      </c>
      <c r="U17" s="18" t="n">
        <v>393.888767</v>
      </c>
      <c r="V17" s="20" t="n">
        <v>13.02760636</v>
      </c>
    </row>
    <row r="18" spans="1:22">
      <c r="A18" s="15" t="s">
        <v>493</v>
      </c>
      <c r="B18" s="17" t="n">
        <v>5532</v>
      </c>
      <c r="C18" s="18">
        <f>(28.0/B18*100)</f>
        <v/>
      </c>
      <c r="D18" s="19" t="n">
        <v>5504</v>
      </c>
      <c r="E18" s="18" t="n">
        <v>444.20926093</v>
      </c>
      <c r="F18" s="20" t="n">
        <v>12.06483012</v>
      </c>
      <c r="G18" s="18" t="n">
        <v>492.53636325</v>
      </c>
      <c r="H18" s="20" t="n">
        <v>6.95698481</v>
      </c>
      <c r="I18" s="18" t="n">
        <v>473.42313029</v>
      </c>
      <c r="J18" s="20" t="n">
        <v>4.64658562</v>
      </c>
      <c r="K18" s="18" t="n">
        <v>459.33171292</v>
      </c>
      <c r="L18" s="20" t="n">
        <v>4.14947179</v>
      </c>
      <c r="M18" s="18" t="s">
        <v>481</v>
      </c>
      <c r="N18" s="20" t="s">
        <v>481</v>
      </c>
      <c r="O18" s="18" t="s">
        <v>481</v>
      </c>
      <c r="P18" s="20" t="s">
        <v>481</v>
      </c>
      <c r="Q18" s="18" t="s">
        <v>481</v>
      </c>
      <c r="R18" s="20" t="s">
        <v>481</v>
      </c>
      <c r="S18" s="18" t="s">
        <v>481</v>
      </c>
      <c r="T18" s="20" t="s">
        <v>481</v>
      </c>
      <c r="U18" s="18" t="n">
        <v>358.11467437</v>
      </c>
      <c r="V18" s="20" t="n">
        <v>13.10752547</v>
      </c>
    </row>
    <row r="19" spans="1:22">
      <c r="A19" s="15" t="s">
        <v>494</v>
      </c>
      <c r="B19" s="17" t="n">
        <v>5658</v>
      </c>
      <c r="C19" s="18">
        <f>(71.0/B19*100)</f>
        <v/>
      </c>
      <c r="D19" s="19" t="n">
        <v>5587</v>
      </c>
      <c r="E19" s="18" t="n">
        <v>462.61427773</v>
      </c>
      <c r="F19" s="20" t="n">
        <v>7.518745</v>
      </c>
      <c r="G19" s="18" t="n">
        <v>487.31261544</v>
      </c>
      <c r="H19" s="20" t="n">
        <v>5.23785684</v>
      </c>
      <c r="I19" s="18" t="n">
        <v>470.50108226</v>
      </c>
      <c r="J19" s="20" t="n">
        <v>3.136057</v>
      </c>
      <c r="K19" s="18" t="n">
        <v>466.17477621</v>
      </c>
      <c r="L19" s="20" t="n">
        <v>4.22284826</v>
      </c>
      <c r="M19" s="18" t="s">
        <v>481</v>
      </c>
      <c r="N19" s="20" t="s">
        <v>481</v>
      </c>
      <c r="O19" s="18" t="s">
        <v>481</v>
      </c>
      <c r="P19" s="20" t="s">
        <v>481</v>
      </c>
      <c r="Q19" s="18" t="s">
        <v>481</v>
      </c>
      <c r="R19" s="20" t="s">
        <v>481</v>
      </c>
      <c r="S19" s="18" t="s">
        <v>481</v>
      </c>
      <c r="T19" s="20" t="s">
        <v>481</v>
      </c>
      <c r="U19" s="18" t="n">
        <v>364.50663069</v>
      </c>
      <c r="V19" s="20" t="n">
        <v>18.80010915</v>
      </c>
    </row>
    <row r="20" spans="1:22">
      <c r="A20" s="15" t="s">
        <v>495</v>
      </c>
      <c r="B20" s="17" t="n">
        <v>3371</v>
      </c>
      <c r="C20" s="18">
        <f>(75.0/B20*100)</f>
        <v/>
      </c>
      <c r="D20" s="19" t="n">
        <v>3296</v>
      </c>
      <c r="E20" s="18" t="n">
        <v>461.05531819</v>
      </c>
      <c r="F20" s="20" t="n">
        <v>11.69498274</v>
      </c>
      <c r="G20" s="18" t="n">
        <v>514.7297058</v>
      </c>
      <c r="H20" s="20" t="n">
        <v>7.36254875</v>
      </c>
      <c r="I20" s="18" t="n">
        <v>481.23571467</v>
      </c>
      <c r="J20" s="20" t="n">
        <v>2.2606386</v>
      </c>
      <c r="K20" s="18" t="n">
        <v>481.26054267</v>
      </c>
      <c r="L20" s="20" t="n">
        <v>3.68113639</v>
      </c>
      <c r="M20" s="18" t="s">
        <v>481</v>
      </c>
      <c r="N20" s="20" t="s">
        <v>481</v>
      </c>
      <c r="O20" s="18" t="s">
        <v>481</v>
      </c>
      <c r="P20" s="20" t="s">
        <v>481</v>
      </c>
      <c r="Q20" s="18" t="s">
        <v>481</v>
      </c>
      <c r="R20" s="20" t="s">
        <v>481</v>
      </c>
      <c r="S20" s="18" t="s">
        <v>481</v>
      </c>
      <c r="T20" s="20" t="s">
        <v>481</v>
      </c>
      <c r="U20" s="18" t="n">
        <v>393.6532891</v>
      </c>
      <c r="V20" s="20" t="n">
        <v>16.8206166</v>
      </c>
    </row>
    <row r="21" spans="1:22">
      <c r="A21" s="15" t="s">
        <v>496</v>
      </c>
      <c r="B21" s="17" t="n">
        <v>5741</v>
      </c>
      <c r="C21" s="18">
        <f>(45.0/B21*100)</f>
        <v/>
      </c>
      <c r="D21" s="19" t="n">
        <v>5696</v>
      </c>
      <c r="E21" s="18" t="n">
        <v>539.43144702</v>
      </c>
      <c r="F21" s="20" t="n">
        <v>7.75098587</v>
      </c>
      <c r="G21" s="18" t="n">
        <v>548.33247046</v>
      </c>
      <c r="H21" s="20" t="n">
        <v>4.57674735</v>
      </c>
      <c r="I21" s="18" t="n">
        <v>520.7829431500001</v>
      </c>
      <c r="J21" s="20" t="n">
        <v>2.5942647</v>
      </c>
      <c r="K21" s="18" t="n">
        <v>512.33860429</v>
      </c>
      <c r="L21" s="20" t="n">
        <v>3.17251554</v>
      </c>
      <c r="M21" s="18" t="s">
        <v>481</v>
      </c>
      <c r="N21" s="20" t="s">
        <v>481</v>
      </c>
      <c r="O21" s="18" t="s">
        <v>481</v>
      </c>
      <c r="P21" s="20" t="s">
        <v>481</v>
      </c>
      <c r="Q21" s="18" t="s">
        <v>481</v>
      </c>
      <c r="R21" s="20" t="s">
        <v>481</v>
      </c>
      <c r="S21" s="18" t="s">
        <v>481</v>
      </c>
      <c r="T21" s="20" t="s">
        <v>481</v>
      </c>
      <c r="U21" s="18" t="n">
        <v>469.63954002</v>
      </c>
      <c r="V21" s="20" t="n">
        <v>19.71841096</v>
      </c>
    </row>
    <row r="22" spans="1:22">
      <c r="A22" s="15" t="s">
        <v>497</v>
      </c>
      <c r="B22" s="17" t="n">
        <v>6598</v>
      </c>
      <c r="C22" s="18">
        <f>(34.0/B22*100)</f>
        <v/>
      </c>
      <c r="D22" s="19" t="n">
        <v>6564</v>
      </c>
      <c r="E22" s="18" t="n">
        <v>444.69329548</v>
      </c>
      <c r="F22" s="20" t="n">
        <v>11.04651887</v>
      </c>
      <c r="G22" s="18" t="n">
        <v>499.96762894</v>
      </c>
      <c r="H22" s="20" t="n">
        <v>7.81074866</v>
      </c>
      <c r="I22" s="18" t="n">
        <v>493.14042326</v>
      </c>
      <c r="J22" s="20" t="n">
        <v>3.52670237</v>
      </c>
      <c r="K22" s="18" t="n">
        <v>469.33575715</v>
      </c>
      <c r="L22" s="20" t="n">
        <v>4.56653839</v>
      </c>
      <c r="M22" s="18" t="s">
        <v>481</v>
      </c>
      <c r="N22" s="20" t="s">
        <v>481</v>
      </c>
      <c r="O22" s="18" t="s">
        <v>481</v>
      </c>
      <c r="P22" s="20" t="s">
        <v>481</v>
      </c>
      <c r="Q22" s="18" t="n">
        <v>371.6333</v>
      </c>
      <c r="R22" s="20" t="n">
        <v>37.25397277</v>
      </c>
      <c r="S22" s="18" t="n">
        <v>502.8922</v>
      </c>
      <c r="T22" s="20" t="n">
        <v>27.88375268</v>
      </c>
      <c r="U22" s="18" t="n">
        <v>334.23703421</v>
      </c>
      <c r="V22" s="20" t="n">
        <v>12.34896109</v>
      </c>
    </row>
    <row r="23" spans="1:22">
      <c r="A23" s="15" t="s">
        <v>498</v>
      </c>
      <c r="B23" s="17" t="n">
        <v>11583</v>
      </c>
      <c r="C23" s="18">
        <f>(222.0/B23*100)</f>
        <v/>
      </c>
      <c r="D23" s="19" t="n">
        <v>11361</v>
      </c>
      <c r="E23" s="18" t="n">
        <v>488.60609106</v>
      </c>
      <c r="F23" s="20" t="n">
        <v>8.96348287</v>
      </c>
      <c r="G23" s="18" t="n">
        <v>498.18347972</v>
      </c>
      <c r="H23" s="20" t="n">
        <v>5.84139295</v>
      </c>
      <c r="I23" s="18" t="n">
        <v>491.37983956</v>
      </c>
      <c r="J23" s="20" t="n">
        <v>2.97025948</v>
      </c>
      <c r="K23" s="18" t="n">
        <v>474.74820062</v>
      </c>
      <c r="L23" s="20" t="n">
        <v>3.6031689</v>
      </c>
      <c r="M23" s="18" t="s">
        <v>481</v>
      </c>
      <c r="N23" s="20" t="s">
        <v>481</v>
      </c>
      <c r="O23" s="18" t="s">
        <v>481</v>
      </c>
      <c r="P23" s="20" t="s">
        <v>481</v>
      </c>
      <c r="Q23" s="18" t="s">
        <v>481</v>
      </c>
      <c r="R23" s="20" t="s">
        <v>481</v>
      </c>
      <c r="S23" s="18" t="s">
        <v>481</v>
      </c>
      <c r="T23" s="20" t="s">
        <v>481</v>
      </c>
      <c r="U23" s="18" t="n">
        <v>413.3259144</v>
      </c>
      <c r="V23" s="20" t="n">
        <v>12.04263855</v>
      </c>
    </row>
    <row r="24" spans="1:22">
      <c r="A24" s="15" t="s">
        <v>499</v>
      </c>
      <c r="B24" s="17" t="n">
        <v>6647</v>
      </c>
      <c r="C24" s="18">
        <f>(7.0/B24*100)</f>
        <v/>
      </c>
      <c r="D24" s="19" t="n">
        <v>6640</v>
      </c>
      <c r="E24" s="18" t="n">
        <v>492.32451392</v>
      </c>
      <c r="F24" s="20" t="n">
        <v>8.56953416</v>
      </c>
      <c r="G24" s="18" t="n">
        <v>526.45260272</v>
      </c>
      <c r="H24" s="20" t="n">
        <v>5.63725094</v>
      </c>
      <c r="I24" s="18" t="n">
        <v>514.96452585</v>
      </c>
      <c r="J24" s="20" t="n">
        <v>3.73659542</v>
      </c>
      <c r="K24" s="18" t="n">
        <v>517.47968502</v>
      </c>
      <c r="L24" s="20" t="n">
        <v>3.58863212</v>
      </c>
      <c r="M24" s="18" t="s">
        <v>481</v>
      </c>
      <c r="N24" s="20" t="s">
        <v>481</v>
      </c>
      <c r="O24" s="18" t="s">
        <v>481</v>
      </c>
      <c r="P24" s="20" t="s">
        <v>481</v>
      </c>
      <c r="Q24" s="18" t="s">
        <v>481</v>
      </c>
      <c r="R24" s="20" t="s">
        <v>481</v>
      </c>
      <c r="S24" s="18" t="s">
        <v>481</v>
      </c>
      <c r="T24" s="20" t="s">
        <v>481</v>
      </c>
      <c r="U24" s="18" t="n">
        <v>449.38261208</v>
      </c>
      <c r="V24" s="20" t="n">
        <v>31.162503</v>
      </c>
    </row>
    <row r="25" spans="1:22">
      <c r="A25" s="15" t="s">
        <v>500</v>
      </c>
      <c r="B25" s="17" t="n">
        <v>5581</v>
      </c>
      <c r="C25" s="18">
        <f>(24.0/B25*100)</f>
        <v/>
      </c>
      <c r="D25" s="19" t="n">
        <v>5557</v>
      </c>
      <c r="E25" s="18" t="n">
        <v>512.40025512</v>
      </c>
      <c r="F25" s="20" t="n">
        <v>11.84381005</v>
      </c>
      <c r="G25" s="18" t="n">
        <v>540.1464965500001</v>
      </c>
      <c r="H25" s="20" t="n">
        <v>5.85511451</v>
      </c>
      <c r="I25" s="18" t="n">
        <v>514.94938355</v>
      </c>
      <c r="J25" s="20" t="n">
        <v>3.86981699</v>
      </c>
      <c r="K25" s="18" t="n">
        <v>516.71418026</v>
      </c>
      <c r="L25" s="20" t="n">
        <v>3.777802</v>
      </c>
      <c r="M25" s="18" t="s">
        <v>481</v>
      </c>
      <c r="N25" s="20" t="s">
        <v>481</v>
      </c>
      <c r="O25" s="18" t="s">
        <v>481</v>
      </c>
      <c r="P25" s="20" t="s">
        <v>481</v>
      </c>
      <c r="Q25" s="18" t="s">
        <v>481</v>
      </c>
      <c r="R25" s="20" t="s">
        <v>481</v>
      </c>
      <c r="S25" s="18" t="s">
        <v>481</v>
      </c>
      <c r="T25" s="20" t="s">
        <v>481</v>
      </c>
      <c r="U25" s="18" t="n">
        <v>424.17966903</v>
      </c>
      <c r="V25" s="20" t="n">
        <v>29.37947695</v>
      </c>
    </row>
    <row r="26" spans="1:22">
      <c r="A26" s="15" t="s">
        <v>501</v>
      </c>
      <c r="B26" s="17" t="n">
        <v>4869</v>
      </c>
      <c r="C26" s="18">
        <f>(34.0/B26*100)</f>
        <v/>
      </c>
      <c r="D26" s="19" t="n">
        <v>4835</v>
      </c>
      <c r="E26" s="18" t="n">
        <v>483.74167122</v>
      </c>
      <c r="F26" s="20" t="n">
        <v>6.59474394</v>
      </c>
      <c r="G26" s="18" t="n">
        <v>507.85994128</v>
      </c>
      <c r="H26" s="20" t="n">
        <v>4.2995685</v>
      </c>
      <c r="I26" s="18" t="n">
        <v>488.11221415</v>
      </c>
      <c r="J26" s="20" t="n">
        <v>2.37412603</v>
      </c>
      <c r="K26" s="18" t="n">
        <v>479.46823225</v>
      </c>
      <c r="L26" s="20" t="n">
        <v>3.60244817</v>
      </c>
      <c r="M26" s="18" t="s">
        <v>481</v>
      </c>
      <c r="N26" s="20" t="s">
        <v>481</v>
      </c>
      <c r="O26" s="18" t="s">
        <v>481</v>
      </c>
      <c r="P26" s="20" t="s">
        <v>481</v>
      </c>
      <c r="Q26" s="18" t="s">
        <v>481</v>
      </c>
      <c r="R26" s="20" t="s">
        <v>481</v>
      </c>
      <c r="S26" s="18" t="s">
        <v>481</v>
      </c>
      <c r="T26" s="20" t="s">
        <v>481</v>
      </c>
      <c r="U26" s="18" t="n">
        <v>415.88746655</v>
      </c>
      <c r="V26" s="20" t="n">
        <v>16.65445646</v>
      </c>
    </row>
    <row r="27" spans="1:22">
      <c r="A27" s="15" t="s">
        <v>502</v>
      </c>
      <c r="B27" s="17" t="n">
        <v>5299</v>
      </c>
      <c r="C27" s="18">
        <f>(17.0/B27*100)</f>
        <v/>
      </c>
      <c r="D27" s="19" t="n">
        <v>5282</v>
      </c>
      <c r="E27" s="18" t="n">
        <v>474.83200209</v>
      </c>
      <c r="F27" s="20" t="n">
        <v>6.86510594</v>
      </c>
      <c r="G27" s="18" t="n">
        <v>503.55386714</v>
      </c>
      <c r="H27" s="20" t="n">
        <v>5.14347264</v>
      </c>
      <c r="I27" s="18" t="n">
        <v>484.65600211</v>
      </c>
      <c r="J27" s="20" t="n">
        <v>2.13800387</v>
      </c>
      <c r="K27" s="18" t="n">
        <v>478.56118257</v>
      </c>
      <c r="L27" s="20" t="n">
        <v>2.82712307</v>
      </c>
      <c r="M27" s="18" t="s">
        <v>481</v>
      </c>
      <c r="N27" s="20" t="s">
        <v>481</v>
      </c>
      <c r="O27" s="18" t="s">
        <v>481</v>
      </c>
      <c r="P27" s="20" t="s">
        <v>481</v>
      </c>
      <c r="Q27" s="18" t="s">
        <v>481</v>
      </c>
      <c r="R27" s="20" t="s">
        <v>481</v>
      </c>
      <c r="S27" s="18" t="s">
        <v>481</v>
      </c>
      <c r="T27" s="20" t="s">
        <v>481</v>
      </c>
      <c r="U27" s="18" t="n">
        <v>373.44725117</v>
      </c>
      <c r="V27" s="20" t="n">
        <v>12.36820323</v>
      </c>
    </row>
    <row r="28" spans="1:22">
      <c r="A28" s="15" t="s">
        <v>503</v>
      </c>
      <c r="B28" s="17" t="n">
        <v>7568</v>
      </c>
      <c r="C28" s="18">
        <f>(63.0/B28*100)</f>
        <v/>
      </c>
      <c r="D28" s="19" t="n">
        <v>7505</v>
      </c>
      <c r="E28" s="18" t="n">
        <v>412.22299724</v>
      </c>
      <c r="F28" s="20" t="n">
        <v>8.402450079999999</v>
      </c>
      <c r="G28" s="18" t="n">
        <v>441.51462927</v>
      </c>
      <c r="H28" s="20" t="n">
        <v>5.16621587</v>
      </c>
      <c r="I28" s="18" t="n">
        <v>427.62300938</v>
      </c>
      <c r="J28" s="20" t="n">
        <v>2.96941597</v>
      </c>
      <c r="K28" s="18" t="n">
        <v>417.09960202</v>
      </c>
      <c r="L28" s="20" t="n">
        <v>3.13997217</v>
      </c>
      <c r="M28" s="18" t="s">
        <v>481</v>
      </c>
      <c r="N28" s="20" t="s">
        <v>481</v>
      </c>
      <c r="O28" s="18" t="s">
        <v>481</v>
      </c>
      <c r="P28" s="20" t="s">
        <v>481</v>
      </c>
      <c r="Q28" s="18" t="s">
        <v>481</v>
      </c>
      <c r="R28" s="20" t="s">
        <v>481</v>
      </c>
      <c r="S28" s="18" t="s">
        <v>481</v>
      </c>
      <c r="T28" s="20" t="s">
        <v>481</v>
      </c>
      <c r="U28" s="18" t="n">
        <v>354.60998137</v>
      </c>
      <c r="V28" s="20" t="n">
        <v>11.2617366</v>
      </c>
    </row>
    <row r="29" spans="1:22">
      <c r="A29" s="15" t="s">
        <v>504</v>
      </c>
      <c r="B29" s="17" t="n">
        <v>5385</v>
      </c>
      <c r="C29" s="18">
        <f>(30.0/B29*100)</f>
        <v/>
      </c>
      <c r="D29" s="19" t="n">
        <v>5355</v>
      </c>
      <c r="E29" s="18" t="n">
        <v>505.03827116</v>
      </c>
      <c r="F29" s="20" t="n">
        <v>10.74454825</v>
      </c>
      <c r="G29" s="18" t="n">
        <v>532.35229555</v>
      </c>
      <c r="H29" s="20" t="n">
        <v>4.48001284</v>
      </c>
      <c r="I29" s="18" t="n">
        <v>510.14190647</v>
      </c>
      <c r="J29" s="20" t="n">
        <v>2.49988551</v>
      </c>
      <c r="K29" s="18" t="n">
        <v>488.31395656</v>
      </c>
      <c r="L29" s="20" t="n">
        <v>5.21432684</v>
      </c>
      <c r="M29" s="18" t="s">
        <v>481</v>
      </c>
      <c r="N29" s="20" t="s">
        <v>481</v>
      </c>
      <c r="O29" s="18" t="s">
        <v>481</v>
      </c>
      <c r="P29" s="20" t="s">
        <v>481</v>
      </c>
      <c r="Q29" s="18" t="n">
        <v>314.02123871</v>
      </c>
      <c r="R29" s="20" t="n">
        <v>13.26138992</v>
      </c>
      <c r="S29" s="18" t="s">
        <v>481</v>
      </c>
      <c r="T29" s="20" t="s">
        <v>481</v>
      </c>
      <c r="U29" s="18" t="n">
        <v>388.87328342</v>
      </c>
      <c r="V29" s="20" t="n">
        <v>22.79771945</v>
      </c>
    </row>
    <row r="30" spans="1:22">
      <c r="A30" s="15" t="s">
        <v>505</v>
      </c>
      <c r="B30" s="17" t="n">
        <v>4520</v>
      </c>
      <c r="C30" s="18">
        <f>(105.0/B30*100)</f>
        <v/>
      </c>
      <c r="D30" s="19" t="n">
        <v>4415</v>
      </c>
      <c r="E30" s="18" t="n">
        <v>468.32888873</v>
      </c>
      <c r="F30" s="20" t="n">
        <v>14.76771093</v>
      </c>
      <c r="G30" s="18" t="n">
        <v>517.86647977</v>
      </c>
      <c r="H30" s="20" t="n">
        <v>6.61020344</v>
      </c>
      <c r="I30" s="18" t="n">
        <v>517.9057286</v>
      </c>
      <c r="J30" s="20" t="n">
        <v>3.0157838</v>
      </c>
      <c r="K30" s="18" t="n">
        <v>504.05915283</v>
      </c>
      <c r="L30" s="20" t="n">
        <v>3.56795571</v>
      </c>
      <c r="M30" s="18" t="s">
        <v>481</v>
      </c>
      <c r="N30" s="20" t="s">
        <v>481</v>
      </c>
      <c r="O30" s="18" t="s">
        <v>481</v>
      </c>
      <c r="P30" s="20" t="s">
        <v>481</v>
      </c>
      <c r="Q30" s="18" t="s">
        <v>481</v>
      </c>
      <c r="R30" s="20" t="s">
        <v>481</v>
      </c>
      <c r="S30" s="18" t="s">
        <v>481</v>
      </c>
      <c r="T30" s="20" t="s">
        <v>481</v>
      </c>
      <c r="U30" s="18" t="n">
        <v>394.12322707</v>
      </c>
      <c r="V30" s="20" t="n">
        <v>13.79694176</v>
      </c>
    </row>
    <row r="31" spans="1:22">
      <c r="A31" s="15" t="s">
        <v>506</v>
      </c>
      <c r="B31" s="17" t="n">
        <v>5456</v>
      </c>
      <c r="C31" s="18">
        <f>(126.0/B31*100)</f>
        <v/>
      </c>
      <c r="D31" s="19" t="n">
        <v>5330</v>
      </c>
      <c r="E31" s="18" t="n">
        <v>508.36373543</v>
      </c>
      <c r="F31" s="20" t="n">
        <v>7.9747455</v>
      </c>
      <c r="G31" s="18" t="n">
        <v>542.35754151</v>
      </c>
      <c r="H31" s="20" t="n">
        <v>4.79460483</v>
      </c>
      <c r="I31" s="18" t="n">
        <v>520.46210709</v>
      </c>
      <c r="J31" s="20" t="n">
        <v>3.03417313</v>
      </c>
      <c r="K31" s="18" t="n">
        <v>498.32271128</v>
      </c>
      <c r="L31" s="20" t="n">
        <v>3.42440118</v>
      </c>
      <c r="M31" s="18" t="s">
        <v>481</v>
      </c>
      <c r="N31" s="20" t="s">
        <v>481</v>
      </c>
      <c r="O31" s="18" t="s">
        <v>481</v>
      </c>
      <c r="P31" s="20" t="s">
        <v>481</v>
      </c>
      <c r="Q31" s="18" t="s">
        <v>481</v>
      </c>
      <c r="R31" s="20" t="s">
        <v>481</v>
      </c>
      <c r="S31" s="18" t="s">
        <v>481</v>
      </c>
      <c r="T31" s="20" t="s">
        <v>481</v>
      </c>
      <c r="U31" s="18" t="n">
        <v>417.09828687</v>
      </c>
      <c r="V31" s="20" t="n">
        <v>12.1588697</v>
      </c>
    </row>
    <row r="32" spans="1:22">
      <c r="A32" s="15" t="s">
        <v>507</v>
      </c>
      <c r="B32" s="17" t="n">
        <v>4478</v>
      </c>
      <c r="C32" s="18">
        <f>(5.0/B32*100)</f>
        <v/>
      </c>
      <c r="D32" s="19" t="n">
        <v>4473</v>
      </c>
      <c r="E32" s="18" t="n">
        <v>522.70056592</v>
      </c>
      <c r="F32" s="20" t="n">
        <v>8.14978795</v>
      </c>
      <c r="G32" s="18" t="n">
        <v>534.09632973</v>
      </c>
      <c r="H32" s="20" t="n">
        <v>6.07369456</v>
      </c>
      <c r="I32" s="18" t="n">
        <v>501.49187074</v>
      </c>
      <c r="J32" s="20" t="n">
        <v>2.59105204</v>
      </c>
      <c r="K32" s="18" t="n">
        <v>502.9070739</v>
      </c>
      <c r="L32" s="20" t="n">
        <v>3.63171699</v>
      </c>
      <c r="M32" s="18" t="s">
        <v>481</v>
      </c>
      <c r="N32" s="20" t="s">
        <v>481</v>
      </c>
      <c r="O32" s="18" t="s">
        <v>481</v>
      </c>
      <c r="P32" s="20" t="s">
        <v>481</v>
      </c>
      <c r="Q32" s="18" t="s">
        <v>481</v>
      </c>
      <c r="R32" s="20" t="s">
        <v>481</v>
      </c>
      <c r="S32" s="18" t="s">
        <v>481</v>
      </c>
      <c r="T32" s="20" t="s">
        <v>481</v>
      </c>
      <c r="U32" s="18" t="n">
        <v>430.41241847</v>
      </c>
      <c r="V32" s="20" t="n">
        <v>24.19627212</v>
      </c>
    </row>
    <row r="33" spans="1:22">
      <c r="A33" s="15" t="s">
        <v>508</v>
      </c>
      <c r="B33" s="17" t="n">
        <v>7325</v>
      </c>
      <c r="C33" s="18">
        <f>(76.0/B33*100)</f>
        <v/>
      </c>
      <c r="D33" s="19" t="n">
        <v>7249</v>
      </c>
      <c r="E33" s="18" t="n">
        <v>489.05517127</v>
      </c>
      <c r="F33" s="20" t="n">
        <v>14.48562051</v>
      </c>
      <c r="G33" s="18" t="n">
        <v>526.59574708</v>
      </c>
      <c r="H33" s="20" t="n">
        <v>7.37241725</v>
      </c>
      <c r="I33" s="18" t="n">
        <v>500.69484942</v>
      </c>
      <c r="J33" s="20" t="n">
        <v>2.97639716</v>
      </c>
      <c r="K33" s="18" t="n">
        <v>494.97779397</v>
      </c>
      <c r="L33" s="20" t="n">
        <v>3.4120981</v>
      </c>
      <c r="M33" s="18" t="s">
        <v>481</v>
      </c>
      <c r="N33" s="20" t="s">
        <v>481</v>
      </c>
      <c r="O33" s="18" t="s">
        <v>481</v>
      </c>
      <c r="P33" s="20" t="s">
        <v>481</v>
      </c>
      <c r="Q33" s="18" t="s">
        <v>481</v>
      </c>
      <c r="R33" s="20" t="s">
        <v>481</v>
      </c>
      <c r="S33" s="18" t="s">
        <v>481</v>
      </c>
      <c r="T33" s="20" t="s">
        <v>481</v>
      </c>
      <c r="U33" s="18" t="n">
        <v>404.09879189</v>
      </c>
      <c r="V33" s="20" t="n">
        <v>19.57267229</v>
      </c>
    </row>
    <row r="34" spans="1:22">
      <c r="A34" s="15" t="s">
        <v>509</v>
      </c>
      <c r="B34" s="17" t="n">
        <v>6350</v>
      </c>
      <c r="C34" s="18">
        <f>(39.0/B34*100)</f>
        <v/>
      </c>
      <c r="D34" s="19" t="n">
        <v>6311</v>
      </c>
      <c r="E34" s="18" t="n">
        <v>426.23230209</v>
      </c>
      <c r="F34" s="20" t="n">
        <v>7.79476285</v>
      </c>
      <c r="G34" s="18" t="n">
        <v>459.40326281</v>
      </c>
      <c r="H34" s="20" t="n">
        <v>5.03995354</v>
      </c>
      <c r="I34" s="18" t="n">
        <v>462.81816712</v>
      </c>
      <c r="J34" s="20" t="n">
        <v>2.80825145</v>
      </c>
      <c r="K34" s="18" t="n">
        <v>472.71500062</v>
      </c>
      <c r="L34" s="20" t="n">
        <v>4.24210392</v>
      </c>
      <c r="M34" s="18" t="s">
        <v>481</v>
      </c>
      <c r="N34" s="20" t="s">
        <v>481</v>
      </c>
      <c r="O34" s="18" t="s">
        <v>481</v>
      </c>
      <c r="P34" s="20" t="s">
        <v>481</v>
      </c>
      <c r="Q34" s="18" t="n">
        <v>263.37193708</v>
      </c>
      <c r="R34" s="20" t="n">
        <v>13.61114927</v>
      </c>
      <c r="S34" s="18" t="s">
        <v>481</v>
      </c>
      <c r="T34" s="20" t="s">
        <v>481</v>
      </c>
      <c r="U34" s="18" t="n">
        <v>314.30017931</v>
      </c>
      <c r="V34" s="20" t="n">
        <v>9.22606174</v>
      </c>
    </row>
    <row r="35" spans="1:22">
      <c r="A35" s="15" t="s">
        <v>510</v>
      </c>
      <c r="B35" s="17" t="n">
        <v>6406</v>
      </c>
      <c r="C35" s="18">
        <f>(38.0/B35*100)</f>
        <v/>
      </c>
      <c r="D35" s="19" t="n">
        <v>6368</v>
      </c>
      <c r="E35" s="18" t="n">
        <v>497.62523036</v>
      </c>
      <c r="F35" s="20" t="n">
        <v>10.56558827</v>
      </c>
      <c r="G35" s="18" t="n">
        <v>526.84957013</v>
      </c>
      <c r="H35" s="20" t="n">
        <v>5.70466095</v>
      </c>
      <c r="I35" s="18" t="n">
        <v>509.14727012</v>
      </c>
      <c r="J35" s="20" t="n">
        <v>2.13346112</v>
      </c>
      <c r="K35" s="18" t="n">
        <v>502.61355537</v>
      </c>
      <c r="L35" s="20" t="n">
        <v>2.70422699</v>
      </c>
      <c r="M35" s="18" t="s">
        <v>481</v>
      </c>
      <c r="N35" s="20" t="s">
        <v>481</v>
      </c>
      <c r="O35" s="18" t="s">
        <v>481</v>
      </c>
      <c r="P35" s="20" t="s">
        <v>481</v>
      </c>
      <c r="Q35" s="18" t="n">
        <v>337.32521215</v>
      </c>
      <c r="R35" s="20" t="n">
        <v>11.65794297</v>
      </c>
      <c r="S35" s="18" t="s">
        <v>481</v>
      </c>
      <c r="T35" s="20" t="s">
        <v>481</v>
      </c>
      <c r="U35" s="18" t="n">
        <v>415.26023494</v>
      </c>
      <c r="V35" s="20" t="n">
        <v>17.3768515</v>
      </c>
    </row>
    <row r="36" spans="1:22">
      <c r="A36" s="15" t="s">
        <v>511</v>
      </c>
      <c r="B36" s="17" t="n">
        <v>6736</v>
      </c>
      <c r="C36" s="18">
        <f>(30.0/B36*100)</f>
        <v/>
      </c>
      <c r="D36" s="19" t="n">
        <v>6706</v>
      </c>
      <c r="E36" s="18" t="n">
        <v>484.69805091</v>
      </c>
      <c r="F36" s="20" t="n">
        <v>9.767721699999999</v>
      </c>
      <c r="G36" s="18" t="n">
        <v>519.09872152</v>
      </c>
      <c r="H36" s="20" t="n">
        <v>5.62967127</v>
      </c>
      <c r="I36" s="18" t="n">
        <v>499.01256754</v>
      </c>
      <c r="J36" s="20" t="n">
        <v>2.64847584</v>
      </c>
      <c r="K36" s="18" t="n">
        <v>490.93374171</v>
      </c>
      <c r="L36" s="20" t="n">
        <v>3.0662856</v>
      </c>
      <c r="M36" s="18" t="s">
        <v>481</v>
      </c>
      <c r="N36" s="20" t="s">
        <v>481</v>
      </c>
      <c r="O36" s="18" t="s">
        <v>481</v>
      </c>
      <c r="P36" s="20" t="s">
        <v>481</v>
      </c>
      <c r="Q36" s="18" t="s">
        <v>481</v>
      </c>
      <c r="R36" s="20" t="s">
        <v>481</v>
      </c>
      <c r="S36" s="18" t="s">
        <v>481</v>
      </c>
      <c r="T36" s="20" t="s">
        <v>481</v>
      </c>
      <c r="U36" s="18" t="n">
        <v>404.56258994</v>
      </c>
      <c r="V36" s="20" t="n">
        <v>16.64201095</v>
      </c>
    </row>
    <row r="37" spans="1:22">
      <c r="A37" s="15" t="s">
        <v>512</v>
      </c>
      <c r="B37" s="17" t="n">
        <v>5458</v>
      </c>
      <c r="C37" s="18">
        <f>(66.0/B37*100)</f>
        <v/>
      </c>
      <c r="D37" s="19" t="n">
        <v>5392</v>
      </c>
      <c r="E37" s="18" t="n">
        <v>500.71539162</v>
      </c>
      <c r="F37" s="20" t="n">
        <v>8.306561779999999</v>
      </c>
      <c r="G37" s="18" t="n">
        <v>535.51705341</v>
      </c>
      <c r="H37" s="20" t="n">
        <v>5.59541084</v>
      </c>
      <c r="I37" s="18" t="n">
        <v>503.05295621</v>
      </c>
      <c r="J37" s="20" t="n">
        <v>3.33908414</v>
      </c>
      <c r="K37" s="18" t="n">
        <v>493.2281457</v>
      </c>
      <c r="L37" s="20" t="n">
        <v>4.06509165</v>
      </c>
      <c r="M37" s="18" t="s">
        <v>481</v>
      </c>
      <c r="N37" s="20" t="s">
        <v>481</v>
      </c>
      <c r="O37" s="18" t="s">
        <v>481</v>
      </c>
      <c r="P37" s="20" t="s">
        <v>481</v>
      </c>
      <c r="Q37" s="18" t="s">
        <v>481</v>
      </c>
      <c r="R37" s="20" t="s">
        <v>481</v>
      </c>
      <c r="S37" s="18" t="s">
        <v>481</v>
      </c>
      <c r="T37" s="20" t="s">
        <v>481</v>
      </c>
      <c r="U37" s="18" t="n">
        <v>353.00731835</v>
      </c>
      <c r="V37" s="20" t="n">
        <v>12.24643209</v>
      </c>
    </row>
    <row r="38" spans="1:22">
      <c r="A38" s="15" t="s">
        <v>513</v>
      </c>
      <c r="B38" s="17" t="n">
        <v>5860</v>
      </c>
      <c r="C38" s="18">
        <f>(17.0/B38*100)</f>
        <v/>
      </c>
      <c r="D38" s="19" t="n">
        <v>5843</v>
      </c>
      <c r="E38" s="18" t="n">
        <v>466.28382699</v>
      </c>
      <c r="F38" s="20" t="n">
        <v>15.44692854</v>
      </c>
      <c r="G38" s="18" t="n">
        <v>524.99832874</v>
      </c>
      <c r="H38" s="20" t="n">
        <v>6.7771808</v>
      </c>
      <c r="I38" s="18" t="n">
        <v>499.25127201</v>
      </c>
      <c r="J38" s="20" t="n">
        <v>3.71899697</v>
      </c>
      <c r="K38" s="18" t="n">
        <v>486.32032548</v>
      </c>
      <c r="L38" s="20" t="n">
        <v>3.17149242</v>
      </c>
      <c r="M38" s="18" t="s">
        <v>481</v>
      </c>
      <c r="N38" s="20" t="s">
        <v>481</v>
      </c>
      <c r="O38" s="18" t="s">
        <v>481</v>
      </c>
      <c r="P38" s="20" t="s">
        <v>481</v>
      </c>
      <c r="Q38" s="18" t="s">
        <v>481</v>
      </c>
      <c r="R38" s="20" t="s">
        <v>481</v>
      </c>
      <c r="S38" s="18" t="s">
        <v>481</v>
      </c>
      <c r="T38" s="20" t="s">
        <v>481</v>
      </c>
      <c r="U38" s="18" t="n">
        <v>380.18408587</v>
      </c>
      <c r="V38" s="20" t="n">
        <v>14.38974358</v>
      </c>
    </row>
    <row r="39" spans="1:22">
      <c r="A39" s="15" t="s">
        <v>514</v>
      </c>
      <c r="B39" s="17" t="n">
        <v>5895</v>
      </c>
      <c r="C39" s="18">
        <f>(31.0/B39*100)</f>
        <v/>
      </c>
      <c r="D39" s="19" t="n">
        <v>5864</v>
      </c>
      <c r="E39" s="18" t="n">
        <v>395.18266833</v>
      </c>
      <c r="F39" s="20" t="n">
        <v>6.9639475</v>
      </c>
      <c r="G39" s="18" t="n">
        <v>403.72253665</v>
      </c>
      <c r="H39" s="20" t="n">
        <v>4.98455601</v>
      </c>
      <c r="I39" s="18" t="n">
        <v>433.9954303</v>
      </c>
      <c r="J39" s="20" t="n">
        <v>3.9033167</v>
      </c>
      <c r="K39" s="18" t="n">
        <v>440.71168722</v>
      </c>
      <c r="L39" s="20" t="n">
        <v>4.6119735</v>
      </c>
      <c r="M39" s="18" t="s">
        <v>481</v>
      </c>
      <c r="N39" s="20" t="s">
        <v>481</v>
      </c>
      <c r="O39" s="18" t="s">
        <v>481</v>
      </c>
      <c r="P39" s="20" t="s">
        <v>481</v>
      </c>
      <c r="Q39" s="18" t="s">
        <v>481</v>
      </c>
      <c r="R39" s="20" t="s">
        <v>481</v>
      </c>
      <c r="S39" s="18" t="s">
        <v>481</v>
      </c>
      <c r="T39" s="20" t="s">
        <v>481</v>
      </c>
      <c r="U39" s="18" t="n">
        <v>355.28757503</v>
      </c>
      <c r="V39" s="20" t="n">
        <v>15.33207133</v>
      </c>
    </row>
    <row r="40" spans="1:22">
      <c r="A40" s="15" t="s">
        <v>515</v>
      </c>
      <c r="B40" s="17" t="n">
        <v>14157</v>
      </c>
      <c r="C40" s="18">
        <f>(286.0/B40*100)</f>
        <v/>
      </c>
      <c r="D40" s="19" t="n">
        <v>13871</v>
      </c>
      <c r="E40" s="18" t="n">
        <v>492.89379175</v>
      </c>
      <c r="F40" s="20" t="n">
        <v>9.046510189999999</v>
      </c>
      <c r="G40" s="18" t="n">
        <v>502.33309233</v>
      </c>
      <c r="H40" s="20" t="n">
        <v>5.73922651</v>
      </c>
      <c r="I40" s="18" t="n">
        <v>500.36219648</v>
      </c>
      <c r="J40" s="20" t="n">
        <v>2.84127659</v>
      </c>
      <c r="K40" s="18" t="n">
        <v>500.5814497</v>
      </c>
      <c r="L40" s="20" t="n">
        <v>4.02098942</v>
      </c>
      <c r="M40" s="18" t="s">
        <v>481</v>
      </c>
      <c r="N40" s="20" t="s">
        <v>481</v>
      </c>
      <c r="O40" s="18" t="s">
        <v>481</v>
      </c>
      <c r="P40" s="20" t="s">
        <v>481</v>
      </c>
      <c r="Q40" s="18" t="s">
        <v>481</v>
      </c>
      <c r="R40" s="20" t="s">
        <v>481</v>
      </c>
      <c r="S40" s="18" t="s">
        <v>481</v>
      </c>
      <c r="T40" s="20" t="s">
        <v>481</v>
      </c>
      <c r="U40" s="18" t="n">
        <v>400.52620053</v>
      </c>
      <c r="V40" s="20" t="n">
        <v>10.91300498</v>
      </c>
    </row>
    <row r="41" spans="1:22">
      <c r="A41" s="15" t="s">
        <v>516</v>
      </c>
      <c r="B41" s="17" t="n">
        <v>5712</v>
      </c>
      <c r="C41" s="18">
        <f>(39.0/B41*100)</f>
        <v/>
      </c>
      <c r="D41" s="19" t="n">
        <v>5673</v>
      </c>
      <c r="E41" s="18" t="n">
        <v>519.74398864</v>
      </c>
      <c r="F41" s="20" t="n">
        <v>9.730327819999999</v>
      </c>
      <c r="G41" s="18" t="n">
        <v>522.83912686</v>
      </c>
      <c r="H41" s="20" t="n">
        <v>5.68032422</v>
      </c>
      <c r="I41" s="18" t="n">
        <v>497.89327556</v>
      </c>
      <c r="J41" s="20" t="n">
        <v>3.5720694</v>
      </c>
      <c r="K41" s="18" t="n">
        <v>494.28294588</v>
      </c>
      <c r="L41" s="20" t="n">
        <v>4.28629681</v>
      </c>
      <c r="M41" s="18" t="s">
        <v>481</v>
      </c>
      <c r="N41" s="20" t="s">
        <v>481</v>
      </c>
      <c r="O41" s="18" t="s">
        <v>481</v>
      </c>
      <c r="P41" s="20" t="s">
        <v>481</v>
      </c>
      <c r="Q41" s="18" t="n">
        <v>399.91015703</v>
      </c>
      <c r="R41" s="20" t="n">
        <v>16.72230739</v>
      </c>
      <c r="S41" s="18" t="s">
        <v>481</v>
      </c>
      <c r="T41" s="20" t="s">
        <v>481</v>
      </c>
      <c r="U41" s="18" t="n">
        <v>393.80274758</v>
      </c>
      <c r="V41" s="20" t="n">
        <v>13.41116491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(1306.0/B46*100)</f>
        <v/>
      </c>
      <c r="D46" s="19" t="n">
        <v>21835</v>
      </c>
      <c r="E46" s="18" t="n">
        <v>356.64862346</v>
      </c>
      <c r="F46" s="20" t="n">
        <v>8.71845454</v>
      </c>
      <c r="G46" s="18" t="n">
        <v>392.07623046</v>
      </c>
      <c r="H46" s="20" t="n">
        <v>6.44660572</v>
      </c>
      <c r="I46" s="18" t="n">
        <v>419.01609419</v>
      </c>
      <c r="J46" s="20" t="n">
        <v>2.83195868</v>
      </c>
      <c r="K46" s="18" t="n">
        <v>417.35803694</v>
      </c>
      <c r="L46" s="20" t="n">
        <v>3.33238596</v>
      </c>
      <c r="M46" s="18" t="s">
        <v>481</v>
      </c>
      <c r="N46" s="20" t="s">
        <v>481</v>
      </c>
      <c r="O46" s="18" t="s">
        <v>481</v>
      </c>
      <c r="P46" s="20" t="s">
        <v>481</v>
      </c>
      <c r="Q46" s="18" t="s">
        <v>481</v>
      </c>
      <c r="R46" s="20" t="s">
        <v>481</v>
      </c>
      <c r="S46" s="18" t="s">
        <v>481</v>
      </c>
      <c r="T46" s="20" t="s">
        <v>481</v>
      </c>
      <c r="U46" s="18" t="n">
        <v>336.3097691</v>
      </c>
      <c r="V46" s="20" t="n">
        <v>4.2563758</v>
      </c>
    </row>
    <row r="47" spans="1:22">
      <c r="A47" s="15" t="s">
        <v>522</v>
      </c>
      <c r="B47" s="17" t="n">
        <v>5928</v>
      </c>
      <c r="C47" s="18">
        <f>(96.0/B47*100)</f>
        <v/>
      </c>
      <c r="D47" s="19" t="n">
        <v>5832</v>
      </c>
      <c r="E47" s="18" t="n">
        <v>407.53836457</v>
      </c>
      <c r="F47" s="20" t="n">
        <v>9.19501966</v>
      </c>
      <c r="G47" s="18" t="n">
        <v>443.99689938</v>
      </c>
      <c r="H47" s="20" t="n">
        <v>6.54386494</v>
      </c>
      <c r="I47" s="18" t="n">
        <v>445.31986836</v>
      </c>
      <c r="J47" s="20" t="n">
        <v>4.98524212</v>
      </c>
      <c r="K47" s="18" t="n">
        <v>438.20291294</v>
      </c>
      <c r="L47" s="20" t="n">
        <v>5.55971543</v>
      </c>
      <c r="M47" s="18" t="s">
        <v>481</v>
      </c>
      <c r="N47" s="20" t="s">
        <v>481</v>
      </c>
      <c r="O47" s="18" t="s">
        <v>481</v>
      </c>
      <c r="P47" s="20" t="s">
        <v>481</v>
      </c>
      <c r="Q47" s="18" t="s">
        <v>481</v>
      </c>
      <c r="R47" s="20" t="s">
        <v>481</v>
      </c>
      <c r="S47" s="18" t="s">
        <v>481</v>
      </c>
      <c r="T47" s="20" t="s">
        <v>481</v>
      </c>
      <c r="U47" s="18" t="n">
        <v>300.48771467</v>
      </c>
      <c r="V47" s="20" t="n">
        <v>8.5564202</v>
      </c>
    </row>
    <row r="48" spans="1:22">
      <c r="A48" s="15" t="s">
        <v>523</v>
      </c>
      <c r="B48" s="17" t="n">
        <v>9841</v>
      </c>
      <c r="C48" s="18">
        <f>(7.0/B48*100)</f>
        <v/>
      </c>
      <c r="D48" s="19" t="n">
        <v>9834</v>
      </c>
      <c r="E48" s="18" t="n">
        <v>502.76439134</v>
      </c>
      <c r="F48" s="20" t="n">
        <v>15.60462536</v>
      </c>
      <c r="G48" s="18" t="n">
        <v>528.76196624</v>
      </c>
      <c r="H48" s="20" t="n">
        <v>9.595400039999999</v>
      </c>
      <c r="I48" s="18" t="n">
        <v>491.97712324</v>
      </c>
      <c r="J48" s="20" t="n">
        <v>5.47633143</v>
      </c>
      <c r="K48" s="18" t="n">
        <v>492.90210263</v>
      </c>
      <c r="L48" s="20" t="n">
        <v>5.29834496</v>
      </c>
      <c r="M48" s="18" t="s">
        <v>481</v>
      </c>
      <c r="N48" s="20" t="s">
        <v>481</v>
      </c>
      <c r="O48" s="18" t="s">
        <v>481</v>
      </c>
      <c r="P48" s="20" t="s">
        <v>481</v>
      </c>
      <c r="Q48" s="18" t="s">
        <v>481</v>
      </c>
      <c r="R48" s="20" t="s">
        <v>481</v>
      </c>
      <c r="S48" s="18" t="s">
        <v>481</v>
      </c>
      <c r="T48" s="20" t="s">
        <v>481</v>
      </c>
      <c r="U48" s="18" t="n">
        <v>416.69771165</v>
      </c>
      <c r="V48" s="20" t="n">
        <v>33.25538761</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(222.0/B50*100)</f>
        <v/>
      </c>
      <c r="D50" s="19" t="n">
        <v>11573</v>
      </c>
      <c r="E50" s="18" t="n">
        <v>397.74002621</v>
      </c>
      <c r="F50" s="20" t="n">
        <v>8.550585290000001</v>
      </c>
      <c r="G50" s="18" t="n">
        <v>422.4949608</v>
      </c>
      <c r="H50" s="20" t="n">
        <v>8.586862500000001</v>
      </c>
      <c r="I50" s="18" t="n">
        <v>431.55165715</v>
      </c>
      <c r="J50" s="20" t="n">
        <v>2.93539727</v>
      </c>
      <c r="K50" s="18" t="n">
        <v>420.18245569</v>
      </c>
      <c r="L50" s="20" t="n">
        <v>3.70591248</v>
      </c>
      <c r="M50" s="18" t="s">
        <v>481</v>
      </c>
      <c r="N50" s="20" t="s">
        <v>481</v>
      </c>
      <c r="O50" s="18" t="s">
        <v>481</v>
      </c>
      <c r="P50" s="20" t="s">
        <v>481</v>
      </c>
      <c r="Q50" s="18" t="s">
        <v>481</v>
      </c>
      <c r="R50" s="20" t="s">
        <v>481</v>
      </c>
      <c r="S50" s="18" t="s">
        <v>481</v>
      </c>
      <c r="T50" s="20" t="s">
        <v>481</v>
      </c>
      <c r="U50" s="18" t="n">
        <v>360.5911719</v>
      </c>
      <c r="V50" s="20" t="n">
        <v>10.5648865</v>
      </c>
    </row>
    <row r="51" spans="1:22">
      <c r="A51" s="15" t="s">
        <v>526</v>
      </c>
      <c r="B51" s="17" t="n">
        <v>6866</v>
      </c>
      <c r="C51" s="18">
        <f>(110.0/B51*100)</f>
        <v/>
      </c>
      <c r="D51" s="19" t="n">
        <v>6756</v>
      </c>
      <c r="E51" s="18" t="n">
        <v>420.29830384</v>
      </c>
      <c r="F51" s="20" t="n">
        <v>9.62705469</v>
      </c>
      <c r="G51" s="18" t="n">
        <v>442.1936589</v>
      </c>
      <c r="H51" s="20" t="n">
        <v>8.487141859999999</v>
      </c>
      <c r="I51" s="18" t="n">
        <v>433.61688148</v>
      </c>
      <c r="J51" s="20" t="n">
        <v>3.20006589</v>
      </c>
      <c r="K51" s="18" t="n">
        <v>421.69982686</v>
      </c>
      <c r="L51" s="20" t="n">
        <v>3.23070773</v>
      </c>
      <c r="M51" s="18" t="s">
        <v>481</v>
      </c>
      <c r="N51" s="20" t="s">
        <v>481</v>
      </c>
      <c r="O51" s="18" t="s">
        <v>481</v>
      </c>
      <c r="P51" s="20" t="s">
        <v>481</v>
      </c>
      <c r="Q51" s="18" t="n">
        <v>427.96430568</v>
      </c>
      <c r="R51" s="20" t="n">
        <v>5.20460603</v>
      </c>
      <c r="S51" s="18" t="s">
        <v>481</v>
      </c>
      <c r="T51" s="20" t="s">
        <v>481</v>
      </c>
      <c r="U51" s="18" t="n">
        <v>386.20107443</v>
      </c>
      <c r="V51" s="20" t="n">
        <v>9.654135350000001</v>
      </c>
    </row>
    <row r="52" spans="1:22">
      <c r="A52" s="15" t="s">
        <v>527</v>
      </c>
      <c r="B52" s="17" t="n">
        <v>5809</v>
      </c>
      <c r="C52" s="18">
        <f>(76.0/B52*100)</f>
        <v/>
      </c>
      <c r="D52" s="19" t="n">
        <v>5733</v>
      </c>
      <c r="E52" s="18" t="n">
        <v>482.73786076</v>
      </c>
      <c r="F52" s="20" t="n">
        <v>10.7821536</v>
      </c>
      <c r="G52" s="18" t="n">
        <v>503.53185192</v>
      </c>
      <c r="H52" s="20" t="n">
        <v>6.30293887</v>
      </c>
      <c r="I52" s="18" t="n">
        <v>491.16532977</v>
      </c>
      <c r="J52" s="20" t="n">
        <v>2.94603478</v>
      </c>
      <c r="K52" s="18" t="n">
        <v>478.39056693</v>
      </c>
      <c r="L52" s="20" t="n">
        <v>3.40486765</v>
      </c>
      <c r="M52" s="18" t="s">
        <v>481</v>
      </c>
      <c r="N52" s="20" t="s">
        <v>481</v>
      </c>
      <c r="O52" s="18" t="s">
        <v>481</v>
      </c>
      <c r="P52" s="20" t="s">
        <v>481</v>
      </c>
      <c r="Q52" s="18" t="s">
        <v>481</v>
      </c>
      <c r="R52" s="20" t="s">
        <v>481</v>
      </c>
      <c r="S52" s="18" t="s">
        <v>481</v>
      </c>
      <c r="T52" s="20" t="s">
        <v>481</v>
      </c>
      <c r="U52" s="18" t="n">
        <v>366.60172392</v>
      </c>
      <c r="V52" s="20" t="n">
        <v>20.30978045</v>
      </c>
    </row>
    <row r="53" spans="1:22">
      <c r="A53" s="15" t="s">
        <v>528</v>
      </c>
      <c r="B53" s="17" t="n">
        <v>5571</v>
      </c>
      <c r="C53" s="18">
        <f>(85.0/B53*100)</f>
        <v/>
      </c>
      <c r="D53" s="19" t="n">
        <v>5486</v>
      </c>
      <c r="E53" s="18" t="n">
        <v>415.48059359</v>
      </c>
      <c r="F53" s="20" t="n">
        <v>9.68620529</v>
      </c>
      <c r="G53" s="18" t="n">
        <v>459.3313624</v>
      </c>
      <c r="H53" s="20" t="n">
        <v>5.97258142</v>
      </c>
      <c r="I53" s="18" t="n">
        <v>448.12293021</v>
      </c>
      <c r="J53" s="20" t="n">
        <v>2.10764926</v>
      </c>
      <c r="K53" s="18" t="n">
        <v>442.28066722</v>
      </c>
      <c r="L53" s="20" t="n">
        <v>3.26510614</v>
      </c>
      <c r="M53" s="18" t="s">
        <v>481</v>
      </c>
      <c r="N53" s="20" t="s">
        <v>481</v>
      </c>
      <c r="O53" s="18" t="s">
        <v>481</v>
      </c>
      <c r="P53" s="20" t="s">
        <v>481</v>
      </c>
      <c r="Q53" s="18" t="s">
        <v>481</v>
      </c>
      <c r="R53" s="20" t="s">
        <v>481</v>
      </c>
      <c r="S53" s="18" t="s">
        <v>481</v>
      </c>
      <c r="T53" s="20" t="s">
        <v>481</v>
      </c>
      <c r="U53" s="18" t="n">
        <v>326.54568472</v>
      </c>
      <c r="V53" s="20" t="n">
        <v>10.92114778</v>
      </c>
    </row>
    <row r="54" spans="1:22">
      <c r="A54" s="15" t="s">
        <v>529</v>
      </c>
      <c r="B54" s="17" t="n">
        <v>4740</v>
      </c>
      <c r="C54" s="18">
        <f>(83.0/B54*100)</f>
        <v/>
      </c>
      <c r="D54" s="19" t="n">
        <v>4657</v>
      </c>
      <c r="E54" s="18" t="n">
        <v>321.74251756</v>
      </c>
      <c r="F54" s="20" t="n">
        <v>8.864329250000001</v>
      </c>
      <c r="G54" s="18" t="n">
        <v>333.48127901</v>
      </c>
      <c r="H54" s="20" t="n">
        <v>15.00302784</v>
      </c>
      <c r="I54" s="18" t="n">
        <v>364.6257915</v>
      </c>
      <c r="J54" s="20" t="n">
        <v>4.22613705</v>
      </c>
      <c r="K54" s="18" t="n">
        <v>368.3094295</v>
      </c>
      <c r="L54" s="20" t="n">
        <v>3.0895406</v>
      </c>
      <c r="M54" s="18" t="s">
        <v>481</v>
      </c>
      <c r="N54" s="20" t="s">
        <v>481</v>
      </c>
      <c r="O54" s="18" t="s">
        <v>481</v>
      </c>
      <c r="P54" s="20" t="s">
        <v>481</v>
      </c>
      <c r="Q54" s="18" t="s">
        <v>481</v>
      </c>
      <c r="R54" s="20" t="s">
        <v>481</v>
      </c>
      <c r="S54" s="18" t="s">
        <v>481</v>
      </c>
      <c r="T54" s="20" t="s">
        <v>481</v>
      </c>
      <c r="U54" s="18" t="n">
        <v>276.99931885</v>
      </c>
      <c r="V54" s="20" t="n">
        <v>5.81902406</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510.78279881</v>
      </c>
      <c r="F56" s="20" t="n">
        <v>7.1019151</v>
      </c>
      <c r="G56" s="18" t="n">
        <v>535.49483842</v>
      </c>
      <c r="H56" s="20" t="n">
        <v>5.33644647</v>
      </c>
      <c r="I56" s="18" t="n">
        <v>527.69180004</v>
      </c>
      <c r="J56" s="20" t="n">
        <v>2.96004023</v>
      </c>
      <c r="K56" s="18" t="n">
        <v>523.03675416</v>
      </c>
      <c r="L56" s="20" t="n">
        <v>3.88190237</v>
      </c>
      <c r="M56" s="18" t="s">
        <v>481</v>
      </c>
      <c r="N56" s="20" t="s">
        <v>481</v>
      </c>
      <c r="O56" s="18" t="s">
        <v>481</v>
      </c>
      <c r="P56" s="20" t="s">
        <v>481</v>
      </c>
      <c r="Q56" s="18" t="s">
        <v>481</v>
      </c>
      <c r="R56" s="20" t="s">
        <v>481</v>
      </c>
      <c r="S56" s="18" t="s">
        <v>481</v>
      </c>
      <c r="T56" s="20" t="s">
        <v>481</v>
      </c>
      <c r="U56" s="18" t="n">
        <v>463.0193533</v>
      </c>
      <c r="V56" s="20" t="n">
        <v>27.23431241</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(138.0/B61*100)</f>
        <v/>
      </c>
      <c r="D61" s="19" t="n">
        <v>6387</v>
      </c>
      <c r="E61" s="18" t="n">
        <v>453.23445528</v>
      </c>
      <c r="F61" s="20" t="n">
        <v>7.85236609</v>
      </c>
      <c r="G61" s="18" t="n">
        <v>491.79033156</v>
      </c>
      <c r="H61" s="20" t="n">
        <v>5.98884952</v>
      </c>
      <c r="I61" s="18" t="n">
        <v>478.14807428</v>
      </c>
      <c r="J61" s="20" t="n">
        <v>3.3868124</v>
      </c>
      <c r="K61" s="18" t="n">
        <v>470.83103</v>
      </c>
      <c r="L61" s="20" t="n">
        <v>2.91484804</v>
      </c>
      <c r="M61" s="18" t="s">
        <v>481</v>
      </c>
      <c r="N61" s="20" t="s">
        <v>481</v>
      </c>
      <c r="O61" s="18" t="s">
        <v>481</v>
      </c>
      <c r="P61" s="20" t="s">
        <v>481</v>
      </c>
      <c r="Q61" s="18" t="s">
        <v>481</v>
      </c>
      <c r="R61" s="20" t="s">
        <v>481</v>
      </c>
      <c r="S61" s="18" t="s">
        <v>481</v>
      </c>
      <c r="T61" s="20" t="s">
        <v>481</v>
      </c>
      <c r="U61" s="18" t="n">
        <v>361.1439009</v>
      </c>
      <c r="V61" s="20" t="n">
        <v>12.94461141</v>
      </c>
    </row>
    <row r="62" spans="1:22">
      <c r="A62" s="15" t="s">
        <v>537</v>
      </c>
      <c r="B62" s="17" t="n">
        <v>4476</v>
      </c>
      <c r="C62" s="18">
        <f>(3.0/B62*100)</f>
        <v/>
      </c>
      <c r="D62" s="19" t="n">
        <v>4473</v>
      </c>
      <c r="E62" s="18" t="n">
        <v>501.17526996</v>
      </c>
      <c r="F62" s="20" t="n">
        <v>8.47249167</v>
      </c>
      <c r="G62" s="18" t="n">
        <v>511.86658339</v>
      </c>
      <c r="H62" s="20" t="n">
        <v>4.1273574</v>
      </c>
      <c r="I62" s="18" t="n">
        <v>509.69652868</v>
      </c>
      <c r="J62" s="20" t="n">
        <v>1.37042976</v>
      </c>
      <c r="K62" s="18" t="n">
        <v>504.63365192</v>
      </c>
      <c r="L62" s="20" t="n">
        <v>3.34567246</v>
      </c>
      <c r="M62" s="18" t="s">
        <v>481</v>
      </c>
      <c r="N62" s="20" t="s">
        <v>481</v>
      </c>
      <c r="O62" s="18" t="s">
        <v>481</v>
      </c>
      <c r="P62" s="20" t="s">
        <v>481</v>
      </c>
      <c r="Q62" s="18" t="s">
        <v>481</v>
      </c>
      <c r="R62" s="20" t="s">
        <v>481</v>
      </c>
      <c r="S62" s="18" t="s">
        <v>481</v>
      </c>
      <c r="T62" s="20" t="s">
        <v>481</v>
      </c>
      <c r="U62" s="18" t="n">
        <v>466.87484965</v>
      </c>
      <c r="V62" s="20" t="n">
        <v>35.32233018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(76.0/B66*100)</f>
        <v/>
      </c>
      <c r="D66" s="19" t="n">
        <v>5589</v>
      </c>
      <c r="E66" s="18" t="n">
        <v>413.44171806</v>
      </c>
      <c r="F66" s="20" t="n">
        <v>7.10422735</v>
      </c>
      <c r="G66" s="18" t="n">
        <v>466.46436868</v>
      </c>
      <c r="H66" s="20" t="n">
        <v>5.64321304</v>
      </c>
      <c r="I66" s="18" t="n">
        <v>430.35546476</v>
      </c>
      <c r="J66" s="20" t="n">
        <v>1.90202026</v>
      </c>
      <c r="K66" s="18" t="n">
        <v>430.70763351</v>
      </c>
      <c r="L66" s="20" t="n">
        <v>3.1515214</v>
      </c>
      <c r="M66" s="18" t="s">
        <v>481</v>
      </c>
      <c r="N66" s="20" t="s">
        <v>481</v>
      </c>
      <c r="O66" s="18" t="s">
        <v>481</v>
      </c>
      <c r="P66" s="20" t="s">
        <v>481</v>
      </c>
      <c r="Q66" s="18" t="s">
        <v>481</v>
      </c>
      <c r="R66" s="20" t="s">
        <v>481</v>
      </c>
      <c r="S66" s="18" t="s">
        <v>481</v>
      </c>
      <c r="T66" s="20" t="s">
        <v>481</v>
      </c>
      <c r="U66" s="18" t="n">
        <v>316.37007944</v>
      </c>
      <c r="V66" s="20" t="n">
        <v>5.63652626</v>
      </c>
    </row>
    <row r="67" spans="1:22">
      <c r="A67" s="15" t="s">
        <v>542</v>
      </c>
      <c r="B67" s="17" t="n">
        <v>6971</v>
      </c>
      <c r="C67" s="18">
        <f>(83.0/B67*100)</f>
        <v/>
      </c>
      <c r="D67" s="19" t="n">
        <v>6888</v>
      </c>
      <c r="E67" s="18" t="n">
        <v>356.84832512</v>
      </c>
      <c r="F67" s="20" t="n">
        <v>7.55824515</v>
      </c>
      <c r="G67" s="18" t="n">
        <v>375.63343168</v>
      </c>
      <c r="H67" s="20" t="n">
        <v>6.33321822</v>
      </c>
      <c r="I67" s="18" t="n">
        <v>401.67533834</v>
      </c>
      <c r="J67" s="20" t="n">
        <v>2.97418802</v>
      </c>
      <c r="K67" s="18" t="n">
        <v>410.28732358</v>
      </c>
      <c r="L67" s="20" t="n">
        <v>3.38682807</v>
      </c>
      <c r="M67" s="18" t="s">
        <v>481</v>
      </c>
      <c r="N67" s="20" t="s">
        <v>481</v>
      </c>
      <c r="O67" s="18" t="s">
        <v>481</v>
      </c>
      <c r="P67" s="20" t="s">
        <v>481</v>
      </c>
      <c r="Q67" s="18" t="s">
        <v>481</v>
      </c>
      <c r="R67" s="20" t="s">
        <v>481</v>
      </c>
      <c r="S67" s="18" t="s">
        <v>481</v>
      </c>
      <c r="T67" s="20" t="s">
        <v>481</v>
      </c>
      <c r="U67" s="18" t="n">
        <v>292.83598105</v>
      </c>
      <c r="V67" s="20" t="n">
        <v>7.23941275</v>
      </c>
    </row>
    <row r="68" spans="1:22">
      <c r="A68" s="15" t="s">
        <v>543</v>
      </c>
      <c r="B68" s="17" t="n">
        <v>12083</v>
      </c>
      <c r="C68" s="18">
        <f>(26.0/B68*100)</f>
        <v/>
      </c>
      <c r="D68" s="19" t="n">
        <v>12057</v>
      </c>
      <c r="E68" s="18" t="n">
        <v>330.50976035</v>
      </c>
      <c r="F68" s="20" t="n">
        <v>5.97745864</v>
      </c>
      <c r="G68" s="18" t="n">
        <v>390.36820146</v>
      </c>
      <c r="H68" s="20" t="n">
        <v>4.26548823</v>
      </c>
      <c r="I68" s="18" t="n">
        <v>418.80896089</v>
      </c>
      <c r="J68" s="20" t="n">
        <v>1.6380882</v>
      </c>
      <c r="K68" s="18" t="n">
        <v>415.12304075</v>
      </c>
      <c r="L68" s="20" t="n">
        <v>1.78082689</v>
      </c>
      <c r="M68" s="18" t="s">
        <v>481</v>
      </c>
      <c r="N68" s="20" t="s">
        <v>481</v>
      </c>
      <c r="O68" s="18" t="s">
        <v>481</v>
      </c>
      <c r="P68" s="20" t="s">
        <v>481</v>
      </c>
      <c r="Q68" s="18" t="s">
        <v>481</v>
      </c>
      <c r="R68" s="20" t="s">
        <v>481</v>
      </c>
      <c r="S68" s="18" t="s">
        <v>481</v>
      </c>
      <c r="T68" s="20" t="s">
        <v>481</v>
      </c>
      <c r="U68" s="18" t="n">
        <v>289.75612394</v>
      </c>
      <c r="V68" s="20" t="n">
        <v>3.78758923</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504.03655114</v>
      </c>
      <c r="F70" s="20" t="n">
        <v>6.96625032</v>
      </c>
      <c r="G70" s="18" t="n">
        <v>516.8894014</v>
      </c>
      <c r="H70" s="20" t="n">
        <v>5.16339463</v>
      </c>
      <c r="I70" s="18" t="n">
        <v>493.45002406</v>
      </c>
      <c r="J70" s="20" t="n">
        <v>3.29307516</v>
      </c>
      <c r="K70" s="18" t="n">
        <v>496.06118193</v>
      </c>
      <c r="L70" s="20" t="n">
        <v>4.45007092</v>
      </c>
      <c r="M70" s="18" t="s">
        <v>481</v>
      </c>
      <c r="N70" s="20" t="s">
        <v>481</v>
      </c>
      <c r="O70" s="18" t="s">
        <v>481</v>
      </c>
      <c r="P70" s="20" t="s">
        <v>481</v>
      </c>
      <c r="Q70" s="18" t="s">
        <v>481</v>
      </c>
      <c r="R70" s="20" t="s">
        <v>481</v>
      </c>
      <c r="S70" s="18" t="s">
        <v>481</v>
      </c>
      <c r="T70" s="20" t="s">
        <v>481</v>
      </c>
      <c r="U70" s="18" t="n">
        <v>412.22219043</v>
      </c>
      <c r="V70" s="20" t="n">
        <v>13.27267394</v>
      </c>
    </row>
    <row r="71" spans="1:22">
      <c r="A71" s="15" t="s">
        <v>546</v>
      </c>
      <c r="B71" s="17" t="n">
        <v>6115</v>
      </c>
      <c r="C71" s="18">
        <f>(17.0/B71*100)</f>
        <v/>
      </c>
      <c r="D71" s="19" t="n">
        <v>6098</v>
      </c>
      <c r="E71" s="18" t="n">
        <v>532.56609737</v>
      </c>
      <c r="F71" s="20" t="n">
        <v>12.58387996</v>
      </c>
      <c r="G71" s="18" t="n">
        <v>554.25933302</v>
      </c>
      <c r="H71" s="20" t="n">
        <v>6.61814524</v>
      </c>
      <c r="I71" s="18" t="n">
        <v>538.2820390099999</v>
      </c>
      <c r="J71" s="20" t="n">
        <v>2.32662834</v>
      </c>
      <c r="K71" s="18" t="n">
        <v>528.58325587</v>
      </c>
      <c r="L71" s="20" t="n">
        <v>2.69825157</v>
      </c>
      <c r="M71" s="18" t="s">
        <v>481</v>
      </c>
      <c r="N71" s="20" t="s">
        <v>481</v>
      </c>
      <c r="O71" s="18" t="s">
        <v>481</v>
      </c>
      <c r="P71" s="20" t="s">
        <v>481</v>
      </c>
      <c r="Q71" s="18" t="s">
        <v>481</v>
      </c>
      <c r="R71" s="20" t="s">
        <v>481</v>
      </c>
      <c r="S71" s="18" t="s">
        <v>481</v>
      </c>
      <c r="T71" s="20" t="s">
        <v>481</v>
      </c>
      <c r="U71" s="18" t="n">
        <v>447.9110687</v>
      </c>
      <c r="V71" s="20" t="n">
        <v>21.62932459</v>
      </c>
    </row>
    <row r="72" spans="1:22">
      <c r="A72" s="15" t="s">
        <v>547</v>
      </c>
      <c r="B72" s="17" t="n">
        <v>7708</v>
      </c>
      <c r="C72" s="18">
        <f>(5.0/B72*100)</f>
        <v/>
      </c>
      <c r="D72" s="19" t="n">
        <v>7703</v>
      </c>
      <c r="E72" s="18" t="n">
        <v>484.86871172</v>
      </c>
      <c r="F72" s="20" t="n">
        <v>10.55178174</v>
      </c>
      <c r="G72" s="18" t="n">
        <v>524.33413133</v>
      </c>
      <c r="H72" s="20" t="n">
        <v>5.14100771</v>
      </c>
      <c r="I72" s="18" t="n">
        <v>492.64468074</v>
      </c>
      <c r="J72" s="20" t="n">
        <v>3.06377703</v>
      </c>
      <c r="K72" s="18" t="n">
        <v>498.9710423</v>
      </c>
      <c r="L72" s="20" t="n">
        <v>2.73147517</v>
      </c>
      <c r="M72" s="18" t="s">
        <v>481</v>
      </c>
      <c r="N72" s="20" t="s">
        <v>481</v>
      </c>
      <c r="O72" s="18" t="s">
        <v>481</v>
      </c>
      <c r="P72" s="20" t="s">
        <v>481</v>
      </c>
      <c r="Q72" s="18" t="s">
        <v>481</v>
      </c>
      <c r="R72" s="20" t="s">
        <v>481</v>
      </c>
      <c r="S72" s="18" t="s">
        <v>481</v>
      </c>
      <c r="T72" s="20" t="s">
        <v>481</v>
      </c>
      <c r="U72" s="18" t="n">
        <v>416.00262677</v>
      </c>
      <c r="V72" s="20" t="n">
        <v>27.77955727</v>
      </c>
    </row>
    <row r="73" spans="1:22">
      <c r="A73" s="15" t="s">
        <v>548</v>
      </c>
      <c r="B73" s="17" t="n">
        <v>8249</v>
      </c>
      <c r="C73" s="18">
        <f>(147.0/B73*100)</f>
        <v/>
      </c>
      <c r="D73" s="19" t="n">
        <v>8102</v>
      </c>
      <c r="E73" s="18" t="n">
        <v>397.77190854</v>
      </c>
      <c r="F73" s="20" t="n">
        <v>18.22947618</v>
      </c>
      <c r="G73" s="18" t="n">
        <v>405.17519907</v>
      </c>
      <c r="H73" s="20" t="n">
        <v>10.15420207</v>
      </c>
      <c r="I73" s="18" t="n">
        <v>407.35983188</v>
      </c>
      <c r="J73" s="20" t="n">
        <v>3.65408849</v>
      </c>
      <c r="K73" s="18" t="n">
        <v>414.60915524</v>
      </c>
      <c r="L73" s="20" t="n">
        <v>3.43378367</v>
      </c>
      <c r="M73" s="18" t="s">
        <v>481</v>
      </c>
      <c r="N73" s="20" t="s">
        <v>481</v>
      </c>
      <c r="O73" s="18" t="s">
        <v>481</v>
      </c>
      <c r="P73" s="20" t="s">
        <v>481</v>
      </c>
      <c r="Q73" s="18" t="s">
        <v>481</v>
      </c>
      <c r="R73" s="20" t="s">
        <v>481</v>
      </c>
      <c r="S73" s="18" t="s">
        <v>481</v>
      </c>
      <c r="T73" s="20" t="s">
        <v>481</v>
      </c>
      <c r="U73" s="18" t="n">
        <v>372.89200923</v>
      </c>
      <c r="V73" s="20" t="n">
        <v>15.81157956</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(204.0/B75*100)</f>
        <v/>
      </c>
      <c r="D75" s="19" t="n">
        <v>5171</v>
      </c>
      <c r="E75" s="18" t="n">
        <v>357.07098561</v>
      </c>
      <c r="F75" s="20" t="n">
        <v>9.379177090000001</v>
      </c>
      <c r="G75" s="18" t="n">
        <v>385.38768706</v>
      </c>
      <c r="H75" s="20" t="n">
        <v>6.4607452</v>
      </c>
      <c r="I75" s="18" t="n">
        <v>366.358129</v>
      </c>
      <c r="J75" s="20" t="n">
        <v>3.5916218</v>
      </c>
      <c r="K75" s="18" t="n">
        <v>359.94916557</v>
      </c>
      <c r="L75" s="20" t="n">
        <v>3.32566254</v>
      </c>
      <c r="M75" s="18" t="s">
        <v>481</v>
      </c>
      <c r="N75" s="20" t="s">
        <v>481</v>
      </c>
      <c r="O75" s="18" t="s">
        <v>481</v>
      </c>
      <c r="P75" s="20" t="s">
        <v>481</v>
      </c>
      <c r="Q75" s="18" t="s">
        <v>481</v>
      </c>
      <c r="R75" s="20" t="s">
        <v>481</v>
      </c>
      <c r="S75" s="18" t="s">
        <v>481</v>
      </c>
      <c r="T75" s="20" t="s">
        <v>481</v>
      </c>
      <c r="U75" s="18" t="n">
        <v>296.93955749</v>
      </c>
      <c r="V75" s="20" t="n">
        <v>7.41883495</v>
      </c>
    </row>
    <row r="76" spans="1:22">
      <c r="A76" s="15" t="s">
        <v>551</v>
      </c>
      <c r="B76" s="17" t="n">
        <v>14167</v>
      </c>
      <c r="C76" s="18">
        <f>(229.0/B76*100)</f>
        <v/>
      </c>
      <c r="D76" s="19" t="n">
        <v>13938</v>
      </c>
      <c r="E76" s="18" t="n">
        <v>391.77211002</v>
      </c>
      <c r="F76" s="20" t="n">
        <v>9.775192199999999</v>
      </c>
      <c r="G76" s="18" t="n">
        <v>447.64131893</v>
      </c>
      <c r="H76" s="20" t="n">
        <v>7.17540491</v>
      </c>
      <c r="I76" s="18" t="n">
        <v>443.00724279</v>
      </c>
      <c r="J76" s="20" t="n">
        <v>3.46738276</v>
      </c>
      <c r="K76" s="18" t="n">
        <v>433.70308322</v>
      </c>
      <c r="L76" s="20" t="n">
        <v>2.73472976</v>
      </c>
      <c r="M76" s="18" t="s">
        <v>481</v>
      </c>
      <c r="N76" s="20" t="s">
        <v>481</v>
      </c>
      <c r="O76" s="18" t="s">
        <v>481</v>
      </c>
      <c r="P76" s="20" t="s">
        <v>481</v>
      </c>
      <c r="Q76" s="18" t="s">
        <v>481</v>
      </c>
      <c r="R76" s="20" t="s">
        <v>481</v>
      </c>
      <c r="S76" s="18" t="s">
        <v>481</v>
      </c>
      <c r="T76" s="20" t="s">
        <v>481</v>
      </c>
      <c r="U76" s="18" t="n">
        <v>324.49578727</v>
      </c>
      <c r="V76" s="20" t="n">
        <v>7.27887263</v>
      </c>
    </row>
    <row r="77" spans="1:22">
      <c r="A77" s="15" t="s">
        <v>552</v>
      </c>
      <c r="B77" s="17" t="n">
        <v>6062</v>
      </c>
      <c r="C77" s="18">
        <f>(87.0/B77*100)</f>
        <v/>
      </c>
      <c r="D77" s="19" t="n">
        <v>5975</v>
      </c>
      <c r="E77" s="18" t="n">
        <v>394.09746791</v>
      </c>
      <c r="F77" s="20" t="n">
        <v>11.31544772</v>
      </c>
      <c r="G77" s="18" t="n">
        <v>428.20545059</v>
      </c>
      <c r="H77" s="20" t="n">
        <v>7.39305408</v>
      </c>
      <c r="I77" s="18" t="n">
        <v>449.02144769</v>
      </c>
      <c r="J77" s="20" t="n">
        <v>2.72673281</v>
      </c>
      <c r="K77" s="18" t="n">
        <v>434.37156826</v>
      </c>
      <c r="L77" s="20" t="n">
        <v>2.85647824</v>
      </c>
      <c r="M77" s="18" t="s">
        <v>481</v>
      </c>
      <c r="N77" s="20" t="s">
        <v>481</v>
      </c>
      <c r="O77" s="18" t="s">
        <v>481</v>
      </c>
      <c r="P77" s="20" t="s">
        <v>481</v>
      </c>
      <c r="Q77" s="18" t="s">
        <v>481</v>
      </c>
      <c r="R77" s="20" t="s">
        <v>481</v>
      </c>
      <c r="S77" s="18" t="s">
        <v>481</v>
      </c>
      <c r="T77" s="20" t="s">
        <v>481</v>
      </c>
      <c r="U77" s="18" t="n">
        <v>326.66313036</v>
      </c>
      <c r="V77" s="20" t="n">
        <v>6.59003963</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386.29390789</v>
      </c>
      <c r="F81" s="20" t="n">
        <v>21.37925209</v>
      </c>
      <c r="G81" s="18" t="n">
        <v>427.09381386</v>
      </c>
      <c r="H81" s="20" t="n">
        <v>10.04585458</v>
      </c>
      <c r="I81" s="18" t="n">
        <v>431.67306164</v>
      </c>
      <c r="J81" s="20" t="n">
        <v>3.81929326</v>
      </c>
      <c r="K81" s="18" t="n">
        <v>431.11417322</v>
      </c>
      <c r="L81" s="20" t="n">
        <v>3.43911854</v>
      </c>
      <c r="M81" s="18" t="s">
        <v>481</v>
      </c>
      <c r="N81" s="20" t="s">
        <v>481</v>
      </c>
      <c r="O81" s="18" t="s">
        <v>481</v>
      </c>
      <c r="P81" s="20" t="s">
        <v>481</v>
      </c>
      <c r="Q81" s="18" t="s">
        <v>481</v>
      </c>
      <c r="R81" s="20" t="s">
        <v>481</v>
      </c>
      <c r="S81" s="18" t="s">
        <v>481</v>
      </c>
      <c r="T81" s="20" t="s">
        <v>481</v>
      </c>
      <c r="U81" s="18" t="n">
        <v>356.96652679</v>
      </c>
      <c r="V81" s="20" t="n">
        <v>15.57068067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726</v>
      </c>
    </row>
    <row customHeight="1" ht="30" r="4" spans="1:22">
      <c r="A4" s="6" t="n"/>
      <c r="B4" s="7" t="s">
        <v>462</v>
      </c>
      <c r="C4" s="7" t="s">
        <v>463</v>
      </c>
      <c r="D4" s="8" t="s">
        <v>462</v>
      </c>
      <c r="E4" s="9" t="s">
        <v>644</v>
      </c>
      <c r="F4" s="10" t="n"/>
      <c r="G4" s="9" t="s">
        <v>643</v>
      </c>
      <c r="H4" s="10" t="n"/>
      <c r="I4" s="9" t="s">
        <v>642</v>
      </c>
      <c r="J4" s="10" t="n"/>
      <c r="K4" s="9" t="s">
        <v>641</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468.17206393</v>
      </c>
      <c r="F7" s="20" t="n">
        <v>5.11429561</v>
      </c>
      <c r="G7" s="18" t="n">
        <v>498.5154168</v>
      </c>
      <c r="H7" s="20" t="n">
        <v>2.7372805</v>
      </c>
      <c r="I7" s="18" t="n">
        <v>510.69029331</v>
      </c>
      <c r="J7" s="20" t="n">
        <v>2.22786054</v>
      </c>
      <c r="K7" s="18" t="n">
        <v>509.07987557</v>
      </c>
      <c r="L7" s="20" t="n">
        <v>3.0087881</v>
      </c>
      <c r="M7" s="18" t="s">
        <v>481</v>
      </c>
      <c r="N7" s="20" t="s">
        <v>481</v>
      </c>
      <c r="O7" s="18" t="s">
        <v>481</v>
      </c>
      <c r="P7" s="20" t="s">
        <v>481</v>
      </c>
      <c r="Q7" s="18" t="s">
        <v>481</v>
      </c>
      <c r="R7" s="20" t="s">
        <v>481</v>
      </c>
      <c r="S7" s="18" t="s">
        <v>481</v>
      </c>
      <c r="T7" s="20" t="s">
        <v>481</v>
      </c>
      <c r="U7" s="18" t="n">
        <v>423.0548204</v>
      </c>
      <c r="V7" s="20" t="n">
        <v>9.93481688</v>
      </c>
    </row>
    <row r="8" spans="1:22">
      <c r="A8" s="15" t="s">
        <v>483</v>
      </c>
      <c r="B8" s="17" t="n">
        <v>7007</v>
      </c>
      <c r="C8" s="18">
        <f>(27.0/B8*100)</f>
        <v/>
      </c>
      <c r="D8" s="19" t="n">
        <v>6980</v>
      </c>
      <c r="E8" s="18" t="n">
        <v>451.83736658</v>
      </c>
      <c r="F8" s="20" t="n">
        <v>6.05238687</v>
      </c>
      <c r="G8" s="18" t="n">
        <v>493.7397541</v>
      </c>
      <c r="H8" s="20" t="n">
        <v>7.71797151</v>
      </c>
      <c r="I8" s="18" t="n">
        <v>499.16917237</v>
      </c>
      <c r="J8" s="20" t="n">
        <v>3.02028458</v>
      </c>
      <c r="K8" s="18" t="n">
        <v>485.85189713</v>
      </c>
      <c r="L8" s="20" t="n">
        <v>3.32404794</v>
      </c>
      <c r="M8" s="18" t="s">
        <v>481</v>
      </c>
      <c r="N8" s="20" t="s">
        <v>481</v>
      </c>
      <c r="O8" s="18" t="s">
        <v>481</v>
      </c>
      <c r="P8" s="20" t="s">
        <v>481</v>
      </c>
      <c r="Q8" s="18" t="n">
        <v>361.38025951</v>
      </c>
      <c r="R8" s="20" t="n">
        <v>22.72565673</v>
      </c>
      <c r="S8" s="18" t="s">
        <v>481</v>
      </c>
      <c r="T8" s="20" t="s">
        <v>481</v>
      </c>
      <c r="U8" s="18" t="n">
        <v>342.20565296</v>
      </c>
      <c r="V8" s="20" t="n">
        <v>17.48464173</v>
      </c>
    </row>
    <row r="9" spans="1:22">
      <c r="A9" s="15" t="s">
        <v>484</v>
      </c>
      <c r="B9" s="17" t="n">
        <v>9651</v>
      </c>
      <c r="C9" s="18">
        <f>(116.0/B9*100)</f>
        <v/>
      </c>
      <c r="D9" s="19" t="n">
        <v>9535</v>
      </c>
      <c r="E9" s="18" t="n">
        <v>461.87482951</v>
      </c>
      <c r="F9" s="20" t="n">
        <v>7.02209849</v>
      </c>
      <c r="G9" s="18" t="n">
        <v>487.81373821</v>
      </c>
      <c r="H9" s="20" t="n">
        <v>5.5793524</v>
      </c>
      <c r="I9" s="18" t="n">
        <v>514.44771422</v>
      </c>
      <c r="J9" s="20" t="n">
        <v>2.65168785</v>
      </c>
      <c r="K9" s="18" t="n">
        <v>506.39886226</v>
      </c>
      <c r="L9" s="20" t="n">
        <v>2.71010814</v>
      </c>
      <c r="M9" s="18" t="s">
        <v>481</v>
      </c>
      <c r="N9" s="20" t="s">
        <v>481</v>
      </c>
      <c r="O9" s="18" t="s">
        <v>481</v>
      </c>
      <c r="P9" s="20" t="s">
        <v>481</v>
      </c>
      <c r="Q9" s="18" t="n">
        <v>347.7815185</v>
      </c>
      <c r="R9" s="20" t="n">
        <v>11.20716786</v>
      </c>
      <c r="S9" s="18" t="s">
        <v>481</v>
      </c>
      <c r="T9" s="20" t="s">
        <v>481</v>
      </c>
      <c r="U9" s="18" t="n">
        <v>386.45560673</v>
      </c>
      <c r="V9" s="20" t="n">
        <v>9.89085386</v>
      </c>
    </row>
    <row r="10" spans="1:22">
      <c r="A10" s="15" t="s">
        <v>485</v>
      </c>
      <c r="B10" s="17" t="n">
        <v>20058</v>
      </c>
      <c r="C10" s="18">
        <f>(531.0/B10*100)</f>
        <v/>
      </c>
      <c r="D10" s="19" t="n">
        <v>19527</v>
      </c>
      <c r="E10" s="18" t="n">
        <v>498.99781526</v>
      </c>
      <c r="F10" s="20" t="n">
        <v>4.61607699</v>
      </c>
      <c r="G10" s="18" t="n">
        <v>521.4201404200001</v>
      </c>
      <c r="H10" s="20" t="n">
        <v>4.40202404</v>
      </c>
      <c r="I10" s="18" t="n">
        <v>535.33340088</v>
      </c>
      <c r="J10" s="20" t="n">
        <v>2.78608908</v>
      </c>
      <c r="K10" s="18" t="n">
        <v>529.81410454</v>
      </c>
      <c r="L10" s="20" t="n">
        <v>3.0292856</v>
      </c>
      <c r="M10" s="18" t="s">
        <v>481</v>
      </c>
      <c r="N10" s="20" t="s">
        <v>481</v>
      </c>
      <c r="O10" s="18" t="s">
        <v>481</v>
      </c>
      <c r="P10" s="20" t="s">
        <v>481</v>
      </c>
      <c r="Q10" s="18" t="s">
        <v>481</v>
      </c>
      <c r="R10" s="20" t="s">
        <v>481</v>
      </c>
      <c r="S10" s="18" t="s">
        <v>481</v>
      </c>
      <c r="T10" s="20" t="s">
        <v>481</v>
      </c>
      <c r="U10" s="18" t="n">
        <v>415.97230623</v>
      </c>
      <c r="V10" s="20" t="n">
        <v>11.62338272</v>
      </c>
    </row>
    <row r="11" spans="1:22">
      <c r="A11" s="15" t="s">
        <v>486</v>
      </c>
      <c r="B11" s="17" t="n">
        <v>7053</v>
      </c>
      <c r="C11" s="18">
        <f>(53.0/B11*100)</f>
        <v/>
      </c>
      <c r="D11" s="19" t="n">
        <v>7000</v>
      </c>
      <c r="E11" s="18" t="n">
        <v>432.3639745</v>
      </c>
      <c r="F11" s="20" t="n">
        <v>5.95086323</v>
      </c>
      <c r="G11" s="18" t="n">
        <v>446.21790145</v>
      </c>
      <c r="H11" s="20" t="n">
        <v>5.10771813</v>
      </c>
      <c r="I11" s="18" t="n">
        <v>461.53025614</v>
      </c>
      <c r="J11" s="20" t="n">
        <v>3.34274089</v>
      </c>
      <c r="K11" s="18" t="n">
        <v>468.91927232</v>
      </c>
      <c r="L11" s="20" t="n">
        <v>3.09832719</v>
      </c>
      <c r="M11" s="18" t="s">
        <v>481</v>
      </c>
      <c r="N11" s="20" t="s">
        <v>481</v>
      </c>
      <c r="O11" s="18" t="s">
        <v>481</v>
      </c>
      <c r="P11" s="20" t="s">
        <v>481</v>
      </c>
      <c r="Q11" s="18" t="s">
        <v>481</v>
      </c>
      <c r="R11" s="20" t="s">
        <v>481</v>
      </c>
      <c r="S11" s="18" t="s">
        <v>481</v>
      </c>
      <c r="T11" s="20" t="s">
        <v>481</v>
      </c>
      <c r="U11" s="18" t="n">
        <v>351.82842831</v>
      </c>
      <c r="V11" s="20" t="n">
        <v>13.72116825</v>
      </c>
    </row>
    <row r="12" spans="1:22">
      <c r="A12" s="15" t="s">
        <v>487</v>
      </c>
      <c r="B12" s="17" t="n">
        <v>6894</v>
      </c>
      <c r="C12" s="18">
        <f>(57.0/B12*100)</f>
        <v/>
      </c>
      <c r="D12" s="19" t="n">
        <v>6837</v>
      </c>
      <c r="E12" s="18" t="n">
        <v>463.88810105</v>
      </c>
      <c r="F12" s="20" t="n">
        <v>5.97415918</v>
      </c>
      <c r="G12" s="18" t="n">
        <v>475.65702572</v>
      </c>
      <c r="H12" s="20" t="n">
        <v>4.52531596</v>
      </c>
      <c r="I12" s="18" t="n">
        <v>495.02939202</v>
      </c>
      <c r="J12" s="20" t="n">
        <v>2.78743875</v>
      </c>
      <c r="K12" s="18" t="n">
        <v>510.35192049</v>
      </c>
      <c r="L12" s="20" t="n">
        <v>3.76572458</v>
      </c>
      <c r="M12" s="18" t="s">
        <v>481</v>
      </c>
      <c r="N12" s="20" t="s">
        <v>481</v>
      </c>
      <c r="O12" s="18" t="s">
        <v>481</v>
      </c>
      <c r="P12" s="20" t="s">
        <v>481</v>
      </c>
      <c r="Q12" s="18" t="n">
        <v>332.31014509</v>
      </c>
      <c r="R12" s="20" t="n">
        <v>18.34291261</v>
      </c>
      <c r="S12" s="18" t="s">
        <v>481</v>
      </c>
      <c r="T12" s="20" t="s">
        <v>481</v>
      </c>
      <c r="U12" s="18" t="n">
        <v>382.07718035</v>
      </c>
      <c r="V12" s="20" t="n">
        <v>11.57664594</v>
      </c>
    </row>
    <row r="13" spans="1:22">
      <c r="A13" s="15" t="s">
        <v>488</v>
      </c>
      <c r="B13" s="17" t="n">
        <v>7161</v>
      </c>
      <c r="C13" s="18">
        <f>(95.0/B13*100)</f>
        <v/>
      </c>
      <c r="D13" s="19" t="n">
        <v>7066</v>
      </c>
      <c r="E13" s="18" t="n">
        <v>474.08358778</v>
      </c>
      <c r="F13" s="20" t="n">
        <v>6.88411</v>
      </c>
      <c r="G13" s="18" t="n">
        <v>502.72430446</v>
      </c>
      <c r="H13" s="20" t="n">
        <v>5.879754</v>
      </c>
      <c r="I13" s="18" t="n">
        <v>509.3237546</v>
      </c>
      <c r="J13" s="20" t="n">
        <v>3.21990017</v>
      </c>
      <c r="K13" s="18" t="n">
        <v>507.06457383</v>
      </c>
      <c r="L13" s="20" t="n">
        <v>2.72271423</v>
      </c>
      <c r="M13" s="18" t="s">
        <v>481</v>
      </c>
      <c r="N13" s="20" t="s">
        <v>481</v>
      </c>
      <c r="O13" s="18" t="s">
        <v>481</v>
      </c>
      <c r="P13" s="20" t="s">
        <v>481</v>
      </c>
      <c r="Q13" s="18" t="n">
        <v>407.4699787</v>
      </c>
      <c r="R13" s="20" t="n">
        <v>6.79601306</v>
      </c>
      <c r="S13" s="18" t="s">
        <v>481</v>
      </c>
      <c r="T13" s="20" t="s">
        <v>481</v>
      </c>
      <c r="U13" s="18" t="n">
        <v>376.28623139</v>
      </c>
      <c r="V13" s="20" t="n">
        <v>14.88841313</v>
      </c>
    </row>
    <row r="14" spans="1:22">
      <c r="A14" s="15" t="s">
        <v>489</v>
      </c>
      <c r="B14" s="17" t="n">
        <v>5587</v>
      </c>
      <c r="C14" s="18">
        <f>(76.0/B14*100)</f>
        <v/>
      </c>
      <c r="D14" s="19" t="n">
        <v>5511</v>
      </c>
      <c r="E14" s="18" t="n">
        <v>477.34393308</v>
      </c>
      <c r="F14" s="20" t="n">
        <v>7.29750746</v>
      </c>
      <c r="G14" s="18" t="n">
        <v>498.20137506</v>
      </c>
      <c r="H14" s="20" t="n">
        <v>5.49617591</v>
      </c>
      <c r="I14" s="18" t="n">
        <v>519.33711318</v>
      </c>
      <c r="J14" s="20" t="n">
        <v>2.83470064</v>
      </c>
      <c r="K14" s="18" t="n">
        <v>530.8008779</v>
      </c>
      <c r="L14" s="20" t="n">
        <v>2.96032838</v>
      </c>
      <c r="M14" s="18" t="s">
        <v>481</v>
      </c>
      <c r="N14" s="20" t="s">
        <v>481</v>
      </c>
      <c r="O14" s="18" t="s">
        <v>481</v>
      </c>
      <c r="P14" s="20" t="s">
        <v>481</v>
      </c>
      <c r="Q14" s="18" t="s">
        <v>481</v>
      </c>
      <c r="R14" s="20" t="s">
        <v>481</v>
      </c>
      <c r="S14" s="18" t="s">
        <v>481</v>
      </c>
      <c r="T14" s="20" t="s">
        <v>481</v>
      </c>
      <c r="U14" s="18" t="n">
        <v>427.96409784</v>
      </c>
      <c r="V14" s="20" t="n">
        <v>19.25561822</v>
      </c>
    </row>
    <row r="15" spans="1:22">
      <c r="A15" s="15" t="s">
        <v>490</v>
      </c>
      <c r="B15" s="17" t="n">
        <v>5882</v>
      </c>
      <c r="C15" s="18">
        <f>(53.0/B15*100)</f>
        <v/>
      </c>
      <c r="D15" s="19" t="n">
        <v>5829</v>
      </c>
      <c r="E15" s="18" t="n">
        <v>478.46077824</v>
      </c>
      <c r="F15" s="20" t="n">
        <v>8.819686369999999</v>
      </c>
      <c r="G15" s="18" t="n">
        <v>532.7403796999999</v>
      </c>
      <c r="H15" s="20" t="n">
        <v>6.49992164</v>
      </c>
      <c r="I15" s="18" t="n">
        <v>534.63543371</v>
      </c>
      <c r="J15" s="20" t="n">
        <v>3.05727294</v>
      </c>
      <c r="K15" s="18" t="n">
        <v>528.56066373</v>
      </c>
      <c r="L15" s="20" t="n">
        <v>2.67200344</v>
      </c>
      <c r="M15" s="18" t="s">
        <v>481</v>
      </c>
      <c r="N15" s="20" t="s">
        <v>481</v>
      </c>
      <c r="O15" s="18" t="s">
        <v>481</v>
      </c>
      <c r="P15" s="20" t="s">
        <v>481</v>
      </c>
      <c r="Q15" s="18" t="n">
        <v>367.66871077</v>
      </c>
      <c r="R15" s="20" t="n">
        <v>14.82638214</v>
      </c>
      <c r="S15" s="18" t="s">
        <v>481</v>
      </c>
      <c r="T15" s="20" t="s">
        <v>481</v>
      </c>
      <c r="U15" s="18" t="n">
        <v>399.00449455</v>
      </c>
      <c r="V15" s="20" t="n">
        <v>18.31448232</v>
      </c>
    </row>
    <row r="16" spans="1:22">
      <c r="A16" s="15" t="s">
        <v>491</v>
      </c>
      <c r="B16" s="17" t="n">
        <v>6108</v>
      </c>
      <c r="C16" s="18">
        <f>(107.0/B16*100)</f>
        <v/>
      </c>
      <c r="D16" s="19" t="n">
        <v>6001</v>
      </c>
      <c r="E16" s="18" t="n">
        <v>437.69640803</v>
      </c>
      <c r="F16" s="20" t="n">
        <v>7.77789774</v>
      </c>
      <c r="G16" s="18" t="n">
        <v>472.16691503</v>
      </c>
      <c r="H16" s="20" t="n">
        <v>4.37175925</v>
      </c>
      <c r="I16" s="18" t="n">
        <v>513.29935372</v>
      </c>
      <c r="J16" s="20" t="n">
        <v>2.69692234</v>
      </c>
      <c r="K16" s="18" t="n">
        <v>532.48029239</v>
      </c>
      <c r="L16" s="20" t="n">
        <v>3.91860729</v>
      </c>
      <c r="M16" s="18" t="s">
        <v>481</v>
      </c>
      <c r="N16" s="20" t="s">
        <v>481</v>
      </c>
      <c r="O16" s="18" t="s">
        <v>481</v>
      </c>
      <c r="P16" s="20" t="s">
        <v>481</v>
      </c>
      <c r="Q16" s="18" t="s">
        <v>481</v>
      </c>
      <c r="R16" s="20" t="s">
        <v>481</v>
      </c>
      <c r="S16" s="18" t="s">
        <v>481</v>
      </c>
      <c r="T16" s="20" t="s">
        <v>481</v>
      </c>
      <c r="U16" s="18" t="n">
        <v>427.4796216</v>
      </c>
      <c r="V16" s="20" t="n">
        <v>9.257331710000001</v>
      </c>
    </row>
    <row r="17" spans="1:22">
      <c r="A17" s="15" t="s">
        <v>492</v>
      </c>
      <c r="B17" s="17" t="n">
        <v>6504</v>
      </c>
      <c r="C17" s="18">
        <f>(709.0/B17*100)</f>
        <v/>
      </c>
      <c r="D17" s="19" t="n">
        <v>5795</v>
      </c>
      <c r="E17" s="18" t="n">
        <v>481.76033829</v>
      </c>
      <c r="F17" s="20" t="n">
        <v>8.36029038</v>
      </c>
      <c r="G17" s="18" t="n">
        <v>516.61188915</v>
      </c>
      <c r="H17" s="20" t="n">
        <v>5.14924907</v>
      </c>
      <c r="I17" s="18" t="n">
        <v>532.40617836</v>
      </c>
      <c r="J17" s="20" t="n">
        <v>4.06383531</v>
      </c>
      <c r="K17" s="18" t="n">
        <v>519.97458746</v>
      </c>
      <c r="L17" s="20" t="n">
        <v>3.29391656</v>
      </c>
      <c r="M17" s="18" t="s">
        <v>481</v>
      </c>
      <c r="N17" s="20" t="s">
        <v>481</v>
      </c>
      <c r="O17" s="18" t="s">
        <v>481</v>
      </c>
      <c r="P17" s="20" t="s">
        <v>481</v>
      </c>
      <c r="Q17" s="18" t="n">
        <v>338.260297</v>
      </c>
      <c r="R17" s="20" t="n">
        <v>14.23011861</v>
      </c>
      <c r="S17" s="18" t="s">
        <v>481</v>
      </c>
      <c r="T17" s="20" t="s">
        <v>481</v>
      </c>
      <c r="U17" s="18" t="n">
        <v>406.29923286</v>
      </c>
      <c r="V17" s="20" t="n">
        <v>12.87039571</v>
      </c>
    </row>
    <row r="18" spans="1:22">
      <c r="A18" s="15" t="s">
        <v>493</v>
      </c>
      <c r="B18" s="17" t="n">
        <v>5532</v>
      </c>
      <c r="C18" s="18">
        <f>(28.0/B18*100)</f>
        <v/>
      </c>
      <c r="D18" s="19" t="n">
        <v>5504</v>
      </c>
      <c r="E18" s="18" t="n">
        <v>421.36379475</v>
      </c>
      <c r="F18" s="20" t="n">
        <v>7.58484187</v>
      </c>
      <c r="G18" s="18" t="n">
        <v>447.48934216</v>
      </c>
      <c r="H18" s="20" t="n">
        <v>7.59547818</v>
      </c>
      <c r="I18" s="18" t="n">
        <v>468.52014651</v>
      </c>
      <c r="J18" s="20" t="n">
        <v>4.57930017</v>
      </c>
      <c r="K18" s="18" t="n">
        <v>482.39595489</v>
      </c>
      <c r="L18" s="20" t="n">
        <v>4.17255203</v>
      </c>
      <c r="M18" s="18" t="s">
        <v>481</v>
      </c>
      <c r="N18" s="20" t="s">
        <v>481</v>
      </c>
      <c r="O18" s="18" t="s">
        <v>481</v>
      </c>
      <c r="P18" s="20" t="s">
        <v>481</v>
      </c>
      <c r="Q18" s="18" t="s">
        <v>481</v>
      </c>
      <c r="R18" s="20" t="s">
        <v>481</v>
      </c>
      <c r="S18" s="18" t="s">
        <v>481</v>
      </c>
      <c r="T18" s="20" t="s">
        <v>481</v>
      </c>
      <c r="U18" s="18" t="n">
        <v>346.42477859</v>
      </c>
      <c r="V18" s="20" t="n">
        <v>16.4083394</v>
      </c>
    </row>
    <row r="19" spans="1:22">
      <c r="A19" s="15" t="s">
        <v>494</v>
      </c>
      <c r="B19" s="17" t="n">
        <v>5658</v>
      </c>
      <c r="C19" s="18">
        <f>(74.0/B19*100)</f>
        <v/>
      </c>
      <c r="D19" s="19" t="n">
        <v>5584</v>
      </c>
      <c r="E19" s="18" t="n">
        <v>435.57971907</v>
      </c>
      <c r="F19" s="20" t="n">
        <v>7.08952567</v>
      </c>
      <c r="G19" s="18" t="n">
        <v>456.2964167</v>
      </c>
      <c r="H19" s="20" t="n">
        <v>5.07195836</v>
      </c>
      <c r="I19" s="18" t="n">
        <v>469.39309274</v>
      </c>
      <c r="J19" s="20" t="n">
        <v>3.30939956</v>
      </c>
      <c r="K19" s="18" t="n">
        <v>482.20185877</v>
      </c>
      <c r="L19" s="20" t="n">
        <v>3.07772731</v>
      </c>
      <c r="M19" s="18" t="s">
        <v>481</v>
      </c>
      <c r="N19" s="20" t="s">
        <v>481</v>
      </c>
      <c r="O19" s="18" t="s">
        <v>481</v>
      </c>
      <c r="P19" s="20" t="s">
        <v>481</v>
      </c>
      <c r="Q19" s="18" t="s">
        <v>481</v>
      </c>
      <c r="R19" s="20" t="s">
        <v>481</v>
      </c>
      <c r="S19" s="18" t="s">
        <v>481</v>
      </c>
      <c r="T19" s="20" t="s">
        <v>481</v>
      </c>
      <c r="U19" s="18" t="n">
        <v>366.17039404</v>
      </c>
      <c r="V19" s="20" t="n">
        <v>16.19099606</v>
      </c>
    </row>
    <row r="20" spans="1:22">
      <c r="A20" s="15" t="s">
        <v>495</v>
      </c>
      <c r="B20" s="17" t="n">
        <v>3371</v>
      </c>
      <c r="C20" s="18">
        <f>(75.0/B20*100)</f>
        <v/>
      </c>
      <c r="D20" s="19" t="n">
        <v>3296</v>
      </c>
      <c r="E20" s="18" t="n">
        <v>456.15381873</v>
      </c>
      <c r="F20" s="20" t="n">
        <v>7.69864457</v>
      </c>
      <c r="G20" s="18" t="n">
        <v>475.19858017</v>
      </c>
      <c r="H20" s="20" t="n">
        <v>6.8851361</v>
      </c>
      <c r="I20" s="18" t="n">
        <v>480.63282912</v>
      </c>
      <c r="J20" s="20" t="n">
        <v>3.53330128</v>
      </c>
      <c r="K20" s="18" t="n">
        <v>491.52675439</v>
      </c>
      <c r="L20" s="20" t="n">
        <v>2.91785428</v>
      </c>
      <c r="M20" s="18" t="s">
        <v>481</v>
      </c>
      <c r="N20" s="20" t="s">
        <v>481</v>
      </c>
      <c r="O20" s="18" t="s">
        <v>481</v>
      </c>
      <c r="P20" s="20" t="s">
        <v>481</v>
      </c>
      <c r="Q20" s="18" t="s">
        <v>481</v>
      </c>
      <c r="R20" s="20" t="s">
        <v>481</v>
      </c>
      <c r="S20" s="18" t="s">
        <v>481</v>
      </c>
      <c r="T20" s="20" t="s">
        <v>481</v>
      </c>
      <c r="U20" s="18" t="n">
        <v>363.19755036</v>
      </c>
      <c r="V20" s="20" t="n">
        <v>18.18250855</v>
      </c>
    </row>
    <row r="21" spans="1:22">
      <c r="A21" s="15" t="s">
        <v>496</v>
      </c>
      <c r="B21" s="17" t="n">
        <v>5741</v>
      </c>
      <c r="C21" s="18">
        <f>(45.0/B21*100)</f>
        <v/>
      </c>
      <c r="D21" s="19" t="n">
        <v>5696</v>
      </c>
      <c r="E21" s="18" t="n">
        <v>503.37887987</v>
      </c>
      <c r="F21" s="20" t="n">
        <v>7.41912248</v>
      </c>
      <c r="G21" s="18" t="n">
        <v>526.07214542</v>
      </c>
      <c r="H21" s="20" t="n">
        <v>4.52498922</v>
      </c>
      <c r="I21" s="18" t="n">
        <v>523.75925081</v>
      </c>
      <c r="J21" s="20" t="n">
        <v>2.64605322</v>
      </c>
      <c r="K21" s="18" t="n">
        <v>519.90560293</v>
      </c>
      <c r="L21" s="20" t="n">
        <v>2.74485297</v>
      </c>
      <c r="M21" s="18" t="s">
        <v>481</v>
      </c>
      <c r="N21" s="20" t="s">
        <v>481</v>
      </c>
      <c r="O21" s="18" t="s">
        <v>481</v>
      </c>
      <c r="P21" s="20" t="s">
        <v>481</v>
      </c>
      <c r="Q21" s="18" t="s">
        <v>481</v>
      </c>
      <c r="R21" s="20" t="s">
        <v>481</v>
      </c>
      <c r="S21" s="18" t="s">
        <v>481</v>
      </c>
      <c r="T21" s="20" t="s">
        <v>481</v>
      </c>
      <c r="U21" s="18" t="n">
        <v>430.20220625</v>
      </c>
      <c r="V21" s="20" t="n">
        <v>17.58864097</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(222.0/B23*100)</f>
        <v/>
      </c>
      <c r="D23" s="19" t="n">
        <v>11361</v>
      </c>
      <c r="E23" s="18" t="n">
        <v>445.2341273</v>
      </c>
      <c r="F23" s="20" t="n">
        <v>7.90166622</v>
      </c>
      <c r="G23" s="18" t="n">
        <v>471.50924429</v>
      </c>
      <c r="H23" s="20" t="n">
        <v>5.89852154</v>
      </c>
      <c r="I23" s="18" t="n">
        <v>491.17518915</v>
      </c>
      <c r="J23" s="20" t="n">
        <v>3.30419183</v>
      </c>
      <c r="K23" s="18" t="n">
        <v>489.06717453</v>
      </c>
      <c r="L23" s="20" t="n">
        <v>3.25074618</v>
      </c>
      <c r="M23" s="18" t="s">
        <v>481</v>
      </c>
      <c r="N23" s="20" t="s">
        <v>481</v>
      </c>
      <c r="O23" s="18" t="s">
        <v>481</v>
      </c>
      <c r="P23" s="20" t="s">
        <v>481</v>
      </c>
      <c r="Q23" s="18" t="s">
        <v>481</v>
      </c>
      <c r="R23" s="20" t="s">
        <v>481</v>
      </c>
      <c r="S23" s="18" t="s">
        <v>481</v>
      </c>
      <c r="T23" s="20" t="s">
        <v>481</v>
      </c>
      <c r="U23" s="18" t="n">
        <v>401.04147413</v>
      </c>
      <c r="V23" s="20" t="n">
        <v>14.40971352</v>
      </c>
    </row>
    <row r="24" spans="1:22">
      <c r="A24" s="15" t="s">
        <v>499</v>
      </c>
      <c r="B24" s="17" t="n">
        <v>6647</v>
      </c>
      <c r="C24" s="18">
        <f>(7.0/B24*100)</f>
        <v/>
      </c>
      <c r="D24" s="19" t="n">
        <v>6640</v>
      </c>
      <c r="E24" s="18" t="n">
        <v>473.45951078</v>
      </c>
      <c r="F24" s="20" t="n">
        <v>7.9712609</v>
      </c>
      <c r="G24" s="18" t="n">
        <v>494.70999782</v>
      </c>
      <c r="H24" s="20" t="n">
        <v>6.20211195</v>
      </c>
      <c r="I24" s="18" t="n">
        <v>517.6279725099999</v>
      </c>
      <c r="J24" s="20" t="n">
        <v>3.75271934</v>
      </c>
      <c r="K24" s="18" t="n">
        <v>523.19609289</v>
      </c>
      <c r="L24" s="20" t="n">
        <v>3.25510144</v>
      </c>
      <c r="M24" s="18" t="s">
        <v>481</v>
      </c>
      <c r="N24" s="20" t="s">
        <v>481</v>
      </c>
      <c r="O24" s="18" t="s">
        <v>481</v>
      </c>
      <c r="P24" s="20" t="s">
        <v>481</v>
      </c>
      <c r="Q24" s="18" t="s">
        <v>481</v>
      </c>
      <c r="R24" s="20" t="s">
        <v>481</v>
      </c>
      <c r="S24" s="18" t="s">
        <v>481</v>
      </c>
      <c r="T24" s="20" t="s">
        <v>481</v>
      </c>
      <c r="U24" s="18" t="n">
        <v>421.02149181</v>
      </c>
      <c r="V24" s="20" t="n">
        <v>22.64244547</v>
      </c>
    </row>
    <row r="25" spans="1:22">
      <c r="A25" s="15" t="s">
        <v>500</v>
      </c>
      <c r="B25" s="17" t="n">
        <v>5581</v>
      </c>
      <c r="C25" s="18">
        <f>(24.0/B25*100)</f>
        <v/>
      </c>
      <c r="D25" s="19" t="n">
        <v>5557</v>
      </c>
      <c r="E25" s="18" t="n">
        <v>478.73332968</v>
      </c>
      <c r="F25" s="20" t="n">
        <v>13.2655583</v>
      </c>
      <c r="G25" s="18" t="n">
        <v>528.05621903</v>
      </c>
      <c r="H25" s="20" t="n">
        <v>6.89155363</v>
      </c>
      <c r="I25" s="18" t="n">
        <v>520.03456526</v>
      </c>
      <c r="J25" s="20" t="n">
        <v>3.71841779</v>
      </c>
      <c r="K25" s="18" t="n">
        <v>515.7771686</v>
      </c>
      <c r="L25" s="20" t="n">
        <v>3.76759966</v>
      </c>
      <c r="M25" s="18" t="s">
        <v>481</v>
      </c>
      <c r="N25" s="20" t="s">
        <v>481</v>
      </c>
      <c r="O25" s="18" t="s">
        <v>481</v>
      </c>
      <c r="P25" s="20" t="s">
        <v>481</v>
      </c>
      <c r="Q25" s="18" t="s">
        <v>481</v>
      </c>
      <c r="R25" s="20" t="s">
        <v>481</v>
      </c>
      <c r="S25" s="18" t="s">
        <v>481</v>
      </c>
      <c r="T25" s="20" t="s">
        <v>481</v>
      </c>
      <c r="U25" s="18" t="n">
        <v>412.69639371</v>
      </c>
      <c r="V25" s="20" t="n">
        <v>30.72623954</v>
      </c>
    </row>
    <row r="26" spans="1:22">
      <c r="A26" s="15" t="s">
        <v>501</v>
      </c>
      <c r="B26" s="17" t="n">
        <v>4869</v>
      </c>
      <c r="C26" s="18">
        <f>(36.0/B26*100)</f>
        <v/>
      </c>
      <c r="D26" s="19" t="n">
        <v>4833</v>
      </c>
      <c r="E26" s="18" t="n">
        <v>452.32828423</v>
      </c>
      <c r="F26" s="20" t="n">
        <v>5.83273599</v>
      </c>
      <c r="G26" s="18" t="n">
        <v>479.55808488</v>
      </c>
      <c r="H26" s="20" t="n">
        <v>6.1601867</v>
      </c>
      <c r="I26" s="18" t="n">
        <v>487.73411582</v>
      </c>
      <c r="J26" s="20" t="n">
        <v>2.49354598</v>
      </c>
      <c r="K26" s="18" t="n">
        <v>498.60098636</v>
      </c>
      <c r="L26" s="20" t="n">
        <v>2.65447604</v>
      </c>
      <c r="M26" s="18" t="s">
        <v>481</v>
      </c>
      <c r="N26" s="20" t="s">
        <v>481</v>
      </c>
      <c r="O26" s="18" t="s">
        <v>481</v>
      </c>
      <c r="P26" s="20" t="s">
        <v>481</v>
      </c>
      <c r="Q26" s="18" t="s">
        <v>481</v>
      </c>
      <c r="R26" s="20" t="s">
        <v>481</v>
      </c>
      <c r="S26" s="18" t="s">
        <v>481</v>
      </c>
      <c r="T26" s="20" t="s">
        <v>481</v>
      </c>
      <c r="U26" s="18" t="n">
        <v>414.84367335</v>
      </c>
      <c r="V26" s="20" t="n">
        <v>16.22643648</v>
      </c>
    </row>
    <row r="27" spans="1:22">
      <c r="A27" s="15" t="s">
        <v>502</v>
      </c>
      <c r="B27" s="17" t="n">
        <v>5299</v>
      </c>
      <c r="C27" s="18">
        <f>(19.0/B27*100)</f>
        <v/>
      </c>
      <c r="D27" s="19" t="n">
        <v>5280</v>
      </c>
      <c r="E27" s="18" t="n">
        <v>427.10598045</v>
      </c>
      <c r="F27" s="20" t="n">
        <v>5.51550382</v>
      </c>
      <c r="G27" s="18" t="n">
        <v>464.06538257</v>
      </c>
      <c r="H27" s="20" t="n">
        <v>5.79015428</v>
      </c>
      <c r="I27" s="18" t="n">
        <v>495.86525828</v>
      </c>
      <c r="J27" s="20" t="n">
        <v>3.2201694</v>
      </c>
      <c r="K27" s="18" t="n">
        <v>488.61858491</v>
      </c>
      <c r="L27" s="20" t="n">
        <v>2.04257042</v>
      </c>
      <c r="M27" s="18" t="s">
        <v>481</v>
      </c>
      <c r="N27" s="20" t="s">
        <v>481</v>
      </c>
      <c r="O27" s="18" t="s">
        <v>481</v>
      </c>
      <c r="P27" s="20" t="s">
        <v>481</v>
      </c>
      <c r="Q27" s="18" t="s">
        <v>481</v>
      </c>
      <c r="R27" s="20" t="s">
        <v>481</v>
      </c>
      <c r="S27" s="18" t="s">
        <v>481</v>
      </c>
      <c r="T27" s="20" t="s">
        <v>481</v>
      </c>
      <c r="U27" s="18" t="n">
        <v>387.12427903</v>
      </c>
      <c r="V27" s="20" t="n">
        <v>13.12328062</v>
      </c>
    </row>
    <row r="28" spans="1:22">
      <c r="A28" s="15" t="s">
        <v>503</v>
      </c>
      <c r="B28" s="17" t="n">
        <v>7568</v>
      </c>
      <c r="C28" s="18">
        <f>(64.0/B28*100)</f>
        <v/>
      </c>
      <c r="D28" s="19" t="n">
        <v>7504</v>
      </c>
      <c r="E28" s="18" t="n">
        <v>412.65791425</v>
      </c>
      <c r="F28" s="20" t="n">
        <v>4.09574233</v>
      </c>
      <c r="G28" s="18" t="n">
        <v>393.53298949</v>
      </c>
      <c r="H28" s="20" t="n">
        <v>3.897592</v>
      </c>
      <c r="I28" s="18" t="n">
        <v>423.13929961</v>
      </c>
      <c r="J28" s="20" t="n">
        <v>3.01955024</v>
      </c>
      <c r="K28" s="18" t="n">
        <v>440.18632569</v>
      </c>
      <c r="L28" s="20" t="n">
        <v>2.88656929</v>
      </c>
      <c r="M28" s="18" t="s">
        <v>481</v>
      </c>
      <c r="N28" s="20" t="s">
        <v>481</v>
      </c>
      <c r="O28" s="18" t="s">
        <v>481</v>
      </c>
      <c r="P28" s="20" t="s">
        <v>481</v>
      </c>
      <c r="Q28" s="18" t="s">
        <v>481</v>
      </c>
      <c r="R28" s="20" t="s">
        <v>481</v>
      </c>
      <c r="S28" s="18" t="s">
        <v>481</v>
      </c>
      <c r="T28" s="20" t="s">
        <v>481</v>
      </c>
      <c r="U28" s="18" t="n">
        <v>347.32778388</v>
      </c>
      <c r="V28" s="20" t="n">
        <v>14.31540041</v>
      </c>
    </row>
    <row r="29" spans="1:22">
      <c r="A29" s="15" t="s">
        <v>504</v>
      </c>
      <c r="B29" s="17" t="n">
        <v>5385</v>
      </c>
      <c r="C29" s="18">
        <f>(30.0/B29*100)</f>
        <v/>
      </c>
      <c r="D29" s="19" t="n">
        <v>5355</v>
      </c>
      <c r="E29" s="18" t="n">
        <v>470.51982722</v>
      </c>
      <c r="F29" s="20" t="n">
        <v>7.65596681</v>
      </c>
      <c r="G29" s="18" t="n">
        <v>497.0648297</v>
      </c>
      <c r="H29" s="20" t="n">
        <v>9.68962129</v>
      </c>
      <c r="I29" s="18" t="n">
        <v>519.08264721</v>
      </c>
      <c r="J29" s="20" t="n">
        <v>3.52698852</v>
      </c>
      <c r="K29" s="18" t="n">
        <v>506.54377953</v>
      </c>
      <c r="L29" s="20" t="n">
        <v>2.87343391</v>
      </c>
      <c r="M29" s="18" t="s">
        <v>481</v>
      </c>
      <c r="N29" s="20" t="s">
        <v>481</v>
      </c>
      <c r="O29" s="18" t="s">
        <v>481</v>
      </c>
      <c r="P29" s="20" t="s">
        <v>481</v>
      </c>
      <c r="Q29" s="18" t="n">
        <v>314.02123871</v>
      </c>
      <c r="R29" s="20" t="n">
        <v>13.26138992</v>
      </c>
      <c r="S29" s="18" t="s">
        <v>481</v>
      </c>
      <c r="T29" s="20" t="s">
        <v>481</v>
      </c>
      <c r="U29" s="18" t="n">
        <v>393.71400555</v>
      </c>
      <c r="V29" s="20" t="n">
        <v>22.5358966</v>
      </c>
    </row>
    <row r="30" spans="1:22">
      <c r="A30" s="15" t="s">
        <v>505</v>
      </c>
      <c r="B30" s="17" t="n">
        <v>4520</v>
      </c>
      <c r="C30" s="18">
        <f>(107.0/B30*100)</f>
        <v/>
      </c>
      <c r="D30" s="19" t="n">
        <v>4413</v>
      </c>
      <c r="E30" s="18" t="n">
        <v>472.97649831</v>
      </c>
      <c r="F30" s="20" t="n">
        <v>7.84607286</v>
      </c>
      <c r="G30" s="18" t="n">
        <v>496.34364892</v>
      </c>
      <c r="H30" s="20" t="n">
        <v>5.22449067</v>
      </c>
      <c r="I30" s="18" t="n">
        <v>523.8833544399999</v>
      </c>
      <c r="J30" s="20" t="n">
        <v>3.31263491</v>
      </c>
      <c r="K30" s="18" t="n">
        <v>508.17442454</v>
      </c>
      <c r="L30" s="20" t="n">
        <v>3.94011923</v>
      </c>
      <c r="M30" s="18" t="s">
        <v>481</v>
      </c>
      <c r="N30" s="20" t="s">
        <v>481</v>
      </c>
      <c r="O30" s="18" t="s">
        <v>481</v>
      </c>
      <c r="P30" s="20" t="s">
        <v>481</v>
      </c>
      <c r="Q30" s="18" t="s">
        <v>481</v>
      </c>
      <c r="R30" s="20" t="s">
        <v>481</v>
      </c>
      <c r="S30" s="18" t="s">
        <v>481</v>
      </c>
      <c r="T30" s="20" t="s">
        <v>481</v>
      </c>
      <c r="U30" s="18" t="n">
        <v>388.20404478</v>
      </c>
      <c r="V30" s="20" t="n">
        <v>19.11079757</v>
      </c>
    </row>
    <row r="31" spans="1:22">
      <c r="A31" s="15" t="s">
        <v>506</v>
      </c>
      <c r="B31" s="17" t="n">
        <v>5456</v>
      </c>
      <c r="C31" s="18">
        <f>(127.0/B31*100)</f>
        <v/>
      </c>
      <c r="D31" s="19" t="n">
        <v>5329</v>
      </c>
      <c r="E31" s="18" t="n">
        <v>464.66932217</v>
      </c>
      <c r="F31" s="20" t="n">
        <v>6.46184905</v>
      </c>
      <c r="G31" s="18" t="n">
        <v>481.96313109</v>
      </c>
      <c r="H31" s="20" t="n">
        <v>6.96880139</v>
      </c>
      <c r="I31" s="18" t="n">
        <v>521.99678694</v>
      </c>
      <c r="J31" s="20" t="n">
        <v>3.4169963</v>
      </c>
      <c r="K31" s="18" t="n">
        <v>522.00315964</v>
      </c>
      <c r="L31" s="20" t="n">
        <v>2.99573044</v>
      </c>
      <c r="M31" s="18" t="s">
        <v>481</v>
      </c>
      <c r="N31" s="20" t="s">
        <v>481</v>
      </c>
      <c r="O31" s="18" t="s">
        <v>481</v>
      </c>
      <c r="P31" s="20" t="s">
        <v>481</v>
      </c>
      <c r="Q31" s="18" t="s">
        <v>481</v>
      </c>
      <c r="R31" s="20" t="s">
        <v>481</v>
      </c>
      <c r="S31" s="18" t="s">
        <v>481</v>
      </c>
      <c r="T31" s="20" t="s">
        <v>481</v>
      </c>
      <c r="U31" s="18" t="n">
        <v>395.03631136</v>
      </c>
      <c r="V31" s="20" t="n">
        <v>14.48316196</v>
      </c>
    </row>
    <row r="32" spans="1:22">
      <c r="A32" s="15" t="s">
        <v>507</v>
      </c>
      <c r="B32" s="17" t="n">
        <v>4478</v>
      </c>
      <c r="C32" s="18">
        <f>(5.0/B32*100)</f>
        <v/>
      </c>
      <c r="D32" s="19" t="n">
        <v>4473</v>
      </c>
      <c r="E32" s="18" t="n">
        <v>488.76304755</v>
      </c>
      <c r="F32" s="20" t="n">
        <v>5.45849531</v>
      </c>
      <c r="G32" s="18" t="n">
        <v>510.98287316</v>
      </c>
      <c r="H32" s="20" t="n">
        <v>5.63655626</v>
      </c>
      <c r="I32" s="18" t="n">
        <v>506.4778611</v>
      </c>
      <c r="J32" s="20" t="n">
        <v>2.94390814</v>
      </c>
      <c r="K32" s="18" t="n">
        <v>511.01625687</v>
      </c>
      <c r="L32" s="20" t="n">
        <v>3.1240443</v>
      </c>
      <c r="M32" s="18" t="s">
        <v>481</v>
      </c>
      <c r="N32" s="20" t="s">
        <v>481</v>
      </c>
      <c r="O32" s="18" t="s">
        <v>481</v>
      </c>
      <c r="P32" s="20" t="s">
        <v>481</v>
      </c>
      <c r="Q32" s="18" t="s">
        <v>481</v>
      </c>
      <c r="R32" s="20" t="s">
        <v>481</v>
      </c>
      <c r="S32" s="18" t="s">
        <v>481</v>
      </c>
      <c r="T32" s="20" t="s">
        <v>481</v>
      </c>
      <c r="U32" s="18" t="n">
        <v>382.62624707</v>
      </c>
      <c r="V32" s="20" t="n">
        <v>28.62546444</v>
      </c>
    </row>
    <row r="33" spans="1:22">
      <c r="A33" s="15" t="s">
        <v>508</v>
      </c>
      <c r="B33" s="17" t="n">
        <v>7325</v>
      </c>
      <c r="C33" s="18">
        <f>(76.0/B33*100)</f>
        <v/>
      </c>
      <c r="D33" s="19" t="n">
        <v>7249</v>
      </c>
      <c r="E33" s="18" t="n">
        <v>460.52914431</v>
      </c>
      <c r="F33" s="20" t="n">
        <v>6.74622084</v>
      </c>
      <c r="G33" s="18" t="n">
        <v>472.82826715</v>
      </c>
      <c r="H33" s="20" t="n">
        <v>6.11695174</v>
      </c>
      <c r="I33" s="18" t="n">
        <v>505.30927624</v>
      </c>
      <c r="J33" s="20" t="n">
        <v>3.02267564</v>
      </c>
      <c r="K33" s="18" t="n">
        <v>502.64609267</v>
      </c>
      <c r="L33" s="20" t="n">
        <v>3.00743946</v>
      </c>
      <c r="M33" s="18" t="s">
        <v>481</v>
      </c>
      <c r="N33" s="20" t="s">
        <v>481</v>
      </c>
      <c r="O33" s="18" t="s">
        <v>481</v>
      </c>
      <c r="P33" s="20" t="s">
        <v>481</v>
      </c>
      <c r="Q33" s="18" t="s">
        <v>481</v>
      </c>
      <c r="R33" s="20" t="s">
        <v>481</v>
      </c>
      <c r="S33" s="18" t="s">
        <v>481</v>
      </c>
      <c r="T33" s="20" t="s">
        <v>481</v>
      </c>
      <c r="U33" s="18" t="n">
        <v>382.08735925</v>
      </c>
      <c r="V33" s="20" t="n">
        <v>18.77233451</v>
      </c>
    </row>
    <row r="34" spans="1:22">
      <c r="A34" s="15" t="s">
        <v>509</v>
      </c>
      <c r="B34" s="17" t="n">
        <v>6350</v>
      </c>
      <c r="C34" s="18">
        <f>(39.0/B34*100)</f>
        <v/>
      </c>
      <c r="D34" s="19" t="n">
        <v>6311</v>
      </c>
      <c r="E34" s="18" t="n">
        <v>425.15818819</v>
      </c>
      <c r="F34" s="20" t="n">
        <v>6.1200724</v>
      </c>
      <c r="G34" s="18" t="n">
        <v>432.87945223</v>
      </c>
      <c r="H34" s="20" t="n">
        <v>4.80101892</v>
      </c>
      <c r="I34" s="18" t="n">
        <v>464.212228</v>
      </c>
      <c r="J34" s="20" t="n">
        <v>2.60456156</v>
      </c>
      <c r="K34" s="18" t="n">
        <v>484.82590519</v>
      </c>
      <c r="L34" s="20" t="n">
        <v>3.40754248</v>
      </c>
      <c r="M34" s="18" t="s">
        <v>481</v>
      </c>
      <c r="N34" s="20" t="s">
        <v>481</v>
      </c>
      <c r="O34" s="18" t="s">
        <v>481</v>
      </c>
      <c r="P34" s="20" t="s">
        <v>481</v>
      </c>
      <c r="Q34" s="18" t="n">
        <v>263.37193708</v>
      </c>
      <c r="R34" s="20" t="n">
        <v>13.61114927</v>
      </c>
      <c r="S34" s="18" t="s">
        <v>481</v>
      </c>
      <c r="T34" s="20" t="s">
        <v>481</v>
      </c>
      <c r="U34" s="18" t="n">
        <v>322.8625484</v>
      </c>
      <c r="V34" s="20" t="n">
        <v>10.21636537</v>
      </c>
    </row>
    <row r="35" spans="1:22">
      <c r="A35" s="15" t="s">
        <v>510</v>
      </c>
      <c r="B35" s="17" t="n">
        <v>6406</v>
      </c>
      <c r="C35" s="18">
        <f>(38.0/B35*100)</f>
        <v/>
      </c>
      <c r="D35" s="19" t="n">
        <v>6368</v>
      </c>
      <c r="E35" s="18" t="n">
        <v>461.97844922</v>
      </c>
      <c r="F35" s="20" t="n">
        <v>5.465173</v>
      </c>
      <c r="G35" s="18" t="n">
        <v>499.41676695</v>
      </c>
      <c r="H35" s="20" t="n">
        <v>5.27060673</v>
      </c>
      <c r="I35" s="18" t="n">
        <v>513.29998103</v>
      </c>
      <c r="J35" s="20" t="n">
        <v>2.3873098</v>
      </c>
      <c r="K35" s="18" t="n">
        <v>515.39104709</v>
      </c>
      <c r="L35" s="20" t="n">
        <v>2.15363468</v>
      </c>
      <c r="M35" s="18" t="s">
        <v>481</v>
      </c>
      <c r="N35" s="20" t="s">
        <v>481</v>
      </c>
      <c r="O35" s="18" t="s">
        <v>481</v>
      </c>
      <c r="P35" s="20" t="s">
        <v>481</v>
      </c>
      <c r="Q35" s="18" t="n">
        <v>337.32521215</v>
      </c>
      <c r="R35" s="20" t="n">
        <v>11.65794297</v>
      </c>
      <c r="S35" s="18" t="s">
        <v>481</v>
      </c>
      <c r="T35" s="20" t="s">
        <v>481</v>
      </c>
      <c r="U35" s="18" t="n">
        <v>375.4732247</v>
      </c>
      <c r="V35" s="20" t="n">
        <v>17.00760133</v>
      </c>
    </row>
    <row r="36" spans="1:22">
      <c r="A36" s="15" t="s">
        <v>511</v>
      </c>
      <c r="B36" s="17" t="n">
        <v>6736</v>
      </c>
      <c r="C36" s="18">
        <f>(31.0/B36*100)</f>
        <v/>
      </c>
      <c r="D36" s="19" t="n">
        <v>6705</v>
      </c>
      <c r="E36" s="18" t="n">
        <v>468.60994466</v>
      </c>
      <c r="F36" s="20" t="n">
        <v>5.75627176</v>
      </c>
      <c r="G36" s="18" t="n">
        <v>465.81674834</v>
      </c>
      <c r="H36" s="20" t="n">
        <v>6.76076762</v>
      </c>
      <c r="I36" s="18" t="n">
        <v>502.34079244</v>
      </c>
      <c r="J36" s="20" t="n">
        <v>3.36427673</v>
      </c>
      <c r="K36" s="18" t="n">
        <v>499.24405109</v>
      </c>
      <c r="L36" s="20" t="n">
        <v>2.5027115</v>
      </c>
      <c r="M36" s="18" t="s">
        <v>481</v>
      </c>
      <c r="N36" s="20" t="s">
        <v>481</v>
      </c>
      <c r="O36" s="18" t="s">
        <v>481</v>
      </c>
      <c r="P36" s="20" t="s">
        <v>481</v>
      </c>
      <c r="Q36" s="18" t="s">
        <v>481</v>
      </c>
      <c r="R36" s="20" t="s">
        <v>481</v>
      </c>
      <c r="S36" s="18" t="s">
        <v>481</v>
      </c>
      <c r="T36" s="20" t="s">
        <v>481</v>
      </c>
      <c r="U36" s="18" t="n">
        <v>365.37653568</v>
      </c>
      <c r="V36" s="20" t="n">
        <v>18.35893981</v>
      </c>
    </row>
    <row r="37" spans="1:22">
      <c r="A37" s="15" t="s">
        <v>512</v>
      </c>
      <c r="B37" s="17" t="n">
        <v>5458</v>
      </c>
      <c r="C37" s="18">
        <f>(66.0/B37*100)</f>
        <v/>
      </c>
      <c r="D37" s="19" t="n">
        <v>5392</v>
      </c>
      <c r="E37" s="18" t="n">
        <v>483.13255349</v>
      </c>
      <c r="F37" s="20" t="n">
        <v>6.29336224</v>
      </c>
      <c r="G37" s="18" t="n">
        <v>492.91332343</v>
      </c>
      <c r="H37" s="20" t="n">
        <v>6.15406962</v>
      </c>
      <c r="I37" s="18" t="n">
        <v>508.88401849</v>
      </c>
      <c r="J37" s="20" t="n">
        <v>3.89175265</v>
      </c>
      <c r="K37" s="18" t="n">
        <v>510.05406131</v>
      </c>
      <c r="L37" s="20" t="n">
        <v>3.49335482</v>
      </c>
      <c r="M37" s="18" t="s">
        <v>481</v>
      </c>
      <c r="N37" s="20" t="s">
        <v>481</v>
      </c>
      <c r="O37" s="18" t="s">
        <v>481</v>
      </c>
      <c r="P37" s="20" t="s">
        <v>481</v>
      </c>
      <c r="Q37" s="18" t="s">
        <v>481</v>
      </c>
      <c r="R37" s="20" t="s">
        <v>481</v>
      </c>
      <c r="S37" s="18" t="s">
        <v>481</v>
      </c>
      <c r="T37" s="20" t="s">
        <v>481</v>
      </c>
      <c r="U37" s="18" t="n">
        <v>355.90206273</v>
      </c>
      <c r="V37" s="20" t="n">
        <v>10.74870566</v>
      </c>
    </row>
    <row r="38" spans="1:22">
      <c r="A38" s="15" t="s">
        <v>513</v>
      </c>
      <c r="B38" s="17" t="n">
        <v>5860</v>
      </c>
      <c r="C38" s="18">
        <f>(17.0/B38*100)</f>
        <v/>
      </c>
      <c r="D38" s="19" t="n">
        <v>5843</v>
      </c>
      <c r="E38" s="18" t="n">
        <v>433.61426576</v>
      </c>
      <c r="F38" s="20" t="n">
        <v>7.05563484</v>
      </c>
      <c r="G38" s="18" t="n">
        <v>488.9382557</v>
      </c>
      <c r="H38" s="20" t="n">
        <v>5.73616188</v>
      </c>
      <c r="I38" s="18" t="n">
        <v>507.92639973</v>
      </c>
      <c r="J38" s="20" t="n">
        <v>4.45938559</v>
      </c>
      <c r="K38" s="18" t="n">
        <v>493.41125438</v>
      </c>
      <c r="L38" s="20" t="n">
        <v>2.85959695</v>
      </c>
      <c r="M38" s="18" t="s">
        <v>481</v>
      </c>
      <c r="N38" s="20" t="s">
        <v>481</v>
      </c>
      <c r="O38" s="18" t="s">
        <v>481</v>
      </c>
      <c r="P38" s="20" t="s">
        <v>481</v>
      </c>
      <c r="Q38" s="18" t="s">
        <v>481</v>
      </c>
      <c r="R38" s="20" t="s">
        <v>481</v>
      </c>
      <c r="S38" s="18" t="s">
        <v>481</v>
      </c>
      <c r="T38" s="20" t="s">
        <v>481</v>
      </c>
      <c r="U38" s="18" t="n">
        <v>348.33531736</v>
      </c>
      <c r="V38" s="20" t="n">
        <v>16.1139531</v>
      </c>
    </row>
    <row r="39" spans="1:22">
      <c r="A39" s="15" t="s">
        <v>514</v>
      </c>
      <c r="B39" s="17" t="n">
        <v>5895</v>
      </c>
      <c r="C39" s="18">
        <f>(32.0/B39*100)</f>
        <v/>
      </c>
      <c r="D39" s="19" t="n">
        <v>5863</v>
      </c>
      <c r="E39" s="18" t="n">
        <v>413.13673252</v>
      </c>
      <c r="F39" s="20" t="n">
        <v>4.56177091</v>
      </c>
      <c r="G39" s="18" t="n">
        <v>411.35679406</v>
      </c>
      <c r="H39" s="20" t="n">
        <v>5.03029745</v>
      </c>
      <c r="I39" s="18" t="n">
        <v>436.31241614</v>
      </c>
      <c r="J39" s="20" t="n">
        <v>4.44905229</v>
      </c>
      <c r="K39" s="18" t="n">
        <v>441.65617399</v>
      </c>
      <c r="L39" s="20" t="n">
        <v>4.28857326</v>
      </c>
      <c r="M39" s="18" t="s">
        <v>481</v>
      </c>
      <c r="N39" s="20" t="s">
        <v>481</v>
      </c>
      <c r="O39" s="18" t="s">
        <v>481</v>
      </c>
      <c r="P39" s="20" t="s">
        <v>481</v>
      </c>
      <c r="Q39" s="18" t="s">
        <v>481</v>
      </c>
      <c r="R39" s="20" t="s">
        <v>481</v>
      </c>
      <c r="S39" s="18" t="s">
        <v>481</v>
      </c>
      <c r="T39" s="20" t="s">
        <v>481</v>
      </c>
      <c r="U39" s="18" t="n">
        <v>337.87554126</v>
      </c>
      <c r="V39" s="20" t="n">
        <v>20.46943424</v>
      </c>
    </row>
    <row r="40" spans="1:22">
      <c r="A40" s="15" t="s">
        <v>515</v>
      </c>
      <c r="B40" s="17" t="n">
        <v>14157</v>
      </c>
      <c r="C40" s="18">
        <f>(290.0/B40*100)</f>
        <v/>
      </c>
      <c r="D40" s="19" t="n">
        <v>13867</v>
      </c>
      <c r="E40" s="18" t="n">
        <v>479.32602486</v>
      </c>
      <c r="F40" s="20" t="n">
        <v>7.41299888</v>
      </c>
      <c r="G40" s="18" t="n">
        <v>496.99164635</v>
      </c>
      <c r="H40" s="20" t="n">
        <v>4.34635243</v>
      </c>
      <c r="I40" s="18" t="n">
        <v>503.89464055</v>
      </c>
      <c r="J40" s="20" t="n">
        <v>2.74026644</v>
      </c>
      <c r="K40" s="18" t="n">
        <v>498.83410026</v>
      </c>
      <c r="L40" s="20" t="n">
        <v>3.76207698</v>
      </c>
      <c r="M40" s="18" t="s">
        <v>481</v>
      </c>
      <c r="N40" s="20" t="s">
        <v>481</v>
      </c>
      <c r="O40" s="18" t="s">
        <v>481</v>
      </c>
      <c r="P40" s="20" t="s">
        <v>481</v>
      </c>
      <c r="Q40" s="18" t="s">
        <v>481</v>
      </c>
      <c r="R40" s="20" t="s">
        <v>481</v>
      </c>
      <c r="S40" s="18" t="s">
        <v>481</v>
      </c>
      <c r="T40" s="20" t="s">
        <v>481</v>
      </c>
      <c r="U40" s="18" t="n">
        <v>396.82252258</v>
      </c>
      <c r="V40" s="20" t="n">
        <v>12.62857152</v>
      </c>
    </row>
    <row r="41" spans="1:22">
      <c r="A41" s="15" t="s">
        <v>516</v>
      </c>
      <c r="B41" s="17" t="n">
        <v>5712</v>
      </c>
      <c r="C41" s="18">
        <f>(39.0/B41*100)</f>
        <v/>
      </c>
      <c r="D41" s="19" t="n">
        <v>5673</v>
      </c>
      <c r="E41" s="18" t="n">
        <v>483.76230072</v>
      </c>
      <c r="F41" s="20" t="n">
        <v>6.17505035</v>
      </c>
      <c r="G41" s="18" t="n">
        <v>500.62762243</v>
      </c>
      <c r="H41" s="20" t="n">
        <v>5.30492688</v>
      </c>
      <c r="I41" s="18" t="n">
        <v>502.7397497</v>
      </c>
      <c r="J41" s="20" t="n">
        <v>3.59750084</v>
      </c>
      <c r="K41" s="18" t="n">
        <v>498.04702055</v>
      </c>
      <c r="L41" s="20" t="n">
        <v>3.64801419</v>
      </c>
      <c r="M41" s="18" t="s">
        <v>481</v>
      </c>
      <c r="N41" s="20" t="s">
        <v>481</v>
      </c>
      <c r="O41" s="18" t="s">
        <v>481</v>
      </c>
      <c r="P41" s="20" t="s">
        <v>481</v>
      </c>
      <c r="Q41" s="18" t="n">
        <v>399.91015703</v>
      </c>
      <c r="R41" s="20" t="n">
        <v>16.72230739</v>
      </c>
      <c r="S41" s="18" t="s">
        <v>481</v>
      </c>
      <c r="T41" s="20" t="s">
        <v>481</v>
      </c>
      <c r="U41" s="18" t="n">
        <v>374.98996292</v>
      </c>
      <c r="V41" s="20" t="n">
        <v>18.89076614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323.76302137</v>
      </c>
      <c r="F45" s="20" t="n">
        <v>5.81933417</v>
      </c>
      <c r="G45" s="18" t="n">
        <v>338.05563455</v>
      </c>
      <c r="H45" s="20" t="n">
        <v>4.01067461</v>
      </c>
      <c r="I45" s="18" t="n">
        <v>354.99466507</v>
      </c>
      <c r="J45" s="20" t="n">
        <v>3.5952342</v>
      </c>
      <c r="K45" s="18" t="n">
        <v>366.58514258</v>
      </c>
      <c r="L45" s="20" t="n">
        <v>4.20393197</v>
      </c>
      <c r="M45" s="18" t="s">
        <v>481</v>
      </c>
      <c r="N45" s="20" t="s">
        <v>481</v>
      </c>
      <c r="O45" s="18" t="s">
        <v>481</v>
      </c>
      <c r="P45" s="20" t="s">
        <v>481</v>
      </c>
      <c r="Q45" s="18" t="n">
        <v>387.37034172</v>
      </c>
      <c r="R45" s="20" t="n">
        <v>33.93825145</v>
      </c>
      <c r="S45" s="18" t="n">
        <v>341.274993</v>
      </c>
      <c r="T45" s="20" t="n">
        <v>16.06458475</v>
      </c>
      <c r="U45" s="18" t="n">
        <v>329.72302346</v>
      </c>
      <c r="V45" s="20" t="n">
        <v>4.92871359</v>
      </c>
    </row>
    <row r="46" spans="1:22">
      <c r="A46" s="15" t="s">
        <v>521</v>
      </c>
      <c r="B46" s="17" t="n">
        <v>23141</v>
      </c>
      <c r="C46" s="18">
        <f>(1342.0/B46*100)</f>
        <v/>
      </c>
      <c r="D46" s="19" t="n">
        <v>21799</v>
      </c>
      <c r="E46" s="18" t="n">
        <v>381.04678197</v>
      </c>
      <c r="F46" s="20" t="n">
        <v>3.60042516</v>
      </c>
      <c r="G46" s="18" t="n">
        <v>380.42428503</v>
      </c>
      <c r="H46" s="20" t="n">
        <v>4.86226057</v>
      </c>
      <c r="I46" s="18" t="n">
        <v>417.13641583</v>
      </c>
      <c r="J46" s="20" t="n">
        <v>3.07380726</v>
      </c>
      <c r="K46" s="18" t="n">
        <v>440.45315576</v>
      </c>
      <c r="L46" s="20" t="n">
        <v>3.2131311</v>
      </c>
      <c r="M46" s="18" t="s">
        <v>481</v>
      </c>
      <c r="N46" s="20" t="s">
        <v>481</v>
      </c>
      <c r="O46" s="18" t="s">
        <v>481</v>
      </c>
      <c r="P46" s="20" t="s">
        <v>481</v>
      </c>
      <c r="Q46" s="18" t="s">
        <v>481</v>
      </c>
      <c r="R46" s="20" t="s">
        <v>481</v>
      </c>
      <c r="S46" s="18" t="s">
        <v>481</v>
      </c>
      <c r="T46" s="20" t="s">
        <v>481</v>
      </c>
      <c r="U46" s="18" t="n">
        <v>332.92560825</v>
      </c>
      <c r="V46" s="20" t="n">
        <v>4.65173467</v>
      </c>
    </row>
    <row r="47" spans="1:22">
      <c r="A47" s="15" t="s">
        <v>522</v>
      </c>
      <c r="B47" s="17" t="n">
        <v>5928</v>
      </c>
      <c r="C47" s="18">
        <f>(99.0/B47*100)</f>
        <v/>
      </c>
      <c r="D47" s="19" t="n">
        <v>5829</v>
      </c>
      <c r="E47" s="18" t="n">
        <v>404.72235673</v>
      </c>
      <c r="F47" s="20" t="n">
        <v>6.46794497</v>
      </c>
      <c r="G47" s="18" t="n">
        <v>402.33358251</v>
      </c>
      <c r="H47" s="20" t="n">
        <v>7.59866643</v>
      </c>
      <c r="I47" s="18" t="n">
        <v>443.18785988</v>
      </c>
      <c r="J47" s="20" t="n">
        <v>4.90298093</v>
      </c>
      <c r="K47" s="18" t="n">
        <v>473.08399437</v>
      </c>
      <c r="L47" s="20" t="n">
        <v>4.47251565</v>
      </c>
      <c r="M47" s="18" t="s">
        <v>481</v>
      </c>
      <c r="N47" s="20" t="s">
        <v>481</v>
      </c>
      <c r="O47" s="18" t="s">
        <v>481</v>
      </c>
      <c r="P47" s="20" t="s">
        <v>481</v>
      </c>
      <c r="Q47" s="18" t="s">
        <v>481</v>
      </c>
      <c r="R47" s="20" t="s">
        <v>481</v>
      </c>
      <c r="S47" s="18" t="s">
        <v>481</v>
      </c>
      <c r="T47" s="20" t="s">
        <v>481</v>
      </c>
      <c r="U47" s="18" t="n">
        <v>300.895198</v>
      </c>
      <c r="V47" s="20" t="n">
        <v>8.147995099999999</v>
      </c>
    </row>
    <row r="48" spans="1:22">
      <c r="A48" s="15" t="s">
        <v>523</v>
      </c>
      <c r="B48" s="17" t="n">
        <v>9841</v>
      </c>
      <c r="C48" s="18">
        <f>(7.0/B48*100)</f>
        <v/>
      </c>
      <c r="D48" s="19" t="n">
        <v>9834</v>
      </c>
      <c r="E48" s="18" t="n">
        <v>479.11878782</v>
      </c>
      <c r="F48" s="20" t="n">
        <v>7.61226145</v>
      </c>
      <c r="G48" s="18" t="n">
        <v>486.05916148</v>
      </c>
      <c r="H48" s="20" t="n">
        <v>7.03857064</v>
      </c>
      <c r="I48" s="18" t="n">
        <v>491.3519835</v>
      </c>
      <c r="J48" s="20" t="n">
        <v>5.38285352</v>
      </c>
      <c r="K48" s="18" t="n">
        <v>515.8801081399999</v>
      </c>
      <c r="L48" s="20" t="n">
        <v>6.26433992</v>
      </c>
      <c r="M48" s="18" t="s">
        <v>481</v>
      </c>
      <c r="N48" s="20" t="s">
        <v>481</v>
      </c>
      <c r="O48" s="18" t="s">
        <v>481</v>
      </c>
      <c r="P48" s="20" t="s">
        <v>481</v>
      </c>
      <c r="Q48" s="18" t="s">
        <v>481</v>
      </c>
      <c r="R48" s="20" t="s">
        <v>481</v>
      </c>
      <c r="S48" s="18" t="s">
        <v>481</v>
      </c>
      <c r="T48" s="20" t="s">
        <v>481</v>
      </c>
      <c r="U48" s="18" t="n">
        <v>413.23945399</v>
      </c>
      <c r="V48" s="20" t="n">
        <v>34.02877305</v>
      </c>
    </row>
    <row r="49" spans="1:22">
      <c r="A49" s="15" t="s">
        <v>524</v>
      </c>
      <c r="B49" s="17" t="n">
        <v>6349</v>
      </c>
      <c r="C49" s="18">
        <f>(56.0/B49*100)</f>
        <v/>
      </c>
      <c r="D49" s="19" t="n">
        <v>6293</v>
      </c>
      <c r="E49" s="18" t="n">
        <v>377.27421605</v>
      </c>
      <c r="F49" s="20" t="n">
        <v>5.0410201</v>
      </c>
      <c r="G49" s="18" t="n">
        <v>384.83702634</v>
      </c>
      <c r="H49" s="20" t="n">
        <v>4.78179717</v>
      </c>
      <c r="I49" s="18" t="n">
        <v>441.03164283</v>
      </c>
      <c r="J49" s="20" t="n">
        <v>3.46618084</v>
      </c>
      <c r="K49" s="18" t="n">
        <v>448.55145735</v>
      </c>
      <c r="L49" s="20" t="n">
        <v>3.4465083</v>
      </c>
      <c r="M49" s="18" t="s">
        <v>481</v>
      </c>
      <c r="N49" s="20" t="s">
        <v>481</v>
      </c>
      <c r="O49" s="18" t="s">
        <v>481</v>
      </c>
      <c r="P49" s="20" t="s">
        <v>481</v>
      </c>
      <c r="Q49" s="18" t="n">
        <v>384.504</v>
      </c>
      <c r="R49" s="20" t="n">
        <v>24.41737189</v>
      </c>
      <c r="S49" s="18" t="n">
        <v>379.83515732</v>
      </c>
      <c r="T49" s="20" t="n">
        <v>30.3648498</v>
      </c>
      <c r="U49" s="18" t="n">
        <v>345.11694248</v>
      </c>
      <c r="V49" s="20" t="n">
        <v>7.19296793</v>
      </c>
    </row>
    <row r="50" spans="1:22">
      <c r="A50" s="15" t="s">
        <v>525</v>
      </c>
      <c r="B50" s="17" t="n">
        <v>11795</v>
      </c>
      <c r="C50" s="18">
        <f>(223.0/B50*100)</f>
        <v/>
      </c>
      <c r="D50" s="19" t="n">
        <v>11572</v>
      </c>
      <c r="E50" s="18" t="n">
        <v>408.40986457</v>
      </c>
      <c r="F50" s="20" t="n">
        <v>4.27414968</v>
      </c>
      <c r="G50" s="18" t="n">
        <v>399.61253336</v>
      </c>
      <c r="H50" s="20" t="n">
        <v>5.44978606</v>
      </c>
      <c r="I50" s="18" t="n">
        <v>429.61271853</v>
      </c>
      <c r="J50" s="20" t="n">
        <v>2.90484746</v>
      </c>
      <c r="K50" s="18" t="n">
        <v>444.54052355</v>
      </c>
      <c r="L50" s="20" t="n">
        <v>3.42879337</v>
      </c>
      <c r="M50" s="18" t="s">
        <v>481</v>
      </c>
      <c r="N50" s="20" t="s">
        <v>481</v>
      </c>
      <c r="O50" s="18" t="s">
        <v>481</v>
      </c>
      <c r="P50" s="20" t="s">
        <v>481</v>
      </c>
      <c r="Q50" s="18" t="s">
        <v>481</v>
      </c>
      <c r="R50" s="20" t="s">
        <v>481</v>
      </c>
      <c r="S50" s="18" t="s">
        <v>481</v>
      </c>
      <c r="T50" s="20" t="s">
        <v>481</v>
      </c>
      <c r="U50" s="18" t="n">
        <v>332.058867</v>
      </c>
      <c r="V50" s="20" t="n">
        <v>11.00579014</v>
      </c>
    </row>
    <row r="51" spans="1:22">
      <c r="A51" s="15" t="s">
        <v>526</v>
      </c>
      <c r="B51" s="17" t="n">
        <v>6866</v>
      </c>
      <c r="C51" s="18">
        <f>(108.0/B51*100)</f>
        <v/>
      </c>
      <c r="D51" s="19" t="n">
        <v>6758</v>
      </c>
      <c r="E51" s="18" t="n">
        <v>414.72547382</v>
      </c>
      <c r="F51" s="20" t="n">
        <v>4.14770544</v>
      </c>
      <c r="G51" s="18" t="n">
        <v>416.07944632</v>
      </c>
      <c r="H51" s="20" t="n">
        <v>5.12357399</v>
      </c>
      <c r="I51" s="18" t="n">
        <v>429.40503555</v>
      </c>
      <c r="J51" s="20" t="n">
        <v>3.1810002</v>
      </c>
      <c r="K51" s="18" t="n">
        <v>437.3592882</v>
      </c>
      <c r="L51" s="20" t="n">
        <v>3.12067458</v>
      </c>
      <c r="M51" s="18" t="s">
        <v>481</v>
      </c>
      <c r="N51" s="20" t="s">
        <v>481</v>
      </c>
      <c r="O51" s="18" t="s">
        <v>481</v>
      </c>
      <c r="P51" s="20" t="s">
        <v>481</v>
      </c>
      <c r="Q51" s="18" t="n">
        <v>427.96430568</v>
      </c>
      <c r="R51" s="20" t="n">
        <v>5.20460603</v>
      </c>
      <c r="S51" s="18" t="s">
        <v>481</v>
      </c>
      <c r="T51" s="20" t="s">
        <v>481</v>
      </c>
      <c r="U51" s="18" t="n">
        <v>375.04056796</v>
      </c>
      <c r="V51" s="20" t="n">
        <v>10.55082021</v>
      </c>
    </row>
    <row r="52" spans="1:22">
      <c r="A52" s="15" t="s">
        <v>527</v>
      </c>
      <c r="B52" s="17" t="n">
        <v>5809</v>
      </c>
      <c r="C52" s="18">
        <f>(77.0/B52*100)</f>
        <v/>
      </c>
      <c r="D52" s="19" t="n">
        <v>5732</v>
      </c>
      <c r="E52" s="18" t="n">
        <v>448.08384271</v>
      </c>
      <c r="F52" s="20" t="n">
        <v>5.28009541</v>
      </c>
      <c r="G52" s="18" t="n">
        <v>469.19335503</v>
      </c>
      <c r="H52" s="20" t="n">
        <v>6.297903</v>
      </c>
      <c r="I52" s="18" t="n">
        <v>488.00495869</v>
      </c>
      <c r="J52" s="20" t="n">
        <v>2.79273943</v>
      </c>
      <c r="K52" s="18" t="n">
        <v>497.27622634</v>
      </c>
      <c r="L52" s="20" t="n">
        <v>3.28675047</v>
      </c>
      <c r="M52" s="18" t="s">
        <v>481</v>
      </c>
      <c r="N52" s="20" t="s">
        <v>481</v>
      </c>
      <c r="O52" s="18" t="s">
        <v>481</v>
      </c>
      <c r="P52" s="20" t="s">
        <v>481</v>
      </c>
      <c r="Q52" s="18" t="s">
        <v>481</v>
      </c>
      <c r="R52" s="20" t="s">
        <v>481</v>
      </c>
      <c r="S52" s="18" t="s">
        <v>481</v>
      </c>
      <c r="T52" s="20" t="s">
        <v>481</v>
      </c>
      <c r="U52" s="18" t="n">
        <v>371.52920393</v>
      </c>
      <c r="V52" s="20" t="n">
        <v>17.09962119</v>
      </c>
    </row>
    <row r="53" spans="1:22">
      <c r="A53" s="15" t="s">
        <v>528</v>
      </c>
      <c r="B53" s="17" t="n">
        <v>5571</v>
      </c>
      <c r="C53" s="18">
        <f>(85.0/B53*100)</f>
        <v/>
      </c>
      <c r="D53" s="19" t="n">
        <v>5486</v>
      </c>
      <c r="E53" s="18" t="n">
        <v>391.09688377</v>
      </c>
      <c r="F53" s="20" t="n">
        <v>6.5462543</v>
      </c>
      <c r="G53" s="18" t="n">
        <v>430.62873642</v>
      </c>
      <c r="H53" s="20" t="n">
        <v>5.64139911</v>
      </c>
      <c r="I53" s="18" t="n">
        <v>447.48552796</v>
      </c>
      <c r="J53" s="20" t="n">
        <v>2.70367728</v>
      </c>
      <c r="K53" s="18" t="n">
        <v>458.11901581</v>
      </c>
      <c r="L53" s="20" t="n">
        <v>2.75867279</v>
      </c>
      <c r="M53" s="18" t="s">
        <v>481</v>
      </c>
      <c r="N53" s="20" t="s">
        <v>481</v>
      </c>
      <c r="O53" s="18" t="s">
        <v>481</v>
      </c>
      <c r="P53" s="20" t="s">
        <v>481</v>
      </c>
      <c r="Q53" s="18" t="s">
        <v>481</v>
      </c>
      <c r="R53" s="20" t="s">
        <v>481</v>
      </c>
      <c r="S53" s="18" t="s">
        <v>481</v>
      </c>
      <c r="T53" s="20" t="s">
        <v>481</v>
      </c>
      <c r="U53" s="18" t="n">
        <v>320.32264834</v>
      </c>
      <c r="V53" s="20" t="n">
        <v>10.96411451</v>
      </c>
    </row>
    <row r="54" spans="1:22">
      <c r="A54" s="15" t="s">
        <v>529</v>
      </c>
      <c r="B54" s="17" t="n">
        <v>4740</v>
      </c>
      <c r="C54" s="18">
        <f>(95.0/B54*100)</f>
        <v/>
      </c>
      <c r="D54" s="19" t="n">
        <v>4645</v>
      </c>
      <c r="E54" s="18" t="n">
        <v>346.75627292</v>
      </c>
      <c r="F54" s="20" t="n">
        <v>4.35030447</v>
      </c>
      <c r="G54" s="18" t="n">
        <v>336.23092406</v>
      </c>
      <c r="H54" s="20" t="n">
        <v>4.08165402</v>
      </c>
      <c r="I54" s="18" t="n">
        <v>370.24626178</v>
      </c>
      <c r="J54" s="20" t="n">
        <v>3.63548349</v>
      </c>
      <c r="K54" s="18" t="n">
        <v>395.4575876</v>
      </c>
      <c r="L54" s="20" t="n">
        <v>4.15016236</v>
      </c>
      <c r="M54" s="18" t="s">
        <v>481</v>
      </c>
      <c r="N54" s="20" t="s">
        <v>481</v>
      </c>
      <c r="O54" s="18" t="s">
        <v>481</v>
      </c>
      <c r="P54" s="20" t="s">
        <v>481</v>
      </c>
      <c r="Q54" s="18" t="s">
        <v>481</v>
      </c>
      <c r="R54" s="20" t="s">
        <v>481</v>
      </c>
      <c r="S54" s="18" t="s">
        <v>481</v>
      </c>
      <c r="T54" s="20" t="s">
        <v>481</v>
      </c>
      <c r="U54" s="18" t="n">
        <v>279.96921384</v>
      </c>
      <c r="V54" s="20" t="n">
        <v>4.50616097</v>
      </c>
    </row>
    <row r="55" spans="1:22">
      <c r="A55" s="15" t="s">
        <v>530</v>
      </c>
      <c r="B55" s="17" t="n">
        <v>5316</v>
      </c>
      <c r="C55" s="18">
        <f>(22.0/B55*100)</f>
        <v/>
      </c>
      <c r="D55" s="19" t="n">
        <v>5294</v>
      </c>
      <c r="E55" s="18" t="n">
        <v>325.46692251</v>
      </c>
      <c r="F55" s="20" t="n">
        <v>12.73043714</v>
      </c>
      <c r="G55" s="18" t="n">
        <v>346.47751049</v>
      </c>
      <c r="H55" s="20" t="n">
        <v>12.8949968</v>
      </c>
      <c r="I55" s="18" t="n">
        <v>390.31784749</v>
      </c>
      <c r="J55" s="20" t="n">
        <v>3.55137393</v>
      </c>
      <c r="K55" s="18" t="n">
        <v>422.96063654</v>
      </c>
      <c r="L55" s="20" t="n">
        <v>3.3279042</v>
      </c>
      <c r="M55" s="18" t="s">
        <v>481</v>
      </c>
      <c r="N55" s="20" t="s">
        <v>481</v>
      </c>
      <c r="O55" s="18" t="s">
        <v>481</v>
      </c>
      <c r="P55" s="20" t="s">
        <v>481</v>
      </c>
      <c r="Q55" s="18" t="s">
        <v>481</v>
      </c>
      <c r="R55" s="20" t="s">
        <v>481</v>
      </c>
      <c r="S55" s="18" t="n">
        <v>304.19894407</v>
      </c>
      <c r="T55" s="20" t="n">
        <v>20.44007039</v>
      </c>
      <c r="U55" s="18" t="n">
        <v>270.2797574</v>
      </c>
      <c r="V55" s="20" t="n">
        <v>9.97272529</v>
      </c>
    </row>
    <row r="56" spans="1:22">
      <c r="A56" s="15" t="s">
        <v>531</v>
      </c>
      <c r="B56" s="17" t="n">
        <v>5359</v>
      </c>
      <c r="C56" s="18">
        <f>(76.0/B56*100)</f>
        <v/>
      </c>
      <c r="D56" s="19" t="n">
        <v>5283</v>
      </c>
      <c r="E56" s="18" t="n">
        <v>502.84156149</v>
      </c>
      <c r="F56" s="20" t="n">
        <v>6.27307269</v>
      </c>
      <c r="G56" s="18" t="n">
        <v>521.73348666</v>
      </c>
      <c r="H56" s="20" t="n">
        <v>4.1741692</v>
      </c>
      <c r="I56" s="18" t="n">
        <v>531.63258016</v>
      </c>
      <c r="J56" s="20" t="n">
        <v>2.7889232</v>
      </c>
      <c r="K56" s="18" t="n">
        <v>525.1029074099999</v>
      </c>
      <c r="L56" s="20" t="n">
        <v>4.8743093</v>
      </c>
      <c r="M56" s="18" t="s">
        <v>481</v>
      </c>
      <c r="N56" s="20" t="s">
        <v>481</v>
      </c>
      <c r="O56" s="18" t="s">
        <v>481</v>
      </c>
      <c r="P56" s="20" t="s">
        <v>481</v>
      </c>
      <c r="Q56" s="18" t="s">
        <v>481</v>
      </c>
      <c r="R56" s="20" t="s">
        <v>481</v>
      </c>
      <c r="S56" s="18" t="s">
        <v>481</v>
      </c>
      <c r="T56" s="20" t="s">
        <v>481</v>
      </c>
      <c r="U56" s="18" t="n">
        <v>425.60451227</v>
      </c>
      <c r="V56" s="20" t="n">
        <v>21.6490012</v>
      </c>
    </row>
    <row r="57" spans="1:22">
      <c r="A57" s="15" t="s">
        <v>532</v>
      </c>
      <c r="B57" s="17" t="n">
        <v>6513</v>
      </c>
      <c r="C57" s="18">
        <f>(0.0/B57*100)</f>
        <v/>
      </c>
      <c r="D57" s="19" t="n">
        <v>6513</v>
      </c>
      <c r="E57" s="18" t="n">
        <v>337.1780019</v>
      </c>
      <c r="F57" s="20" t="n">
        <v>18.7177743</v>
      </c>
      <c r="G57" s="18" t="n">
        <v>371.23659258</v>
      </c>
      <c r="H57" s="20" t="n">
        <v>8.08263977</v>
      </c>
      <c r="I57" s="18" t="n">
        <v>402.8198085</v>
      </c>
      <c r="J57" s="20" t="n">
        <v>3.81291509</v>
      </c>
      <c r="K57" s="18" t="n">
        <v>397.41984055</v>
      </c>
      <c r="L57" s="20" t="n">
        <v>2.77804051</v>
      </c>
      <c r="M57" s="18" t="s">
        <v>481</v>
      </c>
      <c r="N57" s="20" t="s">
        <v>481</v>
      </c>
      <c r="O57" s="18" t="s">
        <v>481</v>
      </c>
      <c r="P57" s="20" t="s">
        <v>481</v>
      </c>
      <c r="Q57" s="18" t="s">
        <v>481</v>
      </c>
      <c r="R57" s="20" t="s">
        <v>481</v>
      </c>
      <c r="S57" s="18" t="n">
        <v>327.49707028</v>
      </c>
      <c r="T57" s="20" t="n">
        <v>29.99165172</v>
      </c>
      <c r="U57" s="18" t="n">
        <v>318.1445666</v>
      </c>
      <c r="V57" s="20" t="n">
        <v>14.3339444</v>
      </c>
    </row>
    <row r="58" spans="1:22">
      <c r="A58" s="15" t="s">
        <v>533</v>
      </c>
      <c r="B58" s="17" t="n">
        <v>7267</v>
      </c>
      <c r="C58" s="18">
        <f>(10.0/B58*100)</f>
        <v/>
      </c>
      <c r="D58" s="19" t="n">
        <v>7257</v>
      </c>
      <c r="E58" s="18" t="n">
        <v>341.99586543</v>
      </c>
      <c r="F58" s="20" t="n">
        <v>5.76836865</v>
      </c>
      <c r="G58" s="18" t="n">
        <v>382.93263153</v>
      </c>
      <c r="H58" s="20" t="n">
        <v>4.82979715</v>
      </c>
      <c r="I58" s="18" t="n">
        <v>421.67227899</v>
      </c>
      <c r="J58" s="20" t="n">
        <v>2.98758114</v>
      </c>
      <c r="K58" s="18" t="n">
        <v>431.39328717</v>
      </c>
      <c r="L58" s="20" t="n">
        <v>3.38506369</v>
      </c>
      <c r="M58" s="18" t="s">
        <v>481</v>
      </c>
      <c r="N58" s="20" t="s">
        <v>481</v>
      </c>
      <c r="O58" s="18" t="s">
        <v>481</v>
      </c>
      <c r="P58" s="20" t="s">
        <v>481</v>
      </c>
      <c r="Q58" s="18" t="s">
        <v>481</v>
      </c>
      <c r="R58" s="20" t="s">
        <v>481</v>
      </c>
      <c r="S58" s="18" t="n">
        <v>271.34088376</v>
      </c>
      <c r="T58" s="20" t="n">
        <v>20.13288627</v>
      </c>
      <c r="U58" s="18" t="n">
        <v>316.12313011</v>
      </c>
      <c r="V58" s="20" t="n">
        <v>10.45383875</v>
      </c>
    </row>
    <row r="59" spans="1:22">
      <c r="A59" s="15" t="s">
        <v>534</v>
      </c>
      <c r="B59" s="17" t="n">
        <v>4826</v>
      </c>
      <c r="C59" s="18">
        <f>(26.0/B59*100)</f>
        <v/>
      </c>
      <c r="D59" s="19" t="n">
        <v>4800</v>
      </c>
      <c r="E59" s="18" t="n">
        <v>289.14515913</v>
      </c>
      <c r="F59" s="20" t="n">
        <v>6.15048377</v>
      </c>
      <c r="G59" s="18" t="n">
        <v>296.5775588</v>
      </c>
      <c r="H59" s="20" t="n">
        <v>7.64332803</v>
      </c>
      <c r="I59" s="18" t="n">
        <v>349.8171643</v>
      </c>
      <c r="J59" s="20" t="n">
        <v>2.61907151</v>
      </c>
      <c r="K59" s="18" t="n">
        <v>367.26481108</v>
      </c>
      <c r="L59" s="20" t="n">
        <v>2.10758226</v>
      </c>
      <c r="M59" s="18" t="s">
        <v>481</v>
      </c>
      <c r="N59" s="20" t="s">
        <v>481</v>
      </c>
      <c r="O59" s="18" t="s">
        <v>481</v>
      </c>
      <c r="P59" s="20" t="s">
        <v>481</v>
      </c>
      <c r="Q59" s="18" t="n">
        <v>260.9767</v>
      </c>
      <c r="R59" s="20" t="n">
        <v>37.33824116</v>
      </c>
      <c r="S59" s="18" t="n">
        <v>277.90974444</v>
      </c>
      <c r="T59" s="20" t="n">
        <v>19.5848478</v>
      </c>
      <c r="U59" s="18" t="n">
        <v>270.76073042</v>
      </c>
      <c r="V59" s="20" t="n">
        <v>7.58261856</v>
      </c>
    </row>
    <row r="60" spans="1:22">
      <c r="A60" s="15" t="s">
        <v>535</v>
      </c>
      <c r="B60" s="17" t="n">
        <v>4546</v>
      </c>
      <c r="C60" s="18">
        <f>(15.0/B60*100)</f>
        <v/>
      </c>
      <c r="D60" s="19" t="n">
        <v>4531</v>
      </c>
      <c r="E60" s="18" t="n">
        <v>265.11052382</v>
      </c>
      <c r="F60" s="20" t="n">
        <v>7.31856842</v>
      </c>
      <c r="G60" s="18" t="n">
        <v>292.79751619</v>
      </c>
      <c r="H60" s="20" t="n">
        <v>7.99150159</v>
      </c>
      <c r="I60" s="18" t="n">
        <v>363.62194774</v>
      </c>
      <c r="J60" s="20" t="n">
        <v>5.91199307</v>
      </c>
      <c r="K60" s="18" t="n">
        <v>382.11985405</v>
      </c>
      <c r="L60" s="20" t="n">
        <v>5.49883233</v>
      </c>
      <c r="M60" s="18" t="s">
        <v>481</v>
      </c>
      <c r="N60" s="20" t="s">
        <v>481</v>
      </c>
      <c r="O60" s="18" t="s">
        <v>481</v>
      </c>
      <c r="P60" s="20" t="s">
        <v>481</v>
      </c>
      <c r="Q60" s="18" t="s">
        <v>481</v>
      </c>
      <c r="R60" s="20" t="s">
        <v>481</v>
      </c>
      <c r="S60" s="18" t="n">
        <v>276.70095349</v>
      </c>
      <c r="T60" s="20" t="n">
        <v>20.11894366</v>
      </c>
      <c r="U60" s="18" t="n">
        <v>289.77946546</v>
      </c>
      <c r="V60" s="20" t="n">
        <v>9.18716246</v>
      </c>
    </row>
    <row r="61" spans="1:22">
      <c r="A61" s="15" t="s">
        <v>536</v>
      </c>
      <c r="B61" s="17" t="n">
        <v>6525</v>
      </c>
      <c r="C61" s="18">
        <f>(138.0/B61*100)</f>
        <v/>
      </c>
      <c r="D61" s="19" t="n">
        <v>6387</v>
      </c>
      <c r="E61" s="18" t="n">
        <v>452.68513507</v>
      </c>
      <c r="F61" s="20" t="n">
        <v>3.62663377</v>
      </c>
      <c r="G61" s="18" t="n">
        <v>459.37812095</v>
      </c>
      <c r="H61" s="20" t="n">
        <v>5.30126975</v>
      </c>
      <c r="I61" s="18" t="n">
        <v>472.77804734</v>
      </c>
      <c r="J61" s="20" t="n">
        <v>3.52052792</v>
      </c>
      <c r="K61" s="18" t="n">
        <v>487.23222701</v>
      </c>
      <c r="L61" s="20" t="n">
        <v>3.28915011</v>
      </c>
      <c r="M61" s="18" t="s">
        <v>481</v>
      </c>
      <c r="N61" s="20" t="s">
        <v>481</v>
      </c>
      <c r="O61" s="18" t="s">
        <v>481</v>
      </c>
      <c r="P61" s="20" t="s">
        <v>481</v>
      </c>
      <c r="Q61" s="18" t="s">
        <v>481</v>
      </c>
      <c r="R61" s="20" t="s">
        <v>481</v>
      </c>
      <c r="S61" s="18" t="s">
        <v>481</v>
      </c>
      <c r="T61" s="20" t="s">
        <v>481</v>
      </c>
      <c r="U61" s="18" t="n">
        <v>351.61957485</v>
      </c>
      <c r="V61" s="20" t="n">
        <v>13.37939869</v>
      </c>
    </row>
    <row r="62" spans="1:22">
      <c r="A62" s="15" t="s">
        <v>537</v>
      </c>
      <c r="B62" s="17" t="n">
        <v>4476</v>
      </c>
      <c r="C62" s="18">
        <f>(3.0/B62*100)</f>
        <v/>
      </c>
      <c r="D62" s="19" t="n">
        <v>4473</v>
      </c>
      <c r="E62" s="18" t="n">
        <v>483.23005618</v>
      </c>
      <c r="F62" s="20" t="n">
        <v>6.59238593</v>
      </c>
      <c r="G62" s="18" t="n">
        <v>498.64347489</v>
      </c>
      <c r="H62" s="20" t="n">
        <v>3.16051967</v>
      </c>
      <c r="I62" s="18" t="n">
        <v>513.45593346</v>
      </c>
      <c r="J62" s="20" t="n">
        <v>1.56924102</v>
      </c>
      <c r="K62" s="18" t="n">
        <v>508.11410264</v>
      </c>
      <c r="L62" s="20" t="n">
        <v>3.37461058</v>
      </c>
      <c r="M62" s="18" t="s">
        <v>481</v>
      </c>
      <c r="N62" s="20" t="s">
        <v>481</v>
      </c>
      <c r="O62" s="18" t="s">
        <v>481</v>
      </c>
      <c r="P62" s="20" t="s">
        <v>481</v>
      </c>
      <c r="Q62" s="18" t="s">
        <v>481</v>
      </c>
      <c r="R62" s="20" t="s">
        <v>481</v>
      </c>
      <c r="S62" s="18" t="s">
        <v>481</v>
      </c>
      <c r="T62" s="20" t="s">
        <v>481</v>
      </c>
      <c r="U62" s="18" t="n">
        <v>459.56353333</v>
      </c>
      <c r="V62" s="20" t="n">
        <v>57.9954554</v>
      </c>
    </row>
    <row r="63" spans="1:22">
      <c r="A63" s="15" t="s">
        <v>538</v>
      </c>
      <c r="B63" s="17" t="n">
        <v>5324</v>
      </c>
      <c r="C63" s="18">
        <f>(13.0/B63*100)</f>
        <v/>
      </c>
      <c r="D63" s="19" t="n">
        <v>5311</v>
      </c>
      <c r="E63" s="18" t="n">
        <v>291.18846979</v>
      </c>
      <c r="F63" s="20" t="n">
        <v>7.22486145</v>
      </c>
      <c r="G63" s="18" t="n">
        <v>304.48593327</v>
      </c>
      <c r="H63" s="20" t="n">
        <v>6.96436604</v>
      </c>
      <c r="I63" s="18" t="n">
        <v>359.63668168</v>
      </c>
      <c r="J63" s="20" t="n">
        <v>2.1674306</v>
      </c>
      <c r="K63" s="18" t="n">
        <v>371.25890935</v>
      </c>
      <c r="L63" s="20" t="n">
        <v>2.63009109</v>
      </c>
      <c r="M63" s="18" t="s">
        <v>481</v>
      </c>
      <c r="N63" s="20" t="s">
        <v>481</v>
      </c>
      <c r="O63" s="18" t="s">
        <v>481</v>
      </c>
      <c r="P63" s="20" t="s">
        <v>481</v>
      </c>
      <c r="Q63" s="18" t="s">
        <v>481</v>
      </c>
      <c r="R63" s="20" t="s">
        <v>481</v>
      </c>
      <c r="S63" s="18" t="n">
        <v>283.5802631</v>
      </c>
      <c r="T63" s="20" t="n">
        <v>57.26413038</v>
      </c>
      <c r="U63" s="18" t="n">
        <v>276.94504054</v>
      </c>
      <c r="V63" s="20" t="n">
        <v>6.63000561</v>
      </c>
    </row>
    <row r="64" spans="1:22">
      <c r="A64" s="15" t="s">
        <v>539</v>
      </c>
      <c r="B64" s="17" t="n">
        <v>3634</v>
      </c>
      <c r="C64" s="18">
        <f>(3.0/B64*100)</f>
        <v/>
      </c>
      <c r="D64" s="19" t="n">
        <v>3631</v>
      </c>
      <c r="E64" s="18" t="n">
        <v>384.58975923</v>
      </c>
      <c r="F64" s="20" t="n">
        <v>11.10336791</v>
      </c>
      <c r="G64" s="18" t="n">
        <v>421.88110342</v>
      </c>
      <c r="H64" s="20" t="n">
        <v>5.80559575</v>
      </c>
      <c r="I64" s="18" t="n">
        <v>464.3174989</v>
      </c>
      <c r="J64" s="20" t="n">
        <v>3.11276669</v>
      </c>
      <c r="K64" s="18" t="n">
        <v>454.25114141</v>
      </c>
      <c r="L64" s="20" t="n">
        <v>3.68508026</v>
      </c>
      <c r="M64" s="18" t="s">
        <v>481</v>
      </c>
      <c r="N64" s="20" t="s">
        <v>481</v>
      </c>
      <c r="O64" s="18" t="s">
        <v>481</v>
      </c>
      <c r="P64" s="20" t="s">
        <v>481</v>
      </c>
      <c r="Q64" s="18" t="s">
        <v>481</v>
      </c>
      <c r="R64" s="20" t="s">
        <v>481</v>
      </c>
      <c r="S64" s="18" t="n">
        <v>376.44090817</v>
      </c>
      <c r="T64" s="20" t="n">
        <v>66.37778437999999</v>
      </c>
      <c r="U64" s="18" t="n">
        <v>278.4247441</v>
      </c>
      <c r="V64" s="20" t="n">
        <v>14.36793918</v>
      </c>
    </row>
    <row r="65" spans="1:22">
      <c r="A65" s="15" t="s">
        <v>540</v>
      </c>
      <c r="B65" s="17" t="n">
        <v>5325</v>
      </c>
      <c r="C65" s="18">
        <f>(14.0/B65*100)</f>
        <v/>
      </c>
      <c r="D65" s="19" t="n">
        <v>5311</v>
      </c>
      <c r="E65" s="18" t="n">
        <v>370.65675517</v>
      </c>
      <c r="F65" s="20" t="n">
        <v>10.88654849</v>
      </c>
      <c r="G65" s="18" t="n">
        <v>384.52406468</v>
      </c>
      <c r="H65" s="20" t="n">
        <v>7.46286544</v>
      </c>
      <c r="I65" s="18" t="n">
        <v>417.2526036</v>
      </c>
      <c r="J65" s="20" t="n">
        <v>3.01439964</v>
      </c>
      <c r="K65" s="18" t="n">
        <v>436.91866168</v>
      </c>
      <c r="L65" s="20" t="n">
        <v>3.25205098</v>
      </c>
      <c r="M65" s="18" t="s">
        <v>481</v>
      </c>
      <c r="N65" s="20" t="s">
        <v>481</v>
      </c>
      <c r="O65" s="18" t="s">
        <v>481</v>
      </c>
      <c r="P65" s="20" t="s">
        <v>481</v>
      </c>
      <c r="Q65" s="18" t="n">
        <v>340.46425752</v>
      </c>
      <c r="R65" s="20" t="n">
        <v>21.67811535</v>
      </c>
      <c r="S65" s="18" t="s">
        <v>481</v>
      </c>
      <c r="T65" s="20" t="s">
        <v>481</v>
      </c>
      <c r="U65" s="18" t="n">
        <v>314.18942201</v>
      </c>
      <c r="V65" s="20" t="n">
        <v>6.54237905</v>
      </c>
    </row>
    <row r="66" spans="1:22">
      <c r="A66" s="15" t="s">
        <v>541</v>
      </c>
      <c r="B66" s="17" t="n">
        <v>5665</v>
      </c>
      <c r="C66" s="18">
        <f>(76.0/B66*100)</f>
        <v/>
      </c>
      <c r="D66" s="19" t="n">
        <v>5589</v>
      </c>
      <c r="E66" s="18" t="n">
        <v>406.81131374</v>
      </c>
      <c r="F66" s="20" t="n">
        <v>4.40556514</v>
      </c>
      <c r="G66" s="18" t="n">
        <v>422.96758991</v>
      </c>
      <c r="H66" s="20" t="n">
        <v>5.33283863</v>
      </c>
      <c r="I66" s="18" t="n">
        <v>428.13563704</v>
      </c>
      <c r="J66" s="20" t="n">
        <v>2.11645364</v>
      </c>
      <c r="K66" s="18" t="n">
        <v>446.19900684</v>
      </c>
      <c r="L66" s="20" t="n">
        <v>2.47644399</v>
      </c>
      <c r="M66" s="18" t="s">
        <v>481</v>
      </c>
      <c r="N66" s="20" t="s">
        <v>481</v>
      </c>
      <c r="O66" s="18" t="s">
        <v>481</v>
      </c>
      <c r="P66" s="20" t="s">
        <v>481</v>
      </c>
      <c r="Q66" s="18" t="s">
        <v>481</v>
      </c>
      <c r="R66" s="20" t="s">
        <v>481</v>
      </c>
      <c r="S66" s="18" t="s">
        <v>481</v>
      </c>
      <c r="T66" s="20" t="s">
        <v>481</v>
      </c>
      <c r="U66" s="18" t="n">
        <v>314.91469723</v>
      </c>
      <c r="V66" s="20" t="n">
        <v>6.3089736</v>
      </c>
    </row>
    <row r="67" spans="1:22">
      <c r="A67" s="15" t="s">
        <v>542</v>
      </c>
      <c r="B67" s="17" t="n">
        <v>6971</v>
      </c>
      <c r="C67" s="18">
        <f>(98.0/B67*100)</f>
        <v/>
      </c>
      <c r="D67" s="19" t="n">
        <v>6873</v>
      </c>
      <c r="E67" s="18" t="n">
        <v>361.53551467</v>
      </c>
      <c r="F67" s="20" t="n">
        <v>4.56853856</v>
      </c>
      <c r="G67" s="18" t="n">
        <v>360.30400824</v>
      </c>
      <c r="H67" s="20" t="n">
        <v>4.25306863</v>
      </c>
      <c r="I67" s="18" t="n">
        <v>396.63096484</v>
      </c>
      <c r="J67" s="20" t="n">
        <v>3.01566971</v>
      </c>
      <c r="K67" s="18" t="n">
        <v>431.09934526</v>
      </c>
      <c r="L67" s="20" t="n">
        <v>3.71017792</v>
      </c>
      <c r="M67" s="18" t="s">
        <v>481</v>
      </c>
      <c r="N67" s="20" t="s">
        <v>481</v>
      </c>
      <c r="O67" s="18" t="s">
        <v>481</v>
      </c>
      <c r="P67" s="20" t="s">
        <v>481</v>
      </c>
      <c r="Q67" s="18" t="s">
        <v>481</v>
      </c>
      <c r="R67" s="20" t="s">
        <v>481</v>
      </c>
      <c r="S67" s="18" t="s">
        <v>481</v>
      </c>
      <c r="T67" s="20" t="s">
        <v>481</v>
      </c>
      <c r="U67" s="18" t="n">
        <v>279.08134596</v>
      </c>
      <c r="V67" s="20" t="n">
        <v>7.56984659</v>
      </c>
    </row>
    <row r="68" spans="1:22">
      <c r="A68" s="15" t="s">
        <v>543</v>
      </c>
      <c r="B68" s="17" t="n">
        <v>12083</v>
      </c>
      <c r="C68" s="18">
        <f>(26.0/B68*100)</f>
        <v/>
      </c>
      <c r="D68" s="19" t="n">
        <v>12057</v>
      </c>
      <c r="E68" s="18" t="n">
        <v>345.41675449</v>
      </c>
      <c r="F68" s="20" t="n">
        <v>4.14690335</v>
      </c>
      <c r="G68" s="18" t="n">
        <v>386.48012113</v>
      </c>
      <c r="H68" s="20" t="n">
        <v>2.89864688</v>
      </c>
      <c r="I68" s="18" t="n">
        <v>425.86549136</v>
      </c>
      <c r="J68" s="20" t="n">
        <v>1.83047025</v>
      </c>
      <c r="K68" s="18" t="n">
        <v>420.80973228</v>
      </c>
      <c r="L68" s="20" t="n">
        <v>2.09679841</v>
      </c>
      <c r="M68" s="18" t="s">
        <v>481</v>
      </c>
      <c r="N68" s="20" t="s">
        <v>481</v>
      </c>
      <c r="O68" s="18" t="s">
        <v>481</v>
      </c>
      <c r="P68" s="20" t="s">
        <v>481</v>
      </c>
      <c r="Q68" s="18" t="s">
        <v>481</v>
      </c>
      <c r="R68" s="20" t="s">
        <v>481</v>
      </c>
      <c r="S68" s="18" t="s">
        <v>481</v>
      </c>
      <c r="T68" s="20" t="s">
        <v>481</v>
      </c>
      <c r="U68" s="18" t="n">
        <v>284.16021335</v>
      </c>
      <c r="V68" s="20" t="n">
        <v>4.15325316</v>
      </c>
    </row>
    <row r="69" spans="1:22">
      <c r="A69" s="15" t="s">
        <v>544</v>
      </c>
      <c r="B69" s="17" t="n">
        <v>4876</v>
      </c>
      <c r="C69" s="18">
        <f>(0.0/B69*100)</f>
        <v/>
      </c>
      <c r="D69" s="19" t="n">
        <v>4876</v>
      </c>
      <c r="E69" s="18" t="n">
        <v>392.14668927</v>
      </c>
      <c r="F69" s="20" t="n">
        <v>12.14798704</v>
      </c>
      <c r="G69" s="18" t="n">
        <v>408.53269267</v>
      </c>
      <c r="H69" s="20" t="n">
        <v>8.68367443</v>
      </c>
      <c r="I69" s="18" t="n">
        <v>432.12308421</v>
      </c>
      <c r="J69" s="20" t="n">
        <v>4.2140163</v>
      </c>
      <c r="K69" s="18" t="n">
        <v>446.41140912</v>
      </c>
      <c r="L69" s="20" t="n">
        <v>4.1677799</v>
      </c>
      <c r="M69" s="18" t="s">
        <v>481</v>
      </c>
      <c r="N69" s="20" t="s">
        <v>481</v>
      </c>
      <c r="O69" s="18" t="s">
        <v>481</v>
      </c>
      <c r="P69" s="20" t="s">
        <v>481</v>
      </c>
      <c r="Q69" s="18" t="n">
        <v>474.7293</v>
      </c>
      <c r="R69" s="20" t="n">
        <v>38.56050144</v>
      </c>
      <c r="S69" s="18" t="n">
        <v>381.4065</v>
      </c>
      <c r="T69" s="20" t="n">
        <v>35.08120061</v>
      </c>
      <c r="U69" s="18" t="n">
        <v>308.27849731</v>
      </c>
      <c r="V69" s="20" t="n">
        <v>18.97023161</v>
      </c>
    </row>
    <row r="70" spans="1:22">
      <c r="A70" s="15" t="s">
        <v>545</v>
      </c>
      <c r="B70" s="17" t="n">
        <v>6036</v>
      </c>
      <c r="C70" s="18">
        <f>(223.0/B70*100)</f>
        <v/>
      </c>
      <c r="D70" s="19" t="n">
        <v>5813</v>
      </c>
      <c r="E70" s="18" t="n">
        <v>484.3485512</v>
      </c>
      <c r="F70" s="20" t="n">
        <v>7.92054304</v>
      </c>
      <c r="G70" s="18" t="n">
        <v>484.48418255</v>
      </c>
      <c r="H70" s="20" t="n">
        <v>5.62938959</v>
      </c>
      <c r="I70" s="18" t="n">
        <v>492.42367497</v>
      </c>
      <c r="J70" s="20" t="n">
        <v>3.07161024</v>
      </c>
      <c r="K70" s="18" t="n">
        <v>524.96749507</v>
      </c>
      <c r="L70" s="20" t="n">
        <v>3.85116751</v>
      </c>
      <c r="M70" s="18" t="s">
        <v>481</v>
      </c>
      <c r="N70" s="20" t="s">
        <v>481</v>
      </c>
      <c r="O70" s="18" t="s">
        <v>481</v>
      </c>
      <c r="P70" s="20" t="s">
        <v>481</v>
      </c>
      <c r="Q70" s="18" t="s">
        <v>481</v>
      </c>
      <c r="R70" s="20" t="s">
        <v>481</v>
      </c>
      <c r="S70" s="18" t="s">
        <v>481</v>
      </c>
      <c r="T70" s="20" t="s">
        <v>481</v>
      </c>
      <c r="U70" s="18" t="n">
        <v>405.30118542</v>
      </c>
      <c r="V70" s="20" t="n">
        <v>11.84738334</v>
      </c>
    </row>
    <row r="71" spans="1:22">
      <c r="A71" s="15" t="s">
        <v>546</v>
      </c>
      <c r="B71" s="17" t="n">
        <v>6115</v>
      </c>
      <c r="C71" s="18">
        <f>(17.0/B71*100)</f>
        <v/>
      </c>
      <c r="D71" s="19" t="n">
        <v>6098</v>
      </c>
      <c r="E71" s="18" t="n">
        <v>502.87257694</v>
      </c>
      <c r="F71" s="20" t="n">
        <v>6.02760706</v>
      </c>
      <c r="G71" s="18" t="n">
        <v>522.80271565</v>
      </c>
      <c r="H71" s="20" t="n">
        <v>3.85910215</v>
      </c>
      <c r="I71" s="18" t="n">
        <v>543.47526576</v>
      </c>
      <c r="J71" s="20" t="n">
        <v>1.95548976</v>
      </c>
      <c r="K71" s="18" t="n">
        <v>535.40242796</v>
      </c>
      <c r="L71" s="20" t="n">
        <v>3.93888592</v>
      </c>
      <c r="M71" s="18" t="s">
        <v>481</v>
      </c>
      <c r="N71" s="20" t="s">
        <v>481</v>
      </c>
      <c r="O71" s="18" t="s">
        <v>481</v>
      </c>
      <c r="P71" s="20" t="s">
        <v>481</v>
      </c>
      <c r="Q71" s="18" t="s">
        <v>481</v>
      </c>
      <c r="R71" s="20" t="s">
        <v>481</v>
      </c>
      <c r="S71" s="18" t="s">
        <v>481</v>
      </c>
      <c r="T71" s="20" t="s">
        <v>481</v>
      </c>
      <c r="U71" s="18" t="n">
        <v>461.52570327</v>
      </c>
      <c r="V71" s="20" t="n">
        <v>26.49604496</v>
      </c>
    </row>
    <row r="72" spans="1:22">
      <c r="A72" s="15" t="s">
        <v>547</v>
      </c>
      <c r="B72" s="17" t="n">
        <v>7708</v>
      </c>
      <c r="C72" s="18">
        <f>(5.0/B72*100)</f>
        <v/>
      </c>
      <c r="D72" s="19" t="n">
        <v>7703</v>
      </c>
      <c r="E72" s="18" t="n">
        <v>451.49590018</v>
      </c>
      <c r="F72" s="20" t="n">
        <v>6.96296083</v>
      </c>
      <c r="G72" s="18" t="n">
        <v>492.49922619</v>
      </c>
      <c r="H72" s="20" t="n">
        <v>5.55904358</v>
      </c>
      <c r="I72" s="18" t="n">
        <v>498.05861861</v>
      </c>
      <c r="J72" s="20" t="n">
        <v>2.92337029</v>
      </c>
      <c r="K72" s="18" t="n">
        <v>500.75498964</v>
      </c>
      <c r="L72" s="20" t="n">
        <v>2.95428036</v>
      </c>
      <c r="M72" s="18" t="s">
        <v>481</v>
      </c>
      <c r="N72" s="20" t="s">
        <v>481</v>
      </c>
      <c r="O72" s="18" t="s">
        <v>481</v>
      </c>
      <c r="P72" s="20" t="s">
        <v>481</v>
      </c>
      <c r="Q72" s="18" t="s">
        <v>481</v>
      </c>
      <c r="R72" s="20" t="s">
        <v>481</v>
      </c>
      <c r="S72" s="18" t="s">
        <v>481</v>
      </c>
      <c r="T72" s="20" t="s">
        <v>481</v>
      </c>
      <c r="U72" s="18" t="n">
        <v>423.65934698</v>
      </c>
      <c r="V72" s="20" t="n">
        <v>31.37129669</v>
      </c>
    </row>
    <row r="73" spans="1:22">
      <c r="A73" s="15" t="s">
        <v>548</v>
      </c>
      <c r="B73" s="17" t="n">
        <v>8249</v>
      </c>
      <c r="C73" s="18">
        <f>(147.0/B73*100)</f>
        <v/>
      </c>
      <c r="D73" s="19" t="n">
        <v>8102</v>
      </c>
      <c r="E73" s="18" t="n">
        <v>387.88629618</v>
      </c>
      <c r="F73" s="20" t="n">
        <v>5.45959363</v>
      </c>
      <c r="G73" s="18" t="n">
        <v>386.75864661</v>
      </c>
      <c r="H73" s="20" t="n">
        <v>4.74537191</v>
      </c>
      <c r="I73" s="18" t="n">
        <v>412.17690966</v>
      </c>
      <c r="J73" s="20" t="n">
        <v>3.58615093</v>
      </c>
      <c r="K73" s="18" t="n">
        <v>424.90509243</v>
      </c>
      <c r="L73" s="20" t="n">
        <v>3.89604208</v>
      </c>
      <c r="M73" s="18" t="s">
        <v>481</v>
      </c>
      <c r="N73" s="20" t="s">
        <v>481</v>
      </c>
      <c r="O73" s="18" t="s">
        <v>481</v>
      </c>
      <c r="P73" s="20" t="s">
        <v>481</v>
      </c>
      <c r="Q73" s="18" t="s">
        <v>481</v>
      </c>
      <c r="R73" s="20" t="s">
        <v>481</v>
      </c>
      <c r="S73" s="18" t="s">
        <v>481</v>
      </c>
      <c r="T73" s="20" t="s">
        <v>481</v>
      </c>
      <c r="U73" s="18" t="n">
        <v>331.28316871</v>
      </c>
      <c r="V73" s="20" t="n">
        <v>14.09830479</v>
      </c>
    </row>
    <row r="74" spans="1:22">
      <c r="A74" s="15" t="s">
        <v>549</v>
      </c>
      <c r="B74" s="17" t="n">
        <v>4692</v>
      </c>
      <c r="C74" s="18">
        <f>(82.0/B74*100)</f>
        <v/>
      </c>
      <c r="D74" s="19" t="n">
        <v>4610</v>
      </c>
      <c r="E74" s="18" t="n">
        <v>383.21914485</v>
      </c>
      <c r="F74" s="20" t="n">
        <v>8.08148259</v>
      </c>
      <c r="G74" s="18" t="n">
        <v>413.58696882</v>
      </c>
      <c r="H74" s="20" t="n">
        <v>5.19965372</v>
      </c>
      <c r="I74" s="18" t="n">
        <v>436.00681615</v>
      </c>
      <c r="J74" s="20" t="n">
        <v>2.48692346</v>
      </c>
      <c r="K74" s="18" t="n">
        <v>439.23957013</v>
      </c>
      <c r="L74" s="20" t="n">
        <v>2.70839658</v>
      </c>
      <c r="M74" s="18" t="s">
        <v>481</v>
      </c>
      <c r="N74" s="20" t="s">
        <v>481</v>
      </c>
      <c r="O74" s="18" t="s">
        <v>481</v>
      </c>
      <c r="P74" s="20" t="s">
        <v>481</v>
      </c>
      <c r="Q74" s="18" t="n">
        <v>305.3893</v>
      </c>
      <c r="R74" s="20" t="n">
        <v>46.43105516</v>
      </c>
      <c r="S74" s="18" t="n">
        <v>290.82190867</v>
      </c>
      <c r="T74" s="20" t="n">
        <v>25.74917582</v>
      </c>
      <c r="U74" s="18" t="n">
        <v>323.8616306</v>
      </c>
      <c r="V74" s="20" t="n">
        <v>11.10531601</v>
      </c>
    </row>
    <row r="75" spans="1:22">
      <c r="A75" s="15" t="s">
        <v>550</v>
      </c>
      <c r="B75" s="17" t="n">
        <v>5375</v>
      </c>
      <c r="C75" s="18">
        <f>(209.0/B75*100)</f>
        <v/>
      </c>
      <c r="D75" s="19" t="n">
        <v>5166</v>
      </c>
      <c r="E75" s="18" t="n">
        <v>335.54607664</v>
      </c>
      <c r="F75" s="20" t="n">
        <v>6.49927086</v>
      </c>
      <c r="G75" s="18" t="n">
        <v>349.34304421</v>
      </c>
      <c r="H75" s="20" t="n">
        <v>5.85775977</v>
      </c>
      <c r="I75" s="18" t="n">
        <v>368.85582978</v>
      </c>
      <c r="J75" s="20" t="n">
        <v>3.43745637</v>
      </c>
      <c r="K75" s="18" t="n">
        <v>371.16342881</v>
      </c>
      <c r="L75" s="20" t="n">
        <v>3.37952928</v>
      </c>
      <c r="M75" s="18" t="s">
        <v>481</v>
      </c>
      <c r="N75" s="20" t="s">
        <v>481</v>
      </c>
      <c r="O75" s="18" t="s">
        <v>481</v>
      </c>
      <c r="P75" s="20" t="s">
        <v>481</v>
      </c>
      <c r="Q75" s="18" t="s">
        <v>481</v>
      </c>
      <c r="R75" s="20" t="s">
        <v>481</v>
      </c>
      <c r="S75" s="18" t="s">
        <v>481</v>
      </c>
      <c r="T75" s="20" t="s">
        <v>481</v>
      </c>
      <c r="U75" s="18" t="n">
        <v>297.81340378</v>
      </c>
      <c r="V75" s="20" t="n">
        <v>6.77778113</v>
      </c>
    </row>
    <row r="76" spans="1:22">
      <c r="A76" s="15" t="s">
        <v>551</v>
      </c>
      <c r="B76" s="17" t="n">
        <v>14167</v>
      </c>
      <c r="C76" s="18">
        <f>(229.0/B76*100)</f>
        <v/>
      </c>
      <c r="D76" s="19" t="n">
        <v>13938</v>
      </c>
      <c r="E76" s="18" t="n">
        <v>398.22365143</v>
      </c>
      <c r="F76" s="20" t="n">
        <v>5.60529024</v>
      </c>
      <c r="G76" s="18" t="n">
        <v>421.15766534</v>
      </c>
      <c r="H76" s="20" t="n">
        <v>4.8399425</v>
      </c>
      <c r="I76" s="18" t="n">
        <v>446.04931176</v>
      </c>
      <c r="J76" s="20" t="n">
        <v>3.28976677</v>
      </c>
      <c r="K76" s="18" t="n">
        <v>440.98906665</v>
      </c>
      <c r="L76" s="20" t="n">
        <v>3.47406031</v>
      </c>
      <c r="M76" s="18" t="s">
        <v>481</v>
      </c>
      <c r="N76" s="20" t="s">
        <v>481</v>
      </c>
      <c r="O76" s="18" t="s">
        <v>481</v>
      </c>
      <c r="P76" s="20" t="s">
        <v>481</v>
      </c>
      <c r="Q76" s="18" t="s">
        <v>481</v>
      </c>
      <c r="R76" s="20" t="s">
        <v>481</v>
      </c>
      <c r="S76" s="18" t="s">
        <v>481</v>
      </c>
      <c r="T76" s="20" t="s">
        <v>481</v>
      </c>
      <c r="U76" s="18" t="n">
        <v>308.5006858</v>
      </c>
      <c r="V76" s="20" t="n">
        <v>6.98204129</v>
      </c>
    </row>
    <row r="77" spans="1:22">
      <c r="A77" s="15" t="s">
        <v>552</v>
      </c>
      <c r="B77" s="17" t="n">
        <v>6062</v>
      </c>
      <c r="C77" s="18">
        <f>(88.0/B77*100)</f>
        <v/>
      </c>
      <c r="D77" s="19" t="n">
        <v>5974</v>
      </c>
      <c r="E77" s="18" t="n">
        <v>414.26036987</v>
      </c>
      <c r="F77" s="20" t="n">
        <v>5.01847028</v>
      </c>
      <c r="G77" s="18" t="n">
        <v>417.86183988</v>
      </c>
      <c r="H77" s="20" t="n">
        <v>4.92318819</v>
      </c>
      <c r="I77" s="18" t="n">
        <v>445.6762033</v>
      </c>
      <c r="J77" s="20" t="n">
        <v>2.86933451</v>
      </c>
      <c r="K77" s="18" t="n">
        <v>455.96069896</v>
      </c>
      <c r="L77" s="20" t="n">
        <v>3.48403197</v>
      </c>
      <c r="M77" s="18" t="s">
        <v>481</v>
      </c>
      <c r="N77" s="20" t="s">
        <v>481</v>
      </c>
      <c r="O77" s="18" t="s">
        <v>481</v>
      </c>
      <c r="P77" s="20" t="s">
        <v>481</v>
      </c>
      <c r="Q77" s="18" t="s">
        <v>481</v>
      </c>
      <c r="R77" s="20" t="s">
        <v>481</v>
      </c>
      <c r="S77" s="18" t="s">
        <v>481</v>
      </c>
      <c r="T77" s="20" t="s">
        <v>481</v>
      </c>
      <c r="U77" s="18" t="n">
        <v>333.58149238</v>
      </c>
      <c r="V77" s="20" t="n">
        <v>5.47833436</v>
      </c>
    </row>
    <row r="78" spans="1:22">
      <c r="A78" s="15" t="s">
        <v>553</v>
      </c>
      <c r="B78" s="17" t="n">
        <v>5826</v>
      </c>
      <c r="C78" s="18">
        <f>(0.0/B78*100)</f>
        <v/>
      </c>
      <c r="D78" s="19" t="n">
        <v>5826</v>
      </c>
      <c r="E78" s="18" t="n">
        <v>448.11084272</v>
      </c>
      <c r="F78" s="20" t="n">
        <v>14.75825187</v>
      </c>
      <c r="G78" s="18" t="n">
        <v>478.20782839</v>
      </c>
      <c r="H78" s="20" t="n">
        <v>12.54821281</v>
      </c>
      <c r="I78" s="18" t="n">
        <v>489.3943764</v>
      </c>
      <c r="J78" s="20" t="n">
        <v>4.05721141</v>
      </c>
      <c r="K78" s="18" t="n">
        <v>486.98878015</v>
      </c>
      <c r="L78" s="20" t="n">
        <v>3.74966471</v>
      </c>
      <c r="M78" s="18" t="s">
        <v>481</v>
      </c>
      <c r="N78" s="20" t="s">
        <v>481</v>
      </c>
      <c r="O78" s="18" t="s">
        <v>481</v>
      </c>
      <c r="P78" s="20" t="s">
        <v>481</v>
      </c>
      <c r="Q78" s="18" t="s">
        <v>481</v>
      </c>
      <c r="R78" s="20" t="s">
        <v>481</v>
      </c>
      <c r="S78" s="18" t="n">
        <v>385.52836853</v>
      </c>
      <c r="T78" s="20" t="n">
        <v>33.12122464</v>
      </c>
      <c r="U78" s="18" t="n">
        <v>406.95986226</v>
      </c>
      <c r="V78" s="20" t="n">
        <v>17.7236502</v>
      </c>
    </row>
    <row customHeight="1" ht="25" r="79" spans="1:22">
      <c r="A79" s="15" t="s">
        <v>554</v>
      </c>
      <c r="B79" s="17" t="n">
        <v>1657</v>
      </c>
      <c r="C79" s="18">
        <f>(41.0/B79*100)</f>
        <v/>
      </c>
      <c r="D79" s="19" t="n">
        <v>1616</v>
      </c>
      <c r="E79" s="18" t="n">
        <v>418.77556557</v>
      </c>
      <c r="F79" s="20" t="n">
        <v>12.57485245</v>
      </c>
      <c r="G79" s="18" t="n">
        <v>434.79687784</v>
      </c>
      <c r="H79" s="20" t="n">
        <v>10.93640043</v>
      </c>
      <c r="I79" s="18" t="n">
        <v>489.16466647</v>
      </c>
      <c r="J79" s="20" t="n">
        <v>7.07313689</v>
      </c>
      <c r="K79" s="18" t="n">
        <v>483.79556667</v>
      </c>
      <c r="L79" s="20" t="n">
        <v>8.585823400000001</v>
      </c>
      <c r="M79" s="18" t="s">
        <v>481</v>
      </c>
      <c r="N79" s="20" t="s">
        <v>481</v>
      </c>
      <c r="O79" s="18" t="s">
        <v>481</v>
      </c>
      <c r="P79" s="20" t="s">
        <v>481</v>
      </c>
      <c r="Q79" s="18" t="s">
        <v>481</v>
      </c>
      <c r="R79" s="20" t="s">
        <v>481</v>
      </c>
      <c r="S79" s="18" t="n">
        <v>427.8344</v>
      </c>
      <c r="T79" s="20" t="n">
        <v>39.70168195</v>
      </c>
      <c r="U79" s="18" t="n">
        <v>357.02623743</v>
      </c>
      <c r="V79" s="20" t="n">
        <v>17.38987748</v>
      </c>
    </row>
    <row r="80" spans="1:22">
      <c r="A80" s="15" t="s">
        <v>555</v>
      </c>
      <c r="B80" s="17" t="n">
        <v>7841</v>
      </c>
      <c r="C80" s="18">
        <f>(0.0/B80*100)</f>
        <v/>
      </c>
      <c r="D80" s="19" t="n">
        <v>7841</v>
      </c>
      <c r="E80" s="18" t="n">
        <v>388.40978789</v>
      </c>
      <c r="F80" s="20" t="n">
        <v>9.33710419</v>
      </c>
      <c r="G80" s="18" t="n">
        <v>396.50567797</v>
      </c>
      <c r="H80" s="20" t="n">
        <v>10.0417399</v>
      </c>
      <c r="I80" s="18" t="n">
        <v>414.2484668</v>
      </c>
      <c r="J80" s="20" t="n">
        <v>4.06420506</v>
      </c>
      <c r="K80" s="18" t="n">
        <v>440.48208874</v>
      </c>
      <c r="L80" s="20" t="n">
        <v>4.10628766</v>
      </c>
      <c r="M80" s="18" t="s">
        <v>481</v>
      </c>
      <c r="N80" s="20" t="s">
        <v>481</v>
      </c>
      <c r="O80" s="18" t="s">
        <v>481</v>
      </c>
      <c r="P80" s="20" t="s">
        <v>481</v>
      </c>
      <c r="Q80" s="18" t="n">
        <v>365.9412</v>
      </c>
      <c r="R80" s="20" t="n">
        <v>39.97337656</v>
      </c>
      <c r="S80" s="18" t="s">
        <v>481</v>
      </c>
      <c r="T80" s="20" t="s">
        <v>481</v>
      </c>
      <c r="U80" s="18" t="n">
        <v>358.44407292</v>
      </c>
      <c r="V80" s="20" t="n">
        <v>24.80771168</v>
      </c>
    </row>
    <row r="81" spans="1:22">
      <c r="A81" s="23" t="s">
        <v>556</v>
      </c>
      <c r="B81" s="17" t="n">
        <v>8861</v>
      </c>
      <c r="C81" s="18">
        <f>(76.0/B81*100)</f>
        <v/>
      </c>
      <c r="D81" s="19" t="n">
        <v>8785</v>
      </c>
      <c r="E81" s="18" t="n">
        <v>400.64761479</v>
      </c>
      <c r="F81" s="20" t="n">
        <v>9.230101980000001</v>
      </c>
      <c r="G81" s="18" t="n">
        <v>402.87509359</v>
      </c>
      <c r="H81" s="20" t="n">
        <v>5.97382792</v>
      </c>
      <c r="I81" s="18" t="n">
        <v>431.04898018</v>
      </c>
      <c r="J81" s="20" t="n">
        <v>3.5608225</v>
      </c>
      <c r="K81" s="18" t="n">
        <v>445.50310554</v>
      </c>
      <c r="L81" s="20" t="n">
        <v>3.75876862</v>
      </c>
      <c r="M81" s="18" t="s">
        <v>481</v>
      </c>
      <c r="N81" s="20" t="s">
        <v>481</v>
      </c>
      <c r="O81" s="18" t="s">
        <v>481</v>
      </c>
      <c r="P81" s="20" t="s">
        <v>481</v>
      </c>
      <c r="Q81" s="18" t="s">
        <v>481</v>
      </c>
      <c r="R81" s="20" t="s">
        <v>481</v>
      </c>
      <c r="S81" s="18" t="s">
        <v>481</v>
      </c>
      <c r="T81" s="20" t="s">
        <v>481</v>
      </c>
      <c r="U81" s="18" t="n">
        <v>349.22505971</v>
      </c>
      <c r="V81" s="20" t="n">
        <v>14.97185771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727</v>
      </c>
    </row>
    <row customHeight="1" ht="30" r="4" spans="1:22">
      <c r="A4" s="6" t="n"/>
      <c r="B4" s="7" t="s">
        <v>462</v>
      </c>
      <c r="C4" s="7" t="s">
        <v>463</v>
      </c>
      <c r="D4" s="8" t="s">
        <v>462</v>
      </c>
      <c r="E4" s="9" t="s">
        <v>644</v>
      </c>
      <c r="F4" s="10" t="n"/>
      <c r="G4" s="9" t="s">
        <v>643</v>
      </c>
      <c r="H4" s="10" t="n"/>
      <c r="I4" s="9" t="s">
        <v>642</v>
      </c>
      <c r="J4" s="10" t="n"/>
      <c r="K4" s="9" t="s">
        <v>641</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500.94568738</v>
      </c>
      <c r="F7" s="20" t="n">
        <v>3.51272023</v>
      </c>
      <c r="G7" s="18" t="n">
        <v>507.14421853</v>
      </c>
      <c r="H7" s="20" t="n">
        <v>2.10229685</v>
      </c>
      <c r="I7" s="18" t="n">
        <v>513.1592528</v>
      </c>
      <c r="J7" s="20" t="n">
        <v>3.014709</v>
      </c>
      <c r="K7" s="18" t="n">
        <v>477.15001975</v>
      </c>
      <c r="L7" s="20" t="n">
        <v>5.83245797</v>
      </c>
      <c r="M7" s="18" t="s">
        <v>481</v>
      </c>
      <c r="N7" s="20" t="s">
        <v>481</v>
      </c>
      <c r="O7" s="18" t="s">
        <v>481</v>
      </c>
      <c r="P7" s="20" t="s">
        <v>481</v>
      </c>
      <c r="Q7" s="18" t="s">
        <v>481</v>
      </c>
      <c r="R7" s="20" t="s">
        <v>481</v>
      </c>
      <c r="S7" s="18" t="s">
        <v>481</v>
      </c>
      <c r="T7" s="20" t="s">
        <v>481</v>
      </c>
      <c r="U7" s="18" t="n">
        <v>420.27863673</v>
      </c>
      <c r="V7" s="20" t="n">
        <v>9.646725350000001</v>
      </c>
    </row>
    <row r="8" spans="1:22">
      <c r="A8" s="15" t="s">
        <v>483</v>
      </c>
      <c r="B8" s="17" t="n">
        <v>7007</v>
      </c>
      <c r="C8" s="18">
        <f>(27.0/B8*100)</f>
        <v/>
      </c>
      <c r="D8" s="19" t="n">
        <v>6980</v>
      </c>
      <c r="E8" s="18" t="n">
        <v>479.46730758</v>
      </c>
      <c r="F8" s="20" t="n">
        <v>3.73572427</v>
      </c>
      <c r="G8" s="18" t="n">
        <v>497.86679228</v>
      </c>
      <c r="H8" s="20" t="n">
        <v>2.95391488</v>
      </c>
      <c r="I8" s="18" t="n">
        <v>493.5916424</v>
      </c>
      <c r="J8" s="20" t="n">
        <v>4.46908111</v>
      </c>
      <c r="K8" s="18" t="n">
        <v>447.02804019</v>
      </c>
      <c r="L8" s="20" t="n">
        <v>6.66382579</v>
      </c>
      <c r="M8" s="18" t="s">
        <v>481</v>
      </c>
      <c r="N8" s="20" t="s">
        <v>481</v>
      </c>
      <c r="O8" s="18" t="s">
        <v>481</v>
      </c>
      <c r="P8" s="20" t="s">
        <v>481</v>
      </c>
      <c r="Q8" s="18" t="n">
        <v>361.38025951</v>
      </c>
      <c r="R8" s="20" t="n">
        <v>22.72565673</v>
      </c>
      <c r="S8" s="18" t="s">
        <v>481</v>
      </c>
      <c r="T8" s="20" t="s">
        <v>481</v>
      </c>
      <c r="U8" s="18" t="n">
        <v>353.09390856</v>
      </c>
      <c r="V8" s="20" t="n">
        <v>19.38442395</v>
      </c>
    </row>
    <row r="9" spans="1:22">
      <c r="A9" s="15" t="s">
        <v>484</v>
      </c>
      <c r="B9" s="17" t="n">
        <v>9651</v>
      </c>
      <c r="C9" s="18">
        <f>(116.0/B9*100)</f>
        <v/>
      </c>
      <c r="D9" s="19" t="n">
        <v>9535</v>
      </c>
      <c r="E9" s="18" t="n">
        <v>484.62333131</v>
      </c>
      <c r="F9" s="20" t="n">
        <v>3.45796587</v>
      </c>
      <c r="G9" s="18" t="n">
        <v>511.43128211</v>
      </c>
      <c r="H9" s="20" t="n">
        <v>2.38971039</v>
      </c>
      <c r="I9" s="18" t="n">
        <v>520.66824303</v>
      </c>
      <c r="J9" s="20" t="n">
        <v>3.78568906</v>
      </c>
      <c r="K9" s="18" t="n">
        <v>489.04171537</v>
      </c>
      <c r="L9" s="20" t="n">
        <v>7.29165294</v>
      </c>
      <c r="M9" s="18" t="s">
        <v>481</v>
      </c>
      <c r="N9" s="20" t="s">
        <v>481</v>
      </c>
      <c r="O9" s="18" t="s">
        <v>481</v>
      </c>
      <c r="P9" s="20" t="s">
        <v>481</v>
      </c>
      <c r="Q9" s="18" t="n">
        <v>347.7815185</v>
      </c>
      <c r="R9" s="20" t="n">
        <v>11.20716786</v>
      </c>
      <c r="S9" s="18" t="s">
        <v>481</v>
      </c>
      <c r="T9" s="20" t="s">
        <v>481</v>
      </c>
      <c r="U9" s="18" t="n">
        <v>387.78397495</v>
      </c>
      <c r="V9" s="20" t="n">
        <v>11.12365466</v>
      </c>
    </row>
    <row r="10" spans="1:22">
      <c r="A10" s="15" t="s">
        <v>485</v>
      </c>
      <c r="B10" s="17" t="n">
        <v>20058</v>
      </c>
      <c r="C10" s="18">
        <f>(531.0/B10*100)</f>
        <v/>
      </c>
      <c r="D10" s="19" t="n">
        <v>19527</v>
      </c>
      <c r="E10" s="18" t="n">
        <v>521.67126841</v>
      </c>
      <c r="F10" s="20" t="n">
        <v>3.37068518</v>
      </c>
      <c r="G10" s="18" t="n">
        <v>531.98456291</v>
      </c>
      <c r="H10" s="20" t="n">
        <v>2.58529073</v>
      </c>
      <c r="I10" s="18" t="n">
        <v>535.84629796</v>
      </c>
      <c r="J10" s="20" t="n">
        <v>3.70932677</v>
      </c>
      <c r="K10" s="18" t="n">
        <v>504.3747779</v>
      </c>
      <c r="L10" s="20" t="n">
        <v>5.57888913</v>
      </c>
      <c r="M10" s="18" t="s">
        <v>481</v>
      </c>
      <c r="N10" s="20" t="s">
        <v>481</v>
      </c>
      <c r="O10" s="18" t="s">
        <v>481</v>
      </c>
      <c r="P10" s="20" t="s">
        <v>481</v>
      </c>
      <c r="Q10" s="18" t="s">
        <v>481</v>
      </c>
      <c r="R10" s="20" t="s">
        <v>481</v>
      </c>
      <c r="S10" s="18" t="s">
        <v>481</v>
      </c>
      <c r="T10" s="20" t="s">
        <v>481</v>
      </c>
      <c r="U10" s="18" t="n">
        <v>432.31115915</v>
      </c>
      <c r="V10" s="20" t="n">
        <v>11.12784112</v>
      </c>
    </row>
    <row r="11" spans="1:22">
      <c r="A11" s="15" t="s">
        <v>486</v>
      </c>
      <c r="B11" s="17" t="n">
        <v>7053</v>
      </c>
      <c r="C11" s="18">
        <f>(53.0/B11*100)</f>
        <v/>
      </c>
      <c r="D11" s="19" t="n">
        <v>7000</v>
      </c>
      <c r="E11" s="18" t="n">
        <v>448.246587</v>
      </c>
      <c r="F11" s="20" t="n">
        <v>3.53361993</v>
      </c>
      <c r="G11" s="18" t="n">
        <v>464.58592213</v>
      </c>
      <c r="H11" s="20" t="n">
        <v>2.88646915</v>
      </c>
      <c r="I11" s="18" t="n">
        <v>469.01161031</v>
      </c>
      <c r="J11" s="20" t="n">
        <v>4.32837294</v>
      </c>
      <c r="K11" s="18" t="n">
        <v>441.81976938</v>
      </c>
      <c r="L11" s="20" t="n">
        <v>5.7934394</v>
      </c>
      <c r="M11" s="18" t="s">
        <v>481</v>
      </c>
      <c r="N11" s="20" t="s">
        <v>481</v>
      </c>
      <c r="O11" s="18" t="s">
        <v>481</v>
      </c>
      <c r="P11" s="20" t="s">
        <v>481</v>
      </c>
      <c r="Q11" s="18" t="s">
        <v>481</v>
      </c>
      <c r="R11" s="20" t="s">
        <v>481</v>
      </c>
      <c r="S11" s="18" t="s">
        <v>481</v>
      </c>
      <c r="T11" s="20" t="s">
        <v>481</v>
      </c>
      <c r="U11" s="18" t="n">
        <v>383.76240937</v>
      </c>
      <c r="V11" s="20" t="n">
        <v>14.59658179</v>
      </c>
    </row>
    <row r="12" spans="1:22">
      <c r="A12" s="15" t="s">
        <v>487</v>
      </c>
      <c r="B12" s="17" t="n">
        <v>6894</v>
      </c>
      <c r="C12" s="18">
        <f>(57.0/B12*100)</f>
        <v/>
      </c>
      <c r="D12" s="19" t="n">
        <v>6837</v>
      </c>
      <c r="E12" s="18" t="n">
        <v>486.65180535</v>
      </c>
      <c r="F12" s="20" t="n">
        <v>3.91318477</v>
      </c>
      <c r="G12" s="18" t="n">
        <v>492.98230033</v>
      </c>
      <c r="H12" s="20" t="n">
        <v>2.79541771</v>
      </c>
      <c r="I12" s="18" t="n">
        <v>503.46076349</v>
      </c>
      <c r="J12" s="20" t="n">
        <v>3.6450797</v>
      </c>
      <c r="K12" s="18" t="n">
        <v>479.22214228</v>
      </c>
      <c r="L12" s="20" t="n">
        <v>6.85498868</v>
      </c>
      <c r="M12" s="18" t="s">
        <v>481</v>
      </c>
      <c r="N12" s="20" t="s">
        <v>481</v>
      </c>
      <c r="O12" s="18" t="s">
        <v>481</v>
      </c>
      <c r="P12" s="20" t="s">
        <v>481</v>
      </c>
      <c r="Q12" s="18" t="n">
        <v>332.31014509</v>
      </c>
      <c r="R12" s="20" t="n">
        <v>18.34291261</v>
      </c>
      <c r="S12" s="18" t="s">
        <v>481</v>
      </c>
      <c r="T12" s="20" t="s">
        <v>481</v>
      </c>
      <c r="U12" s="18" t="n">
        <v>381.16412242</v>
      </c>
      <c r="V12" s="20" t="n">
        <v>13.68298033</v>
      </c>
    </row>
    <row r="13" spans="1:22">
      <c r="A13" s="15" t="s">
        <v>488</v>
      </c>
      <c r="B13" s="17" t="n">
        <v>7161</v>
      </c>
      <c r="C13" s="18">
        <f>(95.0/B13*100)</f>
        <v/>
      </c>
      <c r="D13" s="19" t="n">
        <v>7066</v>
      </c>
      <c r="E13" s="18" t="n">
        <v>492.49797071</v>
      </c>
      <c r="F13" s="20" t="n">
        <v>3.80103611</v>
      </c>
      <c r="G13" s="18" t="n">
        <v>510.02765219</v>
      </c>
      <c r="H13" s="20" t="n">
        <v>2.6423129</v>
      </c>
      <c r="I13" s="18" t="n">
        <v>513.17778007</v>
      </c>
      <c r="J13" s="20" t="n">
        <v>4.67201553</v>
      </c>
      <c r="K13" s="18" t="n">
        <v>490.70600691</v>
      </c>
      <c r="L13" s="20" t="n">
        <v>6.70637841</v>
      </c>
      <c r="M13" s="18" t="s">
        <v>481</v>
      </c>
      <c r="N13" s="20" t="s">
        <v>481</v>
      </c>
      <c r="O13" s="18" t="s">
        <v>481</v>
      </c>
      <c r="P13" s="20" t="s">
        <v>481</v>
      </c>
      <c r="Q13" s="18" t="n">
        <v>407.4699787</v>
      </c>
      <c r="R13" s="20" t="n">
        <v>6.79601306</v>
      </c>
      <c r="S13" s="18" t="s">
        <v>481</v>
      </c>
      <c r="T13" s="20" t="s">
        <v>481</v>
      </c>
      <c r="U13" s="18" t="n">
        <v>367.68628377</v>
      </c>
      <c r="V13" s="20" t="n">
        <v>14.95175901</v>
      </c>
    </row>
    <row r="14" spans="1:22">
      <c r="A14" s="15" t="s">
        <v>489</v>
      </c>
      <c r="B14" s="17" t="n">
        <v>5587</v>
      </c>
      <c r="C14" s="18">
        <f>(76.0/B14*100)</f>
        <v/>
      </c>
      <c r="D14" s="19" t="n">
        <v>5511</v>
      </c>
      <c r="E14" s="18" t="n">
        <v>518.5311634</v>
      </c>
      <c r="F14" s="20" t="n">
        <v>4.33954392</v>
      </c>
      <c r="G14" s="18" t="n">
        <v>517.87640773</v>
      </c>
      <c r="H14" s="20" t="n">
        <v>2.59064286</v>
      </c>
      <c r="I14" s="18" t="n">
        <v>530.44493892</v>
      </c>
      <c r="J14" s="20" t="n">
        <v>3.68829626</v>
      </c>
      <c r="K14" s="18" t="n">
        <v>516.25259276</v>
      </c>
      <c r="L14" s="20" t="n">
        <v>8.38797888</v>
      </c>
      <c r="M14" s="18" t="s">
        <v>481</v>
      </c>
      <c r="N14" s="20" t="s">
        <v>481</v>
      </c>
      <c r="O14" s="18" t="s">
        <v>481</v>
      </c>
      <c r="P14" s="20" t="s">
        <v>481</v>
      </c>
      <c r="Q14" s="18" t="s">
        <v>481</v>
      </c>
      <c r="R14" s="20" t="s">
        <v>481</v>
      </c>
      <c r="S14" s="18" t="s">
        <v>481</v>
      </c>
      <c r="T14" s="20" t="s">
        <v>481</v>
      </c>
      <c r="U14" s="18" t="n">
        <v>422.59199508</v>
      </c>
      <c r="V14" s="20" t="n">
        <v>17.8459131</v>
      </c>
    </row>
    <row r="15" spans="1:22">
      <c r="A15" s="15" t="s">
        <v>490</v>
      </c>
      <c r="B15" s="17" t="n">
        <v>5882</v>
      </c>
      <c r="C15" s="18">
        <f>(53.0/B15*100)</f>
        <v/>
      </c>
      <c r="D15" s="19" t="n">
        <v>5829</v>
      </c>
      <c r="E15" s="18" t="n">
        <v>515.85439385</v>
      </c>
      <c r="F15" s="20" t="n">
        <v>4.32994447</v>
      </c>
      <c r="G15" s="18" t="n">
        <v>530.35260509</v>
      </c>
      <c r="H15" s="20" t="n">
        <v>2.65642251</v>
      </c>
      <c r="I15" s="18" t="n">
        <v>548.50781106</v>
      </c>
      <c r="J15" s="20" t="n">
        <v>4.06457038</v>
      </c>
      <c r="K15" s="18" t="n">
        <v>506.95370733</v>
      </c>
      <c r="L15" s="20" t="n">
        <v>7.24287315</v>
      </c>
      <c r="M15" s="18" t="s">
        <v>481</v>
      </c>
      <c r="N15" s="20" t="s">
        <v>481</v>
      </c>
      <c r="O15" s="18" t="s">
        <v>481</v>
      </c>
      <c r="P15" s="20" t="s">
        <v>481</v>
      </c>
      <c r="Q15" s="18" t="n">
        <v>367.66871077</v>
      </c>
      <c r="R15" s="20" t="n">
        <v>14.82638214</v>
      </c>
      <c r="S15" s="18" t="s">
        <v>481</v>
      </c>
      <c r="T15" s="20" t="s">
        <v>481</v>
      </c>
      <c r="U15" s="18" t="n">
        <v>422.86730446</v>
      </c>
      <c r="V15" s="20" t="n">
        <v>16.04860582</v>
      </c>
    </row>
    <row r="16" spans="1:22">
      <c r="A16" s="15" t="s">
        <v>491</v>
      </c>
      <c r="B16" s="17" t="n">
        <v>6108</v>
      </c>
      <c r="C16" s="18">
        <f>(107.0/B16*100)</f>
        <v/>
      </c>
      <c r="D16" s="19" t="n">
        <v>6001</v>
      </c>
      <c r="E16" s="18" t="n">
        <v>489.82678259</v>
      </c>
      <c r="F16" s="20" t="n">
        <v>2.91144831</v>
      </c>
      <c r="G16" s="18" t="n">
        <v>516.92239521</v>
      </c>
      <c r="H16" s="20" t="n">
        <v>2.5978036</v>
      </c>
      <c r="I16" s="18" t="n">
        <v>514.49606749</v>
      </c>
      <c r="J16" s="20" t="n">
        <v>5.71331653</v>
      </c>
      <c r="K16" s="18" t="n">
        <v>453.38063884</v>
      </c>
      <c r="L16" s="20" t="n">
        <v>10.34662112</v>
      </c>
      <c r="M16" s="18" t="s">
        <v>481</v>
      </c>
      <c r="N16" s="20" t="s">
        <v>481</v>
      </c>
      <c r="O16" s="18" t="s">
        <v>481</v>
      </c>
      <c r="P16" s="20" t="s">
        <v>481</v>
      </c>
      <c r="Q16" s="18" t="s">
        <v>481</v>
      </c>
      <c r="R16" s="20" t="s">
        <v>481</v>
      </c>
      <c r="S16" s="18" t="s">
        <v>481</v>
      </c>
      <c r="T16" s="20" t="s">
        <v>481</v>
      </c>
      <c r="U16" s="18" t="n">
        <v>343.16295551</v>
      </c>
      <c r="V16" s="20" t="n">
        <v>12.99609528</v>
      </c>
    </row>
    <row r="17" spans="1:22">
      <c r="A17" s="15" t="s">
        <v>492</v>
      </c>
      <c r="B17" s="17" t="n">
        <v>6504</v>
      </c>
      <c r="C17" s="18">
        <f>(709.0/B17*100)</f>
        <v/>
      </c>
      <c r="D17" s="19" t="n">
        <v>5795</v>
      </c>
      <c r="E17" s="18" t="n">
        <v>511.11197437</v>
      </c>
      <c r="F17" s="20" t="n">
        <v>4.57916232</v>
      </c>
      <c r="G17" s="18" t="n">
        <v>527.35013725</v>
      </c>
      <c r="H17" s="20" t="n">
        <v>2.97067188</v>
      </c>
      <c r="I17" s="18" t="n">
        <v>525.94926307</v>
      </c>
      <c r="J17" s="20" t="n">
        <v>4.55831005</v>
      </c>
      <c r="K17" s="18" t="n">
        <v>482.45330578</v>
      </c>
      <c r="L17" s="20" t="n">
        <v>8.79693412</v>
      </c>
      <c r="M17" s="18" t="s">
        <v>481</v>
      </c>
      <c r="N17" s="20" t="s">
        <v>481</v>
      </c>
      <c r="O17" s="18" t="s">
        <v>481</v>
      </c>
      <c r="P17" s="20" t="s">
        <v>481</v>
      </c>
      <c r="Q17" s="18" t="n">
        <v>338.260297</v>
      </c>
      <c r="R17" s="20" t="n">
        <v>14.23011861</v>
      </c>
      <c r="S17" s="18" t="s">
        <v>481</v>
      </c>
      <c r="T17" s="20" t="s">
        <v>481</v>
      </c>
      <c r="U17" s="18" t="n">
        <v>420.46100375</v>
      </c>
      <c r="V17" s="20" t="n">
        <v>11.77888308</v>
      </c>
    </row>
    <row r="18" spans="1:22">
      <c r="A18" s="15" t="s">
        <v>493</v>
      </c>
      <c r="B18" s="17" t="n">
        <v>5532</v>
      </c>
      <c r="C18" s="18">
        <f>(28.0/B18*100)</f>
        <v/>
      </c>
      <c r="D18" s="19" t="n">
        <v>5504</v>
      </c>
      <c r="E18" s="18" t="n">
        <v>461.24741375</v>
      </c>
      <c r="F18" s="20" t="n">
        <v>4.89700007</v>
      </c>
      <c r="G18" s="18" t="n">
        <v>472.15513641</v>
      </c>
      <c r="H18" s="20" t="n">
        <v>4.71423333</v>
      </c>
      <c r="I18" s="18" t="n">
        <v>476.31552813</v>
      </c>
      <c r="J18" s="20" t="n">
        <v>5.41746495</v>
      </c>
      <c r="K18" s="18" t="n">
        <v>449.02550947</v>
      </c>
      <c r="L18" s="20" t="n">
        <v>9.939786809999999</v>
      </c>
      <c r="M18" s="18" t="s">
        <v>481</v>
      </c>
      <c r="N18" s="20" t="s">
        <v>481</v>
      </c>
      <c r="O18" s="18" t="s">
        <v>481</v>
      </c>
      <c r="P18" s="20" t="s">
        <v>481</v>
      </c>
      <c r="Q18" s="18" t="s">
        <v>481</v>
      </c>
      <c r="R18" s="20" t="s">
        <v>481</v>
      </c>
      <c r="S18" s="18" t="s">
        <v>481</v>
      </c>
      <c r="T18" s="20" t="s">
        <v>481</v>
      </c>
      <c r="U18" s="18" t="n">
        <v>370.27424019</v>
      </c>
      <c r="V18" s="20" t="n">
        <v>15.10270711</v>
      </c>
    </row>
    <row r="19" spans="1:22">
      <c r="A19" s="15" t="s">
        <v>494</v>
      </c>
      <c r="B19" s="17" t="n">
        <v>5658</v>
      </c>
      <c r="C19" s="18">
        <f>(74.0/B19*100)</f>
        <v/>
      </c>
      <c r="D19" s="19" t="n">
        <v>5584</v>
      </c>
      <c r="E19" s="18" t="n">
        <v>469.02097911</v>
      </c>
      <c r="F19" s="20" t="n">
        <v>4.0015424</v>
      </c>
      <c r="G19" s="18" t="n">
        <v>471.0775126</v>
      </c>
      <c r="H19" s="20" t="n">
        <v>3.04144021</v>
      </c>
      <c r="I19" s="18" t="n">
        <v>484.61442497</v>
      </c>
      <c r="J19" s="20" t="n">
        <v>4.82147164</v>
      </c>
      <c r="K19" s="18" t="n">
        <v>451.07948728</v>
      </c>
      <c r="L19" s="20" t="n">
        <v>8.37719435</v>
      </c>
      <c r="M19" s="18" t="s">
        <v>481</v>
      </c>
      <c r="N19" s="20" t="s">
        <v>481</v>
      </c>
      <c r="O19" s="18" t="s">
        <v>481</v>
      </c>
      <c r="P19" s="20" t="s">
        <v>481</v>
      </c>
      <c r="Q19" s="18" t="s">
        <v>481</v>
      </c>
      <c r="R19" s="20" t="s">
        <v>481</v>
      </c>
      <c r="S19" s="18" t="s">
        <v>481</v>
      </c>
      <c r="T19" s="20" t="s">
        <v>481</v>
      </c>
      <c r="U19" s="18" t="n">
        <v>380.08981065</v>
      </c>
      <c r="V19" s="20" t="n">
        <v>15.22621389</v>
      </c>
    </row>
    <row r="20" spans="1:22">
      <c r="A20" s="15" t="s">
        <v>495</v>
      </c>
      <c r="B20" s="17" t="n">
        <v>3371</v>
      </c>
      <c r="C20" s="18">
        <f>(75.0/B20*100)</f>
        <v/>
      </c>
      <c r="D20" s="19" t="n">
        <v>3296</v>
      </c>
      <c r="E20" s="18" t="n">
        <v>483.35934813</v>
      </c>
      <c r="F20" s="20" t="n">
        <v>3.78264809</v>
      </c>
      <c r="G20" s="18" t="n">
        <v>484.95216701</v>
      </c>
      <c r="H20" s="20" t="n">
        <v>2.78110976</v>
      </c>
      <c r="I20" s="18" t="n">
        <v>491.88210007</v>
      </c>
      <c r="J20" s="20" t="n">
        <v>5.43912997</v>
      </c>
      <c r="K20" s="18" t="n">
        <v>466.13422293</v>
      </c>
      <c r="L20" s="20" t="n">
        <v>7.28570266</v>
      </c>
      <c r="M20" s="18" t="s">
        <v>481</v>
      </c>
      <c r="N20" s="20" t="s">
        <v>481</v>
      </c>
      <c r="O20" s="18" t="s">
        <v>481</v>
      </c>
      <c r="P20" s="20" t="s">
        <v>481</v>
      </c>
      <c r="Q20" s="18" t="s">
        <v>481</v>
      </c>
      <c r="R20" s="20" t="s">
        <v>481</v>
      </c>
      <c r="S20" s="18" t="s">
        <v>481</v>
      </c>
      <c r="T20" s="20" t="s">
        <v>481</v>
      </c>
      <c r="U20" s="18" t="n">
        <v>357.72612401</v>
      </c>
      <c r="V20" s="20" t="n">
        <v>16.25423173</v>
      </c>
    </row>
    <row r="21" spans="1:22">
      <c r="A21" s="15" t="s">
        <v>496</v>
      </c>
      <c r="B21" s="17" t="n">
        <v>5741</v>
      </c>
      <c r="C21" s="18">
        <f>(45.0/B21*100)</f>
        <v/>
      </c>
      <c r="D21" s="19" t="n">
        <v>5696</v>
      </c>
      <c r="E21" s="18" t="n">
        <v>508.33453975</v>
      </c>
      <c r="F21" s="20" t="n">
        <v>3.82413618</v>
      </c>
      <c r="G21" s="18" t="n">
        <v>522.70972287</v>
      </c>
      <c r="H21" s="20" t="n">
        <v>2.52978693</v>
      </c>
      <c r="I21" s="18" t="n">
        <v>536.8460834799999</v>
      </c>
      <c r="J21" s="20" t="n">
        <v>4.18761603</v>
      </c>
      <c r="K21" s="18" t="n">
        <v>507.81280803</v>
      </c>
      <c r="L21" s="20" t="n">
        <v>7.55256645</v>
      </c>
      <c r="M21" s="18" t="s">
        <v>481</v>
      </c>
      <c r="N21" s="20" t="s">
        <v>481</v>
      </c>
      <c r="O21" s="18" t="s">
        <v>481</v>
      </c>
      <c r="P21" s="20" t="s">
        <v>481</v>
      </c>
      <c r="Q21" s="18" t="s">
        <v>481</v>
      </c>
      <c r="R21" s="20" t="s">
        <v>481</v>
      </c>
      <c r="S21" s="18" t="s">
        <v>481</v>
      </c>
      <c r="T21" s="20" t="s">
        <v>481</v>
      </c>
      <c r="U21" s="18" t="n">
        <v>449.71833763</v>
      </c>
      <c r="V21" s="20" t="n">
        <v>19.33378786</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(222.0/B23*100)</f>
        <v/>
      </c>
      <c r="D23" s="19" t="n">
        <v>11361</v>
      </c>
      <c r="E23" s="18" t="n">
        <v>475.67898968</v>
      </c>
      <c r="F23" s="20" t="n">
        <v>3.32548428</v>
      </c>
      <c r="G23" s="18" t="n">
        <v>489.13790743</v>
      </c>
      <c r="H23" s="20" t="n">
        <v>2.86913437</v>
      </c>
      <c r="I23" s="18" t="n">
        <v>502.03923111</v>
      </c>
      <c r="J23" s="20" t="n">
        <v>4.58720863</v>
      </c>
      <c r="K23" s="18" t="n">
        <v>482.35864743</v>
      </c>
      <c r="L23" s="20" t="n">
        <v>7.9711411</v>
      </c>
      <c r="M23" s="18" t="s">
        <v>481</v>
      </c>
      <c r="N23" s="20" t="s">
        <v>481</v>
      </c>
      <c r="O23" s="18" t="s">
        <v>481</v>
      </c>
      <c r="P23" s="20" t="s">
        <v>481</v>
      </c>
      <c r="Q23" s="18" t="s">
        <v>481</v>
      </c>
      <c r="R23" s="20" t="s">
        <v>481</v>
      </c>
      <c r="S23" s="18" t="s">
        <v>481</v>
      </c>
      <c r="T23" s="20" t="s">
        <v>481</v>
      </c>
      <c r="U23" s="18" t="n">
        <v>410.03769587</v>
      </c>
      <c r="V23" s="20" t="n">
        <v>12.85771979</v>
      </c>
    </row>
    <row r="24" spans="1:22">
      <c r="A24" s="15" t="s">
        <v>499</v>
      </c>
      <c r="B24" s="17" t="n">
        <v>6647</v>
      </c>
      <c r="C24" s="18">
        <f>(7.0/B24*100)</f>
        <v/>
      </c>
      <c r="D24" s="19" t="n">
        <v>6640</v>
      </c>
      <c r="E24" s="18" t="n">
        <v>510.78898577</v>
      </c>
      <c r="F24" s="20" t="n">
        <v>4.306197</v>
      </c>
      <c r="G24" s="18" t="n">
        <v>519.00855158</v>
      </c>
      <c r="H24" s="20" t="n">
        <v>3.58964323</v>
      </c>
      <c r="I24" s="18" t="n">
        <v>520.1214635600001</v>
      </c>
      <c r="J24" s="20" t="n">
        <v>4.18757971</v>
      </c>
      <c r="K24" s="18" t="n">
        <v>501.48371086</v>
      </c>
      <c r="L24" s="20" t="n">
        <v>5.76524975</v>
      </c>
      <c r="M24" s="18" t="s">
        <v>481</v>
      </c>
      <c r="N24" s="20" t="s">
        <v>481</v>
      </c>
      <c r="O24" s="18" t="s">
        <v>481</v>
      </c>
      <c r="P24" s="20" t="s">
        <v>481</v>
      </c>
      <c r="Q24" s="18" t="s">
        <v>481</v>
      </c>
      <c r="R24" s="20" t="s">
        <v>481</v>
      </c>
      <c r="S24" s="18" t="s">
        <v>481</v>
      </c>
      <c r="T24" s="20" t="s">
        <v>481</v>
      </c>
      <c r="U24" s="18" t="n">
        <v>447.62785145</v>
      </c>
      <c r="V24" s="20" t="n">
        <v>19.1680534</v>
      </c>
    </row>
    <row r="25" spans="1:22">
      <c r="A25" s="15" t="s">
        <v>500</v>
      </c>
      <c r="B25" s="17" t="n">
        <v>5581</v>
      </c>
      <c r="C25" s="18">
        <f>(24.0/B25*100)</f>
        <v/>
      </c>
      <c r="D25" s="19" t="n">
        <v>5557</v>
      </c>
      <c r="E25" s="18" t="n">
        <v>510.5847633</v>
      </c>
      <c r="F25" s="20" t="n">
        <v>5.06491369</v>
      </c>
      <c r="G25" s="18" t="n">
        <v>518.76436313</v>
      </c>
      <c r="H25" s="20" t="n">
        <v>3.72849537</v>
      </c>
      <c r="I25" s="18" t="n">
        <v>528.01741348</v>
      </c>
      <c r="J25" s="20" t="n">
        <v>4.25662293</v>
      </c>
      <c r="K25" s="18" t="n">
        <v>492.53708861</v>
      </c>
      <c r="L25" s="20" t="n">
        <v>10.12843542</v>
      </c>
      <c r="M25" s="18" t="s">
        <v>481</v>
      </c>
      <c r="N25" s="20" t="s">
        <v>481</v>
      </c>
      <c r="O25" s="18" t="s">
        <v>481</v>
      </c>
      <c r="P25" s="20" t="s">
        <v>481</v>
      </c>
      <c r="Q25" s="18" t="s">
        <v>481</v>
      </c>
      <c r="R25" s="20" t="s">
        <v>481</v>
      </c>
      <c r="S25" s="18" t="s">
        <v>481</v>
      </c>
      <c r="T25" s="20" t="s">
        <v>481</v>
      </c>
      <c r="U25" s="18" t="n">
        <v>406.99516811</v>
      </c>
      <c r="V25" s="20" t="n">
        <v>28.32979235</v>
      </c>
    </row>
    <row r="26" spans="1:22">
      <c r="A26" s="15" t="s">
        <v>501</v>
      </c>
      <c r="B26" s="17" t="n">
        <v>4869</v>
      </c>
      <c r="C26" s="18">
        <f>(36.0/B26*100)</f>
        <v/>
      </c>
      <c r="D26" s="19" t="n">
        <v>4833</v>
      </c>
      <c r="E26" s="18" t="n">
        <v>482.3774366</v>
      </c>
      <c r="F26" s="20" t="n">
        <v>3.60380058</v>
      </c>
      <c r="G26" s="18" t="n">
        <v>486.32569958</v>
      </c>
      <c r="H26" s="20" t="n">
        <v>2.28094126</v>
      </c>
      <c r="I26" s="18" t="n">
        <v>503.00008762</v>
      </c>
      <c r="J26" s="20" t="n">
        <v>3.96949051</v>
      </c>
      <c r="K26" s="18" t="n">
        <v>476.62158914</v>
      </c>
      <c r="L26" s="20" t="n">
        <v>8.840548439999999</v>
      </c>
      <c r="M26" s="18" t="s">
        <v>481</v>
      </c>
      <c r="N26" s="20" t="s">
        <v>481</v>
      </c>
      <c r="O26" s="18" t="s">
        <v>481</v>
      </c>
      <c r="P26" s="20" t="s">
        <v>481</v>
      </c>
      <c r="Q26" s="18" t="s">
        <v>481</v>
      </c>
      <c r="R26" s="20" t="s">
        <v>481</v>
      </c>
      <c r="S26" s="18" t="s">
        <v>481</v>
      </c>
      <c r="T26" s="20" t="s">
        <v>481</v>
      </c>
      <c r="U26" s="18" t="n">
        <v>431.95757614</v>
      </c>
      <c r="V26" s="20" t="n">
        <v>16.11322659</v>
      </c>
    </row>
    <row r="27" spans="1:22">
      <c r="A27" s="15" t="s">
        <v>502</v>
      </c>
      <c r="B27" s="17" t="n">
        <v>5299</v>
      </c>
      <c r="C27" s="18">
        <f>(19.0/B27*100)</f>
        <v/>
      </c>
      <c r="D27" s="19" t="n">
        <v>5280</v>
      </c>
      <c r="E27" s="18" t="n">
        <v>470.04043294</v>
      </c>
      <c r="F27" s="20" t="n">
        <v>2.926075</v>
      </c>
      <c r="G27" s="18" t="n">
        <v>494.33743832</v>
      </c>
      <c r="H27" s="20" t="n">
        <v>2.15014684</v>
      </c>
      <c r="I27" s="18" t="n">
        <v>485.19768745</v>
      </c>
      <c r="J27" s="20" t="n">
        <v>3.80297354</v>
      </c>
      <c r="K27" s="18" t="n">
        <v>449.51753845</v>
      </c>
      <c r="L27" s="20" t="n">
        <v>6.98473023</v>
      </c>
      <c r="M27" s="18" t="s">
        <v>481</v>
      </c>
      <c r="N27" s="20" t="s">
        <v>481</v>
      </c>
      <c r="O27" s="18" t="s">
        <v>481</v>
      </c>
      <c r="P27" s="20" t="s">
        <v>481</v>
      </c>
      <c r="Q27" s="18" t="s">
        <v>481</v>
      </c>
      <c r="R27" s="20" t="s">
        <v>481</v>
      </c>
      <c r="S27" s="18" t="s">
        <v>481</v>
      </c>
      <c r="T27" s="20" t="s">
        <v>481</v>
      </c>
      <c r="U27" s="18" t="n">
        <v>389.1573555</v>
      </c>
      <c r="V27" s="20" t="n">
        <v>12.51082759</v>
      </c>
    </row>
    <row r="28" spans="1:22">
      <c r="A28" s="15" t="s">
        <v>503</v>
      </c>
      <c r="B28" s="17" t="n">
        <v>7568</v>
      </c>
      <c r="C28" s="18">
        <f>(64.0/B28*100)</f>
        <v/>
      </c>
      <c r="D28" s="19" t="n">
        <v>7504</v>
      </c>
      <c r="E28" s="18" t="n">
        <v>425.37710557</v>
      </c>
      <c r="F28" s="20" t="n">
        <v>3.65046043</v>
      </c>
      <c r="G28" s="18" t="n">
        <v>428.0967538</v>
      </c>
      <c r="H28" s="20" t="n">
        <v>2.71266812</v>
      </c>
      <c r="I28" s="18" t="n">
        <v>420.2322603</v>
      </c>
      <c r="J28" s="20" t="n">
        <v>3.73608843</v>
      </c>
      <c r="K28" s="18" t="n">
        <v>406.98336442</v>
      </c>
      <c r="L28" s="20" t="n">
        <v>4.81012196</v>
      </c>
      <c r="M28" s="18" t="s">
        <v>481</v>
      </c>
      <c r="N28" s="20" t="s">
        <v>481</v>
      </c>
      <c r="O28" s="18" t="s">
        <v>481</v>
      </c>
      <c r="P28" s="20" t="s">
        <v>481</v>
      </c>
      <c r="Q28" s="18" t="s">
        <v>481</v>
      </c>
      <c r="R28" s="20" t="s">
        <v>481</v>
      </c>
      <c r="S28" s="18" t="s">
        <v>481</v>
      </c>
      <c r="T28" s="20" t="s">
        <v>481</v>
      </c>
      <c r="U28" s="18" t="n">
        <v>373.18868669</v>
      </c>
      <c r="V28" s="20" t="n">
        <v>13.07127189</v>
      </c>
    </row>
    <row r="29" spans="1:22">
      <c r="A29" s="15" t="s">
        <v>504</v>
      </c>
      <c r="B29" s="17" t="n">
        <v>5385</v>
      </c>
      <c r="C29" s="18">
        <f>(30.0/B29*100)</f>
        <v/>
      </c>
      <c r="D29" s="19" t="n">
        <v>5355</v>
      </c>
      <c r="E29" s="18" t="n">
        <v>492.11039183</v>
      </c>
      <c r="F29" s="20" t="n">
        <v>4.593216</v>
      </c>
      <c r="G29" s="18" t="n">
        <v>513.6440016400001</v>
      </c>
      <c r="H29" s="20" t="n">
        <v>2.59560448</v>
      </c>
      <c r="I29" s="18" t="n">
        <v>524.0074986</v>
      </c>
      <c r="J29" s="20" t="n">
        <v>4.91279793</v>
      </c>
      <c r="K29" s="18" t="n">
        <v>460.76789668</v>
      </c>
      <c r="L29" s="20" t="n">
        <v>11.05284949</v>
      </c>
      <c r="M29" s="18" t="s">
        <v>481</v>
      </c>
      <c r="N29" s="20" t="s">
        <v>481</v>
      </c>
      <c r="O29" s="18" t="s">
        <v>481</v>
      </c>
      <c r="P29" s="20" t="s">
        <v>481</v>
      </c>
      <c r="Q29" s="18" t="n">
        <v>314.02123871</v>
      </c>
      <c r="R29" s="20" t="n">
        <v>13.26138992</v>
      </c>
      <c r="S29" s="18" t="s">
        <v>481</v>
      </c>
      <c r="T29" s="20" t="s">
        <v>481</v>
      </c>
      <c r="U29" s="18" t="n">
        <v>392.42490309</v>
      </c>
      <c r="V29" s="20" t="n">
        <v>19.21337116</v>
      </c>
    </row>
    <row r="30" spans="1:22">
      <c r="A30" s="15" t="s">
        <v>505</v>
      </c>
      <c r="B30" s="17" t="n">
        <v>4520</v>
      </c>
      <c r="C30" s="18">
        <f>(107.0/B30*100)</f>
        <v/>
      </c>
      <c r="D30" s="19" t="n">
        <v>4413</v>
      </c>
      <c r="E30" s="18" t="n">
        <v>496.93811145</v>
      </c>
      <c r="F30" s="20" t="n">
        <v>4.44484293</v>
      </c>
      <c r="G30" s="18" t="n">
        <v>516.28566223</v>
      </c>
      <c r="H30" s="20" t="n">
        <v>2.92764477</v>
      </c>
      <c r="I30" s="18" t="n">
        <v>523.13736906</v>
      </c>
      <c r="J30" s="20" t="n">
        <v>4.11292912</v>
      </c>
      <c r="K30" s="18" t="n">
        <v>481.29534336</v>
      </c>
      <c r="L30" s="20" t="n">
        <v>9.704377089999999</v>
      </c>
      <c r="M30" s="18" t="s">
        <v>481</v>
      </c>
      <c r="N30" s="20" t="s">
        <v>481</v>
      </c>
      <c r="O30" s="18" t="s">
        <v>481</v>
      </c>
      <c r="P30" s="20" t="s">
        <v>481</v>
      </c>
      <c r="Q30" s="18" t="s">
        <v>481</v>
      </c>
      <c r="R30" s="20" t="s">
        <v>481</v>
      </c>
      <c r="S30" s="18" t="s">
        <v>481</v>
      </c>
      <c r="T30" s="20" t="s">
        <v>481</v>
      </c>
      <c r="U30" s="18" t="n">
        <v>392.83846558</v>
      </c>
      <c r="V30" s="20" t="n">
        <v>20.39921274</v>
      </c>
    </row>
    <row r="31" spans="1:22">
      <c r="A31" s="15" t="s">
        <v>506</v>
      </c>
      <c r="B31" s="17" t="n">
        <v>5456</v>
      </c>
      <c r="C31" s="18">
        <f>(127.0/B31*100)</f>
        <v/>
      </c>
      <c r="D31" s="19" t="n">
        <v>5329</v>
      </c>
      <c r="E31" s="18" t="n">
        <v>505.74409051</v>
      </c>
      <c r="F31" s="20" t="n">
        <v>3.6537638</v>
      </c>
      <c r="G31" s="18" t="n">
        <v>523.9327596099999</v>
      </c>
      <c r="H31" s="20" t="n">
        <v>2.75930396</v>
      </c>
      <c r="I31" s="18" t="n">
        <v>524.74562827</v>
      </c>
      <c r="J31" s="20" t="n">
        <v>4.6245448</v>
      </c>
      <c r="K31" s="18" t="n">
        <v>466.93281766</v>
      </c>
      <c r="L31" s="20" t="n">
        <v>7.96803883</v>
      </c>
      <c r="M31" s="18" t="s">
        <v>481</v>
      </c>
      <c r="N31" s="20" t="s">
        <v>481</v>
      </c>
      <c r="O31" s="18" t="s">
        <v>481</v>
      </c>
      <c r="P31" s="20" t="s">
        <v>481</v>
      </c>
      <c r="Q31" s="18" t="s">
        <v>481</v>
      </c>
      <c r="R31" s="20" t="s">
        <v>481</v>
      </c>
      <c r="S31" s="18" t="s">
        <v>481</v>
      </c>
      <c r="T31" s="20" t="s">
        <v>481</v>
      </c>
      <c r="U31" s="18" t="n">
        <v>402.19294433</v>
      </c>
      <c r="V31" s="20" t="n">
        <v>13.76954773</v>
      </c>
    </row>
    <row r="32" spans="1:22">
      <c r="A32" s="15" t="s">
        <v>507</v>
      </c>
      <c r="B32" s="17" t="n">
        <v>4478</v>
      </c>
      <c r="C32" s="18">
        <f>(5.0/B32*100)</f>
        <v/>
      </c>
      <c r="D32" s="19" t="n">
        <v>4473</v>
      </c>
      <c r="E32" s="18" t="n">
        <v>498.78884581</v>
      </c>
      <c r="F32" s="20" t="n">
        <v>4.58021551</v>
      </c>
      <c r="G32" s="18" t="n">
        <v>503.40750323</v>
      </c>
      <c r="H32" s="20" t="n">
        <v>2.74326152</v>
      </c>
      <c r="I32" s="18" t="n">
        <v>522.26682595</v>
      </c>
      <c r="J32" s="20" t="n">
        <v>3.96388248</v>
      </c>
      <c r="K32" s="18" t="n">
        <v>507.65449314</v>
      </c>
      <c r="L32" s="20" t="n">
        <v>6.20159982</v>
      </c>
      <c r="M32" s="18" t="s">
        <v>481</v>
      </c>
      <c r="N32" s="20" t="s">
        <v>481</v>
      </c>
      <c r="O32" s="18" t="s">
        <v>481</v>
      </c>
      <c r="P32" s="20" t="s">
        <v>481</v>
      </c>
      <c r="Q32" s="18" t="s">
        <v>481</v>
      </c>
      <c r="R32" s="20" t="s">
        <v>481</v>
      </c>
      <c r="S32" s="18" t="s">
        <v>481</v>
      </c>
      <c r="T32" s="20" t="s">
        <v>481</v>
      </c>
      <c r="U32" s="18" t="n">
        <v>407.64164876</v>
      </c>
      <c r="V32" s="20" t="n">
        <v>24.98261255</v>
      </c>
    </row>
    <row r="33" spans="1:22">
      <c r="A33" s="15" t="s">
        <v>508</v>
      </c>
      <c r="B33" s="17" t="n">
        <v>7325</v>
      </c>
      <c r="C33" s="18">
        <f>(76.0/B33*100)</f>
        <v/>
      </c>
      <c r="D33" s="19" t="n">
        <v>7249</v>
      </c>
      <c r="E33" s="18" t="n">
        <v>484.51664343</v>
      </c>
      <c r="F33" s="20" t="n">
        <v>3.31805045</v>
      </c>
      <c r="G33" s="18" t="n">
        <v>505.0793118</v>
      </c>
      <c r="H33" s="20" t="n">
        <v>3.14764872</v>
      </c>
      <c r="I33" s="18" t="n">
        <v>516.76012409</v>
      </c>
      <c r="J33" s="20" t="n">
        <v>4.60871335</v>
      </c>
      <c r="K33" s="18" t="n">
        <v>463.43528382</v>
      </c>
      <c r="L33" s="20" t="n">
        <v>6.55777643</v>
      </c>
      <c r="M33" s="18" t="s">
        <v>481</v>
      </c>
      <c r="N33" s="20" t="s">
        <v>481</v>
      </c>
      <c r="O33" s="18" t="s">
        <v>481</v>
      </c>
      <c r="P33" s="20" t="s">
        <v>481</v>
      </c>
      <c r="Q33" s="18" t="s">
        <v>481</v>
      </c>
      <c r="R33" s="20" t="s">
        <v>481</v>
      </c>
      <c r="S33" s="18" t="s">
        <v>481</v>
      </c>
      <c r="T33" s="20" t="s">
        <v>481</v>
      </c>
      <c r="U33" s="18" t="n">
        <v>392.40905941</v>
      </c>
      <c r="V33" s="20" t="n">
        <v>16.70573745</v>
      </c>
    </row>
    <row r="34" spans="1:22">
      <c r="A34" s="15" t="s">
        <v>509</v>
      </c>
      <c r="B34" s="17" t="n">
        <v>6350</v>
      </c>
      <c r="C34" s="18">
        <f>(39.0/B34*100)</f>
        <v/>
      </c>
      <c r="D34" s="19" t="n">
        <v>6311</v>
      </c>
      <c r="E34" s="18" t="n">
        <v>461.22767965</v>
      </c>
      <c r="F34" s="20" t="n">
        <v>4.40935809</v>
      </c>
      <c r="G34" s="18" t="n">
        <v>462.53495831</v>
      </c>
      <c r="H34" s="20" t="n">
        <v>2.75768296</v>
      </c>
      <c r="I34" s="18" t="n">
        <v>461.0178426</v>
      </c>
      <c r="J34" s="20" t="n">
        <v>3.85864611</v>
      </c>
      <c r="K34" s="18" t="n">
        <v>448.77513904</v>
      </c>
      <c r="L34" s="20" t="n">
        <v>7.14169262</v>
      </c>
      <c r="M34" s="18" t="s">
        <v>481</v>
      </c>
      <c r="N34" s="20" t="s">
        <v>481</v>
      </c>
      <c r="O34" s="18" t="s">
        <v>481</v>
      </c>
      <c r="P34" s="20" t="s">
        <v>481</v>
      </c>
      <c r="Q34" s="18" t="n">
        <v>263.37193708</v>
      </c>
      <c r="R34" s="20" t="n">
        <v>13.61114927</v>
      </c>
      <c r="S34" s="18" t="s">
        <v>481</v>
      </c>
      <c r="T34" s="20" t="s">
        <v>481</v>
      </c>
      <c r="U34" s="18" t="n">
        <v>324.48818513</v>
      </c>
      <c r="V34" s="20" t="n">
        <v>11.88504648</v>
      </c>
    </row>
    <row r="35" spans="1:22">
      <c r="A35" s="15" t="s">
        <v>510</v>
      </c>
      <c r="B35" s="17" t="n">
        <v>6406</v>
      </c>
      <c r="C35" s="18">
        <f>(38.0/B35*100)</f>
        <v/>
      </c>
      <c r="D35" s="19" t="n">
        <v>6368</v>
      </c>
      <c r="E35" s="18" t="n">
        <v>506.20346991</v>
      </c>
      <c r="F35" s="20" t="n">
        <v>3.47675809</v>
      </c>
      <c r="G35" s="18" t="n">
        <v>509.26201776</v>
      </c>
      <c r="H35" s="20" t="n">
        <v>2.10202341</v>
      </c>
      <c r="I35" s="18" t="n">
        <v>519.48928832</v>
      </c>
      <c r="J35" s="20" t="n">
        <v>4.33618775</v>
      </c>
      <c r="K35" s="18" t="n">
        <v>475.61782155</v>
      </c>
      <c r="L35" s="20" t="n">
        <v>6.99799753</v>
      </c>
      <c r="M35" s="18" t="s">
        <v>481</v>
      </c>
      <c r="N35" s="20" t="s">
        <v>481</v>
      </c>
      <c r="O35" s="18" t="s">
        <v>481</v>
      </c>
      <c r="P35" s="20" t="s">
        <v>481</v>
      </c>
      <c r="Q35" s="18" t="n">
        <v>337.32521215</v>
      </c>
      <c r="R35" s="20" t="n">
        <v>11.65794297</v>
      </c>
      <c r="S35" s="18" t="s">
        <v>481</v>
      </c>
      <c r="T35" s="20" t="s">
        <v>481</v>
      </c>
      <c r="U35" s="18" t="n">
        <v>408.96494909</v>
      </c>
      <c r="V35" s="20" t="n">
        <v>19.33458205</v>
      </c>
    </row>
    <row r="36" spans="1:22">
      <c r="A36" s="15" t="s">
        <v>511</v>
      </c>
      <c r="B36" s="17" t="n">
        <v>6736</v>
      </c>
      <c r="C36" s="18">
        <f>(31.0/B36*100)</f>
        <v/>
      </c>
      <c r="D36" s="19" t="n">
        <v>6705</v>
      </c>
      <c r="E36" s="18" t="n">
        <v>485.80967242</v>
      </c>
      <c r="F36" s="20" t="n">
        <v>3.17977176</v>
      </c>
      <c r="G36" s="18" t="n">
        <v>502.74909819</v>
      </c>
      <c r="H36" s="20" t="n">
        <v>2.61442779</v>
      </c>
      <c r="I36" s="18" t="n">
        <v>505.45570694</v>
      </c>
      <c r="J36" s="20" t="n">
        <v>4.84746195</v>
      </c>
      <c r="K36" s="18" t="n">
        <v>483.74620442</v>
      </c>
      <c r="L36" s="20" t="n">
        <v>6.93910322</v>
      </c>
      <c r="M36" s="18" t="s">
        <v>481</v>
      </c>
      <c r="N36" s="20" t="s">
        <v>481</v>
      </c>
      <c r="O36" s="18" t="s">
        <v>481</v>
      </c>
      <c r="P36" s="20" t="s">
        <v>481</v>
      </c>
      <c r="Q36" s="18" t="s">
        <v>481</v>
      </c>
      <c r="R36" s="20" t="s">
        <v>481</v>
      </c>
      <c r="S36" s="18" t="s">
        <v>481</v>
      </c>
      <c r="T36" s="20" t="s">
        <v>481</v>
      </c>
      <c r="U36" s="18" t="n">
        <v>394.40842023</v>
      </c>
      <c r="V36" s="20" t="n">
        <v>17.21395192</v>
      </c>
    </row>
    <row r="37" spans="1:22">
      <c r="A37" s="15" t="s">
        <v>512</v>
      </c>
      <c r="B37" s="17" t="n">
        <v>5458</v>
      </c>
      <c r="C37" s="18">
        <f>(66.0/B37*100)</f>
        <v/>
      </c>
      <c r="D37" s="19" t="n">
        <v>5392</v>
      </c>
      <c r="E37" s="18" t="n">
        <v>497.99399226</v>
      </c>
      <c r="F37" s="20" t="n">
        <v>4.2756063</v>
      </c>
      <c r="G37" s="18" t="n">
        <v>512.46023343</v>
      </c>
      <c r="H37" s="20" t="n">
        <v>3.4288054</v>
      </c>
      <c r="I37" s="18" t="n">
        <v>506.53076743</v>
      </c>
      <c r="J37" s="20" t="n">
        <v>4.48497679</v>
      </c>
      <c r="K37" s="18" t="n">
        <v>475.88966925</v>
      </c>
      <c r="L37" s="20" t="n">
        <v>6.50607364</v>
      </c>
      <c r="M37" s="18" t="s">
        <v>481</v>
      </c>
      <c r="N37" s="20" t="s">
        <v>481</v>
      </c>
      <c r="O37" s="18" t="s">
        <v>481</v>
      </c>
      <c r="P37" s="20" t="s">
        <v>481</v>
      </c>
      <c r="Q37" s="18" t="s">
        <v>481</v>
      </c>
      <c r="R37" s="20" t="s">
        <v>481</v>
      </c>
      <c r="S37" s="18" t="s">
        <v>481</v>
      </c>
      <c r="T37" s="20" t="s">
        <v>481</v>
      </c>
      <c r="U37" s="18" t="n">
        <v>354.84957563</v>
      </c>
      <c r="V37" s="20" t="n">
        <v>12.57160064</v>
      </c>
    </row>
    <row r="38" spans="1:22">
      <c r="A38" s="15" t="s">
        <v>513</v>
      </c>
      <c r="B38" s="17" t="n">
        <v>5860</v>
      </c>
      <c r="C38" s="18">
        <f>(17.0/B38*100)</f>
        <v/>
      </c>
      <c r="D38" s="19" t="n">
        <v>5843</v>
      </c>
      <c r="E38" s="18" t="n">
        <v>484.3180315</v>
      </c>
      <c r="F38" s="20" t="n">
        <v>3.88493823</v>
      </c>
      <c r="G38" s="18" t="n">
        <v>504.55530857</v>
      </c>
      <c r="H38" s="20" t="n">
        <v>3.07693875</v>
      </c>
      <c r="I38" s="18" t="n">
        <v>492.98999059</v>
      </c>
      <c r="J38" s="20" t="n">
        <v>5.36546358</v>
      </c>
      <c r="K38" s="18" t="n">
        <v>446.12587012</v>
      </c>
      <c r="L38" s="20" t="n">
        <v>7.78892323</v>
      </c>
      <c r="M38" s="18" t="s">
        <v>481</v>
      </c>
      <c r="N38" s="20" t="s">
        <v>481</v>
      </c>
      <c r="O38" s="18" t="s">
        <v>481</v>
      </c>
      <c r="P38" s="20" t="s">
        <v>481</v>
      </c>
      <c r="Q38" s="18" t="s">
        <v>481</v>
      </c>
      <c r="R38" s="20" t="s">
        <v>481</v>
      </c>
      <c r="S38" s="18" t="s">
        <v>481</v>
      </c>
      <c r="T38" s="20" t="s">
        <v>481</v>
      </c>
      <c r="U38" s="18" t="n">
        <v>382.83556985</v>
      </c>
      <c r="V38" s="20" t="n">
        <v>14.75116309</v>
      </c>
    </row>
    <row r="39" spans="1:22">
      <c r="A39" s="15" t="s">
        <v>514</v>
      </c>
      <c r="B39" s="17" t="n">
        <v>5895</v>
      </c>
      <c r="C39" s="18">
        <f>(32.0/B39*100)</f>
        <v/>
      </c>
      <c r="D39" s="19" t="n">
        <v>5863</v>
      </c>
      <c r="E39" s="18" t="n">
        <v>433.16421968</v>
      </c>
      <c r="F39" s="20" t="n">
        <v>4.75617181</v>
      </c>
      <c r="G39" s="18" t="n">
        <v>437.94914681</v>
      </c>
      <c r="H39" s="20" t="n">
        <v>4.02969908</v>
      </c>
      <c r="I39" s="18" t="n">
        <v>421.84715716</v>
      </c>
      <c r="J39" s="20" t="n">
        <v>4.70381756</v>
      </c>
      <c r="K39" s="18" t="n">
        <v>414.39380963</v>
      </c>
      <c r="L39" s="20" t="n">
        <v>5.31209074</v>
      </c>
      <c r="M39" s="18" t="s">
        <v>481</v>
      </c>
      <c r="N39" s="20" t="s">
        <v>481</v>
      </c>
      <c r="O39" s="18" t="s">
        <v>481</v>
      </c>
      <c r="P39" s="20" t="s">
        <v>481</v>
      </c>
      <c r="Q39" s="18" t="s">
        <v>481</v>
      </c>
      <c r="R39" s="20" t="s">
        <v>481</v>
      </c>
      <c r="S39" s="18" t="s">
        <v>481</v>
      </c>
      <c r="T39" s="20" t="s">
        <v>481</v>
      </c>
      <c r="U39" s="18" t="n">
        <v>334.84183367</v>
      </c>
      <c r="V39" s="20" t="n">
        <v>16.07713286</v>
      </c>
    </row>
    <row r="40" spans="1:22">
      <c r="A40" s="15" t="s">
        <v>515</v>
      </c>
      <c r="B40" s="17" t="n">
        <v>14157</v>
      </c>
      <c r="C40" s="18">
        <f>(290.0/B40*100)</f>
        <v/>
      </c>
      <c r="D40" s="19" t="n">
        <v>13867</v>
      </c>
      <c r="E40" s="18" t="n">
        <v>495.38882661</v>
      </c>
      <c r="F40" s="20" t="n">
        <v>3.85825134</v>
      </c>
      <c r="G40" s="18" t="n">
        <v>500.71702895</v>
      </c>
      <c r="H40" s="20" t="n">
        <v>3.20311794</v>
      </c>
      <c r="I40" s="18" t="n">
        <v>507.35159549</v>
      </c>
      <c r="J40" s="20" t="n">
        <v>4.97515028</v>
      </c>
      <c r="K40" s="18" t="n">
        <v>481.36970165</v>
      </c>
      <c r="L40" s="20" t="n">
        <v>8.67643649</v>
      </c>
      <c r="M40" s="18" t="s">
        <v>481</v>
      </c>
      <c r="N40" s="20" t="s">
        <v>481</v>
      </c>
      <c r="O40" s="18" t="s">
        <v>481</v>
      </c>
      <c r="P40" s="20" t="s">
        <v>481</v>
      </c>
      <c r="Q40" s="18" t="s">
        <v>481</v>
      </c>
      <c r="R40" s="20" t="s">
        <v>481</v>
      </c>
      <c r="S40" s="18" t="s">
        <v>481</v>
      </c>
      <c r="T40" s="20" t="s">
        <v>481</v>
      </c>
      <c r="U40" s="18" t="n">
        <v>404.48550075</v>
      </c>
      <c r="V40" s="20" t="n">
        <v>10.32876045</v>
      </c>
    </row>
    <row r="41" spans="1:22">
      <c r="A41" s="15" t="s">
        <v>516</v>
      </c>
      <c r="B41" s="17" t="n">
        <v>5712</v>
      </c>
      <c r="C41" s="18">
        <f>(39.0/B41*100)</f>
        <v/>
      </c>
      <c r="D41" s="19" t="n">
        <v>5673</v>
      </c>
      <c r="E41" s="18" t="n">
        <v>491.49896416</v>
      </c>
      <c r="F41" s="20" t="n">
        <v>3.86189244</v>
      </c>
      <c r="G41" s="18" t="n">
        <v>502.2380371</v>
      </c>
      <c r="H41" s="20" t="n">
        <v>3.60848413</v>
      </c>
      <c r="I41" s="18" t="n">
        <v>509.80333981</v>
      </c>
      <c r="J41" s="20" t="n">
        <v>5.09058116</v>
      </c>
      <c r="K41" s="18" t="n">
        <v>473.48447751</v>
      </c>
      <c r="L41" s="20" t="n">
        <v>7.81229687</v>
      </c>
      <c r="M41" s="18" t="s">
        <v>481</v>
      </c>
      <c r="N41" s="20" t="s">
        <v>481</v>
      </c>
      <c r="O41" s="18" t="s">
        <v>481</v>
      </c>
      <c r="P41" s="20" t="s">
        <v>481</v>
      </c>
      <c r="Q41" s="18" t="n">
        <v>399.91015703</v>
      </c>
      <c r="R41" s="20" t="n">
        <v>16.72230739</v>
      </c>
      <c r="S41" s="18" t="s">
        <v>481</v>
      </c>
      <c r="T41" s="20" t="s">
        <v>481</v>
      </c>
      <c r="U41" s="18" t="n">
        <v>396.53707908</v>
      </c>
      <c r="V41" s="20" t="n">
        <v>21.71808247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351.56517447</v>
      </c>
      <c r="F45" s="20" t="n">
        <v>3.47304643</v>
      </c>
      <c r="G45" s="18" t="n">
        <v>351.25497636</v>
      </c>
      <c r="H45" s="20" t="n">
        <v>3.2153917</v>
      </c>
      <c r="I45" s="18" t="n">
        <v>356.48206262</v>
      </c>
      <c r="J45" s="20" t="n">
        <v>5.09161167</v>
      </c>
      <c r="K45" s="18" t="n">
        <v>352.09479696</v>
      </c>
      <c r="L45" s="20" t="n">
        <v>7.72614735</v>
      </c>
      <c r="M45" s="18" t="s">
        <v>481</v>
      </c>
      <c r="N45" s="20" t="s">
        <v>481</v>
      </c>
      <c r="O45" s="18" t="s">
        <v>481</v>
      </c>
      <c r="P45" s="20" t="s">
        <v>481</v>
      </c>
      <c r="Q45" s="18" t="n">
        <v>386.2684</v>
      </c>
      <c r="R45" s="20" t="n">
        <v>20.71532607</v>
      </c>
      <c r="S45" s="18" t="n">
        <v>333.42611664</v>
      </c>
      <c r="T45" s="20" t="n">
        <v>16.07203137</v>
      </c>
      <c r="U45" s="18" t="n">
        <v>327.33270169</v>
      </c>
      <c r="V45" s="20" t="n">
        <v>5.53098746</v>
      </c>
    </row>
    <row r="46" spans="1:22">
      <c r="A46" s="15" t="s">
        <v>521</v>
      </c>
      <c r="B46" s="17" t="n">
        <v>23141</v>
      </c>
      <c r="C46" s="18">
        <f>(1342.0/B46*100)</f>
        <v/>
      </c>
      <c r="D46" s="19" t="n">
        <v>21799</v>
      </c>
      <c r="E46" s="18" t="n">
        <v>414.82177026</v>
      </c>
      <c r="F46" s="20" t="n">
        <v>3.0033511</v>
      </c>
      <c r="G46" s="18" t="n">
        <v>415.33304802</v>
      </c>
      <c r="H46" s="20" t="n">
        <v>3.34572912</v>
      </c>
      <c r="I46" s="18" t="n">
        <v>427.27173582</v>
      </c>
      <c r="J46" s="20" t="n">
        <v>4.62057926</v>
      </c>
      <c r="K46" s="18" t="n">
        <v>398.58671029</v>
      </c>
      <c r="L46" s="20" t="n">
        <v>4.39766096</v>
      </c>
      <c r="M46" s="18" t="s">
        <v>481</v>
      </c>
      <c r="N46" s="20" t="s">
        <v>481</v>
      </c>
      <c r="O46" s="18" t="s">
        <v>481</v>
      </c>
      <c r="P46" s="20" t="s">
        <v>481</v>
      </c>
      <c r="Q46" s="18" t="s">
        <v>481</v>
      </c>
      <c r="R46" s="20" t="s">
        <v>481</v>
      </c>
      <c r="S46" s="18" t="s">
        <v>481</v>
      </c>
      <c r="T46" s="20" t="s">
        <v>481</v>
      </c>
      <c r="U46" s="18" t="n">
        <v>339.64735161</v>
      </c>
      <c r="V46" s="20" t="n">
        <v>4.33074431</v>
      </c>
    </row>
    <row r="47" spans="1:22">
      <c r="A47" s="15" t="s">
        <v>522</v>
      </c>
      <c r="B47" s="17" t="n">
        <v>5928</v>
      </c>
      <c r="C47" s="18">
        <f>(99.0/B47*100)</f>
        <v/>
      </c>
      <c r="D47" s="19" t="n">
        <v>5829</v>
      </c>
      <c r="E47" s="18" t="n">
        <v>437.6350316</v>
      </c>
      <c r="F47" s="20" t="n">
        <v>5.35047237</v>
      </c>
      <c r="G47" s="18" t="n">
        <v>441.97935447</v>
      </c>
      <c r="H47" s="20" t="n">
        <v>4.74676288</v>
      </c>
      <c r="I47" s="18" t="n">
        <v>458.90084566</v>
      </c>
      <c r="J47" s="20" t="n">
        <v>6.77715855</v>
      </c>
      <c r="K47" s="18" t="n">
        <v>403.65484212</v>
      </c>
      <c r="L47" s="20" t="n">
        <v>7.76505251</v>
      </c>
      <c r="M47" s="18" t="s">
        <v>481</v>
      </c>
      <c r="N47" s="20" t="s">
        <v>481</v>
      </c>
      <c r="O47" s="18" t="s">
        <v>481</v>
      </c>
      <c r="P47" s="20" t="s">
        <v>481</v>
      </c>
      <c r="Q47" s="18" t="s">
        <v>481</v>
      </c>
      <c r="R47" s="20" t="s">
        <v>481</v>
      </c>
      <c r="S47" s="18" t="s">
        <v>481</v>
      </c>
      <c r="T47" s="20" t="s">
        <v>481</v>
      </c>
      <c r="U47" s="18" t="n">
        <v>306.65822956</v>
      </c>
      <c r="V47" s="20" t="n">
        <v>8.881026739999999</v>
      </c>
    </row>
    <row r="48" spans="1:22">
      <c r="A48" s="15" t="s">
        <v>523</v>
      </c>
      <c r="B48" s="17" t="n">
        <v>9841</v>
      </c>
      <c r="C48" s="18">
        <f>(7.0/B48*100)</f>
        <v/>
      </c>
      <c r="D48" s="19" t="n">
        <v>9834</v>
      </c>
      <c r="E48" s="18" t="n">
        <v>513.9608972</v>
      </c>
      <c r="F48" s="20" t="n">
        <v>6.21479419</v>
      </c>
      <c r="G48" s="18" t="n">
        <v>491.12638556</v>
      </c>
      <c r="H48" s="20" t="n">
        <v>5.28692741</v>
      </c>
      <c r="I48" s="18" t="n">
        <v>491.39614792</v>
      </c>
      <c r="J48" s="20" t="n">
        <v>6.49985395</v>
      </c>
      <c r="K48" s="18" t="n">
        <v>475.16485113</v>
      </c>
      <c r="L48" s="20" t="n">
        <v>9.59345081</v>
      </c>
      <c r="M48" s="18" t="s">
        <v>481</v>
      </c>
      <c r="N48" s="20" t="s">
        <v>481</v>
      </c>
      <c r="O48" s="18" t="s">
        <v>481</v>
      </c>
      <c r="P48" s="20" t="s">
        <v>481</v>
      </c>
      <c r="Q48" s="18" t="s">
        <v>481</v>
      </c>
      <c r="R48" s="20" t="s">
        <v>481</v>
      </c>
      <c r="S48" s="18" t="s">
        <v>481</v>
      </c>
      <c r="T48" s="20" t="s">
        <v>481</v>
      </c>
      <c r="U48" s="18" t="n">
        <v>425.3240726</v>
      </c>
      <c r="V48" s="20" t="n">
        <v>26.62915481</v>
      </c>
    </row>
    <row r="49" spans="1:22">
      <c r="A49" s="15" t="s">
        <v>524</v>
      </c>
      <c r="B49" s="17" t="n">
        <v>6349</v>
      </c>
      <c r="C49" s="18">
        <f>(56.0/B49*100)</f>
        <v/>
      </c>
      <c r="D49" s="19" t="n">
        <v>6293</v>
      </c>
      <c r="E49" s="18" t="n">
        <v>415.9916552</v>
      </c>
      <c r="F49" s="20" t="n">
        <v>3.95712855</v>
      </c>
      <c r="G49" s="18" t="n">
        <v>434.82346418</v>
      </c>
      <c r="H49" s="20" t="n">
        <v>3.31504079</v>
      </c>
      <c r="I49" s="18" t="n">
        <v>435.83635452</v>
      </c>
      <c r="J49" s="20" t="n">
        <v>6.06996791</v>
      </c>
      <c r="K49" s="18" t="n">
        <v>391.37741956</v>
      </c>
      <c r="L49" s="20" t="n">
        <v>10.69266844</v>
      </c>
      <c r="M49" s="18" t="s">
        <v>481</v>
      </c>
      <c r="N49" s="20" t="s">
        <v>481</v>
      </c>
      <c r="O49" s="18" t="s">
        <v>481</v>
      </c>
      <c r="P49" s="20" t="s">
        <v>481</v>
      </c>
      <c r="Q49" s="18" t="n">
        <v>384.504</v>
      </c>
      <c r="R49" s="20" t="n">
        <v>24.41737189</v>
      </c>
      <c r="S49" s="18" t="n">
        <v>310.76541828</v>
      </c>
      <c r="T49" s="20" t="n">
        <v>48.39151415</v>
      </c>
      <c r="U49" s="18" t="n">
        <v>348.15934531</v>
      </c>
      <c r="V49" s="20" t="n">
        <v>10.82246701</v>
      </c>
    </row>
    <row r="50" spans="1:22">
      <c r="A50" s="15" t="s">
        <v>525</v>
      </c>
      <c r="B50" s="17" t="n">
        <v>11795</v>
      </c>
      <c r="C50" s="18">
        <f>(223.0/B50*100)</f>
        <v/>
      </c>
      <c r="D50" s="19" t="n">
        <v>11572</v>
      </c>
      <c r="E50" s="18" t="n">
        <v>423.96183831</v>
      </c>
      <c r="F50" s="20" t="n">
        <v>3.44566693</v>
      </c>
      <c r="G50" s="18" t="n">
        <v>434.53744455</v>
      </c>
      <c r="H50" s="20" t="n">
        <v>3.15366182</v>
      </c>
      <c r="I50" s="18" t="n">
        <v>428.0055556</v>
      </c>
      <c r="J50" s="20" t="n">
        <v>3.98562728</v>
      </c>
      <c r="K50" s="18" t="n">
        <v>396.67670811</v>
      </c>
      <c r="L50" s="20" t="n">
        <v>4.42208994</v>
      </c>
      <c r="M50" s="18" t="s">
        <v>481</v>
      </c>
      <c r="N50" s="20" t="s">
        <v>481</v>
      </c>
      <c r="O50" s="18" t="s">
        <v>481</v>
      </c>
      <c r="P50" s="20" t="s">
        <v>481</v>
      </c>
      <c r="Q50" s="18" t="s">
        <v>481</v>
      </c>
      <c r="R50" s="20" t="s">
        <v>481</v>
      </c>
      <c r="S50" s="18" t="s">
        <v>481</v>
      </c>
      <c r="T50" s="20" t="s">
        <v>481</v>
      </c>
      <c r="U50" s="18" t="n">
        <v>350.09958707</v>
      </c>
      <c r="V50" s="20" t="n">
        <v>9.38781221</v>
      </c>
    </row>
    <row r="51" spans="1:22">
      <c r="A51" s="15" t="s">
        <v>526</v>
      </c>
      <c r="B51" s="17" t="n">
        <v>6866</v>
      </c>
      <c r="C51" s="18">
        <f>(108.0/B51*100)</f>
        <v/>
      </c>
      <c r="D51" s="19" t="n">
        <v>6758</v>
      </c>
      <c r="E51" s="18" t="n">
        <v>425.21024605</v>
      </c>
      <c r="F51" s="20" t="n">
        <v>3.07063524</v>
      </c>
      <c r="G51" s="18" t="n">
        <v>432.54523493</v>
      </c>
      <c r="H51" s="20" t="n">
        <v>3.24517183</v>
      </c>
      <c r="I51" s="18" t="n">
        <v>436.86396686</v>
      </c>
      <c r="J51" s="20" t="n">
        <v>4.64552293</v>
      </c>
      <c r="K51" s="18" t="n">
        <v>408.02178562</v>
      </c>
      <c r="L51" s="20" t="n">
        <v>4.87915983</v>
      </c>
      <c r="M51" s="18" t="s">
        <v>481</v>
      </c>
      <c r="N51" s="20" t="s">
        <v>481</v>
      </c>
      <c r="O51" s="18" t="s">
        <v>481</v>
      </c>
      <c r="P51" s="20" t="s">
        <v>481</v>
      </c>
      <c r="Q51" s="18" t="n">
        <v>427.96430568</v>
      </c>
      <c r="R51" s="20" t="n">
        <v>5.20460603</v>
      </c>
      <c r="S51" s="18" t="s">
        <v>481</v>
      </c>
      <c r="T51" s="20" t="s">
        <v>481</v>
      </c>
      <c r="U51" s="18" t="n">
        <v>386.2294825</v>
      </c>
      <c r="V51" s="20" t="n">
        <v>10.95958051</v>
      </c>
    </row>
    <row r="52" spans="1:22">
      <c r="A52" s="15" t="s">
        <v>527</v>
      </c>
      <c r="B52" s="17" t="n">
        <v>5809</v>
      </c>
      <c r="C52" s="18">
        <f>(77.0/B52*100)</f>
        <v/>
      </c>
      <c r="D52" s="19" t="n">
        <v>5732</v>
      </c>
      <c r="E52" s="18" t="n">
        <v>482.84759904</v>
      </c>
      <c r="F52" s="20" t="n">
        <v>4.06878439</v>
      </c>
      <c r="G52" s="18" t="n">
        <v>490.30086304</v>
      </c>
      <c r="H52" s="20" t="n">
        <v>2.89952141</v>
      </c>
      <c r="I52" s="18" t="n">
        <v>499.49610105</v>
      </c>
      <c r="J52" s="20" t="n">
        <v>4.69246477</v>
      </c>
      <c r="K52" s="18" t="n">
        <v>454.64805834</v>
      </c>
      <c r="L52" s="20" t="n">
        <v>7.43642093</v>
      </c>
      <c r="M52" s="18" t="s">
        <v>481</v>
      </c>
      <c r="N52" s="20" t="s">
        <v>481</v>
      </c>
      <c r="O52" s="18" t="s">
        <v>481</v>
      </c>
      <c r="P52" s="20" t="s">
        <v>481</v>
      </c>
      <c r="Q52" s="18" t="s">
        <v>481</v>
      </c>
      <c r="R52" s="20" t="s">
        <v>481</v>
      </c>
      <c r="S52" s="18" t="s">
        <v>481</v>
      </c>
      <c r="T52" s="20" t="s">
        <v>481</v>
      </c>
      <c r="U52" s="18" t="n">
        <v>405.72537122</v>
      </c>
      <c r="V52" s="20" t="n">
        <v>13.32137096</v>
      </c>
    </row>
    <row r="53" spans="1:22">
      <c r="A53" s="15" t="s">
        <v>528</v>
      </c>
      <c r="B53" s="17" t="n">
        <v>5571</v>
      </c>
      <c r="C53" s="18">
        <f>(85.0/B53*100)</f>
        <v/>
      </c>
      <c r="D53" s="19" t="n">
        <v>5486</v>
      </c>
      <c r="E53" s="18" t="n">
        <v>438.94111699</v>
      </c>
      <c r="F53" s="20" t="n">
        <v>3.15045784</v>
      </c>
      <c r="G53" s="18" t="n">
        <v>451.89658186</v>
      </c>
      <c r="H53" s="20" t="n">
        <v>2.38427936</v>
      </c>
      <c r="I53" s="18" t="n">
        <v>452.680186</v>
      </c>
      <c r="J53" s="20" t="n">
        <v>3.89598825</v>
      </c>
      <c r="K53" s="18" t="n">
        <v>411.90096962</v>
      </c>
      <c r="L53" s="20" t="n">
        <v>7.31490445</v>
      </c>
      <c r="M53" s="18" t="s">
        <v>481</v>
      </c>
      <c r="N53" s="20" t="s">
        <v>481</v>
      </c>
      <c r="O53" s="18" t="s">
        <v>481</v>
      </c>
      <c r="P53" s="20" t="s">
        <v>481</v>
      </c>
      <c r="Q53" s="18" t="s">
        <v>481</v>
      </c>
      <c r="R53" s="20" t="s">
        <v>481</v>
      </c>
      <c r="S53" s="18" t="s">
        <v>481</v>
      </c>
      <c r="T53" s="20" t="s">
        <v>481</v>
      </c>
      <c r="U53" s="18" t="n">
        <v>320.55241392</v>
      </c>
      <c r="V53" s="20" t="n">
        <v>10.31372599</v>
      </c>
    </row>
    <row r="54" spans="1:22">
      <c r="A54" s="15" t="s">
        <v>529</v>
      </c>
      <c r="B54" s="17" t="n">
        <v>4740</v>
      </c>
      <c r="C54" s="18">
        <f>(95.0/B54*100)</f>
        <v/>
      </c>
      <c r="D54" s="19" t="n">
        <v>4645</v>
      </c>
      <c r="E54" s="18" t="n">
        <v>377.15794665</v>
      </c>
      <c r="F54" s="20" t="n">
        <v>3.71406045</v>
      </c>
      <c r="G54" s="18" t="n">
        <v>372.01957937</v>
      </c>
      <c r="H54" s="20" t="n">
        <v>3.99834633</v>
      </c>
      <c r="I54" s="18" t="n">
        <v>345.34162311</v>
      </c>
      <c r="J54" s="20" t="n">
        <v>5.83263426</v>
      </c>
      <c r="K54" s="18" t="n">
        <v>340.56550674</v>
      </c>
      <c r="L54" s="20" t="n">
        <v>3.92282672</v>
      </c>
      <c r="M54" s="18" t="s">
        <v>481</v>
      </c>
      <c r="N54" s="20" t="s">
        <v>481</v>
      </c>
      <c r="O54" s="18" t="s">
        <v>481</v>
      </c>
      <c r="P54" s="20" t="s">
        <v>481</v>
      </c>
      <c r="Q54" s="18" t="s">
        <v>481</v>
      </c>
      <c r="R54" s="20" t="s">
        <v>481</v>
      </c>
      <c r="S54" s="18" t="s">
        <v>481</v>
      </c>
      <c r="T54" s="20" t="s">
        <v>481</v>
      </c>
      <c r="U54" s="18" t="n">
        <v>282.69126105</v>
      </c>
      <c r="V54" s="20" t="n">
        <v>5.67427999</v>
      </c>
    </row>
    <row r="55" spans="1:22">
      <c r="A55" s="15" t="s">
        <v>530</v>
      </c>
      <c r="B55" s="17" t="n">
        <v>5316</v>
      </c>
      <c r="C55" s="18">
        <f>(22.0/B55*100)</f>
        <v/>
      </c>
      <c r="D55" s="19" t="n">
        <v>5294</v>
      </c>
      <c r="E55" s="18" t="n">
        <v>400.89865477</v>
      </c>
      <c r="F55" s="20" t="n">
        <v>3.54445162</v>
      </c>
      <c r="G55" s="18" t="n">
        <v>408.21631884</v>
      </c>
      <c r="H55" s="20" t="n">
        <v>3.44406636</v>
      </c>
      <c r="I55" s="18" t="n">
        <v>404.66020355</v>
      </c>
      <c r="J55" s="20" t="n">
        <v>8.43839431</v>
      </c>
      <c r="K55" s="18" t="n">
        <v>366.05846028</v>
      </c>
      <c r="L55" s="20" t="n">
        <v>19.59363499</v>
      </c>
      <c r="M55" s="18" t="s">
        <v>481</v>
      </c>
      <c r="N55" s="20" t="s">
        <v>481</v>
      </c>
      <c r="O55" s="18" t="s">
        <v>481</v>
      </c>
      <c r="P55" s="20" t="s">
        <v>481</v>
      </c>
      <c r="Q55" s="18" t="s">
        <v>481</v>
      </c>
      <c r="R55" s="20" t="s">
        <v>481</v>
      </c>
      <c r="S55" s="18" t="n">
        <v>252.61817566</v>
      </c>
      <c r="T55" s="20" t="n">
        <v>21.70971044</v>
      </c>
      <c r="U55" s="18" t="n">
        <v>276.82421018</v>
      </c>
      <c r="V55" s="20" t="n">
        <v>10.67463406</v>
      </c>
    </row>
    <row r="56" spans="1:22">
      <c r="A56" s="15" t="s">
        <v>531</v>
      </c>
      <c r="B56" s="17" t="n">
        <v>5359</v>
      </c>
      <c r="C56" s="18">
        <f>(76.0/B56*100)</f>
        <v/>
      </c>
      <c r="D56" s="19" t="n">
        <v>5283</v>
      </c>
      <c r="E56" s="18" t="n">
        <v>519.58624803</v>
      </c>
      <c r="F56" s="20" t="n">
        <v>3.6544729</v>
      </c>
      <c r="G56" s="18" t="n">
        <v>530.033094</v>
      </c>
      <c r="H56" s="20" t="n">
        <v>2.9363184</v>
      </c>
      <c r="I56" s="18" t="n">
        <v>528.31752679</v>
      </c>
      <c r="J56" s="20" t="n">
        <v>4.67283524</v>
      </c>
      <c r="K56" s="18" t="n">
        <v>502.28187929</v>
      </c>
      <c r="L56" s="20" t="n">
        <v>9.03397938</v>
      </c>
      <c r="M56" s="18" t="s">
        <v>481</v>
      </c>
      <c r="N56" s="20" t="s">
        <v>481</v>
      </c>
      <c r="O56" s="18" t="s">
        <v>481</v>
      </c>
      <c r="P56" s="20" t="s">
        <v>481</v>
      </c>
      <c r="Q56" s="18" t="s">
        <v>481</v>
      </c>
      <c r="R56" s="20" t="s">
        <v>481</v>
      </c>
      <c r="S56" s="18" t="s">
        <v>481</v>
      </c>
      <c r="T56" s="20" t="s">
        <v>481</v>
      </c>
      <c r="U56" s="18" t="n">
        <v>431.44213585</v>
      </c>
      <c r="V56" s="20" t="n">
        <v>25.91786808</v>
      </c>
    </row>
    <row r="57" spans="1:22">
      <c r="A57" s="15" t="s">
        <v>532</v>
      </c>
      <c r="B57" s="17" t="n">
        <v>6513</v>
      </c>
      <c r="C57" s="18">
        <f>(0.0/B57*100)</f>
        <v/>
      </c>
      <c r="D57" s="19" t="n">
        <v>6513</v>
      </c>
      <c r="E57" s="18" t="n">
        <v>397.73695024</v>
      </c>
      <c r="F57" s="20" t="n">
        <v>3.19632407</v>
      </c>
      <c r="G57" s="18" t="n">
        <v>398.4232231</v>
      </c>
      <c r="H57" s="20" t="n">
        <v>3.07045878</v>
      </c>
      <c r="I57" s="18" t="n">
        <v>413.04585083</v>
      </c>
      <c r="J57" s="20" t="n">
        <v>9.453538610000001</v>
      </c>
      <c r="K57" s="18" t="n">
        <v>348.3060519</v>
      </c>
      <c r="L57" s="20" t="n">
        <v>15.01002578</v>
      </c>
      <c r="M57" s="18" t="s">
        <v>481</v>
      </c>
      <c r="N57" s="20" t="s">
        <v>481</v>
      </c>
      <c r="O57" s="18" t="s">
        <v>481</v>
      </c>
      <c r="P57" s="20" t="s">
        <v>481</v>
      </c>
      <c r="Q57" s="18" t="n">
        <v>263.56950252</v>
      </c>
      <c r="R57" s="20" t="n">
        <v>44.17372413</v>
      </c>
      <c r="S57" s="18" t="n">
        <v>335.93183624</v>
      </c>
      <c r="T57" s="20" t="n">
        <v>37.59240171</v>
      </c>
      <c r="U57" s="18" t="n">
        <v>298.57531864</v>
      </c>
      <c r="V57" s="20" t="n">
        <v>16.123293</v>
      </c>
    </row>
    <row r="58" spans="1:22">
      <c r="A58" s="15" t="s">
        <v>533</v>
      </c>
      <c r="B58" s="17" t="n">
        <v>7267</v>
      </c>
      <c r="C58" s="18">
        <f>(10.0/B58*100)</f>
        <v/>
      </c>
      <c r="D58" s="19" t="n">
        <v>7257</v>
      </c>
      <c r="E58" s="18" t="n">
        <v>416.98478605</v>
      </c>
      <c r="F58" s="20" t="n">
        <v>2.94409512</v>
      </c>
      <c r="G58" s="18" t="n">
        <v>415.14631317</v>
      </c>
      <c r="H58" s="20" t="n">
        <v>3.35009833</v>
      </c>
      <c r="I58" s="18" t="n">
        <v>391.93854775</v>
      </c>
      <c r="J58" s="20" t="n">
        <v>6.23164324</v>
      </c>
      <c r="K58" s="18" t="n">
        <v>344.52482741</v>
      </c>
      <c r="L58" s="20" t="n">
        <v>9.85238522</v>
      </c>
      <c r="M58" s="18" t="s">
        <v>481</v>
      </c>
      <c r="N58" s="20" t="s">
        <v>481</v>
      </c>
      <c r="O58" s="18" t="s">
        <v>481</v>
      </c>
      <c r="P58" s="20" t="s">
        <v>481</v>
      </c>
      <c r="Q58" s="18" t="s">
        <v>481</v>
      </c>
      <c r="R58" s="20" t="s">
        <v>481</v>
      </c>
      <c r="S58" s="18" t="n">
        <v>277.80794496</v>
      </c>
      <c r="T58" s="20" t="n">
        <v>16.63403086</v>
      </c>
      <c r="U58" s="18" t="n">
        <v>300.75699439</v>
      </c>
      <c r="V58" s="20" t="n">
        <v>12.57425453</v>
      </c>
    </row>
    <row r="59" spans="1:22">
      <c r="A59" s="15" t="s">
        <v>534</v>
      </c>
      <c r="B59" s="17" t="n">
        <v>4826</v>
      </c>
      <c r="C59" s="18">
        <f>(26.0/B59*100)</f>
        <v/>
      </c>
      <c r="D59" s="19" t="n">
        <v>4800</v>
      </c>
      <c r="E59" s="18" t="n">
        <v>337.33147409</v>
      </c>
      <c r="F59" s="20" t="n">
        <v>2.56255243</v>
      </c>
      <c r="G59" s="18" t="n">
        <v>356.56771877</v>
      </c>
      <c r="H59" s="20" t="n">
        <v>1.92042657</v>
      </c>
      <c r="I59" s="18" t="n">
        <v>374.52405852</v>
      </c>
      <c r="J59" s="20" t="n">
        <v>6.19266196</v>
      </c>
      <c r="K59" s="18" t="n">
        <v>333.4409847</v>
      </c>
      <c r="L59" s="20" t="n">
        <v>12.69782913</v>
      </c>
      <c r="M59" s="18" t="s">
        <v>481</v>
      </c>
      <c r="N59" s="20" t="s">
        <v>481</v>
      </c>
      <c r="O59" s="18" t="s">
        <v>481</v>
      </c>
      <c r="P59" s="20" t="s">
        <v>481</v>
      </c>
      <c r="Q59" s="18" t="s">
        <v>481</v>
      </c>
      <c r="R59" s="20" t="s">
        <v>481</v>
      </c>
      <c r="S59" s="18" t="n">
        <v>278.81941925</v>
      </c>
      <c r="T59" s="20" t="n">
        <v>17.74362831</v>
      </c>
      <c r="U59" s="18" t="n">
        <v>259.94488368</v>
      </c>
      <c r="V59" s="20" t="n">
        <v>10.99047779</v>
      </c>
    </row>
    <row r="60" spans="1:22">
      <c r="A60" s="15" t="s">
        <v>535</v>
      </c>
      <c r="B60" s="17" t="n">
        <v>4546</v>
      </c>
      <c r="C60" s="18">
        <f>(15.0/B60*100)</f>
        <v/>
      </c>
      <c r="D60" s="19" t="n">
        <v>4531</v>
      </c>
      <c r="E60" s="18" t="n">
        <v>360.52815985</v>
      </c>
      <c r="F60" s="20" t="n">
        <v>4.9740114</v>
      </c>
      <c r="G60" s="18" t="n">
        <v>343.91989003</v>
      </c>
      <c r="H60" s="20" t="n">
        <v>5.23880254</v>
      </c>
      <c r="I60" s="18" t="n">
        <v>329.57762359</v>
      </c>
      <c r="J60" s="20" t="n">
        <v>9.310397829999999</v>
      </c>
      <c r="K60" s="18" t="n">
        <v>323.09531868</v>
      </c>
      <c r="L60" s="20" t="n">
        <v>12.45917609</v>
      </c>
      <c r="M60" s="18" t="s">
        <v>481</v>
      </c>
      <c r="N60" s="20" t="s">
        <v>481</v>
      </c>
      <c r="O60" s="18" t="s">
        <v>481</v>
      </c>
      <c r="P60" s="20" t="s">
        <v>481</v>
      </c>
      <c r="Q60" s="18" t="s">
        <v>481</v>
      </c>
      <c r="R60" s="20" t="s">
        <v>481</v>
      </c>
      <c r="S60" s="18" t="n">
        <v>260.78596089</v>
      </c>
      <c r="T60" s="20" t="n">
        <v>23.69356285</v>
      </c>
      <c r="U60" s="18" t="n">
        <v>279.81149877</v>
      </c>
      <c r="V60" s="20" t="n">
        <v>9.39551026</v>
      </c>
    </row>
    <row r="61" spans="1:22">
      <c r="A61" s="15" t="s">
        <v>536</v>
      </c>
      <c r="B61" s="17" t="n">
        <v>6525</v>
      </c>
      <c r="C61" s="18">
        <f>(138.0/B61*100)</f>
        <v/>
      </c>
      <c r="D61" s="19" t="n">
        <v>6387</v>
      </c>
      <c r="E61" s="18" t="n">
        <v>473.71835332</v>
      </c>
      <c r="F61" s="20" t="n">
        <v>3.58513632</v>
      </c>
      <c r="G61" s="18" t="n">
        <v>485.48474727</v>
      </c>
      <c r="H61" s="20" t="n">
        <v>3.09309339</v>
      </c>
      <c r="I61" s="18" t="n">
        <v>474.65153919</v>
      </c>
      <c r="J61" s="20" t="n">
        <v>4.20630083</v>
      </c>
      <c r="K61" s="18" t="n">
        <v>452.2062201</v>
      </c>
      <c r="L61" s="20" t="n">
        <v>4.20488276</v>
      </c>
      <c r="M61" s="18" t="s">
        <v>481</v>
      </c>
      <c r="N61" s="20" t="s">
        <v>481</v>
      </c>
      <c r="O61" s="18" t="s">
        <v>481</v>
      </c>
      <c r="P61" s="20" t="s">
        <v>481</v>
      </c>
      <c r="Q61" s="18" t="s">
        <v>481</v>
      </c>
      <c r="R61" s="20" t="s">
        <v>481</v>
      </c>
      <c r="S61" s="18" t="s">
        <v>481</v>
      </c>
      <c r="T61" s="20" t="s">
        <v>481</v>
      </c>
      <c r="U61" s="18" t="n">
        <v>365.4530246</v>
      </c>
      <c r="V61" s="20" t="n">
        <v>12.98728877</v>
      </c>
    </row>
    <row r="62" spans="1:22">
      <c r="A62" s="15" t="s">
        <v>537</v>
      </c>
      <c r="B62" s="17" t="n">
        <v>4476</v>
      </c>
      <c r="C62" s="18">
        <f>(3.0/B62*100)</f>
        <v/>
      </c>
      <c r="D62" s="19" t="n">
        <v>4473</v>
      </c>
      <c r="E62" s="18" t="n">
        <v>492.36316738</v>
      </c>
      <c r="F62" s="20" t="n">
        <v>3.59646998</v>
      </c>
      <c r="G62" s="18" t="n">
        <v>509.7363348</v>
      </c>
      <c r="H62" s="20" t="n">
        <v>1.66201998</v>
      </c>
      <c r="I62" s="18" t="n">
        <v>519.01230849</v>
      </c>
      <c r="J62" s="20" t="n">
        <v>3.2863825</v>
      </c>
      <c r="K62" s="18" t="n">
        <v>487.76823317</v>
      </c>
      <c r="L62" s="20" t="n">
        <v>7.95579997</v>
      </c>
      <c r="M62" s="18" t="s">
        <v>481</v>
      </c>
      <c r="N62" s="20" t="s">
        <v>481</v>
      </c>
      <c r="O62" s="18" t="s">
        <v>481</v>
      </c>
      <c r="P62" s="20" t="s">
        <v>481</v>
      </c>
      <c r="Q62" s="18" t="s">
        <v>481</v>
      </c>
      <c r="R62" s="20" t="s">
        <v>481</v>
      </c>
      <c r="S62" s="18" t="s">
        <v>481</v>
      </c>
      <c r="T62" s="20" t="s">
        <v>481</v>
      </c>
      <c r="U62" s="18" t="n">
        <v>464.45595</v>
      </c>
      <c r="V62" s="20" t="n">
        <v>25.74362533</v>
      </c>
    </row>
    <row r="63" spans="1:22">
      <c r="A63" s="15" t="s">
        <v>538</v>
      </c>
      <c r="B63" s="17" t="n">
        <v>5324</v>
      </c>
      <c r="C63" s="18">
        <f>(13.0/B63*100)</f>
        <v/>
      </c>
      <c r="D63" s="19" t="n">
        <v>5311</v>
      </c>
      <c r="E63" s="18" t="n">
        <v>353.88507975</v>
      </c>
      <c r="F63" s="20" t="n">
        <v>2.74409213</v>
      </c>
      <c r="G63" s="18" t="n">
        <v>361.38714755</v>
      </c>
      <c r="H63" s="20" t="n">
        <v>2.01925211</v>
      </c>
      <c r="I63" s="18" t="n">
        <v>344.18414698</v>
      </c>
      <c r="J63" s="20" t="n">
        <v>8.322563949999999</v>
      </c>
      <c r="K63" s="18" t="n">
        <v>315.62502682</v>
      </c>
      <c r="L63" s="20" t="n">
        <v>14.57145027</v>
      </c>
      <c r="M63" s="18" t="s">
        <v>481</v>
      </c>
      <c r="N63" s="20" t="s">
        <v>481</v>
      </c>
      <c r="O63" s="18" t="s">
        <v>481</v>
      </c>
      <c r="P63" s="20" t="s">
        <v>481</v>
      </c>
      <c r="Q63" s="18" t="s">
        <v>481</v>
      </c>
      <c r="R63" s="20" t="s">
        <v>481</v>
      </c>
      <c r="S63" s="18" t="n">
        <v>194.23981908</v>
      </c>
      <c r="T63" s="20" t="n">
        <v>30.35622172</v>
      </c>
      <c r="U63" s="18" t="n">
        <v>265.67899144</v>
      </c>
      <c r="V63" s="20" t="n">
        <v>6.67874589</v>
      </c>
    </row>
    <row r="64" spans="1:22">
      <c r="A64" s="15" t="s">
        <v>539</v>
      </c>
      <c r="B64" s="17" t="n">
        <v>3634</v>
      </c>
      <c r="C64" s="18">
        <f>(3.0/B64*100)</f>
        <v/>
      </c>
      <c r="D64" s="19" t="n">
        <v>3631</v>
      </c>
      <c r="E64" s="18" t="n">
        <v>427.09833385</v>
      </c>
      <c r="F64" s="20" t="n">
        <v>3.86342788</v>
      </c>
      <c r="G64" s="18" t="n">
        <v>455.9908305</v>
      </c>
      <c r="H64" s="20" t="n">
        <v>2.65088079</v>
      </c>
      <c r="I64" s="18" t="n">
        <v>468.13500077</v>
      </c>
      <c r="J64" s="20" t="n">
        <v>4.92332878</v>
      </c>
      <c r="K64" s="18" t="n">
        <v>422.73441215</v>
      </c>
      <c r="L64" s="20" t="n">
        <v>13.95515631</v>
      </c>
      <c r="M64" s="18" t="s">
        <v>481</v>
      </c>
      <c r="N64" s="20" t="s">
        <v>481</v>
      </c>
      <c r="O64" s="18" t="s">
        <v>481</v>
      </c>
      <c r="P64" s="20" t="s">
        <v>481</v>
      </c>
      <c r="Q64" s="18" t="s">
        <v>481</v>
      </c>
      <c r="R64" s="20" t="s">
        <v>481</v>
      </c>
      <c r="S64" s="18" t="n">
        <v>432.98957764</v>
      </c>
      <c r="T64" s="20" t="n">
        <v>70.46054659000001</v>
      </c>
      <c r="U64" s="18" t="n">
        <v>283.42844252</v>
      </c>
      <c r="V64" s="20" t="n">
        <v>20.57544075</v>
      </c>
    </row>
    <row r="65" spans="1:22">
      <c r="A65" s="15" t="s">
        <v>540</v>
      </c>
      <c r="B65" s="17" t="n">
        <v>5325</v>
      </c>
      <c r="C65" s="18">
        <f>(14.0/B65*100)</f>
        <v/>
      </c>
      <c r="D65" s="19" t="n">
        <v>5311</v>
      </c>
      <c r="E65" s="18" t="n">
        <v>410.4872008</v>
      </c>
      <c r="F65" s="20" t="n">
        <v>3.20142569</v>
      </c>
      <c r="G65" s="18" t="n">
        <v>423.55750432</v>
      </c>
      <c r="H65" s="20" t="n">
        <v>2.86593952</v>
      </c>
      <c r="I65" s="18" t="n">
        <v>439.31726227</v>
      </c>
      <c r="J65" s="20" t="n">
        <v>6.21449731</v>
      </c>
      <c r="K65" s="18" t="n">
        <v>407.73684127</v>
      </c>
      <c r="L65" s="20" t="n">
        <v>12.43205471</v>
      </c>
      <c r="M65" s="18" t="s">
        <v>481</v>
      </c>
      <c r="N65" s="20" t="s">
        <v>481</v>
      </c>
      <c r="O65" s="18" t="s">
        <v>481</v>
      </c>
      <c r="P65" s="20" t="s">
        <v>481</v>
      </c>
      <c r="Q65" s="18" t="n">
        <v>289.75030635</v>
      </c>
      <c r="R65" s="20" t="n">
        <v>21.13689299</v>
      </c>
      <c r="S65" s="18" t="s">
        <v>481</v>
      </c>
      <c r="T65" s="20" t="s">
        <v>481</v>
      </c>
      <c r="U65" s="18" t="n">
        <v>313.87105876</v>
      </c>
      <c r="V65" s="20" t="n">
        <v>9.40729713</v>
      </c>
    </row>
    <row r="66" spans="1:22">
      <c r="A66" s="15" t="s">
        <v>541</v>
      </c>
      <c r="B66" s="17" t="n">
        <v>5665</v>
      </c>
      <c r="C66" s="18">
        <f>(76.0/B66*100)</f>
        <v/>
      </c>
      <c r="D66" s="19" t="n">
        <v>5589</v>
      </c>
      <c r="E66" s="18" t="n">
        <v>433.92702169</v>
      </c>
      <c r="F66" s="20" t="n">
        <v>3.00463142</v>
      </c>
      <c r="G66" s="18" t="n">
        <v>432.83249606</v>
      </c>
      <c r="H66" s="20" t="n">
        <v>2.10544282</v>
      </c>
      <c r="I66" s="18" t="n">
        <v>443.52373808</v>
      </c>
      <c r="J66" s="20" t="n">
        <v>4.78627653</v>
      </c>
      <c r="K66" s="18" t="n">
        <v>400.54029615</v>
      </c>
      <c r="L66" s="20" t="n">
        <v>7.23270327</v>
      </c>
      <c r="M66" s="18" t="s">
        <v>481</v>
      </c>
      <c r="N66" s="20" t="s">
        <v>481</v>
      </c>
      <c r="O66" s="18" t="s">
        <v>481</v>
      </c>
      <c r="P66" s="20" t="s">
        <v>481</v>
      </c>
      <c r="Q66" s="18" t="s">
        <v>481</v>
      </c>
      <c r="R66" s="20" t="s">
        <v>481</v>
      </c>
      <c r="S66" s="18" t="s">
        <v>481</v>
      </c>
      <c r="T66" s="20" t="s">
        <v>481</v>
      </c>
      <c r="U66" s="18" t="n">
        <v>328.69577771</v>
      </c>
      <c r="V66" s="20" t="n">
        <v>7.17079973</v>
      </c>
    </row>
    <row r="67" spans="1:22">
      <c r="A67" s="15" t="s">
        <v>542</v>
      </c>
      <c r="B67" s="17" t="n">
        <v>6971</v>
      </c>
      <c r="C67" s="18">
        <f>(98.0/B67*100)</f>
        <v/>
      </c>
      <c r="D67" s="19" t="n">
        <v>6873</v>
      </c>
      <c r="E67" s="18" t="n">
        <v>408.07365191</v>
      </c>
      <c r="F67" s="20" t="n">
        <v>3.80155184</v>
      </c>
      <c r="G67" s="18" t="n">
        <v>403.98792845</v>
      </c>
      <c r="H67" s="20" t="n">
        <v>3.09712626</v>
      </c>
      <c r="I67" s="18" t="n">
        <v>391.0027269</v>
      </c>
      <c r="J67" s="20" t="n">
        <v>4.00431455</v>
      </c>
      <c r="K67" s="18" t="n">
        <v>372.35483281</v>
      </c>
      <c r="L67" s="20" t="n">
        <v>6.26229954</v>
      </c>
      <c r="M67" s="18" t="s">
        <v>481</v>
      </c>
      <c r="N67" s="20" t="s">
        <v>481</v>
      </c>
      <c r="O67" s="18" t="s">
        <v>481</v>
      </c>
      <c r="P67" s="20" t="s">
        <v>481</v>
      </c>
      <c r="Q67" s="18" t="s">
        <v>481</v>
      </c>
      <c r="R67" s="20" t="s">
        <v>481</v>
      </c>
      <c r="S67" s="18" t="s">
        <v>481</v>
      </c>
      <c r="T67" s="20" t="s">
        <v>481</v>
      </c>
      <c r="U67" s="18" t="n">
        <v>294.20006379</v>
      </c>
      <c r="V67" s="20" t="n">
        <v>8.383673030000001</v>
      </c>
    </row>
    <row r="68" spans="1:22">
      <c r="A68" s="15" t="s">
        <v>543</v>
      </c>
      <c r="B68" s="17" t="n">
        <v>12083</v>
      </c>
      <c r="C68" s="18">
        <f>(26.0/B68*100)</f>
        <v/>
      </c>
      <c r="D68" s="19" t="n">
        <v>12057</v>
      </c>
      <c r="E68" s="18" t="n">
        <v>405.36956948</v>
      </c>
      <c r="F68" s="20" t="n">
        <v>2.19831113</v>
      </c>
      <c r="G68" s="18" t="n">
        <v>420.25536981</v>
      </c>
      <c r="H68" s="20" t="n">
        <v>1.33312867</v>
      </c>
      <c r="I68" s="18" t="n">
        <v>410.92869669</v>
      </c>
      <c r="J68" s="20" t="n">
        <v>3.35975831</v>
      </c>
      <c r="K68" s="18" t="n">
        <v>364.37396647</v>
      </c>
      <c r="L68" s="20" t="n">
        <v>4.05894475</v>
      </c>
      <c r="M68" s="18" t="s">
        <v>481</v>
      </c>
      <c r="N68" s="20" t="s">
        <v>481</v>
      </c>
      <c r="O68" s="18" t="s">
        <v>481</v>
      </c>
      <c r="P68" s="20" t="s">
        <v>481</v>
      </c>
      <c r="Q68" s="18" t="s">
        <v>481</v>
      </c>
      <c r="R68" s="20" t="s">
        <v>481</v>
      </c>
      <c r="S68" s="18" t="s">
        <v>481</v>
      </c>
      <c r="T68" s="20" t="s">
        <v>481</v>
      </c>
      <c r="U68" s="18" t="n">
        <v>284.51447388</v>
      </c>
      <c r="V68" s="20" t="n">
        <v>4.29403723</v>
      </c>
    </row>
    <row r="69" spans="1:22">
      <c r="A69" s="15" t="s">
        <v>544</v>
      </c>
      <c r="B69" s="17" t="n">
        <v>4876</v>
      </c>
      <c r="C69" s="18">
        <f>(0.0/B69*100)</f>
        <v/>
      </c>
      <c r="D69" s="19" t="n">
        <v>4876</v>
      </c>
      <c r="E69" s="18" t="n">
        <v>426.96171284</v>
      </c>
      <c r="F69" s="20" t="n">
        <v>4.46627287</v>
      </c>
      <c r="G69" s="18" t="n">
        <v>440.05144515</v>
      </c>
      <c r="H69" s="20" t="n">
        <v>4.24053588</v>
      </c>
      <c r="I69" s="18" t="n">
        <v>439.76370966</v>
      </c>
      <c r="J69" s="20" t="n">
        <v>8.8156588</v>
      </c>
      <c r="K69" s="18" t="n">
        <v>421.04729239</v>
      </c>
      <c r="L69" s="20" t="n">
        <v>13.39224675</v>
      </c>
      <c r="M69" s="18" t="s">
        <v>481</v>
      </c>
      <c r="N69" s="20" t="s">
        <v>481</v>
      </c>
      <c r="O69" s="18" t="s">
        <v>481</v>
      </c>
      <c r="P69" s="20" t="s">
        <v>481</v>
      </c>
      <c r="Q69" s="18" t="s">
        <v>481</v>
      </c>
      <c r="R69" s="20" t="s">
        <v>481</v>
      </c>
      <c r="S69" s="18" t="s">
        <v>481</v>
      </c>
      <c r="T69" s="20" t="s">
        <v>481</v>
      </c>
      <c r="U69" s="18" t="n">
        <v>238.92061033</v>
      </c>
      <c r="V69" s="20" t="n">
        <v>23.65055882</v>
      </c>
    </row>
    <row r="70" spans="1:22">
      <c r="A70" s="15" t="s">
        <v>545</v>
      </c>
      <c r="B70" s="17" t="n">
        <v>6036</v>
      </c>
      <c r="C70" s="18">
        <f>(223.0/B70*100)</f>
        <v/>
      </c>
      <c r="D70" s="19" t="n">
        <v>5813</v>
      </c>
      <c r="E70" s="18" t="n">
        <v>498.83511308</v>
      </c>
      <c r="F70" s="20" t="n">
        <v>4.83411303</v>
      </c>
      <c r="G70" s="18" t="n">
        <v>492.37436354</v>
      </c>
      <c r="H70" s="20" t="n">
        <v>3.08048057</v>
      </c>
      <c r="I70" s="18" t="n">
        <v>510.72843898</v>
      </c>
      <c r="J70" s="20" t="n">
        <v>4.49722228</v>
      </c>
      <c r="K70" s="18" t="n">
        <v>511.90189616</v>
      </c>
      <c r="L70" s="20" t="n">
        <v>8.98434786</v>
      </c>
      <c r="M70" s="18" t="s">
        <v>481</v>
      </c>
      <c r="N70" s="20" t="s">
        <v>481</v>
      </c>
      <c r="O70" s="18" t="s">
        <v>481</v>
      </c>
      <c r="P70" s="20" t="s">
        <v>481</v>
      </c>
      <c r="Q70" s="18" t="s">
        <v>481</v>
      </c>
      <c r="R70" s="20" t="s">
        <v>481</v>
      </c>
      <c r="S70" s="18" t="s">
        <v>481</v>
      </c>
      <c r="T70" s="20" t="s">
        <v>481</v>
      </c>
      <c r="U70" s="18" t="n">
        <v>413.85313191</v>
      </c>
      <c r="V70" s="20" t="n">
        <v>12.67296414</v>
      </c>
    </row>
    <row r="71" spans="1:22">
      <c r="A71" s="15" t="s">
        <v>546</v>
      </c>
      <c r="B71" s="17" t="n">
        <v>6115</v>
      </c>
      <c r="C71" s="18">
        <f>(17.0/B71*100)</f>
        <v/>
      </c>
      <c r="D71" s="19" t="n">
        <v>6098</v>
      </c>
      <c r="E71" s="18" t="n">
        <v>528.17639389</v>
      </c>
      <c r="F71" s="20" t="n">
        <v>3.60279552</v>
      </c>
      <c r="G71" s="18" t="n">
        <v>538.48620913</v>
      </c>
      <c r="H71" s="20" t="n">
        <v>2.31624543</v>
      </c>
      <c r="I71" s="18" t="n">
        <v>540.18264604</v>
      </c>
      <c r="J71" s="20" t="n">
        <v>4.20431723</v>
      </c>
      <c r="K71" s="18" t="n">
        <v>512.72715485</v>
      </c>
      <c r="L71" s="20" t="n">
        <v>8.18209869</v>
      </c>
      <c r="M71" s="18" t="s">
        <v>481</v>
      </c>
      <c r="N71" s="20" t="s">
        <v>481</v>
      </c>
      <c r="O71" s="18" t="s">
        <v>481</v>
      </c>
      <c r="P71" s="20" t="s">
        <v>481</v>
      </c>
      <c r="Q71" s="18" t="s">
        <v>481</v>
      </c>
      <c r="R71" s="20" t="s">
        <v>481</v>
      </c>
      <c r="S71" s="18" t="s">
        <v>481</v>
      </c>
      <c r="T71" s="20" t="s">
        <v>481</v>
      </c>
      <c r="U71" s="18" t="n">
        <v>465.72209927</v>
      </c>
      <c r="V71" s="20" t="n">
        <v>34.85540384</v>
      </c>
    </row>
    <row r="72" spans="1:22">
      <c r="A72" s="15" t="s">
        <v>547</v>
      </c>
      <c r="B72" s="17" t="n">
        <v>7708</v>
      </c>
      <c r="C72" s="18">
        <f>(5.0/B72*100)</f>
        <v/>
      </c>
      <c r="D72" s="19" t="n">
        <v>7703</v>
      </c>
      <c r="E72" s="18" t="n">
        <v>495.91807091</v>
      </c>
      <c r="F72" s="20" t="n">
        <v>3.48695547</v>
      </c>
      <c r="G72" s="18" t="n">
        <v>496.23028887</v>
      </c>
      <c r="H72" s="20" t="n">
        <v>2.8050508</v>
      </c>
      <c r="I72" s="18" t="n">
        <v>512.7066066</v>
      </c>
      <c r="J72" s="20" t="n">
        <v>4.03295068</v>
      </c>
      <c r="K72" s="18" t="n">
        <v>466.3818168</v>
      </c>
      <c r="L72" s="20" t="n">
        <v>7.26319622</v>
      </c>
      <c r="M72" s="18" t="s">
        <v>481</v>
      </c>
      <c r="N72" s="20" t="s">
        <v>481</v>
      </c>
      <c r="O72" s="18" t="s">
        <v>481</v>
      </c>
      <c r="P72" s="20" t="s">
        <v>481</v>
      </c>
      <c r="Q72" s="18" t="s">
        <v>481</v>
      </c>
      <c r="R72" s="20" t="s">
        <v>481</v>
      </c>
      <c r="S72" s="18" t="s">
        <v>481</v>
      </c>
      <c r="T72" s="20" t="s">
        <v>481</v>
      </c>
      <c r="U72" s="18" t="n">
        <v>397.22257946</v>
      </c>
      <c r="V72" s="20" t="n">
        <v>41.63121259</v>
      </c>
    </row>
    <row r="73" spans="1:22">
      <c r="A73" s="15" t="s">
        <v>548</v>
      </c>
      <c r="B73" s="17" t="n">
        <v>8249</v>
      </c>
      <c r="C73" s="18">
        <f>(147.0/B73*100)</f>
        <v/>
      </c>
      <c r="D73" s="19" t="n">
        <v>8102</v>
      </c>
      <c r="E73" s="18" t="n">
        <v>416.9822793</v>
      </c>
      <c r="F73" s="20" t="n">
        <v>4.20784666</v>
      </c>
      <c r="G73" s="18" t="n">
        <v>411.50435246</v>
      </c>
      <c r="H73" s="20" t="n">
        <v>3.52034674</v>
      </c>
      <c r="I73" s="18" t="n">
        <v>401.99447808</v>
      </c>
      <c r="J73" s="20" t="n">
        <v>4.97668572</v>
      </c>
      <c r="K73" s="18" t="n">
        <v>385.10693576</v>
      </c>
      <c r="L73" s="20" t="n">
        <v>7.89887017</v>
      </c>
      <c r="M73" s="18" t="s">
        <v>481</v>
      </c>
      <c r="N73" s="20" t="s">
        <v>481</v>
      </c>
      <c r="O73" s="18" t="s">
        <v>481</v>
      </c>
      <c r="P73" s="20" t="s">
        <v>481</v>
      </c>
      <c r="Q73" s="18" t="s">
        <v>481</v>
      </c>
      <c r="R73" s="20" t="s">
        <v>481</v>
      </c>
      <c r="S73" s="18" t="s">
        <v>481</v>
      </c>
      <c r="T73" s="20" t="s">
        <v>481</v>
      </c>
      <c r="U73" s="18" t="n">
        <v>364.56027563</v>
      </c>
      <c r="V73" s="20" t="n">
        <v>11.4772513</v>
      </c>
    </row>
    <row r="74" spans="1:22">
      <c r="A74" s="15" t="s">
        <v>549</v>
      </c>
      <c r="B74" s="17" t="n">
        <v>4692</v>
      </c>
      <c r="C74" s="18">
        <f>(82.0/B74*100)</f>
        <v/>
      </c>
      <c r="D74" s="19" t="n">
        <v>4610</v>
      </c>
      <c r="E74" s="18" t="n">
        <v>418.03436101</v>
      </c>
      <c r="F74" s="20" t="n">
        <v>2.56564802</v>
      </c>
      <c r="G74" s="18" t="n">
        <v>438.26531969</v>
      </c>
      <c r="H74" s="20" t="n">
        <v>2.16862245</v>
      </c>
      <c r="I74" s="18" t="n">
        <v>432.61003145</v>
      </c>
      <c r="J74" s="20" t="n">
        <v>5.52044611</v>
      </c>
      <c r="K74" s="18" t="n">
        <v>423.74317309</v>
      </c>
      <c r="L74" s="20" t="n">
        <v>9.72295557</v>
      </c>
      <c r="M74" s="18" t="s">
        <v>481</v>
      </c>
      <c r="N74" s="20" t="s">
        <v>481</v>
      </c>
      <c r="O74" s="18" t="s">
        <v>481</v>
      </c>
      <c r="P74" s="20" t="s">
        <v>481</v>
      </c>
      <c r="Q74" s="18" t="s">
        <v>481</v>
      </c>
      <c r="R74" s="20" t="s">
        <v>481</v>
      </c>
      <c r="S74" s="18" t="n">
        <v>317.94302422</v>
      </c>
      <c r="T74" s="20" t="n">
        <v>47.03862911</v>
      </c>
      <c r="U74" s="18" t="n">
        <v>312.63864038</v>
      </c>
      <c r="V74" s="20" t="n">
        <v>15.231155</v>
      </c>
    </row>
    <row r="75" spans="1:22">
      <c r="A75" s="15" t="s">
        <v>550</v>
      </c>
      <c r="B75" s="17" t="n">
        <v>5375</v>
      </c>
      <c r="C75" s="18">
        <f>(209.0/B75*100)</f>
        <v/>
      </c>
      <c r="D75" s="19" t="n">
        <v>5166</v>
      </c>
      <c r="E75" s="18" t="n">
        <v>362.36455121</v>
      </c>
      <c r="F75" s="20" t="n">
        <v>3.22355326</v>
      </c>
      <c r="G75" s="18" t="n">
        <v>367.0343486</v>
      </c>
      <c r="H75" s="20" t="n">
        <v>3.53307821</v>
      </c>
      <c r="I75" s="18" t="n">
        <v>365.21419802</v>
      </c>
      <c r="J75" s="20" t="n">
        <v>4.80245869</v>
      </c>
      <c r="K75" s="18" t="n">
        <v>357.08519466</v>
      </c>
      <c r="L75" s="20" t="n">
        <v>8.62125472</v>
      </c>
      <c r="M75" s="18" t="s">
        <v>481</v>
      </c>
      <c r="N75" s="20" t="s">
        <v>481</v>
      </c>
      <c r="O75" s="18" t="s">
        <v>481</v>
      </c>
      <c r="P75" s="20" t="s">
        <v>481</v>
      </c>
      <c r="Q75" s="18" t="s">
        <v>481</v>
      </c>
      <c r="R75" s="20" t="s">
        <v>481</v>
      </c>
      <c r="S75" s="18" t="s">
        <v>481</v>
      </c>
      <c r="T75" s="20" t="s">
        <v>481</v>
      </c>
      <c r="U75" s="18" t="n">
        <v>299.82027125</v>
      </c>
      <c r="V75" s="20" t="n">
        <v>7.54469155</v>
      </c>
    </row>
    <row r="76" spans="1:22">
      <c r="A76" s="15" t="s">
        <v>551</v>
      </c>
      <c r="B76" s="17" t="n">
        <v>14167</v>
      </c>
      <c r="C76" s="18">
        <f>(229.0/B76*100)</f>
        <v/>
      </c>
      <c r="D76" s="19" t="n">
        <v>13938</v>
      </c>
      <c r="E76" s="18" t="n">
        <v>428.27491378</v>
      </c>
      <c r="F76" s="20" t="n">
        <v>3.51134557</v>
      </c>
      <c r="G76" s="18" t="n">
        <v>443.12209111</v>
      </c>
      <c r="H76" s="20" t="n">
        <v>3.21899961</v>
      </c>
      <c r="I76" s="18" t="n">
        <v>449.51888974</v>
      </c>
      <c r="J76" s="20" t="n">
        <v>4.68645784</v>
      </c>
      <c r="K76" s="18" t="n">
        <v>404.23363239</v>
      </c>
      <c r="L76" s="20" t="n">
        <v>7.02298335</v>
      </c>
      <c r="M76" s="18" t="s">
        <v>481</v>
      </c>
      <c r="N76" s="20" t="s">
        <v>481</v>
      </c>
      <c r="O76" s="18" t="s">
        <v>481</v>
      </c>
      <c r="P76" s="20" t="s">
        <v>481</v>
      </c>
      <c r="Q76" s="18" t="s">
        <v>481</v>
      </c>
      <c r="R76" s="20" t="s">
        <v>481</v>
      </c>
      <c r="S76" s="18" t="s">
        <v>481</v>
      </c>
      <c r="T76" s="20" t="s">
        <v>481</v>
      </c>
      <c r="U76" s="18" t="n">
        <v>311.81976337</v>
      </c>
      <c r="V76" s="20" t="n">
        <v>7.00625288</v>
      </c>
    </row>
    <row r="77" spans="1:22">
      <c r="A77" s="15" t="s">
        <v>552</v>
      </c>
      <c r="B77" s="17" t="n">
        <v>6062</v>
      </c>
      <c r="C77" s="18">
        <f>(88.0/B77*100)</f>
        <v/>
      </c>
      <c r="D77" s="19" t="n">
        <v>5974</v>
      </c>
      <c r="E77" s="18" t="n">
        <v>431.14341785</v>
      </c>
      <c r="F77" s="20" t="n">
        <v>3.69622101</v>
      </c>
      <c r="G77" s="18" t="n">
        <v>448.02969584</v>
      </c>
      <c r="H77" s="20" t="n">
        <v>2.93901053</v>
      </c>
      <c r="I77" s="18" t="n">
        <v>451.39314927</v>
      </c>
      <c r="J77" s="20" t="n">
        <v>4.35867648</v>
      </c>
      <c r="K77" s="18" t="n">
        <v>410.66733644</v>
      </c>
      <c r="L77" s="20" t="n">
        <v>5.8361636</v>
      </c>
      <c r="M77" s="18" t="s">
        <v>481</v>
      </c>
      <c r="N77" s="20" t="s">
        <v>481</v>
      </c>
      <c r="O77" s="18" t="s">
        <v>481</v>
      </c>
      <c r="P77" s="20" t="s">
        <v>481</v>
      </c>
      <c r="Q77" s="18" t="s">
        <v>481</v>
      </c>
      <c r="R77" s="20" t="s">
        <v>481</v>
      </c>
      <c r="S77" s="18" t="s">
        <v>481</v>
      </c>
      <c r="T77" s="20" t="s">
        <v>481</v>
      </c>
      <c r="U77" s="18" t="n">
        <v>341.93810413</v>
      </c>
      <c r="V77" s="20" t="n">
        <v>7.24939033</v>
      </c>
    </row>
    <row r="78" spans="1:22">
      <c r="A78" s="15" t="s">
        <v>553</v>
      </c>
      <c r="B78" s="17" t="n">
        <v>5826</v>
      </c>
      <c r="C78" s="18">
        <f>(0.0/B78*100)</f>
        <v/>
      </c>
      <c r="D78" s="19" t="n">
        <v>5826</v>
      </c>
      <c r="E78" s="18" t="n">
        <v>485.57926664</v>
      </c>
      <c r="F78" s="20" t="n">
        <v>4.08862351</v>
      </c>
      <c r="G78" s="18" t="n">
        <v>486.04063809</v>
      </c>
      <c r="H78" s="20" t="n">
        <v>3.77278875</v>
      </c>
      <c r="I78" s="18" t="n">
        <v>505.5529102</v>
      </c>
      <c r="J78" s="20" t="n">
        <v>7.27829611</v>
      </c>
      <c r="K78" s="18" t="n">
        <v>474.84341524</v>
      </c>
      <c r="L78" s="20" t="n">
        <v>9.97179929</v>
      </c>
      <c r="M78" s="18" t="s">
        <v>481</v>
      </c>
      <c r="N78" s="20" t="s">
        <v>481</v>
      </c>
      <c r="O78" s="18" t="s">
        <v>481</v>
      </c>
      <c r="P78" s="20" t="s">
        <v>481</v>
      </c>
      <c r="Q78" s="18" t="n">
        <v>279.6191</v>
      </c>
      <c r="R78" s="20" t="n">
        <v>47.45639091</v>
      </c>
      <c r="S78" s="18" t="n">
        <v>409.30224977</v>
      </c>
      <c r="T78" s="20" t="n">
        <v>34.60640169</v>
      </c>
      <c r="U78" s="18" t="n">
        <v>401.18608375</v>
      </c>
      <c r="V78" s="20" t="n">
        <v>19.89954844</v>
      </c>
    </row>
    <row customHeight="1" ht="25" r="79" spans="1:22">
      <c r="A79" s="15" t="s">
        <v>554</v>
      </c>
      <c r="B79" s="17" t="n">
        <v>1657</v>
      </c>
      <c r="C79" s="18">
        <f>(41.0/B79*100)</f>
        <v/>
      </c>
      <c r="D79" s="19" t="n">
        <v>1616</v>
      </c>
      <c r="E79" s="18" t="n">
        <v>465.73952307</v>
      </c>
      <c r="F79" s="20" t="n">
        <v>9.29366458</v>
      </c>
      <c r="G79" s="18" t="n">
        <v>481.93633381</v>
      </c>
      <c r="H79" s="20" t="n">
        <v>7.42469436</v>
      </c>
      <c r="I79" s="18" t="n">
        <v>487.28238283</v>
      </c>
      <c r="J79" s="20" t="n">
        <v>10.4649522</v>
      </c>
      <c r="K79" s="18" t="n">
        <v>470.913248</v>
      </c>
      <c r="L79" s="20" t="n">
        <v>14.66049534</v>
      </c>
      <c r="M79" s="18" t="s">
        <v>481</v>
      </c>
      <c r="N79" s="20" t="s">
        <v>481</v>
      </c>
      <c r="O79" s="18" t="s">
        <v>481</v>
      </c>
      <c r="P79" s="20" t="s">
        <v>481</v>
      </c>
      <c r="Q79" s="18" t="s">
        <v>481</v>
      </c>
      <c r="R79" s="20" t="s">
        <v>481</v>
      </c>
      <c r="S79" s="18" t="s">
        <v>481</v>
      </c>
      <c r="T79" s="20" t="s">
        <v>481</v>
      </c>
      <c r="U79" s="18" t="n">
        <v>359.24259995</v>
      </c>
      <c r="V79" s="20" t="n">
        <v>31.66340935</v>
      </c>
    </row>
    <row r="80" spans="1:22">
      <c r="A80" s="15" t="s">
        <v>555</v>
      </c>
      <c r="B80" s="17" t="n">
        <v>7841</v>
      </c>
      <c r="C80" s="18">
        <f>(0.0/B80*100)</f>
        <v/>
      </c>
      <c r="D80" s="19" t="n">
        <v>7841</v>
      </c>
      <c r="E80" s="18" t="n">
        <v>426.97764469</v>
      </c>
      <c r="F80" s="20" t="n">
        <v>3.9163068</v>
      </c>
      <c r="G80" s="18" t="n">
        <v>427.65168882</v>
      </c>
      <c r="H80" s="20" t="n">
        <v>3.72577352</v>
      </c>
      <c r="I80" s="18" t="n">
        <v>443.8919528</v>
      </c>
      <c r="J80" s="20" t="n">
        <v>9.463736600000001</v>
      </c>
      <c r="K80" s="18" t="n">
        <v>387.06431324</v>
      </c>
      <c r="L80" s="20" t="n">
        <v>10.54922125</v>
      </c>
      <c r="M80" s="18" t="s">
        <v>481</v>
      </c>
      <c r="N80" s="20" t="s">
        <v>481</v>
      </c>
      <c r="O80" s="18" t="s">
        <v>481</v>
      </c>
      <c r="P80" s="20" t="s">
        <v>481</v>
      </c>
      <c r="Q80" s="18" t="s">
        <v>481</v>
      </c>
      <c r="R80" s="20" t="s">
        <v>481</v>
      </c>
      <c r="S80" s="18" t="s">
        <v>481</v>
      </c>
      <c r="T80" s="20" t="s">
        <v>481</v>
      </c>
      <c r="U80" s="18" t="n">
        <v>373.32433866</v>
      </c>
      <c r="V80" s="20" t="n">
        <v>49.03480101</v>
      </c>
    </row>
    <row r="81" spans="1:22">
      <c r="A81" s="23" t="s">
        <v>556</v>
      </c>
      <c r="B81" s="17" t="n">
        <v>8861</v>
      </c>
      <c r="C81" s="18">
        <f>(76.0/B81*100)</f>
        <v/>
      </c>
      <c r="D81" s="19" t="n">
        <v>8785</v>
      </c>
      <c r="E81" s="18" t="n">
        <v>428.09110377</v>
      </c>
      <c r="F81" s="20" t="n">
        <v>3.64678571</v>
      </c>
      <c r="G81" s="18" t="n">
        <v>431.09089031</v>
      </c>
      <c r="H81" s="20" t="n">
        <v>3.65172491</v>
      </c>
      <c r="I81" s="18" t="n">
        <v>441.1080443</v>
      </c>
      <c r="J81" s="20" t="n">
        <v>5.63077167</v>
      </c>
      <c r="K81" s="18" t="n">
        <v>415.8638644</v>
      </c>
      <c r="L81" s="20" t="n">
        <v>12.12683979</v>
      </c>
      <c r="M81" s="18" t="s">
        <v>481</v>
      </c>
      <c r="N81" s="20" t="s">
        <v>481</v>
      </c>
      <c r="O81" s="18" t="s">
        <v>481</v>
      </c>
      <c r="P81" s="20" t="s">
        <v>481</v>
      </c>
      <c r="Q81" s="18" t="s">
        <v>481</v>
      </c>
      <c r="R81" s="20" t="s">
        <v>481</v>
      </c>
      <c r="S81" s="18" t="s">
        <v>481</v>
      </c>
      <c r="T81" s="20" t="s">
        <v>481</v>
      </c>
      <c r="U81" s="18" t="n">
        <v>349.66937816</v>
      </c>
      <c r="V81" s="20" t="n">
        <v>22.71499032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728</v>
      </c>
    </row>
    <row customHeight="1" ht="30" r="4" spans="1:22">
      <c r="A4" s="6" t="n"/>
      <c r="B4" s="7" t="s">
        <v>462</v>
      </c>
      <c r="C4" s="7" t="s">
        <v>463</v>
      </c>
      <c r="D4" s="8" t="s">
        <v>462</v>
      </c>
      <c r="E4" s="9" t="s">
        <v>644</v>
      </c>
      <c r="F4" s="10" t="n"/>
      <c r="G4" s="9" t="s">
        <v>643</v>
      </c>
      <c r="H4" s="10" t="n"/>
      <c r="I4" s="9" t="s">
        <v>642</v>
      </c>
      <c r="J4" s="10" t="n"/>
      <c r="K4" s="9" t="s">
        <v>641</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519.1528756599999</v>
      </c>
      <c r="F7" s="20" t="n">
        <v>3.64634799</v>
      </c>
      <c r="G7" s="18" t="n">
        <v>513.04841614</v>
      </c>
      <c r="H7" s="20" t="n">
        <v>2.25516411</v>
      </c>
      <c r="I7" s="18" t="n">
        <v>490.91847125</v>
      </c>
      <c r="J7" s="20" t="n">
        <v>3.3776308</v>
      </c>
      <c r="K7" s="18" t="n">
        <v>460.89640918</v>
      </c>
      <c r="L7" s="20" t="n">
        <v>4.50762719</v>
      </c>
      <c r="M7" s="18" t="s">
        <v>481</v>
      </c>
      <c r="N7" s="20" t="s">
        <v>481</v>
      </c>
      <c r="O7" s="18" t="s">
        <v>481</v>
      </c>
      <c r="P7" s="20" t="s">
        <v>481</v>
      </c>
      <c r="Q7" s="18" t="s">
        <v>481</v>
      </c>
      <c r="R7" s="20" t="s">
        <v>481</v>
      </c>
      <c r="S7" s="18" t="s">
        <v>481</v>
      </c>
      <c r="T7" s="20" t="s">
        <v>481</v>
      </c>
      <c r="U7" s="18" t="n">
        <v>434.16989971</v>
      </c>
      <c r="V7" s="20" t="n">
        <v>9.091903780000001</v>
      </c>
    </row>
    <row r="8" spans="1:22">
      <c r="A8" s="15" t="s">
        <v>483</v>
      </c>
      <c r="B8" s="17" t="n">
        <v>7007</v>
      </c>
      <c r="C8" s="18">
        <f>(27.0/B8*100)</f>
        <v/>
      </c>
      <c r="D8" s="19" t="n">
        <v>6980</v>
      </c>
      <c r="E8" s="18" t="n">
        <v>502.08438405</v>
      </c>
      <c r="F8" s="20" t="n">
        <v>3.96332773</v>
      </c>
      <c r="G8" s="18" t="n">
        <v>488.46846155</v>
      </c>
      <c r="H8" s="20" t="n">
        <v>3.30773268</v>
      </c>
      <c r="I8" s="18" t="n">
        <v>468.51013994</v>
      </c>
      <c r="J8" s="20" t="n">
        <v>4.83541661</v>
      </c>
      <c r="K8" s="18" t="n">
        <v>454.41285187</v>
      </c>
      <c r="L8" s="20" t="n">
        <v>6.0638725</v>
      </c>
      <c r="M8" s="18" t="s">
        <v>481</v>
      </c>
      <c r="N8" s="20" t="s">
        <v>481</v>
      </c>
      <c r="O8" s="18" t="s">
        <v>481</v>
      </c>
      <c r="P8" s="20" t="s">
        <v>481</v>
      </c>
      <c r="Q8" s="18" t="n">
        <v>361.38025951</v>
      </c>
      <c r="R8" s="20" t="n">
        <v>22.72565673</v>
      </c>
      <c r="S8" s="18" t="s">
        <v>481</v>
      </c>
      <c r="T8" s="20" t="s">
        <v>481</v>
      </c>
      <c r="U8" s="18" t="n">
        <v>380.8806179</v>
      </c>
      <c r="V8" s="20" t="n">
        <v>15.25379368</v>
      </c>
    </row>
    <row r="9" spans="1:22">
      <c r="A9" s="15" t="s">
        <v>484</v>
      </c>
      <c r="B9" s="17" t="n">
        <v>9651</v>
      </c>
      <c r="C9" s="18">
        <f>(116.0/B9*100)</f>
        <v/>
      </c>
      <c r="D9" s="19" t="n">
        <v>9535</v>
      </c>
      <c r="E9" s="18" t="n">
        <v>499.8848997</v>
      </c>
      <c r="F9" s="20" t="n">
        <v>5.32233623</v>
      </c>
      <c r="G9" s="18" t="n">
        <v>521.34311718</v>
      </c>
      <c r="H9" s="20" t="n">
        <v>2.40095535</v>
      </c>
      <c r="I9" s="18" t="n">
        <v>495.02059557</v>
      </c>
      <c r="J9" s="20" t="n">
        <v>3.03920623</v>
      </c>
      <c r="K9" s="18" t="n">
        <v>468.53708581</v>
      </c>
      <c r="L9" s="20" t="n">
        <v>4.76630658</v>
      </c>
      <c r="M9" s="18" t="s">
        <v>481</v>
      </c>
      <c r="N9" s="20" t="s">
        <v>481</v>
      </c>
      <c r="O9" s="18" t="s">
        <v>481</v>
      </c>
      <c r="P9" s="20" t="s">
        <v>481</v>
      </c>
      <c r="Q9" s="18" t="n">
        <v>347.7815185</v>
      </c>
      <c r="R9" s="20" t="n">
        <v>11.20716786</v>
      </c>
      <c r="S9" s="18" t="s">
        <v>481</v>
      </c>
      <c r="T9" s="20" t="s">
        <v>481</v>
      </c>
      <c r="U9" s="18" t="n">
        <v>417.05258711</v>
      </c>
      <c r="V9" s="20" t="n">
        <v>11.56017314</v>
      </c>
    </row>
    <row r="10" spans="1:22">
      <c r="A10" s="15" t="s">
        <v>485</v>
      </c>
      <c r="B10" s="17" t="n">
        <v>20058</v>
      </c>
      <c r="C10" s="18">
        <f>(531.0/B10*100)</f>
        <v/>
      </c>
      <c r="D10" s="19" t="n">
        <v>19527</v>
      </c>
      <c r="E10" s="18" t="n">
        <v>534.83259958</v>
      </c>
      <c r="F10" s="20" t="n">
        <v>3.39238823</v>
      </c>
      <c r="G10" s="18" t="n">
        <v>534.3218805</v>
      </c>
      <c r="H10" s="20" t="n">
        <v>2.56352365</v>
      </c>
      <c r="I10" s="18" t="n">
        <v>524.21713762</v>
      </c>
      <c r="J10" s="20" t="n">
        <v>3.58633296</v>
      </c>
      <c r="K10" s="18" t="n">
        <v>494.57764828</v>
      </c>
      <c r="L10" s="20" t="n">
        <v>4.04586209</v>
      </c>
      <c r="M10" s="18" t="s">
        <v>481</v>
      </c>
      <c r="N10" s="20" t="s">
        <v>481</v>
      </c>
      <c r="O10" s="18" t="s">
        <v>481</v>
      </c>
      <c r="P10" s="20" t="s">
        <v>481</v>
      </c>
      <c r="Q10" s="18" t="s">
        <v>481</v>
      </c>
      <c r="R10" s="20" t="s">
        <v>481</v>
      </c>
      <c r="S10" s="18" t="s">
        <v>481</v>
      </c>
      <c r="T10" s="20" t="s">
        <v>481</v>
      </c>
      <c r="U10" s="18" t="n">
        <v>441.13895864</v>
      </c>
      <c r="V10" s="20" t="n">
        <v>9.59627682</v>
      </c>
    </row>
    <row r="11" spans="1:22">
      <c r="A11" s="15" t="s">
        <v>486</v>
      </c>
      <c r="B11" s="17" t="n">
        <v>7053</v>
      </c>
      <c r="C11" s="18">
        <f>(53.0/B11*100)</f>
        <v/>
      </c>
      <c r="D11" s="19" t="n">
        <v>7000</v>
      </c>
      <c r="E11" s="18" t="n">
        <v>464.20393514</v>
      </c>
      <c r="F11" s="20" t="n">
        <v>3.53295953</v>
      </c>
      <c r="G11" s="18" t="n">
        <v>466.38236557</v>
      </c>
      <c r="H11" s="20" t="n">
        <v>2.78146295</v>
      </c>
      <c r="I11" s="18" t="n">
        <v>442.92791807</v>
      </c>
      <c r="J11" s="20" t="n">
        <v>4.78597501</v>
      </c>
      <c r="K11" s="18" t="n">
        <v>439.08800077</v>
      </c>
      <c r="L11" s="20" t="n">
        <v>5.84968176</v>
      </c>
      <c r="M11" s="18" t="s">
        <v>481</v>
      </c>
      <c r="N11" s="20" t="s">
        <v>481</v>
      </c>
      <c r="O11" s="18" t="s">
        <v>481</v>
      </c>
      <c r="P11" s="20" t="s">
        <v>481</v>
      </c>
      <c r="Q11" s="18" t="s">
        <v>481</v>
      </c>
      <c r="R11" s="20" t="s">
        <v>481</v>
      </c>
      <c r="S11" s="18" t="s">
        <v>481</v>
      </c>
      <c r="T11" s="20" t="s">
        <v>481</v>
      </c>
      <c r="U11" s="18" t="n">
        <v>386.8631004</v>
      </c>
      <c r="V11" s="20" t="n">
        <v>12.93142108</v>
      </c>
    </row>
    <row r="12" spans="1:22">
      <c r="A12" s="15" t="s">
        <v>487</v>
      </c>
      <c r="B12" s="17" t="n">
        <v>6894</v>
      </c>
      <c r="C12" s="18">
        <f>(57.0/B12*100)</f>
        <v/>
      </c>
      <c r="D12" s="19" t="n">
        <v>6837</v>
      </c>
      <c r="E12" s="18" t="n">
        <v>503.83533481</v>
      </c>
      <c r="F12" s="20" t="n">
        <v>5.37469504</v>
      </c>
      <c r="G12" s="18" t="n">
        <v>500.25874509</v>
      </c>
      <c r="H12" s="20" t="n">
        <v>2.41593452</v>
      </c>
      <c r="I12" s="18" t="n">
        <v>475.04046705</v>
      </c>
      <c r="J12" s="20" t="n">
        <v>4.0363358</v>
      </c>
      <c r="K12" s="18" t="n">
        <v>476.57692577</v>
      </c>
      <c r="L12" s="20" t="n">
        <v>6.14650482</v>
      </c>
      <c r="M12" s="18" t="s">
        <v>481</v>
      </c>
      <c r="N12" s="20" t="s">
        <v>481</v>
      </c>
      <c r="O12" s="18" t="s">
        <v>481</v>
      </c>
      <c r="P12" s="20" t="s">
        <v>481</v>
      </c>
      <c r="Q12" s="18" t="n">
        <v>332.31014509</v>
      </c>
      <c r="R12" s="20" t="n">
        <v>18.34291261</v>
      </c>
      <c r="S12" s="18" t="s">
        <v>481</v>
      </c>
      <c r="T12" s="20" t="s">
        <v>481</v>
      </c>
      <c r="U12" s="18" t="n">
        <v>377.25274528</v>
      </c>
      <c r="V12" s="20" t="n">
        <v>15.66705357</v>
      </c>
    </row>
    <row r="13" spans="1:22">
      <c r="A13" s="15" t="s">
        <v>488</v>
      </c>
      <c r="B13" s="17" t="n">
        <v>7161</v>
      </c>
      <c r="C13" s="18">
        <f>(95.0/B13*100)</f>
        <v/>
      </c>
      <c r="D13" s="19" t="n">
        <v>7066</v>
      </c>
      <c r="E13" s="18" t="n">
        <v>513.3616491400001</v>
      </c>
      <c r="F13" s="20" t="n">
        <v>4.76009131</v>
      </c>
      <c r="G13" s="18" t="n">
        <v>512.80249157</v>
      </c>
      <c r="H13" s="20" t="n">
        <v>2.65518195</v>
      </c>
      <c r="I13" s="18" t="n">
        <v>490.22205929</v>
      </c>
      <c r="J13" s="20" t="n">
        <v>3.70126509</v>
      </c>
      <c r="K13" s="18" t="n">
        <v>483.53618788</v>
      </c>
      <c r="L13" s="20" t="n">
        <v>5.75577229</v>
      </c>
      <c r="M13" s="18" t="s">
        <v>481</v>
      </c>
      <c r="N13" s="20" t="s">
        <v>481</v>
      </c>
      <c r="O13" s="18" t="s">
        <v>481</v>
      </c>
      <c r="P13" s="20" t="s">
        <v>481</v>
      </c>
      <c r="Q13" s="18" t="n">
        <v>407.4699787</v>
      </c>
      <c r="R13" s="20" t="n">
        <v>6.79601306</v>
      </c>
      <c r="S13" s="18" t="s">
        <v>481</v>
      </c>
      <c r="T13" s="20" t="s">
        <v>481</v>
      </c>
      <c r="U13" s="18" t="n">
        <v>392.87906617</v>
      </c>
      <c r="V13" s="20" t="n">
        <v>15.53032921</v>
      </c>
    </row>
    <row r="14" spans="1:22">
      <c r="A14" s="15" t="s">
        <v>489</v>
      </c>
      <c r="B14" s="17" t="n">
        <v>5587</v>
      </c>
      <c r="C14" s="18">
        <f>(76.0/B14*100)</f>
        <v/>
      </c>
      <c r="D14" s="19" t="n">
        <v>5511</v>
      </c>
      <c r="E14" s="18" t="n">
        <v>540.32363432</v>
      </c>
      <c r="F14" s="20" t="n">
        <v>4.22305919</v>
      </c>
      <c r="G14" s="18" t="n">
        <v>522.06941924</v>
      </c>
      <c r="H14" s="20" t="n">
        <v>2.6195449</v>
      </c>
      <c r="I14" s="18" t="n">
        <v>500.34170422</v>
      </c>
      <c r="J14" s="20" t="n">
        <v>3.75892749</v>
      </c>
      <c r="K14" s="18" t="n">
        <v>493.46607588</v>
      </c>
      <c r="L14" s="20" t="n">
        <v>6.74861001</v>
      </c>
      <c r="M14" s="18" t="s">
        <v>481</v>
      </c>
      <c r="N14" s="20" t="s">
        <v>481</v>
      </c>
      <c r="O14" s="18" t="s">
        <v>481</v>
      </c>
      <c r="P14" s="20" t="s">
        <v>481</v>
      </c>
      <c r="Q14" s="18" t="s">
        <v>481</v>
      </c>
      <c r="R14" s="20" t="s">
        <v>481</v>
      </c>
      <c r="S14" s="18" t="s">
        <v>481</v>
      </c>
      <c r="T14" s="20" t="s">
        <v>481</v>
      </c>
      <c r="U14" s="18" t="n">
        <v>458.09980333</v>
      </c>
      <c r="V14" s="20" t="n">
        <v>15.96173662</v>
      </c>
    </row>
    <row r="15" spans="1:22">
      <c r="A15" s="15" t="s">
        <v>490</v>
      </c>
      <c r="B15" s="17" t="n">
        <v>5882</v>
      </c>
      <c r="C15" s="18">
        <f>(53.0/B15*100)</f>
        <v/>
      </c>
      <c r="D15" s="19" t="n">
        <v>5829</v>
      </c>
      <c r="E15" s="18" t="n">
        <v>532.47071712</v>
      </c>
      <c r="F15" s="20" t="n">
        <v>4.35171266</v>
      </c>
      <c r="G15" s="18" t="n">
        <v>532.12742387</v>
      </c>
      <c r="H15" s="20" t="n">
        <v>2.69664601</v>
      </c>
      <c r="I15" s="18" t="n">
        <v>526.90687007</v>
      </c>
      <c r="J15" s="20" t="n">
        <v>4.4691379</v>
      </c>
      <c r="K15" s="18" t="n">
        <v>489.20423057</v>
      </c>
      <c r="L15" s="20" t="n">
        <v>6.45640722</v>
      </c>
      <c r="M15" s="18" t="s">
        <v>481</v>
      </c>
      <c r="N15" s="20" t="s">
        <v>481</v>
      </c>
      <c r="O15" s="18" t="s">
        <v>481</v>
      </c>
      <c r="P15" s="20" t="s">
        <v>481</v>
      </c>
      <c r="Q15" s="18" t="n">
        <v>367.66871077</v>
      </c>
      <c r="R15" s="20" t="n">
        <v>14.82638214</v>
      </c>
      <c r="S15" s="18" t="s">
        <v>481</v>
      </c>
      <c r="T15" s="20" t="s">
        <v>481</v>
      </c>
      <c r="U15" s="18" t="n">
        <v>457.35306248</v>
      </c>
      <c r="V15" s="20" t="n">
        <v>16.28095773</v>
      </c>
    </row>
    <row r="16" spans="1:22">
      <c r="A16" s="15" t="s">
        <v>491</v>
      </c>
      <c r="B16" s="17" t="n">
        <v>6108</v>
      </c>
      <c r="C16" s="18">
        <f>(107.0/B16*100)</f>
        <v/>
      </c>
      <c r="D16" s="19" t="n">
        <v>6001</v>
      </c>
      <c r="E16" s="18" t="n">
        <v>491.85865844</v>
      </c>
      <c r="F16" s="20" t="n">
        <v>5.23903461</v>
      </c>
      <c r="G16" s="18" t="n">
        <v>531.73269162</v>
      </c>
      <c r="H16" s="20" t="n">
        <v>3.3004074</v>
      </c>
      <c r="I16" s="18" t="n">
        <v>509.96328059</v>
      </c>
      <c r="J16" s="20" t="n">
        <v>2.8512335</v>
      </c>
      <c r="K16" s="18" t="n">
        <v>465.23587488</v>
      </c>
      <c r="L16" s="20" t="n">
        <v>3.82916107</v>
      </c>
      <c r="M16" s="18" t="s">
        <v>481</v>
      </c>
      <c r="N16" s="20" t="s">
        <v>481</v>
      </c>
      <c r="O16" s="18" t="s">
        <v>481</v>
      </c>
      <c r="P16" s="20" t="s">
        <v>481</v>
      </c>
      <c r="Q16" s="18" t="s">
        <v>481</v>
      </c>
      <c r="R16" s="20" t="s">
        <v>481</v>
      </c>
      <c r="S16" s="18" t="s">
        <v>481</v>
      </c>
      <c r="T16" s="20" t="s">
        <v>481</v>
      </c>
      <c r="U16" s="18" t="n">
        <v>352.30526384</v>
      </c>
      <c r="V16" s="20" t="n">
        <v>13.07028011</v>
      </c>
    </row>
    <row r="17" spans="1:22">
      <c r="A17" s="15" t="s">
        <v>492</v>
      </c>
      <c r="B17" s="17" t="n">
        <v>6504</v>
      </c>
      <c r="C17" s="18">
        <f>(709.0/B17*100)</f>
        <v/>
      </c>
      <c r="D17" s="19" t="n">
        <v>5795</v>
      </c>
      <c r="E17" s="18" t="n">
        <v>533.23712069</v>
      </c>
      <c r="F17" s="20" t="n">
        <v>4.12600751</v>
      </c>
      <c r="G17" s="18" t="n">
        <v>524.4704167899999</v>
      </c>
      <c r="H17" s="20" t="n">
        <v>3.17413163</v>
      </c>
      <c r="I17" s="18" t="n">
        <v>505.8718722</v>
      </c>
      <c r="J17" s="20" t="n">
        <v>4.99909131</v>
      </c>
      <c r="K17" s="18" t="n">
        <v>490.99878899</v>
      </c>
      <c r="L17" s="20" t="n">
        <v>7.23903519</v>
      </c>
      <c r="M17" s="18" t="s">
        <v>481</v>
      </c>
      <c r="N17" s="20" t="s">
        <v>481</v>
      </c>
      <c r="O17" s="18" t="s">
        <v>481</v>
      </c>
      <c r="P17" s="20" t="s">
        <v>481</v>
      </c>
      <c r="Q17" s="18" t="n">
        <v>338.260297</v>
      </c>
      <c r="R17" s="20" t="n">
        <v>14.23011861</v>
      </c>
      <c r="S17" s="18" t="s">
        <v>481</v>
      </c>
      <c r="T17" s="20" t="s">
        <v>481</v>
      </c>
      <c r="U17" s="18" t="n">
        <v>431.07669436</v>
      </c>
      <c r="V17" s="20" t="n">
        <v>12.65295761</v>
      </c>
    </row>
    <row r="18" spans="1:22">
      <c r="A18" s="15" t="s">
        <v>493</v>
      </c>
      <c r="B18" s="17" t="n">
        <v>5532</v>
      </c>
      <c r="C18" s="18">
        <f>(28.0/B18*100)</f>
        <v/>
      </c>
      <c r="D18" s="19" t="n">
        <v>5504</v>
      </c>
      <c r="E18" s="18" t="n">
        <v>464.8113349</v>
      </c>
      <c r="F18" s="20" t="n">
        <v>5.69777623</v>
      </c>
      <c r="G18" s="18" t="n">
        <v>476.98956514</v>
      </c>
      <c r="H18" s="20" t="n">
        <v>3.98347536</v>
      </c>
      <c r="I18" s="18" t="n">
        <v>456.75214086</v>
      </c>
      <c r="J18" s="20" t="n">
        <v>6.45381611</v>
      </c>
      <c r="K18" s="18" t="n">
        <v>424.37423129</v>
      </c>
      <c r="L18" s="20" t="n">
        <v>8.36344704</v>
      </c>
      <c r="M18" s="18" t="s">
        <v>481</v>
      </c>
      <c r="N18" s="20" t="s">
        <v>481</v>
      </c>
      <c r="O18" s="18" t="s">
        <v>481</v>
      </c>
      <c r="P18" s="20" t="s">
        <v>481</v>
      </c>
      <c r="Q18" s="18" t="s">
        <v>481</v>
      </c>
      <c r="R18" s="20" t="s">
        <v>481</v>
      </c>
      <c r="S18" s="18" t="s">
        <v>481</v>
      </c>
      <c r="T18" s="20" t="s">
        <v>481</v>
      </c>
      <c r="U18" s="18" t="n">
        <v>375.75783988</v>
      </c>
      <c r="V18" s="20" t="n">
        <v>14.45158041</v>
      </c>
    </row>
    <row r="19" spans="1:22">
      <c r="A19" s="15" t="s">
        <v>494</v>
      </c>
      <c r="B19" s="17" t="n">
        <v>5658</v>
      </c>
      <c r="C19" s="18">
        <f>(74.0/B19*100)</f>
        <v/>
      </c>
      <c r="D19" s="19" t="n">
        <v>5584</v>
      </c>
      <c r="E19" s="18" t="n">
        <v>482.74672505</v>
      </c>
      <c r="F19" s="20" t="n">
        <v>4.3790941</v>
      </c>
      <c r="G19" s="18" t="n">
        <v>475.88572976</v>
      </c>
      <c r="H19" s="20" t="n">
        <v>3.09683645</v>
      </c>
      <c r="I19" s="18" t="n">
        <v>456.95611418</v>
      </c>
      <c r="J19" s="20" t="n">
        <v>4.09478367</v>
      </c>
      <c r="K19" s="18" t="n">
        <v>444.97919124</v>
      </c>
      <c r="L19" s="20" t="n">
        <v>7.05250283</v>
      </c>
      <c r="M19" s="18" t="s">
        <v>481</v>
      </c>
      <c r="N19" s="20" t="s">
        <v>481</v>
      </c>
      <c r="O19" s="18" t="s">
        <v>481</v>
      </c>
      <c r="P19" s="20" t="s">
        <v>481</v>
      </c>
      <c r="Q19" s="18" t="s">
        <v>481</v>
      </c>
      <c r="R19" s="20" t="s">
        <v>481</v>
      </c>
      <c r="S19" s="18" t="s">
        <v>481</v>
      </c>
      <c r="T19" s="20" t="s">
        <v>481</v>
      </c>
      <c r="U19" s="18" t="n">
        <v>382.77596206</v>
      </c>
      <c r="V19" s="20" t="n">
        <v>11.26128021</v>
      </c>
    </row>
    <row r="20" spans="1:22">
      <c r="A20" s="15" t="s">
        <v>495</v>
      </c>
      <c r="B20" s="17" t="n">
        <v>3371</v>
      </c>
      <c r="C20" s="18">
        <f>(75.0/B20*100)</f>
        <v/>
      </c>
      <c r="D20" s="19" t="n">
        <v>3296</v>
      </c>
      <c r="E20" s="18" t="n">
        <v>492.96031477</v>
      </c>
      <c r="F20" s="20" t="n">
        <v>3.46191972</v>
      </c>
      <c r="G20" s="18" t="n">
        <v>486.206054</v>
      </c>
      <c r="H20" s="20" t="n">
        <v>2.83705643</v>
      </c>
      <c r="I20" s="18" t="n">
        <v>461.99397003</v>
      </c>
      <c r="J20" s="20" t="n">
        <v>6.24865</v>
      </c>
      <c r="K20" s="18" t="n">
        <v>474.90762186</v>
      </c>
      <c r="L20" s="20" t="n">
        <v>7.11253774</v>
      </c>
      <c r="M20" s="18" t="s">
        <v>481</v>
      </c>
      <c r="N20" s="20" t="s">
        <v>481</v>
      </c>
      <c r="O20" s="18" t="s">
        <v>481</v>
      </c>
      <c r="P20" s="20" t="s">
        <v>481</v>
      </c>
      <c r="Q20" s="18" t="s">
        <v>481</v>
      </c>
      <c r="R20" s="20" t="s">
        <v>481</v>
      </c>
      <c r="S20" s="18" t="s">
        <v>481</v>
      </c>
      <c r="T20" s="20" t="s">
        <v>481</v>
      </c>
      <c r="U20" s="18" t="n">
        <v>387.1676449</v>
      </c>
      <c r="V20" s="20" t="n">
        <v>14.16338781</v>
      </c>
    </row>
    <row r="21" spans="1:22">
      <c r="A21" s="15" t="s">
        <v>496</v>
      </c>
      <c r="B21" s="17" t="n">
        <v>5741</v>
      </c>
      <c r="C21" s="18">
        <f>(45.0/B21*100)</f>
        <v/>
      </c>
      <c r="D21" s="19" t="n">
        <v>5696</v>
      </c>
      <c r="E21" s="18" t="n">
        <v>529.93464823</v>
      </c>
      <c r="F21" s="20" t="n">
        <v>3.86800758</v>
      </c>
      <c r="G21" s="18" t="n">
        <v>525.98346973</v>
      </c>
      <c r="H21" s="20" t="n">
        <v>2.55853756</v>
      </c>
      <c r="I21" s="18" t="n">
        <v>513.06350572</v>
      </c>
      <c r="J21" s="20" t="n">
        <v>3.50878768</v>
      </c>
      <c r="K21" s="18" t="n">
        <v>492.84908468</v>
      </c>
      <c r="L21" s="20" t="n">
        <v>5.89005816</v>
      </c>
      <c r="M21" s="18" t="s">
        <v>481</v>
      </c>
      <c r="N21" s="20" t="s">
        <v>481</v>
      </c>
      <c r="O21" s="18" t="s">
        <v>481</v>
      </c>
      <c r="P21" s="20" t="s">
        <v>481</v>
      </c>
      <c r="Q21" s="18" t="s">
        <v>481</v>
      </c>
      <c r="R21" s="20" t="s">
        <v>481</v>
      </c>
      <c r="S21" s="18" t="s">
        <v>481</v>
      </c>
      <c r="T21" s="20" t="s">
        <v>481</v>
      </c>
      <c r="U21" s="18" t="n">
        <v>456.58585608</v>
      </c>
      <c r="V21" s="20" t="n">
        <v>17.89210336</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(222.0/B23*100)</f>
        <v/>
      </c>
      <c r="D23" s="19" t="n">
        <v>11361</v>
      </c>
      <c r="E23" s="18" t="n">
        <v>475.73561839</v>
      </c>
      <c r="F23" s="20" t="n">
        <v>5.46250859</v>
      </c>
      <c r="G23" s="18" t="n">
        <v>494.12499697</v>
      </c>
      <c r="H23" s="20" t="n">
        <v>2.78162736</v>
      </c>
      <c r="I23" s="18" t="n">
        <v>481.37961259</v>
      </c>
      <c r="J23" s="20" t="n">
        <v>4.25274183</v>
      </c>
      <c r="K23" s="18" t="n">
        <v>473.01812364</v>
      </c>
      <c r="L23" s="20" t="n">
        <v>6.11966075</v>
      </c>
      <c r="M23" s="18" t="s">
        <v>481</v>
      </c>
      <c r="N23" s="20" t="s">
        <v>481</v>
      </c>
      <c r="O23" s="18" t="s">
        <v>481</v>
      </c>
      <c r="P23" s="20" t="s">
        <v>481</v>
      </c>
      <c r="Q23" s="18" t="s">
        <v>481</v>
      </c>
      <c r="R23" s="20" t="s">
        <v>481</v>
      </c>
      <c r="S23" s="18" t="s">
        <v>481</v>
      </c>
      <c r="T23" s="20" t="s">
        <v>481</v>
      </c>
      <c r="U23" s="18" t="n">
        <v>429.73778067</v>
      </c>
      <c r="V23" s="20" t="n">
        <v>12.75346527</v>
      </c>
    </row>
    <row r="24" spans="1:22">
      <c r="A24" s="15" t="s">
        <v>499</v>
      </c>
      <c r="B24" s="17" t="n">
        <v>6647</v>
      </c>
      <c r="C24" s="18">
        <f>(7.0/B24*100)</f>
        <v/>
      </c>
      <c r="D24" s="19" t="n">
        <v>6640</v>
      </c>
      <c r="E24" s="18" t="n">
        <v>523.01545773</v>
      </c>
      <c r="F24" s="20" t="n">
        <v>4.33229136</v>
      </c>
      <c r="G24" s="18" t="n">
        <v>521.31578514</v>
      </c>
      <c r="H24" s="20" t="n">
        <v>3.3245149</v>
      </c>
      <c r="I24" s="18" t="n">
        <v>494.64057469</v>
      </c>
      <c r="J24" s="20" t="n">
        <v>4.95709882</v>
      </c>
      <c r="K24" s="18" t="n">
        <v>488.00030586</v>
      </c>
      <c r="L24" s="20" t="n">
        <v>8.0536206</v>
      </c>
      <c r="M24" s="18" t="s">
        <v>481</v>
      </c>
      <c r="N24" s="20" t="s">
        <v>481</v>
      </c>
      <c r="O24" s="18" t="s">
        <v>481</v>
      </c>
      <c r="P24" s="20" t="s">
        <v>481</v>
      </c>
      <c r="Q24" s="18" t="s">
        <v>481</v>
      </c>
      <c r="R24" s="20" t="s">
        <v>481</v>
      </c>
      <c r="S24" s="18" t="s">
        <v>481</v>
      </c>
      <c r="T24" s="20" t="s">
        <v>481</v>
      </c>
      <c r="U24" s="18" t="n">
        <v>463.79371842</v>
      </c>
      <c r="V24" s="20" t="n">
        <v>17.19307228</v>
      </c>
    </row>
    <row r="25" spans="1:22">
      <c r="A25" s="15" t="s">
        <v>500</v>
      </c>
      <c r="B25" s="17" t="n">
        <v>5581</v>
      </c>
      <c r="C25" s="18">
        <f>(24.0/B25*100)</f>
        <v/>
      </c>
      <c r="D25" s="19" t="n">
        <v>5557</v>
      </c>
      <c r="E25" s="18" t="n">
        <v>536.55511241</v>
      </c>
      <c r="F25" s="20" t="n">
        <v>4.99089729</v>
      </c>
      <c r="G25" s="18" t="n">
        <v>528.86141789</v>
      </c>
      <c r="H25" s="20" t="n">
        <v>3.39725255</v>
      </c>
      <c r="I25" s="18" t="n">
        <v>473.10958</v>
      </c>
      <c r="J25" s="20" t="n">
        <v>5.16099563</v>
      </c>
      <c r="K25" s="18" t="n">
        <v>458.10459843</v>
      </c>
      <c r="L25" s="20" t="n">
        <v>7.22622865</v>
      </c>
      <c r="M25" s="18" t="s">
        <v>481</v>
      </c>
      <c r="N25" s="20" t="s">
        <v>481</v>
      </c>
      <c r="O25" s="18" t="s">
        <v>481</v>
      </c>
      <c r="P25" s="20" t="s">
        <v>481</v>
      </c>
      <c r="Q25" s="18" t="s">
        <v>481</v>
      </c>
      <c r="R25" s="20" t="s">
        <v>481</v>
      </c>
      <c r="S25" s="18" t="s">
        <v>481</v>
      </c>
      <c r="T25" s="20" t="s">
        <v>481</v>
      </c>
      <c r="U25" s="18" t="n">
        <v>467.38281734</v>
      </c>
      <c r="V25" s="20" t="n">
        <v>21.44465252</v>
      </c>
    </row>
    <row r="26" spans="1:22">
      <c r="A26" s="15" t="s">
        <v>501</v>
      </c>
      <c r="B26" s="17" t="n">
        <v>4869</v>
      </c>
      <c r="C26" s="18">
        <f>(36.0/B26*100)</f>
        <v/>
      </c>
      <c r="D26" s="19" t="n">
        <v>4833</v>
      </c>
      <c r="E26" s="18" t="n">
        <v>491.3813415</v>
      </c>
      <c r="F26" s="20" t="n">
        <v>4.34188525</v>
      </c>
      <c r="G26" s="18" t="n">
        <v>490.07265817</v>
      </c>
      <c r="H26" s="20" t="n">
        <v>2.00443895</v>
      </c>
      <c r="I26" s="18" t="n">
        <v>484.93115869</v>
      </c>
      <c r="J26" s="20" t="n">
        <v>4.63735805</v>
      </c>
      <c r="K26" s="18" t="n">
        <v>481.49586525</v>
      </c>
      <c r="L26" s="20" t="n">
        <v>10.04199934</v>
      </c>
      <c r="M26" s="18" t="s">
        <v>481</v>
      </c>
      <c r="N26" s="20" t="s">
        <v>481</v>
      </c>
      <c r="O26" s="18" t="s">
        <v>481</v>
      </c>
      <c r="P26" s="20" t="s">
        <v>481</v>
      </c>
      <c r="Q26" s="18" t="s">
        <v>481</v>
      </c>
      <c r="R26" s="20" t="s">
        <v>481</v>
      </c>
      <c r="S26" s="18" t="s">
        <v>481</v>
      </c>
      <c r="T26" s="20" t="s">
        <v>481</v>
      </c>
      <c r="U26" s="18" t="n">
        <v>421.18771998</v>
      </c>
      <c r="V26" s="20" t="n">
        <v>11.64251598</v>
      </c>
    </row>
    <row r="27" spans="1:22">
      <c r="A27" s="15" t="s">
        <v>502</v>
      </c>
      <c r="B27" s="17" t="n">
        <v>5299</v>
      </c>
      <c r="C27" s="18">
        <f>(19.0/B27*100)</f>
        <v/>
      </c>
      <c r="D27" s="19" t="n">
        <v>5280</v>
      </c>
      <c r="E27" s="18" t="n">
        <v>499.41762085</v>
      </c>
      <c r="F27" s="20" t="n">
        <v>3.42447165</v>
      </c>
      <c r="G27" s="18" t="n">
        <v>493.75408613</v>
      </c>
      <c r="H27" s="20" t="n">
        <v>2.25154718</v>
      </c>
      <c r="I27" s="18" t="n">
        <v>464.39916228</v>
      </c>
      <c r="J27" s="20" t="n">
        <v>3.5693295</v>
      </c>
      <c r="K27" s="18" t="n">
        <v>452.38411958</v>
      </c>
      <c r="L27" s="20" t="n">
        <v>4.71559488</v>
      </c>
      <c r="M27" s="18" t="s">
        <v>481</v>
      </c>
      <c r="N27" s="20" t="s">
        <v>481</v>
      </c>
      <c r="O27" s="18" t="s">
        <v>481</v>
      </c>
      <c r="P27" s="20" t="s">
        <v>481</v>
      </c>
      <c r="Q27" s="18" t="s">
        <v>481</v>
      </c>
      <c r="R27" s="20" t="s">
        <v>481</v>
      </c>
      <c r="S27" s="18" t="s">
        <v>481</v>
      </c>
      <c r="T27" s="20" t="s">
        <v>481</v>
      </c>
      <c r="U27" s="18" t="n">
        <v>396.33292322</v>
      </c>
      <c r="V27" s="20" t="n">
        <v>11.01643461</v>
      </c>
    </row>
    <row r="28" spans="1:22">
      <c r="A28" s="15" t="s">
        <v>503</v>
      </c>
      <c r="B28" s="17" t="n">
        <v>7568</v>
      </c>
      <c r="C28" s="18">
        <f>(64.0/B28*100)</f>
        <v/>
      </c>
      <c r="D28" s="19" t="n">
        <v>7504</v>
      </c>
      <c r="E28" s="18" t="n">
        <v>428.73089276</v>
      </c>
      <c r="F28" s="20" t="n">
        <v>3.5971247</v>
      </c>
      <c r="G28" s="18" t="n">
        <v>428.91593419</v>
      </c>
      <c r="H28" s="20" t="n">
        <v>2.65247369</v>
      </c>
      <c r="I28" s="18" t="n">
        <v>413.90600045</v>
      </c>
      <c r="J28" s="20" t="n">
        <v>3.91773973</v>
      </c>
      <c r="K28" s="18" t="n">
        <v>402.06253833</v>
      </c>
      <c r="L28" s="20" t="n">
        <v>5.53604816</v>
      </c>
      <c r="M28" s="18" t="s">
        <v>481</v>
      </c>
      <c r="N28" s="20" t="s">
        <v>481</v>
      </c>
      <c r="O28" s="18" t="s">
        <v>481</v>
      </c>
      <c r="P28" s="20" t="s">
        <v>481</v>
      </c>
      <c r="Q28" s="18" t="s">
        <v>481</v>
      </c>
      <c r="R28" s="20" t="s">
        <v>481</v>
      </c>
      <c r="S28" s="18" t="s">
        <v>481</v>
      </c>
      <c r="T28" s="20" t="s">
        <v>481</v>
      </c>
      <c r="U28" s="18" t="n">
        <v>380.78973026</v>
      </c>
      <c r="V28" s="20" t="n">
        <v>9.86097099</v>
      </c>
    </row>
    <row r="29" spans="1:22">
      <c r="A29" s="15" t="s">
        <v>504</v>
      </c>
      <c r="B29" s="17" t="n">
        <v>5385</v>
      </c>
      <c r="C29" s="18">
        <f>(30.0/B29*100)</f>
        <v/>
      </c>
      <c r="D29" s="19" t="n">
        <v>5355</v>
      </c>
      <c r="E29" s="18" t="n">
        <v>514.9432665099999</v>
      </c>
      <c r="F29" s="20" t="n">
        <v>4.92111226</v>
      </c>
      <c r="G29" s="18" t="n">
        <v>517.33800132</v>
      </c>
      <c r="H29" s="20" t="n">
        <v>2.45021328</v>
      </c>
      <c r="I29" s="18" t="n">
        <v>486.67432926</v>
      </c>
      <c r="J29" s="20" t="n">
        <v>4.88835647</v>
      </c>
      <c r="K29" s="18" t="n">
        <v>444.1993079</v>
      </c>
      <c r="L29" s="20" t="n">
        <v>9.33685189</v>
      </c>
      <c r="M29" s="18" t="s">
        <v>481</v>
      </c>
      <c r="N29" s="20" t="s">
        <v>481</v>
      </c>
      <c r="O29" s="18" t="s">
        <v>481</v>
      </c>
      <c r="P29" s="20" t="s">
        <v>481</v>
      </c>
      <c r="Q29" s="18" t="n">
        <v>314.02123871</v>
      </c>
      <c r="R29" s="20" t="n">
        <v>13.26138992</v>
      </c>
      <c r="S29" s="18" t="s">
        <v>481</v>
      </c>
      <c r="T29" s="20" t="s">
        <v>481</v>
      </c>
      <c r="U29" s="18" t="n">
        <v>438.51085152</v>
      </c>
      <c r="V29" s="20" t="n">
        <v>17.25337076</v>
      </c>
    </row>
    <row r="30" spans="1:22">
      <c r="A30" s="15" t="s">
        <v>505</v>
      </c>
      <c r="B30" s="17" t="n">
        <v>4520</v>
      </c>
      <c r="C30" s="18">
        <f>(107.0/B30*100)</f>
        <v/>
      </c>
      <c r="D30" s="19" t="n">
        <v>4413</v>
      </c>
      <c r="E30" s="18" t="n">
        <v>512.9655995000001</v>
      </c>
      <c r="F30" s="20" t="n">
        <v>5.28688768</v>
      </c>
      <c r="G30" s="18" t="n">
        <v>520.0804696</v>
      </c>
      <c r="H30" s="20" t="n">
        <v>2.57148602</v>
      </c>
      <c r="I30" s="18" t="n">
        <v>503.25041477</v>
      </c>
      <c r="J30" s="20" t="n">
        <v>4.8605312</v>
      </c>
      <c r="K30" s="18" t="n">
        <v>469.9780103</v>
      </c>
      <c r="L30" s="20" t="n">
        <v>7.02686496</v>
      </c>
      <c r="M30" s="18" t="s">
        <v>481</v>
      </c>
      <c r="N30" s="20" t="s">
        <v>481</v>
      </c>
      <c r="O30" s="18" t="s">
        <v>481</v>
      </c>
      <c r="P30" s="20" t="s">
        <v>481</v>
      </c>
      <c r="Q30" s="18" t="s">
        <v>481</v>
      </c>
      <c r="R30" s="20" t="s">
        <v>481</v>
      </c>
      <c r="S30" s="18" t="s">
        <v>481</v>
      </c>
      <c r="T30" s="20" t="s">
        <v>481</v>
      </c>
      <c r="U30" s="18" t="n">
        <v>417.50773834</v>
      </c>
      <c r="V30" s="20" t="n">
        <v>15.94905993</v>
      </c>
    </row>
    <row r="31" spans="1:22">
      <c r="A31" s="15" t="s">
        <v>506</v>
      </c>
      <c r="B31" s="17" t="n">
        <v>5456</v>
      </c>
      <c r="C31" s="18">
        <f>(127.0/B31*100)</f>
        <v/>
      </c>
      <c r="D31" s="19" t="n">
        <v>5329</v>
      </c>
      <c r="E31" s="18" t="n">
        <v>520.59659315</v>
      </c>
      <c r="F31" s="20" t="n">
        <v>3.95423735</v>
      </c>
      <c r="G31" s="18" t="n">
        <v>526.53871694</v>
      </c>
      <c r="H31" s="20" t="n">
        <v>2.89920696</v>
      </c>
      <c r="I31" s="18" t="n">
        <v>500.68622627</v>
      </c>
      <c r="J31" s="20" t="n">
        <v>5.19430054</v>
      </c>
      <c r="K31" s="18" t="n">
        <v>469.42718627</v>
      </c>
      <c r="L31" s="20" t="n">
        <v>6.18425475</v>
      </c>
      <c r="M31" s="18" t="s">
        <v>481</v>
      </c>
      <c r="N31" s="20" t="s">
        <v>481</v>
      </c>
      <c r="O31" s="18" t="s">
        <v>481</v>
      </c>
      <c r="P31" s="20" t="s">
        <v>481</v>
      </c>
      <c r="Q31" s="18" t="s">
        <v>481</v>
      </c>
      <c r="R31" s="20" t="s">
        <v>481</v>
      </c>
      <c r="S31" s="18" t="s">
        <v>481</v>
      </c>
      <c r="T31" s="20" t="s">
        <v>481</v>
      </c>
      <c r="U31" s="18" t="n">
        <v>429.51864678</v>
      </c>
      <c r="V31" s="20" t="n">
        <v>12.3295624</v>
      </c>
    </row>
    <row r="32" spans="1:22">
      <c r="A32" s="15" t="s">
        <v>507</v>
      </c>
      <c r="B32" s="17" t="n">
        <v>4478</v>
      </c>
      <c r="C32" s="18">
        <f>(5.0/B32*100)</f>
        <v/>
      </c>
      <c r="D32" s="19" t="n">
        <v>4473</v>
      </c>
      <c r="E32" s="18" t="n">
        <v>503.58717198</v>
      </c>
      <c r="F32" s="20" t="n">
        <v>5.59273113</v>
      </c>
      <c r="G32" s="18" t="n">
        <v>512.9732313</v>
      </c>
      <c r="H32" s="20" t="n">
        <v>2.65360446</v>
      </c>
      <c r="I32" s="18" t="n">
        <v>498.71284493</v>
      </c>
      <c r="J32" s="20" t="n">
        <v>3.39623836</v>
      </c>
      <c r="K32" s="18" t="n">
        <v>503.24214005</v>
      </c>
      <c r="L32" s="20" t="n">
        <v>5.94354271</v>
      </c>
      <c r="M32" s="18" t="s">
        <v>481</v>
      </c>
      <c r="N32" s="20" t="s">
        <v>481</v>
      </c>
      <c r="O32" s="18" t="s">
        <v>481</v>
      </c>
      <c r="P32" s="20" t="s">
        <v>481</v>
      </c>
      <c r="Q32" s="18" t="s">
        <v>481</v>
      </c>
      <c r="R32" s="20" t="s">
        <v>481</v>
      </c>
      <c r="S32" s="18" t="s">
        <v>481</v>
      </c>
      <c r="T32" s="20" t="s">
        <v>481</v>
      </c>
      <c r="U32" s="18" t="n">
        <v>396.66769696</v>
      </c>
      <c r="V32" s="20" t="n">
        <v>18.95820295</v>
      </c>
    </row>
    <row r="33" spans="1:22">
      <c r="A33" s="15" t="s">
        <v>508</v>
      </c>
      <c r="B33" s="17" t="n">
        <v>7325</v>
      </c>
      <c r="C33" s="18">
        <f>(76.0/B33*100)</f>
        <v/>
      </c>
      <c r="D33" s="19" t="n">
        <v>7249</v>
      </c>
      <c r="E33" s="18" t="n">
        <v>494.55075707</v>
      </c>
      <c r="F33" s="20" t="n">
        <v>3.57363762</v>
      </c>
      <c r="G33" s="18" t="n">
        <v>506.35031053</v>
      </c>
      <c r="H33" s="20" t="n">
        <v>2.93141668</v>
      </c>
      <c r="I33" s="18" t="n">
        <v>491.08275189</v>
      </c>
      <c r="J33" s="20" t="n">
        <v>4.90602154</v>
      </c>
      <c r="K33" s="18" t="n">
        <v>459.62875383</v>
      </c>
      <c r="L33" s="20" t="n">
        <v>7.21568111</v>
      </c>
      <c r="M33" s="18" t="s">
        <v>481</v>
      </c>
      <c r="N33" s="20" t="s">
        <v>481</v>
      </c>
      <c r="O33" s="18" t="s">
        <v>481</v>
      </c>
      <c r="P33" s="20" t="s">
        <v>481</v>
      </c>
      <c r="Q33" s="18" t="s">
        <v>481</v>
      </c>
      <c r="R33" s="20" t="s">
        <v>481</v>
      </c>
      <c r="S33" s="18" t="s">
        <v>481</v>
      </c>
      <c r="T33" s="20" t="s">
        <v>481</v>
      </c>
      <c r="U33" s="18" t="n">
        <v>430.76802484</v>
      </c>
      <c r="V33" s="20" t="n">
        <v>14.64765182</v>
      </c>
    </row>
    <row r="34" spans="1:22">
      <c r="A34" s="15" t="s">
        <v>509</v>
      </c>
      <c r="B34" s="17" t="n">
        <v>6350</v>
      </c>
      <c r="C34" s="18">
        <f>(39.0/B34*100)</f>
        <v/>
      </c>
      <c r="D34" s="19" t="n">
        <v>6311</v>
      </c>
      <c r="E34" s="18" t="n">
        <v>466.29955968</v>
      </c>
      <c r="F34" s="20" t="n">
        <v>4.63471901</v>
      </c>
      <c r="G34" s="18" t="n">
        <v>470.27681071</v>
      </c>
      <c r="H34" s="20" t="n">
        <v>2.92304881</v>
      </c>
      <c r="I34" s="18" t="n">
        <v>445.89872377</v>
      </c>
      <c r="J34" s="20" t="n">
        <v>3.61116043</v>
      </c>
      <c r="K34" s="18" t="n">
        <v>443.09430064</v>
      </c>
      <c r="L34" s="20" t="n">
        <v>6.21824858</v>
      </c>
      <c r="M34" s="18" t="s">
        <v>481</v>
      </c>
      <c r="N34" s="20" t="s">
        <v>481</v>
      </c>
      <c r="O34" s="18" t="s">
        <v>481</v>
      </c>
      <c r="P34" s="20" t="s">
        <v>481</v>
      </c>
      <c r="Q34" s="18" t="n">
        <v>263.37193708</v>
      </c>
      <c r="R34" s="20" t="n">
        <v>13.61114927</v>
      </c>
      <c r="S34" s="18" t="s">
        <v>481</v>
      </c>
      <c r="T34" s="20" t="s">
        <v>481</v>
      </c>
      <c r="U34" s="18" t="n">
        <v>338.16347569</v>
      </c>
      <c r="V34" s="20" t="n">
        <v>8.92612832</v>
      </c>
    </row>
    <row r="35" spans="1:22">
      <c r="A35" s="15" t="s">
        <v>510</v>
      </c>
      <c r="B35" s="17" t="n">
        <v>6406</v>
      </c>
      <c r="C35" s="18">
        <f>(38.0/B35*100)</f>
        <v/>
      </c>
      <c r="D35" s="19" t="n">
        <v>6368</v>
      </c>
      <c r="E35" s="18" t="n">
        <v>524.3639461499999</v>
      </c>
      <c r="F35" s="20" t="n">
        <v>4.17883517</v>
      </c>
      <c r="G35" s="18" t="n">
        <v>513.7155606600001</v>
      </c>
      <c r="H35" s="20" t="n">
        <v>1.99506971</v>
      </c>
      <c r="I35" s="18" t="n">
        <v>492.35061316</v>
      </c>
      <c r="J35" s="20" t="n">
        <v>4.29943587</v>
      </c>
      <c r="K35" s="18" t="n">
        <v>480.94994569</v>
      </c>
      <c r="L35" s="20" t="n">
        <v>6.71571353</v>
      </c>
      <c r="M35" s="18" t="s">
        <v>481</v>
      </c>
      <c r="N35" s="20" t="s">
        <v>481</v>
      </c>
      <c r="O35" s="18" t="s">
        <v>481</v>
      </c>
      <c r="P35" s="20" t="s">
        <v>481</v>
      </c>
      <c r="Q35" s="18" t="n">
        <v>337.32521215</v>
      </c>
      <c r="R35" s="20" t="n">
        <v>11.65794297</v>
      </c>
      <c r="S35" s="18" t="s">
        <v>481</v>
      </c>
      <c r="T35" s="20" t="s">
        <v>481</v>
      </c>
      <c r="U35" s="18" t="n">
        <v>422.60407453</v>
      </c>
      <c r="V35" s="20" t="n">
        <v>10.80800728</v>
      </c>
    </row>
    <row r="36" spans="1:22">
      <c r="A36" s="15" t="s">
        <v>511</v>
      </c>
      <c r="B36" s="17" t="n">
        <v>6736</v>
      </c>
      <c r="C36" s="18">
        <f>(31.0/B36*100)</f>
        <v/>
      </c>
      <c r="D36" s="19" t="n">
        <v>6705</v>
      </c>
      <c r="E36" s="18" t="n">
        <v>498.13964143</v>
      </c>
      <c r="F36" s="20" t="n">
        <v>2.95851039</v>
      </c>
      <c r="G36" s="18" t="n">
        <v>500.91939499</v>
      </c>
      <c r="H36" s="20" t="n">
        <v>2.58430711</v>
      </c>
      <c r="I36" s="18" t="n">
        <v>480.13409724</v>
      </c>
      <c r="J36" s="20" t="n">
        <v>5.96001881</v>
      </c>
      <c r="K36" s="18" t="n">
        <v>477.58757585</v>
      </c>
      <c r="L36" s="20" t="n">
        <v>6.23694287</v>
      </c>
      <c r="M36" s="18" t="s">
        <v>481</v>
      </c>
      <c r="N36" s="20" t="s">
        <v>481</v>
      </c>
      <c r="O36" s="18" t="s">
        <v>481</v>
      </c>
      <c r="P36" s="20" t="s">
        <v>481</v>
      </c>
      <c r="Q36" s="18" t="s">
        <v>481</v>
      </c>
      <c r="R36" s="20" t="s">
        <v>481</v>
      </c>
      <c r="S36" s="18" t="s">
        <v>481</v>
      </c>
      <c r="T36" s="20" t="s">
        <v>481</v>
      </c>
      <c r="U36" s="18" t="n">
        <v>392.25086961</v>
      </c>
      <c r="V36" s="20" t="n">
        <v>15.12586333</v>
      </c>
    </row>
    <row r="37" spans="1:22">
      <c r="A37" s="15" t="s">
        <v>512</v>
      </c>
      <c r="B37" s="17" t="n">
        <v>5458</v>
      </c>
      <c r="C37" s="18">
        <f>(66.0/B37*100)</f>
        <v/>
      </c>
      <c r="D37" s="19" t="n">
        <v>5392</v>
      </c>
      <c r="E37" s="18" t="n">
        <v>516.88077537</v>
      </c>
      <c r="F37" s="20" t="n">
        <v>4.84484728</v>
      </c>
      <c r="G37" s="18" t="n">
        <v>509.92142322</v>
      </c>
      <c r="H37" s="20" t="n">
        <v>3.39836099</v>
      </c>
      <c r="I37" s="18" t="n">
        <v>492.90486672</v>
      </c>
      <c r="J37" s="20" t="n">
        <v>4.04695937</v>
      </c>
      <c r="K37" s="18" t="n">
        <v>479.45042975</v>
      </c>
      <c r="L37" s="20" t="n">
        <v>5.88949388</v>
      </c>
      <c r="M37" s="18" t="s">
        <v>481</v>
      </c>
      <c r="N37" s="20" t="s">
        <v>481</v>
      </c>
      <c r="O37" s="18" t="s">
        <v>481</v>
      </c>
      <c r="P37" s="20" t="s">
        <v>481</v>
      </c>
      <c r="Q37" s="18" t="s">
        <v>481</v>
      </c>
      <c r="R37" s="20" t="s">
        <v>481</v>
      </c>
      <c r="S37" s="18" t="s">
        <v>481</v>
      </c>
      <c r="T37" s="20" t="s">
        <v>481</v>
      </c>
      <c r="U37" s="18" t="n">
        <v>375.57348912</v>
      </c>
      <c r="V37" s="20" t="n">
        <v>10.93573201</v>
      </c>
    </row>
    <row r="38" spans="1:22">
      <c r="A38" s="15" t="s">
        <v>513</v>
      </c>
      <c r="B38" s="17" t="n">
        <v>5860</v>
      </c>
      <c r="C38" s="18">
        <f>(17.0/B38*100)</f>
        <v/>
      </c>
      <c r="D38" s="19" t="n">
        <v>5843</v>
      </c>
      <c r="E38" s="18" t="n">
        <v>491.53613094</v>
      </c>
      <c r="F38" s="20" t="n">
        <v>4.17473845</v>
      </c>
      <c r="G38" s="18" t="n">
        <v>508.47162243</v>
      </c>
      <c r="H38" s="20" t="n">
        <v>3.26848739</v>
      </c>
      <c r="I38" s="18" t="n">
        <v>489.42250161</v>
      </c>
      <c r="J38" s="20" t="n">
        <v>4.37138966</v>
      </c>
      <c r="K38" s="18" t="n">
        <v>450.81113852</v>
      </c>
      <c r="L38" s="20" t="n">
        <v>5.83188393</v>
      </c>
      <c r="M38" s="18" t="s">
        <v>481</v>
      </c>
      <c r="N38" s="20" t="s">
        <v>481</v>
      </c>
      <c r="O38" s="18" t="s">
        <v>481</v>
      </c>
      <c r="P38" s="20" t="s">
        <v>481</v>
      </c>
      <c r="Q38" s="18" t="s">
        <v>481</v>
      </c>
      <c r="R38" s="20" t="s">
        <v>481</v>
      </c>
      <c r="S38" s="18" t="s">
        <v>481</v>
      </c>
      <c r="T38" s="20" t="s">
        <v>481</v>
      </c>
      <c r="U38" s="18" t="n">
        <v>381.78444585</v>
      </c>
      <c r="V38" s="20" t="n">
        <v>12.62053198</v>
      </c>
    </row>
    <row r="39" spans="1:22">
      <c r="A39" s="15" t="s">
        <v>514</v>
      </c>
      <c r="B39" s="17" t="n">
        <v>5895</v>
      </c>
      <c r="C39" s="18">
        <f>(32.0/B39*100)</f>
        <v/>
      </c>
      <c r="D39" s="19" t="n">
        <v>5863</v>
      </c>
      <c r="E39" s="18" t="n">
        <v>437.11784269</v>
      </c>
      <c r="F39" s="20" t="n">
        <v>4.60003358</v>
      </c>
      <c r="G39" s="18" t="n">
        <v>435.86882406</v>
      </c>
      <c r="H39" s="20" t="n">
        <v>4.23261028</v>
      </c>
      <c r="I39" s="18" t="n">
        <v>418.00952282</v>
      </c>
      <c r="J39" s="20" t="n">
        <v>4.6487146</v>
      </c>
      <c r="K39" s="18" t="n">
        <v>421.081196</v>
      </c>
      <c r="L39" s="20" t="n">
        <v>5.65111331</v>
      </c>
      <c r="M39" s="18" t="s">
        <v>481</v>
      </c>
      <c r="N39" s="20" t="s">
        <v>481</v>
      </c>
      <c r="O39" s="18" t="s">
        <v>481</v>
      </c>
      <c r="P39" s="20" t="s">
        <v>481</v>
      </c>
      <c r="Q39" s="18" t="s">
        <v>481</v>
      </c>
      <c r="R39" s="20" t="s">
        <v>481</v>
      </c>
      <c r="S39" s="18" t="s">
        <v>481</v>
      </c>
      <c r="T39" s="20" t="s">
        <v>481</v>
      </c>
      <c r="U39" s="18" t="n">
        <v>367.94042361</v>
      </c>
      <c r="V39" s="20" t="n">
        <v>17.45368341</v>
      </c>
    </row>
    <row r="40" spans="1:22">
      <c r="A40" s="15" t="s">
        <v>515</v>
      </c>
      <c r="B40" s="17" t="n">
        <v>14157</v>
      </c>
      <c r="C40" s="18">
        <f>(290.0/B40*100)</f>
        <v/>
      </c>
      <c r="D40" s="19" t="n">
        <v>13867</v>
      </c>
      <c r="E40" s="18" t="n">
        <v>511.96770771</v>
      </c>
      <c r="F40" s="20" t="n">
        <v>5.24558764</v>
      </c>
      <c r="G40" s="18" t="n">
        <v>506.13415303</v>
      </c>
      <c r="H40" s="20" t="n">
        <v>2.98897201</v>
      </c>
      <c r="I40" s="18" t="n">
        <v>491.73226136</v>
      </c>
      <c r="J40" s="20" t="n">
        <v>3.60159446</v>
      </c>
      <c r="K40" s="18" t="n">
        <v>465.20169619</v>
      </c>
      <c r="L40" s="20" t="n">
        <v>5.4305594</v>
      </c>
      <c r="M40" s="18" t="s">
        <v>481</v>
      </c>
      <c r="N40" s="20" t="s">
        <v>481</v>
      </c>
      <c r="O40" s="18" t="s">
        <v>481</v>
      </c>
      <c r="P40" s="20" t="s">
        <v>481</v>
      </c>
      <c r="Q40" s="18" t="s">
        <v>481</v>
      </c>
      <c r="R40" s="20" t="s">
        <v>481</v>
      </c>
      <c r="S40" s="18" t="s">
        <v>481</v>
      </c>
      <c r="T40" s="20" t="s">
        <v>481</v>
      </c>
      <c r="U40" s="18" t="n">
        <v>430.55174832</v>
      </c>
      <c r="V40" s="20" t="n">
        <v>11.81274579</v>
      </c>
    </row>
    <row r="41" spans="1:22">
      <c r="A41" s="15" t="s">
        <v>516</v>
      </c>
      <c r="B41" s="17" t="n">
        <v>5712</v>
      </c>
      <c r="C41" s="18">
        <f>(39.0/B41*100)</f>
        <v/>
      </c>
      <c r="D41" s="19" t="n">
        <v>5673</v>
      </c>
      <c r="E41" s="18" t="n">
        <v>500.06329274</v>
      </c>
      <c r="F41" s="20" t="n">
        <v>4.57462763</v>
      </c>
      <c r="G41" s="18" t="n">
        <v>503.85058607</v>
      </c>
      <c r="H41" s="20" t="n">
        <v>3.54918557</v>
      </c>
      <c r="I41" s="18" t="n">
        <v>496.93202649</v>
      </c>
      <c r="J41" s="20" t="n">
        <v>4.76335165</v>
      </c>
      <c r="K41" s="18" t="n">
        <v>472.7272188</v>
      </c>
      <c r="L41" s="20" t="n">
        <v>6.23014226</v>
      </c>
      <c r="M41" s="18" t="s">
        <v>481</v>
      </c>
      <c r="N41" s="20" t="s">
        <v>481</v>
      </c>
      <c r="O41" s="18" t="s">
        <v>481</v>
      </c>
      <c r="P41" s="20" t="s">
        <v>481</v>
      </c>
      <c r="Q41" s="18" t="n">
        <v>399.91015703</v>
      </c>
      <c r="R41" s="20" t="n">
        <v>16.72230739</v>
      </c>
      <c r="S41" s="18" t="s">
        <v>481</v>
      </c>
      <c r="T41" s="20" t="s">
        <v>481</v>
      </c>
      <c r="U41" s="18" t="n">
        <v>400.4718159</v>
      </c>
      <c r="V41" s="20" t="n">
        <v>17.84315984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356.45731366</v>
      </c>
      <c r="F45" s="20" t="n">
        <v>3.39620299</v>
      </c>
      <c r="G45" s="18" t="n">
        <v>350.24600965</v>
      </c>
      <c r="H45" s="20" t="n">
        <v>3.52813636</v>
      </c>
      <c r="I45" s="18" t="n">
        <v>342.24877398</v>
      </c>
      <c r="J45" s="20" t="n">
        <v>5.59183575</v>
      </c>
      <c r="K45" s="18" t="n">
        <v>355.82481222</v>
      </c>
      <c r="L45" s="20" t="n">
        <v>7.99400502</v>
      </c>
      <c r="M45" s="18" t="s">
        <v>481</v>
      </c>
      <c r="N45" s="20" t="s">
        <v>481</v>
      </c>
      <c r="O45" s="18" t="s">
        <v>481</v>
      </c>
      <c r="P45" s="20" t="s">
        <v>481</v>
      </c>
      <c r="Q45" s="18" t="n">
        <v>356.53618611</v>
      </c>
      <c r="R45" s="20" t="n">
        <v>28.75169727</v>
      </c>
      <c r="S45" s="18" t="n">
        <v>334.4466226</v>
      </c>
      <c r="T45" s="20" t="n">
        <v>13.15981664</v>
      </c>
      <c r="U45" s="18" t="n">
        <v>324.29481183</v>
      </c>
      <c r="V45" s="20" t="n">
        <v>5.23094508</v>
      </c>
    </row>
    <row r="46" spans="1:22">
      <c r="A46" s="15" t="s">
        <v>521</v>
      </c>
      <c r="B46" s="17" t="n">
        <v>23141</v>
      </c>
      <c r="C46" s="18">
        <f>(1342.0/B46*100)</f>
        <v/>
      </c>
      <c r="D46" s="19" t="n">
        <v>21799</v>
      </c>
      <c r="E46" s="18" t="n">
        <v>429.23727589</v>
      </c>
      <c r="F46" s="20" t="n">
        <v>3.47501906</v>
      </c>
      <c r="G46" s="18" t="n">
        <v>421.51073577</v>
      </c>
      <c r="H46" s="20" t="n">
        <v>3.04828317</v>
      </c>
      <c r="I46" s="18" t="n">
        <v>397.40830391</v>
      </c>
      <c r="J46" s="20" t="n">
        <v>4.19591015</v>
      </c>
      <c r="K46" s="18" t="n">
        <v>389.49830811</v>
      </c>
      <c r="L46" s="20" t="n">
        <v>4.84079993</v>
      </c>
      <c r="M46" s="18" t="s">
        <v>481</v>
      </c>
      <c r="N46" s="20" t="s">
        <v>481</v>
      </c>
      <c r="O46" s="18" t="s">
        <v>481</v>
      </c>
      <c r="P46" s="20" t="s">
        <v>481</v>
      </c>
      <c r="Q46" s="18" t="s">
        <v>481</v>
      </c>
      <c r="R46" s="20" t="s">
        <v>481</v>
      </c>
      <c r="S46" s="18" t="s">
        <v>481</v>
      </c>
      <c r="T46" s="20" t="s">
        <v>481</v>
      </c>
      <c r="U46" s="18" t="n">
        <v>339.1083232</v>
      </c>
      <c r="V46" s="20" t="n">
        <v>4.37522589</v>
      </c>
    </row>
    <row r="47" spans="1:22">
      <c r="A47" s="15" t="s">
        <v>522</v>
      </c>
      <c r="B47" s="17" t="n">
        <v>5928</v>
      </c>
      <c r="C47" s="18">
        <f>(99.0/B47*100)</f>
        <v/>
      </c>
      <c r="D47" s="19" t="n">
        <v>5829</v>
      </c>
      <c r="E47" s="18" t="n">
        <v>431.7693229</v>
      </c>
      <c r="F47" s="20" t="n">
        <v>6.34969251</v>
      </c>
      <c r="G47" s="18" t="n">
        <v>448.91572248</v>
      </c>
      <c r="H47" s="20" t="n">
        <v>4.97489414</v>
      </c>
      <c r="I47" s="18" t="n">
        <v>440.43141307</v>
      </c>
      <c r="J47" s="20" t="n">
        <v>5.24243208</v>
      </c>
      <c r="K47" s="18" t="n">
        <v>421.7193163</v>
      </c>
      <c r="L47" s="20" t="n">
        <v>7.61181519</v>
      </c>
      <c r="M47" s="18" t="s">
        <v>481</v>
      </c>
      <c r="N47" s="20" t="s">
        <v>481</v>
      </c>
      <c r="O47" s="18" t="s">
        <v>481</v>
      </c>
      <c r="P47" s="20" t="s">
        <v>481</v>
      </c>
      <c r="Q47" s="18" t="s">
        <v>481</v>
      </c>
      <c r="R47" s="20" t="s">
        <v>481</v>
      </c>
      <c r="S47" s="18" t="s">
        <v>481</v>
      </c>
      <c r="T47" s="20" t="s">
        <v>481</v>
      </c>
      <c r="U47" s="18" t="n">
        <v>313.13330896</v>
      </c>
      <c r="V47" s="20" t="n">
        <v>7.91309564</v>
      </c>
    </row>
    <row r="48" spans="1:22">
      <c r="A48" s="15" t="s">
        <v>523</v>
      </c>
      <c r="B48" s="17" t="n">
        <v>9841</v>
      </c>
      <c r="C48" s="18">
        <f>(7.0/B48*100)</f>
        <v/>
      </c>
      <c r="D48" s="19" t="n">
        <v>9834</v>
      </c>
      <c r="E48" s="18" t="n">
        <v>507.73362531</v>
      </c>
      <c r="F48" s="20" t="n">
        <v>7.95839432</v>
      </c>
      <c r="G48" s="18" t="n">
        <v>493.16239653</v>
      </c>
      <c r="H48" s="20" t="n">
        <v>5.09890549</v>
      </c>
      <c r="I48" s="18" t="n">
        <v>495.63297715</v>
      </c>
      <c r="J48" s="20" t="n">
        <v>6.50899698</v>
      </c>
      <c r="K48" s="18" t="n">
        <v>488.72234939</v>
      </c>
      <c r="L48" s="20" t="n">
        <v>9.27341247</v>
      </c>
      <c r="M48" s="18" t="s">
        <v>481</v>
      </c>
      <c r="N48" s="20" t="s">
        <v>481</v>
      </c>
      <c r="O48" s="18" t="s">
        <v>481</v>
      </c>
      <c r="P48" s="20" t="s">
        <v>481</v>
      </c>
      <c r="Q48" s="18" t="s">
        <v>481</v>
      </c>
      <c r="R48" s="20" t="s">
        <v>481</v>
      </c>
      <c r="S48" s="18" t="s">
        <v>481</v>
      </c>
      <c r="T48" s="20" t="s">
        <v>481</v>
      </c>
      <c r="U48" s="18" t="n">
        <v>417.25407371</v>
      </c>
      <c r="V48" s="20" t="n">
        <v>23.06348848</v>
      </c>
    </row>
    <row r="49" spans="1:22">
      <c r="A49" s="15" t="s">
        <v>524</v>
      </c>
      <c r="B49" s="17" t="n">
        <v>6349</v>
      </c>
      <c r="C49" s="18">
        <f>(56.0/B49*100)</f>
        <v/>
      </c>
      <c r="D49" s="19" t="n">
        <v>6293</v>
      </c>
      <c r="E49" s="18" t="n">
        <v>426.62584212</v>
      </c>
      <c r="F49" s="20" t="n">
        <v>4.1436532</v>
      </c>
      <c r="G49" s="18" t="n">
        <v>432.53105365</v>
      </c>
      <c r="H49" s="20" t="n">
        <v>3.11038134</v>
      </c>
      <c r="I49" s="18" t="n">
        <v>412.00752502</v>
      </c>
      <c r="J49" s="20" t="n">
        <v>6.98567604</v>
      </c>
      <c r="K49" s="18" t="n">
        <v>395.99446037</v>
      </c>
      <c r="L49" s="20" t="n">
        <v>9.1725431</v>
      </c>
      <c r="M49" s="18" t="s">
        <v>481</v>
      </c>
      <c r="N49" s="20" t="s">
        <v>481</v>
      </c>
      <c r="O49" s="18" t="s">
        <v>481</v>
      </c>
      <c r="P49" s="20" t="s">
        <v>481</v>
      </c>
      <c r="Q49" s="18" t="n">
        <v>384.504</v>
      </c>
      <c r="R49" s="20" t="n">
        <v>24.41737189</v>
      </c>
      <c r="S49" s="18" t="n">
        <v>373.41948303</v>
      </c>
      <c r="T49" s="20" t="n">
        <v>42.58889567</v>
      </c>
      <c r="U49" s="18" t="n">
        <v>351.23480057</v>
      </c>
      <c r="V49" s="20" t="n">
        <v>9.331085180000001</v>
      </c>
    </row>
    <row r="50" spans="1:22">
      <c r="A50" s="15" t="s">
        <v>525</v>
      </c>
      <c r="B50" s="17" t="n">
        <v>11795</v>
      </c>
      <c r="C50" s="18">
        <f>(223.0/B50*100)</f>
        <v/>
      </c>
      <c r="D50" s="19" t="n">
        <v>11572</v>
      </c>
      <c r="E50" s="18" t="n">
        <v>430.30138823</v>
      </c>
      <c r="F50" s="20" t="n">
        <v>3.58363157</v>
      </c>
      <c r="G50" s="18" t="n">
        <v>435.26630794</v>
      </c>
      <c r="H50" s="20" t="n">
        <v>3.08059493</v>
      </c>
      <c r="I50" s="18" t="n">
        <v>416.37200738</v>
      </c>
      <c r="J50" s="20" t="n">
        <v>5.00119977</v>
      </c>
      <c r="K50" s="18" t="n">
        <v>393.38945105</v>
      </c>
      <c r="L50" s="20" t="n">
        <v>4.62346797</v>
      </c>
      <c r="M50" s="18" t="s">
        <v>481</v>
      </c>
      <c r="N50" s="20" t="s">
        <v>481</v>
      </c>
      <c r="O50" s="18" t="s">
        <v>481</v>
      </c>
      <c r="P50" s="20" t="s">
        <v>481</v>
      </c>
      <c r="Q50" s="18" t="s">
        <v>481</v>
      </c>
      <c r="R50" s="20" t="s">
        <v>481</v>
      </c>
      <c r="S50" s="18" t="s">
        <v>481</v>
      </c>
      <c r="T50" s="20" t="s">
        <v>481</v>
      </c>
      <c r="U50" s="18" t="n">
        <v>358.28327023</v>
      </c>
      <c r="V50" s="20" t="n">
        <v>12.02348922</v>
      </c>
    </row>
    <row r="51" spans="1:22">
      <c r="A51" s="15" t="s">
        <v>526</v>
      </c>
      <c r="B51" s="17" t="n">
        <v>6866</v>
      </c>
      <c r="C51" s="18">
        <f>(108.0/B51*100)</f>
        <v/>
      </c>
      <c r="D51" s="19" t="n">
        <v>6758</v>
      </c>
      <c r="E51" s="18" t="n">
        <v>431.49741727</v>
      </c>
      <c r="F51" s="20" t="n">
        <v>3.25904902</v>
      </c>
      <c r="G51" s="18" t="n">
        <v>432.58140303</v>
      </c>
      <c r="H51" s="20" t="n">
        <v>3.3605364</v>
      </c>
      <c r="I51" s="18" t="n">
        <v>426.33984015</v>
      </c>
      <c r="J51" s="20" t="n">
        <v>4.53945032</v>
      </c>
      <c r="K51" s="18" t="n">
        <v>406.60402614</v>
      </c>
      <c r="L51" s="20" t="n">
        <v>4.44620094</v>
      </c>
      <c r="M51" s="18" t="s">
        <v>481</v>
      </c>
      <c r="N51" s="20" t="s">
        <v>481</v>
      </c>
      <c r="O51" s="18" t="s">
        <v>481</v>
      </c>
      <c r="P51" s="20" t="s">
        <v>481</v>
      </c>
      <c r="Q51" s="18" t="n">
        <v>427.96430568</v>
      </c>
      <c r="R51" s="20" t="n">
        <v>5.20460603</v>
      </c>
      <c r="S51" s="18" t="s">
        <v>481</v>
      </c>
      <c r="T51" s="20" t="s">
        <v>481</v>
      </c>
      <c r="U51" s="18" t="n">
        <v>394.98132408</v>
      </c>
      <c r="V51" s="20" t="n">
        <v>8.3229902</v>
      </c>
    </row>
    <row r="52" spans="1:22">
      <c r="A52" s="15" t="s">
        <v>527</v>
      </c>
      <c r="B52" s="17" t="n">
        <v>5809</v>
      </c>
      <c r="C52" s="18">
        <f>(77.0/B52*100)</f>
        <v/>
      </c>
      <c r="D52" s="19" t="n">
        <v>5732</v>
      </c>
      <c r="E52" s="18" t="n">
        <v>489.35280322</v>
      </c>
      <c r="F52" s="20" t="n">
        <v>4.40384635</v>
      </c>
      <c r="G52" s="18" t="n">
        <v>492.54280887</v>
      </c>
      <c r="H52" s="20" t="n">
        <v>2.86026252</v>
      </c>
      <c r="I52" s="18" t="n">
        <v>480.31479646</v>
      </c>
      <c r="J52" s="20" t="n">
        <v>4.37430861</v>
      </c>
      <c r="K52" s="18" t="n">
        <v>449.5428404</v>
      </c>
      <c r="L52" s="20" t="n">
        <v>6.91728493</v>
      </c>
      <c r="M52" s="18" t="s">
        <v>481</v>
      </c>
      <c r="N52" s="20" t="s">
        <v>481</v>
      </c>
      <c r="O52" s="18" t="s">
        <v>481</v>
      </c>
      <c r="P52" s="20" t="s">
        <v>481</v>
      </c>
      <c r="Q52" s="18" t="s">
        <v>481</v>
      </c>
      <c r="R52" s="20" t="s">
        <v>481</v>
      </c>
      <c r="S52" s="18" t="s">
        <v>481</v>
      </c>
      <c r="T52" s="20" t="s">
        <v>481</v>
      </c>
      <c r="U52" s="18" t="n">
        <v>423.1977785</v>
      </c>
      <c r="V52" s="20" t="n">
        <v>11.48825929</v>
      </c>
    </row>
    <row r="53" spans="1:22">
      <c r="A53" s="15" t="s">
        <v>528</v>
      </c>
      <c r="B53" s="17" t="n">
        <v>5571</v>
      </c>
      <c r="C53" s="18">
        <f>(85.0/B53*100)</f>
        <v/>
      </c>
      <c r="D53" s="19" t="n">
        <v>5486</v>
      </c>
      <c r="E53" s="18" t="n">
        <v>442.58455427</v>
      </c>
      <c r="F53" s="20" t="n">
        <v>3.33121954</v>
      </c>
      <c r="G53" s="18" t="n">
        <v>455.5415482</v>
      </c>
      <c r="H53" s="20" t="n">
        <v>2.07606366</v>
      </c>
      <c r="I53" s="18" t="n">
        <v>432.73922534</v>
      </c>
      <c r="J53" s="20" t="n">
        <v>4.57762911</v>
      </c>
      <c r="K53" s="18" t="n">
        <v>419.02196882</v>
      </c>
      <c r="L53" s="20" t="n">
        <v>7.07276046</v>
      </c>
      <c r="M53" s="18" t="s">
        <v>481</v>
      </c>
      <c r="N53" s="20" t="s">
        <v>481</v>
      </c>
      <c r="O53" s="18" t="s">
        <v>481</v>
      </c>
      <c r="P53" s="20" t="s">
        <v>481</v>
      </c>
      <c r="Q53" s="18" t="s">
        <v>481</v>
      </c>
      <c r="R53" s="20" t="s">
        <v>481</v>
      </c>
      <c r="S53" s="18" t="s">
        <v>481</v>
      </c>
      <c r="T53" s="20" t="s">
        <v>481</v>
      </c>
      <c r="U53" s="18" t="n">
        <v>333.1813148</v>
      </c>
      <c r="V53" s="20" t="n">
        <v>9.17280669</v>
      </c>
    </row>
    <row r="54" spans="1:22">
      <c r="A54" s="15" t="s">
        <v>529</v>
      </c>
      <c r="B54" s="17" t="n">
        <v>4740</v>
      </c>
      <c r="C54" s="18">
        <f>(95.0/B54*100)</f>
        <v/>
      </c>
      <c r="D54" s="19" t="n">
        <v>4645</v>
      </c>
      <c r="E54" s="18" t="n">
        <v>380.30441209</v>
      </c>
      <c r="F54" s="20" t="n">
        <v>3.84735418</v>
      </c>
      <c r="G54" s="18" t="n">
        <v>374.09284599</v>
      </c>
      <c r="H54" s="20" t="n">
        <v>4.11034819</v>
      </c>
      <c r="I54" s="18" t="n">
        <v>343.31435119</v>
      </c>
      <c r="J54" s="20" t="n">
        <v>6.05948603</v>
      </c>
      <c r="K54" s="18" t="n">
        <v>333.74084297</v>
      </c>
      <c r="L54" s="20" t="n">
        <v>3.79799351</v>
      </c>
      <c r="M54" s="18" t="s">
        <v>481</v>
      </c>
      <c r="N54" s="20" t="s">
        <v>481</v>
      </c>
      <c r="O54" s="18" t="s">
        <v>481</v>
      </c>
      <c r="P54" s="20" t="s">
        <v>481</v>
      </c>
      <c r="Q54" s="18" t="s">
        <v>481</v>
      </c>
      <c r="R54" s="20" t="s">
        <v>481</v>
      </c>
      <c r="S54" s="18" t="s">
        <v>481</v>
      </c>
      <c r="T54" s="20" t="s">
        <v>481</v>
      </c>
      <c r="U54" s="18" t="n">
        <v>288.26183263</v>
      </c>
      <c r="V54" s="20" t="n">
        <v>5.88780738</v>
      </c>
    </row>
    <row r="55" spans="1:22">
      <c r="A55" s="15" t="s">
        <v>530</v>
      </c>
      <c r="B55" s="17" t="n">
        <v>5316</v>
      </c>
      <c r="C55" s="18">
        <f>(22.0/B55*100)</f>
        <v/>
      </c>
      <c r="D55" s="19" t="n">
        <v>5294</v>
      </c>
      <c r="E55" s="18" t="n">
        <v>383.10135433</v>
      </c>
      <c r="F55" s="20" t="n">
        <v>4.47291199</v>
      </c>
      <c r="G55" s="18" t="n">
        <v>409.5704202</v>
      </c>
      <c r="H55" s="20" t="n">
        <v>3.15693385</v>
      </c>
      <c r="I55" s="18" t="n">
        <v>414.34834988</v>
      </c>
      <c r="J55" s="20" t="n">
        <v>3.85402583</v>
      </c>
      <c r="K55" s="18" t="n">
        <v>411.01073557</v>
      </c>
      <c r="L55" s="20" t="n">
        <v>7.61419513</v>
      </c>
      <c r="M55" s="18" t="s">
        <v>481</v>
      </c>
      <c r="N55" s="20" t="s">
        <v>481</v>
      </c>
      <c r="O55" s="18" t="s">
        <v>481</v>
      </c>
      <c r="P55" s="20" t="s">
        <v>481</v>
      </c>
      <c r="Q55" s="18" t="s">
        <v>481</v>
      </c>
      <c r="R55" s="20" t="s">
        <v>481</v>
      </c>
      <c r="S55" s="18" t="n">
        <v>291.52576872</v>
      </c>
      <c r="T55" s="20" t="n">
        <v>17.50076818</v>
      </c>
      <c r="U55" s="18" t="n">
        <v>284.05992798</v>
      </c>
      <c r="V55" s="20" t="n">
        <v>10.0925306</v>
      </c>
    </row>
    <row r="56" spans="1:22">
      <c r="A56" s="15" t="s">
        <v>531</v>
      </c>
      <c r="B56" s="17" t="n">
        <v>5359</v>
      </c>
      <c r="C56" s="18">
        <f>(76.0/B56*100)</f>
        <v/>
      </c>
      <c r="D56" s="19" t="n">
        <v>5283</v>
      </c>
      <c r="E56" s="18" t="n">
        <v>527.31108584</v>
      </c>
      <c r="F56" s="20" t="n">
        <v>4.94968619</v>
      </c>
      <c r="G56" s="18" t="n">
        <v>532.1902229999999</v>
      </c>
      <c r="H56" s="20" t="n">
        <v>3.01938258</v>
      </c>
      <c r="I56" s="18" t="n">
        <v>520.76377844</v>
      </c>
      <c r="J56" s="20" t="n">
        <v>3.50654063</v>
      </c>
      <c r="K56" s="18" t="n">
        <v>503.23198195</v>
      </c>
      <c r="L56" s="20" t="n">
        <v>6.78955118</v>
      </c>
      <c r="M56" s="18" t="s">
        <v>481</v>
      </c>
      <c r="N56" s="20" t="s">
        <v>481</v>
      </c>
      <c r="O56" s="18" t="s">
        <v>481</v>
      </c>
      <c r="P56" s="20" t="s">
        <v>481</v>
      </c>
      <c r="Q56" s="18" t="s">
        <v>481</v>
      </c>
      <c r="R56" s="20" t="s">
        <v>481</v>
      </c>
      <c r="S56" s="18" t="s">
        <v>481</v>
      </c>
      <c r="T56" s="20" t="s">
        <v>481</v>
      </c>
      <c r="U56" s="18" t="n">
        <v>471.14354217</v>
      </c>
      <c r="V56" s="20" t="n">
        <v>21.8247954</v>
      </c>
    </row>
    <row r="57" spans="1:22">
      <c r="A57" s="15" t="s">
        <v>532</v>
      </c>
      <c r="B57" s="17" t="n">
        <v>6513</v>
      </c>
      <c r="C57" s="18">
        <f>(0.0/B57*100)</f>
        <v/>
      </c>
      <c r="D57" s="19" t="n">
        <v>6513</v>
      </c>
      <c r="E57" s="18" t="n">
        <v>403.44633502</v>
      </c>
      <c r="F57" s="20" t="n">
        <v>3.43781167</v>
      </c>
      <c r="G57" s="18" t="n">
        <v>399.5490956</v>
      </c>
      <c r="H57" s="20" t="n">
        <v>2.83126665</v>
      </c>
      <c r="I57" s="18" t="n">
        <v>378.55907438</v>
      </c>
      <c r="J57" s="20" t="n">
        <v>6.05985281</v>
      </c>
      <c r="K57" s="18" t="n">
        <v>356.43480367</v>
      </c>
      <c r="L57" s="20" t="n">
        <v>11.1655822</v>
      </c>
      <c r="M57" s="18" t="s">
        <v>481</v>
      </c>
      <c r="N57" s="20" t="s">
        <v>481</v>
      </c>
      <c r="O57" s="18" t="s">
        <v>481</v>
      </c>
      <c r="P57" s="20" t="s">
        <v>481</v>
      </c>
      <c r="Q57" s="18" t="n">
        <v>260.8986</v>
      </c>
      <c r="R57" s="20" t="n">
        <v>54.32121645</v>
      </c>
      <c r="S57" s="18" t="n">
        <v>335.09330171</v>
      </c>
      <c r="T57" s="20" t="n">
        <v>44.9948469</v>
      </c>
      <c r="U57" s="18" t="n">
        <v>314.48964899</v>
      </c>
      <c r="V57" s="20" t="n">
        <v>16.27783494</v>
      </c>
    </row>
    <row r="58" spans="1:22">
      <c r="A58" s="15" t="s">
        <v>533</v>
      </c>
      <c r="B58" s="17" t="n">
        <v>7267</v>
      </c>
      <c r="C58" s="18">
        <f>(10.0/B58*100)</f>
        <v/>
      </c>
      <c r="D58" s="19" t="n">
        <v>7257</v>
      </c>
      <c r="E58" s="18" t="n">
        <v>416.17804798</v>
      </c>
      <c r="F58" s="20" t="n">
        <v>3.4313029</v>
      </c>
      <c r="G58" s="18" t="n">
        <v>418.4293221</v>
      </c>
      <c r="H58" s="20" t="n">
        <v>3.28234101</v>
      </c>
      <c r="I58" s="18" t="n">
        <v>386.00275205</v>
      </c>
      <c r="J58" s="20" t="n">
        <v>6.51940517</v>
      </c>
      <c r="K58" s="18" t="n">
        <v>386.99831674</v>
      </c>
      <c r="L58" s="20" t="n">
        <v>6.8278157</v>
      </c>
      <c r="M58" s="18" t="s">
        <v>481</v>
      </c>
      <c r="N58" s="20" t="s">
        <v>481</v>
      </c>
      <c r="O58" s="18" t="s">
        <v>481</v>
      </c>
      <c r="P58" s="20" t="s">
        <v>481</v>
      </c>
      <c r="Q58" s="18" t="s">
        <v>481</v>
      </c>
      <c r="R58" s="20" t="s">
        <v>481</v>
      </c>
      <c r="S58" s="18" t="n">
        <v>268.46999692</v>
      </c>
      <c r="T58" s="20" t="n">
        <v>14.90560536</v>
      </c>
      <c r="U58" s="18" t="n">
        <v>315.89717124</v>
      </c>
      <c r="V58" s="20" t="n">
        <v>11.47628219</v>
      </c>
    </row>
    <row r="59" spans="1:22">
      <c r="A59" s="15" t="s">
        <v>534</v>
      </c>
      <c r="B59" s="17" t="n">
        <v>4826</v>
      </c>
      <c r="C59" s="18">
        <f>(26.0/B59*100)</f>
        <v/>
      </c>
      <c r="D59" s="19" t="n">
        <v>4800</v>
      </c>
      <c r="E59" s="18" t="n">
        <v>354.01681052</v>
      </c>
      <c r="F59" s="20" t="n">
        <v>1.92309728</v>
      </c>
      <c r="G59" s="18" t="n">
        <v>350.0744056</v>
      </c>
      <c r="H59" s="20" t="n">
        <v>2.34900437</v>
      </c>
      <c r="I59" s="18" t="n">
        <v>336.48896019</v>
      </c>
      <c r="J59" s="20" t="n">
        <v>9.00511073</v>
      </c>
      <c r="K59" s="18" t="n">
        <v>336.53939665</v>
      </c>
      <c r="L59" s="20" t="n">
        <v>10.82989534</v>
      </c>
      <c r="M59" s="18" t="s">
        <v>481</v>
      </c>
      <c r="N59" s="20" t="s">
        <v>481</v>
      </c>
      <c r="O59" s="18" t="s">
        <v>481</v>
      </c>
      <c r="P59" s="20" t="s">
        <v>481</v>
      </c>
      <c r="Q59" s="18" t="s">
        <v>481</v>
      </c>
      <c r="R59" s="20" t="s">
        <v>481</v>
      </c>
      <c r="S59" s="18" t="n">
        <v>287.01934676</v>
      </c>
      <c r="T59" s="20" t="n">
        <v>15.75438657</v>
      </c>
      <c r="U59" s="18" t="n">
        <v>273.76664931</v>
      </c>
      <c r="V59" s="20" t="n">
        <v>8.541566939999999</v>
      </c>
    </row>
    <row r="60" spans="1:22">
      <c r="A60" s="15" t="s">
        <v>535</v>
      </c>
      <c r="B60" s="17" t="n">
        <v>4546</v>
      </c>
      <c r="C60" s="18">
        <f>(15.0/B60*100)</f>
        <v/>
      </c>
      <c r="D60" s="19" t="n">
        <v>4531</v>
      </c>
      <c r="E60" s="18" t="n">
        <v>357.04129408</v>
      </c>
      <c r="F60" s="20" t="n">
        <v>4.82662606</v>
      </c>
      <c r="G60" s="18" t="n">
        <v>356.56967057</v>
      </c>
      <c r="H60" s="20" t="n">
        <v>5.30756289</v>
      </c>
      <c r="I60" s="18" t="n">
        <v>330.7771007</v>
      </c>
      <c r="J60" s="20" t="n">
        <v>8.253692790000001</v>
      </c>
      <c r="K60" s="18" t="n">
        <v>325.93578722</v>
      </c>
      <c r="L60" s="20" t="n">
        <v>9.67064066</v>
      </c>
      <c r="M60" s="18" t="s">
        <v>481</v>
      </c>
      <c r="N60" s="20" t="s">
        <v>481</v>
      </c>
      <c r="O60" s="18" t="s">
        <v>481</v>
      </c>
      <c r="P60" s="20" t="s">
        <v>481</v>
      </c>
      <c r="Q60" s="18" t="s">
        <v>481</v>
      </c>
      <c r="R60" s="20" t="s">
        <v>481</v>
      </c>
      <c r="S60" s="18" t="n">
        <v>255.07265856</v>
      </c>
      <c r="T60" s="20" t="n">
        <v>17.02840709</v>
      </c>
      <c r="U60" s="18" t="n">
        <v>294.61614545</v>
      </c>
      <c r="V60" s="20" t="n">
        <v>8.51860179</v>
      </c>
    </row>
    <row r="61" spans="1:22">
      <c r="A61" s="15" t="s">
        <v>536</v>
      </c>
      <c r="B61" s="17" t="n">
        <v>6525</v>
      </c>
      <c r="C61" s="18">
        <f>(138.0/B61*100)</f>
        <v/>
      </c>
      <c r="D61" s="19" t="n">
        <v>6387</v>
      </c>
      <c r="E61" s="18" t="n">
        <v>481.95885875</v>
      </c>
      <c r="F61" s="20" t="n">
        <v>3.93362694</v>
      </c>
      <c r="G61" s="18" t="n">
        <v>489.81140749</v>
      </c>
      <c r="H61" s="20" t="n">
        <v>3.71409586</v>
      </c>
      <c r="I61" s="18" t="n">
        <v>461.01815726</v>
      </c>
      <c r="J61" s="20" t="n">
        <v>3.70301397</v>
      </c>
      <c r="K61" s="18" t="n">
        <v>461.94908324</v>
      </c>
      <c r="L61" s="20" t="n">
        <v>3.39929548</v>
      </c>
      <c r="M61" s="18" t="s">
        <v>481</v>
      </c>
      <c r="N61" s="20" t="s">
        <v>481</v>
      </c>
      <c r="O61" s="18" t="s">
        <v>481</v>
      </c>
      <c r="P61" s="20" t="s">
        <v>481</v>
      </c>
      <c r="Q61" s="18" t="s">
        <v>481</v>
      </c>
      <c r="R61" s="20" t="s">
        <v>481</v>
      </c>
      <c r="S61" s="18" t="s">
        <v>481</v>
      </c>
      <c r="T61" s="20" t="s">
        <v>481</v>
      </c>
      <c r="U61" s="18" t="n">
        <v>375.09318345</v>
      </c>
      <c r="V61" s="20" t="n">
        <v>11.63691946</v>
      </c>
    </row>
    <row r="62" spans="1:22">
      <c r="A62" s="15" t="s">
        <v>537</v>
      </c>
      <c r="B62" s="17" t="n">
        <v>4476</v>
      </c>
      <c r="C62" s="18">
        <f>(3.0/B62*100)</f>
        <v/>
      </c>
      <c r="D62" s="19" t="n">
        <v>4473</v>
      </c>
      <c r="E62" s="18" t="n">
        <v>496.2295024</v>
      </c>
      <c r="F62" s="20" t="n">
        <v>5.63824025</v>
      </c>
      <c r="G62" s="18" t="n">
        <v>514.63662285</v>
      </c>
      <c r="H62" s="20" t="n">
        <v>1.88115835</v>
      </c>
      <c r="I62" s="18" t="n">
        <v>504.9945178</v>
      </c>
      <c r="J62" s="20" t="n">
        <v>2.4049337</v>
      </c>
      <c r="K62" s="18" t="n">
        <v>494.40519001</v>
      </c>
      <c r="L62" s="20" t="n">
        <v>5.43916675</v>
      </c>
      <c r="M62" s="18" t="s">
        <v>481</v>
      </c>
      <c r="N62" s="20" t="s">
        <v>481</v>
      </c>
      <c r="O62" s="18" t="s">
        <v>481</v>
      </c>
      <c r="P62" s="20" t="s">
        <v>481</v>
      </c>
      <c r="Q62" s="18" t="s">
        <v>481</v>
      </c>
      <c r="R62" s="20" t="s">
        <v>481</v>
      </c>
      <c r="S62" s="18" t="s">
        <v>481</v>
      </c>
      <c r="T62" s="20" t="s">
        <v>481</v>
      </c>
      <c r="U62" s="18" t="n">
        <v>466.83592719</v>
      </c>
      <c r="V62" s="20" t="n">
        <v>24.05625958</v>
      </c>
    </row>
    <row r="63" spans="1:22">
      <c r="A63" s="15" t="s">
        <v>538</v>
      </c>
      <c r="B63" s="17" t="n">
        <v>5324</v>
      </c>
      <c r="C63" s="18">
        <f>(13.0/B63*100)</f>
        <v/>
      </c>
      <c r="D63" s="19" t="n">
        <v>5311</v>
      </c>
      <c r="E63" s="18" t="n">
        <v>356.94784501</v>
      </c>
      <c r="F63" s="20" t="n">
        <v>2.83690173</v>
      </c>
      <c r="G63" s="18" t="n">
        <v>361.58339958</v>
      </c>
      <c r="H63" s="20" t="n">
        <v>2.51485776</v>
      </c>
      <c r="I63" s="18" t="n">
        <v>345.59878512</v>
      </c>
      <c r="J63" s="20" t="n">
        <v>8.50427457</v>
      </c>
      <c r="K63" s="18" t="n">
        <v>308.28793683</v>
      </c>
      <c r="L63" s="20" t="n">
        <v>11.46803975</v>
      </c>
      <c r="M63" s="18" t="s">
        <v>481</v>
      </c>
      <c r="N63" s="20" t="s">
        <v>481</v>
      </c>
      <c r="O63" s="18" t="s">
        <v>481</v>
      </c>
      <c r="P63" s="20" t="s">
        <v>481</v>
      </c>
      <c r="Q63" s="18" t="s">
        <v>481</v>
      </c>
      <c r="R63" s="20" t="s">
        <v>481</v>
      </c>
      <c r="S63" s="18" t="n">
        <v>207.95842108</v>
      </c>
      <c r="T63" s="20" t="n">
        <v>42.40601296</v>
      </c>
      <c r="U63" s="18" t="n">
        <v>270.42486427</v>
      </c>
      <c r="V63" s="20" t="n">
        <v>6.52387123</v>
      </c>
    </row>
    <row r="64" spans="1:22">
      <c r="A64" s="15" t="s">
        <v>539</v>
      </c>
      <c r="B64" s="17" t="n">
        <v>3634</v>
      </c>
      <c r="C64" s="18">
        <f>(3.0/B64*100)</f>
        <v/>
      </c>
      <c r="D64" s="19" t="n">
        <v>3631</v>
      </c>
      <c r="E64" s="18" t="n">
        <v>466.14969064</v>
      </c>
      <c r="F64" s="20" t="n">
        <v>5.74367788</v>
      </c>
      <c r="G64" s="18" t="n">
        <v>459.76225046</v>
      </c>
      <c r="H64" s="20" t="n">
        <v>2.54822911</v>
      </c>
      <c r="I64" s="18" t="n">
        <v>434.00371531</v>
      </c>
      <c r="J64" s="20" t="n">
        <v>4.36235354</v>
      </c>
      <c r="K64" s="18" t="n">
        <v>402.35459996</v>
      </c>
      <c r="L64" s="20" t="n">
        <v>7.95790875</v>
      </c>
      <c r="M64" s="18" t="s">
        <v>481</v>
      </c>
      <c r="N64" s="20" t="s">
        <v>481</v>
      </c>
      <c r="O64" s="18" t="s">
        <v>481</v>
      </c>
      <c r="P64" s="20" t="s">
        <v>481</v>
      </c>
      <c r="Q64" s="18" t="s">
        <v>481</v>
      </c>
      <c r="R64" s="20" t="s">
        <v>481</v>
      </c>
      <c r="S64" s="18" t="n">
        <v>482.79862363</v>
      </c>
      <c r="T64" s="20" t="n">
        <v>47.29306588</v>
      </c>
      <c r="U64" s="18" t="n">
        <v>281.58665983</v>
      </c>
      <c r="V64" s="20" t="n">
        <v>13.90560776</v>
      </c>
    </row>
    <row r="65" spans="1:22">
      <c r="A65" s="15" t="s">
        <v>540</v>
      </c>
      <c r="B65" s="17" t="n">
        <v>5325</v>
      </c>
      <c r="C65" s="18">
        <f>(14.0/B65*100)</f>
        <v/>
      </c>
      <c r="D65" s="19" t="n">
        <v>5311</v>
      </c>
      <c r="E65" s="18" t="n">
        <v>393.83697971</v>
      </c>
      <c r="F65" s="20" t="n">
        <v>3.89099984</v>
      </c>
      <c r="G65" s="18" t="n">
        <v>426.69366151</v>
      </c>
      <c r="H65" s="20" t="n">
        <v>2.85909628</v>
      </c>
      <c r="I65" s="18" t="n">
        <v>425.70796526</v>
      </c>
      <c r="J65" s="20" t="n">
        <v>4.28345604</v>
      </c>
      <c r="K65" s="18" t="n">
        <v>419.77488796</v>
      </c>
      <c r="L65" s="20" t="n">
        <v>9.06751938</v>
      </c>
      <c r="M65" s="18" t="s">
        <v>481</v>
      </c>
      <c r="N65" s="20" t="s">
        <v>481</v>
      </c>
      <c r="O65" s="18" t="s">
        <v>481</v>
      </c>
      <c r="P65" s="20" t="s">
        <v>481</v>
      </c>
      <c r="Q65" s="18" t="n">
        <v>358.40545956</v>
      </c>
      <c r="R65" s="20" t="n">
        <v>18.55452973</v>
      </c>
      <c r="S65" s="18" t="s">
        <v>481</v>
      </c>
      <c r="T65" s="20" t="s">
        <v>481</v>
      </c>
      <c r="U65" s="18" t="n">
        <v>301.80174393</v>
      </c>
      <c r="V65" s="20" t="n">
        <v>8.27042724</v>
      </c>
    </row>
    <row r="66" spans="1:22">
      <c r="A66" s="15" t="s">
        <v>541</v>
      </c>
      <c r="B66" s="17" t="n">
        <v>5665</v>
      </c>
      <c r="C66" s="18">
        <f>(76.0/B66*100)</f>
        <v/>
      </c>
      <c r="D66" s="19" t="n">
        <v>5589</v>
      </c>
      <c r="E66" s="18" t="n">
        <v>419.43436544</v>
      </c>
      <c r="F66" s="20" t="n">
        <v>4.2572994</v>
      </c>
      <c r="G66" s="18" t="n">
        <v>429.64696759</v>
      </c>
      <c r="H66" s="20" t="n">
        <v>2.69150033</v>
      </c>
      <c r="I66" s="18" t="n">
        <v>441.83216144</v>
      </c>
      <c r="J66" s="20" t="n">
        <v>2.73801176</v>
      </c>
      <c r="K66" s="18" t="n">
        <v>432.78056432</v>
      </c>
      <c r="L66" s="20" t="n">
        <v>4.55889573</v>
      </c>
      <c r="M66" s="18" t="s">
        <v>481</v>
      </c>
      <c r="N66" s="20" t="s">
        <v>481</v>
      </c>
      <c r="O66" s="18" t="s">
        <v>481</v>
      </c>
      <c r="P66" s="20" t="s">
        <v>481</v>
      </c>
      <c r="Q66" s="18" t="s">
        <v>481</v>
      </c>
      <c r="R66" s="20" t="s">
        <v>481</v>
      </c>
      <c r="S66" s="18" t="s">
        <v>481</v>
      </c>
      <c r="T66" s="20" t="s">
        <v>481</v>
      </c>
      <c r="U66" s="18" t="n">
        <v>341.71580956</v>
      </c>
      <c r="V66" s="20" t="n">
        <v>6.30704084</v>
      </c>
    </row>
    <row r="67" spans="1:22">
      <c r="A67" s="15" t="s">
        <v>542</v>
      </c>
      <c r="B67" s="17" t="n">
        <v>6971</v>
      </c>
      <c r="C67" s="18">
        <f>(98.0/B67*100)</f>
        <v/>
      </c>
      <c r="D67" s="19" t="n">
        <v>6873</v>
      </c>
      <c r="E67" s="18" t="n">
        <v>385.18455054</v>
      </c>
      <c r="F67" s="20" t="n">
        <v>4.52874113</v>
      </c>
      <c r="G67" s="18" t="n">
        <v>403.68302878</v>
      </c>
      <c r="H67" s="20" t="n">
        <v>2.90084685</v>
      </c>
      <c r="I67" s="18" t="n">
        <v>410.31751072</v>
      </c>
      <c r="J67" s="20" t="n">
        <v>4.16218685</v>
      </c>
      <c r="K67" s="18" t="n">
        <v>380.43849329</v>
      </c>
      <c r="L67" s="20" t="n">
        <v>7.23594258</v>
      </c>
      <c r="M67" s="18" t="s">
        <v>481</v>
      </c>
      <c r="N67" s="20" t="s">
        <v>481</v>
      </c>
      <c r="O67" s="18" t="s">
        <v>481</v>
      </c>
      <c r="P67" s="20" t="s">
        <v>481</v>
      </c>
      <c r="Q67" s="18" t="s">
        <v>481</v>
      </c>
      <c r="R67" s="20" t="s">
        <v>481</v>
      </c>
      <c r="S67" s="18" t="s">
        <v>481</v>
      </c>
      <c r="T67" s="20" t="s">
        <v>481</v>
      </c>
      <c r="U67" s="18" t="n">
        <v>302.78699527</v>
      </c>
      <c r="V67" s="20" t="n">
        <v>9.356352060000001</v>
      </c>
    </row>
    <row r="68" spans="1:22">
      <c r="A68" s="15" t="s">
        <v>543</v>
      </c>
      <c r="B68" s="17" t="n">
        <v>12083</v>
      </c>
      <c r="C68" s="18">
        <f>(26.0/B68*100)</f>
        <v/>
      </c>
      <c r="D68" s="19" t="n">
        <v>12057</v>
      </c>
      <c r="E68" s="18" t="n">
        <v>408.63501493</v>
      </c>
      <c r="F68" s="20" t="n">
        <v>2.36631586</v>
      </c>
      <c r="G68" s="18" t="n">
        <v>423.82324487</v>
      </c>
      <c r="H68" s="20" t="n">
        <v>1.41542341</v>
      </c>
      <c r="I68" s="18" t="n">
        <v>398.86694177</v>
      </c>
      <c r="J68" s="20" t="n">
        <v>2.93643091</v>
      </c>
      <c r="K68" s="18" t="n">
        <v>373.86197642</v>
      </c>
      <c r="L68" s="20" t="n">
        <v>3.84568049</v>
      </c>
      <c r="M68" s="18" t="s">
        <v>481</v>
      </c>
      <c r="N68" s="20" t="s">
        <v>481</v>
      </c>
      <c r="O68" s="18" t="s">
        <v>481</v>
      </c>
      <c r="P68" s="20" t="s">
        <v>481</v>
      </c>
      <c r="Q68" s="18" t="s">
        <v>481</v>
      </c>
      <c r="R68" s="20" t="s">
        <v>481</v>
      </c>
      <c r="S68" s="18" t="s">
        <v>481</v>
      </c>
      <c r="T68" s="20" t="s">
        <v>481</v>
      </c>
      <c r="U68" s="18" t="n">
        <v>290.27117535</v>
      </c>
      <c r="V68" s="20" t="n">
        <v>4.40291863</v>
      </c>
    </row>
    <row r="69" spans="1:22">
      <c r="A69" s="15" t="s">
        <v>544</v>
      </c>
      <c r="B69" s="17" t="n">
        <v>4876</v>
      </c>
      <c r="C69" s="18">
        <f>(0.0/B69*100)</f>
        <v/>
      </c>
      <c r="D69" s="19" t="n">
        <v>4876</v>
      </c>
      <c r="E69" s="18" t="n">
        <v>403.6546024</v>
      </c>
      <c r="F69" s="20" t="n">
        <v>6.34091258</v>
      </c>
      <c r="G69" s="18" t="n">
        <v>436.54070079</v>
      </c>
      <c r="H69" s="20" t="n">
        <v>4.57145164</v>
      </c>
      <c r="I69" s="18" t="n">
        <v>443.39231011</v>
      </c>
      <c r="J69" s="20" t="n">
        <v>4.50224234</v>
      </c>
      <c r="K69" s="18" t="n">
        <v>436.40672735</v>
      </c>
      <c r="L69" s="20" t="n">
        <v>6.58015402</v>
      </c>
      <c r="M69" s="18" t="s">
        <v>481</v>
      </c>
      <c r="N69" s="20" t="s">
        <v>481</v>
      </c>
      <c r="O69" s="18" t="s">
        <v>481</v>
      </c>
      <c r="P69" s="20" t="s">
        <v>481</v>
      </c>
      <c r="Q69" s="18" t="n">
        <v>289.1368</v>
      </c>
      <c r="R69" s="20" t="n">
        <v>33.89481939</v>
      </c>
      <c r="S69" s="18" t="s">
        <v>481</v>
      </c>
      <c r="T69" s="20" t="s">
        <v>481</v>
      </c>
      <c r="U69" s="18" t="n">
        <v>293.81914119</v>
      </c>
      <c r="V69" s="20" t="n">
        <v>26.66616074</v>
      </c>
    </row>
    <row r="70" spans="1:22">
      <c r="A70" s="15" t="s">
        <v>545</v>
      </c>
      <c r="B70" s="17" t="n">
        <v>6036</v>
      </c>
      <c r="C70" s="18">
        <f>(223.0/B70*100)</f>
        <v/>
      </c>
      <c r="D70" s="19" t="n">
        <v>5813</v>
      </c>
      <c r="E70" s="18" t="n">
        <v>503.45426325</v>
      </c>
      <c r="F70" s="20" t="n">
        <v>5.06493788</v>
      </c>
      <c r="G70" s="18" t="n">
        <v>498.12378681</v>
      </c>
      <c r="H70" s="20" t="n">
        <v>3.18406036</v>
      </c>
      <c r="I70" s="18" t="n">
        <v>496.19104356</v>
      </c>
      <c r="J70" s="20" t="n">
        <v>4.40575697</v>
      </c>
      <c r="K70" s="18" t="n">
        <v>503.86747486</v>
      </c>
      <c r="L70" s="20" t="n">
        <v>8.9682681</v>
      </c>
      <c r="M70" s="18" t="s">
        <v>481</v>
      </c>
      <c r="N70" s="20" t="s">
        <v>481</v>
      </c>
      <c r="O70" s="18" t="s">
        <v>481</v>
      </c>
      <c r="P70" s="20" t="s">
        <v>481</v>
      </c>
      <c r="Q70" s="18" t="s">
        <v>481</v>
      </c>
      <c r="R70" s="20" t="s">
        <v>481</v>
      </c>
      <c r="S70" s="18" t="s">
        <v>481</v>
      </c>
      <c r="T70" s="20" t="s">
        <v>481</v>
      </c>
      <c r="U70" s="18" t="n">
        <v>422.30880679</v>
      </c>
      <c r="V70" s="20" t="n">
        <v>11.34840401</v>
      </c>
    </row>
    <row r="71" spans="1:22">
      <c r="A71" s="15" t="s">
        <v>546</v>
      </c>
      <c r="B71" s="17" t="n">
        <v>6115</v>
      </c>
      <c r="C71" s="18">
        <f>(17.0/B71*100)</f>
        <v/>
      </c>
      <c r="D71" s="19" t="n">
        <v>6098</v>
      </c>
      <c r="E71" s="18" t="n">
        <v>542.77628238</v>
      </c>
      <c r="F71" s="20" t="n">
        <v>3.87685159</v>
      </c>
      <c r="G71" s="18" t="n">
        <v>540.5190636900001</v>
      </c>
      <c r="H71" s="20" t="n">
        <v>2.18096518</v>
      </c>
      <c r="I71" s="18" t="n">
        <v>524.42396254</v>
      </c>
      <c r="J71" s="20" t="n">
        <v>3.78212754</v>
      </c>
      <c r="K71" s="18" t="n">
        <v>504.79911353</v>
      </c>
      <c r="L71" s="20" t="n">
        <v>6.43748215</v>
      </c>
      <c r="M71" s="18" t="s">
        <v>481</v>
      </c>
      <c r="N71" s="20" t="s">
        <v>481</v>
      </c>
      <c r="O71" s="18" t="s">
        <v>481</v>
      </c>
      <c r="P71" s="20" t="s">
        <v>481</v>
      </c>
      <c r="Q71" s="18" t="s">
        <v>481</v>
      </c>
      <c r="R71" s="20" t="s">
        <v>481</v>
      </c>
      <c r="S71" s="18" t="s">
        <v>481</v>
      </c>
      <c r="T71" s="20" t="s">
        <v>481</v>
      </c>
      <c r="U71" s="18" t="n">
        <v>465.43626431</v>
      </c>
      <c r="V71" s="20" t="n">
        <v>18.42625834</v>
      </c>
    </row>
    <row r="72" spans="1:22">
      <c r="A72" s="15" t="s">
        <v>547</v>
      </c>
      <c r="B72" s="17" t="n">
        <v>7708</v>
      </c>
      <c r="C72" s="18">
        <f>(5.0/B72*100)</f>
        <v/>
      </c>
      <c r="D72" s="19" t="n">
        <v>7703</v>
      </c>
      <c r="E72" s="18" t="n">
        <v>506.87929083</v>
      </c>
      <c r="F72" s="20" t="n">
        <v>3.67227078</v>
      </c>
      <c r="G72" s="18" t="n">
        <v>496.40651983</v>
      </c>
      <c r="H72" s="20" t="n">
        <v>2.61356108</v>
      </c>
      <c r="I72" s="18" t="n">
        <v>485.69964879</v>
      </c>
      <c r="J72" s="20" t="n">
        <v>5.09858825</v>
      </c>
      <c r="K72" s="18" t="n">
        <v>467.20900612</v>
      </c>
      <c r="L72" s="20" t="n">
        <v>8.411387960000001</v>
      </c>
      <c r="M72" s="18" t="s">
        <v>481</v>
      </c>
      <c r="N72" s="20" t="s">
        <v>481</v>
      </c>
      <c r="O72" s="18" t="s">
        <v>481</v>
      </c>
      <c r="P72" s="20" t="s">
        <v>481</v>
      </c>
      <c r="Q72" s="18" t="s">
        <v>481</v>
      </c>
      <c r="R72" s="20" t="s">
        <v>481</v>
      </c>
      <c r="S72" s="18" t="s">
        <v>481</v>
      </c>
      <c r="T72" s="20" t="s">
        <v>481</v>
      </c>
      <c r="U72" s="18" t="n">
        <v>455.36244796</v>
      </c>
      <c r="V72" s="20" t="n">
        <v>18.34134594</v>
      </c>
    </row>
    <row r="73" spans="1:22">
      <c r="A73" s="15" t="s">
        <v>548</v>
      </c>
      <c r="B73" s="17" t="n">
        <v>8249</v>
      </c>
      <c r="C73" s="18">
        <f>(147.0/B73*100)</f>
        <v/>
      </c>
      <c r="D73" s="19" t="n">
        <v>8102</v>
      </c>
      <c r="E73" s="18" t="n">
        <v>422.45639553</v>
      </c>
      <c r="F73" s="20" t="n">
        <v>4.77470572</v>
      </c>
      <c r="G73" s="18" t="n">
        <v>415.2926162</v>
      </c>
      <c r="H73" s="20" t="n">
        <v>3.34676815</v>
      </c>
      <c r="I73" s="18" t="n">
        <v>389.52776073</v>
      </c>
      <c r="J73" s="20" t="n">
        <v>4.80610269</v>
      </c>
      <c r="K73" s="18" t="n">
        <v>387.14483614</v>
      </c>
      <c r="L73" s="20" t="n">
        <v>10.35622113</v>
      </c>
      <c r="M73" s="18" t="s">
        <v>481</v>
      </c>
      <c r="N73" s="20" t="s">
        <v>481</v>
      </c>
      <c r="O73" s="18" t="s">
        <v>481</v>
      </c>
      <c r="P73" s="20" t="s">
        <v>481</v>
      </c>
      <c r="Q73" s="18" t="s">
        <v>481</v>
      </c>
      <c r="R73" s="20" t="s">
        <v>481</v>
      </c>
      <c r="S73" s="18" t="s">
        <v>481</v>
      </c>
      <c r="T73" s="20" t="s">
        <v>481</v>
      </c>
      <c r="U73" s="18" t="n">
        <v>354.92912618</v>
      </c>
      <c r="V73" s="20" t="n">
        <v>10.31628511</v>
      </c>
    </row>
    <row r="74" spans="1:22">
      <c r="A74" s="15" t="s">
        <v>549</v>
      </c>
      <c r="B74" s="17" t="n">
        <v>4692</v>
      </c>
      <c r="C74" s="18">
        <f>(82.0/B74*100)</f>
        <v/>
      </c>
      <c r="D74" s="19" t="n">
        <v>4610</v>
      </c>
      <c r="E74" s="18" t="n">
        <v>422.14961201</v>
      </c>
      <c r="F74" s="20" t="n">
        <v>3.37558295</v>
      </c>
      <c r="G74" s="18" t="n">
        <v>436.41990269</v>
      </c>
      <c r="H74" s="20" t="n">
        <v>2.5103892</v>
      </c>
      <c r="I74" s="18" t="n">
        <v>439.34271759</v>
      </c>
      <c r="J74" s="20" t="n">
        <v>4.58443752</v>
      </c>
      <c r="K74" s="18" t="n">
        <v>419.93600606</v>
      </c>
      <c r="L74" s="20" t="n">
        <v>8.37222828</v>
      </c>
      <c r="M74" s="18" t="s">
        <v>481</v>
      </c>
      <c r="N74" s="20" t="s">
        <v>481</v>
      </c>
      <c r="O74" s="18" t="s">
        <v>481</v>
      </c>
      <c r="P74" s="20" t="s">
        <v>481</v>
      </c>
      <c r="Q74" s="18" t="s">
        <v>481</v>
      </c>
      <c r="R74" s="20" t="s">
        <v>481</v>
      </c>
      <c r="S74" s="18" t="n">
        <v>348.98457525</v>
      </c>
      <c r="T74" s="20" t="n">
        <v>31.93884301</v>
      </c>
      <c r="U74" s="18" t="n">
        <v>328.07584766</v>
      </c>
      <c r="V74" s="20" t="n">
        <v>12.16890769</v>
      </c>
    </row>
    <row r="75" spans="1:22">
      <c r="A75" s="15" t="s">
        <v>550</v>
      </c>
      <c r="B75" s="17" t="n">
        <v>5375</v>
      </c>
      <c r="C75" s="18">
        <f>(209.0/B75*100)</f>
        <v/>
      </c>
      <c r="D75" s="19" t="n">
        <v>5166</v>
      </c>
      <c r="E75" s="18" t="n">
        <v>355.12284088</v>
      </c>
      <c r="F75" s="20" t="n">
        <v>4.14806376</v>
      </c>
      <c r="G75" s="18" t="n">
        <v>372.38926164</v>
      </c>
      <c r="H75" s="20" t="n">
        <v>3.50790878</v>
      </c>
      <c r="I75" s="18" t="n">
        <v>367.73671066</v>
      </c>
      <c r="J75" s="20" t="n">
        <v>3.8406399</v>
      </c>
      <c r="K75" s="18" t="n">
        <v>352.69621587</v>
      </c>
      <c r="L75" s="20" t="n">
        <v>4.13052241</v>
      </c>
      <c r="M75" s="18" t="s">
        <v>481</v>
      </c>
      <c r="N75" s="20" t="s">
        <v>481</v>
      </c>
      <c r="O75" s="18" t="s">
        <v>481</v>
      </c>
      <c r="P75" s="20" t="s">
        <v>481</v>
      </c>
      <c r="Q75" s="18" t="s">
        <v>481</v>
      </c>
      <c r="R75" s="20" t="s">
        <v>481</v>
      </c>
      <c r="S75" s="18" t="s">
        <v>481</v>
      </c>
      <c r="T75" s="20" t="s">
        <v>481</v>
      </c>
      <c r="U75" s="18" t="n">
        <v>295.59442384</v>
      </c>
      <c r="V75" s="20" t="n">
        <v>7.87530122</v>
      </c>
    </row>
    <row r="76" spans="1:22">
      <c r="A76" s="15" t="s">
        <v>551</v>
      </c>
      <c r="B76" s="17" t="n">
        <v>14167</v>
      </c>
      <c r="C76" s="18">
        <f>(229.0/B76*100)</f>
        <v/>
      </c>
      <c r="D76" s="19" t="n">
        <v>13938</v>
      </c>
      <c r="E76" s="18" t="n">
        <v>427.8063453</v>
      </c>
      <c r="F76" s="20" t="n">
        <v>3.8687286</v>
      </c>
      <c r="G76" s="18" t="n">
        <v>443.06400934</v>
      </c>
      <c r="H76" s="20" t="n">
        <v>3.02599557</v>
      </c>
      <c r="I76" s="18" t="n">
        <v>444.07869215</v>
      </c>
      <c r="J76" s="20" t="n">
        <v>4.6949103</v>
      </c>
      <c r="K76" s="18" t="n">
        <v>416.46401707</v>
      </c>
      <c r="L76" s="20" t="n">
        <v>6.07940792</v>
      </c>
      <c r="M76" s="18" t="s">
        <v>481</v>
      </c>
      <c r="N76" s="20" t="s">
        <v>481</v>
      </c>
      <c r="O76" s="18" t="s">
        <v>481</v>
      </c>
      <c r="P76" s="20" t="s">
        <v>481</v>
      </c>
      <c r="Q76" s="18" t="s">
        <v>481</v>
      </c>
      <c r="R76" s="20" t="s">
        <v>481</v>
      </c>
      <c r="S76" s="18" t="s">
        <v>481</v>
      </c>
      <c r="T76" s="20" t="s">
        <v>481</v>
      </c>
      <c r="U76" s="18" t="n">
        <v>324.81266389</v>
      </c>
      <c r="V76" s="20" t="n">
        <v>6.26782499</v>
      </c>
    </row>
    <row r="77" spans="1:22">
      <c r="A77" s="15" t="s">
        <v>552</v>
      </c>
      <c r="B77" s="17" t="n">
        <v>6062</v>
      </c>
      <c r="C77" s="18">
        <f>(88.0/B77*100)</f>
        <v/>
      </c>
      <c r="D77" s="19" t="n">
        <v>5974</v>
      </c>
      <c r="E77" s="18" t="n">
        <v>445.82497258</v>
      </c>
      <c r="F77" s="20" t="n">
        <v>4.00961139</v>
      </c>
      <c r="G77" s="18" t="n">
        <v>447.86781717</v>
      </c>
      <c r="H77" s="20" t="n">
        <v>2.69933872</v>
      </c>
      <c r="I77" s="18" t="n">
        <v>428.12179861</v>
      </c>
      <c r="J77" s="20" t="n">
        <v>5.54521606</v>
      </c>
      <c r="K77" s="18" t="n">
        <v>410.55127067</v>
      </c>
      <c r="L77" s="20" t="n">
        <v>6.32516041</v>
      </c>
      <c r="M77" s="18" t="s">
        <v>481</v>
      </c>
      <c r="N77" s="20" t="s">
        <v>481</v>
      </c>
      <c r="O77" s="18" t="s">
        <v>481</v>
      </c>
      <c r="P77" s="20" t="s">
        <v>481</v>
      </c>
      <c r="Q77" s="18" t="s">
        <v>481</v>
      </c>
      <c r="R77" s="20" t="s">
        <v>481</v>
      </c>
      <c r="S77" s="18" t="s">
        <v>481</v>
      </c>
      <c r="T77" s="20" t="s">
        <v>481</v>
      </c>
      <c r="U77" s="18" t="n">
        <v>345.05783753</v>
      </c>
      <c r="V77" s="20" t="n">
        <v>7.10316387</v>
      </c>
    </row>
    <row r="78" spans="1:22">
      <c r="A78" s="15" t="s">
        <v>553</v>
      </c>
      <c r="B78" s="17" t="n">
        <v>5826</v>
      </c>
      <c r="C78" s="18">
        <f>(0.0/B78*100)</f>
        <v/>
      </c>
      <c r="D78" s="19" t="n">
        <v>5826</v>
      </c>
      <c r="E78" s="18" t="n">
        <v>474.63545644</v>
      </c>
      <c r="F78" s="20" t="n">
        <v>4.87315553</v>
      </c>
      <c r="G78" s="18" t="n">
        <v>489.16681232</v>
      </c>
      <c r="H78" s="20" t="n">
        <v>3.96907977</v>
      </c>
      <c r="I78" s="18" t="n">
        <v>493.9571706</v>
      </c>
      <c r="J78" s="20" t="n">
        <v>4.45149225</v>
      </c>
      <c r="K78" s="18" t="n">
        <v>477.91305988</v>
      </c>
      <c r="L78" s="20" t="n">
        <v>7.35222302</v>
      </c>
      <c r="M78" s="18" t="s">
        <v>481</v>
      </c>
      <c r="N78" s="20" t="s">
        <v>481</v>
      </c>
      <c r="O78" s="18" t="s">
        <v>481</v>
      </c>
      <c r="P78" s="20" t="s">
        <v>481</v>
      </c>
      <c r="Q78" s="18" t="n">
        <v>279.6191</v>
      </c>
      <c r="R78" s="20" t="n">
        <v>47.45639091</v>
      </c>
      <c r="S78" s="18" t="n">
        <v>403.75789661</v>
      </c>
      <c r="T78" s="20" t="n">
        <v>36.67235343</v>
      </c>
      <c r="U78" s="18" t="n">
        <v>431.68297882</v>
      </c>
      <c r="V78" s="20" t="n">
        <v>13.8910975</v>
      </c>
    </row>
    <row customHeight="1" ht="25" r="79" spans="1:22">
      <c r="A79" s="15" t="s">
        <v>554</v>
      </c>
      <c r="B79" s="17" t="n">
        <v>1657</v>
      </c>
      <c r="C79" s="18">
        <f>(41.0/B79*100)</f>
        <v/>
      </c>
      <c r="D79" s="19" t="n">
        <v>1616</v>
      </c>
      <c r="E79" s="18" t="n">
        <v>483.55873601</v>
      </c>
      <c r="F79" s="20" t="n">
        <v>8.423321789999999</v>
      </c>
      <c r="G79" s="18" t="n">
        <v>474.34776504</v>
      </c>
      <c r="H79" s="20" t="n">
        <v>7.60804026</v>
      </c>
      <c r="I79" s="18" t="n">
        <v>474.91724205</v>
      </c>
      <c r="J79" s="20" t="n">
        <v>12.18646822</v>
      </c>
      <c r="K79" s="18" t="n">
        <v>456.37978905</v>
      </c>
      <c r="L79" s="20" t="n">
        <v>13.67273729</v>
      </c>
      <c r="M79" s="18" t="s">
        <v>481</v>
      </c>
      <c r="N79" s="20" t="s">
        <v>481</v>
      </c>
      <c r="O79" s="18" t="s">
        <v>481</v>
      </c>
      <c r="P79" s="20" t="s">
        <v>481</v>
      </c>
      <c r="Q79" s="18" t="s">
        <v>481</v>
      </c>
      <c r="R79" s="20" t="s">
        <v>481</v>
      </c>
      <c r="S79" s="18" t="n">
        <v>323.2938</v>
      </c>
      <c r="T79" s="20" t="n">
        <v>49.26514985</v>
      </c>
      <c r="U79" s="18" t="n">
        <v>343.00853642</v>
      </c>
      <c r="V79" s="20" t="n">
        <v>33.25708376</v>
      </c>
    </row>
    <row r="80" spans="1:22">
      <c r="A80" s="15" t="s">
        <v>555</v>
      </c>
      <c r="B80" s="17" t="n">
        <v>7841</v>
      </c>
      <c r="C80" s="18">
        <f>(0.0/B80*100)</f>
        <v/>
      </c>
      <c r="D80" s="19" t="n">
        <v>7841</v>
      </c>
      <c r="E80" s="18" t="n">
        <v>430.58949943</v>
      </c>
      <c r="F80" s="20" t="n">
        <v>4.40634183</v>
      </c>
      <c r="G80" s="18" t="n">
        <v>428.094614</v>
      </c>
      <c r="H80" s="20" t="n">
        <v>3.66146899</v>
      </c>
      <c r="I80" s="18" t="n">
        <v>422.21696591</v>
      </c>
      <c r="J80" s="20" t="n">
        <v>7.41847851</v>
      </c>
      <c r="K80" s="18" t="n">
        <v>409.52898966</v>
      </c>
      <c r="L80" s="20" t="n">
        <v>8.53659305</v>
      </c>
      <c r="M80" s="18" t="s">
        <v>481</v>
      </c>
      <c r="N80" s="20" t="s">
        <v>481</v>
      </c>
      <c r="O80" s="18" t="s">
        <v>481</v>
      </c>
      <c r="P80" s="20" t="s">
        <v>481</v>
      </c>
      <c r="Q80" s="18" t="s">
        <v>481</v>
      </c>
      <c r="R80" s="20" t="s">
        <v>481</v>
      </c>
      <c r="S80" s="18" t="s">
        <v>481</v>
      </c>
      <c r="T80" s="20" t="s">
        <v>481</v>
      </c>
      <c r="U80" s="18" t="n">
        <v>357.79238129</v>
      </c>
      <c r="V80" s="20" t="n">
        <v>37.89399276</v>
      </c>
    </row>
    <row r="81" spans="1:22">
      <c r="A81" s="23" t="s">
        <v>556</v>
      </c>
      <c r="B81" s="17" t="n">
        <v>8861</v>
      </c>
      <c r="C81" s="18">
        <f>(76.0/B81*100)</f>
        <v/>
      </c>
      <c r="D81" s="19" t="n">
        <v>8785</v>
      </c>
      <c r="E81" s="18" t="n">
        <v>428.73133793</v>
      </c>
      <c r="F81" s="20" t="n">
        <v>5.41665226</v>
      </c>
      <c r="G81" s="18" t="n">
        <v>431.56996505</v>
      </c>
      <c r="H81" s="20" t="n">
        <v>3.42758125</v>
      </c>
      <c r="I81" s="18" t="n">
        <v>431.43024884</v>
      </c>
      <c r="J81" s="20" t="n">
        <v>5.11027226</v>
      </c>
      <c r="K81" s="18" t="n">
        <v>425.35618383</v>
      </c>
      <c r="L81" s="20" t="n">
        <v>9.38267345</v>
      </c>
      <c r="M81" s="18" t="s">
        <v>481</v>
      </c>
      <c r="N81" s="20" t="s">
        <v>481</v>
      </c>
      <c r="O81" s="18" t="s">
        <v>481</v>
      </c>
      <c r="P81" s="20" t="s">
        <v>481</v>
      </c>
      <c r="Q81" s="18" t="s">
        <v>481</v>
      </c>
      <c r="R81" s="20" t="s">
        <v>481</v>
      </c>
      <c r="S81" s="18" t="s">
        <v>481</v>
      </c>
      <c r="T81" s="20" t="s">
        <v>481</v>
      </c>
      <c r="U81" s="18" t="n">
        <v>361.60791798</v>
      </c>
      <c r="V81" s="20" t="n">
        <v>16.26216704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729</v>
      </c>
    </row>
    <row customHeight="1" ht="30" r="4" spans="1:22">
      <c r="A4" s="6" t="n"/>
      <c r="B4" s="7" t="s">
        <v>462</v>
      </c>
      <c r="C4" s="7" t="s">
        <v>463</v>
      </c>
      <c r="D4" s="8" t="s">
        <v>462</v>
      </c>
      <c r="E4" s="9" t="s">
        <v>644</v>
      </c>
      <c r="F4" s="10" t="n"/>
      <c r="G4" s="9" t="s">
        <v>643</v>
      </c>
      <c r="H4" s="10" t="n"/>
      <c r="I4" s="9" t="s">
        <v>642</v>
      </c>
      <c r="J4" s="10" t="n"/>
      <c r="K4" s="9" t="s">
        <v>641</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477.42225714</v>
      </c>
      <c r="F7" s="20" t="n">
        <v>5.56776028</v>
      </c>
      <c r="G7" s="18" t="n">
        <v>494.80861344</v>
      </c>
      <c r="H7" s="20" t="n">
        <v>3.12778883</v>
      </c>
      <c r="I7" s="18" t="n">
        <v>510.44526327</v>
      </c>
      <c r="J7" s="20" t="n">
        <v>2.16763361</v>
      </c>
      <c r="K7" s="18" t="n">
        <v>509.65425257</v>
      </c>
      <c r="L7" s="20" t="n">
        <v>3.07985553</v>
      </c>
      <c r="M7" s="18" t="s">
        <v>481</v>
      </c>
      <c r="N7" s="20" t="s">
        <v>481</v>
      </c>
      <c r="O7" s="18" t="s">
        <v>481</v>
      </c>
      <c r="P7" s="20" t="s">
        <v>481</v>
      </c>
      <c r="Q7" s="18" t="s">
        <v>481</v>
      </c>
      <c r="R7" s="20" t="s">
        <v>481</v>
      </c>
      <c r="S7" s="18" t="s">
        <v>481</v>
      </c>
      <c r="T7" s="20" t="s">
        <v>481</v>
      </c>
      <c r="U7" s="18" t="n">
        <v>425.96811818</v>
      </c>
      <c r="V7" s="20" t="n">
        <v>8.589856960000001</v>
      </c>
    </row>
    <row r="8" spans="1:22">
      <c r="A8" s="15" t="s">
        <v>483</v>
      </c>
      <c r="B8" s="17" t="n">
        <v>7007</v>
      </c>
      <c r="C8" s="18">
        <f>(27.0/B8*100)</f>
        <v/>
      </c>
      <c r="D8" s="19" t="n">
        <v>6980</v>
      </c>
      <c r="E8" s="18" t="n">
        <v>459.62282241</v>
      </c>
      <c r="F8" s="20" t="n">
        <v>6.0561041</v>
      </c>
      <c r="G8" s="18" t="n">
        <v>458.07097395</v>
      </c>
      <c r="H8" s="20" t="n">
        <v>6.68109365</v>
      </c>
      <c r="I8" s="18" t="n">
        <v>473.1002236</v>
      </c>
      <c r="J8" s="20" t="n">
        <v>4.07406698</v>
      </c>
      <c r="K8" s="18" t="n">
        <v>501.07832345</v>
      </c>
      <c r="L8" s="20" t="n">
        <v>2.85265906</v>
      </c>
      <c r="M8" s="18" t="s">
        <v>481</v>
      </c>
      <c r="N8" s="20" t="s">
        <v>481</v>
      </c>
      <c r="O8" s="18" t="s">
        <v>481</v>
      </c>
      <c r="P8" s="20" t="s">
        <v>481</v>
      </c>
      <c r="Q8" s="18" t="n">
        <v>361.38025951</v>
      </c>
      <c r="R8" s="20" t="n">
        <v>22.72565673</v>
      </c>
      <c r="S8" s="18" t="s">
        <v>481</v>
      </c>
      <c r="T8" s="20" t="s">
        <v>481</v>
      </c>
      <c r="U8" s="18" t="n">
        <v>376.05567963</v>
      </c>
      <c r="V8" s="20" t="n">
        <v>13.76597912</v>
      </c>
    </row>
    <row r="9" spans="1:22">
      <c r="A9" s="15" t="s">
        <v>484</v>
      </c>
      <c r="B9" s="17" t="n">
        <v>9651</v>
      </c>
      <c r="C9" s="18">
        <f>(116.0/B9*100)</f>
        <v/>
      </c>
      <c r="D9" s="19" t="n">
        <v>9535</v>
      </c>
      <c r="E9" s="18" t="n">
        <v>457.92540042</v>
      </c>
      <c r="F9" s="20" t="n">
        <v>5.93454883</v>
      </c>
      <c r="G9" s="18" t="n">
        <v>483.46409079</v>
      </c>
      <c r="H9" s="20" t="n">
        <v>4.11942793</v>
      </c>
      <c r="I9" s="18" t="n">
        <v>511.91388694</v>
      </c>
      <c r="J9" s="20" t="n">
        <v>2.54855367</v>
      </c>
      <c r="K9" s="18" t="n">
        <v>512.44468734</v>
      </c>
      <c r="L9" s="20" t="n">
        <v>3.3370699</v>
      </c>
      <c r="M9" s="18" t="s">
        <v>481</v>
      </c>
      <c r="N9" s="20" t="s">
        <v>481</v>
      </c>
      <c r="O9" s="18" t="s">
        <v>481</v>
      </c>
      <c r="P9" s="20" t="s">
        <v>481</v>
      </c>
      <c r="Q9" s="18" t="n">
        <v>347.7815185</v>
      </c>
      <c r="R9" s="20" t="n">
        <v>11.20716786</v>
      </c>
      <c r="S9" s="18" t="s">
        <v>481</v>
      </c>
      <c r="T9" s="20" t="s">
        <v>481</v>
      </c>
      <c r="U9" s="18" t="n">
        <v>403.78848577</v>
      </c>
      <c r="V9" s="20" t="n">
        <v>10.07826794</v>
      </c>
    </row>
    <row r="10" spans="1:22">
      <c r="A10" s="15" t="s">
        <v>485</v>
      </c>
      <c r="B10" s="17" t="n">
        <v>20058</v>
      </c>
      <c r="C10" s="18">
        <f>(531.0/B10*100)</f>
        <v/>
      </c>
      <c r="D10" s="19" t="n">
        <v>19527</v>
      </c>
      <c r="E10" s="18" t="n">
        <v>503.84278157</v>
      </c>
      <c r="F10" s="20" t="n">
        <v>5.17279829</v>
      </c>
      <c r="G10" s="18" t="n">
        <v>521.01312861</v>
      </c>
      <c r="H10" s="20" t="n">
        <v>3.64540202</v>
      </c>
      <c r="I10" s="18" t="n">
        <v>534.3430726</v>
      </c>
      <c r="J10" s="20" t="n">
        <v>2.52081199</v>
      </c>
      <c r="K10" s="18" t="n">
        <v>530.67488802</v>
      </c>
      <c r="L10" s="20" t="n">
        <v>3.21509736</v>
      </c>
      <c r="M10" s="18" t="s">
        <v>481</v>
      </c>
      <c r="N10" s="20" t="s">
        <v>481</v>
      </c>
      <c r="O10" s="18" t="s">
        <v>481</v>
      </c>
      <c r="P10" s="20" t="s">
        <v>481</v>
      </c>
      <c r="Q10" s="18" t="s">
        <v>481</v>
      </c>
      <c r="R10" s="20" t="s">
        <v>481</v>
      </c>
      <c r="S10" s="18" t="s">
        <v>481</v>
      </c>
      <c r="T10" s="20" t="s">
        <v>481</v>
      </c>
      <c r="U10" s="18" t="n">
        <v>444.81193754</v>
      </c>
      <c r="V10" s="20" t="n">
        <v>11.76713882</v>
      </c>
    </row>
    <row r="11" spans="1:22">
      <c r="A11" s="15" t="s">
        <v>486</v>
      </c>
      <c r="B11" s="17" t="n">
        <v>7053</v>
      </c>
      <c r="C11" s="18">
        <f>(53.0/B11*100)</f>
        <v/>
      </c>
      <c r="D11" s="19" t="n">
        <v>7000</v>
      </c>
      <c r="E11" s="18" t="n">
        <v>433.42318083</v>
      </c>
      <c r="F11" s="20" t="n">
        <v>6.18572122</v>
      </c>
      <c r="G11" s="18" t="n">
        <v>441.45016127</v>
      </c>
      <c r="H11" s="20" t="n">
        <v>5.16173418</v>
      </c>
      <c r="I11" s="18" t="n">
        <v>459.93172658</v>
      </c>
      <c r="J11" s="20" t="n">
        <v>3.281605</v>
      </c>
      <c r="K11" s="18" t="n">
        <v>473.14404508</v>
      </c>
      <c r="L11" s="20" t="n">
        <v>2.75203368</v>
      </c>
      <c r="M11" s="18" t="s">
        <v>481</v>
      </c>
      <c r="N11" s="20" t="s">
        <v>481</v>
      </c>
      <c r="O11" s="18" t="s">
        <v>481</v>
      </c>
      <c r="P11" s="20" t="s">
        <v>481</v>
      </c>
      <c r="Q11" s="18" t="s">
        <v>481</v>
      </c>
      <c r="R11" s="20" t="s">
        <v>481</v>
      </c>
      <c r="S11" s="18" t="s">
        <v>481</v>
      </c>
      <c r="T11" s="20" t="s">
        <v>481</v>
      </c>
      <c r="U11" s="18" t="n">
        <v>385.40789849</v>
      </c>
      <c r="V11" s="20" t="n">
        <v>13.61974106</v>
      </c>
    </row>
    <row r="12" spans="1:22">
      <c r="A12" s="15" t="s">
        <v>487</v>
      </c>
      <c r="B12" s="17" t="n">
        <v>6894</v>
      </c>
      <c r="C12" s="18">
        <f>(57.0/B12*100)</f>
        <v/>
      </c>
      <c r="D12" s="19" t="n">
        <v>6837</v>
      </c>
      <c r="E12" s="18" t="n">
        <v>461.37700661</v>
      </c>
      <c r="F12" s="20" t="n">
        <v>6.42051225</v>
      </c>
      <c r="G12" s="18" t="n">
        <v>473.0211199</v>
      </c>
      <c r="H12" s="20" t="n">
        <v>4.92328558</v>
      </c>
      <c r="I12" s="18" t="n">
        <v>493.43909482</v>
      </c>
      <c r="J12" s="20" t="n">
        <v>2.57630151</v>
      </c>
      <c r="K12" s="18" t="n">
        <v>510.3809041</v>
      </c>
      <c r="L12" s="20" t="n">
        <v>3.64067274</v>
      </c>
      <c r="M12" s="18" t="s">
        <v>481</v>
      </c>
      <c r="N12" s="20" t="s">
        <v>481</v>
      </c>
      <c r="O12" s="18" t="s">
        <v>481</v>
      </c>
      <c r="P12" s="20" t="s">
        <v>481</v>
      </c>
      <c r="Q12" s="18" t="n">
        <v>332.31014509</v>
      </c>
      <c r="R12" s="20" t="n">
        <v>18.34291261</v>
      </c>
      <c r="S12" s="18" t="s">
        <v>481</v>
      </c>
      <c r="T12" s="20" t="s">
        <v>481</v>
      </c>
      <c r="U12" s="18" t="n">
        <v>387.78592234</v>
      </c>
      <c r="V12" s="20" t="n">
        <v>14.94428144</v>
      </c>
    </row>
    <row r="13" spans="1:22">
      <c r="A13" s="15" t="s">
        <v>488</v>
      </c>
      <c r="B13" s="17" t="n">
        <v>7161</v>
      </c>
      <c r="C13" s="18">
        <f>(95.0/B13*100)</f>
        <v/>
      </c>
      <c r="D13" s="19" t="n">
        <v>7066</v>
      </c>
      <c r="E13" s="18" t="n">
        <v>476.78182226</v>
      </c>
      <c r="F13" s="20" t="n">
        <v>6.88578841</v>
      </c>
      <c r="G13" s="18" t="n">
        <v>491.91370857</v>
      </c>
      <c r="H13" s="20" t="n">
        <v>5.19091645</v>
      </c>
      <c r="I13" s="18" t="n">
        <v>503.60205295</v>
      </c>
      <c r="J13" s="20" t="n">
        <v>3.24351964</v>
      </c>
      <c r="K13" s="18" t="n">
        <v>514.78656011</v>
      </c>
      <c r="L13" s="20" t="n">
        <v>2.6476046</v>
      </c>
      <c r="M13" s="18" t="s">
        <v>481</v>
      </c>
      <c r="N13" s="20" t="s">
        <v>481</v>
      </c>
      <c r="O13" s="18" t="s">
        <v>481</v>
      </c>
      <c r="P13" s="20" t="s">
        <v>481</v>
      </c>
      <c r="Q13" s="18" t="n">
        <v>407.4699787</v>
      </c>
      <c r="R13" s="20" t="n">
        <v>6.79601306</v>
      </c>
      <c r="S13" s="18" t="s">
        <v>481</v>
      </c>
      <c r="T13" s="20" t="s">
        <v>481</v>
      </c>
      <c r="U13" s="18" t="n">
        <v>403.01186577</v>
      </c>
      <c r="V13" s="20" t="n">
        <v>13.56525465</v>
      </c>
    </row>
    <row r="14" spans="1:22">
      <c r="A14" s="15" t="s">
        <v>489</v>
      </c>
      <c r="B14" s="17" t="n">
        <v>5587</v>
      </c>
      <c r="C14" s="18">
        <f>(76.0/B14*100)</f>
        <v/>
      </c>
      <c r="D14" s="19" t="n">
        <v>5511</v>
      </c>
      <c r="E14" s="18" t="n">
        <v>504.54729552</v>
      </c>
      <c r="F14" s="20" t="n">
        <v>7.0354375</v>
      </c>
      <c r="G14" s="18" t="n">
        <v>506.69546732</v>
      </c>
      <c r="H14" s="20" t="n">
        <v>5.05311216</v>
      </c>
      <c r="I14" s="18" t="n">
        <v>516.3534934100001</v>
      </c>
      <c r="J14" s="20" t="n">
        <v>2.41362484</v>
      </c>
      <c r="K14" s="18" t="n">
        <v>534.74100748</v>
      </c>
      <c r="L14" s="20" t="n">
        <v>3.19967793</v>
      </c>
      <c r="M14" s="18" t="s">
        <v>481</v>
      </c>
      <c r="N14" s="20" t="s">
        <v>481</v>
      </c>
      <c r="O14" s="18" t="s">
        <v>481</v>
      </c>
      <c r="P14" s="20" t="s">
        <v>481</v>
      </c>
      <c r="Q14" s="18" t="s">
        <v>481</v>
      </c>
      <c r="R14" s="20" t="s">
        <v>481</v>
      </c>
      <c r="S14" s="18" t="s">
        <v>481</v>
      </c>
      <c r="T14" s="20" t="s">
        <v>481</v>
      </c>
      <c r="U14" s="18" t="n">
        <v>453.12953455</v>
      </c>
      <c r="V14" s="20" t="n">
        <v>15.8242631</v>
      </c>
    </row>
    <row r="15" spans="1:22">
      <c r="A15" s="15" t="s">
        <v>490</v>
      </c>
      <c r="B15" s="17" t="n">
        <v>5882</v>
      </c>
      <c r="C15" s="18">
        <f>(53.0/B15*100)</f>
        <v/>
      </c>
      <c r="D15" s="19" t="n">
        <v>5829</v>
      </c>
      <c r="E15" s="18" t="n">
        <v>487.96020641</v>
      </c>
      <c r="F15" s="20" t="n">
        <v>7.86737352</v>
      </c>
      <c r="G15" s="18" t="n">
        <v>521.8730723800001</v>
      </c>
      <c r="H15" s="20" t="n">
        <v>4.94507176</v>
      </c>
      <c r="I15" s="18" t="n">
        <v>528.24602232</v>
      </c>
      <c r="J15" s="20" t="n">
        <v>2.92529734</v>
      </c>
      <c r="K15" s="18" t="n">
        <v>538.84739809</v>
      </c>
      <c r="L15" s="20" t="n">
        <v>2.80430096</v>
      </c>
      <c r="M15" s="18" t="s">
        <v>481</v>
      </c>
      <c r="N15" s="20" t="s">
        <v>481</v>
      </c>
      <c r="O15" s="18" t="s">
        <v>481</v>
      </c>
      <c r="P15" s="20" t="s">
        <v>481</v>
      </c>
      <c r="Q15" s="18" t="n">
        <v>367.66871077</v>
      </c>
      <c r="R15" s="20" t="n">
        <v>14.82638214</v>
      </c>
      <c r="S15" s="18" t="s">
        <v>481</v>
      </c>
      <c r="T15" s="20" t="s">
        <v>481</v>
      </c>
      <c r="U15" s="18" t="n">
        <v>438.89740861</v>
      </c>
      <c r="V15" s="20" t="n">
        <v>16.88957252</v>
      </c>
    </row>
    <row r="16" spans="1:22">
      <c r="A16" s="15" t="s">
        <v>491</v>
      </c>
      <c r="B16" s="17" t="n">
        <v>6108</v>
      </c>
      <c r="C16" s="18">
        <f>(107.0/B16*100)</f>
        <v/>
      </c>
      <c r="D16" s="19" t="n">
        <v>6001</v>
      </c>
      <c r="E16" s="18" t="n">
        <v>454.84305249</v>
      </c>
      <c r="F16" s="20" t="n">
        <v>8.30865271</v>
      </c>
      <c r="G16" s="18" t="n">
        <v>473.33846578</v>
      </c>
      <c r="H16" s="20" t="n">
        <v>5.267371</v>
      </c>
      <c r="I16" s="18" t="n">
        <v>511.43093766</v>
      </c>
      <c r="J16" s="20" t="n">
        <v>2.78621956</v>
      </c>
      <c r="K16" s="18" t="n">
        <v>515.51316146</v>
      </c>
      <c r="L16" s="20" t="n">
        <v>3.00019261</v>
      </c>
      <c r="M16" s="18" t="s">
        <v>481</v>
      </c>
      <c r="N16" s="20" t="s">
        <v>481</v>
      </c>
      <c r="O16" s="18" t="s">
        <v>481</v>
      </c>
      <c r="P16" s="20" t="s">
        <v>481</v>
      </c>
      <c r="Q16" s="18" t="s">
        <v>481</v>
      </c>
      <c r="R16" s="20" t="s">
        <v>481</v>
      </c>
      <c r="S16" s="18" t="s">
        <v>481</v>
      </c>
      <c r="T16" s="20" t="s">
        <v>481</v>
      </c>
      <c r="U16" s="18" t="n">
        <v>359.25967043</v>
      </c>
      <c r="V16" s="20" t="n">
        <v>14.30266406</v>
      </c>
    </row>
    <row r="17" spans="1:22">
      <c r="A17" s="15" t="s">
        <v>492</v>
      </c>
      <c r="B17" s="17" t="n">
        <v>6504</v>
      </c>
      <c r="C17" s="18">
        <f>(709.0/B17*100)</f>
        <v/>
      </c>
      <c r="D17" s="19" t="n">
        <v>5795</v>
      </c>
      <c r="E17" s="18" t="n">
        <v>484.91983796</v>
      </c>
      <c r="F17" s="20" t="n">
        <v>7.59016472</v>
      </c>
      <c r="G17" s="18" t="n">
        <v>485.70131296</v>
      </c>
      <c r="H17" s="20" t="n">
        <v>5.82080208</v>
      </c>
      <c r="I17" s="18" t="n">
        <v>519.1105908</v>
      </c>
      <c r="J17" s="20" t="n">
        <v>3.84865446</v>
      </c>
      <c r="K17" s="18" t="n">
        <v>534.9866203300001</v>
      </c>
      <c r="L17" s="20" t="n">
        <v>3.2779677</v>
      </c>
      <c r="M17" s="18" t="s">
        <v>481</v>
      </c>
      <c r="N17" s="20" t="s">
        <v>481</v>
      </c>
      <c r="O17" s="18" t="s">
        <v>481</v>
      </c>
      <c r="P17" s="20" t="s">
        <v>481</v>
      </c>
      <c r="Q17" s="18" t="n">
        <v>338.260297</v>
      </c>
      <c r="R17" s="20" t="n">
        <v>14.23011861</v>
      </c>
      <c r="S17" s="18" t="s">
        <v>481</v>
      </c>
      <c r="T17" s="20" t="s">
        <v>481</v>
      </c>
      <c r="U17" s="18" t="n">
        <v>414.63207934</v>
      </c>
      <c r="V17" s="20" t="n">
        <v>11.10777064</v>
      </c>
    </row>
    <row r="18" spans="1:22">
      <c r="A18" s="15" t="s">
        <v>493</v>
      </c>
      <c r="B18" s="17" t="n">
        <v>5532</v>
      </c>
      <c r="C18" s="18">
        <f>(28.0/B18*100)</f>
        <v/>
      </c>
      <c r="D18" s="19" t="n">
        <v>5504</v>
      </c>
      <c r="E18" s="18" t="n">
        <v>435.04582459</v>
      </c>
      <c r="F18" s="20" t="n">
        <v>8.027172500000001</v>
      </c>
      <c r="G18" s="18" t="n">
        <v>447.19010019</v>
      </c>
      <c r="H18" s="20" t="n">
        <v>6.91203506</v>
      </c>
      <c r="I18" s="18" t="n">
        <v>472.0135131</v>
      </c>
      <c r="J18" s="20" t="n">
        <v>4.57454078</v>
      </c>
      <c r="K18" s="18" t="n">
        <v>476.01099192</v>
      </c>
      <c r="L18" s="20" t="n">
        <v>4.43282588</v>
      </c>
      <c r="M18" s="18" t="s">
        <v>481</v>
      </c>
      <c r="N18" s="20" t="s">
        <v>481</v>
      </c>
      <c r="O18" s="18" t="s">
        <v>481</v>
      </c>
      <c r="P18" s="20" t="s">
        <v>481</v>
      </c>
      <c r="Q18" s="18" t="s">
        <v>481</v>
      </c>
      <c r="R18" s="20" t="s">
        <v>481</v>
      </c>
      <c r="S18" s="18" t="s">
        <v>481</v>
      </c>
      <c r="T18" s="20" t="s">
        <v>481</v>
      </c>
      <c r="U18" s="18" t="n">
        <v>379.44987875</v>
      </c>
      <c r="V18" s="20" t="n">
        <v>16.2643243</v>
      </c>
    </row>
    <row r="19" spans="1:22">
      <c r="A19" s="15" t="s">
        <v>494</v>
      </c>
      <c r="B19" s="17" t="n">
        <v>5658</v>
      </c>
      <c r="C19" s="18">
        <f>(74.0/B19*100)</f>
        <v/>
      </c>
      <c r="D19" s="19" t="n">
        <v>5584</v>
      </c>
      <c r="E19" s="18" t="n">
        <v>442.30567621</v>
      </c>
      <c r="F19" s="20" t="n">
        <v>6.39378577</v>
      </c>
      <c r="G19" s="18" t="n">
        <v>452.31907974</v>
      </c>
      <c r="H19" s="20" t="n">
        <v>5.43932327</v>
      </c>
      <c r="I19" s="18" t="n">
        <v>466.26129904</v>
      </c>
      <c r="J19" s="20" t="n">
        <v>3.49879356</v>
      </c>
      <c r="K19" s="18" t="n">
        <v>485.38601364</v>
      </c>
      <c r="L19" s="20" t="n">
        <v>3.37124338</v>
      </c>
      <c r="M19" s="18" t="s">
        <v>481</v>
      </c>
      <c r="N19" s="20" t="s">
        <v>481</v>
      </c>
      <c r="O19" s="18" t="s">
        <v>481</v>
      </c>
      <c r="P19" s="20" t="s">
        <v>481</v>
      </c>
      <c r="Q19" s="18" t="s">
        <v>481</v>
      </c>
      <c r="R19" s="20" t="s">
        <v>481</v>
      </c>
      <c r="S19" s="18" t="s">
        <v>481</v>
      </c>
      <c r="T19" s="20" t="s">
        <v>481</v>
      </c>
      <c r="U19" s="18" t="n">
        <v>385.56984775</v>
      </c>
      <c r="V19" s="20" t="n">
        <v>14.34423024</v>
      </c>
    </row>
    <row r="20" spans="1:22">
      <c r="A20" s="15" t="s">
        <v>495</v>
      </c>
      <c r="B20" s="17" t="n">
        <v>3371</v>
      </c>
      <c r="C20" s="18">
        <f>(75.0/B20*100)</f>
        <v/>
      </c>
      <c r="D20" s="19" t="n">
        <v>3296</v>
      </c>
      <c r="E20" s="18" t="n">
        <v>465.24384766</v>
      </c>
      <c r="F20" s="20" t="n">
        <v>6.65410331</v>
      </c>
      <c r="G20" s="18" t="n">
        <v>471.23002774</v>
      </c>
      <c r="H20" s="20" t="n">
        <v>7.40076628</v>
      </c>
      <c r="I20" s="18" t="n">
        <v>480.56218561</v>
      </c>
      <c r="J20" s="20" t="n">
        <v>3.17747004</v>
      </c>
      <c r="K20" s="18" t="n">
        <v>493.15113903</v>
      </c>
      <c r="L20" s="20" t="n">
        <v>2.99784732</v>
      </c>
      <c r="M20" s="18" t="s">
        <v>481</v>
      </c>
      <c r="N20" s="20" t="s">
        <v>481</v>
      </c>
      <c r="O20" s="18" t="s">
        <v>481</v>
      </c>
      <c r="P20" s="20" t="s">
        <v>481</v>
      </c>
      <c r="Q20" s="18" t="s">
        <v>481</v>
      </c>
      <c r="R20" s="20" t="s">
        <v>481</v>
      </c>
      <c r="S20" s="18" t="s">
        <v>481</v>
      </c>
      <c r="T20" s="20" t="s">
        <v>481</v>
      </c>
      <c r="U20" s="18" t="n">
        <v>365.44871679</v>
      </c>
      <c r="V20" s="20" t="n">
        <v>15.42847053</v>
      </c>
    </row>
    <row r="21" spans="1:22">
      <c r="A21" s="15" t="s">
        <v>496</v>
      </c>
      <c r="B21" s="17" t="n">
        <v>5741</v>
      </c>
      <c r="C21" s="18">
        <f>(45.0/B21*100)</f>
        <v/>
      </c>
      <c r="D21" s="19" t="n">
        <v>5696</v>
      </c>
      <c r="E21" s="18" t="n">
        <v>513.31532896</v>
      </c>
      <c r="F21" s="20" t="n">
        <v>7.82936158</v>
      </c>
      <c r="G21" s="18" t="n">
        <v>521.2545362</v>
      </c>
      <c r="H21" s="20" t="n">
        <v>5.18612063</v>
      </c>
      <c r="I21" s="18" t="n">
        <v>523.14709848</v>
      </c>
      <c r="J21" s="20" t="n">
        <v>2.67576901</v>
      </c>
      <c r="K21" s="18" t="n">
        <v>521.14171426</v>
      </c>
      <c r="L21" s="20" t="n">
        <v>2.93966829</v>
      </c>
      <c r="M21" s="18" t="s">
        <v>481</v>
      </c>
      <c r="N21" s="20" t="s">
        <v>481</v>
      </c>
      <c r="O21" s="18" t="s">
        <v>481</v>
      </c>
      <c r="P21" s="20" t="s">
        <v>481</v>
      </c>
      <c r="Q21" s="18" t="s">
        <v>481</v>
      </c>
      <c r="R21" s="20" t="s">
        <v>481</v>
      </c>
      <c r="S21" s="18" t="s">
        <v>481</v>
      </c>
      <c r="T21" s="20" t="s">
        <v>481</v>
      </c>
      <c r="U21" s="18" t="n">
        <v>462.26804548</v>
      </c>
      <c r="V21" s="20" t="n">
        <v>12.45355411</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(222.0/B23*100)</f>
        <v/>
      </c>
      <c r="D23" s="19" t="n">
        <v>11361</v>
      </c>
      <c r="E23" s="18" t="n">
        <v>454.70086265</v>
      </c>
      <c r="F23" s="20" t="n">
        <v>7.76772296</v>
      </c>
      <c r="G23" s="18" t="n">
        <v>463.68069685</v>
      </c>
      <c r="H23" s="20" t="n">
        <v>5.26400662</v>
      </c>
      <c r="I23" s="18" t="n">
        <v>487.59445935</v>
      </c>
      <c r="J23" s="20" t="n">
        <v>3.1514423</v>
      </c>
      <c r="K23" s="18" t="n">
        <v>496.67657462</v>
      </c>
      <c r="L23" s="20" t="n">
        <v>3.3442898</v>
      </c>
      <c r="M23" s="18" t="s">
        <v>481</v>
      </c>
      <c r="N23" s="20" t="s">
        <v>481</v>
      </c>
      <c r="O23" s="18" t="s">
        <v>481</v>
      </c>
      <c r="P23" s="20" t="s">
        <v>481</v>
      </c>
      <c r="Q23" s="18" t="s">
        <v>481</v>
      </c>
      <c r="R23" s="20" t="s">
        <v>481</v>
      </c>
      <c r="S23" s="18" t="s">
        <v>481</v>
      </c>
      <c r="T23" s="20" t="s">
        <v>481</v>
      </c>
      <c r="U23" s="18" t="n">
        <v>413.67199805</v>
      </c>
      <c r="V23" s="20" t="n">
        <v>11.36786946</v>
      </c>
    </row>
    <row r="24" spans="1:22">
      <c r="A24" s="15" t="s">
        <v>499</v>
      </c>
      <c r="B24" s="17" t="n">
        <v>6647</v>
      </c>
      <c r="C24" s="18">
        <f>(7.0/B24*100)</f>
        <v/>
      </c>
      <c r="D24" s="19" t="n">
        <v>6640</v>
      </c>
      <c r="E24" s="18" t="n">
        <v>482.14591323</v>
      </c>
      <c r="F24" s="20" t="n">
        <v>6.32502604</v>
      </c>
      <c r="G24" s="18" t="n">
        <v>501.6713538</v>
      </c>
      <c r="H24" s="20" t="n">
        <v>4.69371837</v>
      </c>
      <c r="I24" s="18" t="n">
        <v>515.6967561599999</v>
      </c>
      <c r="J24" s="20" t="n">
        <v>3.54434812</v>
      </c>
      <c r="K24" s="18" t="n">
        <v>530.3648241</v>
      </c>
      <c r="L24" s="20" t="n">
        <v>3.94464218</v>
      </c>
      <c r="M24" s="18" t="s">
        <v>481</v>
      </c>
      <c r="N24" s="20" t="s">
        <v>481</v>
      </c>
      <c r="O24" s="18" t="s">
        <v>481</v>
      </c>
      <c r="P24" s="20" t="s">
        <v>481</v>
      </c>
      <c r="Q24" s="18" t="s">
        <v>481</v>
      </c>
      <c r="R24" s="20" t="s">
        <v>481</v>
      </c>
      <c r="S24" s="18" t="s">
        <v>481</v>
      </c>
      <c r="T24" s="20" t="s">
        <v>481</v>
      </c>
      <c r="U24" s="18" t="n">
        <v>483.17881367</v>
      </c>
      <c r="V24" s="20" t="n">
        <v>16.03799307</v>
      </c>
    </row>
    <row r="25" spans="1:22">
      <c r="A25" s="15" t="s">
        <v>500</v>
      </c>
      <c r="B25" s="17" t="n">
        <v>5581</v>
      </c>
      <c r="C25" s="18">
        <f>(24.0/B25*100)</f>
        <v/>
      </c>
      <c r="D25" s="19" t="n">
        <v>5557</v>
      </c>
      <c r="E25" s="18" t="n">
        <v>475.61260271</v>
      </c>
      <c r="F25" s="20" t="n">
        <v>13.0907963</v>
      </c>
      <c r="G25" s="18" t="n">
        <v>500.03835175</v>
      </c>
      <c r="H25" s="20" t="n">
        <v>6.01141917</v>
      </c>
      <c r="I25" s="18" t="n">
        <v>516.64937937</v>
      </c>
      <c r="J25" s="20" t="n">
        <v>3.91022295</v>
      </c>
      <c r="K25" s="18" t="n">
        <v>524.39007335</v>
      </c>
      <c r="L25" s="20" t="n">
        <v>3.80754659</v>
      </c>
      <c r="M25" s="18" t="s">
        <v>481</v>
      </c>
      <c r="N25" s="20" t="s">
        <v>481</v>
      </c>
      <c r="O25" s="18" t="s">
        <v>481</v>
      </c>
      <c r="P25" s="20" t="s">
        <v>481</v>
      </c>
      <c r="Q25" s="18" t="s">
        <v>481</v>
      </c>
      <c r="R25" s="20" t="s">
        <v>481</v>
      </c>
      <c r="S25" s="18" t="s">
        <v>481</v>
      </c>
      <c r="T25" s="20" t="s">
        <v>481</v>
      </c>
      <c r="U25" s="18" t="n">
        <v>475.86708509</v>
      </c>
      <c r="V25" s="20" t="n">
        <v>19.25171611</v>
      </c>
    </row>
    <row r="26" spans="1:22">
      <c r="A26" s="15" t="s">
        <v>501</v>
      </c>
      <c r="B26" s="17" t="n">
        <v>4869</v>
      </c>
      <c r="C26" s="18">
        <f>(36.0/B26*100)</f>
        <v/>
      </c>
      <c r="D26" s="19" t="n">
        <v>4833</v>
      </c>
      <c r="E26" s="18" t="n">
        <v>465.94958891</v>
      </c>
      <c r="F26" s="20" t="n">
        <v>5.40988647</v>
      </c>
      <c r="G26" s="18" t="n">
        <v>480.52327156</v>
      </c>
      <c r="H26" s="20" t="n">
        <v>4.10645248</v>
      </c>
      <c r="I26" s="18" t="n">
        <v>489.53461778</v>
      </c>
      <c r="J26" s="20" t="n">
        <v>2.38366326</v>
      </c>
      <c r="K26" s="18" t="n">
        <v>499.29642647</v>
      </c>
      <c r="L26" s="20" t="n">
        <v>3.33547994</v>
      </c>
      <c r="M26" s="18" t="s">
        <v>481</v>
      </c>
      <c r="N26" s="20" t="s">
        <v>481</v>
      </c>
      <c r="O26" s="18" t="s">
        <v>481</v>
      </c>
      <c r="P26" s="20" t="s">
        <v>481</v>
      </c>
      <c r="Q26" s="18" t="s">
        <v>481</v>
      </c>
      <c r="R26" s="20" t="s">
        <v>481</v>
      </c>
      <c r="S26" s="18" t="s">
        <v>481</v>
      </c>
      <c r="T26" s="20" t="s">
        <v>481</v>
      </c>
      <c r="U26" s="18" t="n">
        <v>437.43917441</v>
      </c>
      <c r="V26" s="20" t="n">
        <v>18.92092639</v>
      </c>
    </row>
    <row r="27" spans="1:22">
      <c r="A27" s="15" t="s">
        <v>502</v>
      </c>
      <c r="B27" s="17" t="n">
        <v>5299</v>
      </c>
      <c r="C27" s="18">
        <f>(19.0/B27*100)</f>
        <v/>
      </c>
      <c r="D27" s="19" t="n">
        <v>5280</v>
      </c>
      <c r="E27" s="18" t="n">
        <v>446.57061559</v>
      </c>
      <c r="F27" s="20" t="n">
        <v>5.34082337</v>
      </c>
      <c r="G27" s="18" t="n">
        <v>458.1301208</v>
      </c>
      <c r="H27" s="20" t="n">
        <v>4.78626351</v>
      </c>
      <c r="I27" s="18" t="n">
        <v>479.84394693</v>
      </c>
      <c r="J27" s="20" t="n">
        <v>2.92581667</v>
      </c>
      <c r="K27" s="18" t="n">
        <v>502.93567895</v>
      </c>
      <c r="L27" s="20" t="n">
        <v>2.2949696</v>
      </c>
      <c r="M27" s="18" t="s">
        <v>481</v>
      </c>
      <c r="N27" s="20" t="s">
        <v>481</v>
      </c>
      <c r="O27" s="18" t="s">
        <v>481</v>
      </c>
      <c r="P27" s="20" t="s">
        <v>481</v>
      </c>
      <c r="Q27" s="18" t="s">
        <v>481</v>
      </c>
      <c r="R27" s="20" t="s">
        <v>481</v>
      </c>
      <c r="S27" s="18" t="s">
        <v>481</v>
      </c>
      <c r="T27" s="20" t="s">
        <v>481</v>
      </c>
      <c r="U27" s="18" t="n">
        <v>385.38238094</v>
      </c>
      <c r="V27" s="20" t="n">
        <v>8.23350419</v>
      </c>
    </row>
    <row r="28" spans="1:22">
      <c r="A28" s="15" t="s">
        <v>503</v>
      </c>
      <c r="B28" s="17" t="n">
        <v>7568</v>
      </c>
      <c r="C28" s="18">
        <f>(64.0/B28*100)</f>
        <v/>
      </c>
      <c r="D28" s="19" t="n">
        <v>7504</v>
      </c>
      <c r="E28" s="18" t="n">
        <v>411.99423974</v>
      </c>
      <c r="F28" s="20" t="n">
        <v>4.31890866</v>
      </c>
      <c r="G28" s="18" t="n">
        <v>397.49077757</v>
      </c>
      <c r="H28" s="20" t="n">
        <v>3.93524208</v>
      </c>
      <c r="I28" s="18" t="n">
        <v>420.9820877</v>
      </c>
      <c r="J28" s="20" t="n">
        <v>2.87849994</v>
      </c>
      <c r="K28" s="18" t="n">
        <v>443.94651386</v>
      </c>
      <c r="L28" s="20" t="n">
        <v>3.14042939</v>
      </c>
      <c r="M28" s="18" t="s">
        <v>481</v>
      </c>
      <c r="N28" s="20" t="s">
        <v>481</v>
      </c>
      <c r="O28" s="18" t="s">
        <v>481</v>
      </c>
      <c r="P28" s="20" t="s">
        <v>481</v>
      </c>
      <c r="Q28" s="18" t="s">
        <v>481</v>
      </c>
      <c r="R28" s="20" t="s">
        <v>481</v>
      </c>
      <c r="S28" s="18" t="s">
        <v>481</v>
      </c>
      <c r="T28" s="20" t="s">
        <v>481</v>
      </c>
      <c r="U28" s="18" t="n">
        <v>381.43919578</v>
      </c>
      <c r="V28" s="20" t="n">
        <v>10.85584362</v>
      </c>
    </row>
    <row r="29" spans="1:22">
      <c r="A29" s="15" t="s">
        <v>504</v>
      </c>
      <c r="B29" s="17" t="n">
        <v>5385</v>
      </c>
      <c r="C29" s="18">
        <f>(30.0/B29*100)</f>
        <v/>
      </c>
      <c r="D29" s="19" t="n">
        <v>5355</v>
      </c>
      <c r="E29" s="18" t="n">
        <v>459.72152333</v>
      </c>
      <c r="F29" s="20" t="n">
        <v>8.831061829999999</v>
      </c>
      <c r="G29" s="18" t="n">
        <v>478.41679276</v>
      </c>
      <c r="H29" s="20" t="n">
        <v>6.70439498</v>
      </c>
      <c r="I29" s="18" t="n">
        <v>512.54601803</v>
      </c>
      <c r="J29" s="20" t="n">
        <v>2.98638382</v>
      </c>
      <c r="K29" s="18" t="n">
        <v>515.86765823</v>
      </c>
      <c r="L29" s="20" t="n">
        <v>2.81749639</v>
      </c>
      <c r="M29" s="18" t="s">
        <v>481</v>
      </c>
      <c r="N29" s="20" t="s">
        <v>481</v>
      </c>
      <c r="O29" s="18" t="s">
        <v>481</v>
      </c>
      <c r="P29" s="20" t="s">
        <v>481</v>
      </c>
      <c r="Q29" s="18" t="n">
        <v>314.02123871</v>
      </c>
      <c r="R29" s="20" t="n">
        <v>13.26138992</v>
      </c>
      <c r="S29" s="18" t="s">
        <v>481</v>
      </c>
      <c r="T29" s="20" t="s">
        <v>481</v>
      </c>
      <c r="U29" s="18" t="n">
        <v>428.0669412</v>
      </c>
      <c r="V29" s="20" t="n">
        <v>20.07359335</v>
      </c>
    </row>
    <row r="30" spans="1:22">
      <c r="A30" s="15" t="s">
        <v>505</v>
      </c>
      <c r="B30" s="17" t="n">
        <v>4520</v>
      </c>
      <c r="C30" s="18">
        <f>(107.0/B30*100)</f>
        <v/>
      </c>
      <c r="D30" s="19" t="n">
        <v>4413</v>
      </c>
      <c r="E30" s="18" t="n">
        <v>482.33355516</v>
      </c>
      <c r="F30" s="20" t="n">
        <v>8.416606789999999</v>
      </c>
      <c r="G30" s="18" t="n">
        <v>497.68493818</v>
      </c>
      <c r="H30" s="20" t="n">
        <v>4.82290221</v>
      </c>
      <c r="I30" s="18" t="n">
        <v>519.70883624</v>
      </c>
      <c r="J30" s="20" t="n">
        <v>3.0032173</v>
      </c>
      <c r="K30" s="18" t="n">
        <v>513.47881405</v>
      </c>
      <c r="L30" s="20" t="n">
        <v>3.91802542</v>
      </c>
      <c r="M30" s="18" t="s">
        <v>481</v>
      </c>
      <c r="N30" s="20" t="s">
        <v>481</v>
      </c>
      <c r="O30" s="18" t="s">
        <v>481</v>
      </c>
      <c r="P30" s="20" t="s">
        <v>481</v>
      </c>
      <c r="Q30" s="18" t="s">
        <v>481</v>
      </c>
      <c r="R30" s="20" t="s">
        <v>481</v>
      </c>
      <c r="S30" s="18" t="s">
        <v>481</v>
      </c>
      <c r="T30" s="20" t="s">
        <v>481</v>
      </c>
      <c r="U30" s="18" t="n">
        <v>410.05133894</v>
      </c>
      <c r="V30" s="20" t="n">
        <v>16.79097922</v>
      </c>
    </row>
    <row r="31" spans="1:22">
      <c r="A31" s="15" t="s">
        <v>506</v>
      </c>
      <c r="B31" s="17" t="n">
        <v>5456</v>
      </c>
      <c r="C31" s="18">
        <f>(127.0/B31*100)</f>
        <v/>
      </c>
      <c r="D31" s="19" t="n">
        <v>5329</v>
      </c>
      <c r="E31" s="18" t="n">
        <v>484.31325489</v>
      </c>
      <c r="F31" s="20" t="n">
        <v>6.57630282</v>
      </c>
      <c r="G31" s="18" t="n">
        <v>500.36848549</v>
      </c>
      <c r="H31" s="20" t="n">
        <v>6.48648078</v>
      </c>
      <c r="I31" s="18" t="n">
        <v>524.4870996</v>
      </c>
      <c r="J31" s="20" t="n">
        <v>2.93581259</v>
      </c>
      <c r="K31" s="18" t="n">
        <v>517.74598197</v>
      </c>
      <c r="L31" s="20" t="n">
        <v>3.10683339</v>
      </c>
      <c r="M31" s="18" t="s">
        <v>481</v>
      </c>
      <c r="N31" s="20" t="s">
        <v>481</v>
      </c>
      <c r="O31" s="18" t="s">
        <v>481</v>
      </c>
      <c r="P31" s="20" t="s">
        <v>481</v>
      </c>
      <c r="Q31" s="18" t="s">
        <v>481</v>
      </c>
      <c r="R31" s="20" t="s">
        <v>481</v>
      </c>
      <c r="S31" s="18" t="s">
        <v>481</v>
      </c>
      <c r="T31" s="20" t="s">
        <v>481</v>
      </c>
      <c r="U31" s="18" t="n">
        <v>437.08930251</v>
      </c>
      <c r="V31" s="20" t="n">
        <v>13.03924494</v>
      </c>
    </row>
    <row r="32" spans="1:22">
      <c r="A32" s="15" t="s">
        <v>507</v>
      </c>
      <c r="B32" s="17" t="n">
        <v>4478</v>
      </c>
      <c r="C32" s="18">
        <f>(5.0/B32*100)</f>
        <v/>
      </c>
      <c r="D32" s="19" t="n">
        <v>4473</v>
      </c>
      <c r="E32" s="18" t="n">
        <v>488.55437872</v>
      </c>
      <c r="F32" s="20" t="n">
        <v>5.73562875</v>
      </c>
      <c r="G32" s="18" t="n">
        <v>501.42236866</v>
      </c>
      <c r="H32" s="20" t="n">
        <v>5.12848511</v>
      </c>
      <c r="I32" s="18" t="n">
        <v>508.2283508</v>
      </c>
      <c r="J32" s="20" t="n">
        <v>3.13934278</v>
      </c>
      <c r="K32" s="18" t="n">
        <v>513.5444085</v>
      </c>
      <c r="L32" s="20" t="n">
        <v>3.1471815</v>
      </c>
      <c r="M32" s="18" t="s">
        <v>481</v>
      </c>
      <c r="N32" s="20" t="s">
        <v>481</v>
      </c>
      <c r="O32" s="18" t="s">
        <v>481</v>
      </c>
      <c r="P32" s="20" t="s">
        <v>481</v>
      </c>
      <c r="Q32" s="18" t="s">
        <v>481</v>
      </c>
      <c r="R32" s="20" t="s">
        <v>481</v>
      </c>
      <c r="S32" s="18" t="s">
        <v>481</v>
      </c>
      <c r="T32" s="20" t="s">
        <v>481</v>
      </c>
      <c r="U32" s="18" t="n">
        <v>421.29715042</v>
      </c>
      <c r="V32" s="20" t="n">
        <v>20.84200696</v>
      </c>
    </row>
    <row r="33" spans="1:22">
      <c r="A33" s="15" t="s">
        <v>508</v>
      </c>
      <c r="B33" s="17" t="n">
        <v>7325</v>
      </c>
      <c r="C33" s="18">
        <f>(76.0/B33*100)</f>
        <v/>
      </c>
      <c r="D33" s="19" t="n">
        <v>7249</v>
      </c>
      <c r="E33" s="18" t="n">
        <v>459.48690927</v>
      </c>
      <c r="F33" s="20" t="n">
        <v>5.95117926</v>
      </c>
      <c r="G33" s="18" t="n">
        <v>474.1037067</v>
      </c>
      <c r="H33" s="20" t="n">
        <v>4.65166627</v>
      </c>
      <c r="I33" s="18" t="n">
        <v>507.09497306</v>
      </c>
      <c r="J33" s="20" t="n">
        <v>3.01986652</v>
      </c>
      <c r="K33" s="18" t="n">
        <v>511.35673993</v>
      </c>
      <c r="L33" s="20" t="n">
        <v>3.15722804</v>
      </c>
      <c r="M33" s="18" t="s">
        <v>481</v>
      </c>
      <c r="N33" s="20" t="s">
        <v>481</v>
      </c>
      <c r="O33" s="18" t="s">
        <v>481</v>
      </c>
      <c r="P33" s="20" t="s">
        <v>481</v>
      </c>
      <c r="Q33" s="18" t="s">
        <v>481</v>
      </c>
      <c r="R33" s="20" t="s">
        <v>481</v>
      </c>
      <c r="S33" s="18" t="s">
        <v>481</v>
      </c>
      <c r="T33" s="20" t="s">
        <v>481</v>
      </c>
      <c r="U33" s="18" t="n">
        <v>416.72231897</v>
      </c>
      <c r="V33" s="20" t="n">
        <v>13.33647625</v>
      </c>
    </row>
    <row r="34" spans="1:22">
      <c r="A34" s="15" t="s">
        <v>509</v>
      </c>
      <c r="B34" s="17" t="n">
        <v>6350</v>
      </c>
      <c r="C34" s="18">
        <f>(39.0/B34*100)</f>
        <v/>
      </c>
      <c r="D34" s="19" t="n">
        <v>6311</v>
      </c>
      <c r="E34" s="18" t="n">
        <v>435.40760424</v>
      </c>
      <c r="F34" s="20" t="n">
        <v>6.33153496</v>
      </c>
      <c r="G34" s="18" t="n">
        <v>435.21007512</v>
      </c>
      <c r="H34" s="20" t="n">
        <v>4.43632016</v>
      </c>
      <c r="I34" s="18" t="n">
        <v>461.67726081</v>
      </c>
      <c r="J34" s="20" t="n">
        <v>3.06071218</v>
      </c>
      <c r="K34" s="18" t="n">
        <v>484.41494935</v>
      </c>
      <c r="L34" s="20" t="n">
        <v>3.532089</v>
      </c>
      <c r="M34" s="18" t="s">
        <v>481</v>
      </c>
      <c r="N34" s="20" t="s">
        <v>481</v>
      </c>
      <c r="O34" s="18" t="s">
        <v>481</v>
      </c>
      <c r="P34" s="20" t="s">
        <v>481</v>
      </c>
      <c r="Q34" s="18" t="n">
        <v>263.37193708</v>
      </c>
      <c r="R34" s="20" t="n">
        <v>13.61114927</v>
      </c>
      <c r="S34" s="18" t="s">
        <v>481</v>
      </c>
      <c r="T34" s="20" t="s">
        <v>481</v>
      </c>
      <c r="U34" s="18" t="n">
        <v>324.7017111</v>
      </c>
      <c r="V34" s="20" t="n">
        <v>9.8769741</v>
      </c>
    </row>
    <row r="35" spans="1:22">
      <c r="A35" s="15" t="s">
        <v>510</v>
      </c>
      <c r="B35" s="17" t="n">
        <v>6406</v>
      </c>
      <c r="C35" s="18">
        <f>(38.0/B35*100)</f>
        <v/>
      </c>
      <c r="D35" s="19" t="n">
        <v>6368</v>
      </c>
      <c r="E35" s="18" t="n">
        <v>470.09170573</v>
      </c>
      <c r="F35" s="20" t="n">
        <v>5.60561027</v>
      </c>
      <c r="G35" s="18" t="n">
        <v>493.95390852</v>
      </c>
      <c r="H35" s="20" t="n">
        <v>5.03926748</v>
      </c>
      <c r="I35" s="18" t="n">
        <v>512.2357935799999</v>
      </c>
      <c r="J35" s="20" t="n">
        <v>2.3130989</v>
      </c>
      <c r="K35" s="18" t="n">
        <v>514.88301218</v>
      </c>
      <c r="L35" s="20" t="n">
        <v>2.46425933</v>
      </c>
      <c r="M35" s="18" t="s">
        <v>481</v>
      </c>
      <c r="N35" s="20" t="s">
        <v>481</v>
      </c>
      <c r="O35" s="18" t="s">
        <v>481</v>
      </c>
      <c r="P35" s="20" t="s">
        <v>481</v>
      </c>
      <c r="Q35" s="18" t="n">
        <v>337.32521215</v>
      </c>
      <c r="R35" s="20" t="n">
        <v>11.65794297</v>
      </c>
      <c r="S35" s="18" t="s">
        <v>481</v>
      </c>
      <c r="T35" s="20" t="s">
        <v>481</v>
      </c>
      <c r="U35" s="18" t="n">
        <v>456.19669923</v>
      </c>
      <c r="V35" s="20" t="n">
        <v>14.6794385</v>
      </c>
    </row>
    <row r="36" spans="1:22">
      <c r="A36" s="15" t="s">
        <v>511</v>
      </c>
      <c r="B36" s="17" t="n">
        <v>6736</v>
      </c>
      <c r="C36" s="18">
        <f>(31.0/B36*100)</f>
        <v/>
      </c>
      <c r="D36" s="19" t="n">
        <v>6705</v>
      </c>
      <c r="E36" s="18" t="n">
        <v>472.18719127</v>
      </c>
      <c r="F36" s="20" t="n">
        <v>5.41394904</v>
      </c>
      <c r="G36" s="18" t="n">
        <v>482.29112947</v>
      </c>
      <c r="H36" s="20" t="n">
        <v>5.73528077</v>
      </c>
      <c r="I36" s="18" t="n">
        <v>495.30824817</v>
      </c>
      <c r="J36" s="20" t="n">
        <v>3.05235361</v>
      </c>
      <c r="K36" s="18" t="n">
        <v>502.69184527</v>
      </c>
      <c r="L36" s="20" t="n">
        <v>2.70111311</v>
      </c>
      <c r="M36" s="18" t="s">
        <v>481</v>
      </c>
      <c r="N36" s="20" t="s">
        <v>481</v>
      </c>
      <c r="O36" s="18" t="s">
        <v>481</v>
      </c>
      <c r="P36" s="20" t="s">
        <v>481</v>
      </c>
      <c r="Q36" s="18" t="s">
        <v>481</v>
      </c>
      <c r="R36" s="20" t="s">
        <v>481</v>
      </c>
      <c r="S36" s="18" t="s">
        <v>481</v>
      </c>
      <c r="T36" s="20" t="s">
        <v>481</v>
      </c>
      <c r="U36" s="18" t="n">
        <v>412.39302739</v>
      </c>
      <c r="V36" s="20" t="n">
        <v>16.23974765</v>
      </c>
    </row>
    <row r="37" spans="1:22">
      <c r="A37" s="15" t="s">
        <v>512</v>
      </c>
      <c r="B37" s="17" t="n">
        <v>5458</v>
      </c>
      <c r="C37" s="18">
        <f>(66.0/B37*100)</f>
        <v/>
      </c>
      <c r="D37" s="19" t="n">
        <v>5392</v>
      </c>
      <c r="E37" s="18" t="n">
        <v>480.89567281</v>
      </c>
      <c r="F37" s="20" t="n">
        <v>6.58970398</v>
      </c>
      <c r="G37" s="18" t="n">
        <v>491.27038268</v>
      </c>
      <c r="H37" s="20" t="n">
        <v>5.57937348</v>
      </c>
      <c r="I37" s="18" t="n">
        <v>500.91453342</v>
      </c>
      <c r="J37" s="20" t="n">
        <v>3.8305328</v>
      </c>
      <c r="K37" s="18" t="n">
        <v>517.5827560499999</v>
      </c>
      <c r="L37" s="20" t="n">
        <v>3.65691042</v>
      </c>
      <c r="M37" s="18" t="s">
        <v>481</v>
      </c>
      <c r="N37" s="20" t="s">
        <v>481</v>
      </c>
      <c r="O37" s="18" t="s">
        <v>481</v>
      </c>
      <c r="P37" s="20" t="s">
        <v>481</v>
      </c>
      <c r="Q37" s="18" t="s">
        <v>481</v>
      </c>
      <c r="R37" s="20" t="s">
        <v>481</v>
      </c>
      <c r="S37" s="18" t="s">
        <v>481</v>
      </c>
      <c r="T37" s="20" t="s">
        <v>481</v>
      </c>
      <c r="U37" s="18" t="n">
        <v>367.86823272</v>
      </c>
      <c r="V37" s="20" t="n">
        <v>11.05381692</v>
      </c>
    </row>
    <row r="38" spans="1:22">
      <c r="A38" s="15" t="s">
        <v>513</v>
      </c>
      <c r="B38" s="17" t="n">
        <v>5860</v>
      </c>
      <c r="C38" s="18">
        <f>(17.0/B38*100)</f>
        <v/>
      </c>
      <c r="D38" s="19" t="n">
        <v>5843</v>
      </c>
      <c r="E38" s="18" t="n">
        <v>449.59316334</v>
      </c>
      <c r="F38" s="20" t="n">
        <v>6.11370592</v>
      </c>
      <c r="G38" s="18" t="n">
        <v>476.91838662</v>
      </c>
      <c r="H38" s="20" t="n">
        <v>6.30626093</v>
      </c>
      <c r="I38" s="18" t="n">
        <v>501.19137982</v>
      </c>
      <c r="J38" s="20" t="n">
        <v>3.8769174</v>
      </c>
      <c r="K38" s="18" t="n">
        <v>500.13244414</v>
      </c>
      <c r="L38" s="20" t="n">
        <v>3.18156796</v>
      </c>
      <c r="M38" s="18" t="s">
        <v>481</v>
      </c>
      <c r="N38" s="20" t="s">
        <v>481</v>
      </c>
      <c r="O38" s="18" t="s">
        <v>481</v>
      </c>
      <c r="P38" s="20" t="s">
        <v>481</v>
      </c>
      <c r="Q38" s="18" t="s">
        <v>481</v>
      </c>
      <c r="R38" s="20" t="s">
        <v>481</v>
      </c>
      <c r="S38" s="18" t="s">
        <v>481</v>
      </c>
      <c r="T38" s="20" t="s">
        <v>481</v>
      </c>
      <c r="U38" s="18" t="n">
        <v>380.60759281</v>
      </c>
      <c r="V38" s="20" t="n">
        <v>10.37643989</v>
      </c>
    </row>
    <row r="39" spans="1:22">
      <c r="A39" s="15" t="s">
        <v>514</v>
      </c>
      <c r="B39" s="17" t="n">
        <v>5895</v>
      </c>
      <c r="C39" s="18">
        <f>(32.0/B39*100)</f>
        <v/>
      </c>
      <c r="D39" s="19" t="n">
        <v>5863</v>
      </c>
      <c r="E39" s="18" t="n">
        <v>419.13882901</v>
      </c>
      <c r="F39" s="20" t="n">
        <v>4.38685824</v>
      </c>
      <c r="G39" s="18" t="n">
        <v>409.67483924</v>
      </c>
      <c r="H39" s="20" t="n">
        <v>5.19357488</v>
      </c>
      <c r="I39" s="18" t="n">
        <v>434.33430514</v>
      </c>
      <c r="J39" s="20" t="n">
        <v>4.55361838</v>
      </c>
      <c r="K39" s="18" t="n">
        <v>445.32627071</v>
      </c>
      <c r="L39" s="20" t="n">
        <v>4.37832354</v>
      </c>
      <c r="M39" s="18" t="s">
        <v>481</v>
      </c>
      <c r="N39" s="20" t="s">
        <v>481</v>
      </c>
      <c r="O39" s="18" t="s">
        <v>481</v>
      </c>
      <c r="P39" s="20" t="s">
        <v>481</v>
      </c>
      <c r="Q39" s="18" t="s">
        <v>481</v>
      </c>
      <c r="R39" s="20" t="s">
        <v>481</v>
      </c>
      <c r="S39" s="18" t="s">
        <v>481</v>
      </c>
      <c r="T39" s="20" t="s">
        <v>481</v>
      </c>
      <c r="U39" s="18" t="n">
        <v>345.20752066</v>
      </c>
      <c r="V39" s="20" t="n">
        <v>13.02324908</v>
      </c>
    </row>
    <row r="40" spans="1:22">
      <c r="A40" s="15" t="s">
        <v>515</v>
      </c>
      <c r="B40" s="17" t="n">
        <v>14157</v>
      </c>
      <c r="C40" s="18">
        <f>(290.0/B40*100)</f>
        <v/>
      </c>
      <c r="D40" s="19" t="n">
        <v>13867</v>
      </c>
      <c r="E40" s="18" t="n">
        <v>481.29941013</v>
      </c>
      <c r="F40" s="20" t="n">
        <v>7.77404742</v>
      </c>
      <c r="G40" s="18" t="n">
        <v>499.10082402</v>
      </c>
      <c r="H40" s="20" t="n">
        <v>4.03858052</v>
      </c>
      <c r="I40" s="18" t="n">
        <v>500.03886862</v>
      </c>
      <c r="J40" s="20" t="n">
        <v>2.90354868</v>
      </c>
      <c r="K40" s="18" t="n">
        <v>505.33497817</v>
      </c>
      <c r="L40" s="20" t="n">
        <v>3.64135836</v>
      </c>
      <c r="M40" s="18" t="s">
        <v>481</v>
      </c>
      <c r="N40" s="20" t="s">
        <v>481</v>
      </c>
      <c r="O40" s="18" t="s">
        <v>481</v>
      </c>
      <c r="P40" s="20" t="s">
        <v>481</v>
      </c>
      <c r="Q40" s="18" t="s">
        <v>481</v>
      </c>
      <c r="R40" s="20" t="s">
        <v>481</v>
      </c>
      <c r="S40" s="18" t="s">
        <v>481</v>
      </c>
      <c r="T40" s="20" t="s">
        <v>481</v>
      </c>
      <c r="U40" s="18" t="n">
        <v>410.81904513</v>
      </c>
      <c r="V40" s="20" t="n">
        <v>10.8542576</v>
      </c>
    </row>
    <row r="41" spans="1:22">
      <c r="A41" s="15" t="s">
        <v>516</v>
      </c>
      <c r="B41" s="17" t="n">
        <v>5712</v>
      </c>
      <c r="C41" s="18">
        <f>(39.0/B41*100)</f>
        <v/>
      </c>
      <c r="D41" s="19" t="n">
        <v>5673</v>
      </c>
      <c r="E41" s="18" t="n">
        <v>490.42420857</v>
      </c>
      <c r="F41" s="20" t="n">
        <v>6.26269534</v>
      </c>
      <c r="G41" s="18" t="n">
        <v>493.28801411</v>
      </c>
      <c r="H41" s="20" t="n">
        <v>4.99262844</v>
      </c>
      <c r="I41" s="18" t="n">
        <v>502.53531723</v>
      </c>
      <c r="J41" s="20" t="n">
        <v>3.74253155</v>
      </c>
      <c r="K41" s="18" t="n">
        <v>501.29349313</v>
      </c>
      <c r="L41" s="20" t="n">
        <v>3.5536959</v>
      </c>
      <c r="M41" s="18" t="s">
        <v>481</v>
      </c>
      <c r="N41" s="20" t="s">
        <v>481</v>
      </c>
      <c r="O41" s="18" t="s">
        <v>481</v>
      </c>
      <c r="P41" s="20" t="s">
        <v>481</v>
      </c>
      <c r="Q41" s="18" t="n">
        <v>399.91015703</v>
      </c>
      <c r="R41" s="20" t="n">
        <v>16.72230739</v>
      </c>
      <c r="S41" s="18" t="s">
        <v>481</v>
      </c>
      <c r="T41" s="20" t="s">
        <v>481</v>
      </c>
      <c r="U41" s="18" t="n">
        <v>400.30706404</v>
      </c>
      <c r="V41" s="20" t="n">
        <v>18.22694867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340.08205944</v>
      </c>
      <c r="F45" s="20" t="n">
        <v>3.77434237</v>
      </c>
      <c r="G45" s="18" t="n">
        <v>339.99073276</v>
      </c>
      <c r="H45" s="20" t="n">
        <v>3.91573992</v>
      </c>
      <c r="I45" s="18" t="n">
        <v>352.32396782</v>
      </c>
      <c r="J45" s="20" t="n">
        <v>3.35424561</v>
      </c>
      <c r="K45" s="18" t="n">
        <v>368.36002951</v>
      </c>
      <c r="L45" s="20" t="n">
        <v>4.477013</v>
      </c>
      <c r="M45" s="18" t="s">
        <v>481</v>
      </c>
      <c r="N45" s="20" t="s">
        <v>481</v>
      </c>
      <c r="O45" s="18" t="s">
        <v>481</v>
      </c>
      <c r="P45" s="20" t="s">
        <v>481</v>
      </c>
      <c r="Q45" s="18" t="n">
        <v>352.31948857</v>
      </c>
      <c r="R45" s="20" t="n">
        <v>28.9955956</v>
      </c>
      <c r="S45" s="18" t="n">
        <v>352.57891868</v>
      </c>
      <c r="T45" s="20" t="n">
        <v>17.60073448</v>
      </c>
      <c r="U45" s="18" t="n">
        <v>328.63828238</v>
      </c>
      <c r="V45" s="20" t="n">
        <v>4.90063252</v>
      </c>
    </row>
    <row r="46" spans="1:22">
      <c r="A46" s="15" t="s">
        <v>521</v>
      </c>
      <c r="B46" s="17" t="n">
        <v>23141</v>
      </c>
      <c r="C46" s="18">
        <f>(1342.0/B46*100)</f>
        <v/>
      </c>
      <c r="D46" s="19" t="n">
        <v>21799</v>
      </c>
      <c r="E46" s="18" t="n">
        <v>385.55936427</v>
      </c>
      <c r="F46" s="20" t="n">
        <v>4.19384623</v>
      </c>
      <c r="G46" s="18" t="n">
        <v>380.13067291</v>
      </c>
      <c r="H46" s="20" t="n">
        <v>4.35746873</v>
      </c>
      <c r="I46" s="18" t="n">
        <v>414.38527663</v>
      </c>
      <c r="J46" s="20" t="n">
        <v>3.28735157</v>
      </c>
      <c r="K46" s="18" t="n">
        <v>440.05232638</v>
      </c>
      <c r="L46" s="20" t="n">
        <v>3.08867467</v>
      </c>
      <c r="M46" s="18" t="s">
        <v>481</v>
      </c>
      <c r="N46" s="20" t="s">
        <v>481</v>
      </c>
      <c r="O46" s="18" t="s">
        <v>481</v>
      </c>
      <c r="P46" s="20" t="s">
        <v>481</v>
      </c>
      <c r="Q46" s="18" t="s">
        <v>481</v>
      </c>
      <c r="R46" s="20" t="s">
        <v>481</v>
      </c>
      <c r="S46" s="18" t="s">
        <v>481</v>
      </c>
      <c r="T46" s="20" t="s">
        <v>481</v>
      </c>
      <c r="U46" s="18" t="n">
        <v>337.40896238</v>
      </c>
      <c r="V46" s="20" t="n">
        <v>4.39535245</v>
      </c>
    </row>
    <row r="47" spans="1:22">
      <c r="A47" s="15" t="s">
        <v>522</v>
      </c>
      <c r="B47" s="17" t="n">
        <v>5928</v>
      </c>
      <c r="C47" s="18">
        <f>(99.0/B47*100)</f>
        <v/>
      </c>
      <c r="D47" s="19" t="n">
        <v>5829</v>
      </c>
      <c r="E47" s="18" t="n">
        <v>403.62513276</v>
      </c>
      <c r="F47" s="20" t="n">
        <v>6.2421203</v>
      </c>
      <c r="G47" s="18" t="n">
        <v>406.22618528</v>
      </c>
      <c r="H47" s="20" t="n">
        <v>7.4319444</v>
      </c>
      <c r="I47" s="18" t="n">
        <v>450.19174824</v>
      </c>
      <c r="J47" s="20" t="n">
        <v>5.09463881</v>
      </c>
      <c r="K47" s="18" t="n">
        <v>464.20783647</v>
      </c>
      <c r="L47" s="20" t="n">
        <v>4.6370292</v>
      </c>
      <c r="M47" s="18" t="s">
        <v>481</v>
      </c>
      <c r="N47" s="20" t="s">
        <v>481</v>
      </c>
      <c r="O47" s="18" t="s">
        <v>481</v>
      </c>
      <c r="P47" s="20" t="s">
        <v>481</v>
      </c>
      <c r="Q47" s="18" t="s">
        <v>481</v>
      </c>
      <c r="R47" s="20" t="s">
        <v>481</v>
      </c>
      <c r="S47" s="18" t="s">
        <v>481</v>
      </c>
      <c r="T47" s="20" t="s">
        <v>481</v>
      </c>
      <c r="U47" s="18" t="n">
        <v>309.48510564</v>
      </c>
      <c r="V47" s="20" t="n">
        <v>8.61668923</v>
      </c>
    </row>
    <row r="48" spans="1:22">
      <c r="A48" s="15" t="s">
        <v>523</v>
      </c>
      <c r="B48" s="17" t="n">
        <v>9841</v>
      </c>
      <c r="C48" s="18">
        <f>(7.0/B48*100)</f>
        <v/>
      </c>
      <c r="D48" s="19" t="n">
        <v>9834</v>
      </c>
      <c r="E48" s="18" t="n">
        <v>465.28117809</v>
      </c>
      <c r="F48" s="20" t="n">
        <v>8.4134165</v>
      </c>
      <c r="G48" s="18" t="n">
        <v>464.49609015</v>
      </c>
      <c r="H48" s="20" t="n">
        <v>6.71013185</v>
      </c>
      <c r="I48" s="18" t="n">
        <v>493.695282</v>
      </c>
      <c r="J48" s="20" t="n">
        <v>5.43799634</v>
      </c>
      <c r="K48" s="18" t="n">
        <v>523.07546561</v>
      </c>
      <c r="L48" s="20" t="n">
        <v>6.27736757</v>
      </c>
      <c r="M48" s="18" t="s">
        <v>481</v>
      </c>
      <c r="N48" s="20" t="s">
        <v>481</v>
      </c>
      <c r="O48" s="18" t="s">
        <v>481</v>
      </c>
      <c r="P48" s="20" t="s">
        <v>481</v>
      </c>
      <c r="Q48" s="18" t="s">
        <v>481</v>
      </c>
      <c r="R48" s="20" t="s">
        <v>481</v>
      </c>
      <c r="S48" s="18" t="s">
        <v>481</v>
      </c>
      <c r="T48" s="20" t="s">
        <v>481</v>
      </c>
      <c r="U48" s="18" t="n">
        <v>416.80458312</v>
      </c>
      <c r="V48" s="20" t="n">
        <v>22.42510574</v>
      </c>
    </row>
    <row r="49" spans="1:22">
      <c r="A49" s="15" t="s">
        <v>524</v>
      </c>
      <c r="B49" s="17" t="n">
        <v>6349</v>
      </c>
      <c r="C49" s="18">
        <f>(56.0/B49*100)</f>
        <v/>
      </c>
      <c r="D49" s="19" t="n">
        <v>6293</v>
      </c>
      <c r="E49" s="18" t="n">
        <v>374.0283654</v>
      </c>
      <c r="F49" s="20" t="n">
        <v>7.69194471</v>
      </c>
      <c r="G49" s="18" t="n">
        <v>397.8427258</v>
      </c>
      <c r="H49" s="20" t="n">
        <v>5.85022037</v>
      </c>
      <c r="I49" s="18" t="n">
        <v>423.21403741</v>
      </c>
      <c r="J49" s="20" t="n">
        <v>3.39114864</v>
      </c>
      <c r="K49" s="18" t="n">
        <v>444.20015185</v>
      </c>
      <c r="L49" s="20" t="n">
        <v>3.32822694</v>
      </c>
      <c r="M49" s="18" t="s">
        <v>481</v>
      </c>
      <c r="N49" s="20" t="s">
        <v>481</v>
      </c>
      <c r="O49" s="18" t="s">
        <v>481</v>
      </c>
      <c r="P49" s="20" t="s">
        <v>481</v>
      </c>
      <c r="Q49" s="18" t="n">
        <v>384.504</v>
      </c>
      <c r="R49" s="20" t="n">
        <v>24.41737189</v>
      </c>
      <c r="S49" s="18" t="n">
        <v>413.30252016</v>
      </c>
      <c r="T49" s="20" t="n">
        <v>45.91015555</v>
      </c>
      <c r="U49" s="18" t="n">
        <v>342.53544635</v>
      </c>
      <c r="V49" s="20" t="n">
        <v>9.15306286</v>
      </c>
    </row>
    <row r="50" spans="1:22">
      <c r="A50" s="15" t="s">
        <v>525</v>
      </c>
      <c r="B50" s="17" t="n">
        <v>11795</v>
      </c>
      <c r="C50" s="18">
        <f>(223.0/B50*100)</f>
        <v/>
      </c>
      <c r="D50" s="19" t="n">
        <v>11572</v>
      </c>
      <c r="E50" s="18" t="n">
        <v>406.50359909</v>
      </c>
      <c r="F50" s="20" t="n">
        <v>4.76879432</v>
      </c>
      <c r="G50" s="18" t="n">
        <v>401.99911926</v>
      </c>
      <c r="H50" s="20" t="n">
        <v>5.00158744</v>
      </c>
      <c r="I50" s="18" t="n">
        <v>428.62240939</v>
      </c>
      <c r="J50" s="20" t="n">
        <v>2.69138694</v>
      </c>
      <c r="K50" s="18" t="n">
        <v>446.14016476</v>
      </c>
      <c r="L50" s="20" t="n">
        <v>3.84797915</v>
      </c>
      <c r="M50" s="18" t="s">
        <v>481</v>
      </c>
      <c r="N50" s="20" t="s">
        <v>481</v>
      </c>
      <c r="O50" s="18" t="s">
        <v>481</v>
      </c>
      <c r="P50" s="20" t="s">
        <v>481</v>
      </c>
      <c r="Q50" s="18" t="s">
        <v>481</v>
      </c>
      <c r="R50" s="20" t="s">
        <v>481</v>
      </c>
      <c r="S50" s="18" t="s">
        <v>481</v>
      </c>
      <c r="T50" s="20" t="s">
        <v>481</v>
      </c>
      <c r="U50" s="18" t="n">
        <v>352.7817462</v>
      </c>
      <c r="V50" s="20" t="n">
        <v>10.50614148</v>
      </c>
    </row>
    <row r="51" spans="1:22">
      <c r="A51" s="15" t="s">
        <v>526</v>
      </c>
      <c r="B51" s="17" t="n">
        <v>6866</v>
      </c>
      <c r="C51" s="18">
        <f>(108.0/B51*100)</f>
        <v/>
      </c>
      <c r="D51" s="19" t="n">
        <v>6758</v>
      </c>
      <c r="E51" s="18" t="n">
        <v>416.56422871</v>
      </c>
      <c r="F51" s="20" t="n">
        <v>4.0040945</v>
      </c>
      <c r="G51" s="18" t="n">
        <v>417.65769238</v>
      </c>
      <c r="H51" s="20" t="n">
        <v>5.65716132</v>
      </c>
      <c r="I51" s="18" t="n">
        <v>428.5566569</v>
      </c>
      <c r="J51" s="20" t="n">
        <v>3.08785599</v>
      </c>
      <c r="K51" s="18" t="n">
        <v>437.23940843</v>
      </c>
      <c r="L51" s="20" t="n">
        <v>3.61476512</v>
      </c>
      <c r="M51" s="18" t="s">
        <v>481</v>
      </c>
      <c r="N51" s="20" t="s">
        <v>481</v>
      </c>
      <c r="O51" s="18" t="s">
        <v>481</v>
      </c>
      <c r="P51" s="20" t="s">
        <v>481</v>
      </c>
      <c r="Q51" s="18" t="n">
        <v>427.96430568</v>
      </c>
      <c r="R51" s="20" t="n">
        <v>5.20460603</v>
      </c>
      <c r="S51" s="18" t="s">
        <v>481</v>
      </c>
      <c r="T51" s="20" t="s">
        <v>481</v>
      </c>
      <c r="U51" s="18" t="n">
        <v>383.33400554</v>
      </c>
      <c r="V51" s="20" t="n">
        <v>9.58981361</v>
      </c>
    </row>
    <row r="52" spans="1:22">
      <c r="A52" s="15" t="s">
        <v>527</v>
      </c>
      <c r="B52" s="17" t="n">
        <v>5809</v>
      </c>
      <c r="C52" s="18">
        <f>(77.0/B52*100)</f>
        <v/>
      </c>
      <c r="D52" s="19" t="n">
        <v>5732</v>
      </c>
      <c r="E52" s="18" t="n">
        <v>451.16144009</v>
      </c>
      <c r="F52" s="20" t="n">
        <v>6.12297638</v>
      </c>
      <c r="G52" s="18" t="n">
        <v>472.82861127</v>
      </c>
      <c r="H52" s="20" t="n">
        <v>5.13223319</v>
      </c>
      <c r="I52" s="18" t="n">
        <v>485.88414873</v>
      </c>
      <c r="J52" s="20" t="n">
        <v>3.06233235</v>
      </c>
      <c r="K52" s="18" t="n">
        <v>499.50199348</v>
      </c>
      <c r="L52" s="20" t="n">
        <v>3.3151942</v>
      </c>
      <c r="M52" s="18" t="s">
        <v>481</v>
      </c>
      <c r="N52" s="20" t="s">
        <v>481</v>
      </c>
      <c r="O52" s="18" t="s">
        <v>481</v>
      </c>
      <c r="P52" s="20" t="s">
        <v>481</v>
      </c>
      <c r="Q52" s="18" t="s">
        <v>481</v>
      </c>
      <c r="R52" s="20" t="s">
        <v>481</v>
      </c>
      <c r="S52" s="18" t="s">
        <v>481</v>
      </c>
      <c r="T52" s="20" t="s">
        <v>481</v>
      </c>
      <c r="U52" s="18" t="n">
        <v>410.44884878</v>
      </c>
      <c r="V52" s="20" t="n">
        <v>12.55803124</v>
      </c>
    </row>
    <row r="53" spans="1:22">
      <c r="A53" s="15" t="s">
        <v>528</v>
      </c>
      <c r="B53" s="17" t="n">
        <v>5571</v>
      </c>
      <c r="C53" s="18">
        <f>(85.0/B53*100)</f>
        <v/>
      </c>
      <c r="D53" s="19" t="n">
        <v>5486</v>
      </c>
      <c r="E53" s="18" t="n">
        <v>403.49547801</v>
      </c>
      <c r="F53" s="20" t="n">
        <v>7.0868575</v>
      </c>
      <c r="G53" s="18" t="n">
        <v>415.7299866</v>
      </c>
      <c r="H53" s="20" t="n">
        <v>4.19266822</v>
      </c>
      <c r="I53" s="18" t="n">
        <v>454.04191277</v>
      </c>
      <c r="J53" s="20" t="n">
        <v>2.39355276</v>
      </c>
      <c r="K53" s="18" t="n">
        <v>453.19719987</v>
      </c>
      <c r="L53" s="20" t="n">
        <v>2.78055824</v>
      </c>
      <c r="M53" s="18" t="s">
        <v>481</v>
      </c>
      <c r="N53" s="20" t="s">
        <v>481</v>
      </c>
      <c r="O53" s="18" t="s">
        <v>481</v>
      </c>
      <c r="P53" s="20" t="s">
        <v>481</v>
      </c>
      <c r="Q53" s="18" t="s">
        <v>481</v>
      </c>
      <c r="R53" s="20" t="s">
        <v>481</v>
      </c>
      <c r="S53" s="18" t="s">
        <v>481</v>
      </c>
      <c r="T53" s="20" t="s">
        <v>481</v>
      </c>
      <c r="U53" s="18" t="n">
        <v>339.48841789</v>
      </c>
      <c r="V53" s="20" t="n">
        <v>9.789530839999999</v>
      </c>
    </row>
    <row r="54" spans="1:22">
      <c r="A54" s="15" t="s">
        <v>529</v>
      </c>
      <c r="B54" s="17" t="n">
        <v>4740</v>
      </c>
      <c r="C54" s="18">
        <f>(95.0/B54*100)</f>
        <v/>
      </c>
      <c r="D54" s="19" t="n">
        <v>4645</v>
      </c>
      <c r="E54" s="18" t="n">
        <v>352.66324</v>
      </c>
      <c r="F54" s="20" t="n">
        <v>4.64603445</v>
      </c>
      <c r="G54" s="18" t="n">
        <v>336.29206352</v>
      </c>
      <c r="H54" s="20" t="n">
        <v>4.66156141</v>
      </c>
      <c r="I54" s="18" t="n">
        <v>367.49155235</v>
      </c>
      <c r="J54" s="20" t="n">
        <v>3.82952437</v>
      </c>
      <c r="K54" s="18" t="n">
        <v>388.91113125</v>
      </c>
      <c r="L54" s="20" t="n">
        <v>4.05633204</v>
      </c>
      <c r="M54" s="18" t="s">
        <v>481</v>
      </c>
      <c r="N54" s="20" t="s">
        <v>481</v>
      </c>
      <c r="O54" s="18" t="s">
        <v>481</v>
      </c>
      <c r="P54" s="20" t="s">
        <v>481</v>
      </c>
      <c r="Q54" s="18" t="s">
        <v>481</v>
      </c>
      <c r="R54" s="20" t="s">
        <v>481</v>
      </c>
      <c r="S54" s="18" t="s">
        <v>481</v>
      </c>
      <c r="T54" s="20" t="s">
        <v>481</v>
      </c>
      <c r="U54" s="18" t="n">
        <v>287.59120725</v>
      </c>
      <c r="V54" s="20" t="n">
        <v>4.97222357</v>
      </c>
    </row>
    <row r="55" spans="1:22">
      <c r="A55" s="15" t="s">
        <v>530</v>
      </c>
      <c r="B55" s="17" t="n">
        <v>5316</v>
      </c>
      <c r="C55" s="18">
        <f>(22.0/B55*100)</f>
        <v/>
      </c>
      <c r="D55" s="19" t="n">
        <v>5294</v>
      </c>
      <c r="E55" s="18" t="n">
        <v>336.40016602</v>
      </c>
      <c r="F55" s="20" t="n">
        <v>12.16988744</v>
      </c>
      <c r="G55" s="18" t="n">
        <v>377.31807083</v>
      </c>
      <c r="H55" s="20" t="n">
        <v>8.29282757</v>
      </c>
      <c r="I55" s="18" t="n">
        <v>397.19713248</v>
      </c>
      <c r="J55" s="20" t="n">
        <v>3.2818457</v>
      </c>
      <c r="K55" s="18" t="n">
        <v>424.68303943</v>
      </c>
      <c r="L55" s="20" t="n">
        <v>3.42044454</v>
      </c>
      <c r="M55" s="18" t="s">
        <v>481</v>
      </c>
      <c r="N55" s="20" t="s">
        <v>481</v>
      </c>
      <c r="O55" s="18" t="s">
        <v>481</v>
      </c>
      <c r="P55" s="20" t="s">
        <v>481</v>
      </c>
      <c r="Q55" s="18" t="s">
        <v>481</v>
      </c>
      <c r="R55" s="20" t="s">
        <v>481</v>
      </c>
      <c r="S55" s="18" t="n">
        <v>298.61557617</v>
      </c>
      <c r="T55" s="20" t="n">
        <v>20.82869911</v>
      </c>
      <c r="U55" s="18" t="n">
        <v>269.02370327</v>
      </c>
      <c r="V55" s="20" t="n">
        <v>8.51066277</v>
      </c>
    </row>
    <row r="56" spans="1:22">
      <c r="A56" s="15" t="s">
        <v>531</v>
      </c>
      <c r="B56" s="17" t="n">
        <v>5359</v>
      </c>
      <c r="C56" s="18">
        <f>(76.0/B56*100)</f>
        <v/>
      </c>
      <c r="D56" s="19" t="n">
        <v>5283</v>
      </c>
      <c r="E56" s="18" t="n">
        <v>489.94881863</v>
      </c>
      <c r="F56" s="20" t="n">
        <v>6.34015512</v>
      </c>
      <c r="G56" s="18" t="n">
        <v>500.49268299</v>
      </c>
      <c r="H56" s="20" t="n">
        <v>4.88449367</v>
      </c>
      <c r="I56" s="18" t="n">
        <v>535.60627878</v>
      </c>
      <c r="J56" s="20" t="n">
        <v>2.45961593</v>
      </c>
      <c r="K56" s="18" t="n">
        <v>533.05522443</v>
      </c>
      <c r="L56" s="20" t="n">
        <v>4.39639957</v>
      </c>
      <c r="M56" s="18" t="s">
        <v>481</v>
      </c>
      <c r="N56" s="20" t="s">
        <v>481</v>
      </c>
      <c r="O56" s="18" t="s">
        <v>481</v>
      </c>
      <c r="P56" s="20" t="s">
        <v>481</v>
      </c>
      <c r="Q56" s="18" t="s">
        <v>481</v>
      </c>
      <c r="R56" s="20" t="s">
        <v>481</v>
      </c>
      <c r="S56" s="18" t="s">
        <v>481</v>
      </c>
      <c r="T56" s="20" t="s">
        <v>481</v>
      </c>
      <c r="U56" s="18" t="n">
        <v>456.86177628</v>
      </c>
      <c r="V56" s="20" t="n">
        <v>19.77310939</v>
      </c>
    </row>
    <row r="57" spans="1:22">
      <c r="A57" s="15" t="s">
        <v>532</v>
      </c>
      <c r="B57" s="17" t="n">
        <v>6513</v>
      </c>
      <c r="C57" s="18">
        <f>(0.0/B57*100)</f>
        <v/>
      </c>
      <c r="D57" s="19" t="n">
        <v>6513</v>
      </c>
      <c r="E57" s="18" t="n">
        <v>350.89441729</v>
      </c>
      <c r="F57" s="20" t="n">
        <v>9.389849379999999</v>
      </c>
      <c r="G57" s="18" t="n">
        <v>388.88310689</v>
      </c>
      <c r="H57" s="20" t="n">
        <v>4.52734951</v>
      </c>
      <c r="I57" s="18" t="n">
        <v>402.65451572</v>
      </c>
      <c r="J57" s="20" t="n">
        <v>2.82444354</v>
      </c>
      <c r="K57" s="18" t="n">
        <v>399.58026957</v>
      </c>
      <c r="L57" s="20" t="n">
        <v>3.74515139</v>
      </c>
      <c r="M57" s="18" t="s">
        <v>481</v>
      </c>
      <c r="N57" s="20" t="s">
        <v>481</v>
      </c>
      <c r="O57" s="18" t="s">
        <v>481</v>
      </c>
      <c r="P57" s="20" t="s">
        <v>481</v>
      </c>
      <c r="Q57" s="18" t="s">
        <v>481</v>
      </c>
      <c r="R57" s="20" t="s">
        <v>481</v>
      </c>
      <c r="S57" s="18" t="n">
        <v>351.01284059</v>
      </c>
      <c r="T57" s="20" t="n">
        <v>32.41404329</v>
      </c>
      <c r="U57" s="18" t="n">
        <v>339.03847413</v>
      </c>
      <c r="V57" s="20" t="n">
        <v>10.97521963</v>
      </c>
    </row>
    <row r="58" spans="1:22">
      <c r="A58" s="15" t="s">
        <v>533</v>
      </c>
      <c r="B58" s="17" t="n">
        <v>7267</v>
      </c>
      <c r="C58" s="18">
        <f>(10.0/B58*100)</f>
        <v/>
      </c>
      <c r="D58" s="19" t="n">
        <v>7257</v>
      </c>
      <c r="E58" s="18" t="n">
        <v>369.94838077</v>
      </c>
      <c r="F58" s="20" t="n">
        <v>4.98457684</v>
      </c>
      <c r="G58" s="18" t="n">
        <v>379.64266121</v>
      </c>
      <c r="H58" s="20" t="n">
        <v>4.92645309</v>
      </c>
      <c r="I58" s="18" t="n">
        <v>412.12782039</v>
      </c>
      <c r="J58" s="20" t="n">
        <v>3.56966667</v>
      </c>
      <c r="K58" s="18" t="n">
        <v>435.1161183</v>
      </c>
      <c r="L58" s="20" t="n">
        <v>3.43321405</v>
      </c>
      <c r="M58" s="18" t="s">
        <v>481</v>
      </c>
      <c r="N58" s="20" t="s">
        <v>481</v>
      </c>
      <c r="O58" s="18" t="s">
        <v>481</v>
      </c>
      <c r="P58" s="20" t="s">
        <v>481</v>
      </c>
      <c r="Q58" s="18" t="s">
        <v>481</v>
      </c>
      <c r="R58" s="20" t="s">
        <v>481</v>
      </c>
      <c r="S58" s="18" t="n">
        <v>273.40422891</v>
      </c>
      <c r="T58" s="20" t="n">
        <v>19.82505815</v>
      </c>
      <c r="U58" s="18" t="n">
        <v>295.76876901</v>
      </c>
      <c r="V58" s="20" t="n">
        <v>13.48467591</v>
      </c>
    </row>
    <row r="59" spans="1:22">
      <c r="A59" s="15" t="s">
        <v>534</v>
      </c>
      <c r="B59" s="17" t="n">
        <v>4826</v>
      </c>
      <c r="C59" s="18">
        <f>(26.0/B59*100)</f>
        <v/>
      </c>
      <c r="D59" s="19" t="n">
        <v>4800</v>
      </c>
      <c r="E59" s="18" t="n">
        <v>289.61473778</v>
      </c>
      <c r="F59" s="20" t="n">
        <v>6.90197418</v>
      </c>
      <c r="G59" s="18" t="n">
        <v>298.39892861</v>
      </c>
      <c r="H59" s="20" t="n">
        <v>5.69285205</v>
      </c>
      <c r="I59" s="18" t="n">
        <v>357.73767272</v>
      </c>
      <c r="J59" s="20" t="n">
        <v>2.23546341</v>
      </c>
      <c r="K59" s="18" t="n">
        <v>367.22101903</v>
      </c>
      <c r="L59" s="20" t="n">
        <v>2.27651314</v>
      </c>
      <c r="M59" s="18" t="s">
        <v>481</v>
      </c>
      <c r="N59" s="20" t="s">
        <v>481</v>
      </c>
      <c r="O59" s="18" t="s">
        <v>481</v>
      </c>
      <c r="P59" s="20" t="s">
        <v>481</v>
      </c>
      <c r="Q59" s="18" t="s">
        <v>481</v>
      </c>
      <c r="R59" s="20" t="s">
        <v>481</v>
      </c>
      <c r="S59" s="18" t="n">
        <v>279.88297391</v>
      </c>
      <c r="T59" s="20" t="n">
        <v>16.54228734</v>
      </c>
      <c r="U59" s="18" t="n">
        <v>267.97221647</v>
      </c>
      <c r="V59" s="20" t="n">
        <v>7.38268043</v>
      </c>
    </row>
    <row r="60" spans="1:22">
      <c r="A60" s="15" t="s">
        <v>535</v>
      </c>
      <c r="B60" s="17" t="n">
        <v>4546</v>
      </c>
      <c r="C60" s="18">
        <f>(15.0/B60*100)</f>
        <v/>
      </c>
      <c r="D60" s="19" t="n">
        <v>4531</v>
      </c>
      <c r="E60" s="18" t="n">
        <v>282.73876123</v>
      </c>
      <c r="F60" s="20" t="n">
        <v>7.36830495</v>
      </c>
      <c r="G60" s="18" t="n">
        <v>303.97908829</v>
      </c>
      <c r="H60" s="20" t="n">
        <v>6.31163887</v>
      </c>
      <c r="I60" s="18" t="n">
        <v>359.40132014</v>
      </c>
      <c r="J60" s="20" t="n">
        <v>4.82912528</v>
      </c>
      <c r="K60" s="18" t="n">
        <v>377.57017868</v>
      </c>
      <c r="L60" s="20" t="n">
        <v>7.01180059</v>
      </c>
      <c r="M60" s="18" t="s">
        <v>481</v>
      </c>
      <c r="N60" s="20" t="s">
        <v>481</v>
      </c>
      <c r="O60" s="18" t="s">
        <v>481</v>
      </c>
      <c r="P60" s="20" t="s">
        <v>481</v>
      </c>
      <c r="Q60" s="18" t="s">
        <v>481</v>
      </c>
      <c r="R60" s="20" t="s">
        <v>481</v>
      </c>
      <c r="S60" s="18" t="n">
        <v>280.52531998</v>
      </c>
      <c r="T60" s="20" t="n">
        <v>20.78459486</v>
      </c>
      <c r="U60" s="18" t="n">
        <v>297.74698297</v>
      </c>
      <c r="V60" s="20" t="n">
        <v>7.26720147</v>
      </c>
    </row>
    <row r="61" spans="1:22">
      <c r="A61" s="15" t="s">
        <v>536</v>
      </c>
      <c r="B61" s="17" t="n">
        <v>6525</v>
      </c>
      <c r="C61" s="18">
        <f>(138.0/B61*100)</f>
        <v/>
      </c>
      <c r="D61" s="19" t="n">
        <v>6387</v>
      </c>
      <c r="E61" s="18" t="n">
        <v>457.33686192</v>
      </c>
      <c r="F61" s="20" t="n">
        <v>3.91023944</v>
      </c>
      <c r="G61" s="18" t="n">
        <v>457.83167666</v>
      </c>
      <c r="H61" s="20" t="n">
        <v>3.73367676</v>
      </c>
      <c r="I61" s="18" t="n">
        <v>478.47167146</v>
      </c>
      <c r="J61" s="20" t="n">
        <v>3.9481229</v>
      </c>
      <c r="K61" s="18" t="n">
        <v>488.06920343</v>
      </c>
      <c r="L61" s="20" t="n">
        <v>3.30769477</v>
      </c>
      <c r="M61" s="18" t="s">
        <v>481</v>
      </c>
      <c r="N61" s="20" t="s">
        <v>481</v>
      </c>
      <c r="O61" s="18" t="s">
        <v>481</v>
      </c>
      <c r="P61" s="20" t="s">
        <v>481</v>
      </c>
      <c r="Q61" s="18" t="s">
        <v>481</v>
      </c>
      <c r="R61" s="20" t="s">
        <v>481</v>
      </c>
      <c r="S61" s="18" t="s">
        <v>481</v>
      </c>
      <c r="T61" s="20" t="s">
        <v>481</v>
      </c>
      <c r="U61" s="18" t="n">
        <v>368.67474482</v>
      </c>
      <c r="V61" s="20" t="n">
        <v>11.04485749</v>
      </c>
    </row>
    <row r="62" spans="1:22">
      <c r="A62" s="15" t="s">
        <v>537</v>
      </c>
      <c r="B62" s="17" t="n">
        <v>4476</v>
      </c>
      <c r="C62" s="18">
        <f>(3.0/B62*100)</f>
        <v/>
      </c>
      <c r="D62" s="19" t="n">
        <v>4473</v>
      </c>
      <c r="E62" s="18" t="n">
        <v>479.2475304</v>
      </c>
      <c r="F62" s="20" t="n">
        <v>8.655332570000001</v>
      </c>
      <c r="G62" s="18" t="n">
        <v>489.28789197</v>
      </c>
      <c r="H62" s="20" t="n">
        <v>3.19411454</v>
      </c>
      <c r="I62" s="18" t="n">
        <v>515.5597551</v>
      </c>
      <c r="J62" s="20" t="n">
        <v>1.53684851</v>
      </c>
      <c r="K62" s="18" t="n">
        <v>511.13727111</v>
      </c>
      <c r="L62" s="20" t="n">
        <v>3.84075994</v>
      </c>
      <c r="M62" s="18" t="s">
        <v>481</v>
      </c>
      <c r="N62" s="20" t="s">
        <v>481</v>
      </c>
      <c r="O62" s="18" t="s">
        <v>481</v>
      </c>
      <c r="P62" s="20" t="s">
        <v>481</v>
      </c>
      <c r="Q62" s="18" t="s">
        <v>481</v>
      </c>
      <c r="R62" s="20" t="s">
        <v>481</v>
      </c>
      <c r="S62" s="18" t="s">
        <v>481</v>
      </c>
      <c r="T62" s="20" t="s">
        <v>481</v>
      </c>
      <c r="U62" s="18" t="n">
        <v>501.8322036</v>
      </c>
      <c r="V62" s="20" t="n">
        <v>24.08083942</v>
      </c>
    </row>
    <row r="63" spans="1:22">
      <c r="A63" s="15" t="s">
        <v>538</v>
      </c>
      <c r="B63" s="17" t="n">
        <v>5324</v>
      </c>
      <c r="C63" s="18">
        <f>(13.0/B63*100)</f>
        <v/>
      </c>
      <c r="D63" s="19" t="n">
        <v>5311</v>
      </c>
      <c r="E63" s="18" t="n">
        <v>290.92629891</v>
      </c>
      <c r="F63" s="20" t="n">
        <v>8.297841740000001</v>
      </c>
      <c r="G63" s="18" t="n">
        <v>294.16305338</v>
      </c>
      <c r="H63" s="20" t="n">
        <v>7.04243648</v>
      </c>
      <c r="I63" s="18" t="n">
        <v>349.5730134</v>
      </c>
      <c r="J63" s="20" t="n">
        <v>2.65274759</v>
      </c>
      <c r="K63" s="18" t="n">
        <v>379.41476123</v>
      </c>
      <c r="L63" s="20" t="n">
        <v>2.21184489</v>
      </c>
      <c r="M63" s="18" t="s">
        <v>481</v>
      </c>
      <c r="N63" s="20" t="s">
        <v>481</v>
      </c>
      <c r="O63" s="18" t="s">
        <v>481</v>
      </c>
      <c r="P63" s="20" t="s">
        <v>481</v>
      </c>
      <c r="Q63" s="18" t="s">
        <v>481</v>
      </c>
      <c r="R63" s="20" t="s">
        <v>481</v>
      </c>
      <c r="S63" s="18" t="n">
        <v>225.78707996</v>
      </c>
      <c r="T63" s="20" t="n">
        <v>37.39239366</v>
      </c>
      <c r="U63" s="18" t="n">
        <v>267.9306191</v>
      </c>
      <c r="V63" s="20" t="n">
        <v>5.90758346</v>
      </c>
    </row>
    <row r="64" spans="1:22">
      <c r="A64" s="15" t="s">
        <v>539</v>
      </c>
      <c r="B64" s="17" t="n">
        <v>3634</v>
      </c>
      <c r="C64" s="18">
        <f>(3.0/B64*100)</f>
        <v/>
      </c>
      <c r="D64" s="19" t="n">
        <v>3631</v>
      </c>
      <c r="E64" s="18" t="n">
        <v>401.54733508</v>
      </c>
      <c r="F64" s="20" t="n">
        <v>11.03704094</v>
      </c>
      <c r="G64" s="18" t="n">
        <v>422.22499776</v>
      </c>
      <c r="H64" s="20" t="n">
        <v>5.84700354</v>
      </c>
      <c r="I64" s="18" t="n">
        <v>458.24306659</v>
      </c>
      <c r="J64" s="20" t="n">
        <v>2.54352245</v>
      </c>
      <c r="K64" s="18" t="n">
        <v>456.62976151</v>
      </c>
      <c r="L64" s="20" t="n">
        <v>3.96453232</v>
      </c>
      <c r="M64" s="18" t="s">
        <v>481</v>
      </c>
      <c r="N64" s="20" t="s">
        <v>481</v>
      </c>
      <c r="O64" s="18" t="s">
        <v>481</v>
      </c>
      <c r="P64" s="20" t="s">
        <v>481</v>
      </c>
      <c r="Q64" s="18" t="s">
        <v>481</v>
      </c>
      <c r="R64" s="20" t="s">
        <v>481</v>
      </c>
      <c r="S64" s="18" t="n">
        <v>308.953</v>
      </c>
      <c r="T64" s="20" t="n">
        <v>44.7866224</v>
      </c>
      <c r="U64" s="18" t="n">
        <v>274.26942916</v>
      </c>
      <c r="V64" s="20" t="n">
        <v>15.16796371</v>
      </c>
    </row>
    <row r="65" spans="1:22">
      <c r="A65" s="15" t="s">
        <v>540</v>
      </c>
      <c r="B65" s="17" t="n">
        <v>5325</v>
      </c>
      <c r="C65" s="18">
        <f>(14.0/B65*100)</f>
        <v/>
      </c>
      <c r="D65" s="19" t="n">
        <v>5311</v>
      </c>
      <c r="E65" s="18" t="n">
        <v>367.19750302</v>
      </c>
      <c r="F65" s="20" t="n">
        <v>9.42702686</v>
      </c>
      <c r="G65" s="18" t="n">
        <v>404.46398385</v>
      </c>
      <c r="H65" s="20" t="n">
        <v>6.99842054</v>
      </c>
      <c r="I65" s="18" t="n">
        <v>419.20589031</v>
      </c>
      <c r="J65" s="20" t="n">
        <v>3.07682108</v>
      </c>
      <c r="K65" s="18" t="n">
        <v>435.59709618</v>
      </c>
      <c r="L65" s="20" t="n">
        <v>3.40304308</v>
      </c>
      <c r="M65" s="18" t="s">
        <v>481</v>
      </c>
      <c r="N65" s="20" t="s">
        <v>481</v>
      </c>
      <c r="O65" s="18" t="s">
        <v>481</v>
      </c>
      <c r="P65" s="20" t="s">
        <v>481</v>
      </c>
      <c r="Q65" s="18" t="n">
        <v>317.14425821</v>
      </c>
      <c r="R65" s="20" t="n">
        <v>25.78801099</v>
      </c>
      <c r="S65" s="18" t="s">
        <v>481</v>
      </c>
      <c r="T65" s="20" t="s">
        <v>481</v>
      </c>
      <c r="U65" s="18" t="n">
        <v>310.9929692</v>
      </c>
      <c r="V65" s="20" t="n">
        <v>7.11489782</v>
      </c>
    </row>
    <row r="66" spans="1:22">
      <c r="A66" s="15" t="s">
        <v>541</v>
      </c>
      <c r="B66" s="17" t="n">
        <v>5665</v>
      </c>
      <c r="C66" s="18">
        <f>(76.0/B66*100)</f>
        <v/>
      </c>
      <c r="D66" s="19" t="n">
        <v>5589</v>
      </c>
      <c r="E66" s="18" t="n">
        <v>415.0532607</v>
      </c>
      <c r="F66" s="20" t="n">
        <v>5.3999725</v>
      </c>
      <c r="G66" s="18" t="n">
        <v>417.59963913</v>
      </c>
      <c r="H66" s="20" t="n">
        <v>4.36889653</v>
      </c>
      <c r="I66" s="18" t="n">
        <v>430.55546257</v>
      </c>
      <c r="J66" s="20" t="n">
        <v>2.32132445</v>
      </c>
      <c r="K66" s="18" t="n">
        <v>446.67120999</v>
      </c>
      <c r="L66" s="20" t="n">
        <v>2.53850228</v>
      </c>
      <c r="M66" s="18" t="s">
        <v>481</v>
      </c>
      <c r="N66" s="20" t="s">
        <v>481</v>
      </c>
      <c r="O66" s="18" t="s">
        <v>481</v>
      </c>
      <c r="P66" s="20" t="s">
        <v>481</v>
      </c>
      <c r="Q66" s="18" t="s">
        <v>481</v>
      </c>
      <c r="R66" s="20" t="s">
        <v>481</v>
      </c>
      <c r="S66" s="18" t="s">
        <v>481</v>
      </c>
      <c r="T66" s="20" t="s">
        <v>481</v>
      </c>
      <c r="U66" s="18" t="n">
        <v>324.72966077</v>
      </c>
      <c r="V66" s="20" t="n">
        <v>5.89676304</v>
      </c>
    </row>
    <row r="67" spans="1:22">
      <c r="A67" s="15" t="s">
        <v>542</v>
      </c>
      <c r="B67" s="17" t="n">
        <v>6971</v>
      </c>
      <c r="C67" s="18">
        <f>(98.0/B67*100)</f>
        <v/>
      </c>
      <c r="D67" s="19" t="n">
        <v>6873</v>
      </c>
      <c r="E67" s="18" t="n">
        <v>358.44750935</v>
      </c>
      <c r="F67" s="20" t="n">
        <v>5.06756328</v>
      </c>
      <c r="G67" s="18" t="n">
        <v>359.2447593</v>
      </c>
      <c r="H67" s="20" t="n">
        <v>3.71747738</v>
      </c>
      <c r="I67" s="18" t="n">
        <v>405.10880011</v>
      </c>
      <c r="J67" s="20" t="n">
        <v>2.8320519</v>
      </c>
      <c r="K67" s="18" t="n">
        <v>437.42548095</v>
      </c>
      <c r="L67" s="20" t="n">
        <v>4.31286144</v>
      </c>
      <c r="M67" s="18" t="s">
        <v>481</v>
      </c>
      <c r="N67" s="20" t="s">
        <v>481</v>
      </c>
      <c r="O67" s="18" t="s">
        <v>481</v>
      </c>
      <c r="P67" s="20" t="s">
        <v>481</v>
      </c>
      <c r="Q67" s="18" t="s">
        <v>481</v>
      </c>
      <c r="R67" s="20" t="s">
        <v>481</v>
      </c>
      <c r="S67" s="18" t="s">
        <v>481</v>
      </c>
      <c r="T67" s="20" t="s">
        <v>481</v>
      </c>
      <c r="U67" s="18" t="n">
        <v>302.87684176</v>
      </c>
      <c r="V67" s="20" t="n">
        <v>8.16976316</v>
      </c>
    </row>
    <row r="68" spans="1:22">
      <c r="A68" s="15" t="s">
        <v>543</v>
      </c>
      <c r="B68" s="17" t="n">
        <v>12083</v>
      </c>
      <c r="C68" s="18">
        <f>(26.0/B68*100)</f>
        <v/>
      </c>
      <c r="D68" s="19" t="n">
        <v>12057</v>
      </c>
      <c r="E68" s="18" t="n">
        <v>358.78399255</v>
      </c>
      <c r="F68" s="20" t="n">
        <v>3.73630464</v>
      </c>
      <c r="G68" s="18" t="n">
        <v>384.4065975</v>
      </c>
      <c r="H68" s="20" t="n">
        <v>3.16983176</v>
      </c>
      <c r="I68" s="18" t="n">
        <v>422.94172999</v>
      </c>
      <c r="J68" s="20" t="n">
        <v>1.9075536</v>
      </c>
      <c r="K68" s="18" t="n">
        <v>422.39366682</v>
      </c>
      <c r="L68" s="20" t="n">
        <v>2.02578545</v>
      </c>
      <c r="M68" s="18" t="s">
        <v>481</v>
      </c>
      <c r="N68" s="20" t="s">
        <v>481</v>
      </c>
      <c r="O68" s="18" t="s">
        <v>481</v>
      </c>
      <c r="P68" s="20" t="s">
        <v>481</v>
      </c>
      <c r="Q68" s="18" t="s">
        <v>481</v>
      </c>
      <c r="R68" s="20" t="s">
        <v>481</v>
      </c>
      <c r="S68" s="18" t="s">
        <v>481</v>
      </c>
      <c r="T68" s="20" t="s">
        <v>481</v>
      </c>
      <c r="U68" s="18" t="n">
        <v>287.34450225</v>
      </c>
      <c r="V68" s="20" t="n">
        <v>3.94593058</v>
      </c>
    </row>
    <row r="69" spans="1:22">
      <c r="A69" s="15" t="s">
        <v>544</v>
      </c>
      <c r="B69" s="17" t="n">
        <v>4876</v>
      </c>
      <c r="C69" s="18">
        <f>(0.0/B69*100)</f>
        <v/>
      </c>
      <c r="D69" s="19" t="n">
        <v>4876</v>
      </c>
      <c r="E69" s="18" t="n">
        <v>410.01861024</v>
      </c>
      <c r="F69" s="20" t="n">
        <v>11.20790696</v>
      </c>
      <c r="G69" s="18" t="n">
        <v>410.3052297</v>
      </c>
      <c r="H69" s="20" t="n">
        <v>6.7044072</v>
      </c>
      <c r="I69" s="18" t="n">
        <v>434.15407774</v>
      </c>
      <c r="J69" s="20" t="n">
        <v>4.33855444</v>
      </c>
      <c r="K69" s="18" t="n">
        <v>448.07790579</v>
      </c>
      <c r="L69" s="20" t="n">
        <v>4.04932363</v>
      </c>
      <c r="M69" s="18" t="s">
        <v>481</v>
      </c>
      <c r="N69" s="20" t="s">
        <v>481</v>
      </c>
      <c r="O69" s="18" t="s">
        <v>481</v>
      </c>
      <c r="P69" s="20" t="s">
        <v>481</v>
      </c>
      <c r="Q69" s="18" t="s">
        <v>481</v>
      </c>
      <c r="R69" s="20" t="s">
        <v>481</v>
      </c>
      <c r="S69" s="18" t="s">
        <v>481</v>
      </c>
      <c r="T69" s="20" t="s">
        <v>481</v>
      </c>
      <c r="U69" s="18" t="n">
        <v>283.59145593</v>
      </c>
      <c r="V69" s="20" t="n">
        <v>15.02827817</v>
      </c>
    </row>
    <row r="70" spans="1:22">
      <c r="A70" s="15" t="s">
        <v>545</v>
      </c>
      <c r="B70" s="17" t="n">
        <v>6036</v>
      </c>
      <c r="C70" s="18">
        <f>(223.0/B70*100)</f>
        <v/>
      </c>
      <c r="D70" s="19" t="n">
        <v>5813</v>
      </c>
      <c r="E70" s="18" t="n">
        <v>489.75029243</v>
      </c>
      <c r="F70" s="20" t="n">
        <v>7.11266484</v>
      </c>
      <c r="G70" s="18" t="n">
        <v>480.25067366</v>
      </c>
      <c r="H70" s="20" t="n">
        <v>4.67908524</v>
      </c>
      <c r="I70" s="18" t="n">
        <v>498.78395691</v>
      </c>
      <c r="J70" s="20" t="n">
        <v>3.08334104</v>
      </c>
      <c r="K70" s="18" t="n">
        <v>525.2637824</v>
      </c>
      <c r="L70" s="20" t="n">
        <v>4.23985005</v>
      </c>
      <c r="M70" s="18" t="s">
        <v>481</v>
      </c>
      <c r="N70" s="20" t="s">
        <v>481</v>
      </c>
      <c r="O70" s="18" t="s">
        <v>481</v>
      </c>
      <c r="P70" s="20" t="s">
        <v>481</v>
      </c>
      <c r="Q70" s="18" t="s">
        <v>481</v>
      </c>
      <c r="R70" s="20" t="s">
        <v>481</v>
      </c>
      <c r="S70" s="18" t="s">
        <v>481</v>
      </c>
      <c r="T70" s="20" t="s">
        <v>481</v>
      </c>
      <c r="U70" s="18" t="n">
        <v>411.77451275</v>
      </c>
      <c r="V70" s="20" t="n">
        <v>10.8087931</v>
      </c>
    </row>
    <row r="71" spans="1:22">
      <c r="A71" s="15" t="s">
        <v>546</v>
      </c>
      <c r="B71" s="17" t="n">
        <v>6115</v>
      </c>
      <c r="C71" s="18">
        <f>(17.0/B71*100)</f>
        <v/>
      </c>
      <c r="D71" s="19" t="n">
        <v>6098</v>
      </c>
      <c r="E71" s="18" t="n">
        <v>499.63994594</v>
      </c>
      <c r="F71" s="20" t="n">
        <v>7.23291377</v>
      </c>
      <c r="G71" s="18" t="n">
        <v>521.20315709</v>
      </c>
      <c r="H71" s="20" t="n">
        <v>3.54349251</v>
      </c>
      <c r="I71" s="18" t="n">
        <v>541.43412257</v>
      </c>
      <c r="J71" s="20" t="n">
        <v>1.92622482</v>
      </c>
      <c r="K71" s="18" t="n">
        <v>541.8753554800001</v>
      </c>
      <c r="L71" s="20" t="n">
        <v>3.60007312</v>
      </c>
      <c r="M71" s="18" t="s">
        <v>481</v>
      </c>
      <c r="N71" s="20" t="s">
        <v>481</v>
      </c>
      <c r="O71" s="18" t="s">
        <v>481</v>
      </c>
      <c r="P71" s="20" t="s">
        <v>481</v>
      </c>
      <c r="Q71" s="18" t="s">
        <v>481</v>
      </c>
      <c r="R71" s="20" t="s">
        <v>481</v>
      </c>
      <c r="S71" s="18" t="s">
        <v>481</v>
      </c>
      <c r="T71" s="20" t="s">
        <v>481</v>
      </c>
      <c r="U71" s="18" t="n">
        <v>483.96624067</v>
      </c>
      <c r="V71" s="20" t="n">
        <v>23.76337547</v>
      </c>
    </row>
    <row r="72" spans="1:22">
      <c r="A72" s="15" t="s">
        <v>547</v>
      </c>
      <c r="B72" s="17" t="n">
        <v>7708</v>
      </c>
      <c r="C72" s="18">
        <f>(5.0/B72*100)</f>
        <v/>
      </c>
      <c r="D72" s="19" t="n">
        <v>7703</v>
      </c>
      <c r="E72" s="18" t="n">
        <v>465.19746007</v>
      </c>
      <c r="F72" s="20" t="n">
        <v>6.18094909</v>
      </c>
      <c r="G72" s="18" t="n">
        <v>482.41662555</v>
      </c>
      <c r="H72" s="20" t="n">
        <v>4.33515668</v>
      </c>
      <c r="I72" s="18" t="n">
        <v>495.58279151</v>
      </c>
      <c r="J72" s="20" t="n">
        <v>2.64895849</v>
      </c>
      <c r="K72" s="18" t="n">
        <v>510.90418482</v>
      </c>
      <c r="L72" s="20" t="n">
        <v>3.50961153</v>
      </c>
      <c r="M72" s="18" t="s">
        <v>481</v>
      </c>
      <c r="N72" s="20" t="s">
        <v>481</v>
      </c>
      <c r="O72" s="18" t="s">
        <v>481</v>
      </c>
      <c r="P72" s="20" t="s">
        <v>481</v>
      </c>
      <c r="Q72" s="18" t="s">
        <v>481</v>
      </c>
      <c r="R72" s="20" t="s">
        <v>481</v>
      </c>
      <c r="S72" s="18" t="s">
        <v>481</v>
      </c>
      <c r="T72" s="20" t="s">
        <v>481</v>
      </c>
      <c r="U72" s="18" t="n">
        <v>437.8472528</v>
      </c>
      <c r="V72" s="20" t="n">
        <v>21.37706135</v>
      </c>
    </row>
    <row r="73" spans="1:22">
      <c r="A73" s="15" t="s">
        <v>548</v>
      </c>
      <c r="B73" s="17" t="n">
        <v>8249</v>
      </c>
      <c r="C73" s="18">
        <f>(147.0/B73*100)</f>
        <v/>
      </c>
      <c r="D73" s="19" t="n">
        <v>8102</v>
      </c>
      <c r="E73" s="18" t="n">
        <v>390.502488</v>
      </c>
      <c r="F73" s="20" t="n">
        <v>5.99001251</v>
      </c>
      <c r="G73" s="18" t="n">
        <v>396.45733504</v>
      </c>
      <c r="H73" s="20" t="n">
        <v>4.10769055</v>
      </c>
      <c r="I73" s="18" t="n">
        <v>413.14566333</v>
      </c>
      <c r="J73" s="20" t="n">
        <v>3.52505803</v>
      </c>
      <c r="K73" s="18" t="n">
        <v>436.32538038</v>
      </c>
      <c r="L73" s="20" t="n">
        <v>5.81585705</v>
      </c>
      <c r="M73" s="18" t="s">
        <v>481</v>
      </c>
      <c r="N73" s="20" t="s">
        <v>481</v>
      </c>
      <c r="O73" s="18" t="s">
        <v>481</v>
      </c>
      <c r="P73" s="20" t="s">
        <v>481</v>
      </c>
      <c r="Q73" s="18" t="s">
        <v>481</v>
      </c>
      <c r="R73" s="20" t="s">
        <v>481</v>
      </c>
      <c r="S73" s="18" t="s">
        <v>481</v>
      </c>
      <c r="T73" s="20" t="s">
        <v>481</v>
      </c>
      <c r="U73" s="18" t="n">
        <v>350.80524741</v>
      </c>
      <c r="V73" s="20" t="n">
        <v>12.86382834</v>
      </c>
    </row>
    <row r="74" spans="1:22">
      <c r="A74" s="15" t="s">
        <v>549</v>
      </c>
      <c r="B74" s="17" t="n">
        <v>4692</v>
      </c>
      <c r="C74" s="18">
        <f>(82.0/B74*100)</f>
        <v/>
      </c>
      <c r="D74" s="19" t="n">
        <v>4610</v>
      </c>
      <c r="E74" s="18" t="n">
        <v>397.22473584</v>
      </c>
      <c r="F74" s="20" t="n">
        <v>8.435692059999999</v>
      </c>
      <c r="G74" s="18" t="n">
        <v>410.01753685</v>
      </c>
      <c r="H74" s="20" t="n">
        <v>5.51974738</v>
      </c>
      <c r="I74" s="18" t="n">
        <v>430.36111288</v>
      </c>
      <c r="J74" s="20" t="n">
        <v>2.7618683</v>
      </c>
      <c r="K74" s="18" t="n">
        <v>445.9880037</v>
      </c>
      <c r="L74" s="20" t="n">
        <v>2.5037596</v>
      </c>
      <c r="M74" s="18" t="s">
        <v>481</v>
      </c>
      <c r="N74" s="20" t="s">
        <v>481</v>
      </c>
      <c r="O74" s="18" t="s">
        <v>481</v>
      </c>
      <c r="P74" s="20" t="s">
        <v>481</v>
      </c>
      <c r="Q74" s="18" t="s">
        <v>481</v>
      </c>
      <c r="R74" s="20" t="s">
        <v>481</v>
      </c>
      <c r="S74" s="18" t="n">
        <v>323.67649703</v>
      </c>
      <c r="T74" s="20" t="n">
        <v>26.75812771</v>
      </c>
      <c r="U74" s="18" t="n">
        <v>332.78935399</v>
      </c>
      <c r="V74" s="20" t="n">
        <v>11.4422406</v>
      </c>
    </row>
    <row r="75" spans="1:22">
      <c r="A75" s="15" t="s">
        <v>550</v>
      </c>
      <c r="B75" s="17" t="n">
        <v>5375</v>
      </c>
      <c r="C75" s="18">
        <f>(209.0/B75*100)</f>
        <v/>
      </c>
      <c r="D75" s="19" t="n">
        <v>5166</v>
      </c>
      <c r="E75" s="18" t="n">
        <v>345.40259975</v>
      </c>
      <c r="F75" s="20" t="n">
        <v>5.00179571</v>
      </c>
      <c r="G75" s="18" t="n">
        <v>359.46054155</v>
      </c>
      <c r="H75" s="20" t="n">
        <v>3.64416563</v>
      </c>
      <c r="I75" s="18" t="n">
        <v>370.03375934</v>
      </c>
      <c r="J75" s="20" t="n">
        <v>3.84983972</v>
      </c>
      <c r="K75" s="18" t="n">
        <v>372.74045308</v>
      </c>
      <c r="L75" s="20" t="n">
        <v>4.34026203</v>
      </c>
      <c r="M75" s="18" t="s">
        <v>481</v>
      </c>
      <c r="N75" s="20" t="s">
        <v>481</v>
      </c>
      <c r="O75" s="18" t="s">
        <v>481</v>
      </c>
      <c r="P75" s="20" t="s">
        <v>481</v>
      </c>
      <c r="Q75" s="18" t="s">
        <v>481</v>
      </c>
      <c r="R75" s="20" t="s">
        <v>481</v>
      </c>
      <c r="S75" s="18" t="s">
        <v>481</v>
      </c>
      <c r="T75" s="20" t="s">
        <v>481</v>
      </c>
      <c r="U75" s="18" t="n">
        <v>300.27551414</v>
      </c>
      <c r="V75" s="20" t="n">
        <v>7.63927277</v>
      </c>
    </row>
    <row r="76" spans="1:22">
      <c r="A76" s="15" t="s">
        <v>551</v>
      </c>
      <c r="B76" s="17" t="n">
        <v>14167</v>
      </c>
      <c r="C76" s="18">
        <f>(229.0/B76*100)</f>
        <v/>
      </c>
      <c r="D76" s="19" t="n">
        <v>13938</v>
      </c>
      <c r="E76" s="18" t="n">
        <v>396.30936574</v>
      </c>
      <c r="F76" s="20" t="n">
        <v>5.05977008</v>
      </c>
      <c r="G76" s="18" t="n">
        <v>411.3903494</v>
      </c>
      <c r="H76" s="20" t="n">
        <v>4.27203878</v>
      </c>
      <c r="I76" s="18" t="n">
        <v>447.38455842</v>
      </c>
      <c r="J76" s="20" t="n">
        <v>2.8393443</v>
      </c>
      <c r="K76" s="18" t="n">
        <v>449.82555052</v>
      </c>
      <c r="L76" s="20" t="n">
        <v>3.57618256</v>
      </c>
      <c r="M76" s="18" t="s">
        <v>481</v>
      </c>
      <c r="N76" s="20" t="s">
        <v>481</v>
      </c>
      <c r="O76" s="18" t="s">
        <v>481</v>
      </c>
      <c r="P76" s="20" t="s">
        <v>481</v>
      </c>
      <c r="Q76" s="18" t="s">
        <v>481</v>
      </c>
      <c r="R76" s="20" t="s">
        <v>481</v>
      </c>
      <c r="S76" s="18" t="s">
        <v>481</v>
      </c>
      <c r="T76" s="20" t="s">
        <v>481</v>
      </c>
      <c r="U76" s="18" t="n">
        <v>327.2166232</v>
      </c>
      <c r="V76" s="20" t="n">
        <v>6.21120804</v>
      </c>
    </row>
    <row r="77" spans="1:22">
      <c r="A77" s="15" t="s">
        <v>552</v>
      </c>
      <c r="B77" s="17" t="n">
        <v>6062</v>
      </c>
      <c r="C77" s="18">
        <f>(88.0/B77*100)</f>
        <v/>
      </c>
      <c r="D77" s="19" t="n">
        <v>5974</v>
      </c>
      <c r="E77" s="18" t="n">
        <v>412.95811878</v>
      </c>
      <c r="F77" s="20" t="n">
        <v>6.04826164</v>
      </c>
      <c r="G77" s="18" t="n">
        <v>422.04612736</v>
      </c>
      <c r="H77" s="20" t="n">
        <v>5.60086415</v>
      </c>
      <c r="I77" s="18" t="n">
        <v>441.71305883</v>
      </c>
      <c r="J77" s="20" t="n">
        <v>2.89341478</v>
      </c>
      <c r="K77" s="18" t="n">
        <v>459.13746735</v>
      </c>
      <c r="L77" s="20" t="n">
        <v>3.71681666</v>
      </c>
      <c r="M77" s="18" t="s">
        <v>481</v>
      </c>
      <c r="N77" s="20" t="s">
        <v>481</v>
      </c>
      <c r="O77" s="18" t="s">
        <v>481</v>
      </c>
      <c r="P77" s="20" t="s">
        <v>481</v>
      </c>
      <c r="Q77" s="18" t="s">
        <v>481</v>
      </c>
      <c r="R77" s="20" t="s">
        <v>481</v>
      </c>
      <c r="S77" s="18" t="s">
        <v>481</v>
      </c>
      <c r="T77" s="20" t="s">
        <v>481</v>
      </c>
      <c r="U77" s="18" t="n">
        <v>341.99072868</v>
      </c>
      <c r="V77" s="20" t="n">
        <v>5.77580202</v>
      </c>
    </row>
    <row r="78" spans="1:22">
      <c r="A78" s="15" t="s">
        <v>553</v>
      </c>
      <c r="B78" s="17" t="n">
        <v>5826</v>
      </c>
      <c r="C78" s="18">
        <f>(0.0/B78*100)</f>
        <v/>
      </c>
      <c r="D78" s="19" t="n">
        <v>5826</v>
      </c>
      <c r="E78" s="18" t="n">
        <v>463.36246739</v>
      </c>
      <c r="F78" s="20" t="n">
        <v>12.21673725</v>
      </c>
      <c r="G78" s="18" t="n">
        <v>482.26930051</v>
      </c>
      <c r="H78" s="20" t="n">
        <v>4.89715769</v>
      </c>
      <c r="I78" s="18" t="n">
        <v>490.4912198</v>
      </c>
      <c r="J78" s="20" t="n">
        <v>3.86871329</v>
      </c>
      <c r="K78" s="18" t="n">
        <v>484.63019847</v>
      </c>
      <c r="L78" s="20" t="n">
        <v>3.85697076</v>
      </c>
      <c r="M78" s="18" t="s">
        <v>481</v>
      </c>
      <c r="N78" s="20" t="s">
        <v>481</v>
      </c>
      <c r="O78" s="18" t="s">
        <v>481</v>
      </c>
      <c r="P78" s="20" t="s">
        <v>481</v>
      </c>
      <c r="Q78" s="18" t="n">
        <v>279.6191</v>
      </c>
      <c r="R78" s="20" t="n">
        <v>47.45639091</v>
      </c>
      <c r="S78" s="18" t="n">
        <v>395.23786415</v>
      </c>
      <c r="T78" s="20" t="n">
        <v>43.32185364</v>
      </c>
      <c r="U78" s="18" t="n">
        <v>398.934637</v>
      </c>
      <c r="V78" s="20" t="n">
        <v>20.22403275</v>
      </c>
    </row>
    <row customHeight="1" ht="25" r="79" spans="1:22">
      <c r="A79" s="15" t="s">
        <v>554</v>
      </c>
      <c r="B79" s="17" t="n">
        <v>1657</v>
      </c>
      <c r="C79" s="18">
        <f>(41.0/B79*100)</f>
        <v/>
      </c>
      <c r="D79" s="19" t="n">
        <v>1616</v>
      </c>
      <c r="E79" s="18" t="n">
        <v>453.90597638</v>
      </c>
      <c r="F79" s="20" t="n">
        <v>20.39992184</v>
      </c>
      <c r="G79" s="18" t="n">
        <v>455.6047983</v>
      </c>
      <c r="H79" s="20" t="n">
        <v>11.7303623</v>
      </c>
      <c r="I79" s="18" t="n">
        <v>474.56559026</v>
      </c>
      <c r="J79" s="20" t="n">
        <v>7.81622794</v>
      </c>
      <c r="K79" s="18" t="n">
        <v>482.84661826</v>
      </c>
      <c r="L79" s="20" t="n">
        <v>7.83675398</v>
      </c>
      <c r="M79" s="18" t="s">
        <v>481</v>
      </c>
      <c r="N79" s="20" t="s">
        <v>481</v>
      </c>
      <c r="O79" s="18" t="s">
        <v>481</v>
      </c>
      <c r="P79" s="20" t="s">
        <v>481</v>
      </c>
      <c r="Q79" s="18" t="s">
        <v>481</v>
      </c>
      <c r="R79" s="20" t="s">
        <v>481</v>
      </c>
      <c r="S79" s="18" t="n">
        <v>447.9577</v>
      </c>
      <c r="T79" s="20" t="n">
        <v>51.44315503</v>
      </c>
      <c r="U79" s="18" t="n">
        <v>345.7111235</v>
      </c>
      <c r="V79" s="20" t="n">
        <v>32.07894539</v>
      </c>
    </row>
    <row r="80" spans="1:22">
      <c r="A80" s="15" t="s">
        <v>555</v>
      </c>
      <c r="B80" s="17" t="n">
        <v>7841</v>
      </c>
      <c r="C80" s="18">
        <f>(0.0/B80*100)</f>
        <v/>
      </c>
      <c r="D80" s="19" t="n">
        <v>7841</v>
      </c>
      <c r="E80" s="18" t="n">
        <v>398.41549712</v>
      </c>
      <c r="F80" s="20" t="n">
        <v>8.889293990000001</v>
      </c>
      <c r="G80" s="18" t="n">
        <v>403.08169062</v>
      </c>
      <c r="H80" s="20" t="n">
        <v>7.80644938</v>
      </c>
      <c r="I80" s="18" t="n">
        <v>420.95042596</v>
      </c>
      <c r="J80" s="20" t="n">
        <v>3.6172258</v>
      </c>
      <c r="K80" s="18" t="n">
        <v>437.64378273</v>
      </c>
      <c r="L80" s="20" t="n">
        <v>4.08127478</v>
      </c>
      <c r="M80" s="18" t="s">
        <v>481</v>
      </c>
      <c r="N80" s="20" t="s">
        <v>481</v>
      </c>
      <c r="O80" s="18" t="s">
        <v>481</v>
      </c>
      <c r="P80" s="20" t="s">
        <v>481</v>
      </c>
      <c r="Q80" s="18" t="s">
        <v>481</v>
      </c>
      <c r="R80" s="20" t="s">
        <v>481</v>
      </c>
      <c r="S80" s="18" t="s">
        <v>481</v>
      </c>
      <c r="T80" s="20" t="s">
        <v>481</v>
      </c>
      <c r="U80" s="18" t="n">
        <v>353.29024889</v>
      </c>
      <c r="V80" s="20" t="n">
        <v>33.5545326</v>
      </c>
    </row>
    <row r="81" spans="1:22">
      <c r="A81" s="23" t="s">
        <v>556</v>
      </c>
      <c r="B81" s="17" t="n">
        <v>8861</v>
      </c>
      <c r="C81" s="18">
        <f>(76.0/B81*100)</f>
        <v/>
      </c>
      <c r="D81" s="19" t="n">
        <v>8785</v>
      </c>
      <c r="E81" s="18" t="n">
        <v>413.47825701</v>
      </c>
      <c r="F81" s="20" t="n">
        <v>8.55010293</v>
      </c>
      <c r="G81" s="18" t="n">
        <v>403.58293498</v>
      </c>
      <c r="H81" s="20" t="n">
        <v>6.08030891</v>
      </c>
      <c r="I81" s="18" t="n">
        <v>430.25772482</v>
      </c>
      <c r="J81" s="20" t="n">
        <v>3.55661386</v>
      </c>
      <c r="K81" s="18" t="n">
        <v>448.75065691</v>
      </c>
      <c r="L81" s="20" t="n">
        <v>3.63963899</v>
      </c>
      <c r="M81" s="18" t="s">
        <v>481</v>
      </c>
      <c r="N81" s="20" t="s">
        <v>481</v>
      </c>
      <c r="O81" s="18" t="s">
        <v>481</v>
      </c>
      <c r="P81" s="20" t="s">
        <v>481</v>
      </c>
      <c r="Q81" s="18" t="s">
        <v>481</v>
      </c>
      <c r="R81" s="20" t="s">
        <v>481</v>
      </c>
      <c r="S81" s="18" t="s">
        <v>481</v>
      </c>
      <c r="T81" s="20" t="s">
        <v>481</v>
      </c>
      <c r="U81" s="18" t="n">
        <v>373.41825998</v>
      </c>
      <c r="V81" s="20" t="n">
        <v>17.02483202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730</v>
      </c>
    </row>
    <row customHeight="1" ht="30" r="4" spans="1:22">
      <c r="A4" s="6" t="n"/>
      <c r="B4" s="7" t="s">
        <v>462</v>
      </c>
      <c r="C4" s="7" t="s">
        <v>463</v>
      </c>
      <c r="D4" s="8" t="s">
        <v>462</v>
      </c>
      <c r="E4" s="9" t="s">
        <v>644</v>
      </c>
      <c r="F4" s="10" t="n"/>
      <c r="G4" s="9" t="s">
        <v>643</v>
      </c>
      <c r="H4" s="10" t="n"/>
      <c r="I4" s="9" t="s">
        <v>642</v>
      </c>
      <c r="J4" s="10" t="n"/>
      <c r="K4" s="9" t="s">
        <v>641</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505.41468625</v>
      </c>
      <c r="F7" s="20" t="n">
        <v>4.29042979</v>
      </c>
      <c r="G7" s="18" t="n">
        <v>511.36392922</v>
      </c>
      <c r="H7" s="20" t="n">
        <v>1.84771074</v>
      </c>
      <c r="I7" s="18" t="n">
        <v>478.55187918</v>
      </c>
      <c r="J7" s="20" t="n">
        <v>3.66537354</v>
      </c>
      <c r="K7" s="18" t="n">
        <v>466.32075392</v>
      </c>
      <c r="L7" s="20" t="n">
        <v>7.71214346</v>
      </c>
      <c r="M7" s="18" t="s">
        <v>481</v>
      </c>
      <c r="N7" s="20" t="s">
        <v>481</v>
      </c>
      <c r="O7" s="18" t="s">
        <v>481</v>
      </c>
      <c r="P7" s="20" t="s">
        <v>481</v>
      </c>
      <c r="Q7" s="18" t="s">
        <v>481</v>
      </c>
      <c r="R7" s="20" t="s">
        <v>481</v>
      </c>
      <c r="S7" s="18" t="s">
        <v>481</v>
      </c>
      <c r="T7" s="20" t="s">
        <v>481</v>
      </c>
      <c r="U7" s="18" t="n">
        <v>427.1098593</v>
      </c>
      <c r="V7" s="20" t="n">
        <v>8.440928939999999</v>
      </c>
    </row>
    <row r="8" spans="1:22">
      <c r="A8" s="15" t="s">
        <v>483</v>
      </c>
      <c r="B8" s="17" t="n">
        <v>7007</v>
      </c>
      <c r="C8" s="18">
        <f>(27.0/B8*100)</f>
        <v/>
      </c>
      <c r="D8" s="19" t="n">
        <v>6980</v>
      </c>
      <c r="E8" s="18" t="n">
        <v>488.57494363</v>
      </c>
      <c r="F8" s="20" t="n">
        <v>3.7975431</v>
      </c>
      <c r="G8" s="18" t="n">
        <v>495.21491073</v>
      </c>
      <c r="H8" s="20" t="n">
        <v>2.95315502</v>
      </c>
      <c r="I8" s="18" t="n">
        <v>470.17863643</v>
      </c>
      <c r="J8" s="20" t="n">
        <v>6.2345995</v>
      </c>
      <c r="K8" s="18" t="n">
        <v>447.62063087</v>
      </c>
      <c r="L8" s="20" t="n">
        <v>7.08535948</v>
      </c>
      <c r="M8" s="18" t="s">
        <v>481</v>
      </c>
      <c r="N8" s="20" t="s">
        <v>481</v>
      </c>
      <c r="O8" s="18" t="s">
        <v>481</v>
      </c>
      <c r="P8" s="20" t="s">
        <v>481</v>
      </c>
      <c r="Q8" s="18" t="n">
        <v>361.38025951</v>
      </c>
      <c r="R8" s="20" t="n">
        <v>22.72565673</v>
      </c>
      <c r="S8" s="18" t="s">
        <v>481</v>
      </c>
      <c r="T8" s="20" t="s">
        <v>481</v>
      </c>
      <c r="U8" s="18" t="n">
        <v>370.40654979</v>
      </c>
      <c r="V8" s="20" t="n">
        <v>13.98828531</v>
      </c>
    </row>
    <row r="9" spans="1:22">
      <c r="A9" s="15" t="s">
        <v>484</v>
      </c>
      <c r="B9" s="17" t="n">
        <v>9651</v>
      </c>
      <c r="C9" s="18">
        <f>(116.0/B9*100)</f>
        <v/>
      </c>
      <c r="D9" s="19" t="n">
        <v>9535</v>
      </c>
      <c r="E9" s="18" t="n">
        <v>483.08215664</v>
      </c>
      <c r="F9" s="20" t="n">
        <v>4.12950663</v>
      </c>
      <c r="G9" s="18" t="n">
        <v>513.44385879</v>
      </c>
      <c r="H9" s="20" t="n">
        <v>2.38594474</v>
      </c>
      <c r="I9" s="18" t="n">
        <v>495.27045525</v>
      </c>
      <c r="J9" s="20" t="n">
        <v>4.8614497</v>
      </c>
      <c r="K9" s="18" t="n">
        <v>467.87139235</v>
      </c>
      <c r="L9" s="20" t="n">
        <v>9.319150609999999</v>
      </c>
      <c r="M9" s="18" t="s">
        <v>481</v>
      </c>
      <c r="N9" s="20" t="s">
        <v>481</v>
      </c>
      <c r="O9" s="18" t="s">
        <v>481</v>
      </c>
      <c r="P9" s="20" t="s">
        <v>481</v>
      </c>
      <c r="Q9" s="18" t="n">
        <v>347.7815185</v>
      </c>
      <c r="R9" s="20" t="n">
        <v>11.20716786</v>
      </c>
      <c r="S9" s="18" t="s">
        <v>481</v>
      </c>
      <c r="T9" s="20" t="s">
        <v>481</v>
      </c>
      <c r="U9" s="18" t="n">
        <v>409.92781634</v>
      </c>
      <c r="V9" s="20" t="n">
        <v>10.16520912</v>
      </c>
    </row>
    <row r="10" spans="1:22">
      <c r="A10" s="15" t="s">
        <v>485</v>
      </c>
      <c r="B10" s="17" t="n">
        <v>20058</v>
      </c>
      <c r="C10" s="18">
        <f>(531.0/B10*100)</f>
        <v/>
      </c>
      <c r="D10" s="19" t="n">
        <v>19527</v>
      </c>
      <c r="E10" s="18" t="n">
        <v>522.15449052</v>
      </c>
      <c r="F10" s="20" t="n">
        <v>3.82245094</v>
      </c>
      <c r="G10" s="18" t="n">
        <v>536.08521873</v>
      </c>
      <c r="H10" s="20" t="n">
        <v>2.20964091</v>
      </c>
      <c r="I10" s="18" t="n">
        <v>507.49719696</v>
      </c>
      <c r="J10" s="20" t="n">
        <v>5.44905064</v>
      </c>
      <c r="K10" s="18" t="n">
        <v>479.10248954</v>
      </c>
      <c r="L10" s="20" t="n">
        <v>6.62863018</v>
      </c>
      <c r="M10" s="18" t="s">
        <v>481</v>
      </c>
      <c r="N10" s="20" t="s">
        <v>481</v>
      </c>
      <c r="O10" s="18" t="s">
        <v>481</v>
      </c>
      <c r="P10" s="20" t="s">
        <v>481</v>
      </c>
      <c r="Q10" s="18" t="s">
        <v>481</v>
      </c>
      <c r="R10" s="20" t="s">
        <v>481</v>
      </c>
      <c r="S10" s="18" t="s">
        <v>481</v>
      </c>
      <c r="T10" s="20" t="s">
        <v>481</v>
      </c>
      <c r="U10" s="18" t="n">
        <v>440.27437801</v>
      </c>
      <c r="V10" s="20" t="n">
        <v>9.853814</v>
      </c>
    </row>
    <row r="11" spans="1:22">
      <c r="A11" s="15" t="s">
        <v>486</v>
      </c>
      <c r="B11" s="17" t="n">
        <v>7053</v>
      </c>
      <c r="C11" s="18">
        <f>(53.0/B11*100)</f>
        <v/>
      </c>
      <c r="D11" s="19" t="n">
        <v>7000</v>
      </c>
      <c r="E11" s="18" t="n">
        <v>462.89250583</v>
      </c>
      <c r="F11" s="20" t="n">
        <v>4.77798999</v>
      </c>
      <c r="G11" s="18" t="n">
        <v>468.25454726</v>
      </c>
      <c r="H11" s="20" t="n">
        <v>2.61515714</v>
      </c>
      <c r="I11" s="18" t="n">
        <v>443.64289515</v>
      </c>
      <c r="J11" s="20" t="n">
        <v>4.09058453</v>
      </c>
      <c r="K11" s="18" t="n">
        <v>426.2264574</v>
      </c>
      <c r="L11" s="20" t="n">
        <v>7.47638379</v>
      </c>
      <c r="M11" s="18" t="s">
        <v>481</v>
      </c>
      <c r="N11" s="20" t="s">
        <v>481</v>
      </c>
      <c r="O11" s="18" t="s">
        <v>481</v>
      </c>
      <c r="P11" s="20" t="s">
        <v>481</v>
      </c>
      <c r="Q11" s="18" t="s">
        <v>481</v>
      </c>
      <c r="R11" s="20" t="s">
        <v>481</v>
      </c>
      <c r="S11" s="18" t="s">
        <v>481</v>
      </c>
      <c r="T11" s="20" t="s">
        <v>481</v>
      </c>
      <c r="U11" s="18" t="n">
        <v>381.47723633</v>
      </c>
      <c r="V11" s="20" t="n">
        <v>11.5768948</v>
      </c>
    </row>
    <row r="12" spans="1:22">
      <c r="A12" s="15" t="s">
        <v>487</v>
      </c>
      <c r="B12" s="17" t="n">
        <v>6894</v>
      </c>
      <c r="C12" s="18">
        <f>(57.0/B12*100)</f>
        <v/>
      </c>
      <c r="D12" s="19" t="n">
        <v>6837</v>
      </c>
      <c r="E12" s="18" t="n">
        <v>491.33933457</v>
      </c>
      <c r="F12" s="20" t="n">
        <v>5.26114675</v>
      </c>
      <c r="G12" s="18" t="n">
        <v>499.35965238</v>
      </c>
      <c r="H12" s="20" t="n">
        <v>2.63468151</v>
      </c>
      <c r="I12" s="18" t="n">
        <v>474.4057181</v>
      </c>
      <c r="J12" s="20" t="n">
        <v>4.48576836</v>
      </c>
      <c r="K12" s="18" t="n">
        <v>468.29561658</v>
      </c>
      <c r="L12" s="20" t="n">
        <v>7.69234023</v>
      </c>
      <c r="M12" s="18" t="s">
        <v>481</v>
      </c>
      <c r="N12" s="20" t="s">
        <v>481</v>
      </c>
      <c r="O12" s="18" t="s">
        <v>481</v>
      </c>
      <c r="P12" s="20" t="s">
        <v>481</v>
      </c>
      <c r="Q12" s="18" t="n">
        <v>332.31014509</v>
      </c>
      <c r="R12" s="20" t="n">
        <v>18.34291261</v>
      </c>
      <c r="S12" s="18" t="s">
        <v>481</v>
      </c>
      <c r="T12" s="20" t="s">
        <v>481</v>
      </c>
      <c r="U12" s="18" t="n">
        <v>391.52074264</v>
      </c>
      <c r="V12" s="20" t="n">
        <v>11.46160992</v>
      </c>
    </row>
    <row r="13" spans="1:22">
      <c r="A13" s="15" t="s">
        <v>488</v>
      </c>
      <c r="B13" s="17" t="n">
        <v>7161</v>
      </c>
      <c r="C13" s="18">
        <f>(95.0/B13*100)</f>
        <v/>
      </c>
      <c r="D13" s="19" t="n">
        <v>7066</v>
      </c>
      <c r="E13" s="18" t="n">
        <v>499.50652182</v>
      </c>
      <c r="F13" s="20" t="n">
        <v>3.80086943</v>
      </c>
      <c r="G13" s="18" t="n">
        <v>511.94897668</v>
      </c>
      <c r="H13" s="20" t="n">
        <v>2.4775623</v>
      </c>
      <c r="I13" s="18" t="n">
        <v>489.11612681</v>
      </c>
      <c r="J13" s="20" t="n">
        <v>5.08108683</v>
      </c>
      <c r="K13" s="18" t="n">
        <v>486.31846409</v>
      </c>
      <c r="L13" s="20" t="n">
        <v>6.57163004</v>
      </c>
      <c r="M13" s="18" t="s">
        <v>481</v>
      </c>
      <c r="N13" s="20" t="s">
        <v>481</v>
      </c>
      <c r="O13" s="18" t="s">
        <v>481</v>
      </c>
      <c r="P13" s="20" t="s">
        <v>481</v>
      </c>
      <c r="Q13" s="18" t="n">
        <v>407.4699787</v>
      </c>
      <c r="R13" s="20" t="n">
        <v>6.79601306</v>
      </c>
      <c r="S13" s="18" t="s">
        <v>481</v>
      </c>
      <c r="T13" s="20" t="s">
        <v>481</v>
      </c>
      <c r="U13" s="18" t="n">
        <v>387.4472291</v>
      </c>
      <c r="V13" s="20" t="n">
        <v>14.49110775</v>
      </c>
    </row>
    <row r="14" spans="1:22">
      <c r="A14" s="15" t="s">
        <v>489</v>
      </c>
      <c r="B14" s="17" t="n">
        <v>5587</v>
      </c>
      <c r="C14" s="18">
        <f>(76.0/B14*100)</f>
        <v/>
      </c>
      <c r="D14" s="19" t="n">
        <v>5511</v>
      </c>
      <c r="E14" s="18" t="n">
        <v>532.36213875</v>
      </c>
      <c r="F14" s="20" t="n">
        <v>4.79737582</v>
      </c>
      <c r="G14" s="18" t="n">
        <v>525.90629546</v>
      </c>
      <c r="H14" s="20" t="n">
        <v>2.64829486</v>
      </c>
      <c r="I14" s="18" t="n">
        <v>503.46978227</v>
      </c>
      <c r="J14" s="20" t="n">
        <v>3.46561266</v>
      </c>
      <c r="K14" s="18" t="n">
        <v>492.90484204</v>
      </c>
      <c r="L14" s="20" t="n">
        <v>6.52724745</v>
      </c>
      <c r="M14" s="18" t="s">
        <v>481</v>
      </c>
      <c r="N14" s="20" t="s">
        <v>481</v>
      </c>
      <c r="O14" s="18" t="s">
        <v>481</v>
      </c>
      <c r="P14" s="20" t="s">
        <v>481</v>
      </c>
      <c r="Q14" s="18" t="s">
        <v>481</v>
      </c>
      <c r="R14" s="20" t="s">
        <v>481</v>
      </c>
      <c r="S14" s="18" t="s">
        <v>481</v>
      </c>
      <c r="T14" s="20" t="s">
        <v>481</v>
      </c>
      <c r="U14" s="18" t="n">
        <v>454.07781233</v>
      </c>
      <c r="V14" s="20" t="n">
        <v>11.57868139</v>
      </c>
    </row>
    <row r="15" spans="1:22">
      <c r="A15" s="15" t="s">
        <v>490</v>
      </c>
      <c r="B15" s="17" t="n">
        <v>5882</v>
      </c>
      <c r="C15" s="18">
        <f>(53.0/B15*100)</f>
        <v/>
      </c>
      <c r="D15" s="19" t="n">
        <v>5829</v>
      </c>
      <c r="E15" s="18" t="n">
        <v>517.61942763</v>
      </c>
      <c r="F15" s="20" t="n">
        <v>5.63003893</v>
      </c>
      <c r="G15" s="18" t="n">
        <v>532.83009149</v>
      </c>
      <c r="H15" s="20" t="n">
        <v>2.35046598</v>
      </c>
      <c r="I15" s="18" t="n">
        <v>531.5488266999999</v>
      </c>
      <c r="J15" s="20" t="n">
        <v>5.06186461</v>
      </c>
      <c r="K15" s="18" t="n">
        <v>497.80669621</v>
      </c>
      <c r="L15" s="20" t="n">
        <v>8.94992102</v>
      </c>
      <c r="M15" s="18" t="s">
        <v>481</v>
      </c>
      <c r="N15" s="20" t="s">
        <v>481</v>
      </c>
      <c r="O15" s="18" t="s">
        <v>481</v>
      </c>
      <c r="P15" s="20" t="s">
        <v>481</v>
      </c>
      <c r="Q15" s="18" t="n">
        <v>367.66871077</v>
      </c>
      <c r="R15" s="20" t="n">
        <v>14.82638214</v>
      </c>
      <c r="S15" s="18" t="s">
        <v>481</v>
      </c>
      <c r="T15" s="20" t="s">
        <v>481</v>
      </c>
      <c r="U15" s="18" t="n">
        <v>433.04632601</v>
      </c>
      <c r="V15" s="20" t="n">
        <v>12.84734096</v>
      </c>
    </row>
    <row r="16" spans="1:22">
      <c r="A16" s="15" t="s">
        <v>491</v>
      </c>
      <c r="B16" s="17" t="n">
        <v>6108</v>
      </c>
      <c r="C16" s="18">
        <f>(107.0/B16*100)</f>
        <v/>
      </c>
      <c r="D16" s="19" t="n">
        <v>6001</v>
      </c>
      <c r="E16" s="18" t="n">
        <v>491.04882673</v>
      </c>
      <c r="F16" s="20" t="n">
        <v>4.0690886</v>
      </c>
      <c r="G16" s="18" t="n">
        <v>516.29588332</v>
      </c>
      <c r="H16" s="20" t="n">
        <v>2.56610955</v>
      </c>
      <c r="I16" s="18" t="n">
        <v>481.91414161</v>
      </c>
      <c r="J16" s="20" t="n">
        <v>6.37692767</v>
      </c>
      <c r="K16" s="18" t="n">
        <v>419.57797508</v>
      </c>
      <c r="L16" s="20" t="n">
        <v>13.72322685</v>
      </c>
      <c r="M16" s="18" t="s">
        <v>481</v>
      </c>
      <c r="N16" s="20" t="s">
        <v>481</v>
      </c>
      <c r="O16" s="18" t="s">
        <v>481</v>
      </c>
      <c r="P16" s="20" t="s">
        <v>481</v>
      </c>
      <c r="Q16" s="18" t="s">
        <v>481</v>
      </c>
      <c r="R16" s="20" t="s">
        <v>481</v>
      </c>
      <c r="S16" s="18" t="s">
        <v>481</v>
      </c>
      <c r="T16" s="20" t="s">
        <v>481</v>
      </c>
      <c r="U16" s="18" t="n">
        <v>369.9391294</v>
      </c>
      <c r="V16" s="20" t="n">
        <v>12.3380159</v>
      </c>
    </row>
    <row r="17" spans="1:22">
      <c r="A17" s="15" t="s">
        <v>492</v>
      </c>
      <c r="B17" s="17" t="n">
        <v>6504</v>
      </c>
      <c r="C17" s="18">
        <f>(709.0/B17*100)</f>
        <v/>
      </c>
      <c r="D17" s="19" t="n">
        <v>5795</v>
      </c>
      <c r="E17" s="18" t="n">
        <v>526.04648629</v>
      </c>
      <c r="F17" s="20" t="n">
        <v>3.7953334</v>
      </c>
      <c r="G17" s="18" t="n">
        <v>527.85338042</v>
      </c>
      <c r="H17" s="20" t="n">
        <v>3.2058496</v>
      </c>
      <c r="I17" s="18" t="n">
        <v>494.32287544</v>
      </c>
      <c r="J17" s="20" t="n">
        <v>6.30721345</v>
      </c>
      <c r="K17" s="18" t="n">
        <v>469.95912472</v>
      </c>
      <c r="L17" s="20" t="n">
        <v>8.721427970000001</v>
      </c>
      <c r="M17" s="18" t="s">
        <v>481</v>
      </c>
      <c r="N17" s="20" t="s">
        <v>481</v>
      </c>
      <c r="O17" s="18" t="s">
        <v>481</v>
      </c>
      <c r="P17" s="20" t="s">
        <v>481</v>
      </c>
      <c r="Q17" s="18" t="n">
        <v>338.260297</v>
      </c>
      <c r="R17" s="20" t="n">
        <v>14.23011861</v>
      </c>
      <c r="S17" s="18" t="s">
        <v>481</v>
      </c>
      <c r="T17" s="20" t="s">
        <v>481</v>
      </c>
      <c r="U17" s="18" t="n">
        <v>423.70059176</v>
      </c>
      <c r="V17" s="20" t="n">
        <v>11.49621593</v>
      </c>
    </row>
    <row r="18" spans="1:22">
      <c r="A18" s="15" t="s">
        <v>493</v>
      </c>
      <c r="B18" s="17" t="n">
        <v>5532</v>
      </c>
      <c r="C18" s="18">
        <f>(28.0/B18*100)</f>
        <v/>
      </c>
      <c r="D18" s="19" t="n">
        <v>5504</v>
      </c>
      <c r="E18" s="18" t="n">
        <v>460.64792286</v>
      </c>
      <c r="F18" s="20" t="n">
        <v>5.2323071</v>
      </c>
      <c r="G18" s="18" t="n">
        <v>477.10243664</v>
      </c>
      <c r="H18" s="20" t="n">
        <v>4.15573874</v>
      </c>
      <c r="I18" s="18" t="n">
        <v>445.8740533</v>
      </c>
      <c r="J18" s="20" t="n">
        <v>7.20552134</v>
      </c>
      <c r="K18" s="18" t="n">
        <v>413.90531766</v>
      </c>
      <c r="L18" s="20" t="n">
        <v>11.45536499</v>
      </c>
      <c r="M18" s="18" t="s">
        <v>481</v>
      </c>
      <c r="N18" s="20" t="s">
        <v>481</v>
      </c>
      <c r="O18" s="18" t="s">
        <v>481</v>
      </c>
      <c r="P18" s="20" t="s">
        <v>481</v>
      </c>
      <c r="Q18" s="18" t="s">
        <v>481</v>
      </c>
      <c r="R18" s="20" t="s">
        <v>481</v>
      </c>
      <c r="S18" s="18" t="s">
        <v>481</v>
      </c>
      <c r="T18" s="20" t="s">
        <v>481</v>
      </c>
      <c r="U18" s="18" t="n">
        <v>374.59132291</v>
      </c>
      <c r="V18" s="20" t="n">
        <v>17.00151263</v>
      </c>
    </row>
    <row r="19" spans="1:22">
      <c r="A19" s="15" t="s">
        <v>494</v>
      </c>
      <c r="B19" s="17" t="n">
        <v>5658</v>
      </c>
      <c r="C19" s="18">
        <f>(74.0/B19*100)</f>
        <v/>
      </c>
      <c r="D19" s="19" t="n">
        <v>5584</v>
      </c>
      <c r="E19" s="18" t="n">
        <v>466.25153807</v>
      </c>
      <c r="F19" s="20" t="n">
        <v>4.88095326</v>
      </c>
      <c r="G19" s="18" t="n">
        <v>478.36912756</v>
      </c>
      <c r="H19" s="20" t="n">
        <v>2.97136376</v>
      </c>
      <c r="I19" s="18" t="n">
        <v>455.09910367</v>
      </c>
      <c r="J19" s="20" t="n">
        <v>5.42521643</v>
      </c>
      <c r="K19" s="18" t="n">
        <v>426.38828202</v>
      </c>
      <c r="L19" s="20" t="n">
        <v>9.09095383</v>
      </c>
      <c r="M19" s="18" t="s">
        <v>481</v>
      </c>
      <c r="N19" s="20" t="s">
        <v>481</v>
      </c>
      <c r="O19" s="18" t="s">
        <v>481</v>
      </c>
      <c r="P19" s="20" t="s">
        <v>481</v>
      </c>
      <c r="Q19" s="18" t="s">
        <v>481</v>
      </c>
      <c r="R19" s="20" t="s">
        <v>481</v>
      </c>
      <c r="S19" s="18" t="s">
        <v>481</v>
      </c>
      <c r="T19" s="20" t="s">
        <v>481</v>
      </c>
      <c r="U19" s="18" t="n">
        <v>395.64726366</v>
      </c>
      <c r="V19" s="20" t="n">
        <v>14.50753663</v>
      </c>
    </row>
    <row r="20" spans="1:22">
      <c r="A20" s="15" t="s">
        <v>495</v>
      </c>
      <c r="B20" s="17" t="n">
        <v>3371</v>
      </c>
      <c r="C20" s="18">
        <f>(75.0/B20*100)</f>
        <v/>
      </c>
      <c r="D20" s="19" t="n">
        <v>3296</v>
      </c>
      <c r="E20" s="18" t="n">
        <v>486.66136068</v>
      </c>
      <c r="F20" s="20" t="n">
        <v>4.57621849</v>
      </c>
      <c r="G20" s="18" t="n">
        <v>488.27130475</v>
      </c>
      <c r="H20" s="20" t="n">
        <v>2.33121261</v>
      </c>
      <c r="I20" s="18" t="n">
        <v>466.97910373</v>
      </c>
      <c r="J20" s="20" t="n">
        <v>6.3114389</v>
      </c>
      <c r="K20" s="18" t="n">
        <v>459.71700692</v>
      </c>
      <c r="L20" s="20" t="n">
        <v>9.239200540000001</v>
      </c>
      <c r="M20" s="18" t="s">
        <v>481</v>
      </c>
      <c r="N20" s="20" t="s">
        <v>481</v>
      </c>
      <c r="O20" s="18" t="s">
        <v>481</v>
      </c>
      <c r="P20" s="20" t="s">
        <v>481</v>
      </c>
      <c r="Q20" s="18" t="s">
        <v>481</v>
      </c>
      <c r="R20" s="20" t="s">
        <v>481</v>
      </c>
      <c r="S20" s="18" t="s">
        <v>481</v>
      </c>
      <c r="T20" s="20" t="s">
        <v>481</v>
      </c>
      <c r="U20" s="18" t="n">
        <v>384.3169042</v>
      </c>
      <c r="V20" s="20" t="n">
        <v>15.00290996</v>
      </c>
    </row>
    <row r="21" spans="1:22">
      <c r="A21" s="15" t="s">
        <v>496</v>
      </c>
      <c r="B21" s="17" t="n">
        <v>5741</v>
      </c>
      <c r="C21" s="18">
        <f>(45.0/B21*100)</f>
        <v/>
      </c>
      <c r="D21" s="19" t="n">
        <v>5696</v>
      </c>
      <c r="E21" s="18" t="n">
        <v>514.31967162</v>
      </c>
      <c r="F21" s="20" t="n">
        <v>4.92420873</v>
      </c>
      <c r="G21" s="18" t="n">
        <v>524.54376794</v>
      </c>
      <c r="H21" s="20" t="n">
        <v>2.31715438</v>
      </c>
      <c r="I21" s="18" t="n">
        <v>513.48498019</v>
      </c>
      <c r="J21" s="20" t="n">
        <v>5.87317412</v>
      </c>
      <c r="K21" s="18" t="n">
        <v>493.82677786</v>
      </c>
      <c r="L21" s="20" t="n">
        <v>11.19723657</v>
      </c>
      <c r="M21" s="18" t="s">
        <v>481</v>
      </c>
      <c r="N21" s="20" t="s">
        <v>481</v>
      </c>
      <c r="O21" s="18" t="s">
        <v>481</v>
      </c>
      <c r="P21" s="20" t="s">
        <v>481</v>
      </c>
      <c r="Q21" s="18" t="s">
        <v>481</v>
      </c>
      <c r="R21" s="20" t="s">
        <v>481</v>
      </c>
      <c r="S21" s="18" t="s">
        <v>481</v>
      </c>
      <c r="T21" s="20" t="s">
        <v>481</v>
      </c>
      <c r="U21" s="18" t="n">
        <v>468.28531967</v>
      </c>
      <c r="V21" s="20" t="n">
        <v>15.70444443</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(222.0/B23*100)</f>
        <v/>
      </c>
      <c r="D23" s="19" t="n">
        <v>11361</v>
      </c>
      <c r="E23" s="18" t="n">
        <v>467.97234627</v>
      </c>
      <c r="F23" s="20" t="n">
        <v>5.0650767</v>
      </c>
      <c r="G23" s="18" t="n">
        <v>495.32993247</v>
      </c>
      <c r="H23" s="20" t="n">
        <v>2.78497707</v>
      </c>
      <c r="I23" s="18" t="n">
        <v>471.29912349</v>
      </c>
      <c r="J23" s="20" t="n">
        <v>4.42212371</v>
      </c>
      <c r="K23" s="18" t="n">
        <v>477.11315546</v>
      </c>
      <c r="L23" s="20" t="n">
        <v>7.60825773</v>
      </c>
      <c r="M23" s="18" t="s">
        <v>481</v>
      </c>
      <c r="N23" s="20" t="s">
        <v>481</v>
      </c>
      <c r="O23" s="18" t="s">
        <v>481</v>
      </c>
      <c r="P23" s="20" t="s">
        <v>481</v>
      </c>
      <c r="Q23" s="18" t="s">
        <v>481</v>
      </c>
      <c r="R23" s="20" t="s">
        <v>481</v>
      </c>
      <c r="S23" s="18" t="s">
        <v>481</v>
      </c>
      <c r="T23" s="20" t="s">
        <v>481</v>
      </c>
      <c r="U23" s="18" t="n">
        <v>424.93541175</v>
      </c>
      <c r="V23" s="20" t="n">
        <v>11.485195</v>
      </c>
    </row>
    <row r="24" spans="1:22">
      <c r="A24" s="15" t="s">
        <v>499</v>
      </c>
      <c r="B24" s="17" t="n">
        <v>6647</v>
      </c>
      <c r="C24" s="18">
        <f>(7.0/B24*100)</f>
        <v/>
      </c>
      <c r="D24" s="19" t="n">
        <v>6640</v>
      </c>
      <c r="E24" s="18" t="n">
        <v>520.31343113</v>
      </c>
      <c r="F24" s="20" t="n">
        <v>5.26256431</v>
      </c>
      <c r="G24" s="18" t="n">
        <v>524.8458700800001</v>
      </c>
      <c r="H24" s="20" t="n">
        <v>3.25791301</v>
      </c>
      <c r="I24" s="18" t="n">
        <v>497.33606637</v>
      </c>
      <c r="J24" s="20" t="n">
        <v>4.27253941</v>
      </c>
      <c r="K24" s="18" t="n">
        <v>483.96715151</v>
      </c>
      <c r="L24" s="20" t="n">
        <v>7.90719866</v>
      </c>
      <c r="M24" s="18" t="s">
        <v>481</v>
      </c>
      <c r="N24" s="20" t="s">
        <v>481</v>
      </c>
      <c r="O24" s="18" t="s">
        <v>481</v>
      </c>
      <c r="P24" s="20" t="s">
        <v>481</v>
      </c>
      <c r="Q24" s="18" t="s">
        <v>481</v>
      </c>
      <c r="R24" s="20" t="s">
        <v>481</v>
      </c>
      <c r="S24" s="18" t="s">
        <v>481</v>
      </c>
      <c r="T24" s="20" t="s">
        <v>481</v>
      </c>
      <c r="U24" s="18" t="n">
        <v>475.35095911</v>
      </c>
      <c r="V24" s="20" t="n">
        <v>13.73633308</v>
      </c>
    </row>
    <row r="25" spans="1:22">
      <c r="A25" s="15" t="s">
        <v>500</v>
      </c>
      <c r="B25" s="17" t="n">
        <v>5581</v>
      </c>
      <c r="C25" s="18">
        <f>(24.0/B25*100)</f>
        <v/>
      </c>
      <c r="D25" s="19" t="n">
        <v>5557</v>
      </c>
      <c r="E25" s="18" t="n">
        <v>514.96396469</v>
      </c>
      <c r="F25" s="20" t="n">
        <v>5.90425777</v>
      </c>
      <c r="G25" s="18" t="n">
        <v>522.01576114</v>
      </c>
      <c r="H25" s="20" t="n">
        <v>3.63138561</v>
      </c>
      <c r="I25" s="18" t="n">
        <v>507.0132931</v>
      </c>
      <c r="J25" s="20" t="n">
        <v>5.08670254</v>
      </c>
      <c r="K25" s="18" t="n">
        <v>484.99965166</v>
      </c>
      <c r="L25" s="20" t="n">
        <v>10.82825727</v>
      </c>
      <c r="M25" s="18" t="s">
        <v>481</v>
      </c>
      <c r="N25" s="20" t="s">
        <v>481</v>
      </c>
      <c r="O25" s="18" t="s">
        <v>481</v>
      </c>
      <c r="P25" s="20" t="s">
        <v>481</v>
      </c>
      <c r="Q25" s="18" t="s">
        <v>481</v>
      </c>
      <c r="R25" s="20" t="s">
        <v>481</v>
      </c>
      <c r="S25" s="18" t="s">
        <v>481</v>
      </c>
      <c r="T25" s="20" t="s">
        <v>481</v>
      </c>
      <c r="U25" s="18" t="n">
        <v>429.42747512</v>
      </c>
      <c r="V25" s="20" t="n">
        <v>40.13672968</v>
      </c>
    </row>
    <row r="26" spans="1:22">
      <c r="A26" s="15" t="s">
        <v>501</v>
      </c>
      <c r="B26" s="17" t="n">
        <v>4869</v>
      </c>
      <c r="C26" s="18">
        <f>(36.0/B26*100)</f>
        <v/>
      </c>
      <c r="D26" s="19" t="n">
        <v>4833</v>
      </c>
      <c r="E26" s="18" t="n">
        <v>481.91487111</v>
      </c>
      <c r="F26" s="20" t="n">
        <v>4.97845304</v>
      </c>
      <c r="G26" s="18" t="n">
        <v>493.74614582</v>
      </c>
      <c r="H26" s="20" t="n">
        <v>2.15084321</v>
      </c>
      <c r="I26" s="18" t="n">
        <v>480.85019394</v>
      </c>
      <c r="J26" s="20" t="n">
        <v>3.08114244</v>
      </c>
      <c r="K26" s="18" t="n">
        <v>484.74330654</v>
      </c>
      <c r="L26" s="20" t="n">
        <v>7.55226</v>
      </c>
      <c r="M26" s="18" t="s">
        <v>481</v>
      </c>
      <c r="N26" s="20" t="s">
        <v>481</v>
      </c>
      <c r="O26" s="18" t="s">
        <v>481</v>
      </c>
      <c r="P26" s="20" t="s">
        <v>481</v>
      </c>
      <c r="Q26" s="18" t="s">
        <v>481</v>
      </c>
      <c r="R26" s="20" t="s">
        <v>481</v>
      </c>
      <c r="S26" s="18" t="s">
        <v>481</v>
      </c>
      <c r="T26" s="20" t="s">
        <v>481</v>
      </c>
      <c r="U26" s="18" t="n">
        <v>436.53624212</v>
      </c>
      <c r="V26" s="20" t="n">
        <v>12.71501876</v>
      </c>
    </row>
    <row r="27" spans="1:22">
      <c r="A27" s="15" t="s">
        <v>502</v>
      </c>
      <c r="B27" s="17" t="n">
        <v>5299</v>
      </c>
      <c r="C27" s="18">
        <f>(19.0/B27*100)</f>
        <v/>
      </c>
      <c r="D27" s="19" t="n">
        <v>5280</v>
      </c>
      <c r="E27" s="18" t="n">
        <v>483.59978129</v>
      </c>
      <c r="F27" s="20" t="n">
        <v>3.35738517</v>
      </c>
      <c r="G27" s="18" t="n">
        <v>496.91470519</v>
      </c>
      <c r="H27" s="20" t="n">
        <v>1.9723637</v>
      </c>
      <c r="I27" s="18" t="n">
        <v>447.1003524</v>
      </c>
      <c r="J27" s="20" t="n">
        <v>5.03489073</v>
      </c>
      <c r="K27" s="18" t="n">
        <v>429.55140099</v>
      </c>
      <c r="L27" s="20" t="n">
        <v>7.79496184</v>
      </c>
      <c r="M27" s="18" t="s">
        <v>481</v>
      </c>
      <c r="N27" s="20" t="s">
        <v>481</v>
      </c>
      <c r="O27" s="18" t="s">
        <v>481</v>
      </c>
      <c r="P27" s="20" t="s">
        <v>481</v>
      </c>
      <c r="Q27" s="18" t="s">
        <v>481</v>
      </c>
      <c r="R27" s="20" t="s">
        <v>481</v>
      </c>
      <c r="S27" s="18" t="s">
        <v>481</v>
      </c>
      <c r="T27" s="20" t="s">
        <v>481</v>
      </c>
      <c r="U27" s="18" t="n">
        <v>411.02122295</v>
      </c>
      <c r="V27" s="20" t="n">
        <v>9.544439909999999</v>
      </c>
    </row>
    <row r="28" spans="1:22">
      <c r="A28" s="15" t="s">
        <v>503</v>
      </c>
      <c r="B28" s="17" t="n">
        <v>7568</v>
      </c>
      <c r="C28" s="18">
        <f>(64.0/B28*100)</f>
        <v/>
      </c>
      <c r="D28" s="19" t="n">
        <v>7504</v>
      </c>
      <c r="E28" s="18" t="n">
        <v>422.01604199</v>
      </c>
      <c r="F28" s="20" t="n">
        <v>4.42799612</v>
      </c>
      <c r="G28" s="18" t="n">
        <v>433.93009298</v>
      </c>
      <c r="H28" s="20" t="n">
        <v>2.71451579</v>
      </c>
      <c r="I28" s="18" t="n">
        <v>405.89125813</v>
      </c>
      <c r="J28" s="20" t="n">
        <v>3.12916964</v>
      </c>
      <c r="K28" s="18" t="n">
        <v>406.99232474</v>
      </c>
      <c r="L28" s="20" t="n">
        <v>6.11950864</v>
      </c>
      <c r="M28" s="18" t="s">
        <v>481</v>
      </c>
      <c r="N28" s="20" t="s">
        <v>481</v>
      </c>
      <c r="O28" s="18" t="s">
        <v>481</v>
      </c>
      <c r="P28" s="20" t="s">
        <v>481</v>
      </c>
      <c r="Q28" s="18" t="s">
        <v>481</v>
      </c>
      <c r="R28" s="20" t="s">
        <v>481</v>
      </c>
      <c r="S28" s="18" t="s">
        <v>481</v>
      </c>
      <c r="T28" s="20" t="s">
        <v>481</v>
      </c>
      <c r="U28" s="18" t="n">
        <v>369.59527236</v>
      </c>
      <c r="V28" s="20" t="n">
        <v>11.54626633</v>
      </c>
    </row>
    <row r="29" spans="1:22">
      <c r="A29" s="15" t="s">
        <v>504</v>
      </c>
      <c r="B29" s="17" t="n">
        <v>5385</v>
      </c>
      <c r="C29" s="18">
        <f>(30.0/B29*100)</f>
        <v/>
      </c>
      <c r="D29" s="19" t="n">
        <v>5355</v>
      </c>
      <c r="E29" s="18" t="n">
        <v>492.31376851</v>
      </c>
      <c r="F29" s="20" t="n">
        <v>4.70707269</v>
      </c>
      <c r="G29" s="18" t="n">
        <v>516.26182007</v>
      </c>
      <c r="H29" s="20" t="n">
        <v>2.35960739</v>
      </c>
      <c r="I29" s="18" t="n">
        <v>478.2568355</v>
      </c>
      <c r="J29" s="20" t="n">
        <v>6.85864652</v>
      </c>
      <c r="K29" s="18" t="n">
        <v>441.38439262</v>
      </c>
      <c r="L29" s="20" t="n">
        <v>16.68412397</v>
      </c>
      <c r="M29" s="18" t="s">
        <v>481</v>
      </c>
      <c r="N29" s="20" t="s">
        <v>481</v>
      </c>
      <c r="O29" s="18" t="s">
        <v>481</v>
      </c>
      <c r="P29" s="20" t="s">
        <v>481</v>
      </c>
      <c r="Q29" s="18" t="n">
        <v>314.02123871</v>
      </c>
      <c r="R29" s="20" t="n">
        <v>13.26138992</v>
      </c>
      <c r="S29" s="18" t="s">
        <v>481</v>
      </c>
      <c r="T29" s="20" t="s">
        <v>481</v>
      </c>
      <c r="U29" s="18" t="n">
        <v>405.6811449</v>
      </c>
      <c r="V29" s="20" t="n">
        <v>18.68111429</v>
      </c>
    </row>
    <row r="30" spans="1:22">
      <c r="A30" s="15" t="s">
        <v>505</v>
      </c>
      <c r="B30" s="17" t="n">
        <v>4520</v>
      </c>
      <c r="C30" s="18">
        <f>(107.0/B30*100)</f>
        <v/>
      </c>
      <c r="D30" s="19" t="n">
        <v>4413</v>
      </c>
      <c r="E30" s="18" t="n">
        <v>498.29203244</v>
      </c>
      <c r="F30" s="20" t="n">
        <v>5.47570482</v>
      </c>
      <c r="G30" s="18" t="n">
        <v>519.93988216</v>
      </c>
      <c r="H30" s="20" t="n">
        <v>2.70418351</v>
      </c>
      <c r="I30" s="18" t="n">
        <v>487.5960101</v>
      </c>
      <c r="J30" s="20" t="n">
        <v>6.70484354</v>
      </c>
      <c r="K30" s="18" t="n">
        <v>448.5791631</v>
      </c>
      <c r="L30" s="20" t="n">
        <v>12.2519284</v>
      </c>
      <c r="M30" s="18" t="s">
        <v>481</v>
      </c>
      <c r="N30" s="20" t="s">
        <v>481</v>
      </c>
      <c r="O30" s="18" t="s">
        <v>481</v>
      </c>
      <c r="P30" s="20" t="s">
        <v>481</v>
      </c>
      <c r="Q30" s="18" t="s">
        <v>481</v>
      </c>
      <c r="R30" s="20" t="s">
        <v>481</v>
      </c>
      <c r="S30" s="18" t="s">
        <v>481</v>
      </c>
      <c r="T30" s="20" t="s">
        <v>481</v>
      </c>
      <c r="U30" s="18" t="n">
        <v>415.286226</v>
      </c>
      <c r="V30" s="20" t="n">
        <v>13.45457974</v>
      </c>
    </row>
    <row r="31" spans="1:22">
      <c r="A31" s="15" t="s">
        <v>506</v>
      </c>
      <c r="B31" s="17" t="n">
        <v>5456</v>
      </c>
      <c r="C31" s="18">
        <f>(127.0/B31*100)</f>
        <v/>
      </c>
      <c r="D31" s="19" t="n">
        <v>5329</v>
      </c>
      <c r="E31" s="18" t="n">
        <v>510.79414869</v>
      </c>
      <c r="F31" s="20" t="n">
        <v>4.22326783</v>
      </c>
      <c r="G31" s="18" t="n">
        <v>525.8579802100001</v>
      </c>
      <c r="H31" s="20" t="n">
        <v>2.79387229</v>
      </c>
      <c r="I31" s="18" t="n">
        <v>499.32300807</v>
      </c>
      <c r="J31" s="20" t="n">
        <v>5.50251656</v>
      </c>
      <c r="K31" s="18" t="n">
        <v>468.9532464</v>
      </c>
      <c r="L31" s="20" t="n">
        <v>8.545533089999999</v>
      </c>
      <c r="M31" s="18" t="s">
        <v>481</v>
      </c>
      <c r="N31" s="20" t="s">
        <v>481</v>
      </c>
      <c r="O31" s="18" t="s">
        <v>481</v>
      </c>
      <c r="P31" s="20" t="s">
        <v>481</v>
      </c>
      <c r="Q31" s="18" t="s">
        <v>481</v>
      </c>
      <c r="R31" s="20" t="s">
        <v>481</v>
      </c>
      <c r="S31" s="18" t="s">
        <v>481</v>
      </c>
      <c r="T31" s="20" t="s">
        <v>481</v>
      </c>
      <c r="U31" s="18" t="n">
        <v>432.4977002</v>
      </c>
      <c r="V31" s="20" t="n">
        <v>10.40754601</v>
      </c>
    </row>
    <row r="32" spans="1:22">
      <c r="A32" s="15" t="s">
        <v>507</v>
      </c>
      <c r="B32" s="17" t="n">
        <v>4478</v>
      </c>
      <c r="C32" s="18">
        <f>(5.0/B32*100)</f>
        <v/>
      </c>
      <c r="D32" s="19" t="n">
        <v>4473</v>
      </c>
      <c r="E32" s="18" t="n">
        <v>498.19937596</v>
      </c>
      <c r="F32" s="20" t="n">
        <v>5.79023595</v>
      </c>
      <c r="G32" s="18" t="n">
        <v>507.18060021</v>
      </c>
      <c r="H32" s="20" t="n">
        <v>2.59242705</v>
      </c>
      <c r="I32" s="18" t="n">
        <v>514.76986574</v>
      </c>
      <c r="J32" s="20" t="n">
        <v>4.05997066</v>
      </c>
      <c r="K32" s="18" t="n">
        <v>500.14852561</v>
      </c>
      <c r="L32" s="20" t="n">
        <v>6.55183028</v>
      </c>
      <c r="M32" s="18" t="s">
        <v>481</v>
      </c>
      <c r="N32" s="20" t="s">
        <v>481</v>
      </c>
      <c r="O32" s="18" t="s">
        <v>481</v>
      </c>
      <c r="P32" s="20" t="s">
        <v>481</v>
      </c>
      <c r="Q32" s="18" t="s">
        <v>481</v>
      </c>
      <c r="R32" s="20" t="s">
        <v>481</v>
      </c>
      <c r="S32" s="18" t="s">
        <v>481</v>
      </c>
      <c r="T32" s="20" t="s">
        <v>481</v>
      </c>
      <c r="U32" s="18" t="n">
        <v>412.76695794</v>
      </c>
      <c r="V32" s="20" t="n">
        <v>20.1785327</v>
      </c>
    </row>
    <row r="33" spans="1:22">
      <c r="A33" s="15" t="s">
        <v>508</v>
      </c>
      <c r="B33" s="17" t="n">
        <v>7325</v>
      </c>
      <c r="C33" s="18">
        <f>(76.0/B33*100)</f>
        <v/>
      </c>
      <c r="D33" s="19" t="n">
        <v>7249</v>
      </c>
      <c r="E33" s="18" t="n">
        <v>482.89565239</v>
      </c>
      <c r="F33" s="20" t="n">
        <v>4.28872429</v>
      </c>
      <c r="G33" s="18" t="n">
        <v>506.80705369</v>
      </c>
      <c r="H33" s="20" t="n">
        <v>3.02654403</v>
      </c>
      <c r="I33" s="18" t="n">
        <v>494.55958777</v>
      </c>
      <c r="J33" s="20" t="n">
        <v>5.79945652</v>
      </c>
      <c r="K33" s="18" t="n">
        <v>436.80513132</v>
      </c>
      <c r="L33" s="20" t="n">
        <v>7.93932271</v>
      </c>
      <c r="M33" s="18" t="s">
        <v>481</v>
      </c>
      <c r="N33" s="20" t="s">
        <v>481</v>
      </c>
      <c r="O33" s="18" t="s">
        <v>481</v>
      </c>
      <c r="P33" s="20" t="s">
        <v>481</v>
      </c>
      <c r="Q33" s="18" t="s">
        <v>481</v>
      </c>
      <c r="R33" s="20" t="s">
        <v>481</v>
      </c>
      <c r="S33" s="18" t="s">
        <v>481</v>
      </c>
      <c r="T33" s="20" t="s">
        <v>481</v>
      </c>
      <c r="U33" s="18" t="n">
        <v>442.27742586</v>
      </c>
      <c r="V33" s="20" t="n">
        <v>13.94292555</v>
      </c>
    </row>
    <row r="34" spans="1:22">
      <c r="A34" s="15" t="s">
        <v>509</v>
      </c>
      <c r="B34" s="17" t="n">
        <v>6350</v>
      </c>
      <c r="C34" s="18">
        <f>(39.0/B34*100)</f>
        <v/>
      </c>
      <c r="D34" s="19" t="n">
        <v>6311</v>
      </c>
      <c r="E34" s="18" t="n">
        <v>444.55188518</v>
      </c>
      <c r="F34" s="20" t="n">
        <v>5.38227314</v>
      </c>
      <c r="G34" s="18" t="n">
        <v>469.78700294</v>
      </c>
      <c r="H34" s="20" t="n">
        <v>2.83061951</v>
      </c>
      <c r="I34" s="18" t="n">
        <v>452.22828055</v>
      </c>
      <c r="J34" s="20" t="n">
        <v>3.98926235</v>
      </c>
      <c r="K34" s="18" t="n">
        <v>434.57309848</v>
      </c>
      <c r="L34" s="20" t="n">
        <v>8.00492684</v>
      </c>
      <c r="M34" s="18" t="s">
        <v>481</v>
      </c>
      <c r="N34" s="20" t="s">
        <v>481</v>
      </c>
      <c r="O34" s="18" t="s">
        <v>481</v>
      </c>
      <c r="P34" s="20" t="s">
        <v>481</v>
      </c>
      <c r="Q34" s="18" t="n">
        <v>263.37193708</v>
      </c>
      <c r="R34" s="20" t="n">
        <v>13.61114927</v>
      </c>
      <c r="S34" s="18" t="s">
        <v>481</v>
      </c>
      <c r="T34" s="20" t="s">
        <v>481</v>
      </c>
      <c r="U34" s="18" t="n">
        <v>339.54827566</v>
      </c>
      <c r="V34" s="20" t="n">
        <v>9.207577110000001</v>
      </c>
    </row>
    <row r="35" spans="1:22">
      <c r="A35" s="15" t="s">
        <v>510</v>
      </c>
      <c r="B35" s="17" t="n">
        <v>6406</v>
      </c>
      <c r="C35" s="18">
        <f>(38.0/B35*100)</f>
        <v/>
      </c>
      <c r="D35" s="19" t="n">
        <v>6368</v>
      </c>
      <c r="E35" s="18" t="n">
        <v>495.36314907</v>
      </c>
      <c r="F35" s="20" t="n">
        <v>5.00754368</v>
      </c>
      <c r="G35" s="18" t="n">
        <v>516.27778971</v>
      </c>
      <c r="H35" s="20" t="n">
        <v>1.78387741</v>
      </c>
      <c r="I35" s="18" t="n">
        <v>497.53700354</v>
      </c>
      <c r="J35" s="20" t="n">
        <v>3.45336109</v>
      </c>
      <c r="K35" s="18" t="n">
        <v>454.6586804</v>
      </c>
      <c r="L35" s="20" t="n">
        <v>8.283762810000001</v>
      </c>
      <c r="M35" s="18" t="s">
        <v>481</v>
      </c>
      <c r="N35" s="20" t="s">
        <v>481</v>
      </c>
      <c r="O35" s="18" t="s">
        <v>481</v>
      </c>
      <c r="P35" s="20" t="s">
        <v>481</v>
      </c>
      <c r="Q35" s="18" t="n">
        <v>337.32521215</v>
      </c>
      <c r="R35" s="20" t="n">
        <v>11.65794297</v>
      </c>
      <c r="S35" s="18" t="s">
        <v>481</v>
      </c>
      <c r="T35" s="20" t="s">
        <v>481</v>
      </c>
      <c r="U35" s="18" t="n">
        <v>454.64522075</v>
      </c>
      <c r="V35" s="20" t="n">
        <v>11.88896316</v>
      </c>
    </row>
    <row r="36" spans="1:22">
      <c r="A36" s="15" t="s">
        <v>511</v>
      </c>
      <c r="B36" s="17" t="n">
        <v>6736</v>
      </c>
      <c r="C36" s="18">
        <f>(31.0/B36*100)</f>
        <v/>
      </c>
      <c r="D36" s="19" t="n">
        <v>6705</v>
      </c>
      <c r="E36" s="18" t="n">
        <v>491.20171229</v>
      </c>
      <c r="F36" s="20" t="n">
        <v>3.58181357</v>
      </c>
      <c r="G36" s="18" t="n">
        <v>502.95105496</v>
      </c>
      <c r="H36" s="20" t="n">
        <v>2.37265772</v>
      </c>
      <c r="I36" s="18" t="n">
        <v>485.62391624</v>
      </c>
      <c r="J36" s="20" t="n">
        <v>4.42490761</v>
      </c>
      <c r="K36" s="18" t="n">
        <v>472.99193723</v>
      </c>
      <c r="L36" s="20" t="n">
        <v>7.44692551</v>
      </c>
      <c r="M36" s="18" t="s">
        <v>481</v>
      </c>
      <c r="N36" s="20" t="s">
        <v>481</v>
      </c>
      <c r="O36" s="18" t="s">
        <v>481</v>
      </c>
      <c r="P36" s="20" t="s">
        <v>481</v>
      </c>
      <c r="Q36" s="18" t="s">
        <v>481</v>
      </c>
      <c r="R36" s="20" t="s">
        <v>481</v>
      </c>
      <c r="S36" s="18" t="s">
        <v>481</v>
      </c>
      <c r="T36" s="20" t="s">
        <v>481</v>
      </c>
      <c r="U36" s="18" t="n">
        <v>400.21668176</v>
      </c>
      <c r="V36" s="20" t="n">
        <v>14.53645272</v>
      </c>
    </row>
    <row r="37" spans="1:22">
      <c r="A37" s="15" t="s">
        <v>512</v>
      </c>
      <c r="B37" s="17" t="n">
        <v>5458</v>
      </c>
      <c r="C37" s="18">
        <f>(66.0/B37*100)</f>
        <v/>
      </c>
      <c r="D37" s="19" t="n">
        <v>5392</v>
      </c>
      <c r="E37" s="18" t="n">
        <v>501.54092517</v>
      </c>
      <c r="F37" s="20" t="n">
        <v>4.9535868</v>
      </c>
      <c r="G37" s="18" t="n">
        <v>514.99986331</v>
      </c>
      <c r="H37" s="20" t="n">
        <v>3.34510675</v>
      </c>
      <c r="I37" s="18" t="n">
        <v>484.8938446</v>
      </c>
      <c r="J37" s="20" t="n">
        <v>4.10391542</v>
      </c>
      <c r="K37" s="18" t="n">
        <v>474.68269708</v>
      </c>
      <c r="L37" s="20" t="n">
        <v>7.21092101</v>
      </c>
      <c r="M37" s="18" t="s">
        <v>481</v>
      </c>
      <c r="N37" s="20" t="s">
        <v>481</v>
      </c>
      <c r="O37" s="18" t="s">
        <v>481</v>
      </c>
      <c r="P37" s="20" t="s">
        <v>481</v>
      </c>
      <c r="Q37" s="18" t="s">
        <v>481</v>
      </c>
      <c r="R37" s="20" t="s">
        <v>481</v>
      </c>
      <c r="S37" s="18" t="s">
        <v>481</v>
      </c>
      <c r="T37" s="20" t="s">
        <v>481</v>
      </c>
      <c r="U37" s="18" t="n">
        <v>366.02461515</v>
      </c>
      <c r="V37" s="20" t="n">
        <v>10.38408265</v>
      </c>
    </row>
    <row r="38" spans="1:22">
      <c r="A38" s="15" t="s">
        <v>513</v>
      </c>
      <c r="B38" s="17" t="n">
        <v>5860</v>
      </c>
      <c r="C38" s="18">
        <f>(17.0/B38*100)</f>
        <v/>
      </c>
      <c r="D38" s="19" t="n">
        <v>5843</v>
      </c>
      <c r="E38" s="18" t="n">
        <v>489.05629984</v>
      </c>
      <c r="F38" s="20" t="n">
        <v>4.0808698</v>
      </c>
      <c r="G38" s="18" t="n">
        <v>506.63587934</v>
      </c>
      <c r="H38" s="20" t="n">
        <v>3.1425386</v>
      </c>
      <c r="I38" s="18" t="n">
        <v>459.54725665</v>
      </c>
      <c r="J38" s="20" t="n">
        <v>5.68664782</v>
      </c>
      <c r="K38" s="18" t="n">
        <v>418.73276178</v>
      </c>
      <c r="L38" s="20" t="n">
        <v>10.83363509</v>
      </c>
      <c r="M38" s="18" t="s">
        <v>481</v>
      </c>
      <c r="N38" s="20" t="s">
        <v>481</v>
      </c>
      <c r="O38" s="18" t="s">
        <v>481</v>
      </c>
      <c r="P38" s="20" t="s">
        <v>481</v>
      </c>
      <c r="Q38" s="18" t="s">
        <v>481</v>
      </c>
      <c r="R38" s="20" t="s">
        <v>481</v>
      </c>
      <c r="S38" s="18" t="s">
        <v>481</v>
      </c>
      <c r="T38" s="20" t="s">
        <v>481</v>
      </c>
      <c r="U38" s="18" t="n">
        <v>391.25067529</v>
      </c>
      <c r="V38" s="20" t="n">
        <v>10.9531286</v>
      </c>
    </row>
    <row r="39" spans="1:22">
      <c r="A39" s="15" t="s">
        <v>514</v>
      </c>
      <c r="B39" s="17" t="n">
        <v>5895</v>
      </c>
      <c r="C39" s="18">
        <f>(32.0/B39*100)</f>
        <v/>
      </c>
      <c r="D39" s="19" t="n">
        <v>5863</v>
      </c>
      <c r="E39" s="18" t="n">
        <v>428.58859061</v>
      </c>
      <c r="F39" s="20" t="n">
        <v>5.70392237</v>
      </c>
      <c r="G39" s="18" t="n">
        <v>439.18751059</v>
      </c>
      <c r="H39" s="20" t="n">
        <v>3.9745928</v>
      </c>
      <c r="I39" s="18" t="n">
        <v>418.10288781</v>
      </c>
      <c r="J39" s="20" t="n">
        <v>4.77074262</v>
      </c>
      <c r="K39" s="18" t="n">
        <v>417.09212678</v>
      </c>
      <c r="L39" s="20" t="n">
        <v>5.3230801</v>
      </c>
      <c r="M39" s="18" t="s">
        <v>481</v>
      </c>
      <c r="N39" s="20" t="s">
        <v>481</v>
      </c>
      <c r="O39" s="18" t="s">
        <v>481</v>
      </c>
      <c r="P39" s="20" t="s">
        <v>481</v>
      </c>
      <c r="Q39" s="18" t="s">
        <v>481</v>
      </c>
      <c r="R39" s="20" t="s">
        <v>481</v>
      </c>
      <c r="S39" s="18" t="s">
        <v>481</v>
      </c>
      <c r="T39" s="20" t="s">
        <v>481</v>
      </c>
      <c r="U39" s="18" t="n">
        <v>356.64746451</v>
      </c>
      <c r="V39" s="20" t="n">
        <v>13.58070042</v>
      </c>
    </row>
    <row r="40" spans="1:22">
      <c r="A40" s="15" t="s">
        <v>515</v>
      </c>
      <c r="B40" s="17" t="n">
        <v>14157</v>
      </c>
      <c r="C40" s="18">
        <f>(290.0/B40*100)</f>
        <v/>
      </c>
      <c r="D40" s="19" t="n">
        <v>13867</v>
      </c>
      <c r="E40" s="18" t="n">
        <v>490.01601999</v>
      </c>
      <c r="F40" s="20" t="n">
        <v>4.4968196</v>
      </c>
      <c r="G40" s="18" t="n">
        <v>505.67874536</v>
      </c>
      <c r="H40" s="20" t="n">
        <v>2.89018311</v>
      </c>
      <c r="I40" s="18" t="n">
        <v>484.58550509</v>
      </c>
      <c r="J40" s="20" t="n">
        <v>5.92510413</v>
      </c>
      <c r="K40" s="18" t="n">
        <v>462.95510999</v>
      </c>
      <c r="L40" s="20" t="n">
        <v>8.937323449999999</v>
      </c>
      <c r="M40" s="18" t="s">
        <v>481</v>
      </c>
      <c r="N40" s="20" t="s">
        <v>481</v>
      </c>
      <c r="O40" s="18" t="s">
        <v>481</v>
      </c>
      <c r="P40" s="20" t="s">
        <v>481</v>
      </c>
      <c r="Q40" s="18" t="s">
        <v>481</v>
      </c>
      <c r="R40" s="20" t="s">
        <v>481</v>
      </c>
      <c r="S40" s="18" t="s">
        <v>481</v>
      </c>
      <c r="T40" s="20" t="s">
        <v>481</v>
      </c>
      <c r="U40" s="18" t="n">
        <v>417.03754488</v>
      </c>
      <c r="V40" s="20" t="n">
        <v>10.81018748</v>
      </c>
    </row>
    <row r="41" spans="1:22">
      <c r="A41" s="15" t="s">
        <v>516</v>
      </c>
      <c r="B41" s="17" t="n">
        <v>5712</v>
      </c>
      <c r="C41" s="18">
        <f>(39.0/B41*100)</f>
        <v/>
      </c>
      <c r="D41" s="19" t="n">
        <v>5673</v>
      </c>
      <c r="E41" s="18" t="n">
        <v>492.52566782</v>
      </c>
      <c r="F41" s="20" t="n">
        <v>4.24867036</v>
      </c>
      <c r="G41" s="18" t="n">
        <v>506.61909913</v>
      </c>
      <c r="H41" s="20" t="n">
        <v>3.41623263</v>
      </c>
      <c r="I41" s="18" t="n">
        <v>479.13000154</v>
      </c>
      <c r="J41" s="20" t="n">
        <v>6.60699987</v>
      </c>
      <c r="K41" s="18" t="n">
        <v>461.04506902</v>
      </c>
      <c r="L41" s="20" t="n">
        <v>11.39059483</v>
      </c>
      <c r="M41" s="18" t="s">
        <v>481</v>
      </c>
      <c r="N41" s="20" t="s">
        <v>481</v>
      </c>
      <c r="O41" s="18" t="s">
        <v>481</v>
      </c>
      <c r="P41" s="20" t="s">
        <v>481</v>
      </c>
      <c r="Q41" s="18" t="n">
        <v>399.91015703</v>
      </c>
      <c r="R41" s="20" t="n">
        <v>16.72230739</v>
      </c>
      <c r="S41" s="18" t="s">
        <v>481</v>
      </c>
      <c r="T41" s="20" t="s">
        <v>481</v>
      </c>
      <c r="U41" s="18" t="n">
        <v>392.62350315</v>
      </c>
      <c r="V41" s="20" t="n">
        <v>18.44931801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343.01268803</v>
      </c>
      <c r="F45" s="20" t="n">
        <v>3.77331782</v>
      </c>
      <c r="G45" s="18" t="n">
        <v>356.8964842</v>
      </c>
      <c r="H45" s="20" t="n">
        <v>3.42665546</v>
      </c>
      <c r="I45" s="18" t="n">
        <v>353.08992972</v>
      </c>
      <c r="J45" s="20" t="n">
        <v>4.60735175</v>
      </c>
      <c r="K45" s="18" t="n">
        <v>340.71782453</v>
      </c>
      <c r="L45" s="20" t="n">
        <v>6.90305386</v>
      </c>
      <c r="M45" s="18" t="s">
        <v>481</v>
      </c>
      <c r="N45" s="20" t="s">
        <v>481</v>
      </c>
      <c r="O45" s="18" t="s">
        <v>481</v>
      </c>
      <c r="P45" s="20" t="s">
        <v>481</v>
      </c>
      <c r="Q45" s="18" t="n">
        <v>355.40968633</v>
      </c>
      <c r="R45" s="20" t="n">
        <v>28.08193321</v>
      </c>
      <c r="S45" s="18" t="n">
        <v>332.40909152</v>
      </c>
      <c r="T45" s="20" t="n">
        <v>15.53058146</v>
      </c>
      <c r="U45" s="18" t="n">
        <v>329.64469149</v>
      </c>
      <c r="V45" s="20" t="n">
        <v>4.91051093</v>
      </c>
    </row>
    <row r="46" spans="1:22">
      <c r="A46" s="15" t="s">
        <v>521</v>
      </c>
      <c r="B46" s="17" t="n">
        <v>23141</v>
      </c>
      <c r="C46" s="18">
        <f>(1342.0/B46*100)</f>
        <v/>
      </c>
      <c r="D46" s="19" t="n">
        <v>21799</v>
      </c>
      <c r="E46" s="18" t="n">
        <v>419.11011247</v>
      </c>
      <c r="F46" s="20" t="n">
        <v>3.69755726</v>
      </c>
      <c r="G46" s="18" t="n">
        <v>424.226823</v>
      </c>
      <c r="H46" s="20" t="n">
        <v>3.04462255</v>
      </c>
      <c r="I46" s="18" t="n">
        <v>393.93893286</v>
      </c>
      <c r="J46" s="20" t="n">
        <v>4.34913278</v>
      </c>
      <c r="K46" s="18" t="n">
        <v>383.35498598</v>
      </c>
      <c r="L46" s="20" t="n">
        <v>4.85887035</v>
      </c>
      <c r="M46" s="18" t="s">
        <v>481</v>
      </c>
      <c r="N46" s="20" t="s">
        <v>481</v>
      </c>
      <c r="O46" s="18" t="s">
        <v>481</v>
      </c>
      <c r="P46" s="20" t="s">
        <v>481</v>
      </c>
      <c r="Q46" s="18" t="s">
        <v>481</v>
      </c>
      <c r="R46" s="20" t="s">
        <v>481</v>
      </c>
      <c r="S46" s="18" t="s">
        <v>481</v>
      </c>
      <c r="T46" s="20" t="s">
        <v>481</v>
      </c>
      <c r="U46" s="18" t="n">
        <v>336.27967554</v>
      </c>
      <c r="V46" s="20" t="n">
        <v>4.53271431</v>
      </c>
    </row>
    <row r="47" spans="1:22">
      <c r="A47" s="15" t="s">
        <v>522</v>
      </c>
      <c r="B47" s="17" t="n">
        <v>5928</v>
      </c>
      <c r="C47" s="18">
        <f>(99.0/B47*100)</f>
        <v/>
      </c>
      <c r="D47" s="19" t="n">
        <v>5829</v>
      </c>
      <c r="E47" s="18" t="n">
        <v>417.70984298</v>
      </c>
      <c r="F47" s="20" t="n">
        <v>6.61172014</v>
      </c>
      <c r="G47" s="18" t="n">
        <v>453.40003188</v>
      </c>
      <c r="H47" s="20" t="n">
        <v>4.86888078</v>
      </c>
      <c r="I47" s="18" t="n">
        <v>434.94960725</v>
      </c>
      <c r="J47" s="20" t="n">
        <v>6.05718835</v>
      </c>
      <c r="K47" s="18" t="n">
        <v>411.31903184</v>
      </c>
      <c r="L47" s="20" t="n">
        <v>7.80239767</v>
      </c>
      <c r="M47" s="18" t="s">
        <v>481</v>
      </c>
      <c r="N47" s="20" t="s">
        <v>481</v>
      </c>
      <c r="O47" s="18" t="s">
        <v>481</v>
      </c>
      <c r="P47" s="20" t="s">
        <v>481</v>
      </c>
      <c r="Q47" s="18" t="s">
        <v>481</v>
      </c>
      <c r="R47" s="20" t="s">
        <v>481</v>
      </c>
      <c r="S47" s="18" t="s">
        <v>481</v>
      </c>
      <c r="T47" s="20" t="s">
        <v>481</v>
      </c>
      <c r="U47" s="18" t="n">
        <v>313.44902436</v>
      </c>
      <c r="V47" s="20" t="n">
        <v>8.996901360000001</v>
      </c>
    </row>
    <row r="48" spans="1:22">
      <c r="A48" s="15" t="s">
        <v>523</v>
      </c>
      <c r="B48" s="17" t="n">
        <v>9841</v>
      </c>
      <c r="C48" s="18">
        <f>(7.0/B48*100)</f>
        <v/>
      </c>
      <c r="D48" s="19" t="n">
        <v>9834</v>
      </c>
      <c r="E48" s="18" t="n">
        <v>511.30914408</v>
      </c>
      <c r="F48" s="20" t="n">
        <v>8.80507804</v>
      </c>
      <c r="G48" s="18" t="n">
        <v>500.89094989</v>
      </c>
      <c r="H48" s="20" t="n">
        <v>5.03650544</v>
      </c>
      <c r="I48" s="18" t="n">
        <v>486.46757613</v>
      </c>
      <c r="J48" s="20" t="n">
        <v>5.64846195</v>
      </c>
      <c r="K48" s="18" t="n">
        <v>466.67854834</v>
      </c>
      <c r="L48" s="20" t="n">
        <v>11.09260557</v>
      </c>
      <c r="M48" s="18" t="s">
        <v>481</v>
      </c>
      <c r="N48" s="20" t="s">
        <v>481</v>
      </c>
      <c r="O48" s="18" t="s">
        <v>481</v>
      </c>
      <c r="P48" s="20" t="s">
        <v>481</v>
      </c>
      <c r="Q48" s="18" t="s">
        <v>481</v>
      </c>
      <c r="R48" s="20" t="s">
        <v>481</v>
      </c>
      <c r="S48" s="18" t="s">
        <v>481</v>
      </c>
      <c r="T48" s="20" t="s">
        <v>481</v>
      </c>
      <c r="U48" s="18" t="n">
        <v>405.24160955</v>
      </c>
      <c r="V48" s="20" t="n">
        <v>30.35277827</v>
      </c>
    </row>
    <row r="49" spans="1:22">
      <c r="A49" s="15" t="s">
        <v>524</v>
      </c>
      <c r="B49" s="17" t="n">
        <v>6349</v>
      </c>
      <c r="C49" s="18">
        <f>(56.0/B49*100)</f>
        <v/>
      </c>
      <c r="D49" s="19" t="n">
        <v>6293</v>
      </c>
      <c r="E49" s="18" t="n">
        <v>414.33937818</v>
      </c>
      <c r="F49" s="20" t="n">
        <v>4.29339167</v>
      </c>
      <c r="G49" s="18" t="n">
        <v>438.22464873</v>
      </c>
      <c r="H49" s="20" t="n">
        <v>3.12124266</v>
      </c>
      <c r="I49" s="18" t="n">
        <v>409.32911741</v>
      </c>
      <c r="J49" s="20" t="n">
        <v>6.51392103</v>
      </c>
      <c r="K49" s="18" t="n">
        <v>385.54672309</v>
      </c>
      <c r="L49" s="20" t="n">
        <v>9.901118</v>
      </c>
      <c r="M49" s="18" t="s">
        <v>481</v>
      </c>
      <c r="N49" s="20" t="s">
        <v>481</v>
      </c>
      <c r="O49" s="18" t="s">
        <v>481</v>
      </c>
      <c r="P49" s="20" t="s">
        <v>481</v>
      </c>
      <c r="Q49" s="18" t="n">
        <v>384.504</v>
      </c>
      <c r="R49" s="20" t="n">
        <v>24.41737189</v>
      </c>
      <c r="S49" s="18" t="n">
        <v>330.49964986</v>
      </c>
      <c r="T49" s="20" t="n">
        <v>41.09243515</v>
      </c>
      <c r="U49" s="18" t="n">
        <v>342.83203115</v>
      </c>
      <c r="V49" s="20" t="n">
        <v>9.29643096</v>
      </c>
    </row>
    <row r="50" spans="1:22">
      <c r="A50" s="15" t="s">
        <v>525</v>
      </c>
      <c r="B50" s="17" t="n">
        <v>11795</v>
      </c>
      <c r="C50" s="18">
        <f>(223.0/B50*100)</f>
        <v/>
      </c>
      <c r="D50" s="19" t="n">
        <v>11572</v>
      </c>
      <c r="E50" s="18" t="n">
        <v>418.46465639</v>
      </c>
      <c r="F50" s="20" t="n">
        <v>4.69747256</v>
      </c>
      <c r="G50" s="18" t="n">
        <v>438.62026344</v>
      </c>
      <c r="H50" s="20" t="n">
        <v>2.97149213</v>
      </c>
      <c r="I50" s="18" t="n">
        <v>417.55020231</v>
      </c>
      <c r="J50" s="20" t="n">
        <v>3.84911702</v>
      </c>
      <c r="K50" s="18" t="n">
        <v>387.11125459</v>
      </c>
      <c r="L50" s="20" t="n">
        <v>5.0422017</v>
      </c>
      <c r="M50" s="18" t="s">
        <v>481</v>
      </c>
      <c r="N50" s="20" t="s">
        <v>481</v>
      </c>
      <c r="O50" s="18" t="s">
        <v>481</v>
      </c>
      <c r="P50" s="20" t="s">
        <v>481</v>
      </c>
      <c r="Q50" s="18" t="s">
        <v>481</v>
      </c>
      <c r="R50" s="20" t="s">
        <v>481</v>
      </c>
      <c r="S50" s="18" t="s">
        <v>481</v>
      </c>
      <c r="T50" s="20" t="s">
        <v>481</v>
      </c>
      <c r="U50" s="18" t="n">
        <v>349.23165104</v>
      </c>
      <c r="V50" s="20" t="n">
        <v>11.43939558</v>
      </c>
    </row>
    <row r="51" spans="1:22">
      <c r="A51" s="15" t="s">
        <v>526</v>
      </c>
      <c r="B51" s="17" t="n">
        <v>6866</v>
      </c>
      <c r="C51" s="18">
        <f>(108.0/B51*100)</f>
        <v/>
      </c>
      <c r="D51" s="19" t="n">
        <v>6758</v>
      </c>
      <c r="E51" s="18" t="n">
        <v>425.78374151</v>
      </c>
      <c r="F51" s="20" t="n">
        <v>3.75350489</v>
      </c>
      <c r="G51" s="18" t="n">
        <v>434.71038608</v>
      </c>
      <c r="H51" s="20" t="n">
        <v>3.15024057</v>
      </c>
      <c r="I51" s="18" t="n">
        <v>422.64012305</v>
      </c>
      <c r="J51" s="20" t="n">
        <v>3.81462093</v>
      </c>
      <c r="K51" s="18" t="n">
        <v>409.4091126</v>
      </c>
      <c r="L51" s="20" t="n">
        <v>5.5402794</v>
      </c>
      <c r="M51" s="18" t="s">
        <v>481</v>
      </c>
      <c r="N51" s="20" t="s">
        <v>481</v>
      </c>
      <c r="O51" s="18" t="s">
        <v>481</v>
      </c>
      <c r="P51" s="20" t="s">
        <v>481</v>
      </c>
      <c r="Q51" s="18" t="n">
        <v>427.96430568</v>
      </c>
      <c r="R51" s="20" t="n">
        <v>5.20460603</v>
      </c>
      <c r="S51" s="18" t="s">
        <v>481</v>
      </c>
      <c r="T51" s="20" t="s">
        <v>481</v>
      </c>
      <c r="U51" s="18" t="n">
        <v>387.55584963</v>
      </c>
      <c r="V51" s="20" t="n">
        <v>8.68653638</v>
      </c>
    </row>
    <row r="52" spans="1:22">
      <c r="A52" s="15" t="s">
        <v>527</v>
      </c>
      <c r="B52" s="17" t="n">
        <v>5809</v>
      </c>
      <c r="C52" s="18">
        <f>(77.0/B52*100)</f>
        <v/>
      </c>
      <c r="D52" s="19" t="n">
        <v>5732</v>
      </c>
      <c r="E52" s="18" t="n">
        <v>480.94299868</v>
      </c>
      <c r="F52" s="20" t="n">
        <v>5.16329137</v>
      </c>
      <c r="G52" s="18" t="n">
        <v>493.40438783</v>
      </c>
      <c r="H52" s="20" t="n">
        <v>2.74777723</v>
      </c>
      <c r="I52" s="18" t="n">
        <v>476.76026381</v>
      </c>
      <c r="J52" s="20" t="n">
        <v>4.21364179</v>
      </c>
      <c r="K52" s="18" t="n">
        <v>455.21701878</v>
      </c>
      <c r="L52" s="20" t="n">
        <v>7.99305627</v>
      </c>
      <c r="M52" s="18" t="s">
        <v>481</v>
      </c>
      <c r="N52" s="20" t="s">
        <v>481</v>
      </c>
      <c r="O52" s="18" t="s">
        <v>481</v>
      </c>
      <c r="P52" s="20" t="s">
        <v>481</v>
      </c>
      <c r="Q52" s="18" t="s">
        <v>481</v>
      </c>
      <c r="R52" s="20" t="s">
        <v>481</v>
      </c>
      <c r="S52" s="18" t="s">
        <v>481</v>
      </c>
      <c r="T52" s="20" t="s">
        <v>481</v>
      </c>
      <c r="U52" s="18" t="n">
        <v>422.26057765</v>
      </c>
      <c r="V52" s="20" t="n">
        <v>13.77082257</v>
      </c>
    </row>
    <row r="53" spans="1:22">
      <c r="A53" s="15" t="s">
        <v>528</v>
      </c>
      <c r="B53" s="17" t="n">
        <v>5571</v>
      </c>
      <c r="C53" s="18">
        <f>(85.0/B53*100)</f>
        <v/>
      </c>
      <c r="D53" s="19" t="n">
        <v>5486</v>
      </c>
      <c r="E53" s="18" t="n">
        <v>440.74716674</v>
      </c>
      <c r="F53" s="20" t="n">
        <v>3.77411618</v>
      </c>
      <c r="G53" s="18" t="n">
        <v>456.28805737</v>
      </c>
      <c r="H53" s="20" t="n">
        <v>2.17334912</v>
      </c>
      <c r="I53" s="18" t="n">
        <v>422.0814558</v>
      </c>
      <c r="J53" s="20" t="n">
        <v>4.58927783</v>
      </c>
      <c r="K53" s="18" t="n">
        <v>380.15168401</v>
      </c>
      <c r="L53" s="20" t="n">
        <v>9.379844110000001</v>
      </c>
      <c r="M53" s="18" t="s">
        <v>481</v>
      </c>
      <c r="N53" s="20" t="s">
        <v>481</v>
      </c>
      <c r="O53" s="18" t="s">
        <v>481</v>
      </c>
      <c r="P53" s="20" t="s">
        <v>481</v>
      </c>
      <c r="Q53" s="18" t="s">
        <v>481</v>
      </c>
      <c r="R53" s="20" t="s">
        <v>481</v>
      </c>
      <c r="S53" s="18" t="s">
        <v>481</v>
      </c>
      <c r="T53" s="20" t="s">
        <v>481</v>
      </c>
      <c r="U53" s="18" t="n">
        <v>337.35696523</v>
      </c>
      <c r="V53" s="20" t="n">
        <v>8.799557220000001</v>
      </c>
    </row>
    <row r="54" spans="1:22">
      <c r="A54" s="15" t="s">
        <v>529</v>
      </c>
      <c r="B54" s="17" t="n">
        <v>4740</v>
      </c>
      <c r="C54" s="18">
        <f>(95.0/B54*100)</f>
        <v/>
      </c>
      <c r="D54" s="19" t="n">
        <v>4645</v>
      </c>
      <c r="E54" s="18" t="n">
        <v>369.47589143</v>
      </c>
      <c r="F54" s="20" t="n">
        <v>4.31134714</v>
      </c>
      <c r="G54" s="18" t="n">
        <v>379.38809653</v>
      </c>
      <c r="H54" s="20" t="n">
        <v>3.90646411</v>
      </c>
      <c r="I54" s="18" t="n">
        <v>349.42160335</v>
      </c>
      <c r="J54" s="20" t="n">
        <v>5.37655055</v>
      </c>
      <c r="K54" s="18" t="n">
        <v>336.6378666</v>
      </c>
      <c r="L54" s="20" t="n">
        <v>4.01529392</v>
      </c>
      <c r="M54" s="18" t="s">
        <v>481</v>
      </c>
      <c r="N54" s="20" t="s">
        <v>481</v>
      </c>
      <c r="O54" s="18" t="s">
        <v>481</v>
      </c>
      <c r="P54" s="20" t="s">
        <v>481</v>
      </c>
      <c r="Q54" s="18" t="s">
        <v>481</v>
      </c>
      <c r="R54" s="20" t="s">
        <v>481</v>
      </c>
      <c r="S54" s="18" t="s">
        <v>481</v>
      </c>
      <c r="T54" s="20" t="s">
        <v>481</v>
      </c>
      <c r="U54" s="18" t="n">
        <v>283.10950509</v>
      </c>
      <c r="V54" s="20" t="n">
        <v>5.46714005</v>
      </c>
    </row>
    <row r="55" spans="1:22">
      <c r="A55" s="15" t="s">
        <v>530</v>
      </c>
      <c r="B55" s="17" t="n">
        <v>5316</v>
      </c>
      <c r="C55" s="18">
        <f>(22.0/B55*100)</f>
        <v/>
      </c>
      <c r="D55" s="19" t="n">
        <v>5294</v>
      </c>
      <c r="E55" s="18" t="n">
        <v>390.92356386</v>
      </c>
      <c r="F55" s="20" t="n">
        <v>4.93642456</v>
      </c>
      <c r="G55" s="18" t="n">
        <v>411.93774423</v>
      </c>
      <c r="H55" s="20" t="n">
        <v>3.21744046</v>
      </c>
      <c r="I55" s="18" t="n">
        <v>401.38744481</v>
      </c>
      <c r="J55" s="20" t="n">
        <v>4.28578968</v>
      </c>
      <c r="K55" s="18" t="n">
        <v>407.98678015</v>
      </c>
      <c r="L55" s="20" t="n">
        <v>8.697326929999999</v>
      </c>
      <c r="M55" s="18" t="s">
        <v>481</v>
      </c>
      <c r="N55" s="20" t="s">
        <v>481</v>
      </c>
      <c r="O55" s="18" t="s">
        <v>481</v>
      </c>
      <c r="P55" s="20" t="s">
        <v>481</v>
      </c>
      <c r="Q55" s="18" t="s">
        <v>481</v>
      </c>
      <c r="R55" s="20" t="s">
        <v>481</v>
      </c>
      <c r="S55" s="18" t="n">
        <v>320.95617839</v>
      </c>
      <c r="T55" s="20" t="n">
        <v>18.72775068</v>
      </c>
      <c r="U55" s="18" t="n">
        <v>332.0086453</v>
      </c>
      <c r="V55" s="20" t="n">
        <v>7.11676042</v>
      </c>
    </row>
    <row r="56" spans="1:22">
      <c r="A56" s="15" t="s">
        <v>531</v>
      </c>
      <c r="B56" s="17" t="n">
        <v>5359</v>
      </c>
      <c r="C56" s="18">
        <f>(76.0/B56*100)</f>
        <v/>
      </c>
      <c r="D56" s="19" t="n">
        <v>5283</v>
      </c>
      <c r="E56" s="18" t="n">
        <v>520.98863016</v>
      </c>
      <c r="F56" s="20" t="n">
        <v>5.6450174</v>
      </c>
      <c r="G56" s="18" t="n">
        <v>532.4883603</v>
      </c>
      <c r="H56" s="20" t="n">
        <v>2.76929677</v>
      </c>
      <c r="I56" s="18" t="n">
        <v>519.25150494</v>
      </c>
      <c r="J56" s="20" t="n">
        <v>3.8963255</v>
      </c>
      <c r="K56" s="18" t="n">
        <v>485.72765771</v>
      </c>
      <c r="L56" s="20" t="n">
        <v>8.31160987</v>
      </c>
      <c r="M56" s="18" t="s">
        <v>481</v>
      </c>
      <c r="N56" s="20" t="s">
        <v>481</v>
      </c>
      <c r="O56" s="18" t="s">
        <v>481</v>
      </c>
      <c r="P56" s="20" t="s">
        <v>481</v>
      </c>
      <c r="Q56" s="18" t="s">
        <v>481</v>
      </c>
      <c r="R56" s="20" t="s">
        <v>481</v>
      </c>
      <c r="S56" s="18" t="s">
        <v>481</v>
      </c>
      <c r="T56" s="20" t="s">
        <v>481</v>
      </c>
      <c r="U56" s="18" t="n">
        <v>464.1466951</v>
      </c>
      <c r="V56" s="20" t="n">
        <v>17.75453601</v>
      </c>
    </row>
    <row r="57" spans="1:22">
      <c r="A57" s="15" t="s">
        <v>532</v>
      </c>
      <c r="B57" s="17" t="n">
        <v>6513</v>
      </c>
      <c r="C57" s="18">
        <f>(0.0/B57*100)</f>
        <v/>
      </c>
      <c r="D57" s="19" t="n">
        <v>6513</v>
      </c>
      <c r="E57" s="18" t="n">
        <v>372.80350531</v>
      </c>
      <c r="F57" s="20" t="n">
        <v>5.04848303</v>
      </c>
      <c r="G57" s="18" t="n">
        <v>404.5281978</v>
      </c>
      <c r="H57" s="20" t="n">
        <v>2.80676236</v>
      </c>
      <c r="I57" s="18" t="n">
        <v>393.92629622</v>
      </c>
      <c r="J57" s="20" t="n">
        <v>4.06549608</v>
      </c>
      <c r="K57" s="18" t="n">
        <v>369.01237475</v>
      </c>
      <c r="L57" s="20" t="n">
        <v>8.880367980000001</v>
      </c>
      <c r="M57" s="18" t="s">
        <v>481</v>
      </c>
      <c r="N57" s="20" t="s">
        <v>481</v>
      </c>
      <c r="O57" s="18" t="s">
        <v>481</v>
      </c>
      <c r="P57" s="20" t="s">
        <v>481</v>
      </c>
      <c r="Q57" s="18" t="s">
        <v>481</v>
      </c>
      <c r="R57" s="20" t="s">
        <v>481</v>
      </c>
      <c r="S57" s="18" t="n">
        <v>335.31312069</v>
      </c>
      <c r="T57" s="20" t="n">
        <v>47.74609369</v>
      </c>
      <c r="U57" s="18" t="n">
        <v>331.04316219</v>
      </c>
      <c r="V57" s="20" t="n">
        <v>13.02072169</v>
      </c>
    </row>
    <row r="58" spans="1:22">
      <c r="A58" s="15" t="s">
        <v>533</v>
      </c>
      <c r="B58" s="17" t="n">
        <v>7267</v>
      </c>
      <c r="C58" s="18">
        <f>(10.0/B58*100)</f>
        <v/>
      </c>
      <c r="D58" s="19" t="n">
        <v>7257</v>
      </c>
      <c r="E58" s="18" t="n">
        <v>414.79070954</v>
      </c>
      <c r="F58" s="20" t="n">
        <v>3.247029</v>
      </c>
      <c r="G58" s="18" t="n">
        <v>421.01806473</v>
      </c>
      <c r="H58" s="20" t="n">
        <v>3.27836149</v>
      </c>
      <c r="I58" s="18" t="n">
        <v>368.69307031</v>
      </c>
      <c r="J58" s="20" t="n">
        <v>6.88415653</v>
      </c>
      <c r="K58" s="18" t="n">
        <v>334.16076332</v>
      </c>
      <c r="L58" s="20" t="n">
        <v>9.395059399999999</v>
      </c>
      <c r="M58" s="18" t="s">
        <v>481</v>
      </c>
      <c r="N58" s="20" t="s">
        <v>481</v>
      </c>
      <c r="O58" s="18" t="s">
        <v>481</v>
      </c>
      <c r="P58" s="20" t="s">
        <v>481</v>
      </c>
      <c r="Q58" s="18" t="s">
        <v>481</v>
      </c>
      <c r="R58" s="20" t="s">
        <v>481</v>
      </c>
      <c r="S58" s="18" t="n">
        <v>270.58375344</v>
      </c>
      <c r="T58" s="20" t="n">
        <v>17.18008835</v>
      </c>
      <c r="U58" s="18" t="n">
        <v>294.25089544</v>
      </c>
      <c r="V58" s="20" t="n">
        <v>13.47199249</v>
      </c>
    </row>
    <row r="59" spans="1:22">
      <c r="A59" s="15" t="s">
        <v>534</v>
      </c>
      <c r="B59" s="17" t="n">
        <v>4826</v>
      </c>
      <c r="C59" s="18">
        <f>(26.0/B59*100)</f>
        <v/>
      </c>
      <c r="D59" s="19" t="n">
        <v>4800</v>
      </c>
      <c r="E59" s="18" t="n">
        <v>322.97966725</v>
      </c>
      <c r="F59" s="20" t="n">
        <v>3.58108269</v>
      </c>
      <c r="G59" s="18" t="n">
        <v>360.55273297</v>
      </c>
      <c r="H59" s="20" t="n">
        <v>1.66605301</v>
      </c>
      <c r="I59" s="18" t="n">
        <v>349.9602543</v>
      </c>
      <c r="J59" s="20" t="n">
        <v>5.19185811</v>
      </c>
      <c r="K59" s="18" t="n">
        <v>329.22185779</v>
      </c>
      <c r="L59" s="20" t="n">
        <v>8.02720748</v>
      </c>
      <c r="M59" s="18" t="s">
        <v>481</v>
      </c>
      <c r="N59" s="20" t="s">
        <v>481</v>
      </c>
      <c r="O59" s="18" t="s">
        <v>481</v>
      </c>
      <c r="P59" s="20" t="s">
        <v>481</v>
      </c>
      <c r="Q59" s="18" t="s">
        <v>481</v>
      </c>
      <c r="R59" s="20" t="s">
        <v>481</v>
      </c>
      <c r="S59" s="18" t="n">
        <v>258.75310322</v>
      </c>
      <c r="T59" s="20" t="n">
        <v>14.54083746</v>
      </c>
      <c r="U59" s="18" t="n">
        <v>268.13304253</v>
      </c>
      <c r="V59" s="20" t="n">
        <v>10.0608892</v>
      </c>
    </row>
    <row r="60" spans="1:22">
      <c r="A60" s="15" t="s">
        <v>535</v>
      </c>
      <c r="B60" s="17" t="n">
        <v>4546</v>
      </c>
      <c r="C60" s="18">
        <f>(15.0/B60*100)</f>
        <v/>
      </c>
      <c r="D60" s="19" t="n">
        <v>4531</v>
      </c>
      <c r="E60" s="18" t="n">
        <v>356.01827824</v>
      </c>
      <c r="F60" s="20" t="n">
        <v>5.79371501</v>
      </c>
      <c r="G60" s="18" t="n">
        <v>365.33892728</v>
      </c>
      <c r="H60" s="20" t="n">
        <v>5.33712325</v>
      </c>
      <c r="I60" s="18" t="n">
        <v>307.85635014</v>
      </c>
      <c r="J60" s="20" t="n">
        <v>6.80105955</v>
      </c>
      <c r="K60" s="18" t="n">
        <v>303.31562491</v>
      </c>
      <c r="L60" s="20" t="n">
        <v>6.93942795</v>
      </c>
      <c r="M60" s="18" t="s">
        <v>481</v>
      </c>
      <c r="N60" s="20" t="s">
        <v>481</v>
      </c>
      <c r="O60" s="18" t="s">
        <v>481</v>
      </c>
      <c r="P60" s="20" t="s">
        <v>481</v>
      </c>
      <c r="Q60" s="18" t="s">
        <v>481</v>
      </c>
      <c r="R60" s="20" t="s">
        <v>481</v>
      </c>
      <c r="S60" s="18" t="n">
        <v>296.68450827</v>
      </c>
      <c r="T60" s="20" t="n">
        <v>25.25982125</v>
      </c>
      <c r="U60" s="18" t="n">
        <v>297.52315668</v>
      </c>
      <c r="V60" s="20" t="n">
        <v>9.567088529999999</v>
      </c>
    </row>
    <row r="61" spans="1:22">
      <c r="A61" s="15" t="s">
        <v>536</v>
      </c>
      <c r="B61" s="17" t="n">
        <v>6525</v>
      </c>
      <c r="C61" s="18">
        <f>(138.0/B61*100)</f>
        <v/>
      </c>
      <c r="D61" s="19" t="n">
        <v>6387</v>
      </c>
      <c r="E61" s="18" t="n">
        <v>471.84990668</v>
      </c>
      <c r="F61" s="20" t="n">
        <v>4.99731233</v>
      </c>
      <c r="G61" s="18" t="n">
        <v>486.56914761</v>
      </c>
      <c r="H61" s="20" t="n">
        <v>3.24657197</v>
      </c>
      <c r="I61" s="18" t="n">
        <v>465.8258699</v>
      </c>
      <c r="J61" s="20" t="n">
        <v>3.52336295</v>
      </c>
      <c r="K61" s="18" t="n">
        <v>448.93887934</v>
      </c>
      <c r="L61" s="20" t="n">
        <v>4.93652648</v>
      </c>
      <c r="M61" s="18" t="s">
        <v>481</v>
      </c>
      <c r="N61" s="20" t="s">
        <v>481</v>
      </c>
      <c r="O61" s="18" t="s">
        <v>481</v>
      </c>
      <c r="P61" s="20" t="s">
        <v>481</v>
      </c>
      <c r="Q61" s="18" t="s">
        <v>481</v>
      </c>
      <c r="R61" s="20" t="s">
        <v>481</v>
      </c>
      <c r="S61" s="18" t="s">
        <v>481</v>
      </c>
      <c r="T61" s="20" t="s">
        <v>481</v>
      </c>
      <c r="U61" s="18" t="n">
        <v>383.12375679</v>
      </c>
      <c r="V61" s="20" t="n">
        <v>12.535316</v>
      </c>
    </row>
    <row r="62" spans="1:22">
      <c r="A62" s="15" t="s">
        <v>537</v>
      </c>
      <c r="B62" s="17" t="n">
        <v>4476</v>
      </c>
      <c r="C62" s="18">
        <f>(3.0/B62*100)</f>
        <v/>
      </c>
      <c r="D62" s="19" t="n">
        <v>4473</v>
      </c>
      <c r="E62" s="18" t="n">
        <v>493.07264892</v>
      </c>
      <c r="F62" s="20" t="n">
        <v>6.09799875</v>
      </c>
      <c r="G62" s="18" t="n">
        <v>514.7724333899999</v>
      </c>
      <c r="H62" s="20" t="n">
        <v>1.82075776</v>
      </c>
      <c r="I62" s="18" t="n">
        <v>503.13909026</v>
      </c>
      <c r="J62" s="20" t="n">
        <v>2.13184731</v>
      </c>
      <c r="K62" s="18" t="n">
        <v>482.41124701</v>
      </c>
      <c r="L62" s="20" t="n">
        <v>6.47709672</v>
      </c>
      <c r="M62" s="18" t="s">
        <v>481</v>
      </c>
      <c r="N62" s="20" t="s">
        <v>481</v>
      </c>
      <c r="O62" s="18" t="s">
        <v>481</v>
      </c>
      <c r="P62" s="20" t="s">
        <v>481</v>
      </c>
      <c r="Q62" s="18" t="s">
        <v>481</v>
      </c>
      <c r="R62" s="20" t="s">
        <v>481</v>
      </c>
      <c r="S62" s="18" t="s">
        <v>481</v>
      </c>
      <c r="T62" s="20" t="s">
        <v>481</v>
      </c>
      <c r="U62" s="18" t="n">
        <v>477.82170013</v>
      </c>
      <c r="V62" s="20" t="n">
        <v>26.84000976</v>
      </c>
    </row>
    <row r="63" spans="1:22">
      <c r="A63" s="15" t="s">
        <v>538</v>
      </c>
      <c r="B63" s="17" t="n">
        <v>5324</v>
      </c>
      <c r="C63" s="18">
        <f>(13.0/B63*100)</f>
        <v/>
      </c>
      <c r="D63" s="19" t="n">
        <v>5311</v>
      </c>
      <c r="E63" s="18" t="n">
        <v>349.78164941</v>
      </c>
      <c r="F63" s="20" t="n">
        <v>4.09297747</v>
      </c>
      <c r="G63" s="18" t="n">
        <v>365.74165793</v>
      </c>
      <c r="H63" s="20" t="n">
        <v>1.88784198</v>
      </c>
      <c r="I63" s="18" t="n">
        <v>340.63735327</v>
      </c>
      <c r="J63" s="20" t="n">
        <v>5.41637498</v>
      </c>
      <c r="K63" s="18" t="n">
        <v>336.43797878</v>
      </c>
      <c r="L63" s="20" t="n">
        <v>10.73141648</v>
      </c>
      <c r="M63" s="18" t="s">
        <v>481</v>
      </c>
      <c r="N63" s="20" t="s">
        <v>481</v>
      </c>
      <c r="O63" s="18" t="s">
        <v>481</v>
      </c>
      <c r="P63" s="20" t="s">
        <v>481</v>
      </c>
      <c r="Q63" s="18" t="s">
        <v>481</v>
      </c>
      <c r="R63" s="20" t="s">
        <v>481</v>
      </c>
      <c r="S63" s="18" t="n">
        <v>214.54524304</v>
      </c>
      <c r="T63" s="20" t="n">
        <v>37.29644293</v>
      </c>
      <c r="U63" s="18" t="n">
        <v>265.83651776</v>
      </c>
      <c r="V63" s="20" t="n">
        <v>6.80286798</v>
      </c>
    </row>
    <row r="64" spans="1:22">
      <c r="A64" s="15" t="s">
        <v>539</v>
      </c>
      <c r="B64" s="17" t="n">
        <v>3634</v>
      </c>
      <c r="C64" s="18">
        <f>(3.0/B64*100)</f>
        <v/>
      </c>
      <c r="D64" s="19" t="n">
        <v>3631</v>
      </c>
      <c r="E64" s="18" t="n">
        <v>427.78694388</v>
      </c>
      <c r="F64" s="20" t="n">
        <v>5.21078495</v>
      </c>
      <c r="G64" s="18" t="n">
        <v>462.0328908</v>
      </c>
      <c r="H64" s="20" t="n">
        <v>2.19240818</v>
      </c>
      <c r="I64" s="18" t="n">
        <v>427.77580322</v>
      </c>
      <c r="J64" s="20" t="n">
        <v>6.53758345</v>
      </c>
      <c r="K64" s="18" t="n">
        <v>352.42662195</v>
      </c>
      <c r="L64" s="20" t="n">
        <v>19.35678159</v>
      </c>
      <c r="M64" s="18" t="s">
        <v>481</v>
      </c>
      <c r="N64" s="20" t="s">
        <v>481</v>
      </c>
      <c r="O64" s="18" t="s">
        <v>481</v>
      </c>
      <c r="P64" s="20" t="s">
        <v>481</v>
      </c>
      <c r="Q64" s="18" t="s">
        <v>481</v>
      </c>
      <c r="R64" s="20" t="s">
        <v>481</v>
      </c>
      <c r="S64" s="18" t="n">
        <v>330.58315802</v>
      </c>
      <c r="T64" s="20" t="n">
        <v>87.38377232000001</v>
      </c>
      <c r="U64" s="18" t="n">
        <v>271.4885169</v>
      </c>
      <c r="V64" s="20" t="n">
        <v>15.21855803</v>
      </c>
    </row>
    <row r="65" spans="1:22">
      <c r="A65" s="15" t="s">
        <v>540</v>
      </c>
      <c r="B65" s="17" t="n">
        <v>5325</v>
      </c>
      <c r="C65" s="18">
        <f>(14.0/B65*100)</f>
        <v/>
      </c>
      <c r="D65" s="19" t="n">
        <v>5311</v>
      </c>
      <c r="E65" s="18" t="n">
        <v>408.41181053</v>
      </c>
      <c r="F65" s="20" t="n">
        <v>5.12312916</v>
      </c>
      <c r="G65" s="18" t="n">
        <v>426.04588884</v>
      </c>
      <c r="H65" s="20" t="n">
        <v>2.65157429</v>
      </c>
      <c r="I65" s="18" t="n">
        <v>412.37725539</v>
      </c>
      <c r="J65" s="20" t="n">
        <v>5.16195193</v>
      </c>
      <c r="K65" s="18" t="n">
        <v>417.82283143</v>
      </c>
      <c r="L65" s="20" t="n">
        <v>10.67952791</v>
      </c>
      <c r="M65" s="18" t="s">
        <v>481</v>
      </c>
      <c r="N65" s="20" t="s">
        <v>481</v>
      </c>
      <c r="O65" s="18" t="s">
        <v>481</v>
      </c>
      <c r="P65" s="20" t="s">
        <v>481</v>
      </c>
      <c r="Q65" s="18" t="n">
        <v>368.45851058</v>
      </c>
      <c r="R65" s="20" t="n">
        <v>18.70555915</v>
      </c>
      <c r="S65" s="18" t="s">
        <v>481</v>
      </c>
      <c r="T65" s="20" t="s">
        <v>481</v>
      </c>
      <c r="U65" s="18" t="n">
        <v>313.34456093</v>
      </c>
      <c r="V65" s="20" t="n">
        <v>8.227108919999999</v>
      </c>
    </row>
    <row r="66" spans="1:22">
      <c r="A66" s="15" t="s">
        <v>541</v>
      </c>
      <c r="B66" s="17" t="n">
        <v>5665</v>
      </c>
      <c r="C66" s="18">
        <f>(76.0/B66*100)</f>
        <v/>
      </c>
      <c r="D66" s="19" t="n">
        <v>5589</v>
      </c>
      <c r="E66" s="18" t="n">
        <v>425.74020095</v>
      </c>
      <c r="F66" s="20" t="n">
        <v>3.973224</v>
      </c>
      <c r="G66" s="18" t="n">
        <v>440.01815307</v>
      </c>
      <c r="H66" s="20" t="n">
        <v>1.94767524</v>
      </c>
      <c r="I66" s="18" t="n">
        <v>426.71764664</v>
      </c>
      <c r="J66" s="20" t="n">
        <v>4.50949098</v>
      </c>
      <c r="K66" s="18" t="n">
        <v>396.60588165</v>
      </c>
      <c r="L66" s="20" t="n">
        <v>7.70359249</v>
      </c>
      <c r="M66" s="18" t="s">
        <v>481</v>
      </c>
      <c r="N66" s="20" t="s">
        <v>481</v>
      </c>
      <c r="O66" s="18" t="s">
        <v>481</v>
      </c>
      <c r="P66" s="20" t="s">
        <v>481</v>
      </c>
      <c r="Q66" s="18" t="s">
        <v>481</v>
      </c>
      <c r="R66" s="20" t="s">
        <v>481</v>
      </c>
      <c r="S66" s="18" t="s">
        <v>481</v>
      </c>
      <c r="T66" s="20" t="s">
        <v>481</v>
      </c>
      <c r="U66" s="18" t="n">
        <v>332.31055777</v>
      </c>
      <c r="V66" s="20" t="n">
        <v>6.1822981</v>
      </c>
    </row>
    <row r="67" spans="1:22">
      <c r="A67" s="15" t="s">
        <v>542</v>
      </c>
      <c r="B67" s="17" t="n">
        <v>6971</v>
      </c>
      <c r="C67" s="18">
        <f>(98.0/B67*100)</f>
        <v/>
      </c>
      <c r="D67" s="19" t="n">
        <v>6873</v>
      </c>
      <c r="E67" s="18" t="n">
        <v>398.89768953</v>
      </c>
      <c r="F67" s="20" t="n">
        <v>5.02096165</v>
      </c>
      <c r="G67" s="18" t="n">
        <v>411.91645403</v>
      </c>
      <c r="H67" s="20" t="n">
        <v>2.89585323</v>
      </c>
      <c r="I67" s="18" t="n">
        <v>372.59272324</v>
      </c>
      <c r="J67" s="20" t="n">
        <v>3.88965487</v>
      </c>
      <c r="K67" s="18" t="n">
        <v>372.95054777</v>
      </c>
      <c r="L67" s="20" t="n">
        <v>7.11547536</v>
      </c>
      <c r="M67" s="18" t="s">
        <v>481</v>
      </c>
      <c r="N67" s="20" t="s">
        <v>481</v>
      </c>
      <c r="O67" s="18" t="s">
        <v>481</v>
      </c>
      <c r="P67" s="20" t="s">
        <v>481</v>
      </c>
      <c r="Q67" s="18" t="s">
        <v>481</v>
      </c>
      <c r="R67" s="20" t="s">
        <v>481</v>
      </c>
      <c r="S67" s="18" t="s">
        <v>481</v>
      </c>
      <c r="T67" s="20" t="s">
        <v>481</v>
      </c>
      <c r="U67" s="18" t="n">
        <v>302.90179491</v>
      </c>
      <c r="V67" s="20" t="n">
        <v>8.87474198</v>
      </c>
    </row>
    <row r="68" spans="1:22">
      <c r="A68" s="15" t="s">
        <v>543</v>
      </c>
      <c r="B68" s="17" t="n">
        <v>12083</v>
      </c>
      <c r="C68" s="18">
        <f>(26.0/B68*100)</f>
        <v/>
      </c>
      <c r="D68" s="19" t="n">
        <v>12057</v>
      </c>
      <c r="E68" s="18" t="n">
        <v>399.15628469</v>
      </c>
      <c r="F68" s="20" t="n">
        <v>2.5994057</v>
      </c>
      <c r="G68" s="18" t="n">
        <v>430.0041956</v>
      </c>
      <c r="H68" s="20" t="n">
        <v>1.34836602</v>
      </c>
      <c r="I68" s="18" t="n">
        <v>373.75020492</v>
      </c>
      <c r="J68" s="20" t="n">
        <v>3.20700437</v>
      </c>
      <c r="K68" s="18" t="n">
        <v>340.38429789</v>
      </c>
      <c r="L68" s="20" t="n">
        <v>4.41588848</v>
      </c>
      <c r="M68" s="18" t="s">
        <v>481</v>
      </c>
      <c r="N68" s="20" t="s">
        <v>481</v>
      </c>
      <c r="O68" s="18" t="s">
        <v>481</v>
      </c>
      <c r="P68" s="20" t="s">
        <v>481</v>
      </c>
      <c r="Q68" s="18" t="s">
        <v>481</v>
      </c>
      <c r="R68" s="20" t="s">
        <v>481</v>
      </c>
      <c r="S68" s="18" t="s">
        <v>481</v>
      </c>
      <c r="T68" s="20" t="s">
        <v>481</v>
      </c>
      <c r="U68" s="18" t="n">
        <v>290.21650118</v>
      </c>
      <c r="V68" s="20" t="n">
        <v>4.08878179</v>
      </c>
    </row>
    <row r="69" spans="1:22">
      <c r="A69" s="15" t="s">
        <v>544</v>
      </c>
      <c r="B69" s="17" t="n">
        <v>4876</v>
      </c>
      <c r="C69" s="18">
        <f>(0.0/B69*100)</f>
        <v/>
      </c>
      <c r="D69" s="19" t="n">
        <v>4876</v>
      </c>
      <c r="E69" s="18" t="n">
        <v>429.1020784</v>
      </c>
      <c r="F69" s="20" t="n">
        <v>5.68994779</v>
      </c>
      <c r="G69" s="18" t="n">
        <v>439.19846016</v>
      </c>
      <c r="H69" s="20" t="n">
        <v>3.8959552</v>
      </c>
      <c r="I69" s="18" t="n">
        <v>419.37666116</v>
      </c>
      <c r="J69" s="20" t="n">
        <v>7.69024228</v>
      </c>
      <c r="K69" s="18" t="n">
        <v>428.44902131</v>
      </c>
      <c r="L69" s="20" t="n">
        <v>13.22093126</v>
      </c>
      <c r="M69" s="18" t="s">
        <v>481</v>
      </c>
      <c r="N69" s="20" t="s">
        <v>481</v>
      </c>
      <c r="O69" s="18" t="s">
        <v>481</v>
      </c>
      <c r="P69" s="20" t="s">
        <v>481</v>
      </c>
      <c r="Q69" s="18" t="s">
        <v>481</v>
      </c>
      <c r="R69" s="20" t="s">
        <v>481</v>
      </c>
      <c r="S69" s="18" t="s">
        <v>481</v>
      </c>
      <c r="T69" s="20" t="s">
        <v>481</v>
      </c>
      <c r="U69" s="18" t="n">
        <v>291.11818823</v>
      </c>
      <c r="V69" s="20" t="n">
        <v>23.11837005</v>
      </c>
    </row>
    <row r="70" spans="1:22">
      <c r="A70" s="15" t="s">
        <v>545</v>
      </c>
      <c r="B70" s="17" t="n">
        <v>6036</v>
      </c>
      <c r="C70" s="18">
        <f>(223.0/B70*100)</f>
        <v/>
      </c>
      <c r="D70" s="19" t="n">
        <v>5813</v>
      </c>
      <c r="E70" s="18" t="n">
        <v>497.16401998</v>
      </c>
      <c r="F70" s="20" t="n">
        <v>5.76664241</v>
      </c>
      <c r="G70" s="18" t="n">
        <v>500.99696206</v>
      </c>
      <c r="H70" s="20" t="n">
        <v>3.37539492</v>
      </c>
      <c r="I70" s="18" t="n">
        <v>493.90314633</v>
      </c>
      <c r="J70" s="20" t="n">
        <v>4.07488174</v>
      </c>
      <c r="K70" s="18" t="n">
        <v>506.03562648</v>
      </c>
      <c r="L70" s="20" t="n">
        <v>8.54354919</v>
      </c>
      <c r="M70" s="18" t="s">
        <v>481</v>
      </c>
      <c r="N70" s="20" t="s">
        <v>481</v>
      </c>
      <c r="O70" s="18" t="s">
        <v>481</v>
      </c>
      <c r="P70" s="20" t="s">
        <v>481</v>
      </c>
      <c r="Q70" s="18" t="s">
        <v>481</v>
      </c>
      <c r="R70" s="20" t="s">
        <v>481</v>
      </c>
      <c r="S70" s="18" t="s">
        <v>481</v>
      </c>
      <c r="T70" s="20" t="s">
        <v>481</v>
      </c>
      <c r="U70" s="18" t="n">
        <v>421.2811928</v>
      </c>
      <c r="V70" s="20" t="n">
        <v>10.36011856</v>
      </c>
    </row>
    <row r="71" spans="1:22">
      <c r="A71" s="15" t="s">
        <v>546</v>
      </c>
      <c r="B71" s="17" t="n">
        <v>6115</v>
      </c>
      <c r="C71" s="18">
        <f>(17.0/B71*100)</f>
        <v/>
      </c>
      <c r="D71" s="19" t="n">
        <v>6098</v>
      </c>
      <c r="E71" s="18" t="n">
        <v>539.66722915</v>
      </c>
      <c r="F71" s="20" t="n">
        <v>4.81867372</v>
      </c>
      <c r="G71" s="18" t="n">
        <v>544.58656574</v>
      </c>
      <c r="H71" s="20" t="n">
        <v>2.078264</v>
      </c>
      <c r="I71" s="18" t="n">
        <v>504.75584336</v>
      </c>
      <c r="J71" s="20" t="n">
        <v>4.44121359</v>
      </c>
      <c r="K71" s="18" t="n">
        <v>486.94901287</v>
      </c>
      <c r="L71" s="20" t="n">
        <v>9.131316480000001</v>
      </c>
      <c r="M71" s="18" t="s">
        <v>481</v>
      </c>
      <c r="N71" s="20" t="s">
        <v>481</v>
      </c>
      <c r="O71" s="18" t="s">
        <v>481</v>
      </c>
      <c r="P71" s="20" t="s">
        <v>481</v>
      </c>
      <c r="Q71" s="18" t="s">
        <v>481</v>
      </c>
      <c r="R71" s="20" t="s">
        <v>481</v>
      </c>
      <c r="S71" s="18" t="s">
        <v>481</v>
      </c>
      <c r="T71" s="20" t="s">
        <v>481</v>
      </c>
      <c r="U71" s="18" t="n">
        <v>446.22982486</v>
      </c>
      <c r="V71" s="20" t="n">
        <v>22.53107951</v>
      </c>
    </row>
    <row r="72" spans="1:22">
      <c r="A72" s="15" t="s">
        <v>547</v>
      </c>
      <c r="B72" s="17" t="n">
        <v>7708</v>
      </c>
      <c r="C72" s="18">
        <f>(5.0/B72*100)</f>
        <v/>
      </c>
      <c r="D72" s="19" t="n">
        <v>7703</v>
      </c>
      <c r="E72" s="18" t="n">
        <v>491.73945932</v>
      </c>
      <c r="F72" s="20" t="n">
        <v>5.35719271</v>
      </c>
      <c r="G72" s="18" t="n">
        <v>500.09973066</v>
      </c>
      <c r="H72" s="20" t="n">
        <v>2.81201574</v>
      </c>
      <c r="I72" s="18" t="n">
        <v>497.12618813</v>
      </c>
      <c r="J72" s="20" t="n">
        <v>3.2844246</v>
      </c>
      <c r="K72" s="18" t="n">
        <v>460.71848974</v>
      </c>
      <c r="L72" s="20" t="n">
        <v>7.76182023</v>
      </c>
      <c r="M72" s="18" t="s">
        <v>481</v>
      </c>
      <c r="N72" s="20" t="s">
        <v>481</v>
      </c>
      <c r="O72" s="18" t="s">
        <v>481</v>
      </c>
      <c r="P72" s="20" t="s">
        <v>481</v>
      </c>
      <c r="Q72" s="18" t="s">
        <v>481</v>
      </c>
      <c r="R72" s="20" t="s">
        <v>481</v>
      </c>
      <c r="S72" s="18" t="s">
        <v>481</v>
      </c>
      <c r="T72" s="20" t="s">
        <v>481</v>
      </c>
      <c r="U72" s="18" t="n">
        <v>450.24444153</v>
      </c>
      <c r="V72" s="20" t="n">
        <v>19.61110398</v>
      </c>
    </row>
    <row r="73" spans="1:22">
      <c r="A73" s="15" t="s">
        <v>548</v>
      </c>
      <c r="B73" s="17" t="n">
        <v>8249</v>
      </c>
      <c r="C73" s="18">
        <f>(147.0/B73*100)</f>
        <v/>
      </c>
      <c r="D73" s="19" t="n">
        <v>8102</v>
      </c>
      <c r="E73" s="18" t="n">
        <v>383.96805448</v>
      </c>
      <c r="F73" s="20" t="n">
        <v>7.27269441</v>
      </c>
      <c r="G73" s="18" t="n">
        <v>419.34720199</v>
      </c>
      <c r="H73" s="20" t="n">
        <v>3.62235566</v>
      </c>
      <c r="I73" s="18" t="n">
        <v>401.40818418</v>
      </c>
      <c r="J73" s="20" t="n">
        <v>3.58017531</v>
      </c>
      <c r="K73" s="18" t="n">
        <v>395.76791567</v>
      </c>
      <c r="L73" s="20" t="n">
        <v>6.48343331</v>
      </c>
      <c r="M73" s="18" t="s">
        <v>481</v>
      </c>
      <c r="N73" s="20" t="s">
        <v>481</v>
      </c>
      <c r="O73" s="18" t="s">
        <v>481</v>
      </c>
      <c r="P73" s="20" t="s">
        <v>481</v>
      </c>
      <c r="Q73" s="18" t="s">
        <v>481</v>
      </c>
      <c r="R73" s="20" t="s">
        <v>481</v>
      </c>
      <c r="S73" s="18" t="s">
        <v>481</v>
      </c>
      <c r="T73" s="20" t="s">
        <v>481</v>
      </c>
      <c r="U73" s="18" t="n">
        <v>341.8838672</v>
      </c>
      <c r="V73" s="20" t="n">
        <v>11.06306819</v>
      </c>
    </row>
    <row r="74" spans="1:22">
      <c r="A74" s="15" t="s">
        <v>549</v>
      </c>
      <c r="B74" s="17" t="n">
        <v>4692</v>
      </c>
      <c r="C74" s="18">
        <f>(82.0/B74*100)</f>
        <v/>
      </c>
      <c r="D74" s="19" t="n">
        <v>4610</v>
      </c>
      <c r="E74" s="18" t="n">
        <v>416.65223808</v>
      </c>
      <c r="F74" s="20" t="n">
        <v>3.28583781</v>
      </c>
      <c r="G74" s="18" t="n">
        <v>443.4908822</v>
      </c>
      <c r="H74" s="20" t="n">
        <v>1.84785374</v>
      </c>
      <c r="I74" s="18" t="n">
        <v>406.03754204</v>
      </c>
      <c r="J74" s="20" t="n">
        <v>5.49378302</v>
      </c>
      <c r="K74" s="18" t="n">
        <v>390.3070336</v>
      </c>
      <c r="L74" s="20" t="n">
        <v>8.91660033</v>
      </c>
      <c r="M74" s="18" t="s">
        <v>481</v>
      </c>
      <c r="N74" s="20" t="s">
        <v>481</v>
      </c>
      <c r="O74" s="18" t="s">
        <v>481</v>
      </c>
      <c r="P74" s="20" t="s">
        <v>481</v>
      </c>
      <c r="Q74" s="18" t="s">
        <v>481</v>
      </c>
      <c r="R74" s="20" t="s">
        <v>481</v>
      </c>
      <c r="S74" s="18" t="n">
        <v>407.71074372</v>
      </c>
      <c r="T74" s="20" t="n">
        <v>34.90502852</v>
      </c>
      <c r="U74" s="18" t="n">
        <v>343.523842</v>
      </c>
      <c r="V74" s="20" t="n">
        <v>12.48002452</v>
      </c>
    </row>
    <row r="75" spans="1:22">
      <c r="A75" s="15" t="s">
        <v>550</v>
      </c>
      <c r="B75" s="17" t="n">
        <v>5375</v>
      </c>
      <c r="C75" s="18">
        <f>(209.0/B75*100)</f>
        <v/>
      </c>
      <c r="D75" s="19" t="n">
        <v>5166</v>
      </c>
      <c r="E75" s="18" t="n">
        <v>350.18169266</v>
      </c>
      <c r="F75" s="20" t="n">
        <v>3.85769809</v>
      </c>
      <c r="G75" s="18" t="n">
        <v>373.44071463</v>
      </c>
      <c r="H75" s="20" t="n">
        <v>3.38684229</v>
      </c>
      <c r="I75" s="18" t="n">
        <v>367.30500181</v>
      </c>
      <c r="J75" s="20" t="n">
        <v>4.8545858</v>
      </c>
      <c r="K75" s="18" t="n">
        <v>335.5416333</v>
      </c>
      <c r="L75" s="20" t="n">
        <v>8.01318436</v>
      </c>
      <c r="M75" s="18" t="s">
        <v>481</v>
      </c>
      <c r="N75" s="20" t="s">
        <v>481</v>
      </c>
      <c r="O75" s="18" t="s">
        <v>481</v>
      </c>
      <c r="P75" s="20" t="s">
        <v>481</v>
      </c>
      <c r="Q75" s="18" t="s">
        <v>481</v>
      </c>
      <c r="R75" s="20" t="s">
        <v>481</v>
      </c>
      <c r="S75" s="18" t="s">
        <v>481</v>
      </c>
      <c r="T75" s="20" t="s">
        <v>481</v>
      </c>
      <c r="U75" s="18" t="n">
        <v>297.16218543</v>
      </c>
      <c r="V75" s="20" t="n">
        <v>7.33018536</v>
      </c>
    </row>
    <row r="76" spans="1:22">
      <c r="A76" s="15" t="s">
        <v>551</v>
      </c>
      <c r="B76" s="17" t="n">
        <v>14167</v>
      </c>
      <c r="C76" s="18">
        <f>(229.0/B76*100)</f>
        <v/>
      </c>
      <c r="D76" s="19" t="n">
        <v>13938</v>
      </c>
      <c r="E76" s="18" t="n">
        <v>432.88183522</v>
      </c>
      <c r="F76" s="20" t="n">
        <v>3.65220554</v>
      </c>
      <c r="G76" s="18" t="n">
        <v>451.99409177</v>
      </c>
      <c r="H76" s="20" t="n">
        <v>3.19034435</v>
      </c>
      <c r="I76" s="18" t="n">
        <v>408.91952783</v>
      </c>
      <c r="J76" s="20" t="n">
        <v>4.75472731</v>
      </c>
      <c r="K76" s="18" t="n">
        <v>388.62585936</v>
      </c>
      <c r="L76" s="20" t="n">
        <v>5.12590011</v>
      </c>
      <c r="M76" s="18" t="s">
        <v>481</v>
      </c>
      <c r="N76" s="20" t="s">
        <v>481</v>
      </c>
      <c r="O76" s="18" t="s">
        <v>481</v>
      </c>
      <c r="P76" s="20" t="s">
        <v>481</v>
      </c>
      <c r="Q76" s="18" t="s">
        <v>481</v>
      </c>
      <c r="R76" s="20" t="s">
        <v>481</v>
      </c>
      <c r="S76" s="18" t="s">
        <v>481</v>
      </c>
      <c r="T76" s="20" t="s">
        <v>481</v>
      </c>
      <c r="U76" s="18" t="n">
        <v>328.64638337</v>
      </c>
      <c r="V76" s="20" t="n">
        <v>6.92140601</v>
      </c>
    </row>
    <row r="77" spans="1:22">
      <c r="A77" s="15" t="s">
        <v>552</v>
      </c>
      <c r="B77" s="17" t="n">
        <v>6062</v>
      </c>
      <c r="C77" s="18">
        <f>(88.0/B77*100)</f>
        <v/>
      </c>
      <c r="D77" s="19" t="n">
        <v>5974</v>
      </c>
      <c r="E77" s="18" t="n">
        <v>451.04760413</v>
      </c>
      <c r="F77" s="20" t="n">
        <v>3.83331427</v>
      </c>
      <c r="G77" s="18" t="n">
        <v>448.46104033</v>
      </c>
      <c r="H77" s="20" t="n">
        <v>2.79439675</v>
      </c>
      <c r="I77" s="18" t="n">
        <v>407.82881826</v>
      </c>
      <c r="J77" s="20" t="n">
        <v>5.60592897</v>
      </c>
      <c r="K77" s="18" t="n">
        <v>387.10537442</v>
      </c>
      <c r="L77" s="20" t="n">
        <v>6.05458338</v>
      </c>
      <c r="M77" s="18" t="s">
        <v>481</v>
      </c>
      <c r="N77" s="20" t="s">
        <v>481</v>
      </c>
      <c r="O77" s="18" t="s">
        <v>481</v>
      </c>
      <c r="P77" s="20" t="s">
        <v>481</v>
      </c>
      <c r="Q77" s="18" t="s">
        <v>481</v>
      </c>
      <c r="R77" s="20" t="s">
        <v>481</v>
      </c>
      <c r="S77" s="18" t="s">
        <v>481</v>
      </c>
      <c r="T77" s="20" t="s">
        <v>481</v>
      </c>
      <c r="U77" s="18" t="n">
        <v>337.60452136</v>
      </c>
      <c r="V77" s="20" t="n">
        <v>6.45031431</v>
      </c>
    </row>
    <row r="78" spans="1:22">
      <c r="A78" s="15" t="s">
        <v>553</v>
      </c>
      <c r="B78" s="17" t="n">
        <v>5826</v>
      </c>
      <c r="C78" s="18">
        <f>(0.0/B78*100)</f>
        <v/>
      </c>
      <c r="D78" s="19" t="n">
        <v>5826</v>
      </c>
      <c r="E78" s="18" t="n">
        <v>445.72103676</v>
      </c>
      <c r="F78" s="20" t="n">
        <v>8.065581079999999</v>
      </c>
      <c r="G78" s="18" t="n">
        <v>479.36787499</v>
      </c>
      <c r="H78" s="20" t="n">
        <v>4.45553778</v>
      </c>
      <c r="I78" s="18" t="n">
        <v>499.50806399</v>
      </c>
      <c r="J78" s="20" t="n">
        <v>3.74027366</v>
      </c>
      <c r="K78" s="18" t="n">
        <v>478.53224729</v>
      </c>
      <c r="L78" s="20" t="n">
        <v>5.23946469</v>
      </c>
      <c r="M78" s="18" t="s">
        <v>481</v>
      </c>
      <c r="N78" s="20" t="s">
        <v>481</v>
      </c>
      <c r="O78" s="18" t="s">
        <v>481</v>
      </c>
      <c r="P78" s="20" t="s">
        <v>481</v>
      </c>
      <c r="Q78" s="18" t="n">
        <v>279.6191</v>
      </c>
      <c r="R78" s="20" t="n">
        <v>47.45639091</v>
      </c>
      <c r="S78" s="18" t="n">
        <v>330.90459538</v>
      </c>
      <c r="T78" s="20" t="n">
        <v>50.20111456</v>
      </c>
      <c r="U78" s="18" t="n">
        <v>403.29231592</v>
      </c>
      <c r="V78" s="20" t="n">
        <v>18.11416735</v>
      </c>
    </row>
    <row customHeight="1" ht="25" r="79" spans="1:22">
      <c r="A79" s="15" t="s">
        <v>554</v>
      </c>
      <c r="B79" s="17" t="n">
        <v>1657</v>
      </c>
      <c r="C79" s="18">
        <f>(41.0/B79*100)</f>
        <v/>
      </c>
      <c r="D79" s="19" t="n">
        <v>1616</v>
      </c>
      <c r="E79" s="18" t="n">
        <v>477.94622491</v>
      </c>
      <c r="F79" s="20" t="n">
        <v>9.51164623</v>
      </c>
      <c r="G79" s="18" t="n">
        <v>481.1158601</v>
      </c>
      <c r="H79" s="20" t="n">
        <v>7.33782169</v>
      </c>
      <c r="I79" s="18" t="n">
        <v>452.94821703</v>
      </c>
      <c r="J79" s="20" t="n">
        <v>11.3049197</v>
      </c>
      <c r="K79" s="18" t="n">
        <v>400.34948175</v>
      </c>
      <c r="L79" s="20" t="n">
        <v>25.7071548</v>
      </c>
      <c r="M79" s="18" t="s">
        <v>481</v>
      </c>
      <c r="N79" s="20" t="s">
        <v>481</v>
      </c>
      <c r="O79" s="18" t="s">
        <v>481</v>
      </c>
      <c r="P79" s="20" t="s">
        <v>481</v>
      </c>
      <c r="Q79" s="18" t="s">
        <v>481</v>
      </c>
      <c r="R79" s="20" t="s">
        <v>481</v>
      </c>
      <c r="S79" s="18" t="s">
        <v>481</v>
      </c>
      <c r="T79" s="20" t="s">
        <v>481</v>
      </c>
      <c r="U79" s="18" t="n">
        <v>357.96632575</v>
      </c>
      <c r="V79" s="20" t="n">
        <v>25.83845085</v>
      </c>
    </row>
    <row r="80" spans="1:22">
      <c r="A80" s="15" t="s">
        <v>555</v>
      </c>
      <c r="B80" s="17" t="n">
        <v>7841</v>
      </c>
      <c r="C80" s="18">
        <f>(0.0/B80*100)</f>
        <v/>
      </c>
      <c r="D80" s="19" t="n">
        <v>7841</v>
      </c>
      <c r="E80" s="18" t="n">
        <v>424.8988728</v>
      </c>
      <c r="F80" s="20" t="n">
        <v>4.96597514</v>
      </c>
      <c r="G80" s="18" t="n">
        <v>429.55101747</v>
      </c>
      <c r="H80" s="20" t="n">
        <v>3.41698662</v>
      </c>
      <c r="I80" s="18" t="n">
        <v>422.10093096</v>
      </c>
      <c r="J80" s="20" t="n">
        <v>6.49532908</v>
      </c>
      <c r="K80" s="18" t="n">
        <v>407.31402909</v>
      </c>
      <c r="L80" s="20" t="n">
        <v>11.82209844</v>
      </c>
      <c r="M80" s="18" t="s">
        <v>481</v>
      </c>
      <c r="N80" s="20" t="s">
        <v>481</v>
      </c>
      <c r="O80" s="18" t="s">
        <v>481</v>
      </c>
      <c r="P80" s="20" t="s">
        <v>481</v>
      </c>
      <c r="Q80" s="18" t="s">
        <v>481</v>
      </c>
      <c r="R80" s="20" t="s">
        <v>481</v>
      </c>
      <c r="S80" s="18" t="s">
        <v>481</v>
      </c>
      <c r="T80" s="20" t="s">
        <v>481</v>
      </c>
      <c r="U80" s="18" t="n">
        <v>370.4686451</v>
      </c>
      <c r="V80" s="20" t="n">
        <v>31.34576438</v>
      </c>
    </row>
    <row r="81" spans="1:22">
      <c r="A81" s="23" t="s">
        <v>556</v>
      </c>
      <c r="B81" s="17" t="n">
        <v>8861</v>
      </c>
      <c r="C81" s="18">
        <f>(76.0/B81*100)</f>
        <v/>
      </c>
      <c r="D81" s="19" t="n">
        <v>8785</v>
      </c>
      <c r="E81" s="18" t="n">
        <v>416.42568742</v>
      </c>
      <c r="F81" s="20" t="n">
        <v>5.51714926</v>
      </c>
      <c r="G81" s="18" t="n">
        <v>436.14842007</v>
      </c>
      <c r="H81" s="20" t="n">
        <v>3.55694635</v>
      </c>
      <c r="I81" s="18" t="n">
        <v>423.5604274</v>
      </c>
      <c r="J81" s="20" t="n">
        <v>4.40887538</v>
      </c>
      <c r="K81" s="18" t="n">
        <v>408.37340882</v>
      </c>
      <c r="L81" s="20" t="n">
        <v>8.893543899999999</v>
      </c>
      <c r="M81" s="18" t="s">
        <v>481</v>
      </c>
      <c r="N81" s="20" t="s">
        <v>481</v>
      </c>
      <c r="O81" s="18" t="s">
        <v>481</v>
      </c>
      <c r="P81" s="20" t="s">
        <v>481</v>
      </c>
      <c r="Q81" s="18" t="s">
        <v>481</v>
      </c>
      <c r="R81" s="20" t="s">
        <v>481</v>
      </c>
      <c r="S81" s="18" t="s">
        <v>481</v>
      </c>
      <c r="T81" s="20" t="s">
        <v>481</v>
      </c>
      <c r="U81" s="18" t="n">
        <v>379.93107203</v>
      </c>
      <c r="V81" s="20" t="n">
        <v>18.11036793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731</v>
      </c>
    </row>
    <row customHeight="1" ht="30" r="4" spans="1:22">
      <c r="A4" s="6" t="n"/>
      <c r="B4" s="7" t="s">
        <v>462</v>
      </c>
      <c r="C4" s="7" t="s">
        <v>463</v>
      </c>
      <c r="D4" s="8" t="s">
        <v>462</v>
      </c>
      <c r="E4" s="9" t="s">
        <v>644</v>
      </c>
      <c r="F4" s="10" t="n"/>
      <c r="G4" s="9" t="s">
        <v>643</v>
      </c>
      <c r="H4" s="10" t="n"/>
      <c r="I4" s="9" t="s">
        <v>642</v>
      </c>
      <c r="J4" s="10" t="n"/>
      <c r="K4" s="9" t="s">
        <v>641</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471.10720147</v>
      </c>
      <c r="F7" s="20" t="n">
        <v>6.0560214</v>
      </c>
      <c r="G7" s="18" t="n">
        <v>502.74225559</v>
      </c>
      <c r="H7" s="20" t="n">
        <v>4.17609955</v>
      </c>
      <c r="I7" s="18" t="n">
        <v>510.08619768</v>
      </c>
      <c r="J7" s="20" t="n">
        <v>2.23782186</v>
      </c>
      <c r="K7" s="18" t="n">
        <v>506.33037437</v>
      </c>
      <c r="L7" s="20" t="n">
        <v>2.78017096</v>
      </c>
      <c r="M7" s="18" t="s">
        <v>481</v>
      </c>
      <c r="N7" s="20" t="s">
        <v>481</v>
      </c>
      <c r="O7" s="18" t="s">
        <v>481</v>
      </c>
      <c r="P7" s="20" t="s">
        <v>481</v>
      </c>
      <c r="Q7" s="18" t="s">
        <v>481</v>
      </c>
      <c r="R7" s="20" t="s">
        <v>481</v>
      </c>
      <c r="S7" s="18" t="s">
        <v>481</v>
      </c>
      <c r="T7" s="20" t="s">
        <v>481</v>
      </c>
      <c r="U7" s="18" t="n">
        <v>426.5347367</v>
      </c>
      <c r="V7" s="20" t="n">
        <v>8.544951559999999</v>
      </c>
    </row>
    <row r="8" spans="1:22">
      <c r="A8" s="15" t="s">
        <v>483</v>
      </c>
      <c r="B8" s="17" t="n">
        <v>7007</v>
      </c>
      <c r="C8" s="18">
        <f>(27.0/B8*100)</f>
        <v/>
      </c>
      <c r="D8" s="19" t="n">
        <v>6980</v>
      </c>
      <c r="E8" s="18" t="n">
        <v>455.34037398</v>
      </c>
      <c r="F8" s="20" t="n">
        <v>5.62741211</v>
      </c>
      <c r="G8" s="18" t="n">
        <v>481.06353691</v>
      </c>
      <c r="H8" s="20" t="n">
        <v>8.599359379999999</v>
      </c>
      <c r="I8" s="18" t="n">
        <v>485.55158896</v>
      </c>
      <c r="J8" s="20" t="n">
        <v>4.14145092</v>
      </c>
      <c r="K8" s="18" t="n">
        <v>492.8721722</v>
      </c>
      <c r="L8" s="20" t="n">
        <v>3.05155769</v>
      </c>
      <c r="M8" s="18" t="s">
        <v>481</v>
      </c>
      <c r="N8" s="20" t="s">
        <v>481</v>
      </c>
      <c r="O8" s="18" t="s">
        <v>481</v>
      </c>
      <c r="P8" s="20" t="s">
        <v>481</v>
      </c>
      <c r="Q8" s="18" t="n">
        <v>361.38025951</v>
      </c>
      <c r="R8" s="20" t="n">
        <v>22.72565673</v>
      </c>
      <c r="S8" s="18" t="s">
        <v>481</v>
      </c>
      <c r="T8" s="20" t="s">
        <v>481</v>
      </c>
      <c r="U8" s="18" t="n">
        <v>354.27010412</v>
      </c>
      <c r="V8" s="20" t="n">
        <v>15.16650484</v>
      </c>
    </row>
    <row r="9" spans="1:22">
      <c r="A9" s="15" t="s">
        <v>484</v>
      </c>
      <c r="B9" s="17" t="n">
        <v>9651</v>
      </c>
      <c r="C9" s="18">
        <f>(116.0/B9*100)</f>
        <v/>
      </c>
      <c r="D9" s="19" t="n">
        <v>9535</v>
      </c>
      <c r="E9" s="18" t="n">
        <v>460.29168276</v>
      </c>
      <c r="F9" s="20" t="n">
        <v>6.24249259</v>
      </c>
      <c r="G9" s="18" t="n">
        <v>495.76860451</v>
      </c>
      <c r="H9" s="20" t="n">
        <v>6.02916628</v>
      </c>
      <c r="I9" s="18" t="n">
        <v>514.6809865499999</v>
      </c>
      <c r="J9" s="20" t="n">
        <v>2.64766422</v>
      </c>
      <c r="K9" s="18" t="n">
        <v>504.37790222</v>
      </c>
      <c r="L9" s="20" t="n">
        <v>2.7870459</v>
      </c>
      <c r="M9" s="18" t="s">
        <v>481</v>
      </c>
      <c r="N9" s="20" t="s">
        <v>481</v>
      </c>
      <c r="O9" s="18" t="s">
        <v>481</v>
      </c>
      <c r="P9" s="20" t="s">
        <v>481</v>
      </c>
      <c r="Q9" s="18" t="n">
        <v>347.7815185</v>
      </c>
      <c r="R9" s="20" t="n">
        <v>11.20716786</v>
      </c>
      <c r="S9" s="18" t="s">
        <v>481</v>
      </c>
      <c r="T9" s="20" t="s">
        <v>481</v>
      </c>
      <c r="U9" s="18" t="n">
        <v>399.18993908</v>
      </c>
      <c r="V9" s="20" t="n">
        <v>11.4789952</v>
      </c>
    </row>
    <row r="10" spans="1:22">
      <c r="A10" s="15" t="s">
        <v>485</v>
      </c>
      <c r="B10" s="17" t="n">
        <v>20058</v>
      </c>
      <c r="C10" s="18">
        <f>(531.0/B10*100)</f>
        <v/>
      </c>
      <c r="D10" s="19" t="n">
        <v>19527</v>
      </c>
      <c r="E10" s="18" t="n">
        <v>505.37404314</v>
      </c>
      <c r="F10" s="20" t="n">
        <v>4.97402061</v>
      </c>
      <c r="G10" s="18" t="n">
        <v>526.59016012</v>
      </c>
      <c r="H10" s="20" t="n">
        <v>5.19988267</v>
      </c>
      <c r="I10" s="18" t="n">
        <v>535.29513358</v>
      </c>
      <c r="J10" s="20" t="n">
        <v>2.70345817</v>
      </c>
      <c r="K10" s="18" t="n">
        <v>526.20548946</v>
      </c>
      <c r="L10" s="20" t="n">
        <v>2.72313119</v>
      </c>
      <c r="M10" s="18" t="s">
        <v>481</v>
      </c>
      <c r="N10" s="20" t="s">
        <v>481</v>
      </c>
      <c r="O10" s="18" t="s">
        <v>481</v>
      </c>
      <c r="P10" s="20" t="s">
        <v>481</v>
      </c>
      <c r="Q10" s="18" t="s">
        <v>481</v>
      </c>
      <c r="R10" s="20" t="s">
        <v>481</v>
      </c>
      <c r="S10" s="18" t="s">
        <v>481</v>
      </c>
      <c r="T10" s="20" t="s">
        <v>481</v>
      </c>
      <c r="U10" s="18" t="n">
        <v>438.60508473</v>
      </c>
      <c r="V10" s="20" t="n">
        <v>10.6536909</v>
      </c>
    </row>
    <row r="11" spans="1:22">
      <c r="A11" s="15" t="s">
        <v>486</v>
      </c>
      <c r="B11" s="17" t="n">
        <v>7053</v>
      </c>
      <c r="C11" s="18">
        <f>(53.0/B11*100)</f>
        <v/>
      </c>
      <c r="D11" s="19" t="n">
        <v>7000</v>
      </c>
      <c r="E11" s="18" t="n">
        <v>427.00192512</v>
      </c>
      <c r="F11" s="20" t="n">
        <v>5.96096598</v>
      </c>
      <c r="G11" s="18" t="n">
        <v>453.58105683</v>
      </c>
      <c r="H11" s="20" t="n">
        <v>4.90007214</v>
      </c>
      <c r="I11" s="18" t="n">
        <v>463.22593765</v>
      </c>
      <c r="J11" s="20" t="n">
        <v>3.3620305</v>
      </c>
      <c r="K11" s="18" t="n">
        <v>465.19856397</v>
      </c>
      <c r="L11" s="20" t="n">
        <v>3.06867739</v>
      </c>
      <c r="M11" s="18" t="s">
        <v>481</v>
      </c>
      <c r="N11" s="20" t="s">
        <v>481</v>
      </c>
      <c r="O11" s="18" t="s">
        <v>481</v>
      </c>
      <c r="P11" s="20" t="s">
        <v>481</v>
      </c>
      <c r="Q11" s="18" t="s">
        <v>481</v>
      </c>
      <c r="R11" s="20" t="s">
        <v>481</v>
      </c>
      <c r="S11" s="18" t="s">
        <v>481</v>
      </c>
      <c r="T11" s="20" t="s">
        <v>481</v>
      </c>
      <c r="U11" s="18" t="n">
        <v>366.7949335</v>
      </c>
      <c r="V11" s="20" t="n">
        <v>12.44892065</v>
      </c>
    </row>
    <row r="12" spans="1:22">
      <c r="A12" s="15" t="s">
        <v>487</v>
      </c>
      <c r="B12" s="17" t="n">
        <v>6894</v>
      </c>
      <c r="C12" s="18">
        <f>(57.0/B12*100)</f>
        <v/>
      </c>
      <c r="D12" s="19" t="n">
        <v>6837</v>
      </c>
      <c r="E12" s="18" t="n">
        <v>461.46123198</v>
      </c>
      <c r="F12" s="20" t="n">
        <v>6.57770741</v>
      </c>
      <c r="G12" s="18" t="n">
        <v>485.3593512</v>
      </c>
      <c r="H12" s="20" t="n">
        <v>5.13018123</v>
      </c>
      <c r="I12" s="18" t="n">
        <v>492.80898293</v>
      </c>
      <c r="J12" s="20" t="n">
        <v>2.61654555</v>
      </c>
      <c r="K12" s="18" t="n">
        <v>502.92020829</v>
      </c>
      <c r="L12" s="20" t="n">
        <v>3.06249613</v>
      </c>
      <c r="M12" s="18" t="s">
        <v>481</v>
      </c>
      <c r="N12" s="20" t="s">
        <v>481</v>
      </c>
      <c r="O12" s="18" t="s">
        <v>481</v>
      </c>
      <c r="P12" s="20" t="s">
        <v>481</v>
      </c>
      <c r="Q12" s="18" t="n">
        <v>332.31014509</v>
      </c>
      <c r="R12" s="20" t="n">
        <v>18.34291261</v>
      </c>
      <c r="S12" s="18" t="s">
        <v>481</v>
      </c>
      <c r="T12" s="20" t="s">
        <v>481</v>
      </c>
      <c r="U12" s="18" t="n">
        <v>358.65895974</v>
      </c>
      <c r="V12" s="20" t="n">
        <v>13.82440687</v>
      </c>
    </row>
    <row r="13" spans="1:22">
      <c r="A13" s="15" t="s">
        <v>488</v>
      </c>
      <c r="B13" s="17" t="n">
        <v>7161</v>
      </c>
      <c r="C13" s="18">
        <f>(95.0/B13*100)</f>
        <v/>
      </c>
      <c r="D13" s="19" t="n">
        <v>7066</v>
      </c>
      <c r="E13" s="18" t="n">
        <v>482.36809907</v>
      </c>
      <c r="F13" s="20" t="n">
        <v>6.81981978</v>
      </c>
      <c r="G13" s="18" t="n">
        <v>501.46663187</v>
      </c>
      <c r="H13" s="20" t="n">
        <v>5.69184999</v>
      </c>
      <c r="I13" s="18" t="n">
        <v>513.74467304</v>
      </c>
      <c r="J13" s="20" t="n">
        <v>3.40365845</v>
      </c>
      <c r="K13" s="18" t="n">
        <v>502.99423309</v>
      </c>
      <c r="L13" s="20" t="n">
        <v>2.68347598</v>
      </c>
      <c r="M13" s="18" t="s">
        <v>481</v>
      </c>
      <c r="N13" s="20" t="s">
        <v>481</v>
      </c>
      <c r="O13" s="18" t="s">
        <v>481</v>
      </c>
      <c r="P13" s="20" t="s">
        <v>481</v>
      </c>
      <c r="Q13" s="18" t="n">
        <v>407.4699787</v>
      </c>
      <c r="R13" s="20" t="n">
        <v>6.79601306</v>
      </c>
      <c r="S13" s="18" t="s">
        <v>481</v>
      </c>
      <c r="T13" s="20" t="s">
        <v>481</v>
      </c>
      <c r="U13" s="18" t="n">
        <v>396.21472517</v>
      </c>
      <c r="V13" s="20" t="n">
        <v>17.48924643</v>
      </c>
    </row>
    <row r="14" spans="1:22">
      <c r="A14" s="15" t="s">
        <v>489</v>
      </c>
      <c r="B14" s="17" t="n">
        <v>5587</v>
      </c>
      <c r="C14" s="18">
        <f>(76.0/B14*100)</f>
        <v/>
      </c>
      <c r="D14" s="19" t="n">
        <v>5511</v>
      </c>
      <c r="E14" s="18" t="n">
        <v>502.38276884</v>
      </c>
      <c r="F14" s="20" t="n">
        <v>5.87090277</v>
      </c>
      <c r="G14" s="18" t="n">
        <v>516.22343338</v>
      </c>
      <c r="H14" s="20" t="n">
        <v>5.41177487</v>
      </c>
      <c r="I14" s="18" t="n">
        <v>522.23627002</v>
      </c>
      <c r="J14" s="20" t="n">
        <v>2.72735834</v>
      </c>
      <c r="K14" s="18" t="n">
        <v>521.65160316</v>
      </c>
      <c r="L14" s="20" t="n">
        <v>2.85429416</v>
      </c>
      <c r="M14" s="18" t="s">
        <v>481</v>
      </c>
      <c r="N14" s="20" t="s">
        <v>481</v>
      </c>
      <c r="O14" s="18" t="s">
        <v>481</v>
      </c>
      <c r="P14" s="20" t="s">
        <v>481</v>
      </c>
      <c r="Q14" s="18" t="s">
        <v>481</v>
      </c>
      <c r="R14" s="20" t="s">
        <v>481</v>
      </c>
      <c r="S14" s="18" t="s">
        <v>481</v>
      </c>
      <c r="T14" s="20" t="s">
        <v>481</v>
      </c>
      <c r="U14" s="18" t="n">
        <v>441.74599055</v>
      </c>
      <c r="V14" s="20" t="n">
        <v>17.84530196</v>
      </c>
    </row>
    <row r="15" spans="1:22">
      <c r="A15" s="15" t="s">
        <v>490</v>
      </c>
      <c r="B15" s="17" t="n">
        <v>5882</v>
      </c>
      <c r="C15" s="18">
        <f>(53.0/B15*100)</f>
        <v/>
      </c>
      <c r="D15" s="19" t="n">
        <v>5829</v>
      </c>
      <c r="E15" s="18" t="n">
        <v>481.78044283</v>
      </c>
      <c r="F15" s="20" t="n">
        <v>8.797670099999999</v>
      </c>
      <c r="G15" s="18" t="n">
        <v>538.11505628</v>
      </c>
      <c r="H15" s="20" t="n">
        <v>6.16802637</v>
      </c>
      <c r="I15" s="18" t="n">
        <v>535.60676696</v>
      </c>
      <c r="J15" s="20" t="n">
        <v>2.75742881</v>
      </c>
      <c r="K15" s="18" t="n">
        <v>526.5721167</v>
      </c>
      <c r="L15" s="20" t="n">
        <v>2.95128524</v>
      </c>
      <c r="M15" s="18" t="s">
        <v>481</v>
      </c>
      <c r="N15" s="20" t="s">
        <v>481</v>
      </c>
      <c r="O15" s="18" t="s">
        <v>481</v>
      </c>
      <c r="P15" s="20" t="s">
        <v>481</v>
      </c>
      <c r="Q15" s="18" t="n">
        <v>367.66871077</v>
      </c>
      <c r="R15" s="20" t="n">
        <v>14.82638214</v>
      </c>
      <c r="S15" s="18" t="s">
        <v>481</v>
      </c>
      <c r="T15" s="20" t="s">
        <v>481</v>
      </c>
      <c r="U15" s="18" t="n">
        <v>421.50290303</v>
      </c>
      <c r="V15" s="20" t="n">
        <v>18.15707972</v>
      </c>
    </row>
    <row r="16" spans="1:22">
      <c r="A16" s="15" t="s">
        <v>491</v>
      </c>
      <c r="B16" s="17" t="n">
        <v>6108</v>
      </c>
      <c r="C16" s="18">
        <f>(107.0/B16*100)</f>
        <v/>
      </c>
      <c r="D16" s="19" t="n">
        <v>6001</v>
      </c>
      <c r="E16" s="18" t="n">
        <v>459.91002761</v>
      </c>
      <c r="F16" s="20" t="n">
        <v>10.53808221</v>
      </c>
      <c r="G16" s="18" t="n">
        <v>488.92597123</v>
      </c>
      <c r="H16" s="20" t="n">
        <v>7.91934775</v>
      </c>
      <c r="I16" s="18" t="n">
        <v>516.67521027</v>
      </c>
      <c r="J16" s="20" t="n">
        <v>4.07806022</v>
      </c>
      <c r="K16" s="18" t="n">
        <v>503.61776698</v>
      </c>
      <c r="L16" s="20" t="n">
        <v>2.372119</v>
      </c>
      <c r="M16" s="18" t="s">
        <v>481</v>
      </c>
      <c r="N16" s="20" t="s">
        <v>481</v>
      </c>
      <c r="O16" s="18" t="s">
        <v>481</v>
      </c>
      <c r="P16" s="20" t="s">
        <v>481</v>
      </c>
      <c r="Q16" s="18" t="s">
        <v>481</v>
      </c>
      <c r="R16" s="20" t="s">
        <v>481</v>
      </c>
      <c r="S16" s="18" t="s">
        <v>481</v>
      </c>
      <c r="T16" s="20" t="s">
        <v>481</v>
      </c>
      <c r="U16" s="18" t="n">
        <v>347.28467799</v>
      </c>
      <c r="V16" s="20" t="n">
        <v>13.59692159</v>
      </c>
    </row>
    <row r="17" spans="1:22">
      <c r="A17" s="15" t="s">
        <v>492</v>
      </c>
      <c r="B17" s="17" t="n">
        <v>6504</v>
      </c>
      <c r="C17" s="18">
        <f>(709.0/B17*100)</f>
        <v/>
      </c>
      <c r="D17" s="19" t="n">
        <v>5795</v>
      </c>
      <c r="E17" s="18" t="n">
        <v>480.46900729</v>
      </c>
      <c r="F17" s="20" t="n">
        <v>6.92685652</v>
      </c>
      <c r="G17" s="18" t="n">
        <v>498.63677726</v>
      </c>
      <c r="H17" s="20" t="n">
        <v>8.173996580000001</v>
      </c>
      <c r="I17" s="18" t="n">
        <v>523.18798593</v>
      </c>
      <c r="J17" s="20" t="n">
        <v>4.39929152</v>
      </c>
      <c r="K17" s="18" t="n">
        <v>526.77374191</v>
      </c>
      <c r="L17" s="20" t="n">
        <v>3.09386631</v>
      </c>
      <c r="M17" s="18" t="s">
        <v>481</v>
      </c>
      <c r="N17" s="20" t="s">
        <v>481</v>
      </c>
      <c r="O17" s="18" t="s">
        <v>481</v>
      </c>
      <c r="P17" s="20" t="s">
        <v>481</v>
      </c>
      <c r="Q17" s="18" t="n">
        <v>338.260297</v>
      </c>
      <c r="R17" s="20" t="n">
        <v>14.23011861</v>
      </c>
      <c r="S17" s="18" t="s">
        <v>481</v>
      </c>
      <c r="T17" s="20" t="s">
        <v>481</v>
      </c>
      <c r="U17" s="18" t="n">
        <v>409.15935304</v>
      </c>
      <c r="V17" s="20" t="n">
        <v>11.57609708</v>
      </c>
    </row>
    <row r="18" spans="1:22">
      <c r="A18" s="15" t="s">
        <v>493</v>
      </c>
      <c r="B18" s="17" t="n">
        <v>5532</v>
      </c>
      <c r="C18" s="18">
        <f>(28.0/B18*100)</f>
        <v/>
      </c>
      <c r="D18" s="19" t="n">
        <v>5504</v>
      </c>
      <c r="E18" s="18" t="n">
        <v>437.84882363</v>
      </c>
      <c r="F18" s="20" t="n">
        <v>8.27158483</v>
      </c>
      <c r="G18" s="18" t="n">
        <v>458.15754476</v>
      </c>
      <c r="H18" s="20" t="n">
        <v>8.12026573</v>
      </c>
      <c r="I18" s="18" t="n">
        <v>472.05452993</v>
      </c>
      <c r="J18" s="20" t="n">
        <v>5.19876869</v>
      </c>
      <c r="K18" s="18" t="n">
        <v>471.30142145</v>
      </c>
      <c r="L18" s="20" t="n">
        <v>4.25254919</v>
      </c>
      <c r="M18" s="18" t="s">
        <v>481</v>
      </c>
      <c r="N18" s="20" t="s">
        <v>481</v>
      </c>
      <c r="O18" s="18" t="s">
        <v>481</v>
      </c>
      <c r="P18" s="20" t="s">
        <v>481</v>
      </c>
      <c r="Q18" s="18" t="s">
        <v>481</v>
      </c>
      <c r="R18" s="20" t="s">
        <v>481</v>
      </c>
      <c r="S18" s="18" t="s">
        <v>481</v>
      </c>
      <c r="T18" s="20" t="s">
        <v>481</v>
      </c>
      <c r="U18" s="18" t="n">
        <v>357.46848388</v>
      </c>
      <c r="V18" s="20" t="n">
        <v>15.80848062</v>
      </c>
    </row>
    <row r="19" spans="1:22">
      <c r="A19" s="15" t="s">
        <v>494</v>
      </c>
      <c r="B19" s="17" t="n">
        <v>5658</v>
      </c>
      <c r="C19" s="18">
        <f>(74.0/B19*100)</f>
        <v/>
      </c>
      <c r="D19" s="19" t="n">
        <v>5584</v>
      </c>
      <c r="E19" s="18" t="n">
        <v>435.2127109</v>
      </c>
      <c r="F19" s="20" t="n">
        <v>6.41419553</v>
      </c>
      <c r="G19" s="18" t="n">
        <v>468.49288283</v>
      </c>
      <c r="H19" s="20" t="n">
        <v>6.1323815</v>
      </c>
      <c r="I19" s="18" t="n">
        <v>468.89755424</v>
      </c>
      <c r="J19" s="20" t="n">
        <v>3.56422098</v>
      </c>
      <c r="K19" s="18" t="n">
        <v>478.20083688</v>
      </c>
      <c r="L19" s="20" t="n">
        <v>3.30384137</v>
      </c>
      <c r="M19" s="18" t="s">
        <v>481</v>
      </c>
      <c r="N19" s="20" t="s">
        <v>481</v>
      </c>
      <c r="O19" s="18" t="s">
        <v>481</v>
      </c>
      <c r="P19" s="20" t="s">
        <v>481</v>
      </c>
      <c r="Q19" s="18" t="s">
        <v>481</v>
      </c>
      <c r="R19" s="20" t="s">
        <v>481</v>
      </c>
      <c r="S19" s="18" t="s">
        <v>481</v>
      </c>
      <c r="T19" s="20" t="s">
        <v>481</v>
      </c>
      <c r="U19" s="18" t="n">
        <v>369.51545729</v>
      </c>
      <c r="V19" s="20" t="n">
        <v>13.34993965</v>
      </c>
    </row>
    <row r="20" spans="1:22">
      <c r="A20" s="15" t="s">
        <v>495</v>
      </c>
      <c r="B20" s="17" t="n">
        <v>3371</v>
      </c>
      <c r="C20" s="18">
        <f>(75.0/B20*100)</f>
        <v/>
      </c>
      <c r="D20" s="19" t="n">
        <v>3296</v>
      </c>
      <c r="E20" s="18" t="n">
        <v>461.34810101</v>
      </c>
      <c r="F20" s="20" t="n">
        <v>6.91612387</v>
      </c>
      <c r="G20" s="18" t="n">
        <v>476.80835719</v>
      </c>
      <c r="H20" s="20" t="n">
        <v>7.43030094</v>
      </c>
      <c r="I20" s="18" t="n">
        <v>481.19638859</v>
      </c>
      <c r="J20" s="20" t="n">
        <v>3.87409177</v>
      </c>
      <c r="K20" s="18" t="n">
        <v>489.65367348</v>
      </c>
      <c r="L20" s="20" t="n">
        <v>2.84004709</v>
      </c>
      <c r="M20" s="18" t="s">
        <v>481</v>
      </c>
      <c r="N20" s="20" t="s">
        <v>481</v>
      </c>
      <c r="O20" s="18" t="s">
        <v>481</v>
      </c>
      <c r="P20" s="20" t="s">
        <v>481</v>
      </c>
      <c r="Q20" s="18" t="s">
        <v>481</v>
      </c>
      <c r="R20" s="20" t="s">
        <v>481</v>
      </c>
      <c r="S20" s="18" t="s">
        <v>481</v>
      </c>
      <c r="T20" s="20" t="s">
        <v>481</v>
      </c>
      <c r="U20" s="18" t="n">
        <v>389.12665975</v>
      </c>
      <c r="V20" s="20" t="n">
        <v>16.67375358</v>
      </c>
    </row>
    <row r="21" spans="1:22">
      <c r="A21" s="15" t="s">
        <v>496</v>
      </c>
      <c r="B21" s="17" t="n">
        <v>5741</v>
      </c>
      <c r="C21" s="18">
        <f>(45.0/B21*100)</f>
        <v/>
      </c>
      <c r="D21" s="19" t="n">
        <v>5696</v>
      </c>
      <c r="E21" s="18" t="n">
        <v>507.41358916</v>
      </c>
      <c r="F21" s="20" t="n">
        <v>7.79491811</v>
      </c>
      <c r="G21" s="18" t="n">
        <v>533.83193691</v>
      </c>
      <c r="H21" s="20" t="n">
        <v>4.91058126</v>
      </c>
      <c r="I21" s="18" t="n">
        <v>523.76340312</v>
      </c>
      <c r="J21" s="20" t="n">
        <v>2.82067879</v>
      </c>
      <c r="K21" s="18" t="n">
        <v>519.04332333</v>
      </c>
      <c r="L21" s="20" t="n">
        <v>2.77833305</v>
      </c>
      <c r="M21" s="18" t="s">
        <v>481</v>
      </c>
      <c r="N21" s="20" t="s">
        <v>481</v>
      </c>
      <c r="O21" s="18" t="s">
        <v>481</v>
      </c>
      <c r="P21" s="20" t="s">
        <v>481</v>
      </c>
      <c r="Q21" s="18" t="s">
        <v>481</v>
      </c>
      <c r="R21" s="20" t="s">
        <v>481</v>
      </c>
      <c r="S21" s="18" t="s">
        <v>481</v>
      </c>
      <c r="T21" s="20" t="s">
        <v>481</v>
      </c>
      <c r="U21" s="18" t="n">
        <v>437.98761376</v>
      </c>
      <c r="V21" s="20" t="n">
        <v>15.53580701</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(222.0/B23*100)</f>
        <v/>
      </c>
      <c r="D23" s="19" t="n">
        <v>11361</v>
      </c>
      <c r="E23" s="18" t="n">
        <v>463.84111607</v>
      </c>
      <c r="F23" s="20" t="n">
        <v>7.48427336</v>
      </c>
      <c r="G23" s="18" t="n">
        <v>473.70323599</v>
      </c>
      <c r="H23" s="20" t="n">
        <v>6.46682079</v>
      </c>
      <c r="I23" s="18" t="n">
        <v>490.00961832</v>
      </c>
      <c r="J23" s="20" t="n">
        <v>3.53413012</v>
      </c>
      <c r="K23" s="18" t="n">
        <v>488.31609423</v>
      </c>
      <c r="L23" s="20" t="n">
        <v>3.29127353</v>
      </c>
      <c r="M23" s="18" t="s">
        <v>481</v>
      </c>
      <c r="N23" s="20" t="s">
        <v>481</v>
      </c>
      <c r="O23" s="18" t="s">
        <v>481</v>
      </c>
      <c r="P23" s="20" t="s">
        <v>481</v>
      </c>
      <c r="Q23" s="18" t="s">
        <v>481</v>
      </c>
      <c r="R23" s="20" t="s">
        <v>481</v>
      </c>
      <c r="S23" s="18" t="s">
        <v>481</v>
      </c>
      <c r="T23" s="20" t="s">
        <v>481</v>
      </c>
      <c r="U23" s="18" t="n">
        <v>412.86209124</v>
      </c>
      <c r="V23" s="20" t="n">
        <v>13.07159158</v>
      </c>
    </row>
    <row r="24" spans="1:22">
      <c r="A24" s="15" t="s">
        <v>499</v>
      </c>
      <c r="B24" s="17" t="n">
        <v>6647</v>
      </c>
      <c r="C24" s="18">
        <f>(7.0/B24*100)</f>
        <v/>
      </c>
      <c r="D24" s="19" t="n">
        <v>6640</v>
      </c>
      <c r="E24" s="18" t="n">
        <v>474.43449168</v>
      </c>
      <c r="F24" s="20" t="n">
        <v>7.43791627</v>
      </c>
      <c r="G24" s="18" t="n">
        <v>500.34105724</v>
      </c>
      <c r="H24" s="20" t="n">
        <v>6.72774136</v>
      </c>
      <c r="I24" s="18" t="n">
        <v>514.41141552</v>
      </c>
      <c r="J24" s="20" t="n">
        <v>3.42379709</v>
      </c>
      <c r="K24" s="18" t="n">
        <v>524.9036119800001</v>
      </c>
      <c r="L24" s="20" t="n">
        <v>3.57753369</v>
      </c>
      <c r="M24" s="18" t="s">
        <v>481</v>
      </c>
      <c r="N24" s="20" t="s">
        <v>481</v>
      </c>
      <c r="O24" s="18" t="s">
        <v>481</v>
      </c>
      <c r="P24" s="20" t="s">
        <v>481</v>
      </c>
      <c r="Q24" s="18" t="s">
        <v>481</v>
      </c>
      <c r="R24" s="20" t="s">
        <v>481</v>
      </c>
      <c r="S24" s="18" t="s">
        <v>481</v>
      </c>
      <c r="T24" s="20" t="s">
        <v>481</v>
      </c>
      <c r="U24" s="18" t="n">
        <v>449.40518406</v>
      </c>
      <c r="V24" s="20" t="n">
        <v>21.54981261</v>
      </c>
    </row>
    <row r="25" spans="1:22">
      <c r="A25" s="15" t="s">
        <v>500</v>
      </c>
      <c r="B25" s="17" t="n">
        <v>5581</v>
      </c>
      <c r="C25" s="18">
        <f>(24.0/B25*100)</f>
        <v/>
      </c>
      <c r="D25" s="19" t="n">
        <v>5557</v>
      </c>
      <c r="E25" s="18" t="n">
        <v>487.58703993</v>
      </c>
      <c r="F25" s="20" t="n">
        <v>14.47657889</v>
      </c>
      <c r="G25" s="18" t="n">
        <v>527.09382725</v>
      </c>
      <c r="H25" s="20" t="n">
        <v>7.29264952</v>
      </c>
      <c r="I25" s="18" t="n">
        <v>520.48783776</v>
      </c>
      <c r="J25" s="20" t="n">
        <v>3.9009463</v>
      </c>
      <c r="K25" s="18" t="n">
        <v>515.60876073</v>
      </c>
      <c r="L25" s="20" t="n">
        <v>3.75139003</v>
      </c>
      <c r="M25" s="18" t="s">
        <v>481</v>
      </c>
      <c r="N25" s="20" t="s">
        <v>481</v>
      </c>
      <c r="O25" s="18" t="s">
        <v>481</v>
      </c>
      <c r="P25" s="20" t="s">
        <v>481</v>
      </c>
      <c r="Q25" s="18" t="s">
        <v>481</v>
      </c>
      <c r="R25" s="20" t="s">
        <v>481</v>
      </c>
      <c r="S25" s="18" t="s">
        <v>481</v>
      </c>
      <c r="T25" s="20" t="s">
        <v>481</v>
      </c>
      <c r="U25" s="18" t="n">
        <v>410.45617927</v>
      </c>
      <c r="V25" s="20" t="n">
        <v>33.75908417</v>
      </c>
    </row>
    <row r="26" spans="1:22">
      <c r="A26" s="15" t="s">
        <v>501</v>
      </c>
      <c r="B26" s="17" t="n">
        <v>4869</v>
      </c>
      <c r="C26" s="18">
        <f>(36.0/B26*100)</f>
        <v/>
      </c>
      <c r="D26" s="19" t="n">
        <v>4833</v>
      </c>
      <c r="E26" s="18" t="n">
        <v>465.71699578</v>
      </c>
      <c r="F26" s="20" t="n">
        <v>5.71359881</v>
      </c>
      <c r="G26" s="18" t="n">
        <v>488.16033461</v>
      </c>
      <c r="H26" s="20" t="n">
        <v>4.46806808</v>
      </c>
      <c r="I26" s="18" t="n">
        <v>491.69650987</v>
      </c>
      <c r="J26" s="20" t="n">
        <v>2.57333009</v>
      </c>
      <c r="K26" s="18" t="n">
        <v>489.51376926</v>
      </c>
      <c r="L26" s="20" t="n">
        <v>2.51207136</v>
      </c>
      <c r="M26" s="18" t="s">
        <v>481</v>
      </c>
      <c r="N26" s="20" t="s">
        <v>481</v>
      </c>
      <c r="O26" s="18" t="s">
        <v>481</v>
      </c>
      <c r="P26" s="20" t="s">
        <v>481</v>
      </c>
      <c r="Q26" s="18" t="s">
        <v>481</v>
      </c>
      <c r="R26" s="20" t="s">
        <v>481</v>
      </c>
      <c r="S26" s="18" t="s">
        <v>481</v>
      </c>
      <c r="T26" s="20" t="s">
        <v>481</v>
      </c>
      <c r="U26" s="18" t="n">
        <v>426.9137824</v>
      </c>
      <c r="V26" s="20" t="n">
        <v>16.34287957</v>
      </c>
    </row>
    <row r="27" spans="1:22">
      <c r="A27" s="15" t="s">
        <v>502</v>
      </c>
      <c r="B27" s="17" t="n">
        <v>5299</v>
      </c>
      <c r="C27" s="18">
        <f>(19.0/B27*100)</f>
        <v/>
      </c>
      <c r="D27" s="19" t="n">
        <v>5280</v>
      </c>
      <c r="E27" s="18" t="n">
        <v>440.22633106</v>
      </c>
      <c r="F27" s="20" t="n">
        <v>5.14106957</v>
      </c>
      <c r="G27" s="18" t="n">
        <v>473.95095006</v>
      </c>
      <c r="H27" s="20" t="n">
        <v>6.15647792</v>
      </c>
      <c r="I27" s="18" t="n">
        <v>494.3427419</v>
      </c>
      <c r="J27" s="20" t="n">
        <v>3.60308726</v>
      </c>
      <c r="K27" s="18" t="n">
        <v>487.50794894</v>
      </c>
      <c r="L27" s="20" t="n">
        <v>2.17325609</v>
      </c>
      <c r="M27" s="18" t="s">
        <v>481</v>
      </c>
      <c r="N27" s="20" t="s">
        <v>481</v>
      </c>
      <c r="O27" s="18" t="s">
        <v>481</v>
      </c>
      <c r="P27" s="20" t="s">
        <v>481</v>
      </c>
      <c r="Q27" s="18" t="s">
        <v>481</v>
      </c>
      <c r="R27" s="20" t="s">
        <v>481</v>
      </c>
      <c r="S27" s="18" t="s">
        <v>481</v>
      </c>
      <c r="T27" s="20" t="s">
        <v>481</v>
      </c>
      <c r="U27" s="18" t="n">
        <v>378.05074856</v>
      </c>
      <c r="V27" s="20" t="n">
        <v>10.22882869</v>
      </c>
    </row>
    <row r="28" spans="1:22">
      <c r="A28" s="15" t="s">
        <v>503</v>
      </c>
      <c r="B28" s="17" t="n">
        <v>7568</v>
      </c>
      <c r="C28" s="18">
        <f>(64.0/B28*100)</f>
        <v/>
      </c>
      <c r="D28" s="19" t="n">
        <v>7504</v>
      </c>
      <c r="E28" s="18" t="n">
        <v>409.49414377</v>
      </c>
      <c r="F28" s="20" t="n">
        <v>4.19929675</v>
      </c>
      <c r="G28" s="18" t="n">
        <v>399.41666225</v>
      </c>
      <c r="H28" s="20" t="n">
        <v>5.14586588</v>
      </c>
      <c r="I28" s="18" t="n">
        <v>419.29797601</v>
      </c>
      <c r="J28" s="20" t="n">
        <v>3.30862077</v>
      </c>
      <c r="K28" s="18" t="n">
        <v>437.95573379</v>
      </c>
      <c r="L28" s="20" t="n">
        <v>2.73248111</v>
      </c>
      <c r="M28" s="18" t="s">
        <v>481</v>
      </c>
      <c r="N28" s="20" t="s">
        <v>481</v>
      </c>
      <c r="O28" s="18" t="s">
        <v>481</v>
      </c>
      <c r="P28" s="20" t="s">
        <v>481</v>
      </c>
      <c r="Q28" s="18" t="s">
        <v>481</v>
      </c>
      <c r="R28" s="20" t="s">
        <v>481</v>
      </c>
      <c r="S28" s="18" t="s">
        <v>481</v>
      </c>
      <c r="T28" s="20" t="s">
        <v>481</v>
      </c>
      <c r="U28" s="18" t="n">
        <v>365.12179964</v>
      </c>
      <c r="V28" s="20" t="n">
        <v>13.12438487</v>
      </c>
    </row>
    <row r="29" spans="1:22">
      <c r="A29" s="15" t="s">
        <v>504</v>
      </c>
      <c r="B29" s="17" t="n">
        <v>5385</v>
      </c>
      <c r="C29" s="18">
        <f>(30.0/B29*100)</f>
        <v/>
      </c>
      <c r="D29" s="19" t="n">
        <v>5355</v>
      </c>
      <c r="E29" s="18" t="n">
        <v>466.73192287</v>
      </c>
      <c r="F29" s="20" t="n">
        <v>9.279682340000001</v>
      </c>
      <c r="G29" s="18" t="n">
        <v>487.26515423</v>
      </c>
      <c r="H29" s="20" t="n">
        <v>9.416732140000001</v>
      </c>
      <c r="I29" s="18" t="n">
        <v>517.86093796</v>
      </c>
      <c r="J29" s="20" t="n">
        <v>3.3908099</v>
      </c>
      <c r="K29" s="18" t="n">
        <v>508.54939286</v>
      </c>
      <c r="L29" s="20" t="n">
        <v>2.92066388</v>
      </c>
      <c r="M29" s="18" t="s">
        <v>481</v>
      </c>
      <c r="N29" s="20" t="s">
        <v>481</v>
      </c>
      <c r="O29" s="18" t="s">
        <v>481</v>
      </c>
      <c r="P29" s="20" t="s">
        <v>481</v>
      </c>
      <c r="Q29" s="18" t="n">
        <v>314.02123871</v>
      </c>
      <c r="R29" s="20" t="n">
        <v>13.26138992</v>
      </c>
      <c r="S29" s="18" t="s">
        <v>481</v>
      </c>
      <c r="T29" s="20" t="s">
        <v>481</v>
      </c>
      <c r="U29" s="18" t="n">
        <v>392.866922</v>
      </c>
      <c r="V29" s="20" t="n">
        <v>20.72286126</v>
      </c>
    </row>
    <row r="30" spans="1:22">
      <c r="A30" s="15" t="s">
        <v>505</v>
      </c>
      <c r="B30" s="17" t="n">
        <v>4520</v>
      </c>
      <c r="C30" s="18">
        <f>(107.0/B30*100)</f>
        <v/>
      </c>
      <c r="D30" s="19" t="n">
        <v>4413</v>
      </c>
      <c r="E30" s="18" t="n">
        <v>468.75724693</v>
      </c>
      <c r="F30" s="20" t="n">
        <v>9.505671939999999</v>
      </c>
      <c r="G30" s="18" t="n">
        <v>512.16815872</v>
      </c>
      <c r="H30" s="20" t="n">
        <v>6.02747472</v>
      </c>
      <c r="I30" s="18" t="n">
        <v>521.38252355</v>
      </c>
      <c r="J30" s="20" t="n">
        <v>3.03100967</v>
      </c>
      <c r="K30" s="18" t="n">
        <v>503.53831386</v>
      </c>
      <c r="L30" s="20" t="n">
        <v>3.69133338</v>
      </c>
      <c r="M30" s="18" t="s">
        <v>481</v>
      </c>
      <c r="N30" s="20" t="s">
        <v>481</v>
      </c>
      <c r="O30" s="18" t="s">
        <v>481</v>
      </c>
      <c r="P30" s="20" t="s">
        <v>481</v>
      </c>
      <c r="Q30" s="18" t="s">
        <v>481</v>
      </c>
      <c r="R30" s="20" t="s">
        <v>481</v>
      </c>
      <c r="S30" s="18" t="s">
        <v>481</v>
      </c>
      <c r="T30" s="20" t="s">
        <v>481</v>
      </c>
      <c r="U30" s="18" t="n">
        <v>422.7862574</v>
      </c>
      <c r="V30" s="20" t="n">
        <v>15.15297318</v>
      </c>
    </row>
    <row r="31" spans="1:22">
      <c r="A31" s="15" t="s">
        <v>506</v>
      </c>
      <c r="B31" s="17" t="n">
        <v>5456</v>
      </c>
      <c r="C31" s="18">
        <f>(127.0/B31*100)</f>
        <v/>
      </c>
      <c r="D31" s="19" t="n">
        <v>5329</v>
      </c>
      <c r="E31" s="18" t="n">
        <v>475.70081651</v>
      </c>
      <c r="F31" s="20" t="n">
        <v>6.95708777</v>
      </c>
      <c r="G31" s="18" t="n">
        <v>504.0979094</v>
      </c>
      <c r="H31" s="20" t="n">
        <v>6.68302339</v>
      </c>
      <c r="I31" s="18" t="n">
        <v>525.57101444</v>
      </c>
      <c r="J31" s="20" t="n">
        <v>3.55185235</v>
      </c>
      <c r="K31" s="18" t="n">
        <v>517.38990884</v>
      </c>
      <c r="L31" s="20" t="n">
        <v>2.80546975</v>
      </c>
      <c r="M31" s="18" t="s">
        <v>481</v>
      </c>
      <c r="N31" s="20" t="s">
        <v>481</v>
      </c>
      <c r="O31" s="18" t="s">
        <v>481</v>
      </c>
      <c r="P31" s="20" t="s">
        <v>481</v>
      </c>
      <c r="Q31" s="18" t="s">
        <v>481</v>
      </c>
      <c r="R31" s="20" t="s">
        <v>481</v>
      </c>
      <c r="S31" s="18" t="s">
        <v>481</v>
      </c>
      <c r="T31" s="20" t="s">
        <v>481</v>
      </c>
      <c r="U31" s="18" t="n">
        <v>401.31556571</v>
      </c>
      <c r="V31" s="20" t="n">
        <v>11.41593588</v>
      </c>
    </row>
    <row r="32" spans="1:22">
      <c r="A32" s="15" t="s">
        <v>507</v>
      </c>
      <c r="B32" s="17" t="n">
        <v>4478</v>
      </c>
      <c r="C32" s="18">
        <f>(5.0/B32*100)</f>
        <v/>
      </c>
      <c r="D32" s="19" t="n">
        <v>4473</v>
      </c>
      <c r="E32" s="18" t="n">
        <v>488.76396572</v>
      </c>
      <c r="F32" s="20" t="n">
        <v>5.10301003</v>
      </c>
      <c r="G32" s="18" t="n">
        <v>512.47490229</v>
      </c>
      <c r="H32" s="20" t="n">
        <v>6.00415523</v>
      </c>
      <c r="I32" s="18" t="n">
        <v>510.89351306</v>
      </c>
      <c r="J32" s="20" t="n">
        <v>3.30749587</v>
      </c>
      <c r="K32" s="18" t="n">
        <v>505.60040618</v>
      </c>
      <c r="L32" s="20" t="n">
        <v>2.6917133</v>
      </c>
      <c r="M32" s="18" t="s">
        <v>481</v>
      </c>
      <c r="N32" s="20" t="s">
        <v>481</v>
      </c>
      <c r="O32" s="18" t="s">
        <v>481</v>
      </c>
      <c r="P32" s="20" t="s">
        <v>481</v>
      </c>
      <c r="Q32" s="18" t="s">
        <v>481</v>
      </c>
      <c r="R32" s="20" t="s">
        <v>481</v>
      </c>
      <c r="S32" s="18" t="s">
        <v>481</v>
      </c>
      <c r="T32" s="20" t="s">
        <v>481</v>
      </c>
      <c r="U32" s="18" t="n">
        <v>410.20176216</v>
      </c>
      <c r="V32" s="20" t="n">
        <v>26.3459014</v>
      </c>
    </row>
    <row r="33" spans="1:22">
      <c r="A33" s="15" t="s">
        <v>508</v>
      </c>
      <c r="B33" s="17" t="n">
        <v>7325</v>
      </c>
      <c r="C33" s="18">
        <f>(76.0/B33*100)</f>
        <v/>
      </c>
      <c r="D33" s="19" t="n">
        <v>7249</v>
      </c>
      <c r="E33" s="18" t="n">
        <v>472.946734</v>
      </c>
      <c r="F33" s="20" t="n">
        <v>7.78076537</v>
      </c>
      <c r="G33" s="18" t="n">
        <v>485.78437183</v>
      </c>
      <c r="H33" s="20" t="n">
        <v>7.13277639</v>
      </c>
      <c r="I33" s="18" t="n">
        <v>506.59616253</v>
      </c>
      <c r="J33" s="20" t="n">
        <v>3.1122377</v>
      </c>
      <c r="K33" s="18" t="n">
        <v>498.46390887</v>
      </c>
      <c r="L33" s="20" t="n">
        <v>2.77058499</v>
      </c>
      <c r="M33" s="18" t="s">
        <v>481</v>
      </c>
      <c r="N33" s="20" t="s">
        <v>481</v>
      </c>
      <c r="O33" s="18" t="s">
        <v>481</v>
      </c>
      <c r="P33" s="20" t="s">
        <v>481</v>
      </c>
      <c r="Q33" s="18" t="s">
        <v>481</v>
      </c>
      <c r="R33" s="20" t="s">
        <v>481</v>
      </c>
      <c r="S33" s="18" t="s">
        <v>481</v>
      </c>
      <c r="T33" s="20" t="s">
        <v>481</v>
      </c>
      <c r="U33" s="18" t="n">
        <v>402.6801875</v>
      </c>
      <c r="V33" s="20" t="n">
        <v>16.00850068</v>
      </c>
    </row>
    <row r="34" spans="1:22">
      <c r="A34" s="15" t="s">
        <v>509</v>
      </c>
      <c r="B34" s="17" t="n">
        <v>6350</v>
      </c>
      <c r="C34" s="18">
        <f>(39.0/B34*100)</f>
        <v/>
      </c>
      <c r="D34" s="19" t="n">
        <v>6311</v>
      </c>
      <c r="E34" s="18" t="n">
        <v>439.38961391</v>
      </c>
      <c r="F34" s="20" t="n">
        <v>6.22961131</v>
      </c>
      <c r="G34" s="18" t="n">
        <v>439.60928673</v>
      </c>
      <c r="H34" s="20" t="n">
        <v>4.42236032</v>
      </c>
      <c r="I34" s="18" t="n">
        <v>461.64595392</v>
      </c>
      <c r="J34" s="20" t="n">
        <v>2.93556069</v>
      </c>
      <c r="K34" s="18" t="n">
        <v>476.63112213</v>
      </c>
      <c r="L34" s="20" t="n">
        <v>3.33163923</v>
      </c>
      <c r="M34" s="18" t="s">
        <v>481</v>
      </c>
      <c r="N34" s="20" t="s">
        <v>481</v>
      </c>
      <c r="O34" s="18" t="s">
        <v>481</v>
      </c>
      <c r="P34" s="20" t="s">
        <v>481</v>
      </c>
      <c r="Q34" s="18" t="n">
        <v>263.37193708</v>
      </c>
      <c r="R34" s="20" t="n">
        <v>13.61114927</v>
      </c>
      <c r="S34" s="18" t="s">
        <v>481</v>
      </c>
      <c r="T34" s="20" t="s">
        <v>481</v>
      </c>
      <c r="U34" s="18" t="n">
        <v>317.28103932</v>
      </c>
      <c r="V34" s="20" t="n">
        <v>10.97376933</v>
      </c>
    </row>
    <row r="35" spans="1:22">
      <c r="A35" s="15" t="s">
        <v>510</v>
      </c>
      <c r="B35" s="17" t="n">
        <v>6406</v>
      </c>
      <c r="C35" s="18">
        <f>(38.0/B35*100)</f>
        <v/>
      </c>
      <c r="D35" s="19" t="n">
        <v>6368</v>
      </c>
      <c r="E35" s="18" t="n">
        <v>467.23953133</v>
      </c>
      <c r="F35" s="20" t="n">
        <v>5.0119982</v>
      </c>
      <c r="G35" s="18" t="n">
        <v>509.02938603</v>
      </c>
      <c r="H35" s="20" t="n">
        <v>5.44643082</v>
      </c>
      <c r="I35" s="18" t="n">
        <v>513.25791988</v>
      </c>
      <c r="J35" s="20" t="n">
        <v>2.68027584</v>
      </c>
      <c r="K35" s="18" t="n">
        <v>510.84396595</v>
      </c>
      <c r="L35" s="20" t="n">
        <v>2.04284801</v>
      </c>
      <c r="M35" s="18" t="s">
        <v>481</v>
      </c>
      <c r="N35" s="20" t="s">
        <v>481</v>
      </c>
      <c r="O35" s="18" t="s">
        <v>481</v>
      </c>
      <c r="P35" s="20" t="s">
        <v>481</v>
      </c>
      <c r="Q35" s="18" t="n">
        <v>337.32521215</v>
      </c>
      <c r="R35" s="20" t="n">
        <v>11.65794297</v>
      </c>
      <c r="S35" s="18" t="s">
        <v>481</v>
      </c>
      <c r="T35" s="20" t="s">
        <v>481</v>
      </c>
      <c r="U35" s="18" t="n">
        <v>420.00256885</v>
      </c>
      <c r="V35" s="20" t="n">
        <v>15.97905655</v>
      </c>
    </row>
    <row r="36" spans="1:22">
      <c r="A36" s="15" t="s">
        <v>511</v>
      </c>
      <c r="B36" s="17" t="n">
        <v>6736</v>
      </c>
      <c r="C36" s="18">
        <f>(31.0/B36*100)</f>
        <v/>
      </c>
      <c r="D36" s="19" t="n">
        <v>6705</v>
      </c>
      <c r="E36" s="18" t="n">
        <v>473.20950657</v>
      </c>
      <c r="F36" s="20" t="n">
        <v>6.11176627</v>
      </c>
      <c r="G36" s="18" t="n">
        <v>480.95280959</v>
      </c>
      <c r="H36" s="20" t="n">
        <v>6.87698288</v>
      </c>
      <c r="I36" s="18" t="n">
        <v>502.74797345</v>
      </c>
      <c r="J36" s="20" t="n">
        <v>3.88648719</v>
      </c>
      <c r="K36" s="18" t="n">
        <v>497.86385404</v>
      </c>
      <c r="L36" s="20" t="n">
        <v>2.5778715</v>
      </c>
      <c r="M36" s="18" t="s">
        <v>481</v>
      </c>
      <c r="N36" s="20" t="s">
        <v>481</v>
      </c>
      <c r="O36" s="18" t="s">
        <v>481</v>
      </c>
      <c r="P36" s="20" t="s">
        <v>481</v>
      </c>
      <c r="Q36" s="18" t="s">
        <v>481</v>
      </c>
      <c r="R36" s="20" t="s">
        <v>481</v>
      </c>
      <c r="S36" s="18" t="s">
        <v>481</v>
      </c>
      <c r="T36" s="20" t="s">
        <v>481</v>
      </c>
      <c r="U36" s="18" t="n">
        <v>393.88031681</v>
      </c>
      <c r="V36" s="20" t="n">
        <v>14.90542223</v>
      </c>
    </row>
    <row r="37" spans="1:22">
      <c r="A37" s="15" t="s">
        <v>512</v>
      </c>
      <c r="B37" s="17" t="n">
        <v>5458</v>
      </c>
      <c r="C37" s="18">
        <f>(66.0/B37*100)</f>
        <v/>
      </c>
      <c r="D37" s="19" t="n">
        <v>5392</v>
      </c>
      <c r="E37" s="18" t="n">
        <v>479.59627757</v>
      </c>
      <c r="F37" s="20" t="n">
        <v>6.26498362</v>
      </c>
      <c r="G37" s="18" t="n">
        <v>499.92021496</v>
      </c>
      <c r="H37" s="20" t="n">
        <v>6.25072795</v>
      </c>
      <c r="I37" s="18" t="n">
        <v>510.27320308</v>
      </c>
      <c r="J37" s="20" t="n">
        <v>4.01704177</v>
      </c>
      <c r="K37" s="18" t="n">
        <v>507.47300864</v>
      </c>
      <c r="L37" s="20" t="n">
        <v>3.47088517</v>
      </c>
      <c r="M37" s="18" t="s">
        <v>481</v>
      </c>
      <c r="N37" s="20" t="s">
        <v>481</v>
      </c>
      <c r="O37" s="18" t="s">
        <v>481</v>
      </c>
      <c r="P37" s="20" t="s">
        <v>481</v>
      </c>
      <c r="Q37" s="18" t="s">
        <v>481</v>
      </c>
      <c r="R37" s="20" t="s">
        <v>481</v>
      </c>
      <c r="S37" s="18" t="s">
        <v>481</v>
      </c>
      <c r="T37" s="20" t="s">
        <v>481</v>
      </c>
      <c r="U37" s="18" t="n">
        <v>360.1833057</v>
      </c>
      <c r="V37" s="20" t="n">
        <v>12.32571423</v>
      </c>
    </row>
    <row r="38" spans="1:22">
      <c r="A38" s="15" t="s">
        <v>513</v>
      </c>
      <c r="B38" s="17" t="n">
        <v>5860</v>
      </c>
      <c r="C38" s="18">
        <f>(17.0/B38*100)</f>
        <v/>
      </c>
      <c r="D38" s="19" t="n">
        <v>5843</v>
      </c>
      <c r="E38" s="18" t="n">
        <v>443.62078672</v>
      </c>
      <c r="F38" s="20" t="n">
        <v>6.78190264</v>
      </c>
      <c r="G38" s="18" t="n">
        <v>485.29180715</v>
      </c>
      <c r="H38" s="20" t="n">
        <v>7.78779233</v>
      </c>
      <c r="I38" s="18" t="n">
        <v>504.61271054</v>
      </c>
      <c r="J38" s="20" t="n">
        <v>4.66593526</v>
      </c>
      <c r="K38" s="18" t="n">
        <v>495.87067087</v>
      </c>
      <c r="L38" s="20" t="n">
        <v>2.98366928</v>
      </c>
      <c r="M38" s="18" t="s">
        <v>481</v>
      </c>
      <c r="N38" s="20" t="s">
        <v>481</v>
      </c>
      <c r="O38" s="18" t="s">
        <v>481</v>
      </c>
      <c r="P38" s="20" t="s">
        <v>481</v>
      </c>
      <c r="Q38" s="18" t="s">
        <v>481</v>
      </c>
      <c r="R38" s="20" t="s">
        <v>481</v>
      </c>
      <c r="S38" s="18" t="s">
        <v>481</v>
      </c>
      <c r="T38" s="20" t="s">
        <v>481</v>
      </c>
      <c r="U38" s="18" t="n">
        <v>358.54088774</v>
      </c>
      <c r="V38" s="20" t="n">
        <v>13.24910686</v>
      </c>
    </row>
    <row r="39" spans="1:22">
      <c r="A39" s="15" t="s">
        <v>514</v>
      </c>
      <c r="B39" s="17" t="n">
        <v>5895</v>
      </c>
      <c r="C39" s="18">
        <f>(32.0/B39*100)</f>
        <v/>
      </c>
      <c r="D39" s="19" t="n">
        <v>5863</v>
      </c>
      <c r="E39" s="18" t="n">
        <v>418.27705588</v>
      </c>
      <c r="F39" s="20" t="n">
        <v>4.46347722</v>
      </c>
      <c r="G39" s="18" t="n">
        <v>415.47880393</v>
      </c>
      <c r="H39" s="20" t="n">
        <v>5.54351896</v>
      </c>
      <c r="I39" s="18" t="n">
        <v>435.30760796</v>
      </c>
      <c r="J39" s="20" t="n">
        <v>4.49185971</v>
      </c>
      <c r="K39" s="18" t="n">
        <v>438.26651582</v>
      </c>
      <c r="L39" s="20" t="n">
        <v>4.44456716</v>
      </c>
      <c r="M39" s="18" t="s">
        <v>481</v>
      </c>
      <c r="N39" s="20" t="s">
        <v>481</v>
      </c>
      <c r="O39" s="18" t="s">
        <v>481</v>
      </c>
      <c r="P39" s="20" t="s">
        <v>481</v>
      </c>
      <c r="Q39" s="18" t="s">
        <v>481</v>
      </c>
      <c r="R39" s="20" t="s">
        <v>481</v>
      </c>
      <c r="S39" s="18" t="s">
        <v>481</v>
      </c>
      <c r="T39" s="20" t="s">
        <v>481</v>
      </c>
      <c r="U39" s="18" t="n">
        <v>353.41130726</v>
      </c>
      <c r="V39" s="20" t="n">
        <v>14.08226752</v>
      </c>
    </row>
    <row r="40" spans="1:22">
      <c r="A40" s="15" t="s">
        <v>515</v>
      </c>
      <c r="B40" s="17" t="n">
        <v>14157</v>
      </c>
      <c r="C40" s="18">
        <f>(290.0/B40*100)</f>
        <v/>
      </c>
      <c r="D40" s="19" t="n">
        <v>13867</v>
      </c>
      <c r="E40" s="18" t="n">
        <v>477.10190119</v>
      </c>
      <c r="F40" s="20" t="n">
        <v>8.17712539</v>
      </c>
      <c r="G40" s="18" t="n">
        <v>511.38566815</v>
      </c>
      <c r="H40" s="20" t="n">
        <v>5.53910932</v>
      </c>
      <c r="I40" s="18" t="n">
        <v>502.4922683</v>
      </c>
      <c r="J40" s="20" t="n">
        <v>3.05681529</v>
      </c>
      <c r="K40" s="18" t="n">
        <v>497.94796089</v>
      </c>
      <c r="L40" s="20" t="n">
        <v>3.44214831</v>
      </c>
      <c r="M40" s="18" t="s">
        <v>481</v>
      </c>
      <c r="N40" s="20" t="s">
        <v>481</v>
      </c>
      <c r="O40" s="18" t="s">
        <v>481</v>
      </c>
      <c r="P40" s="20" t="s">
        <v>481</v>
      </c>
      <c r="Q40" s="18" t="s">
        <v>481</v>
      </c>
      <c r="R40" s="20" t="s">
        <v>481</v>
      </c>
      <c r="S40" s="18" t="s">
        <v>481</v>
      </c>
      <c r="T40" s="20" t="s">
        <v>481</v>
      </c>
      <c r="U40" s="18" t="n">
        <v>413.88013393</v>
      </c>
      <c r="V40" s="20" t="n">
        <v>11.8949956</v>
      </c>
    </row>
    <row r="41" spans="1:22">
      <c r="A41" s="15" t="s">
        <v>516</v>
      </c>
      <c r="B41" s="17" t="n">
        <v>5712</v>
      </c>
      <c r="C41" s="18">
        <f>(39.0/B41*100)</f>
        <v/>
      </c>
      <c r="D41" s="19" t="n">
        <v>5673</v>
      </c>
      <c r="E41" s="18" t="n">
        <v>482.88100657</v>
      </c>
      <c r="F41" s="20" t="n">
        <v>6.76361965</v>
      </c>
      <c r="G41" s="18" t="n">
        <v>502.49527288</v>
      </c>
      <c r="H41" s="20" t="n">
        <v>6.19569159</v>
      </c>
      <c r="I41" s="18" t="n">
        <v>504.18166043</v>
      </c>
      <c r="J41" s="20" t="n">
        <v>3.55110667</v>
      </c>
      <c r="K41" s="18" t="n">
        <v>496.37239201</v>
      </c>
      <c r="L41" s="20" t="n">
        <v>3.58807746</v>
      </c>
      <c r="M41" s="18" t="s">
        <v>481</v>
      </c>
      <c r="N41" s="20" t="s">
        <v>481</v>
      </c>
      <c r="O41" s="18" t="s">
        <v>481</v>
      </c>
      <c r="P41" s="20" t="s">
        <v>481</v>
      </c>
      <c r="Q41" s="18" t="n">
        <v>399.91015703</v>
      </c>
      <c r="R41" s="20" t="n">
        <v>16.72230739</v>
      </c>
      <c r="S41" s="18" t="s">
        <v>481</v>
      </c>
      <c r="T41" s="20" t="s">
        <v>481</v>
      </c>
      <c r="U41" s="18" t="n">
        <v>398.71350083</v>
      </c>
      <c r="V41" s="20" t="n">
        <v>18.30781473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341.15392806</v>
      </c>
      <c r="F45" s="20" t="n">
        <v>4.06672857</v>
      </c>
      <c r="G45" s="18" t="n">
        <v>341.48591401</v>
      </c>
      <c r="H45" s="20" t="n">
        <v>4.99695434</v>
      </c>
      <c r="I45" s="18" t="n">
        <v>350.94714509</v>
      </c>
      <c r="J45" s="20" t="n">
        <v>3.64197575</v>
      </c>
      <c r="K45" s="18" t="n">
        <v>362.89763707</v>
      </c>
      <c r="L45" s="20" t="n">
        <v>3.85760989</v>
      </c>
      <c r="M45" s="18" t="s">
        <v>481</v>
      </c>
      <c r="N45" s="20" t="s">
        <v>481</v>
      </c>
      <c r="O45" s="18" t="s">
        <v>481</v>
      </c>
      <c r="P45" s="20" t="s">
        <v>481</v>
      </c>
      <c r="Q45" s="18" t="n">
        <v>344.36249597</v>
      </c>
      <c r="R45" s="20" t="n">
        <v>18.20437223</v>
      </c>
      <c r="S45" s="18" t="n">
        <v>356.42929816</v>
      </c>
      <c r="T45" s="20" t="n">
        <v>15.77849026</v>
      </c>
      <c r="U45" s="18" t="n">
        <v>328.42768767</v>
      </c>
      <c r="V45" s="20" t="n">
        <v>4.49081965</v>
      </c>
    </row>
    <row r="46" spans="1:22">
      <c r="A46" s="15" t="s">
        <v>521</v>
      </c>
      <c r="B46" s="17" t="n">
        <v>23141</v>
      </c>
      <c r="C46" s="18">
        <f>(1342.0/B46*100)</f>
        <v/>
      </c>
      <c r="D46" s="19" t="n">
        <v>21799</v>
      </c>
      <c r="E46" s="18" t="n">
        <v>387.79656526</v>
      </c>
      <c r="F46" s="20" t="n">
        <v>4.10873974</v>
      </c>
      <c r="G46" s="18" t="n">
        <v>392.67278139</v>
      </c>
      <c r="H46" s="20" t="n">
        <v>4.68838106</v>
      </c>
      <c r="I46" s="18" t="n">
        <v>415.15748827</v>
      </c>
      <c r="J46" s="20" t="n">
        <v>3.40100753</v>
      </c>
      <c r="K46" s="18" t="n">
        <v>436.80207792</v>
      </c>
      <c r="L46" s="20" t="n">
        <v>3.0925185</v>
      </c>
      <c r="M46" s="18" t="s">
        <v>481</v>
      </c>
      <c r="N46" s="20" t="s">
        <v>481</v>
      </c>
      <c r="O46" s="18" t="s">
        <v>481</v>
      </c>
      <c r="P46" s="20" t="s">
        <v>481</v>
      </c>
      <c r="Q46" s="18" t="s">
        <v>481</v>
      </c>
      <c r="R46" s="20" t="s">
        <v>481</v>
      </c>
      <c r="S46" s="18" t="s">
        <v>481</v>
      </c>
      <c r="T46" s="20" t="s">
        <v>481</v>
      </c>
      <c r="U46" s="18" t="n">
        <v>336.07240396</v>
      </c>
      <c r="V46" s="20" t="n">
        <v>4.30126363</v>
      </c>
    </row>
    <row r="47" spans="1:22">
      <c r="A47" s="15" t="s">
        <v>522</v>
      </c>
      <c r="B47" s="17" t="n">
        <v>5928</v>
      </c>
      <c r="C47" s="18">
        <f>(99.0/B47*100)</f>
        <v/>
      </c>
      <c r="D47" s="19" t="n">
        <v>5829</v>
      </c>
      <c r="E47" s="18" t="n">
        <v>404.20868471</v>
      </c>
      <c r="F47" s="20" t="n">
        <v>6.12874833</v>
      </c>
      <c r="G47" s="18" t="n">
        <v>424.45044075</v>
      </c>
      <c r="H47" s="20" t="n">
        <v>7.79157273</v>
      </c>
      <c r="I47" s="18" t="n">
        <v>446.74059278</v>
      </c>
      <c r="J47" s="20" t="n">
        <v>5.35499618</v>
      </c>
      <c r="K47" s="18" t="n">
        <v>458.0805428</v>
      </c>
      <c r="L47" s="20" t="n">
        <v>4.52545457</v>
      </c>
      <c r="M47" s="18" t="s">
        <v>481</v>
      </c>
      <c r="N47" s="20" t="s">
        <v>481</v>
      </c>
      <c r="O47" s="18" t="s">
        <v>481</v>
      </c>
      <c r="P47" s="20" t="s">
        <v>481</v>
      </c>
      <c r="Q47" s="18" t="s">
        <v>481</v>
      </c>
      <c r="R47" s="20" t="s">
        <v>481</v>
      </c>
      <c r="S47" s="18" t="s">
        <v>481</v>
      </c>
      <c r="T47" s="20" t="s">
        <v>481</v>
      </c>
      <c r="U47" s="18" t="n">
        <v>300.55152722</v>
      </c>
      <c r="V47" s="20" t="n">
        <v>7.88978781</v>
      </c>
    </row>
    <row r="48" spans="1:22">
      <c r="A48" s="15" t="s">
        <v>523</v>
      </c>
      <c r="B48" s="17" t="n">
        <v>9841</v>
      </c>
      <c r="C48" s="18">
        <f>(7.0/B48*100)</f>
        <v/>
      </c>
      <c r="D48" s="19" t="n">
        <v>9834</v>
      </c>
      <c r="E48" s="18" t="n">
        <v>473.37857474</v>
      </c>
      <c r="F48" s="20" t="n">
        <v>8.566801079999999</v>
      </c>
      <c r="G48" s="18" t="n">
        <v>488.36919117</v>
      </c>
      <c r="H48" s="20" t="n">
        <v>7.76330499</v>
      </c>
      <c r="I48" s="18" t="n">
        <v>493.51193235</v>
      </c>
      <c r="J48" s="20" t="n">
        <v>5.46661387</v>
      </c>
      <c r="K48" s="18" t="n">
        <v>507.48769466</v>
      </c>
      <c r="L48" s="20" t="n">
        <v>5.72260808</v>
      </c>
      <c r="M48" s="18" t="s">
        <v>481</v>
      </c>
      <c r="N48" s="20" t="s">
        <v>481</v>
      </c>
      <c r="O48" s="18" t="s">
        <v>481</v>
      </c>
      <c r="P48" s="20" t="s">
        <v>481</v>
      </c>
      <c r="Q48" s="18" t="s">
        <v>481</v>
      </c>
      <c r="R48" s="20" t="s">
        <v>481</v>
      </c>
      <c r="S48" s="18" t="s">
        <v>481</v>
      </c>
      <c r="T48" s="20" t="s">
        <v>481</v>
      </c>
      <c r="U48" s="18" t="n">
        <v>410.93984755</v>
      </c>
      <c r="V48" s="20" t="n">
        <v>27.91373195</v>
      </c>
    </row>
    <row r="49" spans="1:22">
      <c r="A49" s="15" t="s">
        <v>524</v>
      </c>
      <c r="B49" s="17" t="n">
        <v>6349</v>
      </c>
      <c r="C49" s="18">
        <f>(56.0/B49*100)</f>
        <v/>
      </c>
      <c r="D49" s="19" t="n">
        <v>6293</v>
      </c>
      <c r="E49" s="18" t="n">
        <v>386.3012095</v>
      </c>
      <c r="F49" s="20" t="n">
        <v>8.682820319999999</v>
      </c>
      <c r="G49" s="18" t="n">
        <v>406.1165071</v>
      </c>
      <c r="H49" s="20" t="n">
        <v>9.498023699999999</v>
      </c>
      <c r="I49" s="18" t="n">
        <v>421.09116664</v>
      </c>
      <c r="J49" s="20" t="n">
        <v>3.95694668</v>
      </c>
      <c r="K49" s="18" t="n">
        <v>438.03572625</v>
      </c>
      <c r="L49" s="20" t="n">
        <v>3.06259044</v>
      </c>
      <c r="M49" s="18" t="s">
        <v>481</v>
      </c>
      <c r="N49" s="20" t="s">
        <v>481</v>
      </c>
      <c r="O49" s="18" t="s">
        <v>481</v>
      </c>
      <c r="P49" s="20" t="s">
        <v>481</v>
      </c>
      <c r="Q49" s="18" t="n">
        <v>384.504</v>
      </c>
      <c r="R49" s="20" t="n">
        <v>24.41737189</v>
      </c>
      <c r="S49" s="18" t="n">
        <v>287.9988</v>
      </c>
      <c r="T49" s="20" t="n">
        <v>34.93111703</v>
      </c>
      <c r="U49" s="18" t="n">
        <v>340.67430369</v>
      </c>
      <c r="V49" s="20" t="n">
        <v>8.690257819999999</v>
      </c>
    </row>
    <row r="50" spans="1:22">
      <c r="A50" s="15" t="s">
        <v>525</v>
      </c>
      <c r="B50" s="17" t="n">
        <v>11795</v>
      </c>
      <c r="C50" s="18">
        <f>(223.0/B50*100)</f>
        <v/>
      </c>
      <c r="D50" s="19" t="n">
        <v>11572</v>
      </c>
      <c r="E50" s="18" t="n">
        <v>407.69660908</v>
      </c>
      <c r="F50" s="20" t="n">
        <v>4.46920235</v>
      </c>
      <c r="G50" s="18" t="n">
        <v>410.70788703</v>
      </c>
      <c r="H50" s="20" t="n">
        <v>5.90811031</v>
      </c>
      <c r="I50" s="18" t="n">
        <v>426.42424367</v>
      </c>
      <c r="J50" s="20" t="n">
        <v>2.95553954</v>
      </c>
      <c r="K50" s="18" t="n">
        <v>439.46691188</v>
      </c>
      <c r="L50" s="20" t="n">
        <v>3.4919936</v>
      </c>
      <c r="M50" s="18" t="s">
        <v>481</v>
      </c>
      <c r="N50" s="20" t="s">
        <v>481</v>
      </c>
      <c r="O50" s="18" t="s">
        <v>481</v>
      </c>
      <c r="P50" s="20" t="s">
        <v>481</v>
      </c>
      <c r="Q50" s="18" t="s">
        <v>481</v>
      </c>
      <c r="R50" s="20" t="s">
        <v>481</v>
      </c>
      <c r="S50" s="18" t="s">
        <v>481</v>
      </c>
      <c r="T50" s="20" t="s">
        <v>481</v>
      </c>
      <c r="U50" s="18" t="n">
        <v>352.65457352</v>
      </c>
      <c r="V50" s="20" t="n">
        <v>9.890914609999999</v>
      </c>
    </row>
    <row r="51" spans="1:22">
      <c r="A51" s="15" t="s">
        <v>526</v>
      </c>
      <c r="B51" s="17" t="n">
        <v>6866</v>
      </c>
      <c r="C51" s="18">
        <f>(108.0/B51*100)</f>
        <v/>
      </c>
      <c r="D51" s="19" t="n">
        <v>6758</v>
      </c>
      <c r="E51" s="18" t="n">
        <v>415.86310979</v>
      </c>
      <c r="F51" s="20" t="n">
        <v>4.30920668</v>
      </c>
      <c r="G51" s="18" t="n">
        <v>424.89193641</v>
      </c>
      <c r="H51" s="20" t="n">
        <v>5.80021033</v>
      </c>
      <c r="I51" s="18" t="n">
        <v>426.89128494</v>
      </c>
      <c r="J51" s="20" t="n">
        <v>3.39724793</v>
      </c>
      <c r="K51" s="18" t="n">
        <v>436.31931473</v>
      </c>
      <c r="L51" s="20" t="n">
        <v>3.24621278</v>
      </c>
      <c r="M51" s="18" t="s">
        <v>481</v>
      </c>
      <c r="N51" s="20" t="s">
        <v>481</v>
      </c>
      <c r="O51" s="18" t="s">
        <v>481</v>
      </c>
      <c r="P51" s="20" t="s">
        <v>481</v>
      </c>
      <c r="Q51" s="18" t="n">
        <v>427.96430568</v>
      </c>
      <c r="R51" s="20" t="n">
        <v>5.20460603</v>
      </c>
      <c r="S51" s="18" t="s">
        <v>481</v>
      </c>
      <c r="T51" s="20" t="s">
        <v>481</v>
      </c>
      <c r="U51" s="18" t="n">
        <v>375.11882997</v>
      </c>
      <c r="V51" s="20" t="n">
        <v>8.554095719999999</v>
      </c>
    </row>
    <row r="52" spans="1:22">
      <c r="A52" s="15" t="s">
        <v>527</v>
      </c>
      <c r="B52" s="17" t="n">
        <v>5809</v>
      </c>
      <c r="C52" s="18">
        <f>(77.0/B52*100)</f>
        <v/>
      </c>
      <c r="D52" s="19" t="n">
        <v>5732</v>
      </c>
      <c r="E52" s="18" t="n">
        <v>449.43844635</v>
      </c>
      <c r="F52" s="20" t="n">
        <v>6.59299436</v>
      </c>
      <c r="G52" s="18" t="n">
        <v>482.1820907</v>
      </c>
      <c r="H52" s="20" t="n">
        <v>6.13466746</v>
      </c>
      <c r="I52" s="18" t="n">
        <v>488.53226621</v>
      </c>
      <c r="J52" s="20" t="n">
        <v>3.13237486</v>
      </c>
      <c r="K52" s="18" t="n">
        <v>493.75385976</v>
      </c>
      <c r="L52" s="20" t="n">
        <v>3.01353446</v>
      </c>
      <c r="M52" s="18" t="s">
        <v>481</v>
      </c>
      <c r="N52" s="20" t="s">
        <v>481</v>
      </c>
      <c r="O52" s="18" t="s">
        <v>481</v>
      </c>
      <c r="P52" s="20" t="s">
        <v>481</v>
      </c>
      <c r="Q52" s="18" t="s">
        <v>481</v>
      </c>
      <c r="R52" s="20" t="s">
        <v>481</v>
      </c>
      <c r="S52" s="18" t="s">
        <v>481</v>
      </c>
      <c r="T52" s="20" t="s">
        <v>481</v>
      </c>
      <c r="U52" s="18" t="n">
        <v>381.16992274</v>
      </c>
      <c r="V52" s="20" t="n">
        <v>13.49424294</v>
      </c>
    </row>
    <row r="53" spans="1:22">
      <c r="A53" s="15" t="s">
        <v>528</v>
      </c>
      <c r="B53" s="17" t="n">
        <v>5571</v>
      </c>
      <c r="C53" s="18">
        <f>(85.0/B53*100)</f>
        <v/>
      </c>
      <c r="D53" s="19" t="n">
        <v>5486</v>
      </c>
      <c r="E53" s="18" t="n">
        <v>408.37247277</v>
      </c>
      <c r="F53" s="20" t="n">
        <v>7.67391507</v>
      </c>
      <c r="G53" s="18" t="n">
        <v>423.74459498</v>
      </c>
      <c r="H53" s="20" t="n">
        <v>5.82094986</v>
      </c>
      <c r="I53" s="18" t="n">
        <v>451.96921269</v>
      </c>
      <c r="J53" s="20" t="n">
        <v>2.71123481</v>
      </c>
      <c r="K53" s="18" t="n">
        <v>450.39679795</v>
      </c>
      <c r="L53" s="20" t="n">
        <v>2.4356113</v>
      </c>
      <c r="M53" s="18" t="s">
        <v>481</v>
      </c>
      <c r="N53" s="20" t="s">
        <v>481</v>
      </c>
      <c r="O53" s="18" t="s">
        <v>481</v>
      </c>
      <c r="P53" s="20" t="s">
        <v>481</v>
      </c>
      <c r="Q53" s="18" t="s">
        <v>481</v>
      </c>
      <c r="R53" s="20" t="s">
        <v>481</v>
      </c>
      <c r="S53" s="18" t="s">
        <v>481</v>
      </c>
      <c r="T53" s="20" t="s">
        <v>481</v>
      </c>
      <c r="U53" s="18" t="n">
        <v>305.94388308</v>
      </c>
      <c r="V53" s="20" t="n">
        <v>10.21802568</v>
      </c>
    </row>
    <row r="54" spans="1:22">
      <c r="A54" s="15" t="s">
        <v>529</v>
      </c>
      <c r="B54" s="17" t="n">
        <v>4740</v>
      </c>
      <c r="C54" s="18">
        <f>(95.0/B54*100)</f>
        <v/>
      </c>
      <c r="D54" s="19" t="n">
        <v>4645</v>
      </c>
      <c r="E54" s="18" t="n">
        <v>347.91999162</v>
      </c>
      <c r="F54" s="20" t="n">
        <v>4.09287759</v>
      </c>
      <c r="G54" s="18" t="n">
        <v>334.4478012</v>
      </c>
      <c r="H54" s="20" t="n">
        <v>5.09629457</v>
      </c>
      <c r="I54" s="18" t="n">
        <v>362.68795978</v>
      </c>
      <c r="J54" s="20" t="n">
        <v>3.6171772</v>
      </c>
      <c r="K54" s="18" t="n">
        <v>391.78689882</v>
      </c>
      <c r="L54" s="20" t="n">
        <v>3.89241643</v>
      </c>
      <c r="M54" s="18" t="s">
        <v>481</v>
      </c>
      <c r="N54" s="20" t="s">
        <v>481</v>
      </c>
      <c r="O54" s="18" t="s">
        <v>481</v>
      </c>
      <c r="P54" s="20" t="s">
        <v>481</v>
      </c>
      <c r="Q54" s="18" t="s">
        <v>481</v>
      </c>
      <c r="R54" s="20" t="s">
        <v>481</v>
      </c>
      <c r="S54" s="18" t="s">
        <v>481</v>
      </c>
      <c r="T54" s="20" t="s">
        <v>481</v>
      </c>
      <c r="U54" s="18" t="n">
        <v>282.1468682</v>
      </c>
      <c r="V54" s="20" t="n">
        <v>4.74496445</v>
      </c>
    </row>
    <row r="55" spans="1:22">
      <c r="A55" s="15" t="s">
        <v>530</v>
      </c>
      <c r="B55" s="17" t="n">
        <v>5316</v>
      </c>
      <c r="C55" s="18">
        <f>(22.0/B55*100)</f>
        <v/>
      </c>
      <c r="D55" s="19" t="n">
        <v>5294</v>
      </c>
      <c r="E55" s="18" t="n">
        <v>340.69845452</v>
      </c>
      <c r="F55" s="20" t="n">
        <v>12.80944138</v>
      </c>
      <c r="G55" s="18" t="n">
        <v>357.1660688</v>
      </c>
      <c r="H55" s="20" t="n">
        <v>13.60755258</v>
      </c>
      <c r="I55" s="18" t="n">
        <v>389.02285375</v>
      </c>
      <c r="J55" s="20" t="n">
        <v>3.27550757</v>
      </c>
      <c r="K55" s="18" t="n">
        <v>424.30665204</v>
      </c>
      <c r="L55" s="20" t="n">
        <v>3.24826622</v>
      </c>
      <c r="M55" s="18" t="s">
        <v>481</v>
      </c>
      <c r="N55" s="20" t="s">
        <v>481</v>
      </c>
      <c r="O55" s="18" t="s">
        <v>481</v>
      </c>
      <c r="P55" s="20" t="s">
        <v>481</v>
      </c>
      <c r="Q55" s="18" t="s">
        <v>481</v>
      </c>
      <c r="R55" s="20" t="s">
        <v>481</v>
      </c>
      <c r="S55" s="18" t="n">
        <v>313.2047367</v>
      </c>
      <c r="T55" s="20" t="n">
        <v>30.3927432</v>
      </c>
      <c r="U55" s="18" t="n">
        <v>278.03192965</v>
      </c>
      <c r="V55" s="20" t="n">
        <v>9.505587240000001</v>
      </c>
    </row>
    <row r="56" spans="1:22">
      <c r="A56" s="15" t="s">
        <v>531</v>
      </c>
      <c r="B56" s="17" t="n">
        <v>5359</v>
      </c>
      <c r="C56" s="18">
        <f>(76.0/B56*100)</f>
        <v/>
      </c>
      <c r="D56" s="19" t="n">
        <v>5283</v>
      </c>
      <c r="E56" s="18" t="n">
        <v>486.02256743</v>
      </c>
      <c r="F56" s="20" t="n">
        <v>5.85460814</v>
      </c>
      <c r="G56" s="18" t="n">
        <v>521.47733468</v>
      </c>
      <c r="H56" s="20" t="n">
        <v>4.56717423</v>
      </c>
      <c r="I56" s="18" t="n">
        <v>534.00473278</v>
      </c>
      <c r="J56" s="20" t="n">
        <v>2.83256252</v>
      </c>
      <c r="K56" s="18" t="n">
        <v>520.9533804500001</v>
      </c>
      <c r="L56" s="20" t="n">
        <v>3.86296709</v>
      </c>
      <c r="M56" s="18" t="s">
        <v>481</v>
      </c>
      <c r="N56" s="20" t="s">
        <v>481</v>
      </c>
      <c r="O56" s="18" t="s">
        <v>481</v>
      </c>
      <c r="P56" s="20" t="s">
        <v>481</v>
      </c>
      <c r="Q56" s="18" t="s">
        <v>481</v>
      </c>
      <c r="R56" s="20" t="s">
        <v>481</v>
      </c>
      <c r="S56" s="18" t="s">
        <v>481</v>
      </c>
      <c r="T56" s="20" t="s">
        <v>481</v>
      </c>
      <c r="U56" s="18" t="n">
        <v>450.55906172</v>
      </c>
      <c r="V56" s="20" t="n">
        <v>20.57701456</v>
      </c>
    </row>
    <row r="57" spans="1:22">
      <c r="A57" s="15" t="s">
        <v>532</v>
      </c>
      <c r="B57" s="17" t="n">
        <v>6513</v>
      </c>
      <c r="C57" s="18">
        <f>(0.0/B57*100)</f>
        <v/>
      </c>
      <c r="D57" s="19" t="n">
        <v>6513</v>
      </c>
      <c r="E57" s="18" t="n">
        <v>368.48531641</v>
      </c>
      <c r="F57" s="20" t="n">
        <v>9.35419821</v>
      </c>
      <c r="G57" s="18" t="n">
        <v>398.41939571</v>
      </c>
      <c r="H57" s="20" t="n">
        <v>8.37728772</v>
      </c>
      <c r="I57" s="18" t="n">
        <v>393.59418207</v>
      </c>
      <c r="J57" s="20" t="n">
        <v>3.08695249</v>
      </c>
      <c r="K57" s="18" t="n">
        <v>405.75738551</v>
      </c>
      <c r="L57" s="20" t="n">
        <v>3.11725971</v>
      </c>
      <c r="M57" s="18" t="s">
        <v>481</v>
      </c>
      <c r="N57" s="20" t="s">
        <v>481</v>
      </c>
      <c r="O57" s="18" t="s">
        <v>481</v>
      </c>
      <c r="P57" s="20" t="s">
        <v>481</v>
      </c>
      <c r="Q57" s="18" t="s">
        <v>481</v>
      </c>
      <c r="R57" s="20" t="s">
        <v>481</v>
      </c>
      <c r="S57" s="18" t="n">
        <v>296.45991102</v>
      </c>
      <c r="T57" s="20" t="n">
        <v>40.61968446</v>
      </c>
      <c r="U57" s="18" t="n">
        <v>311.05295081</v>
      </c>
      <c r="V57" s="20" t="n">
        <v>15.23830917</v>
      </c>
    </row>
    <row r="58" spans="1:22">
      <c r="A58" s="15" t="s">
        <v>533</v>
      </c>
      <c r="B58" s="17" t="n">
        <v>7267</v>
      </c>
      <c r="C58" s="18">
        <f>(10.0/B58*100)</f>
        <v/>
      </c>
      <c r="D58" s="19" t="n">
        <v>7257</v>
      </c>
      <c r="E58" s="18" t="n">
        <v>347.56298808</v>
      </c>
      <c r="F58" s="20" t="n">
        <v>7.18355661</v>
      </c>
      <c r="G58" s="18" t="n">
        <v>356.4563643</v>
      </c>
      <c r="H58" s="20" t="n">
        <v>6.73440322</v>
      </c>
      <c r="I58" s="18" t="n">
        <v>406.9102818</v>
      </c>
      <c r="J58" s="20" t="n">
        <v>3.79211682</v>
      </c>
      <c r="K58" s="18" t="n">
        <v>429.20114724</v>
      </c>
      <c r="L58" s="20" t="n">
        <v>2.77254699</v>
      </c>
      <c r="M58" s="18" t="s">
        <v>481</v>
      </c>
      <c r="N58" s="20" t="s">
        <v>481</v>
      </c>
      <c r="O58" s="18" t="s">
        <v>481</v>
      </c>
      <c r="P58" s="20" t="s">
        <v>481</v>
      </c>
      <c r="Q58" s="18" t="s">
        <v>481</v>
      </c>
      <c r="R58" s="20" t="s">
        <v>481</v>
      </c>
      <c r="S58" s="18" t="n">
        <v>272.85334178</v>
      </c>
      <c r="T58" s="20" t="n">
        <v>19.37711462</v>
      </c>
      <c r="U58" s="18" t="n">
        <v>289.60483898</v>
      </c>
      <c r="V58" s="20" t="n">
        <v>14.40236983</v>
      </c>
    </row>
    <row r="59" spans="1:22">
      <c r="A59" s="15" t="s">
        <v>534</v>
      </c>
      <c r="B59" s="17" t="n">
        <v>4826</v>
      </c>
      <c r="C59" s="18">
        <f>(26.0/B59*100)</f>
        <v/>
      </c>
      <c r="D59" s="19" t="n">
        <v>4800</v>
      </c>
      <c r="E59" s="18" t="n">
        <v>292.33230587</v>
      </c>
      <c r="F59" s="20" t="n">
        <v>9.293410959999999</v>
      </c>
      <c r="G59" s="18" t="n">
        <v>304.91865074</v>
      </c>
      <c r="H59" s="20" t="n">
        <v>10.88277773</v>
      </c>
      <c r="I59" s="18" t="n">
        <v>350.26137711</v>
      </c>
      <c r="J59" s="20" t="n">
        <v>2.78237691</v>
      </c>
      <c r="K59" s="18" t="n">
        <v>358.71171231</v>
      </c>
      <c r="L59" s="20" t="n">
        <v>1.5851376</v>
      </c>
      <c r="M59" s="18" t="s">
        <v>481</v>
      </c>
      <c r="N59" s="20" t="s">
        <v>481</v>
      </c>
      <c r="O59" s="18" t="s">
        <v>481</v>
      </c>
      <c r="P59" s="20" t="s">
        <v>481</v>
      </c>
      <c r="Q59" s="18" t="s">
        <v>481</v>
      </c>
      <c r="R59" s="20" t="s">
        <v>481</v>
      </c>
      <c r="S59" s="18" t="n">
        <v>286.34264375</v>
      </c>
      <c r="T59" s="20" t="n">
        <v>24.66019573</v>
      </c>
      <c r="U59" s="18" t="n">
        <v>261.13950469</v>
      </c>
      <c r="V59" s="20" t="n">
        <v>9.35771491</v>
      </c>
    </row>
    <row r="60" spans="1:22">
      <c r="A60" s="15" t="s">
        <v>535</v>
      </c>
      <c r="B60" s="17" t="n">
        <v>4546</v>
      </c>
      <c r="C60" s="18">
        <f>(15.0/B60*100)</f>
        <v/>
      </c>
      <c r="D60" s="19" t="n">
        <v>4531</v>
      </c>
      <c r="E60" s="18" t="n">
        <v>267.76254017</v>
      </c>
      <c r="F60" s="20" t="n">
        <v>6.91263062</v>
      </c>
      <c r="G60" s="18" t="n">
        <v>266.55449924</v>
      </c>
      <c r="H60" s="20" t="n">
        <v>9.172720290000001</v>
      </c>
      <c r="I60" s="18" t="n">
        <v>350.36862061</v>
      </c>
      <c r="J60" s="20" t="n">
        <v>5.97025778</v>
      </c>
      <c r="K60" s="18" t="n">
        <v>371.17905775</v>
      </c>
      <c r="L60" s="20" t="n">
        <v>4.74518721</v>
      </c>
      <c r="M60" s="18" t="s">
        <v>481</v>
      </c>
      <c r="N60" s="20" t="s">
        <v>481</v>
      </c>
      <c r="O60" s="18" t="s">
        <v>481</v>
      </c>
      <c r="P60" s="20" t="s">
        <v>481</v>
      </c>
      <c r="Q60" s="18" t="n">
        <v>275.1298</v>
      </c>
      <c r="R60" s="20" t="n">
        <v>33.45291962</v>
      </c>
      <c r="S60" s="18" t="n">
        <v>316.04794847</v>
      </c>
      <c r="T60" s="20" t="n">
        <v>24.59715101</v>
      </c>
      <c r="U60" s="18" t="n">
        <v>285.25944575</v>
      </c>
      <c r="V60" s="20" t="n">
        <v>9.582637630000001</v>
      </c>
    </row>
    <row r="61" spans="1:22">
      <c r="A61" s="15" t="s">
        <v>536</v>
      </c>
      <c r="B61" s="17" t="n">
        <v>6525</v>
      </c>
      <c r="C61" s="18">
        <f>(138.0/B61*100)</f>
        <v/>
      </c>
      <c r="D61" s="19" t="n">
        <v>6387</v>
      </c>
      <c r="E61" s="18" t="n">
        <v>456.56866284</v>
      </c>
      <c r="F61" s="20" t="n">
        <v>3.58508689</v>
      </c>
      <c r="G61" s="18" t="n">
        <v>470.1507367</v>
      </c>
      <c r="H61" s="20" t="n">
        <v>5.10055061</v>
      </c>
      <c r="I61" s="18" t="n">
        <v>478.7257974</v>
      </c>
      <c r="J61" s="20" t="n">
        <v>4.28122928</v>
      </c>
      <c r="K61" s="18" t="n">
        <v>483.02219789</v>
      </c>
      <c r="L61" s="20" t="n">
        <v>3.1554354</v>
      </c>
      <c r="M61" s="18" t="s">
        <v>481</v>
      </c>
      <c r="N61" s="20" t="s">
        <v>481</v>
      </c>
      <c r="O61" s="18" t="s">
        <v>481</v>
      </c>
      <c r="P61" s="20" t="s">
        <v>481</v>
      </c>
      <c r="Q61" s="18" t="s">
        <v>481</v>
      </c>
      <c r="R61" s="20" t="s">
        <v>481</v>
      </c>
      <c r="S61" s="18" t="s">
        <v>481</v>
      </c>
      <c r="T61" s="20" t="s">
        <v>481</v>
      </c>
      <c r="U61" s="18" t="n">
        <v>357.3684418</v>
      </c>
      <c r="V61" s="20" t="n">
        <v>10.88413715</v>
      </c>
    </row>
    <row r="62" spans="1:22">
      <c r="A62" s="15" t="s">
        <v>537</v>
      </c>
      <c r="B62" s="17" t="n">
        <v>4476</v>
      </c>
      <c r="C62" s="18">
        <f>(3.0/B62*100)</f>
        <v/>
      </c>
      <c r="D62" s="19" t="n">
        <v>4473</v>
      </c>
      <c r="E62" s="18" t="n">
        <v>480.607234</v>
      </c>
      <c r="F62" s="20" t="n">
        <v>7.31420662</v>
      </c>
      <c r="G62" s="18" t="n">
        <v>512.71650784</v>
      </c>
      <c r="H62" s="20" t="n">
        <v>4.02135693</v>
      </c>
      <c r="I62" s="18" t="n">
        <v>513.92528075</v>
      </c>
      <c r="J62" s="20" t="n">
        <v>1.69258324</v>
      </c>
      <c r="K62" s="18" t="n">
        <v>497.07646267</v>
      </c>
      <c r="L62" s="20" t="n">
        <v>3.16176941</v>
      </c>
      <c r="M62" s="18" t="s">
        <v>481</v>
      </c>
      <c r="N62" s="20" t="s">
        <v>481</v>
      </c>
      <c r="O62" s="18" t="s">
        <v>481</v>
      </c>
      <c r="P62" s="20" t="s">
        <v>481</v>
      </c>
      <c r="Q62" s="18" t="s">
        <v>481</v>
      </c>
      <c r="R62" s="20" t="s">
        <v>481</v>
      </c>
      <c r="S62" s="18" t="s">
        <v>481</v>
      </c>
      <c r="T62" s="20" t="s">
        <v>481</v>
      </c>
      <c r="U62" s="18" t="n">
        <v>513.07512352</v>
      </c>
      <c r="V62" s="20" t="n">
        <v>35.92249549</v>
      </c>
    </row>
    <row r="63" spans="1:22">
      <c r="A63" s="15" t="s">
        <v>538</v>
      </c>
      <c r="B63" s="17" t="n">
        <v>5324</v>
      </c>
      <c r="C63" s="18">
        <f>(13.0/B63*100)</f>
        <v/>
      </c>
      <c r="D63" s="19" t="n">
        <v>5311</v>
      </c>
      <c r="E63" s="18" t="n">
        <v>305.43138736</v>
      </c>
      <c r="F63" s="20" t="n">
        <v>9.43797451</v>
      </c>
      <c r="G63" s="18" t="n">
        <v>321.7778369</v>
      </c>
      <c r="H63" s="20" t="n">
        <v>10.06429584</v>
      </c>
      <c r="I63" s="18" t="n">
        <v>353.74580549</v>
      </c>
      <c r="J63" s="20" t="n">
        <v>2.80134043</v>
      </c>
      <c r="K63" s="18" t="n">
        <v>366.60346104</v>
      </c>
      <c r="L63" s="20" t="n">
        <v>2.09785568</v>
      </c>
      <c r="M63" s="18" t="s">
        <v>481</v>
      </c>
      <c r="N63" s="20" t="s">
        <v>481</v>
      </c>
      <c r="O63" s="18" t="s">
        <v>481</v>
      </c>
      <c r="P63" s="20" t="s">
        <v>481</v>
      </c>
      <c r="Q63" s="18" t="n">
        <v>311.1376</v>
      </c>
      <c r="R63" s="20" t="n">
        <v>20.19730979</v>
      </c>
      <c r="S63" s="18" t="n">
        <v>236.12678292</v>
      </c>
      <c r="T63" s="20" t="n">
        <v>36.17124647</v>
      </c>
      <c r="U63" s="18" t="n">
        <v>264.17060194</v>
      </c>
      <c r="V63" s="20" t="n">
        <v>6.37200884</v>
      </c>
    </row>
    <row r="64" spans="1:22">
      <c r="A64" s="15" t="s">
        <v>539</v>
      </c>
      <c r="B64" s="17" t="n">
        <v>3634</v>
      </c>
      <c r="C64" s="18">
        <f>(3.0/B64*100)</f>
        <v/>
      </c>
      <c r="D64" s="19" t="n">
        <v>3631</v>
      </c>
      <c r="E64" s="18" t="n">
        <v>403.20855034</v>
      </c>
      <c r="F64" s="20" t="n">
        <v>13.75973419</v>
      </c>
      <c r="G64" s="18" t="n">
        <v>450.8318177</v>
      </c>
      <c r="H64" s="20" t="n">
        <v>8.45975703</v>
      </c>
      <c r="I64" s="18" t="n">
        <v>467.06037739</v>
      </c>
      <c r="J64" s="20" t="n">
        <v>2.88678901</v>
      </c>
      <c r="K64" s="18" t="n">
        <v>440.81529759</v>
      </c>
      <c r="L64" s="20" t="n">
        <v>3.24087732</v>
      </c>
      <c r="M64" s="18" t="s">
        <v>481</v>
      </c>
      <c r="N64" s="20" t="s">
        <v>481</v>
      </c>
      <c r="O64" s="18" t="s">
        <v>481</v>
      </c>
      <c r="P64" s="20" t="s">
        <v>481</v>
      </c>
      <c r="Q64" s="18" t="s">
        <v>481</v>
      </c>
      <c r="R64" s="20" t="s">
        <v>481</v>
      </c>
      <c r="S64" s="18" t="n">
        <v>412.41923868</v>
      </c>
      <c r="T64" s="20" t="n">
        <v>107.44305119</v>
      </c>
      <c r="U64" s="18" t="n">
        <v>274.34785891</v>
      </c>
      <c r="V64" s="20" t="n">
        <v>17.05353118</v>
      </c>
    </row>
    <row r="65" spans="1:22">
      <c r="A65" s="15" t="s">
        <v>540</v>
      </c>
      <c r="B65" s="17" t="n">
        <v>5325</v>
      </c>
      <c r="C65" s="18">
        <f>(14.0/B65*100)</f>
        <v/>
      </c>
      <c r="D65" s="19" t="n">
        <v>5311</v>
      </c>
      <c r="E65" s="18" t="n">
        <v>389.64565218</v>
      </c>
      <c r="F65" s="20" t="n">
        <v>9.08846937</v>
      </c>
      <c r="G65" s="18" t="n">
        <v>414.24334833</v>
      </c>
      <c r="H65" s="20" t="n">
        <v>6.64746156</v>
      </c>
      <c r="I65" s="18" t="n">
        <v>417.01981134</v>
      </c>
      <c r="J65" s="20" t="n">
        <v>3.31109949</v>
      </c>
      <c r="K65" s="18" t="n">
        <v>431.90157288</v>
      </c>
      <c r="L65" s="20" t="n">
        <v>3.38784906</v>
      </c>
      <c r="M65" s="18" t="s">
        <v>481</v>
      </c>
      <c r="N65" s="20" t="s">
        <v>481</v>
      </c>
      <c r="O65" s="18" t="s">
        <v>481</v>
      </c>
      <c r="P65" s="20" t="s">
        <v>481</v>
      </c>
      <c r="Q65" s="18" t="n">
        <v>344.90029531</v>
      </c>
      <c r="R65" s="20" t="n">
        <v>30.01323381</v>
      </c>
      <c r="S65" s="18" t="s">
        <v>481</v>
      </c>
      <c r="T65" s="20" t="s">
        <v>481</v>
      </c>
      <c r="U65" s="18" t="n">
        <v>306.96683102</v>
      </c>
      <c r="V65" s="20" t="n">
        <v>7.39725742</v>
      </c>
    </row>
    <row r="66" spans="1:22">
      <c r="A66" s="15" t="s">
        <v>541</v>
      </c>
      <c r="B66" s="17" t="n">
        <v>5665</v>
      </c>
      <c r="C66" s="18">
        <f>(76.0/B66*100)</f>
        <v/>
      </c>
      <c r="D66" s="19" t="n">
        <v>5589</v>
      </c>
      <c r="E66" s="18" t="n">
        <v>415.66260101</v>
      </c>
      <c r="F66" s="20" t="n">
        <v>5.41244705</v>
      </c>
      <c r="G66" s="18" t="n">
        <v>415.41203013</v>
      </c>
      <c r="H66" s="20" t="n">
        <v>7.20806639</v>
      </c>
      <c r="I66" s="18" t="n">
        <v>428.36127964</v>
      </c>
      <c r="J66" s="20" t="n">
        <v>2.42412835</v>
      </c>
      <c r="K66" s="18" t="n">
        <v>443.97827376</v>
      </c>
      <c r="L66" s="20" t="n">
        <v>1.99969193</v>
      </c>
      <c r="M66" s="18" t="s">
        <v>481</v>
      </c>
      <c r="N66" s="20" t="s">
        <v>481</v>
      </c>
      <c r="O66" s="18" t="s">
        <v>481</v>
      </c>
      <c r="P66" s="20" t="s">
        <v>481</v>
      </c>
      <c r="Q66" s="18" t="s">
        <v>481</v>
      </c>
      <c r="R66" s="20" t="s">
        <v>481</v>
      </c>
      <c r="S66" s="18" t="s">
        <v>481</v>
      </c>
      <c r="T66" s="20" t="s">
        <v>481</v>
      </c>
      <c r="U66" s="18" t="n">
        <v>317.07514572</v>
      </c>
      <c r="V66" s="20" t="n">
        <v>5.48738758</v>
      </c>
    </row>
    <row r="67" spans="1:22">
      <c r="A67" s="15" t="s">
        <v>542</v>
      </c>
      <c r="B67" s="17" t="n">
        <v>6971</v>
      </c>
      <c r="C67" s="18">
        <f>(98.0/B67*100)</f>
        <v/>
      </c>
      <c r="D67" s="19" t="n">
        <v>6873</v>
      </c>
      <c r="E67" s="18" t="n">
        <v>362.30783877</v>
      </c>
      <c r="F67" s="20" t="n">
        <v>5.01799127</v>
      </c>
      <c r="G67" s="18" t="n">
        <v>367.38868996</v>
      </c>
      <c r="H67" s="20" t="n">
        <v>4.62297781</v>
      </c>
      <c r="I67" s="18" t="n">
        <v>391.8621369</v>
      </c>
      <c r="J67" s="20" t="n">
        <v>3.00289488</v>
      </c>
      <c r="K67" s="18" t="n">
        <v>428.54994044</v>
      </c>
      <c r="L67" s="20" t="n">
        <v>3.31857881</v>
      </c>
      <c r="M67" s="18" t="s">
        <v>481</v>
      </c>
      <c r="N67" s="20" t="s">
        <v>481</v>
      </c>
      <c r="O67" s="18" t="s">
        <v>481</v>
      </c>
      <c r="P67" s="20" t="s">
        <v>481</v>
      </c>
      <c r="Q67" s="18" t="s">
        <v>481</v>
      </c>
      <c r="R67" s="20" t="s">
        <v>481</v>
      </c>
      <c r="S67" s="18" t="s">
        <v>481</v>
      </c>
      <c r="T67" s="20" t="s">
        <v>481</v>
      </c>
      <c r="U67" s="18" t="n">
        <v>299.14289291</v>
      </c>
      <c r="V67" s="20" t="n">
        <v>7.04478808</v>
      </c>
    </row>
    <row r="68" spans="1:22">
      <c r="A68" s="15" t="s">
        <v>543</v>
      </c>
      <c r="B68" s="17" t="n">
        <v>12083</v>
      </c>
      <c r="C68" s="18">
        <f>(26.0/B68*100)</f>
        <v/>
      </c>
      <c r="D68" s="19" t="n">
        <v>12057</v>
      </c>
      <c r="E68" s="18" t="n">
        <v>351.44221385</v>
      </c>
      <c r="F68" s="20" t="n">
        <v>3.99578951</v>
      </c>
      <c r="G68" s="18" t="n">
        <v>380.13351613</v>
      </c>
      <c r="H68" s="20" t="n">
        <v>3.7868655</v>
      </c>
      <c r="I68" s="18" t="n">
        <v>426.07131476</v>
      </c>
      <c r="J68" s="20" t="n">
        <v>2.18107113</v>
      </c>
      <c r="K68" s="18" t="n">
        <v>417.58981939</v>
      </c>
      <c r="L68" s="20" t="n">
        <v>1.68870338</v>
      </c>
      <c r="M68" s="18" t="s">
        <v>481</v>
      </c>
      <c r="N68" s="20" t="s">
        <v>481</v>
      </c>
      <c r="O68" s="18" t="s">
        <v>481</v>
      </c>
      <c r="P68" s="20" t="s">
        <v>481</v>
      </c>
      <c r="Q68" s="18" t="s">
        <v>481</v>
      </c>
      <c r="R68" s="20" t="s">
        <v>481</v>
      </c>
      <c r="S68" s="18" t="s">
        <v>481</v>
      </c>
      <c r="T68" s="20" t="s">
        <v>481</v>
      </c>
      <c r="U68" s="18" t="n">
        <v>283.88521396</v>
      </c>
      <c r="V68" s="20" t="n">
        <v>4.04809023</v>
      </c>
    </row>
    <row r="69" spans="1:22">
      <c r="A69" s="15" t="s">
        <v>544</v>
      </c>
      <c r="B69" s="17" t="n">
        <v>4876</v>
      </c>
      <c r="C69" s="18">
        <f>(0.0/B69*100)</f>
        <v/>
      </c>
      <c r="D69" s="19" t="n">
        <v>4876</v>
      </c>
      <c r="E69" s="18" t="n">
        <v>419.4646138</v>
      </c>
      <c r="F69" s="20" t="n">
        <v>10.12391475</v>
      </c>
      <c r="G69" s="18" t="n">
        <v>411.66754067</v>
      </c>
      <c r="H69" s="20" t="n">
        <v>7.29051105</v>
      </c>
      <c r="I69" s="18" t="n">
        <v>428.56178901</v>
      </c>
      <c r="J69" s="20" t="n">
        <v>4.6137858</v>
      </c>
      <c r="K69" s="18" t="n">
        <v>447.26457621</v>
      </c>
      <c r="L69" s="20" t="n">
        <v>4.26971206</v>
      </c>
      <c r="M69" s="18" t="s">
        <v>481</v>
      </c>
      <c r="N69" s="20" t="s">
        <v>481</v>
      </c>
      <c r="O69" s="18" t="s">
        <v>481</v>
      </c>
      <c r="P69" s="20" t="s">
        <v>481</v>
      </c>
      <c r="Q69" s="18" t="s">
        <v>481</v>
      </c>
      <c r="R69" s="20" t="s">
        <v>481</v>
      </c>
      <c r="S69" s="18" t="s">
        <v>481</v>
      </c>
      <c r="T69" s="20" t="s">
        <v>481</v>
      </c>
      <c r="U69" s="18" t="n">
        <v>279.2037344</v>
      </c>
      <c r="V69" s="20" t="n">
        <v>16.5998223</v>
      </c>
    </row>
    <row r="70" spans="1:22">
      <c r="A70" s="15" t="s">
        <v>545</v>
      </c>
      <c r="B70" s="17" t="n">
        <v>6036</v>
      </c>
      <c r="C70" s="18">
        <f>(223.0/B70*100)</f>
        <v/>
      </c>
      <c r="D70" s="19" t="n">
        <v>5813</v>
      </c>
      <c r="E70" s="18" t="n">
        <v>489.18016377</v>
      </c>
      <c r="F70" s="20" t="n">
        <v>7.01414666</v>
      </c>
      <c r="G70" s="18" t="n">
        <v>493.70108202</v>
      </c>
      <c r="H70" s="20" t="n">
        <v>5.04158535</v>
      </c>
      <c r="I70" s="18" t="n">
        <v>494.18052136</v>
      </c>
      <c r="J70" s="20" t="n">
        <v>3.23866445</v>
      </c>
      <c r="K70" s="18" t="n">
        <v>516.15775092</v>
      </c>
      <c r="L70" s="20" t="n">
        <v>4.03225785</v>
      </c>
      <c r="M70" s="18" t="s">
        <v>481</v>
      </c>
      <c r="N70" s="20" t="s">
        <v>481</v>
      </c>
      <c r="O70" s="18" t="s">
        <v>481</v>
      </c>
      <c r="P70" s="20" t="s">
        <v>481</v>
      </c>
      <c r="Q70" s="18" t="s">
        <v>481</v>
      </c>
      <c r="R70" s="20" t="s">
        <v>481</v>
      </c>
      <c r="S70" s="18" t="s">
        <v>481</v>
      </c>
      <c r="T70" s="20" t="s">
        <v>481</v>
      </c>
      <c r="U70" s="18" t="n">
        <v>409.62588192</v>
      </c>
      <c r="V70" s="20" t="n">
        <v>11.27396312</v>
      </c>
    </row>
    <row r="71" spans="1:22">
      <c r="A71" s="15" t="s">
        <v>546</v>
      </c>
      <c r="B71" s="17" t="n">
        <v>6115</v>
      </c>
      <c r="C71" s="18">
        <f>(17.0/B71*100)</f>
        <v/>
      </c>
      <c r="D71" s="19" t="n">
        <v>6098</v>
      </c>
      <c r="E71" s="18" t="n">
        <v>496.86114039</v>
      </c>
      <c r="F71" s="20" t="n">
        <v>7.7248565</v>
      </c>
      <c r="G71" s="18" t="n">
        <v>526.61056203</v>
      </c>
      <c r="H71" s="20" t="n">
        <v>4.36664591</v>
      </c>
      <c r="I71" s="18" t="n">
        <v>543.7465173000001</v>
      </c>
      <c r="J71" s="20" t="n">
        <v>2.02363325</v>
      </c>
      <c r="K71" s="18" t="n">
        <v>532.13651717</v>
      </c>
      <c r="L71" s="20" t="n">
        <v>3.19442299</v>
      </c>
      <c r="M71" s="18" t="s">
        <v>481</v>
      </c>
      <c r="N71" s="20" t="s">
        <v>481</v>
      </c>
      <c r="O71" s="18" t="s">
        <v>481</v>
      </c>
      <c r="P71" s="20" t="s">
        <v>481</v>
      </c>
      <c r="Q71" s="18" t="s">
        <v>481</v>
      </c>
      <c r="R71" s="20" t="s">
        <v>481</v>
      </c>
      <c r="S71" s="18" t="s">
        <v>481</v>
      </c>
      <c r="T71" s="20" t="s">
        <v>481</v>
      </c>
      <c r="U71" s="18" t="n">
        <v>455.39974457</v>
      </c>
      <c r="V71" s="20" t="n">
        <v>22.75282095</v>
      </c>
    </row>
    <row r="72" spans="1:22">
      <c r="A72" s="15" t="s">
        <v>547</v>
      </c>
      <c r="B72" s="17" t="n">
        <v>7708</v>
      </c>
      <c r="C72" s="18">
        <f>(5.0/B72*100)</f>
        <v/>
      </c>
      <c r="D72" s="19" t="n">
        <v>7703</v>
      </c>
      <c r="E72" s="18" t="n">
        <v>458.40197523</v>
      </c>
      <c r="F72" s="20" t="n">
        <v>6.12690996</v>
      </c>
      <c r="G72" s="18" t="n">
        <v>492.31814816</v>
      </c>
      <c r="H72" s="20" t="n">
        <v>5.52291868</v>
      </c>
      <c r="I72" s="18" t="n">
        <v>497.29040317</v>
      </c>
      <c r="J72" s="20" t="n">
        <v>2.78538764</v>
      </c>
      <c r="K72" s="18" t="n">
        <v>502.23976854</v>
      </c>
      <c r="L72" s="20" t="n">
        <v>3.08401185</v>
      </c>
      <c r="M72" s="18" t="s">
        <v>481</v>
      </c>
      <c r="N72" s="20" t="s">
        <v>481</v>
      </c>
      <c r="O72" s="18" t="s">
        <v>481</v>
      </c>
      <c r="P72" s="20" t="s">
        <v>481</v>
      </c>
      <c r="Q72" s="18" t="s">
        <v>481</v>
      </c>
      <c r="R72" s="20" t="s">
        <v>481</v>
      </c>
      <c r="S72" s="18" t="s">
        <v>481</v>
      </c>
      <c r="T72" s="20" t="s">
        <v>481</v>
      </c>
      <c r="U72" s="18" t="n">
        <v>420.6033589</v>
      </c>
      <c r="V72" s="20" t="n">
        <v>19.12327638</v>
      </c>
    </row>
    <row r="73" spans="1:22">
      <c r="A73" s="15" t="s">
        <v>548</v>
      </c>
      <c r="B73" s="17" t="n">
        <v>8249</v>
      </c>
      <c r="C73" s="18">
        <f>(147.0/B73*100)</f>
        <v/>
      </c>
      <c r="D73" s="19" t="n">
        <v>8102</v>
      </c>
      <c r="E73" s="18" t="n">
        <v>391.97644414</v>
      </c>
      <c r="F73" s="20" t="n">
        <v>5.82742171</v>
      </c>
      <c r="G73" s="18" t="n">
        <v>381.36052792</v>
      </c>
      <c r="H73" s="20" t="n">
        <v>5.07951583</v>
      </c>
      <c r="I73" s="18" t="n">
        <v>412.84556671</v>
      </c>
      <c r="J73" s="20" t="n">
        <v>3.65975786</v>
      </c>
      <c r="K73" s="18" t="n">
        <v>422.49669302</v>
      </c>
      <c r="L73" s="20" t="n">
        <v>3.89615561</v>
      </c>
      <c r="M73" s="18" t="s">
        <v>481</v>
      </c>
      <c r="N73" s="20" t="s">
        <v>481</v>
      </c>
      <c r="O73" s="18" t="s">
        <v>481</v>
      </c>
      <c r="P73" s="20" t="s">
        <v>481</v>
      </c>
      <c r="Q73" s="18" t="s">
        <v>481</v>
      </c>
      <c r="R73" s="20" t="s">
        <v>481</v>
      </c>
      <c r="S73" s="18" t="s">
        <v>481</v>
      </c>
      <c r="T73" s="20" t="s">
        <v>481</v>
      </c>
      <c r="U73" s="18" t="n">
        <v>344.56053442</v>
      </c>
      <c r="V73" s="20" t="n">
        <v>14.06014168</v>
      </c>
    </row>
    <row r="74" spans="1:22">
      <c r="A74" s="15" t="s">
        <v>549</v>
      </c>
      <c r="B74" s="17" t="n">
        <v>4692</v>
      </c>
      <c r="C74" s="18">
        <f>(82.0/B74*100)</f>
        <v/>
      </c>
      <c r="D74" s="19" t="n">
        <v>4610</v>
      </c>
      <c r="E74" s="18" t="n">
        <v>395.84850137</v>
      </c>
      <c r="F74" s="20" t="n">
        <v>9.060684480000001</v>
      </c>
      <c r="G74" s="18" t="n">
        <v>421.66473185</v>
      </c>
      <c r="H74" s="20" t="n">
        <v>6.77254069</v>
      </c>
      <c r="I74" s="18" t="n">
        <v>430.8357532</v>
      </c>
      <c r="J74" s="20" t="n">
        <v>2.87826393</v>
      </c>
      <c r="K74" s="18" t="n">
        <v>436.35669676</v>
      </c>
      <c r="L74" s="20" t="n">
        <v>2.4477883</v>
      </c>
      <c r="M74" s="18" t="s">
        <v>481</v>
      </c>
      <c r="N74" s="20" t="s">
        <v>481</v>
      </c>
      <c r="O74" s="18" t="s">
        <v>481</v>
      </c>
      <c r="P74" s="20" t="s">
        <v>481</v>
      </c>
      <c r="Q74" s="18" t="n">
        <v>471.5924</v>
      </c>
      <c r="R74" s="20" t="n">
        <v>19.22395797</v>
      </c>
      <c r="S74" s="18" t="n">
        <v>291.60181369</v>
      </c>
      <c r="T74" s="20" t="n">
        <v>31.75607575</v>
      </c>
      <c r="U74" s="18" t="n">
        <v>326.1307042</v>
      </c>
      <c r="V74" s="20" t="n">
        <v>13.46943115</v>
      </c>
    </row>
    <row r="75" spans="1:22">
      <c r="A75" s="15" t="s">
        <v>550</v>
      </c>
      <c r="B75" s="17" t="n">
        <v>5375</v>
      </c>
      <c r="C75" s="18">
        <f>(209.0/B75*100)</f>
        <v/>
      </c>
      <c r="D75" s="19" t="n">
        <v>5166</v>
      </c>
      <c r="E75" s="18" t="n">
        <v>337.03678175</v>
      </c>
      <c r="F75" s="20" t="n">
        <v>6.42781088</v>
      </c>
      <c r="G75" s="18" t="n">
        <v>350.97671019</v>
      </c>
      <c r="H75" s="20" t="n">
        <v>6.38178006</v>
      </c>
      <c r="I75" s="18" t="n">
        <v>367.64668927</v>
      </c>
      <c r="J75" s="20" t="n">
        <v>3.67761719</v>
      </c>
      <c r="K75" s="18" t="n">
        <v>369.20427456</v>
      </c>
      <c r="L75" s="20" t="n">
        <v>2.9995837</v>
      </c>
      <c r="M75" s="18" t="s">
        <v>481</v>
      </c>
      <c r="N75" s="20" t="s">
        <v>481</v>
      </c>
      <c r="O75" s="18" t="s">
        <v>481</v>
      </c>
      <c r="P75" s="20" t="s">
        <v>481</v>
      </c>
      <c r="Q75" s="18" t="s">
        <v>481</v>
      </c>
      <c r="R75" s="20" t="s">
        <v>481</v>
      </c>
      <c r="S75" s="18" t="s">
        <v>481</v>
      </c>
      <c r="T75" s="20" t="s">
        <v>481</v>
      </c>
      <c r="U75" s="18" t="n">
        <v>295.059001</v>
      </c>
      <c r="V75" s="20" t="n">
        <v>6.95332538</v>
      </c>
    </row>
    <row r="76" spans="1:22">
      <c r="A76" s="15" t="s">
        <v>551</v>
      </c>
      <c r="B76" s="17" t="n">
        <v>14167</v>
      </c>
      <c r="C76" s="18">
        <f>(229.0/B76*100)</f>
        <v/>
      </c>
      <c r="D76" s="19" t="n">
        <v>13938</v>
      </c>
      <c r="E76" s="18" t="n">
        <v>391.33383574</v>
      </c>
      <c r="F76" s="20" t="n">
        <v>5.49319529</v>
      </c>
      <c r="G76" s="18" t="n">
        <v>414.52401585</v>
      </c>
      <c r="H76" s="20" t="n">
        <v>5.4469737</v>
      </c>
      <c r="I76" s="18" t="n">
        <v>450.06365556</v>
      </c>
      <c r="J76" s="20" t="n">
        <v>2.89618684</v>
      </c>
      <c r="K76" s="18" t="n">
        <v>439.79793769</v>
      </c>
      <c r="L76" s="20" t="n">
        <v>3.18966712</v>
      </c>
      <c r="M76" s="18" t="s">
        <v>481</v>
      </c>
      <c r="N76" s="20" t="s">
        <v>481</v>
      </c>
      <c r="O76" s="18" t="s">
        <v>481</v>
      </c>
      <c r="P76" s="20" t="s">
        <v>481</v>
      </c>
      <c r="Q76" s="18" t="s">
        <v>481</v>
      </c>
      <c r="R76" s="20" t="s">
        <v>481</v>
      </c>
      <c r="S76" s="18" t="s">
        <v>481</v>
      </c>
      <c r="T76" s="20" t="s">
        <v>481</v>
      </c>
      <c r="U76" s="18" t="n">
        <v>313.07449905</v>
      </c>
      <c r="V76" s="20" t="n">
        <v>6.05206117</v>
      </c>
    </row>
    <row r="77" spans="1:22">
      <c r="A77" s="15" t="s">
        <v>552</v>
      </c>
      <c r="B77" s="17" t="n">
        <v>6062</v>
      </c>
      <c r="C77" s="18">
        <f>(88.0/B77*100)</f>
        <v/>
      </c>
      <c r="D77" s="19" t="n">
        <v>5974</v>
      </c>
      <c r="E77" s="18" t="n">
        <v>413.10307612</v>
      </c>
      <c r="F77" s="20" t="n">
        <v>5.06582505</v>
      </c>
      <c r="G77" s="18" t="n">
        <v>432.81988716</v>
      </c>
      <c r="H77" s="20" t="n">
        <v>5.07346404</v>
      </c>
      <c r="I77" s="18" t="n">
        <v>442.85115453</v>
      </c>
      <c r="J77" s="20" t="n">
        <v>3.13175792</v>
      </c>
      <c r="K77" s="18" t="n">
        <v>452.97777272</v>
      </c>
      <c r="L77" s="20" t="n">
        <v>3.32875667</v>
      </c>
      <c r="M77" s="18" t="s">
        <v>481</v>
      </c>
      <c r="N77" s="20" t="s">
        <v>481</v>
      </c>
      <c r="O77" s="18" t="s">
        <v>481</v>
      </c>
      <c r="P77" s="20" t="s">
        <v>481</v>
      </c>
      <c r="Q77" s="18" t="s">
        <v>481</v>
      </c>
      <c r="R77" s="20" t="s">
        <v>481</v>
      </c>
      <c r="S77" s="18" t="s">
        <v>481</v>
      </c>
      <c r="T77" s="20" t="s">
        <v>481</v>
      </c>
      <c r="U77" s="18" t="n">
        <v>334.87581279</v>
      </c>
      <c r="V77" s="20" t="n">
        <v>5.74091026</v>
      </c>
    </row>
    <row r="78" spans="1:22">
      <c r="A78" s="15" t="s">
        <v>553</v>
      </c>
      <c r="B78" s="17" t="n">
        <v>5826</v>
      </c>
      <c r="C78" s="18">
        <f>(0.0/B78*100)</f>
        <v/>
      </c>
      <c r="D78" s="19" t="n">
        <v>5826</v>
      </c>
      <c r="E78" s="18" t="n">
        <v>461.4035962</v>
      </c>
      <c r="F78" s="20" t="n">
        <v>8.754032520000001</v>
      </c>
      <c r="G78" s="18" t="n">
        <v>485.59953262</v>
      </c>
      <c r="H78" s="20" t="n">
        <v>8.627349450000001</v>
      </c>
      <c r="I78" s="18" t="n">
        <v>483.07525613</v>
      </c>
      <c r="J78" s="20" t="n">
        <v>4.05438381</v>
      </c>
      <c r="K78" s="18" t="n">
        <v>492.1771403</v>
      </c>
      <c r="L78" s="20" t="n">
        <v>3.67772688</v>
      </c>
      <c r="M78" s="18" t="s">
        <v>481</v>
      </c>
      <c r="N78" s="20" t="s">
        <v>481</v>
      </c>
      <c r="O78" s="18" t="s">
        <v>481</v>
      </c>
      <c r="P78" s="20" t="s">
        <v>481</v>
      </c>
      <c r="Q78" s="18" t="n">
        <v>279.6191</v>
      </c>
      <c r="R78" s="20" t="n">
        <v>47.45639091</v>
      </c>
      <c r="S78" s="18" t="n">
        <v>370.76620114</v>
      </c>
      <c r="T78" s="20" t="n">
        <v>49.5329719</v>
      </c>
      <c r="U78" s="18" t="n">
        <v>393.88538161</v>
      </c>
      <c r="V78" s="20" t="n">
        <v>20.37139017</v>
      </c>
    </row>
    <row customHeight="1" ht="25" r="79" spans="1:22">
      <c r="A79" s="15" t="s">
        <v>554</v>
      </c>
      <c r="B79" s="17" t="n">
        <v>1657</v>
      </c>
      <c r="C79" s="18">
        <f>(41.0/B79*100)</f>
        <v/>
      </c>
      <c r="D79" s="19" t="n">
        <v>1616</v>
      </c>
      <c r="E79" s="18" t="n">
        <v>454.83475302</v>
      </c>
      <c r="F79" s="20" t="n">
        <v>19.37627176</v>
      </c>
      <c r="G79" s="18" t="n">
        <v>464.35607934</v>
      </c>
      <c r="H79" s="20" t="n">
        <v>15.64617266</v>
      </c>
      <c r="I79" s="18" t="n">
        <v>473.0874333</v>
      </c>
      <c r="J79" s="20" t="n">
        <v>8.28136389</v>
      </c>
      <c r="K79" s="18" t="n">
        <v>481.36869785</v>
      </c>
      <c r="L79" s="20" t="n">
        <v>7.49729031</v>
      </c>
      <c r="M79" s="18" t="s">
        <v>481</v>
      </c>
      <c r="N79" s="20" t="s">
        <v>481</v>
      </c>
      <c r="O79" s="18" t="s">
        <v>481</v>
      </c>
      <c r="P79" s="20" t="s">
        <v>481</v>
      </c>
      <c r="Q79" s="18" t="s">
        <v>481</v>
      </c>
      <c r="R79" s="20" t="s">
        <v>481</v>
      </c>
      <c r="S79" s="18" t="s">
        <v>481</v>
      </c>
      <c r="T79" s="20" t="s">
        <v>481</v>
      </c>
      <c r="U79" s="18" t="n">
        <v>328.83987401</v>
      </c>
      <c r="V79" s="20" t="n">
        <v>30.26084465</v>
      </c>
    </row>
    <row r="80" spans="1:22">
      <c r="A80" s="15" t="s">
        <v>555</v>
      </c>
      <c r="B80" s="17" t="n">
        <v>7841</v>
      </c>
      <c r="C80" s="18">
        <f>(0.0/B80*100)</f>
        <v/>
      </c>
      <c r="D80" s="19" t="n">
        <v>7841</v>
      </c>
      <c r="E80" s="18" t="n">
        <v>398.6904844</v>
      </c>
      <c r="F80" s="20" t="n">
        <v>8.15964554</v>
      </c>
      <c r="G80" s="18" t="n">
        <v>416.25300946</v>
      </c>
      <c r="H80" s="20" t="n">
        <v>10.59855812</v>
      </c>
      <c r="I80" s="18" t="n">
        <v>417.36383532</v>
      </c>
      <c r="J80" s="20" t="n">
        <v>4.14822592</v>
      </c>
      <c r="K80" s="18" t="n">
        <v>435.84429511</v>
      </c>
      <c r="L80" s="20" t="n">
        <v>3.9081437</v>
      </c>
      <c r="M80" s="18" t="s">
        <v>481</v>
      </c>
      <c r="N80" s="20" t="s">
        <v>481</v>
      </c>
      <c r="O80" s="18" t="s">
        <v>481</v>
      </c>
      <c r="P80" s="20" t="s">
        <v>481</v>
      </c>
      <c r="Q80" s="18" t="s">
        <v>481</v>
      </c>
      <c r="R80" s="20" t="s">
        <v>481</v>
      </c>
      <c r="S80" s="18" t="n">
        <v>431.858</v>
      </c>
      <c r="T80" s="20" t="n">
        <v>45.25696043</v>
      </c>
      <c r="U80" s="18" t="n">
        <v>346.87243189</v>
      </c>
      <c r="V80" s="20" t="n">
        <v>36.42175139</v>
      </c>
    </row>
    <row r="81" spans="1:22">
      <c r="A81" s="23" t="s">
        <v>556</v>
      </c>
      <c r="B81" s="17" t="n">
        <v>8861</v>
      </c>
      <c r="C81" s="18">
        <f>(76.0/B81*100)</f>
        <v/>
      </c>
      <c r="D81" s="19" t="n">
        <v>8785</v>
      </c>
      <c r="E81" s="18" t="n">
        <v>414.17747661</v>
      </c>
      <c r="F81" s="20" t="n">
        <v>7.98276455</v>
      </c>
      <c r="G81" s="18" t="n">
        <v>403.64040929</v>
      </c>
      <c r="H81" s="20" t="n">
        <v>6.17897328</v>
      </c>
      <c r="I81" s="18" t="n">
        <v>431.63746342</v>
      </c>
      <c r="J81" s="20" t="n">
        <v>3.67773445</v>
      </c>
      <c r="K81" s="18" t="n">
        <v>442.14779165</v>
      </c>
      <c r="L81" s="20" t="n">
        <v>3.42913159</v>
      </c>
      <c r="M81" s="18" t="s">
        <v>481</v>
      </c>
      <c r="N81" s="20" t="s">
        <v>481</v>
      </c>
      <c r="O81" s="18" t="s">
        <v>481</v>
      </c>
      <c r="P81" s="20" t="s">
        <v>481</v>
      </c>
      <c r="Q81" s="18" t="s">
        <v>481</v>
      </c>
      <c r="R81" s="20" t="s">
        <v>481</v>
      </c>
      <c r="S81" s="18" t="s">
        <v>481</v>
      </c>
      <c r="T81" s="20" t="s">
        <v>481</v>
      </c>
      <c r="U81" s="18" t="n">
        <v>379.77698226</v>
      </c>
      <c r="V81" s="20" t="n">
        <v>21.73754129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732</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523.15228355</v>
      </c>
      <c r="F7" s="20" t="n">
        <v>2.26634147</v>
      </c>
      <c r="G7" s="18" t="n">
        <v>502.72031286</v>
      </c>
      <c r="H7" s="20" t="n">
        <v>2.56223954</v>
      </c>
      <c r="I7" s="18" t="n">
        <v>503.25449978</v>
      </c>
      <c r="J7" s="20" t="n">
        <v>3.34944628</v>
      </c>
      <c r="K7" s="18" t="n">
        <v>481.95609777</v>
      </c>
      <c r="L7" s="20" t="n">
        <v>3.85888046</v>
      </c>
      <c r="M7" s="18" t="s">
        <v>481</v>
      </c>
      <c r="N7" s="20" t="s">
        <v>481</v>
      </c>
      <c r="O7" s="18" t="s">
        <v>481</v>
      </c>
      <c r="P7" s="20" t="s">
        <v>481</v>
      </c>
      <c r="Q7" s="18" t="s">
        <v>481</v>
      </c>
      <c r="R7" s="20" t="s">
        <v>481</v>
      </c>
      <c r="S7" s="18" t="s">
        <v>481</v>
      </c>
      <c r="T7" s="20" t="s">
        <v>481</v>
      </c>
      <c r="U7" s="18" t="n">
        <v>413.55436267</v>
      </c>
      <c r="V7" s="20" t="n">
        <v>7.04800363</v>
      </c>
    </row>
    <row r="8" spans="1:22">
      <c r="A8" s="15" t="s">
        <v>483</v>
      </c>
      <c r="B8" s="17" t="n">
        <v>7007</v>
      </c>
      <c r="C8" s="18">
        <f>(28.0/B8*100)</f>
        <v/>
      </c>
      <c r="D8" s="19" t="n">
        <v>6979</v>
      </c>
      <c r="E8" s="18" t="n">
        <v>494.84997228</v>
      </c>
      <c r="F8" s="20" t="n">
        <v>3.2021795</v>
      </c>
      <c r="G8" s="18" t="n">
        <v>500.03382647</v>
      </c>
      <c r="H8" s="20" t="n">
        <v>3.58179842</v>
      </c>
      <c r="I8" s="18" t="n">
        <v>487.41733738</v>
      </c>
      <c r="J8" s="20" t="n">
        <v>3.83327054</v>
      </c>
      <c r="K8" s="18" t="n">
        <v>457.35376929</v>
      </c>
      <c r="L8" s="20" t="n">
        <v>4.60358187</v>
      </c>
      <c r="M8" s="18" t="s">
        <v>481</v>
      </c>
      <c r="N8" s="20" t="s">
        <v>481</v>
      </c>
      <c r="O8" s="18" t="s">
        <v>481</v>
      </c>
      <c r="P8" s="20" t="s">
        <v>481</v>
      </c>
      <c r="Q8" s="18" t="n">
        <v>361.38025951</v>
      </c>
      <c r="R8" s="20" t="n">
        <v>22.72565673</v>
      </c>
      <c r="S8" s="18" t="s">
        <v>481</v>
      </c>
      <c r="T8" s="20" t="s">
        <v>481</v>
      </c>
      <c r="U8" s="18" t="n">
        <v>342.68817711</v>
      </c>
      <c r="V8" s="20" t="n">
        <v>13.33069996</v>
      </c>
    </row>
    <row r="9" spans="1:22">
      <c r="A9" s="15" t="s">
        <v>484</v>
      </c>
      <c r="B9" s="17" t="n">
        <v>9651</v>
      </c>
      <c r="C9" s="18">
        <f>(127.0/B9*100)</f>
        <v/>
      </c>
      <c r="D9" s="19" t="n">
        <v>9524</v>
      </c>
      <c r="E9" s="18" t="n">
        <v>519.97577542</v>
      </c>
      <c r="F9" s="20" t="n">
        <v>2.39129199</v>
      </c>
      <c r="G9" s="18" t="n">
        <v>515.53668398</v>
      </c>
      <c r="H9" s="20" t="n">
        <v>3.17806346</v>
      </c>
      <c r="I9" s="18" t="n">
        <v>497.2624361</v>
      </c>
      <c r="J9" s="20" t="n">
        <v>3.88375719</v>
      </c>
      <c r="K9" s="18" t="n">
        <v>472.84695629</v>
      </c>
      <c r="L9" s="20" t="n">
        <v>3.97011441</v>
      </c>
      <c r="M9" s="18" t="s">
        <v>481</v>
      </c>
      <c r="N9" s="20" t="s">
        <v>481</v>
      </c>
      <c r="O9" s="18" t="s">
        <v>481</v>
      </c>
      <c r="P9" s="20" t="s">
        <v>481</v>
      </c>
      <c r="Q9" s="18" t="n">
        <v>347.7815185</v>
      </c>
      <c r="R9" s="20" t="n">
        <v>11.20716786</v>
      </c>
      <c r="S9" s="18" t="s">
        <v>481</v>
      </c>
      <c r="T9" s="20" t="s">
        <v>481</v>
      </c>
      <c r="U9" s="18" t="n">
        <v>398.36939515</v>
      </c>
      <c r="V9" s="20" t="n">
        <v>8.115627590000001</v>
      </c>
    </row>
    <row r="10" spans="1:22">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526.66780551</v>
      </c>
      <c r="R10" s="20" t="n">
        <v>2.30093959</v>
      </c>
      <c r="S10" s="18" t="s">
        <v>481</v>
      </c>
      <c r="T10" s="20" t="s">
        <v>481</v>
      </c>
      <c r="U10" s="18" t="s">
        <v>481</v>
      </c>
      <c r="V10" s="20" t="s">
        <v>481</v>
      </c>
    </row>
    <row r="11" spans="1:22">
      <c r="A11" s="15" t="s">
        <v>486</v>
      </c>
      <c r="B11" s="17" t="n">
        <v>7053</v>
      </c>
      <c r="C11" s="18">
        <f>(55.0/B11*100)</f>
        <v/>
      </c>
      <c r="D11" s="19" t="n">
        <v>6998</v>
      </c>
      <c r="E11" s="18" t="n">
        <v>463.13369948</v>
      </c>
      <c r="F11" s="20" t="n">
        <v>2.63066288</v>
      </c>
      <c r="G11" s="18" t="n">
        <v>461.65608935</v>
      </c>
      <c r="H11" s="20" t="n">
        <v>4.07418559</v>
      </c>
      <c r="I11" s="18" t="n">
        <v>457.49699514</v>
      </c>
      <c r="J11" s="20" t="n">
        <v>4.12964727</v>
      </c>
      <c r="K11" s="18" t="n">
        <v>461.6661808</v>
      </c>
      <c r="L11" s="20" t="n">
        <v>4.64346743</v>
      </c>
      <c r="M11" s="18" t="s">
        <v>481</v>
      </c>
      <c r="N11" s="20" t="s">
        <v>481</v>
      </c>
      <c r="O11" s="18" t="s">
        <v>481</v>
      </c>
      <c r="P11" s="20" t="s">
        <v>481</v>
      </c>
      <c r="Q11" s="18" t="s">
        <v>481</v>
      </c>
      <c r="R11" s="20" t="s">
        <v>481</v>
      </c>
      <c r="S11" s="18" t="s">
        <v>481</v>
      </c>
      <c r="T11" s="20" t="s">
        <v>481</v>
      </c>
      <c r="U11" s="18" t="n">
        <v>368.24418453</v>
      </c>
      <c r="V11" s="20" t="n">
        <v>10.40196488</v>
      </c>
    </row>
    <row r="12" spans="1:22">
      <c r="A12" s="15" t="s">
        <v>487</v>
      </c>
      <c r="B12" s="17" t="n">
        <v>6894</v>
      </c>
      <c r="C12" s="18">
        <f>(58.0/B12*100)</f>
        <v/>
      </c>
      <c r="D12" s="19" t="n">
        <v>6836</v>
      </c>
      <c r="E12" s="18" t="n">
        <v>507.05019</v>
      </c>
      <c r="F12" s="20" t="n">
        <v>2.75300589</v>
      </c>
      <c r="G12" s="18" t="n">
        <v>493.27347141</v>
      </c>
      <c r="H12" s="20" t="n">
        <v>3.53273887</v>
      </c>
      <c r="I12" s="18" t="n">
        <v>487.30940856</v>
      </c>
      <c r="J12" s="20" t="n">
        <v>3.62917476</v>
      </c>
      <c r="K12" s="18" t="n">
        <v>472.64482293</v>
      </c>
      <c r="L12" s="20" t="n">
        <v>4.83097231</v>
      </c>
      <c r="M12" s="18" t="s">
        <v>481</v>
      </c>
      <c r="N12" s="20" t="s">
        <v>481</v>
      </c>
      <c r="O12" s="18" t="s">
        <v>481</v>
      </c>
      <c r="P12" s="20" t="s">
        <v>481</v>
      </c>
      <c r="Q12" s="18" t="n">
        <v>332.31014509</v>
      </c>
      <c r="R12" s="20" t="n">
        <v>18.34291261</v>
      </c>
      <c r="S12" s="18" t="s">
        <v>481</v>
      </c>
      <c r="T12" s="20" t="s">
        <v>481</v>
      </c>
      <c r="U12" s="18" t="n">
        <v>372.04136411</v>
      </c>
      <c r="V12" s="20" t="n">
        <v>10.8907677</v>
      </c>
    </row>
    <row r="13" spans="1:22">
      <c r="A13" s="15" t="s">
        <v>488</v>
      </c>
      <c r="B13" s="17" t="n">
        <v>7161</v>
      </c>
      <c r="C13" s="18">
        <f>(96.0/B13*100)</f>
        <v/>
      </c>
      <c r="D13" s="19" t="n">
        <v>7065</v>
      </c>
      <c r="E13" s="18" t="n">
        <v>518.72904075</v>
      </c>
      <c r="F13" s="20" t="n">
        <v>3.1899453</v>
      </c>
      <c r="G13" s="18" t="n">
        <v>504.30070143</v>
      </c>
      <c r="H13" s="20" t="n">
        <v>2.7169584</v>
      </c>
      <c r="I13" s="18" t="n">
        <v>499.02652551</v>
      </c>
      <c r="J13" s="20" t="n">
        <v>3.99041922</v>
      </c>
      <c r="K13" s="18" t="n">
        <v>491.39999335</v>
      </c>
      <c r="L13" s="20" t="n">
        <v>4.3954294</v>
      </c>
      <c r="M13" s="18" t="s">
        <v>481</v>
      </c>
      <c r="N13" s="20" t="s">
        <v>481</v>
      </c>
      <c r="O13" s="18" t="s">
        <v>481</v>
      </c>
      <c r="P13" s="20" t="s">
        <v>481</v>
      </c>
      <c r="Q13" s="18" t="n">
        <v>407.4699787</v>
      </c>
      <c r="R13" s="20" t="n">
        <v>6.79601306</v>
      </c>
      <c r="S13" s="18" t="s">
        <v>481</v>
      </c>
      <c r="T13" s="20" t="s">
        <v>481</v>
      </c>
      <c r="U13" s="18" t="n">
        <v>377.59127546</v>
      </c>
      <c r="V13" s="20" t="n">
        <v>9.587238770000001</v>
      </c>
    </row>
    <row r="14" spans="1:22">
      <c r="A14" s="15" t="s">
        <v>489</v>
      </c>
      <c r="B14" s="17" t="n">
        <v>5587</v>
      </c>
      <c r="C14" s="18">
        <f>(76.0/B14*100)</f>
        <v/>
      </c>
      <c r="D14" s="19" t="n">
        <v>5511</v>
      </c>
      <c r="E14" s="18" t="n">
        <v>531.38547211</v>
      </c>
      <c r="F14" s="20" t="n">
        <v>3.16064057</v>
      </c>
      <c r="G14" s="18" t="n">
        <v>523.46240045</v>
      </c>
      <c r="H14" s="20" t="n">
        <v>3.55518277</v>
      </c>
      <c r="I14" s="18" t="n">
        <v>522.63319313</v>
      </c>
      <c r="J14" s="20" t="n">
        <v>3.67631862</v>
      </c>
      <c r="K14" s="18" t="n">
        <v>500.7845346</v>
      </c>
      <c r="L14" s="20" t="n">
        <v>3.44009995</v>
      </c>
      <c r="M14" s="18" t="s">
        <v>481</v>
      </c>
      <c r="N14" s="20" t="s">
        <v>481</v>
      </c>
      <c r="O14" s="18" t="s">
        <v>481</v>
      </c>
      <c r="P14" s="20" t="s">
        <v>481</v>
      </c>
      <c r="Q14" s="18" t="s">
        <v>481</v>
      </c>
      <c r="R14" s="20" t="s">
        <v>481</v>
      </c>
      <c r="S14" s="18" t="s">
        <v>481</v>
      </c>
      <c r="T14" s="20" t="s">
        <v>481</v>
      </c>
      <c r="U14" s="18" t="n">
        <v>412.99475975</v>
      </c>
      <c r="V14" s="20" t="n">
        <v>16.19923082</v>
      </c>
    </row>
    <row r="15" spans="1:22">
      <c r="A15" s="15" t="s">
        <v>490</v>
      </c>
      <c r="B15" s="17" t="n">
        <v>5882</v>
      </c>
      <c r="C15" s="18">
        <f>(53.0/B15*100)</f>
        <v/>
      </c>
      <c r="D15" s="19" t="n">
        <v>5829</v>
      </c>
      <c r="E15" s="18" t="n">
        <v>539.13402912</v>
      </c>
      <c r="F15" s="20" t="n">
        <v>2.82709159</v>
      </c>
      <c r="G15" s="18" t="n">
        <v>532.75938446</v>
      </c>
      <c r="H15" s="20" t="n">
        <v>3.31740817</v>
      </c>
      <c r="I15" s="18" t="n">
        <v>520.8320317</v>
      </c>
      <c r="J15" s="20" t="n">
        <v>3.92883915</v>
      </c>
      <c r="K15" s="18" t="n">
        <v>479.91931802</v>
      </c>
      <c r="L15" s="20" t="n">
        <v>6.24236699</v>
      </c>
      <c r="M15" s="18" t="s">
        <v>481</v>
      </c>
      <c r="N15" s="20" t="s">
        <v>481</v>
      </c>
      <c r="O15" s="18" t="s">
        <v>481</v>
      </c>
      <c r="P15" s="20" t="s">
        <v>481</v>
      </c>
      <c r="Q15" s="18" t="n">
        <v>367.66871077</v>
      </c>
      <c r="R15" s="20" t="n">
        <v>14.82638214</v>
      </c>
      <c r="S15" s="18" t="s">
        <v>481</v>
      </c>
      <c r="T15" s="20" t="s">
        <v>481</v>
      </c>
      <c r="U15" s="18" t="n">
        <v>402.1533605</v>
      </c>
      <c r="V15" s="20" t="n">
        <v>12.59667473</v>
      </c>
    </row>
    <row r="16" spans="1:22">
      <c r="A16" s="15" t="s">
        <v>491</v>
      </c>
      <c r="B16" s="17" t="n">
        <v>6108</v>
      </c>
      <c r="C16" s="18">
        <f>(110.0/B16*100)</f>
        <v/>
      </c>
      <c r="D16" s="19" t="n">
        <v>5998</v>
      </c>
      <c r="E16" s="18" t="n">
        <v>520.47240781</v>
      </c>
      <c r="F16" s="20" t="n">
        <v>2.99137551</v>
      </c>
      <c r="G16" s="18" t="n">
        <v>523.90518955</v>
      </c>
      <c r="H16" s="20" t="n">
        <v>3.74667351</v>
      </c>
      <c r="I16" s="18" t="n">
        <v>500.37223753</v>
      </c>
      <c r="J16" s="20" t="n">
        <v>3.78880025</v>
      </c>
      <c r="K16" s="18" t="n">
        <v>475.76131167</v>
      </c>
      <c r="L16" s="20" t="n">
        <v>4.3383073</v>
      </c>
      <c r="M16" s="18" t="s">
        <v>481</v>
      </c>
      <c r="N16" s="20" t="s">
        <v>481</v>
      </c>
      <c r="O16" s="18" t="s">
        <v>481</v>
      </c>
      <c r="P16" s="20" t="s">
        <v>481</v>
      </c>
      <c r="Q16" s="18" t="s">
        <v>481</v>
      </c>
      <c r="R16" s="20" t="s">
        <v>481</v>
      </c>
      <c r="S16" s="18" t="s">
        <v>481</v>
      </c>
      <c r="T16" s="20" t="s">
        <v>481</v>
      </c>
      <c r="U16" s="18" t="n">
        <v>371.69165648</v>
      </c>
      <c r="V16" s="20" t="n">
        <v>10.25569056</v>
      </c>
    </row>
    <row r="17" spans="1:22">
      <c r="A17" s="15" t="s">
        <v>492</v>
      </c>
      <c r="B17" s="17" t="n">
        <v>6504</v>
      </c>
      <c r="C17" s="18">
        <f>(734.0/B17*100)</f>
        <v/>
      </c>
      <c r="D17" s="19" t="n">
        <v>5770</v>
      </c>
      <c r="E17" s="18" t="n">
        <v>528.7770008</v>
      </c>
      <c r="F17" s="20" t="n">
        <v>3.33819557</v>
      </c>
      <c r="G17" s="18" t="n">
        <v>527.22734667</v>
      </c>
      <c r="H17" s="20" t="n">
        <v>3.17606868</v>
      </c>
      <c r="I17" s="18" t="n">
        <v>523.3521423</v>
      </c>
      <c r="J17" s="20" t="n">
        <v>4.39754785</v>
      </c>
      <c r="K17" s="18" t="n">
        <v>499.69340508</v>
      </c>
      <c r="L17" s="20" t="n">
        <v>4.7303051</v>
      </c>
      <c r="M17" s="18" t="s">
        <v>481</v>
      </c>
      <c r="N17" s="20" t="s">
        <v>481</v>
      </c>
      <c r="O17" s="18" t="s">
        <v>481</v>
      </c>
      <c r="P17" s="20" t="s">
        <v>481</v>
      </c>
      <c r="Q17" s="18" t="n">
        <v>338.260297</v>
      </c>
      <c r="R17" s="20" t="n">
        <v>14.23011861</v>
      </c>
      <c r="S17" s="18" t="s">
        <v>481</v>
      </c>
      <c r="T17" s="20" t="s">
        <v>481</v>
      </c>
      <c r="U17" s="18" t="n">
        <v>412.15467736</v>
      </c>
      <c r="V17" s="20" t="n">
        <v>12.21247847</v>
      </c>
    </row>
    <row r="18" spans="1:22">
      <c r="A18" s="15" t="s">
        <v>493</v>
      </c>
      <c r="B18" s="17" t="n">
        <v>5532</v>
      </c>
      <c r="C18" s="18">
        <f>(28.0/B18*100)</f>
        <v/>
      </c>
      <c r="D18" s="19" t="n">
        <v>5504</v>
      </c>
      <c r="E18" s="18" t="n">
        <v>468.13157708</v>
      </c>
      <c r="F18" s="20" t="n">
        <v>5.62171139</v>
      </c>
      <c r="G18" s="18" t="n">
        <v>472.88907624</v>
      </c>
      <c r="H18" s="20" t="n">
        <v>5.24006086</v>
      </c>
      <c r="I18" s="18" t="n">
        <v>472.15977204</v>
      </c>
      <c r="J18" s="20" t="n">
        <v>4.58652719</v>
      </c>
      <c r="K18" s="18" t="n">
        <v>462.77521178</v>
      </c>
      <c r="L18" s="20" t="n">
        <v>4.716522</v>
      </c>
      <c r="M18" s="18" t="s">
        <v>481</v>
      </c>
      <c r="N18" s="20" t="s">
        <v>481</v>
      </c>
      <c r="O18" s="18" t="s">
        <v>481</v>
      </c>
      <c r="P18" s="20" t="s">
        <v>481</v>
      </c>
      <c r="Q18" s="18" t="s">
        <v>481</v>
      </c>
      <c r="R18" s="20" t="s">
        <v>481</v>
      </c>
      <c r="S18" s="18" t="s">
        <v>481</v>
      </c>
      <c r="T18" s="20" t="s">
        <v>481</v>
      </c>
      <c r="U18" s="18" t="n">
        <v>347.84707819</v>
      </c>
      <c r="V18" s="20" t="n">
        <v>12.84233586</v>
      </c>
    </row>
    <row r="19" spans="1:22">
      <c r="A19" s="15" t="s">
        <v>494</v>
      </c>
      <c r="B19" s="17" t="n">
        <v>5658</v>
      </c>
      <c r="C19" s="18">
        <f>(75.0/B19*100)</f>
        <v/>
      </c>
      <c r="D19" s="19" t="n">
        <v>5583</v>
      </c>
      <c r="E19" s="18" t="n">
        <v>495.11604804</v>
      </c>
      <c r="F19" s="20" t="n">
        <v>3.69339498</v>
      </c>
      <c r="G19" s="18" t="n">
        <v>489.69489026</v>
      </c>
      <c r="H19" s="20" t="n">
        <v>3.9914504</v>
      </c>
      <c r="I19" s="18" t="n">
        <v>466.42168767</v>
      </c>
      <c r="J19" s="20" t="n">
        <v>3.3646649</v>
      </c>
      <c r="K19" s="18" t="n">
        <v>441.70626064</v>
      </c>
      <c r="L19" s="20" t="n">
        <v>4.18743771</v>
      </c>
      <c r="M19" s="18" t="s">
        <v>481</v>
      </c>
      <c r="N19" s="20" t="s">
        <v>481</v>
      </c>
      <c r="O19" s="18" t="s">
        <v>481</v>
      </c>
      <c r="P19" s="20" t="s">
        <v>481</v>
      </c>
      <c r="Q19" s="18" t="s">
        <v>481</v>
      </c>
      <c r="R19" s="20" t="s">
        <v>481</v>
      </c>
      <c r="S19" s="18" t="s">
        <v>481</v>
      </c>
      <c r="T19" s="20" t="s">
        <v>481</v>
      </c>
      <c r="U19" s="18" t="n">
        <v>366.50095781</v>
      </c>
      <c r="V19" s="20" t="n">
        <v>14.92646998</v>
      </c>
    </row>
    <row r="20" spans="1:22">
      <c r="A20" s="15" t="s">
        <v>495</v>
      </c>
      <c r="B20" s="17" t="n">
        <v>3371</v>
      </c>
      <c r="C20" s="18">
        <f>(75.0/B20*100)</f>
        <v/>
      </c>
      <c r="D20" s="19" t="n">
        <v>3296</v>
      </c>
      <c r="E20" s="18" t="n">
        <v>492.01012794</v>
      </c>
      <c r="F20" s="20" t="n">
        <v>2.93898011</v>
      </c>
      <c r="G20" s="18" t="n">
        <v>481.24505757</v>
      </c>
      <c r="H20" s="20" t="n">
        <v>4.42829051</v>
      </c>
      <c r="I20" s="18" t="n">
        <v>478.51196742</v>
      </c>
      <c r="J20" s="20" t="n">
        <v>5.0548111</v>
      </c>
      <c r="K20" s="18" t="n">
        <v>450.66082942</v>
      </c>
      <c r="L20" s="20" t="n">
        <v>7.1404289</v>
      </c>
      <c r="M20" s="18" t="s">
        <v>481</v>
      </c>
      <c r="N20" s="20" t="s">
        <v>481</v>
      </c>
      <c r="O20" s="18" t="s">
        <v>481</v>
      </c>
      <c r="P20" s="20" t="s">
        <v>481</v>
      </c>
      <c r="Q20" s="18" t="s">
        <v>481</v>
      </c>
      <c r="R20" s="20" t="s">
        <v>481</v>
      </c>
      <c r="S20" s="18" t="s">
        <v>481</v>
      </c>
      <c r="T20" s="20" t="s">
        <v>481</v>
      </c>
      <c r="U20" s="18" t="n">
        <v>361.57206964</v>
      </c>
      <c r="V20" s="20" t="n">
        <v>12.45201181</v>
      </c>
    </row>
    <row r="21" spans="1:22">
      <c r="A21" s="15" t="s">
        <v>496</v>
      </c>
      <c r="B21" s="17" t="n">
        <v>5741</v>
      </c>
      <c r="C21" s="18">
        <f>(45.0/B21*100)</f>
        <v/>
      </c>
      <c r="D21" s="19" t="n">
        <v>5696</v>
      </c>
      <c r="E21" s="18" t="n">
        <v>531.62685577</v>
      </c>
      <c r="F21" s="20" t="n">
        <v>2.74126181</v>
      </c>
      <c r="G21" s="18" t="n">
        <v>521.30371429</v>
      </c>
      <c r="H21" s="20" t="n">
        <v>3.10480308</v>
      </c>
      <c r="I21" s="18" t="n">
        <v>517.9976142199999</v>
      </c>
      <c r="J21" s="20" t="n">
        <v>3.47052359</v>
      </c>
      <c r="K21" s="18" t="n">
        <v>500.51938518</v>
      </c>
      <c r="L21" s="20" t="n">
        <v>4.69212235</v>
      </c>
      <c r="M21" s="18" t="s">
        <v>481</v>
      </c>
      <c r="N21" s="20" t="s">
        <v>481</v>
      </c>
      <c r="O21" s="18" t="s">
        <v>481</v>
      </c>
      <c r="P21" s="20" t="s">
        <v>481</v>
      </c>
      <c r="Q21" s="18" t="s">
        <v>481</v>
      </c>
      <c r="R21" s="20" t="s">
        <v>481</v>
      </c>
      <c r="S21" s="18" t="s">
        <v>481</v>
      </c>
      <c r="T21" s="20" t="s">
        <v>481</v>
      </c>
      <c r="U21" s="18" t="n">
        <v>457.76585082</v>
      </c>
      <c r="V21" s="20" t="n">
        <v>12.08623924</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484.7579961</v>
      </c>
      <c r="R23" s="20" t="n">
        <v>2.68139711</v>
      </c>
      <c r="S23" s="18" t="s">
        <v>481</v>
      </c>
      <c r="T23" s="20" t="s">
        <v>481</v>
      </c>
      <c r="U23" s="18" t="s">
        <v>481</v>
      </c>
      <c r="V23" s="20" t="s">
        <v>481</v>
      </c>
    </row>
    <row r="24" spans="1:22">
      <c r="A24" s="15" t="s">
        <v>499</v>
      </c>
      <c r="B24" s="17" t="n">
        <v>6647</v>
      </c>
      <c r="C24" s="18">
        <f>(7.0/B24*100)</f>
        <v/>
      </c>
      <c r="D24" s="19" t="n">
        <v>6640</v>
      </c>
      <c r="E24" s="18" t="n">
        <v>526.7151701</v>
      </c>
      <c r="F24" s="20" t="n">
        <v>3.21786933</v>
      </c>
      <c r="G24" s="18" t="n">
        <v>538.54861422</v>
      </c>
      <c r="H24" s="20" t="n">
        <v>6.2781372</v>
      </c>
      <c r="I24" s="18" t="n">
        <v>510.15967758</v>
      </c>
      <c r="J24" s="20" t="n">
        <v>4.8281045</v>
      </c>
      <c r="K24" s="18" t="n">
        <v>484.04127514</v>
      </c>
      <c r="L24" s="20" t="n">
        <v>4.23748953</v>
      </c>
      <c r="M24" s="18" t="s">
        <v>481</v>
      </c>
      <c r="N24" s="20" t="s">
        <v>481</v>
      </c>
      <c r="O24" s="18" t="s">
        <v>481</v>
      </c>
      <c r="P24" s="20" t="s">
        <v>481</v>
      </c>
      <c r="Q24" s="18" t="s">
        <v>481</v>
      </c>
      <c r="R24" s="20" t="s">
        <v>481</v>
      </c>
      <c r="S24" s="18" t="s">
        <v>481</v>
      </c>
      <c r="T24" s="20" t="s">
        <v>481</v>
      </c>
      <c r="U24" s="18" t="n">
        <v>456.61063458</v>
      </c>
      <c r="V24" s="20" t="n">
        <v>17.22596963</v>
      </c>
    </row>
    <row r="25" spans="1:22">
      <c r="A25" s="15" t="s">
        <v>500</v>
      </c>
      <c r="B25" s="17" t="n">
        <v>5581</v>
      </c>
      <c r="C25" s="18">
        <f>(24.0/B25*100)</f>
        <v/>
      </c>
      <c r="D25" s="19" t="n">
        <v>5557</v>
      </c>
      <c r="E25" s="18" t="n">
        <v>529.37296141</v>
      </c>
      <c r="F25" s="20" t="n">
        <v>3.80578601</v>
      </c>
      <c r="G25" s="18" t="n">
        <v>525.59489654</v>
      </c>
      <c r="H25" s="20" t="n">
        <v>4.32276226</v>
      </c>
      <c r="I25" s="18" t="n">
        <v>502.00535166</v>
      </c>
      <c r="J25" s="20" t="n">
        <v>5.19416906</v>
      </c>
      <c r="K25" s="18" t="n">
        <v>489.60496765</v>
      </c>
      <c r="L25" s="20" t="n">
        <v>5.24958578</v>
      </c>
      <c r="M25" s="18" t="s">
        <v>481</v>
      </c>
      <c r="N25" s="20" t="s">
        <v>481</v>
      </c>
      <c r="O25" s="18" t="s">
        <v>481</v>
      </c>
      <c r="P25" s="20" t="s">
        <v>481</v>
      </c>
      <c r="Q25" s="18" t="s">
        <v>481</v>
      </c>
      <c r="R25" s="20" t="s">
        <v>481</v>
      </c>
      <c r="S25" s="18" t="s">
        <v>481</v>
      </c>
      <c r="T25" s="20" t="s">
        <v>481</v>
      </c>
      <c r="U25" s="18" t="n">
        <v>395.65562898</v>
      </c>
      <c r="V25" s="20" t="n">
        <v>34.18908997</v>
      </c>
    </row>
    <row r="26" spans="1:22">
      <c r="A26" s="15" t="s">
        <v>501</v>
      </c>
      <c r="B26" s="17" t="n">
        <v>4869</v>
      </c>
      <c r="C26" s="18">
        <f>(38.0/B26*100)</f>
        <v/>
      </c>
      <c r="D26" s="19" t="n">
        <v>4831</v>
      </c>
      <c r="E26" s="18" t="n">
        <v>501.76799579</v>
      </c>
      <c r="F26" s="20" t="n">
        <v>3.04491793</v>
      </c>
      <c r="G26" s="18" t="n">
        <v>487.77741996</v>
      </c>
      <c r="H26" s="20" t="n">
        <v>3.0728929</v>
      </c>
      <c r="I26" s="18" t="n">
        <v>488.60815465</v>
      </c>
      <c r="J26" s="20" t="n">
        <v>3.2187052</v>
      </c>
      <c r="K26" s="18" t="n">
        <v>469.85391428</v>
      </c>
      <c r="L26" s="20" t="n">
        <v>3.47418579</v>
      </c>
      <c r="M26" s="18" t="s">
        <v>481</v>
      </c>
      <c r="N26" s="20" t="s">
        <v>481</v>
      </c>
      <c r="O26" s="18" t="s">
        <v>481</v>
      </c>
      <c r="P26" s="20" t="s">
        <v>481</v>
      </c>
      <c r="Q26" s="18" t="s">
        <v>481</v>
      </c>
      <c r="R26" s="20" t="s">
        <v>481</v>
      </c>
      <c r="S26" s="18" t="s">
        <v>481</v>
      </c>
      <c r="T26" s="20" t="s">
        <v>481</v>
      </c>
      <c r="U26" s="18" t="n">
        <v>430.30034269</v>
      </c>
      <c r="V26" s="20" t="n">
        <v>12.62959178</v>
      </c>
    </row>
    <row r="27" spans="1:22">
      <c r="A27" s="15" t="s">
        <v>502</v>
      </c>
      <c r="B27" s="17" t="n">
        <v>5299</v>
      </c>
      <c r="C27" s="18">
        <f>(20.0/B27*100)</f>
        <v/>
      </c>
      <c r="D27" s="19" t="n">
        <v>5279</v>
      </c>
      <c r="E27" s="18" t="n">
        <v>495.85430586</v>
      </c>
      <c r="F27" s="20" t="n">
        <v>2.53781079</v>
      </c>
      <c r="G27" s="18" t="n">
        <v>491.01725542</v>
      </c>
      <c r="H27" s="20" t="n">
        <v>3.22855491</v>
      </c>
      <c r="I27" s="18" t="n">
        <v>480.37961154</v>
      </c>
      <c r="J27" s="20" t="n">
        <v>3.54492015</v>
      </c>
      <c r="K27" s="18" t="n">
        <v>468.03593546</v>
      </c>
      <c r="L27" s="20" t="n">
        <v>3.02167758</v>
      </c>
      <c r="M27" s="18" t="s">
        <v>481</v>
      </c>
      <c r="N27" s="20" t="s">
        <v>481</v>
      </c>
      <c r="O27" s="18" t="s">
        <v>481</v>
      </c>
      <c r="P27" s="20" t="s">
        <v>481</v>
      </c>
      <c r="Q27" s="18" t="s">
        <v>481</v>
      </c>
      <c r="R27" s="20" t="s">
        <v>481</v>
      </c>
      <c r="S27" s="18" t="s">
        <v>481</v>
      </c>
      <c r="T27" s="20" t="s">
        <v>481</v>
      </c>
      <c r="U27" s="18" t="n">
        <v>370.36144632</v>
      </c>
      <c r="V27" s="20" t="n">
        <v>9.206378109999999</v>
      </c>
    </row>
    <row r="28" spans="1:22">
      <c r="A28" s="15" t="s">
        <v>503</v>
      </c>
      <c r="B28" s="17" t="n">
        <v>7568</v>
      </c>
      <c r="C28" s="18">
        <f>(68.0/B28*100)</f>
        <v/>
      </c>
      <c r="D28" s="19" t="n">
        <v>7500</v>
      </c>
      <c r="E28" s="18" t="n">
        <v>428.80828425</v>
      </c>
      <c r="F28" s="20" t="n">
        <v>2.61436636</v>
      </c>
      <c r="G28" s="18" t="n">
        <v>432.01789756</v>
      </c>
      <c r="H28" s="20" t="n">
        <v>3.74872037</v>
      </c>
      <c r="I28" s="18" t="n">
        <v>408.86352997</v>
      </c>
      <c r="J28" s="20" t="n">
        <v>4.79556013</v>
      </c>
      <c r="K28" s="18" t="n">
        <v>385.99343417</v>
      </c>
      <c r="L28" s="20" t="n">
        <v>5.16775798</v>
      </c>
      <c r="M28" s="18" t="s">
        <v>481</v>
      </c>
      <c r="N28" s="20" t="s">
        <v>481</v>
      </c>
      <c r="O28" s="18" t="s">
        <v>481</v>
      </c>
      <c r="P28" s="20" t="s">
        <v>481</v>
      </c>
      <c r="Q28" s="18" t="s">
        <v>481</v>
      </c>
      <c r="R28" s="20" t="s">
        <v>481</v>
      </c>
      <c r="S28" s="18" t="s">
        <v>481</v>
      </c>
      <c r="T28" s="20" t="s">
        <v>481</v>
      </c>
      <c r="U28" s="18" t="n">
        <v>331.80222836</v>
      </c>
      <c r="V28" s="20" t="n">
        <v>11.04502534</v>
      </c>
    </row>
    <row r="29" spans="1:22">
      <c r="A29" s="15" t="s">
        <v>504</v>
      </c>
      <c r="B29" s="17" t="n">
        <v>5385</v>
      </c>
      <c r="C29" s="18">
        <f>(30.0/B29*100)</f>
        <v/>
      </c>
      <c r="D29" s="19" t="n">
        <v>5355</v>
      </c>
      <c r="E29" s="18" t="n">
        <v>509.93065509</v>
      </c>
      <c r="F29" s="20" t="n">
        <v>2.97688457</v>
      </c>
      <c r="G29" s="18" t="n">
        <v>517.64842757</v>
      </c>
      <c r="H29" s="20" t="n">
        <v>3.54292485</v>
      </c>
      <c r="I29" s="18" t="n">
        <v>513.94054031</v>
      </c>
      <c r="J29" s="20" t="n">
        <v>4.0301127</v>
      </c>
      <c r="K29" s="18" t="n">
        <v>483.7359454</v>
      </c>
      <c r="L29" s="20" t="n">
        <v>5.42270393</v>
      </c>
      <c r="M29" s="18" t="s">
        <v>481</v>
      </c>
      <c r="N29" s="20" t="s">
        <v>481</v>
      </c>
      <c r="O29" s="18" t="s">
        <v>481</v>
      </c>
      <c r="P29" s="20" t="s">
        <v>481</v>
      </c>
      <c r="Q29" s="18" t="n">
        <v>314.02123871</v>
      </c>
      <c r="R29" s="20" t="n">
        <v>13.26138992</v>
      </c>
      <c r="S29" s="18" t="s">
        <v>481</v>
      </c>
      <c r="T29" s="20" t="s">
        <v>481</v>
      </c>
      <c r="U29" s="18" t="n">
        <v>384.28263711</v>
      </c>
      <c r="V29" s="20" t="n">
        <v>19.45467728</v>
      </c>
    </row>
    <row r="30" spans="1:22">
      <c r="A30" s="15" t="s">
        <v>505</v>
      </c>
      <c r="B30" s="17" t="n">
        <v>4520</v>
      </c>
      <c r="C30" s="18">
        <f>(109.0/B30*100)</f>
        <v/>
      </c>
      <c r="D30" s="19" t="n">
        <v>4411</v>
      </c>
      <c r="E30" s="18" t="n">
        <v>530.01772393</v>
      </c>
      <c r="F30" s="20" t="n">
        <v>3.54240901</v>
      </c>
      <c r="G30" s="18" t="n">
        <v>507.40006723</v>
      </c>
      <c r="H30" s="20" t="n">
        <v>3.65206365</v>
      </c>
      <c r="I30" s="18" t="n">
        <v>514.81021322</v>
      </c>
      <c r="J30" s="20" t="n">
        <v>4.61023039</v>
      </c>
      <c r="K30" s="18" t="n">
        <v>487.83137673</v>
      </c>
      <c r="L30" s="20" t="n">
        <v>4.94566143</v>
      </c>
      <c r="M30" s="18" t="s">
        <v>481</v>
      </c>
      <c r="N30" s="20" t="s">
        <v>481</v>
      </c>
      <c r="O30" s="18" t="s">
        <v>481</v>
      </c>
      <c r="P30" s="20" t="s">
        <v>481</v>
      </c>
      <c r="Q30" s="18" t="s">
        <v>481</v>
      </c>
      <c r="R30" s="20" t="s">
        <v>481</v>
      </c>
      <c r="S30" s="18" t="s">
        <v>481</v>
      </c>
      <c r="T30" s="20" t="s">
        <v>481</v>
      </c>
      <c r="U30" s="18" t="n">
        <v>420.64018208</v>
      </c>
      <c r="V30" s="20" t="n">
        <v>12.45828708</v>
      </c>
    </row>
    <row r="31" spans="1:22">
      <c r="A31" s="15" t="s">
        <v>506</v>
      </c>
      <c r="B31" s="17" t="n">
        <v>5456</v>
      </c>
      <c r="C31" s="18">
        <f>(127.0/B31*100)</f>
        <v/>
      </c>
      <c r="D31" s="19" t="n">
        <v>5329</v>
      </c>
      <c r="E31" s="18" t="n">
        <v>524.67060929</v>
      </c>
      <c r="F31" s="20" t="n">
        <v>2.69451194</v>
      </c>
      <c r="G31" s="18" t="n">
        <v>522.0334137900001</v>
      </c>
      <c r="H31" s="20" t="n">
        <v>4.50147659</v>
      </c>
      <c r="I31" s="18" t="n">
        <v>513.15748594</v>
      </c>
      <c r="J31" s="20" t="n">
        <v>4.65760518</v>
      </c>
      <c r="K31" s="18" t="n">
        <v>483.3244984</v>
      </c>
      <c r="L31" s="20" t="n">
        <v>6.06762975</v>
      </c>
      <c r="M31" s="18" t="s">
        <v>481</v>
      </c>
      <c r="N31" s="20" t="s">
        <v>481</v>
      </c>
      <c r="O31" s="18" t="s">
        <v>481</v>
      </c>
      <c r="P31" s="20" t="s">
        <v>481</v>
      </c>
      <c r="Q31" s="18" t="s">
        <v>481</v>
      </c>
      <c r="R31" s="20" t="s">
        <v>481</v>
      </c>
      <c r="S31" s="18" t="s">
        <v>481</v>
      </c>
      <c r="T31" s="20" t="s">
        <v>481</v>
      </c>
      <c r="U31" s="18" t="n">
        <v>417.30942035</v>
      </c>
      <c r="V31" s="20" t="n">
        <v>8.12037108</v>
      </c>
    </row>
    <row r="32" spans="1:22">
      <c r="A32" s="15" t="s">
        <v>507</v>
      </c>
      <c r="B32" s="17" t="n">
        <v>4478</v>
      </c>
      <c r="C32" s="18">
        <f>(5.0/B32*100)</f>
        <v/>
      </c>
      <c r="D32" s="19" t="n">
        <v>4473</v>
      </c>
      <c r="E32" s="18" t="n">
        <v>523.04170891</v>
      </c>
      <c r="F32" s="20" t="n">
        <v>3.29577366</v>
      </c>
      <c r="G32" s="18" t="n">
        <v>506.86999891</v>
      </c>
      <c r="H32" s="20" t="n">
        <v>3.49914319</v>
      </c>
      <c r="I32" s="18" t="n">
        <v>494.72197938</v>
      </c>
      <c r="J32" s="20" t="n">
        <v>4.27765771</v>
      </c>
      <c r="K32" s="18" t="n">
        <v>481.64587911</v>
      </c>
      <c r="L32" s="20" t="n">
        <v>3.75229284</v>
      </c>
      <c r="M32" s="18" t="s">
        <v>481</v>
      </c>
      <c r="N32" s="20" t="s">
        <v>481</v>
      </c>
      <c r="O32" s="18" t="s">
        <v>481</v>
      </c>
      <c r="P32" s="20" t="s">
        <v>481</v>
      </c>
      <c r="Q32" s="18" t="s">
        <v>481</v>
      </c>
      <c r="R32" s="20" t="s">
        <v>481</v>
      </c>
      <c r="S32" s="18" t="s">
        <v>481</v>
      </c>
      <c r="T32" s="20" t="s">
        <v>481</v>
      </c>
      <c r="U32" s="18" t="n">
        <v>407.01829825</v>
      </c>
      <c r="V32" s="20" t="n">
        <v>19.52725353</v>
      </c>
    </row>
    <row r="33" spans="1:22">
      <c r="A33" s="15" t="s">
        <v>508</v>
      </c>
      <c r="B33" s="17" t="n">
        <v>7325</v>
      </c>
      <c r="C33" s="18">
        <f>(76.0/B33*100)</f>
        <v/>
      </c>
      <c r="D33" s="19" t="n">
        <v>7249</v>
      </c>
      <c r="E33" s="18" t="n">
        <v>510.43819963</v>
      </c>
      <c r="F33" s="20" t="n">
        <v>3.20753577</v>
      </c>
      <c r="G33" s="18" t="n">
        <v>498.33396096</v>
      </c>
      <c r="H33" s="20" t="n">
        <v>3.27947557</v>
      </c>
      <c r="I33" s="18" t="n">
        <v>496.63605609</v>
      </c>
      <c r="J33" s="20" t="n">
        <v>3.643292</v>
      </c>
      <c r="K33" s="18" t="n">
        <v>481.65548613</v>
      </c>
      <c r="L33" s="20" t="n">
        <v>5.28436224</v>
      </c>
      <c r="M33" s="18" t="s">
        <v>481</v>
      </c>
      <c r="N33" s="20" t="s">
        <v>481</v>
      </c>
      <c r="O33" s="18" t="s">
        <v>481</v>
      </c>
      <c r="P33" s="20" t="s">
        <v>481</v>
      </c>
      <c r="Q33" s="18" t="s">
        <v>481</v>
      </c>
      <c r="R33" s="20" t="s">
        <v>481</v>
      </c>
      <c r="S33" s="18" t="s">
        <v>481</v>
      </c>
      <c r="T33" s="20" t="s">
        <v>481</v>
      </c>
      <c r="U33" s="18" t="n">
        <v>395.20649133</v>
      </c>
      <c r="V33" s="20" t="n">
        <v>14.34503744</v>
      </c>
    </row>
    <row r="34" spans="1:22">
      <c r="A34" s="15" t="s">
        <v>509</v>
      </c>
      <c r="B34" s="17" t="n">
        <v>6350</v>
      </c>
      <c r="C34" s="18">
        <f>(40.0/B34*100)</f>
        <v/>
      </c>
      <c r="D34" s="19" t="n">
        <v>6310</v>
      </c>
      <c r="E34" s="18" t="n">
        <v>472.27004923</v>
      </c>
      <c r="F34" s="20" t="n">
        <v>3.98740874</v>
      </c>
      <c r="G34" s="18" t="n">
        <v>467.98709501</v>
      </c>
      <c r="H34" s="20" t="n">
        <v>3.1003339</v>
      </c>
      <c r="I34" s="18" t="n">
        <v>454.93832361</v>
      </c>
      <c r="J34" s="20" t="n">
        <v>3.49838446</v>
      </c>
      <c r="K34" s="18" t="n">
        <v>438.07858921</v>
      </c>
      <c r="L34" s="20" t="n">
        <v>5.11295339</v>
      </c>
      <c r="M34" s="18" t="s">
        <v>481</v>
      </c>
      <c r="N34" s="20" t="s">
        <v>481</v>
      </c>
      <c r="O34" s="18" t="s">
        <v>481</v>
      </c>
      <c r="P34" s="20" t="s">
        <v>481</v>
      </c>
      <c r="Q34" s="18" t="n">
        <v>263.37193708</v>
      </c>
      <c r="R34" s="20" t="n">
        <v>13.61114927</v>
      </c>
      <c r="S34" s="18" t="s">
        <v>481</v>
      </c>
      <c r="T34" s="20" t="s">
        <v>481</v>
      </c>
      <c r="U34" s="18" t="n">
        <v>322.16505587</v>
      </c>
      <c r="V34" s="20" t="n">
        <v>11.51262131</v>
      </c>
    </row>
    <row r="35" spans="1:22">
      <c r="A35" s="15" t="s">
        <v>510</v>
      </c>
      <c r="B35" s="17" t="n">
        <v>6406</v>
      </c>
      <c r="C35" s="18">
        <f>(39.0/B35*100)</f>
        <v/>
      </c>
      <c r="D35" s="19" t="n">
        <v>6367</v>
      </c>
      <c r="E35" s="18" t="n">
        <v>517.92618553</v>
      </c>
      <c r="F35" s="20" t="n">
        <v>2.7587726</v>
      </c>
      <c r="G35" s="18" t="n">
        <v>514.65435845</v>
      </c>
      <c r="H35" s="20" t="n">
        <v>3.0425477</v>
      </c>
      <c r="I35" s="18" t="n">
        <v>505.99950987</v>
      </c>
      <c r="J35" s="20" t="n">
        <v>2.71932998</v>
      </c>
      <c r="K35" s="18" t="n">
        <v>492.59250169</v>
      </c>
      <c r="L35" s="20" t="n">
        <v>3.80711972</v>
      </c>
      <c r="M35" s="18" t="s">
        <v>481</v>
      </c>
      <c r="N35" s="20" t="s">
        <v>481</v>
      </c>
      <c r="O35" s="18" t="s">
        <v>481</v>
      </c>
      <c r="P35" s="20" t="s">
        <v>481</v>
      </c>
      <c r="Q35" s="18" t="n">
        <v>337.32521215</v>
      </c>
      <c r="R35" s="20" t="n">
        <v>11.65794297</v>
      </c>
      <c r="S35" s="18" t="s">
        <v>481</v>
      </c>
      <c r="T35" s="20" t="s">
        <v>481</v>
      </c>
      <c r="U35" s="18" t="n">
        <v>422.3836915</v>
      </c>
      <c r="V35" s="20" t="n">
        <v>13.4766531</v>
      </c>
    </row>
    <row r="36" spans="1:22">
      <c r="A36" s="15" t="s">
        <v>511</v>
      </c>
      <c r="B36" s="17" t="n">
        <v>6736</v>
      </c>
      <c r="C36" s="18">
        <f>(33.0/B36*100)</f>
        <v/>
      </c>
      <c r="D36" s="19" t="n">
        <v>6703</v>
      </c>
      <c r="E36" s="18" t="n">
        <v>504.5836397</v>
      </c>
      <c r="F36" s="20" t="n">
        <v>2.81475684</v>
      </c>
      <c r="G36" s="18" t="n">
        <v>499.94777856</v>
      </c>
      <c r="H36" s="20" t="n">
        <v>2.90421983</v>
      </c>
      <c r="I36" s="18" t="n">
        <v>487.06217042</v>
      </c>
      <c r="J36" s="20" t="n">
        <v>3.65227624</v>
      </c>
      <c r="K36" s="18" t="n">
        <v>472.16467641</v>
      </c>
      <c r="L36" s="20" t="n">
        <v>4.89628524</v>
      </c>
      <c r="M36" s="18" t="s">
        <v>481</v>
      </c>
      <c r="N36" s="20" t="s">
        <v>481</v>
      </c>
      <c r="O36" s="18" t="s">
        <v>481</v>
      </c>
      <c r="P36" s="20" t="s">
        <v>481</v>
      </c>
      <c r="Q36" s="18" t="s">
        <v>481</v>
      </c>
      <c r="R36" s="20" t="s">
        <v>481</v>
      </c>
      <c r="S36" s="18" t="s">
        <v>481</v>
      </c>
      <c r="T36" s="20" t="s">
        <v>481</v>
      </c>
      <c r="U36" s="18" t="n">
        <v>405.01893641</v>
      </c>
      <c r="V36" s="20" t="n">
        <v>13.98014134</v>
      </c>
    </row>
    <row r="37" spans="1:22">
      <c r="A37" s="15" t="s">
        <v>512</v>
      </c>
      <c r="B37" s="17" t="n">
        <v>5458</v>
      </c>
      <c r="C37" s="18">
        <f>(66.0/B37*100)</f>
        <v/>
      </c>
      <c r="D37" s="19" t="n">
        <v>5392</v>
      </c>
      <c r="E37" s="18" t="n">
        <v>521.76673332</v>
      </c>
      <c r="F37" s="20" t="n">
        <v>3.38238226</v>
      </c>
      <c r="G37" s="18" t="n">
        <v>504.23430241</v>
      </c>
      <c r="H37" s="20" t="n">
        <v>4.11312061</v>
      </c>
      <c r="I37" s="18" t="n">
        <v>484.98020668</v>
      </c>
      <c r="J37" s="20" t="n">
        <v>4.61266163</v>
      </c>
      <c r="K37" s="18" t="n">
        <v>458.5591171</v>
      </c>
      <c r="L37" s="20" t="n">
        <v>7.03272495</v>
      </c>
      <c r="M37" s="18" t="s">
        <v>481</v>
      </c>
      <c r="N37" s="20" t="s">
        <v>481</v>
      </c>
      <c r="O37" s="18" t="s">
        <v>481</v>
      </c>
      <c r="P37" s="20" t="s">
        <v>481</v>
      </c>
      <c r="Q37" s="18" t="s">
        <v>481</v>
      </c>
      <c r="R37" s="20" t="s">
        <v>481</v>
      </c>
      <c r="S37" s="18" t="s">
        <v>481</v>
      </c>
      <c r="T37" s="20" t="s">
        <v>481</v>
      </c>
      <c r="U37" s="18" t="n">
        <v>384.01166308</v>
      </c>
      <c r="V37" s="20" t="n">
        <v>8.47498744</v>
      </c>
    </row>
    <row r="38" spans="1:22">
      <c r="A38" s="15" t="s">
        <v>513</v>
      </c>
      <c r="B38" s="17" t="n">
        <v>5860</v>
      </c>
      <c r="C38" s="18">
        <f>(17.0/B38*100)</f>
        <v/>
      </c>
      <c r="D38" s="19" t="n">
        <v>5843</v>
      </c>
      <c r="E38" s="18" t="n">
        <v>506.96433963</v>
      </c>
      <c r="F38" s="20" t="n">
        <v>3.30014272</v>
      </c>
      <c r="G38" s="18" t="n">
        <v>502.38455926</v>
      </c>
      <c r="H38" s="20" t="n">
        <v>4.18607849</v>
      </c>
      <c r="I38" s="18" t="n">
        <v>488.32831446</v>
      </c>
      <c r="J38" s="20" t="n">
        <v>5.05197298</v>
      </c>
      <c r="K38" s="18" t="n">
        <v>466.12437855</v>
      </c>
      <c r="L38" s="20" t="n">
        <v>4.72998896</v>
      </c>
      <c r="M38" s="18" t="s">
        <v>481</v>
      </c>
      <c r="N38" s="20" t="s">
        <v>481</v>
      </c>
      <c r="O38" s="18" t="s">
        <v>481</v>
      </c>
      <c r="P38" s="20" t="s">
        <v>481</v>
      </c>
      <c r="Q38" s="18" t="s">
        <v>481</v>
      </c>
      <c r="R38" s="20" t="s">
        <v>481</v>
      </c>
      <c r="S38" s="18" t="s">
        <v>481</v>
      </c>
      <c r="T38" s="20" t="s">
        <v>481</v>
      </c>
      <c r="U38" s="18" t="n">
        <v>378.4060834</v>
      </c>
      <c r="V38" s="20" t="n">
        <v>10.02079281</v>
      </c>
    </row>
    <row r="39" spans="1:22">
      <c r="A39" s="15" t="s">
        <v>514</v>
      </c>
      <c r="B39" s="17" t="n">
        <v>5895</v>
      </c>
      <c r="C39" s="18">
        <f>(32.0/B39*100)</f>
        <v/>
      </c>
      <c r="D39" s="19" t="n">
        <v>5863</v>
      </c>
      <c r="E39" s="18" t="n">
        <v>431.77834778</v>
      </c>
      <c r="F39" s="20" t="n">
        <v>4.60586018</v>
      </c>
      <c r="G39" s="18" t="n">
        <v>436.19120916</v>
      </c>
      <c r="H39" s="20" t="n">
        <v>5.41141156</v>
      </c>
      <c r="I39" s="18" t="n">
        <v>436.3609654</v>
      </c>
      <c r="J39" s="20" t="n">
        <v>4.96133172</v>
      </c>
      <c r="K39" s="18" t="n">
        <v>417.88262363</v>
      </c>
      <c r="L39" s="20" t="n">
        <v>3.97005894</v>
      </c>
      <c r="M39" s="18" t="s">
        <v>481</v>
      </c>
      <c r="N39" s="20" t="s">
        <v>481</v>
      </c>
      <c r="O39" s="18" t="s">
        <v>481</v>
      </c>
      <c r="P39" s="20" t="s">
        <v>481</v>
      </c>
      <c r="Q39" s="18" t="s">
        <v>481</v>
      </c>
      <c r="R39" s="20" t="s">
        <v>481</v>
      </c>
      <c r="S39" s="18" t="s">
        <v>481</v>
      </c>
      <c r="T39" s="20" t="s">
        <v>481</v>
      </c>
      <c r="U39" s="18" t="n">
        <v>349.66547282</v>
      </c>
      <c r="V39" s="20" t="n">
        <v>12.5703436</v>
      </c>
    </row>
    <row r="40" spans="1:22">
      <c r="A40" s="15" t="s">
        <v>515</v>
      </c>
      <c r="B40" s="17" t="n">
        <v>14157</v>
      </c>
      <c r="C40" s="18">
        <f>(292.0/B40*100)</f>
        <v/>
      </c>
      <c r="D40" s="19" t="n">
        <v>13865</v>
      </c>
      <c r="E40" s="18" t="n">
        <v>509.62269367</v>
      </c>
      <c r="F40" s="20" t="n">
        <v>3.36950287</v>
      </c>
      <c r="G40" s="18" t="n">
        <v>504.84696086</v>
      </c>
      <c r="H40" s="20" t="n">
        <v>3.55957808</v>
      </c>
      <c r="I40" s="18" t="n">
        <v>495.54177764</v>
      </c>
      <c r="J40" s="20" t="n">
        <v>3.99986744</v>
      </c>
      <c r="K40" s="18" t="n">
        <v>482.06761663</v>
      </c>
      <c r="L40" s="20" t="n">
        <v>4.73673294</v>
      </c>
      <c r="M40" s="18" t="s">
        <v>481</v>
      </c>
      <c r="N40" s="20" t="s">
        <v>481</v>
      </c>
      <c r="O40" s="18" t="s">
        <v>481</v>
      </c>
      <c r="P40" s="20" t="s">
        <v>481</v>
      </c>
      <c r="Q40" s="18" t="s">
        <v>481</v>
      </c>
      <c r="R40" s="20" t="s">
        <v>481</v>
      </c>
      <c r="S40" s="18" t="s">
        <v>481</v>
      </c>
      <c r="T40" s="20" t="s">
        <v>481</v>
      </c>
      <c r="U40" s="18" t="n">
        <v>417.1820502</v>
      </c>
      <c r="V40" s="20" t="n">
        <v>7.96694614</v>
      </c>
    </row>
    <row r="41" spans="1:22">
      <c r="A41" s="15" t="s">
        <v>516</v>
      </c>
      <c r="B41" s="17" t="n">
        <v>5712</v>
      </c>
      <c r="C41" s="18">
        <f>(39.0/B41*100)</f>
        <v/>
      </c>
      <c r="D41" s="19" t="n">
        <v>5673</v>
      </c>
      <c r="E41" s="18" t="n">
        <v>516.62321719</v>
      </c>
      <c r="F41" s="20" t="n">
        <v>3.80816513</v>
      </c>
      <c r="G41" s="18" t="n">
        <v>494.70334891</v>
      </c>
      <c r="H41" s="20" t="n">
        <v>4.26481976</v>
      </c>
      <c r="I41" s="18" t="n">
        <v>502.0258419</v>
      </c>
      <c r="J41" s="20" t="n">
        <v>3.78297886</v>
      </c>
      <c r="K41" s="18" t="n">
        <v>472.53039134</v>
      </c>
      <c r="L41" s="20" t="n">
        <v>5.23660912</v>
      </c>
      <c r="M41" s="18" t="s">
        <v>481</v>
      </c>
      <c r="N41" s="20" t="s">
        <v>481</v>
      </c>
      <c r="O41" s="18" t="s">
        <v>481</v>
      </c>
      <c r="P41" s="20" t="s">
        <v>481</v>
      </c>
      <c r="Q41" s="18" t="n">
        <v>399.91015703</v>
      </c>
      <c r="R41" s="20" t="n">
        <v>16.72230739</v>
      </c>
      <c r="S41" s="18" t="s">
        <v>481</v>
      </c>
      <c r="T41" s="20" t="s">
        <v>481</v>
      </c>
      <c r="U41" s="18" t="n">
        <v>372.26248908</v>
      </c>
      <c r="V41" s="20" t="n">
        <v>16.47863178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(1379.0/B46*100)</f>
        <v/>
      </c>
      <c r="D46" s="19" t="n">
        <v>21762</v>
      </c>
      <c r="E46" s="18" t="n">
        <v>426.09564998</v>
      </c>
      <c r="F46" s="20" t="n">
        <v>3.09974303</v>
      </c>
      <c r="G46" s="18" t="n">
        <v>411.8442396</v>
      </c>
      <c r="H46" s="20" t="n">
        <v>3.48238448</v>
      </c>
      <c r="I46" s="18" t="n">
        <v>414.7920495</v>
      </c>
      <c r="J46" s="20" t="n">
        <v>4.40494721</v>
      </c>
      <c r="K46" s="18" t="n">
        <v>405.18042487</v>
      </c>
      <c r="L46" s="20" t="n">
        <v>4.64389393</v>
      </c>
      <c r="M46" s="18" t="s">
        <v>481</v>
      </c>
      <c r="N46" s="20" t="s">
        <v>481</v>
      </c>
      <c r="O46" s="18" t="s">
        <v>481</v>
      </c>
      <c r="P46" s="20" t="s">
        <v>481</v>
      </c>
      <c r="Q46" s="18" t="s">
        <v>481</v>
      </c>
      <c r="R46" s="20" t="s">
        <v>481</v>
      </c>
      <c r="S46" s="18" t="s">
        <v>481</v>
      </c>
      <c r="T46" s="20" t="s">
        <v>481</v>
      </c>
      <c r="U46" s="18" t="n">
        <v>344.68918628</v>
      </c>
      <c r="V46" s="20" t="n">
        <v>4.39326275</v>
      </c>
    </row>
    <row r="47" spans="1:22">
      <c r="A47" s="15" t="s">
        <v>522</v>
      </c>
      <c r="B47" s="17" t="n">
        <v>5928</v>
      </c>
      <c r="C47" s="18">
        <f>(101.0/B47*100)</f>
        <v/>
      </c>
      <c r="D47" s="19" t="n">
        <v>5827</v>
      </c>
      <c r="E47" s="18" t="n">
        <v>430.25502546</v>
      </c>
      <c r="F47" s="20" t="n">
        <v>5.18984592</v>
      </c>
      <c r="G47" s="18" t="n">
        <v>454.33449673</v>
      </c>
      <c r="H47" s="20" t="n">
        <v>5.76413288</v>
      </c>
      <c r="I47" s="18" t="n">
        <v>450.49852753</v>
      </c>
      <c r="J47" s="20" t="n">
        <v>5.90005289</v>
      </c>
      <c r="K47" s="18" t="n">
        <v>432.29607772</v>
      </c>
      <c r="L47" s="20" t="n">
        <v>5.98768559</v>
      </c>
      <c r="M47" s="18" t="s">
        <v>481</v>
      </c>
      <c r="N47" s="20" t="s">
        <v>481</v>
      </c>
      <c r="O47" s="18" t="s">
        <v>481</v>
      </c>
      <c r="P47" s="20" t="s">
        <v>481</v>
      </c>
      <c r="Q47" s="18" t="s">
        <v>481</v>
      </c>
      <c r="R47" s="20" t="s">
        <v>481</v>
      </c>
      <c r="S47" s="18" t="s">
        <v>481</v>
      </c>
      <c r="T47" s="20" t="s">
        <v>481</v>
      </c>
      <c r="U47" s="18" t="n">
        <v>311.92718966</v>
      </c>
      <c r="V47" s="20" t="n">
        <v>7.40077089</v>
      </c>
    </row>
    <row r="48" spans="1:22">
      <c r="A48" s="15" t="s">
        <v>523</v>
      </c>
      <c r="B48" s="17" t="n">
        <v>9841</v>
      </c>
      <c r="C48" s="18">
        <f>(7.0/B48*100)</f>
        <v/>
      </c>
      <c r="D48" s="19" t="n">
        <v>9834</v>
      </c>
      <c r="E48" s="18" t="n">
        <v>512.6556241</v>
      </c>
      <c r="F48" s="20" t="n">
        <v>5.96955074</v>
      </c>
      <c r="G48" s="18" t="n">
        <v>484.95978555</v>
      </c>
      <c r="H48" s="20" t="n">
        <v>8.56279675</v>
      </c>
      <c r="I48" s="18" t="n">
        <v>478.71904515</v>
      </c>
      <c r="J48" s="20" t="n">
        <v>6.60206333</v>
      </c>
      <c r="K48" s="18" t="n">
        <v>487.75729398</v>
      </c>
      <c r="L48" s="20" t="n">
        <v>4.52515503</v>
      </c>
      <c r="M48" s="18" t="s">
        <v>481</v>
      </c>
      <c r="N48" s="20" t="s">
        <v>481</v>
      </c>
      <c r="O48" s="18" t="s">
        <v>481</v>
      </c>
      <c r="P48" s="20" t="s">
        <v>481</v>
      </c>
      <c r="Q48" s="18" t="s">
        <v>481</v>
      </c>
      <c r="R48" s="20" t="s">
        <v>481</v>
      </c>
      <c r="S48" s="18" t="s">
        <v>481</v>
      </c>
      <c r="T48" s="20" t="s">
        <v>481</v>
      </c>
      <c r="U48" s="18" t="n">
        <v>416.46520469</v>
      </c>
      <c r="V48" s="20" t="n">
        <v>37.20778488</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(225.0/B50*100)</f>
        <v/>
      </c>
      <c r="D50" s="19" t="n">
        <v>11570</v>
      </c>
      <c r="E50" s="18" t="n">
        <v>428.86621486</v>
      </c>
      <c r="F50" s="20" t="n">
        <v>3.49099529</v>
      </c>
      <c r="G50" s="18" t="n">
        <v>430.99486926</v>
      </c>
      <c r="H50" s="20" t="n">
        <v>3.47627752</v>
      </c>
      <c r="I50" s="18" t="n">
        <v>424.6316849</v>
      </c>
      <c r="J50" s="20" t="n">
        <v>4.36308957</v>
      </c>
      <c r="K50" s="18" t="n">
        <v>410.5180538</v>
      </c>
      <c r="L50" s="20" t="n">
        <v>4.35856761</v>
      </c>
      <c r="M50" s="18" t="s">
        <v>481</v>
      </c>
      <c r="N50" s="20" t="s">
        <v>481</v>
      </c>
      <c r="O50" s="18" t="s">
        <v>481</v>
      </c>
      <c r="P50" s="20" t="s">
        <v>481</v>
      </c>
      <c r="Q50" s="18" t="s">
        <v>481</v>
      </c>
      <c r="R50" s="20" t="s">
        <v>481</v>
      </c>
      <c r="S50" s="18" t="s">
        <v>481</v>
      </c>
      <c r="T50" s="20" t="s">
        <v>481</v>
      </c>
      <c r="U50" s="18" t="n">
        <v>341.60261754</v>
      </c>
      <c r="V50" s="20" t="n">
        <v>12.12410767</v>
      </c>
    </row>
    <row r="51" spans="1:22">
      <c r="A51" s="15" t="s">
        <v>526</v>
      </c>
      <c r="B51" s="17" t="n">
        <v>6866</v>
      </c>
      <c r="C51" s="18">
        <f>(109.0/B51*100)</f>
        <v/>
      </c>
      <c r="D51" s="19" t="n">
        <v>6757</v>
      </c>
      <c r="E51" s="18" t="n">
        <v>430.69353433</v>
      </c>
      <c r="F51" s="20" t="n">
        <v>3.0140301</v>
      </c>
      <c r="G51" s="18" t="n">
        <v>431.93716966</v>
      </c>
      <c r="H51" s="20" t="n">
        <v>3.8196753</v>
      </c>
      <c r="I51" s="18" t="n">
        <v>427.65339481</v>
      </c>
      <c r="J51" s="20" t="n">
        <v>4.615401</v>
      </c>
      <c r="K51" s="18" t="n">
        <v>407.5418186</v>
      </c>
      <c r="L51" s="20" t="n">
        <v>4.99557914</v>
      </c>
      <c r="M51" s="18" t="s">
        <v>481</v>
      </c>
      <c r="N51" s="20" t="s">
        <v>481</v>
      </c>
      <c r="O51" s="18" t="s">
        <v>481</v>
      </c>
      <c r="P51" s="20" t="s">
        <v>481</v>
      </c>
      <c r="Q51" s="18" t="n">
        <v>427.96430568</v>
      </c>
      <c r="R51" s="20" t="n">
        <v>5.20460603</v>
      </c>
      <c r="S51" s="18" t="s">
        <v>481</v>
      </c>
      <c r="T51" s="20" t="s">
        <v>481</v>
      </c>
      <c r="U51" s="18" t="n">
        <v>374.97105938</v>
      </c>
      <c r="V51" s="20" t="n">
        <v>10.75982265</v>
      </c>
    </row>
    <row r="52" spans="1:22">
      <c r="A52" s="15" t="s">
        <v>527</v>
      </c>
      <c r="B52" s="17" t="n">
        <v>5809</v>
      </c>
      <c r="C52" s="18">
        <f>(77.0/B52*100)</f>
        <v/>
      </c>
      <c r="D52" s="19" t="n">
        <v>5732</v>
      </c>
      <c r="E52" s="18" t="n">
        <v>495.60396949</v>
      </c>
      <c r="F52" s="20" t="n">
        <v>3.10505117</v>
      </c>
      <c r="G52" s="18" t="n">
        <v>496.10086943</v>
      </c>
      <c r="H52" s="20" t="n">
        <v>3.88124959</v>
      </c>
      <c r="I52" s="18" t="n">
        <v>484.76787132</v>
      </c>
      <c r="J52" s="20" t="n">
        <v>3.37222491</v>
      </c>
      <c r="K52" s="18" t="n">
        <v>462.42698393</v>
      </c>
      <c r="L52" s="20" t="n">
        <v>4.37307697</v>
      </c>
      <c r="M52" s="18" t="s">
        <v>481</v>
      </c>
      <c r="N52" s="20" t="s">
        <v>481</v>
      </c>
      <c r="O52" s="18" t="s">
        <v>481</v>
      </c>
      <c r="P52" s="20" t="s">
        <v>481</v>
      </c>
      <c r="Q52" s="18" t="s">
        <v>481</v>
      </c>
      <c r="R52" s="20" t="s">
        <v>481</v>
      </c>
      <c r="S52" s="18" t="s">
        <v>481</v>
      </c>
      <c r="T52" s="20" t="s">
        <v>481</v>
      </c>
      <c r="U52" s="18" t="n">
        <v>383.72053783</v>
      </c>
      <c r="V52" s="20" t="n">
        <v>15.98242412</v>
      </c>
    </row>
    <row r="53" spans="1:22">
      <c r="A53" s="15" t="s">
        <v>528</v>
      </c>
      <c r="B53" s="17" t="n">
        <v>5571</v>
      </c>
      <c r="C53" s="18">
        <f>(85.0/B53*100)</f>
        <v/>
      </c>
      <c r="D53" s="19" t="n">
        <v>5486</v>
      </c>
      <c r="E53" s="18" t="n">
        <v>451.93819616</v>
      </c>
      <c r="F53" s="20" t="n">
        <v>2.98621779</v>
      </c>
      <c r="G53" s="18" t="n">
        <v>448.86434486</v>
      </c>
      <c r="H53" s="20" t="n">
        <v>2.67628451</v>
      </c>
      <c r="I53" s="18" t="n">
        <v>448.77640732</v>
      </c>
      <c r="J53" s="20" t="n">
        <v>3.66359999</v>
      </c>
      <c r="K53" s="18" t="n">
        <v>428.37763018</v>
      </c>
      <c r="L53" s="20" t="n">
        <v>5.04094273</v>
      </c>
      <c r="M53" s="18" t="s">
        <v>481</v>
      </c>
      <c r="N53" s="20" t="s">
        <v>481</v>
      </c>
      <c r="O53" s="18" t="s">
        <v>481</v>
      </c>
      <c r="P53" s="20" t="s">
        <v>481</v>
      </c>
      <c r="Q53" s="18" t="s">
        <v>481</v>
      </c>
      <c r="R53" s="20" t="s">
        <v>481</v>
      </c>
      <c r="S53" s="18" t="s">
        <v>481</v>
      </c>
      <c r="T53" s="20" t="s">
        <v>481</v>
      </c>
      <c r="U53" s="18" t="n">
        <v>312.69150737</v>
      </c>
      <c r="V53" s="20" t="n">
        <v>10.01316874</v>
      </c>
    </row>
    <row r="54" spans="1:22">
      <c r="A54" s="15" t="s">
        <v>529</v>
      </c>
      <c r="B54" s="17" t="n">
        <v>4740</v>
      </c>
      <c r="C54" s="18">
        <f>(113.0/B54*100)</f>
        <v/>
      </c>
      <c r="D54" s="19" t="n">
        <v>4627</v>
      </c>
      <c r="E54" s="18" t="n">
        <v>366.60132009</v>
      </c>
      <c r="F54" s="20" t="n">
        <v>3.39760073</v>
      </c>
      <c r="G54" s="18" t="n">
        <v>372.60165859</v>
      </c>
      <c r="H54" s="20" t="n">
        <v>5.0594671</v>
      </c>
      <c r="I54" s="18" t="n">
        <v>363.71548343</v>
      </c>
      <c r="J54" s="20" t="n">
        <v>4.71855313</v>
      </c>
      <c r="K54" s="18" t="n">
        <v>340.29279179</v>
      </c>
      <c r="L54" s="20" t="n">
        <v>4.5004353</v>
      </c>
      <c r="M54" s="18" t="s">
        <v>481</v>
      </c>
      <c r="N54" s="20" t="s">
        <v>481</v>
      </c>
      <c r="O54" s="18" t="s">
        <v>481</v>
      </c>
      <c r="P54" s="20" t="s">
        <v>481</v>
      </c>
      <c r="Q54" s="18" t="s">
        <v>481</v>
      </c>
      <c r="R54" s="20" t="s">
        <v>481</v>
      </c>
      <c r="S54" s="18" t="s">
        <v>481</v>
      </c>
      <c r="T54" s="20" t="s">
        <v>481</v>
      </c>
      <c r="U54" s="18" t="n">
        <v>283.59730164</v>
      </c>
      <c r="V54" s="20" t="n">
        <v>5.19922283</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541.19761369</v>
      </c>
      <c r="F56" s="20" t="n">
        <v>3.39226147</v>
      </c>
      <c r="G56" s="18" t="n">
        <v>527.96461382</v>
      </c>
      <c r="H56" s="20" t="n">
        <v>4.75253251</v>
      </c>
      <c r="I56" s="18" t="n">
        <v>529.48699584</v>
      </c>
      <c r="J56" s="20" t="n">
        <v>3.62764752</v>
      </c>
      <c r="K56" s="18" t="n">
        <v>514.75158205</v>
      </c>
      <c r="L56" s="20" t="n">
        <v>3.1227892</v>
      </c>
      <c r="M56" s="18" t="s">
        <v>481</v>
      </c>
      <c r="N56" s="20" t="s">
        <v>481</v>
      </c>
      <c r="O56" s="18" t="s">
        <v>481</v>
      </c>
      <c r="P56" s="20" t="s">
        <v>481</v>
      </c>
      <c r="Q56" s="18" t="s">
        <v>481</v>
      </c>
      <c r="R56" s="20" t="s">
        <v>481</v>
      </c>
      <c r="S56" s="18" t="s">
        <v>481</v>
      </c>
      <c r="T56" s="20" t="s">
        <v>481</v>
      </c>
      <c r="U56" s="18" t="n">
        <v>431.67171126</v>
      </c>
      <c r="V56" s="20" t="n">
        <v>20.51995089</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(138.0/B61*100)</f>
        <v/>
      </c>
      <c r="D61" s="19" t="n">
        <v>6387</v>
      </c>
      <c r="E61" s="18" t="n">
        <v>482.9968652</v>
      </c>
      <c r="F61" s="20" t="n">
        <v>3.60802686</v>
      </c>
      <c r="G61" s="18" t="n">
        <v>480.19960679</v>
      </c>
      <c r="H61" s="20" t="n">
        <v>3.36600907</v>
      </c>
      <c r="I61" s="18" t="n">
        <v>470.33511967</v>
      </c>
      <c r="J61" s="20" t="n">
        <v>3.42925875</v>
      </c>
      <c r="K61" s="18" t="n">
        <v>459.90201418</v>
      </c>
      <c r="L61" s="20" t="n">
        <v>4.45431918</v>
      </c>
      <c r="M61" s="18" t="s">
        <v>481</v>
      </c>
      <c r="N61" s="20" t="s">
        <v>481</v>
      </c>
      <c r="O61" s="18" t="s">
        <v>481</v>
      </c>
      <c r="P61" s="20" t="s">
        <v>481</v>
      </c>
      <c r="Q61" s="18" t="s">
        <v>481</v>
      </c>
      <c r="R61" s="20" t="s">
        <v>481</v>
      </c>
      <c r="S61" s="18" t="s">
        <v>481</v>
      </c>
      <c r="T61" s="20" t="s">
        <v>481</v>
      </c>
      <c r="U61" s="18" t="n">
        <v>362.95440755</v>
      </c>
      <c r="V61" s="20" t="n">
        <v>15.09806925</v>
      </c>
    </row>
    <row r="62" spans="1:22">
      <c r="A62" s="15" t="s">
        <v>537</v>
      </c>
      <c r="B62" s="17" t="n">
        <v>4476</v>
      </c>
      <c r="C62" s="18">
        <f>(3.0/B62*100)</f>
        <v/>
      </c>
      <c r="D62" s="19" t="n">
        <v>4473</v>
      </c>
      <c r="E62" s="18" t="n">
        <v>522.78953126</v>
      </c>
      <c r="F62" s="20" t="n">
        <v>3.42224728</v>
      </c>
      <c r="G62" s="18" t="n">
        <v>513.50683737</v>
      </c>
      <c r="H62" s="20" t="n">
        <v>3.11723067</v>
      </c>
      <c r="I62" s="18" t="n">
        <v>510.48038356</v>
      </c>
      <c r="J62" s="20" t="n">
        <v>2.41260637</v>
      </c>
      <c r="K62" s="18" t="n">
        <v>497.33377382</v>
      </c>
      <c r="L62" s="20" t="n">
        <v>2.1531676</v>
      </c>
      <c r="M62" s="18" t="s">
        <v>481</v>
      </c>
      <c r="N62" s="20" t="s">
        <v>481</v>
      </c>
      <c r="O62" s="18" t="s">
        <v>481</v>
      </c>
      <c r="P62" s="20" t="s">
        <v>481</v>
      </c>
      <c r="Q62" s="18" t="s">
        <v>481</v>
      </c>
      <c r="R62" s="20" t="s">
        <v>481</v>
      </c>
      <c r="S62" s="18" t="s">
        <v>481</v>
      </c>
      <c r="T62" s="20" t="s">
        <v>481</v>
      </c>
      <c r="U62" s="18" t="n">
        <v>483.26927143</v>
      </c>
      <c r="V62" s="20" t="n">
        <v>28.09157579</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(77.0/B66*100)</f>
        <v/>
      </c>
      <c r="D66" s="19" t="n">
        <v>5588</v>
      </c>
      <c r="E66" s="18" t="n">
        <v>434.16034788</v>
      </c>
      <c r="F66" s="20" t="n">
        <v>2.45899151</v>
      </c>
      <c r="G66" s="18" t="n">
        <v>441.80237851</v>
      </c>
      <c r="H66" s="20" t="n">
        <v>3.12263636</v>
      </c>
      <c r="I66" s="18" t="n">
        <v>436.97557311</v>
      </c>
      <c r="J66" s="20" t="n">
        <v>2.65281237</v>
      </c>
      <c r="K66" s="18" t="n">
        <v>418.17944731</v>
      </c>
      <c r="L66" s="20" t="n">
        <v>3.43913351</v>
      </c>
      <c r="M66" s="18" t="s">
        <v>481</v>
      </c>
      <c r="N66" s="20" t="s">
        <v>481</v>
      </c>
      <c r="O66" s="18" t="s">
        <v>481</v>
      </c>
      <c r="P66" s="20" t="s">
        <v>481</v>
      </c>
      <c r="Q66" s="18" t="s">
        <v>481</v>
      </c>
      <c r="R66" s="20" t="s">
        <v>481</v>
      </c>
      <c r="S66" s="18" t="s">
        <v>481</v>
      </c>
      <c r="T66" s="20" t="s">
        <v>481</v>
      </c>
      <c r="U66" s="18" t="n">
        <v>321.43969419</v>
      </c>
      <c r="V66" s="20" t="n">
        <v>5.26973592</v>
      </c>
    </row>
    <row r="67" spans="1:22">
      <c r="A67" s="15" t="s">
        <v>542</v>
      </c>
      <c r="B67" s="17" t="n">
        <v>6971</v>
      </c>
      <c r="C67" s="18">
        <f>(117.0/B67*100)</f>
        <v/>
      </c>
      <c r="D67" s="19" t="n">
        <v>6854</v>
      </c>
      <c r="E67" s="18" t="n">
        <v>407.50839405</v>
      </c>
      <c r="F67" s="20" t="n">
        <v>3.21780407</v>
      </c>
      <c r="G67" s="18" t="n">
        <v>408.03560503</v>
      </c>
      <c r="H67" s="20" t="n">
        <v>3.53435929</v>
      </c>
      <c r="I67" s="18" t="n">
        <v>393.96982127</v>
      </c>
      <c r="J67" s="20" t="n">
        <v>4.50632057</v>
      </c>
      <c r="K67" s="18" t="n">
        <v>369.26504018</v>
      </c>
      <c r="L67" s="20" t="n">
        <v>4.97138466</v>
      </c>
      <c r="M67" s="18" t="s">
        <v>481</v>
      </c>
      <c r="N67" s="20" t="s">
        <v>481</v>
      </c>
      <c r="O67" s="18" t="s">
        <v>481</v>
      </c>
      <c r="P67" s="20" t="s">
        <v>481</v>
      </c>
      <c r="Q67" s="18" t="s">
        <v>481</v>
      </c>
      <c r="R67" s="20" t="s">
        <v>481</v>
      </c>
      <c r="S67" s="18" t="s">
        <v>481</v>
      </c>
      <c r="T67" s="20" t="s">
        <v>481</v>
      </c>
      <c r="U67" s="18" t="n">
        <v>290.69552746</v>
      </c>
      <c r="V67" s="20" t="n">
        <v>8.27625377</v>
      </c>
    </row>
    <row r="68" spans="1:22">
      <c r="A68" s="15" t="s">
        <v>543</v>
      </c>
      <c r="B68" s="17" t="n">
        <v>12083</v>
      </c>
      <c r="C68" s="18">
        <f>(26.0/B68*100)</f>
        <v/>
      </c>
      <c r="D68" s="19" t="n">
        <v>12057</v>
      </c>
      <c r="E68" s="18" t="n">
        <v>417.81840881</v>
      </c>
      <c r="F68" s="20" t="n">
        <v>1.94768403</v>
      </c>
      <c r="G68" s="18" t="n">
        <v>415.17474844</v>
      </c>
      <c r="H68" s="20" t="n">
        <v>1.93122791</v>
      </c>
      <c r="I68" s="18" t="n">
        <v>408.19540584</v>
      </c>
      <c r="J68" s="20" t="n">
        <v>2.60305729</v>
      </c>
      <c r="K68" s="18" t="n">
        <v>392.98587642</v>
      </c>
      <c r="L68" s="20" t="n">
        <v>3.20266087</v>
      </c>
      <c r="M68" s="18" t="s">
        <v>481</v>
      </c>
      <c r="N68" s="20" t="s">
        <v>481</v>
      </c>
      <c r="O68" s="18" t="s">
        <v>481</v>
      </c>
      <c r="P68" s="20" t="s">
        <v>481</v>
      </c>
      <c r="Q68" s="18" t="s">
        <v>481</v>
      </c>
      <c r="R68" s="20" t="s">
        <v>481</v>
      </c>
      <c r="S68" s="18" t="s">
        <v>481</v>
      </c>
      <c r="T68" s="20" t="s">
        <v>481</v>
      </c>
      <c r="U68" s="18" t="n">
        <v>290.9756833</v>
      </c>
      <c r="V68" s="20" t="n">
        <v>4.09949689</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505.54550074</v>
      </c>
      <c r="F70" s="20" t="n">
        <v>3.89062695</v>
      </c>
      <c r="G70" s="18" t="n">
        <v>511.20790118</v>
      </c>
      <c r="H70" s="20" t="n">
        <v>5.11113243</v>
      </c>
      <c r="I70" s="18" t="n">
        <v>504.29310258</v>
      </c>
      <c r="J70" s="20" t="n">
        <v>3.56590785</v>
      </c>
      <c r="K70" s="18" t="n">
        <v>479.43452185</v>
      </c>
      <c r="L70" s="20" t="n">
        <v>3.47277613</v>
      </c>
      <c r="M70" s="18" t="s">
        <v>481</v>
      </c>
      <c r="N70" s="20" t="s">
        <v>481</v>
      </c>
      <c r="O70" s="18" t="s">
        <v>481</v>
      </c>
      <c r="P70" s="20" t="s">
        <v>481</v>
      </c>
      <c r="Q70" s="18" t="s">
        <v>481</v>
      </c>
      <c r="R70" s="20" t="s">
        <v>481</v>
      </c>
      <c r="S70" s="18" t="s">
        <v>481</v>
      </c>
      <c r="T70" s="20" t="s">
        <v>481</v>
      </c>
      <c r="U70" s="18" t="n">
        <v>424.47588921</v>
      </c>
      <c r="V70" s="20" t="n">
        <v>14.17967561</v>
      </c>
    </row>
    <row r="71" spans="1:22">
      <c r="A71" s="15" t="s">
        <v>546</v>
      </c>
      <c r="B71" s="17" t="n">
        <v>6115</v>
      </c>
      <c r="C71" s="18">
        <f>(17.0/B71*100)</f>
        <v/>
      </c>
      <c r="D71" s="19" t="n">
        <v>6098</v>
      </c>
      <c r="E71" s="18" t="n">
        <v>549.79820994</v>
      </c>
      <c r="F71" s="20" t="n">
        <v>3.19183398</v>
      </c>
      <c r="G71" s="18" t="n">
        <v>535.2501228</v>
      </c>
      <c r="H71" s="20" t="n">
        <v>3.09367781</v>
      </c>
      <c r="I71" s="18" t="n">
        <v>524.56556312</v>
      </c>
      <c r="J71" s="20" t="n">
        <v>3.11555108</v>
      </c>
      <c r="K71" s="18" t="n">
        <v>525.66138229</v>
      </c>
      <c r="L71" s="20" t="n">
        <v>4.18906348</v>
      </c>
      <c r="M71" s="18" t="s">
        <v>481</v>
      </c>
      <c r="N71" s="20" t="s">
        <v>481</v>
      </c>
      <c r="O71" s="18" t="s">
        <v>481</v>
      </c>
      <c r="P71" s="20" t="s">
        <v>481</v>
      </c>
      <c r="Q71" s="18" t="s">
        <v>481</v>
      </c>
      <c r="R71" s="20" t="s">
        <v>481</v>
      </c>
      <c r="S71" s="18" t="s">
        <v>481</v>
      </c>
      <c r="T71" s="20" t="s">
        <v>481</v>
      </c>
      <c r="U71" s="18" t="n">
        <v>461.94338533</v>
      </c>
      <c r="V71" s="20" t="n">
        <v>25.4208952</v>
      </c>
    </row>
    <row r="72" spans="1:22">
      <c r="A72" s="15" t="s">
        <v>547</v>
      </c>
      <c r="B72" s="17" t="n">
        <v>7708</v>
      </c>
      <c r="C72" s="18">
        <f>(5.0/B72*100)</f>
        <v/>
      </c>
      <c r="D72" s="19" t="n">
        <v>7703</v>
      </c>
      <c r="E72" s="18" t="n">
        <v>499.66705585</v>
      </c>
      <c r="F72" s="20" t="n">
        <v>2.87001843</v>
      </c>
      <c r="G72" s="18" t="n">
        <v>510.063976</v>
      </c>
      <c r="H72" s="20" t="n">
        <v>4.38023832</v>
      </c>
      <c r="I72" s="18" t="n">
        <v>497.57358486</v>
      </c>
      <c r="J72" s="20" t="n">
        <v>3.26763189</v>
      </c>
      <c r="K72" s="18" t="n">
        <v>478.20135322</v>
      </c>
      <c r="L72" s="20" t="n">
        <v>4.08029632</v>
      </c>
      <c r="M72" s="18" t="s">
        <v>481</v>
      </c>
      <c r="N72" s="20" t="s">
        <v>481</v>
      </c>
      <c r="O72" s="18" t="s">
        <v>481</v>
      </c>
      <c r="P72" s="20" t="s">
        <v>481</v>
      </c>
      <c r="Q72" s="18" t="s">
        <v>481</v>
      </c>
      <c r="R72" s="20" t="s">
        <v>481</v>
      </c>
      <c r="S72" s="18" t="s">
        <v>481</v>
      </c>
      <c r="T72" s="20" t="s">
        <v>481</v>
      </c>
      <c r="U72" s="18" t="n">
        <v>460.22624553</v>
      </c>
      <c r="V72" s="20" t="n">
        <v>25.09028257</v>
      </c>
    </row>
    <row r="73" spans="1:22">
      <c r="A73" s="15" t="s">
        <v>548</v>
      </c>
      <c r="B73" s="17" t="n">
        <v>8249</v>
      </c>
      <c r="C73" s="18">
        <f>(147.0/B73*100)</f>
        <v/>
      </c>
      <c r="D73" s="19" t="n">
        <v>8102</v>
      </c>
      <c r="E73" s="18" t="n">
        <v>418.05898751</v>
      </c>
      <c r="F73" s="20" t="n">
        <v>3.77840512</v>
      </c>
      <c r="G73" s="18" t="n">
        <v>403.58552237</v>
      </c>
      <c r="H73" s="20" t="n">
        <v>6.07193058</v>
      </c>
      <c r="I73" s="18" t="n">
        <v>413.8076344</v>
      </c>
      <c r="J73" s="20" t="n">
        <v>4.82585296</v>
      </c>
      <c r="K73" s="18" t="n">
        <v>403.24478432</v>
      </c>
      <c r="L73" s="20" t="n">
        <v>3.46497253</v>
      </c>
      <c r="M73" s="18" t="s">
        <v>481</v>
      </c>
      <c r="N73" s="20" t="s">
        <v>481</v>
      </c>
      <c r="O73" s="18" t="s">
        <v>481</v>
      </c>
      <c r="P73" s="20" t="s">
        <v>481</v>
      </c>
      <c r="Q73" s="18" t="s">
        <v>481</v>
      </c>
      <c r="R73" s="20" t="s">
        <v>481</v>
      </c>
      <c r="S73" s="18" t="s">
        <v>481</v>
      </c>
      <c r="T73" s="20" t="s">
        <v>481</v>
      </c>
      <c r="U73" s="18" t="n">
        <v>374.43078826</v>
      </c>
      <c r="V73" s="20" t="n">
        <v>13.90371403</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(211.0/B75*100)</f>
        <v/>
      </c>
      <c r="D75" s="19" t="n">
        <v>5164</v>
      </c>
      <c r="E75" s="18" t="n">
        <v>373.26157578</v>
      </c>
      <c r="F75" s="20" t="n">
        <v>3.344778</v>
      </c>
      <c r="G75" s="18" t="n">
        <v>365.95286786</v>
      </c>
      <c r="H75" s="20" t="n">
        <v>3.64295638</v>
      </c>
      <c r="I75" s="18" t="n">
        <v>356.74105981</v>
      </c>
      <c r="J75" s="20" t="n">
        <v>4.79648563</v>
      </c>
      <c r="K75" s="18" t="n">
        <v>350.96209371</v>
      </c>
      <c r="L75" s="20" t="n">
        <v>4.37108246</v>
      </c>
      <c r="M75" s="18" t="s">
        <v>481</v>
      </c>
      <c r="N75" s="20" t="s">
        <v>481</v>
      </c>
      <c r="O75" s="18" t="s">
        <v>481</v>
      </c>
      <c r="P75" s="20" t="s">
        <v>481</v>
      </c>
      <c r="Q75" s="18" t="s">
        <v>481</v>
      </c>
      <c r="R75" s="20" t="s">
        <v>481</v>
      </c>
      <c r="S75" s="18" t="s">
        <v>481</v>
      </c>
      <c r="T75" s="20" t="s">
        <v>481</v>
      </c>
      <c r="U75" s="18" t="n">
        <v>300.72974059</v>
      </c>
      <c r="V75" s="20" t="n">
        <v>6.8229251</v>
      </c>
    </row>
    <row r="76" spans="1:22">
      <c r="A76" s="15" t="s">
        <v>551</v>
      </c>
      <c r="B76" s="17" t="n">
        <v>14167</v>
      </c>
      <c r="C76" s="18">
        <f>(229.0/B76*100)</f>
        <v/>
      </c>
      <c r="D76" s="19" t="n">
        <v>13938</v>
      </c>
      <c r="E76" s="18" t="n">
        <v>441.07759657</v>
      </c>
      <c r="F76" s="20" t="n">
        <v>3.53468282</v>
      </c>
      <c r="G76" s="18" t="n">
        <v>442.57066936</v>
      </c>
      <c r="H76" s="20" t="n">
        <v>3.66494178</v>
      </c>
      <c r="I76" s="18" t="n">
        <v>443.80649782</v>
      </c>
      <c r="J76" s="20" t="n">
        <v>3.64226887</v>
      </c>
      <c r="K76" s="18" t="n">
        <v>412.45196096</v>
      </c>
      <c r="L76" s="20" t="n">
        <v>3.84066745</v>
      </c>
      <c r="M76" s="18" t="s">
        <v>481</v>
      </c>
      <c r="N76" s="20" t="s">
        <v>481</v>
      </c>
      <c r="O76" s="18" t="s">
        <v>481</v>
      </c>
      <c r="P76" s="20" t="s">
        <v>481</v>
      </c>
      <c r="Q76" s="18" t="s">
        <v>481</v>
      </c>
      <c r="R76" s="20" t="s">
        <v>481</v>
      </c>
      <c r="S76" s="18" t="s">
        <v>481</v>
      </c>
      <c r="T76" s="20" t="s">
        <v>481</v>
      </c>
      <c r="U76" s="18" t="n">
        <v>323.22411939</v>
      </c>
      <c r="V76" s="20" t="n">
        <v>6.05757913</v>
      </c>
    </row>
    <row r="77" spans="1:22">
      <c r="A77" s="15" t="s">
        <v>552</v>
      </c>
      <c r="B77" s="17" t="n">
        <v>6062</v>
      </c>
      <c r="C77" s="18">
        <f>(92.0/B77*100)</f>
        <v/>
      </c>
      <c r="D77" s="19" t="n">
        <v>5970</v>
      </c>
      <c r="E77" s="18" t="n">
        <v>441.5197334</v>
      </c>
      <c r="F77" s="20" t="n">
        <v>3.65000855</v>
      </c>
      <c r="G77" s="18" t="n">
        <v>447.25449205</v>
      </c>
      <c r="H77" s="20" t="n">
        <v>3.53802966</v>
      </c>
      <c r="I77" s="18" t="n">
        <v>454.30932575</v>
      </c>
      <c r="J77" s="20" t="n">
        <v>4.01413704</v>
      </c>
      <c r="K77" s="18" t="n">
        <v>425.58220934</v>
      </c>
      <c r="L77" s="20" t="n">
        <v>4.42984303</v>
      </c>
      <c r="M77" s="18" t="s">
        <v>481</v>
      </c>
      <c r="N77" s="20" t="s">
        <v>481</v>
      </c>
      <c r="O77" s="18" t="s">
        <v>481</v>
      </c>
      <c r="P77" s="20" t="s">
        <v>481</v>
      </c>
      <c r="Q77" s="18" t="s">
        <v>481</v>
      </c>
      <c r="R77" s="20" t="s">
        <v>481</v>
      </c>
      <c r="S77" s="18" t="s">
        <v>481</v>
      </c>
      <c r="T77" s="20" t="s">
        <v>481</v>
      </c>
      <c r="U77" s="18" t="n">
        <v>338.03604889</v>
      </c>
      <c r="V77" s="20" t="n">
        <v>6.15171779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433.03986598</v>
      </c>
      <c r="F81" s="20" t="n">
        <v>5.97697124</v>
      </c>
      <c r="G81" s="18" t="n">
        <v>440.30435805</v>
      </c>
      <c r="H81" s="20" t="n">
        <v>5.16839711</v>
      </c>
      <c r="I81" s="18" t="n">
        <v>434.31957168</v>
      </c>
      <c r="J81" s="20" t="n">
        <v>3.50344509</v>
      </c>
      <c r="K81" s="18" t="n">
        <v>422.10885422</v>
      </c>
      <c r="L81" s="20" t="n">
        <v>3.42714633</v>
      </c>
      <c r="M81" s="18" t="s">
        <v>481</v>
      </c>
      <c r="N81" s="20" t="s">
        <v>481</v>
      </c>
      <c r="O81" s="18" t="s">
        <v>481</v>
      </c>
      <c r="P81" s="20" t="s">
        <v>481</v>
      </c>
      <c r="Q81" s="18" t="s">
        <v>481</v>
      </c>
      <c r="R81" s="20" t="s">
        <v>481</v>
      </c>
      <c r="S81" s="18" t="s">
        <v>481</v>
      </c>
      <c r="T81" s="20" t="s">
        <v>481</v>
      </c>
      <c r="U81" s="18" t="n">
        <v>364.01565929</v>
      </c>
      <c r="V81" s="20" t="n">
        <v>19.35425177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737</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518.90743779</v>
      </c>
      <c r="F7" s="20" t="n">
        <v>2.01556064</v>
      </c>
      <c r="G7" s="18" t="n">
        <v>502.68094625</v>
      </c>
      <c r="H7" s="20" t="n">
        <v>2.89280526</v>
      </c>
      <c r="I7" s="18" t="n">
        <v>483.92185518</v>
      </c>
      <c r="J7" s="20" t="n">
        <v>3.2893124</v>
      </c>
      <c r="K7" s="18" t="n">
        <v>441.43192448</v>
      </c>
      <c r="L7" s="20" t="n">
        <v>5.74809803</v>
      </c>
      <c r="M7" s="18" t="s">
        <v>481</v>
      </c>
      <c r="N7" s="20" t="s">
        <v>481</v>
      </c>
      <c r="O7" s="18" t="s">
        <v>481</v>
      </c>
      <c r="P7" s="20" t="s">
        <v>481</v>
      </c>
      <c r="Q7" s="18" t="s">
        <v>481</v>
      </c>
      <c r="R7" s="20" t="s">
        <v>481</v>
      </c>
      <c r="S7" s="18" t="s">
        <v>481</v>
      </c>
      <c r="T7" s="20" t="s">
        <v>481</v>
      </c>
      <c r="U7" s="18" t="n">
        <v>412.66566975</v>
      </c>
      <c r="V7" s="20" t="n">
        <v>7.18089933</v>
      </c>
    </row>
    <row r="8" spans="1:22">
      <c r="A8" s="15" t="s">
        <v>483</v>
      </c>
      <c r="B8" s="17" t="n">
        <v>7007</v>
      </c>
      <c r="C8" s="18">
        <f>(28.0/B8*100)</f>
        <v/>
      </c>
      <c r="D8" s="19" t="n">
        <v>6979</v>
      </c>
      <c r="E8" s="18" t="n">
        <v>492.42858443</v>
      </c>
      <c r="F8" s="20" t="n">
        <v>2.99119536</v>
      </c>
      <c r="G8" s="18" t="n">
        <v>496.11238374</v>
      </c>
      <c r="H8" s="20" t="n">
        <v>3.62977274</v>
      </c>
      <c r="I8" s="18" t="n">
        <v>476.4622007</v>
      </c>
      <c r="J8" s="20" t="n">
        <v>5.39225591</v>
      </c>
      <c r="K8" s="18" t="n">
        <v>442.0883602</v>
      </c>
      <c r="L8" s="20" t="n">
        <v>7.59676698</v>
      </c>
      <c r="M8" s="18" t="s">
        <v>481</v>
      </c>
      <c r="N8" s="20" t="s">
        <v>481</v>
      </c>
      <c r="O8" s="18" t="s">
        <v>481</v>
      </c>
      <c r="P8" s="20" t="s">
        <v>481</v>
      </c>
      <c r="Q8" s="18" t="n">
        <v>361.38025951</v>
      </c>
      <c r="R8" s="20" t="n">
        <v>22.72565673</v>
      </c>
      <c r="S8" s="18" t="s">
        <v>481</v>
      </c>
      <c r="T8" s="20" t="s">
        <v>481</v>
      </c>
      <c r="U8" s="18" t="n">
        <v>348.07722517</v>
      </c>
      <c r="V8" s="20" t="n">
        <v>12.82997215</v>
      </c>
    </row>
    <row r="9" spans="1:22">
      <c r="A9" s="15" t="s">
        <v>484</v>
      </c>
      <c r="B9" s="17" t="n">
        <v>9651</v>
      </c>
      <c r="C9" s="18">
        <f>(127.0/B9*100)</f>
        <v/>
      </c>
      <c r="D9" s="19" t="n">
        <v>9524</v>
      </c>
      <c r="E9" s="18" t="n">
        <v>513.91521913</v>
      </c>
      <c r="F9" s="20" t="n">
        <v>2.44282686</v>
      </c>
      <c r="G9" s="18" t="n">
        <v>518.46600946</v>
      </c>
      <c r="H9" s="20" t="n">
        <v>3.08014131</v>
      </c>
      <c r="I9" s="18" t="n">
        <v>487.79632731</v>
      </c>
      <c r="J9" s="20" t="n">
        <v>3.81141233</v>
      </c>
      <c r="K9" s="18" t="n">
        <v>462.34656593</v>
      </c>
      <c r="L9" s="20" t="n">
        <v>4.92626311</v>
      </c>
      <c r="M9" s="18" t="s">
        <v>481</v>
      </c>
      <c r="N9" s="20" t="s">
        <v>481</v>
      </c>
      <c r="O9" s="18" t="s">
        <v>481</v>
      </c>
      <c r="P9" s="20" t="s">
        <v>481</v>
      </c>
      <c r="Q9" s="18" t="n">
        <v>347.7815185</v>
      </c>
      <c r="R9" s="20" t="n">
        <v>11.20716786</v>
      </c>
      <c r="S9" s="18" t="s">
        <v>481</v>
      </c>
      <c r="T9" s="20" t="s">
        <v>481</v>
      </c>
      <c r="U9" s="18" t="n">
        <v>389.82570904</v>
      </c>
      <c r="V9" s="20" t="n">
        <v>8.31683219</v>
      </c>
    </row>
    <row r="10" spans="1:22">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526.66780551</v>
      </c>
      <c r="R10" s="20" t="n">
        <v>2.30093959</v>
      </c>
      <c r="S10" s="18" t="s">
        <v>481</v>
      </c>
      <c r="T10" s="20" t="s">
        <v>481</v>
      </c>
      <c r="U10" s="18" t="s">
        <v>481</v>
      </c>
      <c r="V10" s="20" t="s">
        <v>481</v>
      </c>
    </row>
    <row r="11" spans="1:22">
      <c r="A11" s="15" t="s">
        <v>486</v>
      </c>
      <c r="B11" s="17" t="n">
        <v>7053</v>
      </c>
      <c r="C11" s="18">
        <f>(55.0/B11*100)</f>
        <v/>
      </c>
      <c r="D11" s="19" t="n">
        <v>6998</v>
      </c>
      <c r="E11" s="18" t="n">
        <v>472.67550564</v>
      </c>
      <c r="F11" s="20" t="n">
        <v>2.52769611</v>
      </c>
      <c r="G11" s="18" t="n">
        <v>459.16135287</v>
      </c>
      <c r="H11" s="20" t="n">
        <v>4.30677836</v>
      </c>
      <c r="I11" s="18" t="n">
        <v>429.96269915</v>
      </c>
      <c r="J11" s="20" t="n">
        <v>5.20302737</v>
      </c>
      <c r="K11" s="18" t="n">
        <v>405.16420839</v>
      </c>
      <c r="L11" s="20" t="n">
        <v>6.38949534</v>
      </c>
      <c r="M11" s="18" t="s">
        <v>481</v>
      </c>
      <c r="N11" s="20" t="s">
        <v>481</v>
      </c>
      <c r="O11" s="18" t="s">
        <v>481</v>
      </c>
      <c r="P11" s="20" t="s">
        <v>481</v>
      </c>
      <c r="Q11" s="18" t="s">
        <v>481</v>
      </c>
      <c r="R11" s="20" t="s">
        <v>481</v>
      </c>
      <c r="S11" s="18" t="s">
        <v>481</v>
      </c>
      <c r="T11" s="20" t="s">
        <v>481</v>
      </c>
      <c r="U11" s="18" t="n">
        <v>363.98697799</v>
      </c>
      <c r="V11" s="20" t="n">
        <v>9.33959445</v>
      </c>
    </row>
    <row r="12" spans="1:22">
      <c r="A12" s="15" t="s">
        <v>487</v>
      </c>
      <c r="B12" s="17" t="n">
        <v>6894</v>
      </c>
      <c r="C12" s="18">
        <f>(58.0/B12*100)</f>
        <v/>
      </c>
      <c r="D12" s="19" t="n">
        <v>6836</v>
      </c>
      <c r="E12" s="18" t="n">
        <v>500.40823843</v>
      </c>
      <c r="F12" s="20" t="n">
        <v>2.16861594</v>
      </c>
      <c r="G12" s="18" t="n">
        <v>501.47306126</v>
      </c>
      <c r="H12" s="20" t="n">
        <v>4.27399314</v>
      </c>
      <c r="I12" s="18" t="n">
        <v>469.26711207</v>
      </c>
      <c r="J12" s="20" t="n">
        <v>5.31106797</v>
      </c>
      <c r="K12" s="18" t="n">
        <v>430.21069839</v>
      </c>
      <c r="L12" s="20" t="n">
        <v>7.57014208</v>
      </c>
      <c r="M12" s="18" t="s">
        <v>481</v>
      </c>
      <c r="N12" s="20" t="s">
        <v>481</v>
      </c>
      <c r="O12" s="18" t="s">
        <v>481</v>
      </c>
      <c r="P12" s="20" t="s">
        <v>481</v>
      </c>
      <c r="Q12" s="18" t="n">
        <v>332.31014509</v>
      </c>
      <c r="R12" s="20" t="n">
        <v>18.34291261</v>
      </c>
      <c r="S12" s="18" t="s">
        <v>481</v>
      </c>
      <c r="T12" s="20" t="s">
        <v>481</v>
      </c>
      <c r="U12" s="18" t="n">
        <v>376.21398657</v>
      </c>
      <c r="V12" s="20" t="n">
        <v>10.17633659</v>
      </c>
    </row>
    <row r="13" spans="1:22">
      <c r="A13" s="15" t="s">
        <v>488</v>
      </c>
      <c r="B13" s="17" t="n">
        <v>7161</v>
      </c>
      <c r="C13" s="18">
        <f>(96.0/B13*100)</f>
        <v/>
      </c>
      <c r="D13" s="19" t="n">
        <v>7065</v>
      </c>
      <c r="E13" s="18" t="n">
        <v>517.38888965</v>
      </c>
      <c r="F13" s="20" t="n">
        <v>2.67050523</v>
      </c>
      <c r="G13" s="18" t="n">
        <v>505.58588183</v>
      </c>
      <c r="H13" s="20" t="n">
        <v>3.1422371</v>
      </c>
      <c r="I13" s="18" t="n">
        <v>489.12669547</v>
      </c>
      <c r="J13" s="20" t="n">
        <v>5.46682491</v>
      </c>
      <c r="K13" s="18" t="n">
        <v>467.36880205</v>
      </c>
      <c r="L13" s="20" t="n">
        <v>6.48164141</v>
      </c>
      <c r="M13" s="18" t="s">
        <v>481</v>
      </c>
      <c r="N13" s="20" t="s">
        <v>481</v>
      </c>
      <c r="O13" s="18" t="s">
        <v>481</v>
      </c>
      <c r="P13" s="20" t="s">
        <v>481</v>
      </c>
      <c r="Q13" s="18" t="n">
        <v>407.4699787</v>
      </c>
      <c r="R13" s="20" t="n">
        <v>6.79601306</v>
      </c>
      <c r="S13" s="18" t="s">
        <v>481</v>
      </c>
      <c r="T13" s="20" t="s">
        <v>481</v>
      </c>
      <c r="U13" s="18" t="n">
        <v>383.11793185</v>
      </c>
      <c r="V13" s="20" t="n">
        <v>10.26699272</v>
      </c>
    </row>
    <row r="14" spans="1:22">
      <c r="A14" s="15" t="s">
        <v>489</v>
      </c>
      <c r="B14" s="17" t="n">
        <v>5587</v>
      </c>
      <c r="C14" s="18">
        <f>(76.0/B14*100)</f>
        <v/>
      </c>
      <c r="D14" s="19" t="n">
        <v>5511</v>
      </c>
      <c r="E14" s="18" t="n">
        <v>528.00246182</v>
      </c>
      <c r="F14" s="20" t="n">
        <v>2.80085653</v>
      </c>
      <c r="G14" s="18" t="n">
        <v>529.64768965</v>
      </c>
      <c r="H14" s="20" t="n">
        <v>2.88705674</v>
      </c>
      <c r="I14" s="18" t="n">
        <v>510.1917721</v>
      </c>
      <c r="J14" s="20" t="n">
        <v>3.00077268</v>
      </c>
      <c r="K14" s="18" t="n">
        <v>481.6349625</v>
      </c>
      <c r="L14" s="20" t="n">
        <v>6.41574367</v>
      </c>
      <c r="M14" s="18" t="s">
        <v>481</v>
      </c>
      <c r="N14" s="20" t="s">
        <v>481</v>
      </c>
      <c r="O14" s="18" t="s">
        <v>481</v>
      </c>
      <c r="P14" s="20" t="s">
        <v>481</v>
      </c>
      <c r="Q14" s="18" t="s">
        <v>481</v>
      </c>
      <c r="R14" s="20" t="s">
        <v>481</v>
      </c>
      <c r="S14" s="18" t="s">
        <v>481</v>
      </c>
      <c r="T14" s="20" t="s">
        <v>481</v>
      </c>
      <c r="U14" s="18" t="n">
        <v>429.2496778</v>
      </c>
      <c r="V14" s="20" t="n">
        <v>14.85827505</v>
      </c>
    </row>
    <row r="15" spans="1:22">
      <c r="A15" s="15" t="s">
        <v>490</v>
      </c>
      <c r="B15" s="17" t="n">
        <v>5882</v>
      </c>
      <c r="C15" s="18">
        <f>(53.0/B15*100)</f>
        <v/>
      </c>
      <c r="D15" s="19" t="n">
        <v>5829</v>
      </c>
      <c r="E15" s="18" t="n">
        <v>545.28758613</v>
      </c>
      <c r="F15" s="20" t="n">
        <v>2.59032089</v>
      </c>
      <c r="G15" s="18" t="n">
        <v>522.40739324</v>
      </c>
      <c r="H15" s="20" t="n">
        <v>3.81834805</v>
      </c>
      <c r="I15" s="18" t="n">
        <v>497.87726045</v>
      </c>
      <c r="J15" s="20" t="n">
        <v>4.45518607</v>
      </c>
      <c r="K15" s="18" t="n">
        <v>458.89220466</v>
      </c>
      <c r="L15" s="20" t="n">
        <v>8.14313829</v>
      </c>
      <c r="M15" s="18" t="s">
        <v>481</v>
      </c>
      <c r="N15" s="20" t="s">
        <v>481</v>
      </c>
      <c r="O15" s="18" t="s">
        <v>481</v>
      </c>
      <c r="P15" s="20" t="s">
        <v>481</v>
      </c>
      <c r="Q15" s="18" t="n">
        <v>367.66871077</v>
      </c>
      <c r="R15" s="20" t="n">
        <v>14.82638214</v>
      </c>
      <c r="S15" s="18" t="s">
        <v>481</v>
      </c>
      <c r="T15" s="20" t="s">
        <v>481</v>
      </c>
      <c r="U15" s="18" t="n">
        <v>394.976424</v>
      </c>
      <c r="V15" s="20" t="n">
        <v>13.80072568</v>
      </c>
    </row>
    <row r="16" spans="1:22">
      <c r="A16" s="15" t="s">
        <v>491</v>
      </c>
      <c r="B16" s="17" t="n">
        <v>6108</v>
      </c>
      <c r="C16" s="18">
        <f>(110.0/B16*100)</f>
        <v/>
      </c>
      <c r="D16" s="19" t="n">
        <v>5998</v>
      </c>
      <c r="E16" s="18" t="n">
        <v>515.19009349</v>
      </c>
      <c r="F16" s="20" t="n">
        <v>2.47338932</v>
      </c>
      <c r="G16" s="18" t="n">
        <v>524.84551571</v>
      </c>
      <c r="H16" s="20" t="n">
        <v>3.3722655</v>
      </c>
      <c r="I16" s="18" t="n">
        <v>489.65358314</v>
      </c>
      <c r="J16" s="20" t="n">
        <v>4.04329545</v>
      </c>
      <c r="K16" s="18" t="n">
        <v>425.45948536</v>
      </c>
      <c r="L16" s="20" t="n">
        <v>7.21843984</v>
      </c>
      <c r="M16" s="18" t="s">
        <v>481</v>
      </c>
      <c r="N16" s="20" t="s">
        <v>481</v>
      </c>
      <c r="O16" s="18" t="s">
        <v>481</v>
      </c>
      <c r="P16" s="20" t="s">
        <v>481</v>
      </c>
      <c r="Q16" s="18" t="s">
        <v>481</v>
      </c>
      <c r="R16" s="20" t="s">
        <v>481</v>
      </c>
      <c r="S16" s="18" t="s">
        <v>481</v>
      </c>
      <c r="T16" s="20" t="s">
        <v>481</v>
      </c>
      <c r="U16" s="18" t="n">
        <v>341.72707686</v>
      </c>
      <c r="V16" s="20" t="n">
        <v>10.10094066</v>
      </c>
    </row>
    <row r="17" spans="1:22">
      <c r="A17" s="15" t="s">
        <v>492</v>
      </c>
      <c r="B17" s="17" t="n">
        <v>6504</v>
      </c>
      <c r="C17" s="18">
        <f>(734.0/B17*100)</f>
        <v/>
      </c>
      <c r="D17" s="19" t="n">
        <v>5770</v>
      </c>
      <c r="E17" s="18" t="n">
        <v>525.60498928</v>
      </c>
      <c r="F17" s="20" t="n">
        <v>3.22238836</v>
      </c>
      <c r="G17" s="18" t="n">
        <v>528.99531646</v>
      </c>
      <c r="H17" s="20" t="n">
        <v>3.83928367</v>
      </c>
      <c r="I17" s="18" t="n">
        <v>509.99248684</v>
      </c>
      <c r="J17" s="20" t="n">
        <v>4.88517087</v>
      </c>
      <c r="K17" s="18" t="n">
        <v>489.70736327</v>
      </c>
      <c r="L17" s="20" t="n">
        <v>8.404268419999999</v>
      </c>
      <c r="M17" s="18" t="s">
        <v>481</v>
      </c>
      <c r="N17" s="20" t="s">
        <v>481</v>
      </c>
      <c r="O17" s="18" t="s">
        <v>481</v>
      </c>
      <c r="P17" s="20" t="s">
        <v>481</v>
      </c>
      <c r="Q17" s="18" t="n">
        <v>338.260297</v>
      </c>
      <c r="R17" s="20" t="n">
        <v>14.23011861</v>
      </c>
      <c r="S17" s="18" t="s">
        <v>481</v>
      </c>
      <c r="T17" s="20" t="s">
        <v>481</v>
      </c>
      <c r="U17" s="18" t="n">
        <v>404.81857618</v>
      </c>
      <c r="V17" s="20" t="n">
        <v>10.88764764</v>
      </c>
    </row>
    <row r="18" spans="1:22">
      <c r="A18" s="15" t="s">
        <v>493</v>
      </c>
      <c r="B18" s="17" t="n">
        <v>5532</v>
      </c>
      <c r="C18" s="18">
        <f>(28.0/B18*100)</f>
        <v/>
      </c>
      <c r="D18" s="19" t="n">
        <v>5504</v>
      </c>
      <c r="E18" s="18" t="n">
        <v>481.8533526</v>
      </c>
      <c r="F18" s="20" t="n">
        <v>4.46623079</v>
      </c>
      <c r="G18" s="18" t="n">
        <v>468.56339365</v>
      </c>
      <c r="H18" s="20" t="n">
        <v>4.48668444</v>
      </c>
      <c r="I18" s="18" t="n">
        <v>454.03875335</v>
      </c>
      <c r="J18" s="20" t="n">
        <v>6.03314112</v>
      </c>
      <c r="K18" s="18" t="n">
        <v>424.32663464</v>
      </c>
      <c r="L18" s="20" t="n">
        <v>6.3073009</v>
      </c>
      <c r="M18" s="18" t="s">
        <v>481</v>
      </c>
      <c r="N18" s="20" t="s">
        <v>481</v>
      </c>
      <c r="O18" s="18" t="s">
        <v>481</v>
      </c>
      <c r="P18" s="20" t="s">
        <v>481</v>
      </c>
      <c r="Q18" s="18" t="s">
        <v>481</v>
      </c>
      <c r="R18" s="20" t="s">
        <v>481</v>
      </c>
      <c r="S18" s="18" t="s">
        <v>481</v>
      </c>
      <c r="T18" s="20" t="s">
        <v>481</v>
      </c>
      <c r="U18" s="18" t="n">
        <v>361.25058483</v>
      </c>
      <c r="V18" s="20" t="n">
        <v>13.20419608</v>
      </c>
    </row>
    <row r="19" spans="1:22">
      <c r="A19" s="15" t="s">
        <v>494</v>
      </c>
      <c r="B19" s="17" t="n">
        <v>5658</v>
      </c>
      <c r="C19" s="18">
        <f>(75.0/B19*100)</f>
        <v/>
      </c>
      <c r="D19" s="19" t="n">
        <v>5583</v>
      </c>
      <c r="E19" s="18" t="n">
        <v>479.26861071</v>
      </c>
      <c r="F19" s="20" t="n">
        <v>3.25025692</v>
      </c>
      <c r="G19" s="18" t="n">
        <v>479.99186214</v>
      </c>
      <c r="H19" s="20" t="n">
        <v>3.80186393</v>
      </c>
      <c r="I19" s="18" t="n">
        <v>457.90344689</v>
      </c>
      <c r="J19" s="20" t="n">
        <v>4.44683745</v>
      </c>
      <c r="K19" s="18" t="n">
        <v>423.56175903</v>
      </c>
      <c r="L19" s="20" t="n">
        <v>6.22881017</v>
      </c>
      <c r="M19" s="18" t="s">
        <v>481</v>
      </c>
      <c r="N19" s="20" t="s">
        <v>481</v>
      </c>
      <c r="O19" s="18" t="s">
        <v>481</v>
      </c>
      <c r="P19" s="20" t="s">
        <v>481</v>
      </c>
      <c r="Q19" s="18" t="s">
        <v>481</v>
      </c>
      <c r="R19" s="20" t="s">
        <v>481</v>
      </c>
      <c r="S19" s="18" t="s">
        <v>481</v>
      </c>
      <c r="T19" s="20" t="s">
        <v>481</v>
      </c>
      <c r="U19" s="18" t="n">
        <v>356.63656573</v>
      </c>
      <c r="V19" s="20" t="n">
        <v>9.679420840000001</v>
      </c>
    </row>
    <row r="20" spans="1:22">
      <c r="A20" s="15" t="s">
        <v>495</v>
      </c>
      <c r="B20" s="17" t="n">
        <v>3371</v>
      </c>
      <c r="C20" s="18">
        <f>(75.0/B20*100)</f>
        <v/>
      </c>
      <c r="D20" s="19" t="n">
        <v>3296</v>
      </c>
      <c r="E20" s="18" t="n">
        <v>491.07513395</v>
      </c>
      <c r="F20" s="20" t="n">
        <v>2.3483679</v>
      </c>
      <c r="G20" s="18" t="n">
        <v>484.27765013</v>
      </c>
      <c r="H20" s="20" t="n">
        <v>4.73833778</v>
      </c>
      <c r="I20" s="18" t="n">
        <v>450.59618243</v>
      </c>
      <c r="J20" s="20" t="n">
        <v>7.65001882</v>
      </c>
      <c r="K20" s="18" t="n">
        <v>426.18191249</v>
      </c>
      <c r="L20" s="20" t="n">
        <v>10.60953213</v>
      </c>
      <c r="M20" s="18" t="s">
        <v>481</v>
      </c>
      <c r="N20" s="20" t="s">
        <v>481</v>
      </c>
      <c r="O20" s="18" t="s">
        <v>481</v>
      </c>
      <c r="P20" s="20" t="s">
        <v>481</v>
      </c>
      <c r="Q20" s="18" t="s">
        <v>481</v>
      </c>
      <c r="R20" s="20" t="s">
        <v>481</v>
      </c>
      <c r="S20" s="18" t="s">
        <v>481</v>
      </c>
      <c r="T20" s="20" t="s">
        <v>481</v>
      </c>
      <c r="U20" s="18" t="n">
        <v>366.05341458</v>
      </c>
      <c r="V20" s="20" t="n">
        <v>12.1869442</v>
      </c>
    </row>
    <row r="21" spans="1:22">
      <c r="A21" s="15" t="s">
        <v>496</v>
      </c>
      <c r="B21" s="17" t="n">
        <v>5741</v>
      </c>
      <c r="C21" s="18">
        <f>(45.0/B21*100)</f>
        <v/>
      </c>
      <c r="D21" s="19" t="n">
        <v>5696</v>
      </c>
      <c r="E21" s="18" t="n">
        <v>525.59635251</v>
      </c>
      <c r="F21" s="20" t="n">
        <v>2.67519975</v>
      </c>
      <c r="G21" s="18" t="n">
        <v>523.19137043</v>
      </c>
      <c r="H21" s="20" t="n">
        <v>3.17895983</v>
      </c>
      <c r="I21" s="18" t="n">
        <v>513.77529657</v>
      </c>
      <c r="J21" s="20" t="n">
        <v>5.53512541</v>
      </c>
      <c r="K21" s="18" t="n">
        <v>481.24045267</v>
      </c>
      <c r="L21" s="20" t="n">
        <v>9.039049410000001</v>
      </c>
      <c r="M21" s="18" t="s">
        <v>481</v>
      </c>
      <c r="N21" s="20" t="s">
        <v>481</v>
      </c>
      <c r="O21" s="18" t="s">
        <v>481</v>
      </c>
      <c r="P21" s="20" t="s">
        <v>481</v>
      </c>
      <c r="Q21" s="18" t="s">
        <v>481</v>
      </c>
      <c r="R21" s="20" t="s">
        <v>481</v>
      </c>
      <c r="S21" s="18" t="s">
        <v>481</v>
      </c>
      <c r="T21" s="20" t="s">
        <v>481</v>
      </c>
      <c r="U21" s="18" t="n">
        <v>427.53209619</v>
      </c>
      <c r="V21" s="20" t="n">
        <v>15.70466493</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484.7579961</v>
      </c>
      <c r="R23" s="20" t="n">
        <v>2.68139711</v>
      </c>
      <c r="S23" s="18" t="s">
        <v>481</v>
      </c>
      <c r="T23" s="20" t="s">
        <v>481</v>
      </c>
      <c r="U23" s="18" t="s">
        <v>481</v>
      </c>
      <c r="V23" s="20" t="s">
        <v>481</v>
      </c>
    </row>
    <row r="24" spans="1:22">
      <c r="A24" s="15" t="s">
        <v>499</v>
      </c>
      <c r="B24" s="17" t="n">
        <v>6647</v>
      </c>
      <c r="C24" s="18">
        <f>(7.0/B24*100)</f>
        <v/>
      </c>
      <c r="D24" s="19" t="n">
        <v>6640</v>
      </c>
      <c r="E24" s="18" t="n">
        <v>519.37422196</v>
      </c>
      <c r="F24" s="20" t="n">
        <v>3.16651219</v>
      </c>
      <c r="G24" s="18" t="n">
        <v>522.27549849</v>
      </c>
      <c r="H24" s="20" t="n">
        <v>5.56248776</v>
      </c>
      <c r="I24" s="18" t="n">
        <v>481.80451972</v>
      </c>
      <c r="J24" s="20" t="n">
        <v>9.129888080000001</v>
      </c>
      <c r="K24" s="18" t="n">
        <v>457.49865995</v>
      </c>
      <c r="L24" s="20" t="n">
        <v>11.69938396</v>
      </c>
      <c r="M24" s="18" t="s">
        <v>481</v>
      </c>
      <c r="N24" s="20" t="s">
        <v>481</v>
      </c>
      <c r="O24" s="18" t="s">
        <v>481</v>
      </c>
      <c r="P24" s="20" t="s">
        <v>481</v>
      </c>
      <c r="Q24" s="18" t="s">
        <v>481</v>
      </c>
      <c r="R24" s="20" t="s">
        <v>481</v>
      </c>
      <c r="S24" s="18" t="s">
        <v>481</v>
      </c>
      <c r="T24" s="20" t="s">
        <v>481</v>
      </c>
      <c r="U24" s="18" t="n">
        <v>433.73520971</v>
      </c>
      <c r="V24" s="20" t="n">
        <v>14.63089729</v>
      </c>
    </row>
    <row r="25" spans="1:22">
      <c r="A25" s="15" t="s">
        <v>500</v>
      </c>
      <c r="B25" s="17" t="n">
        <v>5581</v>
      </c>
      <c r="C25" s="18">
        <f>(24.0/B25*100)</f>
        <v/>
      </c>
      <c r="D25" s="19" t="n">
        <v>5557</v>
      </c>
      <c r="E25" s="18" t="n">
        <v>523.51726074</v>
      </c>
      <c r="F25" s="20" t="n">
        <v>3.52566503</v>
      </c>
      <c r="G25" s="18" t="n">
        <v>518.24067516</v>
      </c>
      <c r="H25" s="20" t="n">
        <v>5.47696269</v>
      </c>
      <c r="I25" s="18" t="n">
        <v>465.87728766</v>
      </c>
      <c r="J25" s="20" t="n">
        <v>6.98957334</v>
      </c>
      <c r="K25" s="18" t="n">
        <v>446.8323053</v>
      </c>
      <c r="L25" s="20" t="n">
        <v>11.41990166</v>
      </c>
      <c r="M25" s="18" t="s">
        <v>481</v>
      </c>
      <c r="N25" s="20" t="s">
        <v>481</v>
      </c>
      <c r="O25" s="18" t="s">
        <v>481</v>
      </c>
      <c r="P25" s="20" t="s">
        <v>481</v>
      </c>
      <c r="Q25" s="18" t="s">
        <v>481</v>
      </c>
      <c r="R25" s="20" t="s">
        <v>481</v>
      </c>
      <c r="S25" s="18" t="s">
        <v>481</v>
      </c>
      <c r="T25" s="20" t="s">
        <v>481</v>
      </c>
      <c r="U25" s="18" t="n">
        <v>418.26328321</v>
      </c>
      <c r="V25" s="20" t="n">
        <v>26.65813035</v>
      </c>
    </row>
    <row r="26" spans="1:22">
      <c r="A26" s="15" t="s">
        <v>501</v>
      </c>
      <c r="B26" s="17" t="n">
        <v>4869</v>
      </c>
      <c r="C26" s="18">
        <f>(38.0/B26*100)</f>
        <v/>
      </c>
      <c r="D26" s="19" t="n">
        <v>4831</v>
      </c>
      <c r="E26" s="18" t="n">
        <v>498.35677622</v>
      </c>
      <c r="F26" s="20" t="n">
        <v>2.60070925</v>
      </c>
      <c r="G26" s="18" t="n">
        <v>488.42330275</v>
      </c>
      <c r="H26" s="20" t="n">
        <v>3.02074542</v>
      </c>
      <c r="I26" s="18" t="n">
        <v>481.06835546</v>
      </c>
      <c r="J26" s="20" t="n">
        <v>3.7675369</v>
      </c>
      <c r="K26" s="18" t="n">
        <v>467.99449165</v>
      </c>
      <c r="L26" s="20" t="n">
        <v>5.59882425</v>
      </c>
      <c r="M26" s="18" t="s">
        <v>481</v>
      </c>
      <c r="N26" s="20" t="s">
        <v>481</v>
      </c>
      <c r="O26" s="18" t="s">
        <v>481</v>
      </c>
      <c r="P26" s="20" t="s">
        <v>481</v>
      </c>
      <c r="Q26" s="18" t="s">
        <v>481</v>
      </c>
      <c r="R26" s="20" t="s">
        <v>481</v>
      </c>
      <c r="S26" s="18" t="s">
        <v>481</v>
      </c>
      <c r="T26" s="20" t="s">
        <v>481</v>
      </c>
      <c r="U26" s="18" t="n">
        <v>423.55076524</v>
      </c>
      <c r="V26" s="20" t="n">
        <v>10.20924068</v>
      </c>
    </row>
    <row r="27" spans="1:22">
      <c r="A27" s="15" t="s">
        <v>502</v>
      </c>
      <c r="B27" s="17" t="n">
        <v>5299</v>
      </c>
      <c r="C27" s="18">
        <f>(20.0/B27*100)</f>
        <v/>
      </c>
      <c r="D27" s="19" t="n">
        <v>5279</v>
      </c>
      <c r="E27" s="18" t="n">
        <v>492.98719796</v>
      </c>
      <c r="F27" s="20" t="n">
        <v>2.13498478</v>
      </c>
      <c r="G27" s="18" t="n">
        <v>491.6158106</v>
      </c>
      <c r="H27" s="20" t="n">
        <v>3.34230358</v>
      </c>
      <c r="I27" s="18" t="n">
        <v>467.98906429</v>
      </c>
      <c r="J27" s="20" t="n">
        <v>4.69003727</v>
      </c>
      <c r="K27" s="18" t="n">
        <v>433.16369385</v>
      </c>
      <c r="L27" s="20" t="n">
        <v>6.30037133</v>
      </c>
      <c r="M27" s="18" t="s">
        <v>481</v>
      </c>
      <c r="N27" s="20" t="s">
        <v>481</v>
      </c>
      <c r="O27" s="18" t="s">
        <v>481</v>
      </c>
      <c r="P27" s="20" t="s">
        <v>481</v>
      </c>
      <c r="Q27" s="18" t="s">
        <v>481</v>
      </c>
      <c r="R27" s="20" t="s">
        <v>481</v>
      </c>
      <c r="S27" s="18" t="s">
        <v>481</v>
      </c>
      <c r="T27" s="20" t="s">
        <v>481</v>
      </c>
      <c r="U27" s="18" t="n">
        <v>362.43648706</v>
      </c>
      <c r="V27" s="20" t="n">
        <v>8.35676069</v>
      </c>
    </row>
    <row r="28" spans="1:22">
      <c r="A28" s="15" t="s">
        <v>503</v>
      </c>
      <c r="B28" s="17" t="n">
        <v>7568</v>
      </c>
      <c r="C28" s="18">
        <f>(68.0/B28*100)</f>
        <v/>
      </c>
      <c r="D28" s="19" t="n">
        <v>7500</v>
      </c>
      <c r="E28" s="18" t="n">
        <v>429.66362689</v>
      </c>
      <c r="F28" s="20" t="n">
        <v>2.55866839</v>
      </c>
      <c r="G28" s="18" t="n">
        <v>430.41052173</v>
      </c>
      <c r="H28" s="20" t="n">
        <v>3.68240041</v>
      </c>
      <c r="I28" s="18" t="n">
        <v>406.28513583</v>
      </c>
      <c r="J28" s="20" t="n">
        <v>4.30794006</v>
      </c>
      <c r="K28" s="18" t="n">
        <v>375.14407827</v>
      </c>
      <c r="L28" s="20" t="n">
        <v>6.38240086</v>
      </c>
      <c r="M28" s="18" t="s">
        <v>481</v>
      </c>
      <c r="N28" s="20" t="s">
        <v>481</v>
      </c>
      <c r="O28" s="18" t="s">
        <v>481</v>
      </c>
      <c r="P28" s="20" t="s">
        <v>481</v>
      </c>
      <c r="Q28" s="18" t="s">
        <v>481</v>
      </c>
      <c r="R28" s="20" t="s">
        <v>481</v>
      </c>
      <c r="S28" s="18" t="s">
        <v>481</v>
      </c>
      <c r="T28" s="20" t="s">
        <v>481</v>
      </c>
      <c r="U28" s="18" t="n">
        <v>353.52415199</v>
      </c>
      <c r="V28" s="20" t="n">
        <v>9.63734947</v>
      </c>
    </row>
    <row r="29" spans="1:22">
      <c r="A29" s="15" t="s">
        <v>504</v>
      </c>
      <c r="B29" s="17" t="n">
        <v>5385</v>
      </c>
      <c r="C29" s="18">
        <f>(30.0/B29*100)</f>
        <v/>
      </c>
      <c r="D29" s="19" t="n">
        <v>5355</v>
      </c>
      <c r="E29" s="18" t="n">
        <v>517.43547525</v>
      </c>
      <c r="F29" s="20" t="n">
        <v>2.67992753</v>
      </c>
      <c r="G29" s="18" t="n">
        <v>505.73599177</v>
      </c>
      <c r="H29" s="20" t="n">
        <v>4.19841202</v>
      </c>
      <c r="I29" s="18" t="n">
        <v>493.2426566</v>
      </c>
      <c r="J29" s="20" t="n">
        <v>5.43639393</v>
      </c>
      <c r="K29" s="18" t="n">
        <v>451.55134983</v>
      </c>
      <c r="L29" s="20" t="n">
        <v>7.21299953</v>
      </c>
      <c r="M29" s="18" t="s">
        <v>481</v>
      </c>
      <c r="N29" s="20" t="s">
        <v>481</v>
      </c>
      <c r="O29" s="18" t="s">
        <v>481</v>
      </c>
      <c r="P29" s="20" t="s">
        <v>481</v>
      </c>
      <c r="Q29" s="18" t="n">
        <v>314.02123871</v>
      </c>
      <c r="R29" s="20" t="n">
        <v>13.26138992</v>
      </c>
      <c r="S29" s="18" t="s">
        <v>481</v>
      </c>
      <c r="T29" s="20" t="s">
        <v>481</v>
      </c>
      <c r="U29" s="18" t="n">
        <v>401.98588179</v>
      </c>
      <c r="V29" s="20" t="n">
        <v>19.83838472</v>
      </c>
    </row>
    <row r="30" spans="1:22">
      <c r="A30" s="15" t="s">
        <v>505</v>
      </c>
      <c r="B30" s="17" t="n">
        <v>4520</v>
      </c>
      <c r="C30" s="18">
        <f>(109.0/B30*100)</f>
        <v/>
      </c>
      <c r="D30" s="19" t="n">
        <v>4411</v>
      </c>
      <c r="E30" s="18" t="n">
        <v>527.0398416</v>
      </c>
      <c r="F30" s="20" t="n">
        <v>2.89973671</v>
      </c>
      <c r="G30" s="18" t="n">
        <v>511.55249396</v>
      </c>
      <c r="H30" s="20" t="n">
        <v>3.88004605</v>
      </c>
      <c r="I30" s="18" t="n">
        <v>477.13764112</v>
      </c>
      <c r="J30" s="20" t="n">
        <v>5.76280003</v>
      </c>
      <c r="K30" s="18" t="n">
        <v>436.99380856</v>
      </c>
      <c r="L30" s="20" t="n">
        <v>8.29442626</v>
      </c>
      <c r="M30" s="18" t="s">
        <v>481</v>
      </c>
      <c r="N30" s="20" t="s">
        <v>481</v>
      </c>
      <c r="O30" s="18" t="s">
        <v>481</v>
      </c>
      <c r="P30" s="20" t="s">
        <v>481</v>
      </c>
      <c r="Q30" s="18" t="s">
        <v>481</v>
      </c>
      <c r="R30" s="20" t="s">
        <v>481</v>
      </c>
      <c r="S30" s="18" t="s">
        <v>481</v>
      </c>
      <c r="T30" s="20" t="s">
        <v>481</v>
      </c>
      <c r="U30" s="18" t="n">
        <v>383.00385826</v>
      </c>
      <c r="V30" s="20" t="n">
        <v>12.06054325</v>
      </c>
    </row>
    <row r="31" spans="1:22">
      <c r="A31" s="15" t="s">
        <v>506</v>
      </c>
      <c r="B31" s="17" t="n">
        <v>5456</v>
      </c>
      <c r="C31" s="18">
        <f>(127.0/B31*100)</f>
        <v/>
      </c>
      <c r="D31" s="19" t="n">
        <v>5329</v>
      </c>
      <c r="E31" s="18" t="n">
        <v>521.8206781</v>
      </c>
      <c r="F31" s="20" t="n">
        <v>2.98518086</v>
      </c>
      <c r="G31" s="18" t="n">
        <v>532.10177417</v>
      </c>
      <c r="H31" s="20" t="n">
        <v>3.11226399</v>
      </c>
      <c r="I31" s="18" t="n">
        <v>504.74430665</v>
      </c>
      <c r="J31" s="20" t="n">
        <v>4.90121407</v>
      </c>
      <c r="K31" s="18" t="n">
        <v>467.97393212</v>
      </c>
      <c r="L31" s="20" t="n">
        <v>5.55513106</v>
      </c>
      <c r="M31" s="18" t="s">
        <v>481</v>
      </c>
      <c r="N31" s="20" t="s">
        <v>481</v>
      </c>
      <c r="O31" s="18" t="s">
        <v>481</v>
      </c>
      <c r="P31" s="20" t="s">
        <v>481</v>
      </c>
      <c r="Q31" s="18" t="s">
        <v>481</v>
      </c>
      <c r="R31" s="20" t="s">
        <v>481</v>
      </c>
      <c r="S31" s="18" t="s">
        <v>481</v>
      </c>
      <c r="T31" s="20" t="s">
        <v>481</v>
      </c>
      <c r="U31" s="18" t="n">
        <v>404.35622765</v>
      </c>
      <c r="V31" s="20" t="n">
        <v>7.98046919</v>
      </c>
    </row>
    <row r="32" spans="1:22">
      <c r="A32" s="15" t="s">
        <v>507</v>
      </c>
      <c r="B32" s="17" t="n">
        <v>4478</v>
      </c>
      <c r="C32" s="18">
        <f>(5.0/B32*100)</f>
        <v/>
      </c>
      <c r="D32" s="19" t="n">
        <v>4473</v>
      </c>
      <c r="E32" s="18" t="n">
        <v>511.42821636</v>
      </c>
      <c r="F32" s="20" t="n">
        <v>3.00933675</v>
      </c>
      <c r="G32" s="18" t="n">
        <v>514.90245889</v>
      </c>
      <c r="H32" s="20" t="n">
        <v>2.81782365</v>
      </c>
      <c r="I32" s="18" t="n">
        <v>496.0374069</v>
      </c>
      <c r="J32" s="20" t="n">
        <v>4.38195975</v>
      </c>
      <c r="K32" s="18" t="n">
        <v>470.89346861</v>
      </c>
      <c r="L32" s="20" t="n">
        <v>5.86715235</v>
      </c>
      <c r="M32" s="18" t="s">
        <v>481</v>
      </c>
      <c r="N32" s="20" t="s">
        <v>481</v>
      </c>
      <c r="O32" s="18" t="s">
        <v>481</v>
      </c>
      <c r="P32" s="20" t="s">
        <v>481</v>
      </c>
      <c r="Q32" s="18" t="s">
        <v>481</v>
      </c>
      <c r="R32" s="20" t="s">
        <v>481</v>
      </c>
      <c r="S32" s="18" t="s">
        <v>481</v>
      </c>
      <c r="T32" s="20" t="s">
        <v>481</v>
      </c>
      <c r="U32" s="18" t="n">
        <v>384.70246007</v>
      </c>
      <c r="V32" s="20" t="n">
        <v>16.05229155</v>
      </c>
    </row>
    <row r="33" spans="1:22">
      <c r="A33" s="15" t="s">
        <v>508</v>
      </c>
      <c r="B33" s="17" t="n">
        <v>7325</v>
      </c>
      <c r="C33" s="18">
        <f>(76.0/B33*100)</f>
        <v/>
      </c>
      <c r="D33" s="19" t="n">
        <v>7249</v>
      </c>
      <c r="E33" s="18" t="n">
        <v>507.17888576</v>
      </c>
      <c r="F33" s="20" t="n">
        <v>2.83888949</v>
      </c>
      <c r="G33" s="18" t="n">
        <v>500.04346127</v>
      </c>
      <c r="H33" s="20" t="n">
        <v>3.80933218</v>
      </c>
      <c r="I33" s="18" t="n">
        <v>488.40573663</v>
      </c>
      <c r="J33" s="20" t="n">
        <v>4.50365477</v>
      </c>
      <c r="K33" s="18" t="n">
        <v>449.75616921</v>
      </c>
      <c r="L33" s="20" t="n">
        <v>6.97264069</v>
      </c>
      <c r="M33" s="18" t="s">
        <v>481</v>
      </c>
      <c r="N33" s="20" t="s">
        <v>481</v>
      </c>
      <c r="O33" s="18" t="s">
        <v>481</v>
      </c>
      <c r="P33" s="20" t="s">
        <v>481</v>
      </c>
      <c r="Q33" s="18" t="s">
        <v>481</v>
      </c>
      <c r="R33" s="20" t="s">
        <v>481</v>
      </c>
      <c r="S33" s="18" t="s">
        <v>481</v>
      </c>
      <c r="T33" s="20" t="s">
        <v>481</v>
      </c>
      <c r="U33" s="18" t="n">
        <v>397.21929297</v>
      </c>
      <c r="V33" s="20" t="n">
        <v>14.33671353</v>
      </c>
    </row>
    <row r="34" spans="1:22">
      <c r="A34" s="15" t="s">
        <v>509</v>
      </c>
      <c r="B34" s="17" t="n">
        <v>6350</v>
      </c>
      <c r="C34" s="18">
        <f>(40.0/B34*100)</f>
        <v/>
      </c>
      <c r="D34" s="19" t="n">
        <v>6310</v>
      </c>
      <c r="E34" s="18" t="n">
        <v>472.63139936</v>
      </c>
      <c r="F34" s="20" t="n">
        <v>2.60585682</v>
      </c>
      <c r="G34" s="18" t="n">
        <v>456.60004062</v>
      </c>
      <c r="H34" s="20" t="n">
        <v>3.89877195</v>
      </c>
      <c r="I34" s="18" t="n">
        <v>451.16034796</v>
      </c>
      <c r="J34" s="20" t="n">
        <v>4.91273839</v>
      </c>
      <c r="K34" s="18" t="n">
        <v>421.489503</v>
      </c>
      <c r="L34" s="20" t="n">
        <v>5.81850901</v>
      </c>
      <c r="M34" s="18" t="s">
        <v>481</v>
      </c>
      <c r="N34" s="20" t="s">
        <v>481</v>
      </c>
      <c r="O34" s="18" t="s">
        <v>481</v>
      </c>
      <c r="P34" s="20" t="s">
        <v>481</v>
      </c>
      <c r="Q34" s="18" t="n">
        <v>263.37193708</v>
      </c>
      <c r="R34" s="20" t="n">
        <v>13.61114927</v>
      </c>
      <c r="S34" s="18" t="s">
        <v>481</v>
      </c>
      <c r="T34" s="20" t="s">
        <v>481</v>
      </c>
      <c r="U34" s="18" t="n">
        <v>339.66131686</v>
      </c>
      <c r="V34" s="20" t="n">
        <v>8.5440413</v>
      </c>
    </row>
    <row r="35" spans="1:22">
      <c r="A35" s="15" t="s">
        <v>510</v>
      </c>
      <c r="B35" s="17" t="n">
        <v>6406</v>
      </c>
      <c r="C35" s="18">
        <f>(39.0/B35*100)</f>
        <v/>
      </c>
      <c r="D35" s="19" t="n">
        <v>6367</v>
      </c>
      <c r="E35" s="18" t="n">
        <v>509.26376412</v>
      </c>
      <c r="F35" s="20" t="n">
        <v>2.13921379</v>
      </c>
      <c r="G35" s="18" t="n">
        <v>520.98750814</v>
      </c>
      <c r="H35" s="20" t="n">
        <v>3.25004603</v>
      </c>
      <c r="I35" s="18" t="n">
        <v>492.40392713</v>
      </c>
      <c r="J35" s="20" t="n">
        <v>3.85298661</v>
      </c>
      <c r="K35" s="18" t="n">
        <v>468.82045514</v>
      </c>
      <c r="L35" s="20" t="n">
        <v>7.91959596</v>
      </c>
      <c r="M35" s="18" t="s">
        <v>481</v>
      </c>
      <c r="N35" s="20" t="s">
        <v>481</v>
      </c>
      <c r="O35" s="18" t="s">
        <v>481</v>
      </c>
      <c r="P35" s="20" t="s">
        <v>481</v>
      </c>
      <c r="Q35" s="18" t="n">
        <v>337.32521215</v>
      </c>
      <c r="R35" s="20" t="n">
        <v>11.65794297</v>
      </c>
      <c r="S35" s="18" t="s">
        <v>481</v>
      </c>
      <c r="T35" s="20" t="s">
        <v>481</v>
      </c>
      <c r="U35" s="18" t="n">
        <v>420.39332241</v>
      </c>
      <c r="V35" s="20" t="n">
        <v>12.56410994</v>
      </c>
    </row>
    <row r="36" spans="1:22">
      <c r="A36" s="15" t="s">
        <v>511</v>
      </c>
      <c r="B36" s="17" t="n">
        <v>6736</v>
      </c>
      <c r="C36" s="18">
        <f>(33.0/B36*100)</f>
        <v/>
      </c>
      <c r="D36" s="19" t="n">
        <v>6703</v>
      </c>
      <c r="E36" s="18" t="n">
        <v>503.36206536</v>
      </c>
      <c r="F36" s="20" t="n">
        <v>2.56506904</v>
      </c>
      <c r="G36" s="18" t="n">
        <v>500.09187023</v>
      </c>
      <c r="H36" s="20" t="n">
        <v>3.54124524</v>
      </c>
      <c r="I36" s="18" t="n">
        <v>487.61854796</v>
      </c>
      <c r="J36" s="20" t="n">
        <v>4.14589583</v>
      </c>
      <c r="K36" s="18" t="n">
        <v>471.42883472</v>
      </c>
      <c r="L36" s="20" t="n">
        <v>5.28152792</v>
      </c>
      <c r="M36" s="18" t="s">
        <v>481</v>
      </c>
      <c r="N36" s="20" t="s">
        <v>481</v>
      </c>
      <c r="O36" s="18" t="s">
        <v>481</v>
      </c>
      <c r="P36" s="20" t="s">
        <v>481</v>
      </c>
      <c r="Q36" s="18" t="s">
        <v>481</v>
      </c>
      <c r="R36" s="20" t="s">
        <v>481</v>
      </c>
      <c r="S36" s="18" t="s">
        <v>481</v>
      </c>
      <c r="T36" s="20" t="s">
        <v>481</v>
      </c>
      <c r="U36" s="18" t="n">
        <v>370.77984846</v>
      </c>
      <c r="V36" s="20" t="n">
        <v>11.98288359</v>
      </c>
    </row>
    <row r="37" spans="1:22">
      <c r="A37" s="15" t="s">
        <v>512</v>
      </c>
      <c r="B37" s="17" t="n">
        <v>5458</v>
      </c>
      <c r="C37" s="18">
        <f>(66.0/B37*100)</f>
        <v/>
      </c>
      <c r="D37" s="19" t="n">
        <v>5392</v>
      </c>
      <c r="E37" s="18" t="n">
        <v>514.41387091</v>
      </c>
      <c r="F37" s="20" t="n">
        <v>3.36841752</v>
      </c>
      <c r="G37" s="18" t="n">
        <v>514.02416019</v>
      </c>
      <c r="H37" s="20" t="n">
        <v>4.24786788</v>
      </c>
      <c r="I37" s="18" t="n">
        <v>487.07631971</v>
      </c>
      <c r="J37" s="20" t="n">
        <v>4.70958139</v>
      </c>
      <c r="K37" s="18" t="n">
        <v>452.17852018</v>
      </c>
      <c r="L37" s="20" t="n">
        <v>6.41013284</v>
      </c>
      <c r="M37" s="18" t="s">
        <v>481</v>
      </c>
      <c r="N37" s="20" t="s">
        <v>481</v>
      </c>
      <c r="O37" s="18" t="s">
        <v>481</v>
      </c>
      <c r="P37" s="20" t="s">
        <v>481</v>
      </c>
      <c r="Q37" s="18" t="s">
        <v>481</v>
      </c>
      <c r="R37" s="20" t="s">
        <v>481</v>
      </c>
      <c r="S37" s="18" t="s">
        <v>481</v>
      </c>
      <c r="T37" s="20" t="s">
        <v>481</v>
      </c>
      <c r="U37" s="18" t="n">
        <v>363.88021326</v>
      </c>
      <c r="V37" s="20" t="n">
        <v>8.056138990000001</v>
      </c>
    </row>
    <row r="38" spans="1:22">
      <c r="A38" s="15" t="s">
        <v>513</v>
      </c>
      <c r="B38" s="17" t="n">
        <v>5860</v>
      </c>
      <c r="C38" s="18">
        <f>(17.0/B38*100)</f>
        <v/>
      </c>
      <c r="D38" s="19" t="n">
        <v>5843</v>
      </c>
      <c r="E38" s="18" t="n">
        <v>502.17283101</v>
      </c>
      <c r="F38" s="20" t="n">
        <v>2.791904</v>
      </c>
      <c r="G38" s="18" t="n">
        <v>497.85876153</v>
      </c>
      <c r="H38" s="20" t="n">
        <v>4.99191165</v>
      </c>
      <c r="I38" s="18" t="n">
        <v>466.06909643</v>
      </c>
      <c r="J38" s="20" t="n">
        <v>6.62398555</v>
      </c>
      <c r="K38" s="18" t="n">
        <v>427.29231769</v>
      </c>
      <c r="L38" s="20" t="n">
        <v>10.01075572</v>
      </c>
      <c r="M38" s="18" t="s">
        <v>481</v>
      </c>
      <c r="N38" s="20" t="s">
        <v>481</v>
      </c>
      <c r="O38" s="18" t="s">
        <v>481</v>
      </c>
      <c r="P38" s="20" t="s">
        <v>481</v>
      </c>
      <c r="Q38" s="18" t="s">
        <v>481</v>
      </c>
      <c r="R38" s="20" t="s">
        <v>481</v>
      </c>
      <c r="S38" s="18" t="s">
        <v>481</v>
      </c>
      <c r="T38" s="20" t="s">
        <v>481</v>
      </c>
      <c r="U38" s="18" t="n">
        <v>370.81838626</v>
      </c>
      <c r="V38" s="20" t="n">
        <v>10.66463913</v>
      </c>
    </row>
    <row r="39" spans="1:22">
      <c r="A39" s="15" t="s">
        <v>514</v>
      </c>
      <c r="B39" s="17" t="n">
        <v>5895</v>
      </c>
      <c r="C39" s="18">
        <f>(32.0/B39*100)</f>
        <v/>
      </c>
      <c r="D39" s="19" t="n">
        <v>5863</v>
      </c>
      <c r="E39" s="18" t="n">
        <v>430.789811</v>
      </c>
      <c r="F39" s="20" t="n">
        <v>4.20477132</v>
      </c>
      <c r="G39" s="18" t="n">
        <v>440.10498914</v>
      </c>
      <c r="H39" s="20" t="n">
        <v>5.48484369</v>
      </c>
      <c r="I39" s="18" t="n">
        <v>425.37667423</v>
      </c>
      <c r="J39" s="20" t="n">
        <v>4.49738607</v>
      </c>
      <c r="K39" s="18" t="n">
        <v>411.83401137</v>
      </c>
      <c r="L39" s="20" t="n">
        <v>5.66192378</v>
      </c>
      <c r="M39" s="18" t="s">
        <v>481</v>
      </c>
      <c r="N39" s="20" t="s">
        <v>481</v>
      </c>
      <c r="O39" s="18" t="s">
        <v>481</v>
      </c>
      <c r="P39" s="20" t="s">
        <v>481</v>
      </c>
      <c r="Q39" s="18" t="s">
        <v>481</v>
      </c>
      <c r="R39" s="20" t="s">
        <v>481</v>
      </c>
      <c r="S39" s="18" t="s">
        <v>481</v>
      </c>
      <c r="T39" s="20" t="s">
        <v>481</v>
      </c>
      <c r="U39" s="18" t="n">
        <v>349.17004426</v>
      </c>
      <c r="V39" s="20" t="n">
        <v>12.09509961</v>
      </c>
    </row>
    <row r="40" spans="1:22">
      <c r="A40" s="15" t="s">
        <v>515</v>
      </c>
      <c r="B40" s="17" t="n">
        <v>14157</v>
      </c>
      <c r="C40" s="18">
        <f>(292.0/B40*100)</f>
        <v/>
      </c>
      <c r="D40" s="19" t="n">
        <v>13865</v>
      </c>
      <c r="E40" s="18" t="n">
        <v>512.44500888</v>
      </c>
      <c r="F40" s="20" t="n">
        <v>3.12716447</v>
      </c>
      <c r="G40" s="18" t="n">
        <v>496.50932887</v>
      </c>
      <c r="H40" s="20" t="n">
        <v>3.53709113</v>
      </c>
      <c r="I40" s="18" t="n">
        <v>479.95598227</v>
      </c>
      <c r="J40" s="20" t="n">
        <v>4.34205856</v>
      </c>
      <c r="K40" s="18" t="n">
        <v>440.6832317</v>
      </c>
      <c r="L40" s="20" t="n">
        <v>6.55200231</v>
      </c>
      <c r="M40" s="18" t="s">
        <v>481</v>
      </c>
      <c r="N40" s="20" t="s">
        <v>481</v>
      </c>
      <c r="O40" s="18" t="s">
        <v>481</v>
      </c>
      <c r="P40" s="20" t="s">
        <v>481</v>
      </c>
      <c r="Q40" s="18" t="s">
        <v>481</v>
      </c>
      <c r="R40" s="20" t="s">
        <v>481</v>
      </c>
      <c r="S40" s="18" t="s">
        <v>481</v>
      </c>
      <c r="T40" s="20" t="s">
        <v>481</v>
      </c>
      <c r="U40" s="18" t="n">
        <v>403.100277</v>
      </c>
      <c r="V40" s="20" t="n">
        <v>8.25462068</v>
      </c>
    </row>
    <row r="41" spans="1:22">
      <c r="A41" s="15" t="s">
        <v>516</v>
      </c>
      <c r="B41" s="17" t="n">
        <v>5712</v>
      </c>
      <c r="C41" s="18">
        <f>(39.0/B41*100)</f>
        <v/>
      </c>
      <c r="D41" s="19" t="n">
        <v>5673</v>
      </c>
      <c r="E41" s="18" t="n">
        <v>508.54292062</v>
      </c>
      <c r="F41" s="20" t="n">
        <v>3.43441441</v>
      </c>
      <c r="G41" s="18" t="n">
        <v>503.80192157</v>
      </c>
      <c r="H41" s="20" t="n">
        <v>4.05362592</v>
      </c>
      <c r="I41" s="18" t="n">
        <v>476.05384731</v>
      </c>
      <c r="J41" s="20" t="n">
        <v>5.32367336</v>
      </c>
      <c r="K41" s="18" t="n">
        <v>450.76531778</v>
      </c>
      <c r="L41" s="20" t="n">
        <v>7.78014325</v>
      </c>
      <c r="M41" s="18" t="s">
        <v>481</v>
      </c>
      <c r="N41" s="20" t="s">
        <v>481</v>
      </c>
      <c r="O41" s="18" t="s">
        <v>481</v>
      </c>
      <c r="P41" s="20" t="s">
        <v>481</v>
      </c>
      <c r="Q41" s="18" t="n">
        <v>399.91015703</v>
      </c>
      <c r="R41" s="20" t="n">
        <v>16.72230739</v>
      </c>
      <c r="S41" s="18" t="s">
        <v>481</v>
      </c>
      <c r="T41" s="20" t="s">
        <v>481</v>
      </c>
      <c r="U41" s="18" t="n">
        <v>380.70887828</v>
      </c>
      <c r="V41" s="20" t="n">
        <v>16.50407248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(1379.0/B46*100)</f>
        <v/>
      </c>
      <c r="D46" s="19" t="n">
        <v>21762</v>
      </c>
      <c r="E46" s="18" t="n">
        <v>435.93739937</v>
      </c>
      <c r="F46" s="20" t="n">
        <v>3.06461567</v>
      </c>
      <c r="G46" s="18" t="n">
        <v>405.87453664</v>
      </c>
      <c r="H46" s="20" t="n">
        <v>3.50974597</v>
      </c>
      <c r="I46" s="18" t="n">
        <v>383.42681045</v>
      </c>
      <c r="J46" s="20" t="n">
        <v>4.22720167</v>
      </c>
      <c r="K46" s="18" t="n">
        <v>380.32352524</v>
      </c>
      <c r="L46" s="20" t="n">
        <v>5.73337195</v>
      </c>
      <c r="M46" s="18" t="s">
        <v>481</v>
      </c>
      <c r="N46" s="20" t="s">
        <v>481</v>
      </c>
      <c r="O46" s="18" t="s">
        <v>481</v>
      </c>
      <c r="P46" s="20" t="s">
        <v>481</v>
      </c>
      <c r="Q46" s="18" t="s">
        <v>481</v>
      </c>
      <c r="R46" s="20" t="s">
        <v>481</v>
      </c>
      <c r="S46" s="18" t="s">
        <v>481</v>
      </c>
      <c r="T46" s="20" t="s">
        <v>481</v>
      </c>
      <c r="U46" s="18" t="n">
        <v>342.83481447</v>
      </c>
      <c r="V46" s="20" t="n">
        <v>4.12987773</v>
      </c>
    </row>
    <row r="47" spans="1:22">
      <c r="A47" s="15" t="s">
        <v>522</v>
      </c>
      <c r="B47" s="17" t="n">
        <v>5928</v>
      </c>
      <c r="C47" s="18">
        <f>(101.0/B47*100)</f>
        <v/>
      </c>
      <c r="D47" s="19" t="n">
        <v>5827</v>
      </c>
      <c r="E47" s="18" t="n">
        <v>433.90926059</v>
      </c>
      <c r="F47" s="20" t="n">
        <v>5.12499255</v>
      </c>
      <c r="G47" s="18" t="n">
        <v>450.90973322</v>
      </c>
      <c r="H47" s="20" t="n">
        <v>5.81382287</v>
      </c>
      <c r="I47" s="18" t="n">
        <v>453.94505098</v>
      </c>
      <c r="J47" s="20" t="n">
        <v>5.21403631</v>
      </c>
      <c r="K47" s="18" t="n">
        <v>436.86853785</v>
      </c>
      <c r="L47" s="20" t="n">
        <v>6.10644809</v>
      </c>
      <c r="M47" s="18" t="s">
        <v>481</v>
      </c>
      <c r="N47" s="20" t="s">
        <v>481</v>
      </c>
      <c r="O47" s="18" t="s">
        <v>481</v>
      </c>
      <c r="P47" s="20" t="s">
        <v>481</v>
      </c>
      <c r="Q47" s="18" t="s">
        <v>481</v>
      </c>
      <c r="R47" s="20" t="s">
        <v>481</v>
      </c>
      <c r="S47" s="18" t="s">
        <v>481</v>
      </c>
      <c r="T47" s="20" t="s">
        <v>481</v>
      </c>
      <c r="U47" s="18" t="n">
        <v>312.0956657</v>
      </c>
      <c r="V47" s="20" t="n">
        <v>7.38557424</v>
      </c>
    </row>
    <row r="48" spans="1:22">
      <c r="A48" s="15" t="s">
        <v>523</v>
      </c>
      <c r="B48" s="17" t="n">
        <v>9841</v>
      </c>
      <c r="C48" s="18">
        <f>(7.0/B48*100)</f>
        <v/>
      </c>
      <c r="D48" s="19" t="n">
        <v>9834</v>
      </c>
      <c r="E48" s="18" t="n">
        <v>505.87892739</v>
      </c>
      <c r="F48" s="20" t="n">
        <v>5.57110015</v>
      </c>
      <c r="G48" s="18" t="n">
        <v>486.97222122</v>
      </c>
      <c r="H48" s="20" t="n">
        <v>7.56287853</v>
      </c>
      <c r="I48" s="18" t="n">
        <v>473.32298287</v>
      </c>
      <c r="J48" s="20" t="n">
        <v>5.78776445</v>
      </c>
      <c r="K48" s="18" t="n">
        <v>480.87690191</v>
      </c>
      <c r="L48" s="20" t="n">
        <v>6.46214712</v>
      </c>
      <c r="M48" s="18" t="s">
        <v>481</v>
      </c>
      <c r="N48" s="20" t="s">
        <v>481</v>
      </c>
      <c r="O48" s="18" t="s">
        <v>481</v>
      </c>
      <c r="P48" s="20" t="s">
        <v>481</v>
      </c>
      <c r="Q48" s="18" t="s">
        <v>481</v>
      </c>
      <c r="R48" s="20" t="s">
        <v>481</v>
      </c>
      <c r="S48" s="18" t="s">
        <v>481</v>
      </c>
      <c r="T48" s="20" t="s">
        <v>481</v>
      </c>
      <c r="U48" s="18" t="n">
        <v>413.61472182</v>
      </c>
      <c r="V48" s="20" t="n">
        <v>24.89161494</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(225.0/B50*100)</f>
        <v/>
      </c>
      <c r="D50" s="19" t="n">
        <v>11570</v>
      </c>
      <c r="E50" s="18" t="n">
        <v>425.83330377</v>
      </c>
      <c r="F50" s="20" t="n">
        <v>3.03253122</v>
      </c>
      <c r="G50" s="18" t="n">
        <v>435.55601445</v>
      </c>
      <c r="H50" s="20" t="n">
        <v>3.77444356</v>
      </c>
      <c r="I50" s="18" t="n">
        <v>425.41099415</v>
      </c>
      <c r="J50" s="20" t="n">
        <v>5.14546108</v>
      </c>
      <c r="K50" s="18" t="n">
        <v>409.18861327</v>
      </c>
      <c r="L50" s="20" t="n">
        <v>6.14212064</v>
      </c>
      <c r="M50" s="18" t="s">
        <v>481</v>
      </c>
      <c r="N50" s="20" t="s">
        <v>481</v>
      </c>
      <c r="O50" s="18" t="s">
        <v>481</v>
      </c>
      <c r="P50" s="20" t="s">
        <v>481</v>
      </c>
      <c r="Q50" s="18" t="s">
        <v>481</v>
      </c>
      <c r="R50" s="20" t="s">
        <v>481</v>
      </c>
      <c r="S50" s="18" t="s">
        <v>481</v>
      </c>
      <c r="T50" s="20" t="s">
        <v>481</v>
      </c>
      <c r="U50" s="18" t="n">
        <v>333.34733068</v>
      </c>
      <c r="V50" s="20" t="n">
        <v>10.04381717</v>
      </c>
    </row>
    <row r="51" spans="1:22">
      <c r="A51" s="15" t="s">
        <v>526</v>
      </c>
      <c r="B51" s="17" t="n">
        <v>6866</v>
      </c>
      <c r="C51" s="18">
        <f>(109.0/B51*100)</f>
        <v/>
      </c>
      <c r="D51" s="19" t="n">
        <v>6757</v>
      </c>
      <c r="E51" s="18" t="n">
        <v>431.00296825</v>
      </c>
      <c r="F51" s="20" t="n">
        <v>2.80975321</v>
      </c>
      <c r="G51" s="18" t="n">
        <v>431.55083405</v>
      </c>
      <c r="H51" s="20" t="n">
        <v>4.0386721</v>
      </c>
      <c r="I51" s="18" t="n">
        <v>427.62900296</v>
      </c>
      <c r="J51" s="20" t="n">
        <v>6.06626338</v>
      </c>
      <c r="K51" s="18" t="n">
        <v>401.01888963</v>
      </c>
      <c r="L51" s="20" t="n">
        <v>6.01569984</v>
      </c>
      <c r="M51" s="18" t="s">
        <v>481</v>
      </c>
      <c r="N51" s="20" t="s">
        <v>481</v>
      </c>
      <c r="O51" s="18" t="s">
        <v>481</v>
      </c>
      <c r="P51" s="20" t="s">
        <v>481</v>
      </c>
      <c r="Q51" s="18" t="n">
        <v>427.96430568</v>
      </c>
      <c r="R51" s="20" t="n">
        <v>5.20460603</v>
      </c>
      <c r="S51" s="18" t="s">
        <v>481</v>
      </c>
      <c r="T51" s="20" t="s">
        <v>481</v>
      </c>
      <c r="U51" s="18" t="n">
        <v>372.82069765</v>
      </c>
      <c r="V51" s="20" t="n">
        <v>10.10495598</v>
      </c>
    </row>
    <row r="52" spans="1:22">
      <c r="A52" s="15" t="s">
        <v>527</v>
      </c>
      <c r="B52" s="17" t="n">
        <v>5809</v>
      </c>
      <c r="C52" s="18">
        <f>(77.0/B52*100)</f>
        <v/>
      </c>
      <c r="D52" s="19" t="n">
        <v>5732</v>
      </c>
      <c r="E52" s="18" t="n">
        <v>488.15404397</v>
      </c>
      <c r="F52" s="20" t="n">
        <v>2.8620022</v>
      </c>
      <c r="G52" s="18" t="n">
        <v>501.23162438</v>
      </c>
      <c r="H52" s="20" t="n">
        <v>3.36006602</v>
      </c>
      <c r="I52" s="18" t="n">
        <v>478.7685783</v>
      </c>
      <c r="J52" s="20" t="n">
        <v>4.37357716</v>
      </c>
      <c r="K52" s="18" t="n">
        <v>450.84624362</v>
      </c>
      <c r="L52" s="20" t="n">
        <v>7.26189442</v>
      </c>
      <c r="M52" s="18" t="s">
        <v>481</v>
      </c>
      <c r="N52" s="20" t="s">
        <v>481</v>
      </c>
      <c r="O52" s="18" t="s">
        <v>481</v>
      </c>
      <c r="P52" s="20" t="s">
        <v>481</v>
      </c>
      <c r="Q52" s="18" t="s">
        <v>481</v>
      </c>
      <c r="R52" s="20" t="s">
        <v>481</v>
      </c>
      <c r="S52" s="18" t="s">
        <v>481</v>
      </c>
      <c r="T52" s="20" t="s">
        <v>481</v>
      </c>
      <c r="U52" s="18" t="n">
        <v>400.17808161</v>
      </c>
      <c r="V52" s="20" t="n">
        <v>12.42192056</v>
      </c>
    </row>
    <row r="53" spans="1:22">
      <c r="A53" s="15" t="s">
        <v>528</v>
      </c>
      <c r="B53" s="17" t="n">
        <v>5571</v>
      </c>
      <c r="C53" s="18">
        <f>(85.0/B53*100)</f>
        <v/>
      </c>
      <c r="D53" s="19" t="n">
        <v>5486</v>
      </c>
      <c r="E53" s="18" t="n">
        <v>458.83414293</v>
      </c>
      <c r="F53" s="20" t="n">
        <v>2.51579067</v>
      </c>
      <c r="G53" s="18" t="n">
        <v>451.02533322</v>
      </c>
      <c r="H53" s="20" t="n">
        <v>3.3613288</v>
      </c>
      <c r="I53" s="18" t="n">
        <v>434.73257011</v>
      </c>
      <c r="J53" s="20" t="n">
        <v>3.88590211</v>
      </c>
      <c r="K53" s="18" t="n">
        <v>399.3688566</v>
      </c>
      <c r="L53" s="20" t="n">
        <v>7.07594549</v>
      </c>
      <c r="M53" s="18" t="s">
        <v>481</v>
      </c>
      <c r="N53" s="20" t="s">
        <v>481</v>
      </c>
      <c r="O53" s="18" t="s">
        <v>481</v>
      </c>
      <c r="P53" s="20" t="s">
        <v>481</v>
      </c>
      <c r="Q53" s="18" t="s">
        <v>481</v>
      </c>
      <c r="R53" s="20" t="s">
        <v>481</v>
      </c>
      <c r="S53" s="18" t="s">
        <v>481</v>
      </c>
      <c r="T53" s="20" t="s">
        <v>481</v>
      </c>
      <c r="U53" s="18" t="n">
        <v>324.33559167</v>
      </c>
      <c r="V53" s="20" t="n">
        <v>9.51085439</v>
      </c>
    </row>
    <row r="54" spans="1:22">
      <c r="A54" s="15" t="s">
        <v>529</v>
      </c>
      <c r="B54" s="17" t="n">
        <v>4740</v>
      </c>
      <c r="C54" s="18">
        <f>(113.0/B54*100)</f>
        <v/>
      </c>
      <c r="D54" s="19" t="n">
        <v>4627</v>
      </c>
      <c r="E54" s="18" t="n">
        <v>372.86478922</v>
      </c>
      <c r="F54" s="20" t="n">
        <v>3.5471905</v>
      </c>
      <c r="G54" s="18" t="n">
        <v>366.97934074</v>
      </c>
      <c r="H54" s="20" t="n">
        <v>4.36110775</v>
      </c>
      <c r="I54" s="18" t="n">
        <v>359.68120786</v>
      </c>
      <c r="J54" s="20" t="n">
        <v>4.6670294</v>
      </c>
      <c r="K54" s="18" t="n">
        <v>337.48780254</v>
      </c>
      <c r="L54" s="20" t="n">
        <v>5.00389184</v>
      </c>
      <c r="M54" s="18" t="s">
        <v>481</v>
      </c>
      <c r="N54" s="20" t="s">
        <v>481</v>
      </c>
      <c r="O54" s="18" t="s">
        <v>481</v>
      </c>
      <c r="P54" s="20" t="s">
        <v>481</v>
      </c>
      <c r="Q54" s="18" t="s">
        <v>481</v>
      </c>
      <c r="R54" s="20" t="s">
        <v>481</v>
      </c>
      <c r="S54" s="18" t="s">
        <v>481</v>
      </c>
      <c r="T54" s="20" t="s">
        <v>481</v>
      </c>
      <c r="U54" s="18" t="n">
        <v>286.39712869</v>
      </c>
      <c r="V54" s="20" t="n">
        <v>5.54247121</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540.09987968</v>
      </c>
      <c r="F56" s="20" t="n">
        <v>3.25276079</v>
      </c>
      <c r="G56" s="18" t="n">
        <v>524.96191163</v>
      </c>
      <c r="H56" s="20" t="n">
        <v>3.46184855</v>
      </c>
      <c r="I56" s="18" t="n">
        <v>509.77863656</v>
      </c>
      <c r="J56" s="20" t="n">
        <v>3.7814668</v>
      </c>
      <c r="K56" s="18" t="n">
        <v>497.20128075</v>
      </c>
      <c r="L56" s="20" t="n">
        <v>5.07321471</v>
      </c>
      <c r="M56" s="18" t="s">
        <v>481</v>
      </c>
      <c r="N56" s="20" t="s">
        <v>481</v>
      </c>
      <c r="O56" s="18" t="s">
        <v>481</v>
      </c>
      <c r="P56" s="20" t="s">
        <v>481</v>
      </c>
      <c r="Q56" s="18" t="s">
        <v>481</v>
      </c>
      <c r="R56" s="20" t="s">
        <v>481</v>
      </c>
      <c r="S56" s="18" t="s">
        <v>481</v>
      </c>
      <c r="T56" s="20" t="s">
        <v>481</v>
      </c>
      <c r="U56" s="18" t="n">
        <v>492.09391109</v>
      </c>
      <c r="V56" s="20" t="n">
        <v>12.99604428</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(138.0/B61*100)</f>
        <v/>
      </c>
      <c r="D61" s="19" t="n">
        <v>6387</v>
      </c>
      <c r="E61" s="18" t="n">
        <v>480.80330687</v>
      </c>
      <c r="F61" s="20" t="n">
        <v>2.96835239</v>
      </c>
      <c r="G61" s="18" t="n">
        <v>481.79298046</v>
      </c>
      <c r="H61" s="20" t="n">
        <v>3.65935559</v>
      </c>
      <c r="I61" s="18" t="n">
        <v>465.05836489</v>
      </c>
      <c r="J61" s="20" t="n">
        <v>4.02388332</v>
      </c>
      <c r="K61" s="18" t="n">
        <v>439.81369249</v>
      </c>
      <c r="L61" s="20" t="n">
        <v>6.17100746</v>
      </c>
      <c r="M61" s="18" t="s">
        <v>481</v>
      </c>
      <c r="N61" s="20" t="s">
        <v>481</v>
      </c>
      <c r="O61" s="18" t="s">
        <v>481</v>
      </c>
      <c r="P61" s="20" t="s">
        <v>481</v>
      </c>
      <c r="Q61" s="18" t="s">
        <v>481</v>
      </c>
      <c r="R61" s="20" t="s">
        <v>481</v>
      </c>
      <c r="S61" s="18" t="s">
        <v>481</v>
      </c>
      <c r="T61" s="20" t="s">
        <v>481</v>
      </c>
      <c r="U61" s="18" t="n">
        <v>370.26280894</v>
      </c>
      <c r="V61" s="20" t="n">
        <v>11.58118057</v>
      </c>
    </row>
    <row r="62" spans="1:22">
      <c r="A62" s="15" t="s">
        <v>537</v>
      </c>
      <c r="B62" s="17" t="n">
        <v>4476</v>
      </c>
      <c r="C62" s="18">
        <f>(3.0/B62*100)</f>
        <v/>
      </c>
      <c r="D62" s="19" t="n">
        <v>4473</v>
      </c>
      <c r="E62" s="18" t="n">
        <v>513.8490614900001</v>
      </c>
      <c r="F62" s="20" t="n">
        <v>1.56911205</v>
      </c>
      <c r="G62" s="18" t="n">
        <v>517.30308971</v>
      </c>
      <c r="H62" s="20" t="n">
        <v>3.44813058</v>
      </c>
      <c r="I62" s="18" t="n">
        <v>485.71213754</v>
      </c>
      <c r="J62" s="20" t="n">
        <v>4.02127588</v>
      </c>
      <c r="K62" s="18" t="n">
        <v>482.30204591</v>
      </c>
      <c r="L62" s="20" t="n">
        <v>5.71572257</v>
      </c>
      <c r="M62" s="18" t="s">
        <v>481</v>
      </c>
      <c r="N62" s="20" t="s">
        <v>481</v>
      </c>
      <c r="O62" s="18" t="s">
        <v>481</v>
      </c>
      <c r="P62" s="20" t="s">
        <v>481</v>
      </c>
      <c r="Q62" s="18" t="s">
        <v>481</v>
      </c>
      <c r="R62" s="20" t="s">
        <v>481</v>
      </c>
      <c r="S62" s="18" t="s">
        <v>481</v>
      </c>
      <c r="T62" s="20" t="s">
        <v>481</v>
      </c>
      <c r="U62" s="18" t="n">
        <v>443.19585254</v>
      </c>
      <c r="V62" s="20" t="n">
        <v>23.68721791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(77.0/B66*100)</f>
        <v/>
      </c>
      <c r="D66" s="19" t="n">
        <v>5588</v>
      </c>
      <c r="E66" s="18" t="n">
        <v>431.40818366</v>
      </c>
      <c r="F66" s="20" t="n">
        <v>2.43724672</v>
      </c>
      <c r="G66" s="18" t="n">
        <v>449.39229158</v>
      </c>
      <c r="H66" s="20" t="n">
        <v>2.99661945</v>
      </c>
      <c r="I66" s="18" t="n">
        <v>434.8011841</v>
      </c>
      <c r="J66" s="20" t="n">
        <v>3.58153061</v>
      </c>
      <c r="K66" s="18" t="n">
        <v>402.17319726</v>
      </c>
      <c r="L66" s="20" t="n">
        <v>7.75220536</v>
      </c>
      <c r="M66" s="18" t="s">
        <v>481</v>
      </c>
      <c r="N66" s="20" t="s">
        <v>481</v>
      </c>
      <c r="O66" s="18" t="s">
        <v>481</v>
      </c>
      <c r="P66" s="20" t="s">
        <v>481</v>
      </c>
      <c r="Q66" s="18" t="s">
        <v>481</v>
      </c>
      <c r="R66" s="20" t="s">
        <v>481</v>
      </c>
      <c r="S66" s="18" t="s">
        <v>481</v>
      </c>
      <c r="T66" s="20" t="s">
        <v>481</v>
      </c>
      <c r="U66" s="18" t="n">
        <v>326.93816132</v>
      </c>
      <c r="V66" s="20" t="n">
        <v>5.45993577</v>
      </c>
    </row>
    <row r="67" spans="1:22">
      <c r="A67" s="15" t="s">
        <v>542</v>
      </c>
      <c r="B67" s="17" t="n">
        <v>6971</v>
      </c>
      <c r="C67" s="18">
        <f>(117.0/B67*100)</f>
        <v/>
      </c>
      <c r="D67" s="19" t="n">
        <v>6854</v>
      </c>
      <c r="E67" s="18" t="n">
        <v>407.44049412</v>
      </c>
      <c r="F67" s="20" t="n">
        <v>3.1174699</v>
      </c>
      <c r="G67" s="18" t="n">
        <v>407.60601956</v>
      </c>
      <c r="H67" s="20" t="n">
        <v>3.82178636</v>
      </c>
      <c r="I67" s="18" t="n">
        <v>395.18650246</v>
      </c>
      <c r="J67" s="20" t="n">
        <v>4.205366</v>
      </c>
      <c r="K67" s="18" t="n">
        <v>378.7545329</v>
      </c>
      <c r="L67" s="20" t="n">
        <v>4.18634962</v>
      </c>
      <c r="M67" s="18" t="s">
        <v>481</v>
      </c>
      <c r="N67" s="20" t="s">
        <v>481</v>
      </c>
      <c r="O67" s="18" t="s">
        <v>481</v>
      </c>
      <c r="P67" s="20" t="s">
        <v>481</v>
      </c>
      <c r="Q67" s="18" t="s">
        <v>481</v>
      </c>
      <c r="R67" s="20" t="s">
        <v>481</v>
      </c>
      <c r="S67" s="18" t="s">
        <v>481</v>
      </c>
      <c r="T67" s="20" t="s">
        <v>481</v>
      </c>
      <c r="U67" s="18" t="n">
        <v>294.03784654</v>
      </c>
      <c r="V67" s="20" t="n">
        <v>7.80310148</v>
      </c>
    </row>
    <row r="68" spans="1:22">
      <c r="A68" s="15" t="s">
        <v>543</v>
      </c>
      <c r="B68" s="17" t="n">
        <v>12083</v>
      </c>
      <c r="C68" s="18">
        <f>(26.0/B68*100)</f>
        <v/>
      </c>
      <c r="D68" s="19" t="n">
        <v>12057</v>
      </c>
      <c r="E68" s="18" t="n">
        <v>435.72925424</v>
      </c>
      <c r="F68" s="20" t="n">
        <v>1.53759172</v>
      </c>
      <c r="G68" s="18" t="n">
        <v>406.41428033</v>
      </c>
      <c r="H68" s="20" t="n">
        <v>2.40177293</v>
      </c>
      <c r="I68" s="18" t="n">
        <v>386.42151901</v>
      </c>
      <c r="J68" s="20" t="n">
        <v>2.60048096</v>
      </c>
      <c r="K68" s="18" t="n">
        <v>368.60990252</v>
      </c>
      <c r="L68" s="20" t="n">
        <v>3.58293621</v>
      </c>
      <c r="M68" s="18" t="s">
        <v>481</v>
      </c>
      <c r="N68" s="20" t="s">
        <v>481</v>
      </c>
      <c r="O68" s="18" t="s">
        <v>481</v>
      </c>
      <c r="P68" s="20" t="s">
        <v>481</v>
      </c>
      <c r="Q68" s="18" t="s">
        <v>481</v>
      </c>
      <c r="R68" s="20" t="s">
        <v>481</v>
      </c>
      <c r="S68" s="18" t="s">
        <v>481</v>
      </c>
      <c r="T68" s="20" t="s">
        <v>481</v>
      </c>
      <c r="U68" s="18" t="n">
        <v>296.66556216</v>
      </c>
      <c r="V68" s="20" t="n">
        <v>3.62940131</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503.52274839</v>
      </c>
      <c r="F70" s="20" t="n">
        <v>3.38129549</v>
      </c>
      <c r="G70" s="18" t="n">
        <v>507.28105435</v>
      </c>
      <c r="H70" s="20" t="n">
        <v>4.17583817</v>
      </c>
      <c r="I70" s="18" t="n">
        <v>492.84843099</v>
      </c>
      <c r="J70" s="20" t="n">
        <v>4.30949167</v>
      </c>
      <c r="K70" s="18" t="n">
        <v>473.3236902</v>
      </c>
      <c r="L70" s="20" t="n">
        <v>5.30275454</v>
      </c>
      <c r="M70" s="18" t="s">
        <v>481</v>
      </c>
      <c r="N70" s="20" t="s">
        <v>481</v>
      </c>
      <c r="O70" s="18" t="s">
        <v>481</v>
      </c>
      <c r="P70" s="20" t="s">
        <v>481</v>
      </c>
      <c r="Q70" s="18" t="s">
        <v>481</v>
      </c>
      <c r="R70" s="20" t="s">
        <v>481</v>
      </c>
      <c r="S70" s="18" t="s">
        <v>481</v>
      </c>
      <c r="T70" s="20" t="s">
        <v>481</v>
      </c>
      <c r="U70" s="18" t="n">
        <v>423.35626941</v>
      </c>
      <c r="V70" s="20" t="n">
        <v>12.44711669</v>
      </c>
    </row>
    <row r="71" spans="1:22">
      <c r="A71" s="15" t="s">
        <v>546</v>
      </c>
      <c r="B71" s="17" t="n">
        <v>6115</v>
      </c>
      <c r="C71" s="18">
        <f>(17.0/B71*100)</f>
        <v/>
      </c>
      <c r="D71" s="19" t="n">
        <v>6098</v>
      </c>
      <c r="E71" s="18" t="n">
        <v>551.95257467</v>
      </c>
      <c r="F71" s="20" t="n">
        <v>2.18077708</v>
      </c>
      <c r="G71" s="18" t="n">
        <v>525.72555651</v>
      </c>
      <c r="H71" s="20" t="n">
        <v>3.33977554</v>
      </c>
      <c r="I71" s="18" t="n">
        <v>491.35308297</v>
      </c>
      <c r="J71" s="20" t="n">
        <v>4.41287277</v>
      </c>
      <c r="K71" s="18" t="n">
        <v>475.70194194</v>
      </c>
      <c r="L71" s="20" t="n">
        <v>7.97443112</v>
      </c>
      <c r="M71" s="18" t="s">
        <v>481</v>
      </c>
      <c r="N71" s="20" t="s">
        <v>481</v>
      </c>
      <c r="O71" s="18" t="s">
        <v>481</v>
      </c>
      <c r="P71" s="20" t="s">
        <v>481</v>
      </c>
      <c r="Q71" s="18" t="s">
        <v>481</v>
      </c>
      <c r="R71" s="20" t="s">
        <v>481</v>
      </c>
      <c r="S71" s="18" t="s">
        <v>481</v>
      </c>
      <c r="T71" s="20" t="s">
        <v>481</v>
      </c>
      <c r="U71" s="18" t="n">
        <v>501.78183239</v>
      </c>
      <c r="V71" s="20" t="n">
        <v>13.38832642</v>
      </c>
    </row>
    <row r="72" spans="1:22">
      <c r="A72" s="15" t="s">
        <v>547</v>
      </c>
      <c r="B72" s="17" t="n">
        <v>7708</v>
      </c>
      <c r="C72" s="18">
        <f>(5.0/B72*100)</f>
        <v/>
      </c>
      <c r="D72" s="19" t="n">
        <v>7703</v>
      </c>
      <c r="E72" s="18" t="n">
        <v>498.53673384</v>
      </c>
      <c r="F72" s="20" t="n">
        <v>2.61526326</v>
      </c>
      <c r="G72" s="18" t="n">
        <v>501.36335245</v>
      </c>
      <c r="H72" s="20" t="n">
        <v>5.41849807</v>
      </c>
      <c r="I72" s="18" t="n">
        <v>493.80016459</v>
      </c>
      <c r="J72" s="20" t="n">
        <v>5.87831891</v>
      </c>
      <c r="K72" s="18" t="n">
        <v>451.99471431</v>
      </c>
      <c r="L72" s="20" t="n">
        <v>9.33090722</v>
      </c>
      <c r="M72" s="18" t="s">
        <v>481</v>
      </c>
      <c r="N72" s="20" t="s">
        <v>481</v>
      </c>
      <c r="O72" s="18" t="s">
        <v>481</v>
      </c>
      <c r="P72" s="20" t="s">
        <v>481</v>
      </c>
      <c r="Q72" s="18" t="s">
        <v>481</v>
      </c>
      <c r="R72" s="20" t="s">
        <v>481</v>
      </c>
      <c r="S72" s="18" t="s">
        <v>481</v>
      </c>
      <c r="T72" s="20" t="s">
        <v>481</v>
      </c>
      <c r="U72" s="18" t="n">
        <v>427.79980185</v>
      </c>
      <c r="V72" s="20" t="n">
        <v>25.30260004</v>
      </c>
    </row>
    <row r="73" spans="1:22">
      <c r="A73" s="15" t="s">
        <v>548</v>
      </c>
      <c r="B73" s="17" t="n">
        <v>8249</v>
      </c>
      <c r="C73" s="18">
        <f>(147.0/B73*100)</f>
        <v/>
      </c>
      <c r="D73" s="19" t="n">
        <v>8102</v>
      </c>
      <c r="E73" s="18" t="n">
        <v>422.88554287</v>
      </c>
      <c r="F73" s="20" t="n">
        <v>3.52347646</v>
      </c>
      <c r="G73" s="18" t="n">
        <v>401.26245302</v>
      </c>
      <c r="H73" s="20" t="n">
        <v>5.54096812</v>
      </c>
      <c r="I73" s="18" t="n">
        <v>388.68083743</v>
      </c>
      <c r="J73" s="20" t="n">
        <v>4.33441284</v>
      </c>
      <c r="K73" s="18" t="n">
        <v>376.80462947</v>
      </c>
      <c r="L73" s="20" t="n">
        <v>4.79780354</v>
      </c>
      <c r="M73" s="18" t="s">
        <v>481</v>
      </c>
      <c r="N73" s="20" t="s">
        <v>481</v>
      </c>
      <c r="O73" s="18" t="s">
        <v>481</v>
      </c>
      <c r="P73" s="20" t="s">
        <v>481</v>
      </c>
      <c r="Q73" s="18" t="s">
        <v>481</v>
      </c>
      <c r="R73" s="20" t="s">
        <v>481</v>
      </c>
      <c r="S73" s="18" t="s">
        <v>481</v>
      </c>
      <c r="T73" s="20" t="s">
        <v>481</v>
      </c>
      <c r="U73" s="18" t="n">
        <v>365.65025323</v>
      </c>
      <c r="V73" s="20" t="n">
        <v>10.04356269</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(211.0/B75*100)</f>
        <v/>
      </c>
      <c r="D75" s="19" t="n">
        <v>5164</v>
      </c>
      <c r="E75" s="18" t="n">
        <v>373.11066609</v>
      </c>
      <c r="F75" s="20" t="n">
        <v>3.22104736</v>
      </c>
      <c r="G75" s="18" t="n">
        <v>368.90976314</v>
      </c>
      <c r="H75" s="20" t="n">
        <v>4.41049987</v>
      </c>
      <c r="I75" s="18" t="n">
        <v>349.35062945</v>
      </c>
      <c r="J75" s="20" t="n">
        <v>4.84548932</v>
      </c>
      <c r="K75" s="18" t="n">
        <v>338.64887683</v>
      </c>
      <c r="L75" s="20" t="n">
        <v>6.36266379</v>
      </c>
      <c r="M75" s="18" t="s">
        <v>481</v>
      </c>
      <c r="N75" s="20" t="s">
        <v>481</v>
      </c>
      <c r="O75" s="18" t="s">
        <v>481</v>
      </c>
      <c r="P75" s="20" t="s">
        <v>481</v>
      </c>
      <c r="Q75" s="18" t="s">
        <v>481</v>
      </c>
      <c r="R75" s="20" t="s">
        <v>481</v>
      </c>
      <c r="S75" s="18" t="s">
        <v>481</v>
      </c>
      <c r="T75" s="20" t="s">
        <v>481</v>
      </c>
      <c r="U75" s="18" t="n">
        <v>306.03268762</v>
      </c>
      <c r="V75" s="20" t="n">
        <v>5.71856493</v>
      </c>
    </row>
    <row r="76" spans="1:22">
      <c r="A76" s="15" t="s">
        <v>551</v>
      </c>
      <c r="B76" s="17" t="n">
        <v>14167</v>
      </c>
      <c r="C76" s="18">
        <f>(229.0/B76*100)</f>
        <v/>
      </c>
      <c r="D76" s="19" t="n">
        <v>13938</v>
      </c>
      <c r="E76" s="18" t="n">
        <v>454.68550932</v>
      </c>
      <c r="F76" s="20" t="n">
        <v>3.18485335</v>
      </c>
      <c r="G76" s="18" t="n">
        <v>432.62284654</v>
      </c>
      <c r="H76" s="20" t="n">
        <v>3.35517669</v>
      </c>
      <c r="I76" s="18" t="n">
        <v>422.35938109</v>
      </c>
      <c r="J76" s="20" t="n">
        <v>4.1347404</v>
      </c>
      <c r="K76" s="18" t="n">
        <v>389.63506354</v>
      </c>
      <c r="L76" s="20" t="n">
        <v>5.73106661</v>
      </c>
      <c r="M76" s="18" t="s">
        <v>481</v>
      </c>
      <c r="N76" s="20" t="s">
        <v>481</v>
      </c>
      <c r="O76" s="18" t="s">
        <v>481</v>
      </c>
      <c r="P76" s="20" t="s">
        <v>481</v>
      </c>
      <c r="Q76" s="18" t="s">
        <v>481</v>
      </c>
      <c r="R76" s="20" t="s">
        <v>481</v>
      </c>
      <c r="S76" s="18" t="s">
        <v>481</v>
      </c>
      <c r="T76" s="20" t="s">
        <v>481</v>
      </c>
      <c r="U76" s="18" t="n">
        <v>330.15822809</v>
      </c>
      <c r="V76" s="20" t="n">
        <v>6.09009899</v>
      </c>
    </row>
    <row r="77" spans="1:22">
      <c r="A77" s="15" t="s">
        <v>552</v>
      </c>
      <c r="B77" s="17" t="n">
        <v>6062</v>
      </c>
      <c r="C77" s="18">
        <f>(92.0/B77*100)</f>
        <v/>
      </c>
      <c r="D77" s="19" t="n">
        <v>5970</v>
      </c>
      <c r="E77" s="18" t="n">
        <v>447.36935458</v>
      </c>
      <c r="F77" s="20" t="n">
        <v>2.72310873</v>
      </c>
      <c r="G77" s="18" t="n">
        <v>449.03541782</v>
      </c>
      <c r="H77" s="20" t="n">
        <v>4.64331431</v>
      </c>
      <c r="I77" s="18" t="n">
        <v>442.31911194</v>
      </c>
      <c r="J77" s="20" t="n">
        <v>4.03612397</v>
      </c>
      <c r="K77" s="18" t="n">
        <v>417.36290152</v>
      </c>
      <c r="L77" s="20" t="n">
        <v>5.90866102</v>
      </c>
      <c r="M77" s="18" t="s">
        <v>481</v>
      </c>
      <c r="N77" s="20" t="s">
        <v>481</v>
      </c>
      <c r="O77" s="18" t="s">
        <v>481</v>
      </c>
      <c r="P77" s="20" t="s">
        <v>481</v>
      </c>
      <c r="Q77" s="18" t="s">
        <v>481</v>
      </c>
      <c r="R77" s="20" t="s">
        <v>481</v>
      </c>
      <c r="S77" s="18" t="s">
        <v>481</v>
      </c>
      <c r="T77" s="20" t="s">
        <v>481</v>
      </c>
      <c r="U77" s="18" t="n">
        <v>338.7283523</v>
      </c>
      <c r="V77" s="20" t="n">
        <v>5.51554209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451.99173473</v>
      </c>
      <c r="F81" s="20" t="n">
        <v>4.06646401</v>
      </c>
      <c r="G81" s="18" t="n">
        <v>433.40059109</v>
      </c>
      <c r="H81" s="20" t="n">
        <v>3.93057939</v>
      </c>
      <c r="I81" s="18" t="n">
        <v>414.45554324</v>
      </c>
      <c r="J81" s="20" t="n">
        <v>3.57661414</v>
      </c>
      <c r="K81" s="18" t="n">
        <v>389.6049951</v>
      </c>
      <c r="L81" s="20" t="n">
        <v>5.29940355</v>
      </c>
      <c r="M81" s="18" t="s">
        <v>481</v>
      </c>
      <c r="N81" s="20" t="s">
        <v>481</v>
      </c>
      <c r="O81" s="18" t="s">
        <v>481</v>
      </c>
      <c r="P81" s="20" t="s">
        <v>481</v>
      </c>
      <c r="Q81" s="18" t="s">
        <v>481</v>
      </c>
      <c r="R81" s="20" t="s">
        <v>481</v>
      </c>
      <c r="S81" s="18" t="s">
        <v>481</v>
      </c>
      <c r="T81" s="20" t="s">
        <v>481</v>
      </c>
      <c r="U81" s="18" t="n">
        <v>384.3355512</v>
      </c>
      <c r="V81" s="20" t="n">
        <v>16.33883396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738</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522.95707126</v>
      </c>
      <c r="F7" s="20" t="n">
        <v>2.13028572</v>
      </c>
      <c r="G7" s="18" t="n">
        <v>506.10289429</v>
      </c>
      <c r="H7" s="20" t="n">
        <v>2.69710849</v>
      </c>
      <c r="I7" s="18" t="n">
        <v>481.73848269</v>
      </c>
      <c r="J7" s="20" t="n">
        <v>3.60728308</v>
      </c>
      <c r="K7" s="18" t="n">
        <v>459.23333619</v>
      </c>
      <c r="L7" s="20" t="n">
        <v>4.47449642</v>
      </c>
      <c r="M7" s="18" t="s">
        <v>481</v>
      </c>
      <c r="N7" s="20" t="s">
        <v>481</v>
      </c>
      <c r="O7" s="18" t="s">
        <v>481</v>
      </c>
      <c r="P7" s="20" t="s">
        <v>481</v>
      </c>
      <c r="Q7" s="18" t="s">
        <v>481</v>
      </c>
      <c r="R7" s="20" t="s">
        <v>481</v>
      </c>
      <c r="S7" s="18" t="s">
        <v>481</v>
      </c>
      <c r="T7" s="20" t="s">
        <v>481</v>
      </c>
      <c r="U7" s="18" t="n">
        <v>403.95739519</v>
      </c>
      <c r="V7" s="20" t="n">
        <v>7.90016281</v>
      </c>
    </row>
    <row r="8" spans="1:22">
      <c r="A8" s="15" t="s">
        <v>483</v>
      </c>
      <c r="B8" s="17" t="n">
        <v>7007</v>
      </c>
      <c r="C8" s="18">
        <f>(28.0/B8*100)</f>
        <v/>
      </c>
      <c r="D8" s="19" t="n">
        <v>6979</v>
      </c>
      <c r="E8" s="18" t="n">
        <v>498.94274991</v>
      </c>
      <c r="F8" s="20" t="n">
        <v>3.24904418</v>
      </c>
      <c r="G8" s="18" t="n">
        <v>489.45475303</v>
      </c>
      <c r="H8" s="20" t="n">
        <v>3.44812592</v>
      </c>
      <c r="I8" s="18" t="n">
        <v>477.37390463</v>
      </c>
      <c r="J8" s="20" t="n">
        <v>5.19816334</v>
      </c>
      <c r="K8" s="18" t="n">
        <v>451.37161642</v>
      </c>
      <c r="L8" s="20" t="n">
        <v>6.49735179</v>
      </c>
      <c r="M8" s="18" t="s">
        <v>481</v>
      </c>
      <c r="N8" s="20" t="s">
        <v>481</v>
      </c>
      <c r="O8" s="18" t="s">
        <v>481</v>
      </c>
      <c r="P8" s="20" t="s">
        <v>481</v>
      </c>
      <c r="Q8" s="18" t="n">
        <v>361.38025951</v>
      </c>
      <c r="R8" s="20" t="n">
        <v>22.72565673</v>
      </c>
      <c r="S8" s="18" t="s">
        <v>481</v>
      </c>
      <c r="T8" s="20" t="s">
        <v>481</v>
      </c>
      <c r="U8" s="18" t="n">
        <v>355.28886081</v>
      </c>
      <c r="V8" s="20" t="n">
        <v>12.3070446</v>
      </c>
    </row>
    <row r="9" spans="1:22">
      <c r="A9" s="15" t="s">
        <v>484</v>
      </c>
      <c r="B9" s="17" t="n">
        <v>9651</v>
      </c>
      <c r="C9" s="18">
        <f>(127.0/B9*100)</f>
        <v/>
      </c>
      <c r="D9" s="19" t="n">
        <v>9524</v>
      </c>
      <c r="E9" s="18" t="n">
        <v>515.73612711</v>
      </c>
      <c r="F9" s="20" t="n">
        <v>2.3237105</v>
      </c>
      <c r="G9" s="18" t="n">
        <v>514.78519773</v>
      </c>
      <c r="H9" s="20" t="n">
        <v>3.31288606</v>
      </c>
      <c r="I9" s="18" t="n">
        <v>490.13335304</v>
      </c>
      <c r="J9" s="20" t="n">
        <v>3.76578577</v>
      </c>
      <c r="K9" s="18" t="n">
        <v>464.40580453</v>
      </c>
      <c r="L9" s="20" t="n">
        <v>5.12759936</v>
      </c>
      <c r="M9" s="18" t="s">
        <v>481</v>
      </c>
      <c r="N9" s="20" t="s">
        <v>481</v>
      </c>
      <c r="O9" s="18" t="s">
        <v>481</v>
      </c>
      <c r="P9" s="20" t="s">
        <v>481</v>
      </c>
      <c r="Q9" s="18" t="n">
        <v>347.7815185</v>
      </c>
      <c r="R9" s="20" t="n">
        <v>11.20716786</v>
      </c>
      <c r="S9" s="18" t="s">
        <v>481</v>
      </c>
      <c r="T9" s="20" t="s">
        <v>481</v>
      </c>
      <c r="U9" s="18" t="n">
        <v>390.85599668</v>
      </c>
      <c r="V9" s="20" t="n">
        <v>7.32633199</v>
      </c>
    </row>
    <row r="10" spans="1:22">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526.66780551</v>
      </c>
      <c r="R10" s="20" t="n">
        <v>2.30093959</v>
      </c>
      <c r="S10" s="18" t="s">
        <v>481</v>
      </c>
      <c r="T10" s="20" t="s">
        <v>481</v>
      </c>
      <c r="U10" s="18" t="s">
        <v>481</v>
      </c>
      <c r="V10" s="20" t="s">
        <v>481</v>
      </c>
    </row>
    <row r="11" spans="1:22">
      <c r="A11" s="15" t="s">
        <v>486</v>
      </c>
      <c r="B11" s="17" t="n">
        <v>7053</v>
      </c>
      <c r="C11" s="18">
        <f>(55.0/B11*100)</f>
        <v/>
      </c>
      <c r="D11" s="19" t="n">
        <v>6998</v>
      </c>
      <c r="E11" s="18" t="n">
        <v>469.78216904</v>
      </c>
      <c r="F11" s="20" t="n">
        <v>2.47769246</v>
      </c>
      <c r="G11" s="18" t="n">
        <v>456.67290596</v>
      </c>
      <c r="H11" s="20" t="n">
        <v>4.45150977</v>
      </c>
      <c r="I11" s="18" t="n">
        <v>433.4293574</v>
      </c>
      <c r="J11" s="20" t="n">
        <v>6.35320373</v>
      </c>
      <c r="K11" s="18" t="n">
        <v>416.71321071</v>
      </c>
      <c r="L11" s="20" t="n">
        <v>7.20430322</v>
      </c>
      <c r="M11" s="18" t="s">
        <v>481</v>
      </c>
      <c r="N11" s="20" t="s">
        <v>481</v>
      </c>
      <c r="O11" s="18" t="s">
        <v>481</v>
      </c>
      <c r="P11" s="20" t="s">
        <v>481</v>
      </c>
      <c r="Q11" s="18" t="s">
        <v>481</v>
      </c>
      <c r="R11" s="20" t="s">
        <v>481</v>
      </c>
      <c r="S11" s="18" t="s">
        <v>481</v>
      </c>
      <c r="T11" s="20" t="s">
        <v>481</v>
      </c>
      <c r="U11" s="18" t="n">
        <v>359.04560994</v>
      </c>
      <c r="V11" s="20" t="n">
        <v>9.18604287</v>
      </c>
    </row>
    <row r="12" spans="1:22">
      <c r="A12" s="15" t="s">
        <v>487</v>
      </c>
      <c r="B12" s="17" t="n">
        <v>6894</v>
      </c>
      <c r="C12" s="18">
        <f>(58.0/B12*100)</f>
        <v/>
      </c>
      <c r="D12" s="19" t="n">
        <v>6836</v>
      </c>
      <c r="E12" s="18" t="n">
        <v>509.42035968</v>
      </c>
      <c r="F12" s="20" t="n">
        <v>2.27037295</v>
      </c>
      <c r="G12" s="18" t="n">
        <v>487.92425864</v>
      </c>
      <c r="H12" s="20" t="n">
        <v>3.73484267</v>
      </c>
      <c r="I12" s="18" t="n">
        <v>462.85615927</v>
      </c>
      <c r="J12" s="20" t="n">
        <v>5.62098412</v>
      </c>
      <c r="K12" s="18" t="n">
        <v>439.85505186</v>
      </c>
      <c r="L12" s="20" t="n">
        <v>6.57732856</v>
      </c>
      <c r="M12" s="18" t="s">
        <v>481</v>
      </c>
      <c r="N12" s="20" t="s">
        <v>481</v>
      </c>
      <c r="O12" s="18" t="s">
        <v>481</v>
      </c>
      <c r="P12" s="20" t="s">
        <v>481</v>
      </c>
      <c r="Q12" s="18" t="n">
        <v>332.31014509</v>
      </c>
      <c r="R12" s="20" t="n">
        <v>18.34291261</v>
      </c>
      <c r="S12" s="18" t="s">
        <v>481</v>
      </c>
      <c r="T12" s="20" t="s">
        <v>481</v>
      </c>
      <c r="U12" s="18" t="n">
        <v>375.1365941</v>
      </c>
      <c r="V12" s="20" t="n">
        <v>10.5807579</v>
      </c>
    </row>
    <row r="13" spans="1:22">
      <c r="A13" s="15" t="s">
        <v>488</v>
      </c>
      <c r="B13" s="17" t="n">
        <v>7161</v>
      </c>
      <c r="C13" s="18">
        <f>(96.0/B13*100)</f>
        <v/>
      </c>
      <c r="D13" s="19" t="n">
        <v>7065</v>
      </c>
      <c r="E13" s="18" t="n">
        <v>519.84442182</v>
      </c>
      <c r="F13" s="20" t="n">
        <v>2.41165022</v>
      </c>
      <c r="G13" s="18" t="n">
        <v>498.0143341</v>
      </c>
      <c r="H13" s="20" t="n">
        <v>3.31177997</v>
      </c>
      <c r="I13" s="18" t="n">
        <v>478.3564734</v>
      </c>
      <c r="J13" s="20" t="n">
        <v>5.61372249</v>
      </c>
      <c r="K13" s="18" t="n">
        <v>453.32021338</v>
      </c>
      <c r="L13" s="20" t="n">
        <v>6.26370792</v>
      </c>
      <c r="M13" s="18" t="s">
        <v>481</v>
      </c>
      <c r="N13" s="20" t="s">
        <v>481</v>
      </c>
      <c r="O13" s="18" t="s">
        <v>481</v>
      </c>
      <c r="P13" s="20" t="s">
        <v>481</v>
      </c>
      <c r="Q13" s="18" t="n">
        <v>407.4699787</v>
      </c>
      <c r="R13" s="20" t="n">
        <v>6.79601306</v>
      </c>
      <c r="S13" s="18" t="s">
        <v>481</v>
      </c>
      <c r="T13" s="20" t="s">
        <v>481</v>
      </c>
      <c r="U13" s="18" t="n">
        <v>375.48386187</v>
      </c>
      <c r="V13" s="20" t="n">
        <v>8.841711220000001</v>
      </c>
    </row>
    <row r="14" spans="1:22">
      <c r="A14" s="15" t="s">
        <v>489</v>
      </c>
      <c r="B14" s="17" t="n">
        <v>5587</v>
      </c>
      <c r="C14" s="18">
        <f>(76.0/B14*100)</f>
        <v/>
      </c>
      <c r="D14" s="19" t="n">
        <v>5511</v>
      </c>
      <c r="E14" s="18" t="n">
        <v>532.9283442</v>
      </c>
      <c r="F14" s="20" t="n">
        <v>2.57206975</v>
      </c>
      <c r="G14" s="18" t="n">
        <v>526.26824669</v>
      </c>
      <c r="H14" s="20" t="n">
        <v>3.09212086</v>
      </c>
      <c r="I14" s="18" t="n">
        <v>499.45872513</v>
      </c>
      <c r="J14" s="20" t="n">
        <v>4.42267154</v>
      </c>
      <c r="K14" s="18" t="n">
        <v>483.32151002</v>
      </c>
      <c r="L14" s="20" t="n">
        <v>5.38626858</v>
      </c>
      <c r="M14" s="18" t="s">
        <v>481</v>
      </c>
      <c r="N14" s="20" t="s">
        <v>481</v>
      </c>
      <c r="O14" s="18" t="s">
        <v>481</v>
      </c>
      <c r="P14" s="20" t="s">
        <v>481</v>
      </c>
      <c r="Q14" s="18" t="s">
        <v>481</v>
      </c>
      <c r="R14" s="20" t="s">
        <v>481</v>
      </c>
      <c r="S14" s="18" t="s">
        <v>481</v>
      </c>
      <c r="T14" s="20" t="s">
        <v>481</v>
      </c>
      <c r="U14" s="18" t="n">
        <v>447.02039957</v>
      </c>
      <c r="V14" s="20" t="n">
        <v>14.04277884</v>
      </c>
    </row>
    <row r="15" spans="1:22">
      <c r="A15" s="15" t="s">
        <v>490</v>
      </c>
      <c r="B15" s="17" t="n">
        <v>5882</v>
      </c>
      <c r="C15" s="18">
        <f>(53.0/B15*100)</f>
        <v/>
      </c>
      <c r="D15" s="19" t="n">
        <v>5829</v>
      </c>
      <c r="E15" s="18" t="n">
        <v>541.99271304</v>
      </c>
      <c r="F15" s="20" t="n">
        <v>2.65420232</v>
      </c>
      <c r="G15" s="18" t="n">
        <v>524.45520099</v>
      </c>
      <c r="H15" s="20" t="n">
        <v>3.79068577</v>
      </c>
      <c r="I15" s="18" t="n">
        <v>509.47002059</v>
      </c>
      <c r="J15" s="20" t="n">
        <v>4.63464894</v>
      </c>
      <c r="K15" s="18" t="n">
        <v>479.98075277</v>
      </c>
      <c r="L15" s="20" t="n">
        <v>6.57895591</v>
      </c>
      <c r="M15" s="18" t="s">
        <v>481</v>
      </c>
      <c r="N15" s="20" t="s">
        <v>481</v>
      </c>
      <c r="O15" s="18" t="s">
        <v>481</v>
      </c>
      <c r="P15" s="20" t="s">
        <v>481</v>
      </c>
      <c r="Q15" s="18" t="n">
        <v>367.66871077</v>
      </c>
      <c r="R15" s="20" t="n">
        <v>14.82638214</v>
      </c>
      <c r="S15" s="18" t="s">
        <v>481</v>
      </c>
      <c r="T15" s="20" t="s">
        <v>481</v>
      </c>
      <c r="U15" s="18" t="n">
        <v>398.36275623</v>
      </c>
      <c r="V15" s="20" t="n">
        <v>12.6473476</v>
      </c>
    </row>
    <row r="16" spans="1:22">
      <c r="A16" s="15" t="s">
        <v>491</v>
      </c>
      <c r="B16" s="17" t="n">
        <v>6108</v>
      </c>
      <c r="C16" s="18">
        <f>(110.0/B16*100)</f>
        <v/>
      </c>
      <c r="D16" s="19" t="n">
        <v>5998</v>
      </c>
      <c r="E16" s="18" t="n">
        <v>523.4074117</v>
      </c>
      <c r="F16" s="20" t="n">
        <v>2.76047504</v>
      </c>
      <c r="G16" s="18" t="n">
        <v>516.98549658</v>
      </c>
      <c r="H16" s="20" t="n">
        <v>3.7311507</v>
      </c>
      <c r="I16" s="18" t="n">
        <v>490.14077534</v>
      </c>
      <c r="J16" s="20" t="n">
        <v>4.03471626</v>
      </c>
      <c r="K16" s="18" t="n">
        <v>452.88143225</v>
      </c>
      <c r="L16" s="20" t="n">
        <v>5.30820053</v>
      </c>
      <c r="M16" s="18" t="s">
        <v>481</v>
      </c>
      <c r="N16" s="20" t="s">
        <v>481</v>
      </c>
      <c r="O16" s="18" t="s">
        <v>481</v>
      </c>
      <c r="P16" s="20" t="s">
        <v>481</v>
      </c>
      <c r="Q16" s="18" t="s">
        <v>481</v>
      </c>
      <c r="R16" s="20" t="s">
        <v>481</v>
      </c>
      <c r="S16" s="18" t="s">
        <v>481</v>
      </c>
      <c r="T16" s="20" t="s">
        <v>481</v>
      </c>
      <c r="U16" s="18" t="n">
        <v>348.44476395</v>
      </c>
      <c r="V16" s="20" t="n">
        <v>9.91728039</v>
      </c>
    </row>
    <row r="17" spans="1:22">
      <c r="A17" s="15" t="s">
        <v>492</v>
      </c>
      <c r="B17" s="17" t="n">
        <v>6504</v>
      </c>
      <c r="C17" s="18">
        <f>(734.0/B17*100)</f>
        <v/>
      </c>
      <c r="D17" s="19" t="n">
        <v>5770</v>
      </c>
      <c r="E17" s="18" t="n">
        <v>534.45736962</v>
      </c>
      <c r="F17" s="20" t="n">
        <v>2.88772338</v>
      </c>
      <c r="G17" s="18" t="n">
        <v>522.08237127</v>
      </c>
      <c r="H17" s="20" t="n">
        <v>3.83931148</v>
      </c>
      <c r="I17" s="18" t="n">
        <v>500.40104264</v>
      </c>
      <c r="J17" s="20" t="n">
        <v>6.46789698</v>
      </c>
      <c r="K17" s="18" t="n">
        <v>487.95004296</v>
      </c>
      <c r="L17" s="20" t="n">
        <v>5.3902336</v>
      </c>
      <c r="M17" s="18" t="s">
        <v>481</v>
      </c>
      <c r="N17" s="20" t="s">
        <v>481</v>
      </c>
      <c r="O17" s="18" t="s">
        <v>481</v>
      </c>
      <c r="P17" s="20" t="s">
        <v>481</v>
      </c>
      <c r="Q17" s="18" t="n">
        <v>338.260297</v>
      </c>
      <c r="R17" s="20" t="n">
        <v>14.23011861</v>
      </c>
      <c r="S17" s="18" t="s">
        <v>481</v>
      </c>
      <c r="T17" s="20" t="s">
        <v>481</v>
      </c>
      <c r="U17" s="18" t="n">
        <v>409.25719387</v>
      </c>
      <c r="V17" s="20" t="n">
        <v>11.16521421</v>
      </c>
    </row>
    <row r="18" spans="1:22">
      <c r="A18" s="15" t="s">
        <v>493</v>
      </c>
      <c r="B18" s="17" t="n">
        <v>5532</v>
      </c>
      <c r="C18" s="18">
        <f>(28.0/B18*100)</f>
        <v/>
      </c>
      <c r="D18" s="19" t="n">
        <v>5504</v>
      </c>
      <c r="E18" s="18" t="n">
        <v>479.48118344</v>
      </c>
      <c r="F18" s="20" t="n">
        <v>3.79031146</v>
      </c>
      <c r="G18" s="18" t="n">
        <v>469.07059958</v>
      </c>
      <c r="H18" s="20" t="n">
        <v>6.34944047</v>
      </c>
      <c r="I18" s="18" t="n">
        <v>448.82028671</v>
      </c>
      <c r="J18" s="20" t="n">
        <v>6.71104918</v>
      </c>
      <c r="K18" s="18" t="n">
        <v>425.83063789</v>
      </c>
      <c r="L18" s="20" t="n">
        <v>7.51556494</v>
      </c>
      <c r="M18" s="18" t="s">
        <v>481</v>
      </c>
      <c r="N18" s="20" t="s">
        <v>481</v>
      </c>
      <c r="O18" s="18" t="s">
        <v>481</v>
      </c>
      <c r="P18" s="20" t="s">
        <v>481</v>
      </c>
      <c r="Q18" s="18" t="s">
        <v>481</v>
      </c>
      <c r="R18" s="20" t="s">
        <v>481</v>
      </c>
      <c r="S18" s="18" t="s">
        <v>481</v>
      </c>
      <c r="T18" s="20" t="s">
        <v>481</v>
      </c>
      <c r="U18" s="18" t="n">
        <v>364.78262642</v>
      </c>
      <c r="V18" s="20" t="n">
        <v>12.80023293</v>
      </c>
    </row>
    <row r="19" spans="1:22">
      <c r="A19" s="15" t="s">
        <v>494</v>
      </c>
      <c r="B19" s="17" t="n">
        <v>5658</v>
      </c>
      <c r="C19" s="18">
        <f>(75.0/B19*100)</f>
        <v/>
      </c>
      <c r="D19" s="19" t="n">
        <v>5583</v>
      </c>
      <c r="E19" s="18" t="n">
        <v>484.77735744</v>
      </c>
      <c r="F19" s="20" t="n">
        <v>2.99189592</v>
      </c>
      <c r="G19" s="18" t="n">
        <v>479.65282869</v>
      </c>
      <c r="H19" s="20" t="n">
        <v>3.93433655</v>
      </c>
      <c r="I19" s="18" t="n">
        <v>450.80898962</v>
      </c>
      <c r="J19" s="20" t="n">
        <v>3.68345102</v>
      </c>
      <c r="K19" s="18" t="n">
        <v>447.61699347</v>
      </c>
      <c r="L19" s="20" t="n">
        <v>5.83012782</v>
      </c>
      <c r="M19" s="18" t="s">
        <v>481</v>
      </c>
      <c r="N19" s="20" t="s">
        <v>481</v>
      </c>
      <c r="O19" s="18" t="s">
        <v>481</v>
      </c>
      <c r="P19" s="20" t="s">
        <v>481</v>
      </c>
      <c r="Q19" s="18" t="s">
        <v>481</v>
      </c>
      <c r="R19" s="20" t="s">
        <v>481</v>
      </c>
      <c r="S19" s="18" t="s">
        <v>481</v>
      </c>
      <c r="T19" s="20" t="s">
        <v>481</v>
      </c>
      <c r="U19" s="18" t="n">
        <v>358.61196604</v>
      </c>
      <c r="V19" s="20" t="n">
        <v>10.22971032</v>
      </c>
    </row>
    <row r="20" spans="1:22">
      <c r="A20" s="15" t="s">
        <v>495</v>
      </c>
      <c r="B20" s="17" t="n">
        <v>3371</v>
      </c>
      <c r="C20" s="18">
        <f>(75.0/B20*100)</f>
        <v/>
      </c>
      <c r="D20" s="19" t="n">
        <v>3296</v>
      </c>
      <c r="E20" s="18" t="n">
        <v>495.50061441</v>
      </c>
      <c r="F20" s="20" t="n">
        <v>2.47079801</v>
      </c>
      <c r="G20" s="18" t="n">
        <v>470.258912</v>
      </c>
      <c r="H20" s="20" t="n">
        <v>4.66214415</v>
      </c>
      <c r="I20" s="18" t="n">
        <v>433.41981132</v>
      </c>
      <c r="J20" s="20" t="n">
        <v>7.76507852</v>
      </c>
      <c r="K20" s="18" t="n">
        <v>420.48848423</v>
      </c>
      <c r="L20" s="20" t="n">
        <v>9.64509013</v>
      </c>
      <c r="M20" s="18" t="s">
        <v>481</v>
      </c>
      <c r="N20" s="20" t="s">
        <v>481</v>
      </c>
      <c r="O20" s="18" t="s">
        <v>481</v>
      </c>
      <c r="P20" s="20" t="s">
        <v>481</v>
      </c>
      <c r="Q20" s="18" t="s">
        <v>481</v>
      </c>
      <c r="R20" s="20" t="s">
        <v>481</v>
      </c>
      <c r="S20" s="18" t="s">
        <v>481</v>
      </c>
      <c r="T20" s="20" t="s">
        <v>481</v>
      </c>
      <c r="U20" s="18" t="n">
        <v>373.83749348</v>
      </c>
      <c r="V20" s="20" t="n">
        <v>12.05163305</v>
      </c>
    </row>
    <row r="21" spans="1:22">
      <c r="A21" s="15" t="s">
        <v>496</v>
      </c>
      <c r="B21" s="17" t="n">
        <v>5741</v>
      </c>
      <c r="C21" s="18">
        <f>(45.0/B21*100)</f>
        <v/>
      </c>
      <c r="D21" s="19" t="n">
        <v>5696</v>
      </c>
      <c r="E21" s="18" t="n">
        <v>535.22541946</v>
      </c>
      <c r="F21" s="20" t="n">
        <v>2.77998411</v>
      </c>
      <c r="G21" s="18" t="n">
        <v>514.67277762</v>
      </c>
      <c r="H21" s="20" t="n">
        <v>3.17182266</v>
      </c>
      <c r="I21" s="18" t="n">
        <v>506.41988206</v>
      </c>
      <c r="J21" s="20" t="n">
        <v>4.59240122</v>
      </c>
      <c r="K21" s="18" t="n">
        <v>482.31358189</v>
      </c>
      <c r="L21" s="20" t="n">
        <v>6.00588258</v>
      </c>
      <c r="M21" s="18" t="s">
        <v>481</v>
      </c>
      <c r="N21" s="20" t="s">
        <v>481</v>
      </c>
      <c r="O21" s="18" t="s">
        <v>481</v>
      </c>
      <c r="P21" s="20" t="s">
        <v>481</v>
      </c>
      <c r="Q21" s="18" t="s">
        <v>481</v>
      </c>
      <c r="R21" s="20" t="s">
        <v>481</v>
      </c>
      <c r="S21" s="18" t="s">
        <v>481</v>
      </c>
      <c r="T21" s="20" t="s">
        <v>481</v>
      </c>
      <c r="U21" s="18" t="n">
        <v>428.55595985</v>
      </c>
      <c r="V21" s="20" t="n">
        <v>16.01814201</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484.7579961</v>
      </c>
      <c r="R23" s="20" t="n">
        <v>2.68139711</v>
      </c>
      <c r="S23" s="18" t="s">
        <v>481</v>
      </c>
      <c r="T23" s="20" t="s">
        <v>481</v>
      </c>
      <c r="U23" s="18" t="s">
        <v>481</v>
      </c>
      <c r="V23" s="20" t="s">
        <v>481</v>
      </c>
    </row>
    <row r="24" spans="1:22">
      <c r="A24" s="15" t="s">
        <v>499</v>
      </c>
      <c r="B24" s="17" t="n">
        <v>6647</v>
      </c>
      <c r="C24" s="18">
        <f>(7.0/B24*100)</f>
        <v/>
      </c>
      <c r="D24" s="19" t="n">
        <v>6640</v>
      </c>
      <c r="E24" s="18" t="n">
        <v>519.6952152699999</v>
      </c>
      <c r="F24" s="20" t="n">
        <v>3.20010401</v>
      </c>
      <c r="G24" s="18" t="n">
        <v>525.27933236</v>
      </c>
      <c r="H24" s="20" t="n">
        <v>4.8932641</v>
      </c>
      <c r="I24" s="18" t="n">
        <v>477.91418055</v>
      </c>
      <c r="J24" s="20" t="n">
        <v>7.46112684</v>
      </c>
      <c r="K24" s="18" t="n">
        <v>474.46781657</v>
      </c>
      <c r="L24" s="20" t="n">
        <v>8.723068380000001</v>
      </c>
      <c r="M24" s="18" t="s">
        <v>481</v>
      </c>
      <c r="N24" s="20" t="s">
        <v>481</v>
      </c>
      <c r="O24" s="18" t="s">
        <v>481</v>
      </c>
      <c r="P24" s="20" t="s">
        <v>481</v>
      </c>
      <c r="Q24" s="18" t="s">
        <v>481</v>
      </c>
      <c r="R24" s="20" t="s">
        <v>481</v>
      </c>
      <c r="S24" s="18" t="s">
        <v>481</v>
      </c>
      <c r="T24" s="20" t="s">
        <v>481</v>
      </c>
      <c r="U24" s="18" t="n">
        <v>439.57905677</v>
      </c>
      <c r="V24" s="20" t="n">
        <v>14.07813188</v>
      </c>
    </row>
    <row r="25" spans="1:22">
      <c r="A25" s="15" t="s">
        <v>500</v>
      </c>
      <c r="B25" s="17" t="n">
        <v>5581</v>
      </c>
      <c r="C25" s="18">
        <f>(24.0/B25*100)</f>
        <v/>
      </c>
      <c r="D25" s="19" t="n">
        <v>5557</v>
      </c>
      <c r="E25" s="18" t="n">
        <v>521.88755025</v>
      </c>
      <c r="F25" s="20" t="n">
        <v>3.63293458</v>
      </c>
      <c r="G25" s="18" t="n">
        <v>526.0781326</v>
      </c>
      <c r="H25" s="20" t="n">
        <v>4.39993804</v>
      </c>
      <c r="I25" s="18" t="n">
        <v>492.10794909</v>
      </c>
      <c r="J25" s="20" t="n">
        <v>6.19782952</v>
      </c>
      <c r="K25" s="18" t="n">
        <v>481.70687205</v>
      </c>
      <c r="L25" s="20" t="n">
        <v>8.36433836</v>
      </c>
      <c r="M25" s="18" t="s">
        <v>481</v>
      </c>
      <c r="N25" s="20" t="s">
        <v>481</v>
      </c>
      <c r="O25" s="18" t="s">
        <v>481</v>
      </c>
      <c r="P25" s="20" t="s">
        <v>481</v>
      </c>
      <c r="Q25" s="18" t="s">
        <v>481</v>
      </c>
      <c r="R25" s="20" t="s">
        <v>481</v>
      </c>
      <c r="S25" s="18" t="s">
        <v>481</v>
      </c>
      <c r="T25" s="20" t="s">
        <v>481</v>
      </c>
      <c r="U25" s="18" t="n">
        <v>438.84421072</v>
      </c>
      <c r="V25" s="20" t="n">
        <v>30.12971606</v>
      </c>
    </row>
    <row r="26" spans="1:22">
      <c r="A26" s="15" t="s">
        <v>501</v>
      </c>
      <c r="B26" s="17" t="n">
        <v>4869</v>
      </c>
      <c r="C26" s="18">
        <f>(38.0/B26*100)</f>
        <v/>
      </c>
      <c r="D26" s="19" t="n">
        <v>4831</v>
      </c>
      <c r="E26" s="18" t="n">
        <v>505.36613032</v>
      </c>
      <c r="F26" s="20" t="n">
        <v>2.20776142</v>
      </c>
      <c r="G26" s="18" t="n">
        <v>477.38507863</v>
      </c>
      <c r="H26" s="20" t="n">
        <v>3.33616478</v>
      </c>
      <c r="I26" s="18" t="n">
        <v>469.60619922</v>
      </c>
      <c r="J26" s="20" t="n">
        <v>4.28578982</v>
      </c>
      <c r="K26" s="18" t="n">
        <v>460.42651004</v>
      </c>
      <c r="L26" s="20" t="n">
        <v>5.05468243</v>
      </c>
      <c r="M26" s="18" t="s">
        <v>481</v>
      </c>
      <c r="N26" s="20" t="s">
        <v>481</v>
      </c>
      <c r="O26" s="18" t="s">
        <v>481</v>
      </c>
      <c r="P26" s="20" t="s">
        <v>481</v>
      </c>
      <c r="Q26" s="18" t="s">
        <v>481</v>
      </c>
      <c r="R26" s="20" t="s">
        <v>481</v>
      </c>
      <c r="S26" s="18" t="s">
        <v>481</v>
      </c>
      <c r="T26" s="20" t="s">
        <v>481</v>
      </c>
      <c r="U26" s="18" t="n">
        <v>438.83359181</v>
      </c>
      <c r="V26" s="20" t="n">
        <v>11.21091954</v>
      </c>
    </row>
    <row r="27" spans="1:22">
      <c r="A27" s="15" t="s">
        <v>502</v>
      </c>
      <c r="B27" s="17" t="n">
        <v>5299</v>
      </c>
      <c r="C27" s="18">
        <f>(20.0/B27*100)</f>
        <v/>
      </c>
      <c r="D27" s="19" t="n">
        <v>5279</v>
      </c>
      <c r="E27" s="18" t="n">
        <v>499.54709234</v>
      </c>
      <c r="F27" s="20" t="n">
        <v>2.21962144</v>
      </c>
      <c r="G27" s="18" t="n">
        <v>488.24071767</v>
      </c>
      <c r="H27" s="20" t="n">
        <v>3.06975568</v>
      </c>
      <c r="I27" s="18" t="n">
        <v>461.00193454</v>
      </c>
      <c r="J27" s="20" t="n">
        <v>5.03646872</v>
      </c>
      <c r="K27" s="18" t="n">
        <v>447.6736734</v>
      </c>
      <c r="L27" s="20" t="n">
        <v>4.21107924</v>
      </c>
      <c r="M27" s="18" t="s">
        <v>481</v>
      </c>
      <c r="N27" s="20" t="s">
        <v>481</v>
      </c>
      <c r="O27" s="18" t="s">
        <v>481</v>
      </c>
      <c r="P27" s="20" t="s">
        <v>481</v>
      </c>
      <c r="Q27" s="18" t="s">
        <v>481</v>
      </c>
      <c r="R27" s="20" t="s">
        <v>481</v>
      </c>
      <c r="S27" s="18" t="s">
        <v>481</v>
      </c>
      <c r="T27" s="20" t="s">
        <v>481</v>
      </c>
      <c r="U27" s="18" t="n">
        <v>363.4578899</v>
      </c>
      <c r="V27" s="20" t="n">
        <v>8.77675825</v>
      </c>
    </row>
    <row r="28" spans="1:22">
      <c r="A28" s="15" t="s">
        <v>503</v>
      </c>
      <c r="B28" s="17" t="n">
        <v>7568</v>
      </c>
      <c r="C28" s="18">
        <f>(68.0/B28*100)</f>
        <v/>
      </c>
      <c r="D28" s="19" t="n">
        <v>7500</v>
      </c>
      <c r="E28" s="18" t="n">
        <v>427.19398253</v>
      </c>
      <c r="F28" s="20" t="n">
        <v>2.50460724</v>
      </c>
      <c r="G28" s="18" t="n">
        <v>428.63873688</v>
      </c>
      <c r="H28" s="20" t="n">
        <v>3.50711584</v>
      </c>
      <c r="I28" s="18" t="n">
        <v>416.98185911</v>
      </c>
      <c r="J28" s="20" t="n">
        <v>4.5470782</v>
      </c>
      <c r="K28" s="18" t="n">
        <v>399.32296896</v>
      </c>
      <c r="L28" s="20" t="n">
        <v>5.66741997</v>
      </c>
      <c r="M28" s="18" t="s">
        <v>481</v>
      </c>
      <c r="N28" s="20" t="s">
        <v>481</v>
      </c>
      <c r="O28" s="18" t="s">
        <v>481</v>
      </c>
      <c r="P28" s="20" t="s">
        <v>481</v>
      </c>
      <c r="Q28" s="18" t="s">
        <v>481</v>
      </c>
      <c r="R28" s="20" t="s">
        <v>481</v>
      </c>
      <c r="S28" s="18" t="s">
        <v>481</v>
      </c>
      <c r="T28" s="20" t="s">
        <v>481</v>
      </c>
      <c r="U28" s="18" t="n">
        <v>353.1484982</v>
      </c>
      <c r="V28" s="20" t="n">
        <v>11.03484594</v>
      </c>
    </row>
    <row r="29" spans="1:22">
      <c r="A29" s="15" t="s">
        <v>504</v>
      </c>
      <c r="B29" s="17" t="n">
        <v>5385</v>
      </c>
      <c r="C29" s="18">
        <f>(30.0/B29*100)</f>
        <v/>
      </c>
      <c r="D29" s="19" t="n">
        <v>5355</v>
      </c>
      <c r="E29" s="18" t="n">
        <v>512.66851366</v>
      </c>
      <c r="F29" s="20" t="n">
        <v>2.74882651</v>
      </c>
      <c r="G29" s="18" t="n">
        <v>512.69309899</v>
      </c>
      <c r="H29" s="20" t="n">
        <v>3.75220578</v>
      </c>
      <c r="I29" s="18" t="n">
        <v>497.91078033</v>
      </c>
      <c r="J29" s="20" t="n">
        <v>6.16261216</v>
      </c>
      <c r="K29" s="18" t="n">
        <v>462.80882399</v>
      </c>
      <c r="L29" s="20" t="n">
        <v>9.501398610000001</v>
      </c>
      <c r="M29" s="18" t="s">
        <v>481</v>
      </c>
      <c r="N29" s="20" t="s">
        <v>481</v>
      </c>
      <c r="O29" s="18" t="s">
        <v>481</v>
      </c>
      <c r="P29" s="20" t="s">
        <v>481</v>
      </c>
      <c r="Q29" s="18" t="n">
        <v>314.02123871</v>
      </c>
      <c r="R29" s="20" t="n">
        <v>13.26138992</v>
      </c>
      <c r="S29" s="18" t="s">
        <v>481</v>
      </c>
      <c r="T29" s="20" t="s">
        <v>481</v>
      </c>
      <c r="U29" s="18" t="n">
        <v>388.83113263</v>
      </c>
      <c r="V29" s="20" t="n">
        <v>16.49348842</v>
      </c>
    </row>
    <row r="30" spans="1:22">
      <c r="A30" s="15" t="s">
        <v>505</v>
      </c>
      <c r="B30" s="17" t="n">
        <v>4520</v>
      </c>
      <c r="C30" s="18">
        <f>(109.0/B30*100)</f>
        <v/>
      </c>
      <c r="D30" s="19" t="n">
        <v>4411</v>
      </c>
      <c r="E30" s="18" t="n">
        <v>528.23705829</v>
      </c>
      <c r="F30" s="20" t="n">
        <v>2.91839386</v>
      </c>
      <c r="G30" s="18" t="n">
        <v>515.91760974</v>
      </c>
      <c r="H30" s="20" t="n">
        <v>4.45363403</v>
      </c>
      <c r="I30" s="18" t="n">
        <v>499.0816204</v>
      </c>
      <c r="J30" s="20" t="n">
        <v>4.43577163</v>
      </c>
      <c r="K30" s="18" t="n">
        <v>448.39792547</v>
      </c>
      <c r="L30" s="20" t="n">
        <v>5.56565889</v>
      </c>
      <c r="M30" s="18" t="s">
        <v>481</v>
      </c>
      <c r="N30" s="20" t="s">
        <v>481</v>
      </c>
      <c r="O30" s="18" t="s">
        <v>481</v>
      </c>
      <c r="P30" s="20" t="s">
        <v>481</v>
      </c>
      <c r="Q30" s="18" t="s">
        <v>481</v>
      </c>
      <c r="R30" s="20" t="s">
        <v>481</v>
      </c>
      <c r="S30" s="18" t="s">
        <v>481</v>
      </c>
      <c r="T30" s="20" t="s">
        <v>481</v>
      </c>
      <c r="U30" s="18" t="n">
        <v>376.81839229</v>
      </c>
      <c r="V30" s="20" t="n">
        <v>12.58455893</v>
      </c>
    </row>
    <row r="31" spans="1:22">
      <c r="A31" s="15" t="s">
        <v>506</v>
      </c>
      <c r="B31" s="17" t="n">
        <v>5456</v>
      </c>
      <c r="C31" s="18">
        <f>(127.0/B31*100)</f>
        <v/>
      </c>
      <c r="D31" s="19" t="n">
        <v>5329</v>
      </c>
      <c r="E31" s="18" t="n">
        <v>534.26990932</v>
      </c>
      <c r="F31" s="20" t="n">
        <v>2.56601114</v>
      </c>
      <c r="G31" s="18" t="n">
        <v>520.32692777</v>
      </c>
      <c r="H31" s="20" t="n">
        <v>3.71855554</v>
      </c>
      <c r="I31" s="18" t="n">
        <v>489.49974423</v>
      </c>
      <c r="J31" s="20" t="n">
        <v>4.67404341</v>
      </c>
      <c r="K31" s="18" t="n">
        <v>451.84092202</v>
      </c>
      <c r="L31" s="20" t="n">
        <v>5.56683778</v>
      </c>
      <c r="M31" s="18" t="s">
        <v>481</v>
      </c>
      <c r="N31" s="20" t="s">
        <v>481</v>
      </c>
      <c r="O31" s="18" t="s">
        <v>481</v>
      </c>
      <c r="P31" s="20" t="s">
        <v>481</v>
      </c>
      <c r="Q31" s="18" t="s">
        <v>481</v>
      </c>
      <c r="R31" s="20" t="s">
        <v>481</v>
      </c>
      <c r="S31" s="18" t="s">
        <v>481</v>
      </c>
      <c r="T31" s="20" t="s">
        <v>481</v>
      </c>
      <c r="U31" s="18" t="n">
        <v>408.94254042</v>
      </c>
      <c r="V31" s="20" t="n">
        <v>8.910453800000001</v>
      </c>
    </row>
    <row r="32" spans="1:22">
      <c r="A32" s="15" t="s">
        <v>507</v>
      </c>
      <c r="B32" s="17" t="n">
        <v>4478</v>
      </c>
      <c r="C32" s="18">
        <f>(5.0/B32*100)</f>
        <v/>
      </c>
      <c r="D32" s="19" t="n">
        <v>4473</v>
      </c>
      <c r="E32" s="18" t="n">
        <v>517.00745776</v>
      </c>
      <c r="F32" s="20" t="n">
        <v>2.98629109</v>
      </c>
      <c r="G32" s="18" t="n">
        <v>506.90494495</v>
      </c>
      <c r="H32" s="20" t="n">
        <v>3.57400895</v>
      </c>
      <c r="I32" s="18" t="n">
        <v>495.55498519</v>
      </c>
      <c r="J32" s="20" t="n">
        <v>5.24886805</v>
      </c>
      <c r="K32" s="18" t="n">
        <v>476.12326921</v>
      </c>
      <c r="L32" s="20" t="n">
        <v>5.38622486</v>
      </c>
      <c r="M32" s="18" t="s">
        <v>481</v>
      </c>
      <c r="N32" s="20" t="s">
        <v>481</v>
      </c>
      <c r="O32" s="18" t="s">
        <v>481</v>
      </c>
      <c r="P32" s="20" t="s">
        <v>481</v>
      </c>
      <c r="Q32" s="18" t="s">
        <v>481</v>
      </c>
      <c r="R32" s="20" t="s">
        <v>481</v>
      </c>
      <c r="S32" s="18" t="s">
        <v>481</v>
      </c>
      <c r="T32" s="20" t="s">
        <v>481</v>
      </c>
      <c r="U32" s="18" t="n">
        <v>410.03606298</v>
      </c>
      <c r="V32" s="20" t="n">
        <v>17.49313009</v>
      </c>
    </row>
    <row r="33" spans="1:22">
      <c r="A33" s="15" t="s">
        <v>508</v>
      </c>
      <c r="B33" s="17" t="n">
        <v>7325</v>
      </c>
      <c r="C33" s="18">
        <f>(76.0/B33*100)</f>
        <v/>
      </c>
      <c r="D33" s="19" t="n">
        <v>7249</v>
      </c>
      <c r="E33" s="18" t="n">
        <v>508.33137469</v>
      </c>
      <c r="F33" s="20" t="n">
        <v>3.12870735</v>
      </c>
      <c r="G33" s="18" t="n">
        <v>498.35030763</v>
      </c>
      <c r="H33" s="20" t="n">
        <v>3.48336699</v>
      </c>
      <c r="I33" s="18" t="n">
        <v>492.28876449</v>
      </c>
      <c r="J33" s="20" t="n">
        <v>3.95743301</v>
      </c>
      <c r="K33" s="18" t="n">
        <v>476.66510954</v>
      </c>
      <c r="L33" s="20" t="n">
        <v>5.59059437</v>
      </c>
      <c r="M33" s="18" t="s">
        <v>481</v>
      </c>
      <c r="N33" s="20" t="s">
        <v>481</v>
      </c>
      <c r="O33" s="18" t="s">
        <v>481</v>
      </c>
      <c r="P33" s="20" t="s">
        <v>481</v>
      </c>
      <c r="Q33" s="18" t="s">
        <v>481</v>
      </c>
      <c r="R33" s="20" t="s">
        <v>481</v>
      </c>
      <c r="S33" s="18" t="s">
        <v>481</v>
      </c>
      <c r="T33" s="20" t="s">
        <v>481</v>
      </c>
      <c r="U33" s="18" t="n">
        <v>400.47702457</v>
      </c>
      <c r="V33" s="20" t="n">
        <v>14.71570331</v>
      </c>
    </row>
    <row r="34" spans="1:22">
      <c r="A34" s="15" t="s">
        <v>509</v>
      </c>
      <c r="B34" s="17" t="n">
        <v>6350</v>
      </c>
      <c r="C34" s="18">
        <f>(40.0/B34*100)</f>
        <v/>
      </c>
      <c r="D34" s="19" t="n">
        <v>6310</v>
      </c>
      <c r="E34" s="18" t="n">
        <v>471.26318264</v>
      </c>
      <c r="F34" s="20" t="n">
        <v>2.69437308</v>
      </c>
      <c r="G34" s="18" t="n">
        <v>469.01472045</v>
      </c>
      <c r="H34" s="20" t="n">
        <v>3.67638007</v>
      </c>
      <c r="I34" s="18" t="n">
        <v>442.82690175</v>
      </c>
      <c r="J34" s="20" t="n">
        <v>5.10027655</v>
      </c>
      <c r="K34" s="18" t="n">
        <v>442.10121079</v>
      </c>
      <c r="L34" s="20" t="n">
        <v>4.53927936</v>
      </c>
      <c r="M34" s="18" t="s">
        <v>481</v>
      </c>
      <c r="N34" s="20" t="s">
        <v>481</v>
      </c>
      <c r="O34" s="18" t="s">
        <v>481</v>
      </c>
      <c r="P34" s="20" t="s">
        <v>481</v>
      </c>
      <c r="Q34" s="18" t="n">
        <v>263.37193708</v>
      </c>
      <c r="R34" s="20" t="n">
        <v>13.61114927</v>
      </c>
      <c r="S34" s="18" t="s">
        <v>481</v>
      </c>
      <c r="T34" s="20" t="s">
        <v>481</v>
      </c>
      <c r="U34" s="18" t="n">
        <v>323.70276983</v>
      </c>
      <c r="V34" s="20" t="n">
        <v>8.81601345</v>
      </c>
    </row>
    <row r="35" spans="1:22">
      <c r="A35" s="15" t="s">
        <v>510</v>
      </c>
      <c r="B35" s="17" t="n">
        <v>6406</v>
      </c>
      <c r="C35" s="18">
        <f>(39.0/B35*100)</f>
        <v/>
      </c>
      <c r="D35" s="19" t="n">
        <v>6367</v>
      </c>
      <c r="E35" s="18" t="n">
        <v>514.44629514</v>
      </c>
      <c r="F35" s="20" t="n">
        <v>2.18474453</v>
      </c>
      <c r="G35" s="18" t="n">
        <v>514.96963252</v>
      </c>
      <c r="H35" s="20" t="n">
        <v>3.12166019</v>
      </c>
      <c r="I35" s="18" t="n">
        <v>491.26195993</v>
      </c>
      <c r="J35" s="20" t="n">
        <v>4.2336825</v>
      </c>
      <c r="K35" s="18" t="n">
        <v>471.68365052</v>
      </c>
      <c r="L35" s="20" t="n">
        <v>6.61891225</v>
      </c>
      <c r="M35" s="18" t="s">
        <v>481</v>
      </c>
      <c r="N35" s="20" t="s">
        <v>481</v>
      </c>
      <c r="O35" s="18" t="s">
        <v>481</v>
      </c>
      <c r="P35" s="20" t="s">
        <v>481</v>
      </c>
      <c r="Q35" s="18" t="n">
        <v>337.32521215</v>
      </c>
      <c r="R35" s="20" t="n">
        <v>11.65794297</v>
      </c>
      <c r="S35" s="18" t="s">
        <v>481</v>
      </c>
      <c r="T35" s="20" t="s">
        <v>481</v>
      </c>
      <c r="U35" s="18" t="n">
        <v>426.02266979</v>
      </c>
      <c r="V35" s="20" t="n">
        <v>13.17566812</v>
      </c>
    </row>
    <row r="36" spans="1:22">
      <c r="A36" s="15" t="s">
        <v>511</v>
      </c>
      <c r="B36" s="17" t="n">
        <v>6736</v>
      </c>
      <c r="C36" s="18">
        <f>(33.0/B36*100)</f>
        <v/>
      </c>
      <c r="D36" s="19" t="n">
        <v>6703</v>
      </c>
      <c r="E36" s="18" t="n">
        <v>507.0296785</v>
      </c>
      <c r="F36" s="20" t="n">
        <v>2.67174616</v>
      </c>
      <c r="G36" s="18" t="n">
        <v>491.27010173</v>
      </c>
      <c r="H36" s="20" t="n">
        <v>4.09817656</v>
      </c>
      <c r="I36" s="18" t="n">
        <v>476.57556847</v>
      </c>
      <c r="J36" s="20" t="n">
        <v>3.9031503</v>
      </c>
      <c r="K36" s="18" t="n">
        <v>467.08150802</v>
      </c>
      <c r="L36" s="20" t="n">
        <v>5.10445584</v>
      </c>
      <c r="M36" s="18" t="s">
        <v>481</v>
      </c>
      <c r="N36" s="20" t="s">
        <v>481</v>
      </c>
      <c r="O36" s="18" t="s">
        <v>481</v>
      </c>
      <c r="P36" s="20" t="s">
        <v>481</v>
      </c>
      <c r="Q36" s="18" t="s">
        <v>481</v>
      </c>
      <c r="R36" s="20" t="s">
        <v>481</v>
      </c>
      <c r="S36" s="18" t="s">
        <v>481</v>
      </c>
      <c r="T36" s="20" t="s">
        <v>481</v>
      </c>
      <c r="U36" s="18" t="n">
        <v>372.87663384</v>
      </c>
      <c r="V36" s="20" t="n">
        <v>13.81324532</v>
      </c>
    </row>
    <row r="37" spans="1:22">
      <c r="A37" s="15" t="s">
        <v>512</v>
      </c>
      <c r="B37" s="17" t="n">
        <v>5458</v>
      </c>
      <c r="C37" s="18">
        <f>(66.0/B37*100)</f>
        <v/>
      </c>
      <c r="D37" s="19" t="n">
        <v>5392</v>
      </c>
      <c r="E37" s="18" t="n">
        <v>520.68614859</v>
      </c>
      <c r="F37" s="20" t="n">
        <v>3.44382488</v>
      </c>
      <c r="G37" s="18" t="n">
        <v>504.50081426</v>
      </c>
      <c r="H37" s="20" t="n">
        <v>4.41213128</v>
      </c>
      <c r="I37" s="18" t="n">
        <v>479.54083226</v>
      </c>
      <c r="J37" s="20" t="n">
        <v>5.47687863</v>
      </c>
      <c r="K37" s="18" t="n">
        <v>456.27895105</v>
      </c>
      <c r="L37" s="20" t="n">
        <v>5.84498054</v>
      </c>
      <c r="M37" s="18" t="s">
        <v>481</v>
      </c>
      <c r="N37" s="20" t="s">
        <v>481</v>
      </c>
      <c r="O37" s="18" t="s">
        <v>481</v>
      </c>
      <c r="P37" s="20" t="s">
        <v>481</v>
      </c>
      <c r="Q37" s="18" t="s">
        <v>481</v>
      </c>
      <c r="R37" s="20" t="s">
        <v>481</v>
      </c>
      <c r="S37" s="18" t="s">
        <v>481</v>
      </c>
      <c r="T37" s="20" t="s">
        <v>481</v>
      </c>
      <c r="U37" s="18" t="n">
        <v>361.52422348</v>
      </c>
      <c r="V37" s="20" t="n">
        <v>8.45766216</v>
      </c>
    </row>
    <row r="38" spans="1:22">
      <c r="A38" s="15" t="s">
        <v>513</v>
      </c>
      <c r="B38" s="17" t="n">
        <v>5860</v>
      </c>
      <c r="C38" s="18">
        <f>(17.0/B38*100)</f>
        <v/>
      </c>
      <c r="D38" s="19" t="n">
        <v>5843</v>
      </c>
      <c r="E38" s="18" t="n">
        <v>505.19291945</v>
      </c>
      <c r="F38" s="20" t="n">
        <v>2.96831421</v>
      </c>
      <c r="G38" s="18" t="n">
        <v>498.07984186</v>
      </c>
      <c r="H38" s="20" t="n">
        <v>4.16932323</v>
      </c>
      <c r="I38" s="18" t="n">
        <v>470.90267868</v>
      </c>
      <c r="J38" s="20" t="n">
        <v>5.79974789</v>
      </c>
      <c r="K38" s="18" t="n">
        <v>449.5383328</v>
      </c>
      <c r="L38" s="20" t="n">
        <v>6.88781654</v>
      </c>
      <c r="M38" s="18" t="s">
        <v>481</v>
      </c>
      <c r="N38" s="20" t="s">
        <v>481</v>
      </c>
      <c r="O38" s="18" t="s">
        <v>481</v>
      </c>
      <c r="P38" s="20" t="s">
        <v>481</v>
      </c>
      <c r="Q38" s="18" t="s">
        <v>481</v>
      </c>
      <c r="R38" s="20" t="s">
        <v>481</v>
      </c>
      <c r="S38" s="18" t="s">
        <v>481</v>
      </c>
      <c r="T38" s="20" t="s">
        <v>481</v>
      </c>
      <c r="U38" s="18" t="n">
        <v>365.35585633</v>
      </c>
      <c r="V38" s="20" t="n">
        <v>10.31742912</v>
      </c>
    </row>
    <row r="39" spans="1:22">
      <c r="A39" s="15" t="s">
        <v>514</v>
      </c>
      <c r="B39" s="17" t="n">
        <v>5895</v>
      </c>
      <c r="C39" s="18">
        <f>(32.0/B39*100)</f>
        <v/>
      </c>
      <c r="D39" s="19" t="n">
        <v>5863</v>
      </c>
      <c r="E39" s="18" t="n">
        <v>438.00147391</v>
      </c>
      <c r="F39" s="20" t="n">
        <v>4.14613686</v>
      </c>
      <c r="G39" s="18" t="n">
        <v>424.38909739</v>
      </c>
      <c r="H39" s="20" t="n">
        <v>4.91977314</v>
      </c>
      <c r="I39" s="18" t="n">
        <v>423.32332681</v>
      </c>
      <c r="J39" s="20" t="n">
        <v>4.99003524</v>
      </c>
      <c r="K39" s="18" t="n">
        <v>410.38825458</v>
      </c>
      <c r="L39" s="20" t="n">
        <v>4.92133003</v>
      </c>
      <c r="M39" s="18" t="s">
        <v>481</v>
      </c>
      <c r="N39" s="20" t="s">
        <v>481</v>
      </c>
      <c r="O39" s="18" t="s">
        <v>481</v>
      </c>
      <c r="P39" s="20" t="s">
        <v>481</v>
      </c>
      <c r="Q39" s="18" t="s">
        <v>481</v>
      </c>
      <c r="R39" s="20" t="s">
        <v>481</v>
      </c>
      <c r="S39" s="18" t="s">
        <v>481</v>
      </c>
      <c r="T39" s="20" t="s">
        <v>481</v>
      </c>
      <c r="U39" s="18" t="n">
        <v>351.94828621</v>
      </c>
      <c r="V39" s="20" t="n">
        <v>11.85303877</v>
      </c>
    </row>
    <row r="40" spans="1:22">
      <c r="A40" s="15" t="s">
        <v>515</v>
      </c>
      <c r="B40" s="17" t="n">
        <v>14157</v>
      </c>
      <c r="C40" s="18">
        <f>(292.0/B40*100)</f>
        <v/>
      </c>
      <c r="D40" s="19" t="n">
        <v>13865</v>
      </c>
      <c r="E40" s="18" t="n">
        <v>515.53134454</v>
      </c>
      <c r="F40" s="20" t="n">
        <v>3.31866274</v>
      </c>
      <c r="G40" s="18" t="n">
        <v>500.50533523</v>
      </c>
      <c r="H40" s="20" t="n">
        <v>3.39597634</v>
      </c>
      <c r="I40" s="18" t="n">
        <v>480.37946159</v>
      </c>
      <c r="J40" s="20" t="n">
        <v>3.94557513</v>
      </c>
      <c r="K40" s="18" t="n">
        <v>469.87315538</v>
      </c>
      <c r="L40" s="20" t="n">
        <v>5.69758001</v>
      </c>
      <c r="M40" s="18" t="s">
        <v>481</v>
      </c>
      <c r="N40" s="20" t="s">
        <v>481</v>
      </c>
      <c r="O40" s="18" t="s">
        <v>481</v>
      </c>
      <c r="P40" s="20" t="s">
        <v>481</v>
      </c>
      <c r="Q40" s="18" t="s">
        <v>481</v>
      </c>
      <c r="R40" s="20" t="s">
        <v>481</v>
      </c>
      <c r="S40" s="18" t="s">
        <v>481</v>
      </c>
      <c r="T40" s="20" t="s">
        <v>481</v>
      </c>
      <c r="U40" s="18" t="n">
        <v>401.668367</v>
      </c>
      <c r="V40" s="20" t="n">
        <v>9.12549735</v>
      </c>
    </row>
    <row r="41" spans="1:22">
      <c r="A41" s="15" t="s">
        <v>516</v>
      </c>
      <c r="B41" s="17" t="n">
        <v>5712</v>
      </c>
      <c r="C41" s="18">
        <f>(39.0/B41*100)</f>
        <v/>
      </c>
      <c r="D41" s="19" t="n">
        <v>5673</v>
      </c>
      <c r="E41" s="18" t="n">
        <v>510.28054931</v>
      </c>
      <c r="F41" s="20" t="n">
        <v>3.31747061</v>
      </c>
      <c r="G41" s="18" t="n">
        <v>497.2444254</v>
      </c>
      <c r="H41" s="20" t="n">
        <v>4.53473661</v>
      </c>
      <c r="I41" s="18" t="n">
        <v>475.39988684</v>
      </c>
      <c r="J41" s="20" t="n">
        <v>6.12820064</v>
      </c>
      <c r="K41" s="18" t="n">
        <v>464.72857974</v>
      </c>
      <c r="L41" s="20" t="n">
        <v>6.65997533</v>
      </c>
      <c r="M41" s="18" t="s">
        <v>481</v>
      </c>
      <c r="N41" s="20" t="s">
        <v>481</v>
      </c>
      <c r="O41" s="18" t="s">
        <v>481</v>
      </c>
      <c r="P41" s="20" t="s">
        <v>481</v>
      </c>
      <c r="Q41" s="18" t="n">
        <v>399.91015703</v>
      </c>
      <c r="R41" s="20" t="n">
        <v>16.72230739</v>
      </c>
      <c r="S41" s="18" t="s">
        <v>481</v>
      </c>
      <c r="T41" s="20" t="s">
        <v>481</v>
      </c>
      <c r="U41" s="18" t="n">
        <v>358.17620623</v>
      </c>
      <c r="V41" s="20" t="n">
        <v>15.91266198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(1379.0/B46*100)</f>
        <v/>
      </c>
      <c r="D46" s="19" t="n">
        <v>21762</v>
      </c>
      <c r="E46" s="18" t="n">
        <v>433.20840522</v>
      </c>
      <c r="F46" s="20" t="n">
        <v>2.75404552</v>
      </c>
      <c r="G46" s="18" t="n">
        <v>399.94454655</v>
      </c>
      <c r="H46" s="20" t="n">
        <v>4.58977451</v>
      </c>
      <c r="I46" s="18" t="n">
        <v>394.44616734</v>
      </c>
      <c r="J46" s="20" t="n">
        <v>5.31981721</v>
      </c>
      <c r="K46" s="18" t="n">
        <v>383.17938897</v>
      </c>
      <c r="L46" s="20" t="n">
        <v>5.18699677</v>
      </c>
      <c r="M46" s="18" t="s">
        <v>481</v>
      </c>
      <c r="N46" s="20" t="s">
        <v>481</v>
      </c>
      <c r="O46" s="18" t="s">
        <v>481</v>
      </c>
      <c r="P46" s="20" t="s">
        <v>481</v>
      </c>
      <c r="Q46" s="18" t="s">
        <v>481</v>
      </c>
      <c r="R46" s="20" t="s">
        <v>481</v>
      </c>
      <c r="S46" s="18" t="s">
        <v>481</v>
      </c>
      <c r="T46" s="20" t="s">
        <v>481</v>
      </c>
      <c r="U46" s="18" t="n">
        <v>342.12339899</v>
      </c>
      <c r="V46" s="20" t="n">
        <v>4.24612576</v>
      </c>
    </row>
    <row r="47" spans="1:22">
      <c r="A47" s="15" t="s">
        <v>522</v>
      </c>
      <c r="B47" s="17" t="n">
        <v>5928</v>
      </c>
      <c r="C47" s="18">
        <f>(101.0/B47*100)</f>
        <v/>
      </c>
      <c r="D47" s="19" t="n">
        <v>5827</v>
      </c>
      <c r="E47" s="18" t="n">
        <v>446.02284577</v>
      </c>
      <c r="F47" s="20" t="n">
        <v>5.05428088</v>
      </c>
      <c r="G47" s="18" t="n">
        <v>449.17000909</v>
      </c>
      <c r="H47" s="20" t="n">
        <v>5.2229307</v>
      </c>
      <c r="I47" s="18" t="n">
        <v>430.31032302</v>
      </c>
      <c r="J47" s="20" t="n">
        <v>6.33449324</v>
      </c>
      <c r="K47" s="18" t="n">
        <v>431.06434507</v>
      </c>
      <c r="L47" s="20" t="n">
        <v>5.76075043</v>
      </c>
      <c r="M47" s="18" t="s">
        <v>481</v>
      </c>
      <c r="N47" s="20" t="s">
        <v>481</v>
      </c>
      <c r="O47" s="18" t="s">
        <v>481</v>
      </c>
      <c r="P47" s="20" t="s">
        <v>481</v>
      </c>
      <c r="Q47" s="18" t="s">
        <v>481</v>
      </c>
      <c r="R47" s="20" t="s">
        <v>481</v>
      </c>
      <c r="S47" s="18" t="s">
        <v>481</v>
      </c>
      <c r="T47" s="20" t="s">
        <v>481</v>
      </c>
      <c r="U47" s="18" t="n">
        <v>313.63521139</v>
      </c>
      <c r="V47" s="20" t="n">
        <v>7.70874889</v>
      </c>
    </row>
    <row r="48" spans="1:22">
      <c r="A48" s="15" t="s">
        <v>523</v>
      </c>
      <c r="B48" s="17" t="n">
        <v>9841</v>
      </c>
      <c r="C48" s="18">
        <f>(7.0/B48*100)</f>
        <v/>
      </c>
      <c r="D48" s="19" t="n">
        <v>9834</v>
      </c>
      <c r="E48" s="18" t="n">
        <v>497.08928791</v>
      </c>
      <c r="F48" s="20" t="n">
        <v>5.01811964</v>
      </c>
      <c r="G48" s="18" t="n">
        <v>498.69503671</v>
      </c>
      <c r="H48" s="20" t="n">
        <v>7.65359318</v>
      </c>
      <c r="I48" s="18" t="n">
        <v>477.61980476</v>
      </c>
      <c r="J48" s="20" t="n">
        <v>6.06535888</v>
      </c>
      <c r="K48" s="18" t="n">
        <v>496.90919659</v>
      </c>
      <c r="L48" s="20" t="n">
        <v>7.63486303</v>
      </c>
      <c r="M48" s="18" t="s">
        <v>481</v>
      </c>
      <c r="N48" s="20" t="s">
        <v>481</v>
      </c>
      <c r="O48" s="18" t="s">
        <v>481</v>
      </c>
      <c r="P48" s="20" t="s">
        <v>481</v>
      </c>
      <c r="Q48" s="18" t="s">
        <v>481</v>
      </c>
      <c r="R48" s="20" t="s">
        <v>481</v>
      </c>
      <c r="S48" s="18" t="s">
        <v>481</v>
      </c>
      <c r="T48" s="20" t="s">
        <v>481</v>
      </c>
      <c r="U48" s="18" t="n">
        <v>421.06793411</v>
      </c>
      <c r="V48" s="20" t="n">
        <v>20.93751744</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(225.0/B50*100)</f>
        <v/>
      </c>
      <c r="D50" s="19" t="n">
        <v>11570</v>
      </c>
      <c r="E50" s="18" t="n">
        <v>431.83988043</v>
      </c>
      <c r="F50" s="20" t="n">
        <v>2.82598903</v>
      </c>
      <c r="G50" s="18" t="n">
        <v>423.14173711</v>
      </c>
      <c r="H50" s="20" t="n">
        <v>4.88867148</v>
      </c>
      <c r="I50" s="18" t="n">
        <v>406.36075279</v>
      </c>
      <c r="J50" s="20" t="n">
        <v>7.04321019</v>
      </c>
      <c r="K50" s="18" t="n">
        <v>384.1174767</v>
      </c>
      <c r="L50" s="20" t="n">
        <v>8.229093239999999</v>
      </c>
      <c r="M50" s="18" t="s">
        <v>481</v>
      </c>
      <c r="N50" s="20" t="s">
        <v>481</v>
      </c>
      <c r="O50" s="18" t="s">
        <v>481</v>
      </c>
      <c r="P50" s="20" t="s">
        <v>481</v>
      </c>
      <c r="Q50" s="18" t="s">
        <v>481</v>
      </c>
      <c r="R50" s="20" t="s">
        <v>481</v>
      </c>
      <c r="S50" s="18" t="s">
        <v>481</v>
      </c>
      <c r="T50" s="20" t="s">
        <v>481</v>
      </c>
      <c r="U50" s="18" t="n">
        <v>334.27207362</v>
      </c>
      <c r="V50" s="20" t="n">
        <v>9.310677889999999</v>
      </c>
    </row>
    <row r="51" spans="1:22">
      <c r="A51" s="15" t="s">
        <v>526</v>
      </c>
      <c r="B51" s="17" t="n">
        <v>6866</v>
      </c>
      <c r="C51" s="18">
        <f>(109.0/B51*100)</f>
        <v/>
      </c>
      <c r="D51" s="19" t="n">
        <v>6757</v>
      </c>
      <c r="E51" s="18" t="n">
        <v>432.31317782</v>
      </c>
      <c r="F51" s="20" t="n">
        <v>2.83344555</v>
      </c>
      <c r="G51" s="18" t="n">
        <v>429.34779487</v>
      </c>
      <c r="H51" s="20" t="n">
        <v>5.04402641</v>
      </c>
      <c r="I51" s="18" t="n">
        <v>401.37711754</v>
      </c>
      <c r="J51" s="20" t="n">
        <v>6.00604554</v>
      </c>
      <c r="K51" s="18" t="n">
        <v>385.88818644</v>
      </c>
      <c r="L51" s="20" t="n">
        <v>7.81932074</v>
      </c>
      <c r="M51" s="18" t="s">
        <v>481</v>
      </c>
      <c r="N51" s="20" t="s">
        <v>481</v>
      </c>
      <c r="O51" s="18" t="s">
        <v>481</v>
      </c>
      <c r="P51" s="20" t="s">
        <v>481</v>
      </c>
      <c r="Q51" s="18" t="n">
        <v>427.96430568</v>
      </c>
      <c r="R51" s="20" t="n">
        <v>5.20460603</v>
      </c>
      <c r="S51" s="18" t="s">
        <v>481</v>
      </c>
      <c r="T51" s="20" t="s">
        <v>481</v>
      </c>
      <c r="U51" s="18" t="n">
        <v>379.30021467</v>
      </c>
      <c r="V51" s="20" t="n">
        <v>8.339203210000001</v>
      </c>
    </row>
    <row r="52" spans="1:22">
      <c r="A52" s="15" t="s">
        <v>527</v>
      </c>
      <c r="B52" s="17" t="n">
        <v>5809</v>
      </c>
      <c r="C52" s="18">
        <f>(77.0/B52*100)</f>
        <v/>
      </c>
      <c r="D52" s="19" t="n">
        <v>5732</v>
      </c>
      <c r="E52" s="18" t="n">
        <v>489.70727752</v>
      </c>
      <c r="F52" s="20" t="n">
        <v>2.93970488</v>
      </c>
      <c r="G52" s="18" t="n">
        <v>496.68861635</v>
      </c>
      <c r="H52" s="20" t="n">
        <v>3.26220214</v>
      </c>
      <c r="I52" s="18" t="n">
        <v>481.02360047</v>
      </c>
      <c r="J52" s="20" t="n">
        <v>4.23212348</v>
      </c>
      <c r="K52" s="18" t="n">
        <v>471.12497621</v>
      </c>
      <c r="L52" s="20" t="n">
        <v>6.11757946</v>
      </c>
      <c r="M52" s="18" t="s">
        <v>481</v>
      </c>
      <c r="N52" s="20" t="s">
        <v>481</v>
      </c>
      <c r="O52" s="18" t="s">
        <v>481</v>
      </c>
      <c r="P52" s="20" t="s">
        <v>481</v>
      </c>
      <c r="Q52" s="18" t="s">
        <v>481</v>
      </c>
      <c r="R52" s="20" t="s">
        <v>481</v>
      </c>
      <c r="S52" s="18" t="s">
        <v>481</v>
      </c>
      <c r="T52" s="20" t="s">
        <v>481</v>
      </c>
      <c r="U52" s="18" t="n">
        <v>382.76671765</v>
      </c>
      <c r="V52" s="20" t="n">
        <v>15.51648995</v>
      </c>
    </row>
    <row r="53" spans="1:22">
      <c r="A53" s="15" t="s">
        <v>528</v>
      </c>
      <c r="B53" s="17" t="n">
        <v>5571</v>
      </c>
      <c r="C53" s="18">
        <f>(85.0/B53*100)</f>
        <v/>
      </c>
      <c r="D53" s="19" t="n">
        <v>5486</v>
      </c>
      <c r="E53" s="18" t="n">
        <v>462.2203194</v>
      </c>
      <c r="F53" s="20" t="n">
        <v>2.45031316</v>
      </c>
      <c r="G53" s="18" t="n">
        <v>450.05481657</v>
      </c>
      <c r="H53" s="20" t="n">
        <v>3.18154793</v>
      </c>
      <c r="I53" s="18" t="n">
        <v>417.47327092</v>
      </c>
      <c r="J53" s="20" t="n">
        <v>4.47249199</v>
      </c>
      <c r="K53" s="18" t="n">
        <v>416.7087555</v>
      </c>
      <c r="L53" s="20" t="n">
        <v>5.20883254</v>
      </c>
      <c r="M53" s="18" t="s">
        <v>481</v>
      </c>
      <c r="N53" s="20" t="s">
        <v>481</v>
      </c>
      <c r="O53" s="18" t="s">
        <v>481</v>
      </c>
      <c r="P53" s="20" t="s">
        <v>481</v>
      </c>
      <c r="Q53" s="18" t="s">
        <v>481</v>
      </c>
      <c r="R53" s="20" t="s">
        <v>481</v>
      </c>
      <c r="S53" s="18" t="s">
        <v>481</v>
      </c>
      <c r="T53" s="20" t="s">
        <v>481</v>
      </c>
      <c r="U53" s="18" t="n">
        <v>315.94745495</v>
      </c>
      <c r="V53" s="20" t="n">
        <v>8.598499199999999</v>
      </c>
    </row>
    <row r="54" spans="1:22">
      <c r="A54" s="15" t="s">
        <v>529</v>
      </c>
      <c r="B54" s="17" t="n">
        <v>4740</v>
      </c>
      <c r="C54" s="18">
        <f>(113.0/B54*100)</f>
        <v/>
      </c>
      <c r="D54" s="19" t="n">
        <v>4627</v>
      </c>
      <c r="E54" s="18" t="n">
        <v>371.70232296</v>
      </c>
      <c r="F54" s="20" t="n">
        <v>3.08873354</v>
      </c>
      <c r="G54" s="18" t="n">
        <v>360.69873379</v>
      </c>
      <c r="H54" s="20" t="n">
        <v>5.53490832</v>
      </c>
      <c r="I54" s="18" t="n">
        <v>354.34041647</v>
      </c>
      <c r="J54" s="20" t="n">
        <v>5.78596021</v>
      </c>
      <c r="K54" s="18" t="n">
        <v>347.06085116</v>
      </c>
      <c r="L54" s="20" t="n">
        <v>5.4162342</v>
      </c>
      <c r="M54" s="18" t="s">
        <v>481</v>
      </c>
      <c r="N54" s="20" t="s">
        <v>481</v>
      </c>
      <c r="O54" s="18" t="s">
        <v>481</v>
      </c>
      <c r="P54" s="20" t="s">
        <v>481</v>
      </c>
      <c r="Q54" s="18" t="s">
        <v>481</v>
      </c>
      <c r="R54" s="20" t="s">
        <v>481</v>
      </c>
      <c r="S54" s="18" t="s">
        <v>481</v>
      </c>
      <c r="T54" s="20" t="s">
        <v>481</v>
      </c>
      <c r="U54" s="18" t="n">
        <v>283.58881492</v>
      </c>
      <c r="V54" s="20" t="n">
        <v>4.60564441</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537.85774489</v>
      </c>
      <c r="F56" s="20" t="n">
        <v>3.27648689</v>
      </c>
      <c r="G56" s="18" t="n">
        <v>525.3969204</v>
      </c>
      <c r="H56" s="20" t="n">
        <v>3.64564494</v>
      </c>
      <c r="I56" s="18" t="n">
        <v>511.93006327</v>
      </c>
      <c r="J56" s="20" t="n">
        <v>4.35791253</v>
      </c>
      <c r="K56" s="18" t="n">
        <v>505.13641632</v>
      </c>
      <c r="L56" s="20" t="n">
        <v>5.24856149</v>
      </c>
      <c r="M56" s="18" t="s">
        <v>481</v>
      </c>
      <c r="N56" s="20" t="s">
        <v>481</v>
      </c>
      <c r="O56" s="18" t="s">
        <v>481</v>
      </c>
      <c r="P56" s="20" t="s">
        <v>481</v>
      </c>
      <c r="Q56" s="18" t="s">
        <v>481</v>
      </c>
      <c r="R56" s="20" t="s">
        <v>481</v>
      </c>
      <c r="S56" s="18" t="s">
        <v>481</v>
      </c>
      <c r="T56" s="20" t="s">
        <v>481</v>
      </c>
      <c r="U56" s="18" t="n">
        <v>468.54850299</v>
      </c>
      <c r="V56" s="20" t="n">
        <v>14.45357513</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(138.0/B61*100)</f>
        <v/>
      </c>
      <c r="D61" s="19" t="n">
        <v>6387</v>
      </c>
      <c r="E61" s="18" t="n">
        <v>490.3976789</v>
      </c>
      <c r="F61" s="20" t="n">
        <v>2.86831662</v>
      </c>
      <c r="G61" s="18" t="n">
        <v>472.53493558</v>
      </c>
      <c r="H61" s="20" t="n">
        <v>3.58942757</v>
      </c>
      <c r="I61" s="18" t="n">
        <v>447.82673913</v>
      </c>
      <c r="J61" s="20" t="n">
        <v>4.04901729</v>
      </c>
      <c r="K61" s="18" t="n">
        <v>437.78872334</v>
      </c>
      <c r="L61" s="20" t="n">
        <v>7.7794536</v>
      </c>
      <c r="M61" s="18" t="s">
        <v>481</v>
      </c>
      <c r="N61" s="20" t="s">
        <v>481</v>
      </c>
      <c r="O61" s="18" t="s">
        <v>481</v>
      </c>
      <c r="P61" s="20" t="s">
        <v>481</v>
      </c>
      <c r="Q61" s="18" t="s">
        <v>481</v>
      </c>
      <c r="R61" s="20" t="s">
        <v>481</v>
      </c>
      <c r="S61" s="18" t="s">
        <v>481</v>
      </c>
      <c r="T61" s="20" t="s">
        <v>481</v>
      </c>
      <c r="U61" s="18" t="n">
        <v>382.22048147</v>
      </c>
      <c r="V61" s="20" t="n">
        <v>11.22999287</v>
      </c>
    </row>
    <row r="62" spans="1:22">
      <c r="A62" s="15" t="s">
        <v>537</v>
      </c>
      <c r="B62" s="17" t="n">
        <v>4476</v>
      </c>
      <c r="C62" s="18">
        <f>(3.0/B62*100)</f>
        <v/>
      </c>
      <c r="D62" s="19" t="n">
        <v>4473</v>
      </c>
      <c r="E62" s="18" t="n">
        <v>512.90127389</v>
      </c>
      <c r="F62" s="20" t="n">
        <v>1.62044622</v>
      </c>
      <c r="G62" s="18" t="n">
        <v>514.7275258</v>
      </c>
      <c r="H62" s="20" t="n">
        <v>3.47289705</v>
      </c>
      <c r="I62" s="18" t="n">
        <v>494.73640076</v>
      </c>
      <c r="J62" s="20" t="n">
        <v>4.22038596</v>
      </c>
      <c r="K62" s="18" t="n">
        <v>493.34383485</v>
      </c>
      <c r="L62" s="20" t="n">
        <v>4.64139458</v>
      </c>
      <c r="M62" s="18" t="s">
        <v>481</v>
      </c>
      <c r="N62" s="20" t="s">
        <v>481</v>
      </c>
      <c r="O62" s="18" t="s">
        <v>481</v>
      </c>
      <c r="P62" s="20" t="s">
        <v>481</v>
      </c>
      <c r="Q62" s="18" t="s">
        <v>481</v>
      </c>
      <c r="R62" s="20" t="s">
        <v>481</v>
      </c>
      <c r="S62" s="18" t="s">
        <v>481</v>
      </c>
      <c r="T62" s="20" t="s">
        <v>481</v>
      </c>
      <c r="U62" s="18" t="n">
        <v>434.69263046</v>
      </c>
      <c r="V62" s="20" t="n">
        <v>23.24093508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(77.0/B66*100)</f>
        <v/>
      </c>
      <c r="D66" s="19" t="n">
        <v>5588</v>
      </c>
      <c r="E66" s="18" t="n">
        <v>435.42260076</v>
      </c>
      <c r="F66" s="20" t="n">
        <v>2.1310673</v>
      </c>
      <c r="G66" s="18" t="n">
        <v>447.12539063</v>
      </c>
      <c r="H66" s="20" t="n">
        <v>3.80549597</v>
      </c>
      <c r="I66" s="18" t="n">
        <v>426.28565215</v>
      </c>
      <c r="J66" s="20" t="n">
        <v>4.3840696</v>
      </c>
      <c r="K66" s="18" t="n">
        <v>408.0711497</v>
      </c>
      <c r="L66" s="20" t="n">
        <v>6.44324101</v>
      </c>
      <c r="M66" s="18" t="s">
        <v>481</v>
      </c>
      <c r="N66" s="20" t="s">
        <v>481</v>
      </c>
      <c r="O66" s="18" t="s">
        <v>481</v>
      </c>
      <c r="P66" s="20" t="s">
        <v>481</v>
      </c>
      <c r="Q66" s="18" t="s">
        <v>481</v>
      </c>
      <c r="R66" s="20" t="s">
        <v>481</v>
      </c>
      <c r="S66" s="18" t="s">
        <v>481</v>
      </c>
      <c r="T66" s="20" t="s">
        <v>481</v>
      </c>
      <c r="U66" s="18" t="n">
        <v>322.66509896</v>
      </c>
      <c r="V66" s="20" t="n">
        <v>4.83659112</v>
      </c>
    </row>
    <row r="67" spans="1:22">
      <c r="A67" s="15" t="s">
        <v>542</v>
      </c>
      <c r="B67" s="17" t="n">
        <v>6971</v>
      </c>
      <c r="C67" s="18">
        <f>(117.0/B67*100)</f>
        <v/>
      </c>
      <c r="D67" s="19" t="n">
        <v>6854</v>
      </c>
      <c r="E67" s="18" t="n">
        <v>409.01881135</v>
      </c>
      <c r="F67" s="20" t="n">
        <v>3.05453712</v>
      </c>
      <c r="G67" s="18" t="n">
        <v>399.94242861</v>
      </c>
      <c r="H67" s="20" t="n">
        <v>4.07079349</v>
      </c>
      <c r="I67" s="18" t="n">
        <v>379.16128176</v>
      </c>
      <c r="J67" s="20" t="n">
        <v>3.98226084</v>
      </c>
      <c r="K67" s="18" t="n">
        <v>396.80600002</v>
      </c>
      <c r="L67" s="20" t="n">
        <v>4.82837332</v>
      </c>
      <c r="M67" s="18" t="s">
        <v>481</v>
      </c>
      <c r="N67" s="20" t="s">
        <v>481</v>
      </c>
      <c r="O67" s="18" t="s">
        <v>481</v>
      </c>
      <c r="P67" s="20" t="s">
        <v>481</v>
      </c>
      <c r="Q67" s="18" t="s">
        <v>481</v>
      </c>
      <c r="R67" s="20" t="s">
        <v>481</v>
      </c>
      <c r="S67" s="18" t="s">
        <v>481</v>
      </c>
      <c r="T67" s="20" t="s">
        <v>481</v>
      </c>
      <c r="U67" s="18" t="n">
        <v>294.21164165</v>
      </c>
      <c r="V67" s="20" t="n">
        <v>8.27362679</v>
      </c>
    </row>
    <row r="68" spans="1:22">
      <c r="A68" s="15" t="s">
        <v>543</v>
      </c>
      <c r="B68" s="17" t="n">
        <v>12083</v>
      </c>
      <c r="C68" s="18">
        <f>(26.0/B68*100)</f>
        <v/>
      </c>
      <c r="D68" s="19" t="n">
        <v>12057</v>
      </c>
      <c r="E68" s="18" t="n">
        <v>431.25933043</v>
      </c>
      <c r="F68" s="20" t="n">
        <v>1.44363405</v>
      </c>
      <c r="G68" s="18" t="n">
        <v>409.75251225</v>
      </c>
      <c r="H68" s="20" t="n">
        <v>2.37582168</v>
      </c>
      <c r="I68" s="18" t="n">
        <v>382.40538049</v>
      </c>
      <c r="J68" s="20" t="n">
        <v>3.54574309</v>
      </c>
      <c r="K68" s="18" t="n">
        <v>373.45560175</v>
      </c>
      <c r="L68" s="20" t="n">
        <v>3.77866899</v>
      </c>
      <c r="M68" s="18" t="s">
        <v>481</v>
      </c>
      <c r="N68" s="20" t="s">
        <v>481</v>
      </c>
      <c r="O68" s="18" t="s">
        <v>481</v>
      </c>
      <c r="P68" s="20" t="s">
        <v>481</v>
      </c>
      <c r="Q68" s="18" t="s">
        <v>481</v>
      </c>
      <c r="R68" s="20" t="s">
        <v>481</v>
      </c>
      <c r="S68" s="18" t="s">
        <v>481</v>
      </c>
      <c r="T68" s="20" t="s">
        <v>481</v>
      </c>
      <c r="U68" s="18" t="n">
        <v>293.93528762</v>
      </c>
      <c r="V68" s="20" t="n">
        <v>3.77995945</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506.22317148</v>
      </c>
      <c r="F70" s="20" t="n">
        <v>3.48352972</v>
      </c>
      <c r="G70" s="18" t="n">
        <v>506.97296445</v>
      </c>
      <c r="H70" s="20" t="n">
        <v>3.96865729</v>
      </c>
      <c r="I70" s="18" t="n">
        <v>491.15238145</v>
      </c>
      <c r="J70" s="20" t="n">
        <v>3.89387308</v>
      </c>
      <c r="K70" s="18" t="n">
        <v>468.85995335</v>
      </c>
      <c r="L70" s="20" t="n">
        <v>6.01604237</v>
      </c>
      <c r="M70" s="18" t="s">
        <v>481</v>
      </c>
      <c r="N70" s="20" t="s">
        <v>481</v>
      </c>
      <c r="O70" s="18" t="s">
        <v>481</v>
      </c>
      <c r="P70" s="20" t="s">
        <v>481</v>
      </c>
      <c r="Q70" s="18" t="s">
        <v>481</v>
      </c>
      <c r="R70" s="20" t="s">
        <v>481</v>
      </c>
      <c r="S70" s="18" t="s">
        <v>481</v>
      </c>
      <c r="T70" s="20" t="s">
        <v>481</v>
      </c>
      <c r="U70" s="18" t="n">
        <v>426.62935385</v>
      </c>
      <c r="V70" s="20" t="n">
        <v>9.48935956</v>
      </c>
    </row>
    <row r="71" spans="1:22">
      <c r="A71" s="15" t="s">
        <v>546</v>
      </c>
      <c r="B71" s="17" t="n">
        <v>6115</v>
      </c>
      <c r="C71" s="18">
        <f>(17.0/B71*100)</f>
        <v/>
      </c>
      <c r="D71" s="19" t="n">
        <v>6098</v>
      </c>
      <c r="E71" s="18" t="n">
        <v>541.84291793</v>
      </c>
      <c r="F71" s="20" t="n">
        <v>2.28340791</v>
      </c>
      <c r="G71" s="18" t="n">
        <v>539.5325518</v>
      </c>
      <c r="H71" s="20" t="n">
        <v>3.3251492</v>
      </c>
      <c r="I71" s="18" t="n">
        <v>512.4192513199999</v>
      </c>
      <c r="J71" s="20" t="n">
        <v>4.34628765</v>
      </c>
      <c r="K71" s="18" t="n">
        <v>510.06195725</v>
      </c>
      <c r="L71" s="20" t="n">
        <v>5.47046487</v>
      </c>
      <c r="M71" s="18" t="s">
        <v>481</v>
      </c>
      <c r="N71" s="20" t="s">
        <v>481</v>
      </c>
      <c r="O71" s="18" t="s">
        <v>481</v>
      </c>
      <c r="P71" s="20" t="s">
        <v>481</v>
      </c>
      <c r="Q71" s="18" t="s">
        <v>481</v>
      </c>
      <c r="R71" s="20" t="s">
        <v>481</v>
      </c>
      <c r="S71" s="18" t="s">
        <v>481</v>
      </c>
      <c r="T71" s="20" t="s">
        <v>481</v>
      </c>
      <c r="U71" s="18" t="n">
        <v>471.44197117</v>
      </c>
      <c r="V71" s="20" t="n">
        <v>19.1097037</v>
      </c>
    </row>
    <row r="72" spans="1:22">
      <c r="A72" s="15" t="s">
        <v>547</v>
      </c>
      <c r="B72" s="17" t="n">
        <v>7708</v>
      </c>
      <c r="C72" s="18">
        <f>(5.0/B72*100)</f>
        <v/>
      </c>
      <c r="D72" s="19" t="n">
        <v>7703</v>
      </c>
      <c r="E72" s="18" t="n">
        <v>500.0382899</v>
      </c>
      <c r="F72" s="20" t="n">
        <v>2.59470885</v>
      </c>
      <c r="G72" s="18" t="n">
        <v>511.89773745</v>
      </c>
      <c r="H72" s="20" t="n">
        <v>5.10259746</v>
      </c>
      <c r="I72" s="18" t="n">
        <v>481.97849859</v>
      </c>
      <c r="J72" s="20" t="n">
        <v>5.77445278</v>
      </c>
      <c r="K72" s="18" t="n">
        <v>449.64975816</v>
      </c>
      <c r="L72" s="20" t="n">
        <v>6.98940255</v>
      </c>
      <c r="M72" s="18" t="s">
        <v>481</v>
      </c>
      <c r="N72" s="20" t="s">
        <v>481</v>
      </c>
      <c r="O72" s="18" t="s">
        <v>481</v>
      </c>
      <c r="P72" s="20" t="s">
        <v>481</v>
      </c>
      <c r="Q72" s="18" t="s">
        <v>481</v>
      </c>
      <c r="R72" s="20" t="s">
        <v>481</v>
      </c>
      <c r="S72" s="18" t="s">
        <v>481</v>
      </c>
      <c r="T72" s="20" t="s">
        <v>481</v>
      </c>
      <c r="U72" s="18" t="n">
        <v>447.85457968</v>
      </c>
      <c r="V72" s="20" t="n">
        <v>23.30556587</v>
      </c>
    </row>
    <row r="73" spans="1:22">
      <c r="A73" s="15" t="s">
        <v>548</v>
      </c>
      <c r="B73" s="17" t="n">
        <v>8249</v>
      </c>
      <c r="C73" s="18">
        <f>(147.0/B73*100)</f>
        <v/>
      </c>
      <c r="D73" s="19" t="n">
        <v>8102</v>
      </c>
      <c r="E73" s="18" t="n">
        <v>421.86139337</v>
      </c>
      <c r="F73" s="20" t="n">
        <v>3.34650027</v>
      </c>
      <c r="G73" s="18" t="n">
        <v>407.22714791</v>
      </c>
      <c r="H73" s="20" t="n">
        <v>5.18900756</v>
      </c>
      <c r="I73" s="18" t="n">
        <v>387.99522292</v>
      </c>
      <c r="J73" s="20" t="n">
        <v>4.65011268</v>
      </c>
      <c r="K73" s="18" t="n">
        <v>376.94798152</v>
      </c>
      <c r="L73" s="20" t="n">
        <v>4.72338817</v>
      </c>
      <c r="M73" s="18" t="s">
        <v>481</v>
      </c>
      <c r="N73" s="20" t="s">
        <v>481</v>
      </c>
      <c r="O73" s="18" t="s">
        <v>481</v>
      </c>
      <c r="P73" s="20" t="s">
        <v>481</v>
      </c>
      <c r="Q73" s="18" t="s">
        <v>481</v>
      </c>
      <c r="R73" s="20" t="s">
        <v>481</v>
      </c>
      <c r="S73" s="18" t="s">
        <v>481</v>
      </c>
      <c r="T73" s="20" t="s">
        <v>481</v>
      </c>
      <c r="U73" s="18" t="n">
        <v>357.11049113</v>
      </c>
      <c r="V73" s="20" t="n">
        <v>9.37335285</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(211.0/B75*100)</f>
        <v/>
      </c>
      <c r="D75" s="19" t="n">
        <v>5164</v>
      </c>
      <c r="E75" s="18" t="n">
        <v>375.1390471</v>
      </c>
      <c r="F75" s="20" t="n">
        <v>3.19087982</v>
      </c>
      <c r="G75" s="18" t="n">
        <v>367.46366509</v>
      </c>
      <c r="H75" s="20" t="n">
        <v>4.34233325</v>
      </c>
      <c r="I75" s="18" t="n">
        <v>350.25232019</v>
      </c>
      <c r="J75" s="20" t="n">
        <v>4.0024429</v>
      </c>
      <c r="K75" s="18" t="n">
        <v>356.15105286</v>
      </c>
      <c r="L75" s="20" t="n">
        <v>4.55242091</v>
      </c>
      <c r="M75" s="18" t="s">
        <v>481</v>
      </c>
      <c r="N75" s="20" t="s">
        <v>481</v>
      </c>
      <c r="O75" s="18" t="s">
        <v>481</v>
      </c>
      <c r="P75" s="20" t="s">
        <v>481</v>
      </c>
      <c r="Q75" s="18" t="s">
        <v>481</v>
      </c>
      <c r="R75" s="20" t="s">
        <v>481</v>
      </c>
      <c r="S75" s="18" t="s">
        <v>481</v>
      </c>
      <c r="T75" s="20" t="s">
        <v>481</v>
      </c>
      <c r="U75" s="18" t="n">
        <v>302.55656787</v>
      </c>
      <c r="V75" s="20" t="n">
        <v>6.47609907</v>
      </c>
    </row>
    <row r="76" spans="1:22">
      <c r="A76" s="15" t="s">
        <v>551</v>
      </c>
      <c r="B76" s="17" t="n">
        <v>14167</v>
      </c>
      <c r="C76" s="18">
        <f>(229.0/B76*100)</f>
        <v/>
      </c>
      <c r="D76" s="19" t="n">
        <v>13938</v>
      </c>
      <c r="E76" s="18" t="n">
        <v>454.39527332</v>
      </c>
      <c r="F76" s="20" t="n">
        <v>3.01948187</v>
      </c>
      <c r="G76" s="18" t="n">
        <v>435.92600141</v>
      </c>
      <c r="H76" s="20" t="n">
        <v>3.83005008</v>
      </c>
      <c r="I76" s="18" t="n">
        <v>412.93631408</v>
      </c>
      <c r="J76" s="20" t="n">
        <v>4.07532633</v>
      </c>
      <c r="K76" s="18" t="n">
        <v>404.28246713</v>
      </c>
      <c r="L76" s="20" t="n">
        <v>5.47492383</v>
      </c>
      <c r="M76" s="18" t="s">
        <v>481</v>
      </c>
      <c r="N76" s="20" t="s">
        <v>481</v>
      </c>
      <c r="O76" s="18" t="s">
        <v>481</v>
      </c>
      <c r="P76" s="20" t="s">
        <v>481</v>
      </c>
      <c r="Q76" s="18" t="s">
        <v>481</v>
      </c>
      <c r="R76" s="20" t="s">
        <v>481</v>
      </c>
      <c r="S76" s="18" t="s">
        <v>481</v>
      </c>
      <c r="T76" s="20" t="s">
        <v>481</v>
      </c>
      <c r="U76" s="18" t="n">
        <v>326.51831387</v>
      </c>
      <c r="V76" s="20" t="n">
        <v>5.63940593</v>
      </c>
    </row>
    <row r="77" spans="1:22">
      <c r="A77" s="15" t="s">
        <v>552</v>
      </c>
      <c r="B77" s="17" t="n">
        <v>6062</v>
      </c>
      <c r="C77" s="18">
        <f>(92.0/B77*100)</f>
        <v/>
      </c>
      <c r="D77" s="19" t="n">
        <v>5970</v>
      </c>
      <c r="E77" s="18" t="n">
        <v>454.73505172</v>
      </c>
      <c r="F77" s="20" t="n">
        <v>2.8376391</v>
      </c>
      <c r="G77" s="18" t="n">
        <v>429.54067471</v>
      </c>
      <c r="H77" s="20" t="n">
        <v>4.1913828</v>
      </c>
      <c r="I77" s="18" t="n">
        <v>414.04816694</v>
      </c>
      <c r="J77" s="20" t="n">
        <v>5.19549794</v>
      </c>
      <c r="K77" s="18" t="n">
        <v>397.58492094</v>
      </c>
      <c r="L77" s="20" t="n">
        <v>6.68362048</v>
      </c>
      <c r="M77" s="18" t="s">
        <v>481</v>
      </c>
      <c r="N77" s="20" t="s">
        <v>481</v>
      </c>
      <c r="O77" s="18" t="s">
        <v>481</v>
      </c>
      <c r="P77" s="20" t="s">
        <v>481</v>
      </c>
      <c r="Q77" s="18" t="s">
        <v>481</v>
      </c>
      <c r="R77" s="20" t="s">
        <v>481</v>
      </c>
      <c r="S77" s="18" t="s">
        <v>481</v>
      </c>
      <c r="T77" s="20" t="s">
        <v>481</v>
      </c>
      <c r="U77" s="18" t="n">
        <v>337.65947368</v>
      </c>
      <c r="V77" s="20" t="n">
        <v>5.55237275</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444.36387656</v>
      </c>
      <c r="F81" s="20" t="n">
        <v>3.49400708</v>
      </c>
      <c r="G81" s="18" t="n">
        <v>434.28290398</v>
      </c>
      <c r="H81" s="20" t="n">
        <v>3.93758742</v>
      </c>
      <c r="I81" s="18" t="n">
        <v>407.43554804</v>
      </c>
      <c r="J81" s="20" t="n">
        <v>4.53487319</v>
      </c>
      <c r="K81" s="18" t="n">
        <v>392.02528812</v>
      </c>
      <c r="L81" s="20" t="n">
        <v>5.33327068</v>
      </c>
      <c r="M81" s="18" t="s">
        <v>481</v>
      </c>
      <c r="N81" s="20" t="s">
        <v>481</v>
      </c>
      <c r="O81" s="18" t="s">
        <v>481</v>
      </c>
      <c r="P81" s="20" t="s">
        <v>481</v>
      </c>
      <c r="Q81" s="18" t="s">
        <v>481</v>
      </c>
      <c r="R81" s="20" t="s">
        <v>481</v>
      </c>
      <c r="S81" s="18" t="s">
        <v>481</v>
      </c>
      <c r="T81" s="20" t="s">
        <v>481</v>
      </c>
      <c r="U81" s="18" t="n">
        <v>378.91830735</v>
      </c>
      <c r="V81" s="20" t="n">
        <v>15.87499389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739</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524.79451489</v>
      </c>
      <c r="F7" s="20" t="n">
        <v>1.85829716</v>
      </c>
      <c r="G7" s="18" t="n">
        <v>485.66448233</v>
      </c>
      <c r="H7" s="20" t="n">
        <v>3.18413407</v>
      </c>
      <c r="I7" s="18" t="n">
        <v>476.51102149</v>
      </c>
      <c r="J7" s="20" t="n">
        <v>4.34074822</v>
      </c>
      <c r="K7" s="18" t="n">
        <v>450.47905695</v>
      </c>
      <c r="L7" s="20" t="n">
        <v>5.08137067</v>
      </c>
      <c r="M7" s="18" t="s">
        <v>481</v>
      </c>
      <c r="N7" s="20" t="s">
        <v>481</v>
      </c>
      <c r="O7" s="18" t="s">
        <v>481</v>
      </c>
      <c r="P7" s="20" t="s">
        <v>481</v>
      </c>
      <c r="Q7" s="18" t="s">
        <v>481</v>
      </c>
      <c r="R7" s="20" t="s">
        <v>481</v>
      </c>
      <c r="S7" s="18" t="s">
        <v>481</v>
      </c>
      <c r="T7" s="20" t="s">
        <v>481</v>
      </c>
      <c r="U7" s="18" t="n">
        <v>406.37377882</v>
      </c>
      <c r="V7" s="20" t="n">
        <v>7.86349341</v>
      </c>
    </row>
    <row r="8" spans="1:22">
      <c r="A8" s="15" t="s">
        <v>483</v>
      </c>
      <c r="B8" s="17" t="n">
        <v>7007</v>
      </c>
      <c r="C8" s="18">
        <f>(28.0/B8*100)</f>
        <v/>
      </c>
      <c r="D8" s="19" t="n">
        <v>6979</v>
      </c>
      <c r="E8" s="18" t="n">
        <v>496.08304624</v>
      </c>
      <c r="F8" s="20" t="n">
        <v>2.88418937</v>
      </c>
      <c r="G8" s="18" t="n">
        <v>489.1781245</v>
      </c>
      <c r="H8" s="20" t="n">
        <v>4.10181552</v>
      </c>
      <c r="I8" s="18" t="n">
        <v>473.8059112</v>
      </c>
      <c r="J8" s="20" t="n">
        <v>5.30979698</v>
      </c>
      <c r="K8" s="18" t="n">
        <v>458.60077812</v>
      </c>
      <c r="L8" s="20" t="n">
        <v>7.45355363</v>
      </c>
      <c r="M8" s="18" t="s">
        <v>481</v>
      </c>
      <c r="N8" s="20" t="s">
        <v>481</v>
      </c>
      <c r="O8" s="18" t="s">
        <v>481</v>
      </c>
      <c r="P8" s="20" t="s">
        <v>481</v>
      </c>
      <c r="Q8" s="18" t="n">
        <v>361.38025951</v>
      </c>
      <c r="R8" s="20" t="n">
        <v>22.72565673</v>
      </c>
      <c r="S8" s="18" t="s">
        <v>481</v>
      </c>
      <c r="T8" s="20" t="s">
        <v>481</v>
      </c>
      <c r="U8" s="18" t="n">
        <v>344.00598072</v>
      </c>
      <c r="V8" s="20" t="n">
        <v>10.50659877</v>
      </c>
    </row>
    <row r="9" spans="1:22">
      <c r="A9" s="15" t="s">
        <v>484</v>
      </c>
      <c r="B9" s="17" t="n">
        <v>9651</v>
      </c>
      <c r="C9" s="18">
        <f>(127.0/B9*100)</f>
        <v/>
      </c>
      <c r="D9" s="19" t="n">
        <v>9524</v>
      </c>
      <c r="E9" s="18" t="n">
        <v>516.76407291</v>
      </c>
      <c r="F9" s="20" t="n">
        <v>2.50625648</v>
      </c>
      <c r="G9" s="18" t="n">
        <v>506.78900729</v>
      </c>
      <c r="H9" s="20" t="n">
        <v>3.21713047</v>
      </c>
      <c r="I9" s="18" t="n">
        <v>484.25161337</v>
      </c>
      <c r="J9" s="20" t="n">
        <v>4.30656914</v>
      </c>
      <c r="K9" s="18" t="n">
        <v>455.97415044</v>
      </c>
      <c r="L9" s="20" t="n">
        <v>6.03675012</v>
      </c>
      <c r="M9" s="18" t="s">
        <v>481</v>
      </c>
      <c r="N9" s="20" t="s">
        <v>481</v>
      </c>
      <c r="O9" s="18" t="s">
        <v>481</v>
      </c>
      <c r="P9" s="20" t="s">
        <v>481</v>
      </c>
      <c r="Q9" s="18" t="n">
        <v>347.7815185</v>
      </c>
      <c r="R9" s="20" t="n">
        <v>11.20716786</v>
      </c>
      <c r="S9" s="18" t="s">
        <v>481</v>
      </c>
      <c r="T9" s="20" t="s">
        <v>481</v>
      </c>
      <c r="U9" s="18" t="n">
        <v>382.93116509</v>
      </c>
      <c r="V9" s="20" t="n">
        <v>6.97917519</v>
      </c>
    </row>
    <row r="10" spans="1:22">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526.66780551</v>
      </c>
      <c r="R10" s="20" t="n">
        <v>2.30093959</v>
      </c>
      <c r="S10" s="18" t="s">
        <v>481</v>
      </c>
      <c r="T10" s="20" t="s">
        <v>481</v>
      </c>
      <c r="U10" s="18" t="s">
        <v>481</v>
      </c>
      <c r="V10" s="20" t="s">
        <v>481</v>
      </c>
    </row>
    <row r="11" spans="1:22">
      <c r="A11" s="15" t="s">
        <v>486</v>
      </c>
      <c r="B11" s="17" t="n">
        <v>7053</v>
      </c>
      <c r="C11" s="18">
        <f>(55.0/B11*100)</f>
        <v/>
      </c>
      <c r="D11" s="19" t="n">
        <v>6998</v>
      </c>
      <c r="E11" s="18" t="n">
        <v>472.31442685</v>
      </c>
      <c r="F11" s="20" t="n">
        <v>2.59064833</v>
      </c>
      <c r="G11" s="18" t="n">
        <v>454.51559543</v>
      </c>
      <c r="H11" s="20" t="n">
        <v>3.62973988</v>
      </c>
      <c r="I11" s="18" t="n">
        <v>429.25940785</v>
      </c>
      <c r="J11" s="20" t="n">
        <v>6.03345208</v>
      </c>
      <c r="K11" s="18" t="n">
        <v>418.18370569</v>
      </c>
      <c r="L11" s="20" t="n">
        <v>7.13807018</v>
      </c>
      <c r="M11" s="18" t="s">
        <v>481</v>
      </c>
      <c r="N11" s="20" t="s">
        <v>481</v>
      </c>
      <c r="O11" s="18" t="s">
        <v>481</v>
      </c>
      <c r="P11" s="20" t="s">
        <v>481</v>
      </c>
      <c r="Q11" s="18" t="s">
        <v>481</v>
      </c>
      <c r="R11" s="20" t="s">
        <v>481</v>
      </c>
      <c r="S11" s="18" t="s">
        <v>481</v>
      </c>
      <c r="T11" s="20" t="s">
        <v>481</v>
      </c>
      <c r="U11" s="18" t="n">
        <v>363.38949565</v>
      </c>
      <c r="V11" s="20" t="n">
        <v>8.876986179999999</v>
      </c>
    </row>
    <row r="12" spans="1:22">
      <c r="A12" s="15" t="s">
        <v>487</v>
      </c>
      <c r="B12" s="17" t="n">
        <v>6894</v>
      </c>
      <c r="C12" s="18">
        <f>(58.0/B12*100)</f>
        <v/>
      </c>
      <c r="D12" s="19" t="n">
        <v>6836</v>
      </c>
      <c r="E12" s="18" t="n">
        <v>502.74263479</v>
      </c>
      <c r="F12" s="20" t="n">
        <v>2.13941874</v>
      </c>
      <c r="G12" s="18" t="n">
        <v>485.71582016</v>
      </c>
      <c r="H12" s="20" t="n">
        <v>5.08381262</v>
      </c>
      <c r="I12" s="18" t="n">
        <v>451.52408867</v>
      </c>
      <c r="J12" s="20" t="n">
        <v>8.2431535</v>
      </c>
      <c r="K12" s="18" t="n">
        <v>431.04641351</v>
      </c>
      <c r="L12" s="20" t="n">
        <v>8.55409897</v>
      </c>
      <c r="M12" s="18" t="s">
        <v>481</v>
      </c>
      <c r="N12" s="20" t="s">
        <v>481</v>
      </c>
      <c r="O12" s="18" t="s">
        <v>481</v>
      </c>
      <c r="P12" s="20" t="s">
        <v>481</v>
      </c>
      <c r="Q12" s="18" t="n">
        <v>332.31014509</v>
      </c>
      <c r="R12" s="20" t="n">
        <v>18.34291261</v>
      </c>
      <c r="S12" s="18" t="s">
        <v>481</v>
      </c>
      <c r="T12" s="20" t="s">
        <v>481</v>
      </c>
      <c r="U12" s="18" t="n">
        <v>377.3374968</v>
      </c>
      <c r="V12" s="20" t="n">
        <v>10.85927731</v>
      </c>
    </row>
    <row r="13" spans="1:22">
      <c r="A13" s="15" t="s">
        <v>488</v>
      </c>
      <c r="B13" s="17" t="n">
        <v>7161</v>
      </c>
      <c r="C13" s="18">
        <f>(96.0/B13*100)</f>
        <v/>
      </c>
      <c r="D13" s="19" t="n">
        <v>7065</v>
      </c>
      <c r="E13" s="18" t="n">
        <v>519.08642625</v>
      </c>
      <c r="F13" s="20" t="n">
        <v>2.32988169</v>
      </c>
      <c r="G13" s="18" t="n">
        <v>482.85371726</v>
      </c>
      <c r="H13" s="20" t="n">
        <v>2.9135203</v>
      </c>
      <c r="I13" s="18" t="n">
        <v>478.82470444</v>
      </c>
      <c r="J13" s="20" t="n">
        <v>6.14424439</v>
      </c>
      <c r="K13" s="18" t="n">
        <v>449.56672314</v>
      </c>
      <c r="L13" s="20" t="n">
        <v>7.93646338</v>
      </c>
      <c r="M13" s="18" t="s">
        <v>481</v>
      </c>
      <c r="N13" s="20" t="s">
        <v>481</v>
      </c>
      <c r="O13" s="18" t="s">
        <v>481</v>
      </c>
      <c r="P13" s="20" t="s">
        <v>481</v>
      </c>
      <c r="Q13" s="18" t="n">
        <v>407.4699787</v>
      </c>
      <c r="R13" s="20" t="n">
        <v>6.79601306</v>
      </c>
      <c r="S13" s="18" t="s">
        <v>481</v>
      </c>
      <c r="T13" s="20" t="s">
        <v>481</v>
      </c>
      <c r="U13" s="18" t="n">
        <v>379.58726827</v>
      </c>
      <c r="V13" s="20" t="n">
        <v>8.95458234</v>
      </c>
    </row>
    <row r="14" spans="1:22">
      <c r="A14" s="15" t="s">
        <v>489</v>
      </c>
      <c r="B14" s="17" t="n">
        <v>5587</v>
      </c>
      <c r="C14" s="18">
        <f>(76.0/B14*100)</f>
        <v/>
      </c>
      <c r="D14" s="19" t="n">
        <v>5511</v>
      </c>
      <c r="E14" s="18" t="n">
        <v>530.93230398</v>
      </c>
      <c r="F14" s="20" t="n">
        <v>2.40175693</v>
      </c>
      <c r="G14" s="18" t="n">
        <v>510.59804611</v>
      </c>
      <c r="H14" s="20" t="n">
        <v>3.37196097</v>
      </c>
      <c r="I14" s="18" t="n">
        <v>485.00280895</v>
      </c>
      <c r="J14" s="20" t="n">
        <v>5.41629048</v>
      </c>
      <c r="K14" s="18" t="n">
        <v>469.74878473</v>
      </c>
      <c r="L14" s="20" t="n">
        <v>7.23652955</v>
      </c>
      <c r="M14" s="18" t="s">
        <v>481</v>
      </c>
      <c r="N14" s="20" t="s">
        <v>481</v>
      </c>
      <c r="O14" s="18" t="s">
        <v>481</v>
      </c>
      <c r="P14" s="20" t="s">
        <v>481</v>
      </c>
      <c r="Q14" s="18" t="s">
        <v>481</v>
      </c>
      <c r="R14" s="20" t="s">
        <v>481</v>
      </c>
      <c r="S14" s="18" t="s">
        <v>481</v>
      </c>
      <c r="T14" s="20" t="s">
        <v>481</v>
      </c>
      <c r="U14" s="18" t="n">
        <v>425.52060154</v>
      </c>
      <c r="V14" s="20" t="n">
        <v>16.70364343</v>
      </c>
    </row>
    <row r="15" spans="1:22">
      <c r="A15" s="15" t="s">
        <v>490</v>
      </c>
      <c r="B15" s="17" t="n">
        <v>5882</v>
      </c>
      <c r="C15" s="18">
        <f>(53.0/B15*100)</f>
        <v/>
      </c>
      <c r="D15" s="19" t="n">
        <v>5829</v>
      </c>
      <c r="E15" s="18" t="n">
        <v>540.42982106</v>
      </c>
      <c r="F15" s="20" t="n">
        <v>2.56658576</v>
      </c>
      <c r="G15" s="18" t="n">
        <v>524.07260469</v>
      </c>
      <c r="H15" s="20" t="n">
        <v>3.93377898</v>
      </c>
      <c r="I15" s="18" t="n">
        <v>508.96463585</v>
      </c>
      <c r="J15" s="20" t="n">
        <v>5.05954265</v>
      </c>
      <c r="K15" s="18" t="n">
        <v>488.98211212</v>
      </c>
      <c r="L15" s="20" t="n">
        <v>6.71308548</v>
      </c>
      <c r="M15" s="18" t="s">
        <v>481</v>
      </c>
      <c r="N15" s="20" t="s">
        <v>481</v>
      </c>
      <c r="O15" s="18" t="s">
        <v>481</v>
      </c>
      <c r="P15" s="20" t="s">
        <v>481</v>
      </c>
      <c r="Q15" s="18" t="n">
        <v>367.66871077</v>
      </c>
      <c r="R15" s="20" t="n">
        <v>14.82638214</v>
      </c>
      <c r="S15" s="18" t="s">
        <v>481</v>
      </c>
      <c r="T15" s="20" t="s">
        <v>481</v>
      </c>
      <c r="U15" s="18" t="n">
        <v>383.91122205</v>
      </c>
      <c r="V15" s="20" t="n">
        <v>13.50684204</v>
      </c>
    </row>
    <row r="16" spans="1:22">
      <c r="A16" s="15" t="s">
        <v>491</v>
      </c>
      <c r="B16" s="17" t="n">
        <v>6108</v>
      </c>
      <c r="C16" s="18">
        <f>(110.0/B16*100)</f>
        <v/>
      </c>
      <c r="D16" s="19" t="n">
        <v>5998</v>
      </c>
      <c r="E16" s="18" t="n">
        <v>521.11319895</v>
      </c>
      <c r="F16" s="20" t="n">
        <v>2.40374185</v>
      </c>
      <c r="G16" s="18" t="n">
        <v>500.11598375</v>
      </c>
      <c r="H16" s="20" t="n">
        <v>4.37078645</v>
      </c>
      <c r="I16" s="18" t="n">
        <v>467.37711188</v>
      </c>
      <c r="J16" s="20" t="n">
        <v>5.88296194</v>
      </c>
      <c r="K16" s="18" t="n">
        <v>418.75531186</v>
      </c>
      <c r="L16" s="20" t="n">
        <v>7.04547619</v>
      </c>
      <c r="M16" s="18" t="s">
        <v>481</v>
      </c>
      <c r="N16" s="20" t="s">
        <v>481</v>
      </c>
      <c r="O16" s="18" t="s">
        <v>481</v>
      </c>
      <c r="P16" s="20" t="s">
        <v>481</v>
      </c>
      <c r="Q16" s="18" t="s">
        <v>481</v>
      </c>
      <c r="R16" s="20" t="s">
        <v>481</v>
      </c>
      <c r="S16" s="18" t="s">
        <v>481</v>
      </c>
      <c r="T16" s="20" t="s">
        <v>481</v>
      </c>
      <c r="U16" s="18" t="n">
        <v>346.79408514</v>
      </c>
      <c r="V16" s="20" t="n">
        <v>9.70437123</v>
      </c>
    </row>
    <row r="17" spans="1:22">
      <c r="A17" s="15" t="s">
        <v>492</v>
      </c>
      <c r="B17" s="17" t="n">
        <v>6504</v>
      </c>
      <c r="C17" s="18">
        <f>(734.0/B17*100)</f>
        <v/>
      </c>
      <c r="D17" s="19" t="n">
        <v>5770</v>
      </c>
      <c r="E17" s="18" t="n">
        <v>533.86711125</v>
      </c>
      <c r="F17" s="20" t="n">
        <v>2.8582805</v>
      </c>
      <c r="G17" s="18" t="n">
        <v>515.27874977</v>
      </c>
      <c r="H17" s="20" t="n">
        <v>4.37703045</v>
      </c>
      <c r="I17" s="18" t="n">
        <v>503.04507325</v>
      </c>
      <c r="J17" s="20" t="n">
        <v>5.53495126</v>
      </c>
      <c r="K17" s="18" t="n">
        <v>495.28687317</v>
      </c>
      <c r="L17" s="20" t="n">
        <v>7.12593932</v>
      </c>
      <c r="M17" s="18" t="s">
        <v>481</v>
      </c>
      <c r="N17" s="20" t="s">
        <v>481</v>
      </c>
      <c r="O17" s="18" t="s">
        <v>481</v>
      </c>
      <c r="P17" s="20" t="s">
        <v>481</v>
      </c>
      <c r="Q17" s="18" t="n">
        <v>338.260297</v>
      </c>
      <c r="R17" s="20" t="n">
        <v>14.23011861</v>
      </c>
      <c r="S17" s="18" t="s">
        <v>481</v>
      </c>
      <c r="T17" s="20" t="s">
        <v>481</v>
      </c>
      <c r="U17" s="18" t="n">
        <v>412.57558255</v>
      </c>
      <c r="V17" s="20" t="n">
        <v>8.601312480000001</v>
      </c>
    </row>
    <row r="18" spans="1:22">
      <c r="A18" s="15" t="s">
        <v>493</v>
      </c>
      <c r="B18" s="17" t="n">
        <v>5532</v>
      </c>
      <c r="C18" s="18">
        <f>(28.0/B18*100)</f>
        <v/>
      </c>
      <c r="D18" s="19" t="n">
        <v>5504</v>
      </c>
      <c r="E18" s="18" t="n">
        <v>477.7122415</v>
      </c>
      <c r="F18" s="20" t="n">
        <v>4.13300561</v>
      </c>
      <c r="G18" s="18" t="n">
        <v>464.22570336</v>
      </c>
      <c r="H18" s="20" t="n">
        <v>5.4376217</v>
      </c>
      <c r="I18" s="18" t="n">
        <v>432.23539004</v>
      </c>
      <c r="J18" s="20" t="n">
        <v>8.876731100000001</v>
      </c>
      <c r="K18" s="18" t="n">
        <v>410.84459167</v>
      </c>
      <c r="L18" s="20" t="n">
        <v>8.40268944</v>
      </c>
      <c r="M18" s="18" t="s">
        <v>481</v>
      </c>
      <c r="N18" s="20" t="s">
        <v>481</v>
      </c>
      <c r="O18" s="18" t="s">
        <v>481</v>
      </c>
      <c r="P18" s="20" t="s">
        <v>481</v>
      </c>
      <c r="Q18" s="18" t="s">
        <v>481</v>
      </c>
      <c r="R18" s="20" t="s">
        <v>481</v>
      </c>
      <c r="S18" s="18" t="s">
        <v>481</v>
      </c>
      <c r="T18" s="20" t="s">
        <v>481</v>
      </c>
      <c r="U18" s="18" t="n">
        <v>356.92508695</v>
      </c>
      <c r="V18" s="20" t="n">
        <v>12.20363944</v>
      </c>
    </row>
    <row r="19" spans="1:22">
      <c r="A19" s="15" t="s">
        <v>494</v>
      </c>
      <c r="B19" s="17" t="n">
        <v>5658</v>
      </c>
      <c r="C19" s="18">
        <f>(75.0/B19*100)</f>
        <v/>
      </c>
      <c r="D19" s="19" t="n">
        <v>5583</v>
      </c>
      <c r="E19" s="18" t="n">
        <v>482.24842512</v>
      </c>
      <c r="F19" s="20" t="n">
        <v>2.92008511</v>
      </c>
      <c r="G19" s="18" t="n">
        <v>471.69576166</v>
      </c>
      <c r="H19" s="20" t="n">
        <v>4.0275841</v>
      </c>
      <c r="I19" s="18" t="n">
        <v>447.46158385</v>
      </c>
      <c r="J19" s="20" t="n">
        <v>5.18393661</v>
      </c>
      <c r="K19" s="18" t="n">
        <v>435.71750794</v>
      </c>
      <c r="L19" s="20" t="n">
        <v>6.33282444</v>
      </c>
      <c r="M19" s="18" t="s">
        <v>481</v>
      </c>
      <c r="N19" s="20" t="s">
        <v>481</v>
      </c>
      <c r="O19" s="18" t="s">
        <v>481</v>
      </c>
      <c r="P19" s="20" t="s">
        <v>481</v>
      </c>
      <c r="Q19" s="18" t="s">
        <v>481</v>
      </c>
      <c r="R19" s="20" t="s">
        <v>481</v>
      </c>
      <c r="S19" s="18" t="s">
        <v>481</v>
      </c>
      <c r="T19" s="20" t="s">
        <v>481</v>
      </c>
      <c r="U19" s="18" t="n">
        <v>360.43101432</v>
      </c>
      <c r="V19" s="20" t="n">
        <v>11.34163052</v>
      </c>
    </row>
    <row r="20" spans="1:22">
      <c r="A20" s="15" t="s">
        <v>495</v>
      </c>
      <c r="B20" s="17" t="n">
        <v>3371</v>
      </c>
      <c r="C20" s="18">
        <f>(75.0/B20*100)</f>
        <v/>
      </c>
      <c r="D20" s="19" t="n">
        <v>3296</v>
      </c>
      <c r="E20" s="18" t="n">
        <v>494.24856891</v>
      </c>
      <c r="F20" s="20" t="n">
        <v>2.42269163</v>
      </c>
      <c r="G20" s="18" t="n">
        <v>468.07200049</v>
      </c>
      <c r="H20" s="20" t="n">
        <v>5.49022292</v>
      </c>
      <c r="I20" s="18" t="n">
        <v>460.73288873</v>
      </c>
      <c r="J20" s="20" t="n">
        <v>7.59189973</v>
      </c>
      <c r="K20" s="18" t="n">
        <v>415.85029575</v>
      </c>
      <c r="L20" s="20" t="n">
        <v>7.85068504</v>
      </c>
      <c r="M20" s="18" t="s">
        <v>481</v>
      </c>
      <c r="N20" s="20" t="s">
        <v>481</v>
      </c>
      <c r="O20" s="18" t="s">
        <v>481</v>
      </c>
      <c r="P20" s="20" t="s">
        <v>481</v>
      </c>
      <c r="Q20" s="18" t="s">
        <v>481</v>
      </c>
      <c r="R20" s="20" t="s">
        <v>481</v>
      </c>
      <c r="S20" s="18" t="s">
        <v>481</v>
      </c>
      <c r="T20" s="20" t="s">
        <v>481</v>
      </c>
      <c r="U20" s="18" t="n">
        <v>366.3488087</v>
      </c>
      <c r="V20" s="20" t="n">
        <v>10.87505441</v>
      </c>
    </row>
    <row r="21" spans="1:22">
      <c r="A21" s="15" t="s">
        <v>496</v>
      </c>
      <c r="B21" s="17" t="n">
        <v>5741</v>
      </c>
      <c r="C21" s="18">
        <f>(45.0/B21*100)</f>
        <v/>
      </c>
      <c r="D21" s="19" t="n">
        <v>5696</v>
      </c>
      <c r="E21" s="18" t="n">
        <v>530.69582386</v>
      </c>
      <c r="F21" s="20" t="n">
        <v>2.35784308</v>
      </c>
      <c r="G21" s="18" t="n">
        <v>518.35338726</v>
      </c>
      <c r="H21" s="20" t="n">
        <v>3.9245765</v>
      </c>
      <c r="I21" s="18" t="n">
        <v>498.95904334</v>
      </c>
      <c r="J21" s="20" t="n">
        <v>5.86512716</v>
      </c>
      <c r="K21" s="18" t="n">
        <v>486.45284072</v>
      </c>
      <c r="L21" s="20" t="n">
        <v>6.22532957</v>
      </c>
      <c r="M21" s="18" t="s">
        <v>481</v>
      </c>
      <c r="N21" s="20" t="s">
        <v>481</v>
      </c>
      <c r="O21" s="18" t="s">
        <v>481</v>
      </c>
      <c r="P21" s="20" t="s">
        <v>481</v>
      </c>
      <c r="Q21" s="18" t="s">
        <v>481</v>
      </c>
      <c r="R21" s="20" t="s">
        <v>481</v>
      </c>
      <c r="S21" s="18" t="s">
        <v>481</v>
      </c>
      <c r="T21" s="20" t="s">
        <v>481</v>
      </c>
      <c r="U21" s="18" t="n">
        <v>419.17226293</v>
      </c>
      <c r="V21" s="20" t="n">
        <v>14.71916133</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484.7579961</v>
      </c>
      <c r="R23" s="20" t="n">
        <v>2.68139711</v>
      </c>
      <c r="S23" s="18" t="s">
        <v>481</v>
      </c>
      <c r="T23" s="20" t="s">
        <v>481</v>
      </c>
      <c r="U23" s="18" t="s">
        <v>481</v>
      </c>
      <c r="V23" s="20" t="s">
        <v>481</v>
      </c>
    </row>
    <row r="24" spans="1:22">
      <c r="A24" s="15" t="s">
        <v>499</v>
      </c>
      <c r="B24" s="17" t="n">
        <v>6647</v>
      </c>
      <c r="C24" s="18">
        <f>(7.0/B24*100)</f>
        <v/>
      </c>
      <c r="D24" s="19" t="n">
        <v>6640</v>
      </c>
      <c r="E24" s="18" t="n">
        <v>519.60830141</v>
      </c>
      <c r="F24" s="20" t="n">
        <v>3.21427952</v>
      </c>
      <c r="G24" s="18" t="n">
        <v>523.2978427</v>
      </c>
      <c r="H24" s="20" t="n">
        <v>5.41010313</v>
      </c>
      <c r="I24" s="18" t="n">
        <v>490.76195843</v>
      </c>
      <c r="J24" s="20" t="n">
        <v>7.86521695</v>
      </c>
      <c r="K24" s="18" t="n">
        <v>477.47917268</v>
      </c>
      <c r="L24" s="20" t="n">
        <v>8.244852420000001</v>
      </c>
      <c r="M24" s="18" t="s">
        <v>481</v>
      </c>
      <c r="N24" s="20" t="s">
        <v>481</v>
      </c>
      <c r="O24" s="18" t="s">
        <v>481</v>
      </c>
      <c r="P24" s="20" t="s">
        <v>481</v>
      </c>
      <c r="Q24" s="18" t="s">
        <v>481</v>
      </c>
      <c r="R24" s="20" t="s">
        <v>481</v>
      </c>
      <c r="S24" s="18" t="s">
        <v>481</v>
      </c>
      <c r="T24" s="20" t="s">
        <v>481</v>
      </c>
      <c r="U24" s="18" t="n">
        <v>436.75296258</v>
      </c>
      <c r="V24" s="20" t="n">
        <v>15.96757749</v>
      </c>
    </row>
    <row r="25" spans="1:22">
      <c r="A25" s="15" t="s">
        <v>500</v>
      </c>
      <c r="B25" s="17" t="n">
        <v>5581</v>
      </c>
      <c r="C25" s="18">
        <f>(24.0/B25*100)</f>
        <v/>
      </c>
      <c r="D25" s="19" t="n">
        <v>5557</v>
      </c>
      <c r="E25" s="18" t="n">
        <v>523.93392423</v>
      </c>
      <c r="F25" s="20" t="n">
        <v>3.42778967</v>
      </c>
      <c r="G25" s="18" t="n">
        <v>516.48650442</v>
      </c>
      <c r="H25" s="20" t="n">
        <v>4.63406638</v>
      </c>
      <c r="I25" s="18" t="n">
        <v>470.73275104</v>
      </c>
      <c r="J25" s="20" t="n">
        <v>7.99700118</v>
      </c>
      <c r="K25" s="18" t="n">
        <v>447.83200045</v>
      </c>
      <c r="L25" s="20" t="n">
        <v>9.552487490000001</v>
      </c>
      <c r="M25" s="18" t="s">
        <v>481</v>
      </c>
      <c r="N25" s="20" t="s">
        <v>481</v>
      </c>
      <c r="O25" s="18" t="s">
        <v>481</v>
      </c>
      <c r="P25" s="20" t="s">
        <v>481</v>
      </c>
      <c r="Q25" s="18" t="s">
        <v>481</v>
      </c>
      <c r="R25" s="20" t="s">
        <v>481</v>
      </c>
      <c r="S25" s="18" t="s">
        <v>481</v>
      </c>
      <c r="T25" s="20" t="s">
        <v>481</v>
      </c>
      <c r="U25" s="18" t="n">
        <v>428.06514906</v>
      </c>
      <c r="V25" s="20" t="n">
        <v>26.02647505</v>
      </c>
    </row>
    <row r="26" spans="1:22">
      <c r="A26" s="15" t="s">
        <v>501</v>
      </c>
      <c r="B26" s="17" t="n">
        <v>4869</v>
      </c>
      <c r="C26" s="18">
        <f>(38.0/B26*100)</f>
        <v/>
      </c>
      <c r="D26" s="19" t="n">
        <v>4831</v>
      </c>
      <c r="E26" s="18" t="n">
        <v>502.82411857</v>
      </c>
      <c r="F26" s="20" t="n">
        <v>1.98432042</v>
      </c>
      <c r="G26" s="18" t="n">
        <v>470.65212587</v>
      </c>
      <c r="H26" s="20" t="n">
        <v>3.76906554</v>
      </c>
      <c r="I26" s="18" t="n">
        <v>444.3529638</v>
      </c>
      <c r="J26" s="20" t="n">
        <v>5.97518358</v>
      </c>
      <c r="K26" s="18" t="n">
        <v>444.93269722</v>
      </c>
      <c r="L26" s="20" t="n">
        <v>6.94744346</v>
      </c>
      <c r="M26" s="18" t="s">
        <v>481</v>
      </c>
      <c r="N26" s="20" t="s">
        <v>481</v>
      </c>
      <c r="O26" s="18" t="s">
        <v>481</v>
      </c>
      <c r="P26" s="20" t="s">
        <v>481</v>
      </c>
      <c r="Q26" s="18" t="s">
        <v>481</v>
      </c>
      <c r="R26" s="20" t="s">
        <v>481</v>
      </c>
      <c r="S26" s="18" t="s">
        <v>481</v>
      </c>
      <c r="T26" s="20" t="s">
        <v>481</v>
      </c>
      <c r="U26" s="18" t="n">
        <v>423.37310378</v>
      </c>
      <c r="V26" s="20" t="n">
        <v>10.93576411</v>
      </c>
    </row>
    <row r="27" spans="1:22">
      <c r="A27" s="15" t="s">
        <v>502</v>
      </c>
      <c r="B27" s="17" t="n">
        <v>5299</v>
      </c>
      <c r="C27" s="18">
        <f>(20.0/B27*100)</f>
        <v/>
      </c>
      <c r="D27" s="19" t="n">
        <v>5279</v>
      </c>
      <c r="E27" s="18" t="n">
        <v>498.27741619</v>
      </c>
      <c r="F27" s="20" t="n">
        <v>2.02289378</v>
      </c>
      <c r="G27" s="18" t="n">
        <v>480.13719061</v>
      </c>
      <c r="H27" s="20" t="n">
        <v>3.62407029</v>
      </c>
      <c r="I27" s="18" t="n">
        <v>455.63696325</v>
      </c>
      <c r="J27" s="20" t="n">
        <v>5.42755211</v>
      </c>
      <c r="K27" s="18" t="n">
        <v>442.65935433</v>
      </c>
      <c r="L27" s="20" t="n">
        <v>5.5703345</v>
      </c>
      <c r="M27" s="18" t="s">
        <v>481</v>
      </c>
      <c r="N27" s="20" t="s">
        <v>481</v>
      </c>
      <c r="O27" s="18" t="s">
        <v>481</v>
      </c>
      <c r="P27" s="20" t="s">
        <v>481</v>
      </c>
      <c r="Q27" s="18" t="s">
        <v>481</v>
      </c>
      <c r="R27" s="20" t="s">
        <v>481</v>
      </c>
      <c r="S27" s="18" t="s">
        <v>481</v>
      </c>
      <c r="T27" s="20" t="s">
        <v>481</v>
      </c>
      <c r="U27" s="18" t="n">
        <v>369.08464196</v>
      </c>
      <c r="V27" s="20" t="n">
        <v>8.77381486</v>
      </c>
    </row>
    <row r="28" spans="1:22">
      <c r="A28" s="15" t="s">
        <v>503</v>
      </c>
      <c r="B28" s="17" t="n">
        <v>7568</v>
      </c>
      <c r="C28" s="18">
        <f>(68.0/B28*100)</f>
        <v/>
      </c>
      <c r="D28" s="19" t="n">
        <v>7500</v>
      </c>
      <c r="E28" s="18" t="n">
        <v>428.53636775</v>
      </c>
      <c r="F28" s="20" t="n">
        <v>2.59358027</v>
      </c>
      <c r="G28" s="18" t="n">
        <v>415.78424668</v>
      </c>
      <c r="H28" s="20" t="n">
        <v>3.9476419</v>
      </c>
      <c r="I28" s="18" t="n">
        <v>391.30884518</v>
      </c>
      <c r="J28" s="20" t="n">
        <v>7.06563776</v>
      </c>
      <c r="K28" s="18" t="n">
        <v>389.65506381</v>
      </c>
      <c r="L28" s="20" t="n">
        <v>8.596717229999999</v>
      </c>
      <c r="M28" s="18" t="s">
        <v>481</v>
      </c>
      <c r="N28" s="20" t="s">
        <v>481</v>
      </c>
      <c r="O28" s="18" t="s">
        <v>481</v>
      </c>
      <c r="P28" s="20" t="s">
        <v>481</v>
      </c>
      <c r="Q28" s="18" t="s">
        <v>481</v>
      </c>
      <c r="R28" s="20" t="s">
        <v>481</v>
      </c>
      <c r="S28" s="18" t="s">
        <v>481</v>
      </c>
      <c r="T28" s="20" t="s">
        <v>481</v>
      </c>
      <c r="U28" s="18" t="n">
        <v>354.0683571</v>
      </c>
      <c r="V28" s="20" t="n">
        <v>10.82520931</v>
      </c>
    </row>
    <row r="29" spans="1:22">
      <c r="A29" s="15" t="s">
        <v>504</v>
      </c>
      <c r="B29" s="17" t="n">
        <v>5385</v>
      </c>
      <c r="C29" s="18">
        <f>(30.0/B29*100)</f>
        <v/>
      </c>
      <c r="D29" s="19" t="n">
        <v>5355</v>
      </c>
      <c r="E29" s="18" t="n">
        <v>518.40878429</v>
      </c>
      <c r="F29" s="20" t="n">
        <v>2.69200547</v>
      </c>
      <c r="G29" s="18" t="n">
        <v>497.69429691</v>
      </c>
      <c r="H29" s="20" t="n">
        <v>4.13832594</v>
      </c>
      <c r="I29" s="18" t="n">
        <v>487.58207301</v>
      </c>
      <c r="J29" s="20" t="n">
        <v>5.79903221</v>
      </c>
      <c r="K29" s="18" t="n">
        <v>458.09038861</v>
      </c>
      <c r="L29" s="20" t="n">
        <v>7.12703287</v>
      </c>
      <c r="M29" s="18" t="s">
        <v>481</v>
      </c>
      <c r="N29" s="20" t="s">
        <v>481</v>
      </c>
      <c r="O29" s="18" t="s">
        <v>481</v>
      </c>
      <c r="P29" s="20" t="s">
        <v>481</v>
      </c>
      <c r="Q29" s="18" t="n">
        <v>314.02123871</v>
      </c>
      <c r="R29" s="20" t="n">
        <v>13.26138992</v>
      </c>
      <c r="S29" s="18" t="s">
        <v>481</v>
      </c>
      <c r="T29" s="20" t="s">
        <v>481</v>
      </c>
      <c r="U29" s="18" t="n">
        <v>387.52070756</v>
      </c>
      <c r="V29" s="20" t="n">
        <v>18.75268079</v>
      </c>
    </row>
    <row r="30" spans="1:22">
      <c r="A30" s="15" t="s">
        <v>505</v>
      </c>
      <c r="B30" s="17" t="n">
        <v>4520</v>
      </c>
      <c r="C30" s="18">
        <f>(109.0/B30*100)</f>
        <v/>
      </c>
      <c r="D30" s="19" t="n">
        <v>4411</v>
      </c>
      <c r="E30" s="18" t="n">
        <v>531.3214986200001</v>
      </c>
      <c r="F30" s="20" t="n">
        <v>2.70613189</v>
      </c>
      <c r="G30" s="18" t="n">
        <v>498.64400905</v>
      </c>
      <c r="H30" s="20" t="n">
        <v>3.94187891</v>
      </c>
      <c r="I30" s="18" t="n">
        <v>484.94955098</v>
      </c>
      <c r="J30" s="20" t="n">
        <v>6.63229664</v>
      </c>
      <c r="K30" s="18" t="n">
        <v>447.48200259</v>
      </c>
      <c r="L30" s="20" t="n">
        <v>6.99726994</v>
      </c>
      <c r="M30" s="18" t="s">
        <v>481</v>
      </c>
      <c r="N30" s="20" t="s">
        <v>481</v>
      </c>
      <c r="O30" s="18" t="s">
        <v>481</v>
      </c>
      <c r="P30" s="20" t="s">
        <v>481</v>
      </c>
      <c r="Q30" s="18" t="s">
        <v>481</v>
      </c>
      <c r="R30" s="20" t="s">
        <v>481</v>
      </c>
      <c r="S30" s="18" t="s">
        <v>481</v>
      </c>
      <c r="T30" s="20" t="s">
        <v>481</v>
      </c>
      <c r="U30" s="18" t="n">
        <v>391.68439808</v>
      </c>
      <c r="V30" s="20" t="n">
        <v>11.72583667</v>
      </c>
    </row>
    <row r="31" spans="1:22">
      <c r="A31" s="15" t="s">
        <v>506</v>
      </c>
      <c r="B31" s="17" t="n">
        <v>5456</v>
      </c>
      <c r="C31" s="18">
        <f>(127.0/B31*100)</f>
        <v/>
      </c>
      <c r="D31" s="19" t="n">
        <v>5329</v>
      </c>
      <c r="E31" s="18" t="n">
        <v>532.4300918500001</v>
      </c>
      <c r="F31" s="20" t="n">
        <v>2.48547261</v>
      </c>
      <c r="G31" s="18" t="n">
        <v>505.02283343</v>
      </c>
      <c r="H31" s="20" t="n">
        <v>4.95007517</v>
      </c>
      <c r="I31" s="18" t="n">
        <v>476.14646626</v>
      </c>
      <c r="J31" s="20" t="n">
        <v>5.91097106</v>
      </c>
      <c r="K31" s="18" t="n">
        <v>452.73373563</v>
      </c>
      <c r="L31" s="20" t="n">
        <v>6.93582091</v>
      </c>
      <c r="M31" s="18" t="s">
        <v>481</v>
      </c>
      <c r="N31" s="20" t="s">
        <v>481</v>
      </c>
      <c r="O31" s="18" t="s">
        <v>481</v>
      </c>
      <c r="P31" s="20" t="s">
        <v>481</v>
      </c>
      <c r="Q31" s="18" t="s">
        <v>481</v>
      </c>
      <c r="R31" s="20" t="s">
        <v>481</v>
      </c>
      <c r="S31" s="18" t="s">
        <v>481</v>
      </c>
      <c r="T31" s="20" t="s">
        <v>481</v>
      </c>
      <c r="U31" s="18" t="n">
        <v>409.87670507</v>
      </c>
      <c r="V31" s="20" t="n">
        <v>9.326553130000001</v>
      </c>
    </row>
    <row r="32" spans="1:22">
      <c r="A32" s="15" t="s">
        <v>507</v>
      </c>
      <c r="B32" s="17" t="n">
        <v>4478</v>
      </c>
      <c r="C32" s="18">
        <f>(5.0/B32*100)</f>
        <v/>
      </c>
      <c r="D32" s="19" t="n">
        <v>4473</v>
      </c>
      <c r="E32" s="18" t="n">
        <v>513.56020373</v>
      </c>
      <c r="F32" s="20" t="n">
        <v>2.66962491</v>
      </c>
      <c r="G32" s="18" t="n">
        <v>508.20265792</v>
      </c>
      <c r="H32" s="20" t="n">
        <v>4.1679709</v>
      </c>
      <c r="I32" s="18" t="n">
        <v>484.07324748</v>
      </c>
      <c r="J32" s="20" t="n">
        <v>4.93012862</v>
      </c>
      <c r="K32" s="18" t="n">
        <v>468.70914412</v>
      </c>
      <c r="L32" s="20" t="n">
        <v>7.15916292</v>
      </c>
      <c r="M32" s="18" t="s">
        <v>481</v>
      </c>
      <c r="N32" s="20" t="s">
        <v>481</v>
      </c>
      <c r="O32" s="18" t="s">
        <v>481</v>
      </c>
      <c r="P32" s="20" t="s">
        <v>481</v>
      </c>
      <c r="Q32" s="18" t="s">
        <v>481</v>
      </c>
      <c r="R32" s="20" t="s">
        <v>481</v>
      </c>
      <c r="S32" s="18" t="s">
        <v>481</v>
      </c>
      <c r="T32" s="20" t="s">
        <v>481</v>
      </c>
      <c r="U32" s="18" t="n">
        <v>391.54281471</v>
      </c>
      <c r="V32" s="20" t="n">
        <v>19.41517256</v>
      </c>
    </row>
    <row r="33" spans="1:22">
      <c r="A33" s="15" t="s">
        <v>508</v>
      </c>
      <c r="B33" s="17" t="n">
        <v>7325</v>
      </c>
      <c r="C33" s="18">
        <f>(76.0/B33*100)</f>
        <v/>
      </c>
      <c r="D33" s="19" t="n">
        <v>7249</v>
      </c>
      <c r="E33" s="18" t="n">
        <v>509.44832538</v>
      </c>
      <c r="F33" s="20" t="n">
        <v>2.95395799</v>
      </c>
      <c r="G33" s="18" t="n">
        <v>497.46487233</v>
      </c>
      <c r="H33" s="20" t="n">
        <v>3.50098501</v>
      </c>
      <c r="I33" s="18" t="n">
        <v>487.96023821</v>
      </c>
      <c r="J33" s="20" t="n">
        <v>4.94816054</v>
      </c>
      <c r="K33" s="18" t="n">
        <v>459.27625694</v>
      </c>
      <c r="L33" s="20" t="n">
        <v>6.66896724</v>
      </c>
      <c r="M33" s="18" t="s">
        <v>481</v>
      </c>
      <c r="N33" s="20" t="s">
        <v>481</v>
      </c>
      <c r="O33" s="18" t="s">
        <v>481</v>
      </c>
      <c r="P33" s="20" t="s">
        <v>481</v>
      </c>
      <c r="Q33" s="18" t="s">
        <v>481</v>
      </c>
      <c r="R33" s="20" t="s">
        <v>481</v>
      </c>
      <c r="S33" s="18" t="s">
        <v>481</v>
      </c>
      <c r="T33" s="20" t="s">
        <v>481</v>
      </c>
      <c r="U33" s="18" t="n">
        <v>399.57768297</v>
      </c>
      <c r="V33" s="20" t="n">
        <v>16.31114774</v>
      </c>
    </row>
    <row r="34" spans="1:22">
      <c r="A34" s="15" t="s">
        <v>509</v>
      </c>
      <c r="B34" s="17" t="n">
        <v>6350</v>
      </c>
      <c r="C34" s="18">
        <f>(40.0/B34*100)</f>
        <v/>
      </c>
      <c r="D34" s="19" t="n">
        <v>6310</v>
      </c>
      <c r="E34" s="18" t="n">
        <v>473.4008263</v>
      </c>
      <c r="F34" s="20" t="n">
        <v>2.47279475</v>
      </c>
      <c r="G34" s="18" t="n">
        <v>447.65936063</v>
      </c>
      <c r="H34" s="20" t="n">
        <v>4.64051768</v>
      </c>
      <c r="I34" s="18" t="n">
        <v>426.30427221</v>
      </c>
      <c r="J34" s="20" t="n">
        <v>6.34592661</v>
      </c>
      <c r="K34" s="18" t="n">
        <v>408.06911973</v>
      </c>
      <c r="L34" s="20" t="n">
        <v>6.70223184</v>
      </c>
      <c r="M34" s="18" t="s">
        <v>481</v>
      </c>
      <c r="N34" s="20" t="s">
        <v>481</v>
      </c>
      <c r="O34" s="18" t="s">
        <v>481</v>
      </c>
      <c r="P34" s="20" t="s">
        <v>481</v>
      </c>
      <c r="Q34" s="18" t="n">
        <v>263.37193708</v>
      </c>
      <c r="R34" s="20" t="n">
        <v>13.61114927</v>
      </c>
      <c r="S34" s="18" t="s">
        <v>481</v>
      </c>
      <c r="T34" s="20" t="s">
        <v>481</v>
      </c>
      <c r="U34" s="18" t="n">
        <v>324.64752681</v>
      </c>
      <c r="V34" s="20" t="n">
        <v>8.82192483</v>
      </c>
    </row>
    <row r="35" spans="1:22">
      <c r="A35" s="15" t="s">
        <v>510</v>
      </c>
      <c r="B35" s="17" t="n">
        <v>6406</v>
      </c>
      <c r="C35" s="18">
        <f>(39.0/B35*100)</f>
        <v/>
      </c>
      <c r="D35" s="19" t="n">
        <v>6367</v>
      </c>
      <c r="E35" s="18" t="n">
        <v>516.77958161</v>
      </c>
      <c r="F35" s="20" t="n">
        <v>1.66702429</v>
      </c>
      <c r="G35" s="18" t="n">
        <v>499.42954503</v>
      </c>
      <c r="H35" s="20" t="n">
        <v>4.75362275</v>
      </c>
      <c r="I35" s="18" t="n">
        <v>473.18661828</v>
      </c>
      <c r="J35" s="20" t="n">
        <v>6.9389605</v>
      </c>
      <c r="K35" s="18" t="n">
        <v>455.07466322</v>
      </c>
      <c r="L35" s="20" t="n">
        <v>7.17198492</v>
      </c>
      <c r="M35" s="18" t="s">
        <v>481</v>
      </c>
      <c r="N35" s="20" t="s">
        <v>481</v>
      </c>
      <c r="O35" s="18" t="s">
        <v>481</v>
      </c>
      <c r="P35" s="20" t="s">
        <v>481</v>
      </c>
      <c r="Q35" s="18" t="n">
        <v>337.32521215</v>
      </c>
      <c r="R35" s="20" t="n">
        <v>11.65794297</v>
      </c>
      <c r="S35" s="18" t="s">
        <v>481</v>
      </c>
      <c r="T35" s="20" t="s">
        <v>481</v>
      </c>
      <c r="U35" s="18" t="n">
        <v>416.0334949</v>
      </c>
      <c r="V35" s="20" t="n">
        <v>12.82141501</v>
      </c>
    </row>
    <row r="36" spans="1:22">
      <c r="A36" s="15" t="s">
        <v>511</v>
      </c>
      <c r="B36" s="17" t="n">
        <v>6736</v>
      </c>
      <c r="C36" s="18">
        <f>(33.0/B36*100)</f>
        <v/>
      </c>
      <c r="D36" s="19" t="n">
        <v>6703</v>
      </c>
      <c r="E36" s="18" t="n">
        <v>504.72006848</v>
      </c>
      <c r="F36" s="20" t="n">
        <v>2.4812563</v>
      </c>
      <c r="G36" s="18" t="n">
        <v>493.17921661</v>
      </c>
      <c r="H36" s="20" t="n">
        <v>4.06243356</v>
      </c>
      <c r="I36" s="18" t="n">
        <v>468.79958073</v>
      </c>
      <c r="J36" s="20" t="n">
        <v>5.12987041</v>
      </c>
      <c r="K36" s="18" t="n">
        <v>449.56254954</v>
      </c>
      <c r="L36" s="20" t="n">
        <v>6.17435772</v>
      </c>
      <c r="M36" s="18" t="s">
        <v>481</v>
      </c>
      <c r="N36" s="20" t="s">
        <v>481</v>
      </c>
      <c r="O36" s="18" t="s">
        <v>481</v>
      </c>
      <c r="P36" s="20" t="s">
        <v>481</v>
      </c>
      <c r="Q36" s="18" t="s">
        <v>481</v>
      </c>
      <c r="R36" s="20" t="s">
        <v>481</v>
      </c>
      <c r="S36" s="18" t="s">
        <v>481</v>
      </c>
      <c r="T36" s="20" t="s">
        <v>481</v>
      </c>
      <c r="U36" s="18" t="n">
        <v>382.96365217</v>
      </c>
      <c r="V36" s="20" t="n">
        <v>14.18528428</v>
      </c>
    </row>
    <row r="37" spans="1:22">
      <c r="A37" s="15" t="s">
        <v>512</v>
      </c>
      <c r="B37" s="17" t="n">
        <v>5458</v>
      </c>
      <c r="C37" s="18">
        <f>(66.0/B37*100)</f>
        <v/>
      </c>
      <c r="D37" s="19" t="n">
        <v>5392</v>
      </c>
      <c r="E37" s="18" t="n">
        <v>519.36414958</v>
      </c>
      <c r="F37" s="20" t="n">
        <v>3.25274741</v>
      </c>
      <c r="G37" s="18" t="n">
        <v>489.55645257</v>
      </c>
      <c r="H37" s="20" t="n">
        <v>4.38893993</v>
      </c>
      <c r="I37" s="18" t="n">
        <v>465.27340664</v>
      </c>
      <c r="J37" s="20" t="n">
        <v>7.49749046</v>
      </c>
      <c r="K37" s="18" t="n">
        <v>442.39619188</v>
      </c>
      <c r="L37" s="20" t="n">
        <v>7.61511809</v>
      </c>
      <c r="M37" s="18" t="s">
        <v>481</v>
      </c>
      <c r="N37" s="20" t="s">
        <v>481</v>
      </c>
      <c r="O37" s="18" t="s">
        <v>481</v>
      </c>
      <c r="P37" s="20" t="s">
        <v>481</v>
      </c>
      <c r="Q37" s="18" t="s">
        <v>481</v>
      </c>
      <c r="R37" s="20" t="s">
        <v>481</v>
      </c>
      <c r="S37" s="18" t="s">
        <v>481</v>
      </c>
      <c r="T37" s="20" t="s">
        <v>481</v>
      </c>
      <c r="U37" s="18" t="n">
        <v>360.02051452</v>
      </c>
      <c r="V37" s="20" t="n">
        <v>8.066266450000001</v>
      </c>
    </row>
    <row r="38" spans="1:22">
      <c r="A38" s="15" t="s">
        <v>513</v>
      </c>
      <c r="B38" s="17" t="n">
        <v>5860</v>
      </c>
      <c r="C38" s="18">
        <f>(17.0/B38*100)</f>
        <v/>
      </c>
      <c r="D38" s="19" t="n">
        <v>5843</v>
      </c>
      <c r="E38" s="18" t="n">
        <v>507.79852485</v>
      </c>
      <c r="F38" s="20" t="n">
        <v>2.98193073</v>
      </c>
      <c r="G38" s="18" t="n">
        <v>488.45639702</v>
      </c>
      <c r="H38" s="20" t="n">
        <v>4.10814336</v>
      </c>
      <c r="I38" s="18" t="n">
        <v>468.15057487</v>
      </c>
      <c r="J38" s="20" t="n">
        <v>5.39791491</v>
      </c>
      <c r="K38" s="18" t="n">
        <v>448.26974647</v>
      </c>
      <c r="L38" s="20" t="n">
        <v>7.41566619</v>
      </c>
      <c r="M38" s="18" t="s">
        <v>481</v>
      </c>
      <c r="N38" s="20" t="s">
        <v>481</v>
      </c>
      <c r="O38" s="18" t="s">
        <v>481</v>
      </c>
      <c r="P38" s="20" t="s">
        <v>481</v>
      </c>
      <c r="Q38" s="18" t="s">
        <v>481</v>
      </c>
      <c r="R38" s="20" t="s">
        <v>481</v>
      </c>
      <c r="S38" s="18" t="s">
        <v>481</v>
      </c>
      <c r="T38" s="20" t="s">
        <v>481</v>
      </c>
      <c r="U38" s="18" t="n">
        <v>364.14643558</v>
      </c>
      <c r="V38" s="20" t="n">
        <v>9.454573310000001</v>
      </c>
    </row>
    <row r="39" spans="1:22">
      <c r="A39" s="15" t="s">
        <v>514</v>
      </c>
      <c r="B39" s="17" t="n">
        <v>5895</v>
      </c>
      <c r="C39" s="18">
        <f>(32.0/B39*100)</f>
        <v/>
      </c>
      <c r="D39" s="19" t="n">
        <v>5863</v>
      </c>
      <c r="E39" s="18" t="n">
        <v>435.9421104</v>
      </c>
      <c r="F39" s="20" t="n">
        <v>4.05002628</v>
      </c>
      <c r="G39" s="18" t="n">
        <v>428.69059321</v>
      </c>
      <c r="H39" s="20" t="n">
        <v>5.25829872</v>
      </c>
      <c r="I39" s="18" t="n">
        <v>411.46348637</v>
      </c>
      <c r="J39" s="20" t="n">
        <v>6.78479034</v>
      </c>
      <c r="K39" s="18" t="n">
        <v>407.19598532</v>
      </c>
      <c r="L39" s="20" t="n">
        <v>5.10577608</v>
      </c>
      <c r="M39" s="18" t="s">
        <v>481</v>
      </c>
      <c r="N39" s="20" t="s">
        <v>481</v>
      </c>
      <c r="O39" s="18" t="s">
        <v>481</v>
      </c>
      <c r="P39" s="20" t="s">
        <v>481</v>
      </c>
      <c r="Q39" s="18" t="s">
        <v>481</v>
      </c>
      <c r="R39" s="20" t="s">
        <v>481</v>
      </c>
      <c r="S39" s="18" t="s">
        <v>481</v>
      </c>
      <c r="T39" s="20" t="s">
        <v>481</v>
      </c>
      <c r="U39" s="18" t="n">
        <v>350.97664493</v>
      </c>
      <c r="V39" s="20" t="n">
        <v>12.19888699</v>
      </c>
    </row>
    <row r="40" spans="1:22">
      <c r="A40" s="15" t="s">
        <v>515</v>
      </c>
      <c r="B40" s="17" t="n">
        <v>14157</v>
      </c>
      <c r="C40" s="18">
        <f>(292.0/B40*100)</f>
        <v/>
      </c>
      <c r="D40" s="19" t="n">
        <v>13865</v>
      </c>
      <c r="E40" s="18" t="n">
        <v>515.53628227</v>
      </c>
      <c r="F40" s="20" t="n">
        <v>3.10523026</v>
      </c>
      <c r="G40" s="18" t="n">
        <v>494.76675928</v>
      </c>
      <c r="H40" s="20" t="n">
        <v>4.222164</v>
      </c>
      <c r="I40" s="18" t="n">
        <v>479.12077384</v>
      </c>
      <c r="J40" s="20" t="n">
        <v>4.49655889</v>
      </c>
      <c r="K40" s="18" t="n">
        <v>459.30950944</v>
      </c>
      <c r="L40" s="20" t="n">
        <v>5.21352604</v>
      </c>
      <c r="M40" s="18" t="s">
        <v>481</v>
      </c>
      <c r="N40" s="20" t="s">
        <v>481</v>
      </c>
      <c r="O40" s="18" t="s">
        <v>481</v>
      </c>
      <c r="P40" s="20" t="s">
        <v>481</v>
      </c>
      <c r="Q40" s="18" t="s">
        <v>481</v>
      </c>
      <c r="R40" s="20" t="s">
        <v>481</v>
      </c>
      <c r="S40" s="18" t="s">
        <v>481</v>
      </c>
      <c r="T40" s="20" t="s">
        <v>481</v>
      </c>
      <c r="U40" s="18" t="n">
        <v>396.30125163</v>
      </c>
      <c r="V40" s="20" t="n">
        <v>8.684042639999999</v>
      </c>
    </row>
    <row r="41" spans="1:22">
      <c r="A41" s="15" t="s">
        <v>516</v>
      </c>
      <c r="B41" s="17" t="n">
        <v>5712</v>
      </c>
      <c r="C41" s="18">
        <f>(39.0/B41*100)</f>
        <v/>
      </c>
      <c r="D41" s="19" t="n">
        <v>5673</v>
      </c>
      <c r="E41" s="18" t="n">
        <v>513.0930891100001</v>
      </c>
      <c r="F41" s="20" t="n">
        <v>3.30260863</v>
      </c>
      <c r="G41" s="18" t="n">
        <v>480.77329397</v>
      </c>
      <c r="H41" s="20" t="n">
        <v>4.29759739</v>
      </c>
      <c r="I41" s="18" t="n">
        <v>457.71337366</v>
      </c>
      <c r="J41" s="20" t="n">
        <v>5.78885001</v>
      </c>
      <c r="K41" s="18" t="n">
        <v>439.91366663</v>
      </c>
      <c r="L41" s="20" t="n">
        <v>7.86301104</v>
      </c>
      <c r="M41" s="18" t="s">
        <v>481</v>
      </c>
      <c r="N41" s="20" t="s">
        <v>481</v>
      </c>
      <c r="O41" s="18" t="s">
        <v>481</v>
      </c>
      <c r="P41" s="20" t="s">
        <v>481</v>
      </c>
      <c r="Q41" s="18" t="n">
        <v>399.91015703</v>
      </c>
      <c r="R41" s="20" t="n">
        <v>16.72230739</v>
      </c>
      <c r="S41" s="18" t="s">
        <v>481</v>
      </c>
      <c r="T41" s="20" t="s">
        <v>481</v>
      </c>
      <c r="U41" s="18" t="n">
        <v>373.38674091</v>
      </c>
      <c r="V41" s="20" t="n">
        <v>15.85829702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(1379.0/B46*100)</f>
        <v/>
      </c>
      <c r="D46" s="19" t="n">
        <v>21762</v>
      </c>
      <c r="E46" s="18" t="n">
        <v>432.92094868</v>
      </c>
      <c r="F46" s="20" t="n">
        <v>2.86899639</v>
      </c>
      <c r="G46" s="18" t="n">
        <v>397.86125884</v>
      </c>
      <c r="H46" s="20" t="n">
        <v>3.99026105</v>
      </c>
      <c r="I46" s="18" t="n">
        <v>384.88859064</v>
      </c>
      <c r="J46" s="20" t="n">
        <v>6.03398242</v>
      </c>
      <c r="K46" s="18" t="n">
        <v>370.86357915</v>
      </c>
      <c r="L46" s="20" t="n">
        <v>6.8716876</v>
      </c>
      <c r="M46" s="18" t="s">
        <v>481</v>
      </c>
      <c r="N46" s="20" t="s">
        <v>481</v>
      </c>
      <c r="O46" s="18" t="s">
        <v>481</v>
      </c>
      <c r="P46" s="20" t="s">
        <v>481</v>
      </c>
      <c r="Q46" s="18" t="s">
        <v>481</v>
      </c>
      <c r="R46" s="20" t="s">
        <v>481</v>
      </c>
      <c r="S46" s="18" t="s">
        <v>481</v>
      </c>
      <c r="T46" s="20" t="s">
        <v>481</v>
      </c>
      <c r="U46" s="18" t="n">
        <v>343.11536589</v>
      </c>
      <c r="V46" s="20" t="n">
        <v>3.87428908</v>
      </c>
    </row>
    <row r="47" spans="1:22">
      <c r="A47" s="15" t="s">
        <v>522</v>
      </c>
      <c r="B47" s="17" t="n">
        <v>5928</v>
      </c>
      <c r="C47" s="18">
        <f>(101.0/B47*100)</f>
        <v/>
      </c>
      <c r="D47" s="19" t="n">
        <v>5827</v>
      </c>
      <c r="E47" s="18" t="n">
        <v>454.07195247</v>
      </c>
      <c r="F47" s="20" t="n">
        <v>4.4879288</v>
      </c>
      <c r="G47" s="18" t="n">
        <v>431.66933916</v>
      </c>
      <c r="H47" s="20" t="n">
        <v>6.83767499</v>
      </c>
      <c r="I47" s="18" t="n">
        <v>410.58865264</v>
      </c>
      <c r="J47" s="20" t="n">
        <v>7.13554343</v>
      </c>
      <c r="K47" s="18" t="n">
        <v>408.30133835</v>
      </c>
      <c r="L47" s="20" t="n">
        <v>8.005265570000001</v>
      </c>
      <c r="M47" s="18" t="s">
        <v>481</v>
      </c>
      <c r="N47" s="20" t="s">
        <v>481</v>
      </c>
      <c r="O47" s="18" t="s">
        <v>481</v>
      </c>
      <c r="P47" s="20" t="s">
        <v>481</v>
      </c>
      <c r="Q47" s="18" t="s">
        <v>481</v>
      </c>
      <c r="R47" s="20" t="s">
        <v>481</v>
      </c>
      <c r="S47" s="18" t="s">
        <v>481</v>
      </c>
      <c r="T47" s="20" t="s">
        <v>481</v>
      </c>
      <c r="U47" s="18" t="n">
        <v>314.92454096</v>
      </c>
      <c r="V47" s="20" t="n">
        <v>7.44175095</v>
      </c>
    </row>
    <row r="48" spans="1:22">
      <c r="A48" s="15" t="s">
        <v>523</v>
      </c>
      <c r="B48" s="17" t="n">
        <v>9841</v>
      </c>
      <c r="C48" s="18">
        <f>(7.0/B48*100)</f>
        <v/>
      </c>
      <c r="D48" s="19" t="n">
        <v>9834</v>
      </c>
      <c r="E48" s="18" t="n">
        <v>504.57985213</v>
      </c>
      <c r="F48" s="20" t="n">
        <v>5.68543725</v>
      </c>
      <c r="G48" s="18" t="n">
        <v>485.94055486</v>
      </c>
      <c r="H48" s="20" t="n">
        <v>6.28195356</v>
      </c>
      <c r="I48" s="18" t="n">
        <v>468.34462472</v>
      </c>
      <c r="J48" s="20" t="n">
        <v>6.38607358</v>
      </c>
      <c r="K48" s="18" t="n">
        <v>463.64072201</v>
      </c>
      <c r="L48" s="20" t="n">
        <v>6.81103324</v>
      </c>
      <c r="M48" s="18" t="s">
        <v>481</v>
      </c>
      <c r="N48" s="20" t="s">
        <v>481</v>
      </c>
      <c r="O48" s="18" t="s">
        <v>481</v>
      </c>
      <c r="P48" s="20" t="s">
        <v>481</v>
      </c>
      <c r="Q48" s="18" t="s">
        <v>481</v>
      </c>
      <c r="R48" s="20" t="s">
        <v>481</v>
      </c>
      <c r="S48" s="18" t="s">
        <v>481</v>
      </c>
      <c r="T48" s="20" t="s">
        <v>481</v>
      </c>
      <c r="U48" s="18" t="n">
        <v>428.95690273</v>
      </c>
      <c r="V48" s="20" t="n">
        <v>23.78664655</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(225.0/B50*100)</f>
        <v/>
      </c>
      <c r="D50" s="19" t="n">
        <v>11570</v>
      </c>
      <c r="E50" s="18" t="n">
        <v>431.28835751</v>
      </c>
      <c r="F50" s="20" t="n">
        <v>2.72236946</v>
      </c>
      <c r="G50" s="18" t="n">
        <v>424.42278748</v>
      </c>
      <c r="H50" s="20" t="n">
        <v>5.12165276</v>
      </c>
      <c r="I50" s="18" t="n">
        <v>410.64892044</v>
      </c>
      <c r="J50" s="20" t="n">
        <v>6.76287593</v>
      </c>
      <c r="K50" s="18" t="n">
        <v>395.48915153</v>
      </c>
      <c r="L50" s="20" t="n">
        <v>8.107753560000001</v>
      </c>
      <c r="M50" s="18" t="s">
        <v>481</v>
      </c>
      <c r="N50" s="20" t="s">
        <v>481</v>
      </c>
      <c r="O50" s="18" t="s">
        <v>481</v>
      </c>
      <c r="P50" s="20" t="s">
        <v>481</v>
      </c>
      <c r="Q50" s="18" t="s">
        <v>481</v>
      </c>
      <c r="R50" s="20" t="s">
        <v>481</v>
      </c>
      <c r="S50" s="18" t="s">
        <v>481</v>
      </c>
      <c r="T50" s="20" t="s">
        <v>481</v>
      </c>
      <c r="U50" s="18" t="n">
        <v>327.93645886</v>
      </c>
      <c r="V50" s="20" t="n">
        <v>9.13680899</v>
      </c>
    </row>
    <row r="51" spans="1:22">
      <c r="A51" s="15" t="s">
        <v>526</v>
      </c>
      <c r="B51" s="17" t="n">
        <v>6866</v>
      </c>
      <c r="C51" s="18">
        <f>(109.0/B51*100)</f>
        <v/>
      </c>
      <c r="D51" s="19" t="n">
        <v>6757</v>
      </c>
      <c r="E51" s="18" t="n">
        <v>429.52076091</v>
      </c>
      <c r="F51" s="20" t="n">
        <v>2.91265624</v>
      </c>
      <c r="G51" s="18" t="n">
        <v>438.10697592</v>
      </c>
      <c r="H51" s="20" t="n">
        <v>4.10771291</v>
      </c>
      <c r="I51" s="18" t="n">
        <v>419.02026969</v>
      </c>
      <c r="J51" s="20" t="n">
        <v>5.2318654</v>
      </c>
      <c r="K51" s="18" t="n">
        <v>401.49184646</v>
      </c>
      <c r="L51" s="20" t="n">
        <v>7.07206463</v>
      </c>
      <c r="M51" s="18" t="s">
        <v>481</v>
      </c>
      <c r="N51" s="20" t="s">
        <v>481</v>
      </c>
      <c r="O51" s="18" t="s">
        <v>481</v>
      </c>
      <c r="P51" s="20" t="s">
        <v>481</v>
      </c>
      <c r="Q51" s="18" t="n">
        <v>427.96430568</v>
      </c>
      <c r="R51" s="20" t="n">
        <v>5.20460603</v>
      </c>
      <c r="S51" s="18" t="s">
        <v>481</v>
      </c>
      <c r="T51" s="20" t="s">
        <v>481</v>
      </c>
      <c r="U51" s="18" t="n">
        <v>373.7152753</v>
      </c>
      <c r="V51" s="20" t="n">
        <v>9.59283039</v>
      </c>
    </row>
    <row r="52" spans="1:22">
      <c r="A52" s="15" t="s">
        <v>527</v>
      </c>
      <c r="B52" s="17" t="n">
        <v>5809</v>
      </c>
      <c r="C52" s="18">
        <f>(77.0/B52*100)</f>
        <v/>
      </c>
      <c r="D52" s="19" t="n">
        <v>5732</v>
      </c>
      <c r="E52" s="18" t="n">
        <v>493.24215927</v>
      </c>
      <c r="F52" s="20" t="n">
        <v>2.689338</v>
      </c>
      <c r="G52" s="18" t="n">
        <v>487.11416709</v>
      </c>
      <c r="H52" s="20" t="n">
        <v>4.30690422</v>
      </c>
      <c r="I52" s="18" t="n">
        <v>472.15779072</v>
      </c>
      <c r="J52" s="20" t="n">
        <v>6.42724032</v>
      </c>
      <c r="K52" s="18" t="n">
        <v>441.26364828</v>
      </c>
      <c r="L52" s="20" t="n">
        <v>7.80724184</v>
      </c>
      <c r="M52" s="18" t="s">
        <v>481</v>
      </c>
      <c r="N52" s="20" t="s">
        <v>481</v>
      </c>
      <c r="O52" s="18" t="s">
        <v>481</v>
      </c>
      <c r="P52" s="20" t="s">
        <v>481</v>
      </c>
      <c r="Q52" s="18" t="s">
        <v>481</v>
      </c>
      <c r="R52" s="20" t="s">
        <v>481</v>
      </c>
      <c r="S52" s="18" t="s">
        <v>481</v>
      </c>
      <c r="T52" s="20" t="s">
        <v>481</v>
      </c>
      <c r="U52" s="18" t="n">
        <v>370.15180101</v>
      </c>
      <c r="V52" s="20" t="n">
        <v>14.0033962</v>
      </c>
    </row>
    <row r="53" spans="1:22">
      <c r="A53" s="15" t="s">
        <v>528</v>
      </c>
      <c r="B53" s="17" t="n">
        <v>5571</v>
      </c>
      <c r="C53" s="18">
        <f>(85.0/B53*100)</f>
        <v/>
      </c>
      <c r="D53" s="19" t="n">
        <v>5486</v>
      </c>
      <c r="E53" s="18" t="n">
        <v>464.13499753</v>
      </c>
      <c r="F53" s="20" t="n">
        <v>1.91115545</v>
      </c>
      <c r="G53" s="18" t="n">
        <v>427.81555163</v>
      </c>
      <c r="H53" s="20" t="n">
        <v>4.21202212</v>
      </c>
      <c r="I53" s="18" t="n">
        <v>404.10899052</v>
      </c>
      <c r="J53" s="20" t="n">
        <v>5.58511419</v>
      </c>
      <c r="K53" s="18" t="n">
        <v>385.39570362</v>
      </c>
      <c r="L53" s="20" t="n">
        <v>6.68549146</v>
      </c>
      <c r="M53" s="18" t="s">
        <v>481</v>
      </c>
      <c r="N53" s="20" t="s">
        <v>481</v>
      </c>
      <c r="O53" s="18" t="s">
        <v>481</v>
      </c>
      <c r="P53" s="20" t="s">
        <v>481</v>
      </c>
      <c r="Q53" s="18" t="s">
        <v>481</v>
      </c>
      <c r="R53" s="20" t="s">
        <v>481</v>
      </c>
      <c r="S53" s="18" t="s">
        <v>481</v>
      </c>
      <c r="T53" s="20" t="s">
        <v>481</v>
      </c>
      <c r="U53" s="18" t="n">
        <v>315.43230968</v>
      </c>
      <c r="V53" s="20" t="n">
        <v>8.66233654</v>
      </c>
    </row>
    <row r="54" spans="1:22">
      <c r="A54" s="15" t="s">
        <v>529</v>
      </c>
      <c r="B54" s="17" t="n">
        <v>4740</v>
      </c>
      <c r="C54" s="18">
        <f>(113.0/B54*100)</f>
        <v/>
      </c>
      <c r="D54" s="19" t="n">
        <v>4627</v>
      </c>
      <c r="E54" s="18" t="n">
        <v>372.2987332</v>
      </c>
      <c r="F54" s="20" t="n">
        <v>2.99127831</v>
      </c>
      <c r="G54" s="18" t="n">
        <v>352.26603296</v>
      </c>
      <c r="H54" s="20" t="n">
        <v>7.24437434</v>
      </c>
      <c r="I54" s="18" t="n">
        <v>333.92105512</v>
      </c>
      <c r="J54" s="20" t="n">
        <v>7.88443744</v>
      </c>
      <c r="K54" s="18" t="n">
        <v>323.93950125</v>
      </c>
      <c r="L54" s="20" t="n">
        <v>7.76406436</v>
      </c>
      <c r="M54" s="18" t="s">
        <v>481</v>
      </c>
      <c r="N54" s="20" t="s">
        <v>481</v>
      </c>
      <c r="O54" s="18" t="s">
        <v>481</v>
      </c>
      <c r="P54" s="20" t="s">
        <v>481</v>
      </c>
      <c r="Q54" s="18" t="s">
        <v>481</v>
      </c>
      <c r="R54" s="20" t="s">
        <v>481</v>
      </c>
      <c r="S54" s="18" t="s">
        <v>481</v>
      </c>
      <c r="T54" s="20" t="s">
        <v>481</v>
      </c>
      <c r="U54" s="18" t="n">
        <v>281.14856236</v>
      </c>
      <c r="V54" s="20" t="n">
        <v>4.66880303</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539.99633119</v>
      </c>
      <c r="F56" s="20" t="n">
        <v>2.67766789</v>
      </c>
      <c r="G56" s="18" t="n">
        <v>508.1454183</v>
      </c>
      <c r="H56" s="20" t="n">
        <v>4.21402218</v>
      </c>
      <c r="I56" s="18" t="n">
        <v>490.53383926</v>
      </c>
      <c r="J56" s="20" t="n">
        <v>5.68555073</v>
      </c>
      <c r="K56" s="18" t="n">
        <v>477.95177584</v>
      </c>
      <c r="L56" s="20" t="n">
        <v>5.94389151</v>
      </c>
      <c r="M56" s="18" t="s">
        <v>481</v>
      </c>
      <c r="N56" s="20" t="s">
        <v>481</v>
      </c>
      <c r="O56" s="18" t="s">
        <v>481</v>
      </c>
      <c r="P56" s="20" t="s">
        <v>481</v>
      </c>
      <c r="Q56" s="18" t="s">
        <v>481</v>
      </c>
      <c r="R56" s="20" t="s">
        <v>481</v>
      </c>
      <c r="S56" s="18" t="s">
        <v>481</v>
      </c>
      <c r="T56" s="20" t="s">
        <v>481</v>
      </c>
      <c r="U56" s="18" t="n">
        <v>472.59084331</v>
      </c>
      <c r="V56" s="20" t="n">
        <v>13.94805956</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(138.0/B61*100)</f>
        <v/>
      </c>
      <c r="D61" s="19" t="n">
        <v>6387</v>
      </c>
      <c r="E61" s="18" t="n">
        <v>487.45704092</v>
      </c>
      <c r="F61" s="20" t="n">
        <v>2.62442331</v>
      </c>
      <c r="G61" s="18" t="n">
        <v>469.07130535</v>
      </c>
      <c r="H61" s="20" t="n">
        <v>4.17460128</v>
      </c>
      <c r="I61" s="18" t="n">
        <v>455.11643811</v>
      </c>
      <c r="J61" s="20" t="n">
        <v>4.59053588</v>
      </c>
      <c r="K61" s="18" t="n">
        <v>433.18262502</v>
      </c>
      <c r="L61" s="20" t="n">
        <v>6.23883799</v>
      </c>
      <c r="M61" s="18" t="s">
        <v>481</v>
      </c>
      <c r="N61" s="20" t="s">
        <v>481</v>
      </c>
      <c r="O61" s="18" t="s">
        <v>481</v>
      </c>
      <c r="P61" s="20" t="s">
        <v>481</v>
      </c>
      <c r="Q61" s="18" t="s">
        <v>481</v>
      </c>
      <c r="R61" s="20" t="s">
        <v>481</v>
      </c>
      <c r="S61" s="18" t="s">
        <v>481</v>
      </c>
      <c r="T61" s="20" t="s">
        <v>481</v>
      </c>
      <c r="U61" s="18" t="n">
        <v>366.33500657</v>
      </c>
      <c r="V61" s="20" t="n">
        <v>12.23214242</v>
      </c>
    </row>
    <row r="62" spans="1:22">
      <c r="A62" s="15" t="s">
        <v>537</v>
      </c>
      <c r="B62" s="17" t="n">
        <v>4476</v>
      </c>
      <c r="C62" s="18">
        <f>(3.0/B62*100)</f>
        <v/>
      </c>
      <c r="D62" s="19" t="n">
        <v>4473</v>
      </c>
      <c r="E62" s="18" t="n">
        <v>511.97601068</v>
      </c>
      <c r="F62" s="20" t="n">
        <v>1.54880186</v>
      </c>
      <c r="G62" s="18" t="n">
        <v>517.09234527</v>
      </c>
      <c r="H62" s="20" t="n">
        <v>3.34618791</v>
      </c>
      <c r="I62" s="18" t="n">
        <v>486.31790498</v>
      </c>
      <c r="J62" s="20" t="n">
        <v>4.4997411</v>
      </c>
      <c r="K62" s="18" t="n">
        <v>497.27629235</v>
      </c>
      <c r="L62" s="20" t="n">
        <v>5.37687181</v>
      </c>
      <c r="M62" s="18" t="s">
        <v>481</v>
      </c>
      <c r="N62" s="20" t="s">
        <v>481</v>
      </c>
      <c r="O62" s="18" t="s">
        <v>481</v>
      </c>
      <c r="P62" s="20" t="s">
        <v>481</v>
      </c>
      <c r="Q62" s="18" t="s">
        <v>481</v>
      </c>
      <c r="R62" s="20" t="s">
        <v>481</v>
      </c>
      <c r="S62" s="18" t="s">
        <v>481</v>
      </c>
      <c r="T62" s="20" t="s">
        <v>481</v>
      </c>
      <c r="U62" s="18" t="n">
        <v>445.18573525</v>
      </c>
      <c r="V62" s="20" t="n">
        <v>22.98744499</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(77.0/B66*100)</f>
        <v/>
      </c>
      <c r="D66" s="19" t="n">
        <v>5588</v>
      </c>
      <c r="E66" s="18" t="n">
        <v>439.53053578</v>
      </c>
      <c r="F66" s="20" t="n">
        <v>2.16833352</v>
      </c>
      <c r="G66" s="18" t="n">
        <v>433.70378972</v>
      </c>
      <c r="H66" s="20" t="n">
        <v>3.92523497</v>
      </c>
      <c r="I66" s="18" t="n">
        <v>413.16287089</v>
      </c>
      <c r="J66" s="20" t="n">
        <v>4.9800361</v>
      </c>
      <c r="K66" s="18" t="n">
        <v>394.07689317</v>
      </c>
      <c r="L66" s="20" t="n">
        <v>7.68689819</v>
      </c>
      <c r="M66" s="18" t="s">
        <v>481</v>
      </c>
      <c r="N66" s="20" t="s">
        <v>481</v>
      </c>
      <c r="O66" s="18" t="s">
        <v>481</v>
      </c>
      <c r="P66" s="20" t="s">
        <v>481</v>
      </c>
      <c r="Q66" s="18" t="s">
        <v>481</v>
      </c>
      <c r="R66" s="20" t="s">
        <v>481</v>
      </c>
      <c r="S66" s="18" t="s">
        <v>481</v>
      </c>
      <c r="T66" s="20" t="s">
        <v>481</v>
      </c>
      <c r="U66" s="18" t="n">
        <v>322.97324962</v>
      </c>
      <c r="V66" s="20" t="n">
        <v>4.84438241</v>
      </c>
    </row>
    <row r="67" spans="1:22">
      <c r="A67" s="15" t="s">
        <v>542</v>
      </c>
      <c r="B67" s="17" t="n">
        <v>6971</v>
      </c>
      <c r="C67" s="18">
        <f>(117.0/B67*100)</f>
        <v/>
      </c>
      <c r="D67" s="19" t="n">
        <v>6854</v>
      </c>
      <c r="E67" s="18" t="n">
        <v>410.74301482</v>
      </c>
      <c r="F67" s="20" t="n">
        <v>2.96713117</v>
      </c>
      <c r="G67" s="18" t="n">
        <v>400.0147566</v>
      </c>
      <c r="H67" s="20" t="n">
        <v>4.38162883</v>
      </c>
      <c r="I67" s="18" t="n">
        <v>390.48801893</v>
      </c>
      <c r="J67" s="20" t="n">
        <v>4.02257571</v>
      </c>
      <c r="K67" s="18" t="n">
        <v>371.43105103</v>
      </c>
      <c r="L67" s="20" t="n">
        <v>4.77054387</v>
      </c>
      <c r="M67" s="18" t="s">
        <v>481</v>
      </c>
      <c r="N67" s="20" t="s">
        <v>481</v>
      </c>
      <c r="O67" s="18" t="s">
        <v>481</v>
      </c>
      <c r="P67" s="20" t="s">
        <v>481</v>
      </c>
      <c r="Q67" s="18" t="s">
        <v>481</v>
      </c>
      <c r="R67" s="20" t="s">
        <v>481</v>
      </c>
      <c r="S67" s="18" t="s">
        <v>481</v>
      </c>
      <c r="T67" s="20" t="s">
        <v>481</v>
      </c>
      <c r="U67" s="18" t="n">
        <v>289.43726794</v>
      </c>
      <c r="V67" s="20" t="n">
        <v>7.20000466</v>
      </c>
    </row>
    <row r="68" spans="1:22">
      <c r="A68" s="15" t="s">
        <v>543</v>
      </c>
      <c r="B68" s="17" t="n">
        <v>12083</v>
      </c>
      <c r="C68" s="18">
        <f>(26.0/B68*100)</f>
        <v/>
      </c>
      <c r="D68" s="19" t="n">
        <v>12057</v>
      </c>
      <c r="E68" s="18" t="n">
        <v>434.78976516</v>
      </c>
      <c r="F68" s="20" t="n">
        <v>1.31778379</v>
      </c>
      <c r="G68" s="18" t="n">
        <v>393.35930754</v>
      </c>
      <c r="H68" s="20" t="n">
        <v>3.20992865</v>
      </c>
      <c r="I68" s="18" t="n">
        <v>371.91573674</v>
      </c>
      <c r="J68" s="20" t="n">
        <v>3.65798163</v>
      </c>
      <c r="K68" s="18" t="n">
        <v>358.46520423</v>
      </c>
      <c r="L68" s="20" t="n">
        <v>4.10703867</v>
      </c>
      <c r="M68" s="18" t="s">
        <v>481</v>
      </c>
      <c r="N68" s="20" t="s">
        <v>481</v>
      </c>
      <c r="O68" s="18" t="s">
        <v>481</v>
      </c>
      <c r="P68" s="20" t="s">
        <v>481</v>
      </c>
      <c r="Q68" s="18" t="s">
        <v>481</v>
      </c>
      <c r="R68" s="20" t="s">
        <v>481</v>
      </c>
      <c r="S68" s="18" t="s">
        <v>481</v>
      </c>
      <c r="T68" s="20" t="s">
        <v>481</v>
      </c>
      <c r="U68" s="18" t="n">
        <v>293.76064396</v>
      </c>
      <c r="V68" s="20" t="n">
        <v>3.48308237</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507.31607256</v>
      </c>
      <c r="F70" s="20" t="n">
        <v>2.97805019</v>
      </c>
      <c r="G70" s="18" t="n">
        <v>488.03672391</v>
      </c>
      <c r="H70" s="20" t="n">
        <v>5.23812719</v>
      </c>
      <c r="I70" s="18" t="n">
        <v>474.72840641</v>
      </c>
      <c r="J70" s="20" t="n">
        <v>4.56883235</v>
      </c>
      <c r="K70" s="18" t="n">
        <v>454.32054469</v>
      </c>
      <c r="L70" s="20" t="n">
        <v>7.11303084</v>
      </c>
      <c r="M70" s="18" t="s">
        <v>481</v>
      </c>
      <c r="N70" s="20" t="s">
        <v>481</v>
      </c>
      <c r="O70" s="18" t="s">
        <v>481</v>
      </c>
      <c r="P70" s="20" t="s">
        <v>481</v>
      </c>
      <c r="Q70" s="18" t="s">
        <v>481</v>
      </c>
      <c r="R70" s="20" t="s">
        <v>481</v>
      </c>
      <c r="S70" s="18" t="s">
        <v>481</v>
      </c>
      <c r="T70" s="20" t="s">
        <v>481</v>
      </c>
      <c r="U70" s="18" t="n">
        <v>424.95131551</v>
      </c>
      <c r="V70" s="20" t="n">
        <v>10.74340132</v>
      </c>
    </row>
    <row r="71" spans="1:22">
      <c r="A71" s="15" t="s">
        <v>546</v>
      </c>
      <c r="B71" s="17" t="n">
        <v>6115</v>
      </c>
      <c r="C71" s="18">
        <f>(17.0/B71*100)</f>
        <v/>
      </c>
      <c r="D71" s="19" t="n">
        <v>6098</v>
      </c>
      <c r="E71" s="18" t="n">
        <v>548.67641931</v>
      </c>
      <c r="F71" s="20" t="n">
        <v>2.11033419</v>
      </c>
      <c r="G71" s="18" t="n">
        <v>519.67799479</v>
      </c>
      <c r="H71" s="20" t="n">
        <v>3.48249985</v>
      </c>
      <c r="I71" s="18" t="n">
        <v>493.68097692</v>
      </c>
      <c r="J71" s="20" t="n">
        <v>5.17248477</v>
      </c>
      <c r="K71" s="18" t="n">
        <v>488.20431163</v>
      </c>
      <c r="L71" s="20" t="n">
        <v>7.11294629</v>
      </c>
      <c r="M71" s="18" t="s">
        <v>481</v>
      </c>
      <c r="N71" s="20" t="s">
        <v>481</v>
      </c>
      <c r="O71" s="18" t="s">
        <v>481</v>
      </c>
      <c r="P71" s="20" t="s">
        <v>481</v>
      </c>
      <c r="Q71" s="18" t="s">
        <v>481</v>
      </c>
      <c r="R71" s="20" t="s">
        <v>481</v>
      </c>
      <c r="S71" s="18" t="s">
        <v>481</v>
      </c>
      <c r="T71" s="20" t="s">
        <v>481</v>
      </c>
      <c r="U71" s="18" t="n">
        <v>462.02876012</v>
      </c>
      <c r="V71" s="20" t="n">
        <v>23.72422352</v>
      </c>
    </row>
    <row r="72" spans="1:22">
      <c r="A72" s="15" t="s">
        <v>547</v>
      </c>
      <c r="B72" s="17" t="n">
        <v>7708</v>
      </c>
      <c r="C72" s="18">
        <f>(5.0/B72*100)</f>
        <v/>
      </c>
      <c r="D72" s="19" t="n">
        <v>7703</v>
      </c>
      <c r="E72" s="18" t="n">
        <v>498.58837675</v>
      </c>
      <c r="F72" s="20" t="n">
        <v>2.61652319</v>
      </c>
      <c r="G72" s="18" t="n">
        <v>507.29699019</v>
      </c>
      <c r="H72" s="20" t="n">
        <v>5.26665566</v>
      </c>
      <c r="I72" s="18" t="n">
        <v>482.85289576</v>
      </c>
      <c r="J72" s="20" t="n">
        <v>5.87212675</v>
      </c>
      <c r="K72" s="18" t="n">
        <v>462.93077509</v>
      </c>
      <c r="L72" s="20" t="n">
        <v>7.95964753</v>
      </c>
      <c r="M72" s="18" t="s">
        <v>481</v>
      </c>
      <c r="N72" s="20" t="s">
        <v>481</v>
      </c>
      <c r="O72" s="18" t="s">
        <v>481</v>
      </c>
      <c r="P72" s="20" t="s">
        <v>481</v>
      </c>
      <c r="Q72" s="18" t="s">
        <v>481</v>
      </c>
      <c r="R72" s="20" t="s">
        <v>481</v>
      </c>
      <c r="S72" s="18" t="s">
        <v>481</v>
      </c>
      <c r="T72" s="20" t="s">
        <v>481</v>
      </c>
      <c r="U72" s="18" t="n">
        <v>433.80735121</v>
      </c>
      <c r="V72" s="20" t="n">
        <v>23.16167193</v>
      </c>
    </row>
    <row r="73" spans="1:22">
      <c r="A73" s="15" t="s">
        <v>548</v>
      </c>
      <c r="B73" s="17" t="n">
        <v>8249</v>
      </c>
      <c r="C73" s="18">
        <f>(147.0/B73*100)</f>
        <v/>
      </c>
      <c r="D73" s="19" t="n">
        <v>8102</v>
      </c>
      <c r="E73" s="18" t="n">
        <v>422.08351747</v>
      </c>
      <c r="F73" s="20" t="n">
        <v>3.33856205</v>
      </c>
      <c r="G73" s="18" t="n">
        <v>403.01941586</v>
      </c>
      <c r="H73" s="20" t="n">
        <v>4.71320956</v>
      </c>
      <c r="I73" s="18" t="n">
        <v>371.49524812</v>
      </c>
      <c r="J73" s="20" t="n">
        <v>4.68515356</v>
      </c>
      <c r="K73" s="18" t="n">
        <v>370.45740389</v>
      </c>
      <c r="L73" s="20" t="n">
        <v>5.2533638</v>
      </c>
      <c r="M73" s="18" t="s">
        <v>481</v>
      </c>
      <c r="N73" s="20" t="s">
        <v>481</v>
      </c>
      <c r="O73" s="18" t="s">
        <v>481</v>
      </c>
      <c r="P73" s="20" t="s">
        <v>481</v>
      </c>
      <c r="Q73" s="18" t="s">
        <v>481</v>
      </c>
      <c r="R73" s="20" t="s">
        <v>481</v>
      </c>
      <c r="S73" s="18" t="s">
        <v>481</v>
      </c>
      <c r="T73" s="20" t="s">
        <v>481</v>
      </c>
      <c r="U73" s="18" t="n">
        <v>357.25802768</v>
      </c>
      <c r="V73" s="20" t="n">
        <v>10.318073</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(211.0/B75*100)</f>
        <v/>
      </c>
      <c r="D75" s="19" t="n">
        <v>5164</v>
      </c>
      <c r="E75" s="18" t="n">
        <v>377.28126391</v>
      </c>
      <c r="F75" s="20" t="n">
        <v>2.92276461</v>
      </c>
      <c r="G75" s="18" t="n">
        <v>351.14425292</v>
      </c>
      <c r="H75" s="20" t="n">
        <v>5.53120917</v>
      </c>
      <c r="I75" s="18" t="n">
        <v>330.7672385</v>
      </c>
      <c r="J75" s="20" t="n">
        <v>5.82253001</v>
      </c>
      <c r="K75" s="18" t="n">
        <v>332.21345689</v>
      </c>
      <c r="L75" s="20" t="n">
        <v>6.45704139</v>
      </c>
      <c r="M75" s="18" t="s">
        <v>481</v>
      </c>
      <c r="N75" s="20" t="s">
        <v>481</v>
      </c>
      <c r="O75" s="18" t="s">
        <v>481</v>
      </c>
      <c r="P75" s="20" t="s">
        <v>481</v>
      </c>
      <c r="Q75" s="18" t="s">
        <v>481</v>
      </c>
      <c r="R75" s="20" t="s">
        <v>481</v>
      </c>
      <c r="S75" s="18" t="s">
        <v>481</v>
      </c>
      <c r="T75" s="20" t="s">
        <v>481</v>
      </c>
      <c r="U75" s="18" t="n">
        <v>304.14298361</v>
      </c>
      <c r="V75" s="20" t="n">
        <v>6.57505474</v>
      </c>
    </row>
    <row r="76" spans="1:22">
      <c r="A76" s="15" t="s">
        <v>551</v>
      </c>
      <c r="B76" s="17" t="n">
        <v>14167</v>
      </c>
      <c r="C76" s="18">
        <f>(229.0/B76*100)</f>
        <v/>
      </c>
      <c r="D76" s="19" t="n">
        <v>13938</v>
      </c>
      <c r="E76" s="18" t="n">
        <v>458.46041593</v>
      </c>
      <c r="F76" s="20" t="n">
        <v>2.82666722</v>
      </c>
      <c r="G76" s="18" t="n">
        <v>427.12587212</v>
      </c>
      <c r="H76" s="20" t="n">
        <v>3.80497675</v>
      </c>
      <c r="I76" s="18" t="n">
        <v>399.92637269</v>
      </c>
      <c r="J76" s="20" t="n">
        <v>4.98977276</v>
      </c>
      <c r="K76" s="18" t="n">
        <v>384.05660492</v>
      </c>
      <c r="L76" s="20" t="n">
        <v>5.07258188</v>
      </c>
      <c r="M76" s="18" t="s">
        <v>481</v>
      </c>
      <c r="N76" s="20" t="s">
        <v>481</v>
      </c>
      <c r="O76" s="18" t="s">
        <v>481</v>
      </c>
      <c r="P76" s="20" t="s">
        <v>481</v>
      </c>
      <c r="Q76" s="18" t="s">
        <v>481</v>
      </c>
      <c r="R76" s="20" t="s">
        <v>481</v>
      </c>
      <c r="S76" s="18" t="s">
        <v>481</v>
      </c>
      <c r="T76" s="20" t="s">
        <v>481</v>
      </c>
      <c r="U76" s="18" t="n">
        <v>325.64952231</v>
      </c>
      <c r="V76" s="20" t="n">
        <v>5.68590071</v>
      </c>
    </row>
    <row r="77" spans="1:22">
      <c r="A77" s="15" t="s">
        <v>552</v>
      </c>
      <c r="B77" s="17" t="n">
        <v>6062</v>
      </c>
      <c r="C77" s="18">
        <f>(92.0/B77*100)</f>
        <v/>
      </c>
      <c r="D77" s="19" t="n">
        <v>5970</v>
      </c>
      <c r="E77" s="18" t="n">
        <v>452.04994666</v>
      </c>
      <c r="F77" s="20" t="n">
        <v>2.61447679</v>
      </c>
      <c r="G77" s="18" t="n">
        <v>434.58396533</v>
      </c>
      <c r="H77" s="20" t="n">
        <v>5.37403787</v>
      </c>
      <c r="I77" s="18" t="n">
        <v>413.14313397</v>
      </c>
      <c r="J77" s="20" t="n">
        <v>6.47887451</v>
      </c>
      <c r="K77" s="18" t="n">
        <v>394.02857295</v>
      </c>
      <c r="L77" s="20" t="n">
        <v>8.54229584</v>
      </c>
      <c r="M77" s="18" t="s">
        <v>481</v>
      </c>
      <c r="N77" s="20" t="s">
        <v>481</v>
      </c>
      <c r="O77" s="18" t="s">
        <v>481</v>
      </c>
      <c r="P77" s="20" t="s">
        <v>481</v>
      </c>
      <c r="Q77" s="18" t="s">
        <v>481</v>
      </c>
      <c r="R77" s="20" t="s">
        <v>481</v>
      </c>
      <c r="S77" s="18" t="s">
        <v>481</v>
      </c>
      <c r="T77" s="20" t="s">
        <v>481</v>
      </c>
      <c r="U77" s="18" t="n">
        <v>335.29060162</v>
      </c>
      <c r="V77" s="20" t="n">
        <v>4.90199396</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451.49248335</v>
      </c>
      <c r="F81" s="20" t="n">
        <v>3.89591044</v>
      </c>
      <c r="G81" s="18" t="n">
        <v>433.32987991</v>
      </c>
      <c r="H81" s="20" t="n">
        <v>3.78750924</v>
      </c>
      <c r="I81" s="18" t="n">
        <v>405.0380103</v>
      </c>
      <c r="J81" s="20" t="n">
        <v>4.00468672</v>
      </c>
      <c r="K81" s="18" t="n">
        <v>388.14008876</v>
      </c>
      <c r="L81" s="20" t="n">
        <v>4.67151185</v>
      </c>
      <c r="M81" s="18" t="s">
        <v>481</v>
      </c>
      <c r="N81" s="20" t="s">
        <v>481</v>
      </c>
      <c r="O81" s="18" t="s">
        <v>481</v>
      </c>
      <c r="P81" s="20" t="s">
        <v>481</v>
      </c>
      <c r="Q81" s="18" t="s">
        <v>481</v>
      </c>
      <c r="R81" s="20" t="s">
        <v>481</v>
      </c>
      <c r="S81" s="18" t="s">
        <v>481</v>
      </c>
      <c r="T81" s="20" t="s">
        <v>481</v>
      </c>
      <c r="U81" s="18" t="n">
        <v>365.19943389</v>
      </c>
      <c r="V81" s="20" t="n">
        <v>16.07747625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740</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521.8813715</v>
      </c>
      <c r="F7" s="20" t="n">
        <v>1.87056767</v>
      </c>
      <c r="G7" s="18" t="n">
        <v>494.33245054</v>
      </c>
      <c r="H7" s="20" t="n">
        <v>3.08196781</v>
      </c>
      <c r="I7" s="18" t="n">
        <v>473.24195086</v>
      </c>
      <c r="J7" s="20" t="n">
        <v>4.04989965</v>
      </c>
      <c r="K7" s="18" t="n">
        <v>446.80095392</v>
      </c>
      <c r="L7" s="20" t="n">
        <v>5.47428796</v>
      </c>
      <c r="M7" s="18" t="s">
        <v>481</v>
      </c>
      <c r="N7" s="20" t="s">
        <v>481</v>
      </c>
      <c r="O7" s="18" t="s">
        <v>481</v>
      </c>
      <c r="P7" s="20" t="s">
        <v>481</v>
      </c>
      <c r="Q7" s="18" t="s">
        <v>481</v>
      </c>
      <c r="R7" s="20" t="s">
        <v>481</v>
      </c>
      <c r="S7" s="18" t="s">
        <v>481</v>
      </c>
      <c r="T7" s="20" t="s">
        <v>481</v>
      </c>
      <c r="U7" s="18" t="n">
        <v>409.02984966</v>
      </c>
      <c r="V7" s="20" t="n">
        <v>7.36184915</v>
      </c>
    </row>
    <row r="8" spans="1:22">
      <c r="A8" s="15" t="s">
        <v>483</v>
      </c>
      <c r="B8" s="17" t="n">
        <v>7007</v>
      </c>
      <c r="C8" s="18">
        <f>(28.0/B8*100)</f>
        <v/>
      </c>
      <c r="D8" s="19" t="n">
        <v>6979</v>
      </c>
      <c r="E8" s="18" t="n">
        <v>491.50164163</v>
      </c>
      <c r="F8" s="20" t="n">
        <v>2.84379493</v>
      </c>
      <c r="G8" s="18" t="n">
        <v>497.69272305</v>
      </c>
      <c r="H8" s="20" t="n">
        <v>3.64128953</v>
      </c>
      <c r="I8" s="18" t="n">
        <v>465.40129368</v>
      </c>
      <c r="J8" s="20" t="n">
        <v>7.47567011</v>
      </c>
      <c r="K8" s="18" t="n">
        <v>443.64307027</v>
      </c>
      <c r="L8" s="20" t="n">
        <v>8.32854794</v>
      </c>
      <c r="M8" s="18" t="s">
        <v>481</v>
      </c>
      <c r="N8" s="20" t="s">
        <v>481</v>
      </c>
      <c r="O8" s="18" t="s">
        <v>481</v>
      </c>
      <c r="P8" s="20" t="s">
        <v>481</v>
      </c>
      <c r="Q8" s="18" t="n">
        <v>361.38025951</v>
      </c>
      <c r="R8" s="20" t="n">
        <v>22.72565673</v>
      </c>
      <c r="S8" s="18" t="s">
        <v>481</v>
      </c>
      <c r="T8" s="20" t="s">
        <v>481</v>
      </c>
      <c r="U8" s="18" t="n">
        <v>336.76209242</v>
      </c>
      <c r="V8" s="20" t="n">
        <v>12.79891882</v>
      </c>
    </row>
    <row r="9" spans="1:22">
      <c r="A9" s="15" t="s">
        <v>484</v>
      </c>
      <c r="B9" s="17" t="n">
        <v>9651</v>
      </c>
      <c r="C9" s="18">
        <f>(127.0/B9*100)</f>
        <v/>
      </c>
      <c r="D9" s="19" t="n">
        <v>9524</v>
      </c>
      <c r="E9" s="18" t="n">
        <v>511.61728153</v>
      </c>
      <c r="F9" s="20" t="n">
        <v>2.32567837</v>
      </c>
      <c r="G9" s="18" t="n">
        <v>516.10189383</v>
      </c>
      <c r="H9" s="20" t="n">
        <v>3.64108687</v>
      </c>
      <c r="I9" s="18" t="n">
        <v>481.1196438</v>
      </c>
      <c r="J9" s="20" t="n">
        <v>5.45039182</v>
      </c>
      <c r="K9" s="18" t="n">
        <v>450.71934357</v>
      </c>
      <c r="L9" s="20" t="n">
        <v>6.83444204</v>
      </c>
      <c r="M9" s="18" t="s">
        <v>481</v>
      </c>
      <c r="N9" s="20" t="s">
        <v>481</v>
      </c>
      <c r="O9" s="18" t="s">
        <v>481</v>
      </c>
      <c r="P9" s="20" t="s">
        <v>481</v>
      </c>
      <c r="Q9" s="18" t="n">
        <v>347.7815185</v>
      </c>
      <c r="R9" s="20" t="n">
        <v>11.20716786</v>
      </c>
      <c r="S9" s="18" t="s">
        <v>481</v>
      </c>
      <c r="T9" s="20" t="s">
        <v>481</v>
      </c>
      <c r="U9" s="18" t="n">
        <v>388.05717605</v>
      </c>
      <c r="V9" s="20" t="n">
        <v>7.54288563</v>
      </c>
    </row>
    <row r="10" spans="1:22">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526.66780551</v>
      </c>
      <c r="R10" s="20" t="n">
        <v>2.30093959</v>
      </c>
      <c r="S10" s="18" t="s">
        <v>481</v>
      </c>
      <c r="T10" s="20" t="s">
        <v>481</v>
      </c>
      <c r="U10" s="18" t="s">
        <v>481</v>
      </c>
      <c r="V10" s="20" t="s">
        <v>481</v>
      </c>
    </row>
    <row r="11" spans="1:22">
      <c r="A11" s="15" t="s">
        <v>486</v>
      </c>
      <c r="B11" s="17" t="n">
        <v>7053</v>
      </c>
      <c r="C11" s="18">
        <f>(55.0/B11*100)</f>
        <v/>
      </c>
      <c r="D11" s="19" t="n">
        <v>6998</v>
      </c>
      <c r="E11" s="18" t="n">
        <v>466.97895539</v>
      </c>
      <c r="F11" s="20" t="n">
        <v>2.48750045</v>
      </c>
      <c r="G11" s="18" t="n">
        <v>458.50106654</v>
      </c>
      <c r="H11" s="20" t="n">
        <v>5.06125495</v>
      </c>
      <c r="I11" s="18" t="n">
        <v>406.10588981</v>
      </c>
      <c r="J11" s="20" t="n">
        <v>9.588011549999999</v>
      </c>
      <c r="K11" s="18" t="n">
        <v>403.42787341</v>
      </c>
      <c r="L11" s="20" t="n">
        <v>11.51374002</v>
      </c>
      <c r="M11" s="18" t="s">
        <v>481</v>
      </c>
      <c r="N11" s="20" t="s">
        <v>481</v>
      </c>
      <c r="O11" s="18" t="s">
        <v>481</v>
      </c>
      <c r="P11" s="20" t="s">
        <v>481</v>
      </c>
      <c r="Q11" s="18" t="s">
        <v>481</v>
      </c>
      <c r="R11" s="20" t="s">
        <v>481</v>
      </c>
      <c r="S11" s="18" t="s">
        <v>481</v>
      </c>
      <c r="T11" s="20" t="s">
        <v>481</v>
      </c>
      <c r="U11" s="18" t="n">
        <v>354.10831591</v>
      </c>
      <c r="V11" s="20" t="n">
        <v>8.83834766</v>
      </c>
    </row>
    <row r="12" spans="1:22">
      <c r="A12" s="15" t="s">
        <v>487</v>
      </c>
      <c r="B12" s="17" t="n">
        <v>6894</v>
      </c>
      <c r="C12" s="18">
        <f>(58.0/B12*100)</f>
        <v/>
      </c>
      <c r="D12" s="19" t="n">
        <v>6836</v>
      </c>
      <c r="E12" s="18" t="n">
        <v>499.27324558</v>
      </c>
      <c r="F12" s="20" t="n">
        <v>2.32882127</v>
      </c>
      <c r="G12" s="18" t="n">
        <v>499.38166738</v>
      </c>
      <c r="H12" s="20" t="n">
        <v>3.93638319</v>
      </c>
      <c r="I12" s="18" t="n">
        <v>462.68440186</v>
      </c>
      <c r="J12" s="20" t="n">
        <v>6.32606851</v>
      </c>
      <c r="K12" s="18" t="n">
        <v>439.84712569</v>
      </c>
      <c r="L12" s="20" t="n">
        <v>8.74124948</v>
      </c>
      <c r="M12" s="18" t="s">
        <v>481</v>
      </c>
      <c r="N12" s="20" t="s">
        <v>481</v>
      </c>
      <c r="O12" s="18" t="s">
        <v>481</v>
      </c>
      <c r="P12" s="20" t="s">
        <v>481</v>
      </c>
      <c r="Q12" s="18" t="n">
        <v>332.31014509</v>
      </c>
      <c r="R12" s="20" t="n">
        <v>18.34291261</v>
      </c>
      <c r="S12" s="18" t="s">
        <v>481</v>
      </c>
      <c r="T12" s="20" t="s">
        <v>481</v>
      </c>
      <c r="U12" s="18" t="n">
        <v>374.14905641</v>
      </c>
      <c r="V12" s="20" t="n">
        <v>10.71709395</v>
      </c>
    </row>
    <row r="13" spans="1:22">
      <c r="A13" s="15" t="s">
        <v>488</v>
      </c>
      <c r="B13" s="17" t="n">
        <v>7161</v>
      </c>
      <c r="C13" s="18">
        <f>(96.0/B13*100)</f>
        <v/>
      </c>
      <c r="D13" s="19" t="n">
        <v>7065</v>
      </c>
      <c r="E13" s="18" t="n">
        <v>513.20248729</v>
      </c>
      <c r="F13" s="20" t="n">
        <v>2.1980999</v>
      </c>
      <c r="G13" s="18" t="n">
        <v>501.65218094</v>
      </c>
      <c r="H13" s="20" t="n">
        <v>3.78936156</v>
      </c>
      <c r="I13" s="18" t="n">
        <v>477.62771172</v>
      </c>
      <c r="J13" s="20" t="n">
        <v>7.53029289</v>
      </c>
      <c r="K13" s="18" t="n">
        <v>441.59846235</v>
      </c>
      <c r="L13" s="20" t="n">
        <v>9.44677937</v>
      </c>
      <c r="M13" s="18" t="s">
        <v>481</v>
      </c>
      <c r="N13" s="20" t="s">
        <v>481</v>
      </c>
      <c r="O13" s="18" t="s">
        <v>481</v>
      </c>
      <c r="P13" s="20" t="s">
        <v>481</v>
      </c>
      <c r="Q13" s="18" t="n">
        <v>407.4699787</v>
      </c>
      <c r="R13" s="20" t="n">
        <v>6.79601306</v>
      </c>
      <c r="S13" s="18" t="s">
        <v>481</v>
      </c>
      <c r="T13" s="20" t="s">
        <v>481</v>
      </c>
      <c r="U13" s="18" t="n">
        <v>387.1739137</v>
      </c>
      <c r="V13" s="20" t="n">
        <v>11.51376956</v>
      </c>
    </row>
    <row r="14" spans="1:22">
      <c r="A14" s="15" t="s">
        <v>489</v>
      </c>
      <c r="B14" s="17" t="n">
        <v>5587</v>
      </c>
      <c r="C14" s="18">
        <f>(76.0/B14*100)</f>
        <v/>
      </c>
      <c r="D14" s="19" t="n">
        <v>5511</v>
      </c>
      <c r="E14" s="18" t="n">
        <v>527.61081059</v>
      </c>
      <c r="F14" s="20" t="n">
        <v>2.32579431</v>
      </c>
      <c r="G14" s="18" t="n">
        <v>522.18886121</v>
      </c>
      <c r="H14" s="20" t="n">
        <v>4.06470749</v>
      </c>
      <c r="I14" s="18" t="n">
        <v>486.29777668</v>
      </c>
      <c r="J14" s="20" t="n">
        <v>4.92835648</v>
      </c>
      <c r="K14" s="18" t="n">
        <v>464.52824137</v>
      </c>
      <c r="L14" s="20" t="n">
        <v>8.09453197</v>
      </c>
      <c r="M14" s="18" t="s">
        <v>481</v>
      </c>
      <c r="N14" s="20" t="s">
        <v>481</v>
      </c>
      <c r="O14" s="18" t="s">
        <v>481</v>
      </c>
      <c r="P14" s="20" t="s">
        <v>481</v>
      </c>
      <c r="Q14" s="18" t="s">
        <v>481</v>
      </c>
      <c r="R14" s="20" t="s">
        <v>481</v>
      </c>
      <c r="S14" s="18" t="s">
        <v>481</v>
      </c>
      <c r="T14" s="20" t="s">
        <v>481</v>
      </c>
      <c r="U14" s="18" t="n">
        <v>420.61651491</v>
      </c>
      <c r="V14" s="20" t="n">
        <v>16.22376579</v>
      </c>
    </row>
    <row r="15" spans="1:22">
      <c r="A15" s="15" t="s">
        <v>490</v>
      </c>
      <c r="B15" s="17" t="n">
        <v>5882</v>
      </c>
      <c r="C15" s="18">
        <f>(53.0/B15*100)</f>
        <v/>
      </c>
      <c r="D15" s="19" t="n">
        <v>5829</v>
      </c>
      <c r="E15" s="18" t="n">
        <v>536.89084441</v>
      </c>
      <c r="F15" s="20" t="n">
        <v>2.48534499</v>
      </c>
      <c r="G15" s="18" t="n">
        <v>520.65120797</v>
      </c>
      <c r="H15" s="20" t="n">
        <v>4.52013234</v>
      </c>
      <c r="I15" s="18" t="n">
        <v>503.87023645</v>
      </c>
      <c r="J15" s="20" t="n">
        <v>6.55531337</v>
      </c>
      <c r="K15" s="18" t="n">
        <v>457.10180118</v>
      </c>
      <c r="L15" s="20" t="n">
        <v>10.95050938</v>
      </c>
      <c r="M15" s="18" t="s">
        <v>481</v>
      </c>
      <c r="N15" s="20" t="s">
        <v>481</v>
      </c>
      <c r="O15" s="18" t="s">
        <v>481</v>
      </c>
      <c r="P15" s="20" t="s">
        <v>481</v>
      </c>
      <c r="Q15" s="18" t="n">
        <v>367.66871077</v>
      </c>
      <c r="R15" s="20" t="n">
        <v>14.82638214</v>
      </c>
      <c r="S15" s="18" t="s">
        <v>481</v>
      </c>
      <c r="T15" s="20" t="s">
        <v>481</v>
      </c>
      <c r="U15" s="18" t="n">
        <v>388.18834354</v>
      </c>
      <c r="V15" s="20" t="n">
        <v>11.92748081</v>
      </c>
    </row>
    <row r="16" spans="1:22">
      <c r="A16" s="15" t="s">
        <v>491</v>
      </c>
      <c r="B16" s="17" t="n">
        <v>6108</v>
      </c>
      <c r="C16" s="18">
        <f>(110.0/B16*100)</f>
        <v/>
      </c>
      <c r="D16" s="19" t="n">
        <v>5998</v>
      </c>
      <c r="E16" s="18" t="n">
        <v>517.51256051</v>
      </c>
      <c r="F16" s="20" t="n">
        <v>2.35252437</v>
      </c>
      <c r="G16" s="18" t="n">
        <v>514.76028008</v>
      </c>
      <c r="H16" s="20" t="n">
        <v>3.82375026</v>
      </c>
      <c r="I16" s="18" t="n">
        <v>456.63942649</v>
      </c>
      <c r="J16" s="20" t="n">
        <v>7.05575607</v>
      </c>
      <c r="K16" s="18" t="n">
        <v>422.63741943</v>
      </c>
      <c r="L16" s="20" t="n">
        <v>8.22663652</v>
      </c>
      <c r="M16" s="18" t="s">
        <v>481</v>
      </c>
      <c r="N16" s="20" t="s">
        <v>481</v>
      </c>
      <c r="O16" s="18" t="s">
        <v>481</v>
      </c>
      <c r="P16" s="20" t="s">
        <v>481</v>
      </c>
      <c r="Q16" s="18" t="s">
        <v>481</v>
      </c>
      <c r="R16" s="20" t="s">
        <v>481</v>
      </c>
      <c r="S16" s="18" t="s">
        <v>481</v>
      </c>
      <c r="T16" s="20" t="s">
        <v>481</v>
      </c>
      <c r="U16" s="18" t="n">
        <v>350.38466796</v>
      </c>
      <c r="V16" s="20" t="n">
        <v>10.68205822</v>
      </c>
    </row>
    <row r="17" spans="1:22">
      <c r="A17" s="15" t="s">
        <v>492</v>
      </c>
      <c r="B17" s="17" t="n">
        <v>6504</v>
      </c>
      <c r="C17" s="18">
        <f>(734.0/B17*100)</f>
        <v/>
      </c>
      <c r="D17" s="19" t="n">
        <v>5770</v>
      </c>
      <c r="E17" s="18" t="n">
        <v>528.2750209</v>
      </c>
      <c r="F17" s="20" t="n">
        <v>2.92432297</v>
      </c>
      <c r="G17" s="18" t="n">
        <v>520.03718642</v>
      </c>
      <c r="H17" s="20" t="n">
        <v>5.61571038</v>
      </c>
      <c r="I17" s="18" t="n">
        <v>494.57111264</v>
      </c>
      <c r="J17" s="20" t="n">
        <v>7.43284033</v>
      </c>
      <c r="K17" s="18" t="n">
        <v>460.52355804</v>
      </c>
      <c r="L17" s="20" t="n">
        <v>10.96866482</v>
      </c>
      <c r="M17" s="18" t="s">
        <v>481</v>
      </c>
      <c r="N17" s="20" t="s">
        <v>481</v>
      </c>
      <c r="O17" s="18" t="s">
        <v>481</v>
      </c>
      <c r="P17" s="20" t="s">
        <v>481</v>
      </c>
      <c r="Q17" s="18" t="n">
        <v>338.260297</v>
      </c>
      <c r="R17" s="20" t="n">
        <v>14.23011861</v>
      </c>
      <c r="S17" s="18" t="s">
        <v>481</v>
      </c>
      <c r="T17" s="20" t="s">
        <v>481</v>
      </c>
      <c r="U17" s="18" t="n">
        <v>406.27217933</v>
      </c>
      <c r="V17" s="20" t="n">
        <v>10.28316893</v>
      </c>
    </row>
    <row r="18" spans="1:22">
      <c r="A18" s="15" t="s">
        <v>493</v>
      </c>
      <c r="B18" s="17" t="n">
        <v>5532</v>
      </c>
      <c r="C18" s="18">
        <f>(28.0/B18*100)</f>
        <v/>
      </c>
      <c r="D18" s="19" t="n">
        <v>5504</v>
      </c>
      <c r="E18" s="18" t="n">
        <v>475.1825437</v>
      </c>
      <c r="F18" s="20" t="n">
        <v>4.03176802</v>
      </c>
      <c r="G18" s="18" t="n">
        <v>470.16662879</v>
      </c>
      <c r="H18" s="20" t="n">
        <v>6.22136828</v>
      </c>
      <c r="I18" s="18" t="n">
        <v>439.45324919</v>
      </c>
      <c r="J18" s="20" t="n">
        <v>10.65854317</v>
      </c>
      <c r="K18" s="18" t="n">
        <v>401.97260277</v>
      </c>
      <c r="L18" s="20" t="n">
        <v>9.251775500000001</v>
      </c>
      <c r="M18" s="18" t="s">
        <v>481</v>
      </c>
      <c r="N18" s="20" t="s">
        <v>481</v>
      </c>
      <c r="O18" s="18" t="s">
        <v>481</v>
      </c>
      <c r="P18" s="20" t="s">
        <v>481</v>
      </c>
      <c r="Q18" s="18" t="s">
        <v>481</v>
      </c>
      <c r="R18" s="20" t="s">
        <v>481</v>
      </c>
      <c r="S18" s="18" t="s">
        <v>481</v>
      </c>
      <c r="T18" s="20" t="s">
        <v>481</v>
      </c>
      <c r="U18" s="18" t="n">
        <v>363.06341542</v>
      </c>
      <c r="V18" s="20" t="n">
        <v>12.78201157</v>
      </c>
    </row>
    <row r="19" spans="1:22">
      <c r="A19" s="15" t="s">
        <v>494</v>
      </c>
      <c r="B19" s="17" t="n">
        <v>5658</v>
      </c>
      <c r="C19" s="18">
        <f>(75.0/B19*100)</f>
        <v/>
      </c>
      <c r="D19" s="19" t="n">
        <v>5583</v>
      </c>
      <c r="E19" s="18" t="n">
        <v>477.24004229</v>
      </c>
      <c r="F19" s="20" t="n">
        <v>3.01895491</v>
      </c>
      <c r="G19" s="18" t="n">
        <v>481.60824303</v>
      </c>
      <c r="H19" s="20" t="n">
        <v>3.83318373</v>
      </c>
      <c r="I19" s="18" t="n">
        <v>439.01961692</v>
      </c>
      <c r="J19" s="20" t="n">
        <v>6.01084817</v>
      </c>
      <c r="K19" s="18" t="n">
        <v>415.14882631</v>
      </c>
      <c r="L19" s="20" t="n">
        <v>9.894314059999999</v>
      </c>
      <c r="M19" s="18" t="s">
        <v>481</v>
      </c>
      <c r="N19" s="20" t="s">
        <v>481</v>
      </c>
      <c r="O19" s="18" t="s">
        <v>481</v>
      </c>
      <c r="P19" s="20" t="s">
        <v>481</v>
      </c>
      <c r="Q19" s="18" t="s">
        <v>481</v>
      </c>
      <c r="R19" s="20" t="s">
        <v>481</v>
      </c>
      <c r="S19" s="18" t="s">
        <v>481</v>
      </c>
      <c r="T19" s="20" t="s">
        <v>481</v>
      </c>
      <c r="U19" s="18" t="n">
        <v>358.86685468</v>
      </c>
      <c r="V19" s="20" t="n">
        <v>11.06803158</v>
      </c>
    </row>
    <row r="20" spans="1:22">
      <c r="A20" s="15" t="s">
        <v>495</v>
      </c>
      <c r="B20" s="17" t="n">
        <v>3371</v>
      </c>
      <c r="C20" s="18">
        <f>(75.0/B20*100)</f>
        <v/>
      </c>
      <c r="D20" s="19" t="n">
        <v>3296</v>
      </c>
      <c r="E20" s="18" t="n">
        <v>490.40318563</v>
      </c>
      <c r="F20" s="20" t="n">
        <v>2.24458892</v>
      </c>
      <c r="G20" s="18" t="n">
        <v>467.30493867</v>
      </c>
      <c r="H20" s="20" t="n">
        <v>5.82257144</v>
      </c>
      <c r="I20" s="18" t="n">
        <v>453.2406724</v>
      </c>
      <c r="J20" s="20" t="n">
        <v>11.07289269</v>
      </c>
      <c r="K20" s="18" t="n">
        <v>402.60976566</v>
      </c>
      <c r="L20" s="20" t="n">
        <v>14.17374294</v>
      </c>
      <c r="M20" s="18" t="s">
        <v>481</v>
      </c>
      <c r="N20" s="20" t="s">
        <v>481</v>
      </c>
      <c r="O20" s="18" t="s">
        <v>481</v>
      </c>
      <c r="P20" s="20" t="s">
        <v>481</v>
      </c>
      <c r="Q20" s="18" t="s">
        <v>481</v>
      </c>
      <c r="R20" s="20" t="s">
        <v>481</v>
      </c>
      <c r="S20" s="18" t="s">
        <v>481</v>
      </c>
      <c r="T20" s="20" t="s">
        <v>481</v>
      </c>
      <c r="U20" s="18" t="n">
        <v>363.70164771</v>
      </c>
      <c r="V20" s="20" t="n">
        <v>12.82697573</v>
      </c>
    </row>
    <row r="21" spans="1:22">
      <c r="A21" s="15" t="s">
        <v>496</v>
      </c>
      <c r="B21" s="17" t="n">
        <v>5741</v>
      </c>
      <c r="C21" s="18">
        <f>(45.0/B21*100)</f>
        <v/>
      </c>
      <c r="D21" s="19" t="n">
        <v>5696</v>
      </c>
      <c r="E21" s="18" t="n">
        <v>525.34082298</v>
      </c>
      <c r="F21" s="20" t="n">
        <v>2.40993377</v>
      </c>
      <c r="G21" s="18" t="n">
        <v>522.9568633</v>
      </c>
      <c r="H21" s="20" t="n">
        <v>3.25653628</v>
      </c>
      <c r="I21" s="18" t="n">
        <v>503.3939555</v>
      </c>
      <c r="J21" s="20" t="n">
        <v>6.60137445</v>
      </c>
      <c r="K21" s="18" t="n">
        <v>487.80827539</v>
      </c>
      <c r="L21" s="20" t="n">
        <v>8.451595749999999</v>
      </c>
      <c r="M21" s="18" t="s">
        <v>481</v>
      </c>
      <c r="N21" s="20" t="s">
        <v>481</v>
      </c>
      <c r="O21" s="18" t="s">
        <v>481</v>
      </c>
      <c r="P21" s="20" t="s">
        <v>481</v>
      </c>
      <c r="Q21" s="18" t="s">
        <v>481</v>
      </c>
      <c r="R21" s="20" t="s">
        <v>481</v>
      </c>
      <c r="S21" s="18" t="s">
        <v>481</v>
      </c>
      <c r="T21" s="20" t="s">
        <v>481</v>
      </c>
      <c r="U21" s="18" t="n">
        <v>427.24535499</v>
      </c>
      <c r="V21" s="20" t="n">
        <v>16.88687762</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484.7579961</v>
      </c>
      <c r="R23" s="20" t="n">
        <v>2.68139711</v>
      </c>
      <c r="S23" s="18" t="s">
        <v>481</v>
      </c>
      <c r="T23" s="20" t="s">
        <v>481</v>
      </c>
      <c r="U23" s="18" t="s">
        <v>481</v>
      </c>
      <c r="V23" s="20" t="s">
        <v>481</v>
      </c>
    </row>
    <row r="24" spans="1:22">
      <c r="A24" s="15" t="s">
        <v>499</v>
      </c>
      <c r="B24" s="17" t="n">
        <v>6647</v>
      </c>
      <c r="C24" s="18">
        <f>(7.0/B24*100)</f>
        <v/>
      </c>
      <c r="D24" s="19" t="n">
        <v>6640</v>
      </c>
      <c r="E24" s="18" t="n">
        <v>518.1229369</v>
      </c>
      <c r="F24" s="20" t="n">
        <v>3.1598065</v>
      </c>
      <c r="G24" s="18" t="n">
        <v>532.84216007</v>
      </c>
      <c r="H24" s="20" t="n">
        <v>5.06705801</v>
      </c>
      <c r="I24" s="18" t="n">
        <v>485.80838531</v>
      </c>
      <c r="J24" s="20" t="n">
        <v>8.65732268</v>
      </c>
      <c r="K24" s="18" t="n">
        <v>480.84189511</v>
      </c>
      <c r="L24" s="20" t="n">
        <v>9.417297420000001</v>
      </c>
      <c r="M24" s="18" t="s">
        <v>481</v>
      </c>
      <c r="N24" s="20" t="s">
        <v>481</v>
      </c>
      <c r="O24" s="18" t="s">
        <v>481</v>
      </c>
      <c r="P24" s="20" t="s">
        <v>481</v>
      </c>
      <c r="Q24" s="18" t="s">
        <v>481</v>
      </c>
      <c r="R24" s="20" t="s">
        <v>481</v>
      </c>
      <c r="S24" s="18" t="s">
        <v>481</v>
      </c>
      <c r="T24" s="20" t="s">
        <v>481</v>
      </c>
      <c r="U24" s="18" t="n">
        <v>427.0228128</v>
      </c>
      <c r="V24" s="20" t="n">
        <v>16.15329781</v>
      </c>
    </row>
    <row r="25" spans="1:22">
      <c r="A25" s="15" t="s">
        <v>500</v>
      </c>
      <c r="B25" s="17" t="n">
        <v>5581</v>
      </c>
      <c r="C25" s="18">
        <f>(24.0/B25*100)</f>
        <v/>
      </c>
      <c r="D25" s="19" t="n">
        <v>5557</v>
      </c>
      <c r="E25" s="18" t="n">
        <v>521.82924533</v>
      </c>
      <c r="F25" s="20" t="n">
        <v>3.4086482</v>
      </c>
      <c r="G25" s="18" t="n">
        <v>511.93187741</v>
      </c>
      <c r="H25" s="20" t="n">
        <v>7.82449199</v>
      </c>
      <c r="I25" s="18" t="n">
        <v>454.15832123</v>
      </c>
      <c r="J25" s="20" t="n">
        <v>9.783150709999999</v>
      </c>
      <c r="K25" s="18" t="n">
        <v>451.61781506</v>
      </c>
      <c r="L25" s="20" t="n">
        <v>14.67702806</v>
      </c>
      <c r="M25" s="18" t="s">
        <v>481</v>
      </c>
      <c r="N25" s="20" t="s">
        <v>481</v>
      </c>
      <c r="O25" s="18" t="s">
        <v>481</v>
      </c>
      <c r="P25" s="20" t="s">
        <v>481</v>
      </c>
      <c r="Q25" s="18" t="s">
        <v>481</v>
      </c>
      <c r="R25" s="20" t="s">
        <v>481</v>
      </c>
      <c r="S25" s="18" t="s">
        <v>481</v>
      </c>
      <c r="T25" s="20" t="s">
        <v>481</v>
      </c>
      <c r="U25" s="18" t="n">
        <v>418.41092965</v>
      </c>
      <c r="V25" s="20" t="n">
        <v>30.5745986</v>
      </c>
    </row>
    <row r="26" spans="1:22">
      <c r="A26" s="15" t="s">
        <v>501</v>
      </c>
      <c r="B26" s="17" t="n">
        <v>4869</v>
      </c>
      <c r="C26" s="18">
        <f>(38.0/B26*100)</f>
        <v/>
      </c>
      <c r="D26" s="19" t="n">
        <v>4831</v>
      </c>
      <c r="E26" s="18" t="n">
        <v>494.07493089</v>
      </c>
      <c r="F26" s="20" t="n">
        <v>1.95568313</v>
      </c>
      <c r="G26" s="18" t="n">
        <v>492.15875623</v>
      </c>
      <c r="H26" s="20" t="n">
        <v>3.59146435</v>
      </c>
      <c r="I26" s="18" t="n">
        <v>461.24881739</v>
      </c>
      <c r="J26" s="20" t="n">
        <v>6.11949568</v>
      </c>
      <c r="K26" s="18" t="n">
        <v>432.00480435</v>
      </c>
      <c r="L26" s="20" t="n">
        <v>8.42782764</v>
      </c>
      <c r="M26" s="18" t="s">
        <v>481</v>
      </c>
      <c r="N26" s="20" t="s">
        <v>481</v>
      </c>
      <c r="O26" s="18" t="s">
        <v>481</v>
      </c>
      <c r="P26" s="20" t="s">
        <v>481</v>
      </c>
      <c r="Q26" s="18" t="s">
        <v>481</v>
      </c>
      <c r="R26" s="20" t="s">
        <v>481</v>
      </c>
      <c r="S26" s="18" t="s">
        <v>481</v>
      </c>
      <c r="T26" s="20" t="s">
        <v>481</v>
      </c>
      <c r="U26" s="18" t="n">
        <v>411.41572561</v>
      </c>
      <c r="V26" s="20" t="n">
        <v>10.99306246</v>
      </c>
    </row>
    <row r="27" spans="1:22">
      <c r="A27" s="15" t="s">
        <v>502</v>
      </c>
      <c r="B27" s="17" t="n">
        <v>5299</v>
      </c>
      <c r="C27" s="18">
        <f>(20.0/B27*100)</f>
        <v/>
      </c>
      <c r="D27" s="19" t="n">
        <v>5279</v>
      </c>
      <c r="E27" s="18" t="n">
        <v>494.06830312</v>
      </c>
      <c r="F27" s="20" t="n">
        <v>1.9206599</v>
      </c>
      <c r="G27" s="18" t="n">
        <v>489.27144361</v>
      </c>
      <c r="H27" s="20" t="n">
        <v>3.35661022</v>
      </c>
      <c r="I27" s="18" t="n">
        <v>441.32205143</v>
      </c>
      <c r="J27" s="20" t="n">
        <v>6.34611604</v>
      </c>
      <c r="K27" s="18" t="n">
        <v>417.75958416</v>
      </c>
      <c r="L27" s="20" t="n">
        <v>7.50550518</v>
      </c>
      <c r="M27" s="18" t="s">
        <v>481</v>
      </c>
      <c r="N27" s="20" t="s">
        <v>481</v>
      </c>
      <c r="O27" s="18" t="s">
        <v>481</v>
      </c>
      <c r="P27" s="20" t="s">
        <v>481</v>
      </c>
      <c r="Q27" s="18" t="s">
        <v>481</v>
      </c>
      <c r="R27" s="20" t="s">
        <v>481</v>
      </c>
      <c r="S27" s="18" t="s">
        <v>481</v>
      </c>
      <c r="T27" s="20" t="s">
        <v>481</v>
      </c>
      <c r="U27" s="18" t="n">
        <v>360.68701933</v>
      </c>
      <c r="V27" s="20" t="n">
        <v>8.315174450000001</v>
      </c>
    </row>
    <row r="28" spans="1:22">
      <c r="A28" s="15" t="s">
        <v>503</v>
      </c>
      <c r="B28" s="17" t="n">
        <v>7568</v>
      </c>
      <c r="C28" s="18">
        <f>(68.0/B28*100)</f>
        <v/>
      </c>
      <c r="D28" s="19" t="n">
        <v>7500</v>
      </c>
      <c r="E28" s="18" t="n">
        <v>427.56447077</v>
      </c>
      <c r="F28" s="20" t="n">
        <v>2.53920111</v>
      </c>
      <c r="G28" s="18" t="n">
        <v>424.00488417</v>
      </c>
      <c r="H28" s="20" t="n">
        <v>4.39249263</v>
      </c>
      <c r="I28" s="18" t="n">
        <v>394.6434311</v>
      </c>
      <c r="J28" s="20" t="n">
        <v>8.16930457</v>
      </c>
      <c r="K28" s="18" t="n">
        <v>381.54445278</v>
      </c>
      <c r="L28" s="20" t="n">
        <v>9.685774159999999</v>
      </c>
      <c r="M28" s="18" t="s">
        <v>481</v>
      </c>
      <c r="N28" s="20" t="s">
        <v>481</v>
      </c>
      <c r="O28" s="18" t="s">
        <v>481</v>
      </c>
      <c r="P28" s="20" t="s">
        <v>481</v>
      </c>
      <c r="Q28" s="18" t="s">
        <v>481</v>
      </c>
      <c r="R28" s="20" t="s">
        <v>481</v>
      </c>
      <c r="S28" s="18" t="s">
        <v>481</v>
      </c>
      <c r="T28" s="20" t="s">
        <v>481</v>
      </c>
      <c r="U28" s="18" t="n">
        <v>352.58939331</v>
      </c>
      <c r="V28" s="20" t="n">
        <v>9.977524470000001</v>
      </c>
    </row>
    <row r="29" spans="1:22">
      <c r="A29" s="15" t="s">
        <v>504</v>
      </c>
      <c r="B29" s="17" t="n">
        <v>5385</v>
      </c>
      <c r="C29" s="18">
        <f>(30.0/B29*100)</f>
        <v/>
      </c>
      <c r="D29" s="19" t="n">
        <v>5355</v>
      </c>
      <c r="E29" s="18" t="n">
        <v>513.12069532</v>
      </c>
      <c r="F29" s="20" t="n">
        <v>2.59192487</v>
      </c>
      <c r="G29" s="18" t="n">
        <v>504.9964654</v>
      </c>
      <c r="H29" s="20" t="n">
        <v>4.90713769</v>
      </c>
      <c r="I29" s="18" t="n">
        <v>484.67561236</v>
      </c>
      <c r="J29" s="20" t="n">
        <v>9.585868</v>
      </c>
      <c r="K29" s="18" t="n">
        <v>444.26666234</v>
      </c>
      <c r="L29" s="20" t="n">
        <v>12.28100102</v>
      </c>
      <c r="M29" s="18" t="s">
        <v>481</v>
      </c>
      <c r="N29" s="20" t="s">
        <v>481</v>
      </c>
      <c r="O29" s="18" t="s">
        <v>481</v>
      </c>
      <c r="P29" s="20" t="s">
        <v>481</v>
      </c>
      <c r="Q29" s="18" t="n">
        <v>314.02123871</v>
      </c>
      <c r="R29" s="20" t="n">
        <v>13.26138992</v>
      </c>
      <c r="S29" s="18" t="s">
        <v>481</v>
      </c>
      <c r="T29" s="20" t="s">
        <v>481</v>
      </c>
      <c r="U29" s="18" t="n">
        <v>409.94285308</v>
      </c>
      <c r="V29" s="20" t="n">
        <v>21.06521556</v>
      </c>
    </row>
    <row r="30" spans="1:22">
      <c r="A30" s="15" t="s">
        <v>505</v>
      </c>
      <c r="B30" s="17" t="n">
        <v>4520</v>
      </c>
      <c r="C30" s="18">
        <f>(109.0/B30*100)</f>
        <v/>
      </c>
      <c r="D30" s="19" t="n">
        <v>4411</v>
      </c>
      <c r="E30" s="18" t="n">
        <v>526.6022256799999</v>
      </c>
      <c r="F30" s="20" t="n">
        <v>3.02442188</v>
      </c>
      <c r="G30" s="18" t="n">
        <v>506.21398916</v>
      </c>
      <c r="H30" s="20" t="n">
        <v>3.93959197</v>
      </c>
      <c r="I30" s="18" t="n">
        <v>499.02767966</v>
      </c>
      <c r="J30" s="20" t="n">
        <v>6.66667016</v>
      </c>
      <c r="K30" s="18" t="n">
        <v>442.36888276</v>
      </c>
      <c r="L30" s="20" t="n">
        <v>6.927251</v>
      </c>
      <c r="M30" s="18" t="s">
        <v>481</v>
      </c>
      <c r="N30" s="20" t="s">
        <v>481</v>
      </c>
      <c r="O30" s="18" t="s">
        <v>481</v>
      </c>
      <c r="P30" s="20" t="s">
        <v>481</v>
      </c>
      <c r="Q30" s="18" t="s">
        <v>481</v>
      </c>
      <c r="R30" s="20" t="s">
        <v>481</v>
      </c>
      <c r="S30" s="18" t="s">
        <v>481</v>
      </c>
      <c r="T30" s="20" t="s">
        <v>481</v>
      </c>
      <c r="U30" s="18" t="n">
        <v>396.25283791</v>
      </c>
      <c r="V30" s="20" t="n">
        <v>12.05432311</v>
      </c>
    </row>
    <row r="31" spans="1:22">
      <c r="A31" s="15" t="s">
        <v>506</v>
      </c>
      <c r="B31" s="17" t="n">
        <v>5456</v>
      </c>
      <c r="C31" s="18">
        <f>(127.0/B31*100)</f>
        <v/>
      </c>
      <c r="D31" s="19" t="n">
        <v>5329</v>
      </c>
      <c r="E31" s="18" t="n">
        <v>527.33144937</v>
      </c>
      <c r="F31" s="20" t="n">
        <v>2.42259812</v>
      </c>
      <c r="G31" s="18" t="n">
        <v>510.15342749</v>
      </c>
      <c r="H31" s="20" t="n">
        <v>5.03642647</v>
      </c>
      <c r="I31" s="18" t="n">
        <v>476.87080298</v>
      </c>
      <c r="J31" s="20" t="n">
        <v>7.54261284</v>
      </c>
      <c r="K31" s="18" t="n">
        <v>448.36924196</v>
      </c>
      <c r="L31" s="20" t="n">
        <v>10.23866164</v>
      </c>
      <c r="M31" s="18" t="s">
        <v>481</v>
      </c>
      <c r="N31" s="20" t="s">
        <v>481</v>
      </c>
      <c r="O31" s="18" t="s">
        <v>481</v>
      </c>
      <c r="P31" s="20" t="s">
        <v>481</v>
      </c>
      <c r="Q31" s="18" t="s">
        <v>481</v>
      </c>
      <c r="R31" s="20" t="s">
        <v>481</v>
      </c>
      <c r="S31" s="18" t="s">
        <v>481</v>
      </c>
      <c r="T31" s="20" t="s">
        <v>481</v>
      </c>
      <c r="U31" s="18" t="n">
        <v>399.99579769</v>
      </c>
      <c r="V31" s="20" t="n">
        <v>8.15139216</v>
      </c>
    </row>
    <row r="32" spans="1:22">
      <c r="A32" s="15" t="s">
        <v>507</v>
      </c>
      <c r="B32" s="17" t="n">
        <v>4478</v>
      </c>
      <c r="C32" s="18">
        <f>(5.0/B32*100)</f>
        <v/>
      </c>
      <c r="D32" s="19" t="n">
        <v>4473</v>
      </c>
      <c r="E32" s="18" t="n">
        <v>512.62822534</v>
      </c>
      <c r="F32" s="20" t="n">
        <v>2.57498372</v>
      </c>
      <c r="G32" s="18" t="n">
        <v>501.90468016</v>
      </c>
      <c r="H32" s="20" t="n">
        <v>4.20781241</v>
      </c>
      <c r="I32" s="18" t="n">
        <v>483.37892989</v>
      </c>
      <c r="J32" s="20" t="n">
        <v>7.44203821</v>
      </c>
      <c r="K32" s="18" t="n">
        <v>456.68862133</v>
      </c>
      <c r="L32" s="20" t="n">
        <v>7.86205449</v>
      </c>
      <c r="M32" s="18" t="s">
        <v>481</v>
      </c>
      <c r="N32" s="20" t="s">
        <v>481</v>
      </c>
      <c r="O32" s="18" t="s">
        <v>481</v>
      </c>
      <c r="P32" s="20" t="s">
        <v>481</v>
      </c>
      <c r="Q32" s="18" t="s">
        <v>481</v>
      </c>
      <c r="R32" s="20" t="s">
        <v>481</v>
      </c>
      <c r="S32" s="18" t="s">
        <v>481</v>
      </c>
      <c r="T32" s="20" t="s">
        <v>481</v>
      </c>
      <c r="U32" s="18" t="n">
        <v>364.69154358</v>
      </c>
      <c r="V32" s="20" t="n">
        <v>18.50756725</v>
      </c>
    </row>
    <row r="33" spans="1:22">
      <c r="A33" s="15" t="s">
        <v>508</v>
      </c>
      <c r="B33" s="17" t="n">
        <v>7325</v>
      </c>
      <c r="C33" s="18">
        <f>(76.0/B33*100)</f>
        <v/>
      </c>
      <c r="D33" s="19" t="n">
        <v>7249</v>
      </c>
      <c r="E33" s="18" t="n">
        <v>508.06992586</v>
      </c>
      <c r="F33" s="20" t="n">
        <v>2.72138707</v>
      </c>
      <c r="G33" s="18" t="n">
        <v>492.88301837</v>
      </c>
      <c r="H33" s="20" t="n">
        <v>3.86237976</v>
      </c>
      <c r="I33" s="18" t="n">
        <v>453.36321708</v>
      </c>
      <c r="J33" s="20" t="n">
        <v>6.19755741</v>
      </c>
      <c r="K33" s="18" t="n">
        <v>426.60246058</v>
      </c>
      <c r="L33" s="20" t="n">
        <v>7.99215953</v>
      </c>
      <c r="M33" s="18" t="s">
        <v>481</v>
      </c>
      <c r="N33" s="20" t="s">
        <v>481</v>
      </c>
      <c r="O33" s="18" t="s">
        <v>481</v>
      </c>
      <c r="P33" s="20" t="s">
        <v>481</v>
      </c>
      <c r="Q33" s="18" t="s">
        <v>481</v>
      </c>
      <c r="R33" s="20" t="s">
        <v>481</v>
      </c>
      <c r="S33" s="18" t="s">
        <v>481</v>
      </c>
      <c r="T33" s="20" t="s">
        <v>481</v>
      </c>
      <c r="U33" s="18" t="n">
        <v>385.02158317</v>
      </c>
      <c r="V33" s="20" t="n">
        <v>13.83716613</v>
      </c>
    </row>
    <row r="34" spans="1:22">
      <c r="A34" s="15" t="s">
        <v>509</v>
      </c>
      <c r="B34" s="17" t="n">
        <v>6350</v>
      </c>
      <c r="C34" s="18">
        <f>(40.0/B34*100)</f>
        <v/>
      </c>
      <c r="D34" s="19" t="n">
        <v>6310</v>
      </c>
      <c r="E34" s="18" t="n">
        <v>469.26464433</v>
      </c>
      <c r="F34" s="20" t="n">
        <v>2.64416997</v>
      </c>
      <c r="G34" s="18" t="n">
        <v>460.70943019</v>
      </c>
      <c r="H34" s="20" t="n">
        <v>4.15885598</v>
      </c>
      <c r="I34" s="18" t="n">
        <v>427.91518303</v>
      </c>
      <c r="J34" s="20" t="n">
        <v>7.03180058</v>
      </c>
      <c r="K34" s="18" t="n">
        <v>422.07866156</v>
      </c>
      <c r="L34" s="20" t="n">
        <v>8.17774885</v>
      </c>
      <c r="M34" s="18" t="s">
        <v>481</v>
      </c>
      <c r="N34" s="20" t="s">
        <v>481</v>
      </c>
      <c r="O34" s="18" t="s">
        <v>481</v>
      </c>
      <c r="P34" s="20" t="s">
        <v>481</v>
      </c>
      <c r="Q34" s="18" t="n">
        <v>263.37193708</v>
      </c>
      <c r="R34" s="20" t="n">
        <v>13.61114927</v>
      </c>
      <c r="S34" s="18" t="s">
        <v>481</v>
      </c>
      <c r="T34" s="20" t="s">
        <v>481</v>
      </c>
      <c r="U34" s="18" t="n">
        <v>315.88617784</v>
      </c>
      <c r="V34" s="20" t="n">
        <v>8.261413790000001</v>
      </c>
    </row>
    <row r="35" spans="1:22">
      <c r="A35" s="15" t="s">
        <v>510</v>
      </c>
      <c r="B35" s="17" t="n">
        <v>6406</v>
      </c>
      <c r="C35" s="18">
        <f>(39.0/B35*100)</f>
        <v/>
      </c>
      <c r="D35" s="19" t="n">
        <v>6367</v>
      </c>
      <c r="E35" s="18" t="n">
        <v>512.55740694</v>
      </c>
      <c r="F35" s="20" t="n">
        <v>1.72098947</v>
      </c>
      <c r="G35" s="18" t="n">
        <v>510.3225488</v>
      </c>
      <c r="H35" s="20" t="n">
        <v>4.00355385</v>
      </c>
      <c r="I35" s="18" t="n">
        <v>472.73107337</v>
      </c>
      <c r="J35" s="20" t="n">
        <v>9.490912440000001</v>
      </c>
      <c r="K35" s="18" t="n">
        <v>463.89455901</v>
      </c>
      <c r="L35" s="20" t="n">
        <v>9.594154870000001</v>
      </c>
      <c r="M35" s="18" t="s">
        <v>481</v>
      </c>
      <c r="N35" s="20" t="s">
        <v>481</v>
      </c>
      <c r="O35" s="18" t="s">
        <v>481</v>
      </c>
      <c r="P35" s="20" t="s">
        <v>481</v>
      </c>
      <c r="Q35" s="18" t="n">
        <v>337.32521215</v>
      </c>
      <c r="R35" s="20" t="n">
        <v>11.65794297</v>
      </c>
      <c r="S35" s="18" t="s">
        <v>481</v>
      </c>
      <c r="T35" s="20" t="s">
        <v>481</v>
      </c>
      <c r="U35" s="18" t="n">
        <v>414.54712672</v>
      </c>
      <c r="V35" s="20" t="n">
        <v>13.90169697</v>
      </c>
    </row>
    <row r="36" spans="1:22">
      <c r="A36" s="15" t="s">
        <v>511</v>
      </c>
      <c r="B36" s="17" t="n">
        <v>6736</v>
      </c>
      <c r="C36" s="18">
        <f>(33.0/B36*100)</f>
        <v/>
      </c>
      <c r="D36" s="19" t="n">
        <v>6703</v>
      </c>
      <c r="E36" s="18" t="n">
        <v>501.61915846</v>
      </c>
      <c r="F36" s="20" t="n">
        <v>2.47541808</v>
      </c>
      <c r="G36" s="18" t="n">
        <v>494.98408745</v>
      </c>
      <c r="H36" s="20" t="n">
        <v>3.82388714</v>
      </c>
      <c r="I36" s="18" t="n">
        <v>469.77122223</v>
      </c>
      <c r="J36" s="20" t="n">
        <v>6.34794379</v>
      </c>
      <c r="K36" s="18" t="n">
        <v>452.30850405</v>
      </c>
      <c r="L36" s="20" t="n">
        <v>7.82708109</v>
      </c>
      <c r="M36" s="18" t="s">
        <v>481</v>
      </c>
      <c r="N36" s="20" t="s">
        <v>481</v>
      </c>
      <c r="O36" s="18" t="s">
        <v>481</v>
      </c>
      <c r="P36" s="20" t="s">
        <v>481</v>
      </c>
      <c r="Q36" s="18" t="s">
        <v>481</v>
      </c>
      <c r="R36" s="20" t="s">
        <v>481</v>
      </c>
      <c r="S36" s="18" t="s">
        <v>481</v>
      </c>
      <c r="T36" s="20" t="s">
        <v>481</v>
      </c>
      <c r="U36" s="18" t="n">
        <v>363.15220613</v>
      </c>
      <c r="V36" s="20" t="n">
        <v>13.56770465</v>
      </c>
    </row>
    <row r="37" spans="1:22">
      <c r="A37" s="15" t="s">
        <v>512</v>
      </c>
      <c r="B37" s="17" t="n">
        <v>5458</v>
      </c>
      <c r="C37" s="18">
        <f>(66.0/B37*100)</f>
        <v/>
      </c>
      <c r="D37" s="19" t="n">
        <v>5392</v>
      </c>
      <c r="E37" s="18" t="n">
        <v>516.4046113000001</v>
      </c>
      <c r="F37" s="20" t="n">
        <v>3.32718569</v>
      </c>
      <c r="G37" s="18" t="n">
        <v>501.78617765</v>
      </c>
      <c r="H37" s="20" t="n">
        <v>4.29345853</v>
      </c>
      <c r="I37" s="18" t="n">
        <v>473.37938337</v>
      </c>
      <c r="J37" s="20" t="n">
        <v>7.4950751</v>
      </c>
      <c r="K37" s="18" t="n">
        <v>457.90559198</v>
      </c>
      <c r="L37" s="20" t="n">
        <v>10.13149361</v>
      </c>
      <c r="M37" s="18" t="s">
        <v>481</v>
      </c>
      <c r="N37" s="20" t="s">
        <v>481</v>
      </c>
      <c r="O37" s="18" t="s">
        <v>481</v>
      </c>
      <c r="P37" s="20" t="s">
        <v>481</v>
      </c>
      <c r="Q37" s="18" t="s">
        <v>481</v>
      </c>
      <c r="R37" s="20" t="s">
        <v>481</v>
      </c>
      <c r="S37" s="18" t="s">
        <v>481</v>
      </c>
      <c r="T37" s="20" t="s">
        <v>481</v>
      </c>
      <c r="U37" s="18" t="n">
        <v>354.65574353</v>
      </c>
      <c r="V37" s="20" t="n">
        <v>8.170501460000001</v>
      </c>
    </row>
    <row r="38" spans="1:22">
      <c r="A38" s="15" t="s">
        <v>513</v>
      </c>
      <c r="B38" s="17" t="n">
        <v>5860</v>
      </c>
      <c r="C38" s="18">
        <f>(17.0/B38*100)</f>
        <v/>
      </c>
      <c r="D38" s="19" t="n">
        <v>5843</v>
      </c>
      <c r="E38" s="18" t="n">
        <v>502.00879759</v>
      </c>
      <c r="F38" s="20" t="n">
        <v>2.92009714</v>
      </c>
      <c r="G38" s="18" t="n">
        <v>497.16568395</v>
      </c>
      <c r="H38" s="20" t="n">
        <v>4.46532926</v>
      </c>
      <c r="I38" s="18" t="n">
        <v>455.30291434</v>
      </c>
      <c r="J38" s="20" t="n">
        <v>7.41055843</v>
      </c>
      <c r="K38" s="18" t="n">
        <v>423.14379655</v>
      </c>
      <c r="L38" s="20" t="n">
        <v>9.357787</v>
      </c>
      <c r="M38" s="18" t="s">
        <v>481</v>
      </c>
      <c r="N38" s="20" t="s">
        <v>481</v>
      </c>
      <c r="O38" s="18" t="s">
        <v>481</v>
      </c>
      <c r="P38" s="20" t="s">
        <v>481</v>
      </c>
      <c r="Q38" s="18" t="s">
        <v>481</v>
      </c>
      <c r="R38" s="20" t="s">
        <v>481</v>
      </c>
      <c r="S38" s="18" t="s">
        <v>481</v>
      </c>
      <c r="T38" s="20" t="s">
        <v>481</v>
      </c>
      <c r="U38" s="18" t="n">
        <v>360.88297081</v>
      </c>
      <c r="V38" s="20" t="n">
        <v>10.78391878</v>
      </c>
    </row>
    <row r="39" spans="1:22">
      <c r="A39" s="15" t="s">
        <v>514</v>
      </c>
      <c r="B39" s="17" t="n">
        <v>5895</v>
      </c>
      <c r="C39" s="18">
        <f>(32.0/B39*100)</f>
        <v/>
      </c>
      <c r="D39" s="19" t="n">
        <v>5863</v>
      </c>
      <c r="E39" s="18" t="n">
        <v>435.70655417</v>
      </c>
      <c r="F39" s="20" t="n">
        <v>4.02292973</v>
      </c>
      <c r="G39" s="18" t="n">
        <v>428.53633156</v>
      </c>
      <c r="H39" s="20" t="n">
        <v>5.38816488</v>
      </c>
      <c r="I39" s="18" t="n">
        <v>403.49594778</v>
      </c>
      <c r="J39" s="20" t="n">
        <v>6.06830035</v>
      </c>
      <c r="K39" s="18" t="n">
        <v>401.79544757</v>
      </c>
      <c r="L39" s="20" t="n">
        <v>6.62724377</v>
      </c>
      <c r="M39" s="18" t="s">
        <v>481</v>
      </c>
      <c r="N39" s="20" t="s">
        <v>481</v>
      </c>
      <c r="O39" s="18" t="s">
        <v>481</v>
      </c>
      <c r="P39" s="20" t="s">
        <v>481</v>
      </c>
      <c r="Q39" s="18" t="s">
        <v>481</v>
      </c>
      <c r="R39" s="20" t="s">
        <v>481</v>
      </c>
      <c r="S39" s="18" t="s">
        <v>481</v>
      </c>
      <c r="T39" s="20" t="s">
        <v>481</v>
      </c>
      <c r="U39" s="18" t="n">
        <v>350.32644658</v>
      </c>
      <c r="V39" s="20" t="n">
        <v>12.7936284</v>
      </c>
    </row>
    <row r="40" spans="1:22">
      <c r="A40" s="15" t="s">
        <v>515</v>
      </c>
      <c r="B40" s="17" t="n">
        <v>14157</v>
      </c>
      <c r="C40" s="18">
        <f>(292.0/B40*100)</f>
        <v/>
      </c>
      <c r="D40" s="19" t="n">
        <v>13865</v>
      </c>
      <c r="E40" s="18" t="n">
        <v>511.96801416</v>
      </c>
      <c r="F40" s="20" t="n">
        <v>3.15426526</v>
      </c>
      <c r="G40" s="18" t="n">
        <v>503.86022513</v>
      </c>
      <c r="H40" s="20" t="n">
        <v>3.39699424</v>
      </c>
      <c r="I40" s="18" t="n">
        <v>468.96820115</v>
      </c>
      <c r="J40" s="20" t="n">
        <v>4.79493839</v>
      </c>
      <c r="K40" s="18" t="n">
        <v>463.13480378</v>
      </c>
      <c r="L40" s="20" t="n">
        <v>6.90336106</v>
      </c>
      <c r="M40" s="18" t="s">
        <v>481</v>
      </c>
      <c r="N40" s="20" t="s">
        <v>481</v>
      </c>
      <c r="O40" s="18" t="s">
        <v>481</v>
      </c>
      <c r="P40" s="20" t="s">
        <v>481</v>
      </c>
      <c r="Q40" s="18" t="s">
        <v>481</v>
      </c>
      <c r="R40" s="20" t="s">
        <v>481</v>
      </c>
      <c r="S40" s="18" t="s">
        <v>481</v>
      </c>
      <c r="T40" s="20" t="s">
        <v>481</v>
      </c>
      <c r="U40" s="18" t="n">
        <v>393.01492</v>
      </c>
      <c r="V40" s="20" t="n">
        <v>8.01164584</v>
      </c>
    </row>
    <row r="41" spans="1:22">
      <c r="A41" s="15" t="s">
        <v>516</v>
      </c>
      <c r="B41" s="17" t="n">
        <v>5712</v>
      </c>
      <c r="C41" s="18">
        <f>(39.0/B41*100)</f>
        <v/>
      </c>
      <c r="D41" s="19" t="n">
        <v>5673</v>
      </c>
      <c r="E41" s="18" t="n">
        <v>507.53452806</v>
      </c>
      <c r="F41" s="20" t="n">
        <v>3.44302416</v>
      </c>
      <c r="G41" s="18" t="n">
        <v>502.75117256</v>
      </c>
      <c r="H41" s="20" t="n">
        <v>4.52894204</v>
      </c>
      <c r="I41" s="18" t="n">
        <v>466.93875613</v>
      </c>
      <c r="J41" s="20" t="n">
        <v>5.982486</v>
      </c>
      <c r="K41" s="18" t="n">
        <v>456.56291504</v>
      </c>
      <c r="L41" s="20" t="n">
        <v>8.32961446</v>
      </c>
      <c r="M41" s="18" t="s">
        <v>481</v>
      </c>
      <c r="N41" s="20" t="s">
        <v>481</v>
      </c>
      <c r="O41" s="18" t="s">
        <v>481</v>
      </c>
      <c r="P41" s="20" t="s">
        <v>481</v>
      </c>
      <c r="Q41" s="18" t="n">
        <v>399.91015703</v>
      </c>
      <c r="R41" s="20" t="n">
        <v>16.72230739</v>
      </c>
      <c r="S41" s="18" t="s">
        <v>481</v>
      </c>
      <c r="T41" s="20" t="s">
        <v>481</v>
      </c>
      <c r="U41" s="18" t="n">
        <v>375.55117989</v>
      </c>
      <c r="V41" s="20" t="n">
        <v>14.98221455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(1379.0/B46*100)</f>
        <v/>
      </c>
      <c r="D46" s="19" t="n">
        <v>21762</v>
      </c>
      <c r="E46" s="18" t="n">
        <v>429.81125691</v>
      </c>
      <c r="F46" s="20" t="n">
        <v>2.84286269</v>
      </c>
      <c r="G46" s="18" t="n">
        <v>388.43279731</v>
      </c>
      <c r="H46" s="20" t="n">
        <v>5.60136236</v>
      </c>
      <c r="I46" s="18" t="n">
        <v>363.72200649</v>
      </c>
      <c r="J46" s="20" t="n">
        <v>6.24832448</v>
      </c>
      <c r="K46" s="18" t="n">
        <v>353.24707731</v>
      </c>
      <c r="L46" s="20" t="n">
        <v>8.94438566</v>
      </c>
      <c r="M46" s="18" t="s">
        <v>481</v>
      </c>
      <c r="N46" s="20" t="s">
        <v>481</v>
      </c>
      <c r="O46" s="18" t="s">
        <v>481</v>
      </c>
      <c r="P46" s="20" t="s">
        <v>481</v>
      </c>
      <c r="Q46" s="18" t="s">
        <v>481</v>
      </c>
      <c r="R46" s="20" t="s">
        <v>481</v>
      </c>
      <c r="S46" s="18" t="s">
        <v>481</v>
      </c>
      <c r="T46" s="20" t="s">
        <v>481</v>
      </c>
      <c r="U46" s="18" t="n">
        <v>340.7614821</v>
      </c>
      <c r="V46" s="20" t="n">
        <v>3.92138987</v>
      </c>
    </row>
    <row r="47" spans="1:22">
      <c r="A47" s="15" t="s">
        <v>522</v>
      </c>
      <c r="B47" s="17" t="n">
        <v>5928</v>
      </c>
      <c r="C47" s="18">
        <f>(101.0/B47*100)</f>
        <v/>
      </c>
      <c r="D47" s="19" t="n">
        <v>5827</v>
      </c>
      <c r="E47" s="18" t="n">
        <v>456.08275465</v>
      </c>
      <c r="F47" s="20" t="n">
        <v>4.26128296</v>
      </c>
      <c r="G47" s="18" t="n">
        <v>437.03014967</v>
      </c>
      <c r="H47" s="20" t="n">
        <v>5.69323852</v>
      </c>
      <c r="I47" s="18" t="n">
        <v>388.20375694</v>
      </c>
      <c r="J47" s="20" t="n">
        <v>8.057109000000001</v>
      </c>
      <c r="K47" s="18" t="n">
        <v>390.38250063</v>
      </c>
      <c r="L47" s="20" t="n">
        <v>8.33882169</v>
      </c>
      <c r="M47" s="18" t="s">
        <v>481</v>
      </c>
      <c r="N47" s="20" t="s">
        <v>481</v>
      </c>
      <c r="O47" s="18" t="s">
        <v>481</v>
      </c>
      <c r="P47" s="20" t="s">
        <v>481</v>
      </c>
      <c r="Q47" s="18" t="s">
        <v>481</v>
      </c>
      <c r="R47" s="20" t="s">
        <v>481</v>
      </c>
      <c r="S47" s="18" t="s">
        <v>481</v>
      </c>
      <c r="T47" s="20" t="s">
        <v>481</v>
      </c>
      <c r="U47" s="18" t="n">
        <v>311.97210117</v>
      </c>
      <c r="V47" s="20" t="n">
        <v>7.56219106</v>
      </c>
    </row>
    <row r="48" spans="1:22">
      <c r="A48" s="15" t="s">
        <v>523</v>
      </c>
      <c r="B48" s="17" t="n">
        <v>9841</v>
      </c>
      <c r="C48" s="18">
        <f>(7.0/B48*100)</f>
        <v/>
      </c>
      <c r="D48" s="19" t="n">
        <v>9834</v>
      </c>
      <c r="E48" s="18" t="n">
        <v>498.23033576</v>
      </c>
      <c r="F48" s="20" t="n">
        <v>5.18147129</v>
      </c>
      <c r="G48" s="18" t="n">
        <v>488.7228945</v>
      </c>
      <c r="H48" s="20" t="n">
        <v>6.66206457</v>
      </c>
      <c r="I48" s="18" t="n">
        <v>469.28415583</v>
      </c>
      <c r="J48" s="20" t="n">
        <v>9.373299019999999</v>
      </c>
      <c r="K48" s="18" t="n">
        <v>452.98916595</v>
      </c>
      <c r="L48" s="20" t="n">
        <v>11.1015495</v>
      </c>
      <c r="M48" s="18" t="s">
        <v>481</v>
      </c>
      <c r="N48" s="20" t="s">
        <v>481</v>
      </c>
      <c r="O48" s="18" t="s">
        <v>481</v>
      </c>
      <c r="P48" s="20" t="s">
        <v>481</v>
      </c>
      <c r="Q48" s="18" t="s">
        <v>481</v>
      </c>
      <c r="R48" s="20" t="s">
        <v>481</v>
      </c>
      <c r="S48" s="18" t="s">
        <v>481</v>
      </c>
      <c r="T48" s="20" t="s">
        <v>481</v>
      </c>
      <c r="U48" s="18" t="n">
        <v>408.30991401</v>
      </c>
      <c r="V48" s="20" t="n">
        <v>33.18243851</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(225.0/B50*100)</f>
        <v/>
      </c>
      <c r="D50" s="19" t="n">
        <v>11570</v>
      </c>
      <c r="E50" s="18" t="n">
        <v>428.36949822</v>
      </c>
      <c r="F50" s="20" t="n">
        <v>2.84419328</v>
      </c>
      <c r="G50" s="18" t="n">
        <v>437.75131875</v>
      </c>
      <c r="H50" s="20" t="n">
        <v>4.58802439</v>
      </c>
      <c r="I50" s="18" t="n">
        <v>408.41237049</v>
      </c>
      <c r="J50" s="20" t="n">
        <v>6.7989954</v>
      </c>
      <c r="K50" s="18" t="n">
        <v>385.61701881</v>
      </c>
      <c r="L50" s="20" t="n">
        <v>8.750586609999999</v>
      </c>
      <c r="M50" s="18" t="s">
        <v>481</v>
      </c>
      <c r="N50" s="20" t="s">
        <v>481</v>
      </c>
      <c r="O50" s="18" t="s">
        <v>481</v>
      </c>
      <c r="P50" s="20" t="s">
        <v>481</v>
      </c>
      <c r="Q50" s="18" t="s">
        <v>481</v>
      </c>
      <c r="R50" s="20" t="s">
        <v>481</v>
      </c>
      <c r="S50" s="18" t="s">
        <v>481</v>
      </c>
      <c r="T50" s="20" t="s">
        <v>481</v>
      </c>
      <c r="U50" s="18" t="n">
        <v>335.49750872</v>
      </c>
      <c r="V50" s="20" t="n">
        <v>9.832990779999999</v>
      </c>
    </row>
    <row r="51" spans="1:22">
      <c r="A51" s="15" t="s">
        <v>526</v>
      </c>
      <c r="B51" s="17" t="n">
        <v>6866</v>
      </c>
      <c r="C51" s="18">
        <f>(109.0/B51*100)</f>
        <v/>
      </c>
      <c r="D51" s="19" t="n">
        <v>6757</v>
      </c>
      <c r="E51" s="18" t="n">
        <v>430.83358975</v>
      </c>
      <c r="F51" s="20" t="n">
        <v>2.88672455</v>
      </c>
      <c r="G51" s="18" t="n">
        <v>429.42128666</v>
      </c>
      <c r="H51" s="20" t="n">
        <v>5.05648271</v>
      </c>
      <c r="I51" s="18" t="n">
        <v>415.7529864</v>
      </c>
      <c r="J51" s="20" t="n">
        <v>8.82954485</v>
      </c>
      <c r="K51" s="18" t="n">
        <v>391.74583421</v>
      </c>
      <c r="L51" s="20" t="n">
        <v>8.68888186</v>
      </c>
      <c r="M51" s="18" t="s">
        <v>481</v>
      </c>
      <c r="N51" s="20" t="s">
        <v>481</v>
      </c>
      <c r="O51" s="18" t="s">
        <v>481</v>
      </c>
      <c r="P51" s="20" t="s">
        <v>481</v>
      </c>
      <c r="Q51" s="18" t="n">
        <v>427.96430568</v>
      </c>
      <c r="R51" s="20" t="n">
        <v>5.20460603</v>
      </c>
      <c r="S51" s="18" t="s">
        <v>481</v>
      </c>
      <c r="T51" s="20" t="s">
        <v>481</v>
      </c>
      <c r="U51" s="18" t="n">
        <v>373.51570749</v>
      </c>
      <c r="V51" s="20" t="n">
        <v>9.323681970000001</v>
      </c>
    </row>
    <row r="52" spans="1:22">
      <c r="A52" s="15" t="s">
        <v>527</v>
      </c>
      <c r="B52" s="17" t="n">
        <v>5809</v>
      </c>
      <c r="C52" s="18">
        <f>(77.0/B52*100)</f>
        <v/>
      </c>
      <c r="D52" s="19" t="n">
        <v>5732</v>
      </c>
      <c r="E52" s="18" t="n">
        <v>489.48084567</v>
      </c>
      <c r="F52" s="20" t="n">
        <v>2.8394224</v>
      </c>
      <c r="G52" s="18" t="n">
        <v>494.54958623</v>
      </c>
      <c r="H52" s="20" t="n">
        <v>4.41576513</v>
      </c>
      <c r="I52" s="18" t="n">
        <v>480.62874403</v>
      </c>
      <c r="J52" s="20" t="n">
        <v>6.93036963</v>
      </c>
      <c r="K52" s="18" t="n">
        <v>444.18081943</v>
      </c>
      <c r="L52" s="20" t="n">
        <v>8.990945310000001</v>
      </c>
      <c r="M52" s="18" t="s">
        <v>481</v>
      </c>
      <c r="N52" s="20" t="s">
        <v>481</v>
      </c>
      <c r="O52" s="18" t="s">
        <v>481</v>
      </c>
      <c r="P52" s="20" t="s">
        <v>481</v>
      </c>
      <c r="Q52" s="18" t="s">
        <v>481</v>
      </c>
      <c r="R52" s="20" t="s">
        <v>481</v>
      </c>
      <c r="S52" s="18" t="s">
        <v>481</v>
      </c>
      <c r="T52" s="20" t="s">
        <v>481</v>
      </c>
      <c r="U52" s="18" t="n">
        <v>368.43575524</v>
      </c>
      <c r="V52" s="20" t="n">
        <v>13.63392977</v>
      </c>
    </row>
    <row r="53" spans="1:22">
      <c r="A53" s="15" t="s">
        <v>528</v>
      </c>
      <c r="B53" s="17" t="n">
        <v>5571</v>
      </c>
      <c r="C53" s="18">
        <f>(85.0/B53*100)</f>
        <v/>
      </c>
      <c r="D53" s="19" t="n">
        <v>5486</v>
      </c>
      <c r="E53" s="18" t="n">
        <v>460.69706284</v>
      </c>
      <c r="F53" s="20" t="n">
        <v>2.01639128</v>
      </c>
      <c r="G53" s="18" t="n">
        <v>438.41903898</v>
      </c>
      <c r="H53" s="20" t="n">
        <v>3.40381369</v>
      </c>
      <c r="I53" s="18" t="n">
        <v>395.93011972</v>
      </c>
      <c r="J53" s="20" t="n">
        <v>7.19449055</v>
      </c>
      <c r="K53" s="18" t="n">
        <v>397.79644031</v>
      </c>
      <c r="L53" s="20" t="n">
        <v>6.28013714</v>
      </c>
      <c r="M53" s="18" t="s">
        <v>481</v>
      </c>
      <c r="N53" s="20" t="s">
        <v>481</v>
      </c>
      <c r="O53" s="18" t="s">
        <v>481</v>
      </c>
      <c r="P53" s="20" t="s">
        <v>481</v>
      </c>
      <c r="Q53" s="18" t="s">
        <v>481</v>
      </c>
      <c r="R53" s="20" t="s">
        <v>481</v>
      </c>
      <c r="S53" s="18" t="s">
        <v>481</v>
      </c>
      <c r="T53" s="20" t="s">
        <v>481</v>
      </c>
      <c r="U53" s="18" t="n">
        <v>310.5877641</v>
      </c>
      <c r="V53" s="20" t="n">
        <v>8.50629719</v>
      </c>
    </row>
    <row r="54" spans="1:22">
      <c r="A54" s="15" t="s">
        <v>529</v>
      </c>
      <c r="B54" s="17" t="n">
        <v>4740</v>
      </c>
      <c r="C54" s="18">
        <f>(113.0/B54*100)</f>
        <v/>
      </c>
      <c r="D54" s="19" t="n">
        <v>4627</v>
      </c>
      <c r="E54" s="18" t="n">
        <v>371.24602048</v>
      </c>
      <c r="F54" s="20" t="n">
        <v>3.00017214</v>
      </c>
      <c r="G54" s="18" t="n">
        <v>372.15726683</v>
      </c>
      <c r="H54" s="20" t="n">
        <v>7.20778892</v>
      </c>
      <c r="I54" s="18" t="n">
        <v>337.57019122</v>
      </c>
      <c r="J54" s="20" t="n">
        <v>7.4594297</v>
      </c>
      <c r="K54" s="18" t="n">
        <v>328.83175501</v>
      </c>
      <c r="L54" s="20" t="n">
        <v>8.47404246</v>
      </c>
      <c r="M54" s="18" t="s">
        <v>481</v>
      </c>
      <c r="N54" s="20" t="s">
        <v>481</v>
      </c>
      <c r="O54" s="18" t="s">
        <v>481</v>
      </c>
      <c r="P54" s="20" t="s">
        <v>481</v>
      </c>
      <c r="Q54" s="18" t="s">
        <v>481</v>
      </c>
      <c r="R54" s="20" t="s">
        <v>481</v>
      </c>
      <c r="S54" s="18" t="s">
        <v>481</v>
      </c>
      <c r="T54" s="20" t="s">
        <v>481</v>
      </c>
      <c r="U54" s="18" t="n">
        <v>280.72743903</v>
      </c>
      <c r="V54" s="20" t="n">
        <v>4.50468625</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534.26742754</v>
      </c>
      <c r="F56" s="20" t="n">
        <v>2.68510086</v>
      </c>
      <c r="G56" s="18" t="n">
        <v>526.16984763</v>
      </c>
      <c r="H56" s="20" t="n">
        <v>3.98154946</v>
      </c>
      <c r="I56" s="18" t="n">
        <v>498.18923902</v>
      </c>
      <c r="J56" s="20" t="n">
        <v>5.44824039</v>
      </c>
      <c r="K56" s="18" t="n">
        <v>492.36170714</v>
      </c>
      <c r="L56" s="20" t="n">
        <v>5.91714568</v>
      </c>
      <c r="M56" s="18" t="s">
        <v>481</v>
      </c>
      <c r="N56" s="20" t="s">
        <v>481</v>
      </c>
      <c r="O56" s="18" t="s">
        <v>481</v>
      </c>
      <c r="P56" s="20" t="s">
        <v>481</v>
      </c>
      <c r="Q56" s="18" t="s">
        <v>481</v>
      </c>
      <c r="R56" s="20" t="s">
        <v>481</v>
      </c>
      <c r="S56" s="18" t="s">
        <v>481</v>
      </c>
      <c r="T56" s="20" t="s">
        <v>481</v>
      </c>
      <c r="U56" s="18" t="n">
        <v>456.68040153</v>
      </c>
      <c r="V56" s="20" t="n">
        <v>16.27689602</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(138.0/B61*100)</f>
        <v/>
      </c>
      <c r="D61" s="19" t="n">
        <v>6387</v>
      </c>
      <c r="E61" s="18" t="n">
        <v>482.55861169</v>
      </c>
      <c r="F61" s="20" t="n">
        <v>2.53006864</v>
      </c>
      <c r="G61" s="18" t="n">
        <v>480.62488755</v>
      </c>
      <c r="H61" s="20" t="n">
        <v>4.15242159</v>
      </c>
      <c r="I61" s="18" t="n">
        <v>443.97494127</v>
      </c>
      <c r="J61" s="20" t="n">
        <v>6.14503964</v>
      </c>
      <c r="K61" s="18" t="n">
        <v>411.58841746</v>
      </c>
      <c r="L61" s="20" t="n">
        <v>8.132178250000001</v>
      </c>
      <c r="M61" s="18" t="s">
        <v>481</v>
      </c>
      <c r="N61" s="20" t="s">
        <v>481</v>
      </c>
      <c r="O61" s="18" t="s">
        <v>481</v>
      </c>
      <c r="P61" s="20" t="s">
        <v>481</v>
      </c>
      <c r="Q61" s="18" t="s">
        <v>481</v>
      </c>
      <c r="R61" s="20" t="s">
        <v>481</v>
      </c>
      <c r="S61" s="18" t="s">
        <v>481</v>
      </c>
      <c r="T61" s="20" t="s">
        <v>481</v>
      </c>
      <c r="U61" s="18" t="n">
        <v>364.06210553</v>
      </c>
      <c r="V61" s="20" t="n">
        <v>11.89390081</v>
      </c>
    </row>
    <row r="62" spans="1:22">
      <c r="A62" s="15" t="s">
        <v>537</v>
      </c>
      <c r="B62" s="17" t="n">
        <v>4476</v>
      </c>
      <c r="C62" s="18">
        <f>(3.0/B62*100)</f>
        <v/>
      </c>
      <c r="D62" s="19" t="n">
        <v>4473</v>
      </c>
      <c r="E62" s="18" t="n">
        <v>512.17515912</v>
      </c>
      <c r="F62" s="20" t="n">
        <v>1.66852182</v>
      </c>
      <c r="G62" s="18" t="n">
        <v>508.11781607</v>
      </c>
      <c r="H62" s="20" t="n">
        <v>3.28323493</v>
      </c>
      <c r="I62" s="18" t="n">
        <v>487.61767926</v>
      </c>
      <c r="J62" s="20" t="n">
        <v>6.19496519</v>
      </c>
      <c r="K62" s="18" t="n">
        <v>483.534221</v>
      </c>
      <c r="L62" s="20" t="n">
        <v>8.023659439999999</v>
      </c>
      <c r="M62" s="18" t="s">
        <v>481</v>
      </c>
      <c r="N62" s="20" t="s">
        <v>481</v>
      </c>
      <c r="O62" s="18" t="s">
        <v>481</v>
      </c>
      <c r="P62" s="20" t="s">
        <v>481</v>
      </c>
      <c r="Q62" s="18" t="s">
        <v>481</v>
      </c>
      <c r="R62" s="20" t="s">
        <v>481</v>
      </c>
      <c r="S62" s="18" t="s">
        <v>481</v>
      </c>
      <c r="T62" s="20" t="s">
        <v>481</v>
      </c>
      <c r="U62" s="18" t="n">
        <v>497.03416999</v>
      </c>
      <c r="V62" s="20" t="n">
        <v>45.53962025</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(77.0/B66*100)</f>
        <v/>
      </c>
      <c r="D66" s="19" t="n">
        <v>5588</v>
      </c>
      <c r="E66" s="18" t="n">
        <v>437.58641345</v>
      </c>
      <c r="F66" s="20" t="n">
        <v>1.87062889</v>
      </c>
      <c r="G66" s="18" t="n">
        <v>437.36235263</v>
      </c>
      <c r="H66" s="20" t="n">
        <v>5.1956732</v>
      </c>
      <c r="I66" s="18" t="n">
        <v>410.80161782</v>
      </c>
      <c r="J66" s="20" t="n">
        <v>7.24012186</v>
      </c>
      <c r="K66" s="18" t="n">
        <v>387.73248155</v>
      </c>
      <c r="L66" s="20" t="n">
        <v>8.51219577</v>
      </c>
      <c r="M66" s="18" t="s">
        <v>481</v>
      </c>
      <c r="N66" s="20" t="s">
        <v>481</v>
      </c>
      <c r="O66" s="18" t="s">
        <v>481</v>
      </c>
      <c r="P66" s="20" t="s">
        <v>481</v>
      </c>
      <c r="Q66" s="18" t="s">
        <v>481</v>
      </c>
      <c r="R66" s="20" t="s">
        <v>481</v>
      </c>
      <c r="S66" s="18" t="s">
        <v>481</v>
      </c>
      <c r="T66" s="20" t="s">
        <v>481</v>
      </c>
      <c r="U66" s="18" t="n">
        <v>325.87027466</v>
      </c>
      <c r="V66" s="20" t="n">
        <v>4.94394556</v>
      </c>
    </row>
    <row r="67" spans="1:22">
      <c r="A67" s="15" t="s">
        <v>542</v>
      </c>
      <c r="B67" s="17" t="n">
        <v>6971</v>
      </c>
      <c r="C67" s="18">
        <f>(117.0/B67*100)</f>
        <v/>
      </c>
      <c r="D67" s="19" t="n">
        <v>6854</v>
      </c>
      <c r="E67" s="18" t="n">
        <v>405.16260282</v>
      </c>
      <c r="F67" s="20" t="n">
        <v>2.88749405</v>
      </c>
      <c r="G67" s="18" t="n">
        <v>405.68057187</v>
      </c>
      <c r="H67" s="20" t="n">
        <v>5.21749459</v>
      </c>
      <c r="I67" s="18" t="n">
        <v>364.83983606</v>
      </c>
      <c r="J67" s="20" t="n">
        <v>7.52916742</v>
      </c>
      <c r="K67" s="18" t="n">
        <v>353.98744171</v>
      </c>
      <c r="L67" s="20" t="n">
        <v>9.15821351</v>
      </c>
      <c r="M67" s="18" t="s">
        <v>481</v>
      </c>
      <c r="N67" s="20" t="s">
        <v>481</v>
      </c>
      <c r="O67" s="18" t="s">
        <v>481</v>
      </c>
      <c r="P67" s="20" t="s">
        <v>481</v>
      </c>
      <c r="Q67" s="18" t="s">
        <v>481</v>
      </c>
      <c r="R67" s="20" t="s">
        <v>481</v>
      </c>
      <c r="S67" s="18" t="s">
        <v>481</v>
      </c>
      <c r="T67" s="20" t="s">
        <v>481</v>
      </c>
      <c r="U67" s="18" t="n">
        <v>292.64133513</v>
      </c>
      <c r="V67" s="20" t="n">
        <v>6.32515006</v>
      </c>
    </row>
    <row r="68" spans="1:22">
      <c r="A68" s="15" t="s">
        <v>543</v>
      </c>
      <c r="B68" s="17" t="n">
        <v>12083</v>
      </c>
      <c r="C68" s="18">
        <f>(26.0/B68*100)</f>
        <v/>
      </c>
      <c r="D68" s="19" t="n">
        <v>12057</v>
      </c>
      <c r="E68" s="18" t="n">
        <v>429.77037827</v>
      </c>
      <c r="F68" s="20" t="n">
        <v>1.42089574</v>
      </c>
      <c r="G68" s="18" t="n">
        <v>405.26930732</v>
      </c>
      <c r="H68" s="20" t="n">
        <v>2.58029683</v>
      </c>
      <c r="I68" s="18" t="n">
        <v>371.69255929</v>
      </c>
      <c r="J68" s="20" t="n">
        <v>4.26631436</v>
      </c>
      <c r="K68" s="18" t="n">
        <v>349.78949768</v>
      </c>
      <c r="L68" s="20" t="n">
        <v>4.55058413</v>
      </c>
      <c r="M68" s="18" t="s">
        <v>481</v>
      </c>
      <c r="N68" s="20" t="s">
        <v>481</v>
      </c>
      <c r="O68" s="18" t="s">
        <v>481</v>
      </c>
      <c r="P68" s="20" t="s">
        <v>481</v>
      </c>
      <c r="Q68" s="18" t="s">
        <v>481</v>
      </c>
      <c r="R68" s="20" t="s">
        <v>481</v>
      </c>
      <c r="S68" s="18" t="s">
        <v>481</v>
      </c>
      <c r="T68" s="20" t="s">
        <v>481</v>
      </c>
      <c r="U68" s="18" t="n">
        <v>289.9193324</v>
      </c>
      <c r="V68" s="20" t="n">
        <v>3.84459828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504.16277583</v>
      </c>
      <c r="F70" s="20" t="n">
        <v>3.04456068</v>
      </c>
      <c r="G70" s="18" t="n">
        <v>498.22462352</v>
      </c>
      <c r="H70" s="20" t="n">
        <v>5.00851808</v>
      </c>
      <c r="I70" s="18" t="n">
        <v>469.85899621</v>
      </c>
      <c r="J70" s="20" t="n">
        <v>6.93474858</v>
      </c>
      <c r="K70" s="18" t="n">
        <v>455.31601474</v>
      </c>
      <c r="L70" s="20" t="n">
        <v>8.305308950000001</v>
      </c>
      <c r="M70" s="18" t="s">
        <v>481</v>
      </c>
      <c r="N70" s="20" t="s">
        <v>481</v>
      </c>
      <c r="O70" s="18" t="s">
        <v>481</v>
      </c>
      <c r="P70" s="20" t="s">
        <v>481</v>
      </c>
      <c r="Q70" s="18" t="s">
        <v>481</v>
      </c>
      <c r="R70" s="20" t="s">
        <v>481</v>
      </c>
      <c r="S70" s="18" t="s">
        <v>481</v>
      </c>
      <c r="T70" s="20" t="s">
        <v>481</v>
      </c>
      <c r="U70" s="18" t="n">
        <v>420.88058229</v>
      </c>
      <c r="V70" s="20" t="n">
        <v>11.43804142</v>
      </c>
    </row>
    <row r="71" spans="1:22">
      <c r="A71" s="15" t="s">
        <v>546</v>
      </c>
      <c r="B71" s="17" t="n">
        <v>6115</v>
      </c>
      <c r="C71" s="18">
        <f>(17.0/B71*100)</f>
        <v/>
      </c>
      <c r="D71" s="19" t="n">
        <v>6098</v>
      </c>
      <c r="E71" s="18" t="n">
        <v>544.15087307</v>
      </c>
      <c r="F71" s="20" t="n">
        <v>2.31362503</v>
      </c>
      <c r="G71" s="18" t="n">
        <v>529.37916248</v>
      </c>
      <c r="H71" s="20" t="n">
        <v>3.62059077</v>
      </c>
      <c r="I71" s="18" t="n">
        <v>494.05319535</v>
      </c>
      <c r="J71" s="20" t="n">
        <v>5.8311981</v>
      </c>
      <c r="K71" s="18" t="n">
        <v>509.56241783</v>
      </c>
      <c r="L71" s="20" t="n">
        <v>7.25879606</v>
      </c>
      <c r="M71" s="18" t="s">
        <v>481</v>
      </c>
      <c r="N71" s="20" t="s">
        <v>481</v>
      </c>
      <c r="O71" s="18" t="s">
        <v>481</v>
      </c>
      <c r="P71" s="20" t="s">
        <v>481</v>
      </c>
      <c r="Q71" s="18" t="s">
        <v>481</v>
      </c>
      <c r="R71" s="20" t="s">
        <v>481</v>
      </c>
      <c r="S71" s="18" t="s">
        <v>481</v>
      </c>
      <c r="T71" s="20" t="s">
        <v>481</v>
      </c>
      <c r="U71" s="18" t="n">
        <v>437.5073033</v>
      </c>
      <c r="V71" s="20" t="n">
        <v>16.99169572</v>
      </c>
    </row>
    <row r="72" spans="1:22">
      <c r="A72" s="15" t="s">
        <v>547</v>
      </c>
      <c r="B72" s="17" t="n">
        <v>7708</v>
      </c>
      <c r="C72" s="18">
        <f>(5.0/B72*100)</f>
        <v/>
      </c>
      <c r="D72" s="19" t="n">
        <v>7703</v>
      </c>
      <c r="E72" s="18" t="n">
        <v>499.42740596</v>
      </c>
      <c r="F72" s="20" t="n">
        <v>2.62577849</v>
      </c>
      <c r="G72" s="18" t="n">
        <v>492.16345413</v>
      </c>
      <c r="H72" s="20" t="n">
        <v>6.18180932</v>
      </c>
      <c r="I72" s="18" t="n">
        <v>474.42230848</v>
      </c>
      <c r="J72" s="20" t="n">
        <v>7.78370469</v>
      </c>
      <c r="K72" s="18" t="n">
        <v>445.18089245</v>
      </c>
      <c r="L72" s="20" t="n">
        <v>11.1745748</v>
      </c>
      <c r="M72" s="18" t="s">
        <v>481</v>
      </c>
      <c r="N72" s="20" t="s">
        <v>481</v>
      </c>
      <c r="O72" s="18" t="s">
        <v>481</v>
      </c>
      <c r="P72" s="20" t="s">
        <v>481</v>
      </c>
      <c r="Q72" s="18" t="s">
        <v>481</v>
      </c>
      <c r="R72" s="20" t="s">
        <v>481</v>
      </c>
      <c r="S72" s="18" t="s">
        <v>481</v>
      </c>
      <c r="T72" s="20" t="s">
        <v>481</v>
      </c>
      <c r="U72" s="18" t="n">
        <v>420.06810606</v>
      </c>
      <c r="V72" s="20" t="n">
        <v>36.68148607</v>
      </c>
    </row>
    <row r="73" spans="1:22">
      <c r="A73" s="15" t="s">
        <v>548</v>
      </c>
      <c r="B73" s="17" t="n">
        <v>8249</v>
      </c>
      <c r="C73" s="18">
        <f>(147.0/B73*100)</f>
        <v/>
      </c>
      <c r="D73" s="19" t="n">
        <v>8102</v>
      </c>
      <c r="E73" s="18" t="n">
        <v>418.87159008</v>
      </c>
      <c r="F73" s="20" t="n">
        <v>3.39984442</v>
      </c>
      <c r="G73" s="18" t="n">
        <v>408.23278644</v>
      </c>
      <c r="H73" s="20" t="n">
        <v>5.14187991</v>
      </c>
      <c r="I73" s="18" t="n">
        <v>376.33479953</v>
      </c>
      <c r="J73" s="20" t="n">
        <v>4.70576662</v>
      </c>
      <c r="K73" s="18" t="n">
        <v>379.01345105</v>
      </c>
      <c r="L73" s="20" t="n">
        <v>5.28925362</v>
      </c>
      <c r="M73" s="18" t="s">
        <v>481</v>
      </c>
      <c r="N73" s="20" t="s">
        <v>481</v>
      </c>
      <c r="O73" s="18" t="s">
        <v>481</v>
      </c>
      <c r="P73" s="20" t="s">
        <v>481</v>
      </c>
      <c r="Q73" s="18" t="s">
        <v>481</v>
      </c>
      <c r="R73" s="20" t="s">
        <v>481</v>
      </c>
      <c r="S73" s="18" t="s">
        <v>481</v>
      </c>
      <c r="T73" s="20" t="s">
        <v>481</v>
      </c>
      <c r="U73" s="18" t="n">
        <v>351.02658467</v>
      </c>
      <c r="V73" s="20" t="n">
        <v>9.932265579999999</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(211.0/B75*100)</f>
        <v/>
      </c>
      <c r="D75" s="19" t="n">
        <v>5164</v>
      </c>
      <c r="E75" s="18" t="n">
        <v>373.66912522</v>
      </c>
      <c r="F75" s="20" t="n">
        <v>2.91558333</v>
      </c>
      <c r="G75" s="18" t="n">
        <v>364.51489009</v>
      </c>
      <c r="H75" s="20" t="n">
        <v>4.72576815</v>
      </c>
      <c r="I75" s="18" t="n">
        <v>331.70996326</v>
      </c>
      <c r="J75" s="20" t="n">
        <v>6.24706752</v>
      </c>
      <c r="K75" s="18" t="n">
        <v>341.85164912</v>
      </c>
      <c r="L75" s="20" t="n">
        <v>5.2366832</v>
      </c>
      <c r="M75" s="18" t="s">
        <v>481</v>
      </c>
      <c r="N75" s="20" t="s">
        <v>481</v>
      </c>
      <c r="O75" s="18" t="s">
        <v>481</v>
      </c>
      <c r="P75" s="20" t="s">
        <v>481</v>
      </c>
      <c r="Q75" s="18" t="s">
        <v>481</v>
      </c>
      <c r="R75" s="20" t="s">
        <v>481</v>
      </c>
      <c r="S75" s="18" t="s">
        <v>481</v>
      </c>
      <c r="T75" s="20" t="s">
        <v>481</v>
      </c>
      <c r="U75" s="18" t="n">
        <v>299.77579566</v>
      </c>
      <c r="V75" s="20" t="n">
        <v>6.91310747</v>
      </c>
    </row>
    <row r="76" spans="1:22">
      <c r="A76" s="15" t="s">
        <v>551</v>
      </c>
      <c r="B76" s="17" t="n">
        <v>14167</v>
      </c>
      <c r="C76" s="18">
        <f>(229.0/B76*100)</f>
        <v/>
      </c>
      <c r="D76" s="19" t="n">
        <v>13938</v>
      </c>
      <c r="E76" s="18" t="n">
        <v>451.71885572</v>
      </c>
      <c r="F76" s="20" t="n">
        <v>2.89167609</v>
      </c>
      <c r="G76" s="18" t="n">
        <v>437.76176277</v>
      </c>
      <c r="H76" s="20" t="n">
        <v>4.02089544</v>
      </c>
      <c r="I76" s="18" t="n">
        <v>399.74746183</v>
      </c>
      <c r="J76" s="20" t="n">
        <v>5.55852653</v>
      </c>
      <c r="K76" s="18" t="n">
        <v>375.9679569</v>
      </c>
      <c r="L76" s="20" t="n">
        <v>5.4749665</v>
      </c>
      <c r="M76" s="18" t="s">
        <v>481</v>
      </c>
      <c r="N76" s="20" t="s">
        <v>481</v>
      </c>
      <c r="O76" s="18" t="s">
        <v>481</v>
      </c>
      <c r="P76" s="20" t="s">
        <v>481</v>
      </c>
      <c r="Q76" s="18" t="s">
        <v>481</v>
      </c>
      <c r="R76" s="20" t="s">
        <v>481</v>
      </c>
      <c r="S76" s="18" t="s">
        <v>481</v>
      </c>
      <c r="T76" s="20" t="s">
        <v>481</v>
      </c>
      <c r="U76" s="18" t="n">
        <v>321.54604057</v>
      </c>
      <c r="V76" s="20" t="n">
        <v>5.45898822</v>
      </c>
    </row>
    <row r="77" spans="1:22">
      <c r="A77" s="15" t="s">
        <v>552</v>
      </c>
      <c r="B77" s="17" t="n">
        <v>6062</v>
      </c>
      <c r="C77" s="18">
        <f>(92.0/B77*100)</f>
        <v/>
      </c>
      <c r="D77" s="19" t="n">
        <v>5970</v>
      </c>
      <c r="E77" s="18" t="n">
        <v>448.66498022</v>
      </c>
      <c r="F77" s="20" t="n">
        <v>2.60958578</v>
      </c>
      <c r="G77" s="18" t="n">
        <v>445.595343</v>
      </c>
      <c r="H77" s="20" t="n">
        <v>4.71741405</v>
      </c>
      <c r="I77" s="18" t="n">
        <v>421.24179656</v>
      </c>
      <c r="J77" s="20" t="n">
        <v>8.06695534</v>
      </c>
      <c r="K77" s="18" t="n">
        <v>384.18264307</v>
      </c>
      <c r="L77" s="20" t="n">
        <v>9.97157945</v>
      </c>
      <c r="M77" s="18" t="s">
        <v>481</v>
      </c>
      <c r="N77" s="20" t="s">
        <v>481</v>
      </c>
      <c r="O77" s="18" t="s">
        <v>481</v>
      </c>
      <c r="P77" s="20" t="s">
        <v>481</v>
      </c>
      <c r="Q77" s="18" t="s">
        <v>481</v>
      </c>
      <c r="R77" s="20" t="s">
        <v>481</v>
      </c>
      <c r="S77" s="18" t="s">
        <v>481</v>
      </c>
      <c r="T77" s="20" t="s">
        <v>481</v>
      </c>
      <c r="U77" s="18" t="n">
        <v>335.43752746</v>
      </c>
      <c r="V77" s="20" t="n">
        <v>4.94439361</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440.56480553</v>
      </c>
      <c r="F81" s="20" t="n">
        <v>3.41482445</v>
      </c>
      <c r="G81" s="18" t="n">
        <v>437.94206008</v>
      </c>
      <c r="H81" s="20" t="n">
        <v>3.93734557</v>
      </c>
      <c r="I81" s="18" t="n">
        <v>393.72824768</v>
      </c>
      <c r="J81" s="20" t="n">
        <v>5.32074488</v>
      </c>
      <c r="K81" s="18" t="n">
        <v>377.58791503</v>
      </c>
      <c r="L81" s="20" t="n">
        <v>6.81059018</v>
      </c>
      <c r="M81" s="18" t="s">
        <v>481</v>
      </c>
      <c r="N81" s="20" t="s">
        <v>481</v>
      </c>
      <c r="O81" s="18" t="s">
        <v>481</v>
      </c>
      <c r="P81" s="20" t="s">
        <v>481</v>
      </c>
      <c r="Q81" s="18" t="s">
        <v>481</v>
      </c>
      <c r="R81" s="20" t="s">
        <v>481</v>
      </c>
      <c r="S81" s="18" t="s">
        <v>481</v>
      </c>
      <c r="T81" s="20" t="s">
        <v>481</v>
      </c>
      <c r="U81" s="18" t="n">
        <v>368.93134157</v>
      </c>
      <c r="V81" s="20" t="n">
        <v>17.81538013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741</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521.32645485</v>
      </c>
      <c r="F7" s="20" t="n">
        <v>1.83463734</v>
      </c>
      <c r="G7" s="18" t="n">
        <v>491.55599899</v>
      </c>
      <c r="H7" s="20" t="n">
        <v>3.18537655</v>
      </c>
      <c r="I7" s="18" t="n">
        <v>466.56848279</v>
      </c>
      <c r="J7" s="20" t="n">
        <v>5.33849055</v>
      </c>
      <c r="K7" s="18" t="n">
        <v>437.14060698</v>
      </c>
      <c r="L7" s="20" t="n">
        <v>5.724093</v>
      </c>
      <c r="M7" s="18" t="s">
        <v>481</v>
      </c>
      <c r="N7" s="20" t="s">
        <v>481</v>
      </c>
      <c r="O7" s="18" t="s">
        <v>481</v>
      </c>
      <c r="P7" s="20" t="s">
        <v>481</v>
      </c>
      <c r="Q7" s="18" t="s">
        <v>481</v>
      </c>
      <c r="R7" s="20" t="s">
        <v>481</v>
      </c>
      <c r="S7" s="18" t="s">
        <v>481</v>
      </c>
      <c r="T7" s="20" t="s">
        <v>481</v>
      </c>
      <c r="U7" s="18" t="n">
        <v>406.49920454</v>
      </c>
      <c r="V7" s="20" t="n">
        <v>7.59568624</v>
      </c>
    </row>
    <row r="8" spans="1:22">
      <c r="A8" s="15" t="s">
        <v>483</v>
      </c>
      <c r="B8" s="17" t="n">
        <v>7007</v>
      </c>
      <c r="C8" s="18">
        <f>(28.0/B8*100)</f>
        <v/>
      </c>
      <c r="D8" s="19" t="n">
        <v>6979</v>
      </c>
      <c r="E8" s="18" t="n">
        <v>495.7437171</v>
      </c>
      <c r="F8" s="20" t="n">
        <v>2.71408517</v>
      </c>
      <c r="G8" s="18" t="n">
        <v>476.65708505</v>
      </c>
      <c r="H8" s="20" t="n">
        <v>4.75340817</v>
      </c>
      <c r="I8" s="18" t="n">
        <v>452.4523056</v>
      </c>
      <c r="J8" s="20" t="n">
        <v>8.94861337</v>
      </c>
      <c r="K8" s="18" t="n">
        <v>433.90091526</v>
      </c>
      <c r="L8" s="20" t="n">
        <v>8.694177570000001</v>
      </c>
      <c r="M8" s="18" t="s">
        <v>481</v>
      </c>
      <c r="N8" s="20" t="s">
        <v>481</v>
      </c>
      <c r="O8" s="18" t="s">
        <v>481</v>
      </c>
      <c r="P8" s="20" t="s">
        <v>481</v>
      </c>
      <c r="Q8" s="18" t="n">
        <v>361.38025951</v>
      </c>
      <c r="R8" s="20" t="n">
        <v>22.72565673</v>
      </c>
      <c r="S8" s="18" t="s">
        <v>481</v>
      </c>
      <c r="T8" s="20" t="s">
        <v>481</v>
      </c>
      <c r="U8" s="18" t="n">
        <v>346.07675729</v>
      </c>
      <c r="V8" s="20" t="n">
        <v>12.42103108</v>
      </c>
    </row>
    <row r="9" spans="1:22">
      <c r="A9" s="15" t="s">
        <v>484</v>
      </c>
      <c r="B9" s="17" t="n">
        <v>9651</v>
      </c>
      <c r="C9" s="18">
        <f>(127.0/B9*100)</f>
        <v/>
      </c>
      <c r="D9" s="19" t="n">
        <v>9524</v>
      </c>
      <c r="E9" s="18" t="n">
        <v>514.59786544</v>
      </c>
      <c r="F9" s="20" t="n">
        <v>2.32397053</v>
      </c>
      <c r="G9" s="18" t="n">
        <v>509.78135749</v>
      </c>
      <c r="H9" s="20" t="n">
        <v>3.80936382</v>
      </c>
      <c r="I9" s="18" t="n">
        <v>466.81940712</v>
      </c>
      <c r="J9" s="20" t="n">
        <v>5.61550453</v>
      </c>
      <c r="K9" s="18" t="n">
        <v>433.46766997</v>
      </c>
      <c r="L9" s="20" t="n">
        <v>7.60510963</v>
      </c>
      <c r="M9" s="18" t="s">
        <v>481</v>
      </c>
      <c r="N9" s="20" t="s">
        <v>481</v>
      </c>
      <c r="O9" s="18" t="s">
        <v>481</v>
      </c>
      <c r="P9" s="20" t="s">
        <v>481</v>
      </c>
      <c r="Q9" s="18" t="n">
        <v>347.7815185</v>
      </c>
      <c r="R9" s="20" t="n">
        <v>11.20716786</v>
      </c>
      <c r="S9" s="18" t="s">
        <v>481</v>
      </c>
      <c r="T9" s="20" t="s">
        <v>481</v>
      </c>
      <c r="U9" s="18" t="n">
        <v>389.89529096</v>
      </c>
      <c r="V9" s="20" t="n">
        <v>7.1675462</v>
      </c>
    </row>
    <row r="10" spans="1:22">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526.66780551</v>
      </c>
      <c r="R10" s="20" t="n">
        <v>2.30093959</v>
      </c>
      <c r="S10" s="18" t="s">
        <v>481</v>
      </c>
      <c r="T10" s="20" t="s">
        <v>481</v>
      </c>
      <c r="U10" s="18" t="s">
        <v>481</v>
      </c>
      <c r="V10" s="20" t="s">
        <v>481</v>
      </c>
    </row>
    <row r="11" spans="1:22">
      <c r="A11" s="15" t="s">
        <v>486</v>
      </c>
      <c r="B11" s="17" t="n">
        <v>7053</v>
      </c>
      <c r="C11" s="18">
        <f>(55.0/B11*100)</f>
        <v/>
      </c>
      <c r="D11" s="19" t="n">
        <v>6998</v>
      </c>
      <c r="E11" s="18" t="n">
        <v>466.99862408</v>
      </c>
      <c r="F11" s="20" t="n">
        <v>2.3926686</v>
      </c>
      <c r="G11" s="18" t="n">
        <v>441.84057033</v>
      </c>
      <c r="H11" s="20" t="n">
        <v>6.48032847</v>
      </c>
      <c r="I11" s="18" t="n">
        <v>382.64149655</v>
      </c>
      <c r="J11" s="20" t="n">
        <v>12.97305858</v>
      </c>
      <c r="K11" s="18" t="n">
        <v>380.87402879</v>
      </c>
      <c r="L11" s="20" t="n">
        <v>13.03261658</v>
      </c>
      <c r="M11" s="18" t="s">
        <v>481</v>
      </c>
      <c r="N11" s="20" t="s">
        <v>481</v>
      </c>
      <c r="O11" s="18" t="s">
        <v>481</v>
      </c>
      <c r="P11" s="20" t="s">
        <v>481</v>
      </c>
      <c r="Q11" s="18" t="s">
        <v>481</v>
      </c>
      <c r="R11" s="20" t="s">
        <v>481</v>
      </c>
      <c r="S11" s="18" t="s">
        <v>481</v>
      </c>
      <c r="T11" s="20" t="s">
        <v>481</v>
      </c>
      <c r="U11" s="18" t="n">
        <v>361.17541006</v>
      </c>
      <c r="V11" s="20" t="n">
        <v>9.769582700000001</v>
      </c>
    </row>
    <row r="12" spans="1:22">
      <c r="A12" s="15" t="s">
        <v>487</v>
      </c>
      <c r="B12" s="17" t="n">
        <v>6894</v>
      </c>
      <c r="C12" s="18">
        <f>(58.0/B12*100)</f>
        <v/>
      </c>
      <c r="D12" s="19" t="n">
        <v>6836</v>
      </c>
      <c r="E12" s="18" t="n">
        <v>502.1989308</v>
      </c>
      <c r="F12" s="20" t="n">
        <v>2.39561048</v>
      </c>
      <c r="G12" s="18" t="n">
        <v>491.93374881</v>
      </c>
      <c r="H12" s="20" t="n">
        <v>3.843253</v>
      </c>
      <c r="I12" s="18" t="n">
        <v>463.58843477</v>
      </c>
      <c r="J12" s="20" t="n">
        <v>6.42912403</v>
      </c>
      <c r="K12" s="18" t="n">
        <v>434.9344555</v>
      </c>
      <c r="L12" s="20" t="n">
        <v>8.020414949999999</v>
      </c>
      <c r="M12" s="18" t="s">
        <v>481</v>
      </c>
      <c r="N12" s="20" t="s">
        <v>481</v>
      </c>
      <c r="O12" s="18" t="s">
        <v>481</v>
      </c>
      <c r="P12" s="20" t="s">
        <v>481</v>
      </c>
      <c r="Q12" s="18" t="n">
        <v>332.31014509</v>
      </c>
      <c r="R12" s="20" t="n">
        <v>18.34291261</v>
      </c>
      <c r="S12" s="18" t="s">
        <v>481</v>
      </c>
      <c r="T12" s="20" t="s">
        <v>481</v>
      </c>
      <c r="U12" s="18" t="n">
        <v>375.96775317</v>
      </c>
      <c r="V12" s="20" t="n">
        <v>11.0422323</v>
      </c>
    </row>
    <row r="13" spans="1:22">
      <c r="A13" s="15" t="s">
        <v>488</v>
      </c>
      <c r="B13" s="17" t="n">
        <v>7161</v>
      </c>
      <c r="C13" s="18">
        <f>(96.0/B13*100)</f>
        <v/>
      </c>
      <c r="D13" s="19" t="n">
        <v>7065</v>
      </c>
      <c r="E13" s="18" t="n">
        <v>516.7638280800001</v>
      </c>
      <c r="F13" s="20" t="n">
        <v>2.30070426</v>
      </c>
      <c r="G13" s="18" t="n">
        <v>495.32630818</v>
      </c>
      <c r="H13" s="20" t="n">
        <v>3.44082745</v>
      </c>
      <c r="I13" s="18" t="n">
        <v>468.10400918</v>
      </c>
      <c r="J13" s="20" t="n">
        <v>6.71270166</v>
      </c>
      <c r="K13" s="18" t="n">
        <v>435.16998911</v>
      </c>
      <c r="L13" s="20" t="n">
        <v>10.26943968</v>
      </c>
      <c r="M13" s="18" t="s">
        <v>481</v>
      </c>
      <c r="N13" s="20" t="s">
        <v>481</v>
      </c>
      <c r="O13" s="18" t="s">
        <v>481</v>
      </c>
      <c r="P13" s="20" t="s">
        <v>481</v>
      </c>
      <c r="Q13" s="18" t="n">
        <v>407.4699787</v>
      </c>
      <c r="R13" s="20" t="n">
        <v>6.79601306</v>
      </c>
      <c r="S13" s="18" t="s">
        <v>481</v>
      </c>
      <c r="T13" s="20" t="s">
        <v>481</v>
      </c>
      <c r="U13" s="18" t="n">
        <v>389.94832547</v>
      </c>
      <c r="V13" s="20" t="n">
        <v>10.3947495</v>
      </c>
    </row>
    <row r="14" spans="1:22">
      <c r="A14" s="15" t="s">
        <v>489</v>
      </c>
      <c r="B14" s="17" t="n">
        <v>5587</v>
      </c>
      <c r="C14" s="18">
        <f>(76.0/B14*100)</f>
        <v/>
      </c>
      <c r="D14" s="19" t="n">
        <v>5511</v>
      </c>
      <c r="E14" s="18" t="n">
        <v>529.7029659999999</v>
      </c>
      <c r="F14" s="20" t="n">
        <v>2.33882974</v>
      </c>
      <c r="G14" s="18" t="n">
        <v>518.13586501</v>
      </c>
      <c r="H14" s="20" t="n">
        <v>3.71308232</v>
      </c>
      <c r="I14" s="18" t="n">
        <v>494.43373786</v>
      </c>
      <c r="J14" s="20" t="n">
        <v>5.04859458</v>
      </c>
      <c r="K14" s="18" t="n">
        <v>464.36840894</v>
      </c>
      <c r="L14" s="20" t="n">
        <v>7.82929838</v>
      </c>
      <c r="M14" s="18" t="s">
        <v>481</v>
      </c>
      <c r="N14" s="20" t="s">
        <v>481</v>
      </c>
      <c r="O14" s="18" t="s">
        <v>481</v>
      </c>
      <c r="P14" s="20" t="s">
        <v>481</v>
      </c>
      <c r="Q14" s="18" t="s">
        <v>481</v>
      </c>
      <c r="R14" s="20" t="s">
        <v>481</v>
      </c>
      <c r="S14" s="18" t="s">
        <v>481</v>
      </c>
      <c r="T14" s="20" t="s">
        <v>481</v>
      </c>
      <c r="U14" s="18" t="n">
        <v>420.33059666</v>
      </c>
      <c r="V14" s="20" t="n">
        <v>17.26928534</v>
      </c>
    </row>
    <row r="15" spans="1:22">
      <c r="A15" s="15" t="s">
        <v>490</v>
      </c>
      <c r="B15" s="17" t="n">
        <v>5882</v>
      </c>
      <c r="C15" s="18">
        <f>(53.0/B15*100)</f>
        <v/>
      </c>
      <c r="D15" s="19" t="n">
        <v>5829</v>
      </c>
      <c r="E15" s="18" t="n">
        <v>536.57403879</v>
      </c>
      <c r="F15" s="20" t="n">
        <v>2.50068291</v>
      </c>
      <c r="G15" s="18" t="n">
        <v>527.60989226</v>
      </c>
      <c r="H15" s="20" t="n">
        <v>3.89615497</v>
      </c>
      <c r="I15" s="18" t="n">
        <v>492.82080281</v>
      </c>
      <c r="J15" s="20" t="n">
        <v>6.74789762</v>
      </c>
      <c r="K15" s="18" t="n">
        <v>448.3557752</v>
      </c>
      <c r="L15" s="20" t="n">
        <v>9.03704039</v>
      </c>
      <c r="M15" s="18" t="s">
        <v>481</v>
      </c>
      <c r="N15" s="20" t="s">
        <v>481</v>
      </c>
      <c r="O15" s="18" t="s">
        <v>481</v>
      </c>
      <c r="P15" s="20" t="s">
        <v>481</v>
      </c>
      <c r="Q15" s="18" t="n">
        <v>367.66871077</v>
      </c>
      <c r="R15" s="20" t="n">
        <v>14.82638214</v>
      </c>
      <c r="S15" s="18" t="s">
        <v>481</v>
      </c>
      <c r="T15" s="20" t="s">
        <v>481</v>
      </c>
      <c r="U15" s="18" t="n">
        <v>391.59987489</v>
      </c>
      <c r="V15" s="20" t="n">
        <v>12.77833162</v>
      </c>
    </row>
    <row r="16" spans="1:22">
      <c r="A16" s="15" t="s">
        <v>491</v>
      </c>
      <c r="B16" s="17" t="n">
        <v>6108</v>
      </c>
      <c r="C16" s="18">
        <f>(110.0/B16*100)</f>
        <v/>
      </c>
      <c r="D16" s="19" t="n">
        <v>5998</v>
      </c>
      <c r="E16" s="18" t="n">
        <v>519.17716097</v>
      </c>
      <c r="F16" s="20" t="n">
        <v>2.21264604</v>
      </c>
      <c r="G16" s="18" t="n">
        <v>496.80939206</v>
      </c>
      <c r="H16" s="20" t="n">
        <v>4.46286931</v>
      </c>
      <c r="I16" s="18" t="n">
        <v>453.47855941</v>
      </c>
      <c r="J16" s="20" t="n">
        <v>8.28925469</v>
      </c>
      <c r="K16" s="18" t="n">
        <v>408.56624354</v>
      </c>
      <c r="L16" s="20" t="n">
        <v>9.016622809999999</v>
      </c>
      <c r="M16" s="18" t="s">
        <v>481</v>
      </c>
      <c r="N16" s="20" t="s">
        <v>481</v>
      </c>
      <c r="O16" s="18" t="s">
        <v>481</v>
      </c>
      <c r="P16" s="20" t="s">
        <v>481</v>
      </c>
      <c r="Q16" s="18" t="s">
        <v>481</v>
      </c>
      <c r="R16" s="20" t="s">
        <v>481</v>
      </c>
      <c r="S16" s="18" t="s">
        <v>481</v>
      </c>
      <c r="T16" s="20" t="s">
        <v>481</v>
      </c>
      <c r="U16" s="18" t="n">
        <v>343.65254584</v>
      </c>
      <c r="V16" s="20" t="n">
        <v>9.96290827</v>
      </c>
    </row>
    <row r="17" spans="1:22">
      <c r="A17" s="15" t="s">
        <v>492</v>
      </c>
      <c r="B17" s="17" t="n">
        <v>6504</v>
      </c>
      <c r="C17" s="18">
        <f>(734.0/B17*100)</f>
        <v/>
      </c>
      <c r="D17" s="19" t="n">
        <v>5770</v>
      </c>
      <c r="E17" s="18" t="n">
        <v>531.02544241</v>
      </c>
      <c r="F17" s="20" t="n">
        <v>2.71833892</v>
      </c>
      <c r="G17" s="18" t="n">
        <v>496.01331344</v>
      </c>
      <c r="H17" s="20" t="n">
        <v>6.63726191</v>
      </c>
      <c r="I17" s="18" t="n">
        <v>460.33767604</v>
      </c>
      <c r="J17" s="20" t="n">
        <v>12.66667396</v>
      </c>
      <c r="K17" s="18" t="n">
        <v>438.79142067</v>
      </c>
      <c r="L17" s="20" t="n">
        <v>10.47540781</v>
      </c>
      <c r="M17" s="18" t="s">
        <v>481</v>
      </c>
      <c r="N17" s="20" t="s">
        <v>481</v>
      </c>
      <c r="O17" s="18" t="s">
        <v>481</v>
      </c>
      <c r="P17" s="20" t="s">
        <v>481</v>
      </c>
      <c r="Q17" s="18" t="n">
        <v>338.260297</v>
      </c>
      <c r="R17" s="20" t="n">
        <v>14.23011861</v>
      </c>
      <c r="S17" s="18" t="s">
        <v>481</v>
      </c>
      <c r="T17" s="20" t="s">
        <v>481</v>
      </c>
      <c r="U17" s="18" t="n">
        <v>414.270193</v>
      </c>
      <c r="V17" s="20" t="n">
        <v>10.44832985</v>
      </c>
    </row>
    <row r="18" spans="1:22">
      <c r="A18" s="15" t="s">
        <v>493</v>
      </c>
      <c r="B18" s="17" t="n">
        <v>5532</v>
      </c>
      <c r="C18" s="18">
        <f>(28.0/B18*100)</f>
        <v/>
      </c>
      <c r="D18" s="19" t="n">
        <v>5504</v>
      </c>
      <c r="E18" s="18" t="n">
        <v>476.42737443</v>
      </c>
      <c r="F18" s="20" t="n">
        <v>4.14510155</v>
      </c>
      <c r="G18" s="18" t="n">
        <v>468.81187304</v>
      </c>
      <c r="H18" s="20" t="n">
        <v>5.94444554</v>
      </c>
      <c r="I18" s="18" t="n">
        <v>432.55442691</v>
      </c>
      <c r="J18" s="20" t="n">
        <v>9.71482756</v>
      </c>
      <c r="K18" s="18" t="n">
        <v>408.78039184</v>
      </c>
      <c r="L18" s="20" t="n">
        <v>7.74049731</v>
      </c>
      <c r="M18" s="18" t="s">
        <v>481</v>
      </c>
      <c r="N18" s="20" t="s">
        <v>481</v>
      </c>
      <c r="O18" s="18" t="s">
        <v>481</v>
      </c>
      <c r="P18" s="20" t="s">
        <v>481</v>
      </c>
      <c r="Q18" s="18" t="s">
        <v>481</v>
      </c>
      <c r="R18" s="20" t="s">
        <v>481</v>
      </c>
      <c r="S18" s="18" t="s">
        <v>481</v>
      </c>
      <c r="T18" s="20" t="s">
        <v>481</v>
      </c>
      <c r="U18" s="18" t="n">
        <v>365.83289113</v>
      </c>
      <c r="V18" s="20" t="n">
        <v>12.55503897</v>
      </c>
    </row>
    <row r="19" spans="1:22">
      <c r="A19" s="15" t="s">
        <v>494</v>
      </c>
      <c r="B19" s="17" t="n">
        <v>5658</v>
      </c>
      <c r="C19" s="18">
        <f>(75.0/B19*100)</f>
        <v/>
      </c>
      <c r="D19" s="19" t="n">
        <v>5583</v>
      </c>
      <c r="E19" s="18" t="n">
        <v>478.4762656</v>
      </c>
      <c r="F19" s="20" t="n">
        <v>3.20435594</v>
      </c>
      <c r="G19" s="18" t="n">
        <v>482.05515802</v>
      </c>
      <c r="H19" s="20" t="n">
        <v>3.51133051</v>
      </c>
      <c r="I19" s="18" t="n">
        <v>443.20415133</v>
      </c>
      <c r="J19" s="20" t="n">
        <v>5.81632525</v>
      </c>
      <c r="K19" s="18" t="n">
        <v>409.73637821</v>
      </c>
      <c r="L19" s="20" t="n">
        <v>7.7243598</v>
      </c>
      <c r="M19" s="18" t="s">
        <v>481</v>
      </c>
      <c r="N19" s="20" t="s">
        <v>481</v>
      </c>
      <c r="O19" s="18" t="s">
        <v>481</v>
      </c>
      <c r="P19" s="20" t="s">
        <v>481</v>
      </c>
      <c r="Q19" s="18" t="s">
        <v>481</v>
      </c>
      <c r="R19" s="20" t="s">
        <v>481</v>
      </c>
      <c r="S19" s="18" t="s">
        <v>481</v>
      </c>
      <c r="T19" s="20" t="s">
        <v>481</v>
      </c>
      <c r="U19" s="18" t="n">
        <v>362.62871113</v>
      </c>
      <c r="V19" s="20" t="n">
        <v>11.89488294</v>
      </c>
    </row>
    <row r="20" spans="1:22">
      <c r="A20" s="15" t="s">
        <v>495</v>
      </c>
      <c r="B20" s="17" t="n">
        <v>3371</v>
      </c>
      <c r="C20" s="18">
        <f>(75.0/B20*100)</f>
        <v/>
      </c>
      <c r="D20" s="19" t="n">
        <v>3296</v>
      </c>
      <c r="E20" s="18" t="n">
        <v>492.43120981</v>
      </c>
      <c r="F20" s="20" t="n">
        <v>2.23544235</v>
      </c>
      <c r="G20" s="18" t="n">
        <v>464.95714068</v>
      </c>
      <c r="H20" s="20" t="n">
        <v>5.37264647</v>
      </c>
      <c r="I20" s="18" t="n">
        <v>444.92951245</v>
      </c>
      <c r="J20" s="20" t="n">
        <v>10.04912991</v>
      </c>
      <c r="K20" s="18" t="n">
        <v>414.04338323</v>
      </c>
      <c r="L20" s="20" t="n">
        <v>14.18984596</v>
      </c>
      <c r="M20" s="18" t="s">
        <v>481</v>
      </c>
      <c r="N20" s="20" t="s">
        <v>481</v>
      </c>
      <c r="O20" s="18" t="s">
        <v>481</v>
      </c>
      <c r="P20" s="20" t="s">
        <v>481</v>
      </c>
      <c r="Q20" s="18" t="s">
        <v>481</v>
      </c>
      <c r="R20" s="20" t="s">
        <v>481</v>
      </c>
      <c r="S20" s="18" t="s">
        <v>481</v>
      </c>
      <c r="T20" s="20" t="s">
        <v>481</v>
      </c>
      <c r="U20" s="18" t="n">
        <v>363.90734471</v>
      </c>
      <c r="V20" s="20" t="n">
        <v>10.95084631</v>
      </c>
    </row>
    <row r="21" spans="1:22">
      <c r="A21" s="15" t="s">
        <v>496</v>
      </c>
      <c r="B21" s="17" t="n">
        <v>5741</v>
      </c>
      <c r="C21" s="18">
        <f>(45.0/B21*100)</f>
        <v/>
      </c>
      <c r="D21" s="19" t="n">
        <v>5696</v>
      </c>
      <c r="E21" s="18" t="n">
        <v>527.1569578899999</v>
      </c>
      <c r="F21" s="20" t="n">
        <v>2.34522802</v>
      </c>
      <c r="G21" s="18" t="n">
        <v>517.06742868</v>
      </c>
      <c r="H21" s="20" t="n">
        <v>3.56209306</v>
      </c>
      <c r="I21" s="18" t="n">
        <v>500.60573375</v>
      </c>
      <c r="J21" s="20" t="n">
        <v>7.23621666</v>
      </c>
      <c r="K21" s="18" t="n">
        <v>480.35002278</v>
      </c>
      <c r="L21" s="20" t="n">
        <v>8.14316406</v>
      </c>
      <c r="M21" s="18" t="s">
        <v>481</v>
      </c>
      <c r="N21" s="20" t="s">
        <v>481</v>
      </c>
      <c r="O21" s="18" t="s">
        <v>481</v>
      </c>
      <c r="P21" s="20" t="s">
        <v>481</v>
      </c>
      <c r="Q21" s="18" t="s">
        <v>481</v>
      </c>
      <c r="R21" s="20" t="s">
        <v>481</v>
      </c>
      <c r="S21" s="18" t="s">
        <v>481</v>
      </c>
      <c r="T21" s="20" t="s">
        <v>481</v>
      </c>
      <c r="U21" s="18" t="n">
        <v>427.37443574</v>
      </c>
      <c r="V21" s="20" t="n">
        <v>20.26031085</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484.7579961</v>
      </c>
      <c r="R23" s="20" t="n">
        <v>2.68139711</v>
      </c>
      <c r="S23" s="18" t="s">
        <v>481</v>
      </c>
      <c r="T23" s="20" t="s">
        <v>481</v>
      </c>
      <c r="U23" s="18" t="s">
        <v>481</v>
      </c>
      <c r="V23" s="20" t="s">
        <v>481</v>
      </c>
    </row>
    <row r="24" spans="1:22">
      <c r="A24" s="15" t="s">
        <v>499</v>
      </c>
      <c r="B24" s="17" t="n">
        <v>6647</v>
      </c>
      <c r="C24" s="18">
        <f>(7.0/B24*100)</f>
        <v/>
      </c>
      <c r="D24" s="19" t="n">
        <v>6640</v>
      </c>
      <c r="E24" s="18" t="n">
        <v>520.06764388</v>
      </c>
      <c r="F24" s="20" t="n">
        <v>3.15256028</v>
      </c>
      <c r="G24" s="18" t="n">
        <v>514.36891573</v>
      </c>
      <c r="H24" s="20" t="n">
        <v>6.68258513</v>
      </c>
      <c r="I24" s="18" t="n">
        <v>465.14843608</v>
      </c>
      <c r="J24" s="20" t="n">
        <v>9.1912199</v>
      </c>
      <c r="K24" s="18" t="n">
        <v>453.67125605</v>
      </c>
      <c r="L24" s="20" t="n">
        <v>10.41312302</v>
      </c>
      <c r="M24" s="18" t="s">
        <v>481</v>
      </c>
      <c r="N24" s="20" t="s">
        <v>481</v>
      </c>
      <c r="O24" s="18" t="s">
        <v>481</v>
      </c>
      <c r="P24" s="20" t="s">
        <v>481</v>
      </c>
      <c r="Q24" s="18" t="s">
        <v>481</v>
      </c>
      <c r="R24" s="20" t="s">
        <v>481</v>
      </c>
      <c r="S24" s="18" t="s">
        <v>481</v>
      </c>
      <c r="T24" s="20" t="s">
        <v>481</v>
      </c>
      <c r="U24" s="18" t="n">
        <v>433.41360599</v>
      </c>
      <c r="V24" s="20" t="n">
        <v>16.15676606</v>
      </c>
    </row>
    <row r="25" spans="1:22">
      <c r="A25" s="15" t="s">
        <v>500</v>
      </c>
      <c r="B25" s="17" t="n">
        <v>5581</v>
      </c>
      <c r="C25" s="18">
        <f>(24.0/B25*100)</f>
        <v/>
      </c>
      <c r="D25" s="19" t="n">
        <v>5557</v>
      </c>
      <c r="E25" s="18" t="n">
        <v>520.9807815</v>
      </c>
      <c r="F25" s="20" t="n">
        <v>3.40483063</v>
      </c>
      <c r="G25" s="18" t="n">
        <v>519.41764094</v>
      </c>
      <c r="H25" s="20" t="n">
        <v>6.12150404</v>
      </c>
      <c r="I25" s="18" t="n">
        <v>468.61057073</v>
      </c>
      <c r="J25" s="20" t="n">
        <v>10.21348791</v>
      </c>
      <c r="K25" s="18" t="n">
        <v>452.2390519</v>
      </c>
      <c r="L25" s="20" t="n">
        <v>12.95564923</v>
      </c>
      <c r="M25" s="18" t="s">
        <v>481</v>
      </c>
      <c r="N25" s="20" t="s">
        <v>481</v>
      </c>
      <c r="O25" s="18" t="s">
        <v>481</v>
      </c>
      <c r="P25" s="20" t="s">
        <v>481</v>
      </c>
      <c r="Q25" s="18" t="s">
        <v>481</v>
      </c>
      <c r="R25" s="20" t="s">
        <v>481</v>
      </c>
      <c r="S25" s="18" t="s">
        <v>481</v>
      </c>
      <c r="T25" s="20" t="s">
        <v>481</v>
      </c>
      <c r="U25" s="18" t="n">
        <v>442.59132318</v>
      </c>
      <c r="V25" s="20" t="n">
        <v>28.44460515</v>
      </c>
    </row>
    <row r="26" spans="1:22">
      <c r="A26" s="15" t="s">
        <v>501</v>
      </c>
      <c r="B26" s="17" t="n">
        <v>4869</v>
      </c>
      <c r="C26" s="18">
        <f>(38.0/B26*100)</f>
        <v/>
      </c>
      <c r="D26" s="19" t="n">
        <v>4831</v>
      </c>
      <c r="E26" s="18" t="n">
        <v>496.27378562</v>
      </c>
      <c r="F26" s="20" t="n">
        <v>2.18242355</v>
      </c>
      <c r="G26" s="18" t="n">
        <v>488.2447007</v>
      </c>
      <c r="H26" s="20" t="n">
        <v>3.17904269</v>
      </c>
      <c r="I26" s="18" t="n">
        <v>465.24062341</v>
      </c>
      <c r="J26" s="20" t="n">
        <v>5.63195353</v>
      </c>
      <c r="K26" s="18" t="n">
        <v>441.34368149</v>
      </c>
      <c r="L26" s="20" t="n">
        <v>8.358000349999999</v>
      </c>
      <c r="M26" s="18" t="s">
        <v>481</v>
      </c>
      <c r="N26" s="20" t="s">
        <v>481</v>
      </c>
      <c r="O26" s="18" t="s">
        <v>481</v>
      </c>
      <c r="P26" s="20" t="s">
        <v>481</v>
      </c>
      <c r="Q26" s="18" t="s">
        <v>481</v>
      </c>
      <c r="R26" s="20" t="s">
        <v>481</v>
      </c>
      <c r="S26" s="18" t="s">
        <v>481</v>
      </c>
      <c r="T26" s="20" t="s">
        <v>481</v>
      </c>
      <c r="U26" s="18" t="n">
        <v>413.77858704</v>
      </c>
      <c r="V26" s="20" t="n">
        <v>10.70663657</v>
      </c>
    </row>
    <row r="27" spans="1:22">
      <c r="A27" s="15" t="s">
        <v>502</v>
      </c>
      <c r="B27" s="17" t="n">
        <v>5299</v>
      </c>
      <c r="C27" s="18">
        <f>(20.0/B27*100)</f>
        <v/>
      </c>
      <c r="D27" s="19" t="n">
        <v>5279</v>
      </c>
      <c r="E27" s="18" t="n">
        <v>499.09330331</v>
      </c>
      <c r="F27" s="20" t="n">
        <v>1.74050622</v>
      </c>
      <c r="G27" s="18" t="n">
        <v>465.92685594</v>
      </c>
      <c r="H27" s="20" t="n">
        <v>4.20656737</v>
      </c>
      <c r="I27" s="18" t="n">
        <v>421.51770705</v>
      </c>
      <c r="J27" s="20" t="n">
        <v>7.51164751</v>
      </c>
      <c r="K27" s="18" t="n">
        <v>409.75884709</v>
      </c>
      <c r="L27" s="20" t="n">
        <v>7.00256457</v>
      </c>
      <c r="M27" s="18" t="s">
        <v>481</v>
      </c>
      <c r="N27" s="20" t="s">
        <v>481</v>
      </c>
      <c r="O27" s="18" t="s">
        <v>481</v>
      </c>
      <c r="P27" s="20" t="s">
        <v>481</v>
      </c>
      <c r="Q27" s="18" t="s">
        <v>481</v>
      </c>
      <c r="R27" s="20" t="s">
        <v>481</v>
      </c>
      <c r="S27" s="18" t="s">
        <v>481</v>
      </c>
      <c r="T27" s="20" t="s">
        <v>481</v>
      </c>
      <c r="U27" s="18" t="n">
        <v>360.24165035</v>
      </c>
      <c r="V27" s="20" t="n">
        <v>8.92622609</v>
      </c>
    </row>
    <row r="28" spans="1:22">
      <c r="A28" s="15" t="s">
        <v>503</v>
      </c>
      <c r="B28" s="17" t="n">
        <v>7568</v>
      </c>
      <c r="C28" s="18">
        <f>(68.0/B28*100)</f>
        <v/>
      </c>
      <c r="D28" s="19" t="n">
        <v>7500</v>
      </c>
      <c r="E28" s="18" t="n">
        <v>428.67025112</v>
      </c>
      <c r="F28" s="20" t="n">
        <v>2.57596179</v>
      </c>
      <c r="G28" s="18" t="n">
        <v>409.67577501</v>
      </c>
      <c r="H28" s="20" t="n">
        <v>5.22486444</v>
      </c>
      <c r="I28" s="18" t="n">
        <v>376.09109227</v>
      </c>
      <c r="J28" s="20" t="n">
        <v>9.78055571</v>
      </c>
      <c r="K28" s="18" t="n">
        <v>372.72655829</v>
      </c>
      <c r="L28" s="20" t="n">
        <v>9.2198812</v>
      </c>
      <c r="M28" s="18" t="s">
        <v>481</v>
      </c>
      <c r="N28" s="20" t="s">
        <v>481</v>
      </c>
      <c r="O28" s="18" t="s">
        <v>481</v>
      </c>
      <c r="P28" s="20" t="s">
        <v>481</v>
      </c>
      <c r="Q28" s="18" t="s">
        <v>481</v>
      </c>
      <c r="R28" s="20" t="s">
        <v>481</v>
      </c>
      <c r="S28" s="18" t="s">
        <v>481</v>
      </c>
      <c r="T28" s="20" t="s">
        <v>481</v>
      </c>
      <c r="U28" s="18" t="n">
        <v>352.3418441</v>
      </c>
      <c r="V28" s="20" t="n">
        <v>9.68702614</v>
      </c>
    </row>
    <row r="29" spans="1:22">
      <c r="A29" s="15" t="s">
        <v>504</v>
      </c>
      <c r="B29" s="17" t="n">
        <v>5385</v>
      </c>
      <c r="C29" s="18">
        <f>(30.0/B29*100)</f>
        <v/>
      </c>
      <c r="D29" s="19" t="n">
        <v>5355</v>
      </c>
      <c r="E29" s="18" t="n">
        <v>514.40125788</v>
      </c>
      <c r="F29" s="20" t="n">
        <v>2.67506033</v>
      </c>
      <c r="G29" s="18" t="n">
        <v>498.45622631</v>
      </c>
      <c r="H29" s="20" t="n">
        <v>5.66860144</v>
      </c>
      <c r="I29" s="18" t="n">
        <v>455.66863469</v>
      </c>
      <c r="J29" s="20" t="n">
        <v>10.43066858</v>
      </c>
      <c r="K29" s="18" t="n">
        <v>445.81125933</v>
      </c>
      <c r="L29" s="20" t="n">
        <v>13.05449624</v>
      </c>
      <c r="M29" s="18" t="s">
        <v>481</v>
      </c>
      <c r="N29" s="20" t="s">
        <v>481</v>
      </c>
      <c r="O29" s="18" t="s">
        <v>481</v>
      </c>
      <c r="P29" s="20" t="s">
        <v>481</v>
      </c>
      <c r="Q29" s="18" t="n">
        <v>314.02123871</v>
      </c>
      <c r="R29" s="20" t="n">
        <v>13.26138992</v>
      </c>
      <c r="S29" s="18" t="s">
        <v>481</v>
      </c>
      <c r="T29" s="20" t="s">
        <v>481</v>
      </c>
      <c r="U29" s="18" t="n">
        <v>418.60106507</v>
      </c>
      <c r="V29" s="20" t="n">
        <v>18.89060385</v>
      </c>
    </row>
    <row r="30" spans="1:22">
      <c r="A30" s="15" t="s">
        <v>505</v>
      </c>
      <c r="B30" s="17" t="n">
        <v>4520</v>
      </c>
      <c r="C30" s="18">
        <f>(109.0/B30*100)</f>
        <v/>
      </c>
      <c r="D30" s="19" t="n">
        <v>4411</v>
      </c>
      <c r="E30" s="18" t="n">
        <v>528.94350417</v>
      </c>
      <c r="F30" s="20" t="n">
        <v>2.93461456</v>
      </c>
      <c r="G30" s="18" t="n">
        <v>499.92610962</v>
      </c>
      <c r="H30" s="20" t="n">
        <v>4.21369128</v>
      </c>
      <c r="I30" s="18" t="n">
        <v>485.67320044</v>
      </c>
      <c r="J30" s="20" t="n">
        <v>6.49434325</v>
      </c>
      <c r="K30" s="18" t="n">
        <v>438.04168887</v>
      </c>
      <c r="L30" s="20" t="n">
        <v>7.46039632</v>
      </c>
      <c r="M30" s="18" t="s">
        <v>481</v>
      </c>
      <c r="N30" s="20" t="s">
        <v>481</v>
      </c>
      <c r="O30" s="18" t="s">
        <v>481</v>
      </c>
      <c r="P30" s="20" t="s">
        <v>481</v>
      </c>
      <c r="Q30" s="18" t="s">
        <v>481</v>
      </c>
      <c r="R30" s="20" t="s">
        <v>481</v>
      </c>
      <c r="S30" s="18" t="s">
        <v>481</v>
      </c>
      <c r="T30" s="20" t="s">
        <v>481</v>
      </c>
      <c r="U30" s="18" t="n">
        <v>387.40663728</v>
      </c>
      <c r="V30" s="20" t="n">
        <v>13.13936787</v>
      </c>
    </row>
    <row r="31" spans="1:22">
      <c r="A31" s="15" t="s">
        <v>506</v>
      </c>
      <c r="B31" s="17" t="n">
        <v>5456</v>
      </c>
      <c r="C31" s="18">
        <f>(127.0/B31*100)</f>
        <v/>
      </c>
      <c r="D31" s="19" t="n">
        <v>5329</v>
      </c>
      <c r="E31" s="18" t="n">
        <v>528.71558811</v>
      </c>
      <c r="F31" s="20" t="n">
        <v>2.35117501</v>
      </c>
      <c r="G31" s="18" t="n">
        <v>509.63555847</v>
      </c>
      <c r="H31" s="20" t="n">
        <v>4.93099804</v>
      </c>
      <c r="I31" s="18" t="n">
        <v>465.23935682</v>
      </c>
      <c r="J31" s="20" t="n">
        <v>8.03382204</v>
      </c>
      <c r="K31" s="18" t="n">
        <v>456.94904994</v>
      </c>
      <c r="L31" s="20" t="n">
        <v>8.73184745</v>
      </c>
      <c r="M31" s="18" t="s">
        <v>481</v>
      </c>
      <c r="N31" s="20" t="s">
        <v>481</v>
      </c>
      <c r="O31" s="18" t="s">
        <v>481</v>
      </c>
      <c r="P31" s="20" t="s">
        <v>481</v>
      </c>
      <c r="Q31" s="18" t="s">
        <v>481</v>
      </c>
      <c r="R31" s="20" t="s">
        <v>481</v>
      </c>
      <c r="S31" s="18" t="s">
        <v>481</v>
      </c>
      <c r="T31" s="20" t="s">
        <v>481</v>
      </c>
      <c r="U31" s="18" t="n">
        <v>403.94585287</v>
      </c>
      <c r="V31" s="20" t="n">
        <v>7.7237487</v>
      </c>
    </row>
    <row r="32" spans="1:22">
      <c r="A32" s="15" t="s">
        <v>507</v>
      </c>
      <c r="B32" s="17" t="n">
        <v>4478</v>
      </c>
      <c r="C32" s="18">
        <f>(5.0/B32*100)</f>
        <v/>
      </c>
      <c r="D32" s="19" t="n">
        <v>4473</v>
      </c>
      <c r="E32" s="18" t="n">
        <v>514.48440218</v>
      </c>
      <c r="F32" s="20" t="n">
        <v>2.66511678</v>
      </c>
      <c r="G32" s="18" t="n">
        <v>499.55894438</v>
      </c>
      <c r="H32" s="20" t="n">
        <v>3.77018671</v>
      </c>
      <c r="I32" s="18" t="n">
        <v>476.47726305</v>
      </c>
      <c r="J32" s="20" t="n">
        <v>7.78076131</v>
      </c>
      <c r="K32" s="18" t="n">
        <v>454.64037934</v>
      </c>
      <c r="L32" s="20" t="n">
        <v>7.680782</v>
      </c>
      <c r="M32" s="18" t="s">
        <v>481</v>
      </c>
      <c r="N32" s="20" t="s">
        <v>481</v>
      </c>
      <c r="O32" s="18" t="s">
        <v>481</v>
      </c>
      <c r="P32" s="20" t="s">
        <v>481</v>
      </c>
      <c r="Q32" s="18" t="s">
        <v>481</v>
      </c>
      <c r="R32" s="20" t="s">
        <v>481</v>
      </c>
      <c r="S32" s="18" t="s">
        <v>481</v>
      </c>
      <c r="T32" s="20" t="s">
        <v>481</v>
      </c>
      <c r="U32" s="18" t="n">
        <v>386.07553641</v>
      </c>
      <c r="V32" s="20" t="n">
        <v>17.23817329</v>
      </c>
    </row>
    <row r="33" spans="1:22">
      <c r="A33" s="15" t="s">
        <v>508</v>
      </c>
      <c r="B33" s="17" t="n">
        <v>7325</v>
      </c>
      <c r="C33" s="18">
        <f>(76.0/B33*100)</f>
        <v/>
      </c>
      <c r="D33" s="19" t="n">
        <v>7249</v>
      </c>
      <c r="E33" s="18" t="n">
        <v>509.0890046</v>
      </c>
      <c r="F33" s="20" t="n">
        <v>2.61217985</v>
      </c>
      <c r="G33" s="18" t="n">
        <v>480.65668348</v>
      </c>
      <c r="H33" s="20" t="n">
        <v>4.88730951</v>
      </c>
      <c r="I33" s="18" t="n">
        <v>429.4204643</v>
      </c>
      <c r="J33" s="20" t="n">
        <v>7.91125998</v>
      </c>
      <c r="K33" s="18" t="n">
        <v>421.10342007</v>
      </c>
      <c r="L33" s="20" t="n">
        <v>8.39047074</v>
      </c>
      <c r="M33" s="18" t="s">
        <v>481</v>
      </c>
      <c r="N33" s="20" t="s">
        <v>481</v>
      </c>
      <c r="O33" s="18" t="s">
        <v>481</v>
      </c>
      <c r="P33" s="20" t="s">
        <v>481</v>
      </c>
      <c r="Q33" s="18" t="s">
        <v>481</v>
      </c>
      <c r="R33" s="20" t="s">
        <v>481</v>
      </c>
      <c r="S33" s="18" t="s">
        <v>481</v>
      </c>
      <c r="T33" s="20" t="s">
        <v>481</v>
      </c>
      <c r="U33" s="18" t="n">
        <v>386.3837752</v>
      </c>
      <c r="V33" s="20" t="n">
        <v>12.45204571</v>
      </c>
    </row>
    <row r="34" spans="1:22">
      <c r="A34" s="15" t="s">
        <v>509</v>
      </c>
      <c r="B34" s="17" t="n">
        <v>6350</v>
      </c>
      <c r="C34" s="18">
        <f>(40.0/B34*100)</f>
        <v/>
      </c>
      <c r="D34" s="19" t="n">
        <v>6310</v>
      </c>
      <c r="E34" s="18" t="n">
        <v>472.92294526</v>
      </c>
      <c r="F34" s="20" t="n">
        <v>2.47486849</v>
      </c>
      <c r="G34" s="18" t="n">
        <v>446.67723937</v>
      </c>
      <c r="H34" s="20" t="n">
        <v>4.50615012</v>
      </c>
      <c r="I34" s="18" t="n">
        <v>416.69088999</v>
      </c>
      <c r="J34" s="20" t="n">
        <v>6.20801351</v>
      </c>
      <c r="K34" s="18" t="n">
        <v>408.75448949</v>
      </c>
      <c r="L34" s="20" t="n">
        <v>8.11962874</v>
      </c>
      <c r="M34" s="18" t="s">
        <v>481</v>
      </c>
      <c r="N34" s="20" t="s">
        <v>481</v>
      </c>
      <c r="O34" s="18" t="s">
        <v>481</v>
      </c>
      <c r="P34" s="20" t="s">
        <v>481</v>
      </c>
      <c r="Q34" s="18" t="n">
        <v>263.37193708</v>
      </c>
      <c r="R34" s="20" t="n">
        <v>13.61114927</v>
      </c>
      <c r="S34" s="18" t="s">
        <v>481</v>
      </c>
      <c r="T34" s="20" t="s">
        <v>481</v>
      </c>
      <c r="U34" s="18" t="n">
        <v>324.09680641</v>
      </c>
      <c r="V34" s="20" t="n">
        <v>9.158281929999999</v>
      </c>
    </row>
    <row r="35" spans="1:22">
      <c r="A35" s="15" t="s">
        <v>510</v>
      </c>
      <c r="B35" s="17" t="n">
        <v>6406</v>
      </c>
      <c r="C35" s="18">
        <f>(39.0/B35*100)</f>
        <v/>
      </c>
      <c r="D35" s="19" t="n">
        <v>6367</v>
      </c>
      <c r="E35" s="18" t="n">
        <v>514.63098227</v>
      </c>
      <c r="F35" s="20" t="n">
        <v>1.83329737</v>
      </c>
      <c r="G35" s="18" t="n">
        <v>501.64787728</v>
      </c>
      <c r="H35" s="20" t="n">
        <v>3.91191475</v>
      </c>
      <c r="I35" s="18" t="n">
        <v>472.89585384</v>
      </c>
      <c r="J35" s="20" t="n">
        <v>7.78917271</v>
      </c>
      <c r="K35" s="18" t="n">
        <v>456.4746922</v>
      </c>
      <c r="L35" s="20" t="n">
        <v>9.300303270000001</v>
      </c>
      <c r="M35" s="18" t="s">
        <v>481</v>
      </c>
      <c r="N35" s="20" t="s">
        <v>481</v>
      </c>
      <c r="O35" s="18" t="s">
        <v>481</v>
      </c>
      <c r="P35" s="20" t="s">
        <v>481</v>
      </c>
      <c r="Q35" s="18" t="n">
        <v>337.32521215</v>
      </c>
      <c r="R35" s="20" t="n">
        <v>11.65794297</v>
      </c>
      <c r="S35" s="18" t="s">
        <v>481</v>
      </c>
      <c r="T35" s="20" t="s">
        <v>481</v>
      </c>
      <c r="U35" s="18" t="n">
        <v>415.11011695</v>
      </c>
      <c r="V35" s="20" t="n">
        <v>12.45768565</v>
      </c>
    </row>
    <row r="36" spans="1:22">
      <c r="A36" s="15" t="s">
        <v>511</v>
      </c>
      <c r="B36" s="17" t="n">
        <v>6736</v>
      </c>
      <c r="C36" s="18">
        <f>(33.0/B36*100)</f>
        <v/>
      </c>
      <c r="D36" s="19" t="n">
        <v>6703</v>
      </c>
      <c r="E36" s="18" t="n">
        <v>504.15527742</v>
      </c>
      <c r="F36" s="20" t="n">
        <v>2.41225074</v>
      </c>
      <c r="G36" s="18" t="n">
        <v>482.17762499</v>
      </c>
      <c r="H36" s="20" t="n">
        <v>4.50439289</v>
      </c>
      <c r="I36" s="18" t="n">
        <v>459.84821323</v>
      </c>
      <c r="J36" s="20" t="n">
        <v>6.86754781</v>
      </c>
      <c r="K36" s="18" t="n">
        <v>445.1001044</v>
      </c>
      <c r="L36" s="20" t="n">
        <v>8.821473989999999</v>
      </c>
      <c r="M36" s="18" t="s">
        <v>481</v>
      </c>
      <c r="N36" s="20" t="s">
        <v>481</v>
      </c>
      <c r="O36" s="18" t="s">
        <v>481</v>
      </c>
      <c r="P36" s="20" t="s">
        <v>481</v>
      </c>
      <c r="Q36" s="18" t="s">
        <v>481</v>
      </c>
      <c r="R36" s="20" t="s">
        <v>481</v>
      </c>
      <c r="S36" s="18" t="s">
        <v>481</v>
      </c>
      <c r="T36" s="20" t="s">
        <v>481</v>
      </c>
      <c r="U36" s="18" t="n">
        <v>385.96051774</v>
      </c>
      <c r="V36" s="20" t="n">
        <v>12.49338053</v>
      </c>
    </row>
    <row r="37" spans="1:22">
      <c r="A37" s="15" t="s">
        <v>512</v>
      </c>
      <c r="B37" s="17" t="n">
        <v>5458</v>
      </c>
      <c r="C37" s="18">
        <f>(66.0/B37*100)</f>
        <v/>
      </c>
      <c r="D37" s="19" t="n">
        <v>5392</v>
      </c>
      <c r="E37" s="18" t="n">
        <v>516.31617392</v>
      </c>
      <c r="F37" s="20" t="n">
        <v>3.2614306</v>
      </c>
      <c r="G37" s="18" t="n">
        <v>493.57699192</v>
      </c>
      <c r="H37" s="20" t="n">
        <v>5.15316486</v>
      </c>
      <c r="I37" s="18" t="n">
        <v>458.06811638</v>
      </c>
      <c r="J37" s="20" t="n">
        <v>7.95851651</v>
      </c>
      <c r="K37" s="18" t="n">
        <v>431.42584773</v>
      </c>
      <c r="L37" s="20" t="n">
        <v>9.851957560000001</v>
      </c>
      <c r="M37" s="18" t="s">
        <v>481</v>
      </c>
      <c r="N37" s="20" t="s">
        <v>481</v>
      </c>
      <c r="O37" s="18" t="s">
        <v>481</v>
      </c>
      <c r="P37" s="20" t="s">
        <v>481</v>
      </c>
      <c r="Q37" s="18" t="s">
        <v>481</v>
      </c>
      <c r="R37" s="20" t="s">
        <v>481</v>
      </c>
      <c r="S37" s="18" t="s">
        <v>481</v>
      </c>
      <c r="T37" s="20" t="s">
        <v>481</v>
      </c>
      <c r="U37" s="18" t="n">
        <v>368.30483542</v>
      </c>
      <c r="V37" s="20" t="n">
        <v>8.51209454</v>
      </c>
    </row>
    <row r="38" spans="1:22">
      <c r="A38" s="15" t="s">
        <v>513</v>
      </c>
      <c r="B38" s="17" t="n">
        <v>5860</v>
      </c>
      <c r="C38" s="18">
        <f>(17.0/B38*100)</f>
        <v/>
      </c>
      <c r="D38" s="19" t="n">
        <v>5843</v>
      </c>
      <c r="E38" s="18" t="n">
        <v>504.3400092</v>
      </c>
      <c r="F38" s="20" t="n">
        <v>2.8376284</v>
      </c>
      <c r="G38" s="18" t="n">
        <v>481.51642543</v>
      </c>
      <c r="H38" s="20" t="n">
        <v>5.68281519</v>
      </c>
      <c r="I38" s="18" t="n">
        <v>435.63612271</v>
      </c>
      <c r="J38" s="20" t="n">
        <v>9.27942232</v>
      </c>
      <c r="K38" s="18" t="n">
        <v>410.35964508</v>
      </c>
      <c r="L38" s="20" t="n">
        <v>9.31759651</v>
      </c>
      <c r="M38" s="18" t="s">
        <v>481</v>
      </c>
      <c r="N38" s="20" t="s">
        <v>481</v>
      </c>
      <c r="O38" s="18" t="s">
        <v>481</v>
      </c>
      <c r="P38" s="20" t="s">
        <v>481</v>
      </c>
      <c r="Q38" s="18" t="s">
        <v>481</v>
      </c>
      <c r="R38" s="20" t="s">
        <v>481</v>
      </c>
      <c r="S38" s="18" t="s">
        <v>481</v>
      </c>
      <c r="T38" s="20" t="s">
        <v>481</v>
      </c>
      <c r="U38" s="18" t="n">
        <v>361.03608099</v>
      </c>
      <c r="V38" s="20" t="n">
        <v>11.18305833</v>
      </c>
    </row>
    <row r="39" spans="1:22">
      <c r="A39" s="15" t="s">
        <v>514</v>
      </c>
      <c r="B39" s="17" t="n">
        <v>5895</v>
      </c>
      <c r="C39" s="18">
        <f>(32.0/B39*100)</f>
        <v/>
      </c>
      <c r="D39" s="19" t="n">
        <v>5863</v>
      </c>
      <c r="E39" s="18" t="n">
        <v>436.29815994</v>
      </c>
      <c r="F39" s="20" t="n">
        <v>4.02562923</v>
      </c>
      <c r="G39" s="18" t="n">
        <v>427.98309456</v>
      </c>
      <c r="H39" s="20" t="n">
        <v>5.15322164</v>
      </c>
      <c r="I39" s="18" t="n">
        <v>401.92931101</v>
      </c>
      <c r="J39" s="20" t="n">
        <v>6.74376173</v>
      </c>
      <c r="K39" s="18" t="n">
        <v>403.01664376</v>
      </c>
      <c r="L39" s="20" t="n">
        <v>6.94180156</v>
      </c>
      <c r="M39" s="18" t="s">
        <v>481</v>
      </c>
      <c r="N39" s="20" t="s">
        <v>481</v>
      </c>
      <c r="O39" s="18" t="s">
        <v>481</v>
      </c>
      <c r="P39" s="20" t="s">
        <v>481</v>
      </c>
      <c r="Q39" s="18" t="s">
        <v>481</v>
      </c>
      <c r="R39" s="20" t="s">
        <v>481</v>
      </c>
      <c r="S39" s="18" t="s">
        <v>481</v>
      </c>
      <c r="T39" s="20" t="s">
        <v>481</v>
      </c>
      <c r="U39" s="18" t="n">
        <v>362.6204617</v>
      </c>
      <c r="V39" s="20" t="n">
        <v>12.82184394</v>
      </c>
    </row>
    <row r="40" spans="1:22">
      <c r="A40" s="15" t="s">
        <v>515</v>
      </c>
      <c r="B40" s="17" t="n">
        <v>14157</v>
      </c>
      <c r="C40" s="18">
        <f>(292.0/B40*100)</f>
        <v/>
      </c>
      <c r="D40" s="19" t="n">
        <v>13865</v>
      </c>
      <c r="E40" s="18" t="n">
        <v>512.18614916</v>
      </c>
      <c r="F40" s="20" t="n">
        <v>3.07671912</v>
      </c>
      <c r="G40" s="18" t="n">
        <v>495.81609996</v>
      </c>
      <c r="H40" s="20" t="n">
        <v>3.62994387</v>
      </c>
      <c r="I40" s="18" t="n">
        <v>475.0751784</v>
      </c>
      <c r="J40" s="20" t="n">
        <v>5.53260988</v>
      </c>
      <c r="K40" s="18" t="n">
        <v>454.82352047</v>
      </c>
      <c r="L40" s="20" t="n">
        <v>6.53246764</v>
      </c>
      <c r="M40" s="18" t="s">
        <v>481</v>
      </c>
      <c r="N40" s="20" t="s">
        <v>481</v>
      </c>
      <c r="O40" s="18" t="s">
        <v>481</v>
      </c>
      <c r="P40" s="20" t="s">
        <v>481</v>
      </c>
      <c r="Q40" s="18" t="s">
        <v>481</v>
      </c>
      <c r="R40" s="20" t="s">
        <v>481</v>
      </c>
      <c r="S40" s="18" t="s">
        <v>481</v>
      </c>
      <c r="T40" s="20" t="s">
        <v>481</v>
      </c>
      <c r="U40" s="18" t="n">
        <v>391.609104</v>
      </c>
      <c r="V40" s="20" t="n">
        <v>8.190751329999999</v>
      </c>
    </row>
    <row r="41" spans="1:22">
      <c r="A41" s="15" t="s">
        <v>516</v>
      </c>
      <c r="B41" s="17" t="n">
        <v>5712</v>
      </c>
      <c r="C41" s="18">
        <f>(39.0/B41*100)</f>
        <v/>
      </c>
      <c r="D41" s="19" t="n">
        <v>5673</v>
      </c>
      <c r="E41" s="18" t="n">
        <v>508.34266367</v>
      </c>
      <c r="F41" s="20" t="n">
        <v>3.27625976</v>
      </c>
      <c r="G41" s="18" t="n">
        <v>496.87849684</v>
      </c>
      <c r="H41" s="20" t="n">
        <v>4.90593273</v>
      </c>
      <c r="I41" s="18" t="n">
        <v>461.50716518</v>
      </c>
      <c r="J41" s="20" t="n">
        <v>8.386492580000001</v>
      </c>
      <c r="K41" s="18" t="n">
        <v>443.45964027</v>
      </c>
      <c r="L41" s="20" t="n">
        <v>8.78947294</v>
      </c>
      <c r="M41" s="18" t="s">
        <v>481</v>
      </c>
      <c r="N41" s="20" t="s">
        <v>481</v>
      </c>
      <c r="O41" s="18" t="s">
        <v>481</v>
      </c>
      <c r="P41" s="20" t="s">
        <v>481</v>
      </c>
      <c r="Q41" s="18" t="n">
        <v>399.91015703</v>
      </c>
      <c r="R41" s="20" t="n">
        <v>16.72230739</v>
      </c>
      <c r="S41" s="18" t="s">
        <v>481</v>
      </c>
      <c r="T41" s="20" t="s">
        <v>481</v>
      </c>
      <c r="U41" s="18" t="n">
        <v>373.85645391</v>
      </c>
      <c r="V41" s="20" t="n">
        <v>14.99812855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(1379.0/B46*100)</f>
        <v/>
      </c>
      <c r="D46" s="19" t="n">
        <v>21762</v>
      </c>
      <c r="E46" s="18" t="n">
        <v>429.65234897</v>
      </c>
      <c r="F46" s="20" t="n">
        <v>2.86554738</v>
      </c>
      <c r="G46" s="18" t="n">
        <v>403.28941459</v>
      </c>
      <c r="H46" s="20" t="n">
        <v>4.95686052</v>
      </c>
      <c r="I46" s="18" t="n">
        <v>360.58529572</v>
      </c>
      <c r="J46" s="20" t="n">
        <v>6.62102265</v>
      </c>
      <c r="K46" s="18" t="n">
        <v>356.12247091</v>
      </c>
      <c r="L46" s="20" t="n">
        <v>7.29015371</v>
      </c>
      <c r="M46" s="18" t="s">
        <v>481</v>
      </c>
      <c r="N46" s="20" t="s">
        <v>481</v>
      </c>
      <c r="O46" s="18" t="s">
        <v>481</v>
      </c>
      <c r="P46" s="20" t="s">
        <v>481</v>
      </c>
      <c r="Q46" s="18" t="s">
        <v>481</v>
      </c>
      <c r="R46" s="20" t="s">
        <v>481</v>
      </c>
      <c r="S46" s="18" t="s">
        <v>481</v>
      </c>
      <c r="T46" s="20" t="s">
        <v>481</v>
      </c>
      <c r="U46" s="18" t="n">
        <v>342.82424726</v>
      </c>
      <c r="V46" s="20" t="n">
        <v>3.95708492</v>
      </c>
    </row>
    <row r="47" spans="1:22">
      <c r="A47" s="15" t="s">
        <v>522</v>
      </c>
      <c r="B47" s="17" t="n">
        <v>5928</v>
      </c>
      <c r="C47" s="18">
        <f>(101.0/B47*100)</f>
        <v/>
      </c>
      <c r="D47" s="19" t="n">
        <v>5827</v>
      </c>
      <c r="E47" s="18" t="n">
        <v>456.29932661</v>
      </c>
      <c r="F47" s="20" t="n">
        <v>4.41902517</v>
      </c>
      <c r="G47" s="18" t="n">
        <v>434.66789712</v>
      </c>
      <c r="H47" s="20" t="n">
        <v>5.72328135</v>
      </c>
      <c r="I47" s="18" t="n">
        <v>391.0151669</v>
      </c>
      <c r="J47" s="20" t="n">
        <v>8.6542771</v>
      </c>
      <c r="K47" s="18" t="n">
        <v>382.91958221</v>
      </c>
      <c r="L47" s="20" t="n">
        <v>7.76455251</v>
      </c>
      <c r="M47" s="18" t="s">
        <v>481</v>
      </c>
      <c r="N47" s="20" t="s">
        <v>481</v>
      </c>
      <c r="O47" s="18" t="s">
        <v>481</v>
      </c>
      <c r="P47" s="20" t="s">
        <v>481</v>
      </c>
      <c r="Q47" s="18" t="s">
        <v>481</v>
      </c>
      <c r="R47" s="20" t="s">
        <v>481</v>
      </c>
      <c r="S47" s="18" t="s">
        <v>481</v>
      </c>
      <c r="T47" s="20" t="s">
        <v>481</v>
      </c>
      <c r="U47" s="18" t="n">
        <v>314.04558583</v>
      </c>
      <c r="V47" s="20" t="n">
        <v>7.42810121</v>
      </c>
    </row>
    <row r="48" spans="1:22">
      <c r="A48" s="15" t="s">
        <v>523</v>
      </c>
      <c r="B48" s="17" t="n">
        <v>9841</v>
      </c>
      <c r="C48" s="18">
        <f>(7.0/B48*100)</f>
        <v/>
      </c>
      <c r="D48" s="19" t="n">
        <v>9834</v>
      </c>
      <c r="E48" s="18" t="n">
        <v>498.59611314</v>
      </c>
      <c r="F48" s="20" t="n">
        <v>5.23699587</v>
      </c>
      <c r="G48" s="18" t="n">
        <v>488.77592453</v>
      </c>
      <c r="H48" s="20" t="n">
        <v>6.78332899</v>
      </c>
      <c r="I48" s="18" t="n">
        <v>454.84613652</v>
      </c>
      <c r="J48" s="20" t="n">
        <v>10.36074121</v>
      </c>
      <c r="K48" s="18" t="n">
        <v>448.4617041</v>
      </c>
      <c r="L48" s="20" t="n">
        <v>11.12510107</v>
      </c>
      <c r="M48" s="18" t="s">
        <v>481</v>
      </c>
      <c r="N48" s="20" t="s">
        <v>481</v>
      </c>
      <c r="O48" s="18" t="s">
        <v>481</v>
      </c>
      <c r="P48" s="20" t="s">
        <v>481</v>
      </c>
      <c r="Q48" s="18" t="s">
        <v>481</v>
      </c>
      <c r="R48" s="20" t="s">
        <v>481</v>
      </c>
      <c r="S48" s="18" t="s">
        <v>481</v>
      </c>
      <c r="T48" s="20" t="s">
        <v>481</v>
      </c>
      <c r="U48" s="18" t="n">
        <v>413.43845401</v>
      </c>
      <c r="V48" s="20" t="n">
        <v>29.68287315</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(225.0/B50*100)</f>
        <v/>
      </c>
      <c r="D50" s="19" t="n">
        <v>11570</v>
      </c>
      <c r="E50" s="18" t="n">
        <v>429.43317961</v>
      </c>
      <c r="F50" s="20" t="n">
        <v>2.90129831</v>
      </c>
      <c r="G50" s="18" t="n">
        <v>435.38871521</v>
      </c>
      <c r="H50" s="20" t="n">
        <v>4.33720505</v>
      </c>
      <c r="I50" s="18" t="n">
        <v>411.12625425</v>
      </c>
      <c r="J50" s="20" t="n">
        <v>7.58927031</v>
      </c>
      <c r="K50" s="18" t="n">
        <v>378.79607447</v>
      </c>
      <c r="L50" s="20" t="n">
        <v>7.44824393</v>
      </c>
      <c r="M50" s="18" t="s">
        <v>481</v>
      </c>
      <c r="N50" s="20" t="s">
        <v>481</v>
      </c>
      <c r="O50" s="18" t="s">
        <v>481</v>
      </c>
      <c r="P50" s="20" t="s">
        <v>481</v>
      </c>
      <c r="Q50" s="18" t="s">
        <v>481</v>
      </c>
      <c r="R50" s="20" t="s">
        <v>481</v>
      </c>
      <c r="S50" s="18" t="s">
        <v>481</v>
      </c>
      <c r="T50" s="20" t="s">
        <v>481</v>
      </c>
      <c r="U50" s="18" t="n">
        <v>343.72418691</v>
      </c>
      <c r="V50" s="20" t="n">
        <v>9.342113579999999</v>
      </c>
    </row>
    <row r="51" spans="1:22">
      <c r="A51" s="15" t="s">
        <v>526</v>
      </c>
      <c r="B51" s="17" t="n">
        <v>6866</v>
      </c>
      <c r="C51" s="18">
        <f>(109.0/B51*100)</f>
        <v/>
      </c>
      <c r="D51" s="19" t="n">
        <v>6757</v>
      </c>
      <c r="E51" s="18" t="n">
        <v>430.82021443</v>
      </c>
      <c r="F51" s="20" t="n">
        <v>2.80332839</v>
      </c>
      <c r="G51" s="18" t="n">
        <v>428.57719617</v>
      </c>
      <c r="H51" s="20" t="n">
        <v>6.97778947</v>
      </c>
      <c r="I51" s="18" t="n">
        <v>390.48945402</v>
      </c>
      <c r="J51" s="20" t="n">
        <v>11.60938833</v>
      </c>
      <c r="K51" s="18" t="n">
        <v>380.77315022</v>
      </c>
      <c r="L51" s="20" t="n">
        <v>13.62951018</v>
      </c>
      <c r="M51" s="18" t="s">
        <v>481</v>
      </c>
      <c r="N51" s="20" t="s">
        <v>481</v>
      </c>
      <c r="O51" s="18" t="s">
        <v>481</v>
      </c>
      <c r="P51" s="20" t="s">
        <v>481</v>
      </c>
      <c r="Q51" s="18" t="n">
        <v>427.96430568</v>
      </c>
      <c r="R51" s="20" t="n">
        <v>5.20460603</v>
      </c>
      <c r="S51" s="18" t="s">
        <v>481</v>
      </c>
      <c r="T51" s="20" t="s">
        <v>481</v>
      </c>
      <c r="U51" s="18" t="n">
        <v>372.19890772</v>
      </c>
      <c r="V51" s="20" t="n">
        <v>8.318543099999999</v>
      </c>
    </row>
    <row r="52" spans="1:22">
      <c r="A52" s="15" t="s">
        <v>527</v>
      </c>
      <c r="B52" s="17" t="n">
        <v>5809</v>
      </c>
      <c r="C52" s="18">
        <f>(77.0/B52*100)</f>
        <v/>
      </c>
      <c r="D52" s="19" t="n">
        <v>5732</v>
      </c>
      <c r="E52" s="18" t="n">
        <v>490.37284945</v>
      </c>
      <c r="F52" s="20" t="n">
        <v>2.81850536</v>
      </c>
      <c r="G52" s="18" t="n">
        <v>494.04053435</v>
      </c>
      <c r="H52" s="20" t="n">
        <v>4.31672431</v>
      </c>
      <c r="I52" s="18" t="n">
        <v>470.8431804</v>
      </c>
      <c r="J52" s="20" t="n">
        <v>7.25459987</v>
      </c>
      <c r="K52" s="18" t="n">
        <v>437.22020665</v>
      </c>
      <c r="L52" s="20" t="n">
        <v>8.88007556</v>
      </c>
      <c r="M52" s="18" t="s">
        <v>481</v>
      </c>
      <c r="N52" s="20" t="s">
        <v>481</v>
      </c>
      <c r="O52" s="18" t="s">
        <v>481</v>
      </c>
      <c r="P52" s="20" t="s">
        <v>481</v>
      </c>
      <c r="Q52" s="18" t="s">
        <v>481</v>
      </c>
      <c r="R52" s="20" t="s">
        <v>481</v>
      </c>
      <c r="S52" s="18" t="s">
        <v>481</v>
      </c>
      <c r="T52" s="20" t="s">
        <v>481</v>
      </c>
      <c r="U52" s="18" t="n">
        <v>373.30468147</v>
      </c>
      <c r="V52" s="20" t="n">
        <v>13.02687275</v>
      </c>
    </row>
    <row r="53" spans="1:22">
      <c r="A53" s="15" t="s">
        <v>528</v>
      </c>
      <c r="B53" s="17" t="n">
        <v>5571</v>
      </c>
      <c r="C53" s="18">
        <f>(85.0/B53*100)</f>
        <v/>
      </c>
      <c r="D53" s="19" t="n">
        <v>5486</v>
      </c>
      <c r="E53" s="18" t="n">
        <v>461.82501</v>
      </c>
      <c r="F53" s="20" t="n">
        <v>2.14424686</v>
      </c>
      <c r="G53" s="18" t="n">
        <v>438.54773668</v>
      </c>
      <c r="H53" s="20" t="n">
        <v>2.99923891</v>
      </c>
      <c r="I53" s="18" t="n">
        <v>398.19855825</v>
      </c>
      <c r="J53" s="20" t="n">
        <v>6.87917137</v>
      </c>
      <c r="K53" s="18" t="n">
        <v>392.48872448</v>
      </c>
      <c r="L53" s="20" t="n">
        <v>6.12003192</v>
      </c>
      <c r="M53" s="18" t="s">
        <v>481</v>
      </c>
      <c r="N53" s="20" t="s">
        <v>481</v>
      </c>
      <c r="O53" s="18" t="s">
        <v>481</v>
      </c>
      <c r="P53" s="20" t="s">
        <v>481</v>
      </c>
      <c r="Q53" s="18" t="s">
        <v>481</v>
      </c>
      <c r="R53" s="20" t="s">
        <v>481</v>
      </c>
      <c r="S53" s="18" t="s">
        <v>481</v>
      </c>
      <c r="T53" s="20" t="s">
        <v>481</v>
      </c>
      <c r="U53" s="18" t="n">
        <v>318.72549037</v>
      </c>
      <c r="V53" s="20" t="n">
        <v>8.857709270000001</v>
      </c>
    </row>
    <row r="54" spans="1:22">
      <c r="A54" s="15" t="s">
        <v>529</v>
      </c>
      <c r="B54" s="17" t="n">
        <v>4740</v>
      </c>
      <c r="C54" s="18">
        <f>(113.0/B54*100)</f>
        <v/>
      </c>
      <c r="D54" s="19" t="n">
        <v>4627</v>
      </c>
      <c r="E54" s="18" t="n">
        <v>371.77348339</v>
      </c>
      <c r="F54" s="20" t="n">
        <v>3.09455633</v>
      </c>
      <c r="G54" s="18" t="n">
        <v>370.82024354</v>
      </c>
      <c r="H54" s="20" t="n">
        <v>6.03462047</v>
      </c>
      <c r="I54" s="18" t="n">
        <v>342.8944867</v>
      </c>
      <c r="J54" s="20" t="n">
        <v>6.47416532</v>
      </c>
      <c r="K54" s="18" t="n">
        <v>324.36640422</v>
      </c>
      <c r="L54" s="20" t="n">
        <v>7.39607146</v>
      </c>
      <c r="M54" s="18" t="s">
        <v>481</v>
      </c>
      <c r="N54" s="20" t="s">
        <v>481</v>
      </c>
      <c r="O54" s="18" t="s">
        <v>481</v>
      </c>
      <c r="P54" s="20" t="s">
        <v>481</v>
      </c>
      <c r="Q54" s="18" t="s">
        <v>481</v>
      </c>
      <c r="R54" s="20" t="s">
        <v>481</v>
      </c>
      <c r="S54" s="18" t="s">
        <v>481</v>
      </c>
      <c r="T54" s="20" t="s">
        <v>481</v>
      </c>
      <c r="U54" s="18" t="n">
        <v>281.177912</v>
      </c>
      <c r="V54" s="20" t="n">
        <v>4.83581124</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536.71532781</v>
      </c>
      <c r="F56" s="20" t="n">
        <v>2.58067402</v>
      </c>
      <c r="G56" s="18" t="n">
        <v>505.01280404</v>
      </c>
      <c r="H56" s="20" t="n">
        <v>4.36821778</v>
      </c>
      <c r="I56" s="18" t="n">
        <v>472.66749925</v>
      </c>
      <c r="J56" s="20" t="n">
        <v>6.69022589</v>
      </c>
      <c r="K56" s="18" t="n">
        <v>471.05158796</v>
      </c>
      <c r="L56" s="20" t="n">
        <v>7.48911249</v>
      </c>
      <c r="M56" s="18" t="s">
        <v>481</v>
      </c>
      <c r="N56" s="20" t="s">
        <v>481</v>
      </c>
      <c r="O56" s="18" t="s">
        <v>481</v>
      </c>
      <c r="P56" s="20" t="s">
        <v>481</v>
      </c>
      <c r="Q56" s="18" t="s">
        <v>481</v>
      </c>
      <c r="R56" s="20" t="s">
        <v>481</v>
      </c>
      <c r="S56" s="18" t="s">
        <v>481</v>
      </c>
      <c r="T56" s="20" t="s">
        <v>481</v>
      </c>
      <c r="U56" s="18" t="n">
        <v>458.098038</v>
      </c>
      <c r="V56" s="20" t="n">
        <v>18.70158449</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(138.0/B61*100)</f>
        <v/>
      </c>
      <c r="D61" s="19" t="n">
        <v>6387</v>
      </c>
      <c r="E61" s="18" t="n">
        <v>483.76989539</v>
      </c>
      <c r="F61" s="20" t="n">
        <v>2.59040364</v>
      </c>
      <c r="G61" s="18" t="n">
        <v>475.1460413</v>
      </c>
      <c r="H61" s="20" t="n">
        <v>3.86447324</v>
      </c>
      <c r="I61" s="18" t="n">
        <v>440.818884</v>
      </c>
      <c r="J61" s="20" t="n">
        <v>6.86472837</v>
      </c>
      <c r="K61" s="18" t="n">
        <v>415.06580432</v>
      </c>
      <c r="L61" s="20" t="n">
        <v>8.239542760000001</v>
      </c>
      <c r="M61" s="18" t="s">
        <v>481</v>
      </c>
      <c r="N61" s="20" t="s">
        <v>481</v>
      </c>
      <c r="O61" s="18" t="s">
        <v>481</v>
      </c>
      <c r="P61" s="20" t="s">
        <v>481</v>
      </c>
      <c r="Q61" s="18" t="s">
        <v>481</v>
      </c>
      <c r="R61" s="20" t="s">
        <v>481</v>
      </c>
      <c r="S61" s="18" t="s">
        <v>481</v>
      </c>
      <c r="T61" s="20" t="s">
        <v>481</v>
      </c>
      <c r="U61" s="18" t="n">
        <v>367.63954841</v>
      </c>
      <c r="V61" s="20" t="n">
        <v>12.10352697</v>
      </c>
    </row>
    <row r="62" spans="1:22">
      <c r="A62" s="15" t="s">
        <v>537</v>
      </c>
      <c r="B62" s="17" t="n">
        <v>4476</v>
      </c>
      <c r="C62" s="18">
        <f>(3.0/B62*100)</f>
        <v/>
      </c>
      <c r="D62" s="19" t="n">
        <v>4473</v>
      </c>
      <c r="E62" s="18" t="n">
        <v>514.96995115</v>
      </c>
      <c r="F62" s="20" t="n">
        <v>1.49270587</v>
      </c>
      <c r="G62" s="18" t="n">
        <v>500.07866207</v>
      </c>
      <c r="H62" s="20" t="n">
        <v>3.6681912</v>
      </c>
      <c r="I62" s="18" t="n">
        <v>462.12358925</v>
      </c>
      <c r="J62" s="20" t="n">
        <v>7.74530138</v>
      </c>
      <c r="K62" s="18" t="n">
        <v>464.75925573</v>
      </c>
      <c r="L62" s="20" t="n">
        <v>8.148964830000001</v>
      </c>
      <c r="M62" s="18" t="s">
        <v>481</v>
      </c>
      <c r="N62" s="20" t="s">
        <v>481</v>
      </c>
      <c r="O62" s="18" t="s">
        <v>481</v>
      </c>
      <c r="P62" s="20" t="s">
        <v>481</v>
      </c>
      <c r="Q62" s="18" t="s">
        <v>481</v>
      </c>
      <c r="R62" s="20" t="s">
        <v>481</v>
      </c>
      <c r="S62" s="18" t="s">
        <v>481</v>
      </c>
      <c r="T62" s="20" t="s">
        <v>481</v>
      </c>
      <c r="U62" s="18" t="n">
        <v>448.59250352</v>
      </c>
      <c r="V62" s="20" t="n">
        <v>47.35499336</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(77.0/B66*100)</f>
        <v/>
      </c>
      <c r="D66" s="19" t="n">
        <v>5588</v>
      </c>
      <c r="E66" s="18" t="n">
        <v>436.75025959</v>
      </c>
      <c r="F66" s="20" t="n">
        <v>1.88184257</v>
      </c>
      <c r="G66" s="18" t="n">
        <v>447.21904857</v>
      </c>
      <c r="H66" s="20" t="n">
        <v>5.12679304</v>
      </c>
      <c r="I66" s="18" t="n">
        <v>401.86610767</v>
      </c>
      <c r="J66" s="20" t="n">
        <v>6.93027757</v>
      </c>
      <c r="K66" s="18" t="n">
        <v>390.14380119</v>
      </c>
      <c r="L66" s="20" t="n">
        <v>8.3442916</v>
      </c>
      <c r="M66" s="18" t="s">
        <v>481</v>
      </c>
      <c r="N66" s="20" t="s">
        <v>481</v>
      </c>
      <c r="O66" s="18" t="s">
        <v>481</v>
      </c>
      <c r="P66" s="20" t="s">
        <v>481</v>
      </c>
      <c r="Q66" s="18" t="s">
        <v>481</v>
      </c>
      <c r="R66" s="20" t="s">
        <v>481</v>
      </c>
      <c r="S66" s="18" t="s">
        <v>481</v>
      </c>
      <c r="T66" s="20" t="s">
        <v>481</v>
      </c>
      <c r="U66" s="18" t="n">
        <v>324.63124814</v>
      </c>
      <c r="V66" s="20" t="n">
        <v>4.8629844</v>
      </c>
    </row>
    <row r="67" spans="1:22">
      <c r="A67" s="15" t="s">
        <v>542</v>
      </c>
      <c r="B67" s="17" t="n">
        <v>6971</v>
      </c>
      <c r="C67" s="18">
        <f>(117.0/B67*100)</f>
        <v/>
      </c>
      <c r="D67" s="19" t="n">
        <v>6854</v>
      </c>
      <c r="E67" s="18" t="n">
        <v>407.89276909</v>
      </c>
      <c r="F67" s="20" t="n">
        <v>2.97341773</v>
      </c>
      <c r="G67" s="18" t="n">
        <v>377.80900472</v>
      </c>
      <c r="H67" s="20" t="n">
        <v>5.43132343</v>
      </c>
      <c r="I67" s="18" t="n">
        <v>342.96471064</v>
      </c>
      <c r="J67" s="20" t="n">
        <v>9.133938219999999</v>
      </c>
      <c r="K67" s="18" t="n">
        <v>326.56611365</v>
      </c>
      <c r="L67" s="20" t="n">
        <v>9.49689714</v>
      </c>
      <c r="M67" s="18" t="s">
        <v>481</v>
      </c>
      <c r="N67" s="20" t="s">
        <v>481</v>
      </c>
      <c r="O67" s="18" t="s">
        <v>481</v>
      </c>
      <c r="P67" s="20" t="s">
        <v>481</v>
      </c>
      <c r="Q67" s="18" t="s">
        <v>481</v>
      </c>
      <c r="R67" s="20" t="s">
        <v>481</v>
      </c>
      <c r="S67" s="18" t="s">
        <v>481</v>
      </c>
      <c r="T67" s="20" t="s">
        <v>481</v>
      </c>
      <c r="U67" s="18" t="n">
        <v>296.14806063</v>
      </c>
      <c r="V67" s="20" t="n">
        <v>6.7343574</v>
      </c>
    </row>
    <row r="68" spans="1:22">
      <c r="A68" s="15" t="s">
        <v>543</v>
      </c>
      <c r="B68" s="17" t="n">
        <v>12083</v>
      </c>
      <c r="C68" s="18">
        <f>(26.0/B68*100)</f>
        <v/>
      </c>
      <c r="D68" s="19" t="n">
        <v>12057</v>
      </c>
      <c r="E68" s="18" t="n">
        <v>433.92965488</v>
      </c>
      <c r="F68" s="20" t="n">
        <v>1.30567118</v>
      </c>
      <c r="G68" s="18" t="n">
        <v>398.41384866</v>
      </c>
      <c r="H68" s="20" t="n">
        <v>2.83513687</v>
      </c>
      <c r="I68" s="18" t="n">
        <v>366.38797763</v>
      </c>
      <c r="J68" s="20" t="n">
        <v>4.19785847</v>
      </c>
      <c r="K68" s="18" t="n">
        <v>344.71150487</v>
      </c>
      <c r="L68" s="20" t="n">
        <v>4.41329077</v>
      </c>
      <c r="M68" s="18" t="s">
        <v>481</v>
      </c>
      <c r="N68" s="20" t="s">
        <v>481</v>
      </c>
      <c r="O68" s="18" t="s">
        <v>481</v>
      </c>
      <c r="P68" s="20" t="s">
        <v>481</v>
      </c>
      <c r="Q68" s="18" t="s">
        <v>481</v>
      </c>
      <c r="R68" s="20" t="s">
        <v>481</v>
      </c>
      <c r="S68" s="18" t="s">
        <v>481</v>
      </c>
      <c r="T68" s="20" t="s">
        <v>481</v>
      </c>
      <c r="U68" s="18" t="n">
        <v>292.58671543</v>
      </c>
      <c r="V68" s="20" t="n">
        <v>3.75037462</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505.22964221</v>
      </c>
      <c r="F70" s="20" t="n">
        <v>2.94313363</v>
      </c>
      <c r="G70" s="18" t="n">
        <v>497.76459356</v>
      </c>
      <c r="H70" s="20" t="n">
        <v>4.12816074</v>
      </c>
      <c r="I70" s="18" t="n">
        <v>465.78034458</v>
      </c>
      <c r="J70" s="20" t="n">
        <v>6.69193277</v>
      </c>
      <c r="K70" s="18" t="n">
        <v>451.8875204</v>
      </c>
      <c r="L70" s="20" t="n">
        <v>7.70040575</v>
      </c>
      <c r="M70" s="18" t="s">
        <v>481</v>
      </c>
      <c r="N70" s="20" t="s">
        <v>481</v>
      </c>
      <c r="O70" s="18" t="s">
        <v>481</v>
      </c>
      <c r="P70" s="20" t="s">
        <v>481</v>
      </c>
      <c r="Q70" s="18" t="s">
        <v>481</v>
      </c>
      <c r="R70" s="20" t="s">
        <v>481</v>
      </c>
      <c r="S70" s="18" t="s">
        <v>481</v>
      </c>
      <c r="T70" s="20" t="s">
        <v>481</v>
      </c>
      <c r="U70" s="18" t="n">
        <v>420.48357486</v>
      </c>
      <c r="V70" s="20" t="n">
        <v>12.41700285</v>
      </c>
    </row>
    <row r="71" spans="1:22">
      <c r="A71" s="15" t="s">
        <v>546</v>
      </c>
      <c r="B71" s="17" t="n">
        <v>6115</v>
      </c>
      <c r="C71" s="18">
        <f>(17.0/B71*100)</f>
        <v/>
      </c>
      <c r="D71" s="19" t="n">
        <v>6098</v>
      </c>
      <c r="E71" s="18" t="n">
        <v>543.0564498799999</v>
      </c>
      <c r="F71" s="20" t="n">
        <v>2.15384247</v>
      </c>
      <c r="G71" s="18" t="n">
        <v>526.97927752</v>
      </c>
      <c r="H71" s="20" t="n">
        <v>3.32335766</v>
      </c>
      <c r="I71" s="18" t="n">
        <v>487.09354726</v>
      </c>
      <c r="J71" s="20" t="n">
        <v>6.83760936</v>
      </c>
      <c r="K71" s="18" t="n">
        <v>500.62396929</v>
      </c>
      <c r="L71" s="20" t="n">
        <v>7.53600309</v>
      </c>
      <c r="M71" s="18" t="s">
        <v>481</v>
      </c>
      <c r="N71" s="20" t="s">
        <v>481</v>
      </c>
      <c r="O71" s="18" t="s">
        <v>481</v>
      </c>
      <c r="P71" s="20" t="s">
        <v>481</v>
      </c>
      <c r="Q71" s="18" t="s">
        <v>481</v>
      </c>
      <c r="R71" s="20" t="s">
        <v>481</v>
      </c>
      <c r="S71" s="18" t="s">
        <v>481</v>
      </c>
      <c r="T71" s="20" t="s">
        <v>481</v>
      </c>
      <c r="U71" s="18" t="n">
        <v>512.76884238</v>
      </c>
      <c r="V71" s="20" t="n">
        <v>23.80990815</v>
      </c>
    </row>
    <row r="72" spans="1:22">
      <c r="A72" s="15" t="s">
        <v>547</v>
      </c>
      <c r="B72" s="17" t="n">
        <v>7708</v>
      </c>
      <c r="C72" s="18">
        <f>(5.0/B72*100)</f>
        <v/>
      </c>
      <c r="D72" s="19" t="n">
        <v>7703</v>
      </c>
      <c r="E72" s="18" t="n">
        <v>499.91792662</v>
      </c>
      <c r="F72" s="20" t="n">
        <v>2.58485251</v>
      </c>
      <c r="G72" s="18" t="n">
        <v>486.54136543</v>
      </c>
      <c r="H72" s="20" t="n">
        <v>6.10589327</v>
      </c>
      <c r="I72" s="18" t="n">
        <v>465.33300995</v>
      </c>
      <c r="J72" s="20" t="n">
        <v>9.9773841</v>
      </c>
      <c r="K72" s="18" t="n">
        <v>427.63211084</v>
      </c>
      <c r="L72" s="20" t="n">
        <v>13.00055935</v>
      </c>
      <c r="M72" s="18" t="s">
        <v>481</v>
      </c>
      <c r="N72" s="20" t="s">
        <v>481</v>
      </c>
      <c r="O72" s="18" t="s">
        <v>481</v>
      </c>
      <c r="P72" s="20" t="s">
        <v>481</v>
      </c>
      <c r="Q72" s="18" t="s">
        <v>481</v>
      </c>
      <c r="R72" s="20" t="s">
        <v>481</v>
      </c>
      <c r="S72" s="18" t="s">
        <v>481</v>
      </c>
      <c r="T72" s="20" t="s">
        <v>481</v>
      </c>
      <c r="U72" s="18" t="n">
        <v>416.70491483</v>
      </c>
      <c r="V72" s="20" t="n">
        <v>30.57031072</v>
      </c>
    </row>
    <row r="73" spans="1:22">
      <c r="A73" s="15" t="s">
        <v>548</v>
      </c>
      <c r="B73" s="17" t="n">
        <v>8249</v>
      </c>
      <c r="C73" s="18">
        <f>(147.0/B73*100)</f>
        <v/>
      </c>
      <c r="D73" s="19" t="n">
        <v>8102</v>
      </c>
      <c r="E73" s="18" t="n">
        <v>419.13024684</v>
      </c>
      <c r="F73" s="20" t="n">
        <v>3.42446833</v>
      </c>
      <c r="G73" s="18" t="n">
        <v>409.31867216</v>
      </c>
      <c r="H73" s="20" t="n">
        <v>4.94139333</v>
      </c>
      <c r="I73" s="18" t="n">
        <v>373.03373957</v>
      </c>
      <c r="J73" s="20" t="n">
        <v>4.88589051</v>
      </c>
      <c r="K73" s="18" t="n">
        <v>372.66991909</v>
      </c>
      <c r="L73" s="20" t="n">
        <v>5.70863367</v>
      </c>
      <c r="M73" s="18" t="s">
        <v>481</v>
      </c>
      <c r="N73" s="20" t="s">
        <v>481</v>
      </c>
      <c r="O73" s="18" t="s">
        <v>481</v>
      </c>
      <c r="P73" s="20" t="s">
        <v>481</v>
      </c>
      <c r="Q73" s="18" t="s">
        <v>481</v>
      </c>
      <c r="R73" s="20" t="s">
        <v>481</v>
      </c>
      <c r="S73" s="18" t="s">
        <v>481</v>
      </c>
      <c r="T73" s="20" t="s">
        <v>481</v>
      </c>
      <c r="U73" s="18" t="n">
        <v>364.34927289</v>
      </c>
      <c r="V73" s="20" t="n">
        <v>9.968676990000001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(211.0/B75*100)</f>
        <v/>
      </c>
      <c r="D75" s="19" t="n">
        <v>5164</v>
      </c>
      <c r="E75" s="18" t="n">
        <v>376.67156058</v>
      </c>
      <c r="F75" s="20" t="n">
        <v>3.00645436</v>
      </c>
      <c r="G75" s="18" t="n">
        <v>354.92062257</v>
      </c>
      <c r="H75" s="20" t="n">
        <v>4.70767121</v>
      </c>
      <c r="I75" s="18" t="n">
        <v>336.15525091</v>
      </c>
      <c r="J75" s="20" t="n">
        <v>6.43243104</v>
      </c>
      <c r="K75" s="18" t="n">
        <v>330.9847479</v>
      </c>
      <c r="L75" s="20" t="n">
        <v>5.264115</v>
      </c>
      <c r="M75" s="18" t="s">
        <v>481</v>
      </c>
      <c r="N75" s="20" t="s">
        <v>481</v>
      </c>
      <c r="O75" s="18" t="s">
        <v>481</v>
      </c>
      <c r="P75" s="20" t="s">
        <v>481</v>
      </c>
      <c r="Q75" s="18" t="s">
        <v>481</v>
      </c>
      <c r="R75" s="20" t="s">
        <v>481</v>
      </c>
      <c r="S75" s="18" t="s">
        <v>481</v>
      </c>
      <c r="T75" s="20" t="s">
        <v>481</v>
      </c>
      <c r="U75" s="18" t="n">
        <v>301.99057027</v>
      </c>
      <c r="V75" s="20" t="n">
        <v>6.49349686</v>
      </c>
    </row>
    <row r="76" spans="1:22">
      <c r="A76" s="15" t="s">
        <v>551</v>
      </c>
      <c r="B76" s="17" t="n">
        <v>14167</v>
      </c>
      <c r="C76" s="18">
        <f>(229.0/B76*100)</f>
        <v/>
      </c>
      <c r="D76" s="19" t="n">
        <v>13938</v>
      </c>
      <c r="E76" s="18" t="n">
        <v>455.75514979</v>
      </c>
      <c r="F76" s="20" t="n">
        <v>2.89584467</v>
      </c>
      <c r="G76" s="18" t="n">
        <v>429.63916145</v>
      </c>
      <c r="H76" s="20" t="n">
        <v>4.17552208</v>
      </c>
      <c r="I76" s="18" t="n">
        <v>394.61364515</v>
      </c>
      <c r="J76" s="20" t="n">
        <v>4.88626469</v>
      </c>
      <c r="K76" s="18" t="n">
        <v>372.3550302</v>
      </c>
      <c r="L76" s="20" t="n">
        <v>5.36166309</v>
      </c>
      <c r="M76" s="18" t="s">
        <v>481</v>
      </c>
      <c r="N76" s="20" t="s">
        <v>481</v>
      </c>
      <c r="O76" s="18" t="s">
        <v>481</v>
      </c>
      <c r="P76" s="20" t="s">
        <v>481</v>
      </c>
      <c r="Q76" s="18" t="s">
        <v>481</v>
      </c>
      <c r="R76" s="20" t="s">
        <v>481</v>
      </c>
      <c r="S76" s="18" t="s">
        <v>481</v>
      </c>
      <c r="T76" s="20" t="s">
        <v>481</v>
      </c>
      <c r="U76" s="18" t="n">
        <v>325.33490671</v>
      </c>
      <c r="V76" s="20" t="n">
        <v>5.72802477</v>
      </c>
    </row>
    <row r="77" spans="1:22">
      <c r="A77" s="15" t="s">
        <v>552</v>
      </c>
      <c r="B77" s="17" t="n">
        <v>6062</v>
      </c>
      <c r="C77" s="18">
        <f>(92.0/B77*100)</f>
        <v/>
      </c>
      <c r="D77" s="19" t="n">
        <v>5970</v>
      </c>
      <c r="E77" s="18" t="n">
        <v>449.48002475</v>
      </c>
      <c r="F77" s="20" t="n">
        <v>2.52816535</v>
      </c>
      <c r="G77" s="18" t="n">
        <v>420.38353706</v>
      </c>
      <c r="H77" s="20" t="n">
        <v>8.772332609999999</v>
      </c>
      <c r="I77" s="18" t="n">
        <v>381.5710339</v>
      </c>
      <c r="J77" s="20" t="n">
        <v>10.72529532</v>
      </c>
      <c r="K77" s="18" t="n">
        <v>374.51056508</v>
      </c>
      <c r="L77" s="20" t="n">
        <v>10.29700822</v>
      </c>
      <c r="M77" s="18" t="s">
        <v>481</v>
      </c>
      <c r="N77" s="20" t="s">
        <v>481</v>
      </c>
      <c r="O77" s="18" t="s">
        <v>481</v>
      </c>
      <c r="P77" s="20" t="s">
        <v>481</v>
      </c>
      <c r="Q77" s="18" t="s">
        <v>481</v>
      </c>
      <c r="R77" s="20" t="s">
        <v>481</v>
      </c>
      <c r="S77" s="18" t="s">
        <v>481</v>
      </c>
      <c r="T77" s="20" t="s">
        <v>481</v>
      </c>
      <c r="U77" s="18" t="n">
        <v>339.06106816</v>
      </c>
      <c r="V77" s="20" t="n">
        <v>5.08101919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441.271924</v>
      </c>
      <c r="F81" s="20" t="n">
        <v>3.35607213</v>
      </c>
      <c r="G81" s="18" t="n">
        <v>425.66578343</v>
      </c>
      <c r="H81" s="20" t="n">
        <v>4.80127418</v>
      </c>
      <c r="I81" s="18" t="n">
        <v>380.38242601</v>
      </c>
      <c r="J81" s="20" t="n">
        <v>6.25046316</v>
      </c>
      <c r="K81" s="18" t="n">
        <v>364.72797509</v>
      </c>
      <c r="L81" s="20" t="n">
        <v>7.50026555</v>
      </c>
      <c r="M81" s="18" t="s">
        <v>481</v>
      </c>
      <c r="N81" s="20" t="s">
        <v>481</v>
      </c>
      <c r="O81" s="18" t="s">
        <v>481</v>
      </c>
      <c r="P81" s="20" t="s">
        <v>481</v>
      </c>
      <c r="Q81" s="18" t="s">
        <v>481</v>
      </c>
      <c r="R81" s="20" t="s">
        <v>481</v>
      </c>
      <c r="S81" s="18" t="s">
        <v>481</v>
      </c>
      <c r="T81" s="20" t="s">
        <v>481</v>
      </c>
      <c r="U81" s="18" t="n">
        <v>381.52794183</v>
      </c>
      <c r="V81" s="20" t="n">
        <v>17.17088131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742</v>
      </c>
    </row>
    <row customHeight="1" ht="30" r="4" spans="1:22">
      <c r="A4" s="6" t="n"/>
      <c r="B4" s="7" t="s">
        <v>462</v>
      </c>
      <c r="C4" s="7" t="s">
        <v>463</v>
      </c>
      <c r="D4" s="8" t="s">
        <v>462</v>
      </c>
      <c r="E4" s="9" t="s">
        <v>622</v>
      </c>
      <c r="F4" s="10" t="n"/>
      <c r="G4" s="9" t="s">
        <v>743</v>
      </c>
      <c r="H4" s="10" t="n"/>
      <c r="I4" s="9" t="s">
        <v>744</v>
      </c>
      <c r="J4" s="10" t="n"/>
      <c r="K4" s="9" t="s">
        <v>745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(457.0/B7*100)</f>
        <v/>
      </c>
      <c r="D7" s="19" t="n">
        <v>14073</v>
      </c>
      <c r="E7" s="18" t="n">
        <v>514.36681337</v>
      </c>
      <c r="F7" s="20" t="n">
        <v>1.9014766</v>
      </c>
      <c r="G7" s="18" t="n">
        <v>493.80080355</v>
      </c>
      <c r="H7" s="20" t="n">
        <v>2.82420212</v>
      </c>
      <c r="I7" s="18" t="n">
        <v>475.72849762</v>
      </c>
      <c r="J7" s="20" t="n">
        <v>6.73291221</v>
      </c>
      <c r="K7" s="18" t="n">
        <v>427.85945374</v>
      </c>
      <c r="L7" s="20" t="n">
        <v>9.02624462</v>
      </c>
      <c r="M7" s="18" t="s">
        <v>481</v>
      </c>
      <c r="N7" s="20" t="s">
        <v>481</v>
      </c>
      <c r="O7" s="18" t="s">
        <v>481</v>
      </c>
      <c r="P7" s="20" t="s">
        <v>481</v>
      </c>
      <c r="Q7" s="18" t="s">
        <v>481</v>
      </c>
      <c r="R7" s="20" t="s">
        <v>481</v>
      </c>
      <c r="S7" s="18" t="s">
        <v>481</v>
      </c>
      <c r="T7" s="20" t="s">
        <v>481</v>
      </c>
      <c r="U7" s="18" t="n">
        <v>438.21215966</v>
      </c>
      <c r="V7" s="20" t="n">
        <v>9.15177021</v>
      </c>
    </row>
    <row r="8" spans="1:22">
      <c r="A8" s="15" t="s">
        <v>483</v>
      </c>
      <c r="B8" s="17" t="n">
        <v>7007</v>
      </c>
      <c r="C8" s="18">
        <f>(32.0/B8*100)</f>
        <v/>
      </c>
      <c r="D8" s="19" t="n">
        <v>6975</v>
      </c>
      <c r="E8" s="18" t="n">
        <v>489.59227753</v>
      </c>
      <c r="F8" s="20" t="n">
        <v>2.82855797</v>
      </c>
      <c r="G8" s="18" t="n">
        <v>467.81189566</v>
      </c>
      <c r="H8" s="20" t="n">
        <v>6.53978263</v>
      </c>
      <c r="I8" s="18" t="n">
        <v>472.50692516</v>
      </c>
      <c r="J8" s="20" t="n">
        <v>12.89804397</v>
      </c>
      <c r="K8" s="18" t="n">
        <v>413.31049341</v>
      </c>
      <c r="L8" s="20" t="n">
        <v>12.46440588</v>
      </c>
      <c r="M8" s="18" t="s">
        <v>481</v>
      </c>
      <c r="N8" s="20" t="s">
        <v>481</v>
      </c>
      <c r="O8" s="18" t="s">
        <v>481</v>
      </c>
      <c r="P8" s="20" t="s">
        <v>481</v>
      </c>
      <c r="Q8" s="18" t="n">
        <v>361.38025951</v>
      </c>
      <c r="R8" s="20" t="n">
        <v>22.72565673</v>
      </c>
      <c r="S8" s="18" t="s">
        <v>481</v>
      </c>
      <c r="T8" s="20" t="s">
        <v>481</v>
      </c>
      <c r="U8" s="18" t="n">
        <v>409.5271724</v>
      </c>
      <c r="V8" s="20" t="n">
        <v>21.48559928</v>
      </c>
    </row>
    <row r="9" spans="1:22">
      <c r="A9" s="15" t="s">
        <v>484</v>
      </c>
      <c r="B9" s="17" t="n">
        <v>9651</v>
      </c>
      <c r="C9" s="18">
        <f>(152.0/B9*100)</f>
        <v/>
      </c>
      <c r="D9" s="19" t="n">
        <v>9499</v>
      </c>
      <c r="E9" s="18" t="n">
        <v>510.51786475</v>
      </c>
      <c r="F9" s="20" t="n">
        <v>2.3021265</v>
      </c>
      <c r="G9" s="18" t="n">
        <v>458.87664701</v>
      </c>
      <c r="H9" s="20" t="n">
        <v>6.02248453</v>
      </c>
      <c r="I9" s="18" t="n">
        <v>434.17614183</v>
      </c>
      <c r="J9" s="20" t="n">
        <v>12.0173762</v>
      </c>
      <c r="K9" s="18" t="n">
        <v>407.06055254</v>
      </c>
      <c r="L9" s="20" t="n">
        <v>11.79220742</v>
      </c>
      <c r="M9" s="18" t="s">
        <v>481</v>
      </c>
      <c r="N9" s="20" t="s">
        <v>481</v>
      </c>
      <c r="O9" s="18" t="s">
        <v>481</v>
      </c>
      <c r="P9" s="20" t="s">
        <v>481</v>
      </c>
      <c r="Q9" s="18" t="n">
        <v>347.7815185</v>
      </c>
      <c r="R9" s="20" t="n">
        <v>11.20716786</v>
      </c>
      <c r="S9" s="18" t="s">
        <v>481</v>
      </c>
      <c r="T9" s="20" t="s">
        <v>481</v>
      </c>
      <c r="U9" s="18" t="n">
        <v>376.51933188</v>
      </c>
      <c r="V9" s="20" t="n">
        <v>10.10846349</v>
      </c>
    </row>
    <row r="10" spans="1:22">
      <c r="A10" s="15" t="s">
        <v>485</v>
      </c>
      <c r="B10" s="17" t="n">
        <v>20058</v>
      </c>
      <c r="C10" s="18">
        <f>(536.0/B10*100)</f>
        <v/>
      </c>
      <c r="D10" s="19" t="n">
        <v>19522</v>
      </c>
      <c r="E10" s="18" t="n">
        <v>535.33596786</v>
      </c>
      <c r="F10" s="20" t="n">
        <v>2.024313</v>
      </c>
      <c r="G10" s="18" t="n">
        <v>511.12699788</v>
      </c>
      <c r="H10" s="20" t="n">
        <v>3.78362747</v>
      </c>
      <c r="I10" s="18" t="n">
        <v>471.95726368</v>
      </c>
      <c r="J10" s="20" t="n">
        <v>10.47743728</v>
      </c>
      <c r="K10" s="18" t="n">
        <v>452.61341549</v>
      </c>
      <c r="L10" s="20" t="n">
        <v>11.68604285</v>
      </c>
      <c r="M10" s="18" t="s">
        <v>481</v>
      </c>
      <c r="N10" s="20" t="s">
        <v>481</v>
      </c>
      <c r="O10" s="18" t="s">
        <v>481</v>
      </c>
      <c r="P10" s="20" t="s">
        <v>481</v>
      </c>
      <c r="Q10" s="18" t="s">
        <v>481</v>
      </c>
      <c r="R10" s="20" t="s">
        <v>481</v>
      </c>
      <c r="S10" s="18" t="s">
        <v>481</v>
      </c>
      <c r="T10" s="20" t="s">
        <v>481</v>
      </c>
      <c r="U10" s="18" t="n">
        <v>435.00041638</v>
      </c>
      <c r="V10" s="20" t="n">
        <v>11.6106665</v>
      </c>
    </row>
    <row r="11" spans="1:22">
      <c r="A11" s="15" t="s">
        <v>486</v>
      </c>
      <c r="B11" s="17" t="n">
        <v>7053</v>
      </c>
      <c r="C11" s="18">
        <f>(72.0/B11*100)</f>
        <v/>
      </c>
      <c r="D11" s="19" t="n">
        <v>6981</v>
      </c>
      <c r="E11" s="18" t="n">
        <v>465.5419801</v>
      </c>
      <c r="F11" s="20" t="n">
        <v>2.44613836</v>
      </c>
      <c r="G11" s="18" t="n">
        <v>419.03312703</v>
      </c>
      <c r="H11" s="20" t="n">
        <v>7.04170266</v>
      </c>
      <c r="I11" s="18" t="n">
        <v>393.84927925</v>
      </c>
      <c r="J11" s="20" t="n">
        <v>12.2518325</v>
      </c>
      <c r="K11" s="18" t="n">
        <v>399.3601985</v>
      </c>
      <c r="L11" s="20" t="n">
        <v>16.5030925</v>
      </c>
      <c r="M11" s="18" t="s">
        <v>481</v>
      </c>
      <c r="N11" s="20" t="s">
        <v>481</v>
      </c>
      <c r="O11" s="18" t="s">
        <v>481</v>
      </c>
      <c r="P11" s="20" t="s">
        <v>481</v>
      </c>
      <c r="Q11" s="18" t="s">
        <v>481</v>
      </c>
      <c r="R11" s="20" t="s">
        <v>481</v>
      </c>
      <c r="S11" s="18" t="s">
        <v>481</v>
      </c>
      <c r="T11" s="20" t="s">
        <v>481</v>
      </c>
      <c r="U11" s="18" t="n">
        <v>382.46873837</v>
      </c>
      <c r="V11" s="20" t="n">
        <v>12.75708353</v>
      </c>
    </row>
    <row r="12" spans="1:22">
      <c r="A12" s="15" t="s">
        <v>487</v>
      </c>
      <c r="B12" s="17" t="n">
        <v>6894</v>
      </c>
      <c r="C12" s="18">
        <f>(59.0/B12*100)</f>
        <v/>
      </c>
      <c r="D12" s="19" t="n">
        <v>6835</v>
      </c>
      <c r="E12" s="18" t="n">
        <v>496.89661903</v>
      </c>
      <c r="F12" s="20" t="n">
        <v>2.15766437</v>
      </c>
      <c r="G12" s="18" t="n">
        <v>452.7545096</v>
      </c>
      <c r="H12" s="20" t="n">
        <v>7.38676375</v>
      </c>
      <c r="I12" s="18" t="n">
        <v>443.37194689</v>
      </c>
      <c r="J12" s="20" t="n">
        <v>13.50938016</v>
      </c>
      <c r="K12" s="18" t="n">
        <v>414.54264351</v>
      </c>
      <c r="L12" s="20" t="n">
        <v>11.86042355</v>
      </c>
      <c r="M12" s="18" t="s">
        <v>481</v>
      </c>
      <c r="N12" s="20" t="s">
        <v>481</v>
      </c>
      <c r="O12" s="18" t="s">
        <v>481</v>
      </c>
      <c r="P12" s="20" t="s">
        <v>481</v>
      </c>
      <c r="Q12" s="18" t="n">
        <v>332.31014509</v>
      </c>
      <c r="R12" s="20" t="n">
        <v>18.34291261</v>
      </c>
      <c r="S12" s="18" t="s">
        <v>481</v>
      </c>
      <c r="T12" s="20" t="s">
        <v>481</v>
      </c>
      <c r="U12" s="18" t="n">
        <v>366.1792774</v>
      </c>
      <c r="V12" s="20" t="n">
        <v>14.32157202</v>
      </c>
    </row>
    <row r="13" spans="1:22">
      <c r="A13" s="15" t="s">
        <v>488</v>
      </c>
      <c r="B13" s="17" t="n">
        <v>7161</v>
      </c>
      <c r="C13" s="18">
        <f>(101.0/B13*100)</f>
        <v/>
      </c>
      <c r="D13" s="19" t="n">
        <v>7060</v>
      </c>
      <c r="E13" s="18" t="n">
        <v>513.5619257</v>
      </c>
      <c r="F13" s="20" t="n">
        <v>2.40040135</v>
      </c>
      <c r="G13" s="18" t="n">
        <v>478.34228405</v>
      </c>
      <c r="H13" s="20" t="n">
        <v>4.10682557</v>
      </c>
      <c r="I13" s="18" t="n">
        <v>451.52239664</v>
      </c>
      <c r="J13" s="20" t="n">
        <v>10.84346629</v>
      </c>
      <c r="K13" s="18" t="n">
        <v>425.40529832</v>
      </c>
      <c r="L13" s="20" t="n">
        <v>10.19563142</v>
      </c>
      <c r="M13" s="18" t="s">
        <v>481</v>
      </c>
      <c r="N13" s="20" t="s">
        <v>481</v>
      </c>
      <c r="O13" s="18" t="s">
        <v>481</v>
      </c>
      <c r="P13" s="20" t="s">
        <v>481</v>
      </c>
      <c r="Q13" s="18" t="n">
        <v>407.4699787</v>
      </c>
      <c r="R13" s="20" t="n">
        <v>6.79601306</v>
      </c>
      <c r="S13" s="18" t="s">
        <v>481</v>
      </c>
      <c r="T13" s="20" t="s">
        <v>481</v>
      </c>
      <c r="U13" s="18" t="n">
        <v>380.01884413</v>
      </c>
      <c r="V13" s="20" t="n">
        <v>13.89269618</v>
      </c>
    </row>
    <row r="14" spans="1:22">
      <c r="A14" s="15" t="s">
        <v>489</v>
      </c>
      <c r="B14" s="17" t="n">
        <v>5587</v>
      </c>
      <c r="C14" s="18">
        <f>(78.0/B14*100)</f>
        <v/>
      </c>
      <c r="D14" s="19" t="n">
        <v>5509</v>
      </c>
      <c r="E14" s="18" t="n">
        <v>527.83350562</v>
      </c>
      <c r="F14" s="20" t="n">
        <v>2.41688259</v>
      </c>
      <c r="G14" s="18" t="n">
        <v>500.24492936</v>
      </c>
      <c r="H14" s="20" t="n">
        <v>4.00854517</v>
      </c>
      <c r="I14" s="18" t="n">
        <v>487.43302269</v>
      </c>
      <c r="J14" s="20" t="n">
        <v>9.900863149999999</v>
      </c>
      <c r="K14" s="18" t="n">
        <v>470.88808549</v>
      </c>
      <c r="L14" s="20" t="n">
        <v>9.2147331</v>
      </c>
      <c r="M14" s="18" t="s">
        <v>481</v>
      </c>
      <c r="N14" s="20" t="s">
        <v>481</v>
      </c>
      <c r="O14" s="18" t="s">
        <v>481</v>
      </c>
      <c r="P14" s="20" t="s">
        <v>481</v>
      </c>
      <c r="Q14" s="18" t="s">
        <v>481</v>
      </c>
      <c r="R14" s="20" t="s">
        <v>481</v>
      </c>
      <c r="S14" s="18" t="s">
        <v>481</v>
      </c>
      <c r="T14" s="20" t="s">
        <v>481</v>
      </c>
      <c r="U14" s="18" t="n">
        <v>449.87783286</v>
      </c>
      <c r="V14" s="20" t="n">
        <v>14.4645413</v>
      </c>
    </row>
    <row r="15" spans="1:22">
      <c r="A15" s="15" t="s">
        <v>490</v>
      </c>
      <c r="B15" s="17" t="n">
        <v>5882</v>
      </c>
      <c r="C15" s="18">
        <f>(56.0/B15*100)</f>
        <v/>
      </c>
      <c r="D15" s="19" t="n">
        <v>5826</v>
      </c>
      <c r="E15" s="18" t="n">
        <v>535.2625868</v>
      </c>
      <c r="F15" s="20" t="n">
        <v>2.58325801</v>
      </c>
      <c r="G15" s="18" t="n">
        <v>520.78449146</v>
      </c>
      <c r="H15" s="20" t="n">
        <v>3.80514263</v>
      </c>
      <c r="I15" s="18" t="n">
        <v>516.41033363</v>
      </c>
      <c r="J15" s="20" t="n">
        <v>7.15749693</v>
      </c>
      <c r="K15" s="18" t="n">
        <v>498.49992057</v>
      </c>
      <c r="L15" s="20" t="n">
        <v>10.50161056</v>
      </c>
      <c r="M15" s="18" t="s">
        <v>481</v>
      </c>
      <c r="N15" s="20" t="s">
        <v>481</v>
      </c>
      <c r="O15" s="18" t="s">
        <v>481</v>
      </c>
      <c r="P15" s="20" t="s">
        <v>481</v>
      </c>
      <c r="Q15" s="18" t="n">
        <v>367.66871077</v>
      </c>
      <c r="R15" s="20" t="n">
        <v>14.82638214</v>
      </c>
      <c r="S15" s="18" t="s">
        <v>481</v>
      </c>
      <c r="T15" s="20" t="s">
        <v>481</v>
      </c>
      <c r="U15" s="18" t="n">
        <v>436.59038825</v>
      </c>
      <c r="V15" s="20" t="n">
        <v>18.17419025</v>
      </c>
    </row>
    <row r="16" spans="1:22">
      <c r="A16" s="15" t="s">
        <v>491</v>
      </c>
      <c r="B16" s="17" t="n">
        <v>6108</v>
      </c>
      <c r="C16" s="18">
        <f>(114.0/B16*100)</f>
        <v/>
      </c>
      <c r="D16" s="19" t="n">
        <v>5994</v>
      </c>
      <c r="E16" s="18" t="n">
        <v>514.15693102</v>
      </c>
      <c r="F16" s="20" t="n">
        <v>2.27141156</v>
      </c>
      <c r="G16" s="18" t="n">
        <v>451.13836394</v>
      </c>
      <c r="H16" s="20" t="n">
        <v>6.66423715</v>
      </c>
      <c r="I16" s="18" t="n">
        <v>407.76560306</v>
      </c>
      <c r="J16" s="20" t="n">
        <v>14.88269567</v>
      </c>
      <c r="K16" s="18" t="n">
        <v>389.13848634</v>
      </c>
      <c r="L16" s="20" t="n">
        <v>13.47164156</v>
      </c>
      <c r="M16" s="18" t="s">
        <v>481</v>
      </c>
      <c r="N16" s="20" t="s">
        <v>481</v>
      </c>
      <c r="O16" s="18" t="s">
        <v>481</v>
      </c>
      <c r="P16" s="20" t="s">
        <v>481</v>
      </c>
      <c r="Q16" s="18" t="s">
        <v>481</v>
      </c>
      <c r="R16" s="20" t="s">
        <v>481</v>
      </c>
      <c r="S16" s="18" t="s">
        <v>481</v>
      </c>
      <c r="T16" s="20" t="s">
        <v>481</v>
      </c>
      <c r="U16" s="18" t="n">
        <v>343.38627382</v>
      </c>
      <c r="V16" s="20" t="n">
        <v>13.09711438</v>
      </c>
    </row>
    <row r="17" spans="1:22">
      <c r="A17" s="15" t="s">
        <v>492</v>
      </c>
      <c r="B17" s="17" t="n">
        <v>6504</v>
      </c>
      <c r="C17" s="18">
        <f>(916.0/B17*100)</f>
        <v/>
      </c>
      <c r="D17" s="19" t="n">
        <v>5588</v>
      </c>
      <c r="E17" s="18" t="n">
        <v>526.40297833</v>
      </c>
      <c r="F17" s="20" t="n">
        <v>2.93975847</v>
      </c>
      <c r="G17" s="18" t="n">
        <v>487.95374862</v>
      </c>
      <c r="H17" s="20" t="n">
        <v>7.96248801</v>
      </c>
      <c r="I17" s="18" t="n">
        <v>482.52288378</v>
      </c>
      <c r="J17" s="20" t="n">
        <v>16.43128217</v>
      </c>
      <c r="K17" s="18" t="n">
        <v>433.45995664</v>
      </c>
      <c r="L17" s="20" t="n">
        <v>14.62771475</v>
      </c>
      <c r="M17" s="18" t="s">
        <v>481</v>
      </c>
      <c r="N17" s="20" t="s">
        <v>481</v>
      </c>
      <c r="O17" s="18" t="s">
        <v>481</v>
      </c>
      <c r="P17" s="20" t="s">
        <v>481</v>
      </c>
      <c r="Q17" s="18" t="n">
        <v>338.260297</v>
      </c>
      <c r="R17" s="20" t="n">
        <v>14.23011861</v>
      </c>
      <c r="S17" s="18" t="s">
        <v>481</v>
      </c>
      <c r="T17" s="20" t="s">
        <v>481</v>
      </c>
      <c r="U17" s="18" t="n">
        <v>419.60794032</v>
      </c>
      <c r="V17" s="20" t="n">
        <v>14.89305035</v>
      </c>
    </row>
    <row r="18" spans="1:22">
      <c r="A18" s="15" t="s">
        <v>493</v>
      </c>
      <c r="B18" s="17" t="n">
        <v>5532</v>
      </c>
      <c r="C18" s="18">
        <f>(28.0/B18*100)</f>
        <v/>
      </c>
      <c r="D18" s="19" t="n">
        <v>5504</v>
      </c>
      <c r="E18" s="18" t="n">
        <v>479.77458017</v>
      </c>
      <c r="F18" s="20" t="n">
        <v>3.7377998</v>
      </c>
      <c r="G18" s="18" t="n">
        <v>440.83618108</v>
      </c>
      <c r="H18" s="20" t="n">
        <v>6.48564717</v>
      </c>
      <c r="I18" s="18" t="n">
        <v>398.90020747</v>
      </c>
      <c r="J18" s="20" t="n">
        <v>14.55521373</v>
      </c>
      <c r="K18" s="18" t="n">
        <v>364.01678591</v>
      </c>
      <c r="L18" s="20" t="n">
        <v>12.18597133</v>
      </c>
      <c r="M18" s="18" t="s">
        <v>481</v>
      </c>
      <c r="N18" s="20" t="s">
        <v>481</v>
      </c>
      <c r="O18" s="18" t="s">
        <v>481</v>
      </c>
      <c r="P18" s="20" t="s">
        <v>481</v>
      </c>
      <c r="Q18" s="18" t="s">
        <v>481</v>
      </c>
      <c r="R18" s="20" t="s">
        <v>481</v>
      </c>
      <c r="S18" s="18" t="s">
        <v>481</v>
      </c>
      <c r="T18" s="20" t="s">
        <v>481</v>
      </c>
      <c r="U18" s="18" t="n">
        <v>378.46238631</v>
      </c>
      <c r="V18" s="20" t="n">
        <v>14.79880454</v>
      </c>
    </row>
    <row r="19" spans="1:22">
      <c r="A19" s="15" t="s">
        <v>494</v>
      </c>
      <c r="B19" s="17" t="n">
        <v>5658</v>
      </c>
      <c r="C19" s="18">
        <f>(101.0/B19*100)</f>
        <v/>
      </c>
      <c r="D19" s="19" t="n">
        <v>5557</v>
      </c>
      <c r="E19" s="18" t="n">
        <v>477.09387994</v>
      </c>
      <c r="F19" s="20" t="n">
        <v>2.69048716</v>
      </c>
      <c r="G19" s="18" t="n">
        <v>411.56216667</v>
      </c>
      <c r="H19" s="20" t="n">
        <v>6.66650009</v>
      </c>
      <c r="I19" s="18" t="n">
        <v>402.69450789</v>
      </c>
      <c r="J19" s="20" t="n">
        <v>15.77586419</v>
      </c>
      <c r="K19" s="18" t="n">
        <v>415.09497116</v>
      </c>
      <c r="L19" s="20" t="n">
        <v>17.27938113</v>
      </c>
      <c r="M19" s="18" t="s">
        <v>481</v>
      </c>
      <c r="N19" s="20" t="s">
        <v>481</v>
      </c>
      <c r="O19" s="18" t="s">
        <v>481</v>
      </c>
      <c r="P19" s="20" t="s">
        <v>481</v>
      </c>
      <c r="Q19" s="18" t="s">
        <v>481</v>
      </c>
      <c r="R19" s="20" t="s">
        <v>481</v>
      </c>
      <c r="S19" s="18" t="s">
        <v>481</v>
      </c>
      <c r="T19" s="20" t="s">
        <v>481</v>
      </c>
      <c r="U19" s="18" t="n">
        <v>351.50376101</v>
      </c>
      <c r="V19" s="20" t="n">
        <v>17.05887761</v>
      </c>
    </row>
    <row r="20" spans="1:22">
      <c r="A20" s="15" t="s">
        <v>495</v>
      </c>
      <c r="B20" s="17" t="n">
        <v>3371</v>
      </c>
      <c r="C20" s="18">
        <f>(75.0/B20*100)</f>
        <v/>
      </c>
      <c r="D20" s="19" t="n">
        <v>3296</v>
      </c>
      <c r="E20" s="18" t="n">
        <v>486.87507948</v>
      </c>
      <c r="F20" s="20" t="n">
        <v>2.04815625</v>
      </c>
      <c r="G20" s="18" t="n">
        <v>422.46654672</v>
      </c>
      <c r="H20" s="20" t="n">
        <v>11.41917763</v>
      </c>
      <c r="I20" s="18" t="n">
        <v>386.79147794</v>
      </c>
      <c r="J20" s="20" t="n">
        <v>34.41398885</v>
      </c>
      <c r="K20" s="18" t="n">
        <v>370.19702952</v>
      </c>
      <c r="L20" s="20" t="n">
        <v>27.02998793</v>
      </c>
      <c r="M20" s="18" t="s">
        <v>481</v>
      </c>
      <c r="N20" s="20" t="s">
        <v>481</v>
      </c>
      <c r="O20" s="18" t="s">
        <v>481</v>
      </c>
      <c r="P20" s="20" t="s">
        <v>481</v>
      </c>
      <c r="Q20" s="18" t="s">
        <v>481</v>
      </c>
      <c r="R20" s="20" t="s">
        <v>481</v>
      </c>
      <c r="S20" s="18" t="s">
        <v>481</v>
      </c>
      <c r="T20" s="20" t="s">
        <v>481</v>
      </c>
      <c r="U20" s="18" t="n">
        <v>379.71675584</v>
      </c>
      <c r="V20" s="20" t="n">
        <v>17.00603736</v>
      </c>
    </row>
    <row r="21" spans="1:22">
      <c r="A21" s="15" t="s">
        <v>496</v>
      </c>
      <c r="B21" s="17" t="n">
        <v>5741</v>
      </c>
      <c r="C21" s="18">
        <f>(45.0/B21*100)</f>
        <v/>
      </c>
      <c r="D21" s="19" t="n">
        <v>5696</v>
      </c>
      <c r="E21" s="18" t="n">
        <v>525.74255269</v>
      </c>
      <c r="F21" s="20" t="n">
        <v>2.41960915</v>
      </c>
      <c r="G21" s="18" t="n">
        <v>510.97936718</v>
      </c>
      <c r="H21" s="20" t="n">
        <v>4.08661142</v>
      </c>
      <c r="I21" s="18" t="n">
        <v>504.7285171</v>
      </c>
      <c r="J21" s="20" t="n">
        <v>9.027378990000001</v>
      </c>
      <c r="K21" s="18" t="n">
        <v>461.21390318</v>
      </c>
      <c r="L21" s="20" t="n">
        <v>12.25490894</v>
      </c>
      <c r="M21" s="18" t="s">
        <v>481</v>
      </c>
      <c r="N21" s="20" t="s">
        <v>481</v>
      </c>
      <c r="O21" s="18" t="s">
        <v>481</v>
      </c>
      <c r="P21" s="20" t="s">
        <v>481</v>
      </c>
      <c r="Q21" s="18" t="s">
        <v>481</v>
      </c>
      <c r="R21" s="20" t="s">
        <v>481</v>
      </c>
      <c r="S21" s="18" t="s">
        <v>481</v>
      </c>
      <c r="T21" s="20" t="s">
        <v>481</v>
      </c>
      <c r="U21" s="18" t="n">
        <v>483.9982754</v>
      </c>
      <c r="V21" s="20" t="n">
        <v>21.8311601</v>
      </c>
    </row>
    <row r="22" spans="1:22">
      <c r="A22" s="15" t="s">
        <v>497</v>
      </c>
      <c r="B22" s="17" t="n">
        <v>6598</v>
      </c>
      <c r="C22" s="18">
        <f>(34.0/B22*100)</f>
        <v/>
      </c>
      <c r="D22" s="19" t="n">
        <v>6564</v>
      </c>
      <c r="E22" s="18" t="n">
        <v>488.34540557</v>
      </c>
      <c r="F22" s="20" t="n">
        <v>3.90472242</v>
      </c>
      <c r="G22" s="18" t="n">
        <v>479.59909351</v>
      </c>
      <c r="H22" s="20" t="n">
        <v>4.60125249</v>
      </c>
      <c r="I22" s="18" t="n">
        <v>467.19865301</v>
      </c>
      <c r="J22" s="20" t="n">
        <v>8.017424950000001</v>
      </c>
      <c r="K22" s="18" t="n">
        <v>451.83965424</v>
      </c>
      <c r="L22" s="20" t="n">
        <v>10.25576237</v>
      </c>
      <c r="M22" s="18" t="s">
        <v>481</v>
      </c>
      <c r="N22" s="20" t="s">
        <v>481</v>
      </c>
      <c r="O22" s="18" t="s">
        <v>481</v>
      </c>
      <c r="P22" s="20" t="s">
        <v>481</v>
      </c>
      <c r="Q22" s="18" t="s">
        <v>481</v>
      </c>
      <c r="R22" s="20" t="s">
        <v>481</v>
      </c>
      <c r="S22" s="18" t="n">
        <v>431.54464622</v>
      </c>
      <c r="T22" s="20" t="n">
        <v>25.15368142</v>
      </c>
      <c r="U22" s="18" t="n">
        <v>329.99107599</v>
      </c>
      <c r="V22" s="20" t="n">
        <v>11.11469917</v>
      </c>
    </row>
    <row r="23" spans="1:22">
      <c r="A23" s="15" t="s">
        <v>498</v>
      </c>
      <c r="B23" s="17" t="n">
        <v>11583</v>
      </c>
      <c r="C23" s="18">
        <f>(225.0/B23*100)</f>
        <v/>
      </c>
      <c r="D23" s="19" t="n">
        <v>11358</v>
      </c>
      <c r="E23" s="18" t="n">
        <v>500.78980739</v>
      </c>
      <c r="F23" s="20" t="n">
        <v>3.04153405</v>
      </c>
      <c r="G23" s="18" t="n">
        <v>485.42000133</v>
      </c>
      <c r="H23" s="20" t="n">
        <v>3.14800543</v>
      </c>
      <c r="I23" s="18" t="n">
        <v>455.12867037</v>
      </c>
      <c r="J23" s="20" t="n">
        <v>5.3725037</v>
      </c>
      <c r="K23" s="18" t="n">
        <v>435.88900946</v>
      </c>
      <c r="L23" s="20" t="n">
        <v>6.43049643</v>
      </c>
      <c r="M23" s="18" t="s">
        <v>481</v>
      </c>
      <c r="N23" s="20" t="s">
        <v>481</v>
      </c>
      <c r="O23" s="18" t="s">
        <v>481</v>
      </c>
      <c r="P23" s="20" t="s">
        <v>481</v>
      </c>
      <c r="Q23" s="18" t="s">
        <v>481</v>
      </c>
      <c r="R23" s="20" t="s">
        <v>481</v>
      </c>
      <c r="S23" s="18" t="s">
        <v>481</v>
      </c>
      <c r="T23" s="20" t="s">
        <v>481</v>
      </c>
      <c r="U23" s="18" t="n">
        <v>389.73666295</v>
      </c>
      <c r="V23" s="20" t="n">
        <v>12.60494161</v>
      </c>
    </row>
    <row r="24" spans="1:22">
      <c r="A24" s="15" t="s">
        <v>499</v>
      </c>
      <c r="B24" s="17" t="n">
        <v>6647</v>
      </c>
      <c r="C24" s="18">
        <f>(7.0/B24*100)</f>
        <v/>
      </c>
      <c r="D24" s="19" t="n">
        <v>6640</v>
      </c>
      <c r="E24" s="18" t="n">
        <v>518.2022749</v>
      </c>
      <c r="F24" s="20" t="n">
        <v>3.11982872</v>
      </c>
      <c r="G24" s="18" t="n">
        <v>432.45230654</v>
      </c>
      <c r="H24" s="20" t="n">
        <v>12.78308457</v>
      </c>
      <c r="I24" s="18" t="n">
        <v>426.68331012</v>
      </c>
      <c r="J24" s="20" t="n">
        <v>29.74704372</v>
      </c>
      <c r="K24" s="18" t="n">
        <v>400.96526845</v>
      </c>
      <c r="L24" s="20" t="n">
        <v>22.46939683</v>
      </c>
      <c r="M24" s="18" t="s">
        <v>481</v>
      </c>
      <c r="N24" s="20" t="s">
        <v>481</v>
      </c>
      <c r="O24" s="18" t="s">
        <v>481</v>
      </c>
      <c r="P24" s="20" t="s">
        <v>481</v>
      </c>
      <c r="Q24" s="18" t="s">
        <v>481</v>
      </c>
      <c r="R24" s="20" t="s">
        <v>481</v>
      </c>
      <c r="S24" s="18" t="s">
        <v>481</v>
      </c>
      <c r="T24" s="20" t="s">
        <v>481</v>
      </c>
      <c r="U24" s="18" t="n">
        <v>370.16837138</v>
      </c>
      <c r="V24" s="20" t="n">
        <v>25.82600735</v>
      </c>
    </row>
    <row r="25" spans="1:22">
      <c r="A25" s="15" t="s">
        <v>500</v>
      </c>
      <c r="B25" s="17" t="n">
        <v>5581</v>
      </c>
      <c r="C25" s="18">
        <f>(25.0/B25*100)</f>
        <v/>
      </c>
      <c r="D25" s="19" t="n">
        <v>5556</v>
      </c>
      <c r="E25" s="18" t="n">
        <v>520.43539218</v>
      </c>
      <c r="F25" s="20" t="n">
        <v>3.40456645</v>
      </c>
      <c r="G25" s="18" t="n">
        <v>406.82299619</v>
      </c>
      <c r="H25" s="20" t="n">
        <v>12.64709655</v>
      </c>
      <c r="I25" s="18" t="n">
        <v>449.18250437</v>
      </c>
      <c r="J25" s="20" t="n">
        <v>32.22315369</v>
      </c>
      <c r="K25" s="18" t="n">
        <v>409.03265312</v>
      </c>
      <c r="L25" s="20" t="n">
        <v>29.43450267</v>
      </c>
      <c r="M25" s="18" t="s">
        <v>481</v>
      </c>
      <c r="N25" s="20" t="s">
        <v>481</v>
      </c>
      <c r="O25" s="18" t="s">
        <v>481</v>
      </c>
      <c r="P25" s="20" t="s">
        <v>481</v>
      </c>
      <c r="Q25" s="18" t="s">
        <v>481</v>
      </c>
      <c r="R25" s="20" t="s">
        <v>481</v>
      </c>
      <c r="S25" s="18" t="s">
        <v>481</v>
      </c>
      <c r="T25" s="20" t="s">
        <v>481</v>
      </c>
      <c r="U25" s="18" t="n">
        <v>408.06538702</v>
      </c>
      <c r="V25" s="20" t="n">
        <v>20.04847481</v>
      </c>
    </row>
    <row r="26" spans="1:22">
      <c r="A26" s="15" t="s">
        <v>501</v>
      </c>
      <c r="B26" s="17" t="n">
        <v>4869</v>
      </c>
      <c r="C26" s="18">
        <f>(41.0/B26*100)</f>
        <v/>
      </c>
      <c r="D26" s="19" t="n">
        <v>4828</v>
      </c>
      <c r="E26" s="18" t="n">
        <v>499.51862829</v>
      </c>
      <c r="F26" s="20" t="n">
        <v>1.93483566</v>
      </c>
      <c r="G26" s="18" t="n">
        <v>459.8478156</v>
      </c>
      <c r="H26" s="20" t="n">
        <v>3.18177525</v>
      </c>
      <c r="I26" s="18" t="n">
        <v>446.94766609</v>
      </c>
      <c r="J26" s="20" t="n">
        <v>7.63555238</v>
      </c>
      <c r="K26" s="18" t="n">
        <v>435.7839801</v>
      </c>
      <c r="L26" s="20" t="n">
        <v>11.05739876</v>
      </c>
      <c r="M26" s="18" t="s">
        <v>481</v>
      </c>
      <c r="N26" s="20" t="s">
        <v>481</v>
      </c>
      <c r="O26" s="18" t="s">
        <v>481</v>
      </c>
      <c r="P26" s="20" t="s">
        <v>481</v>
      </c>
      <c r="Q26" s="18" t="s">
        <v>481</v>
      </c>
      <c r="R26" s="20" t="s">
        <v>481</v>
      </c>
      <c r="S26" s="18" t="s">
        <v>481</v>
      </c>
      <c r="T26" s="20" t="s">
        <v>481</v>
      </c>
      <c r="U26" s="18" t="n">
        <v>435.122114</v>
      </c>
      <c r="V26" s="20" t="n">
        <v>13.86348466</v>
      </c>
    </row>
    <row r="27" spans="1:22">
      <c r="A27" s="15" t="s">
        <v>502</v>
      </c>
      <c r="B27" s="17" t="n">
        <v>5299</v>
      </c>
      <c r="C27" s="18">
        <f>(32.0/B27*100)</f>
        <v/>
      </c>
      <c r="D27" s="19" t="n">
        <v>5267</v>
      </c>
      <c r="E27" s="18" t="n">
        <v>491.56911116</v>
      </c>
      <c r="F27" s="20" t="n">
        <v>1.61790372</v>
      </c>
      <c r="G27" s="18" t="n">
        <v>438.72993674</v>
      </c>
      <c r="H27" s="20" t="n">
        <v>5.41854023</v>
      </c>
      <c r="I27" s="18" t="n">
        <v>430.86759572</v>
      </c>
      <c r="J27" s="20" t="n">
        <v>12.7611641</v>
      </c>
      <c r="K27" s="18" t="n">
        <v>399.08885772</v>
      </c>
      <c r="L27" s="20" t="n">
        <v>9.162991809999999</v>
      </c>
      <c r="M27" s="18" t="s">
        <v>481</v>
      </c>
      <c r="N27" s="20" t="s">
        <v>481</v>
      </c>
      <c r="O27" s="18" t="s">
        <v>481</v>
      </c>
      <c r="P27" s="20" t="s">
        <v>481</v>
      </c>
      <c r="Q27" s="18" t="s">
        <v>481</v>
      </c>
      <c r="R27" s="20" t="s">
        <v>481</v>
      </c>
      <c r="S27" s="18" t="s">
        <v>481</v>
      </c>
      <c r="T27" s="20" t="s">
        <v>481</v>
      </c>
      <c r="U27" s="18" t="n">
        <v>362.439528</v>
      </c>
      <c r="V27" s="20" t="n">
        <v>11.5868873</v>
      </c>
    </row>
    <row r="28" spans="1:22">
      <c r="A28" s="15" t="s">
        <v>503</v>
      </c>
      <c r="B28" s="17" t="n">
        <v>7568</v>
      </c>
      <c r="C28" s="18">
        <f>(114.0/B28*100)</f>
        <v/>
      </c>
      <c r="D28" s="19" t="n">
        <v>7454</v>
      </c>
      <c r="E28" s="18" t="n">
        <v>432.17014285</v>
      </c>
      <c r="F28" s="20" t="n">
        <v>2.6829701</v>
      </c>
      <c r="G28" s="18" t="n">
        <v>406.37425867</v>
      </c>
      <c r="H28" s="20" t="n">
        <v>3.78162916</v>
      </c>
      <c r="I28" s="18" t="n">
        <v>400.98829381</v>
      </c>
      <c r="J28" s="20" t="n">
        <v>8.102779480000001</v>
      </c>
      <c r="K28" s="18" t="n">
        <v>387.47186049</v>
      </c>
      <c r="L28" s="20" t="n">
        <v>11.19332628</v>
      </c>
      <c r="M28" s="18" t="s">
        <v>481</v>
      </c>
      <c r="N28" s="20" t="s">
        <v>481</v>
      </c>
      <c r="O28" s="18" t="s">
        <v>481</v>
      </c>
      <c r="P28" s="20" t="s">
        <v>481</v>
      </c>
      <c r="Q28" s="18" t="s">
        <v>481</v>
      </c>
      <c r="R28" s="20" t="s">
        <v>481</v>
      </c>
      <c r="S28" s="18" t="s">
        <v>481</v>
      </c>
      <c r="T28" s="20" t="s">
        <v>481</v>
      </c>
      <c r="U28" s="18" t="n">
        <v>355.34637637</v>
      </c>
      <c r="V28" s="20" t="n">
        <v>12.29042839</v>
      </c>
    </row>
    <row r="29" spans="1:22">
      <c r="A29" s="15" t="s">
        <v>504</v>
      </c>
      <c r="B29" s="17" t="n">
        <v>5385</v>
      </c>
      <c r="C29" s="18">
        <f>(30.0/B29*100)</f>
        <v/>
      </c>
      <c r="D29" s="19" t="n">
        <v>5355</v>
      </c>
      <c r="E29" s="18" t="n">
        <v>512.9713043100001</v>
      </c>
      <c r="F29" s="20" t="n">
        <v>2.38020008</v>
      </c>
      <c r="G29" s="18" t="n">
        <v>455.29454215</v>
      </c>
      <c r="H29" s="20" t="n">
        <v>7.74126672</v>
      </c>
      <c r="I29" s="18" t="n">
        <v>396.89072104</v>
      </c>
      <c r="J29" s="20" t="n">
        <v>21.69426377</v>
      </c>
      <c r="K29" s="18" t="n">
        <v>428.67477329</v>
      </c>
      <c r="L29" s="20" t="n">
        <v>22.82027019</v>
      </c>
      <c r="M29" s="18" t="s">
        <v>481</v>
      </c>
      <c r="N29" s="20" t="s">
        <v>481</v>
      </c>
      <c r="O29" s="18" t="s">
        <v>481</v>
      </c>
      <c r="P29" s="20" t="s">
        <v>481</v>
      </c>
      <c r="Q29" s="18" t="n">
        <v>314.02123871</v>
      </c>
      <c r="R29" s="20" t="n">
        <v>13.26138992</v>
      </c>
      <c r="S29" s="18" t="s">
        <v>481</v>
      </c>
      <c r="T29" s="20" t="s">
        <v>481</v>
      </c>
      <c r="U29" s="18" t="n">
        <v>406.42482944</v>
      </c>
      <c r="V29" s="20" t="n">
        <v>19.06540906</v>
      </c>
    </row>
    <row r="30" spans="1:22">
      <c r="A30" s="15" t="s">
        <v>505</v>
      </c>
      <c r="B30" s="17" t="n">
        <v>4520</v>
      </c>
      <c r="C30" s="18">
        <f>(118.0/B30*100)</f>
        <v/>
      </c>
      <c r="D30" s="19" t="n">
        <v>4402</v>
      </c>
      <c r="E30" s="18" t="n">
        <v>523.05895505</v>
      </c>
      <c r="F30" s="20" t="n">
        <v>2.81046061</v>
      </c>
      <c r="G30" s="18" t="n">
        <v>491.46525667</v>
      </c>
      <c r="H30" s="20" t="n">
        <v>4.43859777</v>
      </c>
      <c r="I30" s="18" t="n">
        <v>479.48964922</v>
      </c>
      <c r="J30" s="20" t="n">
        <v>10.68898691</v>
      </c>
      <c r="K30" s="18" t="n">
        <v>422.54445107</v>
      </c>
      <c r="L30" s="20" t="n">
        <v>10.38039537</v>
      </c>
      <c r="M30" s="18" t="s">
        <v>481</v>
      </c>
      <c r="N30" s="20" t="s">
        <v>481</v>
      </c>
      <c r="O30" s="18" t="s">
        <v>481</v>
      </c>
      <c r="P30" s="20" t="s">
        <v>481</v>
      </c>
      <c r="Q30" s="18" t="s">
        <v>481</v>
      </c>
      <c r="R30" s="20" t="s">
        <v>481</v>
      </c>
      <c r="S30" s="18" t="s">
        <v>481</v>
      </c>
      <c r="T30" s="20" t="s">
        <v>481</v>
      </c>
      <c r="U30" s="18" t="n">
        <v>410.91945331</v>
      </c>
      <c r="V30" s="20" t="n">
        <v>19.05777092</v>
      </c>
    </row>
    <row r="31" spans="1:22">
      <c r="A31" s="15" t="s">
        <v>506</v>
      </c>
      <c r="B31" s="17" t="n">
        <v>5456</v>
      </c>
      <c r="C31" s="18">
        <f>(130.0/B31*100)</f>
        <v/>
      </c>
      <c r="D31" s="19" t="n">
        <v>5326</v>
      </c>
      <c r="E31" s="18" t="n">
        <v>522.46291733</v>
      </c>
      <c r="F31" s="20" t="n">
        <v>2.41655948</v>
      </c>
      <c r="G31" s="18" t="n">
        <v>485.14085861</v>
      </c>
      <c r="H31" s="20" t="n">
        <v>5.43894041</v>
      </c>
      <c r="I31" s="18" t="n">
        <v>468.07594653</v>
      </c>
      <c r="J31" s="20" t="n">
        <v>13.54004224</v>
      </c>
      <c r="K31" s="18" t="n">
        <v>440.89824022</v>
      </c>
      <c r="L31" s="20" t="n">
        <v>13.78517546</v>
      </c>
      <c r="M31" s="18" t="s">
        <v>481</v>
      </c>
      <c r="N31" s="20" t="s">
        <v>481</v>
      </c>
      <c r="O31" s="18" t="s">
        <v>481</v>
      </c>
      <c r="P31" s="20" t="s">
        <v>481</v>
      </c>
      <c r="Q31" s="18" t="s">
        <v>481</v>
      </c>
      <c r="R31" s="20" t="s">
        <v>481</v>
      </c>
      <c r="S31" s="18" t="s">
        <v>481</v>
      </c>
      <c r="T31" s="20" t="s">
        <v>481</v>
      </c>
      <c r="U31" s="18" t="n">
        <v>423.87390317</v>
      </c>
      <c r="V31" s="20" t="n">
        <v>10.86508985</v>
      </c>
    </row>
    <row r="32" spans="1:22">
      <c r="A32" s="15" t="s">
        <v>507</v>
      </c>
      <c r="B32" s="17" t="n">
        <v>4478</v>
      </c>
      <c r="C32" s="18">
        <f>(6.0/B32*100)</f>
        <v/>
      </c>
      <c r="D32" s="19" t="n">
        <v>4472</v>
      </c>
      <c r="E32" s="18" t="n">
        <v>513.5667958</v>
      </c>
      <c r="F32" s="20" t="n">
        <v>2.47266687</v>
      </c>
      <c r="G32" s="18" t="n">
        <v>485.54662136</v>
      </c>
      <c r="H32" s="20" t="n">
        <v>4.49001084</v>
      </c>
      <c r="I32" s="18" t="n">
        <v>472.69502641</v>
      </c>
      <c r="J32" s="20" t="n">
        <v>8.5886064</v>
      </c>
      <c r="K32" s="18" t="n">
        <v>450.25643737</v>
      </c>
      <c r="L32" s="20" t="n">
        <v>8.232072609999999</v>
      </c>
      <c r="M32" s="18" t="s">
        <v>481</v>
      </c>
      <c r="N32" s="20" t="s">
        <v>481</v>
      </c>
      <c r="O32" s="18" t="s">
        <v>481</v>
      </c>
      <c r="P32" s="20" t="s">
        <v>481</v>
      </c>
      <c r="Q32" s="18" t="s">
        <v>481</v>
      </c>
      <c r="R32" s="20" t="s">
        <v>481</v>
      </c>
      <c r="S32" s="18" t="s">
        <v>481</v>
      </c>
      <c r="T32" s="20" t="s">
        <v>481</v>
      </c>
      <c r="U32" s="18" t="n">
        <v>420.4855256</v>
      </c>
      <c r="V32" s="20" t="n">
        <v>27.42264847</v>
      </c>
    </row>
    <row r="33" spans="1:22">
      <c r="A33" s="15" t="s">
        <v>508</v>
      </c>
      <c r="B33" s="17" t="n">
        <v>7325</v>
      </c>
      <c r="C33" s="18">
        <f>(76.0/B33*100)</f>
        <v/>
      </c>
      <c r="D33" s="19" t="n">
        <v>7249</v>
      </c>
      <c r="E33" s="18" t="n">
        <v>507.94343836</v>
      </c>
      <c r="F33" s="20" t="n">
        <v>2.62710783</v>
      </c>
      <c r="G33" s="18" t="n">
        <v>471.65651523</v>
      </c>
      <c r="H33" s="20" t="n">
        <v>4.38629212</v>
      </c>
      <c r="I33" s="18" t="n">
        <v>456.74204596</v>
      </c>
      <c r="J33" s="20" t="n">
        <v>11.22103694</v>
      </c>
      <c r="K33" s="18" t="n">
        <v>423.74170528</v>
      </c>
      <c r="L33" s="20" t="n">
        <v>11.50795196</v>
      </c>
      <c r="M33" s="18" t="s">
        <v>481</v>
      </c>
      <c r="N33" s="20" t="s">
        <v>481</v>
      </c>
      <c r="O33" s="18" t="s">
        <v>481</v>
      </c>
      <c r="P33" s="20" t="s">
        <v>481</v>
      </c>
      <c r="Q33" s="18" t="s">
        <v>481</v>
      </c>
      <c r="R33" s="20" t="s">
        <v>481</v>
      </c>
      <c r="S33" s="18" t="s">
        <v>481</v>
      </c>
      <c r="T33" s="20" t="s">
        <v>481</v>
      </c>
      <c r="U33" s="18" t="n">
        <v>411.16110034</v>
      </c>
      <c r="V33" s="20" t="n">
        <v>15.38143894</v>
      </c>
    </row>
    <row r="34" spans="1:22">
      <c r="A34" s="15" t="s">
        <v>509</v>
      </c>
      <c r="B34" s="17" t="n">
        <v>6350</v>
      </c>
      <c r="C34" s="18">
        <f>(50.0/B34*100)</f>
        <v/>
      </c>
      <c r="D34" s="19" t="n">
        <v>6300</v>
      </c>
      <c r="E34" s="18" t="n">
        <v>472.80944005</v>
      </c>
      <c r="F34" s="20" t="n">
        <v>2.82433091</v>
      </c>
      <c r="G34" s="18" t="n">
        <v>463.89448128</v>
      </c>
      <c r="H34" s="20" t="n">
        <v>3.56718006</v>
      </c>
      <c r="I34" s="18" t="n">
        <v>442.77662486</v>
      </c>
      <c r="J34" s="20" t="n">
        <v>7.05329705</v>
      </c>
      <c r="K34" s="18" t="n">
        <v>410.63427179</v>
      </c>
      <c r="L34" s="20" t="n">
        <v>4.58847263</v>
      </c>
      <c r="M34" s="18" t="s">
        <v>481</v>
      </c>
      <c r="N34" s="20" t="s">
        <v>481</v>
      </c>
      <c r="O34" s="18" t="s">
        <v>481</v>
      </c>
      <c r="P34" s="20" t="s">
        <v>481</v>
      </c>
      <c r="Q34" s="18" t="n">
        <v>263.37193708</v>
      </c>
      <c r="R34" s="20" t="n">
        <v>13.61114927</v>
      </c>
      <c r="S34" s="18" t="s">
        <v>481</v>
      </c>
      <c r="T34" s="20" t="s">
        <v>481</v>
      </c>
      <c r="U34" s="18" t="n">
        <v>340.35859042</v>
      </c>
      <c r="V34" s="20" t="n">
        <v>12.12018361</v>
      </c>
    </row>
    <row r="35" spans="1:22">
      <c r="A35" s="15" t="s">
        <v>510</v>
      </c>
      <c r="B35" s="17" t="n">
        <v>6406</v>
      </c>
      <c r="C35" s="18">
        <f>(44.0/B35*100)</f>
        <v/>
      </c>
      <c r="D35" s="19" t="n">
        <v>6362</v>
      </c>
      <c r="E35" s="18" t="n">
        <v>516.81338126</v>
      </c>
      <c r="F35" s="20" t="n">
        <v>1.47515925</v>
      </c>
      <c r="G35" s="18" t="n">
        <v>450.64829002</v>
      </c>
      <c r="H35" s="20" t="n">
        <v>5.03820854</v>
      </c>
      <c r="I35" s="18" t="n">
        <v>430.19891355</v>
      </c>
      <c r="J35" s="20" t="n">
        <v>10.89439945</v>
      </c>
      <c r="K35" s="18" t="n">
        <v>422.68449247</v>
      </c>
      <c r="L35" s="20" t="n">
        <v>12.64777851</v>
      </c>
      <c r="M35" s="18" t="s">
        <v>481</v>
      </c>
      <c r="N35" s="20" t="s">
        <v>481</v>
      </c>
      <c r="O35" s="18" t="s">
        <v>481</v>
      </c>
      <c r="P35" s="20" t="s">
        <v>481</v>
      </c>
      <c r="Q35" s="18" t="n">
        <v>337.32521215</v>
      </c>
      <c r="R35" s="20" t="n">
        <v>11.65794297</v>
      </c>
      <c r="S35" s="18" t="s">
        <v>481</v>
      </c>
      <c r="T35" s="20" t="s">
        <v>481</v>
      </c>
      <c r="U35" s="18" t="n">
        <v>435.03288764</v>
      </c>
      <c r="V35" s="20" t="n">
        <v>20.37605233</v>
      </c>
    </row>
    <row r="36" spans="1:22">
      <c r="A36" s="15" t="s">
        <v>511</v>
      </c>
      <c r="B36" s="17" t="n">
        <v>6736</v>
      </c>
      <c r="C36" s="18">
        <f>(34.0/B36*100)</f>
        <v/>
      </c>
      <c r="D36" s="19" t="n">
        <v>6702</v>
      </c>
      <c r="E36" s="18" t="n">
        <v>505.01935326</v>
      </c>
      <c r="F36" s="20" t="n">
        <v>2.38438288</v>
      </c>
      <c r="G36" s="18" t="n">
        <v>477.80151317</v>
      </c>
      <c r="H36" s="20" t="n">
        <v>3.40372825</v>
      </c>
      <c r="I36" s="18" t="n">
        <v>471.34205529</v>
      </c>
      <c r="J36" s="20" t="n">
        <v>9.483926719999999</v>
      </c>
      <c r="K36" s="18" t="n">
        <v>426.04969232</v>
      </c>
      <c r="L36" s="20" t="n">
        <v>12.12523058</v>
      </c>
      <c r="M36" s="18" t="s">
        <v>481</v>
      </c>
      <c r="N36" s="20" t="s">
        <v>481</v>
      </c>
      <c r="O36" s="18" t="s">
        <v>481</v>
      </c>
      <c r="P36" s="20" t="s">
        <v>481</v>
      </c>
      <c r="Q36" s="18" t="s">
        <v>481</v>
      </c>
      <c r="R36" s="20" t="s">
        <v>481</v>
      </c>
      <c r="S36" s="18" t="s">
        <v>481</v>
      </c>
      <c r="T36" s="20" t="s">
        <v>481</v>
      </c>
      <c r="U36" s="18" t="n">
        <v>397.07968331</v>
      </c>
      <c r="V36" s="20" t="n">
        <v>14.55152781</v>
      </c>
    </row>
    <row r="37" spans="1:22">
      <c r="A37" s="15" t="s">
        <v>512</v>
      </c>
      <c r="B37" s="17" t="n">
        <v>5458</v>
      </c>
      <c r="C37" s="18">
        <f>(74.0/B37*100)</f>
        <v/>
      </c>
      <c r="D37" s="19" t="n">
        <v>5384</v>
      </c>
      <c r="E37" s="18" t="n">
        <v>510.85677355</v>
      </c>
      <c r="F37" s="20" t="n">
        <v>3.30031655</v>
      </c>
      <c r="G37" s="18" t="n">
        <v>460.23893185</v>
      </c>
      <c r="H37" s="20" t="n">
        <v>6.3791591</v>
      </c>
      <c r="I37" s="18" t="n">
        <v>455.55708424</v>
      </c>
      <c r="J37" s="20" t="n">
        <v>14.22361815</v>
      </c>
      <c r="K37" s="18" t="n">
        <v>379.4613402</v>
      </c>
      <c r="L37" s="20" t="n">
        <v>14.66879779</v>
      </c>
      <c r="M37" s="18" t="s">
        <v>481</v>
      </c>
      <c r="N37" s="20" t="s">
        <v>481</v>
      </c>
      <c r="O37" s="18" t="s">
        <v>481</v>
      </c>
      <c r="P37" s="20" t="s">
        <v>481</v>
      </c>
      <c r="Q37" s="18" t="s">
        <v>481</v>
      </c>
      <c r="R37" s="20" t="s">
        <v>481</v>
      </c>
      <c r="S37" s="18" t="s">
        <v>481</v>
      </c>
      <c r="T37" s="20" t="s">
        <v>481</v>
      </c>
      <c r="U37" s="18" t="n">
        <v>370.25585265</v>
      </c>
      <c r="V37" s="20" t="n">
        <v>9.86784368</v>
      </c>
    </row>
    <row r="38" spans="1:22">
      <c r="A38" s="15" t="s">
        <v>513</v>
      </c>
      <c r="B38" s="17" t="n">
        <v>5860</v>
      </c>
      <c r="C38" s="18">
        <f>(17.0/B38*100)</f>
        <v/>
      </c>
      <c r="D38" s="19" t="n">
        <v>5843</v>
      </c>
      <c r="E38" s="18" t="n">
        <v>499.32762509</v>
      </c>
      <c r="F38" s="20" t="n">
        <v>2.87555438</v>
      </c>
      <c r="G38" s="18" t="n">
        <v>457.60869265</v>
      </c>
      <c r="H38" s="20" t="n">
        <v>7.09340178</v>
      </c>
      <c r="I38" s="18" t="n">
        <v>440.35693851</v>
      </c>
      <c r="J38" s="20" t="n">
        <v>21.1106931</v>
      </c>
      <c r="K38" s="18" t="n">
        <v>401.17510945</v>
      </c>
      <c r="L38" s="20" t="n">
        <v>16.24760233</v>
      </c>
      <c r="M38" s="18" t="s">
        <v>481</v>
      </c>
      <c r="N38" s="20" t="s">
        <v>481</v>
      </c>
      <c r="O38" s="18" t="s">
        <v>481</v>
      </c>
      <c r="P38" s="20" t="s">
        <v>481</v>
      </c>
      <c r="Q38" s="18" t="s">
        <v>481</v>
      </c>
      <c r="R38" s="20" t="s">
        <v>481</v>
      </c>
      <c r="S38" s="18" t="s">
        <v>481</v>
      </c>
      <c r="T38" s="20" t="s">
        <v>481</v>
      </c>
      <c r="U38" s="18" t="n">
        <v>400.85991847</v>
      </c>
      <c r="V38" s="20" t="n">
        <v>14.11338285</v>
      </c>
    </row>
    <row r="39" spans="1:22">
      <c r="A39" s="15" t="s">
        <v>514</v>
      </c>
      <c r="B39" s="17" t="n">
        <v>5895</v>
      </c>
      <c r="C39" s="18">
        <f>(33.0/B39*100)</f>
        <v/>
      </c>
      <c r="D39" s="19" t="n">
        <v>5862</v>
      </c>
      <c r="E39" s="18" t="n">
        <v>428.62751191</v>
      </c>
      <c r="F39" s="20" t="n">
        <v>4.45168251</v>
      </c>
      <c r="G39" s="18" t="n">
        <v>428.72628584</v>
      </c>
      <c r="H39" s="20" t="n">
        <v>4.98547307</v>
      </c>
      <c r="I39" s="18" t="n">
        <v>435.61768017</v>
      </c>
      <c r="J39" s="20" t="n">
        <v>5.64126735</v>
      </c>
      <c r="K39" s="18" t="n">
        <v>431.94406661</v>
      </c>
      <c r="L39" s="20" t="n">
        <v>6.36819114</v>
      </c>
      <c r="M39" s="18" t="s">
        <v>481</v>
      </c>
      <c r="N39" s="20" t="s">
        <v>481</v>
      </c>
      <c r="O39" s="18" t="s">
        <v>481</v>
      </c>
      <c r="P39" s="20" t="s">
        <v>481</v>
      </c>
      <c r="Q39" s="18" t="s">
        <v>481</v>
      </c>
      <c r="R39" s="20" t="s">
        <v>481</v>
      </c>
      <c r="S39" s="18" t="s">
        <v>481</v>
      </c>
      <c r="T39" s="20" t="s">
        <v>481</v>
      </c>
      <c r="U39" s="18" t="n">
        <v>375.18546378</v>
      </c>
      <c r="V39" s="20" t="n">
        <v>14.96830236</v>
      </c>
    </row>
    <row r="40" spans="1:22">
      <c r="A40" s="15" t="s">
        <v>515</v>
      </c>
      <c r="B40" s="17" t="n">
        <v>14157</v>
      </c>
      <c r="C40" s="18">
        <f>(308.0/B40*100)</f>
        <v/>
      </c>
      <c r="D40" s="19" t="n">
        <v>13849</v>
      </c>
      <c r="E40" s="18" t="n">
        <v>507.97110029</v>
      </c>
      <c r="F40" s="20" t="n">
        <v>2.90230758</v>
      </c>
      <c r="G40" s="18" t="n">
        <v>482.62798872</v>
      </c>
      <c r="H40" s="20" t="n">
        <v>4.46873781</v>
      </c>
      <c r="I40" s="18" t="n">
        <v>473.36590543</v>
      </c>
      <c r="J40" s="20" t="n">
        <v>10.72531505</v>
      </c>
      <c r="K40" s="18" t="n">
        <v>420.44545446</v>
      </c>
      <c r="L40" s="20" t="n">
        <v>9.14932634</v>
      </c>
      <c r="M40" s="18" t="s">
        <v>481</v>
      </c>
      <c r="N40" s="20" t="s">
        <v>481</v>
      </c>
      <c r="O40" s="18" t="s">
        <v>481</v>
      </c>
      <c r="P40" s="20" t="s">
        <v>481</v>
      </c>
      <c r="Q40" s="18" t="s">
        <v>481</v>
      </c>
      <c r="R40" s="20" t="s">
        <v>481</v>
      </c>
      <c r="S40" s="18" t="s">
        <v>481</v>
      </c>
      <c r="T40" s="20" t="s">
        <v>481</v>
      </c>
      <c r="U40" s="18" t="n">
        <v>393.75122324</v>
      </c>
      <c r="V40" s="20" t="n">
        <v>11.03269685</v>
      </c>
    </row>
    <row r="41" spans="1:22">
      <c r="A41" s="15" t="s">
        <v>516</v>
      </c>
      <c r="B41" s="17" t="n">
        <v>5712</v>
      </c>
      <c r="C41" s="18">
        <f>(43.0/B41*100)</f>
        <v/>
      </c>
      <c r="D41" s="19" t="n">
        <v>5669</v>
      </c>
      <c r="E41" s="18" t="n">
        <v>508.83779139</v>
      </c>
      <c r="F41" s="20" t="n">
        <v>3.21335</v>
      </c>
      <c r="G41" s="18" t="n">
        <v>493.75885717</v>
      </c>
      <c r="H41" s="20" t="n">
        <v>4.25689474</v>
      </c>
      <c r="I41" s="18" t="n">
        <v>444.62910532</v>
      </c>
      <c r="J41" s="20" t="n">
        <v>7.69676368</v>
      </c>
      <c r="K41" s="18" t="n">
        <v>427.71128625</v>
      </c>
      <c r="L41" s="20" t="n">
        <v>12.80736789</v>
      </c>
      <c r="M41" s="18" t="s">
        <v>481</v>
      </c>
      <c r="N41" s="20" t="s">
        <v>481</v>
      </c>
      <c r="O41" s="18" t="s">
        <v>481</v>
      </c>
      <c r="P41" s="20" t="s">
        <v>481</v>
      </c>
      <c r="Q41" s="18" t="n">
        <v>399.91015703</v>
      </c>
      <c r="R41" s="20" t="n">
        <v>16.72230739</v>
      </c>
      <c r="S41" s="18" t="s">
        <v>481</v>
      </c>
      <c r="T41" s="20" t="s">
        <v>481</v>
      </c>
      <c r="U41" s="18" t="n">
        <v>412.65784968</v>
      </c>
      <c r="V41" s="20" t="n">
        <v>19.61394777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(1586.0/B46*100)</f>
        <v/>
      </c>
      <c r="D46" s="19" t="n">
        <v>21555</v>
      </c>
      <c r="E46" s="18" t="n">
        <v>422.14823174</v>
      </c>
      <c r="F46" s="20" t="n">
        <v>3.19481981</v>
      </c>
      <c r="G46" s="18" t="n">
        <v>417.67155625</v>
      </c>
      <c r="H46" s="20" t="n">
        <v>3.26500553</v>
      </c>
      <c r="I46" s="18" t="n">
        <v>405.67226213</v>
      </c>
      <c r="J46" s="20" t="n">
        <v>5.35991384</v>
      </c>
      <c r="K46" s="18" t="n">
        <v>380.13375431</v>
      </c>
      <c r="L46" s="20" t="n">
        <v>8.158735780000001</v>
      </c>
      <c r="M46" s="18" t="s">
        <v>481</v>
      </c>
      <c r="N46" s="20" t="s">
        <v>481</v>
      </c>
      <c r="O46" s="18" t="s">
        <v>481</v>
      </c>
      <c r="P46" s="20" t="s">
        <v>481</v>
      </c>
      <c r="Q46" s="18" t="s">
        <v>481</v>
      </c>
      <c r="R46" s="20" t="s">
        <v>481</v>
      </c>
      <c r="S46" s="18" t="s">
        <v>481</v>
      </c>
      <c r="T46" s="20" t="s">
        <v>481</v>
      </c>
      <c r="U46" s="18" t="n">
        <v>354.28963584</v>
      </c>
      <c r="V46" s="20" t="n">
        <v>4.35384806</v>
      </c>
    </row>
    <row r="47" spans="1:22">
      <c r="A47" s="15" t="s">
        <v>522</v>
      </c>
      <c r="B47" s="17" t="n">
        <v>5928</v>
      </c>
      <c r="C47" s="18">
        <f>(136.0/B47*100)</f>
        <v/>
      </c>
      <c r="D47" s="19" t="n">
        <v>5792</v>
      </c>
      <c r="E47" s="18" t="n">
        <v>454.94014782</v>
      </c>
      <c r="F47" s="20" t="n">
        <v>4.95312054</v>
      </c>
      <c r="G47" s="18" t="n">
        <v>428.48235168</v>
      </c>
      <c r="H47" s="20" t="n">
        <v>5.54078616</v>
      </c>
      <c r="I47" s="18" t="n">
        <v>407.9366131</v>
      </c>
      <c r="J47" s="20" t="n">
        <v>8.65714247</v>
      </c>
      <c r="K47" s="18" t="n">
        <v>392.46601342</v>
      </c>
      <c r="L47" s="20" t="n">
        <v>6.91787308</v>
      </c>
      <c r="M47" s="18" t="s">
        <v>481</v>
      </c>
      <c r="N47" s="20" t="s">
        <v>481</v>
      </c>
      <c r="O47" s="18" t="s">
        <v>481</v>
      </c>
      <c r="P47" s="20" t="s">
        <v>481</v>
      </c>
      <c r="Q47" s="18" t="s">
        <v>481</v>
      </c>
      <c r="R47" s="20" t="s">
        <v>481</v>
      </c>
      <c r="S47" s="18" t="s">
        <v>481</v>
      </c>
      <c r="T47" s="20" t="s">
        <v>481</v>
      </c>
      <c r="U47" s="18" t="n">
        <v>316.82377566</v>
      </c>
      <c r="V47" s="20" t="n">
        <v>9.69471364</v>
      </c>
    </row>
    <row r="48" spans="1:22">
      <c r="A48" s="15" t="s">
        <v>523</v>
      </c>
      <c r="B48" s="17" t="n">
        <v>9841</v>
      </c>
      <c r="C48" s="18">
        <f>(7.0/B48*100)</f>
        <v/>
      </c>
      <c r="D48" s="19" t="n">
        <v>9834</v>
      </c>
      <c r="E48" s="18" t="n">
        <v>497.50328323</v>
      </c>
      <c r="F48" s="20" t="n">
        <v>5.09735466</v>
      </c>
      <c r="G48" s="18" t="n">
        <v>390.58603744</v>
      </c>
      <c r="H48" s="20" t="n">
        <v>12.8920937</v>
      </c>
      <c r="I48" s="18" t="n">
        <v>307.28591393</v>
      </c>
      <c r="J48" s="20" t="n">
        <v>33.54310642</v>
      </c>
      <c r="K48" s="18" t="n">
        <v>397.90159228</v>
      </c>
      <c r="L48" s="20" t="n">
        <v>27.64288043</v>
      </c>
      <c r="M48" s="18" t="s">
        <v>481</v>
      </c>
      <c r="N48" s="20" t="s">
        <v>481</v>
      </c>
      <c r="O48" s="18" t="s">
        <v>481</v>
      </c>
      <c r="P48" s="20" t="s">
        <v>481</v>
      </c>
      <c r="Q48" s="18" t="s">
        <v>481</v>
      </c>
      <c r="R48" s="20" t="s">
        <v>481</v>
      </c>
      <c r="S48" s="18" t="s">
        <v>481</v>
      </c>
      <c r="T48" s="20" t="s">
        <v>481</v>
      </c>
      <c r="U48" s="18" t="n">
        <v>419.30939192</v>
      </c>
      <c r="V48" s="20" t="n">
        <v>26.66485205</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(234.0/B50*100)</f>
        <v/>
      </c>
      <c r="D50" s="19" t="n">
        <v>11561</v>
      </c>
      <c r="E50" s="18" t="n">
        <v>436.28763188</v>
      </c>
      <c r="F50" s="20" t="n">
        <v>3.12699538</v>
      </c>
      <c r="G50" s="18" t="n">
        <v>413.94752693</v>
      </c>
      <c r="H50" s="20" t="n">
        <v>3.44706589</v>
      </c>
      <c r="I50" s="18" t="n">
        <v>411.81816909</v>
      </c>
      <c r="J50" s="20" t="n">
        <v>6.46081752</v>
      </c>
      <c r="K50" s="18" t="n">
        <v>404.14594529</v>
      </c>
      <c r="L50" s="20" t="n">
        <v>10.29523419</v>
      </c>
      <c r="M50" s="18" t="s">
        <v>481</v>
      </c>
      <c r="N50" s="20" t="s">
        <v>481</v>
      </c>
      <c r="O50" s="18" t="s">
        <v>481</v>
      </c>
      <c r="P50" s="20" t="s">
        <v>481</v>
      </c>
      <c r="Q50" s="18" t="s">
        <v>481</v>
      </c>
      <c r="R50" s="20" t="s">
        <v>481</v>
      </c>
      <c r="S50" s="18" t="s">
        <v>481</v>
      </c>
      <c r="T50" s="20" t="s">
        <v>481</v>
      </c>
      <c r="U50" s="18" t="n">
        <v>364.46932103</v>
      </c>
      <c r="V50" s="20" t="n">
        <v>8.48770723</v>
      </c>
    </row>
    <row r="51" spans="1:22">
      <c r="A51" s="15" t="s">
        <v>526</v>
      </c>
      <c r="B51" s="17" t="n">
        <v>6866</v>
      </c>
      <c r="C51" s="18">
        <f>(109.0/B51*100)</f>
        <v/>
      </c>
      <c r="D51" s="19" t="n">
        <v>6757</v>
      </c>
      <c r="E51" s="18" t="n">
        <v>437.45011398</v>
      </c>
      <c r="F51" s="20" t="n">
        <v>2.86702557</v>
      </c>
      <c r="G51" s="18" t="n">
        <v>421.06560696</v>
      </c>
      <c r="H51" s="20" t="n">
        <v>3.75568531</v>
      </c>
      <c r="I51" s="18" t="n">
        <v>409.01615981</v>
      </c>
      <c r="J51" s="20" t="n">
        <v>8.27070374</v>
      </c>
      <c r="K51" s="18" t="n">
        <v>365.39076628</v>
      </c>
      <c r="L51" s="20" t="n">
        <v>9.33848459</v>
      </c>
      <c r="M51" s="18" t="s">
        <v>481</v>
      </c>
      <c r="N51" s="20" t="s">
        <v>481</v>
      </c>
      <c r="O51" s="18" t="s">
        <v>481</v>
      </c>
      <c r="P51" s="20" t="s">
        <v>481</v>
      </c>
      <c r="Q51" s="18" t="n">
        <v>427.96430568</v>
      </c>
      <c r="R51" s="20" t="n">
        <v>5.20460603</v>
      </c>
      <c r="S51" s="18" t="s">
        <v>481</v>
      </c>
      <c r="T51" s="20" t="s">
        <v>481</v>
      </c>
      <c r="U51" s="18" t="n">
        <v>385.44660569</v>
      </c>
      <c r="V51" s="20" t="n">
        <v>11.00841871</v>
      </c>
    </row>
    <row r="52" spans="1:22">
      <c r="A52" s="15" t="s">
        <v>527</v>
      </c>
      <c r="B52" s="17" t="n">
        <v>5809</v>
      </c>
      <c r="C52" s="18">
        <f>(82.0/B52*100)</f>
        <v/>
      </c>
      <c r="D52" s="19" t="n">
        <v>5727</v>
      </c>
      <c r="E52" s="18" t="n">
        <v>495.81642905</v>
      </c>
      <c r="F52" s="20" t="n">
        <v>2.65327056</v>
      </c>
      <c r="G52" s="18" t="n">
        <v>443.12321216</v>
      </c>
      <c r="H52" s="20" t="n">
        <v>4.51049678</v>
      </c>
      <c r="I52" s="18" t="n">
        <v>408.49403678</v>
      </c>
      <c r="J52" s="20" t="n">
        <v>9.863325079999999</v>
      </c>
      <c r="K52" s="18" t="n">
        <v>394.87732594</v>
      </c>
      <c r="L52" s="20" t="n">
        <v>9.48989901</v>
      </c>
      <c r="M52" s="18" t="s">
        <v>481</v>
      </c>
      <c r="N52" s="20" t="s">
        <v>481</v>
      </c>
      <c r="O52" s="18" t="s">
        <v>481</v>
      </c>
      <c r="P52" s="20" t="s">
        <v>481</v>
      </c>
      <c r="Q52" s="18" t="s">
        <v>481</v>
      </c>
      <c r="R52" s="20" t="s">
        <v>481</v>
      </c>
      <c r="S52" s="18" t="s">
        <v>481</v>
      </c>
      <c r="T52" s="20" t="s">
        <v>481</v>
      </c>
      <c r="U52" s="18" t="n">
        <v>398.54198268</v>
      </c>
      <c r="V52" s="20" t="n">
        <v>16.37727923</v>
      </c>
    </row>
    <row r="53" spans="1:22">
      <c r="A53" s="15" t="s">
        <v>528</v>
      </c>
      <c r="B53" s="17" t="n">
        <v>5571</v>
      </c>
      <c r="C53" s="18">
        <f>(89.0/B53*100)</f>
        <v/>
      </c>
      <c r="D53" s="19" t="n">
        <v>5482</v>
      </c>
      <c r="E53" s="18" t="n">
        <v>457.62415955</v>
      </c>
      <c r="F53" s="20" t="n">
        <v>1.95935316</v>
      </c>
      <c r="G53" s="18" t="n">
        <v>424.88004896</v>
      </c>
      <c r="H53" s="20" t="n">
        <v>4.16896569</v>
      </c>
      <c r="I53" s="18" t="n">
        <v>393.66948041</v>
      </c>
      <c r="J53" s="20" t="n">
        <v>9.0496687</v>
      </c>
      <c r="K53" s="18" t="n">
        <v>356.01098679</v>
      </c>
      <c r="L53" s="20" t="n">
        <v>8.898413509999999</v>
      </c>
      <c r="M53" s="18" t="s">
        <v>481</v>
      </c>
      <c r="N53" s="20" t="s">
        <v>481</v>
      </c>
      <c r="O53" s="18" t="s">
        <v>481</v>
      </c>
      <c r="P53" s="20" t="s">
        <v>481</v>
      </c>
      <c r="Q53" s="18" t="s">
        <v>481</v>
      </c>
      <c r="R53" s="20" t="s">
        <v>481</v>
      </c>
      <c r="S53" s="18" t="s">
        <v>481</v>
      </c>
      <c r="T53" s="20" t="s">
        <v>481</v>
      </c>
      <c r="U53" s="18" t="n">
        <v>323.40255908</v>
      </c>
      <c r="V53" s="20" t="n">
        <v>8.3825311</v>
      </c>
    </row>
    <row r="54" spans="1:22">
      <c r="A54" s="15" t="s">
        <v>529</v>
      </c>
      <c r="B54" s="17" t="n">
        <v>4740</v>
      </c>
      <c r="C54" s="18">
        <f>(180.0/B54*100)</f>
        <v/>
      </c>
      <c r="D54" s="19" t="n">
        <v>4560</v>
      </c>
      <c r="E54" s="18" t="n">
        <v>374.24185187</v>
      </c>
      <c r="F54" s="20" t="n">
        <v>3.7648032</v>
      </c>
      <c r="G54" s="18" t="n">
        <v>357.4159332</v>
      </c>
      <c r="H54" s="20" t="n">
        <v>3.48968704</v>
      </c>
      <c r="I54" s="18" t="n">
        <v>347.7283837</v>
      </c>
      <c r="J54" s="20" t="n">
        <v>6.09888717</v>
      </c>
      <c r="K54" s="18" t="n">
        <v>319.62447215</v>
      </c>
      <c r="L54" s="20" t="n">
        <v>10.11595025</v>
      </c>
      <c r="M54" s="18" t="s">
        <v>481</v>
      </c>
      <c r="N54" s="20" t="s">
        <v>481</v>
      </c>
      <c r="O54" s="18" t="s">
        <v>481</v>
      </c>
      <c r="P54" s="20" t="s">
        <v>481</v>
      </c>
      <c r="Q54" s="18" t="s">
        <v>481</v>
      </c>
      <c r="R54" s="20" t="s">
        <v>481</v>
      </c>
      <c r="S54" s="18" t="s">
        <v>481</v>
      </c>
      <c r="T54" s="20" t="s">
        <v>481</v>
      </c>
      <c r="U54" s="18" t="n">
        <v>290.69929892</v>
      </c>
      <c r="V54" s="20" t="n">
        <v>7.50410596</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529.19481392</v>
      </c>
      <c r="F56" s="20" t="n">
        <v>2.63910528</v>
      </c>
      <c r="G56" s="18" t="n">
        <v>468.763951</v>
      </c>
      <c r="H56" s="20" t="n">
        <v>9.59816642</v>
      </c>
      <c r="I56" s="18" t="n">
        <v>479.92354392</v>
      </c>
      <c r="J56" s="20" t="n">
        <v>44.09585678</v>
      </c>
      <c r="K56" s="18" t="n">
        <v>455.69415571</v>
      </c>
      <c r="L56" s="20" t="n">
        <v>17.20493105</v>
      </c>
      <c r="M56" s="18" t="s">
        <v>481</v>
      </c>
      <c r="N56" s="20" t="s">
        <v>481</v>
      </c>
      <c r="O56" s="18" t="s">
        <v>481</v>
      </c>
      <c r="P56" s="20" t="s">
        <v>481</v>
      </c>
      <c r="Q56" s="18" t="s">
        <v>481</v>
      </c>
      <c r="R56" s="20" t="s">
        <v>481</v>
      </c>
      <c r="S56" s="18" t="s">
        <v>481</v>
      </c>
      <c r="T56" s="20" t="s">
        <v>481</v>
      </c>
      <c r="U56" s="18" t="n">
        <v>432.93735892</v>
      </c>
      <c r="V56" s="20" t="n">
        <v>29.24060175</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(143.0/B61*100)</f>
        <v/>
      </c>
      <c r="D61" s="19" t="n">
        <v>6382</v>
      </c>
      <c r="E61" s="18" t="n">
        <v>487.07950176</v>
      </c>
      <c r="F61" s="20" t="n">
        <v>2.7209377</v>
      </c>
      <c r="G61" s="18" t="n">
        <v>442.20685159</v>
      </c>
      <c r="H61" s="20" t="n">
        <v>3.91676696</v>
      </c>
      <c r="I61" s="18" t="n">
        <v>410.0962883</v>
      </c>
      <c r="J61" s="20" t="n">
        <v>10.44148357</v>
      </c>
      <c r="K61" s="18" t="n">
        <v>389.30807762</v>
      </c>
      <c r="L61" s="20" t="n">
        <v>10.19238483</v>
      </c>
      <c r="M61" s="18" t="s">
        <v>481</v>
      </c>
      <c r="N61" s="20" t="s">
        <v>481</v>
      </c>
      <c r="O61" s="18" t="s">
        <v>481</v>
      </c>
      <c r="P61" s="20" t="s">
        <v>481</v>
      </c>
      <c r="Q61" s="18" t="s">
        <v>481</v>
      </c>
      <c r="R61" s="20" t="s">
        <v>481</v>
      </c>
      <c r="S61" s="18" t="s">
        <v>481</v>
      </c>
      <c r="T61" s="20" t="s">
        <v>481</v>
      </c>
      <c r="U61" s="18" t="n">
        <v>354.25993239</v>
      </c>
      <c r="V61" s="20" t="n">
        <v>12.47086721</v>
      </c>
    </row>
    <row r="62" spans="1:22">
      <c r="A62" s="15" t="s">
        <v>537</v>
      </c>
      <c r="B62" s="17" t="n">
        <v>4476</v>
      </c>
      <c r="C62" s="18">
        <f>(3.0/B62*100)</f>
        <v/>
      </c>
      <c r="D62" s="19" t="n">
        <v>4473</v>
      </c>
      <c r="E62" s="18" t="n">
        <v>511.36254386</v>
      </c>
      <c r="F62" s="20" t="n">
        <v>1.30075244</v>
      </c>
      <c r="G62" s="18" t="n">
        <v>470.41788772</v>
      </c>
      <c r="H62" s="20" t="n">
        <v>6.67741871</v>
      </c>
      <c r="I62" s="18" t="n">
        <v>481.6702571</v>
      </c>
      <c r="J62" s="20" t="n">
        <v>15.476373</v>
      </c>
      <c r="K62" s="18" t="n">
        <v>448.24773279</v>
      </c>
      <c r="L62" s="20" t="n">
        <v>19.05874075</v>
      </c>
      <c r="M62" s="18" t="s">
        <v>481</v>
      </c>
      <c r="N62" s="20" t="s">
        <v>481</v>
      </c>
      <c r="O62" s="18" t="s">
        <v>481</v>
      </c>
      <c r="P62" s="20" t="s">
        <v>481</v>
      </c>
      <c r="Q62" s="18" t="s">
        <v>481</v>
      </c>
      <c r="R62" s="20" t="s">
        <v>481</v>
      </c>
      <c r="S62" s="18" t="s">
        <v>481</v>
      </c>
      <c r="T62" s="20" t="s">
        <v>481</v>
      </c>
      <c r="U62" s="18" t="s">
        <v>481</v>
      </c>
      <c r="V62" s="20" t="s">
        <v>481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(77.0/B66*100)</f>
        <v/>
      </c>
      <c r="D66" s="19" t="n">
        <v>5588</v>
      </c>
      <c r="E66" s="18" t="n">
        <v>437.47791561</v>
      </c>
      <c r="F66" s="20" t="n">
        <v>2.49923923</v>
      </c>
      <c r="G66" s="18" t="n">
        <v>435.3839655</v>
      </c>
      <c r="H66" s="20" t="n">
        <v>2.44645861</v>
      </c>
      <c r="I66" s="18" t="n">
        <v>426.50548612</v>
      </c>
      <c r="J66" s="20" t="n">
        <v>5.46998703</v>
      </c>
      <c r="K66" s="18" t="n">
        <v>410.59109865</v>
      </c>
      <c r="L66" s="20" t="n">
        <v>4.80242533</v>
      </c>
      <c r="M66" s="18" t="s">
        <v>481</v>
      </c>
      <c r="N66" s="20" t="s">
        <v>481</v>
      </c>
      <c r="O66" s="18" t="s">
        <v>481</v>
      </c>
      <c r="P66" s="20" t="s">
        <v>481</v>
      </c>
      <c r="Q66" s="18" t="s">
        <v>481</v>
      </c>
      <c r="R66" s="20" t="s">
        <v>481</v>
      </c>
      <c r="S66" s="18" t="s">
        <v>481</v>
      </c>
      <c r="T66" s="20" t="s">
        <v>481</v>
      </c>
      <c r="U66" s="18" t="n">
        <v>338.30250491</v>
      </c>
      <c r="V66" s="20" t="n">
        <v>6.46897834</v>
      </c>
    </row>
    <row r="67" spans="1:22">
      <c r="A67" s="15" t="s">
        <v>542</v>
      </c>
      <c r="B67" s="17" t="n">
        <v>6971</v>
      </c>
      <c r="C67" s="18">
        <f>(263.0/B67*100)</f>
        <v/>
      </c>
      <c r="D67" s="19" t="n">
        <v>6708</v>
      </c>
      <c r="E67" s="18" t="n">
        <v>404.41472135</v>
      </c>
      <c r="F67" s="20" t="n">
        <v>3.1169801</v>
      </c>
      <c r="G67" s="18" t="n">
        <v>399.95950927</v>
      </c>
      <c r="H67" s="20" t="n">
        <v>3.60662867</v>
      </c>
      <c r="I67" s="18" t="n">
        <v>409.6414332</v>
      </c>
      <c r="J67" s="20" t="n">
        <v>5.77131104</v>
      </c>
      <c r="K67" s="18" t="n">
        <v>393.39034803</v>
      </c>
      <c r="L67" s="20" t="n">
        <v>7.8394757</v>
      </c>
      <c r="M67" s="18" t="s">
        <v>481</v>
      </c>
      <c r="N67" s="20" t="s">
        <v>481</v>
      </c>
      <c r="O67" s="18" t="s">
        <v>481</v>
      </c>
      <c r="P67" s="20" t="s">
        <v>481</v>
      </c>
      <c r="Q67" s="18" t="s">
        <v>481</v>
      </c>
      <c r="R67" s="20" t="s">
        <v>481</v>
      </c>
      <c r="S67" s="18" t="s">
        <v>481</v>
      </c>
      <c r="T67" s="20" t="s">
        <v>481</v>
      </c>
      <c r="U67" s="18" t="n">
        <v>316.82103333</v>
      </c>
      <c r="V67" s="20" t="n">
        <v>8.814679</v>
      </c>
    </row>
    <row r="68" spans="1:22">
      <c r="A68" s="15" t="s">
        <v>543</v>
      </c>
      <c r="B68" s="17" t="n">
        <v>12083</v>
      </c>
      <c r="C68" s="18">
        <f>(27.0/B68*100)</f>
        <v/>
      </c>
      <c r="D68" s="19" t="n">
        <v>12056</v>
      </c>
      <c r="E68" s="18" t="n">
        <v>429.90438409</v>
      </c>
      <c r="F68" s="20" t="n">
        <v>1.61340686</v>
      </c>
      <c r="G68" s="18" t="n">
        <v>396.73232291</v>
      </c>
      <c r="H68" s="20" t="n">
        <v>1.9567074</v>
      </c>
      <c r="I68" s="18" t="n">
        <v>373.51425081</v>
      </c>
      <c r="J68" s="20" t="n">
        <v>3.92783993</v>
      </c>
      <c r="K68" s="18" t="n">
        <v>343.5249731</v>
      </c>
      <c r="L68" s="20" t="n">
        <v>5.72867772</v>
      </c>
      <c r="M68" s="18" t="s">
        <v>481</v>
      </c>
      <c r="N68" s="20" t="s">
        <v>481</v>
      </c>
      <c r="O68" s="18" t="s">
        <v>481</v>
      </c>
      <c r="P68" s="20" t="s">
        <v>481</v>
      </c>
      <c r="Q68" s="18" t="s">
        <v>481</v>
      </c>
      <c r="R68" s="20" t="s">
        <v>481</v>
      </c>
      <c r="S68" s="18" t="s">
        <v>481</v>
      </c>
      <c r="T68" s="20" t="s">
        <v>481</v>
      </c>
      <c r="U68" s="18" t="n">
        <v>288.17098804</v>
      </c>
      <c r="V68" s="20" t="n">
        <v>3.61133286</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499.43385857</v>
      </c>
      <c r="F70" s="20" t="n">
        <v>3.12126579</v>
      </c>
      <c r="G70" s="18" t="n">
        <v>495.07661299</v>
      </c>
      <c r="H70" s="20" t="n">
        <v>4.91774902</v>
      </c>
      <c r="I70" s="18" t="n">
        <v>479.98406314</v>
      </c>
      <c r="J70" s="20" t="n">
        <v>10.40174781</v>
      </c>
      <c r="K70" s="18" t="n">
        <v>472.68230059</v>
      </c>
      <c r="L70" s="20" t="n">
        <v>10.55464773</v>
      </c>
      <c r="M70" s="18" t="s">
        <v>481</v>
      </c>
      <c r="N70" s="20" t="s">
        <v>481</v>
      </c>
      <c r="O70" s="18" t="s">
        <v>481</v>
      </c>
      <c r="P70" s="20" t="s">
        <v>481</v>
      </c>
      <c r="Q70" s="18" t="s">
        <v>481</v>
      </c>
      <c r="R70" s="20" t="s">
        <v>481</v>
      </c>
      <c r="S70" s="18" t="s">
        <v>481</v>
      </c>
      <c r="T70" s="20" t="s">
        <v>481</v>
      </c>
      <c r="U70" s="18" t="n">
        <v>439.21063751</v>
      </c>
      <c r="V70" s="20" t="n">
        <v>10.74411856</v>
      </c>
    </row>
    <row r="71" spans="1:22">
      <c r="A71" s="15" t="s">
        <v>546</v>
      </c>
      <c r="B71" s="17" t="n">
        <v>6115</v>
      </c>
      <c r="C71" s="18">
        <f>(18.0/B71*100)</f>
        <v/>
      </c>
      <c r="D71" s="19" t="n">
        <v>6097</v>
      </c>
      <c r="E71" s="18" t="n">
        <v>538.48318424</v>
      </c>
      <c r="F71" s="20" t="n">
        <v>1.57779788</v>
      </c>
      <c r="G71" s="18" t="n">
        <v>519.61280191</v>
      </c>
      <c r="H71" s="20" t="n">
        <v>4.57263144</v>
      </c>
      <c r="I71" s="18" t="n">
        <v>507.41321569</v>
      </c>
      <c r="J71" s="20" t="n">
        <v>12.22521279</v>
      </c>
      <c r="K71" s="18" t="n">
        <v>498.46637791</v>
      </c>
      <c r="L71" s="20" t="n">
        <v>18.21280277</v>
      </c>
      <c r="M71" s="18" t="s">
        <v>481</v>
      </c>
      <c r="N71" s="20" t="s">
        <v>481</v>
      </c>
      <c r="O71" s="18" t="s">
        <v>481</v>
      </c>
      <c r="P71" s="20" t="s">
        <v>481</v>
      </c>
      <c r="Q71" s="18" t="s">
        <v>481</v>
      </c>
      <c r="R71" s="20" t="s">
        <v>481</v>
      </c>
      <c r="S71" s="18" t="s">
        <v>481</v>
      </c>
      <c r="T71" s="20" t="s">
        <v>481</v>
      </c>
      <c r="U71" s="18" t="n">
        <v>484.95011682</v>
      </c>
      <c r="V71" s="20" t="n">
        <v>26.79879502</v>
      </c>
    </row>
    <row r="72" spans="1:22">
      <c r="A72" s="15" t="s">
        <v>547</v>
      </c>
      <c r="B72" s="17" t="n">
        <v>7708</v>
      </c>
      <c r="C72" s="18">
        <f>(5.0/B72*100)</f>
        <v/>
      </c>
      <c r="D72" s="19" t="n">
        <v>7703</v>
      </c>
      <c r="E72" s="18" t="n">
        <v>500.91142537</v>
      </c>
      <c r="F72" s="20" t="n">
        <v>2.50553606</v>
      </c>
      <c r="G72" s="18" t="n">
        <v>397.91742838</v>
      </c>
      <c r="H72" s="20" t="n">
        <v>9.4496457</v>
      </c>
      <c r="I72" s="18" t="n">
        <v>381.99539241</v>
      </c>
      <c r="J72" s="20" t="n">
        <v>15.07530247</v>
      </c>
      <c r="K72" s="18" t="n">
        <v>388.21496568</v>
      </c>
      <c r="L72" s="20" t="n">
        <v>16.13652115</v>
      </c>
      <c r="M72" s="18" t="s">
        <v>481</v>
      </c>
      <c r="N72" s="20" t="s">
        <v>481</v>
      </c>
      <c r="O72" s="18" t="s">
        <v>481</v>
      </c>
      <c r="P72" s="20" t="s">
        <v>481</v>
      </c>
      <c r="Q72" s="18" t="s">
        <v>481</v>
      </c>
      <c r="R72" s="20" t="s">
        <v>481</v>
      </c>
      <c r="S72" s="18" t="s">
        <v>481</v>
      </c>
      <c r="T72" s="20" t="s">
        <v>481</v>
      </c>
      <c r="U72" s="18" t="n">
        <v>357.62469698</v>
      </c>
      <c r="V72" s="20" t="n">
        <v>32.19893219</v>
      </c>
    </row>
    <row r="73" spans="1:22">
      <c r="A73" s="15" t="s">
        <v>548</v>
      </c>
      <c r="B73" s="17" t="n">
        <v>8249</v>
      </c>
      <c r="C73" s="18">
        <f>(149.0/B73*100)</f>
        <v/>
      </c>
      <c r="D73" s="19" t="n">
        <v>8100</v>
      </c>
      <c r="E73" s="18" t="n">
        <v>418.05832759</v>
      </c>
      <c r="F73" s="20" t="n">
        <v>3.42846162</v>
      </c>
      <c r="G73" s="18" t="n">
        <v>395.8633847</v>
      </c>
      <c r="H73" s="20" t="n">
        <v>3.91632719</v>
      </c>
      <c r="I73" s="18" t="n">
        <v>381.42532694</v>
      </c>
      <c r="J73" s="20" t="n">
        <v>6.94336908</v>
      </c>
      <c r="K73" s="18" t="n">
        <v>369.84717565</v>
      </c>
      <c r="L73" s="20" t="n">
        <v>11.93580425</v>
      </c>
      <c r="M73" s="18" t="s">
        <v>481</v>
      </c>
      <c r="N73" s="20" t="s">
        <v>481</v>
      </c>
      <c r="O73" s="18" t="s">
        <v>481</v>
      </c>
      <c r="P73" s="20" t="s">
        <v>481</v>
      </c>
      <c r="Q73" s="18" t="s">
        <v>481</v>
      </c>
      <c r="R73" s="20" t="s">
        <v>481</v>
      </c>
      <c r="S73" s="18" t="s">
        <v>481</v>
      </c>
      <c r="T73" s="20" t="s">
        <v>481</v>
      </c>
      <c r="U73" s="18" t="n">
        <v>364.57585168</v>
      </c>
      <c r="V73" s="20" t="n">
        <v>12.4621491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(229.0/B75*100)</f>
        <v/>
      </c>
      <c r="D75" s="19" t="n">
        <v>5146</v>
      </c>
      <c r="E75" s="18" t="n">
        <v>376.43061197</v>
      </c>
      <c r="F75" s="20" t="n">
        <v>3.05752703</v>
      </c>
      <c r="G75" s="18" t="n">
        <v>342.05617654</v>
      </c>
      <c r="H75" s="20" t="n">
        <v>4.4626302</v>
      </c>
      <c r="I75" s="18" t="n">
        <v>317.52788601</v>
      </c>
      <c r="J75" s="20" t="n">
        <v>9.718450170000001</v>
      </c>
      <c r="K75" s="18" t="n">
        <v>324.59288317</v>
      </c>
      <c r="L75" s="20" t="n">
        <v>7.14907213</v>
      </c>
      <c r="M75" s="18" t="s">
        <v>481</v>
      </c>
      <c r="N75" s="20" t="s">
        <v>481</v>
      </c>
      <c r="O75" s="18" t="s">
        <v>481</v>
      </c>
      <c r="P75" s="20" t="s">
        <v>481</v>
      </c>
      <c r="Q75" s="18" t="s">
        <v>481</v>
      </c>
      <c r="R75" s="20" t="s">
        <v>481</v>
      </c>
      <c r="S75" s="18" t="s">
        <v>481</v>
      </c>
      <c r="T75" s="20" t="s">
        <v>481</v>
      </c>
      <c r="U75" s="18" t="n">
        <v>305.58692123</v>
      </c>
      <c r="V75" s="20" t="n">
        <v>7.50069578</v>
      </c>
    </row>
    <row r="76" spans="1:22">
      <c r="A76" s="15" t="s">
        <v>551</v>
      </c>
      <c r="B76" s="17" t="n">
        <v>14167</v>
      </c>
      <c r="C76" s="18">
        <f>(230.0/B76*100)</f>
        <v/>
      </c>
      <c r="D76" s="19" t="n">
        <v>13937</v>
      </c>
      <c r="E76" s="18" t="n">
        <v>438.66563933</v>
      </c>
      <c r="F76" s="20" t="n">
        <v>2.97639232</v>
      </c>
      <c r="G76" s="18" t="n">
        <v>447.06865078</v>
      </c>
      <c r="H76" s="20" t="n">
        <v>5.0625349</v>
      </c>
      <c r="I76" s="18" t="n">
        <v>399.50884232</v>
      </c>
      <c r="J76" s="20" t="n">
        <v>12.33868322</v>
      </c>
      <c r="K76" s="18" t="n">
        <v>395.19878729</v>
      </c>
      <c r="L76" s="20" t="n">
        <v>14.44561507</v>
      </c>
      <c r="M76" s="18" t="s">
        <v>481</v>
      </c>
      <c r="N76" s="20" t="s">
        <v>481</v>
      </c>
      <c r="O76" s="18" t="s">
        <v>481</v>
      </c>
      <c r="P76" s="20" t="s">
        <v>481</v>
      </c>
      <c r="Q76" s="18" t="s">
        <v>481</v>
      </c>
      <c r="R76" s="20" t="s">
        <v>481</v>
      </c>
      <c r="S76" s="18" t="s">
        <v>481</v>
      </c>
      <c r="T76" s="20" t="s">
        <v>481</v>
      </c>
      <c r="U76" s="18" t="n">
        <v>323.01605358</v>
      </c>
      <c r="V76" s="20" t="n">
        <v>6.10296693</v>
      </c>
    </row>
    <row r="77" spans="1:22">
      <c r="A77" s="15" t="s">
        <v>552</v>
      </c>
      <c r="B77" s="17" t="n">
        <v>6062</v>
      </c>
      <c r="C77" s="18">
        <f>(124.0/B77*100)</f>
        <v/>
      </c>
      <c r="D77" s="19" t="n">
        <v>5938</v>
      </c>
      <c r="E77" s="18" t="n">
        <v>448.0359047</v>
      </c>
      <c r="F77" s="20" t="n">
        <v>3.19710891</v>
      </c>
      <c r="G77" s="18" t="n">
        <v>441.2130331</v>
      </c>
      <c r="H77" s="20" t="n">
        <v>3.01133564</v>
      </c>
      <c r="I77" s="18" t="n">
        <v>425.09496459</v>
      </c>
      <c r="J77" s="20" t="n">
        <v>5.8011465</v>
      </c>
      <c r="K77" s="18" t="n">
        <v>398.95824943</v>
      </c>
      <c r="L77" s="20" t="n">
        <v>6.57513975</v>
      </c>
      <c r="M77" s="18" t="s">
        <v>481</v>
      </c>
      <c r="N77" s="20" t="s">
        <v>481</v>
      </c>
      <c r="O77" s="18" t="s">
        <v>481</v>
      </c>
      <c r="P77" s="20" t="s">
        <v>481</v>
      </c>
      <c r="Q77" s="18" t="s">
        <v>481</v>
      </c>
      <c r="R77" s="20" t="s">
        <v>481</v>
      </c>
      <c r="S77" s="18" t="s">
        <v>481</v>
      </c>
      <c r="T77" s="20" t="s">
        <v>481</v>
      </c>
      <c r="U77" s="18" t="n">
        <v>349.81717214</v>
      </c>
      <c r="V77" s="20" t="n">
        <v>7.93280149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434.25284861</v>
      </c>
      <c r="F81" s="20" t="n">
        <v>3.37299907</v>
      </c>
      <c r="G81" s="18" t="n">
        <v>403.90428361</v>
      </c>
      <c r="H81" s="20" t="n">
        <v>6.46182303</v>
      </c>
      <c r="I81" s="18" t="n">
        <v>424.8143265</v>
      </c>
      <c r="J81" s="20" t="n">
        <v>15.18465165</v>
      </c>
      <c r="K81" s="18" t="n">
        <v>418.84173598</v>
      </c>
      <c r="L81" s="20" t="n">
        <v>19.36127423</v>
      </c>
      <c r="M81" s="18" t="s">
        <v>481</v>
      </c>
      <c r="N81" s="20" t="s">
        <v>481</v>
      </c>
      <c r="O81" s="18" t="s">
        <v>481</v>
      </c>
      <c r="P81" s="20" t="s">
        <v>481</v>
      </c>
      <c r="Q81" s="18" t="s">
        <v>481</v>
      </c>
      <c r="R81" s="20" t="s">
        <v>481</v>
      </c>
      <c r="S81" s="18" t="s">
        <v>481</v>
      </c>
      <c r="T81" s="20" t="s">
        <v>481</v>
      </c>
      <c r="U81" s="18" t="n">
        <v>344.36800354</v>
      </c>
      <c r="V81" s="20" t="n">
        <v>24.85887678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746</v>
      </c>
    </row>
    <row customHeight="1" ht="30" r="4" spans="1:22">
      <c r="A4" s="6" t="n"/>
      <c r="B4" s="7" t="s">
        <v>462</v>
      </c>
      <c r="C4" s="7" t="s">
        <v>463</v>
      </c>
      <c r="D4" s="8" t="s">
        <v>462</v>
      </c>
      <c r="E4" s="9" t="s">
        <v>622</v>
      </c>
      <c r="F4" s="10" t="n"/>
      <c r="G4" s="9" t="s">
        <v>743</v>
      </c>
      <c r="H4" s="10" t="n"/>
      <c r="I4" s="9" t="s">
        <v>744</v>
      </c>
      <c r="J4" s="10" t="n"/>
      <c r="K4" s="9" t="s">
        <v>745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(457.0/B7*100)</f>
        <v/>
      </c>
      <c r="D7" s="19" t="n">
        <v>14073</v>
      </c>
      <c r="E7" s="18" t="n">
        <v>512.87746204</v>
      </c>
      <c r="F7" s="20" t="n">
        <v>1.75385791</v>
      </c>
      <c r="G7" s="18" t="n">
        <v>484.15313467</v>
      </c>
      <c r="H7" s="20" t="n">
        <v>4.2836034</v>
      </c>
      <c r="I7" s="18" t="n">
        <v>451.01566056</v>
      </c>
      <c r="J7" s="20" t="n">
        <v>8.79659998</v>
      </c>
      <c r="K7" s="18" t="n">
        <v>403.99384481</v>
      </c>
      <c r="L7" s="20" t="n">
        <v>10.6883952</v>
      </c>
      <c r="M7" s="18" t="s">
        <v>481</v>
      </c>
      <c r="N7" s="20" t="s">
        <v>481</v>
      </c>
      <c r="O7" s="18" t="s">
        <v>481</v>
      </c>
      <c r="P7" s="20" t="s">
        <v>481</v>
      </c>
      <c r="Q7" s="18" t="s">
        <v>481</v>
      </c>
      <c r="R7" s="20" t="s">
        <v>481</v>
      </c>
      <c r="S7" s="18" t="s">
        <v>481</v>
      </c>
      <c r="T7" s="20" t="s">
        <v>481</v>
      </c>
      <c r="U7" s="18" t="n">
        <v>445.21353313</v>
      </c>
      <c r="V7" s="20" t="n">
        <v>6.99321022</v>
      </c>
    </row>
    <row r="8" spans="1:22">
      <c r="A8" s="15" t="s">
        <v>483</v>
      </c>
      <c r="B8" s="17" t="n">
        <v>7007</v>
      </c>
      <c r="C8" s="18">
        <f>(32.0/B8*100)</f>
        <v/>
      </c>
      <c r="D8" s="19" t="n">
        <v>6975</v>
      </c>
      <c r="E8" s="18" t="n">
        <v>488.48267441</v>
      </c>
      <c r="F8" s="20" t="n">
        <v>2.78515231</v>
      </c>
      <c r="G8" s="18" t="n">
        <v>484.47480016</v>
      </c>
      <c r="H8" s="20" t="n">
        <v>5.55161853</v>
      </c>
      <c r="I8" s="18" t="n">
        <v>473.92727377</v>
      </c>
      <c r="J8" s="20" t="n">
        <v>12.03840456</v>
      </c>
      <c r="K8" s="18" t="n">
        <v>449.61212783</v>
      </c>
      <c r="L8" s="20" t="n">
        <v>12.64073904</v>
      </c>
      <c r="M8" s="18" t="s">
        <v>481</v>
      </c>
      <c r="N8" s="20" t="s">
        <v>481</v>
      </c>
      <c r="O8" s="18" t="s">
        <v>481</v>
      </c>
      <c r="P8" s="20" t="s">
        <v>481</v>
      </c>
      <c r="Q8" s="18" t="n">
        <v>361.38025951</v>
      </c>
      <c r="R8" s="20" t="n">
        <v>22.72565673</v>
      </c>
      <c r="S8" s="18" t="s">
        <v>481</v>
      </c>
      <c r="T8" s="20" t="s">
        <v>481</v>
      </c>
      <c r="U8" s="18" t="n">
        <v>402.71870326</v>
      </c>
      <c r="V8" s="20" t="n">
        <v>18.41496279</v>
      </c>
    </row>
    <row r="9" spans="1:22">
      <c r="A9" s="15" t="s">
        <v>484</v>
      </c>
      <c r="B9" s="17" t="n">
        <v>9651</v>
      </c>
      <c r="C9" s="18">
        <f>(152.0/B9*100)</f>
        <v/>
      </c>
      <c r="D9" s="19" t="n">
        <v>9499</v>
      </c>
      <c r="E9" s="18" t="n">
        <v>512.92476244</v>
      </c>
      <c r="F9" s="20" t="n">
        <v>2.25771896</v>
      </c>
      <c r="G9" s="18" t="n">
        <v>462.60542985</v>
      </c>
      <c r="H9" s="20" t="n">
        <v>5.48339853</v>
      </c>
      <c r="I9" s="18" t="n">
        <v>456.14691908</v>
      </c>
      <c r="J9" s="20" t="n">
        <v>8.843496439999999</v>
      </c>
      <c r="K9" s="18" t="n">
        <v>413.13436585</v>
      </c>
      <c r="L9" s="20" t="n">
        <v>11.33689732</v>
      </c>
      <c r="M9" s="18" t="s">
        <v>481</v>
      </c>
      <c r="N9" s="20" t="s">
        <v>481</v>
      </c>
      <c r="O9" s="18" t="s">
        <v>481</v>
      </c>
      <c r="P9" s="20" t="s">
        <v>481</v>
      </c>
      <c r="Q9" s="18" t="n">
        <v>347.7815185</v>
      </c>
      <c r="R9" s="20" t="n">
        <v>11.20716786</v>
      </c>
      <c r="S9" s="18" t="s">
        <v>481</v>
      </c>
      <c r="T9" s="20" t="s">
        <v>481</v>
      </c>
      <c r="U9" s="18" t="n">
        <v>397.49099543</v>
      </c>
      <c r="V9" s="20" t="n">
        <v>9.421590070000001</v>
      </c>
    </row>
    <row r="10" spans="1:22">
      <c r="A10" s="15" t="s">
        <v>485</v>
      </c>
      <c r="B10" s="17" t="n">
        <v>20058</v>
      </c>
      <c r="C10" s="18">
        <f>(536.0/B10*100)</f>
        <v/>
      </c>
      <c r="D10" s="19" t="n">
        <v>19522</v>
      </c>
      <c r="E10" s="18" t="n">
        <v>538.42252873</v>
      </c>
      <c r="F10" s="20" t="n">
        <v>2.14911006</v>
      </c>
      <c r="G10" s="18" t="n">
        <v>512.83826501</v>
      </c>
      <c r="H10" s="20" t="n">
        <v>3.43774465</v>
      </c>
      <c r="I10" s="18" t="n">
        <v>488.82993765</v>
      </c>
      <c r="J10" s="20" t="n">
        <v>7.86208871</v>
      </c>
      <c r="K10" s="18" t="n">
        <v>458.42265708</v>
      </c>
      <c r="L10" s="20" t="n">
        <v>9.126196050000001</v>
      </c>
      <c r="M10" s="18" t="s">
        <v>481</v>
      </c>
      <c r="N10" s="20" t="s">
        <v>481</v>
      </c>
      <c r="O10" s="18" t="s">
        <v>481</v>
      </c>
      <c r="P10" s="20" t="s">
        <v>481</v>
      </c>
      <c r="Q10" s="18" t="s">
        <v>481</v>
      </c>
      <c r="R10" s="20" t="s">
        <v>481</v>
      </c>
      <c r="S10" s="18" t="s">
        <v>481</v>
      </c>
      <c r="T10" s="20" t="s">
        <v>481</v>
      </c>
      <c r="U10" s="18" t="n">
        <v>430.16630126</v>
      </c>
      <c r="V10" s="20" t="n">
        <v>11.79230495</v>
      </c>
    </row>
    <row r="11" spans="1:22">
      <c r="A11" s="15" t="s">
        <v>486</v>
      </c>
      <c r="B11" s="17" t="n">
        <v>7053</v>
      </c>
      <c r="C11" s="18">
        <f>(72.0/B11*100)</f>
        <v/>
      </c>
      <c r="D11" s="19" t="n">
        <v>6981</v>
      </c>
      <c r="E11" s="18" t="n">
        <v>466.03658688</v>
      </c>
      <c r="F11" s="20" t="n">
        <v>2.49024341</v>
      </c>
      <c r="G11" s="18" t="n">
        <v>445.41743363</v>
      </c>
      <c r="H11" s="20" t="n">
        <v>4.87777889</v>
      </c>
      <c r="I11" s="18" t="n">
        <v>420.05027476</v>
      </c>
      <c r="J11" s="20" t="n">
        <v>13.34505191</v>
      </c>
      <c r="K11" s="18" t="n">
        <v>405.32725049</v>
      </c>
      <c r="L11" s="20" t="n">
        <v>12.36405076</v>
      </c>
      <c r="M11" s="18" t="s">
        <v>481</v>
      </c>
      <c r="N11" s="20" t="s">
        <v>481</v>
      </c>
      <c r="O11" s="18" t="s">
        <v>481</v>
      </c>
      <c r="P11" s="20" t="s">
        <v>481</v>
      </c>
      <c r="Q11" s="18" t="s">
        <v>481</v>
      </c>
      <c r="R11" s="20" t="s">
        <v>481</v>
      </c>
      <c r="S11" s="18" t="s">
        <v>481</v>
      </c>
      <c r="T11" s="20" t="s">
        <v>481</v>
      </c>
      <c r="U11" s="18" t="n">
        <v>392.80491704</v>
      </c>
      <c r="V11" s="20" t="n">
        <v>10.34756264</v>
      </c>
    </row>
    <row r="12" spans="1:22">
      <c r="A12" s="15" t="s">
        <v>487</v>
      </c>
      <c r="B12" s="17" t="n">
        <v>6894</v>
      </c>
      <c r="C12" s="18">
        <f>(59.0/B12*100)</f>
        <v/>
      </c>
      <c r="D12" s="19" t="n">
        <v>6835</v>
      </c>
      <c r="E12" s="18" t="n">
        <v>496.18244114</v>
      </c>
      <c r="F12" s="20" t="n">
        <v>2.19495722</v>
      </c>
      <c r="G12" s="18" t="n">
        <v>466.37698239</v>
      </c>
      <c r="H12" s="20" t="n">
        <v>6.61798152</v>
      </c>
      <c r="I12" s="18" t="n">
        <v>462.14973696</v>
      </c>
      <c r="J12" s="20" t="n">
        <v>17.22642462</v>
      </c>
      <c r="K12" s="18" t="n">
        <v>448.8204596</v>
      </c>
      <c r="L12" s="20" t="n">
        <v>13.53259017</v>
      </c>
      <c r="M12" s="18" t="s">
        <v>481</v>
      </c>
      <c r="N12" s="20" t="s">
        <v>481</v>
      </c>
      <c r="O12" s="18" t="s">
        <v>481</v>
      </c>
      <c r="P12" s="20" t="s">
        <v>481</v>
      </c>
      <c r="Q12" s="18" t="n">
        <v>332.31014509</v>
      </c>
      <c r="R12" s="20" t="n">
        <v>18.34291261</v>
      </c>
      <c r="S12" s="18" t="s">
        <v>481</v>
      </c>
      <c r="T12" s="20" t="s">
        <v>481</v>
      </c>
      <c r="U12" s="18" t="n">
        <v>409.32412891</v>
      </c>
      <c r="V12" s="20" t="n">
        <v>12.43984535</v>
      </c>
    </row>
    <row r="13" spans="1:22">
      <c r="A13" s="15" t="s">
        <v>488</v>
      </c>
      <c r="B13" s="17" t="n">
        <v>7161</v>
      </c>
      <c r="C13" s="18">
        <f>(101.0/B13*100)</f>
        <v/>
      </c>
      <c r="D13" s="19" t="n">
        <v>7060</v>
      </c>
      <c r="E13" s="18" t="n">
        <v>513.46648172</v>
      </c>
      <c r="F13" s="20" t="n">
        <v>2.23006688</v>
      </c>
      <c r="G13" s="18" t="n">
        <v>490.80755945</v>
      </c>
      <c r="H13" s="20" t="n">
        <v>4.17291672</v>
      </c>
      <c r="I13" s="18" t="n">
        <v>464.54114596</v>
      </c>
      <c r="J13" s="20" t="n">
        <v>9.926888610000001</v>
      </c>
      <c r="K13" s="18" t="n">
        <v>433.871166</v>
      </c>
      <c r="L13" s="20" t="n">
        <v>10.78490707</v>
      </c>
      <c r="M13" s="18" t="s">
        <v>481</v>
      </c>
      <c r="N13" s="20" t="s">
        <v>481</v>
      </c>
      <c r="O13" s="18" t="s">
        <v>481</v>
      </c>
      <c r="P13" s="20" t="s">
        <v>481</v>
      </c>
      <c r="Q13" s="18" t="n">
        <v>407.4699787</v>
      </c>
      <c r="R13" s="20" t="n">
        <v>6.79601306</v>
      </c>
      <c r="S13" s="18" t="s">
        <v>481</v>
      </c>
      <c r="T13" s="20" t="s">
        <v>481</v>
      </c>
      <c r="U13" s="18" t="n">
        <v>394.82806374</v>
      </c>
      <c r="V13" s="20" t="n">
        <v>15.66464204</v>
      </c>
    </row>
    <row r="14" spans="1:22">
      <c r="A14" s="15" t="s">
        <v>489</v>
      </c>
      <c r="B14" s="17" t="n">
        <v>5587</v>
      </c>
      <c r="C14" s="18">
        <f>(78.0/B14*100)</f>
        <v/>
      </c>
      <c r="D14" s="19" t="n">
        <v>5509</v>
      </c>
      <c r="E14" s="18" t="n">
        <v>532.52243455</v>
      </c>
      <c r="F14" s="20" t="n">
        <v>2.47126861</v>
      </c>
      <c r="G14" s="18" t="n">
        <v>504.1530059</v>
      </c>
      <c r="H14" s="20" t="n">
        <v>3.67943135</v>
      </c>
      <c r="I14" s="18" t="n">
        <v>484.69189693</v>
      </c>
      <c r="J14" s="20" t="n">
        <v>6.77551547</v>
      </c>
      <c r="K14" s="18" t="n">
        <v>463.71402592</v>
      </c>
      <c r="L14" s="20" t="n">
        <v>8.98765639</v>
      </c>
      <c r="M14" s="18" t="s">
        <v>481</v>
      </c>
      <c r="N14" s="20" t="s">
        <v>481</v>
      </c>
      <c r="O14" s="18" t="s">
        <v>481</v>
      </c>
      <c r="P14" s="20" t="s">
        <v>481</v>
      </c>
      <c r="Q14" s="18" t="s">
        <v>481</v>
      </c>
      <c r="R14" s="20" t="s">
        <v>481</v>
      </c>
      <c r="S14" s="18" t="s">
        <v>481</v>
      </c>
      <c r="T14" s="20" t="s">
        <v>481</v>
      </c>
      <c r="U14" s="18" t="n">
        <v>451.47373696</v>
      </c>
      <c r="V14" s="20" t="n">
        <v>15.58837093</v>
      </c>
    </row>
    <row r="15" spans="1:22">
      <c r="A15" s="15" t="s">
        <v>490</v>
      </c>
      <c r="B15" s="17" t="n">
        <v>5882</v>
      </c>
      <c r="C15" s="18">
        <f>(56.0/B15*100)</f>
        <v/>
      </c>
      <c r="D15" s="19" t="n">
        <v>5826</v>
      </c>
      <c r="E15" s="18" t="n">
        <v>531.20740472</v>
      </c>
      <c r="F15" s="20" t="n">
        <v>2.83644574</v>
      </c>
      <c r="G15" s="18" t="n">
        <v>529.89526248</v>
      </c>
      <c r="H15" s="20" t="n">
        <v>3.06523102</v>
      </c>
      <c r="I15" s="18" t="n">
        <v>520.9748816</v>
      </c>
      <c r="J15" s="20" t="n">
        <v>6.9238542</v>
      </c>
      <c r="K15" s="18" t="n">
        <v>503.45094254</v>
      </c>
      <c r="L15" s="20" t="n">
        <v>9.057427179999999</v>
      </c>
      <c r="M15" s="18" t="s">
        <v>481</v>
      </c>
      <c r="N15" s="20" t="s">
        <v>481</v>
      </c>
      <c r="O15" s="18" t="s">
        <v>481</v>
      </c>
      <c r="P15" s="20" t="s">
        <v>481</v>
      </c>
      <c r="Q15" s="18" t="n">
        <v>367.66871077</v>
      </c>
      <c r="R15" s="20" t="n">
        <v>14.82638214</v>
      </c>
      <c r="S15" s="18" t="s">
        <v>481</v>
      </c>
      <c r="T15" s="20" t="s">
        <v>481</v>
      </c>
      <c r="U15" s="18" t="n">
        <v>452.38916149</v>
      </c>
      <c r="V15" s="20" t="n">
        <v>18.20006205</v>
      </c>
    </row>
    <row r="16" spans="1:22">
      <c r="A16" s="15" t="s">
        <v>491</v>
      </c>
      <c r="B16" s="17" t="n">
        <v>6108</v>
      </c>
      <c r="C16" s="18">
        <f>(114.0/B16*100)</f>
        <v/>
      </c>
      <c r="D16" s="19" t="n">
        <v>5994</v>
      </c>
      <c r="E16" s="18" t="n">
        <v>517.8195563199999</v>
      </c>
      <c r="F16" s="20" t="n">
        <v>2.5441906</v>
      </c>
      <c r="G16" s="18" t="n">
        <v>479.49654673</v>
      </c>
      <c r="H16" s="20" t="n">
        <v>5.38006599</v>
      </c>
      <c r="I16" s="18" t="n">
        <v>456.33571175</v>
      </c>
      <c r="J16" s="20" t="n">
        <v>9.109715169999999</v>
      </c>
      <c r="K16" s="18" t="n">
        <v>426.34680126</v>
      </c>
      <c r="L16" s="20" t="n">
        <v>9.95744363</v>
      </c>
      <c r="M16" s="18" t="s">
        <v>481</v>
      </c>
      <c r="N16" s="20" t="s">
        <v>481</v>
      </c>
      <c r="O16" s="18" t="s">
        <v>481</v>
      </c>
      <c r="P16" s="20" t="s">
        <v>481</v>
      </c>
      <c r="Q16" s="18" t="s">
        <v>481</v>
      </c>
      <c r="R16" s="20" t="s">
        <v>481</v>
      </c>
      <c r="S16" s="18" t="s">
        <v>481</v>
      </c>
      <c r="T16" s="20" t="s">
        <v>481</v>
      </c>
      <c r="U16" s="18" t="n">
        <v>343.40391073</v>
      </c>
      <c r="V16" s="20" t="n">
        <v>11.92407464</v>
      </c>
    </row>
    <row r="17" spans="1:22">
      <c r="A17" s="15" t="s">
        <v>492</v>
      </c>
      <c r="B17" s="17" t="n">
        <v>6504</v>
      </c>
      <c r="C17" s="18">
        <f>(916.0/B17*100)</f>
        <v/>
      </c>
      <c r="D17" s="19" t="n">
        <v>5588</v>
      </c>
      <c r="E17" s="18" t="n">
        <v>526.13029896</v>
      </c>
      <c r="F17" s="20" t="n">
        <v>2.80064216</v>
      </c>
      <c r="G17" s="18" t="n">
        <v>508.70376208</v>
      </c>
      <c r="H17" s="20" t="n">
        <v>6.71647343</v>
      </c>
      <c r="I17" s="18" t="n">
        <v>503.33914215</v>
      </c>
      <c r="J17" s="20" t="n">
        <v>13.3112975</v>
      </c>
      <c r="K17" s="18" t="n">
        <v>449.68946153</v>
      </c>
      <c r="L17" s="20" t="n">
        <v>14.82212389</v>
      </c>
      <c r="M17" s="18" t="s">
        <v>481</v>
      </c>
      <c r="N17" s="20" t="s">
        <v>481</v>
      </c>
      <c r="O17" s="18" t="s">
        <v>481</v>
      </c>
      <c r="P17" s="20" t="s">
        <v>481</v>
      </c>
      <c r="Q17" s="18" t="n">
        <v>338.260297</v>
      </c>
      <c r="R17" s="20" t="n">
        <v>14.23011861</v>
      </c>
      <c r="S17" s="18" t="s">
        <v>481</v>
      </c>
      <c r="T17" s="20" t="s">
        <v>481</v>
      </c>
      <c r="U17" s="18" t="n">
        <v>426.3286102</v>
      </c>
      <c r="V17" s="20" t="n">
        <v>13.75186751</v>
      </c>
    </row>
    <row r="18" spans="1:22">
      <c r="A18" s="15" t="s">
        <v>493</v>
      </c>
      <c r="B18" s="17" t="n">
        <v>5532</v>
      </c>
      <c r="C18" s="18">
        <f>(28.0/B18*100)</f>
        <v/>
      </c>
      <c r="D18" s="19" t="n">
        <v>5504</v>
      </c>
      <c r="E18" s="18" t="n">
        <v>486.93059552</v>
      </c>
      <c r="F18" s="20" t="n">
        <v>3.68927272</v>
      </c>
      <c r="G18" s="18" t="n">
        <v>460.51513241</v>
      </c>
      <c r="H18" s="20" t="n">
        <v>5.72106528</v>
      </c>
      <c r="I18" s="18" t="n">
        <v>426.10896819</v>
      </c>
      <c r="J18" s="20" t="n">
        <v>7.95393723</v>
      </c>
      <c r="K18" s="18" t="n">
        <v>397.89026427</v>
      </c>
      <c r="L18" s="20" t="n">
        <v>9.450141459999999</v>
      </c>
      <c r="M18" s="18" t="s">
        <v>481</v>
      </c>
      <c r="N18" s="20" t="s">
        <v>481</v>
      </c>
      <c r="O18" s="18" t="s">
        <v>481</v>
      </c>
      <c r="P18" s="20" t="s">
        <v>481</v>
      </c>
      <c r="Q18" s="18" t="s">
        <v>481</v>
      </c>
      <c r="R18" s="20" t="s">
        <v>481</v>
      </c>
      <c r="S18" s="18" t="s">
        <v>481</v>
      </c>
      <c r="T18" s="20" t="s">
        <v>481</v>
      </c>
      <c r="U18" s="18" t="n">
        <v>399.97389039</v>
      </c>
      <c r="V18" s="20" t="n">
        <v>13.36824458</v>
      </c>
    </row>
    <row r="19" spans="1:22">
      <c r="A19" s="15" t="s">
        <v>494</v>
      </c>
      <c r="B19" s="17" t="n">
        <v>5658</v>
      </c>
      <c r="C19" s="18">
        <f>(101.0/B19*100)</f>
        <v/>
      </c>
      <c r="D19" s="19" t="n">
        <v>5557</v>
      </c>
      <c r="E19" s="18" t="n">
        <v>482.6568189</v>
      </c>
      <c r="F19" s="20" t="n">
        <v>2.77063682</v>
      </c>
      <c r="G19" s="18" t="n">
        <v>426.93958261</v>
      </c>
      <c r="H19" s="20" t="n">
        <v>5.10048707</v>
      </c>
      <c r="I19" s="18" t="n">
        <v>405.34410072</v>
      </c>
      <c r="J19" s="20" t="n">
        <v>9.804302</v>
      </c>
      <c r="K19" s="18" t="n">
        <v>387.03976643</v>
      </c>
      <c r="L19" s="20" t="n">
        <v>9.350489019999999</v>
      </c>
      <c r="M19" s="18" t="s">
        <v>481</v>
      </c>
      <c r="N19" s="20" t="s">
        <v>481</v>
      </c>
      <c r="O19" s="18" t="s">
        <v>481</v>
      </c>
      <c r="P19" s="20" t="s">
        <v>481</v>
      </c>
      <c r="Q19" s="18" t="s">
        <v>481</v>
      </c>
      <c r="R19" s="20" t="s">
        <v>481</v>
      </c>
      <c r="S19" s="18" t="s">
        <v>481</v>
      </c>
      <c r="T19" s="20" t="s">
        <v>481</v>
      </c>
      <c r="U19" s="18" t="n">
        <v>367.82045896</v>
      </c>
      <c r="V19" s="20" t="n">
        <v>14.6635811</v>
      </c>
    </row>
    <row r="20" spans="1:22">
      <c r="A20" s="15" t="s">
        <v>495</v>
      </c>
      <c r="B20" s="17" t="n">
        <v>3371</v>
      </c>
      <c r="C20" s="18">
        <f>(75.0/B20*100)</f>
        <v/>
      </c>
      <c r="D20" s="19" t="n">
        <v>3296</v>
      </c>
      <c r="E20" s="18" t="n">
        <v>494.50391589</v>
      </c>
      <c r="F20" s="20" t="n">
        <v>2.23463161</v>
      </c>
      <c r="G20" s="18" t="n">
        <v>446.00166228</v>
      </c>
      <c r="H20" s="20" t="n">
        <v>5.43186319</v>
      </c>
      <c r="I20" s="18" t="n">
        <v>413.64349479</v>
      </c>
      <c r="J20" s="20" t="n">
        <v>13.48144144</v>
      </c>
      <c r="K20" s="18" t="n">
        <v>399.47327143</v>
      </c>
      <c r="L20" s="20" t="n">
        <v>12.94449539</v>
      </c>
      <c r="M20" s="18" t="s">
        <v>481</v>
      </c>
      <c r="N20" s="20" t="s">
        <v>481</v>
      </c>
      <c r="O20" s="18" t="s">
        <v>481</v>
      </c>
      <c r="P20" s="20" t="s">
        <v>481</v>
      </c>
      <c r="Q20" s="18" t="s">
        <v>481</v>
      </c>
      <c r="R20" s="20" t="s">
        <v>481</v>
      </c>
      <c r="S20" s="18" t="s">
        <v>481</v>
      </c>
      <c r="T20" s="20" t="s">
        <v>481</v>
      </c>
      <c r="U20" s="18" t="n">
        <v>403.05472083</v>
      </c>
      <c r="V20" s="20" t="n">
        <v>16.27545879</v>
      </c>
    </row>
    <row r="21" spans="1:22">
      <c r="A21" s="15" t="s">
        <v>496</v>
      </c>
      <c r="B21" s="17" t="n">
        <v>5741</v>
      </c>
      <c r="C21" s="18">
        <f>(45.0/B21*100)</f>
        <v/>
      </c>
      <c r="D21" s="19" t="n">
        <v>5696</v>
      </c>
      <c r="E21" s="18" t="n">
        <v>523.59123391</v>
      </c>
      <c r="F21" s="20" t="n">
        <v>2.36046389</v>
      </c>
      <c r="G21" s="18" t="n">
        <v>515.21165199</v>
      </c>
      <c r="H21" s="20" t="n">
        <v>3.78118316</v>
      </c>
      <c r="I21" s="18" t="n">
        <v>507.67992679</v>
      </c>
      <c r="J21" s="20" t="n">
        <v>8.18994369</v>
      </c>
      <c r="K21" s="18" t="n">
        <v>517.41573583</v>
      </c>
      <c r="L21" s="20" t="n">
        <v>13.93432168</v>
      </c>
      <c r="M21" s="18" t="s">
        <v>481</v>
      </c>
      <c r="N21" s="20" t="s">
        <v>481</v>
      </c>
      <c r="O21" s="18" t="s">
        <v>481</v>
      </c>
      <c r="P21" s="20" t="s">
        <v>481</v>
      </c>
      <c r="Q21" s="18" t="s">
        <v>481</v>
      </c>
      <c r="R21" s="20" t="s">
        <v>481</v>
      </c>
      <c r="S21" s="18" t="s">
        <v>481</v>
      </c>
      <c r="T21" s="20" t="s">
        <v>481</v>
      </c>
      <c r="U21" s="18" t="n">
        <v>491.35083165</v>
      </c>
      <c r="V21" s="20" t="n">
        <v>15.91845147</v>
      </c>
    </row>
    <row r="22" spans="1:22">
      <c r="A22" s="15" t="s">
        <v>497</v>
      </c>
      <c r="B22" s="17" t="n">
        <v>6598</v>
      </c>
      <c r="C22" s="18">
        <f>(34.0/B22*100)</f>
        <v/>
      </c>
      <c r="D22" s="19" t="n">
        <v>6564</v>
      </c>
      <c r="E22" s="18" t="n">
        <v>482.34105965</v>
      </c>
      <c r="F22" s="20" t="n">
        <v>3.58279118</v>
      </c>
      <c r="G22" s="18" t="n">
        <v>493.77636963</v>
      </c>
      <c r="H22" s="20" t="n">
        <v>5.00888263</v>
      </c>
      <c r="I22" s="18" t="n">
        <v>476.17754565</v>
      </c>
      <c r="J22" s="20" t="n">
        <v>9.10425386</v>
      </c>
      <c r="K22" s="18" t="n">
        <v>473.02831232</v>
      </c>
      <c r="L22" s="20" t="n">
        <v>13.10132736</v>
      </c>
      <c r="M22" s="18" t="s">
        <v>481</v>
      </c>
      <c r="N22" s="20" t="s">
        <v>481</v>
      </c>
      <c r="O22" s="18" t="s">
        <v>481</v>
      </c>
      <c r="P22" s="20" t="s">
        <v>481</v>
      </c>
      <c r="Q22" s="18" t="s">
        <v>481</v>
      </c>
      <c r="R22" s="20" t="s">
        <v>481</v>
      </c>
      <c r="S22" s="18" t="s">
        <v>481</v>
      </c>
      <c r="T22" s="20" t="s">
        <v>481</v>
      </c>
      <c r="U22" s="18" t="n">
        <v>331.93328119</v>
      </c>
      <c r="V22" s="20" t="n">
        <v>10.00722523</v>
      </c>
    </row>
    <row r="23" spans="1:22">
      <c r="A23" s="15" t="s">
        <v>498</v>
      </c>
      <c r="B23" s="17" t="n">
        <v>11583</v>
      </c>
      <c r="C23" s="18">
        <f>(225.0/B23*100)</f>
        <v/>
      </c>
      <c r="D23" s="19" t="n">
        <v>11358</v>
      </c>
      <c r="E23" s="18" t="n">
        <v>498.56453651</v>
      </c>
      <c r="F23" s="20" t="n">
        <v>2.72336427</v>
      </c>
      <c r="G23" s="18" t="n">
        <v>478.23548405</v>
      </c>
      <c r="H23" s="20" t="n">
        <v>3.67710083</v>
      </c>
      <c r="I23" s="18" t="n">
        <v>450.0160005</v>
      </c>
      <c r="J23" s="20" t="n">
        <v>6.67646174</v>
      </c>
      <c r="K23" s="18" t="n">
        <v>433.54381373</v>
      </c>
      <c r="L23" s="20" t="n">
        <v>10.54675468</v>
      </c>
      <c r="M23" s="18" t="s">
        <v>481</v>
      </c>
      <c r="N23" s="20" t="s">
        <v>481</v>
      </c>
      <c r="O23" s="18" t="s">
        <v>481</v>
      </c>
      <c r="P23" s="20" t="s">
        <v>481</v>
      </c>
      <c r="Q23" s="18" t="s">
        <v>481</v>
      </c>
      <c r="R23" s="20" t="s">
        <v>481</v>
      </c>
      <c r="S23" s="18" t="s">
        <v>481</v>
      </c>
      <c r="T23" s="20" t="s">
        <v>481</v>
      </c>
      <c r="U23" s="18" t="n">
        <v>410.46076484</v>
      </c>
      <c r="V23" s="20" t="n">
        <v>11.6466401</v>
      </c>
    </row>
    <row r="24" spans="1:22">
      <c r="A24" s="15" t="s">
        <v>499</v>
      </c>
      <c r="B24" s="17" t="n">
        <v>6647</v>
      </c>
      <c r="C24" s="18">
        <f>(7.0/B24*100)</f>
        <v/>
      </c>
      <c r="D24" s="19" t="n">
        <v>6640</v>
      </c>
      <c r="E24" s="18" t="n">
        <v>519.05456712</v>
      </c>
      <c r="F24" s="20" t="n">
        <v>3.08061855</v>
      </c>
      <c r="G24" s="18" t="n">
        <v>450.53426933</v>
      </c>
      <c r="H24" s="20" t="n">
        <v>11.63914247</v>
      </c>
      <c r="I24" s="18" t="n">
        <v>390.91763383</v>
      </c>
      <c r="J24" s="20" t="n">
        <v>22.17446983</v>
      </c>
      <c r="K24" s="18" t="n">
        <v>429.82586089</v>
      </c>
      <c r="L24" s="20" t="n">
        <v>23.6789488</v>
      </c>
      <c r="M24" s="18" t="s">
        <v>481</v>
      </c>
      <c r="N24" s="20" t="s">
        <v>481</v>
      </c>
      <c r="O24" s="18" t="s">
        <v>481</v>
      </c>
      <c r="P24" s="20" t="s">
        <v>481</v>
      </c>
      <c r="Q24" s="18" t="s">
        <v>481</v>
      </c>
      <c r="R24" s="20" t="s">
        <v>481</v>
      </c>
      <c r="S24" s="18" t="s">
        <v>481</v>
      </c>
      <c r="T24" s="20" t="s">
        <v>481</v>
      </c>
      <c r="U24" s="18" t="n">
        <v>360.81832126</v>
      </c>
      <c r="V24" s="20" t="n">
        <v>27.01448619</v>
      </c>
    </row>
    <row r="25" spans="1:22">
      <c r="A25" s="15" t="s">
        <v>500</v>
      </c>
      <c r="B25" s="17" t="n">
        <v>5581</v>
      </c>
      <c r="C25" s="18">
        <f>(25.0/B25*100)</f>
        <v/>
      </c>
      <c r="D25" s="19" t="n">
        <v>5556</v>
      </c>
      <c r="E25" s="18" t="n">
        <v>521.3030043799999</v>
      </c>
      <c r="F25" s="20" t="n">
        <v>3.38537864</v>
      </c>
      <c r="G25" s="18" t="n">
        <v>419.51749377</v>
      </c>
      <c r="H25" s="20" t="n">
        <v>11.42501218</v>
      </c>
      <c r="I25" s="18" t="n">
        <v>424.08053334</v>
      </c>
      <c r="J25" s="20" t="n">
        <v>29.35405455</v>
      </c>
      <c r="K25" s="18" t="n">
        <v>394.99897826</v>
      </c>
      <c r="L25" s="20" t="n">
        <v>31.97394631</v>
      </c>
      <c r="M25" s="18" t="s">
        <v>481</v>
      </c>
      <c r="N25" s="20" t="s">
        <v>481</v>
      </c>
      <c r="O25" s="18" t="s">
        <v>481</v>
      </c>
      <c r="P25" s="20" t="s">
        <v>481</v>
      </c>
      <c r="Q25" s="18" t="s">
        <v>481</v>
      </c>
      <c r="R25" s="20" t="s">
        <v>481</v>
      </c>
      <c r="S25" s="18" t="s">
        <v>481</v>
      </c>
      <c r="T25" s="20" t="s">
        <v>481</v>
      </c>
      <c r="U25" s="18" t="n">
        <v>407.7153483</v>
      </c>
      <c r="V25" s="20" t="n">
        <v>18.03495174</v>
      </c>
    </row>
    <row r="26" spans="1:22">
      <c r="A26" s="15" t="s">
        <v>501</v>
      </c>
      <c r="B26" s="17" t="n">
        <v>4869</v>
      </c>
      <c r="C26" s="18">
        <f>(41.0/B26*100)</f>
        <v/>
      </c>
      <c r="D26" s="19" t="n">
        <v>4828</v>
      </c>
      <c r="E26" s="18" t="n">
        <v>498.51301667</v>
      </c>
      <c r="F26" s="20" t="n">
        <v>2.03333414</v>
      </c>
      <c r="G26" s="18" t="n">
        <v>477.08242203</v>
      </c>
      <c r="H26" s="20" t="n">
        <v>2.87465951</v>
      </c>
      <c r="I26" s="18" t="n">
        <v>471.60555698</v>
      </c>
      <c r="J26" s="20" t="n">
        <v>6.30599723</v>
      </c>
      <c r="K26" s="18" t="n">
        <v>456.55341851</v>
      </c>
      <c r="L26" s="20" t="n">
        <v>7.90025232</v>
      </c>
      <c r="M26" s="18" t="s">
        <v>481</v>
      </c>
      <c r="N26" s="20" t="s">
        <v>481</v>
      </c>
      <c r="O26" s="18" t="s">
        <v>481</v>
      </c>
      <c r="P26" s="20" t="s">
        <v>481</v>
      </c>
      <c r="Q26" s="18" t="s">
        <v>481</v>
      </c>
      <c r="R26" s="20" t="s">
        <v>481</v>
      </c>
      <c r="S26" s="18" t="s">
        <v>481</v>
      </c>
      <c r="T26" s="20" t="s">
        <v>481</v>
      </c>
      <c r="U26" s="18" t="n">
        <v>419.73028446</v>
      </c>
      <c r="V26" s="20" t="n">
        <v>12.7064817</v>
      </c>
    </row>
    <row r="27" spans="1:22">
      <c r="A27" s="15" t="s">
        <v>502</v>
      </c>
      <c r="B27" s="17" t="n">
        <v>5299</v>
      </c>
      <c r="C27" s="18">
        <f>(32.0/B27*100)</f>
        <v/>
      </c>
      <c r="D27" s="19" t="n">
        <v>5267</v>
      </c>
      <c r="E27" s="18" t="n">
        <v>490.99651835</v>
      </c>
      <c r="F27" s="20" t="n">
        <v>1.71338354</v>
      </c>
      <c r="G27" s="18" t="n">
        <v>461.0683726</v>
      </c>
      <c r="H27" s="20" t="n">
        <v>4.93083902</v>
      </c>
      <c r="I27" s="18" t="n">
        <v>421.90606429</v>
      </c>
      <c r="J27" s="20" t="n">
        <v>10.51098983</v>
      </c>
      <c r="K27" s="18" t="n">
        <v>415.08229062</v>
      </c>
      <c r="L27" s="20" t="n">
        <v>10.66322569</v>
      </c>
      <c r="M27" s="18" t="s">
        <v>481</v>
      </c>
      <c r="N27" s="20" t="s">
        <v>481</v>
      </c>
      <c r="O27" s="18" t="s">
        <v>481</v>
      </c>
      <c r="P27" s="20" t="s">
        <v>481</v>
      </c>
      <c r="Q27" s="18" t="s">
        <v>481</v>
      </c>
      <c r="R27" s="20" t="s">
        <v>481</v>
      </c>
      <c r="S27" s="18" t="s">
        <v>481</v>
      </c>
      <c r="T27" s="20" t="s">
        <v>481</v>
      </c>
      <c r="U27" s="18" t="n">
        <v>386.58314041</v>
      </c>
      <c r="V27" s="20" t="n">
        <v>10.47696188</v>
      </c>
    </row>
    <row r="28" spans="1:22">
      <c r="A28" s="15" t="s">
        <v>503</v>
      </c>
      <c r="B28" s="17" t="n">
        <v>7568</v>
      </c>
      <c r="C28" s="18">
        <f>(114.0/B28*100)</f>
        <v/>
      </c>
      <c r="D28" s="19" t="n">
        <v>7454</v>
      </c>
      <c r="E28" s="18" t="n">
        <v>427.5308704</v>
      </c>
      <c r="F28" s="20" t="n">
        <v>2.71687719</v>
      </c>
      <c r="G28" s="18" t="n">
        <v>421.08535205</v>
      </c>
      <c r="H28" s="20" t="n">
        <v>3.89026578</v>
      </c>
      <c r="I28" s="18" t="n">
        <v>418.57524277</v>
      </c>
      <c r="J28" s="20" t="n">
        <v>7.79916408</v>
      </c>
      <c r="K28" s="18" t="n">
        <v>398.31747275</v>
      </c>
      <c r="L28" s="20" t="n">
        <v>11.41768862</v>
      </c>
      <c r="M28" s="18" t="s">
        <v>481</v>
      </c>
      <c r="N28" s="20" t="s">
        <v>481</v>
      </c>
      <c r="O28" s="18" t="s">
        <v>481</v>
      </c>
      <c r="P28" s="20" t="s">
        <v>481</v>
      </c>
      <c r="Q28" s="18" t="s">
        <v>481</v>
      </c>
      <c r="R28" s="20" t="s">
        <v>481</v>
      </c>
      <c r="S28" s="18" t="s">
        <v>481</v>
      </c>
      <c r="T28" s="20" t="s">
        <v>481</v>
      </c>
      <c r="U28" s="18" t="n">
        <v>350.91452879</v>
      </c>
      <c r="V28" s="20" t="n">
        <v>9.35395042</v>
      </c>
    </row>
    <row r="29" spans="1:22">
      <c r="A29" s="15" t="s">
        <v>504</v>
      </c>
      <c r="B29" s="17" t="n">
        <v>5385</v>
      </c>
      <c r="C29" s="18">
        <f>(30.0/B29*100)</f>
        <v/>
      </c>
      <c r="D29" s="19" t="n">
        <v>5355</v>
      </c>
      <c r="E29" s="18" t="n">
        <v>515.0244860400001</v>
      </c>
      <c r="F29" s="20" t="n">
        <v>2.56207712</v>
      </c>
      <c r="G29" s="18" t="n">
        <v>492.20244535</v>
      </c>
      <c r="H29" s="20" t="n">
        <v>4.96976253</v>
      </c>
      <c r="I29" s="18" t="n">
        <v>473.71225767</v>
      </c>
      <c r="J29" s="20" t="n">
        <v>9.23996043</v>
      </c>
      <c r="K29" s="18" t="n">
        <v>454.67884463</v>
      </c>
      <c r="L29" s="20" t="n">
        <v>11.72719167</v>
      </c>
      <c r="M29" s="18" t="s">
        <v>481</v>
      </c>
      <c r="N29" s="20" t="s">
        <v>481</v>
      </c>
      <c r="O29" s="18" t="s">
        <v>481</v>
      </c>
      <c r="P29" s="20" t="s">
        <v>481</v>
      </c>
      <c r="Q29" s="18" t="n">
        <v>314.02123871</v>
      </c>
      <c r="R29" s="20" t="n">
        <v>13.26138992</v>
      </c>
      <c r="S29" s="18" t="s">
        <v>481</v>
      </c>
      <c r="T29" s="20" t="s">
        <v>481</v>
      </c>
      <c r="U29" s="18" t="n">
        <v>397.59010375</v>
      </c>
      <c r="V29" s="20" t="n">
        <v>19.91401483</v>
      </c>
    </row>
    <row r="30" spans="1:22">
      <c r="A30" s="15" t="s">
        <v>505</v>
      </c>
      <c r="B30" s="17" t="n">
        <v>4520</v>
      </c>
      <c r="C30" s="18">
        <f>(118.0/B30*100)</f>
        <v/>
      </c>
      <c r="D30" s="19" t="n">
        <v>4402</v>
      </c>
      <c r="E30" s="18" t="n">
        <v>523.21619764</v>
      </c>
      <c r="F30" s="20" t="n">
        <v>2.81989281</v>
      </c>
      <c r="G30" s="18" t="n">
        <v>493.25639341</v>
      </c>
      <c r="H30" s="20" t="n">
        <v>4.36425463</v>
      </c>
      <c r="I30" s="18" t="n">
        <v>449.8848579</v>
      </c>
      <c r="J30" s="20" t="n">
        <v>9.110167049999999</v>
      </c>
      <c r="K30" s="18" t="n">
        <v>420.26830661</v>
      </c>
      <c r="L30" s="20" t="n">
        <v>10.92643177</v>
      </c>
      <c r="M30" s="18" t="s">
        <v>481</v>
      </c>
      <c r="N30" s="20" t="s">
        <v>481</v>
      </c>
      <c r="O30" s="18" t="s">
        <v>481</v>
      </c>
      <c r="P30" s="20" t="s">
        <v>481</v>
      </c>
      <c r="Q30" s="18" t="s">
        <v>481</v>
      </c>
      <c r="R30" s="20" t="s">
        <v>481</v>
      </c>
      <c r="S30" s="18" t="s">
        <v>481</v>
      </c>
      <c r="T30" s="20" t="s">
        <v>481</v>
      </c>
      <c r="U30" s="18" t="n">
        <v>401.38226871</v>
      </c>
      <c r="V30" s="20" t="n">
        <v>13.04837649</v>
      </c>
    </row>
    <row r="31" spans="1:22">
      <c r="A31" s="15" t="s">
        <v>506</v>
      </c>
      <c r="B31" s="17" t="n">
        <v>5456</v>
      </c>
      <c r="C31" s="18">
        <f>(130.0/B31*100)</f>
        <v/>
      </c>
      <c r="D31" s="19" t="n">
        <v>5326</v>
      </c>
      <c r="E31" s="18" t="n">
        <v>525.06487641</v>
      </c>
      <c r="F31" s="20" t="n">
        <v>2.60944145</v>
      </c>
      <c r="G31" s="18" t="n">
        <v>486.26494841</v>
      </c>
      <c r="H31" s="20" t="n">
        <v>4.25445786</v>
      </c>
      <c r="I31" s="18" t="n">
        <v>492.21622185</v>
      </c>
      <c r="J31" s="20" t="n">
        <v>9.06724376</v>
      </c>
      <c r="K31" s="18" t="n">
        <v>440.65210473</v>
      </c>
      <c r="L31" s="20" t="n">
        <v>11.88218585</v>
      </c>
      <c r="M31" s="18" t="s">
        <v>481</v>
      </c>
      <c r="N31" s="20" t="s">
        <v>481</v>
      </c>
      <c r="O31" s="18" t="s">
        <v>481</v>
      </c>
      <c r="P31" s="20" t="s">
        <v>481</v>
      </c>
      <c r="Q31" s="18" t="s">
        <v>481</v>
      </c>
      <c r="R31" s="20" t="s">
        <v>481</v>
      </c>
      <c r="S31" s="18" t="s">
        <v>481</v>
      </c>
      <c r="T31" s="20" t="s">
        <v>481</v>
      </c>
      <c r="U31" s="18" t="n">
        <v>426.86873211</v>
      </c>
      <c r="V31" s="20" t="n">
        <v>9.79716928</v>
      </c>
    </row>
    <row r="32" spans="1:22">
      <c r="A32" s="15" t="s">
        <v>507</v>
      </c>
      <c r="B32" s="17" t="n">
        <v>4478</v>
      </c>
      <c r="C32" s="18">
        <f>(6.0/B32*100)</f>
        <v/>
      </c>
      <c r="D32" s="19" t="n">
        <v>4472</v>
      </c>
      <c r="E32" s="18" t="n">
        <v>516.45295828</v>
      </c>
      <c r="F32" s="20" t="n">
        <v>2.70773466</v>
      </c>
      <c r="G32" s="18" t="n">
        <v>495.25990783</v>
      </c>
      <c r="H32" s="20" t="n">
        <v>3.54001697</v>
      </c>
      <c r="I32" s="18" t="n">
        <v>494.72265764</v>
      </c>
      <c r="J32" s="20" t="n">
        <v>7.00048283</v>
      </c>
      <c r="K32" s="18" t="n">
        <v>465.39532581</v>
      </c>
      <c r="L32" s="20" t="n">
        <v>5.97552719</v>
      </c>
      <c r="M32" s="18" t="s">
        <v>481</v>
      </c>
      <c r="N32" s="20" t="s">
        <v>481</v>
      </c>
      <c r="O32" s="18" t="s">
        <v>481</v>
      </c>
      <c r="P32" s="20" t="s">
        <v>481</v>
      </c>
      <c r="Q32" s="18" t="s">
        <v>481</v>
      </c>
      <c r="R32" s="20" t="s">
        <v>481</v>
      </c>
      <c r="S32" s="18" t="s">
        <v>481</v>
      </c>
      <c r="T32" s="20" t="s">
        <v>481</v>
      </c>
      <c r="U32" s="18" t="n">
        <v>441.3157662</v>
      </c>
      <c r="V32" s="20" t="n">
        <v>23.9307963</v>
      </c>
    </row>
    <row r="33" spans="1:22">
      <c r="A33" s="15" t="s">
        <v>508</v>
      </c>
      <c r="B33" s="17" t="n">
        <v>7325</v>
      </c>
      <c r="C33" s="18">
        <f>(76.0/B33*100)</f>
        <v/>
      </c>
      <c r="D33" s="19" t="n">
        <v>7249</v>
      </c>
      <c r="E33" s="18" t="n">
        <v>510.54788105</v>
      </c>
      <c r="F33" s="20" t="n">
        <v>2.77139629</v>
      </c>
      <c r="G33" s="18" t="n">
        <v>483.04133054</v>
      </c>
      <c r="H33" s="20" t="n">
        <v>4.0668707</v>
      </c>
      <c r="I33" s="18" t="n">
        <v>458.87580334</v>
      </c>
      <c r="J33" s="20" t="n">
        <v>7.89445513</v>
      </c>
      <c r="K33" s="18" t="n">
        <v>432.96823856</v>
      </c>
      <c r="L33" s="20" t="n">
        <v>10.52725093</v>
      </c>
      <c r="M33" s="18" t="s">
        <v>481</v>
      </c>
      <c r="N33" s="20" t="s">
        <v>481</v>
      </c>
      <c r="O33" s="18" t="s">
        <v>481</v>
      </c>
      <c r="P33" s="20" t="s">
        <v>481</v>
      </c>
      <c r="Q33" s="18" t="s">
        <v>481</v>
      </c>
      <c r="R33" s="20" t="s">
        <v>481</v>
      </c>
      <c r="S33" s="18" t="s">
        <v>481</v>
      </c>
      <c r="T33" s="20" t="s">
        <v>481</v>
      </c>
      <c r="U33" s="18" t="n">
        <v>427.76621334</v>
      </c>
      <c r="V33" s="20" t="n">
        <v>16.00366944</v>
      </c>
    </row>
    <row r="34" spans="1:22">
      <c r="A34" s="15" t="s">
        <v>509</v>
      </c>
      <c r="B34" s="17" t="n">
        <v>6350</v>
      </c>
      <c r="C34" s="18">
        <f>(50.0/B34*100)</f>
        <v/>
      </c>
      <c r="D34" s="19" t="n">
        <v>6300</v>
      </c>
      <c r="E34" s="18" t="n">
        <v>476.12543501</v>
      </c>
      <c r="F34" s="20" t="n">
        <v>2.89696478</v>
      </c>
      <c r="G34" s="18" t="n">
        <v>458.52315886</v>
      </c>
      <c r="H34" s="20" t="n">
        <v>3.87009022</v>
      </c>
      <c r="I34" s="18" t="n">
        <v>438.30013449</v>
      </c>
      <c r="J34" s="20" t="n">
        <v>5.70969367</v>
      </c>
      <c r="K34" s="18" t="n">
        <v>411.43035775</v>
      </c>
      <c r="L34" s="20" t="n">
        <v>4.96464235</v>
      </c>
      <c r="M34" s="18" t="s">
        <v>481</v>
      </c>
      <c r="N34" s="20" t="s">
        <v>481</v>
      </c>
      <c r="O34" s="18" t="s">
        <v>481</v>
      </c>
      <c r="P34" s="20" t="s">
        <v>481</v>
      </c>
      <c r="Q34" s="18" t="n">
        <v>263.37193708</v>
      </c>
      <c r="R34" s="20" t="n">
        <v>13.61114927</v>
      </c>
      <c r="S34" s="18" t="s">
        <v>481</v>
      </c>
      <c r="T34" s="20" t="s">
        <v>481</v>
      </c>
      <c r="U34" s="18" t="n">
        <v>341.18384308</v>
      </c>
      <c r="V34" s="20" t="n">
        <v>11.21335716</v>
      </c>
    </row>
    <row r="35" spans="1:22">
      <c r="A35" s="15" t="s">
        <v>510</v>
      </c>
      <c r="B35" s="17" t="n">
        <v>6406</v>
      </c>
      <c r="C35" s="18">
        <f>(44.0/B35*100)</f>
        <v/>
      </c>
      <c r="D35" s="19" t="n">
        <v>6362</v>
      </c>
      <c r="E35" s="18" t="n">
        <v>521.31037484</v>
      </c>
      <c r="F35" s="20" t="n">
        <v>1.68784493</v>
      </c>
      <c r="G35" s="18" t="n">
        <v>481.44827897</v>
      </c>
      <c r="H35" s="20" t="n">
        <v>3.00709547</v>
      </c>
      <c r="I35" s="18" t="n">
        <v>466.27614206</v>
      </c>
      <c r="J35" s="20" t="n">
        <v>6.91151864</v>
      </c>
      <c r="K35" s="18" t="n">
        <v>456.22569634</v>
      </c>
      <c r="L35" s="20" t="n">
        <v>8.399037979999999</v>
      </c>
      <c r="M35" s="18" t="s">
        <v>481</v>
      </c>
      <c r="N35" s="20" t="s">
        <v>481</v>
      </c>
      <c r="O35" s="18" t="s">
        <v>481</v>
      </c>
      <c r="P35" s="20" t="s">
        <v>481</v>
      </c>
      <c r="Q35" s="18" t="n">
        <v>337.32521215</v>
      </c>
      <c r="R35" s="20" t="n">
        <v>11.65794297</v>
      </c>
      <c r="S35" s="18" t="s">
        <v>481</v>
      </c>
      <c r="T35" s="20" t="s">
        <v>481</v>
      </c>
      <c r="U35" s="18" t="n">
        <v>410.50876525</v>
      </c>
      <c r="V35" s="20" t="n">
        <v>14.59109532</v>
      </c>
    </row>
    <row r="36" spans="1:22">
      <c r="A36" s="15" t="s">
        <v>511</v>
      </c>
      <c r="B36" s="17" t="n">
        <v>6736</v>
      </c>
      <c r="C36" s="18">
        <f>(34.0/B36*100)</f>
        <v/>
      </c>
      <c r="D36" s="19" t="n">
        <v>6702</v>
      </c>
      <c r="E36" s="18" t="n">
        <v>502.8111637</v>
      </c>
      <c r="F36" s="20" t="n">
        <v>2.70321255</v>
      </c>
      <c r="G36" s="18" t="n">
        <v>491.24252983</v>
      </c>
      <c r="H36" s="20" t="n">
        <v>2.89886431</v>
      </c>
      <c r="I36" s="18" t="n">
        <v>480.50202059</v>
      </c>
      <c r="J36" s="20" t="n">
        <v>5.74151928</v>
      </c>
      <c r="K36" s="18" t="n">
        <v>455.5838014</v>
      </c>
      <c r="L36" s="20" t="n">
        <v>11.8221324</v>
      </c>
      <c r="M36" s="18" t="s">
        <v>481</v>
      </c>
      <c r="N36" s="20" t="s">
        <v>481</v>
      </c>
      <c r="O36" s="18" t="s">
        <v>481</v>
      </c>
      <c r="P36" s="20" t="s">
        <v>481</v>
      </c>
      <c r="Q36" s="18" t="s">
        <v>481</v>
      </c>
      <c r="R36" s="20" t="s">
        <v>481</v>
      </c>
      <c r="S36" s="18" t="s">
        <v>481</v>
      </c>
      <c r="T36" s="20" t="s">
        <v>481</v>
      </c>
      <c r="U36" s="18" t="n">
        <v>383.46282413</v>
      </c>
      <c r="V36" s="20" t="n">
        <v>12.96666977</v>
      </c>
    </row>
    <row r="37" spans="1:22">
      <c r="A37" s="15" t="s">
        <v>512</v>
      </c>
      <c r="B37" s="17" t="n">
        <v>5458</v>
      </c>
      <c r="C37" s="18">
        <f>(74.0/B37*100)</f>
        <v/>
      </c>
      <c r="D37" s="19" t="n">
        <v>5384</v>
      </c>
      <c r="E37" s="18" t="n">
        <v>513.92003138</v>
      </c>
      <c r="F37" s="20" t="n">
        <v>3.14264271</v>
      </c>
      <c r="G37" s="18" t="n">
        <v>472.59681042</v>
      </c>
      <c r="H37" s="20" t="n">
        <v>5.85640929</v>
      </c>
      <c r="I37" s="18" t="n">
        <v>451.74661407</v>
      </c>
      <c r="J37" s="20" t="n">
        <v>10.6711451</v>
      </c>
      <c r="K37" s="18" t="n">
        <v>395.58742645</v>
      </c>
      <c r="L37" s="20" t="n">
        <v>12.46462126</v>
      </c>
      <c r="M37" s="18" t="s">
        <v>481</v>
      </c>
      <c r="N37" s="20" t="s">
        <v>481</v>
      </c>
      <c r="O37" s="18" t="s">
        <v>481</v>
      </c>
      <c r="P37" s="20" t="s">
        <v>481</v>
      </c>
      <c r="Q37" s="18" t="s">
        <v>481</v>
      </c>
      <c r="R37" s="20" t="s">
        <v>481</v>
      </c>
      <c r="S37" s="18" t="s">
        <v>481</v>
      </c>
      <c r="T37" s="20" t="s">
        <v>481</v>
      </c>
      <c r="U37" s="18" t="n">
        <v>370.91689383</v>
      </c>
      <c r="V37" s="20" t="n">
        <v>10.30745378</v>
      </c>
    </row>
    <row r="38" spans="1:22">
      <c r="A38" s="15" t="s">
        <v>513</v>
      </c>
      <c r="B38" s="17" t="n">
        <v>5860</v>
      </c>
      <c r="C38" s="18">
        <f>(17.0/B38*100)</f>
        <v/>
      </c>
      <c r="D38" s="19" t="n">
        <v>5843</v>
      </c>
      <c r="E38" s="18" t="n">
        <v>499.02969051</v>
      </c>
      <c r="F38" s="20" t="n">
        <v>2.94453017</v>
      </c>
      <c r="G38" s="18" t="n">
        <v>481.80862284</v>
      </c>
      <c r="H38" s="20" t="n">
        <v>5.92096795</v>
      </c>
      <c r="I38" s="18" t="n">
        <v>464.57218684</v>
      </c>
      <c r="J38" s="20" t="n">
        <v>12.63959897</v>
      </c>
      <c r="K38" s="18" t="n">
        <v>418.12529435</v>
      </c>
      <c r="L38" s="20" t="n">
        <v>11.6646024</v>
      </c>
      <c r="M38" s="18" t="s">
        <v>481</v>
      </c>
      <c r="N38" s="20" t="s">
        <v>481</v>
      </c>
      <c r="O38" s="18" t="s">
        <v>481</v>
      </c>
      <c r="P38" s="20" t="s">
        <v>481</v>
      </c>
      <c r="Q38" s="18" t="s">
        <v>481</v>
      </c>
      <c r="R38" s="20" t="s">
        <v>481</v>
      </c>
      <c r="S38" s="18" t="s">
        <v>481</v>
      </c>
      <c r="T38" s="20" t="s">
        <v>481</v>
      </c>
      <c r="U38" s="18" t="n">
        <v>409.47981169</v>
      </c>
      <c r="V38" s="20" t="n">
        <v>11.92713131</v>
      </c>
    </row>
    <row r="39" spans="1:22">
      <c r="A39" s="15" t="s">
        <v>514</v>
      </c>
      <c r="B39" s="17" t="n">
        <v>5895</v>
      </c>
      <c r="C39" s="18">
        <f>(33.0/B39*100)</f>
        <v/>
      </c>
      <c r="D39" s="19" t="n">
        <v>5862</v>
      </c>
      <c r="E39" s="18" t="n">
        <v>427.86834089</v>
      </c>
      <c r="F39" s="20" t="n">
        <v>4.53787343</v>
      </c>
      <c r="G39" s="18" t="n">
        <v>431.64589091</v>
      </c>
      <c r="H39" s="20" t="n">
        <v>4.98852599</v>
      </c>
      <c r="I39" s="18" t="n">
        <v>431.57886798</v>
      </c>
      <c r="J39" s="20" t="n">
        <v>5.62081787</v>
      </c>
      <c r="K39" s="18" t="n">
        <v>436.21072892</v>
      </c>
      <c r="L39" s="20" t="n">
        <v>7.23257329</v>
      </c>
      <c r="M39" s="18" t="s">
        <v>481</v>
      </c>
      <c r="N39" s="20" t="s">
        <v>481</v>
      </c>
      <c r="O39" s="18" t="s">
        <v>481</v>
      </c>
      <c r="P39" s="20" t="s">
        <v>481</v>
      </c>
      <c r="Q39" s="18" t="s">
        <v>481</v>
      </c>
      <c r="R39" s="20" t="s">
        <v>481</v>
      </c>
      <c r="S39" s="18" t="s">
        <v>481</v>
      </c>
      <c r="T39" s="20" t="s">
        <v>481</v>
      </c>
      <c r="U39" s="18" t="n">
        <v>377.0777174</v>
      </c>
      <c r="V39" s="20" t="n">
        <v>13.2559434</v>
      </c>
    </row>
    <row r="40" spans="1:22">
      <c r="A40" s="15" t="s">
        <v>515</v>
      </c>
      <c r="B40" s="17" t="n">
        <v>14157</v>
      </c>
      <c r="C40" s="18">
        <f>(308.0/B40*100)</f>
        <v/>
      </c>
      <c r="D40" s="19" t="n">
        <v>13849</v>
      </c>
      <c r="E40" s="18" t="n">
        <v>504.75658702</v>
      </c>
      <c r="F40" s="20" t="n">
        <v>3.01363299</v>
      </c>
      <c r="G40" s="18" t="n">
        <v>496.79189084</v>
      </c>
      <c r="H40" s="20" t="n">
        <v>3.62758626</v>
      </c>
      <c r="I40" s="18" t="n">
        <v>475.04301712</v>
      </c>
      <c r="J40" s="20" t="n">
        <v>7.92982335</v>
      </c>
      <c r="K40" s="18" t="n">
        <v>450.400049</v>
      </c>
      <c r="L40" s="20" t="n">
        <v>9.02325761</v>
      </c>
      <c r="M40" s="18" t="s">
        <v>481</v>
      </c>
      <c r="N40" s="20" t="s">
        <v>481</v>
      </c>
      <c r="O40" s="18" t="s">
        <v>481</v>
      </c>
      <c r="P40" s="20" t="s">
        <v>481</v>
      </c>
      <c r="Q40" s="18" t="s">
        <v>481</v>
      </c>
      <c r="R40" s="20" t="s">
        <v>481</v>
      </c>
      <c r="S40" s="18" t="s">
        <v>481</v>
      </c>
      <c r="T40" s="20" t="s">
        <v>481</v>
      </c>
      <c r="U40" s="18" t="n">
        <v>410.71817549</v>
      </c>
      <c r="V40" s="20" t="n">
        <v>12.75300622</v>
      </c>
    </row>
    <row r="41" spans="1:22">
      <c r="A41" s="15" t="s">
        <v>516</v>
      </c>
      <c r="B41" s="17" t="n">
        <v>5712</v>
      </c>
      <c r="C41" s="18">
        <f>(43.0/B41*100)</f>
        <v/>
      </c>
      <c r="D41" s="19" t="n">
        <v>5669</v>
      </c>
      <c r="E41" s="18" t="n">
        <v>507.52695222</v>
      </c>
      <c r="F41" s="20" t="n">
        <v>3.20550252</v>
      </c>
      <c r="G41" s="18" t="n">
        <v>493.9487741</v>
      </c>
      <c r="H41" s="20" t="n">
        <v>4.2801688</v>
      </c>
      <c r="I41" s="18" t="n">
        <v>484.48069721</v>
      </c>
      <c r="J41" s="20" t="n">
        <v>7.73004905</v>
      </c>
      <c r="K41" s="18" t="n">
        <v>440.43949352</v>
      </c>
      <c r="L41" s="20" t="n">
        <v>12.84042985</v>
      </c>
      <c r="M41" s="18" t="s">
        <v>481</v>
      </c>
      <c r="N41" s="20" t="s">
        <v>481</v>
      </c>
      <c r="O41" s="18" t="s">
        <v>481</v>
      </c>
      <c r="P41" s="20" t="s">
        <v>481</v>
      </c>
      <c r="Q41" s="18" t="n">
        <v>399.91015703</v>
      </c>
      <c r="R41" s="20" t="n">
        <v>16.72230739</v>
      </c>
      <c r="S41" s="18" t="s">
        <v>481</v>
      </c>
      <c r="T41" s="20" t="s">
        <v>481</v>
      </c>
      <c r="U41" s="18" t="n">
        <v>401.96704041</v>
      </c>
      <c r="V41" s="20" t="n">
        <v>16.54984554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(1586.0/B46*100)</f>
        <v/>
      </c>
      <c r="D46" s="19" t="n">
        <v>21555</v>
      </c>
      <c r="E46" s="18" t="n">
        <v>434.68561414</v>
      </c>
      <c r="F46" s="20" t="n">
        <v>2.99826302</v>
      </c>
      <c r="G46" s="18" t="n">
        <v>402.21617778</v>
      </c>
      <c r="H46" s="20" t="n">
        <v>3.21407374</v>
      </c>
      <c r="I46" s="18" t="n">
        <v>385.0740769</v>
      </c>
      <c r="J46" s="20" t="n">
        <v>5.28171963</v>
      </c>
      <c r="K46" s="18" t="n">
        <v>372.56805306</v>
      </c>
      <c r="L46" s="20" t="n">
        <v>6.83715553</v>
      </c>
      <c r="M46" s="18" t="s">
        <v>481</v>
      </c>
      <c r="N46" s="20" t="s">
        <v>481</v>
      </c>
      <c r="O46" s="18" t="s">
        <v>481</v>
      </c>
      <c r="P46" s="20" t="s">
        <v>481</v>
      </c>
      <c r="Q46" s="18" t="s">
        <v>481</v>
      </c>
      <c r="R46" s="20" t="s">
        <v>481</v>
      </c>
      <c r="S46" s="18" t="s">
        <v>481</v>
      </c>
      <c r="T46" s="20" t="s">
        <v>481</v>
      </c>
      <c r="U46" s="18" t="n">
        <v>355.93852521</v>
      </c>
      <c r="V46" s="20" t="n">
        <v>4.22287018</v>
      </c>
    </row>
    <row r="47" spans="1:22">
      <c r="A47" s="15" t="s">
        <v>522</v>
      </c>
      <c r="B47" s="17" t="n">
        <v>5928</v>
      </c>
      <c r="C47" s="18">
        <f>(136.0/B47*100)</f>
        <v/>
      </c>
      <c r="D47" s="19" t="n">
        <v>5792</v>
      </c>
      <c r="E47" s="18" t="n">
        <v>463.4867174</v>
      </c>
      <c r="F47" s="20" t="n">
        <v>4.95816899</v>
      </c>
      <c r="G47" s="18" t="n">
        <v>423.59492679</v>
      </c>
      <c r="H47" s="20" t="n">
        <v>5.28725577</v>
      </c>
      <c r="I47" s="18" t="n">
        <v>401.07652834</v>
      </c>
      <c r="J47" s="20" t="n">
        <v>7.40870726</v>
      </c>
      <c r="K47" s="18" t="n">
        <v>384.80637288</v>
      </c>
      <c r="L47" s="20" t="n">
        <v>7.17082526</v>
      </c>
      <c r="M47" s="18" t="s">
        <v>481</v>
      </c>
      <c r="N47" s="20" t="s">
        <v>481</v>
      </c>
      <c r="O47" s="18" t="s">
        <v>481</v>
      </c>
      <c r="P47" s="20" t="s">
        <v>481</v>
      </c>
      <c r="Q47" s="18" t="s">
        <v>481</v>
      </c>
      <c r="R47" s="20" t="s">
        <v>481</v>
      </c>
      <c r="S47" s="18" t="s">
        <v>481</v>
      </c>
      <c r="T47" s="20" t="s">
        <v>481</v>
      </c>
      <c r="U47" s="18" t="n">
        <v>321.76626344</v>
      </c>
      <c r="V47" s="20" t="n">
        <v>8.794568809999999</v>
      </c>
    </row>
    <row r="48" spans="1:22">
      <c r="A48" s="15" t="s">
        <v>523</v>
      </c>
      <c r="B48" s="17" t="n">
        <v>9841</v>
      </c>
      <c r="C48" s="18">
        <f>(7.0/B48*100)</f>
        <v/>
      </c>
      <c r="D48" s="19" t="n">
        <v>9834</v>
      </c>
      <c r="E48" s="18" t="n">
        <v>501.5084026</v>
      </c>
      <c r="F48" s="20" t="n">
        <v>5.01171806</v>
      </c>
      <c r="G48" s="18" t="n">
        <v>438.38666592</v>
      </c>
      <c r="H48" s="20" t="n">
        <v>7.8771637</v>
      </c>
      <c r="I48" s="18" t="n">
        <v>418.36588746</v>
      </c>
      <c r="J48" s="20" t="n">
        <v>15.12523738</v>
      </c>
      <c r="K48" s="18" t="n">
        <v>417.7185487</v>
      </c>
      <c r="L48" s="20" t="n">
        <v>20.24239933</v>
      </c>
      <c r="M48" s="18" t="s">
        <v>481</v>
      </c>
      <c r="N48" s="20" t="s">
        <v>481</v>
      </c>
      <c r="O48" s="18" t="s">
        <v>481</v>
      </c>
      <c r="P48" s="20" t="s">
        <v>481</v>
      </c>
      <c r="Q48" s="18" t="s">
        <v>481</v>
      </c>
      <c r="R48" s="20" t="s">
        <v>481</v>
      </c>
      <c r="S48" s="18" t="s">
        <v>481</v>
      </c>
      <c r="T48" s="20" t="s">
        <v>481</v>
      </c>
      <c r="U48" s="18" t="n">
        <v>414.9461463</v>
      </c>
      <c r="V48" s="20" t="n">
        <v>32.75198085</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(234.0/B50*100)</f>
        <v/>
      </c>
      <c r="D50" s="19" t="n">
        <v>11561</v>
      </c>
      <c r="E50" s="18" t="n">
        <v>435.86052137</v>
      </c>
      <c r="F50" s="20" t="n">
        <v>2.98926847</v>
      </c>
      <c r="G50" s="18" t="n">
        <v>415.60966858</v>
      </c>
      <c r="H50" s="20" t="n">
        <v>3.5653682</v>
      </c>
      <c r="I50" s="18" t="n">
        <v>417.1113436</v>
      </c>
      <c r="J50" s="20" t="n">
        <v>7.39924164</v>
      </c>
      <c r="K50" s="18" t="n">
        <v>407.4574688</v>
      </c>
      <c r="L50" s="20" t="n">
        <v>9.91931784</v>
      </c>
      <c r="M50" s="18" t="s">
        <v>481</v>
      </c>
      <c r="N50" s="20" t="s">
        <v>481</v>
      </c>
      <c r="O50" s="18" t="s">
        <v>481</v>
      </c>
      <c r="P50" s="20" t="s">
        <v>481</v>
      </c>
      <c r="Q50" s="18" t="s">
        <v>481</v>
      </c>
      <c r="R50" s="20" t="s">
        <v>481</v>
      </c>
      <c r="S50" s="18" t="s">
        <v>481</v>
      </c>
      <c r="T50" s="20" t="s">
        <v>481</v>
      </c>
      <c r="U50" s="18" t="n">
        <v>365.77126704</v>
      </c>
      <c r="V50" s="20" t="n">
        <v>7.13002739</v>
      </c>
    </row>
    <row r="51" spans="1:22">
      <c r="A51" s="15" t="s">
        <v>526</v>
      </c>
      <c r="B51" s="17" t="n">
        <v>6866</v>
      </c>
      <c r="C51" s="18">
        <f>(109.0/B51*100)</f>
        <v/>
      </c>
      <c r="D51" s="19" t="n">
        <v>6757</v>
      </c>
      <c r="E51" s="18" t="n">
        <v>435.77690325</v>
      </c>
      <c r="F51" s="20" t="n">
        <v>3.09244876</v>
      </c>
      <c r="G51" s="18" t="n">
        <v>421.92565289</v>
      </c>
      <c r="H51" s="20" t="n">
        <v>3.37949319</v>
      </c>
      <c r="I51" s="18" t="n">
        <v>419.51178255</v>
      </c>
      <c r="J51" s="20" t="n">
        <v>5.65640039</v>
      </c>
      <c r="K51" s="18" t="n">
        <v>391.05528287</v>
      </c>
      <c r="L51" s="20" t="n">
        <v>9.805049820000001</v>
      </c>
      <c r="M51" s="18" t="s">
        <v>481</v>
      </c>
      <c r="N51" s="20" t="s">
        <v>481</v>
      </c>
      <c r="O51" s="18" t="s">
        <v>481</v>
      </c>
      <c r="P51" s="20" t="s">
        <v>481</v>
      </c>
      <c r="Q51" s="18" t="n">
        <v>427.96430568</v>
      </c>
      <c r="R51" s="20" t="n">
        <v>5.20460603</v>
      </c>
      <c r="S51" s="18" t="s">
        <v>481</v>
      </c>
      <c r="T51" s="20" t="s">
        <v>481</v>
      </c>
      <c r="U51" s="18" t="n">
        <v>384.54609649</v>
      </c>
      <c r="V51" s="20" t="n">
        <v>11.35801591</v>
      </c>
    </row>
    <row r="52" spans="1:22">
      <c r="A52" s="15" t="s">
        <v>527</v>
      </c>
      <c r="B52" s="17" t="n">
        <v>5809</v>
      </c>
      <c r="C52" s="18">
        <f>(82.0/B52*100)</f>
        <v/>
      </c>
      <c r="D52" s="19" t="n">
        <v>5727</v>
      </c>
      <c r="E52" s="18" t="n">
        <v>497.86240404</v>
      </c>
      <c r="F52" s="20" t="n">
        <v>2.63059999</v>
      </c>
      <c r="G52" s="18" t="n">
        <v>462.98103236</v>
      </c>
      <c r="H52" s="20" t="n">
        <v>4.11665448</v>
      </c>
      <c r="I52" s="18" t="n">
        <v>457.98890142</v>
      </c>
      <c r="J52" s="20" t="n">
        <v>8.04439269</v>
      </c>
      <c r="K52" s="18" t="n">
        <v>420.81483451</v>
      </c>
      <c r="L52" s="20" t="n">
        <v>10.08755681</v>
      </c>
      <c r="M52" s="18" t="s">
        <v>481</v>
      </c>
      <c r="N52" s="20" t="s">
        <v>481</v>
      </c>
      <c r="O52" s="18" t="s">
        <v>481</v>
      </c>
      <c r="P52" s="20" t="s">
        <v>481</v>
      </c>
      <c r="Q52" s="18" t="s">
        <v>481</v>
      </c>
      <c r="R52" s="20" t="s">
        <v>481</v>
      </c>
      <c r="S52" s="18" t="s">
        <v>481</v>
      </c>
      <c r="T52" s="20" t="s">
        <v>481</v>
      </c>
      <c r="U52" s="18" t="n">
        <v>385.36164505</v>
      </c>
      <c r="V52" s="20" t="n">
        <v>16.16620117</v>
      </c>
    </row>
    <row r="53" spans="1:22">
      <c r="A53" s="15" t="s">
        <v>528</v>
      </c>
      <c r="B53" s="17" t="n">
        <v>5571</v>
      </c>
      <c r="C53" s="18">
        <f>(89.0/B53*100)</f>
        <v/>
      </c>
      <c r="D53" s="19" t="n">
        <v>5482</v>
      </c>
      <c r="E53" s="18" t="n">
        <v>465.94865395</v>
      </c>
      <c r="F53" s="20" t="n">
        <v>2.1122368</v>
      </c>
      <c r="G53" s="18" t="n">
        <v>430.28509289</v>
      </c>
      <c r="H53" s="20" t="n">
        <v>3.01050503</v>
      </c>
      <c r="I53" s="18" t="n">
        <v>408.03283855</v>
      </c>
      <c r="J53" s="20" t="n">
        <v>6.74253813</v>
      </c>
      <c r="K53" s="18" t="n">
        <v>375.75325344</v>
      </c>
      <c r="L53" s="20" t="n">
        <v>6.26294466</v>
      </c>
      <c r="M53" s="18" t="s">
        <v>481</v>
      </c>
      <c r="N53" s="20" t="s">
        <v>481</v>
      </c>
      <c r="O53" s="18" t="s">
        <v>481</v>
      </c>
      <c r="P53" s="20" t="s">
        <v>481</v>
      </c>
      <c r="Q53" s="18" t="s">
        <v>481</v>
      </c>
      <c r="R53" s="20" t="s">
        <v>481</v>
      </c>
      <c r="S53" s="18" t="s">
        <v>481</v>
      </c>
      <c r="T53" s="20" t="s">
        <v>481</v>
      </c>
      <c r="U53" s="18" t="n">
        <v>334.64036759</v>
      </c>
      <c r="V53" s="20" t="n">
        <v>8.12312197</v>
      </c>
    </row>
    <row r="54" spans="1:22">
      <c r="A54" s="15" t="s">
        <v>529</v>
      </c>
      <c r="B54" s="17" t="n">
        <v>4740</v>
      </c>
      <c r="C54" s="18">
        <f>(180.0/B54*100)</f>
        <v/>
      </c>
      <c r="D54" s="19" t="n">
        <v>4560</v>
      </c>
      <c r="E54" s="18" t="n">
        <v>373.62031062</v>
      </c>
      <c r="F54" s="20" t="n">
        <v>3.62706381</v>
      </c>
      <c r="G54" s="18" t="n">
        <v>360.63058093</v>
      </c>
      <c r="H54" s="20" t="n">
        <v>3.71844387</v>
      </c>
      <c r="I54" s="18" t="n">
        <v>350.056968</v>
      </c>
      <c r="J54" s="20" t="n">
        <v>7.23315996</v>
      </c>
      <c r="K54" s="18" t="n">
        <v>328.63725955</v>
      </c>
      <c r="L54" s="20" t="n">
        <v>12.21705857</v>
      </c>
      <c r="M54" s="18" t="s">
        <v>481</v>
      </c>
      <c r="N54" s="20" t="s">
        <v>481</v>
      </c>
      <c r="O54" s="18" t="s">
        <v>481</v>
      </c>
      <c r="P54" s="20" t="s">
        <v>481</v>
      </c>
      <c r="Q54" s="18" t="s">
        <v>481</v>
      </c>
      <c r="R54" s="20" t="s">
        <v>481</v>
      </c>
      <c r="S54" s="18" t="s">
        <v>481</v>
      </c>
      <c r="T54" s="20" t="s">
        <v>481</v>
      </c>
      <c r="U54" s="18" t="n">
        <v>292.27251314</v>
      </c>
      <c r="V54" s="20" t="n">
        <v>5.81710194</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529.2399683</v>
      </c>
      <c r="F56" s="20" t="n">
        <v>2.65913929</v>
      </c>
      <c r="G56" s="18" t="n">
        <v>498.25584901</v>
      </c>
      <c r="H56" s="20" t="n">
        <v>6.80533326</v>
      </c>
      <c r="I56" s="18" t="n">
        <v>475.05881482</v>
      </c>
      <c r="J56" s="20" t="n">
        <v>39.16757687</v>
      </c>
      <c r="K56" s="18" t="n">
        <v>441.70334917</v>
      </c>
      <c r="L56" s="20" t="n">
        <v>15.90872799</v>
      </c>
      <c r="M56" s="18" t="s">
        <v>481</v>
      </c>
      <c r="N56" s="20" t="s">
        <v>481</v>
      </c>
      <c r="O56" s="18" t="s">
        <v>481</v>
      </c>
      <c r="P56" s="20" t="s">
        <v>481</v>
      </c>
      <c r="Q56" s="18" t="s">
        <v>481</v>
      </c>
      <c r="R56" s="20" t="s">
        <v>481</v>
      </c>
      <c r="S56" s="18" t="s">
        <v>481</v>
      </c>
      <c r="T56" s="20" t="s">
        <v>481</v>
      </c>
      <c r="U56" s="18" t="n">
        <v>456.65196539</v>
      </c>
      <c r="V56" s="20" t="n">
        <v>24.60649711</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(143.0/B61*100)</f>
        <v/>
      </c>
      <c r="D61" s="19" t="n">
        <v>6382</v>
      </c>
      <c r="E61" s="18" t="n">
        <v>488.40506145</v>
      </c>
      <c r="F61" s="20" t="n">
        <v>2.57203495</v>
      </c>
      <c r="G61" s="18" t="n">
        <v>464.20109396</v>
      </c>
      <c r="H61" s="20" t="n">
        <v>3.7316322</v>
      </c>
      <c r="I61" s="18" t="n">
        <v>434.55374843</v>
      </c>
      <c r="J61" s="20" t="n">
        <v>6.27767078</v>
      </c>
      <c r="K61" s="18" t="n">
        <v>420.39699742</v>
      </c>
      <c r="L61" s="20" t="n">
        <v>8.964639139999999</v>
      </c>
      <c r="M61" s="18" t="s">
        <v>481</v>
      </c>
      <c r="N61" s="20" t="s">
        <v>481</v>
      </c>
      <c r="O61" s="18" t="s">
        <v>481</v>
      </c>
      <c r="P61" s="20" t="s">
        <v>481</v>
      </c>
      <c r="Q61" s="18" t="s">
        <v>481</v>
      </c>
      <c r="R61" s="20" t="s">
        <v>481</v>
      </c>
      <c r="S61" s="18" t="s">
        <v>481</v>
      </c>
      <c r="T61" s="20" t="s">
        <v>481</v>
      </c>
      <c r="U61" s="18" t="n">
        <v>375.64808641</v>
      </c>
      <c r="V61" s="20" t="n">
        <v>12.70136129</v>
      </c>
    </row>
    <row r="62" spans="1:22">
      <c r="A62" s="15" t="s">
        <v>537</v>
      </c>
      <c r="B62" s="17" t="n">
        <v>4476</v>
      </c>
      <c r="C62" s="18">
        <f>(3.0/B62*100)</f>
        <v/>
      </c>
      <c r="D62" s="19" t="n">
        <v>4473</v>
      </c>
      <c r="E62" s="18" t="n">
        <v>511.09614623</v>
      </c>
      <c r="F62" s="20" t="n">
        <v>1.25746221</v>
      </c>
      <c r="G62" s="18" t="n">
        <v>486.00955966</v>
      </c>
      <c r="H62" s="20" t="n">
        <v>5.01802246</v>
      </c>
      <c r="I62" s="18" t="n">
        <v>482.82269097</v>
      </c>
      <c r="J62" s="20" t="n">
        <v>15.9074047</v>
      </c>
      <c r="K62" s="18" t="n">
        <v>491.47916913</v>
      </c>
      <c r="L62" s="20" t="n">
        <v>16.93123475</v>
      </c>
      <c r="M62" s="18" t="s">
        <v>481</v>
      </c>
      <c r="N62" s="20" t="s">
        <v>481</v>
      </c>
      <c r="O62" s="18" t="s">
        <v>481</v>
      </c>
      <c r="P62" s="20" t="s">
        <v>481</v>
      </c>
      <c r="Q62" s="18" t="s">
        <v>481</v>
      </c>
      <c r="R62" s="20" t="s">
        <v>481</v>
      </c>
      <c r="S62" s="18" t="s">
        <v>481</v>
      </c>
      <c r="T62" s="20" t="s">
        <v>481</v>
      </c>
      <c r="U62" s="18" t="n">
        <v>459.2783278</v>
      </c>
      <c r="V62" s="20" t="n">
        <v>26.2378839</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(77.0/B66*100)</f>
        <v/>
      </c>
      <c r="D66" s="19" t="n">
        <v>5588</v>
      </c>
      <c r="E66" s="18" t="n">
        <v>446.64861494</v>
      </c>
      <c r="F66" s="20" t="n">
        <v>2.37881158</v>
      </c>
      <c r="G66" s="18" t="n">
        <v>427.47312706</v>
      </c>
      <c r="H66" s="20" t="n">
        <v>2.74307482</v>
      </c>
      <c r="I66" s="18" t="n">
        <v>418.56502518</v>
      </c>
      <c r="J66" s="20" t="n">
        <v>4.30486611</v>
      </c>
      <c r="K66" s="18" t="n">
        <v>406.93007749</v>
      </c>
      <c r="L66" s="20" t="n">
        <v>4.11625301</v>
      </c>
      <c r="M66" s="18" t="s">
        <v>481</v>
      </c>
      <c r="N66" s="20" t="s">
        <v>481</v>
      </c>
      <c r="O66" s="18" t="s">
        <v>481</v>
      </c>
      <c r="P66" s="20" t="s">
        <v>481</v>
      </c>
      <c r="Q66" s="18" t="s">
        <v>481</v>
      </c>
      <c r="R66" s="20" t="s">
        <v>481</v>
      </c>
      <c r="S66" s="18" t="s">
        <v>481</v>
      </c>
      <c r="T66" s="20" t="s">
        <v>481</v>
      </c>
      <c r="U66" s="18" t="n">
        <v>330.06018844</v>
      </c>
      <c r="V66" s="20" t="n">
        <v>6.00196437</v>
      </c>
    </row>
    <row r="67" spans="1:22">
      <c r="A67" s="15" t="s">
        <v>542</v>
      </c>
      <c r="B67" s="17" t="n">
        <v>6971</v>
      </c>
      <c r="C67" s="18">
        <f>(263.0/B67*100)</f>
        <v/>
      </c>
      <c r="D67" s="19" t="n">
        <v>6708</v>
      </c>
      <c r="E67" s="18" t="n">
        <v>409.20581641</v>
      </c>
      <c r="F67" s="20" t="n">
        <v>3.17239168</v>
      </c>
      <c r="G67" s="18" t="n">
        <v>393.30899444</v>
      </c>
      <c r="H67" s="20" t="n">
        <v>3.27291351</v>
      </c>
      <c r="I67" s="18" t="n">
        <v>399.1751545</v>
      </c>
      <c r="J67" s="20" t="n">
        <v>6.8343486</v>
      </c>
      <c r="K67" s="18" t="n">
        <v>392.39153487</v>
      </c>
      <c r="L67" s="20" t="n">
        <v>9.52411605</v>
      </c>
      <c r="M67" s="18" t="s">
        <v>481</v>
      </c>
      <c r="N67" s="20" t="s">
        <v>481</v>
      </c>
      <c r="O67" s="18" t="s">
        <v>481</v>
      </c>
      <c r="P67" s="20" t="s">
        <v>481</v>
      </c>
      <c r="Q67" s="18" t="s">
        <v>481</v>
      </c>
      <c r="R67" s="20" t="s">
        <v>481</v>
      </c>
      <c r="S67" s="18" t="s">
        <v>481</v>
      </c>
      <c r="T67" s="20" t="s">
        <v>481</v>
      </c>
      <c r="U67" s="18" t="n">
        <v>328.39339038</v>
      </c>
      <c r="V67" s="20" t="n">
        <v>9.64926279</v>
      </c>
    </row>
    <row r="68" spans="1:22">
      <c r="A68" s="15" t="s">
        <v>543</v>
      </c>
      <c r="B68" s="17" t="n">
        <v>12083</v>
      </c>
      <c r="C68" s="18">
        <f>(27.0/B68*100)</f>
        <v/>
      </c>
      <c r="D68" s="19" t="n">
        <v>12056</v>
      </c>
      <c r="E68" s="18" t="n">
        <v>430.41459292</v>
      </c>
      <c r="F68" s="20" t="n">
        <v>1.34813566</v>
      </c>
      <c r="G68" s="18" t="n">
        <v>385.22102697</v>
      </c>
      <c r="H68" s="20" t="n">
        <v>1.88032573</v>
      </c>
      <c r="I68" s="18" t="n">
        <v>365.52216708</v>
      </c>
      <c r="J68" s="20" t="n">
        <v>4.91862752</v>
      </c>
      <c r="K68" s="18" t="n">
        <v>360.47430293</v>
      </c>
      <c r="L68" s="20" t="n">
        <v>6.85907453</v>
      </c>
      <c r="M68" s="18" t="s">
        <v>481</v>
      </c>
      <c r="N68" s="20" t="s">
        <v>481</v>
      </c>
      <c r="O68" s="18" t="s">
        <v>481</v>
      </c>
      <c r="P68" s="20" t="s">
        <v>481</v>
      </c>
      <c r="Q68" s="18" t="s">
        <v>481</v>
      </c>
      <c r="R68" s="20" t="s">
        <v>481</v>
      </c>
      <c r="S68" s="18" t="s">
        <v>481</v>
      </c>
      <c r="T68" s="20" t="s">
        <v>481</v>
      </c>
      <c r="U68" s="18" t="n">
        <v>291.45357649</v>
      </c>
      <c r="V68" s="20" t="n">
        <v>3.71659113</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503.0203103</v>
      </c>
      <c r="F70" s="20" t="n">
        <v>3.00575557</v>
      </c>
      <c r="G70" s="18" t="n">
        <v>492.14925224</v>
      </c>
      <c r="H70" s="20" t="n">
        <v>4.41213207</v>
      </c>
      <c r="I70" s="18" t="n">
        <v>477.37240186</v>
      </c>
      <c r="J70" s="20" t="n">
        <v>7.22265266</v>
      </c>
      <c r="K70" s="18" t="n">
        <v>482.18629785</v>
      </c>
      <c r="L70" s="20" t="n">
        <v>7.67740082</v>
      </c>
      <c r="M70" s="18" t="s">
        <v>481</v>
      </c>
      <c r="N70" s="20" t="s">
        <v>481</v>
      </c>
      <c r="O70" s="18" t="s">
        <v>481</v>
      </c>
      <c r="P70" s="20" t="s">
        <v>481</v>
      </c>
      <c r="Q70" s="18" t="s">
        <v>481</v>
      </c>
      <c r="R70" s="20" t="s">
        <v>481</v>
      </c>
      <c r="S70" s="18" t="s">
        <v>481</v>
      </c>
      <c r="T70" s="20" t="s">
        <v>481</v>
      </c>
      <c r="U70" s="18" t="n">
        <v>428.41060425</v>
      </c>
      <c r="V70" s="20" t="n">
        <v>12.81300284</v>
      </c>
    </row>
    <row r="71" spans="1:22">
      <c r="A71" s="15" t="s">
        <v>546</v>
      </c>
      <c r="B71" s="17" t="n">
        <v>6115</v>
      </c>
      <c r="C71" s="18">
        <f>(18.0/B71*100)</f>
        <v/>
      </c>
      <c r="D71" s="19" t="n">
        <v>6097</v>
      </c>
      <c r="E71" s="18" t="n">
        <v>535.32821845</v>
      </c>
      <c r="F71" s="20" t="n">
        <v>1.71394077</v>
      </c>
      <c r="G71" s="18" t="n">
        <v>540.1710782</v>
      </c>
      <c r="H71" s="20" t="n">
        <v>5.0046957</v>
      </c>
      <c r="I71" s="18" t="n">
        <v>522.59984103</v>
      </c>
      <c r="J71" s="20" t="n">
        <v>17.09748403</v>
      </c>
      <c r="K71" s="18" t="n">
        <v>493.76273151</v>
      </c>
      <c r="L71" s="20" t="n">
        <v>17.61939593</v>
      </c>
      <c r="M71" s="18" t="s">
        <v>481</v>
      </c>
      <c r="N71" s="20" t="s">
        <v>481</v>
      </c>
      <c r="O71" s="18" t="s">
        <v>481</v>
      </c>
      <c r="P71" s="20" t="s">
        <v>481</v>
      </c>
      <c r="Q71" s="18" t="s">
        <v>481</v>
      </c>
      <c r="R71" s="20" t="s">
        <v>481</v>
      </c>
      <c r="S71" s="18" t="s">
        <v>481</v>
      </c>
      <c r="T71" s="20" t="s">
        <v>481</v>
      </c>
      <c r="U71" s="18" t="n">
        <v>482.16447211</v>
      </c>
      <c r="V71" s="20" t="n">
        <v>21.92334496</v>
      </c>
    </row>
    <row r="72" spans="1:22">
      <c r="A72" s="15" t="s">
        <v>547</v>
      </c>
      <c r="B72" s="17" t="n">
        <v>7708</v>
      </c>
      <c r="C72" s="18">
        <f>(5.0/B72*100)</f>
        <v/>
      </c>
      <c r="D72" s="19" t="n">
        <v>7703</v>
      </c>
      <c r="E72" s="18" t="n">
        <v>504.25365201</v>
      </c>
      <c r="F72" s="20" t="n">
        <v>2.39455718</v>
      </c>
      <c r="G72" s="18" t="n">
        <v>448.31519814</v>
      </c>
      <c r="H72" s="20" t="n">
        <v>5.70979663</v>
      </c>
      <c r="I72" s="18" t="n">
        <v>438.16710449</v>
      </c>
      <c r="J72" s="20" t="n">
        <v>15.37230167</v>
      </c>
      <c r="K72" s="18" t="n">
        <v>385.93092941</v>
      </c>
      <c r="L72" s="20" t="n">
        <v>10.36829513</v>
      </c>
      <c r="M72" s="18" t="s">
        <v>481</v>
      </c>
      <c r="N72" s="20" t="s">
        <v>481</v>
      </c>
      <c r="O72" s="18" t="s">
        <v>481</v>
      </c>
      <c r="P72" s="20" t="s">
        <v>481</v>
      </c>
      <c r="Q72" s="18" t="s">
        <v>481</v>
      </c>
      <c r="R72" s="20" t="s">
        <v>481</v>
      </c>
      <c r="S72" s="18" t="s">
        <v>481</v>
      </c>
      <c r="T72" s="20" t="s">
        <v>481</v>
      </c>
      <c r="U72" s="18" t="n">
        <v>370.84268659</v>
      </c>
      <c r="V72" s="20" t="n">
        <v>37.83024958</v>
      </c>
    </row>
    <row r="73" spans="1:22">
      <c r="A73" s="15" t="s">
        <v>548</v>
      </c>
      <c r="B73" s="17" t="n">
        <v>8249</v>
      </c>
      <c r="C73" s="18">
        <f>(149.0/B73*100)</f>
        <v/>
      </c>
      <c r="D73" s="19" t="n">
        <v>8100</v>
      </c>
      <c r="E73" s="18" t="n">
        <v>411.9203558</v>
      </c>
      <c r="F73" s="20" t="n">
        <v>3.24516633</v>
      </c>
      <c r="G73" s="18" t="n">
        <v>407.53695322</v>
      </c>
      <c r="H73" s="20" t="n">
        <v>4.3683161</v>
      </c>
      <c r="I73" s="18" t="n">
        <v>414.81217981</v>
      </c>
      <c r="J73" s="20" t="n">
        <v>7.95338869</v>
      </c>
      <c r="K73" s="18" t="n">
        <v>387.14426286</v>
      </c>
      <c r="L73" s="20" t="n">
        <v>13.94542939</v>
      </c>
      <c r="M73" s="18" t="s">
        <v>481</v>
      </c>
      <c r="N73" s="20" t="s">
        <v>481</v>
      </c>
      <c r="O73" s="18" t="s">
        <v>481</v>
      </c>
      <c r="P73" s="20" t="s">
        <v>481</v>
      </c>
      <c r="Q73" s="18" t="s">
        <v>481</v>
      </c>
      <c r="R73" s="20" t="s">
        <v>481</v>
      </c>
      <c r="S73" s="18" t="s">
        <v>481</v>
      </c>
      <c r="T73" s="20" t="s">
        <v>481</v>
      </c>
      <c r="U73" s="18" t="n">
        <v>361.68703994</v>
      </c>
      <c r="V73" s="20" t="n">
        <v>12.96539248</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(229.0/B75*100)</f>
        <v/>
      </c>
      <c r="D75" s="19" t="n">
        <v>5146</v>
      </c>
      <c r="E75" s="18" t="n">
        <v>370.88015846</v>
      </c>
      <c r="F75" s="20" t="n">
        <v>2.97420518</v>
      </c>
      <c r="G75" s="18" t="n">
        <v>359.01047132</v>
      </c>
      <c r="H75" s="20" t="n">
        <v>4.73404955</v>
      </c>
      <c r="I75" s="18" t="n">
        <v>347.46935509</v>
      </c>
      <c r="J75" s="20" t="n">
        <v>6.04677138</v>
      </c>
      <c r="K75" s="18" t="n">
        <v>346.65132037</v>
      </c>
      <c r="L75" s="20" t="n">
        <v>7.37444903</v>
      </c>
      <c r="M75" s="18" t="s">
        <v>481</v>
      </c>
      <c r="N75" s="20" t="s">
        <v>481</v>
      </c>
      <c r="O75" s="18" t="s">
        <v>481</v>
      </c>
      <c r="P75" s="20" t="s">
        <v>481</v>
      </c>
      <c r="Q75" s="18" t="s">
        <v>481</v>
      </c>
      <c r="R75" s="20" t="s">
        <v>481</v>
      </c>
      <c r="S75" s="18" t="s">
        <v>481</v>
      </c>
      <c r="T75" s="20" t="s">
        <v>481</v>
      </c>
      <c r="U75" s="18" t="n">
        <v>310.47366319</v>
      </c>
      <c r="V75" s="20" t="n">
        <v>6.9906506</v>
      </c>
    </row>
    <row r="76" spans="1:22">
      <c r="A76" s="15" t="s">
        <v>551</v>
      </c>
      <c r="B76" s="17" t="n">
        <v>14167</v>
      </c>
      <c r="C76" s="18">
        <f>(230.0/B76*100)</f>
        <v/>
      </c>
      <c r="D76" s="19" t="n">
        <v>13937</v>
      </c>
      <c r="E76" s="18" t="n">
        <v>444.75503873</v>
      </c>
      <c r="F76" s="20" t="n">
        <v>3.15479687</v>
      </c>
      <c r="G76" s="18" t="n">
        <v>431.97505403</v>
      </c>
      <c r="H76" s="20" t="n">
        <v>3.71055165</v>
      </c>
      <c r="I76" s="18" t="n">
        <v>400.91595511</v>
      </c>
      <c r="J76" s="20" t="n">
        <v>8.98521137</v>
      </c>
      <c r="K76" s="18" t="n">
        <v>409.94142215</v>
      </c>
      <c r="L76" s="20" t="n">
        <v>11.10396125</v>
      </c>
      <c r="M76" s="18" t="s">
        <v>481</v>
      </c>
      <c r="N76" s="20" t="s">
        <v>481</v>
      </c>
      <c r="O76" s="18" t="s">
        <v>481</v>
      </c>
      <c r="P76" s="20" t="s">
        <v>481</v>
      </c>
      <c r="Q76" s="18" t="s">
        <v>481</v>
      </c>
      <c r="R76" s="20" t="s">
        <v>481</v>
      </c>
      <c r="S76" s="18" t="s">
        <v>481</v>
      </c>
      <c r="T76" s="20" t="s">
        <v>481</v>
      </c>
      <c r="U76" s="18" t="n">
        <v>328.79255414</v>
      </c>
      <c r="V76" s="20" t="n">
        <v>5.94738413</v>
      </c>
    </row>
    <row r="77" spans="1:22">
      <c r="A77" s="15" t="s">
        <v>552</v>
      </c>
      <c r="B77" s="17" t="n">
        <v>6062</v>
      </c>
      <c r="C77" s="18">
        <f>(124.0/B77*100)</f>
        <v/>
      </c>
      <c r="D77" s="19" t="n">
        <v>5938</v>
      </c>
      <c r="E77" s="18" t="n">
        <v>454.25339831</v>
      </c>
      <c r="F77" s="20" t="n">
        <v>2.82663115</v>
      </c>
      <c r="G77" s="18" t="n">
        <v>429.48274591</v>
      </c>
      <c r="H77" s="20" t="n">
        <v>3.74559154</v>
      </c>
      <c r="I77" s="18" t="n">
        <v>419.12300823</v>
      </c>
      <c r="J77" s="20" t="n">
        <v>6.30202063</v>
      </c>
      <c r="K77" s="18" t="n">
        <v>394.54133719</v>
      </c>
      <c r="L77" s="20" t="n">
        <v>7.16476336</v>
      </c>
      <c r="M77" s="18" t="s">
        <v>481</v>
      </c>
      <c r="N77" s="20" t="s">
        <v>481</v>
      </c>
      <c r="O77" s="18" t="s">
        <v>481</v>
      </c>
      <c r="P77" s="20" t="s">
        <v>481</v>
      </c>
      <c r="Q77" s="18" t="s">
        <v>481</v>
      </c>
      <c r="R77" s="20" t="s">
        <v>481</v>
      </c>
      <c r="S77" s="18" t="s">
        <v>481</v>
      </c>
      <c r="T77" s="20" t="s">
        <v>481</v>
      </c>
      <c r="U77" s="18" t="n">
        <v>351.07180725</v>
      </c>
      <c r="V77" s="20" t="n">
        <v>6.78077087</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433.55656897</v>
      </c>
      <c r="F81" s="20" t="n">
        <v>3.48383969</v>
      </c>
      <c r="G81" s="18" t="n">
        <v>420.7112025</v>
      </c>
      <c r="H81" s="20" t="n">
        <v>4.72592032</v>
      </c>
      <c r="I81" s="18" t="n">
        <v>426.00810346</v>
      </c>
      <c r="J81" s="20" t="n">
        <v>11.09935727</v>
      </c>
      <c r="K81" s="18" t="n">
        <v>425.61259585</v>
      </c>
      <c r="L81" s="20" t="n">
        <v>16.99136371</v>
      </c>
      <c r="M81" s="18" t="s">
        <v>481</v>
      </c>
      <c r="N81" s="20" t="s">
        <v>481</v>
      </c>
      <c r="O81" s="18" t="s">
        <v>481</v>
      </c>
      <c r="P81" s="20" t="s">
        <v>481</v>
      </c>
      <c r="Q81" s="18" t="s">
        <v>481</v>
      </c>
      <c r="R81" s="20" t="s">
        <v>481</v>
      </c>
      <c r="S81" s="18" t="s">
        <v>481</v>
      </c>
      <c r="T81" s="20" t="s">
        <v>481</v>
      </c>
      <c r="U81" s="18" t="n">
        <v>388.67222201</v>
      </c>
      <c r="V81" s="20" t="n">
        <v>22.28394013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747</v>
      </c>
    </row>
    <row customHeight="1" ht="30" r="4" spans="1:22">
      <c r="A4" s="6" t="n"/>
      <c r="B4" s="7" t="s">
        <v>462</v>
      </c>
      <c r="C4" s="7" t="s">
        <v>463</v>
      </c>
      <c r="D4" s="8" t="s">
        <v>462</v>
      </c>
      <c r="E4" s="9" t="s">
        <v>622</v>
      </c>
      <c r="F4" s="10" t="n"/>
      <c r="G4" s="9" t="s">
        <v>743</v>
      </c>
      <c r="H4" s="10" t="n"/>
      <c r="I4" s="9" t="s">
        <v>744</v>
      </c>
      <c r="J4" s="10" t="n"/>
      <c r="K4" s="9" t="s">
        <v>745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(457.0/B7*100)</f>
        <v/>
      </c>
      <c r="D7" s="19" t="n">
        <v>14073</v>
      </c>
      <c r="E7" s="18" t="n">
        <v>518.51013516</v>
      </c>
      <c r="F7" s="20" t="n">
        <v>1.95155323</v>
      </c>
      <c r="G7" s="18" t="n">
        <v>497.86702087</v>
      </c>
      <c r="H7" s="20" t="n">
        <v>2.47348771</v>
      </c>
      <c r="I7" s="18" t="n">
        <v>481.24997494</v>
      </c>
      <c r="J7" s="20" t="n">
        <v>5.452266</v>
      </c>
      <c r="K7" s="18" t="n">
        <v>453.72111389</v>
      </c>
      <c r="L7" s="20" t="n">
        <v>6.06036804</v>
      </c>
      <c r="M7" s="18" t="s">
        <v>481</v>
      </c>
      <c r="N7" s="20" t="s">
        <v>481</v>
      </c>
      <c r="O7" s="18" t="s">
        <v>481</v>
      </c>
      <c r="P7" s="20" t="s">
        <v>481</v>
      </c>
      <c r="Q7" s="18" t="s">
        <v>481</v>
      </c>
      <c r="R7" s="20" t="s">
        <v>481</v>
      </c>
      <c r="S7" s="18" t="s">
        <v>481</v>
      </c>
      <c r="T7" s="20" t="s">
        <v>481</v>
      </c>
      <c r="U7" s="18" t="n">
        <v>435.83909764</v>
      </c>
      <c r="V7" s="20" t="n">
        <v>8.23416016</v>
      </c>
    </row>
    <row r="8" spans="1:22">
      <c r="A8" s="15" t="s">
        <v>483</v>
      </c>
      <c r="B8" s="17" t="n">
        <v>7007</v>
      </c>
      <c r="C8" s="18">
        <f>(32.0/B8*100)</f>
        <v/>
      </c>
      <c r="D8" s="19" t="n">
        <v>6975</v>
      </c>
      <c r="E8" s="18" t="n">
        <v>493.62179902</v>
      </c>
      <c r="F8" s="20" t="n">
        <v>3.03351561</v>
      </c>
      <c r="G8" s="18" t="n">
        <v>476.3505054</v>
      </c>
      <c r="H8" s="20" t="n">
        <v>3.83010582</v>
      </c>
      <c r="I8" s="18" t="n">
        <v>475.06007785</v>
      </c>
      <c r="J8" s="20" t="n">
        <v>8.88395667</v>
      </c>
      <c r="K8" s="18" t="n">
        <v>460.54178017</v>
      </c>
      <c r="L8" s="20" t="n">
        <v>8.22409805</v>
      </c>
      <c r="M8" s="18" t="s">
        <v>481</v>
      </c>
      <c r="N8" s="20" t="s">
        <v>481</v>
      </c>
      <c r="O8" s="18" t="s">
        <v>481</v>
      </c>
      <c r="P8" s="20" t="s">
        <v>481</v>
      </c>
      <c r="Q8" s="18" t="n">
        <v>361.38025951</v>
      </c>
      <c r="R8" s="20" t="n">
        <v>22.72565673</v>
      </c>
      <c r="S8" s="18" t="s">
        <v>481</v>
      </c>
      <c r="T8" s="20" t="s">
        <v>481</v>
      </c>
      <c r="U8" s="18" t="n">
        <v>370.0198911</v>
      </c>
      <c r="V8" s="20" t="n">
        <v>17.51340163</v>
      </c>
    </row>
    <row r="9" spans="1:22">
      <c r="A9" s="15" t="s">
        <v>484</v>
      </c>
      <c r="B9" s="17" t="n">
        <v>9651</v>
      </c>
      <c r="C9" s="18">
        <f>(152.0/B9*100)</f>
        <v/>
      </c>
      <c r="D9" s="19" t="n">
        <v>9499</v>
      </c>
      <c r="E9" s="18" t="n">
        <v>527.85133578</v>
      </c>
      <c r="F9" s="20" t="n">
        <v>2.41734592</v>
      </c>
      <c r="G9" s="18" t="n">
        <v>496.63605022</v>
      </c>
      <c r="H9" s="20" t="n">
        <v>3.00477818</v>
      </c>
      <c r="I9" s="18" t="n">
        <v>475.75298927</v>
      </c>
      <c r="J9" s="20" t="n">
        <v>4.43695305</v>
      </c>
      <c r="K9" s="18" t="n">
        <v>457.14972524</v>
      </c>
      <c r="L9" s="20" t="n">
        <v>5.37475824</v>
      </c>
      <c r="M9" s="18" t="s">
        <v>481</v>
      </c>
      <c r="N9" s="20" t="s">
        <v>481</v>
      </c>
      <c r="O9" s="18" t="s">
        <v>481</v>
      </c>
      <c r="P9" s="20" t="s">
        <v>481</v>
      </c>
      <c r="Q9" s="18" t="n">
        <v>347.7815185</v>
      </c>
      <c r="R9" s="20" t="n">
        <v>11.20716786</v>
      </c>
      <c r="S9" s="18" t="s">
        <v>481</v>
      </c>
      <c r="T9" s="20" t="s">
        <v>481</v>
      </c>
      <c r="U9" s="18" t="n">
        <v>384.73675843</v>
      </c>
      <c r="V9" s="20" t="n">
        <v>11.04759276</v>
      </c>
    </row>
    <row r="10" spans="1:22">
      <c r="A10" s="15" t="s">
        <v>485</v>
      </c>
      <c r="B10" s="17" t="n">
        <v>20058</v>
      </c>
      <c r="C10" s="18">
        <f>(536.0/B10*100)</f>
        <v/>
      </c>
      <c r="D10" s="19" t="n">
        <v>19522</v>
      </c>
      <c r="E10" s="18" t="n">
        <v>543.96229649</v>
      </c>
      <c r="F10" s="20" t="n">
        <v>2.13388455</v>
      </c>
      <c r="G10" s="18" t="n">
        <v>521.22080125</v>
      </c>
      <c r="H10" s="20" t="n">
        <v>2.76846672</v>
      </c>
      <c r="I10" s="18" t="n">
        <v>510.44089423</v>
      </c>
      <c r="J10" s="20" t="n">
        <v>4.43624673</v>
      </c>
      <c r="K10" s="18" t="n">
        <v>486.03674067</v>
      </c>
      <c r="L10" s="20" t="n">
        <v>5.14459198</v>
      </c>
      <c r="M10" s="18" t="s">
        <v>481</v>
      </c>
      <c r="N10" s="20" t="s">
        <v>481</v>
      </c>
      <c r="O10" s="18" t="s">
        <v>481</v>
      </c>
      <c r="P10" s="20" t="s">
        <v>481</v>
      </c>
      <c r="Q10" s="18" t="s">
        <v>481</v>
      </c>
      <c r="R10" s="20" t="s">
        <v>481</v>
      </c>
      <c r="S10" s="18" t="s">
        <v>481</v>
      </c>
      <c r="T10" s="20" t="s">
        <v>481</v>
      </c>
      <c r="U10" s="18" t="n">
        <v>422.27558117</v>
      </c>
      <c r="V10" s="20" t="n">
        <v>13.0043521</v>
      </c>
    </row>
    <row r="11" spans="1:22">
      <c r="A11" s="15" t="s">
        <v>486</v>
      </c>
      <c r="B11" s="17" t="n">
        <v>7053</v>
      </c>
      <c r="C11" s="18">
        <f>(72.0/B11*100)</f>
        <v/>
      </c>
      <c r="D11" s="19" t="n">
        <v>6981</v>
      </c>
      <c r="E11" s="18" t="n">
        <v>477.52843846</v>
      </c>
      <c r="F11" s="20" t="n">
        <v>3.40959922</v>
      </c>
      <c r="G11" s="18" t="n">
        <v>455.58685735</v>
      </c>
      <c r="H11" s="20" t="n">
        <v>3.06226025</v>
      </c>
      <c r="I11" s="18" t="n">
        <v>453.30473226</v>
      </c>
      <c r="J11" s="20" t="n">
        <v>4.93088582</v>
      </c>
      <c r="K11" s="18" t="n">
        <v>443.25801092</v>
      </c>
      <c r="L11" s="20" t="n">
        <v>4.54172444</v>
      </c>
      <c r="M11" s="18" t="s">
        <v>481</v>
      </c>
      <c r="N11" s="20" t="s">
        <v>481</v>
      </c>
      <c r="O11" s="18" t="s">
        <v>481</v>
      </c>
      <c r="P11" s="20" t="s">
        <v>481</v>
      </c>
      <c r="Q11" s="18" t="s">
        <v>481</v>
      </c>
      <c r="R11" s="20" t="s">
        <v>481</v>
      </c>
      <c r="S11" s="18" t="s">
        <v>481</v>
      </c>
      <c r="T11" s="20" t="s">
        <v>481</v>
      </c>
      <c r="U11" s="18" t="n">
        <v>380.38115621</v>
      </c>
      <c r="V11" s="20" t="n">
        <v>14.03025589</v>
      </c>
    </row>
    <row r="12" spans="1:22">
      <c r="A12" s="15" t="s">
        <v>487</v>
      </c>
      <c r="B12" s="17" t="n">
        <v>6894</v>
      </c>
      <c r="C12" s="18">
        <f>(59.0/B12*100)</f>
        <v/>
      </c>
      <c r="D12" s="19" t="n">
        <v>6835</v>
      </c>
      <c r="E12" s="18" t="n">
        <v>511.06679486</v>
      </c>
      <c r="F12" s="20" t="n">
        <v>2.4652271</v>
      </c>
      <c r="G12" s="18" t="n">
        <v>481.56836932</v>
      </c>
      <c r="H12" s="20" t="n">
        <v>3.5719173</v>
      </c>
      <c r="I12" s="18" t="n">
        <v>470.28273703</v>
      </c>
      <c r="J12" s="20" t="n">
        <v>5.96697432</v>
      </c>
      <c r="K12" s="18" t="n">
        <v>460.31545257</v>
      </c>
      <c r="L12" s="20" t="n">
        <v>5.59444885</v>
      </c>
      <c r="M12" s="18" t="s">
        <v>481</v>
      </c>
      <c r="N12" s="20" t="s">
        <v>481</v>
      </c>
      <c r="O12" s="18" t="s">
        <v>481</v>
      </c>
      <c r="P12" s="20" t="s">
        <v>481</v>
      </c>
      <c r="Q12" s="18" t="n">
        <v>332.31014509</v>
      </c>
      <c r="R12" s="20" t="n">
        <v>18.34291261</v>
      </c>
      <c r="S12" s="18" t="s">
        <v>481</v>
      </c>
      <c r="T12" s="20" t="s">
        <v>481</v>
      </c>
      <c r="U12" s="18" t="n">
        <v>375.01076596</v>
      </c>
      <c r="V12" s="20" t="n">
        <v>13.2035954</v>
      </c>
    </row>
    <row r="13" spans="1:22">
      <c r="A13" s="15" t="s">
        <v>488</v>
      </c>
      <c r="B13" s="17" t="n">
        <v>7161</v>
      </c>
      <c r="C13" s="18">
        <f>(101.0/B13*100)</f>
        <v/>
      </c>
      <c r="D13" s="19" t="n">
        <v>7060</v>
      </c>
      <c r="E13" s="18" t="n">
        <v>512.79878544</v>
      </c>
      <c r="F13" s="20" t="n">
        <v>2.5993903</v>
      </c>
      <c r="G13" s="18" t="n">
        <v>503.89532494</v>
      </c>
      <c r="H13" s="20" t="n">
        <v>3.19476331</v>
      </c>
      <c r="I13" s="18" t="n">
        <v>498.24239017</v>
      </c>
      <c r="J13" s="20" t="n">
        <v>5.93312948</v>
      </c>
      <c r="K13" s="18" t="n">
        <v>478.09656183</v>
      </c>
      <c r="L13" s="20" t="n">
        <v>6.67213894</v>
      </c>
      <c r="M13" s="18" t="s">
        <v>481</v>
      </c>
      <c r="N13" s="20" t="s">
        <v>481</v>
      </c>
      <c r="O13" s="18" t="s">
        <v>481</v>
      </c>
      <c r="P13" s="20" t="s">
        <v>481</v>
      </c>
      <c r="Q13" s="18" t="n">
        <v>407.4699787</v>
      </c>
      <c r="R13" s="20" t="n">
        <v>6.79601306</v>
      </c>
      <c r="S13" s="18" t="s">
        <v>481</v>
      </c>
      <c r="T13" s="20" t="s">
        <v>481</v>
      </c>
      <c r="U13" s="18" t="n">
        <v>369.74751188</v>
      </c>
      <c r="V13" s="20" t="n">
        <v>14.33021981</v>
      </c>
    </row>
    <row r="14" spans="1:22">
      <c r="A14" s="15" t="s">
        <v>489</v>
      </c>
      <c r="B14" s="17" t="n">
        <v>5587</v>
      </c>
      <c r="C14" s="18">
        <f>(78.0/B14*100)</f>
        <v/>
      </c>
      <c r="D14" s="19" t="n">
        <v>5509</v>
      </c>
      <c r="E14" s="18" t="n">
        <v>529.46834401</v>
      </c>
      <c r="F14" s="20" t="n">
        <v>2.25779999</v>
      </c>
      <c r="G14" s="18" t="n">
        <v>514.49740238</v>
      </c>
      <c r="H14" s="20" t="n">
        <v>3.39467193</v>
      </c>
      <c r="I14" s="18" t="n">
        <v>500.3332088</v>
      </c>
      <c r="J14" s="20" t="n">
        <v>5.29099678</v>
      </c>
      <c r="K14" s="18" t="n">
        <v>486.40032206</v>
      </c>
      <c r="L14" s="20" t="n">
        <v>6.55786819</v>
      </c>
      <c r="M14" s="18" t="s">
        <v>481</v>
      </c>
      <c r="N14" s="20" t="s">
        <v>481</v>
      </c>
      <c r="O14" s="18" t="s">
        <v>481</v>
      </c>
      <c r="P14" s="20" t="s">
        <v>481</v>
      </c>
      <c r="Q14" s="18" t="s">
        <v>481</v>
      </c>
      <c r="R14" s="20" t="s">
        <v>481</v>
      </c>
      <c r="S14" s="18" t="s">
        <v>481</v>
      </c>
      <c r="T14" s="20" t="s">
        <v>481</v>
      </c>
      <c r="U14" s="18" t="n">
        <v>424.88216194</v>
      </c>
      <c r="V14" s="20" t="n">
        <v>16.7927003</v>
      </c>
    </row>
    <row r="15" spans="1:22">
      <c r="A15" s="15" t="s">
        <v>490</v>
      </c>
      <c r="B15" s="17" t="n">
        <v>5882</v>
      </c>
      <c r="C15" s="18">
        <f>(56.0/B15*100)</f>
        <v/>
      </c>
      <c r="D15" s="19" t="n">
        <v>5826</v>
      </c>
      <c r="E15" s="18" t="n">
        <v>537.98843382</v>
      </c>
      <c r="F15" s="20" t="n">
        <v>2.51843643</v>
      </c>
      <c r="G15" s="18" t="n">
        <v>522.2760393900001</v>
      </c>
      <c r="H15" s="20" t="n">
        <v>3.75974234</v>
      </c>
      <c r="I15" s="18" t="n">
        <v>505.55326759</v>
      </c>
      <c r="J15" s="20" t="n">
        <v>6.38729956</v>
      </c>
      <c r="K15" s="18" t="n">
        <v>463.47952045</v>
      </c>
      <c r="L15" s="20" t="n">
        <v>8.70718928</v>
      </c>
      <c r="M15" s="18" t="s">
        <v>481</v>
      </c>
      <c r="N15" s="20" t="s">
        <v>481</v>
      </c>
      <c r="O15" s="18" t="s">
        <v>481</v>
      </c>
      <c r="P15" s="20" t="s">
        <v>481</v>
      </c>
      <c r="Q15" s="18" t="n">
        <v>367.66871077</v>
      </c>
      <c r="R15" s="20" t="n">
        <v>14.82638214</v>
      </c>
      <c r="S15" s="18" t="s">
        <v>481</v>
      </c>
      <c r="T15" s="20" t="s">
        <v>481</v>
      </c>
      <c r="U15" s="18" t="n">
        <v>456.61316604</v>
      </c>
      <c r="V15" s="20" t="n">
        <v>17.48969046</v>
      </c>
    </row>
    <row r="16" spans="1:22">
      <c r="A16" s="15" t="s">
        <v>491</v>
      </c>
      <c r="B16" s="17" t="n">
        <v>6108</v>
      </c>
      <c r="C16" s="18">
        <f>(114.0/B16*100)</f>
        <v/>
      </c>
      <c r="D16" s="19" t="n">
        <v>5994</v>
      </c>
      <c r="E16" s="18" t="n">
        <v>532.96712943</v>
      </c>
      <c r="F16" s="20" t="n">
        <v>2.90902299</v>
      </c>
      <c r="G16" s="18" t="n">
        <v>497.2813078</v>
      </c>
      <c r="H16" s="20" t="n">
        <v>3.36493</v>
      </c>
      <c r="I16" s="18" t="n">
        <v>463.41496741</v>
      </c>
      <c r="J16" s="20" t="n">
        <v>5.49469371</v>
      </c>
      <c r="K16" s="18" t="n">
        <v>443.73052206</v>
      </c>
      <c r="L16" s="20" t="n">
        <v>6.39842001</v>
      </c>
      <c r="M16" s="18" t="s">
        <v>481</v>
      </c>
      <c r="N16" s="20" t="s">
        <v>481</v>
      </c>
      <c r="O16" s="18" t="s">
        <v>481</v>
      </c>
      <c r="P16" s="20" t="s">
        <v>481</v>
      </c>
      <c r="Q16" s="18" t="s">
        <v>481</v>
      </c>
      <c r="R16" s="20" t="s">
        <v>481</v>
      </c>
      <c r="S16" s="18" t="s">
        <v>481</v>
      </c>
      <c r="T16" s="20" t="s">
        <v>481</v>
      </c>
      <c r="U16" s="18" t="n">
        <v>326.72370719</v>
      </c>
      <c r="V16" s="20" t="n">
        <v>12.31028745</v>
      </c>
    </row>
    <row r="17" spans="1:22">
      <c r="A17" s="15" t="s">
        <v>492</v>
      </c>
      <c r="B17" s="17" t="n">
        <v>6504</v>
      </c>
      <c r="C17" s="18">
        <f>(916.0/B17*100)</f>
        <v/>
      </c>
      <c r="D17" s="19" t="n">
        <v>5588</v>
      </c>
      <c r="E17" s="18" t="n">
        <v>534.4549843</v>
      </c>
      <c r="F17" s="20" t="n">
        <v>3.11385087</v>
      </c>
      <c r="G17" s="18" t="n">
        <v>504.82997275</v>
      </c>
      <c r="H17" s="20" t="n">
        <v>4.06989643</v>
      </c>
      <c r="I17" s="18" t="n">
        <v>504.00537782</v>
      </c>
      <c r="J17" s="20" t="n">
        <v>7.02224208</v>
      </c>
      <c r="K17" s="18" t="n">
        <v>499.81071111</v>
      </c>
      <c r="L17" s="20" t="n">
        <v>8.53526158</v>
      </c>
      <c r="M17" s="18" t="s">
        <v>481</v>
      </c>
      <c r="N17" s="20" t="s">
        <v>481</v>
      </c>
      <c r="O17" s="18" t="s">
        <v>481</v>
      </c>
      <c r="P17" s="20" t="s">
        <v>481</v>
      </c>
      <c r="Q17" s="18" t="n">
        <v>338.260297</v>
      </c>
      <c r="R17" s="20" t="n">
        <v>14.23011861</v>
      </c>
      <c r="S17" s="18" t="s">
        <v>481</v>
      </c>
      <c r="T17" s="20" t="s">
        <v>481</v>
      </c>
      <c r="U17" s="18" t="n">
        <v>414.84507674</v>
      </c>
      <c r="V17" s="20" t="n">
        <v>15.73877412</v>
      </c>
    </row>
    <row r="18" spans="1:22">
      <c r="A18" s="15" t="s">
        <v>493</v>
      </c>
      <c r="B18" s="17" t="n">
        <v>5532</v>
      </c>
      <c r="C18" s="18">
        <f>(28.0/B18*100)</f>
        <v/>
      </c>
      <c r="D18" s="19" t="n">
        <v>5504</v>
      </c>
      <c r="E18" s="18" t="n">
        <v>476.46101351</v>
      </c>
      <c r="F18" s="20" t="n">
        <v>4.20398963</v>
      </c>
      <c r="G18" s="18" t="n">
        <v>472.43313586</v>
      </c>
      <c r="H18" s="20" t="n">
        <v>4.9121717</v>
      </c>
      <c r="I18" s="18" t="n">
        <v>455.25443083</v>
      </c>
      <c r="J18" s="20" t="n">
        <v>6.85022389</v>
      </c>
      <c r="K18" s="18" t="n">
        <v>443.62320943</v>
      </c>
      <c r="L18" s="20" t="n">
        <v>6.73939393</v>
      </c>
      <c r="M18" s="18" t="s">
        <v>481</v>
      </c>
      <c r="N18" s="20" t="s">
        <v>481</v>
      </c>
      <c r="O18" s="18" t="s">
        <v>481</v>
      </c>
      <c r="P18" s="20" t="s">
        <v>481</v>
      </c>
      <c r="Q18" s="18" t="s">
        <v>481</v>
      </c>
      <c r="R18" s="20" t="s">
        <v>481</v>
      </c>
      <c r="S18" s="18" t="s">
        <v>481</v>
      </c>
      <c r="T18" s="20" t="s">
        <v>481</v>
      </c>
      <c r="U18" s="18" t="n">
        <v>361.1663743</v>
      </c>
      <c r="V18" s="20" t="n">
        <v>14.47944693</v>
      </c>
    </row>
    <row r="19" spans="1:22">
      <c r="A19" s="15" t="s">
        <v>494</v>
      </c>
      <c r="B19" s="17" t="n">
        <v>5658</v>
      </c>
      <c r="C19" s="18">
        <f>(101.0/B19*100)</f>
        <v/>
      </c>
      <c r="D19" s="19" t="n">
        <v>5557</v>
      </c>
      <c r="E19" s="18" t="n">
        <v>485.92874737</v>
      </c>
      <c r="F19" s="20" t="n">
        <v>2.92748868</v>
      </c>
      <c r="G19" s="18" t="n">
        <v>454.4445218</v>
      </c>
      <c r="H19" s="20" t="n">
        <v>3.67511793</v>
      </c>
      <c r="I19" s="18" t="n">
        <v>437.74627995</v>
      </c>
      <c r="J19" s="20" t="n">
        <v>6.70629263</v>
      </c>
      <c r="K19" s="18" t="n">
        <v>411.27642775</v>
      </c>
      <c r="L19" s="20" t="n">
        <v>6.97069183</v>
      </c>
      <c r="M19" s="18" t="s">
        <v>481</v>
      </c>
      <c r="N19" s="20" t="s">
        <v>481</v>
      </c>
      <c r="O19" s="18" t="s">
        <v>481</v>
      </c>
      <c r="P19" s="20" t="s">
        <v>481</v>
      </c>
      <c r="Q19" s="18" t="s">
        <v>481</v>
      </c>
      <c r="R19" s="20" t="s">
        <v>481</v>
      </c>
      <c r="S19" s="18" t="s">
        <v>481</v>
      </c>
      <c r="T19" s="20" t="s">
        <v>481</v>
      </c>
      <c r="U19" s="18" t="n">
        <v>361.04901853</v>
      </c>
      <c r="V19" s="20" t="n">
        <v>14.4281905</v>
      </c>
    </row>
    <row r="20" spans="1:22">
      <c r="A20" s="15" t="s">
        <v>495</v>
      </c>
      <c r="B20" s="17" t="n">
        <v>3371</v>
      </c>
      <c r="C20" s="18">
        <f>(75.0/B20*100)</f>
        <v/>
      </c>
      <c r="D20" s="19" t="n">
        <v>3296</v>
      </c>
      <c r="E20" s="18" t="n">
        <v>496.67706786</v>
      </c>
      <c r="F20" s="20" t="n">
        <v>2.85848904</v>
      </c>
      <c r="G20" s="18" t="n">
        <v>480.0492987</v>
      </c>
      <c r="H20" s="20" t="n">
        <v>3.03188767</v>
      </c>
      <c r="I20" s="18" t="n">
        <v>462.83894964</v>
      </c>
      <c r="J20" s="20" t="n">
        <v>6.44750557</v>
      </c>
      <c r="K20" s="18" t="n">
        <v>441.27984158</v>
      </c>
      <c r="L20" s="20" t="n">
        <v>7.68653201</v>
      </c>
      <c r="M20" s="18" t="s">
        <v>481</v>
      </c>
      <c r="N20" s="20" t="s">
        <v>481</v>
      </c>
      <c r="O20" s="18" t="s">
        <v>481</v>
      </c>
      <c r="P20" s="20" t="s">
        <v>481</v>
      </c>
      <c r="Q20" s="18" t="s">
        <v>481</v>
      </c>
      <c r="R20" s="20" t="s">
        <v>481</v>
      </c>
      <c r="S20" s="18" t="s">
        <v>481</v>
      </c>
      <c r="T20" s="20" t="s">
        <v>481</v>
      </c>
      <c r="U20" s="18" t="n">
        <v>385.88868987</v>
      </c>
      <c r="V20" s="20" t="n">
        <v>16.38917637</v>
      </c>
    </row>
    <row r="21" spans="1:22">
      <c r="A21" s="15" t="s">
        <v>496</v>
      </c>
      <c r="B21" s="17" t="n">
        <v>5741</v>
      </c>
      <c r="C21" s="18">
        <f>(45.0/B21*100)</f>
        <v/>
      </c>
      <c r="D21" s="19" t="n">
        <v>5696</v>
      </c>
      <c r="E21" s="18" t="n">
        <v>528.7160400499999</v>
      </c>
      <c r="F21" s="20" t="n">
        <v>2.38736273</v>
      </c>
      <c r="G21" s="18" t="n">
        <v>508.66515079</v>
      </c>
      <c r="H21" s="20" t="n">
        <v>3.83411</v>
      </c>
      <c r="I21" s="18" t="n">
        <v>500.87041335</v>
      </c>
      <c r="J21" s="20" t="n">
        <v>7.43292886</v>
      </c>
      <c r="K21" s="18" t="n">
        <v>484.91738443</v>
      </c>
      <c r="L21" s="20" t="n">
        <v>11.04991728</v>
      </c>
      <c r="M21" s="18" t="s">
        <v>481</v>
      </c>
      <c r="N21" s="20" t="s">
        <v>481</v>
      </c>
      <c r="O21" s="18" t="s">
        <v>481</v>
      </c>
      <c r="P21" s="20" t="s">
        <v>481</v>
      </c>
      <c r="Q21" s="18" t="s">
        <v>481</v>
      </c>
      <c r="R21" s="20" t="s">
        <v>481</v>
      </c>
      <c r="S21" s="18" t="s">
        <v>481</v>
      </c>
      <c r="T21" s="20" t="s">
        <v>481</v>
      </c>
      <c r="U21" s="18" t="n">
        <v>482.56937855</v>
      </c>
      <c r="V21" s="20" t="n">
        <v>16.31731986</v>
      </c>
    </row>
    <row r="22" spans="1:22">
      <c r="A22" s="15" t="s">
        <v>497</v>
      </c>
      <c r="B22" s="17" t="n">
        <v>6598</v>
      </c>
      <c r="C22" s="18">
        <f>(34.0/B22*100)</f>
        <v/>
      </c>
      <c r="D22" s="19" t="n">
        <v>6564</v>
      </c>
      <c r="E22" s="18" t="n">
        <v>490.6758879</v>
      </c>
      <c r="F22" s="20" t="n">
        <v>3.93501885</v>
      </c>
      <c r="G22" s="18" t="n">
        <v>482.66710716</v>
      </c>
      <c r="H22" s="20" t="n">
        <v>4.31138725</v>
      </c>
      <c r="I22" s="18" t="n">
        <v>480.02311961</v>
      </c>
      <c r="J22" s="20" t="n">
        <v>6.31660002</v>
      </c>
      <c r="K22" s="18" t="n">
        <v>467.64363891</v>
      </c>
      <c r="L22" s="20" t="n">
        <v>7.38018905</v>
      </c>
      <c r="M22" s="18" t="s">
        <v>481</v>
      </c>
      <c r="N22" s="20" t="s">
        <v>481</v>
      </c>
      <c r="O22" s="18" t="s">
        <v>481</v>
      </c>
      <c r="P22" s="20" t="s">
        <v>481</v>
      </c>
      <c r="Q22" s="18" t="s">
        <v>481</v>
      </c>
      <c r="R22" s="20" t="s">
        <v>481</v>
      </c>
      <c r="S22" s="18" t="n">
        <v>373.08701981</v>
      </c>
      <c r="T22" s="20" t="n">
        <v>76.44670096</v>
      </c>
      <c r="U22" s="18" t="n">
        <v>326.80825512</v>
      </c>
      <c r="V22" s="20" t="n">
        <v>12.49544767</v>
      </c>
    </row>
    <row r="23" spans="1:22">
      <c r="A23" s="15" t="s">
        <v>498</v>
      </c>
      <c r="B23" s="17" t="n">
        <v>11583</v>
      </c>
      <c r="C23" s="18">
        <f>(225.0/B23*100)</f>
        <v/>
      </c>
      <c r="D23" s="19" t="n">
        <v>11358</v>
      </c>
      <c r="E23" s="18" t="n">
        <v>499.05427803</v>
      </c>
      <c r="F23" s="20" t="n">
        <v>2.45954054</v>
      </c>
      <c r="G23" s="18" t="n">
        <v>473.10478523</v>
      </c>
      <c r="H23" s="20" t="n">
        <v>3.96771758</v>
      </c>
      <c r="I23" s="18" t="n">
        <v>458.79021083</v>
      </c>
      <c r="J23" s="20" t="n">
        <v>6.74266943</v>
      </c>
      <c r="K23" s="18" t="n">
        <v>439.48103709</v>
      </c>
      <c r="L23" s="20" t="n">
        <v>7.93620893</v>
      </c>
      <c r="M23" s="18" t="s">
        <v>481</v>
      </c>
      <c r="N23" s="20" t="s">
        <v>481</v>
      </c>
      <c r="O23" s="18" t="s">
        <v>481</v>
      </c>
      <c r="P23" s="20" t="s">
        <v>481</v>
      </c>
      <c r="Q23" s="18" t="s">
        <v>481</v>
      </c>
      <c r="R23" s="20" t="s">
        <v>481</v>
      </c>
      <c r="S23" s="18" t="s">
        <v>481</v>
      </c>
      <c r="T23" s="20" t="s">
        <v>481</v>
      </c>
      <c r="U23" s="18" t="n">
        <v>412.168375</v>
      </c>
      <c r="V23" s="20" t="n">
        <v>13.00585707</v>
      </c>
    </row>
    <row r="24" spans="1:22">
      <c r="A24" s="15" t="s">
        <v>499</v>
      </c>
      <c r="B24" s="17" t="n">
        <v>6647</v>
      </c>
      <c r="C24" s="18">
        <f>(7.0/B24*100)</f>
        <v/>
      </c>
      <c r="D24" s="19" t="n">
        <v>6640</v>
      </c>
      <c r="E24" s="18" t="n">
        <v>520.78311407</v>
      </c>
      <c r="F24" s="20" t="n">
        <v>3.11334846</v>
      </c>
      <c r="G24" s="18" t="n">
        <v>492.78462562</v>
      </c>
      <c r="H24" s="20" t="n">
        <v>7.14525074</v>
      </c>
      <c r="I24" s="18" t="n">
        <v>457.24419754</v>
      </c>
      <c r="J24" s="20" t="n">
        <v>14.57408817</v>
      </c>
      <c r="K24" s="18" t="n">
        <v>445.31415918</v>
      </c>
      <c r="L24" s="20" t="n">
        <v>13.77943107</v>
      </c>
      <c r="M24" s="18" t="s">
        <v>481</v>
      </c>
      <c r="N24" s="20" t="s">
        <v>481</v>
      </c>
      <c r="O24" s="18" t="s">
        <v>481</v>
      </c>
      <c r="P24" s="20" t="s">
        <v>481</v>
      </c>
      <c r="Q24" s="18" t="s">
        <v>481</v>
      </c>
      <c r="R24" s="20" t="s">
        <v>481</v>
      </c>
      <c r="S24" s="18" t="s">
        <v>481</v>
      </c>
      <c r="T24" s="20" t="s">
        <v>481</v>
      </c>
      <c r="U24" s="18" t="n">
        <v>382.13149416</v>
      </c>
      <c r="V24" s="20" t="n">
        <v>28.65573734</v>
      </c>
    </row>
    <row r="25" spans="1:22">
      <c r="A25" s="15" t="s">
        <v>500</v>
      </c>
      <c r="B25" s="17" t="n">
        <v>5581</v>
      </c>
      <c r="C25" s="18">
        <f>(25.0/B25*100)</f>
        <v/>
      </c>
      <c r="D25" s="19" t="n">
        <v>5556</v>
      </c>
      <c r="E25" s="18" t="n">
        <v>527.79720917</v>
      </c>
      <c r="F25" s="20" t="n">
        <v>3.58895127</v>
      </c>
      <c r="G25" s="18" t="n">
        <v>487.44301374</v>
      </c>
      <c r="H25" s="20" t="n">
        <v>4.95383083</v>
      </c>
      <c r="I25" s="18" t="n">
        <v>457.06715577</v>
      </c>
      <c r="J25" s="20" t="n">
        <v>9.452218309999999</v>
      </c>
      <c r="K25" s="18" t="n">
        <v>446.56286114</v>
      </c>
      <c r="L25" s="20" t="n">
        <v>13.63726128</v>
      </c>
      <c r="M25" s="18" t="s">
        <v>481</v>
      </c>
      <c r="N25" s="20" t="s">
        <v>481</v>
      </c>
      <c r="O25" s="18" t="s">
        <v>481</v>
      </c>
      <c r="P25" s="20" t="s">
        <v>481</v>
      </c>
      <c r="Q25" s="18" t="s">
        <v>481</v>
      </c>
      <c r="R25" s="20" t="s">
        <v>481</v>
      </c>
      <c r="S25" s="18" t="s">
        <v>481</v>
      </c>
      <c r="T25" s="20" t="s">
        <v>481</v>
      </c>
      <c r="U25" s="18" t="n">
        <v>385.08283914</v>
      </c>
      <c r="V25" s="20" t="n">
        <v>30.03623777</v>
      </c>
    </row>
    <row r="26" spans="1:22">
      <c r="A26" s="15" t="s">
        <v>501</v>
      </c>
      <c r="B26" s="17" t="n">
        <v>4869</v>
      </c>
      <c r="C26" s="18">
        <f>(41.0/B26*100)</f>
        <v/>
      </c>
      <c r="D26" s="19" t="n">
        <v>4828</v>
      </c>
      <c r="E26" s="18" t="n">
        <v>492.76823442</v>
      </c>
      <c r="F26" s="20" t="n">
        <v>2.33401122</v>
      </c>
      <c r="G26" s="18" t="n">
        <v>487.80777656</v>
      </c>
      <c r="H26" s="20" t="n">
        <v>2.85258851</v>
      </c>
      <c r="I26" s="18" t="n">
        <v>488.75266332</v>
      </c>
      <c r="J26" s="20" t="n">
        <v>4.13902591</v>
      </c>
      <c r="K26" s="18" t="n">
        <v>478.47584636</v>
      </c>
      <c r="L26" s="20" t="n">
        <v>4.99562395</v>
      </c>
      <c r="M26" s="18" t="s">
        <v>481</v>
      </c>
      <c r="N26" s="20" t="s">
        <v>481</v>
      </c>
      <c r="O26" s="18" t="s">
        <v>481</v>
      </c>
      <c r="P26" s="20" t="s">
        <v>481</v>
      </c>
      <c r="Q26" s="18" t="s">
        <v>481</v>
      </c>
      <c r="R26" s="20" t="s">
        <v>481</v>
      </c>
      <c r="S26" s="18" t="s">
        <v>481</v>
      </c>
      <c r="T26" s="20" t="s">
        <v>481</v>
      </c>
      <c r="U26" s="18" t="n">
        <v>393.73104818</v>
      </c>
      <c r="V26" s="20" t="n">
        <v>13.51712541</v>
      </c>
    </row>
    <row r="27" spans="1:22">
      <c r="A27" s="15" t="s">
        <v>502</v>
      </c>
      <c r="B27" s="17" t="n">
        <v>5299</v>
      </c>
      <c r="C27" s="18">
        <f>(32.0/B27*100)</f>
        <v/>
      </c>
      <c r="D27" s="19" t="n">
        <v>5267</v>
      </c>
      <c r="E27" s="18" t="n">
        <v>500.59459168</v>
      </c>
      <c r="F27" s="20" t="n">
        <v>2.26333644</v>
      </c>
      <c r="G27" s="18" t="n">
        <v>476.37898768</v>
      </c>
      <c r="H27" s="20" t="n">
        <v>2.44427135</v>
      </c>
      <c r="I27" s="18" t="n">
        <v>462.39456469</v>
      </c>
      <c r="J27" s="20" t="n">
        <v>5.45703457</v>
      </c>
      <c r="K27" s="18" t="n">
        <v>458.90217361</v>
      </c>
      <c r="L27" s="20" t="n">
        <v>4.47887935</v>
      </c>
      <c r="M27" s="18" t="s">
        <v>481</v>
      </c>
      <c r="N27" s="20" t="s">
        <v>481</v>
      </c>
      <c r="O27" s="18" t="s">
        <v>481</v>
      </c>
      <c r="P27" s="20" t="s">
        <v>481</v>
      </c>
      <c r="Q27" s="18" t="s">
        <v>481</v>
      </c>
      <c r="R27" s="20" t="s">
        <v>481</v>
      </c>
      <c r="S27" s="18" t="s">
        <v>481</v>
      </c>
      <c r="T27" s="20" t="s">
        <v>481</v>
      </c>
      <c r="U27" s="18" t="n">
        <v>362.46329122</v>
      </c>
      <c r="V27" s="20" t="n">
        <v>11.1971678</v>
      </c>
    </row>
    <row r="28" spans="1:22">
      <c r="A28" s="15" t="s">
        <v>503</v>
      </c>
      <c r="B28" s="17" t="n">
        <v>7568</v>
      </c>
      <c r="C28" s="18">
        <f>(114.0/B28*100)</f>
        <v/>
      </c>
      <c r="D28" s="19" t="n">
        <v>7454</v>
      </c>
      <c r="E28" s="18" t="n">
        <v>429.73319659</v>
      </c>
      <c r="F28" s="20" t="n">
        <v>3.00700212</v>
      </c>
      <c r="G28" s="18" t="n">
        <v>420.3508103</v>
      </c>
      <c r="H28" s="20" t="n">
        <v>2.97645016</v>
      </c>
      <c r="I28" s="18" t="n">
        <v>422.36502968</v>
      </c>
      <c r="J28" s="20" t="n">
        <v>5.1133436</v>
      </c>
      <c r="K28" s="18" t="n">
        <v>413.82113897</v>
      </c>
      <c r="L28" s="20" t="n">
        <v>7.07346124</v>
      </c>
      <c r="M28" s="18" t="s">
        <v>481</v>
      </c>
      <c r="N28" s="20" t="s">
        <v>481</v>
      </c>
      <c r="O28" s="18" t="s">
        <v>481</v>
      </c>
      <c r="P28" s="20" t="s">
        <v>481</v>
      </c>
      <c r="Q28" s="18" t="s">
        <v>481</v>
      </c>
      <c r="R28" s="20" t="s">
        <v>481</v>
      </c>
      <c r="S28" s="18" t="s">
        <v>481</v>
      </c>
      <c r="T28" s="20" t="s">
        <v>481</v>
      </c>
      <c r="U28" s="18" t="n">
        <v>381.59211606</v>
      </c>
      <c r="V28" s="20" t="n">
        <v>10.40996832</v>
      </c>
    </row>
    <row r="29" spans="1:22">
      <c r="A29" s="15" t="s">
        <v>504</v>
      </c>
      <c r="B29" s="17" t="n">
        <v>5385</v>
      </c>
      <c r="C29" s="18">
        <f>(30.0/B29*100)</f>
        <v/>
      </c>
      <c r="D29" s="19" t="n">
        <v>5355</v>
      </c>
      <c r="E29" s="18" t="n">
        <v>531.64234804</v>
      </c>
      <c r="F29" s="20" t="n">
        <v>2.65459672</v>
      </c>
      <c r="G29" s="18" t="n">
        <v>497.8788274</v>
      </c>
      <c r="H29" s="20" t="n">
        <v>3.56024489</v>
      </c>
      <c r="I29" s="18" t="n">
        <v>474.63214845</v>
      </c>
      <c r="J29" s="20" t="n">
        <v>5.44095758</v>
      </c>
      <c r="K29" s="18" t="n">
        <v>466.96583078</v>
      </c>
      <c r="L29" s="20" t="n">
        <v>5.77819988</v>
      </c>
      <c r="M29" s="18" t="s">
        <v>481</v>
      </c>
      <c r="N29" s="20" t="s">
        <v>481</v>
      </c>
      <c r="O29" s="18" t="s">
        <v>481</v>
      </c>
      <c r="P29" s="20" t="s">
        <v>481</v>
      </c>
      <c r="Q29" s="18" t="n">
        <v>314.02123871</v>
      </c>
      <c r="R29" s="20" t="n">
        <v>13.26138992</v>
      </c>
      <c r="S29" s="18" t="s">
        <v>481</v>
      </c>
      <c r="T29" s="20" t="s">
        <v>481</v>
      </c>
      <c r="U29" s="18" t="n">
        <v>398.96706587</v>
      </c>
      <c r="V29" s="20" t="n">
        <v>24.01465917</v>
      </c>
    </row>
    <row r="30" spans="1:22">
      <c r="A30" s="15" t="s">
        <v>505</v>
      </c>
      <c r="B30" s="17" t="n">
        <v>4520</v>
      </c>
      <c r="C30" s="18">
        <f>(118.0/B30*100)</f>
        <v/>
      </c>
      <c r="D30" s="19" t="n">
        <v>4402</v>
      </c>
      <c r="E30" s="18" t="n">
        <v>531.2999654400001</v>
      </c>
      <c r="F30" s="20" t="n">
        <v>3.14420919</v>
      </c>
      <c r="G30" s="18" t="n">
        <v>507.21904537</v>
      </c>
      <c r="H30" s="20" t="n">
        <v>3.30826785</v>
      </c>
      <c r="I30" s="18" t="n">
        <v>473.55294183</v>
      </c>
      <c r="J30" s="20" t="n">
        <v>5.8516664</v>
      </c>
      <c r="K30" s="18" t="n">
        <v>448.28103861</v>
      </c>
      <c r="L30" s="20" t="n">
        <v>6.59021738</v>
      </c>
      <c r="M30" s="18" t="s">
        <v>481</v>
      </c>
      <c r="N30" s="20" t="s">
        <v>481</v>
      </c>
      <c r="O30" s="18" t="s">
        <v>481</v>
      </c>
      <c r="P30" s="20" t="s">
        <v>481</v>
      </c>
      <c r="Q30" s="18" t="s">
        <v>481</v>
      </c>
      <c r="R30" s="20" t="s">
        <v>481</v>
      </c>
      <c r="S30" s="18" t="s">
        <v>481</v>
      </c>
      <c r="T30" s="20" t="s">
        <v>481</v>
      </c>
      <c r="U30" s="18" t="n">
        <v>394.57393661</v>
      </c>
      <c r="V30" s="20" t="n">
        <v>15.61332221</v>
      </c>
    </row>
    <row r="31" spans="1:22">
      <c r="A31" s="15" t="s">
        <v>506</v>
      </c>
      <c r="B31" s="17" t="n">
        <v>5456</v>
      </c>
      <c r="C31" s="18">
        <f>(130.0/B31*100)</f>
        <v/>
      </c>
      <c r="D31" s="19" t="n">
        <v>5326</v>
      </c>
      <c r="E31" s="18" t="n">
        <v>532.78025996</v>
      </c>
      <c r="F31" s="20" t="n">
        <v>2.63618001</v>
      </c>
      <c r="G31" s="18" t="n">
        <v>502.14395321</v>
      </c>
      <c r="H31" s="20" t="n">
        <v>3.68829411</v>
      </c>
      <c r="I31" s="18" t="n">
        <v>494.00149611</v>
      </c>
      <c r="J31" s="20" t="n">
        <v>5.86691685</v>
      </c>
      <c r="K31" s="18" t="n">
        <v>484.26840523</v>
      </c>
      <c r="L31" s="20" t="n">
        <v>6.17715985</v>
      </c>
      <c r="M31" s="18" t="s">
        <v>481</v>
      </c>
      <c r="N31" s="20" t="s">
        <v>481</v>
      </c>
      <c r="O31" s="18" t="s">
        <v>481</v>
      </c>
      <c r="P31" s="20" t="s">
        <v>481</v>
      </c>
      <c r="Q31" s="18" t="s">
        <v>481</v>
      </c>
      <c r="R31" s="20" t="s">
        <v>481</v>
      </c>
      <c r="S31" s="18" t="s">
        <v>481</v>
      </c>
      <c r="T31" s="20" t="s">
        <v>481</v>
      </c>
      <c r="U31" s="18" t="n">
        <v>409.96546904</v>
      </c>
      <c r="V31" s="20" t="n">
        <v>11.85432864</v>
      </c>
    </row>
    <row r="32" spans="1:22">
      <c r="A32" s="15" t="s">
        <v>507</v>
      </c>
      <c r="B32" s="17" t="n">
        <v>4478</v>
      </c>
      <c r="C32" s="18">
        <f>(6.0/B32*100)</f>
        <v/>
      </c>
      <c r="D32" s="19" t="n">
        <v>4472</v>
      </c>
      <c r="E32" s="18" t="n">
        <v>514.83166059</v>
      </c>
      <c r="F32" s="20" t="n">
        <v>2.94133449</v>
      </c>
      <c r="G32" s="18" t="n">
        <v>506.35437527</v>
      </c>
      <c r="H32" s="20" t="n">
        <v>3.74696236</v>
      </c>
      <c r="I32" s="18" t="n">
        <v>501.78157023</v>
      </c>
      <c r="J32" s="20" t="n">
        <v>4.73186212</v>
      </c>
      <c r="K32" s="18" t="n">
        <v>484.19492086</v>
      </c>
      <c r="L32" s="20" t="n">
        <v>4.65810219</v>
      </c>
      <c r="M32" s="18" t="s">
        <v>481</v>
      </c>
      <c r="N32" s="20" t="s">
        <v>481</v>
      </c>
      <c r="O32" s="18" t="s">
        <v>481</v>
      </c>
      <c r="P32" s="20" t="s">
        <v>481</v>
      </c>
      <c r="Q32" s="18" t="s">
        <v>481</v>
      </c>
      <c r="R32" s="20" t="s">
        <v>481</v>
      </c>
      <c r="S32" s="18" t="s">
        <v>481</v>
      </c>
      <c r="T32" s="20" t="s">
        <v>481</v>
      </c>
      <c r="U32" s="18" t="n">
        <v>411.54500423</v>
      </c>
      <c r="V32" s="20" t="n">
        <v>37.09823439</v>
      </c>
    </row>
    <row r="33" spans="1:22">
      <c r="A33" s="15" t="s">
        <v>508</v>
      </c>
      <c r="B33" s="17" t="n">
        <v>7325</v>
      </c>
      <c r="C33" s="18">
        <f>(76.0/B33*100)</f>
        <v/>
      </c>
      <c r="D33" s="19" t="n">
        <v>7249</v>
      </c>
      <c r="E33" s="18" t="n">
        <v>504.96877691</v>
      </c>
      <c r="F33" s="20" t="n">
        <v>2.90010581</v>
      </c>
      <c r="G33" s="18" t="n">
        <v>495.9655615</v>
      </c>
      <c r="H33" s="20" t="n">
        <v>3.98608163</v>
      </c>
      <c r="I33" s="18" t="n">
        <v>490.99277293</v>
      </c>
      <c r="J33" s="20" t="n">
        <v>6.2902576</v>
      </c>
      <c r="K33" s="18" t="n">
        <v>479.97972212</v>
      </c>
      <c r="L33" s="20" t="n">
        <v>6.88811956</v>
      </c>
      <c r="M33" s="18" t="s">
        <v>481</v>
      </c>
      <c r="N33" s="20" t="s">
        <v>481</v>
      </c>
      <c r="O33" s="18" t="s">
        <v>481</v>
      </c>
      <c r="P33" s="20" t="s">
        <v>481</v>
      </c>
      <c r="Q33" s="18" t="s">
        <v>481</v>
      </c>
      <c r="R33" s="20" t="s">
        <v>481</v>
      </c>
      <c r="S33" s="18" t="s">
        <v>481</v>
      </c>
      <c r="T33" s="20" t="s">
        <v>481</v>
      </c>
      <c r="U33" s="18" t="n">
        <v>425.35251549</v>
      </c>
      <c r="V33" s="20" t="n">
        <v>16.61071179</v>
      </c>
    </row>
    <row r="34" spans="1:22">
      <c r="A34" s="15" t="s">
        <v>509</v>
      </c>
      <c r="B34" s="17" t="n">
        <v>6350</v>
      </c>
      <c r="C34" s="18">
        <f>(50.0/B34*100)</f>
        <v/>
      </c>
      <c r="D34" s="19" t="n">
        <v>6300</v>
      </c>
      <c r="E34" s="18" t="n">
        <v>477.56302027</v>
      </c>
      <c r="F34" s="20" t="n">
        <v>2.80618836</v>
      </c>
      <c r="G34" s="18" t="n">
        <v>443.6854168</v>
      </c>
      <c r="H34" s="20" t="n">
        <v>3.7131513</v>
      </c>
      <c r="I34" s="18" t="n">
        <v>428.48698415</v>
      </c>
      <c r="J34" s="20" t="n">
        <v>6.03631184</v>
      </c>
      <c r="K34" s="18" t="n">
        <v>399.93421495</v>
      </c>
      <c r="L34" s="20" t="n">
        <v>6.35955755</v>
      </c>
      <c r="M34" s="18" t="s">
        <v>481</v>
      </c>
      <c r="N34" s="20" t="s">
        <v>481</v>
      </c>
      <c r="O34" s="18" t="s">
        <v>481</v>
      </c>
      <c r="P34" s="20" t="s">
        <v>481</v>
      </c>
      <c r="Q34" s="18" t="n">
        <v>263.37193708</v>
      </c>
      <c r="R34" s="20" t="n">
        <v>13.61114927</v>
      </c>
      <c r="S34" s="18" t="s">
        <v>481</v>
      </c>
      <c r="T34" s="20" t="s">
        <v>481</v>
      </c>
      <c r="U34" s="18" t="n">
        <v>336.72072146</v>
      </c>
      <c r="V34" s="20" t="n">
        <v>11.03219689</v>
      </c>
    </row>
    <row r="35" spans="1:22">
      <c r="A35" s="15" t="s">
        <v>510</v>
      </c>
      <c r="B35" s="17" t="n">
        <v>6406</v>
      </c>
      <c r="C35" s="18">
        <f>(44.0/B35*100)</f>
        <v/>
      </c>
      <c r="D35" s="19" t="n">
        <v>6362</v>
      </c>
      <c r="E35" s="18" t="n">
        <v>516.36716718</v>
      </c>
      <c r="F35" s="20" t="n">
        <v>1.96143229</v>
      </c>
      <c r="G35" s="18" t="n">
        <v>507.38553936</v>
      </c>
      <c r="H35" s="20" t="n">
        <v>2.94523642</v>
      </c>
      <c r="I35" s="18" t="n">
        <v>479.86533918</v>
      </c>
      <c r="J35" s="20" t="n">
        <v>5.68101535</v>
      </c>
      <c r="K35" s="18" t="n">
        <v>480.94365877</v>
      </c>
      <c r="L35" s="20" t="n">
        <v>6.09665683</v>
      </c>
      <c r="M35" s="18" t="s">
        <v>481</v>
      </c>
      <c r="N35" s="20" t="s">
        <v>481</v>
      </c>
      <c r="O35" s="18" t="s">
        <v>481</v>
      </c>
      <c r="P35" s="20" t="s">
        <v>481</v>
      </c>
      <c r="Q35" s="18" t="n">
        <v>337.32521215</v>
      </c>
      <c r="R35" s="20" t="n">
        <v>11.65794297</v>
      </c>
      <c r="S35" s="18" t="s">
        <v>481</v>
      </c>
      <c r="T35" s="20" t="s">
        <v>481</v>
      </c>
      <c r="U35" s="18" t="n">
        <v>398.48973251</v>
      </c>
      <c r="V35" s="20" t="n">
        <v>17.82175926</v>
      </c>
    </row>
    <row r="36" spans="1:22">
      <c r="A36" s="15" t="s">
        <v>511</v>
      </c>
      <c r="B36" s="17" t="n">
        <v>6736</v>
      </c>
      <c r="C36" s="18">
        <f>(34.0/B36*100)</f>
        <v/>
      </c>
      <c r="D36" s="19" t="n">
        <v>6702</v>
      </c>
      <c r="E36" s="18" t="n">
        <v>506.33296053</v>
      </c>
      <c r="F36" s="20" t="n">
        <v>2.74444697</v>
      </c>
      <c r="G36" s="18" t="n">
        <v>487.36649072</v>
      </c>
      <c r="H36" s="20" t="n">
        <v>2.85620687</v>
      </c>
      <c r="I36" s="18" t="n">
        <v>488.43957707</v>
      </c>
      <c r="J36" s="20" t="n">
        <v>5.87212549</v>
      </c>
      <c r="K36" s="18" t="n">
        <v>463.68089233</v>
      </c>
      <c r="L36" s="20" t="n">
        <v>6.39281877</v>
      </c>
      <c r="M36" s="18" t="s">
        <v>481</v>
      </c>
      <c r="N36" s="20" t="s">
        <v>481</v>
      </c>
      <c r="O36" s="18" t="s">
        <v>481</v>
      </c>
      <c r="P36" s="20" t="s">
        <v>481</v>
      </c>
      <c r="Q36" s="18" t="s">
        <v>481</v>
      </c>
      <c r="R36" s="20" t="s">
        <v>481</v>
      </c>
      <c r="S36" s="18" t="s">
        <v>481</v>
      </c>
      <c r="T36" s="20" t="s">
        <v>481</v>
      </c>
      <c r="U36" s="18" t="n">
        <v>398.93597657</v>
      </c>
      <c r="V36" s="20" t="n">
        <v>16.929436</v>
      </c>
    </row>
    <row r="37" spans="1:22">
      <c r="A37" s="15" t="s">
        <v>512</v>
      </c>
      <c r="B37" s="17" t="n">
        <v>5458</v>
      </c>
      <c r="C37" s="18">
        <f>(74.0/B37*100)</f>
        <v/>
      </c>
      <c r="D37" s="19" t="n">
        <v>5384</v>
      </c>
      <c r="E37" s="18" t="n">
        <v>521.67760111</v>
      </c>
      <c r="F37" s="20" t="n">
        <v>3.47318985</v>
      </c>
      <c r="G37" s="18" t="n">
        <v>496.17714897</v>
      </c>
      <c r="H37" s="20" t="n">
        <v>4.10547298</v>
      </c>
      <c r="I37" s="18" t="n">
        <v>493.21340154</v>
      </c>
      <c r="J37" s="20" t="n">
        <v>6.32314172</v>
      </c>
      <c r="K37" s="18" t="n">
        <v>466.28587997</v>
      </c>
      <c r="L37" s="20" t="n">
        <v>6.45672049</v>
      </c>
      <c r="M37" s="18" t="s">
        <v>481</v>
      </c>
      <c r="N37" s="20" t="s">
        <v>481</v>
      </c>
      <c r="O37" s="18" t="s">
        <v>481</v>
      </c>
      <c r="P37" s="20" t="s">
        <v>481</v>
      </c>
      <c r="Q37" s="18" t="s">
        <v>481</v>
      </c>
      <c r="R37" s="20" t="s">
        <v>481</v>
      </c>
      <c r="S37" s="18" t="s">
        <v>481</v>
      </c>
      <c r="T37" s="20" t="s">
        <v>481</v>
      </c>
      <c r="U37" s="18" t="n">
        <v>358.75220807</v>
      </c>
      <c r="V37" s="20" t="n">
        <v>13.00714821</v>
      </c>
    </row>
    <row r="38" spans="1:22">
      <c r="A38" s="15" t="s">
        <v>513</v>
      </c>
      <c r="B38" s="17" t="n">
        <v>5860</v>
      </c>
      <c r="C38" s="18">
        <f>(17.0/B38*100)</f>
        <v/>
      </c>
      <c r="D38" s="19" t="n">
        <v>5843</v>
      </c>
      <c r="E38" s="18" t="n">
        <v>505.11824046</v>
      </c>
      <c r="F38" s="20" t="n">
        <v>3.119506</v>
      </c>
      <c r="G38" s="18" t="n">
        <v>488.44512186</v>
      </c>
      <c r="H38" s="20" t="n">
        <v>4.44599548</v>
      </c>
      <c r="I38" s="18" t="n">
        <v>477.13543039</v>
      </c>
      <c r="J38" s="20" t="n">
        <v>5.61167307</v>
      </c>
      <c r="K38" s="18" t="n">
        <v>452.39422864</v>
      </c>
      <c r="L38" s="20" t="n">
        <v>7.80636782</v>
      </c>
      <c r="M38" s="18" t="s">
        <v>481</v>
      </c>
      <c r="N38" s="20" t="s">
        <v>481</v>
      </c>
      <c r="O38" s="18" t="s">
        <v>481</v>
      </c>
      <c r="P38" s="20" t="s">
        <v>481</v>
      </c>
      <c r="Q38" s="18" t="s">
        <v>481</v>
      </c>
      <c r="R38" s="20" t="s">
        <v>481</v>
      </c>
      <c r="S38" s="18" t="s">
        <v>481</v>
      </c>
      <c r="T38" s="20" t="s">
        <v>481</v>
      </c>
      <c r="U38" s="18" t="n">
        <v>403.35462825</v>
      </c>
      <c r="V38" s="20" t="n">
        <v>15.6742411</v>
      </c>
    </row>
    <row r="39" spans="1:22">
      <c r="A39" s="15" t="s">
        <v>514</v>
      </c>
      <c r="B39" s="17" t="n">
        <v>5895</v>
      </c>
      <c r="C39" s="18">
        <f>(33.0/B39*100)</f>
        <v/>
      </c>
      <c r="D39" s="19" t="n">
        <v>5862</v>
      </c>
      <c r="E39" s="18" t="n">
        <v>436.91642611</v>
      </c>
      <c r="F39" s="20" t="n">
        <v>4.68096748</v>
      </c>
      <c r="G39" s="18" t="n">
        <v>421.98773825</v>
      </c>
      <c r="H39" s="20" t="n">
        <v>4.33897956</v>
      </c>
      <c r="I39" s="18" t="n">
        <v>426.81700314</v>
      </c>
      <c r="J39" s="20" t="n">
        <v>7.03464807</v>
      </c>
      <c r="K39" s="18" t="n">
        <v>417.60929392</v>
      </c>
      <c r="L39" s="20" t="n">
        <v>7.03724202</v>
      </c>
      <c r="M39" s="18" t="s">
        <v>481</v>
      </c>
      <c r="N39" s="20" t="s">
        <v>481</v>
      </c>
      <c r="O39" s="18" t="s">
        <v>481</v>
      </c>
      <c r="P39" s="20" t="s">
        <v>481</v>
      </c>
      <c r="Q39" s="18" t="s">
        <v>481</v>
      </c>
      <c r="R39" s="20" t="s">
        <v>481</v>
      </c>
      <c r="S39" s="18" t="s">
        <v>481</v>
      </c>
      <c r="T39" s="20" t="s">
        <v>481</v>
      </c>
      <c r="U39" s="18" t="n">
        <v>376.99242005</v>
      </c>
      <c r="V39" s="20" t="n">
        <v>13.51245696</v>
      </c>
    </row>
    <row r="40" spans="1:22">
      <c r="A40" s="15" t="s">
        <v>515</v>
      </c>
      <c r="B40" s="17" t="n">
        <v>14157</v>
      </c>
      <c r="C40" s="18">
        <f>(308.0/B40*100)</f>
        <v/>
      </c>
      <c r="D40" s="19" t="n">
        <v>13849</v>
      </c>
      <c r="E40" s="18" t="n">
        <v>509.21313324</v>
      </c>
      <c r="F40" s="20" t="n">
        <v>3.02941752</v>
      </c>
      <c r="G40" s="18" t="n">
        <v>489.03037936</v>
      </c>
      <c r="H40" s="20" t="n">
        <v>3.84676329</v>
      </c>
      <c r="I40" s="18" t="n">
        <v>468.83344562</v>
      </c>
      <c r="J40" s="20" t="n">
        <v>6.47554938</v>
      </c>
      <c r="K40" s="18" t="n">
        <v>444.45732289</v>
      </c>
      <c r="L40" s="20" t="n">
        <v>7.05239735</v>
      </c>
      <c r="M40" s="18" t="s">
        <v>481</v>
      </c>
      <c r="N40" s="20" t="s">
        <v>481</v>
      </c>
      <c r="O40" s="18" t="s">
        <v>481</v>
      </c>
      <c r="P40" s="20" t="s">
        <v>481</v>
      </c>
      <c r="Q40" s="18" t="s">
        <v>481</v>
      </c>
      <c r="R40" s="20" t="s">
        <v>481</v>
      </c>
      <c r="S40" s="18" t="s">
        <v>481</v>
      </c>
      <c r="T40" s="20" t="s">
        <v>481</v>
      </c>
      <c r="U40" s="18" t="n">
        <v>415.51427248</v>
      </c>
      <c r="V40" s="20" t="n">
        <v>13.44412786</v>
      </c>
    </row>
    <row r="41" spans="1:22">
      <c r="A41" s="15" t="s">
        <v>516</v>
      </c>
      <c r="B41" s="17" t="n">
        <v>5712</v>
      </c>
      <c r="C41" s="18">
        <f>(43.0/B41*100)</f>
        <v/>
      </c>
      <c r="D41" s="19" t="n">
        <v>5669</v>
      </c>
      <c r="E41" s="18" t="n">
        <v>512.34770918</v>
      </c>
      <c r="F41" s="20" t="n">
        <v>2.9456426</v>
      </c>
      <c r="G41" s="18" t="n">
        <v>483.90789662</v>
      </c>
      <c r="H41" s="20" t="n">
        <v>4.25907337</v>
      </c>
      <c r="I41" s="18" t="n">
        <v>464.24194403</v>
      </c>
      <c r="J41" s="20" t="n">
        <v>9.03045768</v>
      </c>
      <c r="K41" s="18" t="n">
        <v>448.29584924</v>
      </c>
      <c r="L41" s="20" t="n">
        <v>10.88047126</v>
      </c>
      <c r="M41" s="18" t="s">
        <v>481</v>
      </c>
      <c r="N41" s="20" t="s">
        <v>481</v>
      </c>
      <c r="O41" s="18" t="s">
        <v>481</v>
      </c>
      <c r="P41" s="20" t="s">
        <v>481</v>
      </c>
      <c r="Q41" s="18" t="n">
        <v>399.91015703</v>
      </c>
      <c r="R41" s="20" t="n">
        <v>16.72230739</v>
      </c>
      <c r="S41" s="18" t="s">
        <v>481</v>
      </c>
      <c r="T41" s="20" t="s">
        <v>481</v>
      </c>
      <c r="U41" s="18" t="n">
        <v>407.08696245</v>
      </c>
      <c r="V41" s="20" t="n">
        <v>15.72067378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(1586.0/B46*100)</f>
        <v/>
      </c>
      <c r="D46" s="19" t="n">
        <v>21555</v>
      </c>
      <c r="E46" s="18" t="n">
        <v>422.58488701</v>
      </c>
      <c r="F46" s="20" t="n">
        <v>2.99470528</v>
      </c>
      <c r="G46" s="18" t="n">
        <v>416.8681265</v>
      </c>
      <c r="H46" s="20" t="n">
        <v>3.36462667</v>
      </c>
      <c r="I46" s="18" t="n">
        <v>408.89412705</v>
      </c>
      <c r="J46" s="20" t="n">
        <v>5.65370633</v>
      </c>
      <c r="K46" s="18" t="n">
        <v>395.513419</v>
      </c>
      <c r="L46" s="20" t="n">
        <v>7.0120746</v>
      </c>
      <c r="M46" s="18" t="s">
        <v>481</v>
      </c>
      <c r="N46" s="20" t="s">
        <v>481</v>
      </c>
      <c r="O46" s="18" t="s">
        <v>481</v>
      </c>
      <c r="P46" s="20" t="s">
        <v>481</v>
      </c>
      <c r="Q46" s="18" t="s">
        <v>481</v>
      </c>
      <c r="R46" s="20" t="s">
        <v>481</v>
      </c>
      <c r="S46" s="18" t="s">
        <v>481</v>
      </c>
      <c r="T46" s="20" t="s">
        <v>481</v>
      </c>
      <c r="U46" s="18" t="n">
        <v>353.98493474</v>
      </c>
      <c r="V46" s="20" t="n">
        <v>4.02599715</v>
      </c>
    </row>
    <row r="47" spans="1:22">
      <c r="A47" s="15" t="s">
        <v>522</v>
      </c>
      <c r="B47" s="17" t="n">
        <v>5928</v>
      </c>
      <c r="C47" s="18">
        <f>(136.0/B47*100)</f>
        <v/>
      </c>
      <c r="D47" s="19" t="n">
        <v>5792</v>
      </c>
      <c r="E47" s="18" t="n">
        <v>462.39401796</v>
      </c>
      <c r="F47" s="20" t="n">
        <v>5.24917863</v>
      </c>
      <c r="G47" s="18" t="n">
        <v>429.23125604</v>
      </c>
      <c r="H47" s="20" t="n">
        <v>5.2119708</v>
      </c>
      <c r="I47" s="18" t="n">
        <v>433.11394184</v>
      </c>
      <c r="J47" s="20" t="n">
        <v>6.90269347</v>
      </c>
      <c r="K47" s="18" t="n">
        <v>399.23133487</v>
      </c>
      <c r="L47" s="20" t="n">
        <v>5.89386619</v>
      </c>
      <c r="M47" s="18" t="s">
        <v>481</v>
      </c>
      <c r="N47" s="20" t="s">
        <v>481</v>
      </c>
      <c r="O47" s="18" t="s">
        <v>481</v>
      </c>
      <c r="P47" s="20" t="s">
        <v>481</v>
      </c>
      <c r="Q47" s="18" t="s">
        <v>481</v>
      </c>
      <c r="R47" s="20" t="s">
        <v>481</v>
      </c>
      <c r="S47" s="18" t="s">
        <v>481</v>
      </c>
      <c r="T47" s="20" t="s">
        <v>481</v>
      </c>
      <c r="U47" s="18" t="n">
        <v>313.028595</v>
      </c>
      <c r="V47" s="20" t="n">
        <v>8.682723960000001</v>
      </c>
    </row>
    <row r="48" spans="1:22">
      <c r="A48" s="15" t="s">
        <v>523</v>
      </c>
      <c r="B48" s="17" t="n">
        <v>9841</v>
      </c>
      <c r="C48" s="18">
        <f>(7.0/B48*100)</f>
        <v/>
      </c>
      <c r="D48" s="19" t="n">
        <v>9834</v>
      </c>
      <c r="E48" s="18" t="n">
        <v>513.81935592</v>
      </c>
      <c r="F48" s="20" t="n">
        <v>5.43332781</v>
      </c>
      <c r="G48" s="18" t="n">
        <v>473.76153131</v>
      </c>
      <c r="H48" s="20" t="n">
        <v>5.40284028</v>
      </c>
      <c r="I48" s="18" t="n">
        <v>444.55696887</v>
      </c>
      <c r="J48" s="20" t="n">
        <v>9.05795638</v>
      </c>
      <c r="K48" s="18" t="n">
        <v>438.1370756</v>
      </c>
      <c r="L48" s="20" t="n">
        <v>10.07788303</v>
      </c>
      <c r="M48" s="18" t="s">
        <v>481</v>
      </c>
      <c r="N48" s="20" t="s">
        <v>481</v>
      </c>
      <c r="O48" s="18" t="s">
        <v>481</v>
      </c>
      <c r="P48" s="20" t="s">
        <v>481</v>
      </c>
      <c r="Q48" s="18" t="s">
        <v>481</v>
      </c>
      <c r="R48" s="20" t="s">
        <v>481</v>
      </c>
      <c r="S48" s="18" t="s">
        <v>481</v>
      </c>
      <c r="T48" s="20" t="s">
        <v>481</v>
      </c>
      <c r="U48" s="18" t="n">
        <v>422.57053241</v>
      </c>
      <c r="V48" s="20" t="n">
        <v>29.25281439</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(234.0/B50*100)</f>
        <v/>
      </c>
      <c r="D50" s="19" t="n">
        <v>11561</v>
      </c>
      <c r="E50" s="18" t="n">
        <v>429.13802987</v>
      </c>
      <c r="F50" s="20" t="n">
        <v>3.43307872</v>
      </c>
      <c r="G50" s="18" t="n">
        <v>423.05386933</v>
      </c>
      <c r="H50" s="20" t="n">
        <v>3.3164071</v>
      </c>
      <c r="I50" s="18" t="n">
        <v>429.36426689</v>
      </c>
      <c r="J50" s="20" t="n">
        <v>5.31487529</v>
      </c>
      <c r="K50" s="18" t="n">
        <v>421.50900446</v>
      </c>
      <c r="L50" s="20" t="n">
        <v>8.02265085</v>
      </c>
      <c r="M50" s="18" t="s">
        <v>481</v>
      </c>
      <c r="N50" s="20" t="s">
        <v>481</v>
      </c>
      <c r="O50" s="18" t="s">
        <v>481</v>
      </c>
      <c r="P50" s="20" t="s">
        <v>481</v>
      </c>
      <c r="Q50" s="18" t="s">
        <v>481</v>
      </c>
      <c r="R50" s="20" t="s">
        <v>481</v>
      </c>
      <c r="S50" s="18" t="s">
        <v>481</v>
      </c>
      <c r="T50" s="20" t="s">
        <v>481</v>
      </c>
      <c r="U50" s="18" t="n">
        <v>362.83506939</v>
      </c>
      <c r="V50" s="20" t="n">
        <v>7.31722558</v>
      </c>
    </row>
    <row r="51" spans="1:22">
      <c r="A51" s="15" t="s">
        <v>526</v>
      </c>
      <c r="B51" s="17" t="n">
        <v>6866</v>
      </c>
      <c r="C51" s="18">
        <f>(109.0/B51*100)</f>
        <v/>
      </c>
      <c r="D51" s="19" t="n">
        <v>6757</v>
      </c>
      <c r="E51" s="18" t="n">
        <v>430.43933759</v>
      </c>
      <c r="F51" s="20" t="n">
        <v>3.28960612</v>
      </c>
      <c r="G51" s="18" t="n">
        <v>428.51197553</v>
      </c>
      <c r="H51" s="20" t="n">
        <v>3.74348776</v>
      </c>
      <c r="I51" s="18" t="n">
        <v>426.61477598</v>
      </c>
      <c r="J51" s="20" t="n">
        <v>4.91819578</v>
      </c>
      <c r="K51" s="18" t="n">
        <v>423.38950866</v>
      </c>
      <c r="L51" s="20" t="n">
        <v>7.91869693</v>
      </c>
      <c r="M51" s="18" t="s">
        <v>481</v>
      </c>
      <c r="N51" s="20" t="s">
        <v>481</v>
      </c>
      <c r="O51" s="18" t="s">
        <v>481</v>
      </c>
      <c r="P51" s="20" t="s">
        <v>481</v>
      </c>
      <c r="Q51" s="18" t="n">
        <v>427.96430568</v>
      </c>
      <c r="R51" s="20" t="n">
        <v>5.20460603</v>
      </c>
      <c r="S51" s="18" t="s">
        <v>481</v>
      </c>
      <c r="T51" s="20" t="s">
        <v>481</v>
      </c>
      <c r="U51" s="18" t="n">
        <v>381.13571181</v>
      </c>
      <c r="V51" s="20" t="n">
        <v>10.96413507</v>
      </c>
    </row>
    <row r="52" spans="1:22">
      <c r="A52" s="15" t="s">
        <v>527</v>
      </c>
      <c r="B52" s="17" t="n">
        <v>5809</v>
      </c>
      <c r="C52" s="18">
        <f>(82.0/B52*100)</f>
        <v/>
      </c>
      <c r="D52" s="19" t="n">
        <v>5727</v>
      </c>
      <c r="E52" s="18" t="n">
        <v>495.70127606</v>
      </c>
      <c r="F52" s="20" t="n">
        <v>2.91313585</v>
      </c>
      <c r="G52" s="18" t="n">
        <v>481.35924104</v>
      </c>
      <c r="H52" s="20" t="n">
        <v>3.40040081</v>
      </c>
      <c r="I52" s="18" t="n">
        <v>483.63582668</v>
      </c>
      <c r="J52" s="20" t="n">
        <v>6.36377452</v>
      </c>
      <c r="K52" s="18" t="n">
        <v>451.94456096</v>
      </c>
      <c r="L52" s="20" t="n">
        <v>6.06079387</v>
      </c>
      <c r="M52" s="18" t="s">
        <v>481</v>
      </c>
      <c r="N52" s="20" t="s">
        <v>481</v>
      </c>
      <c r="O52" s="18" t="s">
        <v>481</v>
      </c>
      <c r="P52" s="20" t="s">
        <v>481</v>
      </c>
      <c r="Q52" s="18" t="s">
        <v>481</v>
      </c>
      <c r="R52" s="20" t="s">
        <v>481</v>
      </c>
      <c r="S52" s="18" t="s">
        <v>481</v>
      </c>
      <c r="T52" s="20" t="s">
        <v>481</v>
      </c>
      <c r="U52" s="18" t="n">
        <v>402.40248676</v>
      </c>
      <c r="V52" s="20" t="n">
        <v>15.45403447</v>
      </c>
    </row>
    <row r="53" spans="1:22">
      <c r="A53" s="15" t="s">
        <v>528</v>
      </c>
      <c r="B53" s="17" t="n">
        <v>5571</v>
      </c>
      <c r="C53" s="18">
        <f>(89.0/B53*100)</f>
        <v/>
      </c>
      <c r="D53" s="19" t="n">
        <v>5482</v>
      </c>
      <c r="E53" s="18" t="n">
        <v>460.0367958</v>
      </c>
      <c r="F53" s="20" t="n">
        <v>2.36081016</v>
      </c>
      <c r="G53" s="18" t="n">
        <v>447.40883369</v>
      </c>
      <c r="H53" s="20" t="n">
        <v>3.09687851</v>
      </c>
      <c r="I53" s="18" t="n">
        <v>433.41840586</v>
      </c>
      <c r="J53" s="20" t="n">
        <v>4.57213983</v>
      </c>
      <c r="K53" s="18" t="n">
        <v>415.91547566</v>
      </c>
      <c r="L53" s="20" t="n">
        <v>5.32405424</v>
      </c>
      <c r="M53" s="18" t="s">
        <v>481</v>
      </c>
      <c r="N53" s="20" t="s">
        <v>481</v>
      </c>
      <c r="O53" s="18" t="s">
        <v>481</v>
      </c>
      <c r="P53" s="20" t="s">
        <v>481</v>
      </c>
      <c r="Q53" s="18" t="s">
        <v>481</v>
      </c>
      <c r="R53" s="20" t="s">
        <v>481</v>
      </c>
      <c r="S53" s="18" t="s">
        <v>481</v>
      </c>
      <c r="T53" s="20" t="s">
        <v>481</v>
      </c>
      <c r="U53" s="18" t="n">
        <v>328.64017334</v>
      </c>
      <c r="V53" s="20" t="n">
        <v>9.393240240000001</v>
      </c>
    </row>
    <row r="54" spans="1:22">
      <c r="A54" s="15" t="s">
        <v>529</v>
      </c>
      <c r="B54" s="17" t="n">
        <v>4740</v>
      </c>
      <c r="C54" s="18">
        <f>(180.0/B54*100)</f>
        <v/>
      </c>
      <c r="D54" s="19" t="n">
        <v>4560</v>
      </c>
      <c r="E54" s="18" t="n">
        <v>368.99567676</v>
      </c>
      <c r="F54" s="20" t="n">
        <v>3.49024568</v>
      </c>
      <c r="G54" s="18" t="n">
        <v>361.45382337</v>
      </c>
      <c r="H54" s="20" t="n">
        <v>3.64198534</v>
      </c>
      <c r="I54" s="18" t="n">
        <v>370.36648123</v>
      </c>
      <c r="J54" s="20" t="n">
        <v>7.68466623</v>
      </c>
      <c r="K54" s="18" t="n">
        <v>342.0791402</v>
      </c>
      <c r="L54" s="20" t="n">
        <v>9.266173650000001</v>
      </c>
      <c r="M54" s="18" t="s">
        <v>481</v>
      </c>
      <c r="N54" s="20" t="s">
        <v>481</v>
      </c>
      <c r="O54" s="18" t="s">
        <v>481</v>
      </c>
      <c r="P54" s="20" t="s">
        <v>481</v>
      </c>
      <c r="Q54" s="18" t="s">
        <v>481</v>
      </c>
      <c r="R54" s="20" t="s">
        <v>481</v>
      </c>
      <c r="S54" s="18" t="s">
        <v>481</v>
      </c>
      <c r="T54" s="20" t="s">
        <v>481</v>
      </c>
      <c r="U54" s="18" t="n">
        <v>292.43386951</v>
      </c>
      <c r="V54" s="20" t="n">
        <v>5.75702193</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535.68584102</v>
      </c>
      <c r="F56" s="20" t="n">
        <v>2.80782044</v>
      </c>
      <c r="G56" s="18" t="n">
        <v>507.64206898</v>
      </c>
      <c r="H56" s="20" t="n">
        <v>3.97886659</v>
      </c>
      <c r="I56" s="18" t="n">
        <v>483.83646643</v>
      </c>
      <c r="J56" s="20" t="n">
        <v>7.32337212</v>
      </c>
      <c r="K56" s="18" t="n">
        <v>462.30850761</v>
      </c>
      <c r="L56" s="20" t="n">
        <v>8.48128666</v>
      </c>
      <c r="M56" s="18" t="s">
        <v>481</v>
      </c>
      <c r="N56" s="20" t="s">
        <v>481</v>
      </c>
      <c r="O56" s="18" t="s">
        <v>481</v>
      </c>
      <c r="P56" s="20" t="s">
        <v>481</v>
      </c>
      <c r="Q56" s="18" t="s">
        <v>481</v>
      </c>
      <c r="R56" s="20" t="s">
        <v>481</v>
      </c>
      <c r="S56" s="18" t="s">
        <v>481</v>
      </c>
      <c r="T56" s="20" t="s">
        <v>481</v>
      </c>
      <c r="U56" s="18" t="n">
        <v>418.57304206</v>
      </c>
      <c r="V56" s="20" t="n">
        <v>31.26784735</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(143.0/B61*100)</f>
        <v/>
      </c>
      <c r="D61" s="19" t="n">
        <v>6382</v>
      </c>
      <c r="E61" s="18" t="n">
        <v>483.31311829</v>
      </c>
      <c r="F61" s="20" t="n">
        <v>2.63502981</v>
      </c>
      <c r="G61" s="18" t="n">
        <v>477.62345463</v>
      </c>
      <c r="H61" s="20" t="n">
        <v>4.03217909</v>
      </c>
      <c r="I61" s="18" t="n">
        <v>449.20157637</v>
      </c>
      <c r="J61" s="20" t="n">
        <v>4.86047119</v>
      </c>
      <c r="K61" s="18" t="n">
        <v>441.06635468</v>
      </c>
      <c r="L61" s="20" t="n">
        <v>6.43512142</v>
      </c>
      <c r="M61" s="18" t="s">
        <v>481</v>
      </c>
      <c r="N61" s="20" t="s">
        <v>481</v>
      </c>
      <c r="O61" s="18" t="s">
        <v>481</v>
      </c>
      <c r="P61" s="20" t="s">
        <v>481</v>
      </c>
      <c r="Q61" s="18" t="s">
        <v>481</v>
      </c>
      <c r="R61" s="20" t="s">
        <v>481</v>
      </c>
      <c r="S61" s="18" t="s">
        <v>481</v>
      </c>
      <c r="T61" s="20" t="s">
        <v>481</v>
      </c>
      <c r="U61" s="18" t="n">
        <v>362.42827105</v>
      </c>
      <c r="V61" s="20" t="n">
        <v>13.53267535</v>
      </c>
    </row>
    <row r="62" spans="1:22">
      <c r="A62" s="15" t="s">
        <v>537</v>
      </c>
      <c r="B62" s="17" t="n">
        <v>4476</v>
      </c>
      <c r="C62" s="18">
        <f>(3.0/B62*100)</f>
        <v/>
      </c>
      <c r="D62" s="19" t="n">
        <v>4473</v>
      </c>
      <c r="E62" s="18" t="n">
        <v>517.61104606</v>
      </c>
      <c r="F62" s="20" t="n">
        <v>1.46897962</v>
      </c>
      <c r="G62" s="18" t="n">
        <v>492.73902789</v>
      </c>
      <c r="H62" s="20" t="n">
        <v>2.58261729</v>
      </c>
      <c r="I62" s="18" t="n">
        <v>467.76821786</v>
      </c>
      <c r="J62" s="20" t="n">
        <v>6.28824517</v>
      </c>
      <c r="K62" s="18" t="n">
        <v>457.36182785</v>
      </c>
      <c r="L62" s="20" t="n">
        <v>9.370339939999999</v>
      </c>
      <c r="M62" s="18" t="s">
        <v>481</v>
      </c>
      <c r="N62" s="20" t="s">
        <v>481</v>
      </c>
      <c r="O62" s="18" t="s">
        <v>481</v>
      </c>
      <c r="P62" s="20" t="s">
        <v>481</v>
      </c>
      <c r="Q62" s="18" t="s">
        <v>481</v>
      </c>
      <c r="R62" s="20" t="s">
        <v>481</v>
      </c>
      <c r="S62" s="18" t="s">
        <v>481</v>
      </c>
      <c r="T62" s="20" t="s">
        <v>481</v>
      </c>
      <c r="U62" s="18" t="n">
        <v>488.4873</v>
      </c>
      <c r="V62" s="20" t="n">
        <v>45.12762481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(77.0/B66*100)</f>
        <v/>
      </c>
      <c r="D66" s="19" t="n">
        <v>5588</v>
      </c>
      <c r="E66" s="18" t="n">
        <v>443.7677738</v>
      </c>
      <c r="F66" s="20" t="n">
        <v>2.66987758</v>
      </c>
      <c r="G66" s="18" t="n">
        <v>437.69054602</v>
      </c>
      <c r="H66" s="20" t="n">
        <v>2.54488687</v>
      </c>
      <c r="I66" s="18" t="n">
        <v>417.59501397</v>
      </c>
      <c r="J66" s="20" t="n">
        <v>3.55403441</v>
      </c>
      <c r="K66" s="18" t="n">
        <v>406.46374924</v>
      </c>
      <c r="L66" s="20" t="n">
        <v>3.74782996</v>
      </c>
      <c r="M66" s="18" t="s">
        <v>481</v>
      </c>
      <c r="N66" s="20" t="s">
        <v>481</v>
      </c>
      <c r="O66" s="18" t="s">
        <v>481</v>
      </c>
      <c r="P66" s="20" t="s">
        <v>481</v>
      </c>
      <c r="Q66" s="18" t="s">
        <v>481</v>
      </c>
      <c r="R66" s="20" t="s">
        <v>481</v>
      </c>
      <c r="S66" s="18" t="s">
        <v>481</v>
      </c>
      <c r="T66" s="20" t="s">
        <v>481</v>
      </c>
      <c r="U66" s="18" t="n">
        <v>329.03232924</v>
      </c>
      <c r="V66" s="20" t="n">
        <v>6.18534737</v>
      </c>
    </row>
    <row r="67" spans="1:22">
      <c r="A67" s="15" t="s">
        <v>542</v>
      </c>
      <c r="B67" s="17" t="n">
        <v>6971</v>
      </c>
      <c r="C67" s="18">
        <f>(263.0/B67*100)</f>
        <v/>
      </c>
      <c r="D67" s="19" t="n">
        <v>6708</v>
      </c>
      <c r="E67" s="18" t="n">
        <v>406.85258208</v>
      </c>
      <c r="F67" s="20" t="n">
        <v>3.91796411</v>
      </c>
      <c r="G67" s="18" t="n">
        <v>399.09285491</v>
      </c>
      <c r="H67" s="20" t="n">
        <v>2.88524353</v>
      </c>
      <c r="I67" s="18" t="n">
        <v>407.38394163</v>
      </c>
      <c r="J67" s="20" t="n">
        <v>4.83393476</v>
      </c>
      <c r="K67" s="18" t="n">
        <v>406.49852909</v>
      </c>
      <c r="L67" s="20" t="n">
        <v>4.8161035</v>
      </c>
      <c r="M67" s="18" t="s">
        <v>481</v>
      </c>
      <c r="N67" s="20" t="s">
        <v>481</v>
      </c>
      <c r="O67" s="18" t="s">
        <v>481</v>
      </c>
      <c r="P67" s="20" t="s">
        <v>481</v>
      </c>
      <c r="Q67" s="18" t="s">
        <v>481</v>
      </c>
      <c r="R67" s="20" t="s">
        <v>481</v>
      </c>
      <c r="S67" s="18" t="s">
        <v>481</v>
      </c>
      <c r="T67" s="20" t="s">
        <v>481</v>
      </c>
      <c r="U67" s="18" t="n">
        <v>306.67052507</v>
      </c>
      <c r="V67" s="20" t="n">
        <v>7.38059084</v>
      </c>
    </row>
    <row r="68" spans="1:22">
      <c r="A68" s="15" t="s">
        <v>543</v>
      </c>
      <c r="B68" s="17" t="n">
        <v>12083</v>
      </c>
      <c r="C68" s="18">
        <f>(27.0/B68*100)</f>
        <v/>
      </c>
      <c r="D68" s="19" t="n">
        <v>12056</v>
      </c>
      <c r="E68" s="18" t="n">
        <v>433.09322131</v>
      </c>
      <c r="F68" s="20" t="n">
        <v>1.45290425</v>
      </c>
      <c r="G68" s="18" t="n">
        <v>399.43857829</v>
      </c>
      <c r="H68" s="20" t="n">
        <v>2.02136804</v>
      </c>
      <c r="I68" s="18" t="n">
        <v>375.27210486</v>
      </c>
      <c r="J68" s="20" t="n">
        <v>4.49163867</v>
      </c>
      <c r="K68" s="18" t="n">
        <v>367.65685807</v>
      </c>
      <c r="L68" s="20" t="n">
        <v>4.41739907</v>
      </c>
      <c r="M68" s="18" t="s">
        <v>481</v>
      </c>
      <c r="N68" s="20" t="s">
        <v>481</v>
      </c>
      <c r="O68" s="18" t="s">
        <v>481</v>
      </c>
      <c r="P68" s="20" t="s">
        <v>481</v>
      </c>
      <c r="Q68" s="18" t="s">
        <v>481</v>
      </c>
      <c r="R68" s="20" t="s">
        <v>481</v>
      </c>
      <c r="S68" s="18" t="s">
        <v>481</v>
      </c>
      <c r="T68" s="20" t="s">
        <v>481</v>
      </c>
      <c r="U68" s="18" t="n">
        <v>290.65725235</v>
      </c>
      <c r="V68" s="20" t="n">
        <v>3.55287596</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505.99785312</v>
      </c>
      <c r="F70" s="20" t="n">
        <v>3.09743428</v>
      </c>
      <c r="G70" s="18" t="n">
        <v>488.45694816</v>
      </c>
      <c r="H70" s="20" t="n">
        <v>3.73750856</v>
      </c>
      <c r="I70" s="18" t="n">
        <v>500.84735857</v>
      </c>
      <c r="J70" s="20" t="n">
        <v>6.35633779</v>
      </c>
      <c r="K70" s="18" t="n">
        <v>487.15904455</v>
      </c>
      <c r="L70" s="20" t="n">
        <v>5.65648776</v>
      </c>
      <c r="M70" s="18" t="s">
        <v>481</v>
      </c>
      <c r="N70" s="20" t="s">
        <v>481</v>
      </c>
      <c r="O70" s="18" t="s">
        <v>481</v>
      </c>
      <c r="P70" s="20" t="s">
        <v>481</v>
      </c>
      <c r="Q70" s="18" t="s">
        <v>481</v>
      </c>
      <c r="R70" s="20" t="s">
        <v>481</v>
      </c>
      <c r="S70" s="18" t="s">
        <v>481</v>
      </c>
      <c r="T70" s="20" t="s">
        <v>481</v>
      </c>
      <c r="U70" s="18" t="n">
        <v>421.79707428</v>
      </c>
      <c r="V70" s="20" t="n">
        <v>10.99935175</v>
      </c>
    </row>
    <row r="71" spans="1:22">
      <c r="A71" s="15" t="s">
        <v>546</v>
      </c>
      <c r="B71" s="17" t="n">
        <v>6115</v>
      </c>
      <c r="C71" s="18">
        <f>(18.0/B71*100)</f>
        <v/>
      </c>
      <c r="D71" s="19" t="n">
        <v>6097</v>
      </c>
      <c r="E71" s="18" t="n">
        <v>547.1979588</v>
      </c>
      <c r="F71" s="20" t="n">
        <v>1.87526194</v>
      </c>
      <c r="G71" s="18" t="n">
        <v>508.12988864</v>
      </c>
      <c r="H71" s="20" t="n">
        <v>3.59510998</v>
      </c>
      <c r="I71" s="18" t="n">
        <v>469.97398292</v>
      </c>
      <c r="J71" s="20" t="n">
        <v>8.150895269999999</v>
      </c>
      <c r="K71" s="18" t="n">
        <v>463.02617993</v>
      </c>
      <c r="L71" s="20" t="n">
        <v>11.05394145</v>
      </c>
      <c r="M71" s="18" t="s">
        <v>481</v>
      </c>
      <c r="N71" s="20" t="s">
        <v>481</v>
      </c>
      <c r="O71" s="18" t="s">
        <v>481</v>
      </c>
      <c r="P71" s="20" t="s">
        <v>481</v>
      </c>
      <c r="Q71" s="18" t="s">
        <v>481</v>
      </c>
      <c r="R71" s="20" t="s">
        <v>481</v>
      </c>
      <c r="S71" s="18" t="s">
        <v>481</v>
      </c>
      <c r="T71" s="20" t="s">
        <v>481</v>
      </c>
      <c r="U71" s="18" t="n">
        <v>455.81554846</v>
      </c>
      <c r="V71" s="20" t="n">
        <v>19.19701367</v>
      </c>
    </row>
    <row r="72" spans="1:22">
      <c r="A72" s="15" t="s">
        <v>547</v>
      </c>
      <c r="B72" s="17" t="n">
        <v>7708</v>
      </c>
      <c r="C72" s="18">
        <f>(5.0/B72*100)</f>
        <v/>
      </c>
      <c r="D72" s="19" t="n">
        <v>7703</v>
      </c>
      <c r="E72" s="18" t="n">
        <v>506.74669447</v>
      </c>
      <c r="F72" s="20" t="n">
        <v>2.71426154</v>
      </c>
      <c r="G72" s="18" t="n">
        <v>486.35540561</v>
      </c>
      <c r="H72" s="20" t="n">
        <v>3.27442634</v>
      </c>
      <c r="I72" s="18" t="n">
        <v>472.21884224</v>
      </c>
      <c r="J72" s="20" t="n">
        <v>7.60431122</v>
      </c>
      <c r="K72" s="18" t="n">
        <v>448.29483443</v>
      </c>
      <c r="L72" s="20" t="n">
        <v>6.85245073</v>
      </c>
      <c r="M72" s="18" t="s">
        <v>481</v>
      </c>
      <c r="N72" s="20" t="s">
        <v>481</v>
      </c>
      <c r="O72" s="18" t="s">
        <v>481</v>
      </c>
      <c r="P72" s="20" t="s">
        <v>481</v>
      </c>
      <c r="Q72" s="18" t="s">
        <v>481</v>
      </c>
      <c r="R72" s="20" t="s">
        <v>481</v>
      </c>
      <c r="S72" s="18" t="s">
        <v>481</v>
      </c>
      <c r="T72" s="20" t="s">
        <v>481</v>
      </c>
      <c r="U72" s="18" t="n">
        <v>382.40918687</v>
      </c>
      <c r="V72" s="20" t="n">
        <v>47.81444067</v>
      </c>
    </row>
    <row r="73" spans="1:22">
      <c r="A73" s="15" t="s">
        <v>548</v>
      </c>
      <c r="B73" s="17" t="n">
        <v>8249</v>
      </c>
      <c r="C73" s="18">
        <f>(149.0/B73*100)</f>
        <v/>
      </c>
      <c r="D73" s="19" t="n">
        <v>8100</v>
      </c>
      <c r="E73" s="18" t="n">
        <v>416.77460432</v>
      </c>
      <c r="F73" s="20" t="n">
        <v>3.4326979</v>
      </c>
      <c r="G73" s="18" t="n">
        <v>399.86302901</v>
      </c>
      <c r="H73" s="20" t="n">
        <v>3.79927704</v>
      </c>
      <c r="I73" s="18" t="n">
        <v>395.72908989</v>
      </c>
      <c r="J73" s="20" t="n">
        <v>6.53018955</v>
      </c>
      <c r="K73" s="18" t="n">
        <v>397.06986334</v>
      </c>
      <c r="L73" s="20" t="n">
        <v>6.05336728</v>
      </c>
      <c r="M73" s="18" t="s">
        <v>481</v>
      </c>
      <c r="N73" s="20" t="s">
        <v>481</v>
      </c>
      <c r="O73" s="18" t="s">
        <v>481</v>
      </c>
      <c r="P73" s="20" t="s">
        <v>481</v>
      </c>
      <c r="Q73" s="18" t="s">
        <v>481</v>
      </c>
      <c r="R73" s="20" t="s">
        <v>481</v>
      </c>
      <c r="S73" s="18" t="s">
        <v>481</v>
      </c>
      <c r="T73" s="20" t="s">
        <v>481</v>
      </c>
      <c r="U73" s="18" t="n">
        <v>362.93079087</v>
      </c>
      <c r="V73" s="20" t="n">
        <v>14.12248586</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(229.0/B75*100)</f>
        <v/>
      </c>
      <c r="D75" s="19" t="n">
        <v>5146</v>
      </c>
      <c r="E75" s="18" t="n">
        <v>368.16900064</v>
      </c>
      <c r="F75" s="20" t="n">
        <v>4.18598109</v>
      </c>
      <c r="G75" s="18" t="n">
        <v>366.43868893</v>
      </c>
      <c r="H75" s="20" t="n">
        <v>3.5515971</v>
      </c>
      <c r="I75" s="18" t="n">
        <v>362.9595164</v>
      </c>
      <c r="J75" s="20" t="n">
        <v>5.05459401</v>
      </c>
      <c r="K75" s="18" t="n">
        <v>352.79282965</v>
      </c>
      <c r="L75" s="20" t="n">
        <v>4.90796916</v>
      </c>
      <c r="M75" s="18" t="s">
        <v>481</v>
      </c>
      <c r="N75" s="20" t="s">
        <v>481</v>
      </c>
      <c r="O75" s="18" t="s">
        <v>481</v>
      </c>
      <c r="P75" s="20" t="s">
        <v>481</v>
      </c>
      <c r="Q75" s="18" t="s">
        <v>481</v>
      </c>
      <c r="R75" s="20" t="s">
        <v>481</v>
      </c>
      <c r="S75" s="18" t="s">
        <v>481</v>
      </c>
      <c r="T75" s="20" t="s">
        <v>481</v>
      </c>
      <c r="U75" s="18" t="n">
        <v>306.36261236</v>
      </c>
      <c r="V75" s="20" t="n">
        <v>7.47359421</v>
      </c>
    </row>
    <row r="76" spans="1:22">
      <c r="A76" s="15" t="s">
        <v>551</v>
      </c>
      <c r="B76" s="17" t="n">
        <v>14167</v>
      </c>
      <c r="C76" s="18">
        <f>(230.0/B76*100)</f>
        <v/>
      </c>
      <c r="D76" s="19" t="n">
        <v>13937</v>
      </c>
      <c r="E76" s="18" t="n">
        <v>454.98374478</v>
      </c>
      <c r="F76" s="20" t="n">
        <v>3.33356183</v>
      </c>
      <c r="G76" s="18" t="n">
        <v>424.41484482</v>
      </c>
      <c r="H76" s="20" t="n">
        <v>3.02661718</v>
      </c>
      <c r="I76" s="18" t="n">
        <v>403.21865017</v>
      </c>
      <c r="J76" s="20" t="n">
        <v>5.97833482</v>
      </c>
      <c r="K76" s="18" t="n">
        <v>394.42261464</v>
      </c>
      <c r="L76" s="20" t="n">
        <v>6.64237324</v>
      </c>
      <c r="M76" s="18" t="s">
        <v>481</v>
      </c>
      <c r="N76" s="20" t="s">
        <v>481</v>
      </c>
      <c r="O76" s="18" t="s">
        <v>481</v>
      </c>
      <c r="P76" s="20" t="s">
        <v>481</v>
      </c>
      <c r="Q76" s="18" t="s">
        <v>481</v>
      </c>
      <c r="R76" s="20" t="s">
        <v>481</v>
      </c>
      <c r="S76" s="18" t="s">
        <v>481</v>
      </c>
      <c r="T76" s="20" t="s">
        <v>481</v>
      </c>
      <c r="U76" s="18" t="n">
        <v>324.91666584</v>
      </c>
      <c r="V76" s="20" t="n">
        <v>6.35761893</v>
      </c>
    </row>
    <row r="77" spans="1:22">
      <c r="A77" s="15" t="s">
        <v>552</v>
      </c>
      <c r="B77" s="17" t="n">
        <v>6062</v>
      </c>
      <c r="C77" s="18">
        <f>(124.0/B77*100)</f>
        <v/>
      </c>
      <c r="D77" s="19" t="n">
        <v>5938</v>
      </c>
      <c r="E77" s="18" t="n">
        <v>455.25302625</v>
      </c>
      <c r="F77" s="20" t="n">
        <v>3.18432861</v>
      </c>
      <c r="G77" s="18" t="n">
        <v>439.26466639</v>
      </c>
      <c r="H77" s="20" t="n">
        <v>3.20894016</v>
      </c>
      <c r="I77" s="18" t="n">
        <v>436.62715922</v>
      </c>
      <c r="J77" s="20" t="n">
        <v>4.33168755</v>
      </c>
      <c r="K77" s="18" t="n">
        <v>417.13404642</v>
      </c>
      <c r="L77" s="20" t="n">
        <v>5.2555181</v>
      </c>
      <c r="M77" s="18" t="s">
        <v>481</v>
      </c>
      <c r="N77" s="20" t="s">
        <v>481</v>
      </c>
      <c r="O77" s="18" t="s">
        <v>481</v>
      </c>
      <c r="P77" s="20" t="s">
        <v>481</v>
      </c>
      <c r="Q77" s="18" t="s">
        <v>481</v>
      </c>
      <c r="R77" s="20" t="s">
        <v>481</v>
      </c>
      <c r="S77" s="18" t="s">
        <v>481</v>
      </c>
      <c r="T77" s="20" t="s">
        <v>481</v>
      </c>
      <c r="U77" s="18" t="n">
        <v>346.34039412</v>
      </c>
      <c r="V77" s="20" t="n">
        <v>6.44421944</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436.52831239</v>
      </c>
      <c r="F81" s="20" t="n">
        <v>3.92440528</v>
      </c>
      <c r="G81" s="18" t="n">
        <v>422.26739166</v>
      </c>
      <c r="H81" s="20" t="n">
        <v>4.09440335</v>
      </c>
      <c r="I81" s="18" t="n">
        <v>422.82037629</v>
      </c>
      <c r="J81" s="20" t="n">
        <v>6.62555938</v>
      </c>
      <c r="K81" s="18" t="n">
        <v>399.08212699</v>
      </c>
      <c r="L81" s="20" t="n">
        <v>8.331590630000001</v>
      </c>
      <c r="M81" s="18" t="s">
        <v>481</v>
      </c>
      <c r="N81" s="20" t="s">
        <v>481</v>
      </c>
      <c r="O81" s="18" t="s">
        <v>481</v>
      </c>
      <c r="P81" s="20" t="s">
        <v>481</v>
      </c>
      <c r="Q81" s="18" t="s">
        <v>481</v>
      </c>
      <c r="R81" s="20" t="s">
        <v>481</v>
      </c>
      <c r="S81" s="18" t="s">
        <v>481</v>
      </c>
      <c r="T81" s="20" t="s">
        <v>481</v>
      </c>
      <c r="U81" s="18" t="n">
        <v>388.44034158</v>
      </c>
      <c r="V81" s="20" t="n">
        <v>20.86949371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AD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0">
      <c r="A1" s="4" t="s">
        <v>460</v>
      </c>
    </row>
    <row r="2" spans="1:30">
      <c r="A2" s="5" t="s">
        <v>748</v>
      </c>
    </row>
    <row customHeight="1" ht="30" r="4" spans="1:30">
      <c r="A4" s="6" t="n"/>
      <c r="B4" s="7" t="s">
        <v>462</v>
      </c>
      <c r="C4" s="7" t="s">
        <v>463</v>
      </c>
      <c r="D4" s="8" t="s">
        <v>462</v>
      </c>
      <c r="E4" s="9" t="s">
        <v>749</v>
      </c>
      <c r="F4" s="10" t="n"/>
      <c r="G4" s="9" t="s">
        <v>750</v>
      </c>
      <c r="H4" s="10" t="n"/>
      <c r="I4" s="9" t="s">
        <v>751</v>
      </c>
      <c r="J4" s="10" t="n"/>
      <c r="K4" s="9" t="s">
        <v>752</v>
      </c>
      <c r="L4" s="10" t="n"/>
      <c r="M4" s="9" t="s">
        <v>753</v>
      </c>
      <c r="N4" s="10" t="n"/>
      <c r="O4" s="9" t="s">
        <v>754</v>
      </c>
      <c r="P4" s="10" t="n"/>
      <c r="Q4" s="9" t="s">
        <v>755</v>
      </c>
      <c r="R4" s="10" t="n"/>
      <c r="S4" s="9" t="s">
        <v>756</v>
      </c>
      <c r="T4" s="10" t="n"/>
      <c r="U4" s="9" t="s">
        <v>584</v>
      </c>
      <c r="V4" s="10" t="n"/>
      <c r="W4" s="9" t="s">
        <v>585</v>
      </c>
      <c r="X4" s="10" t="n"/>
      <c r="Y4" s="9" t="s">
        <v>472</v>
      </c>
      <c r="Z4" s="10" t="n"/>
      <c r="AA4" s="9" t="s">
        <v>473</v>
      </c>
      <c r="AB4" s="10" t="n"/>
      <c r="AC4" s="9" t="s">
        <v>586</v>
      </c>
      <c r="AD4" s="10" t="n"/>
    </row>
    <row r="5" spans="1:3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row>
    <row r="6" spans="1:30">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6" t="n"/>
    </row>
    <row r="7" spans="1:30">
      <c r="A7" s="15" t="s">
        <v>480</v>
      </c>
      <c r="B7" s="17" t="n">
        <v>14530</v>
      </c>
      <c r="C7" s="18">
        <f>(480.0/B7*100)</f>
        <v/>
      </c>
      <c r="D7" s="19" t="n">
        <v>14050</v>
      </c>
      <c r="E7" s="18" t="n">
        <v>519.41755433</v>
      </c>
      <c r="F7" s="20" t="n">
        <v>3.72818319</v>
      </c>
      <c r="G7" s="18" t="n">
        <v>530.56936194</v>
      </c>
      <c r="H7" s="20" t="n">
        <v>3.60870685</v>
      </c>
      <c r="I7" s="18" t="n">
        <v>521.05442375</v>
      </c>
      <c r="J7" s="20" t="n">
        <v>2.56279256</v>
      </c>
      <c r="K7" s="18" t="n">
        <v>499.39607554</v>
      </c>
      <c r="L7" s="20" t="n">
        <v>2.89556526</v>
      </c>
      <c r="M7" s="18" t="n">
        <v>490.11024506</v>
      </c>
      <c r="N7" s="20" t="n">
        <v>3.88272704</v>
      </c>
      <c r="O7" s="18" t="n">
        <v>428.59362173</v>
      </c>
      <c r="P7" s="20" t="n">
        <v>4.98981925</v>
      </c>
      <c r="Q7" s="18" t="s">
        <v>481</v>
      </c>
      <c r="R7" s="20" t="s">
        <v>481</v>
      </c>
      <c r="S7" s="18" t="s">
        <v>481</v>
      </c>
      <c r="T7" s="20" t="s">
        <v>481</v>
      </c>
      <c r="U7" s="18" t="s">
        <v>481</v>
      </c>
      <c r="V7" s="20" t="s">
        <v>481</v>
      </c>
      <c r="W7" s="18" t="s">
        <v>481</v>
      </c>
      <c r="X7" s="20" t="s">
        <v>481</v>
      </c>
      <c r="Y7" s="18" t="s">
        <v>481</v>
      </c>
      <c r="Z7" s="20" t="s">
        <v>481</v>
      </c>
      <c r="AA7" s="18" t="s">
        <v>481</v>
      </c>
      <c r="AB7" s="20" t="s">
        <v>481</v>
      </c>
      <c r="AC7" s="18" t="n">
        <v>423.23083369</v>
      </c>
      <c r="AD7" s="20" t="n">
        <v>7.34484806</v>
      </c>
    </row>
    <row r="8" spans="1:30">
      <c r="A8" s="15" t="s">
        <v>483</v>
      </c>
      <c r="B8" s="17" t="n">
        <v>7007</v>
      </c>
      <c r="C8" s="18">
        <f>(38.0/B8*100)</f>
        <v/>
      </c>
      <c r="D8" s="19" t="n">
        <v>6969</v>
      </c>
      <c r="E8" s="18" t="n">
        <v>433.77501369</v>
      </c>
      <c r="F8" s="20" t="n">
        <v>5.2292718</v>
      </c>
      <c r="G8" s="18" t="n">
        <v>503.68650135</v>
      </c>
      <c r="H8" s="20" t="n">
        <v>3.57164366</v>
      </c>
      <c r="I8" s="18" t="n">
        <v>491.43035351</v>
      </c>
      <c r="J8" s="20" t="n">
        <v>8.07799026</v>
      </c>
      <c r="K8" s="18" t="n">
        <v>450.1713774</v>
      </c>
      <c r="L8" s="20" t="n">
        <v>15.73058687</v>
      </c>
      <c r="M8" s="18" t="n">
        <v>476.49004983</v>
      </c>
      <c r="N8" s="20" t="n">
        <v>19.75271412</v>
      </c>
      <c r="O8" s="18" t="n">
        <v>388.07337752</v>
      </c>
      <c r="P8" s="20" t="n">
        <v>12.243904</v>
      </c>
      <c r="Q8" s="18" t="n">
        <v>408.85055618</v>
      </c>
      <c r="R8" s="20" t="n">
        <v>20.37546174</v>
      </c>
      <c r="S8" s="18" t="s">
        <v>481</v>
      </c>
      <c r="T8" s="20" t="s">
        <v>481</v>
      </c>
      <c r="U8" s="18" t="s">
        <v>481</v>
      </c>
      <c r="V8" s="20" t="s">
        <v>481</v>
      </c>
      <c r="W8" s="18" t="s">
        <v>481</v>
      </c>
      <c r="X8" s="20" t="s">
        <v>481</v>
      </c>
      <c r="Y8" s="18" t="n">
        <v>361.38025951</v>
      </c>
      <c r="Z8" s="20" t="n">
        <v>22.72565673</v>
      </c>
      <c r="AA8" s="18" t="s">
        <v>481</v>
      </c>
      <c r="AB8" s="20" t="s">
        <v>481</v>
      </c>
      <c r="AC8" s="18" t="n">
        <v>376.61518389</v>
      </c>
      <c r="AD8" s="20" t="n">
        <v>11.74138576</v>
      </c>
    </row>
    <row r="9" spans="1:30">
      <c r="A9" s="15" t="s">
        <v>484</v>
      </c>
      <c r="B9" s="17" t="n">
        <v>9651</v>
      </c>
      <c r="C9" s="18">
        <f>(162.0/B9*100)</f>
        <v/>
      </c>
      <c r="D9" s="19" t="n">
        <v>9489</v>
      </c>
      <c r="E9" s="18" t="n">
        <v>458.41493015</v>
      </c>
      <c r="F9" s="20" t="n">
        <v>9.830712370000001</v>
      </c>
      <c r="G9" s="18" t="n">
        <v>503.97016155</v>
      </c>
      <c r="H9" s="20" t="n">
        <v>3.16485813</v>
      </c>
      <c r="I9" s="18" t="n">
        <v>520.43268572</v>
      </c>
      <c r="J9" s="20" t="n">
        <v>4.35851425</v>
      </c>
      <c r="K9" s="18" t="n">
        <v>465.55865927</v>
      </c>
      <c r="L9" s="20" t="n">
        <v>10.60237063</v>
      </c>
      <c r="M9" s="18" t="n">
        <v>485.71145524</v>
      </c>
      <c r="N9" s="20" t="n">
        <v>9.885507670000001</v>
      </c>
      <c r="O9" s="18" t="n">
        <v>462.79710596</v>
      </c>
      <c r="P9" s="20" t="n">
        <v>13.12612353</v>
      </c>
      <c r="Q9" s="18" t="n">
        <v>559.31149849</v>
      </c>
      <c r="R9" s="20" t="n">
        <v>41.91973551</v>
      </c>
      <c r="S9" s="18" t="n">
        <v>442.42265635</v>
      </c>
      <c r="T9" s="20" t="n">
        <v>22.67799478</v>
      </c>
      <c r="U9" s="18" t="s">
        <v>481</v>
      </c>
      <c r="V9" s="20" t="s">
        <v>481</v>
      </c>
      <c r="W9" s="18" t="s">
        <v>481</v>
      </c>
      <c r="X9" s="20" t="s">
        <v>481</v>
      </c>
      <c r="Y9" s="18" t="n">
        <v>347.7815185</v>
      </c>
      <c r="Z9" s="20" t="n">
        <v>11.20716786</v>
      </c>
      <c r="AA9" s="18" t="s">
        <v>481</v>
      </c>
      <c r="AB9" s="20" t="s">
        <v>481</v>
      </c>
      <c r="AC9" s="18" t="n">
        <v>395.37301878</v>
      </c>
      <c r="AD9" s="20" t="n">
        <v>8.696508400000001</v>
      </c>
    </row>
    <row r="10" spans="1:30">
      <c r="A10" s="15" t="s">
        <v>485</v>
      </c>
      <c r="B10" s="17" t="n">
        <v>20058</v>
      </c>
      <c r="C10" s="18">
        <f>(548.0/B10*100)</f>
        <v/>
      </c>
      <c r="D10" s="19" t="n">
        <v>19510</v>
      </c>
      <c r="E10" s="18" t="n">
        <v>546.96020349</v>
      </c>
      <c r="F10" s="20" t="n">
        <v>3.65364394</v>
      </c>
      <c r="G10" s="18" t="n">
        <v>554.5057331</v>
      </c>
      <c r="H10" s="20" t="n">
        <v>4.28766411</v>
      </c>
      <c r="I10" s="18" t="n">
        <v>532.8955915400001</v>
      </c>
      <c r="J10" s="20" t="n">
        <v>5.15192311</v>
      </c>
      <c r="K10" s="18" t="n">
        <v>542.49220731</v>
      </c>
      <c r="L10" s="20" t="n">
        <v>4.32456505</v>
      </c>
      <c r="M10" s="18" t="n">
        <v>515.30996793</v>
      </c>
      <c r="N10" s="20" t="n">
        <v>6.55450795</v>
      </c>
      <c r="O10" s="18" t="n">
        <v>505.73603276</v>
      </c>
      <c r="P10" s="20" t="n">
        <v>2.62459323</v>
      </c>
      <c r="Q10" s="18" t="s">
        <v>481</v>
      </c>
      <c r="R10" s="20" t="s">
        <v>481</v>
      </c>
      <c r="S10" s="18" t="s">
        <v>481</v>
      </c>
      <c r="T10" s="20" t="s">
        <v>481</v>
      </c>
      <c r="U10" s="18" t="s">
        <v>481</v>
      </c>
      <c r="V10" s="20" t="s">
        <v>481</v>
      </c>
      <c r="W10" s="18" t="s">
        <v>481</v>
      </c>
      <c r="X10" s="20" t="s">
        <v>481</v>
      </c>
      <c r="Y10" s="18" t="s">
        <v>481</v>
      </c>
      <c r="Z10" s="20" t="s">
        <v>481</v>
      </c>
      <c r="AA10" s="18" t="s">
        <v>481</v>
      </c>
      <c r="AB10" s="20" t="s">
        <v>481</v>
      </c>
      <c r="AC10" s="18" t="n">
        <v>434.16485741</v>
      </c>
      <c r="AD10" s="20" t="n">
        <v>11.74985888</v>
      </c>
    </row>
    <row r="11" spans="1:30">
      <c r="A11" s="15" t="s">
        <v>486</v>
      </c>
      <c r="B11" s="17" t="n">
        <v>7053</v>
      </c>
      <c r="C11" s="18">
        <f>(77.0/B11*100)</f>
        <v/>
      </c>
      <c r="D11" s="19" t="n">
        <v>6976</v>
      </c>
      <c r="E11" s="18" t="n">
        <v>455.92522026</v>
      </c>
      <c r="F11" s="20" t="n">
        <v>11.94881739</v>
      </c>
      <c r="G11" s="18" t="n">
        <v>469.29366328</v>
      </c>
      <c r="H11" s="20" t="n">
        <v>3.49412317</v>
      </c>
      <c r="I11" s="18" t="n">
        <v>472.47656074</v>
      </c>
      <c r="J11" s="20" t="n">
        <v>5.58793855</v>
      </c>
      <c r="K11" s="18" t="n">
        <v>434.76009805</v>
      </c>
      <c r="L11" s="20" t="n">
        <v>11.73710732</v>
      </c>
      <c r="M11" s="18" t="n">
        <v>428.02759955</v>
      </c>
      <c r="N11" s="20" t="n">
        <v>11.55807549</v>
      </c>
      <c r="O11" s="18" t="n">
        <v>391.14448236</v>
      </c>
      <c r="P11" s="20" t="n">
        <v>4.95048321</v>
      </c>
      <c r="Q11" s="18" t="s">
        <v>481</v>
      </c>
      <c r="R11" s="20" t="s">
        <v>481</v>
      </c>
      <c r="S11" s="18" t="s">
        <v>481</v>
      </c>
      <c r="T11" s="20" t="s">
        <v>481</v>
      </c>
      <c r="U11" s="18" t="s">
        <v>481</v>
      </c>
      <c r="V11" s="20" t="s">
        <v>481</v>
      </c>
      <c r="W11" s="18" t="s">
        <v>481</v>
      </c>
      <c r="X11" s="20" t="s">
        <v>481</v>
      </c>
      <c r="Y11" s="18" t="s">
        <v>481</v>
      </c>
      <c r="Z11" s="20" t="s">
        <v>481</v>
      </c>
      <c r="AA11" s="18" t="s">
        <v>481</v>
      </c>
      <c r="AB11" s="20" t="s">
        <v>481</v>
      </c>
      <c r="AC11" s="18" t="n">
        <v>389.21041701</v>
      </c>
      <c r="AD11" s="20" t="n">
        <v>9.23705236</v>
      </c>
    </row>
    <row r="12" spans="1:30">
      <c r="A12" s="15" t="s">
        <v>487</v>
      </c>
      <c r="B12" s="17" t="n">
        <v>6894</v>
      </c>
      <c r="C12" s="18">
        <f>(59.0/B12*100)</f>
        <v/>
      </c>
      <c r="D12" s="19" t="n">
        <v>6835</v>
      </c>
      <c r="E12" s="18" t="n">
        <v>471.72067883</v>
      </c>
      <c r="F12" s="20" t="n">
        <v>7.48493555</v>
      </c>
      <c r="G12" s="18" t="n">
        <v>503.60239763</v>
      </c>
      <c r="H12" s="20" t="n">
        <v>3.90493988</v>
      </c>
      <c r="I12" s="18" t="n">
        <v>498.92336159</v>
      </c>
      <c r="J12" s="20" t="n">
        <v>3.64871629</v>
      </c>
      <c r="K12" s="18" t="n">
        <v>472.40877877</v>
      </c>
      <c r="L12" s="20" t="n">
        <v>7.93439875</v>
      </c>
      <c r="M12" s="18" t="n">
        <v>436.03088928</v>
      </c>
      <c r="N12" s="20" t="n">
        <v>11.05339521</v>
      </c>
      <c r="O12" s="18" t="n">
        <v>413.13898025</v>
      </c>
      <c r="P12" s="20" t="n">
        <v>7.75089226</v>
      </c>
      <c r="Q12" s="18" t="s">
        <v>481</v>
      </c>
      <c r="R12" s="20" t="s">
        <v>481</v>
      </c>
      <c r="S12" s="18" t="s">
        <v>481</v>
      </c>
      <c r="T12" s="20" t="s">
        <v>481</v>
      </c>
      <c r="U12" s="18" t="s">
        <v>481</v>
      </c>
      <c r="V12" s="20" t="s">
        <v>481</v>
      </c>
      <c r="W12" s="18" t="s">
        <v>481</v>
      </c>
      <c r="X12" s="20" t="s">
        <v>481</v>
      </c>
      <c r="Y12" s="18" t="n">
        <v>332.31014509</v>
      </c>
      <c r="Z12" s="20" t="n">
        <v>18.34291261</v>
      </c>
      <c r="AA12" s="18" t="s">
        <v>481</v>
      </c>
      <c r="AB12" s="20" t="s">
        <v>481</v>
      </c>
      <c r="AC12" s="18" t="n">
        <v>396.48462059</v>
      </c>
      <c r="AD12" s="20" t="n">
        <v>9.29059254</v>
      </c>
    </row>
    <row r="13" spans="1:30">
      <c r="A13" s="15" t="s">
        <v>488</v>
      </c>
      <c r="B13" s="17" t="n">
        <v>7161</v>
      </c>
      <c r="C13" s="18">
        <f>(109.0/B13*100)</f>
        <v/>
      </c>
      <c r="D13" s="19" t="n">
        <v>7052</v>
      </c>
      <c r="E13" s="18" t="n">
        <v>497.71267658</v>
      </c>
      <c r="F13" s="20" t="n">
        <v>15.53203344</v>
      </c>
      <c r="G13" s="18" t="n">
        <v>511.65800628</v>
      </c>
      <c r="H13" s="20" t="n">
        <v>2.63675703</v>
      </c>
      <c r="I13" s="18" t="n">
        <v>499.69065698</v>
      </c>
      <c r="J13" s="20" t="n">
        <v>4.75003135</v>
      </c>
      <c r="K13" s="18" t="n">
        <v>489.26858597</v>
      </c>
      <c r="L13" s="20" t="n">
        <v>7.59120227</v>
      </c>
      <c r="M13" s="18" t="n">
        <v>477.41143312</v>
      </c>
      <c r="N13" s="20" t="n">
        <v>10.96231593</v>
      </c>
      <c r="O13" s="18" t="n">
        <v>468.76479224</v>
      </c>
      <c r="P13" s="20" t="n">
        <v>7.64655728</v>
      </c>
      <c r="Q13" s="18" t="s">
        <v>481</v>
      </c>
      <c r="R13" s="20" t="s">
        <v>481</v>
      </c>
      <c r="S13" s="18" t="s">
        <v>481</v>
      </c>
      <c r="T13" s="20" t="s">
        <v>481</v>
      </c>
      <c r="U13" s="18" t="s">
        <v>481</v>
      </c>
      <c r="V13" s="20" t="s">
        <v>481</v>
      </c>
      <c r="W13" s="18" t="s">
        <v>481</v>
      </c>
      <c r="X13" s="20" t="s">
        <v>481</v>
      </c>
      <c r="Y13" s="18" t="n">
        <v>407.4699787</v>
      </c>
      <c r="Z13" s="20" t="n">
        <v>6.79601306</v>
      </c>
      <c r="AA13" s="18" t="s">
        <v>481</v>
      </c>
      <c r="AB13" s="20" t="s">
        <v>481</v>
      </c>
      <c r="AC13" s="18" t="n">
        <v>411.55632074</v>
      </c>
      <c r="AD13" s="20" t="n">
        <v>13.05267933</v>
      </c>
    </row>
    <row r="14" spans="1:30">
      <c r="A14" s="15" t="s">
        <v>489</v>
      </c>
      <c r="B14" s="17" t="n">
        <v>5587</v>
      </c>
      <c r="C14" s="18">
        <f>(78.0/B14*100)</f>
        <v/>
      </c>
      <c r="D14" s="19" t="n">
        <v>5509</v>
      </c>
      <c r="E14" s="18" t="n">
        <v>525.44022356</v>
      </c>
      <c r="F14" s="20" t="n">
        <v>7.86531895</v>
      </c>
      <c r="G14" s="18" t="n">
        <v>534.55618148</v>
      </c>
      <c r="H14" s="20" t="n">
        <v>3.64072159</v>
      </c>
      <c r="I14" s="18" t="n">
        <v>517.17148524</v>
      </c>
      <c r="J14" s="20" t="n">
        <v>2.87096098</v>
      </c>
      <c r="K14" s="18" t="n">
        <v>462.8714903</v>
      </c>
      <c r="L14" s="20" t="n">
        <v>15.08053836</v>
      </c>
      <c r="M14" s="18" t="n">
        <v>472.54666771</v>
      </c>
      <c r="N14" s="20" t="n">
        <v>21.71649851</v>
      </c>
      <c r="O14" s="18" t="n">
        <v>448.97796956</v>
      </c>
      <c r="P14" s="20" t="n">
        <v>9.357146780000001</v>
      </c>
      <c r="Q14" s="18" t="s">
        <v>481</v>
      </c>
      <c r="R14" s="20" t="s">
        <v>481</v>
      </c>
      <c r="S14" s="18" t="s">
        <v>481</v>
      </c>
      <c r="T14" s="20" t="s">
        <v>481</v>
      </c>
      <c r="U14" s="18" t="s">
        <v>481</v>
      </c>
      <c r="V14" s="20" t="s">
        <v>481</v>
      </c>
      <c r="W14" s="18" t="s">
        <v>481</v>
      </c>
      <c r="X14" s="20" t="s">
        <v>481</v>
      </c>
      <c r="Y14" s="18" t="s">
        <v>481</v>
      </c>
      <c r="Z14" s="20" t="s">
        <v>481</v>
      </c>
      <c r="AA14" s="18" t="s">
        <v>481</v>
      </c>
      <c r="AB14" s="20" t="s">
        <v>481</v>
      </c>
      <c r="AC14" s="18" t="n">
        <v>431.87612883</v>
      </c>
      <c r="AD14" s="20" t="n">
        <v>17.60837778</v>
      </c>
    </row>
    <row r="15" spans="1:30">
      <c r="A15" s="15" t="s">
        <v>490</v>
      </c>
      <c r="B15" s="17" t="n">
        <v>5882</v>
      </c>
      <c r="C15" s="18">
        <f>(58.0/B15*100)</f>
        <v/>
      </c>
      <c r="D15" s="19" t="n">
        <v>5824</v>
      </c>
      <c r="E15" s="18" t="n">
        <v>522.92686222</v>
      </c>
      <c r="F15" s="20" t="n">
        <v>15.96569956</v>
      </c>
      <c r="G15" s="18" t="n">
        <v>545.71026087</v>
      </c>
      <c r="H15" s="20" t="n">
        <v>2.89262474</v>
      </c>
      <c r="I15" s="18" t="n">
        <v>531.50160095</v>
      </c>
      <c r="J15" s="20" t="n">
        <v>3.11150159</v>
      </c>
      <c r="K15" s="18" t="n">
        <v>513.83058141</v>
      </c>
      <c r="L15" s="20" t="n">
        <v>6.18254427</v>
      </c>
      <c r="M15" s="18" t="n">
        <v>483.87552452</v>
      </c>
      <c r="N15" s="20" t="n">
        <v>11.70038648</v>
      </c>
      <c r="O15" s="18" t="n">
        <v>447.76508731</v>
      </c>
      <c r="P15" s="20" t="n">
        <v>6.75504999</v>
      </c>
      <c r="Q15" s="18" t="s">
        <v>481</v>
      </c>
      <c r="R15" s="20" t="s">
        <v>481</v>
      </c>
      <c r="S15" s="18" t="s">
        <v>481</v>
      </c>
      <c r="T15" s="20" t="s">
        <v>481</v>
      </c>
      <c r="U15" s="18" t="s">
        <v>481</v>
      </c>
      <c r="V15" s="20" t="s">
        <v>481</v>
      </c>
      <c r="W15" s="18" t="s">
        <v>481</v>
      </c>
      <c r="X15" s="20" t="s">
        <v>481</v>
      </c>
      <c r="Y15" s="18" t="n">
        <v>367.66871077</v>
      </c>
      <c r="Z15" s="20" t="n">
        <v>14.82638214</v>
      </c>
      <c r="AA15" s="18" t="s">
        <v>481</v>
      </c>
      <c r="AB15" s="20" t="s">
        <v>481</v>
      </c>
      <c r="AC15" s="18" t="n">
        <v>407.58002955</v>
      </c>
      <c r="AD15" s="20" t="n">
        <v>10.1774245</v>
      </c>
    </row>
    <row r="16" spans="1:30">
      <c r="A16" s="15" t="s">
        <v>491</v>
      </c>
      <c r="B16" s="17" t="n">
        <v>6108</v>
      </c>
      <c r="C16" s="18">
        <f>(117.0/B16*100)</f>
        <v/>
      </c>
      <c r="D16" s="19" t="n">
        <v>5991</v>
      </c>
      <c r="E16" s="18" t="n">
        <v>460.4791664</v>
      </c>
      <c r="F16" s="20" t="n">
        <v>9.857838060000001</v>
      </c>
      <c r="G16" s="18" t="n">
        <v>534.92487551</v>
      </c>
      <c r="H16" s="20" t="n">
        <v>2.63328715</v>
      </c>
      <c r="I16" s="18" t="n">
        <v>444.865871</v>
      </c>
      <c r="J16" s="20" t="n">
        <v>5.27961685</v>
      </c>
      <c r="K16" s="18" t="n">
        <v>465.71435557</v>
      </c>
      <c r="L16" s="20" t="n">
        <v>9.738438540000001</v>
      </c>
      <c r="M16" s="18" t="n">
        <v>428.0696368</v>
      </c>
      <c r="N16" s="20" t="n">
        <v>13.30808618</v>
      </c>
      <c r="O16" s="18" t="n">
        <v>402.66929822</v>
      </c>
      <c r="P16" s="20" t="n">
        <v>9.50857225</v>
      </c>
      <c r="Q16" s="18" t="s">
        <v>481</v>
      </c>
      <c r="R16" s="20" t="s">
        <v>481</v>
      </c>
      <c r="S16" s="18" t="s">
        <v>481</v>
      </c>
      <c r="T16" s="20" t="s">
        <v>481</v>
      </c>
      <c r="U16" s="18" t="s">
        <v>481</v>
      </c>
      <c r="V16" s="20" t="s">
        <v>481</v>
      </c>
      <c r="W16" s="18" t="s">
        <v>481</v>
      </c>
      <c r="X16" s="20" t="s">
        <v>481</v>
      </c>
      <c r="Y16" s="18" t="s">
        <v>481</v>
      </c>
      <c r="Z16" s="20" t="s">
        <v>481</v>
      </c>
      <c r="AA16" s="18" t="s">
        <v>481</v>
      </c>
      <c r="AB16" s="20" t="s">
        <v>481</v>
      </c>
      <c r="AC16" s="18" t="n">
        <v>375.48246071</v>
      </c>
      <c r="AD16" s="20" t="n">
        <v>9.76824745</v>
      </c>
    </row>
    <row r="17" spans="1:30">
      <c r="A17" s="15" t="s">
        <v>492</v>
      </c>
      <c r="B17" s="17" t="n">
        <v>6504</v>
      </c>
      <c r="C17" s="18">
        <f>(998.0/B17*100)</f>
        <v/>
      </c>
      <c r="D17" s="19" t="n">
        <v>5506</v>
      </c>
      <c r="E17" s="18" t="n">
        <v>496.90058493</v>
      </c>
      <c r="F17" s="20" t="n">
        <v>18.44196209</v>
      </c>
      <c r="G17" s="18" t="n">
        <v>534.93568576</v>
      </c>
      <c r="H17" s="20" t="n">
        <v>3.03807697</v>
      </c>
      <c r="I17" s="18" t="n">
        <v>518.5551186500001</v>
      </c>
      <c r="J17" s="20" t="n">
        <v>6.55142021</v>
      </c>
      <c r="K17" s="18" t="n">
        <v>462.83514015</v>
      </c>
      <c r="L17" s="20" t="n">
        <v>13.87010999</v>
      </c>
      <c r="M17" s="18" t="n">
        <v>441.04947311</v>
      </c>
      <c r="N17" s="20" t="n">
        <v>17.0661438</v>
      </c>
      <c r="O17" s="18" t="n">
        <v>440.00615227</v>
      </c>
      <c r="P17" s="20" t="n">
        <v>13.1187046</v>
      </c>
      <c r="Q17" s="18" t="n">
        <v>411.29427215</v>
      </c>
      <c r="R17" s="20" t="n">
        <v>18.59768214</v>
      </c>
      <c r="S17" s="18" t="s">
        <v>481</v>
      </c>
      <c r="T17" s="20" t="s">
        <v>481</v>
      </c>
      <c r="U17" s="18" t="s">
        <v>481</v>
      </c>
      <c r="V17" s="20" t="s">
        <v>481</v>
      </c>
      <c r="W17" s="18" t="s">
        <v>481</v>
      </c>
      <c r="X17" s="20" t="s">
        <v>481</v>
      </c>
      <c r="Y17" s="18" t="n">
        <v>338.260297</v>
      </c>
      <c r="Z17" s="20" t="n">
        <v>14.23011861</v>
      </c>
      <c r="AA17" s="18" t="s">
        <v>481</v>
      </c>
      <c r="AB17" s="20" t="s">
        <v>481</v>
      </c>
      <c r="AC17" s="18" t="n">
        <v>429.53554979</v>
      </c>
      <c r="AD17" s="20" t="n">
        <v>10.03219134</v>
      </c>
    </row>
    <row r="18" spans="1:30">
      <c r="A18" s="15" t="s">
        <v>493</v>
      </c>
      <c r="B18" s="17" t="n">
        <v>5532</v>
      </c>
      <c r="C18" s="18">
        <f>(28.0/B18*100)</f>
        <v/>
      </c>
      <c r="D18" s="19" t="n">
        <v>5504</v>
      </c>
      <c r="E18" s="18" t="n">
        <v>451.33124844</v>
      </c>
      <c r="F18" s="20" t="n">
        <v>9.156854409999999</v>
      </c>
      <c r="G18" s="18" t="n">
        <v>485.92023166</v>
      </c>
      <c r="H18" s="20" t="n">
        <v>9.029956009999999</v>
      </c>
      <c r="I18" s="18" t="n">
        <v>481.58744073</v>
      </c>
      <c r="J18" s="20" t="n">
        <v>3.91068735</v>
      </c>
      <c r="K18" s="18" t="n">
        <v>443.52188633</v>
      </c>
      <c r="L18" s="20" t="n">
        <v>7.93982296</v>
      </c>
      <c r="M18" s="18" t="n">
        <v>430.0379042</v>
      </c>
      <c r="N18" s="20" t="n">
        <v>11.33438441</v>
      </c>
      <c r="O18" s="18" t="n">
        <v>418.72538541</v>
      </c>
      <c r="P18" s="20" t="n">
        <v>14.02390627</v>
      </c>
      <c r="Q18" s="18" t="n">
        <v>433.86288763</v>
      </c>
      <c r="R18" s="20" t="n">
        <v>18.51536991</v>
      </c>
      <c r="S18" s="18" t="n">
        <v>419.59240919</v>
      </c>
      <c r="T18" s="20" t="n">
        <v>5.87028021</v>
      </c>
      <c r="U18" s="18" t="s">
        <v>481</v>
      </c>
      <c r="V18" s="20" t="s">
        <v>481</v>
      </c>
      <c r="W18" s="18" t="s">
        <v>481</v>
      </c>
      <c r="X18" s="20" t="s">
        <v>481</v>
      </c>
      <c r="Y18" s="18" t="s">
        <v>481</v>
      </c>
      <c r="Z18" s="20" t="s">
        <v>481</v>
      </c>
      <c r="AA18" s="18" t="s">
        <v>481</v>
      </c>
      <c r="AB18" s="20" t="s">
        <v>481</v>
      </c>
      <c r="AC18" s="18" t="n">
        <v>381.26558483</v>
      </c>
      <c r="AD18" s="20" t="n">
        <v>11.91500014</v>
      </c>
    </row>
    <row r="19" spans="1:30">
      <c r="A19" s="15" t="s">
        <v>494</v>
      </c>
      <c r="B19" s="17" t="n">
        <v>5658</v>
      </c>
      <c r="C19" s="18">
        <f>(119.0/B19*100)</f>
        <v/>
      </c>
      <c r="D19" s="19" t="n">
        <v>5539</v>
      </c>
      <c r="E19" s="18" t="n">
        <v>422.3429848</v>
      </c>
      <c r="F19" s="20" t="n">
        <v>15.8502299</v>
      </c>
      <c r="G19" s="18" t="n">
        <v>375.166561</v>
      </c>
      <c r="H19" s="20" t="n">
        <v>10.42231019</v>
      </c>
      <c r="I19" s="18" t="n">
        <v>424.4291824</v>
      </c>
      <c r="J19" s="20" t="n">
        <v>12.35497076</v>
      </c>
      <c r="K19" s="18" t="n">
        <v>486.8235367</v>
      </c>
      <c r="L19" s="20" t="n">
        <v>4.94097829</v>
      </c>
      <c r="M19" s="18" t="n">
        <v>474.63862295</v>
      </c>
      <c r="N19" s="20" t="n">
        <v>6.17221257</v>
      </c>
      <c r="O19" s="18" t="n">
        <v>480.07149993</v>
      </c>
      <c r="P19" s="20" t="n">
        <v>5.46590005</v>
      </c>
      <c r="Q19" s="18" t="n">
        <v>410.83451814</v>
      </c>
      <c r="R19" s="20" t="n">
        <v>18.55189827</v>
      </c>
      <c r="S19" s="18" t="n">
        <v>360.38024707</v>
      </c>
      <c r="T19" s="20" t="n">
        <v>13.06052636</v>
      </c>
      <c r="U19" s="18" t="s">
        <v>481</v>
      </c>
      <c r="V19" s="20" t="s">
        <v>481</v>
      </c>
      <c r="W19" s="18" t="s">
        <v>481</v>
      </c>
      <c r="X19" s="20" t="s">
        <v>481</v>
      </c>
      <c r="Y19" s="18" t="s">
        <v>481</v>
      </c>
      <c r="Z19" s="20" t="s">
        <v>481</v>
      </c>
      <c r="AA19" s="18" t="s">
        <v>481</v>
      </c>
      <c r="AB19" s="20" t="s">
        <v>481</v>
      </c>
      <c r="AC19" s="18" t="n">
        <v>358.0180868</v>
      </c>
      <c r="AD19" s="20" t="n">
        <v>19.91523939</v>
      </c>
    </row>
    <row r="20" spans="1:30">
      <c r="A20" s="15" t="s">
        <v>495</v>
      </c>
      <c r="B20" s="17" t="n">
        <v>3371</v>
      </c>
      <c r="C20" s="18">
        <f>(75.0/B20*100)</f>
        <v/>
      </c>
      <c r="D20" s="19" t="n">
        <v>3296</v>
      </c>
      <c r="E20" s="18" t="n">
        <v>468.18363685</v>
      </c>
      <c r="F20" s="20" t="n">
        <v>11.84321708</v>
      </c>
      <c r="G20" s="18" t="n">
        <v>499.02583485</v>
      </c>
      <c r="H20" s="20" t="n">
        <v>5.583616</v>
      </c>
      <c r="I20" s="18" t="n">
        <v>490.6664707</v>
      </c>
      <c r="J20" s="20" t="n">
        <v>2.63046093</v>
      </c>
      <c r="K20" s="18" t="n">
        <v>488.1575485</v>
      </c>
      <c r="L20" s="20" t="n">
        <v>4.76154577</v>
      </c>
      <c r="M20" s="18" t="n">
        <v>462.15009435</v>
      </c>
      <c r="N20" s="20" t="n">
        <v>7.66648155</v>
      </c>
      <c r="O20" s="18" t="n">
        <v>455.34740518</v>
      </c>
      <c r="P20" s="20" t="n">
        <v>9.86991197</v>
      </c>
      <c r="Q20" s="18" t="n">
        <v>465.04563517</v>
      </c>
      <c r="R20" s="20" t="n">
        <v>13.47688435</v>
      </c>
      <c r="S20" s="18" t="n">
        <v>421.42852226</v>
      </c>
      <c r="T20" s="20" t="n">
        <v>8.919924999999999</v>
      </c>
      <c r="U20" s="18" t="s">
        <v>481</v>
      </c>
      <c r="V20" s="20" t="s">
        <v>481</v>
      </c>
      <c r="W20" s="18" t="s">
        <v>481</v>
      </c>
      <c r="X20" s="20" t="s">
        <v>481</v>
      </c>
      <c r="Y20" s="18" t="s">
        <v>481</v>
      </c>
      <c r="Z20" s="20" t="s">
        <v>481</v>
      </c>
      <c r="AA20" s="18" t="s">
        <v>481</v>
      </c>
      <c r="AB20" s="20" t="s">
        <v>481</v>
      </c>
      <c r="AC20" s="18" t="n">
        <v>399.84242804</v>
      </c>
      <c r="AD20" s="20" t="n">
        <v>14.57668171</v>
      </c>
    </row>
    <row r="21" spans="1:30">
      <c r="A21" s="15" t="s">
        <v>496</v>
      </c>
      <c r="B21" s="17" t="n">
        <v>5741</v>
      </c>
      <c r="C21" s="18">
        <f>(45.0/B21*100)</f>
        <v/>
      </c>
      <c r="D21" s="19" t="n">
        <v>5696</v>
      </c>
      <c r="E21" s="18" t="n">
        <v>524.8297533800001</v>
      </c>
      <c r="F21" s="20" t="n">
        <v>6.85596496</v>
      </c>
      <c r="G21" s="18" t="n">
        <v>525.90441018</v>
      </c>
      <c r="H21" s="20" t="n">
        <v>2.22169183</v>
      </c>
      <c r="I21" s="18" t="n">
        <v>517.91560995</v>
      </c>
      <c r="J21" s="20" t="n">
        <v>7.96173371</v>
      </c>
      <c r="K21" s="18" t="n">
        <v>491.74527477</v>
      </c>
      <c r="L21" s="20" t="n">
        <v>14.77480506</v>
      </c>
      <c r="M21" s="18" t="n">
        <v>438.76506382</v>
      </c>
      <c r="N21" s="20" t="n">
        <v>17.00584497</v>
      </c>
      <c r="O21" s="18" t="n">
        <v>453.38537692</v>
      </c>
      <c r="P21" s="20" t="n">
        <v>11.95017128</v>
      </c>
      <c r="Q21" s="18" t="s">
        <v>481</v>
      </c>
      <c r="R21" s="20" t="s">
        <v>481</v>
      </c>
      <c r="S21" s="18" t="s">
        <v>481</v>
      </c>
      <c r="T21" s="20" t="s">
        <v>481</v>
      </c>
      <c r="U21" s="18" t="s">
        <v>481</v>
      </c>
      <c r="V21" s="20" t="s">
        <v>481</v>
      </c>
      <c r="W21" s="18" t="s">
        <v>481</v>
      </c>
      <c r="X21" s="20" t="s">
        <v>481</v>
      </c>
      <c r="Y21" s="18" t="s">
        <v>481</v>
      </c>
      <c r="Z21" s="20" t="s">
        <v>481</v>
      </c>
      <c r="AA21" s="18" t="s">
        <v>481</v>
      </c>
      <c r="AB21" s="20" t="s">
        <v>481</v>
      </c>
      <c r="AC21" s="18" t="n">
        <v>433.32650818</v>
      </c>
      <c r="AD21" s="20" t="n">
        <v>10.688925</v>
      </c>
    </row>
    <row r="22" spans="1:30">
      <c r="A22" s="15" t="s">
        <v>497</v>
      </c>
      <c r="B22" s="17" t="n">
        <v>6598</v>
      </c>
      <c r="C22" s="18">
        <f>(34.0/B22*100)</f>
        <v/>
      </c>
      <c r="D22" s="19" t="n">
        <v>6564</v>
      </c>
      <c r="E22" s="18" t="n">
        <v>491.22424208</v>
      </c>
      <c r="F22" s="20" t="n">
        <v>12.80188074</v>
      </c>
      <c r="G22" s="18" t="n">
        <v>480.43605759</v>
      </c>
      <c r="H22" s="20" t="n">
        <v>6.23919655</v>
      </c>
      <c r="I22" s="18" t="n">
        <v>511.40639125</v>
      </c>
      <c r="J22" s="20" t="n">
        <v>4.35769717</v>
      </c>
      <c r="K22" s="18" t="n">
        <v>424.11730134</v>
      </c>
      <c r="L22" s="20" t="n">
        <v>11.57672132</v>
      </c>
      <c r="M22" s="18" t="n">
        <v>402.848198</v>
      </c>
      <c r="N22" s="20" t="n">
        <v>10.31999071</v>
      </c>
      <c r="O22" s="18" t="n">
        <v>396.80611157</v>
      </c>
      <c r="P22" s="20" t="n">
        <v>11.03546071</v>
      </c>
      <c r="Q22" s="18" t="n">
        <v>392.12144959</v>
      </c>
      <c r="R22" s="20" t="n">
        <v>14.5904921</v>
      </c>
      <c r="S22" s="18" t="n">
        <v>401.47044269</v>
      </c>
      <c r="T22" s="20" t="n">
        <v>5.9344068</v>
      </c>
      <c r="U22" s="18" t="s">
        <v>481</v>
      </c>
      <c r="V22" s="20" t="s">
        <v>481</v>
      </c>
      <c r="W22" s="18" t="s">
        <v>481</v>
      </c>
      <c r="X22" s="20" t="s">
        <v>481</v>
      </c>
      <c r="Y22" s="18" t="s">
        <v>481</v>
      </c>
      <c r="Z22" s="20" t="s">
        <v>481</v>
      </c>
      <c r="AA22" s="18" t="n">
        <v>471.52841678</v>
      </c>
      <c r="AB22" s="20" t="n">
        <v>39.355265</v>
      </c>
      <c r="AC22" s="18" t="n">
        <v>335.92497805</v>
      </c>
      <c r="AD22" s="20" t="n">
        <v>13.67804465</v>
      </c>
    </row>
    <row r="23" spans="1:3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s">
        <v>481</v>
      </c>
      <c r="R23" s="20" t="s">
        <v>481</v>
      </c>
      <c r="S23" s="18" t="s">
        <v>481</v>
      </c>
      <c r="T23" s="20" t="s">
        <v>481</v>
      </c>
      <c r="U23" s="18" t="s">
        <v>481</v>
      </c>
      <c r="V23" s="20" t="s">
        <v>481</v>
      </c>
      <c r="W23" s="18" t="s">
        <v>481</v>
      </c>
      <c r="X23" s="20" t="s">
        <v>481</v>
      </c>
      <c r="Y23" s="18" t="n">
        <v>484.7579961</v>
      </c>
      <c r="Z23" s="20" t="n">
        <v>2.68139711</v>
      </c>
      <c r="AA23" s="18" t="s">
        <v>481</v>
      </c>
      <c r="AB23" s="20" t="s">
        <v>481</v>
      </c>
      <c r="AC23" s="18" t="s">
        <v>481</v>
      </c>
      <c r="AD23" s="20" t="s">
        <v>481</v>
      </c>
    </row>
    <row r="24" spans="1:30">
      <c r="A24" s="15" t="s">
        <v>499</v>
      </c>
      <c r="B24" s="17" t="n">
        <v>6647</v>
      </c>
      <c r="C24" s="18">
        <f>(7.0/B24*100)</f>
        <v/>
      </c>
      <c r="D24" s="19" t="n">
        <v>6640</v>
      </c>
      <c r="E24" s="18" t="n">
        <v>447.85600467</v>
      </c>
      <c r="F24" s="20" t="n">
        <v>57.16305192</v>
      </c>
      <c r="G24" s="18" t="n">
        <v>542.59511452</v>
      </c>
      <c r="H24" s="20" t="n">
        <v>10.34264685</v>
      </c>
      <c r="I24" s="18" t="n">
        <v>525.2853912</v>
      </c>
      <c r="J24" s="20" t="n">
        <v>4.89009493</v>
      </c>
      <c r="K24" s="18" t="n">
        <v>510.81868994</v>
      </c>
      <c r="L24" s="20" t="n">
        <v>4.15903836</v>
      </c>
      <c r="M24" s="18" t="n">
        <v>514.65548144</v>
      </c>
      <c r="N24" s="20" t="n">
        <v>24.54970353</v>
      </c>
      <c r="O24" s="18" t="n">
        <v>447.08367779</v>
      </c>
      <c r="P24" s="20" t="n">
        <v>39.89128853</v>
      </c>
      <c r="Q24" s="18" t="n">
        <v>400.62656519</v>
      </c>
      <c r="R24" s="20" t="n">
        <v>24.47541759</v>
      </c>
      <c r="S24" s="18" t="s">
        <v>481</v>
      </c>
      <c r="T24" s="20" t="s">
        <v>481</v>
      </c>
      <c r="U24" s="18" t="s">
        <v>481</v>
      </c>
      <c r="V24" s="20" t="s">
        <v>481</v>
      </c>
      <c r="W24" s="18" t="s">
        <v>481</v>
      </c>
      <c r="X24" s="20" t="s">
        <v>481</v>
      </c>
      <c r="Y24" s="18" t="s">
        <v>481</v>
      </c>
      <c r="Z24" s="20" t="s">
        <v>481</v>
      </c>
      <c r="AA24" s="18" t="s">
        <v>481</v>
      </c>
      <c r="AB24" s="20" t="s">
        <v>481</v>
      </c>
      <c r="AC24" s="18" t="n">
        <v>412.82570981</v>
      </c>
      <c r="AD24" s="20" t="n">
        <v>12.72655247</v>
      </c>
    </row>
    <row r="25" spans="1:30">
      <c r="A25" s="15" t="s">
        <v>500</v>
      </c>
      <c r="B25" s="17" t="n">
        <v>5581</v>
      </c>
      <c r="C25" s="18">
        <f>(25.0/B25*100)</f>
        <v/>
      </c>
      <c r="D25" s="19" t="n">
        <v>5556</v>
      </c>
      <c r="E25" s="18" t="n">
        <v>444.99472871</v>
      </c>
      <c r="F25" s="20" t="n">
        <v>25.29754339</v>
      </c>
      <c r="G25" s="18" t="n">
        <v>502.7449798</v>
      </c>
      <c r="H25" s="20" t="n">
        <v>11.34274975</v>
      </c>
      <c r="I25" s="18" t="n">
        <v>524.44153423</v>
      </c>
      <c r="J25" s="20" t="n">
        <v>3.67495359</v>
      </c>
      <c r="K25" s="18" t="n">
        <v>511.74988798</v>
      </c>
      <c r="L25" s="20" t="n">
        <v>7.9999704</v>
      </c>
      <c r="M25" s="18" t="n">
        <v>508.40936865</v>
      </c>
      <c r="N25" s="20" t="n">
        <v>10.6054056</v>
      </c>
      <c r="O25" s="18" t="n">
        <v>431.56653721</v>
      </c>
      <c r="P25" s="20" t="n">
        <v>12.56761025</v>
      </c>
      <c r="Q25" s="18" t="s">
        <v>481</v>
      </c>
      <c r="R25" s="20" t="s">
        <v>481</v>
      </c>
      <c r="S25" s="18" t="s">
        <v>481</v>
      </c>
      <c r="T25" s="20" t="s">
        <v>481</v>
      </c>
      <c r="U25" s="18" t="s">
        <v>481</v>
      </c>
      <c r="V25" s="20" t="s">
        <v>481</v>
      </c>
      <c r="W25" s="18" t="s">
        <v>481</v>
      </c>
      <c r="X25" s="20" t="s">
        <v>481</v>
      </c>
      <c r="Y25" s="18" t="s">
        <v>481</v>
      </c>
      <c r="Z25" s="20" t="s">
        <v>481</v>
      </c>
      <c r="AA25" s="18" t="s">
        <v>481</v>
      </c>
      <c r="AB25" s="20" t="s">
        <v>481</v>
      </c>
      <c r="AC25" s="18" t="n">
        <v>375.33440272</v>
      </c>
      <c r="AD25" s="20" t="n">
        <v>32.18116014</v>
      </c>
    </row>
    <row r="26" spans="1:30">
      <c r="A26" s="15" t="s">
        <v>501</v>
      </c>
      <c r="B26" s="17" t="n">
        <v>4869</v>
      </c>
      <c r="C26" s="18">
        <f>(47.0/B26*100)</f>
        <v/>
      </c>
      <c r="D26" s="19" t="n">
        <v>4822</v>
      </c>
      <c r="E26" s="18" t="n">
        <v>487.5771801</v>
      </c>
      <c r="F26" s="20" t="n">
        <v>7.98173233</v>
      </c>
      <c r="G26" s="18" t="n">
        <v>500.90657018</v>
      </c>
      <c r="H26" s="20" t="n">
        <v>4.88063619</v>
      </c>
      <c r="I26" s="18" t="n">
        <v>495.39717743</v>
      </c>
      <c r="J26" s="20" t="n">
        <v>1.93882024</v>
      </c>
      <c r="K26" s="18" t="n">
        <v>460.67796999</v>
      </c>
      <c r="L26" s="20" t="n">
        <v>7.38940503</v>
      </c>
      <c r="M26" s="18" t="n">
        <v>466.75350961</v>
      </c>
      <c r="N26" s="20" t="n">
        <v>11.08768501</v>
      </c>
      <c r="O26" s="18" t="n">
        <v>431.79247807</v>
      </c>
      <c r="P26" s="20" t="n">
        <v>6.49241746</v>
      </c>
      <c r="Q26" s="18" t="s">
        <v>481</v>
      </c>
      <c r="R26" s="20" t="s">
        <v>481</v>
      </c>
      <c r="S26" s="18" t="s">
        <v>481</v>
      </c>
      <c r="T26" s="20" t="s">
        <v>481</v>
      </c>
      <c r="U26" s="18" t="s">
        <v>481</v>
      </c>
      <c r="V26" s="20" t="s">
        <v>481</v>
      </c>
      <c r="W26" s="18" t="s">
        <v>481</v>
      </c>
      <c r="X26" s="20" t="s">
        <v>481</v>
      </c>
      <c r="Y26" s="18" t="s">
        <v>481</v>
      </c>
      <c r="Z26" s="20" t="s">
        <v>481</v>
      </c>
      <c r="AA26" s="18" t="s">
        <v>481</v>
      </c>
      <c r="AB26" s="20" t="s">
        <v>481</v>
      </c>
      <c r="AC26" s="18" t="n">
        <v>434.46797358</v>
      </c>
      <c r="AD26" s="20" t="n">
        <v>14.46778994</v>
      </c>
    </row>
    <row r="27" spans="1:30">
      <c r="A27" s="15" t="s">
        <v>502</v>
      </c>
      <c r="B27" s="17" t="n">
        <v>5299</v>
      </c>
      <c r="C27" s="18">
        <f>(43.0/B27*100)</f>
        <v/>
      </c>
      <c r="D27" s="19" t="n">
        <v>5256</v>
      </c>
      <c r="E27" s="18" t="n">
        <v>418.84806669</v>
      </c>
      <c r="F27" s="20" t="n">
        <v>9.13925809</v>
      </c>
      <c r="G27" s="18" t="n">
        <v>503.93824795</v>
      </c>
      <c r="H27" s="20" t="n">
        <v>1.80023018</v>
      </c>
      <c r="I27" s="18" t="n">
        <v>466.35425797</v>
      </c>
      <c r="J27" s="20" t="n">
        <v>2.86512439</v>
      </c>
      <c r="K27" s="18" t="n">
        <v>447.01625782</v>
      </c>
      <c r="L27" s="20" t="n">
        <v>7.81321837</v>
      </c>
      <c r="M27" s="18" t="n">
        <v>483.88868592</v>
      </c>
      <c r="N27" s="20" t="n">
        <v>9.93753594</v>
      </c>
      <c r="O27" s="18" t="n">
        <v>432.83839649</v>
      </c>
      <c r="P27" s="20" t="n">
        <v>7.28075064</v>
      </c>
      <c r="Q27" s="18" t="s">
        <v>481</v>
      </c>
      <c r="R27" s="20" t="s">
        <v>481</v>
      </c>
      <c r="S27" s="18" t="s">
        <v>481</v>
      </c>
      <c r="T27" s="20" t="s">
        <v>481</v>
      </c>
      <c r="U27" s="18" t="s">
        <v>481</v>
      </c>
      <c r="V27" s="20" t="s">
        <v>481</v>
      </c>
      <c r="W27" s="18" t="s">
        <v>481</v>
      </c>
      <c r="X27" s="20" t="s">
        <v>481</v>
      </c>
      <c r="Y27" s="18" t="s">
        <v>481</v>
      </c>
      <c r="Z27" s="20" t="s">
        <v>481</v>
      </c>
      <c r="AA27" s="18" t="s">
        <v>481</v>
      </c>
      <c r="AB27" s="20" t="s">
        <v>481</v>
      </c>
      <c r="AC27" s="18" t="n">
        <v>393.21770442</v>
      </c>
      <c r="AD27" s="20" t="n">
        <v>8.741964449999999</v>
      </c>
    </row>
    <row r="28" spans="1:30">
      <c r="A28" s="15" t="s">
        <v>503</v>
      </c>
      <c r="B28" s="17" t="n">
        <v>7568</v>
      </c>
      <c r="C28" s="18">
        <f>(136.0/B28*100)</f>
        <v/>
      </c>
      <c r="D28" s="19" t="n">
        <v>7432</v>
      </c>
      <c r="E28" s="18" t="n">
        <v>443.81304202</v>
      </c>
      <c r="F28" s="20" t="n">
        <v>4.498373</v>
      </c>
      <c r="G28" s="18" t="n">
        <v>431.71613695</v>
      </c>
      <c r="H28" s="20" t="n">
        <v>5.25486379</v>
      </c>
      <c r="I28" s="18" t="n">
        <v>419.68141266</v>
      </c>
      <c r="J28" s="20" t="n">
        <v>4.64963458</v>
      </c>
      <c r="K28" s="18" t="n">
        <v>429.20909769</v>
      </c>
      <c r="L28" s="20" t="n">
        <v>7.33093734</v>
      </c>
      <c r="M28" s="18" t="n">
        <v>404.52847903</v>
      </c>
      <c r="N28" s="20" t="n">
        <v>15.13046751</v>
      </c>
      <c r="O28" s="18" t="n">
        <v>384.45666683</v>
      </c>
      <c r="P28" s="20" t="n">
        <v>10.46388118</v>
      </c>
      <c r="Q28" s="18" t="n">
        <v>407.26863179</v>
      </c>
      <c r="R28" s="20" t="n">
        <v>6.26882419</v>
      </c>
      <c r="S28" s="18" t="s">
        <v>481</v>
      </c>
      <c r="T28" s="20" t="s">
        <v>481</v>
      </c>
      <c r="U28" s="18" t="s">
        <v>481</v>
      </c>
      <c r="V28" s="20" t="s">
        <v>481</v>
      </c>
      <c r="W28" s="18" t="s">
        <v>481</v>
      </c>
      <c r="X28" s="20" t="s">
        <v>481</v>
      </c>
      <c r="Y28" s="18" t="s">
        <v>481</v>
      </c>
      <c r="Z28" s="20" t="s">
        <v>481</v>
      </c>
      <c r="AA28" s="18" t="s">
        <v>481</v>
      </c>
      <c r="AB28" s="20" t="s">
        <v>481</v>
      </c>
      <c r="AC28" s="18" t="n">
        <v>372.02235853</v>
      </c>
      <c r="AD28" s="20" t="n">
        <v>4.87252105</v>
      </c>
    </row>
    <row r="29" spans="1:30">
      <c r="A29" s="15" t="s">
        <v>504</v>
      </c>
      <c r="B29" s="17" t="n">
        <v>5385</v>
      </c>
      <c r="C29" s="18">
        <f>(30.0/B29*100)</f>
        <v/>
      </c>
      <c r="D29" s="19" t="n">
        <v>5355</v>
      </c>
      <c r="E29" s="18" t="n">
        <v>480.50997264</v>
      </c>
      <c r="F29" s="20" t="n">
        <v>10.29237772</v>
      </c>
      <c r="G29" s="18" t="n">
        <v>525.33835283</v>
      </c>
      <c r="H29" s="20" t="n">
        <v>3.69428216</v>
      </c>
      <c r="I29" s="18" t="n">
        <v>492.39656543</v>
      </c>
      <c r="J29" s="20" t="n">
        <v>5.96561535</v>
      </c>
      <c r="K29" s="18" t="n">
        <v>462.93035205</v>
      </c>
      <c r="L29" s="20" t="n">
        <v>8.88559774</v>
      </c>
      <c r="M29" s="18" t="n">
        <v>456.66134789</v>
      </c>
      <c r="N29" s="20" t="n">
        <v>13.5249315</v>
      </c>
      <c r="O29" s="18" t="n">
        <v>446.49599418</v>
      </c>
      <c r="P29" s="20" t="n">
        <v>19.33328324</v>
      </c>
      <c r="Q29" s="18" t="s">
        <v>481</v>
      </c>
      <c r="R29" s="20" t="s">
        <v>481</v>
      </c>
      <c r="S29" s="18" t="s">
        <v>481</v>
      </c>
      <c r="T29" s="20" t="s">
        <v>481</v>
      </c>
      <c r="U29" s="18" t="s">
        <v>481</v>
      </c>
      <c r="V29" s="20" t="s">
        <v>481</v>
      </c>
      <c r="W29" s="18" t="s">
        <v>481</v>
      </c>
      <c r="X29" s="20" t="s">
        <v>481</v>
      </c>
      <c r="Y29" s="18" t="n">
        <v>314.02123871</v>
      </c>
      <c r="Z29" s="20" t="n">
        <v>13.26138992</v>
      </c>
      <c r="AA29" s="18" t="s">
        <v>481</v>
      </c>
      <c r="AB29" s="20" t="s">
        <v>481</v>
      </c>
      <c r="AC29" s="18" t="n">
        <v>422.2816184</v>
      </c>
      <c r="AD29" s="20" t="n">
        <v>14.38551131</v>
      </c>
    </row>
    <row r="30" spans="1:30">
      <c r="A30" s="15" t="s">
        <v>505</v>
      </c>
      <c r="B30" s="17" t="n">
        <v>4520</v>
      </c>
      <c r="C30" s="18">
        <f>(128.0/B30*100)</f>
        <v/>
      </c>
      <c r="D30" s="19" t="n">
        <v>4392</v>
      </c>
      <c r="E30" s="18" t="n">
        <v>538.73339073</v>
      </c>
      <c r="F30" s="20" t="n">
        <v>3.37169936</v>
      </c>
      <c r="G30" s="18" t="n">
        <v>523.95995486</v>
      </c>
      <c r="H30" s="20" t="n">
        <v>8.73214902</v>
      </c>
      <c r="I30" s="18" t="n">
        <v>516.87149699</v>
      </c>
      <c r="J30" s="20" t="n">
        <v>7.39738222</v>
      </c>
      <c r="K30" s="18" t="n">
        <v>510.227844</v>
      </c>
      <c r="L30" s="20" t="n">
        <v>6.19382705</v>
      </c>
      <c r="M30" s="18" t="n">
        <v>495.825871</v>
      </c>
      <c r="N30" s="20" t="n">
        <v>4.78091936</v>
      </c>
      <c r="O30" s="18" t="n">
        <v>467.97977764</v>
      </c>
      <c r="P30" s="20" t="n">
        <v>7.27517239</v>
      </c>
      <c r="Q30" s="18" t="n">
        <v>421.09804715</v>
      </c>
      <c r="R30" s="20" t="n">
        <v>12.64264736</v>
      </c>
      <c r="S30" s="18" t="s">
        <v>481</v>
      </c>
      <c r="T30" s="20" t="s">
        <v>481</v>
      </c>
      <c r="U30" s="18" t="s">
        <v>481</v>
      </c>
      <c r="V30" s="20" t="s">
        <v>481</v>
      </c>
      <c r="W30" s="18" t="s">
        <v>481</v>
      </c>
      <c r="X30" s="20" t="s">
        <v>481</v>
      </c>
      <c r="Y30" s="18" t="s">
        <v>481</v>
      </c>
      <c r="Z30" s="20" t="s">
        <v>481</v>
      </c>
      <c r="AA30" s="18" t="s">
        <v>481</v>
      </c>
      <c r="AB30" s="20" t="s">
        <v>481</v>
      </c>
      <c r="AC30" s="18" t="n">
        <v>412.1855916</v>
      </c>
      <c r="AD30" s="20" t="n">
        <v>10.15614039</v>
      </c>
    </row>
    <row r="31" spans="1:30">
      <c r="A31" s="15" t="s">
        <v>506</v>
      </c>
      <c r="B31" s="17" t="n">
        <v>5456</v>
      </c>
      <c r="C31" s="18">
        <f>(134.0/B31*100)</f>
        <v/>
      </c>
      <c r="D31" s="19" t="n">
        <v>5322</v>
      </c>
      <c r="E31" s="18" t="n">
        <v>449.81391721</v>
      </c>
      <c r="F31" s="20" t="n">
        <v>20.97909026</v>
      </c>
      <c r="G31" s="18" t="n">
        <v>521.63430451</v>
      </c>
      <c r="H31" s="20" t="n">
        <v>4.04305964</v>
      </c>
      <c r="I31" s="18" t="n">
        <v>521.8895932</v>
      </c>
      <c r="J31" s="20" t="n">
        <v>3.14782812</v>
      </c>
      <c r="K31" s="18" t="n">
        <v>498.38449784</v>
      </c>
      <c r="L31" s="20" t="n">
        <v>5.1351518</v>
      </c>
      <c r="M31" s="18" t="n">
        <v>480.75821286</v>
      </c>
      <c r="N31" s="20" t="n">
        <v>14.63155523</v>
      </c>
      <c r="O31" s="18" t="n">
        <v>473.95502474</v>
      </c>
      <c r="P31" s="20" t="n">
        <v>14.47458299</v>
      </c>
      <c r="Q31" s="18" t="n">
        <v>475.39317961</v>
      </c>
      <c r="R31" s="20" t="n">
        <v>31.90795069</v>
      </c>
      <c r="S31" s="18" t="n">
        <v>402.12720368</v>
      </c>
      <c r="T31" s="20" t="n">
        <v>19.2651184</v>
      </c>
      <c r="U31" s="18" t="s">
        <v>481</v>
      </c>
      <c r="V31" s="20" t="s">
        <v>481</v>
      </c>
      <c r="W31" s="18" t="s">
        <v>481</v>
      </c>
      <c r="X31" s="20" t="s">
        <v>481</v>
      </c>
      <c r="Y31" s="18" t="s">
        <v>481</v>
      </c>
      <c r="Z31" s="20" t="s">
        <v>481</v>
      </c>
      <c r="AA31" s="18" t="s">
        <v>481</v>
      </c>
      <c r="AB31" s="20" t="s">
        <v>481</v>
      </c>
      <c r="AC31" s="18" t="n">
        <v>431.79847672</v>
      </c>
      <c r="AD31" s="20" t="n">
        <v>9.52955433</v>
      </c>
    </row>
    <row r="32" spans="1:30">
      <c r="A32" s="15" t="s">
        <v>507</v>
      </c>
      <c r="B32" s="17" t="n">
        <v>4478</v>
      </c>
      <c r="C32" s="18">
        <f>(6.0/B32*100)</f>
        <v/>
      </c>
      <c r="D32" s="19" t="n">
        <v>4472</v>
      </c>
      <c r="E32" s="18" t="n">
        <v>503.2693082</v>
      </c>
      <c r="F32" s="20" t="n">
        <v>18.52270762</v>
      </c>
      <c r="G32" s="18" t="n">
        <v>527.13611571</v>
      </c>
      <c r="H32" s="20" t="n">
        <v>22.34004915</v>
      </c>
      <c r="I32" s="18" t="n">
        <v>512.96177415</v>
      </c>
      <c r="J32" s="20" t="n">
        <v>5.49673051</v>
      </c>
      <c r="K32" s="18" t="n">
        <v>518.87179727</v>
      </c>
      <c r="L32" s="20" t="n">
        <v>4.13066963</v>
      </c>
      <c r="M32" s="18" t="n">
        <v>499.78243303</v>
      </c>
      <c r="N32" s="20" t="n">
        <v>3.96968998</v>
      </c>
      <c r="O32" s="18" t="n">
        <v>473.38444962</v>
      </c>
      <c r="P32" s="20" t="n">
        <v>7.50923051</v>
      </c>
      <c r="Q32" s="18" t="s">
        <v>481</v>
      </c>
      <c r="R32" s="20" t="s">
        <v>481</v>
      </c>
      <c r="S32" s="18" t="s">
        <v>481</v>
      </c>
      <c r="T32" s="20" t="s">
        <v>481</v>
      </c>
      <c r="U32" s="18" t="s">
        <v>481</v>
      </c>
      <c r="V32" s="20" t="s">
        <v>481</v>
      </c>
      <c r="W32" s="18" t="s">
        <v>481</v>
      </c>
      <c r="X32" s="20" t="s">
        <v>481</v>
      </c>
      <c r="Y32" s="18" t="s">
        <v>481</v>
      </c>
      <c r="Z32" s="20" t="s">
        <v>481</v>
      </c>
      <c r="AA32" s="18" t="s">
        <v>481</v>
      </c>
      <c r="AB32" s="20" t="s">
        <v>481</v>
      </c>
      <c r="AC32" s="18" t="n">
        <v>434.56031836</v>
      </c>
      <c r="AD32" s="20" t="n">
        <v>10.60591786</v>
      </c>
    </row>
    <row r="33" spans="1:30">
      <c r="A33" s="15" t="s">
        <v>508</v>
      </c>
      <c r="B33" s="17" t="n">
        <v>7325</v>
      </c>
      <c r="C33" s="18">
        <f>(77.0/B33*100)</f>
        <v/>
      </c>
      <c r="D33" s="19" t="n">
        <v>7248</v>
      </c>
      <c r="E33" s="18" t="n">
        <v>441.79107073</v>
      </c>
      <c r="F33" s="20" t="n">
        <v>17.84817128</v>
      </c>
      <c r="G33" s="18" t="n">
        <v>467.53092328</v>
      </c>
      <c r="H33" s="20" t="n">
        <v>9.4560826</v>
      </c>
      <c r="I33" s="18" t="n">
        <v>509.54465101</v>
      </c>
      <c r="J33" s="20" t="n">
        <v>3.04196407</v>
      </c>
      <c r="K33" s="18" t="n">
        <v>500.83103554</v>
      </c>
      <c r="L33" s="20" t="n">
        <v>10.34706849</v>
      </c>
      <c r="M33" s="18" t="n">
        <v>417.07463143</v>
      </c>
      <c r="N33" s="20" t="n">
        <v>18.83372296</v>
      </c>
      <c r="O33" s="18" t="n">
        <v>448.92790461</v>
      </c>
      <c r="P33" s="20" t="n">
        <v>17.04768883</v>
      </c>
      <c r="Q33" s="18" t="n">
        <v>413.16527211</v>
      </c>
      <c r="R33" s="20" t="n">
        <v>22.37516094</v>
      </c>
      <c r="S33" s="18" t="n">
        <v>415.14146853</v>
      </c>
      <c r="T33" s="20" t="n">
        <v>12.10042391</v>
      </c>
      <c r="U33" s="18" t="s">
        <v>481</v>
      </c>
      <c r="V33" s="20" t="s">
        <v>481</v>
      </c>
      <c r="W33" s="18" t="s">
        <v>481</v>
      </c>
      <c r="X33" s="20" t="s">
        <v>481</v>
      </c>
      <c r="Y33" s="18" t="s">
        <v>481</v>
      </c>
      <c r="Z33" s="20" t="s">
        <v>481</v>
      </c>
      <c r="AA33" s="18" t="s">
        <v>481</v>
      </c>
      <c r="AB33" s="20" t="s">
        <v>481</v>
      </c>
      <c r="AC33" s="18" t="n">
        <v>410.62363223</v>
      </c>
      <c r="AD33" s="20" t="n">
        <v>8.05699463</v>
      </c>
    </row>
    <row r="34" spans="1:30">
      <c r="A34" s="15" t="s">
        <v>509</v>
      </c>
      <c r="B34" s="17" t="n">
        <v>6350</v>
      </c>
      <c r="C34" s="18">
        <f>(53.0/B34*100)</f>
        <v/>
      </c>
      <c r="D34" s="19" t="n">
        <v>6297</v>
      </c>
      <c r="E34" s="18" t="n">
        <v>447.18682529</v>
      </c>
      <c r="F34" s="20" t="n">
        <v>8.441661890000001</v>
      </c>
      <c r="G34" s="18" t="n">
        <v>465.66347203</v>
      </c>
      <c r="H34" s="20" t="n">
        <v>9.653963879999999</v>
      </c>
      <c r="I34" s="18" t="n">
        <v>465.77007273</v>
      </c>
      <c r="J34" s="20" t="n">
        <v>3.29521315</v>
      </c>
      <c r="K34" s="18" t="n">
        <v>459.31432475</v>
      </c>
      <c r="L34" s="20" t="n">
        <v>9.08106961</v>
      </c>
      <c r="M34" s="18" t="n">
        <v>410.74905565</v>
      </c>
      <c r="N34" s="20" t="n">
        <v>10.47272177</v>
      </c>
      <c r="O34" s="18" t="n">
        <v>375.31768371</v>
      </c>
      <c r="P34" s="20" t="n">
        <v>9.39003318</v>
      </c>
      <c r="Q34" s="18" t="s">
        <v>481</v>
      </c>
      <c r="R34" s="20" t="s">
        <v>481</v>
      </c>
      <c r="S34" s="18" t="s">
        <v>481</v>
      </c>
      <c r="T34" s="20" t="s">
        <v>481</v>
      </c>
      <c r="U34" s="18" t="s">
        <v>481</v>
      </c>
      <c r="V34" s="20" t="s">
        <v>481</v>
      </c>
      <c r="W34" s="18" t="s">
        <v>481</v>
      </c>
      <c r="X34" s="20" t="s">
        <v>481</v>
      </c>
      <c r="Y34" s="18" t="n">
        <v>263.37193708</v>
      </c>
      <c r="Z34" s="20" t="n">
        <v>13.61114927</v>
      </c>
      <c r="AA34" s="18" t="s">
        <v>481</v>
      </c>
      <c r="AB34" s="20" t="s">
        <v>481</v>
      </c>
      <c r="AC34" s="18" t="n">
        <v>340.8292478</v>
      </c>
      <c r="AD34" s="20" t="n">
        <v>12.20476778</v>
      </c>
    </row>
    <row r="35" spans="1:30">
      <c r="A35" s="15" t="s">
        <v>510</v>
      </c>
      <c r="B35" s="17" t="n">
        <v>6406</v>
      </c>
      <c r="C35" s="18">
        <f>(46.0/B35*100)</f>
        <v/>
      </c>
      <c r="D35" s="19" t="n">
        <v>6360</v>
      </c>
      <c r="E35" s="18" t="n">
        <v>443.91068059</v>
      </c>
      <c r="F35" s="20" t="n">
        <v>13.65627399</v>
      </c>
      <c r="G35" s="18" t="n">
        <v>470.19770589</v>
      </c>
      <c r="H35" s="20" t="n">
        <v>2.5033359</v>
      </c>
      <c r="I35" s="18" t="n">
        <v>521.20103166</v>
      </c>
      <c r="J35" s="20" t="n">
        <v>2.20546926</v>
      </c>
      <c r="K35" s="18" t="n">
        <v>522.47468982</v>
      </c>
      <c r="L35" s="20" t="n">
        <v>3.41639401</v>
      </c>
      <c r="M35" s="18" t="n">
        <v>474.06253316</v>
      </c>
      <c r="N35" s="20" t="n">
        <v>9.7835258</v>
      </c>
      <c r="O35" s="18" t="n">
        <v>455.06590246</v>
      </c>
      <c r="P35" s="20" t="n">
        <v>8.863057639999999</v>
      </c>
      <c r="Q35" s="18" t="s">
        <v>481</v>
      </c>
      <c r="R35" s="20" t="s">
        <v>481</v>
      </c>
      <c r="S35" s="18" t="s">
        <v>481</v>
      </c>
      <c r="T35" s="20" t="s">
        <v>481</v>
      </c>
      <c r="U35" s="18" t="s">
        <v>481</v>
      </c>
      <c r="V35" s="20" t="s">
        <v>481</v>
      </c>
      <c r="W35" s="18" t="s">
        <v>481</v>
      </c>
      <c r="X35" s="20" t="s">
        <v>481</v>
      </c>
      <c r="Y35" s="18" t="n">
        <v>337.32521215</v>
      </c>
      <c r="Z35" s="20" t="n">
        <v>11.65794297</v>
      </c>
      <c r="AA35" s="18" t="s">
        <v>481</v>
      </c>
      <c r="AB35" s="20" t="s">
        <v>481</v>
      </c>
      <c r="AC35" s="18" t="n">
        <v>404.08004618</v>
      </c>
      <c r="AD35" s="20" t="n">
        <v>12.0263616</v>
      </c>
    </row>
    <row r="36" spans="1:30">
      <c r="A36" s="15" t="s">
        <v>511</v>
      </c>
      <c r="B36" s="17" t="n">
        <v>6736</v>
      </c>
      <c r="C36" s="18">
        <f>(38.0/B36*100)</f>
        <v/>
      </c>
      <c r="D36" s="19" t="n">
        <v>6698</v>
      </c>
      <c r="E36" s="18" t="n">
        <v>444.59596189</v>
      </c>
      <c r="F36" s="20" t="n">
        <v>12.73900894</v>
      </c>
      <c r="G36" s="18" t="n">
        <v>506.16958568</v>
      </c>
      <c r="H36" s="20" t="n">
        <v>6.97234736</v>
      </c>
      <c r="I36" s="18" t="n">
        <v>499.34938634</v>
      </c>
      <c r="J36" s="20" t="n">
        <v>2.38243522</v>
      </c>
      <c r="K36" s="18" t="n">
        <v>457.89226434</v>
      </c>
      <c r="L36" s="20" t="n">
        <v>18.66395853</v>
      </c>
      <c r="M36" s="18" t="n">
        <v>463.53463071</v>
      </c>
      <c r="N36" s="20" t="n">
        <v>20.84735974</v>
      </c>
      <c r="O36" s="18" t="n">
        <v>428.07498278</v>
      </c>
      <c r="P36" s="20" t="n">
        <v>12.10056395</v>
      </c>
      <c r="Q36" s="18" t="s">
        <v>481</v>
      </c>
      <c r="R36" s="20" t="s">
        <v>481</v>
      </c>
      <c r="S36" s="18" t="s">
        <v>481</v>
      </c>
      <c r="T36" s="20" t="s">
        <v>481</v>
      </c>
      <c r="U36" s="18" t="s">
        <v>481</v>
      </c>
      <c r="V36" s="20" t="s">
        <v>481</v>
      </c>
      <c r="W36" s="18" t="s">
        <v>481</v>
      </c>
      <c r="X36" s="20" t="s">
        <v>481</v>
      </c>
      <c r="Y36" s="18" t="s">
        <v>481</v>
      </c>
      <c r="Z36" s="20" t="s">
        <v>481</v>
      </c>
      <c r="AA36" s="18" t="s">
        <v>481</v>
      </c>
      <c r="AB36" s="20" t="s">
        <v>481</v>
      </c>
      <c r="AC36" s="18" t="n">
        <v>387.87883002</v>
      </c>
      <c r="AD36" s="20" t="n">
        <v>10.86828454</v>
      </c>
    </row>
    <row r="37" spans="1:30">
      <c r="A37" s="15" t="s">
        <v>512</v>
      </c>
      <c r="B37" s="17" t="n">
        <v>5458</v>
      </c>
      <c r="C37" s="18">
        <f>(78.0/B37*100)</f>
        <v/>
      </c>
      <c r="D37" s="19" t="n">
        <v>5380</v>
      </c>
      <c r="E37" s="18" t="n">
        <v>467.00763128</v>
      </c>
      <c r="F37" s="20" t="n">
        <v>14.12420696</v>
      </c>
      <c r="G37" s="18" t="n">
        <v>531.44794114</v>
      </c>
      <c r="H37" s="20" t="n">
        <v>7.10359929</v>
      </c>
      <c r="I37" s="18" t="n">
        <v>507.84512342</v>
      </c>
      <c r="J37" s="20" t="n">
        <v>3.44635021</v>
      </c>
      <c r="K37" s="18" t="n">
        <v>499.42822744</v>
      </c>
      <c r="L37" s="20" t="n">
        <v>7.52824481</v>
      </c>
      <c r="M37" s="18" t="n">
        <v>498.23979347</v>
      </c>
      <c r="N37" s="20" t="n">
        <v>10.62625116</v>
      </c>
      <c r="O37" s="18" t="n">
        <v>454.34345649</v>
      </c>
      <c r="P37" s="20" t="n">
        <v>11.81463387</v>
      </c>
      <c r="Q37" s="18" t="n">
        <v>427.86562258</v>
      </c>
      <c r="R37" s="20" t="n">
        <v>18.2014949</v>
      </c>
      <c r="S37" s="18" t="n">
        <v>455.83378229</v>
      </c>
      <c r="T37" s="20" t="n">
        <v>7.09765048</v>
      </c>
      <c r="U37" s="18" t="s">
        <v>481</v>
      </c>
      <c r="V37" s="20" t="s">
        <v>481</v>
      </c>
      <c r="W37" s="18" t="s">
        <v>481</v>
      </c>
      <c r="X37" s="20" t="s">
        <v>481</v>
      </c>
      <c r="Y37" s="18" t="s">
        <v>481</v>
      </c>
      <c r="Z37" s="20" t="s">
        <v>481</v>
      </c>
      <c r="AA37" s="18" t="s">
        <v>481</v>
      </c>
      <c r="AB37" s="20" t="s">
        <v>481</v>
      </c>
      <c r="AC37" s="18" t="n">
        <v>384.96259957</v>
      </c>
      <c r="AD37" s="20" t="n">
        <v>10.89851099</v>
      </c>
    </row>
    <row r="38" spans="1:30">
      <c r="A38" s="15" t="s">
        <v>513</v>
      </c>
      <c r="B38" s="17" t="n">
        <v>5860</v>
      </c>
      <c r="C38" s="18">
        <f>(19.0/B38*100)</f>
        <v/>
      </c>
      <c r="D38" s="19" t="n">
        <v>5841</v>
      </c>
      <c r="E38" s="18" t="n">
        <v>516.82077887</v>
      </c>
      <c r="F38" s="20" t="n">
        <v>10.17763409</v>
      </c>
      <c r="G38" s="18" t="n">
        <v>502.1858935</v>
      </c>
      <c r="H38" s="20" t="n">
        <v>4.10474047</v>
      </c>
      <c r="I38" s="18" t="n">
        <v>497.60778166</v>
      </c>
      <c r="J38" s="20" t="n">
        <v>3.95108293</v>
      </c>
      <c r="K38" s="18" t="n">
        <v>477.22548188</v>
      </c>
      <c r="L38" s="20" t="n">
        <v>10.38824292</v>
      </c>
      <c r="M38" s="18" t="n">
        <v>473.71862547</v>
      </c>
      <c r="N38" s="20" t="n">
        <v>11.49902128</v>
      </c>
      <c r="O38" s="18" t="n">
        <v>448.51614887</v>
      </c>
      <c r="P38" s="20" t="n">
        <v>10.45925602</v>
      </c>
      <c r="Q38" s="18" t="n">
        <v>424.70117768</v>
      </c>
      <c r="R38" s="20" t="n">
        <v>11.8074935</v>
      </c>
      <c r="S38" s="18" t="s">
        <v>481</v>
      </c>
      <c r="T38" s="20" t="s">
        <v>481</v>
      </c>
      <c r="U38" s="18" t="s">
        <v>481</v>
      </c>
      <c r="V38" s="20" t="s">
        <v>481</v>
      </c>
      <c r="W38" s="18" t="s">
        <v>481</v>
      </c>
      <c r="X38" s="20" t="s">
        <v>481</v>
      </c>
      <c r="Y38" s="18" t="s">
        <v>481</v>
      </c>
      <c r="Z38" s="20" t="s">
        <v>481</v>
      </c>
      <c r="AA38" s="18" t="s">
        <v>481</v>
      </c>
      <c r="AB38" s="20" t="s">
        <v>481</v>
      </c>
      <c r="AC38" s="18" t="n">
        <v>421.9747019</v>
      </c>
      <c r="AD38" s="20" t="n">
        <v>10.65975413</v>
      </c>
    </row>
    <row r="39" spans="1:30">
      <c r="A39" s="15" t="s">
        <v>514</v>
      </c>
      <c r="B39" s="17" t="n">
        <v>5895</v>
      </c>
      <c r="C39" s="18">
        <f>(33.0/B39*100)</f>
        <v/>
      </c>
      <c r="D39" s="19" t="n">
        <v>5862</v>
      </c>
      <c r="E39" s="18" t="n">
        <v>451.81890675</v>
      </c>
      <c r="F39" s="20" t="n">
        <v>14.46356796</v>
      </c>
      <c r="G39" s="18" t="n">
        <v>433.12842682</v>
      </c>
      <c r="H39" s="20" t="n">
        <v>4.59266066</v>
      </c>
      <c r="I39" s="18" t="n">
        <v>438.56854614</v>
      </c>
      <c r="J39" s="20" t="n">
        <v>6.43427459</v>
      </c>
      <c r="K39" s="18" t="n">
        <v>417.65100992</v>
      </c>
      <c r="L39" s="20" t="n">
        <v>10.29632786</v>
      </c>
      <c r="M39" s="18" t="n">
        <v>457.21609453</v>
      </c>
      <c r="N39" s="20" t="n">
        <v>9.82399242</v>
      </c>
      <c r="O39" s="18" t="n">
        <v>407.01765238</v>
      </c>
      <c r="P39" s="20" t="n">
        <v>3.82088526</v>
      </c>
      <c r="Q39" s="18" t="s">
        <v>481</v>
      </c>
      <c r="R39" s="20" t="s">
        <v>481</v>
      </c>
      <c r="S39" s="18" t="s">
        <v>481</v>
      </c>
      <c r="T39" s="20" t="s">
        <v>481</v>
      </c>
      <c r="U39" s="18" t="s">
        <v>481</v>
      </c>
      <c r="V39" s="20" t="s">
        <v>481</v>
      </c>
      <c r="W39" s="18" t="s">
        <v>481</v>
      </c>
      <c r="X39" s="20" t="s">
        <v>481</v>
      </c>
      <c r="Y39" s="18" t="s">
        <v>481</v>
      </c>
      <c r="Z39" s="20" t="s">
        <v>481</v>
      </c>
      <c r="AA39" s="18" t="s">
        <v>481</v>
      </c>
      <c r="AB39" s="20" t="s">
        <v>481</v>
      </c>
      <c r="AC39" s="18" t="n">
        <v>353.77235741</v>
      </c>
      <c r="AD39" s="20" t="n">
        <v>10.62408286</v>
      </c>
    </row>
    <row r="40" spans="1:30">
      <c r="A40" s="15" t="s">
        <v>515</v>
      </c>
      <c r="B40" s="17" t="n">
        <v>14157</v>
      </c>
      <c r="C40" s="18">
        <f>(313.0/B40*100)</f>
        <v/>
      </c>
      <c r="D40" s="19" t="n">
        <v>13844</v>
      </c>
      <c r="E40" s="18" t="n">
        <v>481.00469061</v>
      </c>
      <c r="F40" s="20" t="n">
        <v>7.2177816</v>
      </c>
      <c r="G40" s="18" t="n">
        <v>506.23143002</v>
      </c>
      <c r="H40" s="20" t="n">
        <v>4.0479837</v>
      </c>
      <c r="I40" s="18" t="n">
        <v>515.68246428</v>
      </c>
      <c r="J40" s="20" t="n">
        <v>3.84450841</v>
      </c>
      <c r="K40" s="18" t="n">
        <v>493.41705263</v>
      </c>
      <c r="L40" s="20" t="n">
        <v>5.05880353</v>
      </c>
      <c r="M40" s="18" t="n">
        <v>475.84080774</v>
      </c>
      <c r="N40" s="20" t="n">
        <v>5.48518343</v>
      </c>
      <c r="O40" s="18" t="n">
        <v>431.45996512</v>
      </c>
      <c r="P40" s="20" t="n">
        <v>5.8196618</v>
      </c>
      <c r="Q40" s="18" t="s">
        <v>481</v>
      </c>
      <c r="R40" s="20" t="s">
        <v>481</v>
      </c>
      <c r="S40" s="18" t="s">
        <v>481</v>
      </c>
      <c r="T40" s="20" t="s">
        <v>481</v>
      </c>
      <c r="U40" s="18" t="s">
        <v>481</v>
      </c>
      <c r="V40" s="20" t="s">
        <v>481</v>
      </c>
      <c r="W40" s="18" t="s">
        <v>481</v>
      </c>
      <c r="X40" s="20" t="s">
        <v>481</v>
      </c>
      <c r="Y40" s="18" t="s">
        <v>481</v>
      </c>
      <c r="Z40" s="20" t="s">
        <v>481</v>
      </c>
      <c r="AA40" s="18" t="s">
        <v>481</v>
      </c>
      <c r="AB40" s="20" t="s">
        <v>481</v>
      </c>
      <c r="AC40" s="18" t="n">
        <v>381.43216406</v>
      </c>
      <c r="AD40" s="20" t="n">
        <v>9.586479410000001</v>
      </c>
    </row>
    <row r="41" spans="1:30">
      <c r="A41" s="15" t="s">
        <v>516</v>
      </c>
      <c r="B41" s="17" t="n">
        <v>5712</v>
      </c>
      <c r="C41" s="18">
        <f>(44.0/B41*100)</f>
        <v/>
      </c>
      <c r="D41" s="19" t="n">
        <v>5668</v>
      </c>
      <c r="E41" s="18" t="n">
        <v>519.81969268</v>
      </c>
      <c r="F41" s="20" t="n">
        <v>4.02918157</v>
      </c>
      <c r="G41" s="18" t="n">
        <v>452.551796</v>
      </c>
      <c r="H41" s="20" t="n">
        <v>16.62911271</v>
      </c>
      <c r="I41" s="18" t="n">
        <v>509.80231453</v>
      </c>
      <c r="J41" s="20" t="n">
        <v>9.94109718</v>
      </c>
      <c r="K41" s="18" t="n">
        <v>495.50078137</v>
      </c>
      <c r="L41" s="20" t="n">
        <v>8.0983816</v>
      </c>
      <c r="M41" s="18" t="n">
        <v>507.35360906</v>
      </c>
      <c r="N41" s="20" t="n">
        <v>9.749120939999999</v>
      </c>
      <c r="O41" s="18" t="n">
        <v>482.64607974</v>
      </c>
      <c r="P41" s="20" t="n">
        <v>4.5387183</v>
      </c>
      <c r="Q41" s="18" t="s">
        <v>481</v>
      </c>
      <c r="R41" s="20" t="s">
        <v>481</v>
      </c>
      <c r="S41" s="18" t="s">
        <v>481</v>
      </c>
      <c r="T41" s="20" t="s">
        <v>481</v>
      </c>
      <c r="U41" s="18" t="s">
        <v>481</v>
      </c>
      <c r="V41" s="20" t="s">
        <v>481</v>
      </c>
      <c r="W41" s="18" t="s">
        <v>481</v>
      </c>
      <c r="X41" s="20" t="s">
        <v>481</v>
      </c>
      <c r="Y41" s="18" t="n">
        <v>399.91015703</v>
      </c>
      <c r="Z41" s="20" t="n">
        <v>16.72230739</v>
      </c>
      <c r="AA41" s="18" t="s">
        <v>481</v>
      </c>
      <c r="AB41" s="20" t="s">
        <v>481</v>
      </c>
      <c r="AC41" s="18" t="n">
        <v>407.57228504</v>
      </c>
      <c r="AD41" s="20" t="n">
        <v>10.09676058</v>
      </c>
    </row>
    <row r="42" spans="1:3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row>
    <row r="43" spans="1:3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6" t="n"/>
    </row>
    <row r="44" spans="1:3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c r="AC44" s="18" t="s">
        <v>481</v>
      </c>
      <c r="AD44" s="20" t="s">
        <v>481</v>
      </c>
    </row>
    <row r="45" spans="1:3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s">
        <v>481</v>
      </c>
      <c r="T45" s="20" t="s">
        <v>481</v>
      </c>
      <c r="U45" s="18" t="s">
        <v>481</v>
      </c>
      <c r="V45" s="20" t="s">
        <v>481</v>
      </c>
      <c r="W45" s="18" t="s">
        <v>481</v>
      </c>
      <c r="X45" s="20" t="s">
        <v>481</v>
      </c>
      <c r="Y45" s="18" t="n">
        <v>349.85925265</v>
      </c>
      <c r="Z45" s="20" t="n">
        <v>3.00084387</v>
      </c>
      <c r="AA45" s="18" t="s">
        <v>481</v>
      </c>
      <c r="AB45" s="20" t="s">
        <v>481</v>
      </c>
      <c r="AC45" s="18" t="s">
        <v>481</v>
      </c>
      <c r="AD45" s="20" t="s">
        <v>481</v>
      </c>
    </row>
    <row r="46" spans="1:30">
      <c r="A46" s="15" t="s">
        <v>521</v>
      </c>
      <c r="B46" s="17" t="n">
        <v>23141</v>
      </c>
      <c r="C46" s="18">
        <f>(1697.0/B46*100)</f>
        <v/>
      </c>
      <c r="D46" s="19" t="n">
        <v>21444</v>
      </c>
      <c r="E46" s="18" t="n">
        <v>432.24307872</v>
      </c>
      <c r="F46" s="20" t="n">
        <v>8.151656300000001</v>
      </c>
      <c r="G46" s="18" t="n">
        <v>440.39443444</v>
      </c>
      <c r="H46" s="20" t="n">
        <v>3.89144002</v>
      </c>
      <c r="I46" s="18" t="n">
        <v>417.0372068</v>
      </c>
      <c r="J46" s="20" t="n">
        <v>3.35946565</v>
      </c>
      <c r="K46" s="18" t="n">
        <v>371.86181973</v>
      </c>
      <c r="L46" s="20" t="n">
        <v>8.085329890000001</v>
      </c>
      <c r="M46" s="18" t="n">
        <v>372.91246928</v>
      </c>
      <c r="N46" s="20" t="n">
        <v>9.446820669999999</v>
      </c>
      <c r="O46" s="18" t="n">
        <v>363.41116883</v>
      </c>
      <c r="P46" s="20" t="n">
        <v>7.36918527</v>
      </c>
      <c r="Q46" s="18" t="n">
        <v>359.91581415</v>
      </c>
      <c r="R46" s="20" t="n">
        <v>14.88443817</v>
      </c>
      <c r="S46" s="18" t="n">
        <v>365.22630631</v>
      </c>
      <c r="T46" s="20" t="n">
        <v>7.39591362</v>
      </c>
      <c r="U46" s="18" t="s">
        <v>481</v>
      </c>
      <c r="V46" s="20" t="s">
        <v>481</v>
      </c>
      <c r="W46" s="18" t="s">
        <v>481</v>
      </c>
      <c r="X46" s="20" t="s">
        <v>481</v>
      </c>
      <c r="Y46" s="18" t="s">
        <v>481</v>
      </c>
      <c r="Z46" s="20" t="s">
        <v>481</v>
      </c>
      <c r="AA46" s="18" t="s">
        <v>481</v>
      </c>
      <c r="AB46" s="20" t="s">
        <v>481</v>
      </c>
      <c r="AC46" s="18" t="n">
        <v>357.05110229</v>
      </c>
      <c r="AD46" s="20" t="n">
        <v>3.60858053</v>
      </c>
    </row>
    <row r="47" spans="1:30">
      <c r="A47" s="15" t="s">
        <v>522</v>
      </c>
      <c r="B47" s="17" t="n">
        <v>5928</v>
      </c>
      <c r="C47" s="18">
        <f>(161.0/B47*100)</f>
        <v/>
      </c>
      <c r="D47" s="19" t="n">
        <v>5767</v>
      </c>
      <c r="E47" s="18" t="n">
        <v>384.56018957</v>
      </c>
      <c r="F47" s="20" t="n">
        <v>12.46704375</v>
      </c>
      <c r="G47" s="18" t="n">
        <v>487.1839615</v>
      </c>
      <c r="H47" s="20" t="n">
        <v>19.74617396</v>
      </c>
      <c r="I47" s="18" t="n">
        <v>456.14022128</v>
      </c>
      <c r="J47" s="20" t="n">
        <v>5.0395237</v>
      </c>
      <c r="K47" s="18" t="n">
        <v>432.25505808</v>
      </c>
      <c r="L47" s="20" t="n">
        <v>6.6330541</v>
      </c>
      <c r="M47" s="18" t="n">
        <v>405.88519123</v>
      </c>
      <c r="N47" s="20" t="n">
        <v>11.34780533</v>
      </c>
      <c r="O47" s="18" t="n">
        <v>404.20929612</v>
      </c>
      <c r="P47" s="20" t="n">
        <v>10.65902806</v>
      </c>
      <c r="Q47" s="18" t="n">
        <v>405.26225029</v>
      </c>
      <c r="R47" s="20" t="n">
        <v>14.84221706</v>
      </c>
      <c r="S47" s="18" t="n">
        <v>393.68878373</v>
      </c>
      <c r="T47" s="20" t="n">
        <v>7.27200951</v>
      </c>
      <c r="U47" s="18" t="s">
        <v>481</v>
      </c>
      <c r="V47" s="20" t="s">
        <v>481</v>
      </c>
      <c r="W47" s="18" t="s">
        <v>481</v>
      </c>
      <c r="X47" s="20" t="s">
        <v>481</v>
      </c>
      <c r="Y47" s="18" t="s">
        <v>481</v>
      </c>
      <c r="Z47" s="20" t="s">
        <v>481</v>
      </c>
      <c r="AA47" s="18" t="s">
        <v>481</v>
      </c>
      <c r="AB47" s="20" t="s">
        <v>481</v>
      </c>
      <c r="AC47" s="18" t="n">
        <v>336.21235148</v>
      </c>
      <c r="AD47" s="20" t="n">
        <v>8.19557198</v>
      </c>
    </row>
    <row r="48" spans="1:30">
      <c r="A48" s="15" t="s">
        <v>523</v>
      </c>
      <c r="B48" s="17" t="n">
        <v>9841</v>
      </c>
      <c r="C48" s="18">
        <f>(7.0/B48*100)</f>
        <v/>
      </c>
      <c r="D48" s="19" t="n">
        <v>9834</v>
      </c>
      <c r="E48" s="18" t="n">
        <v>457.46636045</v>
      </c>
      <c r="F48" s="20" t="n">
        <v>16.08428946</v>
      </c>
      <c r="G48" s="18" t="n">
        <v>465.75294118</v>
      </c>
      <c r="H48" s="20" t="n">
        <v>12.54570272</v>
      </c>
      <c r="I48" s="18" t="n">
        <v>492.8568393</v>
      </c>
      <c r="J48" s="20" t="n">
        <v>8.0811365</v>
      </c>
      <c r="K48" s="18" t="n">
        <v>510.86953809</v>
      </c>
      <c r="L48" s="20" t="n">
        <v>6.613486</v>
      </c>
      <c r="M48" s="18" t="n">
        <v>535.30133378</v>
      </c>
      <c r="N48" s="20" t="n">
        <v>13.87677306</v>
      </c>
      <c r="O48" s="18" t="n">
        <v>516.40777243</v>
      </c>
      <c r="P48" s="20" t="n">
        <v>13.64782013</v>
      </c>
      <c r="Q48" s="18" t="n">
        <v>420.40052345</v>
      </c>
      <c r="R48" s="20" t="n">
        <v>60.44252636</v>
      </c>
      <c r="S48" s="18" t="n">
        <v>403.47823904</v>
      </c>
      <c r="T48" s="20" t="n">
        <v>19.20215251</v>
      </c>
      <c r="U48" s="18" t="s">
        <v>481</v>
      </c>
      <c r="V48" s="20" t="s">
        <v>481</v>
      </c>
      <c r="W48" s="18" t="s">
        <v>481</v>
      </c>
      <c r="X48" s="20" t="s">
        <v>481</v>
      </c>
      <c r="Y48" s="18" t="s">
        <v>481</v>
      </c>
      <c r="Z48" s="20" t="s">
        <v>481</v>
      </c>
      <c r="AA48" s="18" t="s">
        <v>481</v>
      </c>
      <c r="AB48" s="20" t="s">
        <v>481</v>
      </c>
      <c r="AC48" s="18" t="n">
        <v>435.60615817</v>
      </c>
      <c r="AD48" s="20" t="n">
        <v>15.14339697</v>
      </c>
    </row>
    <row r="49" spans="1:3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s">
        <v>481</v>
      </c>
      <c r="V49" s="20" t="s">
        <v>481</v>
      </c>
      <c r="W49" s="18" t="s">
        <v>481</v>
      </c>
      <c r="X49" s="20" t="s">
        <v>481</v>
      </c>
      <c r="Y49" s="18" t="n">
        <v>425.30311958</v>
      </c>
      <c r="Z49" s="20" t="n">
        <v>3.22111589</v>
      </c>
      <c r="AA49" s="18" t="s">
        <v>481</v>
      </c>
      <c r="AB49" s="20" t="s">
        <v>481</v>
      </c>
      <c r="AC49" s="18" t="s">
        <v>481</v>
      </c>
      <c r="AD49" s="20" t="s">
        <v>481</v>
      </c>
    </row>
    <row r="50" spans="1:30">
      <c r="A50" s="15" t="s">
        <v>525</v>
      </c>
      <c r="B50" s="17" t="n">
        <v>11795</v>
      </c>
      <c r="C50" s="18">
        <f>(242.0/B50*100)</f>
        <v/>
      </c>
      <c r="D50" s="19" t="n">
        <v>11553</v>
      </c>
      <c r="E50" s="18" t="n">
        <v>405.33762057</v>
      </c>
      <c r="F50" s="20" t="n">
        <v>14.84229656</v>
      </c>
      <c r="G50" s="18" t="n">
        <v>440.28742107</v>
      </c>
      <c r="H50" s="20" t="n">
        <v>3.0796311</v>
      </c>
      <c r="I50" s="18" t="n">
        <v>427.54039971</v>
      </c>
      <c r="J50" s="20" t="n">
        <v>7.19963183</v>
      </c>
      <c r="K50" s="18" t="n">
        <v>398.99567649</v>
      </c>
      <c r="L50" s="20" t="n">
        <v>14.69321126</v>
      </c>
      <c r="M50" s="18" t="n">
        <v>381.6837878</v>
      </c>
      <c r="N50" s="20" t="n">
        <v>15.25567056</v>
      </c>
      <c r="O50" s="18" t="n">
        <v>368.05929416</v>
      </c>
      <c r="P50" s="20" t="n">
        <v>6.43230096</v>
      </c>
      <c r="Q50" s="18" t="n">
        <v>379.54794963</v>
      </c>
      <c r="R50" s="20" t="n">
        <v>5.88738379</v>
      </c>
      <c r="S50" s="18" t="s">
        <v>481</v>
      </c>
      <c r="T50" s="20" t="s">
        <v>481</v>
      </c>
      <c r="U50" s="18" t="s">
        <v>481</v>
      </c>
      <c r="V50" s="20" t="s">
        <v>481</v>
      </c>
      <c r="W50" s="18" t="s">
        <v>481</v>
      </c>
      <c r="X50" s="20" t="s">
        <v>481</v>
      </c>
      <c r="Y50" s="18" t="s">
        <v>481</v>
      </c>
      <c r="Z50" s="20" t="s">
        <v>481</v>
      </c>
      <c r="AA50" s="18" t="s">
        <v>481</v>
      </c>
      <c r="AB50" s="20" t="s">
        <v>481</v>
      </c>
      <c r="AC50" s="18" t="n">
        <v>357.20188738</v>
      </c>
      <c r="AD50" s="20" t="n">
        <v>6.51714078</v>
      </c>
    </row>
    <row r="51" spans="1:30">
      <c r="A51" s="15" t="s">
        <v>526</v>
      </c>
      <c r="B51" s="17" t="n">
        <v>6866</v>
      </c>
      <c r="C51" s="18">
        <f>(109.0/B51*100)</f>
        <v/>
      </c>
      <c r="D51" s="19" t="n">
        <v>6757</v>
      </c>
      <c r="E51" s="18" t="n">
        <v>402.44468766</v>
      </c>
      <c r="F51" s="20" t="n">
        <v>7.53811478</v>
      </c>
      <c r="G51" s="18" t="n">
        <v>434.29246993</v>
      </c>
      <c r="H51" s="20" t="n">
        <v>2.76782212</v>
      </c>
      <c r="I51" s="18" t="n">
        <v>413.28724901</v>
      </c>
      <c r="J51" s="20" t="n">
        <v>14.56046852</v>
      </c>
      <c r="K51" s="18" t="n">
        <v>298.96196325</v>
      </c>
      <c r="L51" s="20" t="n">
        <v>33.52092854</v>
      </c>
      <c r="M51" s="18" t="n">
        <v>398.59311052</v>
      </c>
      <c r="N51" s="20" t="n">
        <v>39.0290399</v>
      </c>
      <c r="O51" s="18" t="n">
        <v>362.72166724</v>
      </c>
      <c r="P51" s="20" t="n">
        <v>19.18002128</v>
      </c>
      <c r="Q51" s="18" t="s">
        <v>481</v>
      </c>
      <c r="R51" s="20" t="s">
        <v>481</v>
      </c>
      <c r="S51" s="18" t="s">
        <v>481</v>
      </c>
      <c r="T51" s="20" t="s">
        <v>481</v>
      </c>
      <c r="U51" s="18" t="s">
        <v>481</v>
      </c>
      <c r="V51" s="20" t="s">
        <v>481</v>
      </c>
      <c r="W51" s="18" t="s">
        <v>481</v>
      </c>
      <c r="X51" s="20" t="s">
        <v>481</v>
      </c>
      <c r="Y51" s="18" t="n">
        <v>427.96430568</v>
      </c>
      <c r="Z51" s="20" t="n">
        <v>5.20460603</v>
      </c>
      <c r="AA51" s="18" t="s">
        <v>481</v>
      </c>
      <c r="AB51" s="20" t="s">
        <v>481</v>
      </c>
      <c r="AC51" s="18" t="n">
        <v>375.45208445</v>
      </c>
      <c r="AD51" s="20" t="n">
        <v>8.380819900000001</v>
      </c>
    </row>
    <row r="52" spans="1:30">
      <c r="A52" s="15" t="s">
        <v>527</v>
      </c>
      <c r="B52" s="17" t="n">
        <v>5809</v>
      </c>
      <c r="C52" s="18">
        <f>(85.0/B52*100)</f>
        <v/>
      </c>
      <c r="D52" s="19" t="n">
        <v>5724</v>
      </c>
      <c r="E52" s="18" t="n">
        <v>480.24034735</v>
      </c>
      <c r="F52" s="20" t="n">
        <v>15.09843549</v>
      </c>
      <c r="G52" s="18" t="n">
        <v>479.10582081</v>
      </c>
      <c r="H52" s="20" t="n">
        <v>5.39162179</v>
      </c>
      <c r="I52" s="18" t="n">
        <v>496.21656172</v>
      </c>
      <c r="J52" s="20" t="n">
        <v>3.79436137</v>
      </c>
      <c r="K52" s="18" t="n">
        <v>428.82149181</v>
      </c>
      <c r="L52" s="20" t="n">
        <v>13.9664685</v>
      </c>
      <c r="M52" s="18" t="n">
        <v>432.91736842</v>
      </c>
      <c r="N52" s="20" t="n">
        <v>17.74098546</v>
      </c>
      <c r="O52" s="18" t="n">
        <v>427.19735503</v>
      </c>
      <c r="P52" s="20" t="n">
        <v>23.36943403</v>
      </c>
      <c r="Q52" s="18" t="n">
        <v>407.99095317</v>
      </c>
      <c r="R52" s="20" t="n">
        <v>20.2201741</v>
      </c>
      <c r="S52" s="18" t="s">
        <v>481</v>
      </c>
      <c r="T52" s="20" t="s">
        <v>481</v>
      </c>
      <c r="U52" s="18" t="s">
        <v>481</v>
      </c>
      <c r="V52" s="20" t="s">
        <v>481</v>
      </c>
      <c r="W52" s="18" t="s">
        <v>481</v>
      </c>
      <c r="X52" s="20" t="s">
        <v>481</v>
      </c>
      <c r="Y52" s="18" t="s">
        <v>481</v>
      </c>
      <c r="Z52" s="20" t="s">
        <v>481</v>
      </c>
      <c r="AA52" s="18" t="s">
        <v>481</v>
      </c>
      <c r="AB52" s="20" t="s">
        <v>481</v>
      </c>
      <c r="AC52" s="18" t="n">
        <v>395.239428</v>
      </c>
      <c r="AD52" s="20" t="n">
        <v>10.95620008</v>
      </c>
    </row>
    <row r="53" spans="1:30">
      <c r="A53" s="15" t="s">
        <v>528</v>
      </c>
      <c r="B53" s="17" t="n">
        <v>5571</v>
      </c>
      <c r="C53" s="18">
        <f>(89.0/B53*100)</f>
        <v/>
      </c>
      <c r="D53" s="19" t="n">
        <v>5482</v>
      </c>
      <c r="E53" s="18" t="n">
        <v>427.99243862</v>
      </c>
      <c r="F53" s="20" t="n">
        <v>9.38150733</v>
      </c>
      <c r="G53" s="18" t="n">
        <v>436.8677701</v>
      </c>
      <c r="H53" s="20" t="n">
        <v>3.88347781</v>
      </c>
      <c r="I53" s="18" t="n">
        <v>469.31844912</v>
      </c>
      <c r="J53" s="20" t="n">
        <v>2.22829703</v>
      </c>
      <c r="K53" s="18" t="n">
        <v>416.07979387</v>
      </c>
      <c r="L53" s="20" t="n">
        <v>4.46490878</v>
      </c>
      <c r="M53" s="18" t="n">
        <v>433.0076126</v>
      </c>
      <c r="N53" s="20" t="n">
        <v>11.20321001</v>
      </c>
      <c r="O53" s="18" t="n">
        <v>392.16346704</v>
      </c>
      <c r="P53" s="20" t="n">
        <v>5.63433348</v>
      </c>
      <c r="Q53" s="18" t="s">
        <v>481</v>
      </c>
      <c r="R53" s="20" t="s">
        <v>481</v>
      </c>
      <c r="S53" s="18" t="s">
        <v>481</v>
      </c>
      <c r="T53" s="20" t="s">
        <v>481</v>
      </c>
      <c r="U53" s="18" t="s">
        <v>481</v>
      </c>
      <c r="V53" s="20" t="s">
        <v>481</v>
      </c>
      <c r="W53" s="18" t="s">
        <v>481</v>
      </c>
      <c r="X53" s="20" t="s">
        <v>481</v>
      </c>
      <c r="Y53" s="18" t="s">
        <v>481</v>
      </c>
      <c r="Z53" s="20" t="s">
        <v>481</v>
      </c>
      <c r="AA53" s="18" t="s">
        <v>481</v>
      </c>
      <c r="AB53" s="20" t="s">
        <v>481</v>
      </c>
      <c r="AC53" s="18" t="n">
        <v>347.54398345</v>
      </c>
      <c r="AD53" s="20" t="n">
        <v>6.5545289</v>
      </c>
    </row>
    <row r="54" spans="1:30">
      <c r="A54" s="15" t="s">
        <v>529</v>
      </c>
      <c r="B54" s="17" t="n">
        <v>4740</v>
      </c>
      <c r="C54" s="18">
        <f>(206.0/B54*100)</f>
        <v/>
      </c>
      <c r="D54" s="19" t="n">
        <v>4534</v>
      </c>
      <c r="E54" s="18" t="n">
        <v>384.82268992</v>
      </c>
      <c r="F54" s="20" t="n">
        <v>8.08864468</v>
      </c>
      <c r="G54" s="18" t="n">
        <v>384.51280473</v>
      </c>
      <c r="H54" s="20" t="n">
        <v>7.0253043</v>
      </c>
      <c r="I54" s="18" t="n">
        <v>382.72726035</v>
      </c>
      <c r="J54" s="20" t="n">
        <v>6.22372916</v>
      </c>
      <c r="K54" s="18" t="n">
        <v>361.6793497</v>
      </c>
      <c r="L54" s="20" t="n">
        <v>15.440706</v>
      </c>
      <c r="M54" s="18" t="n">
        <v>334.55563361</v>
      </c>
      <c r="N54" s="20" t="n">
        <v>10.66816474</v>
      </c>
      <c r="O54" s="18" t="n">
        <v>331.98955769</v>
      </c>
      <c r="P54" s="20" t="n">
        <v>3.73622135</v>
      </c>
      <c r="Q54" s="18" t="s">
        <v>481</v>
      </c>
      <c r="R54" s="20" t="s">
        <v>481</v>
      </c>
      <c r="S54" s="18" t="s">
        <v>481</v>
      </c>
      <c r="T54" s="20" t="s">
        <v>481</v>
      </c>
      <c r="U54" s="18" t="s">
        <v>481</v>
      </c>
      <c r="V54" s="20" t="s">
        <v>481</v>
      </c>
      <c r="W54" s="18" t="s">
        <v>481</v>
      </c>
      <c r="X54" s="20" t="s">
        <v>481</v>
      </c>
      <c r="Y54" s="18" t="s">
        <v>481</v>
      </c>
      <c r="Z54" s="20" t="s">
        <v>481</v>
      </c>
      <c r="AA54" s="18" t="s">
        <v>481</v>
      </c>
      <c r="AB54" s="20" t="s">
        <v>481</v>
      </c>
      <c r="AC54" s="18" t="n">
        <v>307.63179314</v>
      </c>
      <c r="AD54" s="20" t="n">
        <v>4.62601443</v>
      </c>
    </row>
    <row r="55" spans="1:3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s">
        <v>481</v>
      </c>
      <c r="T55" s="20" t="s">
        <v>481</v>
      </c>
      <c r="U55" s="18" t="s">
        <v>481</v>
      </c>
      <c r="V55" s="20" t="s">
        <v>481</v>
      </c>
      <c r="W55" s="18" t="s">
        <v>481</v>
      </c>
      <c r="X55" s="20" t="s">
        <v>481</v>
      </c>
      <c r="Y55" s="18" t="n">
        <v>401.28813522</v>
      </c>
      <c r="Z55" s="20" t="n">
        <v>2.95767116</v>
      </c>
      <c r="AA55" s="18" t="s">
        <v>481</v>
      </c>
      <c r="AB55" s="20" t="s">
        <v>481</v>
      </c>
      <c r="AC55" s="18" t="s">
        <v>481</v>
      </c>
      <c r="AD55" s="20" t="s">
        <v>481</v>
      </c>
    </row>
    <row r="56" spans="1:30">
      <c r="A56" s="15" t="s">
        <v>531</v>
      </c>
      <c r="B56" s="17" t="n">
        <v>5359</v>
      </c>
      <c r="C56" s="18">
        <f>(77.0/B56*100)</f>
        <v/>
      </c>
      <c r="D56" s="19" t="n">
        <v>5282</v>
      </c>
      <c r="E56" s="18" t="n">
        <v>492.49397</v>
      </c>
      <c r="F56" s="20" t="n">
        <v>14.89236874</v>
      </c>
      <c r="G56" s="18" t="n">
        <v>530.0819994</v>
      </c>
      <c r="H56" s="20" t="n">
        <v>2.42993828</v>
      </c>
      <c r="I56" s="18" t="n">
        <v>511.72898537</v>
      </c>
      <c r="J56" s="20" t="n">
        <v>14.28595614</v>
      </c>
      <c r="K56" s="18" t="n">
        <v>468.86803149</v>
      </c>
      <c r="L56" s="20" t="n">
        <v>15.71807861</v>
      </c>
      <c r="M56" s="18" t="n">
        <v>496.22068167</v>
      </c>
      <c r="N56" s="20" t="n">
        <v>21.59984621</v>
      </c>
      <c r="O56" s="18" t="n">
        <v>453.14649664</v>
      </c>
      <c r="P56" s="20" t="n">
        <v>17.76192998</v>
      </c>
      <c r="Q56" s="18" t="s">
        <v>481</v>
      </c>
      <c r="R56" s="20" t="s">
        <v>481</v>
      </c>
      <c r="S56" s="18" t="s">
        <v>481</v>
      </c>
      <c r="T56" s="20" t="s">
        <v>481</v>
      </c>
      <c r="U56" s="18" t="s">
        <v>481</v>
      </c>
      <c r="V56" s="20" t="s">
        <v>481</v>
      </c>
      <c r="W56" s="18" t="s">
        <v>481</v>
      </c>
      <c r="X56" s="20" t="s">
        <v>481</v>
      </c>
      <c r="Y56" s="18" t="s">
        <v>481</v>
      </c>
      <c r="Z56" s="20" t="s">
        <v>481</v>
      </c>
      <c r="AA56" s="18" t="s">
        <v>481</v>
      </c>
      <c r="AB56" s="20" t="s">
        <v>481</v>
      </c>
      <c r="AC56" s="18" t="n">
        <v>482.38308853</v>
      </c>
      <c r="AD56" s="20" t="n">
        <v>17.64343888</v>
      </c>
    </row>
    <row r="57" spans="1:3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s">
        <v>481</v>
      </c>
      <c r="V57" s="20" t="s">
        <v>481</v>
      </c>
      <c r="W57" s="18" t="s">
        <v>481</v>
      </c>
      <c r="X57" s="20" t="s">
        <v>481</v>
      </c>
      <c r="Y57" s="18" t="n">
        <v>397.25949434</v>
      </c>
      <c r="Z57" s="20" t="n">
        <v>2.86584073</v>
      </c>
      <c r="AA57" s="18" t="s">
        <v>481</v>
      </c>
      <c r="AB57" s="20" t="s">
        <v>481</v>
      </c>
      <c r="AC57" s="18" t="s">
        <v>481</v>
      </c>
      <c r="AD57" s="20" t="s">
        <v>481</v>
      </c>
    </row>
    <row r="58" spans="1:3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c r="W58" s="18" t="s">
        <v>481</v>
      </c>
      <c r="X58" s="20" t="s">
        <v>481</v>
      </c>
      <c r="Y58" s="18" t="n">
        <v>408.10219777</v>
      </c>
      <c r="Z58" s="20" t="n">
        <v>2.92517356</v>
      </c>
      <c r="AA58" s="18" t="s">
        <v>481</v>
      </c>
      <c r="AB58" s="20" t="s">
        <v>481</v>
      </c>
      <c r="AC58" s="18" t="s">
        <v>481</v>
      </c>
      <c r="AD58" s="20" t="s">
        <v>481</v>
      </c>
    </row>
    <row r="59" spans="1:3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s">
        <v>481</v>
      </c>
      <c r="V59" s="20" t="s">
        <v>481</v>
      </c>
      <c r="W59" s="18" t="s">
        <v>481</v>
      </c>
      <c r="X59" s="20" t="s">
        <v>481</v>
      </c>
      <c r="Y59" s="18" t="n">
        <v>347.12590293</v>
      </c>
      <c r="Z59" s="20" t="n">
        <v>1.56898215</v>
      </c>
      <c r="AA59" s="18" t="s">
        <v>481</v>
      </c>
      <c r="AB59" s="20" t="s">
        <v>481</v>
      </c>
      <c r="AC59" s="18" t="s">
        <v>481</v>
      </c>
      <c r="AD59" s="20" t="s">
        <v>481</v>
      </c>
    </row>
    <row r="60" spans="1:3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c r="W60" s="18" t="s">
        <v>481</v>
      </c>
      <c r="X60" s="20" t="s">
        <v>481</v>
      </c>
      <c r="Y60" s="18" t="n">
        <v>346.54897697</v>
      </c>
      <c r="Z60" s="20" t="n">
        <v>4.41355694</v>
      </c>
      <c r="AA60" s="18" t="s">
        <v>481</v>
      </c>
      <c r="AB60" s="20" t="s">
        <v>481</v>
      </c>
      <c r="AC60" s="18" t="s">
        <v>481</v>
      </c>
      <c r="AD60" s="20" t="s">
        <v>481</v>
      </c>
    </row>
    <row r="61" spans="1:30">
      <c r="A61" s="15" t="s">
        <v>536</v>
      </c>
      <c r="B61" s="17" t="n">
        <v>6525</v>
      </c>
      <c r="C61" s="18">
        <f>(146.0/B61*100)</f>
        <v/>
      </c>
      <c r="D61" s="19" t="n">
        <v>6379</v>
      </c>
      <c r="E61" s="18" t="n">
        <v>459.46532365</v>
      </c>
      <c r="F61" s="20" t="n">
        <v>6.35522642</v>
      </c>
      <c r="G61" s="18" t="n">
        <v>464.02570704</v>
      </c>
      <c r="H61" s="20" t="n">
        <v>8.81286281</v>
      </c>
      <c r="I61" s="18" t="n">
        <v>485.7872023</v>
      </c>
      <c r="J61" s="20" t="n">
        <v>2.82660555</v>
      </c>
      <c r="K61" s="18" t="n">
        <v>431.45693151</v>
      </c>
      <c r="L61" s="20" t="n">
        <v>8.67249501</v>
      </c>
      <c r="M61" s="18" t="n">
        <v>427.26189959</v>
      </c>
      <c r="N61" s="20" t="n">
        <v>12.00167908</v>
      </c>
      <c r="O61" s="18" t="n">
        <v>415.78282658</v>
      </c>
      <c r="P61" s="20" t="n">
        <v>6.0230607</v>
      </c>
      <c r="Q61" s="18" t="s">
        <v>481</v>
      </c>
      <c r="R61" s="20" t="s">
        <v>481</v>
      </c>
      <c r="S61" s="18" t="s">
        <v>481</v>
      </c>
      <c r="T61" s="20" t="s">
        <v>481</v>
      </c>
      <c r="U61" s="18" t="s">
        <v>481</v>
      </c>
      <c r="V61" s="20" t="s">
        <v>481</v>
      </c>
      <c r="W61" s="18" t="s">
        <v>481</v>
      </c>
      <c r="X61" s="20" t="s">
        <v>481</v>
      </c>
      <c r="Y61" s="18" t="s">
        <v>481</v>
      </c>
      <c r="Z61" s="20" t="s">
        <v>481</v>
      </c>
      <c r="AA61" s="18" t="s">
        <v>481</v>
      </c>
      <c r="AB61" s="20" t="s">
        <v>481</v>
      </c>
      <c r="AC61" s="18" t="n">
        <v>362.08694636</v>
      </c>
      <c r="AD61" s="20" t="n">
        <v>10.86241895</v>
      </c>
    </row>
    <row r="62" spans="1:30">
      <c r="A62" s="15" t="s">
        <v>537</v>
      </c>
      <c r="B62" s="17" t="n">
        <v>4476</v>
      </c>
      <c r="C62" s="18">
        <f>(3.0/B62*100)</f>
        <v/>
      </c>
      <c r="D62" s="19" t="n">
        <v>4473</v>
      </c>
      <c r="E62" s="18" t="n">
        <v>424.3036545</v>
      </c>
      <c r="F62" s="20" t="n">
        <v>12.90520524</v>
      </c>
      <c r="G62" s="18" t="n">
        <v>516.23864399</v>
      </c>
      <c r="H62" s="20" t="n">
        <v>1.78627135</v>
      </c>
      <c r="I62" s="18" t="n">
        <v>513.171204</v>
      </c>
      <c r="J62" s="20" t="n">
        <v>1.92821227</v>
      </c>
      <c r="K62" s="18" t="n">
        <v>455.06490356</v>
      </c>
      <c r="L62" s="20" t="n">
        <v>7.32611612</v>
      </c>
      <c r="M62" s="18" t="n">
        <v>409.3823506</v>
      </c>
      <c r="N62" s="20" t="n">
        <v>15.43374853</v>
      </c>
      <c r="O62" s="18" t="n">
        <v>470.8751138</v>
      </c>
      <c r="P62" s="20" t="n">
        <v>10.49228474</v>
      </c>
      <c r="Q62" s="18" t="n">
        <v>465.17162179</v>
      </c>
      <c r="R62" s="20" t="n">
        <v>25.77916383</v>
      </c>
      <c r="S62" s="18" t="n">
        <v>437.65371669</v>
      </c>
      <c r="T62" s="20" t="n">
        <v>24.44894108</v>
      </c>
      <c r="U62" s="18" t="s">
        <v>481</v>
      </c>
      <c r="V62" s="20" t="s">
        <v>481</v>
      </c>
      <c r="W62" s="18" t="s">
        <v>481</v>
      </c>
      <c r="X62" s="20" t="s">
        <v>481</v>
      </c>
      <c r="Y62" s="18" t="s">
        <v>481</v>
      </c>
      <c r="Z62" s="20" t="s">
        <v>481</v>
      </c>
      <c r="AA62" s="18" t="s">
        <v>481</v>
      </c>
      <c r="AB62" s="20" t="s">
        <v>481</v>
      </c>
      <c r="AC62" s="18" t="n">
        <v>467.0990191</v>
      </c>
      <c r="AD62" s="20" t="n">
        <v>13.50101517</v>
      </c>
    </row>
    <row r="63" spans="1:3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s">
        <v>481</v>
      </c>
      <c r="V63" s="20" t="s">
        <v>481</v>
      </c>
      <c r="W63" s="18" t="s">
        <v>481</v>
      </c>
      <c r="X63" s="20" t="s">
        <v>481</v>
      </c>
      <c r="Y63" s="18" t="n">
        <v>351.74154869</v>
      </c>
      <c r="Z63" s="20" t="n">
        <v>1.40819617</v>
      </c>
      <c r="AA63" s="18" t="s">
        <v>481</v>
      </c>
      <c r="AB63" s="20" t="s">
        <v>481</v>
      </c>
      <c r="AC63" s="18" t="s">
        <v>481</v>
      </c>
      <c r="AD63" s="20" t="s">
        <v>481</v>
      </c>
    </row>
    <row r="64" spans="1:3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c r="W64" s="18" t="s">
        <v>481</v>
      </c>
      <c r="X64" s="20" t="s">
        <v>481</v>
      </c>
      <c r="Y64" s="18" t="n">
        <v>446.66614265</v>
      </c>
      <c r="Z64" s="20" t="n">
        <v>1.7787943</v>
      </c>
      <c r="AA64" s="18" t="s">
        <v>481</v>
      </c>
      <c r="AB64" s="20" t="s">
        <v>481</v>
      </c>
      <c r="AC64" s="18" t="s">
        <v>481</v>
      </c>
      <c r="AD64" s="20" t="s">
        <v>481</v>
      </c>
    </row>
    <row r="65" spans="1:3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c r="W65" s="18" t="s">
        <v>481</v>
      </c>
      <c r="X65" s="20" t="s">
        <v>481</v>
      </c>
      <c r="Y65" s="18" t="n">
        <v>416.22926213</v>
      </c>
      <c r="Z65" s="20" t="n">
        <v>2.51747002</v>
      </c>
      <c r="AA65" s="18" t="s">
        <v>481</v>
      </c>
      <c r="AB65" s="20" t="s">
        <v>481</v>
      </c>
      <c r="AC65" s="18" t="s">
        <v>481</v>
      </c>
      <c r="AD65" s="20" t="s">
        <v>481</v>
      </c>
    </row>
    <row r="66" spans="1:30">
      <c r="A66" s="15" t="s">
        <v>541</v>
      </c>
      <c r="B66" s="17" t="n">
        <v>5665</v>
      </c>
      <c r="C66" s="18">
        <f>(78.0/B66*100)</f>
        <v/>
      </c>
      <c r="D66" s="19" t="n">
        <v>5587</v>
      </c>
      <c r="E66" s="18" t="n">
        <v>431.96869562</v>
      </c>
      <c r="F66" s="20" t="n">
        <v>7.94653228</v>
      </c>
      <c r="G66" s="18" t="n">
        <v>447.01249803</v>
      </c>
      <c r="H66" s="20" t="n">
        <v>6.01151276</v>
      </c>
      <c r="I66" s="18" t="n">
        <v>445.19718058</v>
      </c>
      <c r="J66" s="20" t="n">
        <v>2.97444643</v>
      </c>
      <c r="K66" s="18" t="n">
        <v>452.61481438</v>
      </c>
      <c r="L66" s="20" t="n">
        <v>6.46596934</v>
      </c>
      <c r="M66" s="18" t="n">
        <v>424.07173449</v>
      </c>
      <c r="N66" s="20" t="n">
        <v>8.668819060000001</v>
      </c>
      <c r="O66" s="18" t="n">
        <v>401.63252524</v>
      </c>
      <c r="P66" s="20" t="n">
        <v>7.28477466</v>
      </c>
      <c r="Q66" s="18" t="n">
        <v>423.04271707</v>
      </c>
      <c r="R66" s="20" t="n">
        <v>9.71570921</v>
      </c>
      <c r="S66" s="18" t="n">
        <v>402.33711562</v>
      </c>
      <c r="T66" s="20" t="n">
        <v>3.70472182</v>
      </c>
      <c r="U66" s="18" t="s">
        <v>481</v>
      </c>
      <c r="V66" s="20" t="s">
        <v>481</v>
      </c>
      <c r="W66" s="18" t="s">
        <v>481</v>
      </c>
      <c r="X66" s="20" t="s">
        <v>481</v>
      </c>
      <c r="Y66" s="18" t="s">
        <v>481</v>
      </c>
      <c r="Z66" s="20" t="s">
        <v>481</v>
      </c>
      <c r="AA66" s="18" t="s">
        <v>481</v>
      </c>
      <c r="AB66" s="20" t="s">
        <v>481</v>
      </c>
      <c r="AC66" s="18" t="n">
        <v>357.51749928</v>
      </c>
      <c r="AD66" s="20" t="n">
        <v>5.40270359</v>
      </c>
    </row>
    <row r="67" spans="1:30">
      <c r="A67" s="15" t="s">
        <v>542</v>
      </c>
      <c r="B67" s="17" t="n">
        <v>6971</v>
      </c>
      <c r="C67" s="18">
        <f>(326.0/B67*100)</f>
        <v/>
      </c>
      <c r="D67" s="19" t="n">
        <v>6645</v>
      </c>
      <c r="E67" s="18" t="n">
        <v>412.32208672</v>
      </c>
      <c r="F67" s="20" t="n">
        <v>12.08818609</v>
      </c>
      <c r="G67" s="18" t="n">
        <v>416.66530825</v>
      </c>
      <c r="H67" s="20" t="n">
        <v>3.19972483</v>
      </c>
      <c r="I67" s="18" t="n">
        <v>414.25406815</v>
      </c>
      <c r="J67" s="20" t="n">
        <v>7.11155071</v>
      </c>
      <c r="K67" s="18" t="n">
        <v>365.95637381</v>
      </c>
      <c r="L67" s="20" t="n">
        <v>13.7190543</v>
      </c>
      <c r="M67" s="18" t="n">
        <v>360.9482078</v>
      </c>
      <c r="N67" s="20" t="n">
        <v>11.61706441</v>
      </c>
      <c r="O67" s="18" t="n">
        <v>339.55787222</v>
      </c>
      <c r="P67" s="20" t="n">
        <v>4.13047545</v>
      </c>
      <c r="Q67" s="18" t="s">
        <v>481</v>
      </c>
      <c r="R67" s="20" t="s">
        <v>481</v>
      </c>
      <c r="S67" s="18" t="s">
        <v>481</v>
      </c>
      <c r="T67" s="20" t="s">
        <v>481</v>
      </c>
      <c r="U67" s="18" t="s">
        <v>481</v>
      </c>
      <c r="V67" s="20" t="s">
        <v>481</v>
      </c>
      <c r="W67" s="18" t="s">
        <v>481</v>
      </c>
      <c r="X67" s="20" t="s">
        <v>481</v>
      </c>
      <c r="Y67" s="18" t="s">
        <v>481</v>
      </c>
      <c r="Z67" s="20" t="s">
        <v>481</v>
      </c>
      <c r="AA67" s="18" t="s">
        <v>481</v>
      </c>
      <c r="AB67" s="20" t="s">
        <v>481</v>
      </c>
      <c r="AC67" s="18" t="n">
        <v>329.54581357</v>
      </c>
      <c r="AD67" s="20" t="n">
        <v>6.10155606</v>
      </c>
    </row>
    <row r="68" spans="1:30">
      <c r="A68" s="15" t="s">
        <v>543</v>
      </c>
      <c r="B68" s="17" t="n">
        <v>12083</v>
      </c>
      <c r="C68" s="18">
        <f>(28.0/B68*100)</f>
        <v/>
      </c>
      <c r="D68" s="19" t="n">
        <v>12055</v>
      </c>
      <c r="E68" s="18" t="n">
        <v>402.599658</v>
      </c>
      <c r="F68" s="20" t="n">
        <v>2.79317207</v>
      </c>
      <c r="G68" s="18" t="n">
        <v>439.94850989</v>
      </c>
      <c r="H68" s="20" t="n">
        <v>1.77479642</v>
      </c>
      <c r="I68" s="18" t="n">
        <v>402.91087658</v>
      </c>
      <c r="J68" s="20" t="n">
        <v>2.83818841</v>
      </c>
      <c r="K68" s="18" t="n">
        <v>399.64056394</v>
      </c>
      <c r="L68" s="20" t="n">
        <v>4.98133203</v>
      </c>
      <c r="M68" s="18" t="n">
        <v>364.37538561</v>
      </c>
      <c r="N68" s="20" t="n">
        <v>6.63614679</v>
      </c>
      <c r="O68" s="18" t="n">
        <v>372.8204064</v>
      </c>
      <c r="P68" s="20" t="n">
        <v>2.53703595</v>
      </c>
      <c r="Q68" s="18" t="s">
        <v>481</v>
      </c>
      <c r="R68" s="20" t="s">
        <v>481</v>
      </c>
      <c r="S68" s="18" t="s">
        <v>481</v>
      </c>
      <c r="T68" s="20" t="s">
        <v>481</v>
      </c>
      <c r="U68" s="18" t="s">
        <v>481</v>
      </c>
      <c r="V68" s="20" t="s">
        <v>481</v>
      </c>
      <c r="W68" s="18" t="s">
        <v>481</v>
      </c>
      <c r="X68" s="20" t="s">
        <v>481</v>
      </c>
      <c r="Y68" s="18" t="s">
        <v>481</v>
      </c>
      <c r="Z68" s="20" t="s">
        <v>481</v>
      </c>
      <c r="AA68" s="18" t="s">
        <v>481</v>
      </c>
      <c r="AB68" s="20" t="s">
        <v>481</v>
      </c>
      <c r="AC68" s="18" t="n">
        <v>297.07257614</v>
      </c>
      <c r="AD68" s="20" t="n">
        <v>4.56210049</v>
      </c>
    </row>
    <row r="69" spans="1:3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c r="W69" s="18" t="s">
        <v>481</v>
      </c>
      <c r="X69" s="20" t="s">
        <v>481</v>
      </c>
      <c r="Y69" s="18" t="n">
        <v>433.61659804</v>
      </c>
      <c r="Z69" s="20" t="n">
        <v>4.0674456</v>
      </c>
      <c r="AA69" s="18" t="s">
        <v>481</v>
      </c>
      <c r="AB69" s="20" t="s">
        <v>481</v>
      </c>
      <c r="AC69" s="18" t="s">
        <v>481</v>
      </c>
      <c r="AD69" s="20" t="s">
        <v>481</v>
      </c>
    </row>
    <row r="70" spans="1:30">
      <c r="A70" s="15" t="s">
        <v>545</v>
      </c>
      <c r="B70" s="17" t="n">
        <v>6036</v>
      </c>
      <c r="C70" s="18">
        <f>(223.0/B70*100)</f>
        <v/>
      </c>
      <c r="D70" s="19" t="n">
        <v>5813</v>
      </c>
      <c r="E70" s="18" t="n">
        <v>487.1691437</v>
      </c>
      <c r="F70" s="20" t="n">
        <v>15.67531259</v>
      </c>
      <c r="G70" s="18" t="n">
        <v>525.8543034100001</v>
      </c>
      <c r="H70" s="20" t="n">
        <v>9.16216837</v>
      </c>
      <c r="I70" s="18" t="n">
        <v>514.82181331</v>
      </c>
      <c r="J70" s="20" t="n">
        <v>4.41283595</v>
      </c>
      <c r="K70" s="18" t="n">
        <v>502.20421132</v>
      </c>
      <c r="L70" s="20" t="n">
        <v>3.25577636</v>
      </c>
      <c r="M70" s="18" t="n">
        <v>466.98802493</v>
      </c>
      <c r="N70" s="20" t="n">
        <v>7.51879769</v>
      </c>
      <c r="O70" s="18" t="n">
        <v>454.83056285</v>
      </c>
      <c r="P70" s="20" t="n">
        <v>10.50067943</v>
      </c>
      <c r="Q70" s="18" t="n">
        <v>423.94788083</v>
      </c>
      <c r="R70" s="20" t="n">
        <v>11.46932439</v>
      </c>
      <c r="S70" s="18" t="n">
        <v>435.4689706</v>
      </c>
      <c r="T70" s="20" t="n">
        <v>6.87509416</v>
      </c>
      <c r="U70" s="18" t="s">
        <v>481</v>
      </c>
      <c r="V70" s="20" t="s">
        <v>481</v>
      </c>
      <c r="W70" s="18" t="s">
        <v>481</v>
      </c>
      <c r="X70" s="20" t="s">
        <v>481</v>
      </c>
      <c r="Y70" s="18" t="s">
        <v>481</v>
      </c>
      <c r="Z70" s="20" t="s">
        <v>481</v>
      </c>
      <c r="AA70" s="18" t="s">
        <v>481</v>
      </c>
      <c r="AB70" s="20" t="s">
        <v>481</v>
      </c>
      <c r="AC70" s="18" t="n">
        <v>412.32033511</v>
      </c>
      <c r="AD70" s="20" t="n">
        <v>12.43019696</v>
      </c>
    </row>
    <row r="71" spans="1:30">
      <c r="A71" s="15" t="s">
        <v>546</v>
      </c>
      <c r="B71" s="17" t="n">
        <v>6115</v>
      </c>
      <c r="C71" s="18">
        <f>(18.0/B71*100)</f>
        <v/>
      </c>
      <c r="D71" s="19" t="n">
        <v>6097</v>
      </c>
      <c r="E71" s="18" t="n">
        <v>508.99932307</v>
      </c>
      <c r="F71" s="20" t="n">
        <v>12.25676029</v>
      </c>
      <c r="G71" s="18" t="n">
        <v>558.21665097</v>
      </c>
      <c r="H71" s="20" t="n">
        <v>2.18987008</v>
      </c>
      <c r="I71" s="18" t="n">
        <v>524.6788041999999</v>
      </c>
      <c r="J71" s="20" t="n">
        <v>2.34092112</v>
      </c>
      <c r="K71" s="18" t="n">
        <v>539.47330234</v>
      </c>
      <c r="L71" s="20" t="n">
        <v>5.88935834</v>
      </c>
      <c r="M71" s="18" t="n">
        <v>467.55805241</v>
      </c>
      <c r="N71" s="20" t="n">
        <v>13.37582036</v>
      </c>
      <c r="O71" s="18" t="n">
        <v>426.0771474</v>
      </c>
      <c r="P71" s="20" t="n">
        <v>11.66553599</v>
      </c>
      <c r="Q71" s="18" t="s">
        <v>481</v>
      </c>
      <c r="R71" s="20" t="s">
        <v>481</v>
      </c>
      <c r="S71" s="18" t="s">
        <v>481</v>
      </c>
      <c r="T71" s="20" t="s">
        <v>481</v>
      </c>
      <c r="U71" s="18" t="s">
        <v>481</v>
      </c>
      <c r="V71" s="20" t="s">
        <v>481</v>
      </c>
      <c r="W71" s="18" t="s">
        <v>481</v>
      </c>
      <c r="X71" s="20" t="s">
        <v>481</v>
      </c>
      <c r="Y71" s="18" t="s">
        <v>481</v>
      </c>
      <c r="Z71" s="20" t="s">
        <v>481</v>
      </c>
      <c r="AA71" s="18" t="s">
        <v>481</v>
      </c>
      <c r="AB71" s="20" t="s">
        <v>481</v>
      </c>
      <c r="AC71" s="18" t="n">
        <v>460.22738308</v>
      </c>
      <c r="AD71" s="20" t="n">
        <v>13.69952675</v>
      </c>
    </row>
    <row r="72" spans="1:30">
      <c r="A72" s="15" t="s">
        <v>547</v>
      </c>
      <c r="B72" s="17" t="n">
        <v>7708</v>
      </c>
      <c r="C72" s="18">
        <f>(5.0/B72*100)</f>
        <v/>
      </c>
      <c r="D72" s="19" t="n">
        <v>7703</v>
      </c>
      <c r="E72" s="18" t="n">
        <v>414.29954328</v>
      </c>
      <c r="F72" s="20" t="n">
        <v>12.08336792</v>
      </c>
      <c r="G72" s="18" t="n">
        <v>489.17376941</v>
      </c>
      <c r="H72" s="20" t="n">
        <v>6.66669956</v>
      </c>
      <c r="I72" s="18" t="n">
        <v>504.00729005</v>
      </c>
      <c r="J72" s="20" t="n">
        <v>3.29144855</v>
      </c>
      <c r="K72" s="18" t="n">
        <v>482.60620114</v>
      </c>
      <c r="L72" s="20" t="n">
        <v>9.583496289999999</v>
      </c>
      <c r="M72" s="18" t="n">
        <v>480.26395374</v>
      </c>
      <c r="N72" s="20" t="n">
        <v>26.39434355</v>
      </c>
      <c r="O72" s="18" t="n">
        <v>425.16756379</v>
      </c>
      <c r="P72" s="20" t="n">
        <v>9.25190066</v>
      </c>
      <c r="Q72" s="18" t="s">
        <v>481</v>
      </c>
      <c r="R72" s="20" t="s">
        <v>481</v>
      </c>
      <c r="S72" s="18" t="s">
        <v>481</v>
      </c>
      <c r="T72" s="20" t="s">
        <v>481</v>
      </c>
      <c r="U72" s="18" t="s">
        <v>481</v>
      </c>
      <c r="V72" s="20" t="s">
        <v>481</v>
      </c>
      <c r="W72" s="18" t="s">
        <v>481</v>
      </c>
      <c r="X72" s="20" t="s">
        <v>481</v>
      </c>
      <c r="Y72" s="18" t="s">
        <v>481</v>
      </c>
      <c r="Z72" s="20" t="s">
        <v>481</v>
      </c>
      <c r="AA72" s="18" t="s">
        <v>481</v>
      </c>
      <c r="AB72" s="20" t="s">
        <v>481</v>
      </c>
      <c r="AC72" s="18" t="n">
        <v>424.40420402</v>
      </c>
      <c r="AD72" s="20" t="n">
        <v>14.24344977</v>
      </c>
    </row>
    <row r="73" spans="1:30">
      <c r="A73" s="15" t="s">
        <v>548</v>
      </c>
      <c r="B73" s="17" t="n">
        <v>8249</v>
      </c>
      <c r="C73" s="18">
        <f>(151.0/B73*100)</f>
        <v/>
      </c>
      <c r="D73" s="19" t="n">
        <v>8098</v>
      </c>
      <c r="E73" s="18" t="n">
        <v>393.19428862</v>
      </c>
      <c r="F73" s="20" t="n">
        <v>6.45668563</v>
      </c>
      <c r="G73" s="18" t="n">
        <v>423.44349597</v>
      </c>
      <c r="H73" s="20" t="n">
        <v>3.55879369</v>
      </c>
      <c r="I73" s="18" t="n">
        <v>394.08726293</v>
      </c>
      <c r="J73" s="20" t="n">
        <v>5.83567402</v>
      </c>
      <c r="K73" s="18" t="n">
        <v>338.87630799</v>
      </c>
      <c r="L73" s="20" t="n">
        <v>9.455046230000001</v>
      </c>
      <c r="M73" s="18" t="n">
        <v>344.75507251</v>
      </c>
      <c r="N73" s="20" t="n">
        <v>10.08891985</v>
      </c>
      <c r="O73" s="18" t="n">
        <v>339.95638428</v>
      </c>
      <c r="P73" s="20" t="n">
        <v>5.19762874</v>
      </c>
      <c r="Q73" s="18" t="s">
        <v>481</v>
      </c>
      <c r="R73" s="20" t="s">
        <v>481</v>
      </c>
      <c r="S73" s="18" t="s">
        <v>481</v>
      </c>
      <c r="T73" s="20" t="s">
        <v>481</v>
      </c>
      <c r="U73" s="18" t="s">
        <v>481</v>
      </c>
      <c r="V73" s="20" t="s">
        <v>481</v>
      </c>
      <c r="W73" s="18" t="s">
        <v>481</v>
      </c>
      <c r="X73" s="20" t="s">
        <v>481</v>
      </c>
      <c r="Y73" s="18" t="s">
        <v>481</v>
      </c>
      <c r="Z73" s="20" t="s">
        <v>481</v>
      </c>
      <c r="AA73" s="18" t="s">
        <v>481</v>
      </c>
      <c r="AB73" s="20" t="s">
        <v>481</v>
      </c>
      <c r="AC73" s="18" t="n">
        <v>379.01474418</v>
      </c>
      <c r="AD73" s="20" t="n">
        <v>5.54269967</v>
      </c>
    </row>
    <row r="74" spans="1:3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c r="W74" s="18" t="s">
        <v>481</v>
      </c>
      <c r="X74" s="20" t="s">
        <v>481</v>
      </c>
      <c r="Y74" s="18" t="n">
        <v>427.27325298</v>
      </c>
      <c r="Z74" s="20" t="n">
        <v>1.48755563</v>
      </c>
      <c r="AA74" s="18" t="s">
        <v>481</v>
      </c>
      <c r="AB74" s="20" t="s">
        <v>481</v>
      </c>
      <c r="AC74" s="18" t="s">
        <v>481</v>
      </c>
      <c r="AD74" s="20" t="s">
        <v>481</v>
      </c>
    </row>
    <row r="75" spans="1:30">
      <c r="A75" s="15" t="s">
        <v>550</v>
      </c>
      <c r="B75" s="17" t="n">
        <v>5375</v>
      </c>
      <c r="C75" s="18">
        <f>(238.0/B75*100)</f>
        <v/>
      </c>
      <c r="D75" s="19" t="n">
        <v>5137</v>
      </c>
      <c r="E75" s="18" t="n">
        <v>378.6454519</v>
      </c>
      <c r="F75" s="20" t="n">
        <v>7.741127</v>
      </c>
      <c r="G75" s="18" t="n">
        <v>383.35284389</v>
      </c>
      <c r="H75" s="20" t="n">
        <v>4.56096699</v>
      </c>
      <c r="I75" s="18" t="n">
        <v>361.62122678</v>
      </c>
      <c r="J75" s="20" t="n">
        <v>4.43604589</v>
      </c>
      <c r="K75" s="18" t="n">
        <v>332.0368426</v>
      </c>
      <c r="L75" s="20" t="n">
        <v>7.29687585</v>
      </c>
      <c r="M75" s="18" t="n">
        <v>339.98497553</v>
      </c>
      <c r="N75" s="20" t="n">
        <v>9.990780770000001</v>
      </c>
      <c r="O75" s="18" t="n">
        <v>317.61028559</v>
      </c>
      <c r="P75" s="20" t="n">
        <v>5.58877206</v>
      </c>
      <c r="Q75" s="18" t="s">
        <v>481</v>
      </c>
      <c r="R75" s="20" t="s">
        <v>481</v>
      </c>
      <c r="S75" s="18" t="s">
        <v>481</v>
      </c>
      <c r="T75" s="20" t="s">
        <v>481</v>
      </c>
      <c r="U75" s="18" t="s">
        <v>481</v>
      </c>
      <c r="V75" s="20" t="s">
        <v>481</v>
      </c>
      <c r="W75" s="18" t="s">
        <v>481</v>
      </c>
      <c r="X75" s="20" t="s">
        <v>481</v>
      </c>
      <c r="Y75" s="18" t="s">
        <v>481</v>
      </c>
      <c r="Z75" s="20" t="s">
        <v>481</v>
      </c>
      <c r="AA75" s="18" t="s">
        <v>481</v>
      </c>
      <c r="AB75" s="20" t="s">
        <v>481</v>
      </c>
      <c r="AC75" s="18" t="n">
        <v>321.88912525</v>
      </c>
      <c r="AD75" s="20" t="n">
        <v>8.15481192</v>
      </c>
    </row>
    <row r="76" spans="1:30">
      <c r="A76" s="15" t="s">
        <v>551</v>
      </c>
      <c r="B76" s="17" t="n">
        <v>14167</v>
      </c>
      <c r="C76" s="18">
        <f>(230.0/B76*100)</f>
        <v/>
      </c>
      <c r="D76" s="19" t="n">
        <v>13937</v>
      </c>
      <c r="E76" s="18" t="n">
        <v>461.05597742</v>
      </c>
      <c r="F76" s="20" t="n">
        <v>7.10957955</v>
      </c>
      <c r="G76" s="18" t="n">
        <v>460.98783473</v>
      </c>
      <c r="H76" s="20" t="n">
        <v>3.74891076</v>
      </c>
      <c r="I76" s="18" t="n">
        <v>429.95354221</v>
      </c>
      <c r="J76" s="20" t="n">
        <v>3.96391461</v>
      </c>
      <c r="K76" s="18" t="n">
        <v>431.41177352</v>
      </c>
      <c r="L76" s="20" t="n">
        <v>7.85422727</v>
      </c>
      <c r="M76" s="18" t="n">
        <v>397.49765995</v>
      </c>
      <c r="N76" s="20" t="n">
        <v>11.03211162</v>
      </c>
      <c r="O76" s="18" t="n">
        <v>371.62118684</v>
      </c>
      <c r="P76" s="20" t="n">
        <v>4.72511029</v>
      </c>
      <c r="Q76" s="18" t="s">
        <v>481</v>
      </c>
      <c r="R76" s="20" t="s">
        <v>481</v>
      </c>
      <c r="S76" s="18" t="s">
        <v>481</v>
      </c>
      <c r="T76" s="20" t="s">
        <v>481</v>
      </c>
      <c r="U76" s="18" t="s">
        <v>481</v>
      </c>
      <c r="V76" s="20" t="s">
        <v>481</v>
      </c>
      <c r="W76" s="18" t="s">
        <v>481</v>
      </c>
      <c r="X76" s="20" t="s">
        <v>481</v>
      </c>
      <c r="Y76" s="18" t="s">
        <v>481</v>
      </c>
      <c r="Z76" s="20" t="s">
        <v>481</v>
      </c>
      <c r="AA76" s="18" t="s">
        <v>481</v>
      </c>
      <c r="AB76" s="20" t="s">
        <v>481</v>
      </c>
      <c r="AC76" s="18" t="n">
        <v>321.60262775</v>
      </c>
      <c r="AD76" s="20" t="n">
        <v>5.65846948</v>
      </c>
    </row>
    <row r="77" spans="1:30">
      <c r="A77" s="15" t="s">
        <v>552</v>
      </c>
      <c r="B77" s="17" t="n">
        <v>6062</v>
      </c>
      <c r="C77" s="18">
        <f>(147.0/B77*100)</f>
        <v/>
      </c>
      <c r="D77" s="19" t="n">
        <v>5915</v>
      </c>
      <c r="E77" s="18" t="n">
        <v>437.25091106</v>
      </c>
      <c r="F77" s="20" t="n">
        <v>5.29047098</v>
      </c>
      <c r="G77" s="18" t="n">
        <v>469.41164628</v>
      </c>
      <c r="H77" s="20" t="n">
        <v>7.4234205</v>
      </c>
      <c r="I77" s="18" t="n">
        <v>452.24968358</v>
      </c>
      <c r="J77" s="20" t="n">
        <v>3.10631345</v>
      </c>
      <c r="K77" s="18" t="n">
        <v>420.85562598</v>
      </c>
      <c r="L77" s="20" t="n">
        <v>9.691587330000001</v>
      </c>
      <c r="M77" s="18" t="n">
        <v>426.72323617</v>
      </c>
      <c r="N77" s="20" t="n">
        <v>12.22118959</v>
      </c>
      <c r="O77" s="18" t="n">
        <v>394.86985248</v>
      </c>
      <c r="P77" s="20" t="n">
        <v>7.95642254</v>
      </c>
      <c r="Q77" s="18" t="n">
        <v>371.48495072</v>
      </c>
      <c r="R77" s="20" t="n">
        <v>6.39651511</v>
      </c>
      <c r="S77" s="18" t="s">
        <v>481</v>
      </c>
      <c r="T77" s="20" t="s">
        <v>481</v>
      </c>
      <c r="U77" s="18" t="s">
        <v>481</v>
      </c>
      <c r="V77" s="20" t="s">
        <v>481</v>
      </c>
      <c r="W77" s="18" t="s">
        <v>481</v>
      </c>
      <c r="X77" s="20" t="s">
        <v>481</v>
      </c>
      <c r="Y77" s="18" t="s">
        <v>481</v>
      </c>
      <c r="Z77" s="20" t="s">
        <v>481</v>
      </c>
      <c r="AA77" s="18" t="s">
        <v>481</v>
      </c>
      <c r="AB77" s="20" t="s">
        <v>481</v>
      </c>
      <c r="AC77" s="18" t="n">
        <v>364.93332885</v>
      </c>
      <c r="AD77" s="20" t="n">
        <v>6.4750219</v>
      </c>
    </row>
    <row r="78" spans="1:3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s">
        <v>481</v>
      </c>
      <c r="T78" s="20" t="s">
        <v>481</v>
      </c>
      <c r="U78" s="18" t="s">
        <v>481</v>
      </c>
      <c r="V78" s="20" t="s">
        <v>481</v>
      </c>
      <c r="W78" s="18" t="s">
        <v>481</v>
      </c>
      <c r="X78" s="20" t="s">
        <v>481</v>
      </c>
      <c r="Y78" s="18" t="n">
        <v>486.77376404</v>
      </c>
      <c r="Z78" s="20" t="n">
        <v>3.73078934</v>
      </c>
      <c r="AA78" s="18" t="s">
        <v>481</v>
      </c>
      <c r="AB78" s="20" t="s">
        <v>481</v>
      </c>
      <c r="AC78" s="18" t="s">
        <v>481</v>
      </c>
      <c r="AD78" s="20" t="s">
        <v>481</v>
      </c>
    </row>
    <row customHeight="1" ht="25" r="79" spans="1:3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s">
        <v>481</v>
      </c>
      <c r="V79" s="20" t="s">
        <v>481</v>
      </c>
      <c r="W79" s="18" t="s">
        <v>481</v>
      </c>
      <c r="X79" s="20" t="s">
        <v>481</v>
      </c>
      <c r="Y79" s="18" t="n">
        <v>475.33231053</v>
      </c>
      <c r="Z79" s="20" t="n">
        <v>7.19302375</v>
      </c>
      <c r="AA79" s="18" t="s">
        <v>481</v>
      </c>
      <c r="AB79" s="20" t="s">
        <v>481</v>
      </c>
      <c r="AC79" s="18" t="s">
        <v>481</v>
      </c>
      <c r="AD79" s="20" t="s">
        <v>481</v>
      </c>
    </row>
    <row r="80" spans="1:3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s">
        <v>481</v>
      </c>
      <c r="V80" s="20" t="s">
        <v>481</v>
      </c>
      <c r="W80" s="18" t="s">
        <v>481</v>
      </c>
      <c r="X80" s="20" t="s">
        <v>481</v>
      </c>
      <c r="Y80" s="18" t="n">
        <v>427.14102033</v>
      </c>
      <c r="Z80" s="20" t="n">
        <v>3.42468904</v>
      </c>
      <c r="AA80" s="18" t="s">
        <v>481</v>
      </c>
      <c r="AB80" s="20" t="s">
        <v>481</v>
      </c>
      <c r="AC80" s="18" t="s">
        <v>481</v>
      </c>
      <c r="AD80" s="20" t="s">
        <v>481</v>
      </c>
    </row>
    <row r="81" spans="1:30">
      <c r="A81" s="23" t="s">
        <v>556</v>
      </c>
      <c r="B81" s="17" t="n">
        <v>8861</v>
      </c>
      <c r="C81" s="18">
        <f>(76.0/B81*100)</f>
        <v/>
      </c>
      <c r="D81" s="19" t="n">
        <v>8785</v>
      </c>
      <c r="E81" s="18" t="n">
        <v>402.54358682</v>
      </c>
      <c r="F81" s="20" t="n">
        <v>14.33121202</v>
      </c>
      <c r="G81" s="18" t="n">
        <v>445.55556699</v>
      </c>
      <c r="H81" s="20" t="n">
        <v>4.47507679</v>
      </c>
      <c r="I81" s="18" t="n">
        <v>428.35816281</v>
      </c>
      <c r="J81" s="20" t="n">
        <v>4.37048758</v>
      </c>
      <c r="K81" s="18" t="n">
        <v>401.8706141</v>
      </c>
      <c r="L81" s="20" t="n">
        <v>8.99078911</v>
      </c>
      <c r="M81" s="18" t="n">
        <v>398.56681506</v>
      </c>
      <c r="N81" s="20" t="n">
        <v>10.18144909</v>
      </c>
      <c r="O81" s="18" t="n">
        <v>389.73677137</v>
      </c>
      <c r="P81" s="20" t="n">
        <v>6.32462456</v>
      </c>
      <c r="Q81" s="18" t="s">
        <v>481</v>
      </c>
      <c r="R81" s="20" t="s">
        <v>481</v>
      </c>
      <c r="S81" s="18" t="s">
        <v>481</v>
      </c>
      <c r="T81" s="20" t="s">
        <v>481</v>
      </c>
      <c r="U81" s="18" t="s">
        <v>481</v>
      </c>
      <c r="V81" s="20" t="s">
        <v>481</v>
      </c>
      <c r="W81" s="18" t="s">
        <v>481</v>
      </c>
      <c r="X81" s="20" t="s">
        <v>481</v>
      </c>
      <c r="Y81" s="18" t="s">
        <v>481</v>
      </c>
      <c r="Z81" s="20" t="s">
        <v>481</v>
      </c>
      <c r="AA81" s="18" t="s">
        <v>481</v>
      </c>
      <c r="AB81" s="20" t="s">
        <v>481</v>
      </c>
      <c r="AC81" s="18" t="n">
        <v>389.9918832</v>
      </c>
      <c r="AD81" s="20" t="n">
        <v>17.6560735</v>
      </c>
    </row>
    <row r="82" spans="1:3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row>
    <row r="83" spans="1:30">
      <c r="A83" s="3" t="s">
        <v>558</v>
      </c>
    </row>
    <row r="84" spans="1:30">
      <c r="A84" s="25" t="s">
        <v>559</v>
      </c>
    </row>
    <row r="85" spans="1:30">
      <c r="A85" s="25" t="s">
        <v>560</v>
      </c>
    </row>
    <row customHeight="1" ht="30" r="86" spans="1:30">
      <c r="A86" s="25" t="s">
        <v>561</v>
      </c>
    </row>
    <row customHeight="1" ht="30" r="87" spans="1:30">
      <c r="A87" s="25" t="s">
        <v>557</v>
      </c>
    </row>
    <row customHeight="1" ht="30" r="88" spans="1:30">
      <c r="A88" s="25" t="s">
        <v>562</v>
      </c>
    </row>
    <row customHeight="1" ht="30" r="89" spans="1:30">
      <c r="A89" s="25" t="s">
        <v>563</v>
      </c>
    </row>
    <row customHeight="1" ht="30" r="90" spans="1:30">
      <c r="A90" s="25" t="s">
        <v>564</v>
      </c>
    </row>
    <row customHeight="1" ht="30" r="91" spans="1:30">
      <c r="A91" s="25" t="s">
        <v>565</v>
      </c>
    </row>
    <row customHeight="1" ht="30" r="92" spans="1:30">
      <c r="A92" s="25" t="s">
        <v>566</v>
      </c>
    </row>
    <row customHeight="1" ht="30" r="93" spans="1:30">
      <c r="A93" s="25" t="s">
        <v>567</v>
      </c>
    </row>
    <row customHeight="1" ht="30" r="94" spans="1:30">
      <c r="A94" s="25" t="s">
        <v>568</v>
      </c>
    </row>
    <row customHeight="1" ht="30" r="95" spans="1:30">
      <c r="A95" s="25" t="s">
        <v>569</v>
      </c>
    </row>
    <row customHeight="1" ht="30" r="96" spans="1:30">
      <c r="A96" s="25" t="s">
        <v>570</v>
      </c>
    </row>
  </sheetData>
  <mergeCells count="28">
    <mergeCell ref="E4:F4"/>
    <mergeCell ref="G4:H4"/>
    <mergeCell ref="I4:J4"/>
    <mergeCell ref="K4:L4"/>
    <mergeCell ref="M4:N4"/>
    <mergeCell ref="O4:P4"/>
    <mergeCell ref="Q4:R4"/>
    <mergeCell ref="S4:T4"/>
    <mergeCell ref="U4:V4"/>
    <mergeCell ref="W4:X4"/>
    <mergeCell ref="Y4:Z4"/>
    <mergeCell ref="AA4:AB4"/>
    <mergeCell ref="AC4:AD4"/>
    <mergeCell ref="A1:AD1"/>
    <mergeCell ref="A2:AD2"/>
    <mergeCell ref="A84:AD84"/>
    <mergeCell ref="A85:AD85"/>
    <mergeCell ref="A86:AD86"/>
    <mergeCell ref="A87:AD87"/>
    <mergeCell ref="A88:AD88"/>
    <mergeCell ref="A89:AD89"/>
    <mergeCell ref="A90:AD90"/>
    <mergeCell ref="A91:AD91"/>
    <mergeCell ref="A92:AD92"/>
    <mergeCell ref="A93:AD93"/>
    <mergeCell ref="A94:AD94"/>
    <mergeCell ref="A95:AD95"/>
    <mergeCell ref="A96:AD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AD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0">
      <c r="A1" s="4" t="s">
        <v>460</v>
      </c>
    </row>
    <row r="2" spans="1:30">
      <c r="A2" s="5" t="s">
        <v>757</v>
      </c>
    </row>
    <row customHeight="1" ht="30" r="4" spans="1:30">
      <c r="A4" s="6" t="n"/>
      <c r="B4" s="7" t="s">
        <v>462</v>
      </c>
      <c r="C4" s="7" t="s">
        <v>463</v>
      </c>
      <c r="D4" s="8" t="s">
        <v>462</v>
      </c>
      <c r="E4" s="9" t="s">
        <v>749</v>
      </c>
      <c r="F4" s="10" t="n"/>
      <c r="G4" s="9" t="s">
        <v>750</v>
      </c>
      <c r="H4" s="10" t="n"/>
      <c r="I4" s="9" t="s">
        <v>751</v>
      </c>
      <c r="J4" s="10" t="n"/>
      <c r="K4" s="9" t="s">
        <v>752</v>
      </c>
      <c r="L4" s="10" t="n"/>
      <c r="M4" s="9" t="s">
        <v>753</v>
      </c>
      <c r="N4" s="10" t="n"/>
      <c r="O4" s="9" t="s">
        <v>754</v>
      </c>
      <c r="P4" s="10" t="n"/>
      <c r="Q4" s="9" t="s">
        <v>755</v>
      </c>
      <c r="R4" s="10" t="n"/>
      <c r="S4" s="9" t="s">
        <v>756</v>
      </c>
      <c r="T4" s="10" t="n"/>
      <c r="U4" s="9" t="s">
        <v>584</v>
      </c>
      <c r="V4" s="10" t="n"/>
      <c r="W4" s="9" t="s">
        <v>585</v>
      </c>
      <c r="X4" s="10" t="n"/>
      <c r="Y4" s="9" t="s">
        <v>472</v>
      </c>
      <c r="Z4" s="10" t="n"/>
      <c r="AA4" s="9" t="s">
        <v>473</v>
      </c>
      <c r="AB4" s="10" t="n"/>
      <c r="AC4" s="9" t="s">
        <v>586</v>
      </c>
      <c r="AD4" s="10" t="n"/>
    </row>
    <row r="5" spans="1:3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row>
    <row r="6" spans="1:30">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6" t="n"/>
    </row>
    <row r="7" spans="1:30">
      <c r="A7" s="15" t="s">
        <v>480</v>
      </c>
      <c r="B7" s="17" t="n">
        <v>14530</v>
      </c>
      <c r="C7" s="18">
        <f>(492.0/B7*100)</f>
        <v/>
      </c>
      <c r="D7" s="19" t="n">
        <v>14038</v>
      </c>
      <c r="E7" s="18" t="n">
        <v>498.80453805</v>
      </c>
      <c r="F7" s="20" t="n">
        <v>3.51211348</v>
      </c>
      <c r="G7" s="18" t="n">
        <v>518.08907398</v>
      </c>
      <c r="H7" s="20" t="n">
        <v>3.95313516</v>
      </c>
      <c r="I7" s="18" t="n">
        <v>508.87590229</v>
      </c>
      <c r="J7" s="20" t="n">
        <v>3.36525962</v>
      </c>
      <c r="K7" s="18" t="n">
        <v>509.66679287</v>
      </c>
      <c r="L7" s="20" t="n">
        <v>3.34665583</v>
      </c>
      <c r="M7" s="18" t="n">
        <v>503.64032841</v>
      </c>
      <c r="N7" s="20" t="n">
        <v>4.98302424</v>
      </c>
      <c r="O7" s="18" t="n">
        <v>510.26095411</v>
      </c>
      <c r="P7" s="20" t="n">
        <v>3.39512971</v>
      </c>
      <c r="Q7" s="18" t="n">
        <v>516.57063567</v>
      </c>
      <c r="R7" s="20" t="n">
        <v>5.61685224</v>
      </c>
      <c r="S7" s="18" t="n">
        <v>501.8972609</v>
      </c>
      <c r="T7" s="20" t="n">
        <v>3.53370231</v>
      </c>
      <c r="U7" s="18" t="s">
        <v>481</v>
      </c>
      <c r="V7" s="20" t="s">
        <v>481</v>
      </c>
      <c r="W7" s="18" t="s">
        <v>481</v>
      </c>
      <c r="X7" s="20" t="s">
        <v>481</v>
      </c>
      <c r="Y7" s="18" t="s">
        <v>481</v>
      </c>
      <c r="Z7" s="20" t="s">
        <v>481</v>
      </c>
      <c r="AA7" s="18" t="s">
        <v>481</v>
      </c>
      <c r="AB7" s="20" t="s">
        <v>481</v>
      </c>
      <c r="AC7" s="18" t="n">
        <v>431.79505523</v>
      </c>
      <c r="AD7" s="20" t="n">
        <v>6.97757246</v>
      </c>
    </row>
    <row r="8" spans="1:30">
      <c r="A8" s="15" t="s">
        <v>483</v>
      </c>
      <c r="B8" s="17" t="n">
        <v>7007</v>
      </c>
      <c r="C8" s="18">
        <f>(42.0/B8*100)</f>
        <v/>
      </c>
      <c r="D8" s="19" t="n">
        <v>6965</v>
      </c>
      <c r="E8" s="18" t="n">
        <v>471.74753245</v>
      </c>
      <c r="F8" s="20" t="n">
        <v>5.68739039</v>
      </c>
      <c r="G8" s="18" t="n">
        <v>475.60207284</v>
      </c>
      <c r="H8" s="20" t="n">
        <v>5.05379213</v>
      </c>
      <c r="I8" s="18" t="n">
        <v>477.75649429</v>
      </c>
      <c r="J8" s="20" t="n">
        <v>5.35028674</v>
      </c>
      <c r="K8" s="18" t="n">
        <v>494.31731765</v>
      </c>
      <c r="L8" s="20" t="n">
        <v>4.95615174</v>
      </c>
      <c r="M8" s="18" t="n">
        <v>492.22173889</v>
      </c>
      <c r="N8" s="20" t="n">
        <v>6.38908933</v>
      </c>
      <c r="O8" s="18" t="n">
        <v>489.05523677</v>
      </c>
      <c r="P8" s="20" t="n">
        <v>6.13520954</v>
      </c>
      <c r="Q8" s="18" t="n">
        <v>518.8683383600001</v>
      </c>
      <c r="R8" s="20" t="n">
        <v>7.82029737</v>
      </c>
      <c r="S8" s="18" t="n">
        <v>496.4821897</v>
      </c>
      <c r="T8" s="20" t="n">
        <v>3.16106461</v>
      </c>
      <c r="U8" s="18" t="s">
        <v>481</v>
      </c>
      <c r="V8" s="20" t="s">
        <v>481</v>
      </c>
      <c r="W8" s="18" t="s">
        <v>481</v>
      </c>
      <c r="X8" s="20" t="s">
        <v>481</v>
      </c>
      <c r="Y8" s="18" t="n">
        <v>361.38025951</v>
      </c>
      <c r="Z8" s="20" t="n">
        <v>22.72565673</v>
      </c>
      <c r="AA8" s="18" t="s">
        <v>481</v>
      </c>
      <c r="AB8" s="20" t="s">
        <v>481</v>
      </c>
      <c r="AC8" s="18" t="n">
        <v>399.28944221</v>
      </c>
      <c r="AD8" s="20" t="n">
        <v>9.97536116</v>
      </c>
    </row>
    <row r="9" spans="1:30">
      <c r="A9" s="15" t="s">
        <v>484</v>
      </c>
      <c r="B9" s="17" t="n">
        <v>9651</v>
      </c>
      <c r="C9" s="18">
        <f>(168.0/B9*100)</f>
        <v/>
      </c>
      <c r="D9" s="19" t="n">
        <v>9483</v>
      </c>
      <c r="E9" s="18" t="n">
        <v>477.24964435</v>
      </c>
      <c r="F9" s="20" t="n">
        <v>4.49224254</v>
      </c>
      <c r="G9" s="18" t="n">
        <v>483.9284649</v>
      </c>
      <c r="H9" s="20" t="n">
        <v>4.29773169</v>
      </c>
      <c r="I9" s="18" t="n">
        <v>503.53526248</v>
      </c>
      <c r="J9" s="20" t="n">
        <v>3.84680186</v>
      </c>
      <c r="K9" s="18" t="n">
        <v>507.26849406</v>
      </c>
      <c r="L9" s="20" t="n">
        <v>4.46452886</v>
      </c>
      <c r="M9" s="18" t="n">
        <v>514.78627093</v>
      </c>
      <c r="N9" s="20" t="n">
        <v>5.11263906</v>
      </c>
      <c r="O9" s="18" t="n">
        <v>532.68339429</v>
      </c>
      <c r="P9" s="20" t="n">
        <v>3.68827876</v>
      </c>
      <c r="Q9" s="18" t="n">
        <v>548.21731199</v>
      </c>
      <c r="R9" s="20" t="n">
        <v>5.14309757</v>
      </c>
      <c r="S9" s="18" t="n">
        <v>522.33306772</v>
      </c>
      <c r="T9" s="20" t="n">
        <v>3.09339186</v>
      </c>
      <c r="U9" s="18" t="s">
        <v>481</v>
      </c>
      <c r="V9" s="20" t="s">
        <v>481</v>
      </c>
      <c r="W9" s="18" t="s">
        <v>481</v>
      </c>
      <c r="X9" s="20" t="s">
        <v>481</v>
      </c>
      <c r="Y9" s="18" t="n">
        <v>347.7815185</v>
      </c>
      <c r="Z9" s="20" t="n">
        <v>11.20716786</v>
      </c>
      <c r="AA9" s="18" t="s">
        <v>481</v>
      </c>
      <c r="AB9" s="20" t="s">
        <v>481</v>
      </c>
      <c r="AC9" s="18" t="n">
        <v>411.53769985</v>
      </c>
      <c r="AD9" s="20" t="n">
        <v>6.73280105</v>
      </c>
    </row>
    <row r="10" spans="1:30">
      <c r="A10" s="15" t="s">
        <v>485</v>
      </c>
      <c r="B10" s="17" t="n">
        <v>20058</v>
      </c>
      <c r="C10" s="18">
        <f>(541.0/B10*100)</f>
        <v/>
      </c>
      <c r="D10" s="19" t="n">
        <v>19517</v>
      </c>
      <c r="E10" s="18" t="n">
        <v>523.54491298</v>
      </c>
      <c r="F10" s="20" t="n">
        <v>4.92582702</v>
      </c>
      <c r="G10" s="18" t="n">
        <v>538.27348402</v>
      </c>
      <c r="H10" s="20" t="n">
        <v>5.63131051</v>
      </c>
      <c r="I10" s="18" t="n">
        <v>533.03295031</v>
      </c>
      <c r="J10" s="20" t="n">
        <v>4.3230576</v>
      </c>
      <c r="K10" s="18" t="n">
        <v>527.52392181</v>
      </c>
      <c r="L10" s="20" t="n">
        <v>4.03872228</v>
      </c>
      <c r="M10" s="18" t="n">
        <v>525.88926228</v>
      </c>
      <c r="N10" s="20" t="n">
        <v>4.29609502</v>
      </c>
      <c r="O10" s="18" t="n">
        <v>528.69508362</v>
      </c>
      <c r="P10" s="20" t="n">
        <v>3.73784472</v>
      </c>
      <c r="Q10" s="18" t="n">
        <v>539.17552282</v>
      </c>
      <c r="R10" s="20" t="n">
        <v>4.80363164</v>
      </c>
      <c r="S10" s="18" t="n">
        <v>530.47575821</v>
      </c>
      <c r="T10" s="20" t="n">
        <v>2.30702984</v>
      </c>
      <c r="U10" s="18" t="s">
        <v>481</v>
      </c>
      <c r="V10" s="20" t="s">
        <v>481</v>
      </c>
      <c r="W10" s="18" t="s">
        <v>481</v>
      </c>
      <c r="X10" s="20" t="s">
        <v>481</v>
      </c>
      <c r="Y10" s="18" t="s">
        <v>481</v>
      </c>
      <c r="Z10" s="20" t="s">
        <v>481</v>
      </c>
      <c r="AA10" s="18" t="s">
        <v>481</v>
      </c>
      <c r="AB10" s="20" t="s">
        <v>481</v>
      </c>
      <c r="AC10" s="18" t="n">
        <v>433.04086466</v>
      </c>
      <c r="AD10" s="20" t="n">
        <v>9.716502970000001</v>
      </c>
    </row>
    <row r="11" spans="1:30">
      <c r="A11" s="15" t="s">
        <v>486</v>
      </c>
      <c r="B11" s="17" t="n">
        <v>7053</v>
      </c>
      <c r="C11" s="18">
        <f>(82.0/B11*100)</f>
        <v/>
      </c>
      <c r="D11" s="19" t="n">
        <v>6971</v>
      </c>
      <c r="E11" s="18" t="n">
        <v>470.75172016</v>
      </c>
      <c r="F11" s="20" t="n">
        <v>3.75678503</v>
      </c>
      <c r="G11" s="18" t="n">
        <v>455.39402743</v>
      </c>
      <c r="H11" s="20" t="n">
        <v>5.02314966</v>
      </c>
      <c r="I11" s="18" t="n">
        <v>456.77955413</v>
      </c>
      <c r="J11" s="20" t="n">
        <v>4.195123</v>
      </c>
      <c r="K11" s="18" t="n">
        <v>456.55151743</v>
      </c>
      <c r="L11" s="20" t="n">
        <v>4.76901409</v>
      </c>
      <c r="M11" s="18" t="n">
        <v>458.21571787</v>
      </c>
      <c r="N11" s="20" t="n">
        <v>5.32798867</v>
      </c>
      <c r="O11" s="18" t="n">
        <v>473.36655257</v>
      </c>
      <c r="P11" s="20" t="n">
        <v>4.72337436</v>
      </c>
      <c r="Q11" s="18" t="n">
        <v>469.17050294</v>
      </c>
      <c r="R11" s="20" t="n">
        <v>8.820225239999999</v>
      </c>
      <c r="S11" s="18" t="n">
        <v>462.41461937</v>
      </c>
      <c r="T11" s="20" t="n">
        <v>3.78385161</v>
      </c>
      <c r="U11" s="18" t="s">
        <v>481</v>
      </c>
      <c r="V11" s="20" t="s">
        <v>481</v>
      </c>
      <c r="W11" s="18" t="s">
        <v>481</v>
      </c>
      <c r="X11" s="20" t="s">
        <v>481</v>
      </c>
      <c r="Y11" s="18" t="s">
        <v>481</v>
      </c>
      <c r="Z11" s="20" t="s">
        <v>481</v>
      </c>
      <c r="AA11" s="18" t="s">
        <v>481</v>
      </c>
      <c r="AB11" s="20" t="s">
        <v>481</v>
      </c>
      <c r="AC11" s="18" t="n">
        <v>382.44842172</v>
      </c>
      <c r="AD11" s="20" t="n">
        <v>9.79039028</v>
      </c>
    </row>
    <row r="12" spans="1:30">
      <c r="A12" s="15" t="s">
        <v>487</v>
      </c>
      <c r="B12" s="17" t="n">
        <v>6894</v>
      </c>
      <c r="C12" s="18">
        <f>(59.0/B12*100)</f>
        <v/>
      </c>
      <c r="D12" s="19" t="n">
        <v>6835</v>
      </c>
      <c r="E12" s="18" t="n">
        <v>446.16817093</v>
      </c>
      <c r="F12" s="20" t="n">
        <v>6.6817198</v>
      </c>
      <c r="G12" s="18" t="n">
        <v>481.45592137</v>
      </c>
      <c r="H12" s="20" t="n">
        <v>4.62983471</v>
      </c>
      <c r="I12" s="18" t="n">
        <v>487.66202124</v>
      </c>
      <c r="J12" s="20" t="n">
        <v>5.50620641</v>
      </c>
      <c r="K12" s="18" t="n">
        <v>496.18848454</v>
      </c>
      <c r="L12" s="20" t="n">
        <v>3.97374614</v>
      </c>
      <c r="M12" s="18" t="n">
        <v>487.24609233</v>
      </c>
      <c r="N12" s="20" t="n">
        <v>6.07762004</v>
      </c>
      <c r="O12" s="18" t="n">
        <v>496.62458032</v>
      </c>
      <c r="P12" s="20" t="n">
        <v>4.56568695</v>
      </c>
      <c r="Q12" s="18" t="n">
        <v>524.0556012</v>
      </c>
      <c r="R12" s="20" t="n">
        <v>7.5074399</v>
      </c>
      <c r="S12" s="18" t="n">
        <v>507.68101518</v>
      </c>
      <c r="T12" s="20" t="n">
        <v>2.81289938</v>
      </c>
      <c r="U12" s="18" t="s">
        <v>481</v>
      </c>
      <c r="V12" s="20" t="s">
        <v>481</v>
      </c>
      <c r="W12" s="18" t="s">
        <v>481</v>
      </c>
      <c r="X12" s="20" t="s">
        <v>481</v>
      </c>
      <c r="Y12" s="18" t="n">
        <v>332.31014509</v>
      </c>
      <c r="Z12" s="20" t="n">
        <v>18.34291261</v>
      </c>
      <c r="AA12" s="18" t="s">
        <v>481</v>
      </c>
      <c r="AB12" s="20" t="s">
        <v>481</v>
      </c>
      <c r="AC12" s="18" t="n">
        <v>374.11668382</v>
      </c>
      <c r="AD12" s="20" t="n">
        <v>11.30979842</v>
      </c>
    </row>
    <row r="13" spans="1:30">
      <c r="A13" s="15" t="s">
        <v>488</v>
      </c>
      <c r="B13" s="17" t="n">
        <v>7161</v>
      </c>
      <c r="C13" s="18">
        <f>(113.0/B13*100)</f>
        <v/>
      </c>
      <c r="D13" s="19" t="n">
        <v>7048</v>
      </c>
      <c r="E13" s="18" t="n">
        <v>478.71351069</v>
      </c>
      <c r="F13" s="20" t="n">
        <v>5.74876038</v>
      </c>
      <c r="G13" s="18" t="n">
        <v>485.78602273</v>
      </c>
      <c r="H13" s="20" t="n">
        <v>6.61644087</v>
      </c>
      <c r="I13" s="18" t="n">
        <v>509.9800081</v>
      </c>
      <c r="J13" s="20" t="n">
        <v>5.41777591</v>
      </c>
      <c r="K13" s="18" t="n">
        <v>512.04351061</v>
      </c>
      <c r="L13" s="20" t="n">
        <v>4.41742785</v>
      </c>
      <c r="M13" s="18" t="n">
        <v>511.43014646</v>
      </c>
      <c r="N13" s="20" t="n">
        <v>5.71065903</v>
      </c>
      <c r="O13" s="18" t="n">
        <v>516.8919795199999</v>
      </c>
      <c r="P13" s="20" t="n">
        <v>3.43460758</v>
      </c>
      <c r="Q13" s="18" t="n">
        <v>525.3887264</v>
      </c>
      <c r="R13" s="20" t="n">
        <v>4.45485847</v>
      </c>
      <c r="S13" s="18" t="n">
        <v>504.7421137</v>
      </c>
      <c r="T13" s="20" t="n">
        <v>3.1526812</v>
      </c>
      <c r="U13" s="18" t="s">
        <v>481</v>
      </c>
      <c r="V13" s="20" t="s">
        <v>481</v>
      </c>
      <c r="W13" s="18" t="s">
        <v>481</v>
      </c>
      <c r="X13" s="20" t="s">
        <v>481</v>
      </c>
      <c r="Y13" s="18" t="n">
        <v>407.4699787</v>
      </c>
      <c r="Z13" s="20" t="n">
        <v>6.79601306</v>
      </c>
      <c r="AA13" s="18" t="s">
        <v>481</v>
      </c>
      <c r="AB13" s="20" t="s">
        <v>481</v>
      </c>
      <c r="AC13" s="18" t="n">
        <v>382.74183417</v>
      </c>
      <c r="AD13" s="20" t="n">
        <v>9.886194769999999</v>
      </c>
    </row>
    <row r="14" spans="1:30">
      <c r="A14" s="15" t="s">
        <v>489</v>
      </c>
      <c r="B14" s="17" t="n">
        <v>5587</v>
      </c>
      <c r="C14" s="18">
        <f>(78.0/B14*100)</f>
        <v/>
      </c>
      <c r="D14" s="19" t="n">
        <v>5509</v>
      </c>
      <c r="E14" s="18" t="n">
        <v>519.79913781</v>
      </c>
      <c r="F14" s="20" t="n">
        <v>4.24090612</v>
      </c>
      <c r="G14" s="18" t="n">
        <v>513.04862559</v>
      </c>
      <c r="H14" s="20" t="n">
        <v>5.57021776</v>
      </c>
      <c r="I14" s="18" t="n">
        <v>517.33283005</v>
      </c>
      <c r="J14" s="20" t="n">
        <v>4.60351547</v>
      </c>
      <c r="K14" s="18" t="n">
        <v>520.29981933</v>
      </c>
      <c r="L14" s="20" t="n">
        <v>3.62028414</v>
      </c>
      <c r="M14" s="18" t="n">
        <v>524.22634211</v>
      </c>
      <c r="N14" s="20" t="n">
        <v>5.17667828</v>
      </c>
      <c r="O14" s="18" t="n">
        <v>523.31624878</v>
      </c>
      <c r="P14" s="20" t="n">
        <v>4.43442353</v>
      </c>
      <c r="Q14" s="18" t="n">
        <v>535.73599689</v>
      </c>
      <c r="R14" s="20" t="n">
        <v>7.1623732</v>
      </c>
      <c r="S14" s="18" t="n">
        <v>518.96522728</v>
      </c>
      <c r="T14" s="20" t="n">
        <v>3.5124062</v>
      </c>
      <c r="U14" s="18" t="s">
        <v>481</v>
      </c>
      <c r="V14" s="20" t="s">
        <v>481</v>
      </c>
      <c r="W14" s="18" t="s">
        <v>481</v>
      </c>
      <c r="X14" s="20" t="s">
        <v>481</v>
      </c>
      <c r="Y14" s="18" t="s">
        <v>481</v>
      </c>
      <c r="Z14" s="20" t="s">
        <v>481</v>
      </c>
      <c r="AA14" s="18" t="s">
        <v>481</v>
      </c>
      <c r="AB14" s="20" t="s">
        <v>481</v>
      </c>
      <c r="AC14" s="18" t="n">
        <v>432.07678657</v>
      </c>
      <c r="AD14" s="20" t="n">
        <v>14.57569217</v>
      </c>
    </row>
    <row r="15" spans="1:30">
      <c r="A15" s="15" t="s">
        <v>490</v>
      </c>
      <c r="B15" s="17" t="n">
        <v>5882</v>
      </c>
      <c r="C15" s="18">
        <f>(59.0/B15*100)</f>
        <v/>
      </c>
      <c r="D15" s="19" t="n">
        <v>5823</v>
      </c>
      <c r="E15" s="18" t="n">
        <v>508.07352415</v>
      </c>
      <c r="F15" s="20" t="n">
        <v>5.91166209</v>
      </c>
      <c r="G15" s="18" t="n">
        <v>506.70330084</v>
      </c>
      <c r="H15" s="20" t="n">
        <v>5.40433354</v>
      </c>
      <c r="I15" s="18" t="n">
        <v>527.97524457</v>
      </c>
      <c r="J15" s="20" t="n">
        <v>4.71451232</v>
      </c>
      <c r="K15" s="18" t="n">
        <v>533.09134684</v>
      </c>
      <c r="L15" s="20" t="n">
        <v>3.87493782</v>
      </c>
      <c r="M15" s="18" t="n">
        <v>531.35407743</v>
      </c>
      <c r="N15" s="20" t="n">
        <v>4.46332398</v>
      </c>
      <c r="O15" s="18" t="n">
        <v>536.24487697</v>
      </c>
      <c r="P15" s="20" t="n">
        <v>3.98770784</v>
      </c>
      <c r="Q15" s="18" t="n">
        <v>551.83810707</v>
      </c>
      <c r="R15" s="20" t="n">
        <v>4.75994903</v>
      </c>
      <c r="S15" s="18" t="n">
        <v>531.8251129</v>
      </c>
      <c r="T15" s="20" t="n">
        <v>3.41960594</v>
      </c>
      <c r="U15" s="18" t="s">
        <v>481</v>
      </c>
      <c r="V15" s="20" t="s">
        <v>481</v>
      </c>
      <c r="W15" s="18" t="s">
        <v>481</v>
      </c>
      <c r="X15" s="20" t="s">
        <v>481</v>
      </c>
      <c r="Y15" s="18" t="n">
        <v>367.66871077</v>
      </c>
      <c r="Z15" s="20" t="n">
        <v>14.82638214</v>
      </c>
      <c r="AA15" s="18" t="s">
        <v>481</v>
      </c>
      <c r="AB15" s="20" t="s">
        <v>481</v>
      </c>
      <c r="AC15" s="18" t="n">
        <v>419.52154435</v>
      </c>
      <c r="AD15" s="20" t="n">
        <v>14.16536278</v>
      </c>
    </row>
    <row r="16" spans="1:30">
      <c r="A16" s="15" t="s">
        <v>491</v>
      </c>
      <c r="B16" s="17" t="n">
        <v>6108</v>
      </c>
      <c r="C16" s="18">
        <f>(119.0/B16*100)</f>
        <v/>
      </c>
      <c r="D16" s="19" t="n">
        <v>5989</v>
      </c>
      <c r="E16" s="18" t="n">
        <v>488.48862691</v>
      </c>
      <c r="F16" s="20" t="n">
        <v>5.23782923</v>
      </c>
      <c r="G16" s="18" t="n">
        <v>492.55625446</v>
      </c>
      <c r="H16" s="20" t="n">
        <v>4.70870196</v>
      </c>
      <c r="I16" s="18" t="n">
        <v>499.62854081</v>
      </c>
      <c r="J16" s="20" t="n">
        <v>4.59259943</v>
      </c>
      <c r="K16" s="18" t="n">
        <v>506.48433822</v>
      </c>
      <c r="L16" s="20" t="n">
        <v>4.98258171</v>
      </c>
      <c r="M16" s="18" t="n">
        <v>507.07439094</v>
      </c>
      <c r="N16" s="20" t="n">
        <v>6.17836899</v>
      </c>
      <c r="O16" s="18" t="n">
        <v>519.56507685</v>
      </c>
      <c r="P16" s="20" t="n">
        <v>6.25803788</v>
      </c>
      <c r="Q16" s="18" t="n">
        <v>544.80100827</v>
      </c>
      <c r="R16" s="20" t="n">
        <v>8.01317871</v>
      </c>
      <c r="S16" s="18" t="n">
        <v>525.71789946</v>
      </c>
      <c r="T16" s="20" t="n">
        <v>3.11759061</v>
      </c>
      <c r="U16" s="18" t="s">
        <v>481</v>
      </c>
      <c r="V16" s="20" t="s">
        <v>481</v>
      </c>
      <c r="W16" s="18" t="s">
        <v>481</v>
      </c>
      <c r="X16" s="20" t="s">
        <v>481</v>
      </c>
      <c r="Y16" s="18" t="s">
        <v>481</v>
      </c>
      <c r="Z16" s="20" t="s">
        <v>481</v>
      </c>
      <c r="AA16" s="18" t="s">
        <v>481</v>
      </c>
      <c r="AB16" s="20" t="s">
        <v>481</v>
      </c>
      <c r="AC16" s="18" t="n">
        <v>378.91126539</v>
      </c>
      <c r="AD16" s="20" t="n">
        <v>9.032720060000001</v>
      </c>
    </row>
    <row r="17" spans="1:30">
      <c r="A17" s="15" t="s">
        <v>492</v>
      </c>
      <c r="B17" s="17" t="n">
        <v>6504</v>
      </c>
      <c r="C17" s="18">
        <f>(1035.0/B17*100)</f>
        <v/>
      </c>
      <c r="D17" s="19" t="n">
        <v>5469</v>
      </c>
      <c r="E17" s="18" t="n">
        <v>504.20294019</v>
      </c>
      <c r="F17" s="20" t="n">
        <v>6.72568796</v>
      </c>
      <c r="G17" s="18" t="n">
        <v>510.39127332</v>
      </c>
      <c r="H17" s="20" t="n">
        <v>5.54100686</v>
      </c>
      <c r="I17" s="18" t="n">
        <v>511.1955025</v>
      </c>
      <c r="J17" s="20" t="n">
        <v>5.73770881</v>
      </c>
      <c r="K17" s="18" t="n">
        <v>512.42940457</v>
      </c>
      <c r="L17" s="20" t="n">
        <v>6.07173064</v>
      </c>
      <c r="M17" s="18" t="n">
        <v>519.6656265</v>
      </c>
      <c r="N17" s="20" t="n">
        <v>6.07080659</v>
      </c>
      <c r="O17" s="18" t="n">
        <v>541.51602745</v>
      </c>
      <c r="P17" s="20" t="n">
        <v>5.06542508</v>
      </c>
      <c r="Q17" s="18" t="n">
        <v>545.21939076</v>
      </c>
      <c r="R17" s="20" t="n">
        <v>7.57486761</v>
      </c>
      <c r="S17" s="18" t="n">
        <v>533.47894753</v>
      </c>
      <c r="T17" s="20" t="n">
        <v>3.79162821</v>
      </c>
      <c r="U17" s="18" t="s">
        <v>481</v>
      </c>
      <c r="V17" s="20" t="s">
        <v>481</v>
      </c>
      <c r="W17" s="18" t="s">
        <v>481</v>
      </c>
      <c r="X17" s="20" t="s">
        <v>481</v>
      </c>
      <c r="Y17" s="18" t="n">
        <v>338.260297</v>
      </c>
      <c r="Z17" s="20" t="n">
        <v>14.23011861</v>
      </c>
      <c r="AA17" s="18" t="s">
        <v>481</v>
      </c>
      <c r="AB17" s="20" t="s">
        <v>481</v>
      </c>
      <c r="AC17" s="18" t="n">
        <v>440.42601173</v>
      </c>
      <c r="AD17" s="20" t="n">
        <v>8.51520163</v>
      </c>
    </row>
    <row r="18" spans="1:30">
      <c r="A18" s="15" t="s">
        <v>493</v>
      </c>
      <c r="B18" s="17" t="n">
        <v>5532</v>
      </c>
      <c r="C18" s="18">
        <f>(28.0/B18*100)</f>
        <v/>
      </c>
      <c r="D18" s="19" t="n">
        <v>5504</v>
      </c>
      <c r="E18" s="18" t="n">
        <v>470.71959605</v>
      </c>
      <c r="F18" s="20" t="n">
        <v>5.88293296</v>
      </c>
      <c r="G18" s="18" t="n">
        <v>462.26634648</v>
      </c>
      <c r="H18" s="20" t="n">
        <v>6.02649965</v>
      </c>
      <c r="I18" s="18" t="n">
        <v>468.80427004</v>
      </c>
      <c r="J18" s="20" t="n">
        <v>5.66369419</v>
      </c>
      <c r="K18" s="18" t="n">
        <v>464.21602566</v>
      </c>
      <c r="L18" s="20" t="n">
        <v>5.85515124</v>
      </c>
      <c r="M18" s="18" t="n">
        <v>470.13251423</v>
      </c>
      <c r="N18" s="20" t="n">
        <v>7.20713924</v>
      </c>
      <c r="O18" s="18" t="n">
        <v>483.80586403</v>
      </c>
      <c r="P18" s="20" t="n">
        <v>6.49068377</v>
      </c>
      <c r="Q18" s="18" t="n">
        <v>483.60854358</v>
      </c>
      <c r="R18" s="20" t="n">
        <v>8.1005989</v>
      </c>
      <c r="S18" s="18" t="n">
        <v>474.79810881</v>
      </c>
      <c r="T18" s="20" t="n">
        <v>4.95545222</v>
      </c>
      <c r="U18" s="18" t="s">
        <v>481</v>
      </c>
      <c r="V18" s="20" t="s">
        <v>481</v>
      </c>
      <c r="W18" s="18" t="s">
        <v>481</v>
      </c>
      <c r="X18" s="20" t="s">
        <v>481</v>
      </c>
      <c r="Y18" s="18" t="s">
        <v>481</v>
      </c>
      <c r="Z18" s="20" t="s">
        <v>481</v>
      </c>
      <c r="AA18" s="18" t="s">
        <v>481</v>
      </c>
      <c r="AB18" s="20" t="s">
        <v>481</v>
      </c>
      <c r="AC18" s="18" t="n">
        <v>372.72797531</v>
      </c>
      <c r="AD18" s="20" t="n">
        <v>12.25352157</v>
      </c>
    </row>
    <row r="19" spans="1:30">
      <c r="A19" s="15" t="s">
        <v>494</v>
      </c>
      <c r="B19" s="17" t="n">
        <v>5658</v>
      </c>
      <c r="C19" s="18">
        <f>(123.0/B19*100)</f>
        <v/>
      </c>
      <c r="D19" s="19" t="n">
        <v>5535</v>
      </c>
      <c r="E19" s="18" t="n">
        <v>450.95243927</v>
      </c>
      <c r="F19" s="20" t="n">
        <v>5.39912575</v>
      </c>
      <c r="G19" s="18" t="n">
        <v>451.95944915</v>
      </c>
      <c r="H19" s="20" t="n">
        <v>6.09412674</v>
      </c>
      <c r="I19" s="18" t="n">
        <v>464.54409921</v>
      </c>
      <c r="J19" s="20" t="n">
        <v>5.6931822</v>
      </c>
      <c r="K19" s="18" t="n">
        <v>461.70744902</v>
      </c>
      <c r="L19" s="20" t="n">
        <v>4.59638709</v>
      </c>
      <c r="M19" s="18" t="n">
        <v>472.84444404</v>
      </c>
      <c r="N19" s="20" t="n">
        <v>6.67605469</v>
      </c>
      <c r="O19" s="18" t="n">
        <v>472.67392555</v>
      </c>
      <c r="P19" s="20" t="n">
        <v>5.09263088</v>
      </c>
      <c r="Q19" s="18" t="n">
        <v>503.10680025</v>
      </c>
      <c r="R19" s="20" t="n">
        <v>6.99735912</v>
      </c>
      <c r="S19" s="18" t="n">
        <v>484.46526372</v>
      </c>
      <c r="T19" s="20" t="n">
        <v>3.42439568</v>
      </c>
      <c r="U19" s="18" t="s">
        <v>481</v>
      </c>
      <c r="V19" s="20" t="s">
        <v>481</v>
      </c>
      <c r="W19" s="18" t="s">
        <v>481</v>
      </c>
      <c r="X19" s="20" t="s">
        <v>481</v>
      </c>
      <c r="Y19" s="18" t="s">
        <v>481</v>
      </c>
      <c r="Z19" s="20" t="s">
        <v>481</v>
      </c>
      <c r="AA19" s="18" t="s">
        <v>481</v>
      </c>
      <c r="AB19" s="20" t="s">
        <v>481</v>
      </c>
      <c r="AC19" s="18" t="n">
        <v>424.11561361</v>
      </c>
      <c r="AD19" s="20" t="n">
        <v>13.53063358</v>
      </c>
    </row>
    <row r="20" spans="1:30">
      <c r="A20" s="15" t="s">
        <v>495</v>
      </c>
      <c r="B20" s="17" t="n">
        <v>3371</v>
      </c>
      <c r="C20" s="18">
        <f>(75.0/B20*100)</f>
        <v/>
      </c>
      <c r="D20" s="19" t="n">
        <v>3296</v>
      </c>
      <c r="E20" s="18" t="n">
        <v>474.94998474</v>
      </c>
      <c r="F20" s="20" t="n">
        <v>7.12347775</v>
      </c>
      <c r="G20" s="18" t="n">
        <v>479.03921252</v>
      </c>
      <c r="H20" s="20" t="n">
        <v>6.20204178</v>
      </c>
      <c r="I20" s="18" t="n">
        <v>484.36299538</v>
      </c>
      <c r="J20" s="20" t="n">
        <v>5.85432123</v>
      </c>
      <c r="K20" s="18" t="n">
        <v>473.62888973</v>
      </c>
      <c r="L20" s="20" t="n">
        <v>6.08537835</v>
      </c>
      <c r="M20" s="18" t="n">
        <v>492.46286499</v>
      </c>
      <c r="N20" s="20" t="n">
        <v>5.94040019</v>
      </c>
      <c r="O20" s="18" t="n">
        <v>487.61993094</v>
      </c>
      <c r="P20" s="20" t="n">
        <v>5.15780607</v>
      </c>
      <c r="Q20" s="18" t="n">
        <v>490.96854104</v>
      </c>
      <c r="R20" s="20" t="n">
        <v>6.51109713</v>
      </c>
      <c r="S20" s="18" t="n">
        <v>487.21402979</v>
      </c>
      <c r="T20" s="20" t="n">
        <v>3.86963018</v>
      </c>
      <c r="U20" s="18" t="s">
        <v>481</v>
      </c>
      <c r="V20" s="20" t="s">
        <v>481</v>
      </c>
      <c r="W20" s="18" t="s">
        <v>481</v>
      </c>
      <c r="X20" s="20" t="s">
        <v>481</v>
      </c>
      <c r="Y20" s="18" t="s">
        <v>481</v>
      </c>
      <c r="Z20" s="20" t="s">
        <v>481</v>
      </c>
      <c r="AA20" s="18" t="s">
        <v>481</v>
      </c>
      <c r="AB20" s="20" t="s">
        <v>481</v>
      </c>
      <c r="AC20" s="18" t="n">
        <v>379.50266493</v>
      </c>
      <c r="AD20" s="20" t="n">
        <v>12.47480899</v>
      </c>
    </row>
    <row r="21" spans="1:30">
      <c r="A21" s="15" t="s">
        <v>496</v>
      </c>
      <c r="B21" s="17" t="n">
        <v>5741</v>
      </c>
      <c r="C21" s="18">
        <f>(45.0/B21*100)</f>
        <v/>
      </c>
      <c r="D21" s="19" t="n">
        <v>5696</v>
      </c>
      <c r="E21" s="18" t="n">
        <v>516.69131157</v>
      </c>
      <c r="F21" s="20" t="n">
        <v>5.13500842</v>
      </c>
      <c r="G21" s="18" t="n">
        <v>528.5832266</v>
      </c>
      <c r="H21" s="20" t="n">
        <v>3.83726577</v>
      </c>
      <c r="I21" s="18" t="n">
        <v>523.6409357700001</v>
      </c>
      <c r="J21" s="20" t="n">
        <v>3.57628433</v>
      </c>
      <c r="K21" s="18" t="n">
        <v>519.04543618</v>
      </c>
      <c r="L21" s="20" t="n">
        <v>3.83946021</v>
      </c>
      <c r="M21" s="18" t="n">
        <v>526.57236586</v>
      </c>
      <c r="N21" s="20" t="n">
        <v>4.59255627</v>
      </c>
      <c r="O21" s="18" t="n">
        <v>523.59235927</v>
      </c>
      <c r="P21" s="20" t="n">
        <v>3.82222435</v>
      </c>
      <c r="Q21" s="18" t="n">
        <v>528.00772356</v>
      </c>
      <c r="R21" s="20" t="n">
        <v>5.83519945</v>
      </c>
      <c r="S21" s="18" t="n">
        <v>514.34128573</v>
      </c>
      <c r="T21" s="20" t="n">
        <v>3.77006633</v>
      </c>
      <c r="U21" s="18" t="s">
        <v>481</v>
      </c>
      <c r="V21" s="20" t="s">
        <v>481</v>
      </c>
      <c r="W21" s="18" t="s">
        <v>481</v>
      </c>
      <c r="X21" s="20" t="s">
        <v>481</v>
      </c>
      <c r="Y21" s="18" t="s">
        <v>481</v>
      </c>
      <c r="Z21" s="20" t="s">
        <v>481</v>
      </c>
      <c r="AA21" s="18" t="s">
        <v>481</v>
      </c>
      <c r="AB21" s="20" t="s">
        <v>481</v>
      </c>
      <c r="AC21" s="18" t="n">
        <v>471.58826674</v>
      </c>
      <c r="AD21" s="20" t="n">
        <v>13.36666076</v>
      </c>
    </row>
    <row r="22" spans="1:30">
      <c r="A22" s="15" t="s">
        <v>497</v>
      </c>
      <c r="B22" s="17" t="n">
        <v>6598</v>
      </c>
      <c r="C22" s="18">
        <f>(34.0/B22*100)</f>
        <v/>
      </c>
      <c r="D22" s="19" t="n">
        <v>6564</v>
      </c>
      <c r="E22" s="18" t="n">
        <v>492.02182095</v>
      </c>
      <c r="F22" s="20" t="n">
        <v>5.64472078</v>
      </c>
      <c r="G22" s="18" t="n">
        <v>470.7910448</v>
      </c>
      <c r="H22" s="20" t="n">
        <v>5.75187466</v>
      </c>
      <c r="I22" s="18" t="n">
        <v>477.2764422</v>
      </c>
      <c r="J22" s="20" t="n">
        <v>5.87501166</v>
      </c>
      <c r="K22" s="18" t="n">
        <v>470.43487133</v>
      </c>
      <c r="L22" s="20" t="n">
        <v>6.2560735</v>
      </c>
      <c r="M22" s="18" t="n">
        <v>468.51423076</v>
      </c>
      <c r="N22" s="20" t="n">
        <v>7.12435242</v>
      </c>
      <c r="O22" s="18" t="n">
        <v>489.1086873</v>
      </c>
      <c r="P22" s="20" t="n">
        <v>6.54307986</v>
      </c>
      <c r="Q22" s="18" t="n">
        <v>488.08294913</v>
      </c>
      <c r="R22" s="20" t="n">
        <v>7.04352594</v>
      </c>
      <c r="S22" s="18" t="n">
        <v>505.0283103</v>
      </c>
      <c r="T22" s="20" t="n">
        <v>5.61207457</v>
      </c>
      <c r="U22" s="18" t="s">
        <v>481</v>
      </c>
      <c r="V22" s="20" t="s">
        <v>481</v>
      </c>
      <c r="W22" s="18" t="s">
        <v>481</v>
      </c>
      <c r="X22" s="20" t="s">
        <v>481</v>
      </c>
      <c r="Y22" s="18" t="s">
        <v>481</v>
      </c>
      <c r="Z22" s="20" t="s">
        <v>481</v>
      </c>
      <c r="AA22" s="18" t="s">
        <v>481</v>
      </c>
      <c r="AB22" s="20" t="s">
        <v>481</v>
      </c>
      <c r="AC22" s="18" t="n">
        <v>350.69378345</v>
      </c>
      <c r="AD22" s="20" t="n">
        <v>13.67257495</v>
      </c>
    </row>
    <row r="23" spans="1:3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s">
        <v>481</v>
      </c>
      <c r="R23" s="20" t="s">
        <v>481</v>
      </c>
      <c r="S23" s="18" t="s">
        <v>481</v>
      </c>
      <c r="T23" s="20" t="s">
        <v>481</v>
      </c>
      <c r="U23" s="18" t="s">
        <v>481</v>
      </c>
      <c r="V23" s="20" t="s">
        <v>481</v>
      </c>
      <c r="W23" s="18" t="s">
        <v>481</v>
      </c>
      <c r="X23" s="20" t="s">
        <v>481</v>
      </c>
      <c r="Y23" s="18" t="n">
        <v>484.7579961</v>
      </c>
      <c r="Z23" s="20" t="n">
        <v>2.68139711</v>
      </c>
      <c r="AA23" s="18" t="s">
        <v>481</v>
      </c>
      <c r="AB23" s="20" t="s">
        <v>481</v>
      </c>
      <c r="AC23" s="18" t="s">
        <v>481</v>
      </c>
      <c r="AD23" s="20" t="s">
        <v>481</v>
      </c>
    </row>
    <row r="24" spans="1:30">
      <c r="A24" s="15" t="s">
        <v>499</v>
      </c>
      <c r="B24" s="17" t="n">
        <v>6647</v>
      </c>
      <c r="C24" s="18">
        <f>(7.0/B24*100)</f>
        <v/>
      </c>
      <c r="D24" s="19" t="n">
        <v>6640</v>
      </c>
      <c r="E24" s="18" t="n">
        <v>526.33142374</v>
      </c>
      <c r="F24" s="20" t="n">
        <v>3.57512749</v>
      </c>
      <c r="G24" s="18" t="n">
        <v>504.73684151</v>
      </c>
      <c r="H24" s="20" t="n">
        <v>6.44847514</v>
      </c>
      <c r="I24" s="18" t="n">
        <v>512.70937666</v>
      </c>
      <c r="J24" s="20" t="n">
        <v>7.65510125</v>
      </c>
      <c r="K24" s="18" t="n">
        <v>513.5897333200001</v>
      </c>
      <c r="L24" s="20" t="n">
        <v>6.35348435</v>
      </c>
      <c r="M24" s="18" t="n">
        <v>512.12814944</v>
      </c>
      <c r="N24" s="20" t="n">
        <v>8.141372649999999</v>
      </c>
      <c r="O24" s="18" t="n">
        <v>515.419234</v>
      </c>
      <c r="P24" s="20" t="n">
        <v>5.36144292</v>
      </c>
      <c r="Q24" s="18" t="n">
        <v>532.6333354</v>
      </c>
      <c r="R24" s="20" t="n">
        <v>4.80733011</v>
      </c>
      <c r="S24" s="18" t="n">
        <v>511.73161766</v>
      </c>
      <c r="T24" s="20" t="n">
        <v>4.17615572</v>
      </c>
      <c r="U24" s="18" t="s">
        <v>481</v>
      </c>
      <c r="V24" s="20" t="s">
        <v>481</v>
      </c>
      <c r="W24" s="18" t="s">
        <v>481</v>
      </c>
      <c r="X24" s="20" t="s">
        <v>481</v>
      </c>
      <c r="Y24" s="18" t="s">
        <v>481</v>
      </c>
      <c r="Z24" s="20" t="s">
        <v>481</v>
      </c>
      <c r="AA24" s="18" t="s">
        <v>481</v>
      </c>
      <c r="AB24" s="20" t="s">
        <v>481</v>
      </c>
      <c r="AC24" s="18" t="n">
        <v>417.72291114</v>
      </c>
      <c r="AD24" s="20" t="n">
        <v>12.80501136</v>
      </c>
    </row>
    <row r="25" spans="1:30">
      <c r="A25" s="15" t="s">
        <v>500</v>
      </c>
      <c r="B25" s="17" t="n">
        <v>5581</v>
      </c>
      <c r="C25" s="18">
        <f>(25.0/B25*100)</f>
        <v/>
      </c>
      <c r="D25" s="19" t="n">
        <v>5556</v>
      </c>
      <c r="E25" s="18" t="n">
        <v>534.63874418</v>
      </c>
      <c r="F25" s="20" t="n">
        <v>4.37613915</v>
      </c>
      <c r="G25" s="18" t="n">
        <v>524.16654011</v>
      </c>
      <c r="H25" s="20" t="n">
        <v>4.87147709</v>
      </c>
      <c r="I25" s="18" t="n">
        <v>521.55679704</v>
      </c>
      <c r="J25" s="20" t="n">
        <v>4.74104856</v>
      </c>
      <c r="K25" s="18" t="n">
        <v>519.840379</v>
      </c>
      <c r="L25" s="20" t="n">
        <v>6.23210437</v>
      </c>
      <c r="M25" s="18" t="n">
        <v>521.80040294</v>
      </c>
      <c r="N25" s="20" t="n">
        <v>6.84707589</v>
      </c>
      <c r="O25" s="18" t="n">
        <v>516.18343361</v>
      </c>
      <c r="P25" s="20" t="n">
        <v>4.83751036</v>
      </c>
      <c r="Q25" s="18" t="n">
        <v>526.28101199</v>
      </c>
      <c r="R25" s="20" t="n">
        <v>9.861633940000001</v>
      </c>
      <c r="S25" s="18" t="n">
        <v>495.37781305</v>
      </c>
      <c r="T25" s="20" t="n">
        <v>5.6311381</v>
      </c>
      <c r="U25" s="18" t="s">
        <v>481</v>
      </c>
      <c r="V25" s="20" t="s">
        <v>481</v>
      </c>
      <c r="W25" s="18" t="s">
        <v>481</v>
      </c>
      <c r="X25" s="20" t="s">
        <v>481</v>
      </c>
      <c r="Y25" s="18" t="s">
        <v>481</v>
      </c>
      <c r="Z25" s="20" t="s">
        <v>481</v>
      </c>
      <c r="AA25" s="18" t="s">
        <v>481</v>
      </c>
      <c r="AB25" s="20" t="s">
        <v>481</v>
      </c>
      <c r="AC25" s="18" t="n">
        <v>425.67615684</v>
      </c>
      <c r="AD25" s="20" t="n">
        <v>22.56937488</v>
      </c>
    </row>
    <row r="26" spans="1:30">
      <c r="A26" s="15" t="s">
        <v>501</v>
      </c>
      <c r="B26" s="17" t="n">
        <v>4869</v>
      </c>
      <c r="C26" s="18">
        <f>(49.0/B26*100)</f>
        <v/>
      </c>
      <c r="D26" s="19" t="n">
        <v>4820</v>
      </c>
      <c r="E26" s="18" t="n">
        <v>470.12545816</v>
      </c>
      <c r="F26" s="20" t="n">
        <v>6.03603734</v>
      </c>
      <c r="G26" s="18" t="n">
        <v>464.45677448</v>
      </c>
      <c r="H26" s="20" t="n">
        <v>5.38584004</v>
      </c>
      <c r="I26" s="18" t="n">
        <v>486.01293341</v>
      </c>
      <c r="J26" s="20" t="n">
        <v>4.33798362</v>
      </c>
      <c r="K26" s="18" t="n">
        <v>485.81136803</v>
      </c>
      <c r="L26" s="20" t="n">
        <v>3.9932384</v>
      </c>
      <c r="M26" s="18" t="n">
        <v>493.98996093</v>
      </c>
      <c r="N26" s="20" t="n">
        <v>4.57260313</v>
      </c>
      <c r="O26" s="18" t="n">
        <v>498.15550496</v>
      </c>
      <c r="P26" s="20" t="n">
        <v>3.88067738</v>
      </c>
      <c r="Q26" s="18" t="n">
        <v>498.43796458</v>
      </c>
      <c r="R26" s="20" t="n">
        <v>5.30198838</v>
      </c>
      <c r="S26" s="18" t="n">
        <v>496.82687357</v>
      </c>
      <c r="T26" s="20" t="n">
        <v>2.44501427</v>
      </c>
      <c r="U26" s="18" t="s">
        <v>481</v>
      </c>
      <c r="V26" s="20" t="s">
        <v>481</v>
      </c>
      <c r="W26" s="18" t="s">
        <v>481</v>
      </c>
      <c r="X26" s="20" t="s">
        <v>481</v>
      </c>
      <c r="Y26" s="18" t="s">
        <v>481</v>
      </c>
      <c r="Z26" s="20" t="s">
        <v>481</v>
      </c>
      <c r="AA26" s="18" t="s">
        <v>481</v>
      </c>
      <c r="AB26" s="20" t="s">
        <v>481</v>
      </c>
      <c r="AC26" s="18" t="n">
        <v>442.46025338</v>
      </c>
      <c r="AD26" s="20" t="n">
        <v>12.66568797</v>
      </c>
    </row>
    <row r="27" spans="1:30">
      <c r="A27" s="15" t="s">
        <v>502</v>
      </c>
      <c r="B27" s="17" t="n">
        <v>5299</v>
      </c>
      <c r="C27" s="18">
        <f>(43.0/B27*100)</f>
        <v/>
      </c>
      <c r="D27" s="19" t="n">
        <v>5256</v>
      </c>
      <c r="E27" s="18" t="n">
        <v>477.06903723</v>
      </c>
      <c r="F27" s="20" t="n">
        <v>4.24141868</v>
      </c>
      <c r="G27" s="18" t="n">
        <v>477.58766065</v>
      </c>
      <c r="H27" s="20" t="n">
        <v>4.39225382</v>
      </c>
      <c r="I27" s="18" t="n">
        <v>475.05429626</v>
      </c>
      <c r="J27" s="20" t="n">
        <v>4.29169852</v>
      </c>
      <c r="K27" s="18" t="n">
        <v>484.16507254</v>
      </c>
      <c r="L27" s="20" t="n">
        <v>3.75136645</v>
      </c>
      <c r="M27" s="18" t="n">
        <v>481.12937979</v>
      </c>
      <c r="N27" s="20" t="n">
        <v>5.57075114</v>
      </c>
      <c r="O27" s="18" t="n">
        <v>496.16225406</v>
      </c>
      <c r="P27" s="20" t="n">
        <v>4.69776814</v>
      </c>
      <c r="Q27" s="18" t="n">
        <v>519.46716101</v>
      </c>
      <c r="R27" s="20" t="n">
        <v>8.349791420000001</v>
      </c>
      <c r="S27" s="18" t="n">
        <v>498.57690878</v>
      </c>
      <c r="T27" s="20" t="n">
        <v>3.69791802</v>
      </c>
      <c r="U27" s="18" t="s">
        <v>481</v>
      </c>
      <c r="V27" s="20" t="s">
        <v>481</v>
      </c>
      <c r="W27" s="18" t="s">
        <v>481</v>
      </c>
      <c r="X27" s="20" t="s">
        <v>481</v>
      </c>
      <c r="Y27" s="18" t="s">
        <v>481</v>
      </c>
      <c r="Z27" s="20" t="s">
        <v>481</v>
      </c>
      <c r="AA27" s="18" t="s">
        <v>481</v>
      </c>
      <c r="AB27" s="20" t="s">
        <v>481</v>
      </c>
      <c r="AC27" s="18" t="n">
        <v>398.71119095</v>
      </c>
      <c r="AD27" s="20" t="n">
        <v>7.88229253</v>
      </c>
    </row>
    <row r="28" spans="1:30">
      <c r="A28" s="15" t="s">
        <v>503</v>
      </c>
      <c r="B28" s="17" t="n">
        <v>7568</v>
      </c>
      <c r="C28" s="18">
        <f>(145.0/B28*100)</f>
        <v/>
      </c>
      <c r="D28" s="19" t="n">
        <v>7423</v>
      </c>
      <c r="E28" s="18" t="n">
        <v>426.56836239</v>
      </c>
      <c r="F28" s="20" t="n">
        <v>4.72903882</v>
      </c>
      <c r="G28" s="18" t="n">
        <v>406.25773029</v>
      </c>
      <c r="H28" s="20" t="n">
        <v>3.85121411</v>
      </c>
      <c r="I28" s="18" t="n">
        <v>412.86861499</v>
      </c>
      <c r="J28" s="20" t="n">
        <v>3.77772919</v>
      </c>
      <c r="K28" s="18" t="n">
        <v>432.70353055</v>
      </c>
      <c r="L28" s="20" t="n">
        <v>4.2286482</v>
      </c>
      <c r="M28" s="18" t="n">
        <v>432.3292768</v>
      </c>
      <c r="N28" s="20" t="n">
        <v>5.95115725</v>
      </c>
      <c r="O28" s="18" t="n">
        <v>436.85074613</v>
      </c>
      <c r="P28" s="20" t="n">
        <v>3.86213178</v>
      </c>
      <c r="Q28" s="18" t="n">
        <v>437.66943901</v>
      </c>
      <c r="R28" s="20" t="n">
        <v>5.3301618</v>
      </c>
      <c r="S28" s="18" t="n">
        <v>439.49515088</v>
      </c>
      <c r="T28" s="20" t="n">
        <v>3.71444093</v>
      </c>
      <c r="U28" s="18" t="s">
        <v>481</v>
      </c>
      <c r="V28" s="20" t="s">
        <v>481</v>
      </c>
      <c r="W28" s="18" t="s">
        <v>481</v>
      </c>
      <c r="X28" s="20" t="s">
        <v>481</v>
      </c>
      <c r="Y28" s="18" t="s">
        <v>481</v>
      </c>
      <c r="Z28" s="20" t="s">
        <v>481</v>
      </c>
      <c r="AA28" s="18" t="s">
        <v>481</v>
      </c>
      <c r="AB28" s="20" t="s">
        <v>481</v>
      </c>
      <c r="AC28" s="18" t="n">
        <v>357.74769516</v>
      </c>
      <c r="AD28" s="20" t="n">
        <v>9.73665797</v>
      </c>
    </row>
    <row r="29" spans="1:30">
      <c r="A29" s="15" t="s">
        <v>504</v>
      </c>
      <c r="B29" s="17" t="n">
        <v>5385</v>
      </c>
      <c r="C29" s="18">
        <f>(30.0/B29*100)</f>
        <v/>
      </c>
      <c r="D29" s="19" t="n">
        <v>5355</v>
      </c>
      <c r="E29" s="18" t="n">
        <v>487.32743945</v>
      </c>
      <c r="F29" s="20" t="n">
        <v>7.68726075</v>
      </c>
      <c r="G29" s="18" t="n">
        <v>482.41707655</v>
      </c>
      <c r="H29" s="20" t="n">
        <v>8.145027519999999</v>
      </c>
      <c r="I29" s="18" t="n">
        <v>489.62380305</v>
      </c>
      <c r="J29" s="20" t="n">
        <v>5.82617763</v>
      </c>
      <c r="K29" s="18" t="n">
        <v>483.43146583</v>
      </c>
      <c r="L29" s="20" t="n">
        <v>6.163429</v>
      </c>
      <c r="M29" s="18" t="n">
        <v>503.30576359</v>
      </c>
      <c r="N29" s="20" t="n">
        <v>8.17163607</v>
      </c>
      <c r="O29" s="18" t="n">
        <v>517.39306158</v>
      </c>
      <c r="P29" s="20" t="n">
        <v>3.6785353</v>
      </c>
      <c r="Q29" s="18" t="n">
        <v>534.15538585</v>
      </c>
      <c r="R29" s="20" t="n">
        <v>4.8584692</v>
      </c>
      <c r="S29" s="18" t="n">
        <v>520.0275486100001</v>
      </c>
      <c r="T29" s="20" t="n">
        <v>3.77685272</v>
      </c>
      <c r="U29" s="18" t="s">
        <v>481</v>
      </c>
      <c r="V29" s="20" t="s">
        <v>481</v>
      </c>
      <c r="W29" s="18" t="s">
        <v>481</v>
      </c>
      <c r="X29" s="20" t="s">
        <v>481</v>
      </c>
      <c r="Y29" s="18" t="n">
        <v>314.02123871</v>
      </c>
      <c r="Z29" s="20" t="n">
        <v>13.26138992</v>
      </c>
      <c r="AA29" s="18" t="s">
        <v>481</v>
      </c>
      <c r="AB29" s="20" t="s">
        <v>481</v>
      </c>
      <c r="AC29" s="18" t="n">
        <v>436.43510158</v>
      </c>
      <c r="AD29" s="20" t="n">
        <v>15.17172076</v>
      </c>
    </row>
    <row r="30" spans="1:30">
      <c r="A30" s="15" t="s">
        <v>505</v>
      </c>
      <c r="B30" s="17" t="n">
        <v>4520</v>
      </c>
      <c r="C30" s="18">
        <f>(131.0/B30*100)</f>
        <v/>
      </c>
      <c r="D30" s="19" t="n">
        <v>4389</v>
      </c>
      <c r="E30" s="18" t="n">
        <v>497.22668152</v>
      </c>
      <c r="F30" s="20" t="n">
        <v>6.70972148</v>
      </c>
      <c r="G30" s="18" t="n">
        <v>509.0092407</v>
      </c>
      <c r="H30" s="20" t="n">
        <v>6.24675459</v>
      </c>
      <c r="I30" s="18" t="n">
        <v>514.33825021</v>
      </c>
      <c r="J30" s="20" t="n">
        <v>5.21618124</v>
      </c>
      <c r="K30" s="18" t="n">
        <v>517.16962882</v>
      </c>
      <c r="L30" s="20" t="n">
        <v>5.59333531</v>
      </c>
      <c r="M30" s="18" t="n">
        <v>515.1641767900001</v>
      </c>
      <c r="N30" s="20" t="n">
        <v>7.16463391</v>
      </c>
      <c r="O30" s="18" t="n">
        <v>516.19481526</v>
      </c>
      <c r="P30" s="20" t="n">
        <v>5.15751153</v>
      </c>
      <c r="Q30" s="18" t="n">
        <v>529.7588518</v>
      </c>
      <c r="R30" s="20" t="n">
        <v>5.71510106</v>
      </c>
      <c r="S30" s="18" t="n">
        <v>520.82720131</v>
      </c>
      <c r="T30" s="20" t="n">
        <v>4.71800167</v>
      </c>
      <c r="U30" s="18" t="s">
        <v>481</v>
      </c>
      <c r="V30" s="20" t="s">
        <v>481</v>
      </c>
      <c r="W30" s="18" t="s">
        <v>481</v>
      </c>
      <c r="X30" s="20" t="s">
        <v>481</v>
      </c>
      <c r="Y30" s="18" t="s">
        <v>481</v>
      </c>
      <c r="Z30" s="20" t="s">
        <v>481</v>
      </c>
      <c r="AA30" s="18" t="s">
        <v>481</v>
      </c>
      <c r="AB30" s="20" t="s">
        <v>481</v>
      </c>
      <c r="AC30" s="18" t="n">
        <v>401.03758094</v>
      </c>
      <c r="AD30" s="20" t="n">
        <v>9.73658659</v>
      </c>
    </row>
    <row r="31" spans="1:30">
      <c r="A31" s="15" t="s">
        <v>506</v>
      </c>
      <c r="B31" s="17" t="n">
        <v>5456</v>
      </c>
      <c r="C31" s="18">
        <f>(135.0/B31*100)</f>
        <v/>
      </c>
      <c r="D31" s="19" t="n">
        <v>5321</v>
      </c>
      <c r="E31" s="18" t="n">
        <v>494.81287364</v>
      </c>
      <c r="F31" s="20" t="n">
        <v>6.72904088</v>
      </c>
      <c r="G31" s="18" t="n">
        <v>486.69223666</v>
      </c>
      <c r="H31" s="20" t="n">
        <v>8.080342379999999</v>
      </c>
      <c r="I31" s="18" t="n">
        <v>507.36863876</v>
      </c>
      <c r="J31" s="20" t="n">
        <v>5.30467285</v>
      </c>
      <c r="K31" s="18" t="n">
        <v>509.56249148</v>
      </c>
      <c r="L31" s="20" t="n">
        <v>5.45878799</v>
      </c>
      <c r="M31" s="18" t="n">
        <v>514.99049359</v>
      </c>
      <c r="N31" s="20" t="n">
        <v>5.33676635</v>
      </c>
      <c r="O31" s="18" t="n">
        <v>529.47135918</v>
      </c>
      <c r="P31" s="20" t="n">
        <v>3.88553045</v>
      </c>
      <c r="Q31" s="18" t="n">
        <v>549.86055967</v>
      </c>
      <c r="R31" s="20" t="n">
        <v>6.17722602</v>
      </c>
      <c r="S31" s="18" t="n">
        <v>525.85300853</v>
      </c>
      <c r="T31" s="20" t="n">
        <v>3.2984391</v>
      </c>
      <c r="U31" s="18" t="s">
        <v>481</v>
      </c>
      <c r="V31" s="20" t="s">
        <v>481</v>
      </c>
      <c r="W31" s="18" t="s">
        <v>481</v>
      </c>
      <c r="X31" s="20" t="s">
        <v>481</v>
      </c>
      <c r="Y31" s="18" t="s">
        <v>481</v>
      </c>
      <c r="Z31" s="20" t="s">
        <v>481</v>
      </c>
      <c r="AA31" s="18" t="s">
        <v>481</v>
      </c>
      <c r="AB31" s="20" t="s">
        <v>481</v>
      </c>
      <c r="AC31" s="18" t="n">
        <v>409.87942307</v>
      </c>
      <c r="AD31" s="20" t="n">
        <v>8.17846014</v>
      </c>
    </row>
    <row r="32" spans="1:30">
      <c r="A32" s="15" t="s">
        <v>507</v>
      </c>
      <c r="B32" s="17" t="n">
        <v>4478</v>
      </c>
      <c r="C32" s="18">
        <f>(6.0/B32*100)</f>
        <v/>
      </c>
      <c r="D32" s="19" t="n">
        <v>4472</v>
      </c>
      <c r="E32" s="18" t="n">
        <v>491.06386001</v>
      </c>
      <c r="F32" s="20" t="n">
        <v>6.80220123</v>
      </c>
      <c r="G32" s="18" t="n">
        <v>496.42230578</v>
      </c>
      <c r="H32" s="20" t="n">
        <v>6.00642756</v>
      </c>
      <c r="I32" s="18" t="n">
        <v>498.852364</v>
      </c>
      <c r="J32" s="20" t="n">
        <v>5.34527998</v>
      </c>
      <c r="K32" s="18" t="n">
        <v>497.26156661</v>
      </c>
      <c r="L32" s="20" t="n">
        <v>5.3058233</v>
      </c>
      <c r="M32" s="18" t="n">
        <v>502.94109856</v>
      </c>
      <c r="N32" s="20" t="n">
        <v>5.05009812</v>
      </c>
      <c r="O32" s="18" t="n">
        <v>515.41774242</v>
      </c>
      <c r="P32" s="20" t="n">
        <v>4.79351581</v>
      </c>
      <c r="Q32" s="18" t="n">
        <v>525.90617449</v>
      </c>
      <c r="R32" s="20" t="n">
        <v>5.31322406</v>
      </c>
      <c r="S32" s="18" t="n">
        <v>511.68839516</v>
      </c>
      <c r="T32" s="20" t="n">
        <v>3.33412243</v>
      </c>
      <c r="U32" s="18" t="s">
        <v>481</v>
      </c>
      <c r="V32" s="20" t="s">
        <v>481</v>
      </c>
      <c r="W32" s="18" t="s">
        <v>481</v>
      </c>
      <c r="X32" s="20" t="s">
        <v>481</v>
      </c>
      <c r="Y32" s="18" t="s">
        <v>481</v>
      </c>
      <c r="Z32" s="20" t="s">
        <v>481</v>
      </c>
      <c r="AA32" s="18" t="s">
        <v>481</v>
      </c>
      <c r="AB32" s="20" t="s">
        <v>481</v>
      </c>
      <c r="AC32" s="18" t="n">
        <v>411.98578802</v>
      </c>
      <c r="AD32" s="20" t="n">
        <v>20.29401253</v>
      </c>
    </row>
    <row r="33" spans="1:30">
      <c r="A33" s="15" t="s">
        <v>508</v>
      </c>
      <c r="B33" s="17" t="n">
        <v>7325</v>
      </c>
      <c r="C33" s="18">
        <f>(77.0/B33*100)</f>
        <v/>
      </c>
      <c r="D33" s="19" t="n">
        <v>7248</v>
      </c>
      <c r="E33" s="18" t="n">
        <v>500.01868938</v>
      </c>
      <c r="F33" s="20" t="n">
        <v>4.62006624</v>
      </c>
      <c r="G33" s="18" t="n">
        <v>493.70284695</v>
      </c>
      <c r="H33" s="20" t="n">
        <v>5.00520953</v>
      </c>
      <c r="I33" s="18" t="n">
        <v>492.88257591</v>
      </c>
      <c r="J33" s="20" t="n">
        <v>4.21969944</v>
      </c>
      <c r="K33" s="18" t="n">
        <v>496.86403578</v>
      </c>
      <c r="L33" s="20" t="n">
        <v>4.34900106</v>
      </c>
      <c r="M33" s="18" t="n">
        <v>508.17353578</v>
      </c>
      <c r="N33" s="20" t="n">
        <v>5.34553683</v>
      </c>
      <c r="O33" s="18" t="n">
        <v>509.73617989</v>
      </c>
      <c r="P33" s="20" t="n">
        <v>5.54536979</v>
      </c>
      <c r="Q33" s="18" t="n">
        <v>517.64387422</v>
      </c>
      <c r="R33" s="20" t="n">
        <v>9.65348144</v>
      </c>
      <c r="S33" s="18" t="n">
        <v>502.28379123</v>
      </c>
      <c r="T33" s="20" t="n">
        <v>3.98251036</v>
      </c>
      <c r="U33" s="18" t="s">
        <v>481</v>
      </c>
      <c r="V33" s="20" t="s">
        <v>481</v>
      </c>
      <c r="W33" s="18" t="s">
        <v>481</v>
      </c>
      <c r="X33" s="20" t="s">
        <v>481</v>
      </c>
      <c r="Y33" s="18" t="s">
        <v>481</v>
      </c>
      <c r="Z33" s="20" t="s">
        <v>481</v>
      </c>
      <c r="AA33" s="18" t="s">
        <v>481</v>
      </c>
      <c r="AB33" s="20" t="s">
        <v>481</v>
      </c>
      <c r="AC33" s="18" t="n">
        <v>423.643342</v>
      </c>
      <c r="AD33" s="20" t="n">
        <v>9.703464779999999</v>
      </c>
    </row>
    <row r="34" spans="1:30">
      <c r="A34" s="15" t="s">
        <v>509</v>
      </c>
      <c r="B34" s="17" t="n">
        <v>6350</v>
      </c>
      <c r="C34" s="18">
        <f>(54.0/B34*100)</f>
        <v/>
      </c>
      <c r="D34" s="19" t="n">
        <v>6296</v>
      </c>
      <c r="E34" s="18" t="n">
        <v>419.879083</v>
      </c>
      <c r="F34" s="20" t="n">
        <v>6.30878432</v>
      </c>
      <c r="G34" s="18" t="n">
        <v>430.73824304</v>
      </c>
      <c r="H34" s="20" t="n">
        <v>6.32471466</v>
      </c>
      <c r="I34" s="18" t="n">
        <v>446.20914692</v>
      </c>
      <c r="J34" s="20" t="n">
        <v>4.83860921</v>
      </c>
      <c r="K34" s="18" t="n">
        <v>459.87177663</v>
      </c>
      <c r="L34" s="20" t="n">
        <v>4.60214589</v>
      </c>
      <c r="M34" s="18" t="n">
        <v>480.89521968</v>
      </c>
      <c r="N34" s="20" t="n">
        <v>5.09265324</v>
      </c>
      <c r="O34" s="18" t="n">
        <v>475.10274673</v>
      </c>
      <c r="P34" s="20" t="n">
        <v>4.50871471</v>
      </c>
      <c r="Q34" s="18" t="n">
        <v>489.94795394</v>
      </c>
      <c r="R34" s="20" t="n">
        <v>7.45449513</v>
      </c>
      <c r="S34" s="18" t="n">
        <v>476.37309795</v>
      </c>
      <c r="T34" s="20" t="n">
        <v>3.21552716</v>
      </c>
      <c r="U34" s="18" t="s">
        <v>481</v>
      </c>
      <c r="V34" s="20" t="s">
        <v>481</v>
      </c>
      <c r="W34" s="18" t="s">
        <v>481</v>
      </c>
      <c r="X34" s="20" t="s">
        <v>481</v>
      </c>
      <c r="Y34" s="18" t="n">
        <v>263.37193708</v>
      </c>
      <c r="Z34" s="20" t="n">
        <v>13.61114927</v>
      </c>
      <c r="AA34" s="18" t="s">
        <v>481</v>
      </c>
      <c r="AB34" s="20" t="s">
        <v>481</v>
      </c>
      <c r="AC34" s="18" t="n">
        <v>358.03349206</v>
      </c>
      <c r="AD34" s="20" t="n">
        <v>9.236264240000001</v>
      </c>
    </row>
    <row r="35" spans="1:30">
      <c r="A35" s="15" t="s">
        <v>510</v>
      </c>
      <c r="B35" s="17" t="n">
        <v>6406</v>
      </c>
      <c r="C35" s="18">
        <f>(47.0/B35*100)</f>
        <v/>
      </c>
      <c r="D35" s="19" t="n">
        <v>6359</v>
      </c>
      <c r="E35" s="18" t="n">
        <v>494.49274782</v>
      </c>
      <c r="F35" s="20" t="n">
        <v>5.5549872</v>
      </c>
      <c r="G35" s="18" t="n">
        <v>492.66127532</v>
      </c>
      <c r="H35" s="20" t="n">
        <v>4.43436088</v>
      </c>
      <c r="I35" s="18" t="n">
        <v>501.32511261</v>
      </c>
      <c r="J35" s="20" t="n">
        <v>4.35931244</v>
      </c>
      <c r="K35" s="18" t="n">
        <v>503.75255564</v>
      </c>
      <c r="L35" s="20" t="n">
        <v>4.79024549</v>
      </c>
      <c r="M35" s="18" t="n">
        <v>508.77200672</v>
      </c>
      <c r="N35" s="20" t="n">
        <v>4.92381213</v>
      </c>
      <c r="O35" s="18" t="n">
        <v>517.20093386</v>
      </c>
      <c r="P35" s="20" t="n">
        <v>5.22013574</v>
      </c>
      <c r="Q35" s="18" t="n">
        <v>524.22501167</v>
      </c>
      <c r="R35" s="20" t="n">
        <v>6.49028776</v>
      </c>
      <c r="S35" s="18" t="n">
        <v>522.12639942</v>
      </c>
      <c r="T35" s="20" t="n">
        <v>3.01402727</v>
      </c>
      <c r="U35" s="18" t="s">
        <v>481</v>
      </c>
      <c r="V35" s="20" t="s">
        <v>481</v>
      </c>
      <c r="W35" s="18" t="s">
        <v>481</v>
      </c>
      <c r="X35" s="20" t="s">
        <v>481</v>
      </c>
      <c r="Y35" s="18" t="n">
        <v>337.32521215</v>
      </c>
      <c r="Z35" s="20" t="n">
        <v>11.65794297</v>
      </c>
      <c r="AA35" s="18" t="s">
        <v>481</v>
      </c>
      <c r="AB35" s="20" t="s">
        <v>481</v>
      </c>
      <c r="AC35" s="18" t="n">
        <v>398.5306375</v>
      </c>
      <c r="AD35" s="20" t="n">
        <v>13.59351613</v>
      </c>
    </row>
    <row r="36" spans="1:30">
      <c r="A36" s="15" t="s">
        <v>511</v>
      </c>
      <c r="B36" s="17" t="n">
        <v>6736</v>
      </c>
      <c r="C36" s="18">
        <f>(38.0/B36*100)</f>
        <v/>
      </c>
      <c r="D36" s="19" t="n">
        <v>6698</v>
      </c>
      <c r="E36" s="18" t="n">
        <v>480.92682456</v>
      </c>
      <c r="F36" s="20" t="n">
        <v>4.18128306</v>
      </c>
      <c r="G36" s="18" t="n">
        <v>491.15527453</v>
      </c>
      <c r="H36" s="20" t="n">
        <v>4.04924108</v>
      </c>
      <c r="I36" s="18" t="n">
        <v>501.77928008</v>
      </c>
      <c r="J36" s="20" t="n">
        <v>3.97380315</v>
      </c>
      <c r="K36" s="18" t="n">
        <v>503.85199851</v>
      </c>
      <c r="L36" s="20" t="n">
        <v>3.73078136</v>
      </c>
      <c r="M36" s="18" t="n">
        <v>499.01778206</v>
      </c>
      <c r="N36" s="20" t="n">
        <v>5.25256397</v>
      </c>
      <c r="O36" s="18" t="n">
        <v>500.73612879</v>
      </c>
      <c r="P36" s="20" t="n">
        <v>4.09346824</v>
      </c>
      <c r="Q36" s="18" t="n">
        <v>509.47774479</v>
      </c>
      <c r="R36" s="20" t="n">
        <v>5.71784859</v>
      </c>
      <c r="S36" s="18" t="n">
        <v>503.17162847</v>
      </c>
      <c r="T36" s="20" t="n">
        <v>3.37687067</v>
      </c>
      <c r="U36" s="18" t="s">
        <v>481</v>
      </c>
      <c r="V36" s="20" t="s">
        <v>481</v>
      </c>
      <c r="W36" s="18" t="s">
        <v>481</v>
      </c>
      <c r="X36" s="20" t="s">
        <v>481</v>
      </c>
      <c r="Y36" s="18" t="s">
        <v>481</v>
      </c>
      <c r="Z36" s="20" t="s">
        <v>481</v>
      </c>
      <c r="AA36" s="18" t="s">
        <v>481</v>
      </c>
      <c r="AB36" s="20" t="s">
        <v>481</v>
      </c>
      <c r="AC36" s="18" t="n">
        <v>409.06876755</v>
      </c>
      <c r="AD36" s="20" t="n">
        <v>10.36116335</v>
      </c>
    </row>
    <row r="37" spans="1:30">
      <c r="A37" s="15" t="s">
        <v>512</v>
      </c>
      <c r="B37" s="17" t="n">
        <v>5458</v>
      </c>
      <c r="C37" s="18">
        <f>(79.0/B37*100)</f>
        <v/>
      </c>
      <c r="D37" s="19" t="n">
        <v>5379</v>
      </c>
      <c r="E37" s="18" t="n">
        <v>471.28414635</v>
      </c>
      <c r="F37" s="20" t="n">
        <v>6.07616078</v>
      </c>
      <c r="G37" s="18" t="n">
        <v>487.51352136</v>
      </c>
      <c r="H37" s="20" t="n">
        <v>5.8069274</v>
      </c>
      <c r="I37" s="18" t="n">
        <v>492.34818712</v>
      </c>
      <c r="J37" s="20" t="n">
        <v>4.77587502</v>
      </c>
      <c r="K37" s="18" t="n">
        <v>507.2384519</v>
      </c>
      <c r="L37" s="20" t="n">
        <v>5.55285967</v>
      </c>
      <c r="M37" s="18" t="n">
        <v>517.13609977</v>
      </c>
      <c r="N37" s="20" t="n">
        <v>6.27605916</v>
      </c>
      <c r="O37" s="18" t="n">
        <v>510.83394587</v>
      </c>
      <c r="P37" s="20" t="n">
        <v>4.92613118</v>
      </c>
      <c r="Q37" s="18" t="n">
        <v>526.45146812</v>
      </c>
      <c r="R37" s="20" t="n">
        <v>6.97175336</v>
      </c>
      <c r="S37" s="18" t="n">
        <v>521.75836782</v>
      </c>
      <c r="T37" s="20" t="n">
        <v>4.53624329</v>
      </c>
      <c r="U37" s="18" t="s">
        <v>481</v>
      </c>
      <c r="V37" s="20" t="s">
        <v>481</v>
      </c>
      <c r="W37" s="18" t="s">
        <v>481</v>
      </c>
      <c r="X37" s="20" t="s">
        <v>481</v>
      </c>
      <c r="Y37" s="18" t="s">
        <v>481</v>
      </c>
      <c r="Z37" s="20" t="s">
        <v>481</v>
      </c>
      <c r="AA37" s="18" t="s">
        <v>481</v>
      </c>
      <c r="AB37" s="20" t="s">
        <v>481</v>
      </c>
      <c r="AC37" s="18" t="n">
        <v>396.70903656</v>
      </c>
      <c r="AD37" s="20" t="n">
        <v>8.630321929999999</v>
      </c>
    </row>
    <row r="38" spans="1:30">
      <c r="A38" s="15" t="s">
        <v>513</v>
      </c>
      <c r="B38" s="17" t="n">
        <v>5860</v>
      </c>
      <c r="C38" s="18">
        <f>(18.0/B38*100)</f>
        <v/>
      </c>
      <c r="D38" s="19" t="n">
        <v>5842</v>
      </c>
      <c r="E38" s="18" t="n">
        <v>475.37318388</v>
      </c>
      <c r="F38" s="20" t="n">
        <v>5.55650707</v>
      </c>
      <c r="G38" s="18" t="n">
        <v>475.42900794</v>
      </c>
      <c r="H38" s="20" t="n">
        <v>5.79090942</v>
      </c>
      <c r="I38" s="18" t="n">
        <v>476.50766164</v>
      </c>
      <c r="J38" s="20" t="n">
        <v>6.45574122</v>
      </c>
      <c r="K38" s="18" t="n">
        <v>478.84405166</v>
      </c>
      <c r="L38" s="20" t="n">
        <v>5.46939398</v>
      </c>
      <c r="M38" s="18" t="n">
        <v>483.97734128</v>
      </c>
      <c r="N38" s="20" t="n">
        <v>6.26530587</v>
      </c>
      <c r="O38" s="18" t="n">
        <v>512.59523405</v>
      </c>
      <c r="P38" s="20" t="n">
        <v>4.64003152</v>
      </c>
      <c r="Q38" s="18" t="n">
        <v>525.83941114</v>
      </c>
      <c r="R38" s="20" t="n">
        <v>6.95123535</v>
      </c>
      <c r="S38" s="18" t="n">
        <v>510.23083829</v>
      </c>
      <c r="T38" s="20" t="n">
        <v>3.61250585</v>
      </c>
      <c r="U38" s="18" t="s">
        <v>481</v>
      </c>
      <c r="V38" s="20" t="s">
        <v>481</v>
      </c>
      <c r="W38" s="18" t="s">
        <v>481</v>
      </c>
      <c r="X38" s="20" t="s">
        <v>481</v>
      </c>
      <c r="Y38" s="18" t="s">
        <v>481</v>
      </c>
      <c r="Z38" s="20" t="s">
        <v>481</v>
      </c>
      <c r="AA38" s="18" t="s">
        <v>481</v>
      </c>
      <c r="AB38" s="20" t="s">
        <v>481</v>
      </c>
      <c r="AC38" s="18" t="n">
        <v>417.07964777</v>
      </c>
      <c r="AD38" s="20" t="n">
        <v>8.90978061</v>
      </c>
    </row>
    <row r="39" spans="1:30">
      <c r="A39" s="15" t="s">
        <v>514</v>
      </c>
      <c r="B39" s="17" t="n">
        <v>5895</v>
      </c>
      <c r="C39" s="18">
        <f>(33.0/B39*100)</f>
        <v/>
      </c>
      <c r="D39" s="19" t="n">
        <v>5862</v>
      </c>
      <c r="E39" s="18" t="n">
        <v>422.98248245</v>
      </c>
      <c r="F39" s="20" t="n">
        <v>4.83276525</v>
      </c>
      <c r="G39" s="18" t="n">
        <v>414.01592321</v>
      </c>
      <c r="H39" s="20" t="n">
        <v>4.75856331</v>
      </c>
      <c r="I39" s="18" t="n">
        <v>414.37584578</v>
      </c>
      <c r="J39" s="20" t="n">
        <v>5.48868691</v>
      </c>
      <c r="K39" s="18" t="n">
        <v>427.54051954</v>
      </c>
      <c r="L39" s="20" t="n">
        <v>6.0678553</v>
      </c>
      <c r="M39" s="18" t="n">
        <v>428.60689148</v>
      </c>
      <c r="N39" s="20" t="n">
        <v>7.64809986</v>
      </c>
      <c r="O39" s="18" t="n">
        <v>456.23510164</v>
      </c>
      <c r="P39" s="20" t="n">
        <v>6.21346875</v>
      </c>
      <c r="Q39" s="18" t="n">
        <v>464.33993459</v>
      </c>
      <c r="R39" s="20" t="n">
        <v>12.91980009</v>
      </c>
      <c r="S39" s="18" t="n">
        <v>454.59011273</v>
      </c>
      <c r="T39" s="20" t="n">
        <v>4.78999957</v>
      </c>
      <c r="U39" s="18" t="s">
        <v>481</v>
      </c>
      <c r="V39" s="20" t="s">
        <v>481</v>
      </c>
      <c r="W39" s="18" t="s">
        <v>481</v>
      </c>
      <c r="X39" s="20" t="s">
        <v>481</v>
      </c>
      <c r="Y39" s="18" t="s">
        <v>481</v>
      </c>
      <c r="Z39" s="20" t="s">
        <v>481</v>
      </c>
      <c r="AA39" s="18" t="s">
        <v>481</v>
      </c>
      <c r="AB39" s="20" t="s">
        <v>481</v>
      </c>
      <c r="AC39" s="18" t="n">
        <v>362.38564197</v>
      </c>
      <c r="AD39" s="20" t="n">
        <v>12.90304619</v>
      </c>
    </row>
    <row r="40" spans="1:30">
      <c r="A40" s="15" t="s">
        <v>515</v>
      </c>
      <c r="B40" s="17" t="n">
        <v>14157</v>
      </c>
      <c r="C40" s="18">
        <f>(314.0/B40*100)</f>
        <v/>
      </c>
      <c r="D40" s="19" t="n">
        <v>13843</v>
      </c>
      <c r="E40" s="18" t="n">
        <v>485.97054396</v>
      </c>
      <c r="F40" s="20" t="n">
        <v>4.2512966</v>
      </c>
      <c r="G40" s="18" t="n">
        <v>497.35847237</v>
      </c>
      <c r="H40" s="20" t="n">
        <v>4.92236468</v>
      </c>
      <c r="I40" s="18" t="n">
        <v>496.78007497</v>
      </c>
      <c r="J40" s="20" t="n">
        <v>4.67303629</v>
      </c>
      <c r="K40" s="18" t="n">
        <v>503.91119656</v>
      </c>
      <c r="L40" s="20" t="n">
        <v>4.31162935</v>
      </c>
      <c r="M40" s="18" t="n">
        <v>507.67900772</v>
      </c>
      <c r="N40" s="20" t="n">
        <v>5.82901112</v>
      </c>
      <c r="O40" s="18" t="n">
        <v>507.72971844</v>
      </c>
      <c r="P40" s="20" t="n">
        <v>3.69523471</v>
      </c>
      <c r="Q40" s="18" t="n">
        <v>526.82151919</v>
      </c>
      <c r="R40" s="20" t="n">
        <v>6.88742612</v>
      </c>
      <c r="S40" s="18" t="n">
        <v>506.29913183</v>
      </c>
      <c r="T40" s="20" t="n">
        <v>4.247353</v>
      </c>
      <c r="U40" s="18" t="s">
        <v>481</v>
      </c>
      <c r="V40" s="20" t="s">
        <v>481</v>
      </c>
      <c r="W40" s="18" t="s">
        <v>481</v>
      </c>
      <c r="X40" s="20" t="s">
        <v>481</v>
      </c>
      <c r="Y40" s="18" t="s">
        <v>481</v>
      </c>
      <c r="Z40" s="20" t="s">
        <v>481</v>
      </c>
      <c r="AA40" s="18" t="s">
        <v>481</v>
      </c>
      <c r="AB40" s="20" t="s">
        <v>481</v>
      </c>
      <c r="AC40" s="18" t="n">
        <v>399.59236313</v>
      </c>
      <c r="AD40" s="20" t="n">
        <v>8.46938138</v>
      </c>
    </row>
    <row r="41" spans="1:30">
      <c r="A41" s="15" t="s">
        <v>516</v>
      </c>
      <c r="B41" s="17" t="n">
        <v>5712</v>
      </c>
      <c r="C41" s="18">
        <f>(45.0/B41*100)</f>
        <v/>
      </c>
      <c r="D41" s="19" t="n">
        <v>5667</v>
      </c>
      <c r="E41" s="18" t="n">
        <v>493.18310645</v>
      </c>
      <c r="F41" s="20" t="n">
        <v>5.81227742</v>
      </c>
      <c r="G41" s="18" t="n">
        <v>494.64831059</v>
      </c>
      <c r="H41" s="20" t="n">
        <v>7.94547892</v>
      </c>
      <c r="I41" s="18" t="n">
        <v>499.67748047</v>
      </c>
      <c r="J41" s="20" t="n">
        <v>6.19383694</v>
      </c>
      <c r="K41" s="18" t="n">
        <v>499.58496182</v>
      </c>
      <c r="L41" s="20" t="n">
        <v>5.88127978</v>
      </c>
      <c r="M41" s="18" t="n">
        <v>501.20558759</v>
      </c>
      <c r="N41" s="20" t="n">
        <v>7.73016988</v>
      </c>
      <c r="O41" s="18" t="n">
        <v>496.23525255</v>
      </c>
      <c r="P41" s="20" t="n">
        <v>4.45256861</v>
      </c>
      <c r="Q41" s="18" t="n">
        <v>507.77163626</v>
      </c>
      <c r="R41" s="20" t="n">
        <v>6.07580995</v>
      </c>
      <c r="S41" s="18" t="n">
        <v>509.31940856</v>
      </c>
      <c r="T41" s="20" t="n">
        <v>3.43288437</v>
      </c>
      <c r="U41" s="18" t="s">
        <v>481</v>
      </c>
      <c r="V41" s="20" t="s">
        <v>481</v>
      </c>
      <c r="W41" s="18" t="s">
        <v>481</v>
      </c>
      <c r="X41" s="20" t="s">
        <v>481</v>
      </c>
      <c r="Y41" s="18" t="n">
        <v>399.91015703</v>
      </c>
      <c r="Z41" s="20" t="n">
        <v>16.72230739</v>
      </c>
      <c r="AA41" s="18" t="s">
        <v>481</v>
      </c>
      <c r="AB41" s="20" t="s">
        <v>481</v>
      </c>
      <c r="AC41" s="18" t="n">
        <v>404.0366092</v>
      </c>
      <c r="AD41" s="20" t="n">
        <v>13.97713849</v>
      </c>
    </row>
    <row r="42" spans="1:3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row>
    <row r="43" spans="1:3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6" t="n"/>
    </row>
    <row r="44" spans="1:3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c r="AC44" s="18" t="s">
        <v>481</v>
      </c>
      <c r="AD44" s="20" t="s">
        <v>481</v>
      </c>
    </row>
    <row r="45" spans="1:3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s">
        <v>481</v>
      </c>
      <c r="T45" s="20" t="s">
        <v>481</v>
      </c>
      <c r="U45" s="18" t="s">
        <v>481</v>
      </c>
      <c r="V45" s="20" t="s">
        <v>481</v>
      </c>
      <c r="W45" s="18" t="s">
        <v>481</v>
      </c>
      <c r="X45" s="20" t="s">
        <v>481</v>
      </c>
      <c r="Y45" s="18" t="n">
        <v>349.85925265</v>
      </c>
      <c r="Z45" s="20" t="n">
        <v>3.00084387</v>
      </c>
      <c r="AA45" s="18" t="s">
        <v>481</v>
      </c>
      <c r="AB45" s="20" t="s">
        <v>481</v>
      </c>
      <c r="AC45" s="18" t="s">
        <v>481</v>
      </c>
      <c r="AD45" s="20" t="s">
        <v>481</v>
      </c>
    </row>
    <row r="46" spans="1:30">
      <c r="A46" s="15" t="s">
        <v>521</v>
      </c>
      <c r="B46" s="17" t="n">
        <v>23141</v>
      </c>
      <c r="C46" s="18">
        <f>(1728.0/B46*100)</f>
        <v/>
      </c>
      <c r="D46" s="19" t="n">
        <v>21413</v>
      </c>
      <c r="E46" s="18" t="n">
        <v>434.96447281</v>
      </c>
      <c r="F46" s="20" t="n">
        <v>3.70670917</v>
      </c>
      <c r="G46" s="18" t="n">
        <v>405.7931307</v>
      </c>
      <c r="H46" s="20" t="n">
        <v>3.92074445</v>
      </c>
      <c r="I46" s="18" t="n">
        <v>403.70369855</v>
      </c>
      <c r="J46" s="20" t="n">
        <v>4.07108317</v>
      </c>
      <c r="K46" s="18" t="n">
        <v>418.41537338</v>
      </c>
      <c r="L46" s="20" t="n">
        <v>5.35922824</v>
      </c>
      <c r="M46" s="18" t="n">
        <v>418.15785307</v>
      </c>
      <c r="N46" s="20" t="n">
        <v>6.49269988</v>
      </c>
      <c r="O46" s="18" t="n">
        <v>434.39317813</v>
      </c>
      <c r="P46" s="20" t="n">
        <v>5.20866003</v>
      </c>
      <c r="Q46" s="18" t="n">
        <v>430.48655233</v>
      </c>
      <c r="R46" s="20" t="n">
        <v>11.69671344</v>
      </c>
      <c r="S46" s="18" t="n">
        <v>435.24373893</v>
      </c>
      <c r="T46" s="20" t="n">
        <v>4.48502592</v>
      </c>
      <c r="U46" s="18" t="s">
        <v>481</v>
      </c>
      <c r="V46" s="20" t="s">
        <v>481</v>
      </c>
      <c r="W46" s="18" t="s">
        <v>481</v>
      </c>
      <c r="X46" s="20" t="s">
        <v>481</v>
      </c>
      <c r="Y46" s="18" t="s">
        <v>481</v>
      </c>
      <c r="Z46" s="20" t="s">
        <v>481</v>
      </c>
      <c r="AA46" s="18" t="s">
        <v>481</v>
      </c>
      <c r="AB46" s="20" t="s">
        <v>481</v>
      </c>
      <c r="AC46" s="18" t="n">
        <v>357.60960956</v>
      </c>
      <c r="AD46" s="20" t="n">
        <v>3.80166454</v>
      </c>
    </row>
    <row r="47" spans="1:30">
      <c r="A47" s="15" t="s">
        <v>522</v>
      </c>
      <c r="B47" s="17" t="n">
        <v>5928</v>
      </c>
      <c r="C47" s="18">
        <f>(167.0/B47*100)</f>
        <v/>
      </c>
      <c r="D47" s="19" t="n">
        <v>5761</v>
      </c>
      <c r="E47" s="18" t="n">
        <v>419.38093381</v>
      </c>
      <c r="F47" s="20" t="n">
        <v>6.40235016</v>
      </c>
      <c r="G47" s="18" t="n">
        <v>405.96757747</v>
      </c>
      <c r="H47" s="20" t="n">
        <v>6.36116522</v>
      </c>
      <c r="I47" s="18" t="n">
        <v>423.75325456</v>
      </c>
      <c r="J47" s="20" t="n">
        <v>6.55561401</v>
      </c>
      <c r="K47" s="18" t="n">
        <v>434.53771586</v>
      </c>
      <c r="L47" s="20" t="n">
        <v>7.65126611</v>
      </c>
      <c r="M47" s="18" t="n">
        <v>460.4136241</v>
      </c>
      <c r="N47" s="20" t="n">
        <v>6.23873833</v>
      </c>
      <c r="O47" s="18" t="n">
        <v>461.47382076</v>
      </c>
      <c r="P47" s="20" t="n">
        <v>6.44554519</v>
      </c>
      <c r="Q47" s="18" t="n">
        <v>475.04658252</v>
      </c>
      <c r="R47" s="20" t="n">
        <v>8.93546231</v>
      </c>
      <c r="S47" s="18" t="n">
        <v>470.4686654</v>
      </c>
      <c r="T47" s="20" t="n">
        <v>5.31824659</v>
      </c>
      <c r="U47" s="18" t="s">
        <v>481</v>
      </c>
      <c r="V47" s="20" t="s">
        <v>481</v>
      </c>
      <c r="W47" s="18" t="s">
        <v>481</v>
      </c>
      <c r="X47" s="20" t="s">
        <v>481</v>
      </c>
      <c r="Y47" s="18" t="s">
        <v>481</v>
      </c>
      <c r="Z47" s="20" t="s">
        <v>481</v>
      </c>
      <c r="AA47" s="18" t="s">
        <v>481</v>
      </c>
      <c r="AB47" s="20" t="s">
        <v>481</v>
      </c>
      <c r="AC47" s="18" t="n">
        <v>328.63638212</v>
      </c>
      <c r="AD47" s="20" t="n">
        <v>6.41206816</v>
      </c>
    </row>
    <row r="48" spans="1:30">
      <c r="A48" s="15" t="s">
        <v>523</v>
      </c>
      <c r="B48" s="17" t="n">
        <v>9841</v>
      </c>
      <c r="C48" s="18">
        <f>(7.0/B48*100)</f>
        <v/>
      </c>
      <c r="D48" s="19" t="n">
        <v>9834</v>
      </c>
      <c r="E48" s="18" t="n">
        <v>515.73375719</v>
      </c>
      <c r="F48" s="20" t="n">
        <v>6.47086304</v>
      </c>
      <c r="G48" s="18" t="n">
        <v>467.57334033</v>
      </c>
      <c r="H48" s="20" t="n">
        <v>7.18740229</v>
      </c>
      <c r="I48" s="18" t="n">
        <v>475.25216557</v>
      </c>
      <c r="J48" s="20" t="n">
        <v>7.06468195</v>
      </c>
      <c r="K48" s="18" t="n">
        <v>496.23595498</v>
      </c>
      <c r="L48" s="20" t="n">
        <v>8.16907271</v>
      </c>
      <c r="M48" s="18" t="n">
        <v>507.40874909</v>
      </c>
      <c r="N48" s="20" t="n">
        <v>9.51437381</v>
      </c>
      <c r="O48" s="18" t="n">
        <v>485.28743814</v>
      </c>
      <c r="P48" s="20" t="n">
        <v>5.73712434</v>
      </c>
      <c r="Q48" s="18" t="n">
        <v>532.4888094299999</v>
      </c>
      <c r="R48" s="20" t="n">
        <v>11.37582425</v>
      </c>
      <c r="S48" s="18" t="n">
        <v>513.78274483</v>
      </c>
      <c r="T48" s="20" t="n">
        <v>5.68836806</v>
      </c>
      <c r="U48" s="18" t="s">
        <v>481</v>
      </c>
      <c r="V48" s="20" t="s">
        <v>481</v>
      </c>
      <c r="W48" s="18" t="s">
        <v>481</v>
      </c>
      <c r="X48" s="20" t="s">
        <v>481</v>
      </c>
      <c r="Y48" s="18" t="s">
        <v>481</v>
      </c>
      <c r="Z48" s="20" t="s">
        <v>481</v>
      </c>
      <c r="AA48" s="18" t="s">
        <v>481</v>
      </c>
      <c r="AB48" s="20" t="s">
        <v>481</v>
      </c>
      <c r="AC48" s="18" t="n">
        <v>428.54334206</v>
      </c>
      <c r="AD48" s="20" t="n">
        <v>26.70684519</v>
      </c>
    </row>
    <row r="49" spans="1:3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s">
        <v>481</v>
      </c>
      <c r="V49" s="20" t="s">
        <v>481</v>
      </c>
      <c r="W49" s="18" t="s">
        <v>481</v>
      </c>
      <c r="X49" s="20" t="s">
        <v>481</v>
      </c>
      <c r="Y49" s="18" t="n">
        <v>425.30311958</v>
      </c>
      <c r="Z49" s="20" t="n">
        <v>3.22111589</v>
      </c>
      <c r="AA49" s="18" t="s">
        <v>481</v>
      </c>
      <c r="AB49" s="20" t="s">
        <v>481</v>
      </c>
      <c r="AC49" s="18" t="s">
        <v>481</v>
      </c>
      <c r="AD49" s="20" t="s">
        <v>481</v>
      </c>
    </row>
    <row r="50" spans="1:30">
      <c r="A50" s="15" t="s">
        <v>525</v>
      </c>
      <c r="B50" s="17" t="n">
        <v>11795</v>
      </c>
      <c r="C50" s="18">
        <f>(245.0/B50*100)</f>
        <v/>
      </c>
      <c r="D50" s="19" t="n">
        <v>11550</v>
      </c>
      <c r="E50" s="18" t="n">
        <v>416.39436178</v>
      </c>
      <c r="F50" s="20" t="n">
        <v>3.97673654</v>
      </c>
      <c r="G50" s="18" t="n">
        <v>414.16835071</v>
      </c>
      <c r="H50" s="20" t="n">
        <v>3.63757596</v>
      </c>
      <c r="I50" s="18" t="n">
        <v>423.62154674</v>
      </c>
      <c r="J50" s="20" t="n">
        <v>4.3197929</v>
      </c>
      <c r="K50" s="18" t="n">
        <v>423.8607131</v>
      </c>
      <c r="L50" s="20" t="n">
        <v>5.11478079</v>
      </c>
      <c r="M50" s="18" t="n">
        <v>433.25706362</v>
      </c>
      <c r="N50" s="20" t="n">
        <v>7.057849</v>
      </c>
      <c r="O50" s="18" t="n">
        <v>440.26424887</v>
      </c>
      <c r="P50" s="20" t="n">
        <v>6.24837103</v>
      </c>
      <c r="Q50" s="18" t="n">
        <v>444.40740482</v>
      </c>
      <c r="R50" s="20" t="n">
        <v>6.85177647</v>
      </c>
      <c r="S50" s="18" t="n">
        <v>455.16972463</v>
      </c>
      <c r="T50" s="20" t="n">
        <v>4.66254243</v>
      </c>
      <c r="U50" s="18" t="s">
        <v>481</v>
      </c>
      <c r="V50" s="20" t="s">
        <v>481</v>
      </c>
      <c r="W50" s="18" t="s">
        <v>481</v>
      </c>
      <c r="X50" s="20" t="s">
        <v>481</v>
      </c>
      <c r="Y50" s="18" t="s">
        <v>481</v>
      </c>
      <c r="Z50" s="20" t="s">
        <v>481</v>
      </c>
      <c r="AA50" s="18" t="s">
        <v>481</v>
      </c>
      <c r="AB50" s="20" t="s">
        <v>481</v>
      </c>
      <c r="AC50" s="18" t="n">
        <v>349.5693943</v>
      </c>
      <c r="AD50" s="20" t="n">
        <v>10.48557102</v>
      </c>
    </row>
    <row r="51" spans="1:30">
      <c r="A51" s="15" t="s">
        <v>526</v>
      </c>
      <c r="B51" s="17" t="n">
        <v>6866</v>
      </c>
      <c r="C51" s="18">
        <f>(113.0/B51*100)</f>
        <v/>
      </c>
      <c r="D51" s="19" t="n">
        <v>6753</v>
      </c>
      <c r="E51" s="18" t="n">
        <v>433.45607747</v>
      </c>
      <c r="F51" s="20" t="n">
        <v>4.43186624</v>
      </c>
      <c r="G51" s="18" t="n">
        <v>421.16889036</v>
      </c>
      <c r="H51" s="20" t="n">
        <v>4.61236743</v>
      </c>
      <c r="I51" s="18" t="n">
        <v>426.73973163</v>
      </c>
      <c r="J51" s="20" t="n">
        <v>3.74643254</v>
      </c>
      <c r="K51" s="18" t="n">
        <v>432.28953899</v>
      </c>
      <c r="L51" s="20" t="n">
        <v>4.762019</v>
      </c>
      <c r="M51" s="18" t="n">
        <v>437.57085099</v>
      </c>
      <c r="N51" s="20" t="n">
        <v>5.59399454</v>
      </c>
      <c r="O51" s="18" t="n">
        <v>427.75112286</v>
      </c>
      <c r="P51" s="20" t="n">
        <v>4.59691067</v>
      </c>
      <c r="Q51" s="18" t="n">
        <v>444.9575102</v>
      </c>
      <c r="R51" s="20" t="n">
        <v>7.59040889</v>
      </c>
      <c r="S51" s="18" t="n">
        <v>432.31558092</v>
      </c>
      <c r="T51" s="20" t="n">
        <v>4.22343212</v>
      </c>
      <c r="U51" s="18" t="s">
        <v>481</v>
      </c>
      <c r="V51" s="20" t="s">
        <v>481</v>
      </c>
      <c r="W51" s="18" t="s">
        <v>481</v>
      </c>
      <c r="X51" s="20" t="s">
        <v>481</v>
      </c>
      <c r="Y51" s="18" t="n">
        <v>427.96430568</v>
      </c>
      <c r="Z51" s="20" t="n">
        <v>5.20460603</v>
      </c>
      <c r="AA51" s="18" t="s">
        <v>481</v>
      </c>
      <c r="AB51" s="20" t="s">
        <v>481</v>
      </c>
      <c r="AC51" s="18" t="n">
        <v>377.1398643</v>
      </c>
      <c r="AD51" s="20" t="n">
        <v>10.91210867</v>
      </c>
    </row>
    <row r="52" spans="1:30">
      <c r="A52" s="15" t="s">
        <v>527</v>
      </c>
      <c r="B52" s="17" t="n">
        <v>5809</v>
      </c>
      <c r="C52" s="18">
        <f>(85.0/B52*100)</f>
        <v/>
      </c>
      <c r="D52" s="19" t="n">
        <v>5724</v>
      </c>
      <c r="E52" s="18" t="n">
        <v>469.59780613</v>
      </c>
      <c r="F52" s="20" t="n">
        <v>4.12349954</v>
      </c>
      <c r="G52" s="18" t="n">
        <v>473.99810185</v>
      </c>
      <c r="H52" s="20" t="n">
        <v>5.09662727</v>
      </c>
      <c r="I52" s="18" t="n">
        <v>480.11367486</v>
      </c>
      <c r="J52" s="20" t="n">
        <v>3.98597197</v>
      </c>
      <c r="K52" s="18" t="n">
        <v>485.27511675</v>
      </c>
      <c r="L52" s="20" t="n">
        <v>4.48136292</v>
      </c>
      <c r="M52" s="18" t="n">
        <v>486.54930787</v>
      </c>
      <c r="N52" s="20" t="n">
        <v>5.73179027</v>
      </c>
      <c r="O52" s="18" t="n">
        <v>503.32267064</v>
      </c>
      <c r="P52" s="20" t="n">
        <v>4.30282067</v>
      </c>
      <c r="Q52" s="18" t="n">
        <v>510.7120591</v>
      </c>
      <c r="R52" s="20" t="n">
        <v>8.64500089</v>
      </c>
      <c r="S52" s="18" t="n">
        <v>503.37584051</v>
      </c>
      <c r="T52" s="20" t="n">
        <v>3.46103134</v>
      </c>
      <c r="U52" s="18" t="s">
        <v>481</v>
      </c>
      <c r="V52" s="20" t="s">
        <v>481</v>
      </c>
      <c r="W52" s="18" t="s">
        <v>481</v>
      </c>
      <c r="X52" s="20" t="s">
        <v>481</v>
      </c>
      <c r="Y52" s="18" t="s">
        <v>481</v>
      </c>
      <c r="Z52" s="20" t="s">
        <v>481</v>
      </c>
      <c r="AA52" s="18" t="s">
        <v>481</v>
      </c>
      <c r="AB52" s="20" t="s">
        <v>481</v>
      </c>
      <c r="AC52" s="18" t="n">
        <v>420.65931557</v>
      </c>
      <c r="AD52" s="20" t="n">
        <v>9.57545341</v>
      </c>
    </row>
    <row r="53" spans="1:30">
      <c r="A53" s="15" t="s">
        <v>528</v>
      </c>
      <c r="B53" s="17" t="n">
        <v>5571</v>
      </c>
      <c r="C53" s="18">
        <f>(90.0/B53*100)</f>
        <v/>
      </c>
      <c r="D53" s="19" t="n">
        <v>5481</v>
      </c>
      <c r="E53" s="18" t="n">
        <v>440.10166796</v>
      </c>
      <c r="F53" s="20" t="n">
        <v>4.76707567</v>
      </c>
      <c r="G53" s="18" t="n">
        <v>440.98529852</v>
      </c>
      <c r="H53" s="20" t="n">
        <v>4.80721755</v>
      </c>
      <c r="I53" s="18" t="n">
        <v>452.39401894</v>
      </c>
      <c r="J53" s="20" t="n">
        <v>3.88254112</v>
      </c>
      <c r="K53" s="18" t="n">
        <v>454.35518486</v>
      </c>
      <c r="L53" s="20" t="n">
        <v>4.14486189</v>
      </c>
      <c r="M53" s="18" t="n">
        <v>452.93349682</v>
      </c>
      <c r="N53" s="20" t="n">
        <v>5.2229427</v>
      </c>
      <c r="O53" s="18" t="n">
        <v>451.35091883</v>
      </c>
      <c r="P53" s="20" t="n">
        <v>5.42182947</v>
      </c>
      <c r="Q53" s="18" t="n">
        <v>450.71442648</v>
      </c>
      <c r="R53" s="20" t="n">
        <v>7.2581447</v>
      </c>
      <c r="S53" s="18" t="n">
        <v>447.40457304</v>
      </c>
      <c r="T53" s="20" t="n">
        <v>3.75344074</v>
      </c>
      <c r="U53" s="18" t="s">
        <v>481</v>
      </c>
      <c r="V53" s="20" t="s">
        <v>481</v>
      </c>
      <c r="W53" s="18" t="s">
        <v>481</v>
      </c>
      <c r="X53" s="20" t="s">
        <v>481</v>
      </c>
      <c r="Y53" s="18" t="s">
        <v>481</v>
      </c>
      <c r="Z53" s="20" t="s">
        <v>481</v>
      </c>
      <c r="AA53" s="18" t="s">
        <v>481</v>
      </c>
      <c r="AB53" s="20" t="s">
        <v>481</v>
      </c>
      <c r="AC53" s="18" t="n">
        <v>333.99099603</v>
      </c>
      <c r="AD53" s="20" t="n">
        <v>6.30432629</v>
      </c>
    </row>
    <row r="54" spans="1:30">
      <c r="A54" s="15" t="s">
        <v>529</v>
      </c>
      <c r="B54" s="17" t="n">
        <v>4740</v>
      </c>
      <c r="C54" s="18">
        <f>(224.0/B54*100)</f>
        <v/>
      </c>
      <c r="D54" s="19" t="n">
        <v>4516</v>
      </c>
      <c r="E54" s="18" t="n">
        <v>360.1858173</v>
      </c>
      <c r="F54" s="20" t="n">
        <v>4.72887542</v>
      </c>
      <c r="G54" s="18" t="n">
        <v>351.56471826</v>
      </c>
      <c r="H54" s="20" t="n">
        <v>4.83691088</v>
      </c>
      <c r="I54" s="18" t="n">
        <v>356.44492025</v>
      </c>
      <c r="J54" s="20" t="n">
        <v>4.08618141</v>
      </c>
      <c r="K54" s="18" t="n">
        <v>380.48425539</v>
      </c>
      <c r="L54" s="20" t="n">
        <v>5.85468524</v>
      </c>
      <c r="M54" s="18" t="n">
        <v>369.00918859</v>
      </c>
      <c r="N54" s="20" t="n">
        <v>6.75672259</v>
      </c>
      <c r="O54" s="18" t="n">
        <v>369.02162079</v>
      </c>
      <c r="P54" s="20" t="n">
        <v>5.50532775</v>
      </c>
      <c r="Q54" s="18" t="n">
        <v>365.0857368</v>
      </c>
      <c r="R54" s="20" t="n">
        <v>9.84801992</v>
      </c>
      <c r="S54" s="18" t="n">
        <v>380.5982099</v>
      </c>
      <c r="T54" s="20" t="n">
        <v>5.12683643</v>
      </c>
      <c r="U54" s="18" t="s">
        <v>481</v>
      </c>
      <c r="V54" s="20" t="s">
        <v>481</v>
      </c>
      <c r="W54" s="18" t="s">
        <v>481</v>
      </c>
      <c r="X54" s="20" t="s">
        <v>481</v>
      </c>
      <c r="Y54" s="18" t="s">
        <v>481</v>
      </c>
      <c r="Z54" s="20" t="s">
        <v>481</v>
      </c>
      <c r="AA54" s="18" t="s">
        <v>481</v>
      </c>
      <c r="AB54" s="20" t="s">
        <v>481</v>
      </c>
      <c r="AC54" s="18" t="n">
        <v>283.96035332</v>
      </c>
      <c r="AD54" s="20" t="n">
        <v>6.21902426</v>
      </c>
    </row>
    <row r="55" spans="1:3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s">
        <v>481</v>
      </c>
      <c r="T55" s="20" t="s">
        <v>481</v>
      </c>
      <c r="U55" s="18" t="s">
        <v>481</v>
      </c>
      <c r="V55" s="20" t="s">
        <v>481</v>
      </c>
      <c r="W55" s="18" t="s">
        <v>481</v>
      </c>
      <c r="X55" s="20" t="s">
        <v>481</v>
      </c>
      <c r="Y55" s="18" t="n">
        <v>401.28813522</v>
      </c>
      <c r="Z55" s="20" t="n">
        <v>2.95767116</v>
      </c>
      <c r="AA55" s="18" t="s">
        <v>481</v>
      </c>
      <c r="AB55" s="20" t="s">
        <v>481</v>
      </c>
      <c r="AC55" s="18" t="s">
        <v>481</v>
      </c>
      <c r="AD55" s="20" t="s">
        <v>481</v>
      </c>
    </row>
    <row r="56" spans="1:30">
      <c r="A56" s="15" t="s">
        <v>531</v>
      </c>
      <c r="B56" s="17" t="n">
        <v>5359</v>
      </c>
      <c r="C56" s="18">
        <f>(77.0/B56*100)</f>
        <v/>
      </c>
      <c r="D56" s="19" t="n">
        <v>5282</v>
      </c>
      <c r="E56" s="18" t="n">
        <v>543.44665441</v>
      </c>
      <c r="F56" s="20" t="n">
        <v>3.92967891</v>
      </c>
      <c r="G56" s="18" t="n">
        <v>526.5119462599999</v>
      </c>
      <c r="H56" s="20" t="n">
        <v>3.99983971</v>
      </c>
      <c r="I56" s="18" t="n">
        <v>518.66390246</v>
      </c>
      <c r="J56" s="20" t="n">
        <v>4.24902997</v>
      </c>
      <c r="K56" s="18" t="n">
        <v>519.80861695</v>
      </c>
      <c r="L56" s="20" t="n">
        <v>4.39197757</v>
      </c>
      <c r="M56" s="18" t="n">
        <v>517.31676613</v>
      </c>
      <c r="N56" s="20" t="n">
        <v>5.99516347</v>
      </c>
      <c r="O56" s="18" t="n">
        <v>537.19572687</v>
      </c>
      <c r="P56" s="20" t="n">
        <v>4.34927993</v>
      </c>
      <c r="Q56" s="18" t="n">
        <v>531.5989097200001</v>
      </c>
      <c r="R56" s="20" t="n">
        <v>6.81127793</v>
      </c>
      <c r="S56" s="18" t="n">
        <v>519.9805472</v>
      </c>
      <c r="T56" s="20" t="n">
        <v>3.61319774</v>
      </c>
      <c r="U56" s="18" t="s">
        <v>481</v>
      </c>
      <c r="V56" s="20" t="s">
        <v>481</v>
      </c>
      <c r="W56" s="18" t="s">
        <v>481</v>
      </c>
      <c r="X56" s="20" t="s">
        <v>481</v>
      </c>
      <c r="Y56" s="18" t="s">
        <v>481</v>
      </c>
      <c r="Z56" s="20" t="s">
        <v>481</v>
      </c>
      <c r="AA56" s="18" t="s">
        <v>481</v>
      </c>
      <c r="AB56" s="20" t="s">
        <v>481</v>
      </c>
      <c r="AC56" s="18" t="n">
        <v>450.62116385</v>
      </c>
      <c r="AD56" s="20" t="n">
        <v>23.57486693</v>
      </c>
    </row>
    <row r="57" spans="1:3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s">
        <v>481</v>
      </c>
      <c r="V57" s="20" t="s">
        <v>481</v>
      </c>
      <c r="W57" s="18" t="s">
        <v>481</v>
      </c>
      <c r="X57" s="20" t="s">
        <v>481</v>
      </c>
      <c r="Y57" s="18" t="n">
        <v>397.25949434</v>
      </c>
      <c r="Z57" s="20" t="n">
        <v>2.86584073</v>
      </c>
      <c r="AA57" s="18" t="s">
        <v>481</v>
      </c>
      <c r="AB57" s="20" t="s">
        <v>481</v>
      </c>
      <c r="AC57" s="18" t="s">
        <v>481</v>
      </c>
      <c r="AD57" s="20" t="s">
        <v>481</v>
      </c>
    </row>
    <row r="58" spans="1:3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c r="W58" s="18" t="s">
        <v>481</v>
      </c>
      <c r="X58" s="20" t="s">
        <v>481</v>
      </c>
      <c r="Y58" s="18" t="n">
        <v>408.10219777</v>
      </c>
      <c r="Z58" s="20" t="n">
        <v>2.92517356</v>
      </c>
      <c r="AA58" s="18" t="s">
        <v>481</v>
      </c>
      <c r="AB58" s="20" t="s">
        <v>481</v>
      </c>
      <c r="AC58" s="18" t="s">
        <v>481</v>
      </c>
      <c r="AD58" s="20" t="s">
        <v>481</v>
      </c>
    </row>
    <row r="59" spans="1:3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s">
        <v>481</v>
      </c>
      <c r="V59" s="20" t="s">
        <v>481</v>
      </c>
      <c r="W59" s="18" t="s">
        <v>481</v>
      </c>
      <c r="X59" s="20" t="s">
        <v>481</v>
      </c>
      <c r="Y59" s="18" t="n">
        <v>347.12590293</v>
      </c>
      <c r="Z59" s="20" t="n">
        <v>1.56898215</v>
      </c>
      <c r="AA59" s="18" t="s">
        <v>481</v>
      </c>
      <c r="AB59" s="20" t="s">
        <v>481</v>
      </c>
      <c r="AC59" s="18" t="s">
        <v>481</v>
      </c>
      <c r="AD59" s="20" t="s">
        <v>481</v>
      </c>
    </row>
    <row r="60" spans="1:3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c r="W60" s="18" t="s">
        <v>481</v>
      </c>
      <c r="X60" s="20" t="s">
        <v>481</v>
      </c>
      <c r="Y60" s="18" t="n">
        <v>346.54897697</v>
      </c>
      <c r="Z60" s="20" t="n">
        <v>4.41355694</v>
      </c>
      <c r="AA60" s="18" t="s">
        <v>481</v>
      </c>
      <c r="AB60" s="20" t="s">
        <v>481</v>
      </c>
      <c r="AC60" s="18" t="s">
        <v>481</v>
      </c>
      <c r="AD60" s="20" t="s">
        <v>481</v>
      </c>
    </row>
    <row r="61" spans="1:30">
      <c r="A61" s="15" t="s">
        <v>536</v>
      </c>
      <c r="B61" s="17" t="n">
        <v>6525</v>
      </c>
      <c r="C61" s="18">
        <f>(147.0/B61*100)</f>
        <v/>
      </c>
      <c r="D61" s="19" t="n">
        <v>6378</v>
      </c>
      <c r="E61" s="18" t="n">
        <v>450.24999309</v>
      </c>
      <c r="F61" s="20" t="n">
        <v>6.0339772</v>
      </c>
      <c r="G61" s="18" t="n">
        <v>451.27033739</v>
      </c>
      <c r="H61" s="20" t="n">
        <v>4.88702936</v>
      </c>
      <c r="I61" s="18" t="n">
        <v>462.69510997</v>
      </c>
      <c r="J61" s="20" t="n">
        <v>4.43089062</v>
      </c>
      <c r="K61" s="18" t="n">
        <v>476.19258296</v>
      </c>
      <c r="L61" s="20" t="n">
        <v>4.6317145</v>
      </c>
      <c r="M61" s="18" t="n">
        <v>468.22995679</v>
      </c>
      <c r="N61" s="20" t="n">
        <v>5.92537353</v>
      </c>
      <c r="O61" s="18" t="n">
        <v>489.38906295</v>
      </c>
      <c r="P61" s="20" t="n">
        <v>4.56110195</v>
      </c>
      <c r="Q61" s="18" t="n">
        <v>515.68433295</v>
      </c>
      <c r="R61" s="20" t="n">
        <v>8.08443598</v>
      </c>
      <c r="S61" s="18" t="n">
        <v>488.39863547</v>
      </c>
      <c r="T61" s="20" t="n">
        <v>3.30249075</v>
      </c>
      <c r="U61" s="18" t="s">
        <v>481</v>
      </c>
      <c r="V61" s="20" t="s">
        <v>481</v>
      </c>
      <c r="W61" s="18" t="s">
        <v>481</v>
      </c>
      <c r="X61" s="20" t="s">
        <v>481</v>
      </c>
      <c r="Y61" s="18" t="s">
        <v>481</v>
      </c>
      <c r="Z61" s="20" t="s">
        <v>481</v>
      </c>
      <c r="AA61" s="18" t="s">
        <v>481</v>
      </c>
      <c r="AB61" s="20" t="s">
        <v>481</v>
      </c>
      <c r="AC61" s="18" t="n">
        <v>379.52187848</v>
      </c>
      <c r="AD61" s="20" t="n">
        <v>9.4189408</v>
      </c>
    </row>
    <row r="62" spans="1:30">
      <c r="A62" s="15" t="s">
        <v>537</v>
      </c>
      <c r="B62" s="17" t="n">
        <v>4476</v>
      </c>
      <c r="C62" s="18">
        <f>(3.0/B62*100)</f>
        <v/>
      </c>
      <c r="D62" s="19" t="n">
        <v>4473</v>
      </c>
      <c r="E62" s="18" t="n">
        <v>515.98567243</v>
      </c>
      <c r="F62" s="20" t="n">
        <v>3.23212029</v>
      </c>
      <c r="G62" s="18" t="n">
        <v>499.81044959</v>
      </c>
      <c r="H62" s="20" t="n">
        <v>3.43797963</v>
      </c>
      <c r="I62" s="18" t="n">
        <v>501.81269036</v>
      </c>
      <c r="J62" s="20" t="n">
        <v>3.2094636</v>
      </c>
      <c r="K62" s="18" t="n">
        <v>504.05003139</v>
      </c>
      <c r="L62" s="20" t="n">
        <v>4.71659977</v>
      </c>
      <c r="M62" s="18" t="n">
        <v>510.43205595</v>
      </c>
      <c r="N62" s="20" t="n">
        <v>7.05778756</v>
      </c>
      <c r="O62" s="18" t="n">
        <v>515.82288081</v>
      </c>
      <c r="P62" s="20" t="n">
        <v>4.33922957</v>
      </c>
      <c r="Q62" s="18" t="n">
        <v>534.60994906</v>
      </c>
      <c r="R62" s="20" t="n">
        <v>6.49542975</v>
      </c>
      <c r="S62" s="18" t="n">
        <v>508.42029807</v>
      </c>
      <c r="T62" s="20" t="n">
        <v>2.67360847</v>
      </c>
      <c r="U62" s="18" t="s">
        <v>481</v>
      </c>
      <c r="V62" s="20" t="s">
        <v>481</v>
      </c>
      <c r="W62" s="18" t="s">
        <v>481</v>
      </c>
      <c r="X62" s="20" t="s">
        <v>481</v>
      </c>
      <c r="Y62" s="18" t="s">
        <v>481</v>
      </c>
      <c r="Z62" s="20" t="s">
        <v>481</v>
      </c>
      <c r="AA62" s="18" t="s">
        <v>481</v>
      </c>
      <c r="AB62" s="20" t="s">
        <v>481</v>
      </c>
      <c r="AC62" s="18" t="n">
        <v>482.01351698</v>
      </c>
      <c r="AD62" s="20" t="n">
        <v>21.56931561</v>
      </c>
    </row>
    <row r="63" spans="1:3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s">
        <v>481</v>
      </c>
      <c r="V63" s="20" t="s">
        <v>481</v>
      </c>
      <c r="W63" s="18" t="s">
        <v>481</v>
      </c>
      <c r="X63" s="20" t="s">
        <v>481</v>
      </c>
      <c r="Y63" s="18" t="n">
        <v>351.74154869</v>
      </c>
      <c r="Z63" s="20" t="n">
        <v>1.40819617</v>
      </c>
      <c r="AA63" s="18" t="s">
        <v>481</v>
      </c>
      <c r="AB63" s="20" t="s">
        <v>481</v>
      </c>
      <c r="AC63" s="18" t="s">
        <v>481</v>
      </c>
      <c r="AD63" s="20" t="s">
        <v>481</v>
      </c>
    </row>
    <row r="64" spans="1:3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c r="W64" s="18" t="s">
        <v>481</v>
      </c>
      <c r="X64" s="20" t="s">
        <v>481</v>
      </c>
      <c r="Y64" s="18" t="n">
        <v>446.66614265</v>
      </c>
      <c r="Z64" s="20" t="n">
        <v>1.7787943</v>
      </c>
      <c r="AA64" s="18" t="s">
        <v>481</v>
      </c>
      <c r="AB64" s="20" t="s">
        <v>481</v>
      </c>
      <c r="AC64" s="18" t="s">
        <v>481</v>
      </c>
      <c r="AD64" s="20" t="s">
        <v>481</v>
      </c>
    </row>
    <row r="65" spans="1:3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c r="W65" s="18" t="s">
        <v>481</v>
      </c>
      <c r="X65" s="20" t="s">
        <v>481</v>
      </c>
      <c r="Y65" s="18" t="n">
        <v>416.22926213</v>
      </c>
      <c r="Z65" s="20" t="n">
        <v>2.51747002</v>
      </c>
      <c r="AA65" s="18" t="s">
        <v>481</v>
      </c>
      <c r="AB65" s="20" t="s">
        <v>481</v>
      </c>
      <c r="AC65" s="18" t="s">
        <v>481</v>
      </c>
      <c r="AD65" s="20" t="s">
        <v>481</v>
      </c>
    </row>
    <row r="66" spans="1:30">
      <c r="A66" s="15" t="s">
        <v>541</v>
      </c>
      <c r="B66" s="17" t="n">
        <v>5665</v>
      </c>
      <c r="C66" s="18">
        <f>(79.0/B66*100)</f>
        <v/>
      </c>
      <c r="D66" s="19" t="n">
        <v>5586</v>
      </c>
      <c r="E66" s="18" t="n">
        <v>419.42538699</v>
      </c>
      <c r="F66" s="20" t="n">
        <v>6.85334292</v>
      </c>
      <c r="G66" s="18" t="n">
        <v>408.71789812</v>
      </c>
      <c r="H66" s="20" t="n">
        <v>4.51215373</v>
      </c>
      <c r="I66" s="18" t="n">
        <v>417.26650059</v>
      </c>
      <c r="J66" s="20" t="n">
        <v>4.96781764</v>
      </c>
      <c r="K66" s="18" t="n">
        <v>435.12303551</v>
      </c>
      <c r="L66" s="20" t="n">
        <v>3.63397472</v>
      </c>
      <c r="M66" s="18" t="n">
        <v>430.90939602</v>
      </c>
      <c r="N66" s="20" t="n">
        <v>4.91048579</v>
      </c>
      <c r="O66" s="18" t="n">
        <v>442.70008756</v>
      </c>
      <c r="P66" s="20" t="n">
        <v>4.73242479</v>
      </c>
      <c r="Q66" s="18" t="n">
        <v>449.12176073</v>
      </c>
      <c r="R66" s="20" t="n">
        <v>6.03392641</v>
      </c>
      <c r="S66" s="18" t="n">
        <v>453.1149379</v>
      </c>
      <c r="T66" s="20" t="n">
        <v>3.11243849</v>
      </c>
      <c r="U66" s="18" t="s">
        <v>481</v>
      </c>
      <c r="V66" s="20" t="s">
        <v>481</v>
      </c>
      <c r="W66" s="18" t="s">
        <v>481</v>
      </c>
      <c r="X66" s="20" t="s">
        <v>481</v>
      </c>
      <c r="Y66" s="18" t="s">
        <v>481</v>
      </c>
      <c r="Z66" s="20" t="s">
        <v>481</v>
      </c>
      <c r="AA66" s="18" t="s">
        <v>481</v>
      </c>
      <c r="AB66" s="20" t="s">
        <v>481</v>
      </c>
      <c r="AC66" s="18" t="n">
        <v>344.79884475</v>
      </c>
      <c r="AD66" s="20" t="n">
        <v>4.91745704</v>
      </c>
    </row>
    <row r="67" spans="1:30">
      <c r="A67" s="15" t="s">
        <v>542</v>
      </c>
      <c r="B67" s="17" t="n">
        <v>6971</v>
      </c>
      <c r="C67" s="18">
        <f>(349.0/B67*100)</f>
        <v/>
      </c>
      <c r="D67" s="19" t="n">
        <v>6622</v>
      </c>
      <c r="E67" s="18" t="n">
        <v>395.92141399</v>
      </c>
      <c r="F67" s="20" t="n">
        <v>5.31396293</v>
      </c>
      <c r="G67" s="18" t="n">
        <v>380.43408704</v>
      </c>
      <c r="H67" s="20" t="n">
        <v>3.37434625</v>
      </c>
      <c r="I67" s="18" t="n">
        <v>393.79797801</v>
      </c>
      <c r="J67" s="20" t="n">
        <v>4.04451716</v>
      </c>
      <c r="K67" s="18" t="n">
        <v>407.89664336</v>
      </c>
      <c r="L67" s="20" t="n">
        <v>4.4753279</v>
      </c>
      <c r="M67" s="18" t="n">
        <v>416.04989526</v>
      </c>
      <c r="N67" s="20" t="n">
        <v>5.11336283</v>
      </c>
      <c r="O67" s="18" t="n">
        <v>412.22163916</v>
      </c>
      <c r="P67" s="20" t="n">
        <v>4.0632781</v>
      </c>
      <c r="Q67" s="18" t="n">
        <v>429.6789315</v>
      </c>
      <c r="R67" s="20" t="n">
        <v>8.858805</v>
      </c>
      <c r="S67" s="18" t="n">
        <v>431.45660591</v>
      </c>
      <c r="T67" s="20" t="n">
        <v>4.08252767</v>
      </c>
      <c r="U67" s="18" t="s">
        <v>481</v>
      </c>
      <c r="V67" s="20" t="s">
        <v>481</v>
      </c>
      <c r="W67" s="18" t="s">
        <v>481</v>
      </c>
      <c r="X67" s="20" t="s">
        <v>481</v>
      </c>
      <c r="Y67" s="18" t="s">
        <v>481</v>
      </c>
      <c r="Z67" s="20" t="s">
        <v>481</v>
      </c>
      <c r="AA67" s="18" t="s">
        <v>481</v>
      </c>
      <c r="AB67" s="20" t="s">
        <v>481</v>
      </c>
      <c r="AC67" s="18" t="n">
        <v>310.68755177</v>
      </c>
      <c r="AD67" s="20" t="n">
        <v>9.52495047</v>
      </c>
    </row>
    <row r="68" spans="1:30">
      <c r="A68" s="15" t="s">
        <v>543</v>
      </c>
      <c r="B68" s="17" t="n">
        <v>12083</v>
      </c>
      <c r="C68" s="18">
        <f>(28.0/B68*100)</f>
        <v/>
      </c>
      <c r="D68" s="19" t="n">
        <v>12055</v>
      </c>
      <c r="E68" s="18" t="n">
        <v>404.3662365</v>
      </c>
      <c r="F68" s="20" t="n">
        <v>2.13234722</v>
      </c>
      <c r="G68" s="18" t="n">
        <v>402.37950182</v>
      </c>
      <c r="H68" s="20" t="n">
        <v>2.58214697</v>
      </c>
      <c r="I68" s="18" t="n">
        <v>408.92033436</v>
      </c>
      <c r="J68" s="20" t="n">
        <v>3.16510929</v>
      </c>
      <c r="K68" s="18" t="n">
        <v>413.77215557</v>
      </c>
      <c r="L68" s="20" t="n">
        <v>3.47478684</v>
      </c>
      <c r="M68" s="18" t="n">
        <v>417.62279519</v>
      </c>
      <c r="N68" s="20" t="n">
        <v>5.37166623</v>
      </c>
      <c r="O68" s="18" t="n">
        <v>425.46136236</v>
      </c>
      <c r="P68" s="20" t="n">
        <v>3.72662586</v>
      </c>
      <c r="Q68" s="18" t="n">
        <v>409.80614031</v>
      </c>
      <c r="R68" s="20" t="n">
        <v>7.95124272</v>
      </c>
      <c r="S68" s="18" t="n">
        <v>443.80755389</v>
      </c>
      <c r="T68" s="20" t="n">
        <v>3.16504384</v>
      </c>
      <c r="U68" s="18" t="s">
        <v>481</v>
      </c>
      <c r="V68" s="20" t="s">
        <v>481</v>
      </c>
      <c r="W68" s="18" t="s">
        <v>481</v>
      </c>
      <c r="X68" s="20" t="s">
        <v>481</v>
      </c>
      <c r="Y68" s="18" t="s">
        <v>481</v>
      </c>
      <c r="Z68" s="20" t="s">
        <v>481</v>
      </c>
      <c r="AA68" s="18" t="s">
        <v>481</v>
      </c>
      <c r="AB68" s="20" t="s">
        <v>481</v>
      </c>
      <c r="AC68" s="18" t="n">
        <v>298.86400621</v>
      </c>
      <c r="AD68" s="20" t="n">
        <v>3.71931809</v>
      </c>
    </row>
    <row r="69" spans="1:3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c r="W69" s="18" t="s">
        <v>481</v>
      </c>
      <c r="X69" s="20" t="s">
        <v>481</v>
      </c>
      <c r="Y69" s="18" t="n">
        <v>433.61659804</v>
      </c>
      <c r="Z69" s="20" t="n">
        <v>4.0674456</v>
      </c>
      <c r="AA69" s="18" t="s">
        <v>481</v>
      </c>
      <c r="AB69" s="20" t="s">
        <v>481</v>
      </c>
      <c r="AC69" s="18" t="s">
        <v>481</v>
      </c>
      <c r="AD69" s="20" t="s">
        <v>481</v>
      </c>
    </row>
    <row r="70" spans="1:30">
      <c r="A70" s="15" t="s">
        <v>545</v>
      </c>
      <c r="B70" s="17" t="n">
        <v>6036</v>
      </c>
      <c r="C70" s="18">
        <f>(223.0/B70*100)</f>
        <v/>
      </c>
      <c r="D70" s="19" t="n">
        <v>5813</v>
      </c>
      <c r="E70" s="18" t="n">
        <v>495.69724437</v>
      </c>
      <c r="F70" s="20" t="n">
        <v>6.03483644</v>
      </c>
      <c r="G70" s="18" t="n">
        <v>490.2279434</v>
      </c>
      <c r="H70" s="20" t="n">
        <v>5.87561667</v>
      </c>
      <c r="I70" s="18" t="n">
        <v>485.87986744</v>
      </c>
      <c r="J70" s="20" t="n">
        <v>5.24990073</v>
      </c>
      <c r="K70" s="18" t="n">
        <v>484.50916948</v>
      </c>
      <c r="L70" s="20" t="n">
        <v>4.65313844</v>
      </c>
      <c r="M70" s="18" t="n">
        <v>490.72222783</v>
      </c>
      <c r="N70" s="20" t="n">
        <v>5.4855717</v>
      </c>
      <c r="O70" s="18" t="n">
        <v>505.14365708</v>
      </c>
      <c r="P70" s="20" t="n">
        <v>6.8331183</v>
      </c>
      <c r="Q70" s="18" t="n">
        <v>497.0808799</v>
      </c>
      <c r="R70" s="20" t="n">
        <v>6.75350856</v>
      </c>
      <c r="S70" s="18" t="n">
        <v>516.10672013</v>
      </c>
      <c r="T70" s="20" t="n">
        <v>3.9526965</v>
      </c>
      <c r="U70" s="18" t="s">
        <v>481</v>
      </c>
      <c r="V70" s="20" t="s">
        <v>481</v>
      </c>
      <c r="W70" s="18" t="s">
        <v>481</v>
      </c>
      <c r="X70" s="20" t="s">
        <v>481</v>
      </c>
      <c r="Y70" s="18" t="s">
        <v>481</v>
      </c>
      <c r="Z70" s="20" t="s">
        <v>481</v>
      </c>
      <c r="AA70" s="18" t="s">
        <v>481</v>
      </c>
      <c r="AB70" s="20" t="s">
        <v>481</v>
      </c>
      <c r="AC70" s="18" t="n">
        <v>437.59433437</v>
      </c>
      <c r="AD70" s="20" t="n">
        <v>10.03619353</v>
      </c>
    </row>
    <row r="71" spans="1:30">
      <c r="A71" s="15" t="s">
        <v>546</v>
      </c>
      <c r="B71" s="17" t="n">
        <v>6115</v>
      </c>
      <c r="C71" s="18">
        <f>(18.0/B71*100)</f>
        <v/>
      </c>
      <c r="D71" s="19" t="n">
        <v>6097</v>
      </c>
      <c r="E71" s="18" t="n">
        <v>547.05938024</v>
      </c>
      <c r="F71" s="20" t="n">
        <v>3.91673113</v>
      </c>
      <c r="G71" s="18" t="n">
        <v>526.69813259</v>
      </c>
      <c r="H71" s="20" t="n">
        <v>4.17124055</v>
      </c>
      <c r="I71" s="18" t="n">
        <v>522.87505844</v>
      </c>
      <c r="J71" s="20" t="n">
        <v>4.15953133</v>
      </c>
      <c r="K71" s="18" t="n">
        <v>530.41698524</v>
      </c>
      <c r="L71" s="20" t="n">
        <v>5.13872441</v>
      </c>
      <c r="M71" s="18" t="n">
        <v>527.4107072100001</v>
      </c>
      <c r="N71" s="20" t="n">
        <v>7.52665213</v>
      </c>
      <c r="O71" s="18" t="n">
        <v>539.58463749</v>
      </c>
      <c r="P71" s="20" t="n">
        <v>4.21725939</v>
      </c>
      <c r="Q71" s="18" t="n">
        <v>544.25993557</v>
      </c>
      <c r="R71" s="20" t="n">
        <v>8.464193679999999</v>
      </c>
      <c r="S71" s="18" t="n">
        <v>543.10087927</v>
      </c>
      <c r="T71" s="20" t="n">
        <v>2.27121338</v>
      </c>
      <c r="U71" s="18" t="s">
        <v>481</v>
      </c>
      <c r="V71" s="20" t="s">
        <v>481</v>
      </c>
      <c r="W71" s="18" t="s">
        <v>481</v>
      </c>
      <c r="X71" s="20" t="s">
        <v>481</v>
      </c>
      <c r="Y71" s="18" t="s">
        <v>481</v>
      </c>
      <c r="Z71" s="20" t="s">
        <v>481</v>
      </c>
      <c r="AA71" s="18" t="s">
        <v>481</v>
      </c>
      <c r="AB71" s="20" t="s">
        <v>481</v>
      </c>
      <c r="AC71" s="18" t="n">
        <v>418.25845552</v>
      </c>
      <c r="AD71" s="20" t="n">
        <v>26.18282003</v>
      </c>
    </row>
    <row r="72" spans="1:30">
      <c r="A72" s="15" t="s">
        <v>547</v>
      </c>
      <c r="B72" s="17" t="n">
        <v>7708</v>
      </c>
      <c r="C72" s="18">
        <f>(5.0/B72*100)</f>
        <v/>
      </c>
      <c r="D72" s="19" t="n">
        <v>7703</v>
      </c>
      <c r="E72" s="18" t="n">
        <v>506.77225688</v>
      </c>
      <c r="F72" s="20" t="n">
        <v>4.16393356</v>
      </c>
      <c r="G72" s="18" t="n">
        <v>485.10083526</v>
      </c>
      <c r="H72" s="20" t="n">
        <v>4.61392578</v>
      </c>
      <c r="I72" s="18" t="n">
        <v>491.96556817</v>
      </c>
      <c r="J72" s="20" t="n">
        <v>4.04419761</v>
      </c>
      <c r="K72" s="18" t="n">
        <v>497.10499044</v>
      </c>
      <c r="L72" s="20" t="n">
        <v>6.23282716</v>
      </c>
      <c r="M72" s="18" t="n">
        <v>501.65202512</v>
      </c>
      <c r="N72" s="20" t="n">
        <v>5.85969444</v>
      </c>
      <c r="O72" s="18" t="n">
        <v>497.16126134</v>
      </c>
      <c r="P72" s="20" t="n">
        <v>3.62992711</v>
      </c>
      <c r="Q72" s="18" t="n">
        <v>523.43668483</v>
      </c>
      <c r="R72" s="20" t="n">
        <v>6.80701129</v>
      </c>
      <c r="S72" s="18" t="n">
        <v>495.72484059</v>
      </c>
      <c r="T72" s="20" t="n">
        <v>3.02110014</v>
      </c>
      <c r="U72" s="18" t="s">
        <v>481</v>
      </c>
      <c r="V72" s="20" t="s">
        <v>481</v>
      </c>
      <c r="W72" s="18" t="s">
        <v>481</v>
      </c>
      <c r="X72" s="20" t="s">
        <v>481</v>
      </c>
      <c r="Y72" s="18" t="s">
        <v>481</v>
      </c>
      <c r="Z72" s="20" t="s">
        <v>481</v>
      </c>
      <c r="AA72" s="18" t="s">
        <v>481</v>
      </c>
      <c r="AB72" s="20" t="s">
        <v>481</v>
      </c>
      <c r="AC72" s="18" t="n">
        <v>373.06780676</v>
      </c>
      <c r="AD72" s="20" t="n">
        <v>29.0743901</v>
      </c>
    </row>
    <row r="73" spans="1:30">
      <c r="A73" s="15" t="s">
        <v>548</v>
      </c>
      <c r="B73" s="17" t="n">
        <v>8249</v>
      </c>
      <c r="C73" s="18">
        <f>(152.0/B73*100)</f>
        <v/>
      </c>
      <c r="D73" s="19" t="n">
        <v>8097</v>
      </c>
      <c r="E73" s="18" t="n">
        <v>411.88078676</v>
      </c>
      <c r="F73" s="20" t="n">
        <v>6.54937737</v>
      </c>
      <c r="G73" s="18" t="n">
        <v>391.7120201</v>
      </c>
      <c r="H73" s="20" t="n">
        <v>4.10034933</v>
      </c>
      <c r="I73" s="18" t="n">
        <v>398.0306184</v>
      </c>
      <c r="J73" s="20" t="n">
        <v>4.51841678</v>
      </c>
      <c r="K73" s="18" t="n">
        <v>407.44800808</v>
      </c>
      <c r="L73" s="20" t="n">
        <v>4.40762383</v>
      </c>
      <c r="M73" s="18" t="n">
        <v>402.42888999</v>
      </c>
      <c r="N73" s="20" t="n">
        <v>5.92581824</v>
      </c>
      <c r="O73" s="18" t="n">
        <v>422.88587444</v>
      </c>
      <c r="P73" s="20" t="n">
        <v>4.63731751</v>
      </c>
      <c r="Q73" s="18" t="n">
        <v>425.58065319</v>
      </c>
      <c r="R73" s="20" t="n">
        <v>10.32966702</v>
      </c>
      <c r="S73" s="18" t="n">
        <v>425.13141299</v>
      </c>
      <c r="T73" s="20" t="n">
        <v>3.79561937</v>
      </c>
      <c r="U73" s="18" t="s">
        <v>481</v>
      </c>
      <c r="V73" s="20" t="s">
        <v>481</v>
      </c>
      <c r="W73" s="18" t="s">
        <v>481</v>
      </c>
      <c r="X73" s="20" t="s">
        <v>481</v>
      </c>
      <c r="Y73" s="18" t="s">
        <v>481</v>
      </c>
      <c r="Z73" s="20" t="s">
        <v>481</v>
      </c>
      <c r="AA73" s="18" t="s">
        <v>481</v>
      </c>
      <c r="AB73" s="20" t="s">
        <v>481</v>
      </c>
      <c r="AC73" s="18" t="n">
        <v>367.49086505</v>
      </c>
      <c r="AD73" s="20" t="n">
        <v>12.87612072</v>
      </c>
    </row>
    <row r="74" spans="1:3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c r="W74" s="18" t="s">
        <v>481</v>
      </c>
      <c r="X74" s="20" t="s">
        <v>481</v>
      </c>
      <c r="Y74" s="18" t="n">
        <v>427.27325298</v>
      </c>
      <c r="Z74" s="20" t="n">
        <v>1.48755563</v>
      </c>
      <c r="AA74" s="18" t="s">
        <v>481</v>
      </c>
      <c r="AB74" s="20" t="s">
        <v>481</v>
      </c>
      <c r="AC74" s="18" t="s">
        <v>481</v>
      </c>
      <c r="AD74" s="20" t="s">
        <v>481</v>
      </c>
    </row>
    <row r="75" spans="1:30">
      <c r="A75" s="15" t="s">
        <v>550</v>
      </c>
      <c r="B75" s="17" t="n">
        <v>5375</v>
      </c>
      <c r="C75" s="18">
        <f>(240.0/B75*100)</f>
        <v/>
      </c>
      <c r="D75" s="19" t="n">
        <v>5135</v>
      </c>
      <c r="E75" s="18" t="n">
        <v>379.71781128</v>
      </c>
      <c r="F75" s="20" t="n">
        <v>3.85973973</v>
      </c>
      <c r="G75" s="18" t="n">
        <v>369.6513472</v>
      </c>
      <c r="H75" s="20" t="n">
        <v>4.12756023</v>
      </c>
      <c r="I75" s="18" t="n">
        <v>356.87770047</v>
      </c>
      <c r="J75" s="20" t="n">
        <v>5.24575368</v>
      </c>
      <c r="K75" s="18" t="n">
        <v>351.70624313</v>
      </c>
      <c r="L75" s="20" t="n">
        <v>4.93392677</v>
      </c>
      <c r="M75" s="18" t="n">
        <v>352.24426306</v>
      </c>
      <c r="N75" s="20" t="n">
        <v>6.53346235</v>
      </c>
      <c r="O75" s="18" t="n">
        <v>336.80071629</v>
      </c>
      <c r="P75" s="20" t="n">
        <v>8.570919999999999</v>
      </c>
      <c r="Q75" s="18" t="n">
        <v>359.93034736</v>
      </c>
      <c r="R75" s="20" t="n">
        <v>8.99365961</v>
      </c>
      <c r="S75" s="18" t="n">
        <v>375.14426453</v>
      </c>
      <c r="T75" s="20" t="n">
        <v>5.09107068</v>
      </c>
      <c r="U75" s="18" t="s">
        <v>481</v>
      </c>
      <c r="V75" s="20" t="s">
        <v>481</v>
      </c>
      <c r="W75" s="18" t="s">
        <v>481</v>
      </c>
      <c r="X75" s="20" t="s">
        <v>481</v>
      </c>
      <c r="Y75" s="18" t="s">
        <v>481</v>
      </c>
      <c r="Z75" s="20" t="s">
        <v>481</v>
      </c>
      <c r="AA75" s="18" t="s">
        <v>481</v>
      </c>
      <c r="AB75" s="20" t="s">
        <v>481</v>
      </c>
      <c r="AC75" s="18" t="n">
        <v>315.45839689</v>
      </c>
      <c r="AD75" s="20" t="n">
        <v>7.42070138</v>
      </c>
    </row>
    <row r="76" spans="1:30">
      <c r="A76" s="15" t="s">
        <v>551</v>
      </c>
      <c r="B76" s="17" t="n">
        <v>14167</v>
      </c>
      <c r="C76" s="18">
        <f>(231.0/B76*100)</f>
        <v/>
      </c>
      <c r="D76" s="19" t="n">
        <v>13936</v>
      </c>
      <c r="E76" s="18" t="n">
        <v>433.70772869</v>
      </c>
      <c r="F76" s="20" t="n">
        <v>3.29343946</v>
      </c>
      <c r="G76" s="18" t="n">
        <v>426.54531222</v>
      </c>
      <c r="H76" s="20" t="n">
        <v>4.37151951</v>
      </c>
      <c r="I76" s="18" t="n">
        <v>430.35586573</v>
      </c>
      <c r="J76" s="20" t="n">
        <v>4.94215571</v>
      </c>
      <c r="K76" s="18" t="n">
        <v>435.07156241</v>
      </c>
      <c r="L76" s="20" t="n">
        <v>5.47220783</v>
      </c>
      <c r="M76" s="18" t="n">
        <v>444.60146545</v>
      </c>
      <c r="N76" s="20" t="n">
        <v>5.79190369</v>
      </c>
      <c r="O76" s="18" t="n">
        <v>457.55226123</v>
      </c>
      <c r="P76" s="20" t="n">
        <v>5.3248863</v>
      </c>
      <c r="Q76" s="18" t="n">
        <v>451.33509018</v>
      </c>
      <c r="R76" s="20" t="n">
        <v>10.00366102</v>
      </c>
      <c r="S76" s="18" t="n">
        <v>457.36037766</v>
      </c>
      <c r="T76" s="20" t="n">
        <v>4.97923595</v>
      </c>
      <c r="U76" s="18" t="s">
        <v>481</v>
      </c>
      <c r="V76" s="20" t="s">
        <v>481</v>
      </c>
      <c r="W76" s="18" t="s">
        <v>481</v>
      </c>
      <c r="X76" s="20" t="s">
        <v>481</v>
      </c>
      <c r="Y76" s="18" t="s">
        <v>481</v>
      </c>
      <c r="Z76" s="20" t="s">
        <v>481</v>
      </c>
      <c r="AA76" s="18" t="s">
        <v>481</v>
      </c>
      <c r="AB76" s="20" t="s">
        <v>481</v>
      </c>
      <c r="AC76" s="18" t="n">
        <v>333.80918768</v>
      </c>
      <c r="AD76" s="20" t="n">
        <v>5.68457794</v>
      </c>
    </row>
    <row r="77" spans="1:30">
      <c r="A77" s="15" t="s">
        <v>552</v>
      </c>
      <c r="B77" s="17" t="n">
        <v>6062</v>
      </c>
      <c r="C77" s="18">
        <f>(154.0/B77*100)</f>
        <v/>
      </c>
      <c r="D77" s="19" t="n">
        <v>5908</v>
      </c>
      <c r="E77" s="18" t="n">
        <v>444.58647907</v>
      </c>
      <c r="F77" s="20" t="n">
        <v>4.03825041</v>
      </c>
      <c r="G77" s="18" t="n">
        <v>431.41449812</v>
      </c>
      <c r="H77" s="20" t="n">
        <v>4.82505094</v>
      </c>
      <c r="I77" s="18" t="n">
        <v>434.51284724</v>
      </c>
      <c r="J77" s="20" t="n">
        <v>4.38345683</v>
      </c>
      <c r="K77" s="18" t="n">
        <v>449.64531996</v>
      </c>
      <c r="L77" s="20" t="n">
        <v>4.04372225</v>
      </c>
      <c r="M77" s="18" t="n">
        <v>452.63861597</v>
      </c>
      <c r="N77" s="20" t="n">
        <v>5.16874356</v>
      </c>
      <c r="O77" s="18" t="n">
        <v>450.95362984</v>
      </c>
      <c r="P77" s="20" t="n">
        <v>4.74788908</v>
      </c>
      <c r="Q77" s="18" t="n">
        <v>446.32564656</v>
      </c>
      <c r="R77" s="20" t="n">
        <v>7.76861141</v>
      </c>
      <c r="S77" s="18" t="n">
        <v>453.59510062</v>
      </c>
      <c r="T77" s="20" t="n">
        <v>4.78508469</v>
      </c>
      <c r="U77" s="18" t="s">
        <v>481</v>
      </c>
      <c r="V77" s="20" t="s">
        <v>481</v>
      </c>
      <c r="W77" s="18" t="s">
        <v>481</v>
      </c>
      <c r="X77" s="20" t="s">
        <v>481</v>
      </c>
      <c r="Y77" s="18" t="s">
        <v>481</v>
      </c>
      <c r="Z77" s="20" t="s">
        <v>481</v>
      </c>
      <c r="AA77" s="18" t="s">
        <v>481</v>
      </c>
      <c r="AB77" s="20" t="s">
        <v>481</v>
      </c>
      <c r="AC77" s="18" t="n">
        <v>351.8519154</v>
      </c>
      <c r="AD77" s="20" t="n">
        <v>5.04280228</v>
      </c>
    </row>
    <row r="78" spans="1:3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s">
        <v>481</v>
      </c>
      <c r="T78" s="20" t="s">
        <v>481</v>
      </c>
      <c r="U78" s="18" t="s">
        <v>481</v>
      </c>
      <c r="V78" s="20" t="s">
        <v>481</v>
      </c>
      <c r="W78" s="18" t="s">
        <v>481</v>
      </c>
      <c r="X78" s="20" t="s">
        <v>481</v>
      </c>
      <c r="Y78" s="18" t="n">
        <v>486.77376404</v>
      </c>
      <c r="Z78" s="20" t="n">
        <v>3.73078934</v>
      </c>
      <c r="AA78" s="18" t="s">
        <v>481</v>
      </c>
      <c r="AB78" s="20" t="s">
        <v>481</v>
      </c>
      <c r="AC78" s="18" t="s">
        <v>481</v>
      </c>
      <c r="AD78" s="20" t="s">
        <v>481</v>
      </c>
    </row>
    <row customHeight="1" ht="25" r="79" spans="1:3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s">
        <v>481</v>
      </c>
      <c r="V79" s="20" t="s">
        <v>481</v>
      </c>
      <c r="W79" s="18" t="s">
        <v>481</v>
      </c>
      <c r="X79" s="20" t="s">
        <v>481</v>
      </c>
      <c r="Y79" s="18" t="n">
        <v>475.33231053</v>
      </c>
      <c r="Z79" s="20" t="n">
        <v>7.19302375</v>
      </c>
      <c r="AA79" s="18" t="s">
        <v>481</v>
      </c>
      <c r="AB79" s="20" t="s">
        <v>481</v>
      </c>
      <c r="AC79" s="18" t="s">
        <v>481</v>
      </c>
      <c r="AD79" s="20" t="s">
        <v>481</v>
      </c>
    </row>
    <row r="80" spans="1:3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s">
        <v>481</v>
      </c>
      <c r="V80" s="20" t="s">
        <v>481</v>
      </c>
      <c r="W80" s="18" t="s">
        <v>481</v>
      </c>
      <c r="X80" s="20" t="s">
        <v>481</v>
      </c>
      <c r="Y80" s="18" t="n">
        <v>427.14102033</v>
      </c>
      <c r="Z80" s="20" t="n">
        <v>3.42468904</v>
      </c>
      <c r="AA80" s="18" t="s">
        <v>481</v>
      </c>
      <c r="AB80" s="20" t="s">
        <v>481</v>
      </c>
      <c r="AC80" s="18" t="s">
        <v>481</v>
      </c>
      <c r="AD80" s="20" t="s">
        <v>481</v>
      </c>
    </row>
    <row r="81" spans="1:30">
      <c r="A81" s="23" t="s">
        <v>556</v>
      </c>
      <c r="B81" s="17" t="n">
        <v>8861</v>
      </c>
      <c r="C81" s="18">
        <f>(76.0/B81*100)</f>
        <v/>
      </c>
      <c r="D81" s="19" t="n">
        <v>8785</v>
      </c>
      <c r="E81" s="18" t="n">
        <v>408.8404565</v>
      </c>
      <c r="F81" s="20" t="n">
        <v>7.74576357</v>
      </c>
      <c r="G81" s="18" t="n">
        <v>402.55958692</v>
      </c>
      <c r="H81" s="20" t="n">
        <v>6.25576987</v>
      </c>
      <c r="I81" s="18" t="n">
        <v>421.15751419</v>
      </c>
      <c r="J81" s="20" t="n">
        <v>5.21908401</v>
      </c>
      <c r="K81" s="18" t="n">
        <v>415.94424936</v>
      </c>
      <c r="L81" s="20" t="n">
        <v>5.44470057</v>
      </c>
      <c r="M81" s="18" t="n">
        <v>427.02169051</v>
      </c>
      <c r="N81" s="20" t="n">
        <v>6.30965645</v>
      </c>
      <c r="O81" s="18" t="n">
        <v>430.71658974</v>
      </c>
      <c r="P81" s="20" t="n">
        <v>3.54057952</v>
      </c>
      <c r="Q81" s="18" t="n">
        <v>433.20609312</v>
      </c>
      <c r="R81" s="20" t="n">
        <v>9.519650110000001</v>
      </c>
      <c r="S81" s="18" t="n">
        <v>457.85588657</v>
      </c>
      <c r="T81" s="20" t="n">
        <v>3.61146915</v>
      </c>
      <c r="U81" s="18" t="s">
        <v>481</v>
      </c>
      <c r="V81" s="20" t="s">
        <v>481</v>
      </c>
      <c r="W81" s="18" t="s">
        <v>481</v>
      </c>
      <c r="X81" s="20" t="s">
        <v>481</v>
      </c>
      <c r="Y81" s="18" t="s">
        <v>481</v>
      </c>
      <c r="Z81" s="20" t="s">
        <v>481</v>
      </c>
      <c r="AA81" s="18" t="s">
        <v>481</v>
      </c>
      <c r="AB81" s="20" t="s">
        <v>481</v>
      </c>
      <c r="AC81" s="18" t="n">
        <v>340.65166413</v>
      </c>
      <c r="AD81" s="20" t="n">
        <v>19.70624193</v>
      </c>
    </row>
    <row r="82" spans="1:3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row>
    <row r="83" spans="1:30">
      <c r="A83" s="3" t="s">
        <v>558</v>
      </c>
    </row>
    <row r="84" spans="1:30">
      <c r="A84" s="25" t="s">
        <v>559</v>
      </c>
    </row>
    <row r="85" spans="1:30">
      <c r="A85" s="25" t="s">
        <v>560</v>
      </c>
    </row>
    <row customHeight="1" ht="30" r="86" spans="1:30">
      <c r="A86" s="25" t="s">
        <v>561</v>
      </c>
    </row>
    <row customHeight="1" ht="30" r="87" spans="1:30">
      <c r="A87" s="25" t="s">
        <v>557</v>
      </c>
    </row>
    <row customHeight="1" ht="30" r="88" spans="1:30">
      <c r="A88" s="25" t="s">
        <v>562</v>
      </c>
    </row>
    <row customHeight="1" ht="30" r="89" spans="1:30">
      <c r="A89" s="25" t="s">
        <v>563</v>
      </c>
    </row>
    <row customHeight="1" ht="30" r="90" spans="1:30">
      <c r="A90" s="25" t="s">
        <v>564</v>
      </c>
    </row>
    <row customHeight="1" ht="30" r="91" spans="1:30">
      <c r="A91" s="25" t="s">
        <v>565</v>
      </c>
    </row>
    <row customHeight="1" ht="30" r="92" spans="1:30">
      <c r="A92" s="25" t="s">
        <v>566</v>
      </c>
    </row>
    <row customHeight="1" ht="30" r="93" spans="1:30">
      <c r="A93" s="25" t="s">
        <v>567</v>
      </c>
    </row>
    <row customHeight="1" ht="30" r="94" spans="1:30">
      <c r="A94" s="25" t="s">
        <v>568</v>
      </c>
    </row>
    <row customHeight="1" ht="30" r="95" spans="1:30">
      <c r="A95" s="25" t="s">
        <v>569</v>
      </c>
    </row>
    <row customHeight="1" ht="30" r="96" spans="1:30">
      <c r="A96" s="25" t="s">
        <v>570</v>
      </c>
    </row>
  </sheetData>
  <mergeCells count="28">
    <mergeCell ref="E4:F4"/>
    <mergeCell ref="G4:H4"/>
    <mergeCell ref="I4:J4"/>
    <mergeCell ref="K4:L4"/>
    <mergeCell ref="M4:N4"/>
    <mergeCell ref="O4:P4"/>
    <mergeCell ref="Q4:R4"/>
    <mergeCell ref="S4:T4"/>
    <mergeCell ref="U4:V4"/>
    <mergeCell ref="W4:X4"/>
    <mergeCell ref="Y4:Z4"/>
    <mergeCell ref="AA4:AB4"/>
    <mergeCell ref="AC4:AD4"/>
    <mergeCell ref="A1:AD1"/>
    <mergeCell ref="A2:AD2"/>
    <mergeCell ref="A84:AD84"/>
    <mergeCell ref="A85:AD85"/>
    <mergeCell ref="A86:AD86"/>
    <mergeCell ref="A87:AD87"/>
    <mergeCell ref="A88:AD88"/>
    <mergeCell ref="A89:AD89"/>
    <mergeCell ref="A90:AD90"/>
    <mergeCell ref="A91:AD91"/>
    <mergeCell ref="A92:AD92"/>
    <mergeCell ref="A93:AD93"/>
    <mergeCell ref="A94:AD94"/>
    <mergeCell ref="A95:AD95"/>
    <mergeCell ref="A96:AD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AD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0">
      <c r="A1" s="4" t="s">
        <v>460</v>
      </c>
    </row>
    <row r="2" spans="1:30">
      <c r="A2" s="5" t="s">
        <v>758</v>
      </c>
    </row>
    <row customHeight="1" ht="30" r="4" spans="1:30">
      <c r="A4" s="6" t="n"/>
      <c r="B4" s="7" t="s">
        <v>462</v>
      </c>
      <c r="C4" s="7" t="s">
        <v>463</v>
      </c>
      <c r="D4" s="8" t="s">
        <v>462</v>
      </c>
      <c r="E4" s="9" t="s">
        <v>749</v>
      </c>
      <c r="F4" s="10" t="n"/>
      <c r="G4" s="9" t="s">
        <v>750</v>
      </c>
      <c r="H4" s="10" t="n"/>
      <c r="I4" s="9" t="s">
        <v>751</v>
      </c>
      <c r="J4" s="10" t="n"/>
      <c r="K4" s="9" t="s">
        <v>752</v>
      </c>
      <c r="L4" s="10" t="n"/>
      <c r="M4" s="9" t="s">
        <v>753</v>
      </c>
      <c r="N4" s="10" t="n"/>
      <c r="O4" s="9" t="s">
        <v>754</v>
      </c>
      <c r="P4" s="10" t="n"/>
      <c r="Q4" s="9" t="s">
        <v>755</v>
      </c>
      <c r="R4" s="10" t="n"/>
      <c r="S4" s="9" t="s">
        <v>756</v>
      </c>
      <c r="T4" s="10" t="n"/>
      <c r="U4" s="9" t="s">
        <v>584</v>
      </c>
      <c r="V4" s="10" t="n"/>
      <c r="W4" s="9" t="s">
        <v>585</v>
      </c>
      <c r="X4" s="10" t="n"/>
      <c r="Y4" s="9" t="s">
        <v>472</v>
      </c>
      <c r="Z4" s="10" t="n"/>
      <c r="AA4" s="9" t="s">
        <v>473</v>
      </c>
      <c r="AB4" s="10" t="n"/>
      <c r="AC4" s="9" t="s">
        <v>586</v>
      </c>
      <c r="AD4" s="10" t="n"/>
    </row>
    <row r="5" spans="1:3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row>
    <row r="6" spans="1:30">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6" t="n"/>
    </row>
    <row r="7" spans="1:30">
      <c r="A7" s="15" t="s">
        <v>480</v>
      </c>
      <c r="B7" s="17" t="n">
        <v>14530</v>
      </c>
      <c r="C7" s="18">
        <f>(492.0/B7*100)</f>
        <v/>
      </c>
      <c r="D7" s="19" t="n">
        <v>14038</v>
      </c>
      <c r="E7" s="18" t="n">
        <v>518.3947444</v>
      </c>
      <c r="F7" s="20" t="n">
        <v>2.92007865</v>
      </c>
      <c r="G7" s="18" t="n">
        <v>519.71296295</v>
      </c>
      <c r="H7" s="20" t="n">
        <v>3.12981738</v>
      </c>
      <c r="I7" s="18" t="n">
        <v>508.89015137</v>
      </c>
      <c r="J7" s="20" t="n">
        <v>3.55124013</v>
      </c>
      <c r="K7" s="18" t="n">
        <v>511.16218459</v>
      </c>
      <c r="L7" s="20" t="n">
        <v>4.07498535</v>
      </c>
      <c r="M7" s="18" t="n">
        <v>506.80627731</v>
      </c>
      <c r="N7" s="20" t="n">
        <v>4.59170937</v>
      </c>
      <c r="O7" s="18" t="n">
        <v>502.66225748</v>
      </c>
      <c r="P7" s="20" t="n">
        <v>5.10539323</v>
      </c>
      <c r="Q7" s="18" t="n">
        <v>513.71648793</v>
      </c>
      <c r="R7" s="20" t="n">
        <v>5.55401313</v>
      </c>
      <c r="S7" s="18" t="n">
        <v>472.83744961</v>
      </c>
      <c r="T7" s="20" t="n">
        <v>4.12965215</v>
      </c>
      <c r="U7" s="18" t="s">
        <v>481</v>
      </c>
      <c r="V7" s="20" t="s">
        <v>481</v>
      </c>
      <c r="W7" s="18" t="s">
        <v>481</v>
      </c>
      <c r="X7" s="20" t="s">
        <v>481</v>
      </c>
      <c r="Y7" s="18" t="s">
        <v>481</v>
      </c>
      <c r="Z7" s="20" t="s">
        <v>481</v>
      </c>
      <c r="AA7" s="18" t="s">
        <v>481</v>
      </c>
      <c r="AB7" s="20" t="s">
        <v>481</v>
      </c>
      <c r="AC7" s="18" t="n">
        <v>425.16760119</v>
      </c>
      <c r="AD7" s="20" t="n">
        <v>7.33987387</v>
      </c>
    </row>
    <row r="8" spans="1:30">
      <c r="A8" s="15" t="s">
        <v>483</v>
      </c>
      <c r="B8" s="17" t="n">
        <v>7007</v>
      </c>
      <c r="C8" s="18">
        <f>(42.0/B8*100)</f>
        <v/>
      </c>
      <c r="D8" s="19" t="n">
        <v>6965</v>
      </c>
      <c r="E8" s="18" t="n">
        <v>490.39332412</v>
      </c>
      <c r="F8" s="20" t="n">
        <v>4.16977718</v>
      </c>
      <c r="G8" s="18" t="n">
        <v>490.78673423</v>
      </c>
      <c r="H8" s="20" t="n">
        <v>3.99941043</v>
      </c>
      <c r="I8" s="18" t="n">
        <v>496.64402018</v>
      </c>
      <c r="J8" s="20" t="n">
        <v>4.13673339</v>
      </c>
      <c r="K8" s="18" t="n">
        <v>498.71195325</v>
      </c>
      <c r="L8" s="20" t="n">
        <v>4.97798991</v>
      </c>
      <c r="M8" s="18" t="n">
        <v>497.59461566</v>
      </c>
      <c r="N8" s="20" t="n">
        <v>5.52238379</v>
      </c>
      <c r="O8" s="18" t="n">
        <v>480.04227951</v>
      </c>
      <c r="P8" s="20" t="n">
        <v>5.98611073</v>
      </c>
      <c r="Q8" s="18" t="n">
        <v>485.91390611</v>
      </c>
      <c r="R8" s="20" t="n">
        <v>9.215327139999999</v>
      </c>
      <c r="S8" s="18" t="n">
        <v>444.68332651</v>
      </c>
      <c r="T8" s="20" t="n">
        <v>7.65681141</v>
      </c>
      <c r="U8" s="18" t="s">
        <v>481</v>
      </c>
      <c r="V8" s="20" t="s">
        <v>481</v>
      </c>
      <c r="W8" s="18" t="s">
        <v>481</v>
      </c>
      <c r="X8" s="20" t="s">
        <v>481</v>
      </c>
      <c r="Y8" s="18" t="n">
        <v>361.38025951</v>
      </c>
      <c r="Z8" s="20" t="n">
        <v>22.72565673</v>
      </c>
      <c r="AA8" s="18" t="s">
        <v>481</v>
      </c>
      <c r="AB8" s="20" t="s">
        <v>481</v>
      </c>
      <c r="AC8" s="18" t="n">
        <v>388.61904847</v>
      </c>
      <c r="AD8" s="20" t="n">
        <v>9.27982667</v>
      </c>
    </row>
    <row r="9" spans="1:30">
      <c r="A9" s="15" t="s">
        <v>484</v>
      </c>
      <c r="B9" s="17" t="n">
        <v>9651</v>
      </c>
      <c r="C9" s="18">
        <f>(168.0/B9*100)</f>
        <v/>
      </c>
      <c r="D9" s="19" t="n">
        <v>9483</v>
      </c>
      <c r="E9" s="18" t="n">
        <v>496.4095866</v>
      </c>
      <c r="F9" s="20" t="n">
        <v>3.21985987</v>
      </c>
      <c r="G9" s="18" t="n">
        <v>497.80069918</v>
      </c>
      <c r="H9" s="20" t="n">
        <v>3.47734089</v>
      </c>
      <c r="I9" s="18" t="n">
        <v>515.90955019</v>
      </c>
      <c r="J9" s="20" t="n">
        <v>3.48452148</v>
      </c>
      <c r="K9" s="18" t="n">
        <v>524.2758555</v>
      </c>
      <c r="L9" s="20" t="n">
        <v>3.62376836</v>
      </c>
      <c r="M9" s="18" t="n">
        <v>523.32608713</v>
      </c>
      <c r="N9" s="20" t="n">
        <v>4.43688737</v>
      </c>
      <c r="O9" s="18" t="n">
        <v>517.8894405999999</v>
      </c>
      <c r="P9" s="20" t="n">
        <v>4.65594901</v>
      </c>
      <c r="Q9" s="18" t="n">
        <v>519.02455332</v>
      </c>
      <c r="R9" s="20" t="n">
        <v>7.90054082</v>
      </c>
      <c r="S9" s="18" t="n">
        <v>487.94790267</v>
      </c>
      <c r="T9" s="20" t="n">
        <v>5.46238029</v>
      </c>
      <c r="U9" s="18" t="s">
        <v>481</v>
      </c>
      <c r="V9" s="20" t="s">
        <v>481</v>
      </c>
      <c r="W9" s="18" t="s">
        <v>481</v>
      </c>
      <c r="X9" s="20" t="s">
        <v>481</v>
      </c>
      <c r="Y9" s="18" t="n">
        <v>347.7815185</v>
      </c>
      <c r="Z9" s="20" t="n">
        <v>11.20716786</v>
      </c>
      <c r="AA9" s="18" t="s">
        <v>481</v>
      </c>
      <c r="AB9" s="20" t="s">
        <v>481</v>
      </c>
      <c r="AC9" s="18" t="n">
        <v>404.34191103</v>
      </c>
      <c r="AD9" s="20" t="n">
        <v>6.30678911</v>
      </c>
    </row>
    <row r="10" spans="1:30">
      <c r="A10" s="15" t="s">
        <v>485</v>
      </c>
      <c r="B10" s="17" t="n">
        <v>20058</v>
      </c>
      <c r="C10" s="18">
        <f>(541.0/B10*100)</f>
        <v/>
      </c>
      <c r="D10" s="19" t="n">
        <v>19517</v>
      </c>
      <c r="E10" s="18" t="n">
        <v>543.4641554999999</v>
      </c>
      <c r="F10" s="20" t="n">
        <v>3.25409574</v>
      </c>
      <c r="G10" s="18" t="n">
        <v>539.5262854600001</v>
      </c>
      <c r="H10" s="20" t="n">
        <v>3.64603813</v>
      </c>
      <c r="I10" s="18" t="n">
        <v>540.69434446</v>
      </c>
      <c r="J10" s="20" t="n">
        <v>3.38042899</v>
      </c>
      <c r="K10" s="18" t="n">
        <v>525.4803207800001</v>
      </c>
      <c r="L10" s="20" t="n">
        <v>3.84940058</v>
      </c>
      <c r="M10" s="18" t="n">
        <v>535.65465047</v>
      </c>
      <c r="N10" s="20" t="n">
        <v>4.04003424</v>
      </c>
      <c r="O10" s="18" t="n">
        <v>520.62361129</v>
      </c>
      <c r="P10" s="20" t="n">
        <v>3.34458478</v>
      </c>
      <c r="Q10" s="18" t="n">
        <v>535.1578419799999</v>
      </c>
      <c r="R10" s="20" t="n">
        <v>5.82113147</v>
      </c>
      <c r="S10" s="18" t="n">
        <v>504.37531053</v>
      </c>
      <c r="T10" s="20" t="n">
        <v>3.3907183</v>
      </c>
      <c r="U10" s="18" t="s">
        <v>481</v>
      </c>
      <c r="V10" s="20" t="s">
        <v>481</v>
      </c>
      <c r="W10" s="18" t="s">
        <v>481</v>
      </c>
      <c r="X10" s="20" t="s">
        <v>481</v>
      </c>
      <c r="Y10" s="18" t="s">
        <v>481</v>
      </c>
      <c r="Z10" s="20" t="s">
        <v>481</v>
      </c>
      <c r="AA10" s="18" t="s">
        <v>481</v>
      </c>
      <c r="AB10" s="20" t="s">
        <v>481</v>
      </c>
      <c r="AC10" s="18" t="n">
        <v>431.44006976</v>
      </c>
      <c r="AD10" s="20" t="n">
        <v>9.05368784</v>
      </c>
    </row>
    <row r="11" spans="1:30">
      <c r="A11" s="15" t="s">
        <v>486</v>
      </c>
      <c r="B11" s="17" t="n">
        <v>7053</v>
      </c>
      <c r="C11" s="18">
        <f>(82.0/B11*100)</f>
        <v/>
      </c>
      <c r="D11" s="19" t="n">
        <v>6971</v>
      </c>
      <c r="E11" s="18" t="n">
        <v>478.5725343</v>
      </c>
      <c r="F11" s="20" t="n">
        <v>3.76448089</v>
      </c>
      <c r="G11" s="18" t="n">
        <v>457.67267414</v>
      </c>
      <c r="H11" s="20" t="n">
        <v>4.55834468</v>
      </c>
      <c r="I11" s="18" t="n">
        <v>464.22331742</v>
      </c>
      <c r="J11" s="20" t="n">
        <v>3.5435238</v>
      </c>
      <c r="K11" s="18" t="n">
        <v>463.91707994</v>
      </c>
      <c r="L11" s="20" t="n">
        <v>4.48714547</v>
      </c>
      <c r="M11" s="18" t="n">
        <v>462.20626181</v>
      </c>
      <c r="N11" s="20" t="n">
        <v>5.48012772</v>
      </c>
      <c r="O11" s="18" t="n">
        <v>450.89433593</v>
      </c>
      <c r="P11" s="20" t="n">
        <v>6.4821031</v>
      </c>
      <c r="Q11" s="18" t="n">
        <v>446.79409657</v>
      </c>
      <c r="R11" s="20" t="n">
        <v>10.76448071</v>
      </c>
      <c r="S11" s="18" t="n">
        <v>436.12990719</v>
      </c>
      <c r="T11" s="20" t="n">
        <v>5.43404514</v>
      </c>
      <c r="U11" s="18" t="s">
        <v>481</v>
      </c>
      <c r="V11" s="20" t="s">
        <v>481</v>
      </c>
      <c r="W11" s="18" t="s">
        <v>481</v>
      </c>
      <c r="X11" s="20" t="s">
        <v>481</v>
      </c>
      <c r="Y11" s="18" t="s">
        <v>481</v>
      </c>
      <c r="Z11" s="20" t="s">
        <v>481</v>
      </c>
      <c r="AA11" s="18" t="s">
        <v>481</v>
      </c>
      <c r="AB11" s="20" t="s">
        <v>481</v>
      </c>
      <c r="AC11" s="18" t="n">
        <v>386.46450533</v>
      </c>
      <c r="AD11" s="20" t="n">
        <v>9.469757939999999</v>
      </c>
    </row>
    <row r="12" spans="1:30">
      <c r="A12" s="15" t="s">
        <v>487</v>
      </c>
      <c r="B12" s="17" t="n">
        <v>6894</v>
      </c>
      <c r="C12" s="18">
        <f>(59.0/B12*100)</f>
        <v/>
      </c>
      <c r="D12" s="19" t="n">
        <v>6835</v>
      </c>
      <c r="E12" s="18" t="n">
        <v>486.92520094</v>
      </c>
      <c r="F12" s="20" t="n">
        <v>4.79215095</v>
      </c>
      <c r="G12" s="18" t="n">
        <v>495.27090917</v>
      </c>
      <c r="H12" s="20" t="n">
        <v>3.77088715</v>
      </c>
      <c r="I12" s="18" t="n">
        <v>498.23085092</v>
      </c>
      <c r="J12" s="20" t="n">
        <v>4.73686327</v>
      </c>
      <c r="K12" s="18" t="n">
        <v>497.63073813</v>
      </c>
      <c r="L12" s="20" t="n">
        <v>3.7358535</v>
      </c>
      <c r="M12" s="18" t="n">
        <v>499.67804067</v>
      </c>
      <c r="N12" s="20" t="n">
        <v>4.1609729</v>
      </c>
      <c r="O12" s="18" t="n">
        <v>504.58335507</v>
      </c>
      <c r="P12" s="20" t="n">
        <v>5.22091179</v>
      </c>
      <c r="Q12" s="18" t="n">
        <v>510.13654265</v>
      </c>
      <c r="R12" s="20" t="n">
        <v>7.07419045</v>
      </c>
      <c r="S12" s="18" t="n">
        <v>467.84929681</v>
      </c>
      <c r="T12" s="20" t="n">
        <v>4.80945405</v>
      </c>
      <c r="U12" s="18" t="s">
        <v>481</v>
      </c>
      <c r="V12" s="20" t="s">
        <v>481</v>
      </c>
      <c r="W12" s="18" t="s">
        <v>481</v>
      </c>
      <c r="X12" s="20" t="s">
        <v>481</v>
      </c>
      <c r="Y12" s="18" t="n">
        <v>332.31014509</v>
      </c>
      <c r="Z12" s="20" t="n">
        <v>18.34291261</v>
      </c>
      <c r="AA12" s="18" t="s">
        <v>481</v>
      </c>
      <c r="AB12" s="20" t="s">
        <v>481</v>
      </c>
      <c r="AC12" s="18" t="n">
        <v>372.12599698</v>
      </c>
      <c r="AD12" s="20" t="n">
        <v>11.00529869</v>
      </c>
    </row>
    <row r="13" spans="1:30">
      <c r="A13" s="15" t="s">
        <v>488</v>
      </c>
      <c r="B13" s="17" t="n">
        <v>7161</v>
      </c>
      <c r="C13" s="18">
        <f>(113.0/B13*100)</f>
        <v/>
      </c>
      <c r="D13" s="19" t="n">
        <v>7048</v>
      </c>
      <c r="E13" s="18" t="n">
        <v>496.07090635</v>
      </c>
      <c r="F13" s="20" t="n">
        <v>4.94650186</v>
      </c>
      <c r="G13" s="18" t="n">
        <v>505.70927448</v>
      </c>
      <c r="H13" s="20" t="n">
        <v>4.92345545</v>
      </c>
      <c r="I13" s="18" t="n">
        <v>513.2945807999999</v>
      </c>
      <c r="J13" s="20" t="n">
        <v>4.46825003</v>
      </c>
      <c r="K13" s="18" t="n">
        <v>512.07255132</v>
      </c>
      <c r="L13" s="20" t="n">
        <v>3.79912843</v>
      </c>
      <c r="M13" s="18" t="n">
        <v>519.36176262</v>
      </c>
      <c r="N13" s="20" t="n">
        <v>4.6323122</v>
      </c>
      <c r="O13" s="18" t="n">
        <v>516.6744662</v>
      </c>
      <c r="P13" s="20" t="n">
        <v>3.91056035</v>
      </c>
      <c r="Q13" s="18" t="n">
        <v>507.78292984</v>
      </c>
      <c r="R13" s="20" t="n">
        <v>5.55918687</v>
      </c>
      <c r="S13" s="18" t="n">
        <v>483.69617835</v>
      </c>
      <c r="T13" s="20" t="n">
        <v>3.74848657</v>
      </c>
      <c r="U13" s="18" t="s">
        <v>481</v>
      </c>
      <c r="V13" s="20" t="s">
        <v>481</v>
      </c>
      <c r="W13" s="18" t="s">
        <v>481</v>
      </c>
      <c r="X13" s="20" t="s">
        <v>481</v>
      </c>
      <c r="Y13" s="18" t="n">
        <v>407.4699787</v>
      </c>
      <c r="Z13" s="20" t="n">
        <v>6.79601306</v>
      </c>
      <c r="AA13" s="18" t="s">
        <v>481</v>
      </c>
      <c r="AB13" s="20" t="s">
        <v>481</v>
      </c>
      <c r="AC13" s="18" t="n">
        <v>386.77884877</v>
      </c>
      <c r="AD13" s="20" t="n">
        <v>9.795002330000001</v>
      </c>
    </row>
    <row r="14" spans="1:30">
      <c r="A14" s="15" t="s">
        <v>489</v>
      </c>
      <c r="B14" s="17" t="n">
        <v>5587</v>
      </c>
      <c r="C14" s="18">
        <f>(78.0/B14*100)</f>
        <v/>
      </c>
      <c r="D14" s="19" t="n">
        <v>5509</v>
      </c>
      <c r="E14" s="18" t="n">
        <v>534.90068315</v>
      </c>
      <c r="F14" s="20" t="n">
        <v>3.84244192</v>
      </c>
      <c r="G14" s="18" t="n">
        <v>523.81832424</v>
      </c>
      <c r="H14" s="20" t="n">
        <v>4.54160275</v>
      </c>
      <c r="I14" s="18" t="n">
        <v>515.92466</v>
      </c>
      <c r="J14" s="20" t="n">
        <v>3.68197928</v>
      </c>
      <c r="K14" s="18" t="n">
        <v>517.68899692</v>
      </c>
      <c r="L14" s="20" t="n">
        <v>4.34038287</v>
      </c>
      <c r="M14" s="18" t="n">
        <v>525.5354399</v>
      </c>
      <c r="N14" s="20" t="n">
        <v>4.03182528</v>
      </c>
      <c r="O14" s="18" t="n">
        <v>525.34801459</v>
      </c>
      <c r="P14" s="20" t="n">
        <v>5.28198713</v>
      </c>
      <c r="Q14" s="18" t="n">
        <v>530.1816848</v>
      </c>
      <c r="R14" s="20" t="n">
        <v>7.05173341</v>
      </c>
      <c r="S14" s="18" t="n">
        <v>497.4748305</v>
      </c>
      <c r="T14" s="20" t="n">
        <v>4.39804103</v>
      </c>
      <c r="U14" s="18" t="s">
        <v>481</v>
      </c>
      <c r="V14" s="20" t="s">
        <v>481</v>
      </c>
      <c r="W14" s="18" t="s">
        <v>481</v>
      </c>
      <c r="X14" s="20" t="s">
        <v>481</v>
      </c>
      <c r="Y14" s="18" t="s">
        <v>481</v>
      </c>
      <c r="Z14" s="20" t="s">
        <v>481</v>
      </c>
      <c r="AA14" s="18" t="s">
        <v>481</v>
      </c>
      <c r="AB14" s="20" t="s">
        <v>481</v>
      </c>
      <c r="AC14" s="18" t="n">
        <v>430.10605754</v>
      </c>
      <c r="AD14" s="20" t="n">
        <v>16.04955772</v>
      </c>
    </row>
    <row r="15" spans="1:30">
      <c r="A15" s="15" t="s">
        <v>490</v>
      </c>
      <c r="B15" s="17" t="n">
        <v>5882</v>
      </c>
      <c r="C15" s="18">
        <f>(59.0/B15*100)</f>
        <v/>
      </c>
      <c r="D15" s="19" t="n">
        <v>5823</v>
      </c>
      <c r="E15" s="18" t="n">
        <v>515.44062852</v>
      </c>
      <c r="F15" s="20" t="n">
        <v>4.64116295</v>
      </c>
      <c r="G15" s="18" t="n">
        <v>526.10459113</v>
      </c>
      <c r="H15" s="20" t="n">
        <v>4.14026169</v>
      </c>
      <c r="I15" s="18" t="n">
        <v>531.08310019</v>
      </c>
      <c r="J15" s="20" t="n">
        <v>3.71431799</v>
      </c>
      <c r="K15" s="18" t="n">
        <v>536.65434024</v>
      </c>
      <c r="L15" s="20" t="n">
        <v>3.90952815</v>
      </c>
      <c r="M15" s="18" t="n">
        <v>539.11973676</v>
      </c>
      <c r="N15" s="20" t="n">
        <v>4.8720049</v>
      </c>
      <c r="O15" s="18" t="n">
        <v>541.35436057</v>
      </c>
      <c r="P15" s="20" t="n">
        <v>4.42519572</v>
      </c>
      <c r="Q15" s="18" t="n">
        <v>541.60499949</v>
      </c>
      <c r="R15" s="20" t="n">
        <v>5.7488183</v>
      </c>
      <c r="S15" s="18" t="n">
        <v>509.23467585</v>
      </c>
      <c r="T15" s="20" t="n">
        <v>6.33129634</v>
      </c>
      <c r="U15" s="18" t="s">
        <v>481</v>
      </c>
      <c r="V15" s="20" t="s">
        <v>481</v>
      </c>
      <c r="W15" s="18" t="s">
        <v>481</v>
      </c>
      <c r="X15" s="20" t="s">
        <v>481</v>
      </c>
      <c r="Y15" s="18" t="n">
        <v>367.66871077</v>
      </c>
      <c r="Z15" s="20" t="n">
        <v>14.82638214</v>
      </c>
      <c r="AA15" s="18" t="s">
        <v>481</v>
      </c>
      <c r="AB15" s="20" t="s">
        <v>481</v>
      </c>
      <c r="AC15" s="18" t="n">
        <v>421.88738693</v>
      </c>
      <c r="AD15" s="20" t="n">
        <v>12.64427046</v>
      </c>
    </row>
    <row r="16" spans="1:30">
      <c r="A16" s="15" t="s">
        <v>491</v>
      </c>
      <c r="B16" s="17" t="n">
        <v>6108</v>
      </c>
      <c r="C16" s="18">
        <f>(119.0/B16*100)</f>
        <v/>
      </c>
      <c r="D16" s="19" t="n">
        <v>5989</v>
      </c>
      <c r="E16" s="18" t="n">
        <v>506.03633821</v>
      </c>
      <c r="F16" s="20" t="n">
        <v>3.74624488</v>
      </c>
      <c r="G16" s="18" t="n">
        <v>522.67458077</v>
      </c>
      <c r="H16" s="20" t="n">
        <v>3.89167157</v>
      </c>
      <c r="I16" s="18" t="n">
        <v>515.04105484</v>
      </c>
      <c r="J16" s="20" t="n">
        <v>3.67818567</v>
      </c>
      <c r="K16" s="18" t="n">
        <v>512.6857211</v>
      </c>
      <c r="L16" s="20" t="n">
        <v>4.66147717</v>
      </c>
      <c r="M16" s="18" t="n">
        <v>512.95813645</v>
      </c>
      <c r="N16" s="20" t="n">
        <v>5.86312329</v>
      </c>
      <c r="O16" s="18" t="n">
        <v>496.92258189</v>
      </c>
      <c r="P16" s="20" t="n">
        <v>7.91736408</v>
      </c>
      <c r="Q16" s="18" t="n">
        <v>514.25340965</v>
      </c>
      <c r="R16" s="20" t="n">
        <v>11.71849351</v>
      </c>
      <c r="S16" s="18" t="n">
        <v>463.37346985</v>
      </c>
      <c r="T16" s="20" t="n">
        <v>6.21452743</v>
      </c>
      <c r="U16" s="18" t="s">
        <v>481</v>
      </c>
      <c r="V16" s="20" t="s">
        <v>481</v>
      </c>
      <c r="W16" s="18" t="s">
        <v>481</v>
      </c>
      <c r="X16" s="20" t="s">
        <v>481</v>
      </c>
      <c r="Y16" s="18" t="s">
        <v>481</v>
      </c>
      <c r="Z16" s="20" t="s">
        <v>481</v>
      </c>
      <c r="AA16" s="18" t="s">
        <v>481</v>
      </c>
      <c r="AB16" s="20" t="s">
        <v>481</v>
      </c>
      <c r="AC16" s="18" t="n">
        <v>378.02970709</v>
      </c>
      <c r="AD16" s="20" t="n">
        <v>8.83867001</v>
      </c>
    </row>
    <row r="17" spans="1:30">
      <c r="A17" s="15" t="s">
        <v>492</v>
      </c>
      <c r="B17" s="17" t="n">
        <v>6504</v>
      </c>
      <c r="C17" s="18">
        <f>(1035.0/B17*100)</f>
        <v/>
      </c>
      <c r="D17" s="19" t="n">
        <v>5469</v>
      </c>
      <c r="E17" s="18" t="n">
        <v>519.8633359200001</v>
      </c>
      <c r="F17" s="20" t="n">
        <v>5.16961382</v>
      </c>
      <c r="G17" s="18" t="n">
        <v>525.85707343</v>
      </c>
      <c r="H17" s="20" t="n">
        <v>5.54318634</v>
      </c>
      <c r="I17" s="18" t="n">
        <v>530.69151111</v>
      </c>
      <c r="J17" s="20" t="n">
        <v>4.18279514</v>
      </c>
      <c r="K17" s="18" t="n">
        <v>532.42158462</v>
      </c>
      <c r="L17" s="20" t="n">
        <v>4.2537493</v>
      </c>
      <c r="M17" s="18" t="n">
        <v>529.48974031</v>
      </c>
      <c r="N17" s="20" t="n">
        <v>4.10616214</v>
      </c>
      <c r="O17" s="18" t="n">
        <v>536.25998029</v>
      </c>
      <c r="P17" s="20" t="n">
        <v>5.30369623</v>
      </c>
      <c r="Q17" s="18" t="n">
        <v>528.86744798</v>
      </c>
      <c r="R17" s="20" t="n">
        <v>8.943244740000001</v>
      </c>
      <c r="S17" s="18" t="n">
        <v>489.7762915</v>
      </c>
      <c r="T17" s="20" t="n">
        <v>7.02338604</v>
      </c>
      <c r="U17" s="18" t="s">
        <v>481</v>
      </c>
      <c r="V17" s="20" t="s">
        <v>481</v>
      </c>
      <c r="W17" s="18" t="s">
        <v>481</v>
      </c>
      <c r="X17" s="20" t="s">
        <v>481</v>
      </c>
      <c r="Y17" s="18" t="n">
        <v>338.260297</v>
      </c>
      <c r="Z17" s="20" t="n">
        <v>14.23011861</v>
      </c>
      <c r="AA17" s="18" t="s">
        <v>481</v>
      </c>
      <c r="AB17" s="20" t="s">
        <v>481</v>
      </c>
      <c r="AC17" s="18" t="n">
        <v>427.47172561</v>
      </c>
      <c r="AD17" s="20" t="n">
        <v>9.47998104</v>
      </c>
    </row>
    <row r="18" spans="1:30">
      <c r="A18" s="15" t="s">
        <v>493</v>
      </c>
      <c r="B18" s="17" t="n">
        <v>5532</v>
      </c>
      <c r="C18" s="18">
        <f>(28.0/B18*100)</f>
        <v/>
      </c>
      <c r="D18" s="19" t="n">
        <v>5504</v>
      </c>
      <c r="E18" s="18" t="n">
        <v>488.25374918</v>
      </c>
      <c r="F18" s="20" t="n">
        <v>5.06492017</v>
      </c>
      <c r="G18" s="18" t="n">
        <v>473.37288235</v>
      </c>
      <c r="H18" s="20" t="n">
        <v>5.97253691</v>
      </c>
      <c r="I18" s="18" t="n">
        <v>470.86160382</v>
      </c>
      <c r="J18" s="20" t="n">
        <v>5.58357239</v>
      </c>
      <c r="K18" s="18" t="n">
        <v>469.50703155</v>
      </c>
      <c r="L18" s="20" t="n">
        <v>5.54106106</v>
      </c>
      <c r="M18" s="18" t="n">
        <v>478.34939554</v>
      </c>
      <c r="N18" s="20" t="n">
        <v>6.89204644</v>
      </c>
      <c r="O18" s="18" t="n">
        <v>466.98987759</v>
      </c>
      <c r="P18" s="20" t="n">
        <v>7.02341741</v>
      </c>
      <c r="Q18" s="18" t="n">
        <v>461.40060651</v>
      </c>
      <c r="R18" s="20" t="n">
        <v>7.26569197</v>
      </c>
      <c r="S18" s="18" t="n">
        <v>442.03738555</v>
      </c>
      <c r="T18" s="20" t="n">
        <v>6.03537906</v>
      </c>
      <c r="U18" s="18" t="s">
        <v>481</v>
      </c>
      <c r="V18" s="20" t="s">
        <v>481</v>
      </c>
      <c r="W18" s="18" t="s">
        <v>481</v>
      </c>
      <c r="X18" s="20" t="s">
        <v>481</v>
      </c>
      <c r="Y18" s="18" t="s">
        <v>481</v>
      </c>
      <c r="Z18" s="20" t="s">
        <v>481</v>
      </c>
      <c r="AA18" s="18" t="s">
        <v>481</v>
      </c>
      <c r="AB18" s="20" t="s">
        <v>481</v>
      </c>
      <c r="AC18" s="18" t="n">
        <v>355.60961974</v>
      </c>
      <c r="AD18" s="20" t="n">
        <v>11.0841489</v>
      </c>
    </row>
    <row r="19" spans="1:30">
      <c r="A19" s="15" t="s">
        <v>494</v>
      </c>
      <c r="B19" s="17" t="n">
        <v>5658</v>
      </c>
      <c r="C19" s="18">
        <f>(123.0/B19*100)</f>
        <v/>
      </c>
      <c r="D19" s="19" t="n">
        <v>5535</v>
      </c>
      <c r="E19" s="18" t="n">
        <v>462.89390545</v>
      </c>
      <c r="F19" s="20" t="n">
        <v>4.70017353</v>
      </c>
      <c r="G19" s="18" t="n">
        <v>463.60043985</v>
      </c>
      <c r="H19" s="20" t="n">
        <v>5.07569339</v>
      </c>
      <c r="I19" s="18" t="n">
        <v>481.47204948</v>
      </c>
      <c r="J19" s="20" t="n">
        <v>3.99124395</v>
      </c>
      <c r="K19" s="18" t="n">
        <v>482.69057408</v>
      </c>
      <c r="L19" s="20" t="n">
        <v>4.2950831</v>
      </c>
      <c r="M19" s="18" t="n">
        <v>480.04526373</v>
      </c>
      <c r="N19" s="20" t="n">
        <v>4.7480674</v>
      </c>
      <c r="O19" s="18" t="n">
        <v>472.39574351</v>
      </c>
      <c r="P19" s="20" t="n">
        <v>5.16884842</v>
      </c>
      <c r="Q19" s="18" t="n">
        <v>488.18924013</v>
      </c>
      <c r="R19" s="20" t="n">
        <v>6.66459578</v>
      </c>
      <c r="S19" s="18" t="n">
        <v>455.77847784</v>
      </c>
      <c r="T19" s="20" t="n">
        <v>4.71632563</v>
      </c>
      <c r="U19" s="18" t="s">
        <v>481</v>
      </c>
      <c r="V19" s="20" t="s">
        <v>481</v>
      </c>
      <c r="W19" s="18" t="s">
        <v>481</v>
      </c>
      <c r="X19" s="20" t="s">
        <v>481</v>
      </c>
      <c r="Y19" s="18" t="s">
        <v>481</v>
      </c>
      <c r="Z19" s="20" t="s">
        <v>481</v>
      </c>
      <c r="AA19" s="18" t="s">
        <v>481</v>
      </c>
      <c r="AB19" s="20" t="s">
        <v>481</v>
      </c>
      <c r="AC19" s="18" t="n">
        <v>386.06047426</v>
      </c>
      <c r="AD19" s="20" t="n">
        <v>12.29784422</v>
      </c>
    </row>
    <row r="20" spans="1:30">
      <c r="A20" s="15" t="s">
        <v>495</v>
      </c>
      <c r="B20" s="17" t="n">
        <v>3371</v>
      </c>
      <c r="C20" s="18">
        <f>(75.0/B20*100)</f>
        <v/>
      </c>
      <c r="D20" s="19" t="n">
        <v>3296</v>
      </c>
      <c r="E20" s="18" t="n">
        <v>485.98977316</v>
      </c>
      <c r="F20" s="20" t="n">
        <v>6.00813623</v>
      </c>
      <c r="G20" s="18" t="n">
        <v>488.62015163</v>
      </c>
      <c r="H20" s="20" t="n">
        <v>6.89650284</v>
      </c>
      <c r="I20" s="18" t="n">
        <v>483.59301072</v>
      </c>
      <c r="J20" s="20" t="n">
        <v>6.28967348</v>
      </c>
      <c r="K20" s="18" t="n">
        <v>477.58478911</v>
      </c>
      <c r="L20" s="20" t="n">
        <v>6.04219243</v>
      </c>
      <c r="M20" s="18" t="n">
        <v>496.69342092</v>
      </c>
      <c r="N20" s="20" t="n">
        <v>5.6612178</v>
      </c>
      <c r="O20" s="18" t="n">
        <v>499.72371484</v>
      </c>
      <c r="P20" s="20" t="n">
        <v>5.08148054</v>
      </c>
      <c r="Q20" s="18" t="n">
        <v>488.02184618</v>
      </c>
      <c r="R20" s="20" t="n">
        <v>5.75147603</v>
      </c>
      <c r="S20" s="18" t="n">
        <v>467.25241738</v>
      </c>
      <c r="T20" s="20" t="n">
        <v>4.5349488</v>
      </c>
      <c r="U20" s="18" t="s">
        <v>481</v>
      </c>
      <c r="V20" s="20" t="s">
        <v>481</v>
      </c>
      <c r="W20" s="18" t="s">
        <v>481</v>
      </c>
      <c r="X20" s="20" t="s">
        <v>481</v>
      </c>
      <c r="Y20" s="18" t="s">
        <v>481</v>
      </c>
      <c r="Z20" s="20" t="s">
        <v>481</v>
      </c>
      <c r="AA20" s="18" t="s">
        <v>481</v>
      </c>
      <c r="AB20" s="20" t="s">
        <v>481</v>
      </c>
      <c r="AC20" s="18" t="n">
        <v>391.06659027</v>
      </c>
      <c r="AD20" s="20" t="n">
        <v>11.56044927</v>
      </c>
    </row>
    <row r="21" spans="1:30">
      <c r="A21" s="15" t="s">
        <v>496</v>
      </c>
      <c r="B21" s="17" t="n">
        <v>5741</v>
      </c>
      <c r="C21" s="18">
        <f>(45.0/B21*100)</f>
        <v/>
      </c>
      <c r="D21" s="19" t="n">
        <v>5696</v>
      </c>
      <c r="E21" s="18" t="n">
        <v>525.74467391</v>
      </c>
      <c r="F21" s="20" t="n">
        <v>4.08161499</v>
      </c>
      <c r="G21" s="18" t="n">
        <v>529.0278553099999</v>
      </c>
      <c r="H21" s="20" t="n">
        <v>4.02573051</v>
      </c>
      <c r="I21" s="18" t="n">
        <v>524.38523355</v>
      </c>
      <c r="J21" s="20" t="n">
        <v>3.9910422</v>
      </c>
      <c r="K21" s="18" t="n">
        <v>524.9456987999999</v>
      </c>
      <c r="L21" s="20" t="n">
        <v>4.30243671</v>
      </c>
      <c r="M21" s="18" t="n">
        <v>527.64693776</v>
      </c>
      <c r="N21" s="20" t="n">
        <v>4.12650443</v>
      </c>
      <c r="O21" s="18" t="n">
        <v>520.6836287899999</v>
      </c>
      <c r="P21" s="20" t="n">
        <v>4.47514509</v>
      </c>
      <c r="Q21" s="18" t="n">
        <v>522.26174206</v>
      </c>
      <c r="R21" s="20" t="n">
        <v>5.1410215</v>
      </c>
      <c r="S21" s="18" t="n">
        <v>496.41060078</v>
      </c>
      <c r="T21" s="20" t="n">
        <v>4.88070924</v>
      </c>
      <c r="U21" s="18" t="s">
        <v>481</v>
      </c>
      <c r="V21" s="20" t="s">
        <v>481</v>
      </c>
      <c r="W21" s="18" t="s">
        <v>481</v>
      </c>
      <c r="X21" s="20" t="s">
        <v>481</v>
      </c>
      <c r="Y21" s="18" t="s">
        <v>481</v>
      </c>
      <c r="Z21" s="20" t="s">
        <v>481</v>
      </c>
      <c r="AA21" s="18" t="s">
        <v>481</v>
      </c>
      <c r="AB21" s="20" t="s">
        <v>481</v>
      </c>
      <c r="AC21" s="18" t="n">
        <v>442.15192067</v>
      </c>
      <c r="AD21" s="20" t="n">
        <v>16.88820605</v>
      </c>
    </row>
    <row r="22" spans="1:30">
      <c r="A22" s="15" t="s">
        <v>497</v>
      </c>
      <c r="B22" s="17" t="n">
        <v>6598</v>
      </c>
      <c r="C22" s="18">
        <f>(34.0/B22*100)</f>
        <v/>
      </c>
      <c r="D22" s="19" t="n">
        <v>6564</v>
      </c>
      <c r="E22" s="18" t="n">
        <v>499.45992528</v>
      </c>
      <c r="F22" s="20" t="n">
        <v>6.1131702</v>
      </c>
      <c r="G22" s="18" t="n">
        <v>476.7764017</v>
      </c>
      <c r="H22" s="20" t="n">
        <v>4.89850139</v>
      </c>
      <c r="I22" s="18" t="n">
        <v>489.71317754</v>
      </c>
      <c r="J22" s="20" t="n">
        <v>5.09811631</v>
      </c>
      <c r="K22" s="18" t="n">
        <v>486.59400506</v>
      </c>
      <c r="L22" s="20" t="n">
        <v>6.25656639</v>
      </c>
      <c r="M22" s="18" t="n">
        <v>471.37757771</v>
      </c>
      <c r="N22" s="20" t="n">
        <v>6.89595425</v>
      </c>
      <c r="O22" s="18" t="n">
        <v>472.17288093</v>
      </c>
      <c r="P22" s="20" t="n">
        <v>6.32811173</v>
      </c>
      <c r="Q22" s="18" t="n">
        <v>481.68274855</v>
      </c>
      <c r="R22" s="20" t="n">
        <v>6.82789702</v>
      </c>
      <c r="S22" s="18" t="n">
        <v>471.33531868</v>
      </c>
      <c r="T22" s="20" t="n">
        <v>6.62229295</v>
      </c>
      <c r="U22" s="18" t="s">
        <v>481</v>
      </c>
      <c r="V22" s="20" t="s">
        <v>481</v>
      </c>
      <c r="W22" s="18" t="s">
        <v>481</v>
      </c>
      <c r="X22" s="20" t="s">
        <v>481</v>
      </c>
      <c r="Y22" s="18" t="s">
        <v>481</v>
      </c>
      <c r="Z22" s="20" t="s">
        <v>481</v>
      </c>
      <c r="AA22" s="18" t="s">
        <v>481</v>
      </c>
      <c r="AB22" s="20" t="s">
        <v>481</v>
      </c>
      <c r="AC22" s="18" t="n">
        <v>349.62775387</v>
      </c>
      <c r="AD22" s="20" t="n">
        <v>12.91087988</v>
      </c>
    </row>
    <row r="23" spans="1:3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s">
        <v>481</v>
      </c>
      <c r="R23" s="20" t="s">
        <v>481</v>
      </c>
      <c r="S23" s="18" t="s">
        <v>481</v>
      </c>
      <c r="T23" s="20" t="s">
        <v>481</v>
      </c>
      <c r="U23" s="18" t="s">
        <v>481</v>
      </c>
      <c r="V23" s="20" t="s">
        <v>481</v>
      </c>
      <c r="W23" s="18" t="s">
        <v>481</v>
      </c>
      <c r="X23" s="20" t="s">
        <v>481</v>
      </c>
      <c r="Y23" s="18" t="n">
        <v>484.7579961</v>
      </c>
      <c r="Z23" s="20" t="n">
        <v>2.68139711</v>
      </c>
      <c r="AA23" s="18" t="s">
        <v>481</v>
      </c>
      <c r="AB23" s="20" t="s">
        <v>481</v>
      </c>
      <c r="AC23" s="18" t="s">
        <v>481</v>
      </c>
      <c r="AD23" s="20" t="s">
        <v>481</v>
      </c>
    </row>
    <row r="24" spans="1:30">
      <c r="A24" s="15" t="s">
        <v>499</v>
      </c>
      <c r="B24" s="17" t="n">
        <v>6647</v>
      </c>
      <c r="C24" s="18">
        <f>(7.0/B24*100)</f>
        <v/>
      </c>
      <c r="D24" s="19" t="n">
        <v>6640</v>
      </c>
      <c r="E24" s="18" t="n">
        <v>528.99866006</v>
      </c>
      <c r="F24" s="20" t="n">
        <v>3.73434449</v>
      </c>
      <c r="G24" s="18" t="n">
        <v>519.71802121</v>
      </c>
      <c r="H24" s="20" t="n">
        <v>5.81328686</v>
      </c>
      <c r="I24" s="18" t="n">
        <v>521.81370548</v>
      </c>
      <c r="J24" s="20" t="n">
        <v>5.29457423</v>
      </c>
      <c r="K24" s="18" t="n">
        <v>507.29809158</v>
      </c>
      <c r="L24" s="20" t="n">
        <v>5.96821249</v>
      </c>
      <c r="M24" s="18" t="n">
        <v>510.55351707</v>
      </c>
      <c r="N24" s="20" t="n">
        <v>7.56927972</v>
      </c>
      <c r="O24" s="18" t="n">
        <v>514.03753113</v>
      </c>
      <c r="P24" s="20" t="n">
        <v>6.89425744</v>
      </c>
      <c r="Q24" s="18" t="n">
        <v>522.08718128</v>
      </c>
      <c r="R24" s="20" t="n">
        <v>4.20174663</v>
      </c>
      <c r="S24" s="18" t="n">
        <v>500.65942039</v>
      </c>
      <c r="T24" s="20" t="n">
        <v>4.31349516</v>
      </c>
      <c r="U24" s="18" t="s">
        <v>481</v>
      </c>
      <c r="V24" s="20" t="s">
        <v>481</v>
      </c>
      <c r="W24" s="18" t="s">
        <v>481</v>
      </c>
      <c r="X24" s="20" t="s">
        <v>481</v>
      </c>
      <c r="Y24" s="18" t="s">
        <v>481</v>
      </c>
      <c r="Z24" s="20" t="s">
        <v>481</v>
      </c>
      <c r="AA24" s="18" t="s">
        <v>481</v>
      </c>
      <c r="AB24" s="20" t="s">
        <v>481</v>
      </c>
      <c r="AC24" s="18" t="n">
        <v>408.99331466</v>
      </c>
      <c r="AD24" s="20" t="n">
        <v>13.14570545</v>
      </c>
    </row>
    <row r="25" spans="1:30">
      <c r="A25" s="15" t="s">
        <v>500</v>
      </c>
      <c r="B25" s="17" t="n">
        <v>5581</v>
      </c>
      <c r="C25" s="18">
        <f>(25.0/B25*100)</f>
        <v/>
      </c>
      <c r="D25" s="19" t="n">
        <v>5556</v>
      </c>
      <c r="E25" s="18" t="n">
        <v>538.6189732399999</v>
      </c>
      <c r="F25" s="20" t="n">
        <v>3.9609039</v>
      </c>
      <c r="G25" s="18" t="n">
        <v>527.34782954</v>
      </c>
      <c r="H25" s="20" t="n">
        <v>4.57569764</v>
      </c>
      <c r="I25" s="18" t="n">
        <v>524.07159373</v>
      </c>
      <c r="J25" s="20" t="n">
        <v>3.92533427</v>
      </c>
      <c r="K25" s="18" t="n">
        <v>514.2559849</v>
      </c>
      <c r="L25" s="20" t="n">
        <v>6.13461203</v>
      </c>
      <c r="M25" s="18" t="n">
        <v>509.19167982</v>
      </c>
      <c r="N25" s="20" t="n">
        <v>7.1565292</v>
      </c>
      <c r="O25" s="18" t="n">
        <v>492.68720414</v>
      </c>
      <c r="P25" s="20" t="n">
        <v>6.22554779</v>
      </c>
      <c r="Q25" s="18" t="n">
        <v>489.70346136</v>
      </c>
      <c r="R25" s="20" t="n">
        <v>12.15852723</v>
      </c>
      <c r="S25" s="18" t="n">
        <v>463.66874263</v>
      </c>
      <c r="T25" s="20" t="n">
        <v>7.35733687</v>
      </c>
      <c r="U25" s="18" t="s">
        <v>481</v>
      </c>
      <c r="V25" s="20" t="s">
        <v>481</v>
      </c>
      <c r="W25" s="18" t="s">
        <v>481</v>
      </c>
      <c r="X25" s="20" t="s">
        <v>481</v>
      </c>
      <c r="Y25" s="18" t="s">
        <v>481</v>
      </c>
      <c r="Z25" s="20" t="s">
        <v>481</v>
      </c>
      <c r="AA25" s="18" t="s">
        <v>481</v>
      </c>
      <c r="AB25" s="20" t="s">
        <v>481</v>
      </c>
      <c r="AC25" s="18" t="n">
        <v>417.41529685</v>
      </c>
      <c r="AD25" s="20" t="n">
        <v>19.92571452</v>
      </c>
    </row>
    <row r="26" spans="1:30">
      <c r="A26" s="15" t="s">
        <v>501</v>
      </c>
      <c r="B26" s="17" t="n">
        <v>4869</v>
      </c>
      <c r="C26" s="18">
        <f>(49.0/B26*100)</f>
        <v/>
      </c>
      <c r="D26" s="19" t="n">
        <v>4820</v>
      </c>
      <c r="E26" s="18" t="n">
        <v>503.85099289</v>
      </c>
      <c r="F26" s="20" t="n">
        <v>4.92003224</v>
      </c>
      <c r="G26" s="18" t="n">
        <v>489.9538807</v>
      </c>
      <c r="H26" s="20" t="n">
        <v>4.25904657</v>
      </c>
      <c r="I26" s="18" t="n">
        <v>494.70531639</v>
      </c>
      <c r="J26" s="20" t="n">
        <v>3.728678</v>
      </c>
      <c r="K26" s="18" t="n">
        <v>491.9671276</v>
      </c>
      <c r="L26" s="20" t="n">
        <v>3.56464702</v>
      </c>
      <c r="M26" s="18" t="n">
        <v>491.44957527</v>
      </c>
      <c r="N26" s="20" t="n">
        <v>4.64688148</v>
      </c>
      <c r="O26" s="18" t="n">
        <v>486.22689414</v>
      </c>
      <c r="P26" s="20" t="n">
        <v>3.81086058</v>
      </c>
      <c r="Q26" s="18" t="n">
        <v>483.46987729</v>
      </c>
      <c r="R26" s="20" t="n">
        <v>7.21702045</v>
      </c>
      <c r="S26" s="18" t="n">
        <v>462.12426205</v>
      </c>
      <c r="T26" s="20" t="n">
        <v>4.20181135</v>
      </c>
      <c r="U26" s="18" t="s">
        <v>481</v>
      </c>
      <c r="V26" s="20" t="s">
        <v>481</v>
      </c>
      <c r="W26" s="18" t="s">
        <v>481</v>
      </c>
      <c r="X26" s="20" t="s">
        <v>481</v>
      </c>
      <c r="Y26" s="18" t="s">
        <v>481</v>
      </c>
      <c r="Z26" s="20" t="s">
        <v>481</v>
      </c>
      <c r="AA26" s="18" t="s">
        <v>481</v>
      </c>
      <c r="AB26" s="20" t="s">
        <v>481</v>
      </c>
      <c r="AC26" s="18" t="n">
        <v>426.3351442</v>
      </c>
      <c r="AD26" s="20" t="n">
        <v>13.77117648</v>
      </c>
    </row>
    <row r="27" spans="1:30">
      <c r="A27" s="15" t="s">
        <v>502</v>
      </c>
      <c r="B27" s="17" t="n">
        <v>5299</v>
      </c>
      <c r="C27" s="18">
        <f>(43.0/B27*100)</f>
        <v/>
      </c>
      <c r="D27" s="19" t="n">
        <v>5256</v>
      </c>
      <c r="E27" s="18" t="n">
        <v>482.55364659</v>
      </c>
      <c r="F27" s="20" t="n">
        <v>4.24129747</v>
      </c>
      <c r="G27" s="18" t="n">
        <v>488.85865759</v>
      </c>
      <c r="H27" s="20" t="n">
        <v>4.43487975</v>
      </c>
      <c r="I27" s="18" t="n">
        <v>484.09223283</v>
      </c>
      <c r="J27" s="20" t="n">
        <v>4.30646344</v>
      </c>
      <c r="K27" s="18" t="n">
        <v>494.4885837</v>
      </c>
      <c r="L27" s="20" t="n">
        <v>4.16268855</v>
      </c>
      <c r="M27" s="18" t="n">
        <v>500.52619016</v>
      </c>
      <c r="N27" s="20" t="n">
        <v>4.66283759</v>
      </c>
      <c r="O27" s="18" t="n">
        <v>504.83405071</v>
      </c>
      <c r="P27" s="20" t="n">
        <v>4.53769569</v>
      </c>
      <c r="Q27" s="18" t="n">
        <v>508.08888614</v>
      </c>
      <c r="R27" s="20" t="n">
        <v>7.82156293</v>
      </c>
      <c r="S27" s="18" t="n">
        <v>449.31737492</v>
      </c>
      <c r="T27" s="20" t="n">
        <v>4.69048138</v>
      </c>
      <c r="U27" s="18" t="s">
        <v>481</v>
      </c>
      <c r="V27" s="20" t="s">
        <v>481</v>
      </c>
      <c r="W27" s="18" t="s">
        <v>481</v>
      </c>
      <c r="X27" s="20" t="s">
        <v>481</v>
      </c>
      <c r="Y27" s="18" t="s">
        <v>481</v>
      </c>
      <c r="Z27" s="20" t="s">
        <v>481</v>
      </c>
      <c r="AA27" s="18" t="s">
        <v>481</v>
      </c>
      <c r="AB27" s="20" t="s">
        <v>481</v>
      </c>
      <c r="AC27" s="18" t="n">
        <v>385.50982556</v>
      </c>
      <c r="AD27" s="20" t="n">
        <v>7.38656616</v>
      </c>
    </row>
    <row r="28" spans="1:30">
      <c r="A28" s="15" t="s">
        <v>503</v>
      </c>
      <c r="B28" s="17" t="n">
        <v>7568</v>
      </c>
      <c r="C28" s="18">
        <f>(145.0/B28*100)</f>
        <v/>
      </c>
      <c r="D28" s="19" t="n">
        <v>7423</v>
      </c>
      <c r="E28" s="18" t="n">
        <v>436.16655053</v>
      </c>
      <c r="F28" s="20" t="n">
        <v>3.89264884</v>
      </c>
      <c r="G28" s="18" t="n">
        <v>414.45051812</v>
      </c>
      <c r="H28" s="20" t="n">
        <v>3.90040431</v>
      </c>
      <c r="I28" s="18" t="n">
        <v>417.86396108</v>
      </c>
      <c r="J28" s="20" t="n">
        <v>3.65102327</v>
      </c>
      <c r="K28" s="18" t="n">
        <v>434.4832152</v>
      </c>
      <c r="L28" s="20" t="n">
        <v>4.08052169</v>
      </c>
      <c r="M28" s="18" t="n">
        <v>435.48918672</v>
      </c>
      <c r="N28" s="20" t="n">
        <v>4.34133615</v>
      </c>
      <c r="O28" s="18" t="n">
        <v>433.66147142</v>
      </c>
      <c r="P28" s="20" t="n">
        <v>4.2261294</v>
      </c>
      <c r="Q28" s="18" t="n">
        <v>432.51608724</v>
      </c>
      <c r="R28" s="20" t="n">
        <v>5.50350842</v>
      </c>
      <c r="S28" s="18" t="n">
        <v>418.60577118</v>
      </c>
      <c r="T28" s="20" t="n">
        <v>5.06005571</v>
      </c>
      <c r="U28" s="18" t="s">
        <v>481</v>
      </c>
      <c r="V28" s="20" t="s">
        <v>481</v>
      </c>
      <c r="W28" s="18" t="s">
        <v>481</v>
      </c>
      <c r="X28" s="20" t="s">
        <v>481</v>
      </c>
      <c r="Y28" s="18" t="s">
        <v>481</v>
      </c>
      <c r="Z28" s="20" t="s">
        <v>481</v>
      </c>
      <c r="AA28" s="18" t="s">
        <v>481</v>
      </c>
      <c r="AB28" s="20" t="s">
        <v>481</v>
      </c>
      <c r="AC28" s="18" t="n">
        <v>365.66687752</v>
      </c>
      <c r="AD28" s="20" t="n">
        <v>9.86981308</v>
      </c>
    </row>
    <row r="29" spans="1:30">
      <c r="A29" s="15" t="s">
        <v>504</v>
      </c>
      <c r="B29" s="17" t="n">
        <v>5385</v>
      </c>
      <c r="C29" s="18">
        <f>(30.0/B29*100)</f>
        <v/>
      </c>
      <c r="D29" s="19" t="n">
        <v>5355</v>
      </c>
      <c r="E29" s="18" t="n">
        <v>503.72487738</v>
      </c>
      <c r="F29" s="20" t="n">
        <v>4.67294</v>
      </c>
      <c r="G29" s="18" t="n">
        <v>503.44759747</v>
      </c>
      <c r="H29" s="20" t="n">
        <v>4.42113167</v>
      </c>
      <c r="I29" s="18" t="n">
        <v>509.12076006</v>
      </c>
      <c r="J29" s="20" t="n">
        <v>4.96675006</v>
      </c>
      <c r="K29" s="18" t="n">
        <v>514.93523778</v>
      </c>
      <c r="L29" s="20" t="n">
        <v>3.67020303</v>
      </c>
      <c r="M29" s="18" t="n">
        <v>522.44317812</v>
      </c>
      <c r="N29" s="20" t="n">
        <v>5.0536985</v>
      </c>
      <c r="O29" s="18" t="n">
        <v>518.17488413</v>
      </c>
      <c r="P29" s="20" t="n">
        <v>6.2610013</v>
      </c>
      <c r="Q29" s="18" t="n">
        <v>511.80123153</v>
      </c>
      <c r="R29" s="20" t="n">
        <v>8.37068955</v>
      </c>
      <c r="S29" s="18" t="n">
        <v>488.56467659</v>
      </c>
      <c r="T29" s="20" t="n">
        <v>8.22146281</v>
      </c>
      <c r="U29" s="18" t="s">
        <v>481</v>
      </c>
      <c r="V29" s="20" t="s">
        <v>481</v>
      </c>
      <c r="W29" s="18" t="s">
        <v>481</v>
      </c>
      <c r="X29" s="20" t="s">
        <v>481</v>
      </c>
      <c r="Y29" s="18" t="n">
        <v>314.02123871</v>
      </c>
      <c r="Z29" s="20" t="n">
        <v>13.26138992</v>
      </c>
      <c r="AA29" s="18" t="s">
        <v>481</v>
      </c>
      <c r="AB29" s="20" t="s">
        <v>481</v>
      </c>
      <c r="AC29" s="18" t="n">
        <v>424.42410109</v>
      </c>
      <c r="AD29" s="20" t="n">
        <v>12.41685022</v>
      </c>
    </row>
    <row r="30" spans="1:30">
      <c r="A30" s="15" t="s">
        <v>505</v>
      </c>
      <c r="B30" s="17" t="n">
        <v>4520</v>
      </c>
      <c r="C30" s="18">
        <f>(131.0/B30*100)</f>
        <v/>
      </c>
      <c r="D30" s="19" t="n">
        <v>4389</v>
      </c>
      <c r="E30" s="18" t="n">
        <v>515.06778935</v>
      </c>
      <c r="F30" s="20" t="n">
        <v>4.75007229</v>
      </c>
      <c r="G30" s="18" t="n">
        <v>519.36179043</v>
      </c>
      <c r="H30" s="20" t="n">
        <v>5.79923663</v>
      </c>
      <c r="I30" s="18" t="n">
        <v>528.95221712</v>
      </c>
      <c r="J30" s="20" t="n">
        <v>4.32294802</v>
      </c>
      <c r="K30" s="18" t="n">
        <v>521.75372519</v>
      </c>
      <c r="L30" s="20" t="n">
        <v>5.37011423</v>
      </c>
      <c r="M30" s="18" t="n">
        <v>514.78570241</v>
      </c>
      <c r="N30" s="20" t="n">
        <v>4.86836056</v>
      </c>
      <c r="O30" s="18" t="n">
        <v>512.3842641700001</v>
      </c>
      <c r="P30" s="20" t="n">
        <v>5.9474345</v>
      </c>
      <c r="Q30" s="18" t="n">
        <v>517.66051542</v>
      </c>
      <c r="R30" s="20" t="n">
        <v>7.89750632</v>
      </c>
      <c r="S30" s="18" t="n">
        <v>480.54571301</v>
      </c>
      <c r="T30" s="20" t="n">
        <v>5.85902275</v>
      </c>
      <c r="U30" s="18" t="s">
        <v>481</v>
      </c>
      <c r="V30" s="20" t="s">
        <v>481</v>
      </c>
      <c r="W30" s="18" t="s">
        <v>481</v>
      </c>
      <c r="X30" s="20" t="s">
        <v>481</v>
      </c>
      <c r="Y30" s="18" t="s">
        <v>481</v>
      </c>
      <c r="Z30" s="20" t="s">
        <v>481</v>
      </c>
      <c r="AA30" s="18" t="s">
        <v>481</v>
      </c>
      <c r="AB30" s="20" t="s">
        <v>481</v>
      </c>
      <c r="AC30" s="18" t="n">
        <v>400.59151937</v>
      </c>
      <c r="AD30" s="20" t="n">
        <v>9.669463459999999</v>
      </c>
    </row>
    <row r="31" spans="1:30">
      <c r="A31" s="15" t="s">
        <v>506</v>
      </c>
      <c r="B31" s="17" t="n">
        <v>5456</v>
      </c>
      <c r="C31" s="18">
        <f>(135.0/B31*100)</f>
        <v/>
      </c>
      <c r="D31" s="19" t="n">
        <v>5321</v>
      </c>
      <c r="E31" s="18" t="n">
        <v>511.51000617</v>
      </c>
      <c r="F31" s="20" t="n">
        <v>5.02638444</v>
      </c>
      <c r="G31" s="18" t="n">
        <v>512.5190798</v>
      </c>
      <c r="H31" s="20" t="n">
        <v>4.80391342</v>
      </c>
      <c r="I31" s="18" t="n">
        <v>516.12449352</v>
      </c>
      <c r="J31" s="20" t="n">
        <v>4.60080713</v>
      </c>
      <c r="K31" s="18" t="n">
        <v>525.58921797</v>
      </c>
      <c r="L31" s="20" t="n">
        <v>4.31895786</v>
      </c>
      <c r="M31" s="18" t="n">
        <v>531.72408768</v>
      </c>
      <c r="N31" s="20" t="n">
        <v>4.78829293</v>
      </c>
      <c r="O31" s="18" t="n">
        <v>527.19687857</v>
      </c>
      <c r="P31" s="20" t="n">
        <v>4.62124328</v>
      </c>
      <c r="Q31" s="18" t="n">
        <v>520.80030106</v>
      </c>
      <c r="R31" s="20" t="n">
        <v>7.59305562</v>
      </c>
      <c r="S31" s="18" t="n">
        <v>503.93694919</v>
      </c>
      <c r="T31" s="20" t="n">
        <v>4.60845045</v>
      </c>
      <c r="U31" s="18" t="s">
        <v>481</v>
      </c>
      <c r="V31" s="20" t="s">
        <v>481</v>
      </c>
      <c r="W31" s="18" t="s">
        <v>481</v>
      </c>
      <c r="X31" s="20" t="s">
        <v>481</v>
      </c>
      <c r="Y31" s="18" t="s">
        <v>481</v>
      </c>
      <c r="Z31" s="20" t="s">
        <v>481</v>
      </c>
      <c r="AA31" s="18" t="s">
        <v>481</v>
      </c>
      <c r="AB31" s="20" t="s">
        <v>481</v>
      </c>
      <c r="AC31" s="18" t="n">
        <v>410.34644953</v>
      </c>
      <c r="AD31" s="20" t="n">
        <v>7.45910898</v>
      </c>
    </row>
    <row r="32" spans="1:30">
      <c r="A32" s="15" t="s">
        <v>507</v>
      </c>
      <c r="B32" s="17" t="n">
        <v>4478</v>
      </c>
      <c r="C32" s="18">
        <f>(6.0/B32*100)</f>
        <v/>
      </c>
      <c r="D32" s="19" t="n">
        <v>4472</v>
      </c>
      <c r="E32" s="18" t="n">
        <v>514.09027524</v>
      </c>
      <c r="F32" s="20" t="n">
        <v>5.12823543</v>
      </c>
      <c r="G32" s="18" t="n">
        <v>515.1534401500001</v>
      </c>
      <c r="H32" s="20" t="n">
        <v>4.42887415</v>
      </c>
      <c r="I32" s="18" t="n">
        <v>511.89339308</v>
      </c>
      <c r="J32" s="20" t="n">
        <v>4.27559908</v>
      </c>
      <c r="K32" s="18" t="n">
        <v>513.93755268</v>
      </c>
      <c r="L32" s="20" t="n">
        <v>4.24848711</v>
      </c>
      <c r="M32" s="18" t="n">
        <v>511.28722121</v>
      </c>
      <c r="N32" s="20" t="n">
        <v>4.39036597</v>
      </c>
      <c r="O32" s="18" t="n">
        <v>505.88888154</v>
      </c>
      <c r="P32" s="20" t="n">
        <v>4.84516269</v>
      </c>
      <c r="Q32" s="18" t="n">
        <v>514.58760999</v>
      </c>
      <c r="R32" s="20" t="n">
        <v>5.49823981</v>
      </c>
      <c r="S32" s="18" t="n">
        <v>485.00854745</v>
      </c>
      <c r="T32" s="20" t="n">
        <v>4.25502287</v>
      </c>
      <c r="U32" s="18" t="s">
        <v>481</v>
      </c>
      <c r="V32" s="20" t="s">
        <v>481</v>
      </c>
      <c r="W32" s="18" t="s">
        <v>481</v>
      </c>
      <c r="X32" s="20" t="s">
        <v>481</v>
      </c>
      <c r="Y32" s="18" t="s">
        <v>481</v>
      </c>
      <c r="Z32" s="20" t="s">
        <v>481</v>
      </c>
      <c r="AA32" s="18" t="s">
        <v>481</v>
      </c>
      <c r="AB32" s="20" t="s">
        <v>481</v>
      </c>
      <c r="AC32" s="18" t="n">
        <v>406.44449866</v>
      </c>
      <c r="AD32" s="20" t="n">
        <v>18.20953782</v>
      </c>
    </row>
    <row r="33" spans="1:30">
      <c r="A33" s="15" t="s">
        <v>508</v>
      </c>
      <c r="B33" s="17" t="n">
        <v>7325</v>
      </c>
      <c r="C33" s="18">
        <f>(77.0/B33*100)</f>
        <v/>
      </c>
      <c r="D33" s="19" t="n">
        <v>7248</v>
      </c>
      <c r="E33" s="18" t="n">
        <v>511.58249998</v>
      </c>
      <c r="F33" s="20" t="n">
        <v>4.05358494</v>
      </c>
      <c r="G33" s="18" t="n">
        <v>492.80689251</v>
      </c>
      <c r="H33" s="20" t="n">
        <v>4.81448572</v>
      </c>
      <c r="I33" s="18" t="n">
        <v>496.85733863</v>
      </c>
      <c r="J33" s="20" t="n">
        <v>4.62030818</v>
      </c>
      <c r="K33" s="18" t="n">
        <v>504.14221648</v>
      </c>
      <c r="L33" s="20" t="n">
        <v>4.57410476</v>
      </c>
      <c r="M33" s="18" t="n">
        <v>510.89892511</v>
      </c>
      <c r="N33" s="20" t="n">
        <v>5.27064501</v>
      </c>
      <c r="O33" s="18" t="n">
        <v>500.42127423</v>
      </c>
      <c r="P33" s="20" t="n">
        <v>5.32939273</v>
      </c>
      <c r="Q33" s="18" t="n">
        <v>510.44254436</v>
      </c>
      <c r="R33" s="20" t="n">
        <v>7.39273113</v>
      </c>
      <c r="S33" s="18" t="n">
        <v>470.8427549</v>
      </c>
      <c r="T33" s="20" t="n">
        <v>5.17190875</v>
      </c>
      <c r="U33" s="18" t="s">
        <v>481</v>
      </c>
      <c r="V33" s="20" t="s">
        <v>481</v>
      </c>
      <c r="W33" s="18" t="s">
        <v>481</v>
      </c>
      <c r="X33" s="20" t="s">
        <v>481</v>
      </c>
      <c r="Y33" s="18" t="s">
        <v>481</v>
      </c>
      <c r="Z33" s="20" t="s">
        <v>481</v>
      </c>
      <c r="AA33" s="18" t="s">
        <v>481</v>
      </c>
      <c r="AB33" s="20" t="s">
        <v>481</v>
      </c>
      <c r="AC33" s="18" t="n">
        <v>412.54884884</v>
      </c>
      <c r="AD33" s="20" t="n">
        <v>9.81962165</v>
      </c>
    </row>
    <row r="34" spans="1:30">
      <c r="A34" s="15" t="s">
        <v>509</v>
      </c>
      <c r="B34" s="17" t="n">
        <v>6350</v>
      </c>
      <c r="C34" s="18">
        <f>(54.0/B34*100)</f>
        <v/>
      </c>
      <c r="D34" s="19" t="n">
        <v>6296</v>
      </c>
      <c r="E34" s="18" t="n">
        <v>465.72156603</v>
      </c>
      <c r="F34" s="20" t="n">
        <v>5.56280294</v>
      </c>
      <c r="G34" s="18" t="n">
        <v>460.71814258</v>
      </c>
      <c r="H34" s="20" t="n">
        <v>5.02638762</v>
      </c>
      <c r="I34" s="18" t="n">
        <v>463.42099165</v>
      </c>
      <c r="J34" s="20" t="n">
        <v>4.43009465</v>
      </c>
      <c r="K34" s="18" t="n">
        <v>462.62469553</v>
      </c>
      <c r="L34" s="20" t="n">
        <v>4.84338031</v>
      </c>
      <c r="M34" s="18" t="n">
        <v>470.78666894</v>
      </c>
      <c r="N34" s="20" t="n">
        <v>5.62586589</v>
      </c>
      <c r="O34" s="18" t="n">
        <v>466.10617433</v>
      </c>
      <c r="P34" s="20" t="n">
        <v>5.14612983</v>
      </c>
      <c r="Q34" s="18" t="n">
        <v>472.69087199</v>
      </c>
      <c r="R34" s="20" t="n">
        <v>6.48945576</v>
      </c>
      <c r="S34" s="18" t="n">
        <v>446.76036231</v>
      </c>
      <c r="T34" s="20" t="n">
        <v>3.88878413</v>
      </c>
      <c r="U34" s="18" t="s">
        <v>481</v>
      </c>
      <c r="V34" s="20" t="s">
        <v>481</v>
      </c>
      <c r="W34" s="18" t="s">
        <v>481</v>
      </c>
      <c r="X34" s="20" t="s">
        <v>481</v>
      </c>
      <c r="Y34" s="18" t="n">
        <v>263.37193708</v>
      </c>
      <c r="Z34" s="20" t="n">
        <v>13.61114927</v>
      </c>
      <c r="AA34" s="18" t="s">
        <v>481</v>
      </c>
      <c r="AB34" s="20" t="s">
        <v>481</v>
      </c>
      <c r="AC34" s="18" t="n">
        <v>344.64938595</v>
      </c>
      <c r="AD34" s="20" t="n">
        <v>8.82928675</v>
      </c>
    </row>
    <row r="35" spans="1:30">
      <c r="A35" s="15" t="s">
        <v>510</v>
      </c>
      <c r="B35" s="17" t="n">
        <v>6406</v>
      </c>
      <c r="C35" s="18">
        <f>(47.0/B35*100)</f>
        <v/>
      </c>
      <c r="D35" s="19" t="n">
        <v>6359</v>
      </c>
      <c r="E35" s="18" t="n">
        <v>515.79320031</v>
      </c>
      <c r="F35" s="20" t="n">
        <v>4.43001675</v>
      </c>
      <c r="G35" s="18" t="n">
        <v>505.77544771</v>
      </c>
      <c r="H35" s="20" t="n">
        <v>4.0565318</v>
      </c>
      <c r="I35" s="18" t="n">
        <v>515.96335996</v>
      </c>
      <c r="J35" s="20" t="n">
        <v>4.47994001</v>
      </c>
      <c r="K35" s="18" t="n">
        <v>510.0022012</v>
      </c>
      <c r="L35" s="20" t="n">
        <v>4.1474445</v>
      </c>
      <c r="M35" s="18" t="n">
        <v>513.50855076</v>
      </c>
      <c r="N35" s="20" t="n">
        <v>3.77908954</v>
      </c>
      <c r="O35" s="18" t="n">
        <v>513.15955459</v>
      </c>
      <c r="P35" s="20" t="n">
        <v>4.10440294</v>
      </c>
      <c r="Q35" s="18" t="n">
        <v>505.22538961</v>
      </c>
      <c r="R35" s="20" t="n">
        <v>5.87809805</v>
      </c>
      <c r="S35" s="18" t="n">
        <v>495.64339144</v>
      </c>
      <c r="T35" s="20" t="n">
        <v>4.04229706</v>
      </c>
      <c r="U35" s="18" t="s">
        <v>481</v>
      </c>
      <c r="V35" s="20" t="s">
        <v>481</v>
      </c>
      <c r="W35" s="18" t="s">
        <v>481</v>
      </c>
      <c r="X35" s="20" t="s">
        <v>481</v>
      </c>
      <c r="Y35" s="18" t="n">
        <v>337.32521215</v>
      </c>
      <c r="Z35" s="20" t="n">
        <v>11.65794297</v>
      </c>
      <c r="AA35" s="18" t="s">
        <v>481</v>
      </c>
      <c r="AB35" s="20" t="s">
        <v>481</v>
      </c>
      <c r="AC35" s="18" t="n">
        <v>410.63910872</v>
      </c>
      <c r="AD35" s="20" t="n">
        <v>13.42324436</v>
      </c>
    </row>
    <row r="36" spans="1:30">
      <c r="A36" s="15" t="s">
        <v>511</v>
      </c>
      <c r="B36" s="17" t="n">
        <v>6736</v>
      </c>
      <c r="C36" s="18">
        <f>(38.0/B36*100)</f>
        <v/>
      </c>
      <c r="D36" s="19" t="n">
        <v>6698</v>
      </c>
      <c r="E36" s="18" t="n">
        <v>497.63319725</v>
      </c>
      <c r="F36" s="20" t="n">
        <v>3.42522104</v>
      </c>
      <c r="G36" s="18" t="n">
        <v>496.05281639</v>
      </c>
      <c r="H36" s="20" t="n">
        <v>3.5687143</v>
      </c>
      <c r="I36" s="18" t="n">
        <v>498.70112517</v>
      </c>
      <c r="J36" s="20" t="n">
        <v>3.41629848</v>
      </c>
      <c r="K36" s="18" t="n">
        <v>501.8414326</v>
      </c>
      <c r="L36" s="20" t="n">
        <v>3.78085947</v>
      </c>
      <c r="M36" s="18" t="n">
        <v>500.55389525</v>
      </c>
      <c r="N36" s="20" t="n">
        <v>3.87802773</v>
      </c>
      <c r="O36" s="18" t="n">
        <v>499.50589337</v>
      </c>
      <c r="P36" s="20" t="n">
        <v>5.11599698</v>
      </c>
      <c r="Q36" s="18" t="n">
        <v>500.96386937</v>
      </c>
      <c r="R36" s="20" t="n">
        <v>5.95681691</v>
      </c>
      <c r="S36" s="18" t="n">
        <v>475.37401047</v>
      </c>
      <c r="T36" s="20" t="n">
        <v>5.70626392</v>
      </c>
      <c r="U36" s="18" t="s">
        <v>481</v>
      </c>
      <c r="V36" s="20" t="s">
        <v>481</v>
      </c>
      <c r="W36" s="18" t="s">
        <v>481</v>
      </c>
      <c r="X36" s="20" t="s">
        <v>481</v>
      </c>
      <c r="Y36" s="18" t="s">
        <v>481</v>
      </c>
      <c r="Z36" s="20" t="s">
        <v>481</v>
      </c>
      <c r="AA36" s="18" t="s">
        <v>481</v>
      </c>
      <c r="AB36" s="20" t="s">
        <v>481</v>
      </c>
      <c r="AC36" s="18" t="n">
        <v>409.4103067</v>
      </c>
      <c r="AD36" s="20" t="n">
        <v>10.58198434</v>
      </c>
    </row>
    <row r="37" spans="1:30">
      <c r="A37" s="15" t="s">
        <v>512</v>
      </c>
      <c r="B37" s="17" t="n">
        <v>5458</v>
      </c>
      <c r="C37" s="18">
        <f>(79.0/B37*100)</f>
        <v/>
      </c>
      <c r="D37" s="19" t="n">
        <v>5379</v>
      </c>
      <c r="E37" s="18" t="n">
        <v>494.8426617</v>
      </c>
      <c r="F37" s="20" t="n">
        <v>5.68567409</v>
      </c>
      <c r="G37" s="18" t="n">
        <v>497.50410597</v>
      </c>
      <c r="H37" s="20" t="n">
        <v>5.8294828</v>
      </c>
      <c r="I37" s="18" t="n">
        <v>511.66612669</v>
      </c>
      <c r="J37" s="20" t="n">
        <v>5.30474445</v>
      </c>
      <c r="K37" s="18" t="n">
        <v>518.72211832</v>
      </c>
      <c r="L37" s="20" t="n">
        <v>5.04178518</v>
      </c>
      <c r="M37" s="18" t="n">
        <v>517.25699709</v>
      </c>
      <c r="N37" s="20" t="n">
        <v>5.30413776</v>
      </c>
      <c r="O37" s="18" t="n">
        <v>507.42505532</v>
      </c>
      <c r="P37" s="20" t="n">
        <v>5.42938415</v>
      </c>
      <c r="Q37" s="18" t="n">
        <v>532.77260711</v>
      </c>
      <c r="R37" s="20" t="n">
        <v>6.08770523</v>
      </c>
      <c r="S37" s="18" t="n">
        <v>487.03362008</v>
      </c>
      <c r="T37" s="20" t="n">
        <v>6.54198595</v>
      </c>
      <c r="U37" s="18" t="s">
        <v>481</v>
      </c>
      <c r="V37" s="20" t="s">
        <v>481</v>
      </c>
      <c r="W37" s="18" t="s">
        <v>481</v>
      </c>
      <c r="X37" s="20" t="s">
        <v>481</v>
      </c>
      <c r="Y37" s="18" t="s">
        <v>481</v>
      </c>
      <c r="Z37" s="20" t="s">
        <v>481</v>
      </c>
      <c r="AA37" s="18" t="s">
        <v>481</v>
      </c>
      <c r="AB37" s="20" t="s">
        <v>481</v>
      </c>
      <c r="AC37" s="18" t="n">
        <v>387.08195013</v>
      </c>
      <c r="AD37" s="20" t="n">
        <v>7.73108596</v>
      </c>
    </row>
    <row r="38" spans="1:30">
      <c r="A38" s="15" t="s">
        <v>513</v>
      </c>
      <c r="B38" s="17" t="n">
        <v>5860</v>
      </c>
      <c r="C38" s="18">
        <f>(18.0/B38*100)</f>
        <v/>
      </c>
      <c r="D38" s="19" t="n">
        <v>5842</v>
      </c>
      <c r="E38" s="18" t="n">
        <v>494.82287812</v>
      </c>
      <c r="F38" s="20" t="n">
        <v>3.97201648</v>
      </c>
      <c r="G38" s="18" t="n">
        <v>500.48836227</v>
      </c>
      <c r="H38" s="20" t="n">
        <v>5.01476005</v>
      </c>
      <c r="I38" s="18" t="n">
        <v>493.05139939</v>
      </c>
      <c r="J38" s="20" t="n">
        <v>5.34416811</v>
      </c>
      <c r="K38" s="18" t="n">
        <v>497.9167707</v>
      </c>
      <c r="L38" s="20" t="n">
        <v>4.30458753</v>
      </c>
      <c r="M38" s="18" t="n">
        <v>510.81063263</v>
      </c>
      <c r="N38" s="20" t="n">
        <v>5.07447075</v>
      </c>
      <c r="O38" s="18" t="n">
        <v>502.27373886</v>
      </c>
      <c r="P38" s="20" t="n">
        <v>5.46726175</v>
      </c>
      <c r="Q38" s="18" t="n">
        <v>488.72839929</v>
      </c>
      <c r="R38" s="20" t="n">
        <v>7.74352724</v>
      </c>
      <c r="S38" s="18" t="n">
        <v>462.25171306</v>
      </c>
      <c r="T38" s="20" t="n">
        <v>6.70644779</v>
      </c>
      <c r="U38" s="18" t="s">
        <v>481</v>
      </c>
      <c r="V38" s="20" t="s">
        <v>481</v>
      </c>
      <c r="W38" s="18" t="s">
        <v>481</v>
      </c>
      <c r="X38" s="20" t="s">
        <v>481</v>
      </c>
      <c r="Y38" s="18" t="s">
        <v>481</v>
      </c>
      <c r="Z38" s="20" t="s">
        <v>481</v>
      </c>
      <c r="AA38" s="18" t="s">
        <v>481</v>
      </c>
      <c r="AB38" s="20" t="s">
        <v>481</v>
      </c>
      <c r="AC38" s="18" t="n">
        <v>407.6966224</v>
      </c>
      <c r="AD38" s="20" t="n">
        <v>8.36665758</v>
      </c>
    </row>
    <row r="39" spans="1:30">
      <c r="A39" s="15" t="s">
        <v>514</v>
      </c>
      <c r="B39" s="17" t="n">
        <v>5895</v>
      </c>
      <c r="C39" s="18">
        <f>(33.0/B39*100)</f>
        <v/>
      </c>
      <c r="D39" s="19" t="n">
        <v>5862</v>
      </c>
      <c r="E39" s="18" t="n">
        <v>439.86532043</v>
      </c>
      <c r="F39" s="20" t="n">
        <v>5.15643727</v>
      </c>
      <c r="G39" s="18" t="n">
        <v>420.84914732</v>
      </c>
      <c r="H39" s="20" t="n">
        <v>4.76104813</v>
      </c>
      <c r="I39" s="18" t="n">
        <v>427.9746839</v>
      </c>
      <c r="J39" s="20" t="n">
        <v>5.78289038</v>
      </c>
      <c r="K39" s="18" t="n">
        <v>436.85754237</v>
      </c>
      <c r="L39" s="20" t="n">
        <v>5.66991111</v>
      </c>
      <c r="M39" s="18" t="n">
        <v>426.43251172</v>
      </c>
      <c r="N39" s="20" t="n">
        <v>6.49126412</v>
      </c>
      <c r="O39" s="18" t="n">
        <v>439.30598505</v>
      </c>
      <c r="P39" s="20" t="n">
        <v>7.13749919</v>
      </c>
      <c r="Q39" s="18" t="n">
        <v>419.56568103</v>
      </c>
      <c r="R39" s="20" t="n">
        <v>11.58166443</v>
      </c>
      <c r="S39" s="18" t="n">
        <v>429.74824621</v>
      </c>
      <c r="T39" s="20" t="n">
        <v>4.83712591</v>
      </c>
      <c r="U39" s="18" t="s">
        <v>481</v>
      </c>
      <c r="V39" s="20" t="s">
        <v>481</v>
      </c>
      <c r="W39" s="18" t="s">
        <v>481</v>
      </c>
      <c r="X39" s="20" t="s">
        <v>481</v>
      </c>
      <c r="Y39" s="18" t="s">
        <v>481</v>
      </c>
      <c r="Z39" s="20" t="s">
        <v>481</v>
      </c>
      <c r="AA39" s="18" t="s">
        <v>481</v>
      </c>
      <c r="AB39" s="20" t="s">
        <v>481</v>
      </c>
      <c r="AC39" s="18" t="n">
        <v>356.96885519</v>
      </c>
      <c r="AD39" s="20" t="n">
        <v>13.13480581</v>
      </c>
    </row>
    <row r="40" spans="1:30">
      <c r="A40" s="15" t="s">
        <v>515</v>
      </c>
      <c r="B40" s="17" t="n">
        <v>14157</v>
      </c>
      <c r="C40" s="18">
        <f>(314.0/B40*100)</f>
        <v/>
      </c>
      <c r="D40" s="19" t="n">
        <v>13843</v>
      </c>
      <c r="E40" s="18" t="n">
        <v>503.83561132</v>
      </c>
      <c r="F40" s="20" t="n">
        <v>3.65852825</v>
      </c>
      <c r="G40" s="18" t="n">
        <v>512.74271975</v>
      </c>
      <c r="H40" s="20" t="n">
        <v>4.03442069</v>
      </c>
      <c r="I40" s="18" t="n">
        <v>503.76377339</v>
      </c>
      <c r="J40" s="20" t="n">
        <v>4.1135074</v>
      </c>
      <c r="K40" s="18" t="n">
        <v>505.4155723</v>
      </c>
      <c r="L40" s="20" t="n">
        <v>3.90375546</v>
      </c>
      <c r="M40" s="18" t="n">
        <v>501.4228288</v>
      </c>
      <c r="N40" s="20" t="n">
        <v>5.36570289</v>
      </c>
      <c r="O40" s="18" t="n">
        <v>495.40450703</v>
      </c>
      <c r="P40" s="20" t="n">
        <v>5.9589254</v>
      </c>
      <c r="Q40" s="18" t="n">
        <v>502.97017009</v>
      </c>
      <c r="R40" s="20" t="n">
        <v>8.43617364</v>
      </c>
      <c r="S40" s="18" t="n">
        <v>477.70378172</v>
      </c>
      <c r="T40" s="20" t="n">
        <v>6.59813696</v>
      </c>
      <c r="U40" s="18" t="s">
        <v>481</v>
      </c>
      <c r="V40" s="20" t="s">
        <v>481</v>
      </c>
      <c r="W40" s="18" t="s">
        <v>481</v>
      </c>
      <c r="X40" s="20" t="s">
        <v>481</v>
      </c>
      <c r="Y40" s="18" t="s">
        <v>481</v>
      </c>
      <c r="Z40" s="20" t="s">
        <v>481</v>
      </c>
      <c r="AA40" s="18" t="s">
        <v>481</v>
      </c>
      <c r="AB40" s="20" t="s">
        <v>481</v>
      </c>
      <c r="AC40" s="18" t="n">
        <v>397.50736217</v>
      </c>
      <c r="AD40" s="20" t="n">
        <v>8.21744311</v>
      </c>
    </row>
    <row r="41" spans="1:30">
      <c r="A41" s="15" t="s">
        <v>516</v>
      </c>
      <c r="B41" s="17" t="n">
        <v>5712</v>
      </c>
      <c r="C41" s="18">
        <f>(45.0/B41*100)</f>
        <v/>
      </c>
      <c r="D41" s="19" t="n">
        <v>5667</v>
      </c>
      <c r="E41" s="18" t="n">
        <v>517.45098531</v>
      </c>
      <c r="F41" s="20" t="n">
        <v>4.56090525</v>
      </c>
      <c r="G41" s="18" t="n">
        <v>513.09367788</v>
      </c>
      <c r="H41" s="20" t="n">
        <v>6.57165584</v>
      </c>
      <c r="I41" s="18" t="n">
        <v>507.96812758</v>
      </c>
      <c r="J41" s="20" t="n">
        <v>6.26745705</v>
      </c>
      <c r="K41" s="18" t="n">
        <v>499.40671824</v>
      </c>
      <c r="L41" s="20" t="n">
        <v>5.88634494</v>
      </c>
      <c r="M41" s="18" t="n">
        <v>488.56532713</v>
      </c>
      <c r="N41" s="20" t="n">
        <v>7.79161147</v>
      </c>
      <c r="O41" s="18" t="n">
        <v>497.60619669</v>
      </c>
      <c r="P41" s="20" t="n">
        <v>4.58969961</v>
      </c>
      <c r="Q41" s="18" t="n">
        <v>505.67871446</v>
      </c>
      <c r="R41" s="20" t="n">
        <v>6.44330972</v>
      </c>
      <c r="S41" s="18" t="n">
        <v>486.12644863</v>
      </c>
      <c r="T41" s="20" t="n">
        <v>4.46218642</v>
      </c>
      <c r="U41" s="18" t="s">
        <v>481</v>
      </c>
      <c r="V41" s="20" t="s">
        <v>481</v>
      </c>
      <c r="W41" s="18" t="s">
        <v>481</v>
      </c>
      <c r="X41" s="20" t="s">
        <v>481</v>
      </c>
      <c r="Y41" s="18" t="n">
        <v>399.91015703</v>
      </c>
      <c r="Z41" s="20" t="n">
        <v>16.72230739</v>
      </c>
      <c r="AA41" s="18" t="s">
        <v>481</v>
      </c>
      <c r="AB41" s="20" t="s">
        <v>481</v>
      </c>
      <c r="AC41" s="18" t="n">
        <v>395.16099923</v>
      </c>
      <c r="AD41" s="20" t="n">
        <v>13.81731328</v>
      </c>
    </row>
    <row r="42" spans="1:3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row>
    <row r="43" spans="1:3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6" t="n"/>
    </row>
    <row r="44" spans="1:3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c r="AC44" s="18" t="s">
        <v>481</v>
      </c>
      <c r="AD44" s="20" t="s">
        <v>481</v>
      </c>
    </row>
    <row r="45" spans="1:3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s">
        <v>481</v>
      </c>
      <c r="T45" s="20" t="s">
        <v>481</v>
      </c>
      <c r="U45" s="18" t="s">
        <v>481</v>
      </c>
      <c r="V45" s="20" t="s">
        <v>481</v>
      </c>
      <c r="W45" s="18" t="s">
        <v>481</v>
      </c>
      <c r="X45" s="20" t="s">
        <v>481</v>
      </c>
      <c r="Y45" s="18" t="n">
        <v>349.85925265</v>
      </c>
      <c r="Z45" s="20" t="n">
        <v>3.00084387</v>
      </c>
      <c r="AA45" s="18" t="s">
        <v>481</v>
      </c>
      <c r="AB45" s="20" t="s">
        <v>481</v>
      </c>
      <c r="AC45" s="18" t="s">
        <v>481</v>
      </c>
      <c r="AD45" s="20" t="s">
        <v>481</v>
      </c>
    </row>
    <row r="46" spans="1:30">
      <c r="A46" s="15" t="s">
        <v>521</v>
      </c>
      <c r="B46" s="17" t="n">
        <v>23141</v>
      </c>
      <c r="C46" s="18">
        <f>(1728.0/B46*100)</f>
        <v/>
      </c>
      <c r="D46" s="19" t="n">
        <v>21413</v>
      </c>
      <c r="E46" s="18" t="n">
        <v>442.77879973</v>
      </c>
      <c r="F46" s="20" t="n">
        <v>3.25220389</v>
      </c>
      <c r="G46" s="18" t="n">
        <v>408.36786289</v>
      </c>
      <c r="H46" s="20" t="n">
        <v>4.2734685</v>
      </c>
      <c r="I46" s="18" t="n">
        <v>406.73391806</v>
      </c>
      <c r="J46" s="20" t="n">
        <v>4.12498549</v>
      </c>
      <c r="K46" s="18" t="n">
        <v>414.45158397</v>
      </c>
      <c r="L46" s="20" t="n">
        <v>5.09017024</v>
      </c>
      <c r="M46" s="18" t="n">
        <v>414.88196976</v>
      </c>
      <c r="N46" s="20" t="n">
        <v>8.19528287</v>
      </c>
      <c r="O46" s="18" t="n">
        <v>431.29248035</v>
      </c>
      <c r="P46" s="20" t="n">
        <v>5.44336162</v>
      </c>
      <c r="Q46" s="18" t="n">
        <v>410.06274825</v>
      </c>
      <c r="R46" s="20" t="n">
        <v>8.416046619999999</v>
      </c>
      <c r="S46" s="18" t="n">
        <v>408.37981145</v>
      </c>
      <c r="T46" s="20" t="n">
        <v>5.03425627</v>
      </c>
      <c r="U46" s="18" t="s">
        <v>481</v>
      </c>
      <c r="V46" s="20" t="s">
        <v>481</v>
      </c>
      <c r="W46" s="18" t="s">
        <v>481</v>
      </c>
      <c r="X46" s="20" t="s">
        <v>481</v>
      </c>
      <c r="Y46" s="18" t="s">
        <v>481</v>
      </c>
      <c r="Z46" s="20" t="s">
        <v>481</v>
      </c>
      <c r="AA46" s="18" t="s">
        <v>481</v>
      </c>
      <c r="AB46" s="20" t="s">
        <v>481</v>
      </c>
      <c r="AC46" s="18" t="n">
        <v>356.55662832</v>
      </c>
      <c r="AD46" s="20" t="n">
        <v>3.61024405</v>
      </c>
    </row>
    <row r="47" spans="1:30">
      <c r="A47" s="15" t="s">
        <v>522</v>
      </c>
      <c r="B47" s="17" t="n">
        <v>5928</v>
      </c>
      <c r="C47" s="18">
        <f>(167.0/B47*100)</f>
        <v/>
      </c>
      <c r="D47" s="19" t="n">
        <v>5761</v>
      </c>
      <c r="E47" s="18" t="n">
        <v>446.57082188</v>
      </c>
      <c r="F47" s="20" t="n">
        <v>6.0667138</v>
      </c>
      <c r="G47" s="18" t="n">
        <v>431.29271054</v>
      </c>
      <c r="H47" s="20" t="n">
        <v>6.58970312</v>
      </c>
      <c r="I47" s="18" t="n">
        <v>444.71298788</v>
      </c>
      <c r="J47" s="20" t="n">
        <v>5.4945585</v>
      </c>
      <c r="K47" s="18" t="n">
        <v>439.14417446</v>
      </c>
      <c r="L47" s="20" t="n">
        <v>6.79410225</v>
      </c>
      <c r="M47" s="18" t="n">
        <v>458.96067285</v>
      </c>
      <c r="N47" s="20" t="n">
        <v>7.99228842</v>
      </c>
      <c r="O47" s="18" t="n">
        <v>452.10764418</v>
      </c>
      <c r="P47" s="20" t="n">
        <v>6.86319422</v>
      </c>
      <c r="Q47" s="18" t="n">
        <v>446.42808441</v>
      </c>
      <c r="R47" s="20" t="n">
        <v>10.43243178</v>
      </c>
      <c r="S47" s="18" t="n">
        <v>434.17188104</v>
      </c>
      <c r="T47" s="20" t="n">
        <v>6.08660289</v>
      </c>
      <c r="U47" s="18" t="s">
        <v>481</v>
      </c>
      <c r="V47" s="20" t="s">
        <v>481</v>
      </c>
      <c r="W47" s="18" t="s">
        <v>481</v>
      </c>
      <c r="X47" s="20" t="s">
        <v>481</v>
      </c>
      <c r="Y47" s="18" t="s">
        <v>481</v>
      </c>
      <c r="Z47" s="20" t="s">
        <v>481</v>
      </c>
      <c r="AA47" s="18" t="s">
        <v>481</v>
      </c>
      <c r="AB47" s="20" t="s">
        <v>481</v>
      </c>
      <c r="AC47" s="18" t="n">
        <v>327.84975204</v>
      </c>
      <c r="AD47" s="20" t="n">
        <v>6.78584137</v>
      </c>
    </row>
    <row r="48" spans="1:30">
      <c r="A48" s="15" t="s">
        <v>523</v>
      </c>
      <c r="B48" s="17" t="n">
        <v>9841</v>
      </c>
      <c r="C48" s="18">
        <f>(7.0/B48*100)</f>
        <v/>
      </c>
      <c r="D48" s="19" t="n">
        <v>9834</v>
      </c>
      <c r="E48" s="18" t="n">
        <v>513.83968794</v>
      </c>
      <c r="F48" s="20" t="n">
        <v>7.92691576</v>
      </c>
      <c r="G48" s="18" t="n">
        <v>471.6572263</v>
      </c>
      <c r="H48" s="20" t="n">
        <v>7.11190337</v>
      </c>
      <c r="I48" s="18" t="n">
        <v>482.64976376</v>
      </c>
      <c r="J48" s="20" t="n">
        <v>7.07514667</v>
      </c>
      <c r="K48" s="18" t="n">
        <v>497.55618085</v>
      </c>
      <c r="L48" s="20" t="n">
        <v>6.20475036</v>
      </c>
      <c r="M48" s="18" t="n">
        <v>495.83224838</v>
      </c>
      <c r="N48" s="20" t="n">
        <v>9.267349899999999</v>
      </c>
      <c r="O48" s="18" t="n">
        <v>499.88186272</v>
      </c>
      <c r="P48" s="20" t="n">
        <v>6.80478711</v>
      </c>
      <c r="Q48" s="18" t="n">
        <v>526.6519115900001</v>
      </c>
      <c r="R48" s="20" t="n">
        <v>8.837765259999999</v>
      </c>
      <c r="S48" s="18" t="n">
        <v>503.89247565</v>
      </c>
      <c r="T48" s="20" t="n">
        <v>5.92835917</v>
      </c>
      <c r="U48" s="18" t="s">
        <v>481</v>
      </c>
      <c r="V48" s="20" t="s">
        <v>481</v>
      </c>
      <c r="W48" s="18" t="s">
        <v>481</v>
      </c>
      <c r="X48" s="20" t="s">
        <v>481</v>
      </c>
      <c r="Y48" s="18" t="s">
        <v>481</v>
      </c>
      <c r="Z48" s="20" t="s">
        <v>481</v>
      </c>
      <c r="AA48" s="18" t="s">
        <v>481</v>
      </c>
      <c r="AB48" s="20" t="s">
        <v>481</v>
      </c>
      <c r="AC48" s="18" t="n">
        <v>423.89363201</v>
      </c>
      <c r="AD48" s="20" t="n">
        <v>29.76402264</v>
      </c>
    </row>
    <row r="49" spans="1:3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s">
        <v>481</v>
      </c>
      <c r="V49" s="20" t="s">
        <v>481</v>
      </c>
      <c r="W49" s="18" t="s">
        <v>481</v>
      </c>
      <c r="X49" s="20" t="s">
        <v>481</v>
      </c>
      <c r="Y49" s="18" t="n">
        <v>425.30311958</v>
      </c>
      <c r="Z49" s="20" t="n">
        <v>3.22111589</v>
      </c>
      <c r="AA49" s="18" t="s">
        <v>481</v>
      </c>
      <c r="AB49" s="20" t="s">
        <v>481</v>
      </c>
      <c r="AC49" s="18" t="s">
        <v>481</v>
      </c>
      <c r="AD49" s="20" t="s">
        <v>481</v>
      </c>
    </row>
    <row r="50" spans="1:30">
      <c r="A50" s="15" t="s">
        <v>525</v>
      </c>
      <c r="B50" s="17" t="n">
        <v>11795</v>
      </c>
      <c r="C50" s="18">
        <f>(245.0/B50*100)</f>
        <v/>
      </c>
      <c r="D50" s="19" t="n">
        <v>11550</v>
      </c>
      <c r="E50" s="18" t="n">
        <v>424.94041394</v>
      </c>
      <c r="F50" s="20" t="n">
        <v>4.05476094</v>
      </c>
      <c r="G50" s="18" t="n">
        <v>419.93281811</v>
      </c>
      <c r="H50" s="20" t="n">
        <v>3.6008899</v>
      </c>
      <c r="I50" s="18" t="n">
        <v>432.66488545</v>
      </c>
      <c r="J50" s="20" t="n">
        <v>4.16693596</v>
      </c>
      <c r="K50" s="18" t="n">
        <v>438.83527771</v>
      </c>
      <c r="L50" s="20" t="n">
        <v>4.88977027</v>
      </c>
      <c r="M50" s="18" t="n">
        <v>427.97939555</v>
      </c>
      <c r="N50" s="20" t="n">
        <v>5.30674129</v>
      </c>
      <c r="O50" s="18" t="n">
        <v>431.25215242</v>
      </c>
      <c r="P50" s="20" t="n">
        <v>6.03908904</v>
      </c>
      <c r="Q50" s="18" t="n">
        <v>422.9815373</v>
      </c>
      <c r="R50" s="20" t="n">
        <v>8.394616190000001</v>
      </c>
      <c r="S50" s="18" t="n">
        <v>421.50831888</v>
      </c>
      <c r="T50" s="20" t="n">
        <v>5.44371529</v>
      </c>
      <c r="U50" s="18" t="s">
        <v>481</v>
      </c>
      <c r="V50" s="20" t="s">
        <v>481</v>
      </c>
      <c r="W50" s="18" t="s">
        <v>481</v>
      </c>
      <c r="X50" s="20" t="s">
        <v>481</v>
      </c>
      <c r="Y50" s="18" t="s">
        <v>481</v>
      </c>
      <c r="Z50" s="20" t="s">
        <v>481</v>
      </c>
      <c r="AA50" s="18" t="s">
        <v>481</v>
      </c>
      <c r="AB50" s="20" t="s">
        <v>481</v>
      </c>
      <c r="AC50" s="18" t="n">
        <v>346.39514201</v>
      </c>
      <c r="AD50" s="20" t="n">
        <v>9.86802336</v>
      </c>
    </row>
    <row r="51" spans="1:30">
      <c r="A51" s="15" t="s">
        <v>526</v>
      </c>
      <c r="B51" s="17" t="n">
        <v>6866</v>
      </c>
      <c r="C51" s="18">
        <f>(113.0/B51*100)</f>
        <v/>
      </c>
      <c r="D51" s="19" t="n">
        <v>6753</v>
      </c>
      <c r="E51" s="18" t="n">
        <v>441.46878249</v>
      </c>
      <c r="F51" s="20" t="n">
        <v>3.33640248</v>
      </c>
      <c r="G51" s="18" t="n">
        <v>422.02301673</v>
      </c>
      <c r="H51" s="20" t="n">
        <v>4.11464074</v>
      </c>
      <c r="I51" s="18" t="n">
        <v>431.37993222</v>
      </c>
      <c r="J51" s="20" t="n">
        <v>5.03211324</v>
      </c>
      <c r="K51" s="18" t="n">
        <v>430.90099034</v>
      </c>
      <c r="L51" s="20" t="n">
        <v>4.51958973</v>
      </c>
      <c r="M51" s="18" t="n">
        <v>431.20943719</v>
      </c>
      <c r="N51" s="20" t="n">
        <v>6.42282527</v>
      </c>
      <c r="O51" s="18" t="n">
        <v>428.44862838</v>
      </c>
      <c r="P51" s="20" t="n">
        <v>5.95623744</v>
      </c>
      <c r="Q51" s="18" t="n">
        <v>428.36502477</v>
      </c>
      <c r="R51" s="20" t="n">
        <v>7.53225577</v>
      </c>
      <c r="S51" s="18" t="n">
        <v>405.26198924</v>
      </c>
      <c r="T51" s="20" t="n">
        <v>4.42630385</v>
      </c>
      <c r="U51" s="18" t="s">
        <v>481</v>
      </c>
      <c r="V51" s="20" t="s">
        <v>481</v>
      </c>
      <c r="W51" s="18" t="s">
        <v>481</v>
      </c>
      <c r="X51" s="20" t="s">
        <v>481</v>
      </c>
      <c r="Y51" s="18" t="n">
        <v>427.96430568</v>
      </c>
      <c r="Z51" s="20" t="n">
        <v>5.20460603</v>
      </c>
      <c r="AA51" s="18" t="s">
        <v>481</v>
      </c>
      <c r="AB51" s="20" t="s">
        <v>481</v>
      </c>
      <c r="AC51" s="18" t="n">
        <v>374.88601953</v>
      </c>
      <c r="AD51" s="20" t="n">
        <v>10.24470506</v>
      </c>
    </row>
    <row r="52" spans="1:30">
      <c r="A52" s="15" t="s">
        <v>527</v>
      </c>
      <c r="B52" s="17" t="n">
        <v>5809</v>
      </c>
      <c r="C52" s="18">
        <f>(85.0/B52*100)</f>
        <v/>
      </c>
      <c r="D52" s="19" t="n">
        <v>5724</v>
      </c>
      <c r="E52" s="18" t="n">
        <v>494.18920405</v>
      </c>
      <c r="F52" s="20" t="n">
        <v>3.90646713</v>
      </c>
      <c r="G52" s="18" t="n">
        <v>483.03387406</v>
      </c>
      <c r="H52" s="20" t="n">
        <v>3.99481921</v>
      </c>
      <c r="I52" s="18" t="n">
        <v>493.7954752</v>
      </c>
      <c r="J52" s="20" t="n">
        <v>4.35624424</v>
      </c>
      <c r="K52" s="18" t="n">
        <v>498.03866872</v>
      </c>
      <c r="L52" s="20" t="n">
        <v>4.62103364</v>
      </c>
      <c r="M52" s="18" t="n">
        <v>490.3020904</v>
      </c>
      <c r="N52" s="20" t="n">
        <v>4.882691</v>
      </c>
      <c r="O52" s="18" t="n">
        <v>491.95696752</v>
      </c>
      <c r="P52" s="20" t="n">
        <v>5.0342058</v>
      </c>
      <c r="Q52" s="18" t="n">
        <v>495.42191477</v>
      </c>
      <c r="R52" s="20" t="n">
        <v>7.28254106</v>
      </c>
      <c r="S52" s="18" t="n">
        <v>468.57443631</v>
      </c>
      <c r="T52" s="20" t="n">
        <v>4.7542578</v>
      </c>
      <c r="U52" s="18" t="s">
        <v>481</v>
      </c>
      <c r="V52" s="20" t="s">
        <v>481</v>
      </c>
      <c r="W52" s="18" t="s">
        <v>481</v>
      </c>
      <c r="X52" s="20" t="s">
        <v>481</v>
      </c>
      <c r="Y52" s="18" t="s">
        <v>481</v>
      </c>
      <c r="Z52" s="20" t="s">
        <v>481</v>
      </c>
      <c r="AA52" s="18" t="s">
        <v>481</v>
      </c>
      <c r="AB52" s="20" t="s">
        <v>481</v>
      </c>
      <c r="AC52" s="18" t="n">
        <v>412.93177426</v>
      </c>
      <c r="AD52" s="20" t="n">
        <v>8.590928659999999</v>
      </c>
    </row>
    <row r="53" spans="1:30">
      <c r="A53" s="15" t="s">
        <v>528</v>
      </c>
      <c r="B53" s="17" t="n">
        <v>5571</v>
      </c>
      <c r="C53" s="18">
        <f>(90.0/B53*100)</f>
        <v/>
      </c>
      <c r="D53" s="19" t="n">
        <v>5481</v>
      </c>
      <c r="E53" s="18" t="n">
        <v>460.85737453</v>
      </c>
      <c r="F53" s="20" t="n">
        <v>3.97146773</v>
      </c>
      <c r="G53" s="18" t="n">
        <v>448.49002631</v>
      </c>
      <c r="H53" s="20" t="n">
        <v>4.46570887</v>
      </c>
      <c r="I53" s="18" t="n">
        <v>460.67743636</v>
      </c>
      <c r="J53" s="20" t="n">
        <v>4.17614837</v>
      </c>
      <c r="K53" s="18" t="n">
        <v>448.62110144</v>
      </c>
      <c r="L53" s="20" t="n">
        <v>4.91649556</v>
      </c>
      <c r="M53" s="18" t="n">
        <v>450.0127984</v>
      </c>
      <c r="N53" s="20" t="n">
        <v>5.29438626</v>
      </c>
      <c r="O53" s="18" t="n">
        <v>441.90054491</v>
      </c>
      <c r="P53" s="20" t="n">
        <v>5.29120002</v>
      </c>
      <c r="Q53" s="18" t="n">
        <v>444.50471012</v>
      </c>
      <c r="R53" s="20" t="n">
        <v>6.16551577</v>
      </c>
      <c r="S53" s="18" t="n">
        <v>424.58733708</v>
      </c>
      <c r="T53" s="20" t="n">
        <v>4.23233343</v>
      </c>
      <c r="U53" s="18" t="s">
        <v>481</v>
      </c>
      <c r="V53" s="20" t="s">
        <v>481</v>
      </c>
      <c r="W53" s="18" t="s">
        <v>481</v>
      </c>
      <c r="X53" s="20" t="s">
        <v>481</v>
      </c>
      <c r="Y53" s="18" t="s">
        <v>481</v>
      </c>
      <c r="Z53" s="20" t="s">
        <v>481</v>
      </c>
      <c r="AA53" s="18" t="s">
        <v>481</v>
      </c>
      <c r="AB53" s="20" t="s">
        <v>481</v>
      </c>
      <c r="AC53" s="18" t="n">
        <v>326.96101168</v>
      </c>
      <c r="AD53" s="20" t="n">
        <v>5.86532461</v>
      </c>
    </row>
    <row r="54" spans="1:30">
      <c r="A54" s="15" t="s">
        <v>529</v>
      </c>
      <c r="B54" s="17" t="n">
        <v>4740</v>
      </c>
      <c r="C54" s="18">
        <f>(224.0/B54*100)</f>
        <v/>
      </c>
      <c r="D54" s="19" t="n">
        <v>4516</v>
      </c>
      <c r="E54" s="18" t="n">
        <v>375.23168132</v>
      </c>
      <c r="F54" s="20" t="n">
        <v>4.9596115</v>
      </c>
      <c r="G54" s="18" t="n">
        <v>364.30727643</v>
      </c>
      <c r="H54" s="20" t="n">
        <v>4.93780141</v>
      </c>
      <c r="I54" s="18" t="n">
        <v>363.28363402</v>
      </c>
      <c r="J54" s="20" t="n">
        <v>4.54543022</v>
      </c>
      <c r="K54" s="18" t="n">
        <v>370.71643254</v>
      </c>
      <c r="L54" s="20" t="n">
        <v>5.1575834</v>
      </c>
      <c r="M54" s="18" t="n">
        <v>367.93832024</v>
      </c>
      <c r="N54" s="20" t="n">
        <v>6.61766982</v>
      </c>
      <c r="O54" s="18" t="n">
        <v>359.82724181</v>
      </c>
      <c r="P54" s="20" t="n">
        <v>5.60514719</v>
      </c>
      <c r="Q54" s="18" t="n">
        <v>375.11937893</v>
      </c>
      <c r="R54" s="20" t="n">
        <v>8.59500882</v>
      </c>
      <c r="S54" s="18" t="n">
        <v>357.83004348</v>
      </c>
      <c r="T54" s="20" t="n">
        <v>5.09876807</v>
      </c>
      <c r="U54" s="18" t="s">
        <v>481</v>
      </c>
      <c r="V54" s="20" t="s">
        <v>481</v>
      </c>
      <c r="W54" s="18" t="s">
        <v>481</v>
      </c>
      <c r="X54" s="20" t="s">
        <v>481</v>
      </c>
      <c r="Y54" s="18" t="s">
        <v>481</v>
      </c>
      <c r="Z54" s="20" t="s">
        <v>481</v>
      </c>
      <c r="AA54" s="18" t="s">
        <v>481</v>
      </c>
      <c r="AB54" s="20" t="s">
        <v>481</v>
      </c>
      <c r="AC54" s="18" t="n">
        <v>284.523717</v>
      </c>
      <c r="AD54" s="20" t="n">
        <v>5.98306554</v>
      </c>
    </row>
    <row r="55" spans="1:3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s">
        <v>481</v>
      </c>
      <c r="T55" s="20" t="s">
        <v>481</v>
      </c>
      <c r="U55" s="18" t="s">
        <v>481</v>
      </c>
      <c r="V55" s="20" t="s">
        <v>481</v>
      </c>
      <c r="W55" s="18" t="s">
        <v>481</v>
      </c>
      <c r="X55" s="20" t="s">
        <v>481</v>
      </c>
      <c r="Y55" s="18" t="n">
        <v>401.28813522</v>
      </c>
      <c r="Z55" s="20" t="n">
        <v>2.95767116</v>
      </c>
      <c r="AA55" s="18" t="s">
        <v>481</v>
      </c>
      <c r="AB55" s="20" t="s">
        <v>481</v>
      </c>
      <c r="AC55" s="18" t="s">
        <v>481</v>
      </c>
      <c r="AD55" s="20" t="s">
        <v>481</v>
      </c>
    </row>
    <row r="56" spans="1:30">
      <c r="A56" s="15" t="s">
        <v>531</v>
      </c>
      <c r="B56" s="17" t="n">
        <v>5359</v>
      </c>
      <c r="C56" s="18">
        <f>(77.0/B56*100)</f>
        <v/>
      </c>
      <c r="D56" s="19" t="n">
        <v>5282</v>
      </c>
      <c r="E56" s="18" t="n">
        <v>542.89514587</v>
      </c>
      <c r="F56" s="20" t="n">
        <v>3.67558899</v>
      </c>
      <c r="G56" s="18" t="n">
        <v>539.12877221</v>
      </c>
      <c r="H56" s="20" t="n">
        <v>3.839435</v>
      </c>
      <c r="I56" s="18" t="n">
        <v>525.7195529099999</v>
      </c>
      <c r="J56" s="20" t="n">
        <v>3.63132164</v>
      </c>
      <c r="K56" s="18" t="n">
        <v>521.26484319</v>
      </c>
      <c r="L56" s="20" t="n">
        <v>4.56272226</v>
      </c>
      <c r="M56" s="18" t="n">
        <v>518.85729149</v>
      </c>
      <c r="N56" s="20" t="n">
        <v>5.48132616</v>
      </c>
      <c r="O56" s="18" t="n">
        <v>519.20150835</v>
      </c>
      <c r="P56" s="20" t="n">
        <v>5.19196852</v>
      </c>
      <c r="Q56" s="18" t="n">
        <v>501.97007484</v>
      </c>
      <c r="R56" s="20" t="n">
        <v>9.2985642</v>
      </c>
      <c r="S56" s="18" t="n">
        <v>484.6010892</v>
      </c>
      <c r="T56" s="20" t="n">
        <v>5.845381</v>
      </c>
      <c r="U56" s="18" t="s">
        <v>481</v>
      </c>
      <c r="V56" s="20" t="s">
        <v>481</v>
      </c>
      <c r="W56" s="18" t="s">
        <v>481</v>
      </c>
      <c r="X56" s="20" t="s">
        <v>481</v>
      </c>
      <c r="Y56" s="18" t="s">
        <v>481</v>
      </c>
      <c r="Z56" s="20" t="s">
        <v>481</v>
      </c>
      <c r="AA56" s="18" t="s">
        <v>481</v>
      </c>
      <c r="AB56" s="20" t="s">
        <v>481</v>
      </c>
      <c r="AC56" s="18" t="n">
        <v>433.35379457</v>
      </c>
      <c r="AD56" s="20" t="n">
        <v>20.93501138</v>
      </c>
    </row>
    <row r="57" spans="1:3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s">
        <v>481</v>
      </c>
      <c r="V57" s="20" t="s">
        <v>481</v>
      </c>
      <c r="W57" s="18" t="s">
        <v>481</v>
      </c>
      <c r="X57" s="20" t="s">
        <v>481</v>
      </c>
      <c r="Y57" s="18" t="n">
        <v>397.25949434</v>
      </c>
      <c r="Z57" s="20" t="n">
        <v>2.86584073</v>
      </c>
      <c r="AA57" s="18" t="s">
        <v>481</v>
      </c>
      <c r="AB57" s="20" t="s">
        <v>481</v>
      </c>
      <c r="AC57" s="18" t="s">
        <v>481</v>
      </c>
      <c r="AD57" s="20" t="s">
        <v>481</v>
      </c>
    </row>
    <row r="58" spans="1:3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c r="W58" s="18" t="s">
        <v>481</v>
      </c>
      <c r="X58" s="20" t="s">
        <v>481</v>
      </c>
      <c r="Y58" s="18" t="n">
        <v>408.10219777</v>
      </c>
      <c r="Z58" s="20" t="n">
        <v>2.92517356</v>
      </c>
      <c r="AA58" s="18" t="s">
        <v>481</v>
      </c>
      <c r="AB58" s="20" t="s">
        <v>481</v>
      </c>
      <c r="AC58" s="18" t="s">
        <v>481</v>
      </c>
      <c r="AD58" s="20" t="s">
        <v>481</v>
      </c>
    </row>
    <row r="59" spans="1:3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s">
        <v>481</v>
      </c>
      <c r="V59" s="20" t="s">
        <v>481</v>
      </c>
      <c r="W59" s="18" t="s">
        <v>481</v>
      </c>
      <c r="X59" s="20" t="s">
        <v>481</v>
      </c>
      <c r="Y59" s="18" t="n">
        <v>347.12590293</v>
      </c>
      <c r="Z59" s="20" t="n">
        <v>1.56898215</v>
      </c>
      <c r="AA59" s="18" t="s">
        <v>481</v>
      </c>
      <c r="AB59" s="20" t="s">
        <v>481</v>
      </c>
      <c r="AC59" s="18" t="s">
        <v>481</v>
      </c>
      <c r="AD59" s="20" t="s">
        <v>481</v>
      </c>
    </row>
    <row r="60" spans="1:3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c r="W60" s="18" t="s">
        <v>481</v>
      </c>
      <c r="X60" s="20" t="s">
        <v>481</v>
      </c>
      <c r="Y60" s="18" t="n">
        <v>346.54897697</v>
      </c>
      <c r="Z60" s="20" t="n">
        <v>4.41355694</v>
      </c>
      <c r="AA60" s="18" t="s">
        <v>481</v>
      </c>
      <c r="AB60" s="20" t="s">
        <v>481</v>
      </c>
      <c r="AC60" s="18" t="s">
        <v>481</v>
      </c>
      <c r="AD60" s="20" t="s">
        <v>481</v>
      </c>
    </row>
    <row r="61" spans="1:30">
      <c r="A61" s="15" t="s">
        <v>536</v>
      </c>
      <c r="B61" s="17" t="n">
        <v>6525</v>
      </c>
      <c r="C61" s="18">
        <f>(147.0/B61*100)</f>
        <v/>
      </c>
      <c r="D61" s="19" t="n">
        <v>6378</v>
      </c>
      <c r="E61" s="18" t="n">
        <v>473.44941483</v>
      </c>
      <c r="F61" s="20" t="n">
        <v>4.62301539</v>
      </c>
      <c r="G61" s="18" t="n">
        <v>471.29575546</v>
      </c>
      <c r="H61" s="20" t="n">
        <v>4.64810691</v>
      </c>
      <c r="I61" s="18" t="n">
        <v>481.31014326</v>
      </c>
      <c r="J61" s="20" t="n">
        <v>4.12094783</v>
      </c>
      <c r="K61" s="18" t="n">
        <v>480.67210605</v>
      </c>
      <c r="L61" s="20" t="n">
        <v>5.09266722</v>
      </c>
      <c r="M61" s="18" t="n">
        <v>483.20157369</v>
      </c>
      <c r="N61" s="20" t="n">
        <v>4.64972678</v>
      </c>
      <c r="O61" s="18" t="n">
        <v>479.20784125</v>
      </c>
      <c r="P61" s="20" t="n">
        <v>5.10857482</v>
      </c>
      <c r="Q61" s="18" t="n">
        <v>489.86444318</v>
      </c>
      <c r="R61" s="20" t="n">
        <v>7.34903748</v>
      </c>
      <c r="S61" s="18" t="n">
        <v>455.93120097</v>
      </c>
      <c r="T61" s="20" t="n">
        <v>4.2979816</v>
      </c>
      <c r="U61" s="18" t="s">
        <v>481</v>
      </c>
      <c r="V61" s="20" t="s">
        <v>481</v>
      </c>
      <c r="W61" s="18" t="s">
        <v>481</v>
      </c>
      <c r="X61" s="20" t="s">
        <v>481</v>
      </c>
      <c r="Y61" s="18" t="s">
        <v>481</v>
      </c>
      <c r="Z61" s="20" t="s">
        <v>481</v>
      </c>
      <c r="AA61" s="18" t="s">
        <v>481</v>
      </c>
      <c r="AB61" s="20" t="s">
        <v>481</v>
      </c>
      <c r="AC61" s="18" t="n">
        <v>367.72314918</v>
      </c>
      <c r="AD61" s="20" t="n">
        <v>9.05417259</v>
      </c>
    </row>
    <row r="62" spans="1:30">
      <c r="A62" s="15" t="s">
        <v>537</v>
      </c>
      <c r="B62" s="17" t="n">
        <v>4476</v>
      </c>
      <c r="C62" s="18">
        <f>(3.0/B62*100)</f>
        <v/>
      </c>
      <c r="D62" s="19" t="n">
        <v>4473</v>
      </c>
      <c r="E62" s="18" t="n">
        <v>523.72091554</v>
      </c>
      <c r="F62" s="20" t="n">
        <v>2.74122516</v>
      </c>
      <c r="G62" s="18" t="n">
        <v>508.8943961</v>
      </c>
      <c r="H62" s="20" t="n">
        <v>2.55476141</v>
      </c>
      <c r="I62" s="18" t="n">
        <v>507.43061824</v>
      </c>
      <c r="J62" s="20" t="n">
        <v>3.09554729</v>
      </c>
      <c r="K62" s="18" t="n">
        <v>503.00914448</v>
      </c>
      <c r="L62" s="20" t="n">
        <v>4.32462419</v>
      </c>
      <c r="M62" s="18" t="n">
        <v>508.5624389</v>
      </c>
      <c r="N62" s="20" t="n">
        <v>5.65750222</v>
      </c>
      <c r="O62" s="18" t="n">
        <v>496.36764105</v>
      </c>
      <c r="P62" s="20" t="n">
        <v>5.64181633</v>
      </c>
      <c r="Q62" s="18" t="n">
        <v>505.11318024</v>
      </c>
      <c r="R62" s="20" t="n">
        <v>8.08741766</v>
      </c>
      <c r="S62" s="18" t="n">
        <v>472.09640183</v>
      </c>
      <c r="T62" s="20" t="n">
        <v>5.14150597</v>
      </c>
      <c r="U62" s="18" t="s">
        <v>481</v>
      </c>
      <c r="V62" s="20" t="s">
        <v>481</v>
      </c>
      <c r="W62" s="18" t="s">
        <v>481</v>
      </c>
      <c r="X62" s="20" t="s">
        <v>481</v>
      </c>
      <c r="Y62" s="18" t="s">
        <v>481</v>
      </c>
      <c r="Z62" s="20" t="s">
        <v>481</v>
      </c>
      <c r="AA62" s="18" t="s">
        <v>481</v>
      </c>
      <c r="AB62" s="20" t="s">
        <v>481</v>
      </c>
      <c r="AC62" s="18" t="n">
        <v>463.01431566</v>
      </c>
      <c r="AD62" s="20" t="n">
        <v>24.6900142</v>
      </c>
    </row>
    <row r="63" spans="1:3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s">
        <v>481</v>
      </c>
      <c r="V63" s="20" t="s">
        <v>481</v>
      </c>
      <c r="W63" s="18" t="s">
        <v>481</v>
      </c>
      <c r="X63" s="20" t="s">
        <v>481</v>
      </c>
      <c r="Y63" s="18" t="n">
        <v>351.74154869</v>
      </c>
      <c r="Z63" s="20" t="n">
        <v>1.40819617</v>
      </c>
      <c r="AA63" s="18" t="s">
        <v>481</v>
      </c>
      <c r="AB63" s="20" t="s">
        <v>481</v>
      </c>
      <c r="AC63" s="18" t="s">
        <v>481</v>
      </c>
      <c r="AD63" s="20" t="s">
        <v>481</v>
      </c>
    </row>
    <row r="64" spans="1:3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c r="W64" s="18" t="s">
        <v>481</v>
      </c>
      <c r="X64" s="20" t="s">
        <v>481</v>
      </c>
      <c r="Y64" s="18" t="n">
        <v>446.66614265</v>
      </c>
      <c r="Z64" s="20" t="n">
        <v>1.7787943</v>
      </c>
      <c r="AA64" s="18" t="s">
        <v>481</v>
      </c>
      <c r="AB64" s="20" t="s">
        <v>481</v>
      </c>
      <c r="AC64" s="18" t="s">
        <v>481</v>
      </c>
      <c r="AD64" s="20" t="s">
        <v>481</v>
      </c>
    </row>
    <row r="65" spans="1:3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c r="W65" s="18" t="s">
        <v>481</v>
      </c>
      <c r="X65" s="20" t="s">
        <v>481</v>
      </c>
      <c r="Y65" s="18" t="n">
        <v>416.22926213</v>
      </c>
      <c r="Z65" s="20" t="n">
        <v>2.51747002</v>
      </c>
      <c r="AA65" s="18" t="s">
        <v>481</v>
      </c>
      <c r="AB65" s="20" t="s">
        <v>481</v>
      </c>
      <c r="AC65" s="18" t="s">
        <v>481</v>
      </c>
      <c r="AD65" s="20" t="s">
        <v>481</v>
      </c>
    </row>
    <row r="66" spans="1:30">
      <c r="A66" s="15" t="s">
        <v>541</v>
      </c>
      <c r="B66" s="17" t="n">
        <v>5665</v>
      </c>
      <c r="C66" s="18">
        <f>(79.0/B66*100)</f>
        <v/>
      </c>
      <c r="D66" s="19" t="n">
        <v>5586</v>
      </c>
      <c r="E66" s="18" t="n">
        <v>445.39339417</v>
      </c>
      <c r="F66" s="20" t="n">
        <v>4.17372421</v>
      </c>
      <c r="G66" s="18" t="n">
        <v>434.52555782</v>
      </c>
      <c r="H66" s="20" t="n">
        <v>4.8936396</v>
      </c>
      <c r="I66" s="18" t="n">
        <v>427.73703068</v>
      </c>
      <c r="J66" s="20" t="n">
        <v>4.47144603</v>
      </c>
      <c r="K66" s="18" t="n">
        <v>443.58179805</v>
      </c>
      <c r="L66" s="20" t="n">
        <v>4.17654236</v>
      </c>
      <c r="M66" s="18" t="n">
        <v>435.37167032</v>
      </c>
      <c r="N66" s="20" t="n">
        <v>4.90758353</v>
      </c>
      <c r="O66" s="18" t="n">
        <v>432.01691948</v>
      </c>
      <c r="P66" s="20" t="n">
        <v>5.71073463</v>
      </c>
      <c r="Q66" s="18" t="n">
        <v>440.68555757</v>
      </c>
      <c r="R66" s="20" t="n">
        <v>6.3671894</v>
      </c>
      <c r="S66" s="18" t="n">
        <v>431.41631321</v>
      </c>
      <c r="T66" s="20" t="n">
        <v>3.46650346</v>
      </c>
      <c r="U66" s="18" t="s">
        <v>481</v>
      </c>
      <c r="V66" s="20" t="s">
        <v>481</v>
      </c>
      <c r="W66" s="18" t="s">
        <v>481</v>
      </c>
      <c r="X66" s="20" t="s">
        <v>481</v>
      </c>
      <c r="Y66" s="18" t="s">
        <v>481</v>
      </c>
      <c r="Z66" s="20" t="s">
        <v>481</v>
      </c>
      <c r="AA66" s="18" t="s">
        <v>481</v>
      </c>
      <c r="AB66" s="20" t="s">
        <v>481</v>
      </c>
      <c r="AC66" s="18" t="n">
        <v>345.18254661</v>
      </c>
      <c r="AD66" s="20" t="n">
        <v>4.58125709</v>
      </c>
    </row>
    <row r="67" spans="1:30">
      <c r="A67" s="15" t="s">
        <v>542</v>
      </c>
      <c r="B67" s="17" t="n">
        <v>6971</v>
      </c>
      <c r="C67" s="18">
        <f>(349.0/B67*100)</f>
        <v/>
      </c>
      <c r="D67" s="19" t="n">
        <v>6622</v>
      </c>
      <c r="E67" s="18" t="n">
        <v>431.80404887</v>
      </c>
      <c r="F67" s="20" t="n">
        <v>4.18903444</v>
      </c>
      <c r="G67" s="18" t="n">
        <v>390.79379987</v>
      </c>
      <c r="H67" s="20" t="n">
        <v>3.52869911</v>
      </c>
      <c r="I67" s="18" t="n">
        <v>402.56981399</v>
      </c>
      <c r="J67" s="20" t="n">
        <v>4.21543166</v>
      </c>
      <c r="K67" s="18" t="n">
        <v>410.00894181</v>
      </c>
      <c r="L67" s="20" t="n">
        <v>4.23188002</v>
      </c>
      <c r="M67" s="18" t="n">
        <v>401.89884846</v>
      </c>
      <c r="N67" s="20" t="n">
        <v>5.04724283</v>
      </c>
      <c r="O67" s="18" t="n">
        <v>393.6759537</v>
      </c>
      <c r="P67" s="20" t="n">
        <v>5.89590408</v>
      </c>
      <c r="Q67" s="18" t="n">
        <v>412.81105323</v>
      </c>
      <c r="R67" s="20" t="n">
        <v>8.438993330000001</v>
      </c>
      <c r="S67" s="18" t="n">
        <v>398.32338339</v>
      </c>
      <c r="T67" s="20" t="n">
        <v>5.47412609</v>
      </c>
      <c r="U67" s="18" t="s">
        <v>481</v>
      </c>
      <c r="V67" s="20" t="s">
        <v>481</v>
      </c>
      <c r="W67" s="18" t="s">
        <v>481</v>
      </c>
      <c r="X67" s="20" t="s">
        <v>481</v>
      </c>
      <c r="Y67" s="18" t="s">
        <v>481</v>
      </c>
      <c r="Z67" s="20" t="s">
        <v>481</v>
      </c>
      <c r="AA67" s="18" t="s">
        <v>481</v>
      </c>
      <c r="AB67" s="20" t="s">
        <v>481</v>
      </c>
      <c r="AC67" s="18" t="n">
        <v>326.45569706</v>
      </c>
      <c r="AD67" s="20" t="n">
        <v>8.756638519999999</v>
      </c>
    </row>
    <row r="68" spans="1:30">
      <c r="A68" s="15" t="s">
        <v>543</v>
      </c>
      <c r="B68" s="17" t="n">
        <v>12083</v>
      </c>
      <c r="C68" s="18">
        <f>(28.0/B68*100)</f>
        <v/>
      </c>
      <c r="D68" s="19" t="n">
        <v>12055</v>
      </c>
      <c r="E68" s="18" t="n">
        <v>421.57607876</v>
      </c>
      <c r="F68" s="20" t="n">
        <v>2.23136092</v>
      </c>
      <c r="G68" s="18" t="n">
        <v>415.04326217</v>
      </c>
      <c r="H68" s="20" t="n">
        <v>2.81128989</v>
      </c>
      <c r="I68" s="18" t="n">
        <v>414.87313103</v>
      </c>
      <c r="J68" s="20" t="n">
        <v>3.11958992</v>
      </c>
      <c r="K68" s="18" t="n">
        <v>414.13196245</v>
      </c>
      <c r="L68" s="20" t="n">
        <v>3.58457272</v>
      </c>
      <c r="M68" s="18" t="n">
        <v>410.38270125</v>
      </c>
      <c r="N68" s="20" t="n">
        <v>5.50479762</v>
      </c>
      <c r="O68" s="18" t="n">
        <v>411.75426922</v>
      </c>
      <c r="P68" s="20" t="n">
        <v>4.60071557</v>
      </c>
      <c r="Q68" s="18" t="n">
        <v>401.22813479</v>
      </c>
      <c r="R68" s="20" t="n">
        <v>7.74965215</v>
      </c>
      <c r="S68" s="18" t="n">
        <v>407.87931428</v>
      </c>
      <c r="T68" s="20" t="n">
        <v>4.20200736</v>
      </c>
      <c r="U68" s="18" t="s">
        <v>481</v>
      </c>
      <c r="V68" s="20" t="s">
        <v>481</v>
      </c>
      <c r="W68" s="18" t="s">
        <v>481</v>
      </c>
      <c r="X68" s="20" t="s">
        <v>481</v>
      </c>
      <c r="Y68" s="18" t="s">
        <v>481</v>
      </c>
      <c r="Z68" s="20" t="s">
        <v>481</v>
      </c>
      <c r="AA68" s="18" t="s">
        <v>481</v>
      </c>
      <c r="AB68" s="20" t="s">
        <v>481</v>
      </c>
      <c r="AC68" s="18" t="n">
        <v>297.37102759</v>
      </c>
      <c r="AD68" s="20" t="n">
        <v>3.47027244</v>
      </c>
    </row>
    <row r="69" spans="1:3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c r="W69" s="18" t="s">
        <v>481</v>
      </c>
      <c r="X69" s="20" t="s">
        <v>481</v>
      </c>
      <c r="Y69" s="18" t="n">
        <v>433.61659804</v>
      </c>
      <c r="Z69" s="20" t="n">
        <v>4.0674456</v>
      </c>
      <c r="AA69" s="18" t="s">
        <v>481</v>
      </c>
      <c r="AB69" s="20" t="s">
        <v>481</v>
      </c>
      <c r="AC69" s="18" t="s">
        <v>481</v>
      </c>
      <c r="AD69" s="20" t="s">
        <v>481</v>
      </c>
    </row>
    <row r="70" spans="1:30">
      <c r="A70" s="15" t="s">
        <v>545</v>
      </c>
      <c r="B70" s="17" t="n">
        <v>6036</v>
      </c>
      <c r="C70" s="18">
        <f>(223.0/B70*100)</f>
        <v/>
      </c>
      <c r="D70" s="19" t="n">
        <v>5813</v>
      </c>
      <c r="E70" s="18" t="n">
        <v>519.08030849</v>
      </c>
      <c r="F70" s="20" t="n">
        <v>6.38025805</v>
      </c>
      <c r="G70" s="18" t="n">
        <v>493.17156514</v>
      </c>
      <c r="H70" s="20" t="n">
        <v>5.59952697</v>
      </c>
      <c r="I70" s="18" t="n">
        <v>499.89106123</v>
      </c>
      <c r="J70" s="20" t="n">
        <v>4.24076713</v>
      </c>
      <c r="K70" s="18" t="n">
        <v>500.94948225</v>
      </c>
      <c r="L70" s="20" t="n">
        <v>4.29187043</v>
      </c>
      <c r="M70" s="18" t="n">
        <v>496.49493054</v>
      </c>
      <c r="N70" s="20" t="n">
        <v>5.28819434</v>
      </c>
      <c r="O70" s="18" t="n">
        <v>501.48937192</v>
      </c>
      <c r="P70" s="20" t="n">
        <v>6.7332963</v>
      </c>
      <c r="Q70" s="18" t="n">
        <v>480.71820499</v>
      </c>
      <c r="R70" s="20" t="n">
        <v>7.1592415</v>
      </c>
      <c r="S70" s="18" t="n">
        <v>487.30612339</v>
      </c>
      <c r="T70" s="20" t="n">
        <v>4.71333992</v>
      </c>
      <c r="U70" s="18" t="s">
        <v>481</v>
      </c>
      <c r="V70" s="20" t="s">
        <v>481</v>
      </c>
      <c r="W70" s="18" t="s">
        <v>481</v>
      </c>
      <c r="X70" s="20" t="s">
        <v>481</v>
      </c>
      <c r="Y70" s="18" t="s">
        <v>481</v>
      </c>
      <c r="Z70" s="20" t="s">
        <v>481</v>
      </c>
      <c r="AA70" s="18" t="s">
        <v>481</v>
      </c>
      <c r="AB70" s="20" t="s">
        <v>481</v>
      </c>
      <c r="AC70" s="18" t="n">
        <v>425.95997892</v>
      </c>
      <c r="AD70" s="20" t="n">
        <v>8.47008611</v>
      </c>
    </row>
    <row r="71" spans="1:30">
      <c r="A71" s="15" t="s">
        <v>546</v>
      </c>
      <c r="B71" s="17" t="n">
        <v>6115</v>
      </c>
      <c r="C71" s="18">
        <f>(18.0/B71*100)</f>
        <v/>
      </c>
      <c r="D71" s="19" t="n">
        <v>6097</v>
      </c>
      <c r="E71" s="18" t="n">
        <v>551.28392337</v>
      </c>
      <c r="F71" s="20" t="n">
        <v>3.51893627</v>
      </c>
      <c r="G71" s="18" t="n">
        <v>544.17998449</v>
      </c>
      <c r="H71" s="20" t="n">
        <v>3.34363139</v>
      </c>
      <c r="I71" s="18" t="n">
        <v>533.10565295</v>
      </c>
      <c r="J71" s="20" t="n">
        <v>3.46630017</v>
      </c>
      <c r="K71" s="18" t="n">
        <v>532.9265852</v>
      </c>
      <c r="L71" s="20" t="n">
        <v>4.06073596</v>
      </c>
      <c r="M71" s="18" t="n">
        <v>532.90149932</v>
      </c>
      <c r="N71" s="20" t="n">
        <v>5.11446542</v>
      </c>
      <c r="O71" s="18" t="n">
        <v>518.2587491</v>
      </c>
      <c r="P71" s="20" t="n">
        <v>7.41860804</v>
      </c>
      <c r="Q71" s="18" t="n">
        <v>521.7696871099999</v>
      </c>
      <c r="R71" s="20" t="n">
        <v>10.93789003</v>
      </c>
      <c r="S71" s="18" t="n">
        <v>494.84339973</v>
      </c>
      <c r="T71" s="20" t="n">
        <v>5.80856668</v>
      </c>
      <c r="U71" s="18" t="s">
        <v>481</v>
      </c>
      <c r="V71" s="20" t="s">
        <v>481</v>
      </c>
      <c r="W71" s="18" t="s">
        <v>481</v>
      </c>
      <c r="X71" s="20" t="s">
        <v>481</v>
      </c>
      <c r="Y71" s="18" t="s">
        <v>481</v>
      </c>
      <c r="Z71" s="20" t="s">
        <v>481</v>
      </c>
      <c r="AA71" s="18" t="s">
        <v>481</v>
      </c>
      <c r="AB71" s="20" t="s">
        <v>481</v>
      </c>
      <c r="AC71" s="18" t="n">
        <v>414.87200411</v>
      </c>
      <c r="AD71" s="20" t="n">
        <v>22.53684852</v>
      </c>
    </row>
    <row r="72" spans="1:30">
      <c r="A72" s="15" t="s">
        <v>547</v>
      </c>
      <c r="B72" s="17" t="n">
        <v>7708</v>
      </c>
      <c r="C72" s="18">
        <f>(5.0/B72*100)</f>
        <v/>
      </c>
      <c r="D72" s="19" t="n">
        <v>7703</v>
      </c>
      <c r="E72" s="18" t="n">
        <v>503.00688995</v>
      </c>
      <c r="F72" s="20" t="n">
        <v>3.78270158</v>
      </c>
      <c r="G72" s="18" t="n">
        <v>492.4661327</v>
      </c>
      <c r="H72" s="20" t="n">
        <v>4.57369408</v>
      </c>
      <c r="I72" s="18" t="n">
        <v>503.50757599</v>
      </c>
      <c r="J72" s="20" t="n">
        <v>3.3493909</v>
      </c>
      <c r="K72" s="18" t="n">
        <v>505.88260274</v>
      </c>
      <c r="L72" s="20" t="n">
        <v>4.17644794</v>
      </c>
      <c r="M72" s="18" t="n">
        <v>506.22613064</v>
      </c>
      <c r="N72" s="20" t="n">
        <v>6.16449746</v>
      </c>
      <c r="O72" s="18" t="n">
        <v>483.52991304</v>
      </c>
      <c r="P72" s="20" t="n">
        <v>5.53907576</v>
      </c>
      <c r="Q72" s="18" t="n">
        <v>508.06302492</v>
      </c>
      <c r="R72" s="20" t="n">
        <v>8.321772319999999</v>
      </c>
      <c r="S72" s="18" t="n">
        <v>473.93529209</v>
      </c>
      <c r="T72" s="20" t="n">
        <v>4.62738205</v>
      </c>
      <c r="U72" s="18" t="s">
        <v>481</v>
      </c>
      <c r="V72" s="20" t="s">
        <v>481</v>
      </c>
      <c r="W72" s="18" t="s">
        <v>481</v>
      </c>
      <c r="X72" s="20" t="s">
        <v>481</v>
      </c>
      <c r="Y72" s="18" t="s">
        <v>481</v>
      </c>
      <c r="Z72" s="20" t="s">
        <v>481</v>
      </c>
      <c r="AA72" s="18" t="s">
        <v>481</v>
      </c>
      <c r="AB72" s="20" t="s">
        <v>481</v>
      </c>
      <c r="AC72" s="18" t="n">
        <v>383.43706235</v>
      </c>
      <c r="AD72" s="20" t="n">
        <v>31.76608641</v>
      </c>
    </row>
    <row r="73" spans="1:30">
      <c r="A73" s="15" t="s">
        <v>548</v>
      </c>
      <c r="B73" s="17" t="n">
        <v>8249</v>
      </c>
      <c r="C73" s="18">
        <f>(152.0/B73*100)</f>
        <v/>
      </c>
      <c r="D73" s="19" t="n">
        <v>8097</v>
      </c>
      <c r="E73" s="18" t="n">
        <v>429.4960082</v>
      </c>
      <c r="F73" s="20" t="n">
        <v>4.50837216</v>
      </c>
      <c r="G73" s="18" t="n">
        <v>409.03342543</v>
      </c>
      <c r="H73" s="20" t="n">
        <v>4.38538113</v>
      </c>
      <c r="I73" s="18" t="n">
        <v>413.76868039</v>
      </c>
      <c r="J73" s="20" t="n">
        <v>4.52313664</v>
      </c>
      <c r="K73" s="18" t="n">
        <v>416.57349647</v>
      </c>
      <c r="L73" s="20" t="n">
        <v>4.48118063</v>
      </c>
      <c r="M73" s="18" t="n">
        <v>396.03217391</v>
      </c>
      <c r="N73" s="20" t="n">
        <v>6.00409339</v>
      </c>
      <c r="O73" s="18" t="n">
        <v>402.68179404</v>
      </c>
      <c r="P73" s="20" t="n">
        <v>5.30790138</v>
      </c>
      <c r="Q73" s="18" t="n">
        <v>405.06945788</v>
      </c>
      <c r="R73" s="20" t="n">
        <v>10.74020568</v>
      </c>
      <c r="S73" s="18" t="n">
        <v>392.50416527</v>
      </c>
      <c r="T73" s="20" t="n">
        <v>4.26529713</v>
      </c>
      <c r="U73" s="18" t="s">
        <v>481</v>
      </c>
      <c r="V73" s="20" t="s">
        <v>481</v>
      </c>
      <c r="W73" s="18" t="s">
        <v>481</v>
      </c>
      <c r="X73" s="20" t="s">
        <v>481</v>
      </c>
      <c r="Y73" s="18" t="s">
        <v>481</v>
      </c>
      <c r="Z73" s="20" t="s">
        <v>481</v>
      </c>
      <c r="AA73" s="18" t="s">
        <v>481</v>
      </c>
      <c r="AB73" s="20" t="s">
        <v>481</v>
      </c>
      <c r="AC73" s="18" t="n">
        <v>363.98867163</v>
      </c>
      <c r="AD73" s="20" t="n">
        <v>13.35342098</v>
      </c>
    </row>
    <row r="74" spans="1:3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c r="W74" s="18" t="s">
        <v>481</v>
      </c>
      <c r="X74" s="20" t="s">
        <v>481</v>
      </c>
      <c r="Y74" s="18" t="n">
        <v>427.27325298</v>
      </c>
      <c r="Z74" s="20" t="n">
        <v>1.48755563</v>
      </c>
      <c r="AA74" s="18" t="s">
        <v>481</v>
      </c>
      <c r="AB74" s="20" t="s">
        <v>481</v>
      </c>
      <c r="AC74" s="18" t="s">
        <v>481</v>
      </c>
      <c r="AD74" s="20" t="s">
        <v>481</v>
      </c>
    </row>
    <row r="75" spans="1:30">
      <c r="A75" s="15" t="s">
        <v>550</v>
      </c>
      <c r="B75" s="17" t="n">
        <v>5375</v>
      </c>
      <c r="C75" s="18">
        <f>(240.0/B75*100)</f>
        <v/>
      </c>
      <c r="D75" s="19" t="n">
        <v>5135</v>
      </c>
      <c r="E75" s="18" t="n">
        <v>386.46266447</v>
      </c>
      <c r="F75" s="20" t="n">
        <v>3.52337251</v>
      </c>
      <c r="G75" s="18" t="n">
        <v>373.6701846</v>
      </c>
      <c r="H75" s="20" t="n">
        <v>3.91973946</v>
      </c>
      <c r="I75" s="18" t="n">
        <v>359.57587186</v>
      </c>
      <c r="J75" s="20" t="n">
        <v>5.23689491</v>
      </c>
      <c r="K75" s="18" t="n">
        <v>354.76528157</v>
      </c>
      <c r="L75" s="20" t="n">
        <v>4.84080168</v>
      </c>
      <c r="M75" s="18" t="n">
        <v>337.07483811</v>
      </c>
      <c r="N75" s="20" t="n">
        <v>7.50098037</v>
      </c>
      <c r="O75" s="18" t="n">
        <v>349.75685615</v>
      </c>
      <c r="P75" s="20" t="n">
        <v>7.31451008</v>
      </c>
      <c r="Q75" s="18" t="n">
        <v>349.22212726</v>
      </c>
      <c r="R75" s="20" t="n">
        <v>9.711732639999999</v>
      </c>
      <c r="S75" s="18" t="n">
        <v>345.86643263</v>
      </c>
      <c r="T75" s="20" t="n">
        <v>5.76102927</v>
      </c>
      <c r="U75" s="18" t="s">
        <v>481</v>
      </c>
      <c r="V75" s="20" t="s">
        <v>481</v>
      </c>
      <c r="W75" s="18" t="s">
        <v>481</v>
      </c>
      <c r="X75" s="20" t="s">
        <v>481</v>
      </c>
      <c r="Y75" s="18" t="s">
        <v>481</v>
      </c>
      <c r="Z75" s="20" t="s">
        <v>481</v>
      </c>
      <c r="AA75" s="18" t="s">
        <v>481</v>
      </c>
      <c r="AB75" s="20" t="s">
        <v>481</v>
      </c>
      <c r="AC75" s="18" t="n">
        <v>316.03907945</v>
      </c>
      <c r="AD75" s="20" t="n">
        <v>6.87280329</v>
      </c>
    </row>
    <row r="76" spans="1:30">
      <c r="A76" s="15" t="s">
        <v>551</v>
      </c>
      <c r="B76" s="17" t="n">
        <v>14167</v>
      </c>
      <c r="C76" s="18">
        <f>(231.0/B76*100)</f>
        <v/>
      </c>
      <c r="D76" s="19" t="n">
        <v>13936</v>
      </c>
      <c r="E76" s="18" t="n">
        <v>445.19939209</v>
      </c>
      <c r="F76" s="20" t="n">
        <v>3.48426127</v>
      </c>
      <c r="G76" s="18" t="n">
        <v>438.29759979</v>
      </c>
      <c r="H76" s="20" t="n">
        <v>4.64495998</v>
      </c>
      <c r="I76" s="18" t="n">
        <v>439.17183383</v>
      </c>
      <c r="J76" s="20" t="n">
        <v>3.97071639</v>
      </c>
      <c r="K76" s="18" t="n">
        <v>437.46575321</v>
      </c>
      <c r="L76" s="20" t="n">
        <v>6.02389214</v>
      </c>
      <c r="M76" s="18" t="n">
        <v>437.93863096</v>
      </c>
      <c r="N76" s="20" t="n">
        <v>6.94045364</v>
      </c>
      <c r="O76" s="18" t="n">
        <v>441.34293541</v>
      </c>
      <c r="P76" s="20" t="n">
        <v>6.26892778</v>
      </c>
      <c r="Q76" s="18" t="n">
        <v>436.12800985</v>
      </c>
      <c r="R76" s="20" t="n">
        <v>9.68817969</v>
      </c>
      <c r="S76" s="18" t="n">
        <v>424.88772098</v>
      </c>
      <c r="T76" s="20" t="n">
        <v>5.86349452</v>
      </c>
      <c r="U76" s="18" t="s">
        <v>481</v>
      </c>
      <c r="V76" s="20" t="s">
        <v>481</v>
      </c>
      <c r="W76" s="18" t="s">
        <v>481</v>
      </c>
      <c r="X76" s="20" t="s">
        <v>481</v>
      </c>
      <c r="Y76" s="18" t="s">
        <v>481</v>
      </c>
      <c r="Z76" s="20" t="s">
        <v>481</v>
      </c>
      <c r="AA76" s="18" t="s">
        <v>481</v>
      </c>
      <c r="AB76" s="20" t="s">
        <v>481</v>
      </c>
      <c r="AC76" s="18" t="n">
        <v>332.30849215</v>
      </c>
      <c r="AD76" s="20" t="n">
        <v>5.4371869</v>
      </c>
    </row>
    <row r="77" spans="1:30">
      <c r="A77" s="15" t="s">
        <v>552</v>
      </c>
      <c r="B77" s="17" t="n">
        <v>6062</v>
      </c>
      <c r="C77" s="18">
        <f>(154.0/B77*100)</f>
        <v/>
      </c>
      <c r="D77" s="19" t="n">
        <v>5908</v>
      </c>
      <c r="E77" s="18" t="n">
        <v>459.33345322</v>
      </c>
      <c r="F77" s="20" t="n">
        <v>3.50020192</v>
      </c>
      <c r="G77" s="18" t="n">
        <v>436.5758194</v>
      </c>
      <c r="H77" s="20" t="n">
        <v>4.84723851</v>
      </c>
      <c r="I77" s="18" t="n">
        <v>444.83012277</v>
      </c>
      <c r="J77" s="20" t="n">
        <v>4.97800376</v>
      </c>
      <c r="K77" s="18" t="n">
        <v>453.39725459</v>
      </c>
      <c r="L77" s="20" t="n">
        <v>4.4772315</v>
      </c>
      <c r="M77" s="18" t="n">
        <v>446.98941513</v>
      </c>
      <c r="N77" s="20" t="n">
        <v>6.35999305</v>
      </c>
      <c r="O77" s="18" t="n">
        <v>447.2917887</v>
      </c>
      <c r="P77" s="20" t="n">
        <v>5.44228703</v>
      </c>
      <c r="Q77" s="18" t="n">
        <v>439.87189662</v>
      </c>
      <c r="R77" s="20" t="n">
        <v>5.76524443</v>
      </c>
      <c r="S77" s="18" t="n">
        <v>409.49365799</v>
      </c>
      <c r="T77" s="20" t="n">
        <v>5.94638918</v>
      </c>
      <c r="U77" s="18" t="s">
        <v>481</v>
      </c>
      <c r="V77" s="20" t="s">
        <v>481</v>
      </c>
      <c r="W77" s="18" t="s">
        <v>481</v>
      </c>
      <c r="X77" s="20" t="s">
        <v>481</v>
      </c>
      <c r="Y77" s="18" t="s">
        <v>481</v>
      </c>
      <c r="Z77" s="20" t="s">
        <v>481</v>
      </c>
      <c r="AA77" s="18" t="s">
        <v>481</v>
      </c>
      <c r="AB77" s="20" t="s">
        <v>481</v>
      </c>
      <c r="AC77" s="18" t="n">
        <v>353.24711168</v>
      </c>
      <c r="AD77" s="20" t="n">
        <v>4.50220148</v>
      </c>
    </row>
    <row r="78" spans="1:3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s">
        <v>481</v>
      </c>
      <c r="T78" s="20" t="s">
        <v>481</v>
      </c>
      <c r="U78" s="18" t="s">
        <v>481</v>
      </c>
      <c r="V78" s="20" t="s">
        <v>481</v>
      </c>
      <c r="W78" s="18" t="s">
        <v>481</v>
      </c>
      <c r="X78" s="20" t="s">
        <v>481</v>
      </c>
      <c r="Y78" s="18" t="n">
        <v>486.77376404</v>
      </c>
      <c r="Z78" s="20" t="n">
        <v>3.73078934</v>
      </c>
      <c r="AA78" s="18" t="s">
        <v>481</v>
      </c>
      <c r="AB78" s="20" t="s">
        <v>481</v>
      </c>
      <c r="AC78" s="18" t="s">
        <v>481</v>
      </c>
      <c r="AD78" s="20" t="s">
        <v>481</v>
      </c>
    </row>
    <row customHeight="1" ht="25" r="79" spans="1:3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s">
        <v>481</v>
      </c>
      <c r="V79" s="20" t="s">
        <v>481</v>
      </c>
      <c r="W79" s="18" t="s">
        <v>481</v>
      </c>
      <c r="X79" s="20" t="s">
        <v>481</v>
      </c>
      <c r="Y79" s="18" t="n">
        <v>475.33231053</v>
      </c>
      <c r="Z79" s="20" t="n">
        <v>7.19302375</v>
      </c>
      <c r="AA79" s="18" t="s">
        <v>481</v>
      </c>
      <c r="AB79" s="20" t="s">
        <v>481</v>
      </c>
      <c r="AC79" s="18" t="s">
        <v>481</v>
      </c>
      <c r="AD79" s="20" t="s">
        <v>481</v>
      </c>
    </row>
    <row r="80" spans="1:3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s">
        <v>481</v>
      </c>
      <c r="V80" s="20" t="s">
        <v>481</v>
      </c>
      <c r="W80" s="18" t="s">
        <v>481</v>
      </c>
      <c r="X80" s="20" t="s">
        <v>481</v>
      </c>
      <c r="Y80" s="18" t="n">
        <v>427.14102033</v>
      </c>
      <c r="Z80" s="20" t="n">
        <v>3.42468904</v>
      </c>
      <c r="AA80" s="18" t="s">
        <v>481</v>
      </c>
      <c r="AB80" s="20" t="s">
        <v>481</v>
      </c>
      <c r="AC80" s="18" t="s">
        <v>481</v>
      </c>
      <c r="AD80" s="20" t="s">
        <v>481</v>
      </c>
    </row>
    <row r="81" spans="1:30">
      <c r="A81" s="23" t="s">
        <v>556</v>
      </c>
      <c r="B81" s="17" t="n">
        <v>8861</v>
      </c>
      <c r="C81" s="18">
        <f>(76.0/B81*100)</f>
        <v/>
      </c>
      <c r="D81" s="19" t="n">
        <v>8785</v>
      </c>
      <c r="E81" s="18" t="n">
        <v>433.92288853</v>
      </c>
      <c r="F81" s="20" t="n">
        <v>5.19494245</v>
      </c>
      <c r="G81" s="18" t="n">
        <v>430.50932728</v>
      </c>
      <c r="H81" s="20" t="n">
        <v>5.30805097</v>
      </c>
      <c r="I81" s="18" t="n">
        <v>434.20794836</v>
      </c>
      <c r="J81" s="20" t="n">
        <v>3.95968787</v>
      </c>
      <c r="K81" s="18" t="n">
        <v>438.16197066</v>
      </c>
      <c r="L81" s="20" t="n">
        <v>4.48098551</v>
      </c>
      <c r="M81" s="18" t="n">
        <v>434.14937076</v>
      </c>
      <c r="N81" s="20" t="n">
        <v>5.59856466</v>
      </c>
      <c r="O81" s="18" t="n">
        <v>423.0354312</v>
      </c>
      <c r="P81" s="20" t="n">
        <v>5.04572484</v>
      </c>
      <c r="Q81" s="18" t="n">
        <v>422.95857616</v>
      </c>
      <c r="R81" s="20" t="n">
        <v>9.217144530000001</v>
      </c>
      <c r="S81" s="18" t="n">
        <v>421.42480587</v>
      </c>
      <c r="T81" s="20" t="n">
        <v>5.03736022</v>
      </c>
      <c r="U81" s="18" t="s">
        <v>481</v>
      </c>
      <c r="V81" s="20" t="s">
        <v>481</v>
      </c>
      <c r="W81" s="18" t="s">
        <v>481</v>
      </c>
      <c r="X81" s="20" t="s">
        <v>481</v>
      </c>
      <c r="Y81" s="18" t="s">
        <v>481</v>
      </c>
      <c r="Z81" s="20" t="s">
        <v>481</v>
      </c>
      <c r="AA81" s="18" t="s">
        <v>481</v>
      </c>
      <c r="AB81" s="20" t="s">
        <v>481</v>
      </c>
      <c r="AC81" s="18" t="n">
        <v>349.02709764</v>
      </c>
      <c r="AD81" s="20" t="n">
        <v>15.98349866</v>
      </c>
    </row>
    <row r="82" spans="1:3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row>
    <row r="83" spans="1:30">
      <c r="A83" s="3" t="s">
        <v>558</v>
      </c>
    </row>
    <row r="84" spans="1:30">
      <c r="A84" s="25" t="s">
        <v>559</v>
      </c>
    </row>
    <row r="85" spans="1:30">
      <c r="A85" s="25" t="s">
        <v>560</v>
      </c>
    </row>
    <row customHeight="1" ht="30" r="86" spans="1:30">
      <c r="A86" s="25" t="s">
        <v>561</v>
      </c>
    </row>
    <row customHeight="1" ht="30" r="87" spans="1:30">
      <c r="A87" s="25" t="s">
        <v>557</v>
      </c>
    </row>
    <row customHeight="1" ht="30" r="88" spans="1:30">
      <c r="A88" s="25" t="s">
        <v>562</v>
      </c>
    </row>
    <row customHeight="1" ht="30" r="89" spans="1:30">
      <c r="A89" s="25" t="s">
        <v>563</v>
      </c>
    </row>
    <row customHeight="1" ht="30" r="90" spans="1:30">
      <c r="A90" s="25" t="s">
        <v>564</v>
      </c>
    </row>
    <row customHeight="1" ht="30" r="91" spans="1:30">
      <c r="A91" s="25" t="s">
        <v>565</v>
      </c>
    </row>
    <row customHeight="1" ht="30" r="92" spans="1:30">
      <c r="A92" s="25" t="s">
        <v>566</v>
      </c>
    </row>
    <row customHeight="1" ht="30" r="93" spans="1:30">
      <c r="A93" s="25" t="s">
        <v>567</v>
      </c>
    </row>
    <row customHeight="1" ht="30" r="94" spans="1:30">
      <c r="A94" s="25" t="s">
        <v>568</v>
      </c>
    </row>
    <row customHeight="1" ht="30" r="95" spans="1:30">
      <c r="A95" s="25" t="s">
        <v>569</v>
      </c>
    </row>
    <row customHeight="1" ht="30" r="96" spans="1:30">
      <c r="A96" s="25" t="s">
        <v>570</v>
      </c>
    </row>
  </sheetData>
  <mergeCells count="28">
    <mergeCell ref="E4:F4"/>
    <mergeCell ref="G4:H4"/>
    <mergeCell ref="I4:J4"/>
    <mergeCell ref="K4:L4"/>
    <mergeCell ref="M4:N4"/>
    <mergeCell ref="O4:P4"/>
    <mergeCell ref="Q4:R4"/>
    <mergeCell ref="S4:T4"/>
    <mergeCell ref="U4:V4"/>
    <mergeCell ref="W4:X4"/>
    <mergeCell ref="Y4:Z4"/>
    <mergeCell ref="AA4:AB4"/>
    <mergeCell ref="AC4:AD4"/>
    <mergeCell ref="A1:AD1"/>
    <mergeCell ref="A2:AD2"/>
    <mergeCell ref="A84:AD84"/>
    <mergeCell ref="A85:AD85"/>
    <mergeCell ref="A86:AD86"/>
    <mergeCell ref="A87:AD87"/>
    <mergeCell ref="A88:AD88"/>
    <mergeCell ref="A89:AD89"/>
    <mergeCell ref="A90:AD90"/>
    <mergeCell ref="A91:AD91"/>
    <mergeCell ref="A92:AD92"/>
    <mergeCell ref="A93:AD93"/>
    <mergeCell ref="A94:AD94"/>
    <mergeCell ref="A95:AD95"/>
    <mergeCell ref="A96:AD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759</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495.4172541</v>
      </c>
      <c r="F7" s="20" t="n">
        <v>2.54317095</v>
      </c>
      <c r="G7" s="18" t="n">
        <v>514.20719933</v>
      </c>
      <c r="H7" s="20" t="n">
        <v>2.01523439</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458.77959441</v>
      </c>
      <c r="F8" s="20" t="n">
        <v>3.5298907</v>
      </c>
      <c r="G8" s="18" t="n">
        <v>518.34920055</v>
      </c>
      <c r="H8" s="20" t="n">
        <v>4.3611297</v>
      </c>
      <c r="I8" s="18" t="s">
        <v>481</v>
      </c>
      <c r="J8" s="20" t="s">
        <v>481</v>
      </c>
      <c r="K8" s="18" t="s">
        <v>481</v>
      </c>
      <c r="L8" s="20" t="s">
        <v>481</v>
      </c>
      <c r="M8" s="18" t="n">
        <v>361.38025951</v>
      </c>
      <c r="N8" s="20" t="n">
        <v>22.72565673</v>
      </c>
      <c r="O8" s="18" t="s">
        <v>481</v>
      </c>
      <c r="P8" s="20" t="s">
        <v>481</v>
      </c>
      <c r="Q8" s="18" t="s">
        <v>481</v>
      </c>
      <c r="R8" s="20" t="s">
        <v>481</v>
      </c>
    </row>
    <row r="9" spans="1:18">
      <c r="A9" s="15" t="s">
        <v>484</v>
      </c>
      <c r="B9" s="17" t="n">
        <v>9651</v>
      </c>
      <c r="C9" s="18">
        <f>(175.0/B9*100)</f>
        <v/>
      </c>
      <c r="D9" s="19" t="n">
        <v>9476</v>
      </c>
      <c r="E9" s="18" t="n">
        <v>428.95753848</v>
      </c>
      <c r="F9" s="20" t="n">
        <v>3.15144867</v>
      </c>
      <c r="G9" s="18" t="n">
        <v>531.10281702</v>
      </c>
      <c r="H9" s="20" t="n">
        <v>2.41100785</v>
      </c>
      <c r="I9" s="18" t="s">
        <v>481</v>
      </c>
      <c r="J9" s="20" t="s">
        <v>481</v>
      </c>
      <c r="K9" s="18" t="s">
        <v>481</v>
      </c>
      <c r="L9" s="20" t="s">
        <v>481</v>
      </c>
      <c r="M9" s="18" t="n">
        <v>347.7815185</v>
      </c>
      <c r="N9" s="20" t="n">
        <v>11.20716786</v>
      </c>
      <c r="O9" s="18" t="s">
        <v>481</v>
      </c>
      <c r="P9" s="20" t="s">
        <v>481</v>
      </c>
      <c r="Q9" s="18" t="s">
        <v>481</v>
      </c>
      <c r="R9" s="20" t="s">
        <v>481</v>
      </c>
    </row>
    <row r="10" spans="1:18">
      <c r="A10" s="15" t="s">
        <v>485</v>
      </c>
      <c r="B10" s="17" t="n">
        <v>20058</v>
      </c>
      <c r="C10" s="18">
        <f>(545.0/B10*100)</f>
        <v/>
      </c>
      <c r="D10" s="19" t="n">
        <v>19513</v>
      </c>
      <c r="E10" s="18" t="n">
        <v>523.87663188</v>
      </c>
      <c r="F10" s="20" t="n">
        <v>2.92460365</v>
      </c>
      <c r="G10" s="18" t="n">
        <v>530.98773844</v>
      </c>
      <c r="H10" s="20" t="n">
        <v>2.49584672</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414.43182855</v>
      </c>
      <c r="F11" s="20" t="n">
        <v>4.61737653</v>
      </c>
      <c r="G11" s="18" t="n">
        <v>467.0214685</v>
      </c>
      <c r="H11" s="20" t="n">
        <v>2.55297729</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431.98994619</v>
      </c>
      <c r="F12" s="20" t="n">
        <v>8.22301377</v>
      </c>
      <c r="G12" s="18" t="n">
        <v>497.86706314</v>
      </c>
      <c r="H12" s="20" t="n">
        <v>2.24892039</v>
      </c>
      <c r="I12" s="18" t="s">
        <v>481</v>
      </c>
      <c r="J12" s="20" t="s">
        <v>481</v>
      </c>
      <c r="K12" s="18" t="s">
        <v>481</v>
      </c>
      <c r="L12" s="20" t="s">
        <v>481</v>
      </c>
      <c r="M12" s="18" t="n">
        <v>332.31014509</v>
      </c>
      <c r="N12" s="20" t="n">
        <v>18.34291261</v>
      </c>
      <c r="O12" s="18" t="s">
        <v>481</v>
      </c>
      <c r="P12" s="20" t="s">
        <v>481</v>
      </c>
      <c r="Q12" s="18" t="s">
        <v>481</v>
      </c>
      <c r="R12" s="20" t="s">
        <v>481</v>
      </c>
    </row>
    <row r="13" spans="1:18">
      <c r="A13" s="15" t="s">
        <v>488</v>
      </c>
      <c r="B13" s="17" t="n">
        <v>7161</v>
      </c>
      <c r="C13" s="18">
        <f>(477.0/B13*100)</f>
        <v/>
      </c>
      <c r="D13" s="19" t="n">
        <v>6684</v>
      </c>
      <c r="E13" s="18" t="s">
        <v>481</v>
      </c>
      <c r="F13" s="20" t="s">
        <v>481</v>
      </c>
      <c r="G13" s="18" t="n">
        <v>507.83396994</v>
      </c>
      <c r="H13" s="20" t="n">
        <v>2.3495847</v>
      </c>
      <c r="I13" s="18" t="s">
        <v>481</v>
      </c>
      <c r="J13" s="20" t="s">
        <v>481</v>
      </c>
      <c r="K13" s="18" t="s">
        <v>481</v>
      </c>
      <c r="L13" s="20" t="s">
        <v>481</v>
      </c>
      <c r="M13" s="18" t="n">
        <v>407.4699787</v>
      </c>
      <c r="N13" s="20" t="n">
        <v>6.79601306</v>
      </c>
      <c r="O13" s="18" t="s">
        <v>481</v>
      </c>
      <c r="P13" s="20" t="s">
        <v>481</v>
      </c>
      <c r="Q13" s="18" t="s">
        <v>481</v>
      </c>
      <c r="R13" s="20" t="s">
        <v>481</v>
      </c>
    </row>
    <row r="14" spans="1:18">
      <c r="A14" s="15" t="s">
        <v>489</v>
      </c>
      <c r="B14" s="17" t="n">
        <v>5587</v>
      </c>
      <c r="C14" s="18">
        <f>(78.0/B14*100)</f>
        <v/>
      </c>
      <c r="D14" s="19" t="n">
        <v>5509</v>
      </c>
      <c r="E14" s="18" t="n">
        <v>441.25932114</v>
      </c>
      <c r="F14" s="20" t="n">
        <v>8.55376779</v>
      </c>
      <c r="G14" s="18" t="n">
        <v>523.3857596</v>
      </c>
      <c r="H14" s="20" t="n">
        <v>2.13805494</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511.59773951</v>
      </c>
      <c r="F15" s="20" t="n">
        <v>4.76383261</v>
      </c>
      <c r="G15" s="18" t="n">
        <v>531.7548703</v>
      </c>
      <c r="H15" s="20" t="n">
        <v>2.5451631</v>
      </c>
      <c r="I15" s="18" t="s">
        <v>481</v>
      </c>
      <c r="J15" s="20" t="s">
        <v>481</v>
      </c>
      <c r="K15" s="18" t="s">
        <v>481</v>
      </c>
      <c r="L15" s="20" t="s">
        <v>481</v>
      </c>
      <c r="M15" s="18" t="n">
        <v>367.66871077</v>
      </c>
      <c r="N15" s="20" t="n">
        <v>14.82638214</v>
      </c>
      <c r="O15" s="18" t="s">
        <v>481</v>
      </c>
      <c r="P15" s="20" t="s">
        <v>481</v>
      </c>
      <c r="Q15" s="18" t="s">
        <v>481</v>
      </c>
      <c r="R15" s="20" t="s">
        <v>481</v>
      </c>
    </row>
    <row r="16" spans="1:18">
      <c r="A16" s="15" t="s">
        <v>491</v>
      </c>
      <c r="B16" s="17" t="n">
        <v>6108</v>
      </c>
      <c r="C16" s="18">
        <f>(121.0/B16*100)</f>
        <v/>
      </c>
      <c r="D16" s="19" t="n">
        <v>5987</v>
      </c>
      <c r="E16" s="18" t="n">
        <v>398.09126999</v>
      </c>
      <c r="F16" s="20" t="n">
        <v>7.87339432</v>
      </c>
      <c r="G16" s="18" t="n">
        <v>516.0278677699999</v>
      </c>
      <c r="H16" s="20" t="n">
        <v>2.18671092</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481.90109748</v>
      </c>
      <c r="F17" s="20" t="n">
        <v>6.16740093</v>
      </c>
      <c r="G17" s="18" t="n">
        <v>529.44866466</v>
      </c>
      <c r="H17" s="20" t="n">
        <v>3.15600357</v>
      </c>
      <c r="I17" s="18" t="s">
        <v>481</v>
      </c>
      <c r="J17" s="20" t="s">
        <v>481</v>
      </c>
      <c r="K17" s="18" t="s">
        <v>481</v>
      </c>
      <c r="L17" s="20" t="s">
        <v>481</v>
      </c>
      <c r="M17" s="18" t="n">
        <v>338.260297</v>
      </c>
      <c r="N17" s="20" t="n">
        <v>14.23011861</v>
      </c>
      <c r="O17" s="18" t="s">
        <v>481</v>
      </c>
      <c r="P17" s="20" t="s">
        <v>481</v>
      </c>
      <c r="Q17" s="18" t="s">
        <v>481</v>
      </c>
      <c r="R17" s="20" t="s">
        <v>481</v>
      </c>
    </row>
    <row r="18" spans="1:18">
      <c r="A18" s="15" t="s">
        <v>493</v>
      </c>
      <c r="B18" s="17" t="n">
        <v>5532</v>
      </c>
      <c r="C18" s="18">
        <f>(29.0/B18*100)</f>
        <v/>
      </c>
      <c r="D18" s="19" t="n">
        <v>5503</v>
      </c>
      <c r="E18" s="18" t="n">
        <v>385.10789514</v>
      </c>
      <c r="F18" s="20" t="n">
        <v>6.48157594</v>
      </c>
      <c r="G18" s="18" t="n">
        <v>474.69027809</v>
      </c>
      <c r="H18" s="20" t="n">
        <v>4.1073487</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439.55802438</v>
      </c>
      <c r="F19" s="20" t="n">
        <v>6.54470696</v>
      </c>
      <c r="G19" s="18" t="n">
        <v>480.53826977</v>
      </c>
      <c r="H19" s="20" t="n">
        <v>3.24207878</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473.64826791</v>
      </c>
      <c r="F20" s="20" t="n">
        <v>3.07905759</v>
      </c>
      <c r="G20" s="18" t="n">
        <v>487.66387047</v>
      </c>
      <c r="H20" s="20" t="n">
        <v>2.77738374</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522.2154746800001</v>
      </c>
      <c r="F21" s="20" t="n">
        <v>2.43083574</v>
      </c>
      <c r="G21" s="18" t="n">
        <v>505.10416072</v>
      </c>
      <c r="H21" s="20" t="n">
        <v>6.91299711</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471.43015138</v>
      </c>
      <c r="F22" s="20" t="n">
        <v>5.07694549</v>
      </c>
      <c r="G22" s="18" t="n">
        <v>494.44225459</v>
      </c>
      <c r="H22" s="20" t="n">
        <v>5.22806847</v>
      </c>
      <c r="I22" s="18" t="s">
        <v>481</v>
      </c>
      <c r="J22" s="20" t="s">
        <v>481</v>
      </c>
      <c r="K22" s="18" t="s">
        <v>481</v>
      </c>
      <c r="L22" s="20" t="s">
        <v>481</v>
      </c>
      <c r="M22" s="18" t="s">
        <v>481</v>
      </c>
      <c r="N22" s="20" t="s">
        <v>481</v>
      </c>
      <c r="O22" s="18" t="n">
        <v>466.21154385</v>
      </c>
      <c r="P22" s="20" t="n">
        <v>37.23551655</v>
      </c>
      <c r="Q22" s="18" t="s">
        <v>481</v>
      </c>
      <c r="R22" s="20" t="s">
        <v>481</v>
      </c>
    </row>
    <row r="23" spans="1:18">
      <c r="A23" s="15" t="s">
        <v>498</v>
      </c>
      <c r="B23" s="17" t="n">
        <v>11583</v>
      </c>
      <c r="C23" s="18">
        <f>(230.0/B23*100)</f>
        <v/>
      </c>
      <c r="D23" s="19" t="n">
        <v>11353</v>
      </c>
      <c r="E23" s="18" t="n">
        <v>476.84755459</v>
      </c>
      <c r="F23" s="20" t="n">
        <v>3.85853026</v>
      </c>
      <c r="G23" s="18" t="n">
        <v>493.29004104</v>
      </c>
      <c r="H23" s="20" t="n">
        <v>3.81818203</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(7.0/B24*100)</f>
        <v/>
      </c>
      <c r="D24" s="19" t="n">
        <v>6640</v>
      </c>
      <c r="E24" s="18" t="n">
        <v>504.54700921</v>
      </c>
      <c r="F24" s="20" t="n">
        <v>4.17827224</v>
      </c>
      <c r="G24" s="18" t="n">
        <v>538.5158384600001</v>
      </c>
      <c r="H24" s="20" t="n">
        <v>7.17370319</v>
      </c>
      <c r="I24" s="18" t="s">
        <v>481</v>
      </c>
      <c r="J24" s="20" t="s">
        <v>481</v>
      </c>
      <c r="K24" s="18" t="s">
        <v>481</v>
      </c>
      <c r="L24" s="20" t="s">
        <v>481</v>
      </c>
      <c r="M24" s="18" t="s">
        <v>481</v>
      </c>
      <c r="N24" s="20" t="s">
        <v>481</v>
      </c>
      <c r="O24" s="18" t="s">
        <v>481</v>
      </c>
      <c r="P24" s="20" t="s">
        <v>481</v>
      </c>
      <c r="Q24" s="18" t="s">
        <v>481</v>
      </c>
      <c r="R24" s="20" t="s">
        <v>481</v>
      </c>
    </row>
    <row r="25" spans="1:18">
      <c r="A25" s="15" t="s">
        <v>500</v>
      </c>
      <c r="B25" s="17" t="n">
        <v>5581</v>
      </c>
      <c r="C25" s="18">
        <f>(25.0/B25*100)</f>
        <v/>
      </c>
      <c r="D25" s="19" t="n">
        <v>5556</v>
      </c>
      <c r="E25" s="18" t="n">
        <v>509.84714985</v>
      </c>
      <c r="F25" s="20" t="n">
        <v>4.38897577</v>
      </c>
      <c r="G25" s="18" t="n">
        <v>529.34789747</v>
      </c>
      <c r="H25" s="20" t="n">
        <v>3.82551619</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457.72278027</v>
      </c>
      <c r="F26" s="20" t="n">
        <v>6.7155671</v>
      </c>
      <c r="G26" s="18" t="n">
        <v>491.09981294</v>
      </c>
      <c r="H26" s="20" t="n">
        <v>1.84807231</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421.548957</v>
      </c>
      <c r="F27" s="20" t="n">
        <v>1.91204677</v>
      </c>
      <c r="G27" s="18" t="n">
        <v>507.15716626</v>
      </c>
      <c r="H27" s="20" t="n">
        <v>2.01738724</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435.43785379</v>
      </c>
      <c r="F28" s="20" t="n">
        <v>2.79034416</v>
      </c>
      <c r="G28" s="18" t="n">
        <v>399.49463539</v>
      </c>
      <c r="H28" s="20" t="n">
        <v>4.24731793</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491.55573646</v>
      </c>
      <c r="F29" s="20" t="n">
        <v>3.37468183</v>
      </c>
      <c r="G29" s="18" t="n">
        <v>523.73773806</v>
      </c>
      <c r="H29" s="20" t="n">
        <v>3.00856631</v>
      </c>
      <c r="I29" s="18" t="s">
        <v>481</v>
      </c>
      <c r="J29" s="20" t="s">
        <v>481</v>
      </c>
      <c r="K29" s="18" t="s">
        <v>481</v>
      </c>
      <c r="L29" s="20" t="s">
        <v>481</v>
      </c>
      <c r="M29" s="18" t="n">
        <v>314.02123871</v>
      </c>
      <c r="N29" s="20" t="n">
        <v>13.26138992</v>
      </c>
      <c r="O29" s="18" t="s">
        <v>481</v>
      </c>
      <c r="P29" s="20" t="s">
        <v>481</v>
      </c>
      <c r="Q29" s="18" t="s">
        <v>481</v>
      </c>
      <c r="R29" s="20" t="s">
        <v>481</v>
      </c>
    </row>
    <row r="30" spans="1:18">
      <c r="A30" s="15" t="s">
        <v>505</v>
      </c>
      <c r="B30" s="17" t="n">
        <v>4520</v>
      </c>
      <c r="C30" s="18">
        <f>(140.0/B30*100)</f>
        <v/>
      </c>
      <c r="D30" s="19" t="n">
        <v>4380</v>
      </c>
      <c r="E30" s="18" t="n">
        <v>499.46050848</v>
      </c>
      <c r="F30" s="20" t="n">
        <v>3.61651327</v>
      </c>
      <c r="G30" s="18" t="n">
        <v>523.61048853</v>
      </c>
      <c r="H30" s="20" t="n">
        <v>3.03621417</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513.19117289</v>
      </c>
      <c r="N31" s="20" t="n">
        <v>2.50932949</v>
      </c>
      <c r="O31" s="18" t="s">
        <v>481</v>
      </c>
      <c r="P31" s="20" t="s">
        <v>481</v>
      </c>
      <c r="Q31" s="18" t="s">
        <v>481</v>
      </c>
      <c r="R31" s="20" t="s">
        <v>481</v>
      </c>
    </row>
    <row r="32" spans="1:18">
      <c r="A32" s="15" t="s">
        <v>507</v>
      </c>
      <c r="B32" s="17" t="n">
        <v>4478</v>
      </c>
      <c r="C32" s="18">
        <f>(6.0/B32*100)</f>
        <v/>
      </c>
      <c r="D32" s="19" t="n">
        <v>4472</v>
      </c>
      <c r="E32" s="18" t="n">
        <v>408.34258366</v>
      </c>
      <c r="F32" s="20" t="n">
        <v>10.78136696</v>
      </c>
      <c r="G32" s="18" t="n">
        <v>507.99417554</v>
      </c>
      <c r="H32" s="20" t="n">
        <v>2.42281038</v>
      </c>
      <c r="I32" s="18" t="s">
        <v>481</v>
      </c>
      <c r="J32" s="20" t="s">
        <v>481</v>
      </c>
      <c r="K32" s="18" t="s">
        <v>481</v>
      </c>
      <c r="L32" s="20" t="s">
        <v>481</v>
      </c>
      <c r="M32" s="18" t="s">
        <v>481</v>
      </c>
      <c r="N32" s="20" t="s">
        <v>481</v>
      </c>
      <c r="O32" s="18" t="s">
        <v>481</v>
      </c>
      <c r="P32" s="20" t="s">
        <v>481</v>
      </c>
      <c r="Q32" s="18" t="s">
        <v>481</v>
      </c>
      <c r="R32" s="20" t="s">
        <v>481</v>
      </c>
    </row>
    <row r="33" spans="1:18">
      <c r="A33" s="15" t="s">
        <v>508</v>
      </c>
      <c r="B33" s="17" t="n">
        <v>7325</v>
      </c>
      <c r="C33" s="18">
        <f>(78.0/B33*100)</f>
        <v/>
      </c>
      <c r="D33" s="19" t="n">
        <v>7247</v>
      </c>
      <c r="E33" s="18" t="n">
        <v>495.65830159</v>
      </c>
      <c r="F33" s="20" t="n">
        <v>3.22842305</v>
      </c>
      <c r="G33" s="18" t="n">
        <v>499.86085401</v>
      </c>
      <c r="H33" s="20" t="n">
        <v>3.23885336</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436.06505655</v>
      </c>
      <c r="F34" s="20" t="n">
        <v>6.59880277</v>
      </c>
      <c r="G34" s="18" t="n">
        <v>463.70158412</v>
      </c>
      <c r="H34" s="20" t="n">
        <v>3.01711116</v>
      </c>
      <c r="I34" s="18" t="s">
        <v>481</v>
      </c>
      <c r="J34" s="20" t="s">
        <v>481</v>
      </c>
      <c r="K34" s="18" t="s">
        <v>481</v>
      </c>
      <c r="L34" s="20" t="s">
        <v>481</v>
      </c>
      <c r="M34" s="18" t="n">
        <v>263.37193708</v>
      </c>
      <c r="N34" s="20" t="n">
        <v>13.61114927</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505.2158807</v>
      </c>
      <c r="P35" s="20" t="n">
        <v>1.4729023</v>
      </c>
      <c r="Q35" s="18" t="s">
        <v>481</v>
      </c>
      <c r="R35" s="20" t="s">
        <v>481</v>
      </c>
    </row>
    <row r="36" spans="1:18">
      <c r="A36" s="15" t="s">
        <v>511</v>
      </c>
      <c r="B36" s="17" t="n">
        <v>6736</v>
      </c>
      <c r="C36" s="18">
        <f>(40.0/B36*100)</f>
        <v/>
      </c>
      <c r="D36" s="19" t="n">
        <v>6696</v>
      </c>
      <c r="E36" s="18" t="n">
        <v>469.35565478</v>
      </c>
      <c r="F36" s="20" t="n">
        <v>3.29910724</v>
      </c>
      <c r="G36" s="18" t="n">
        <v>507.96692047</v>
      </c>
      <c r="H36" s="20" t="n">
        <v>2.58254406</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477.03626849</v>
      </c>
      <c r="F37" s="20" t="n">
        <v>5.19735732</v>
      </c>
      <c r="G37" s="18" t="n">
        <v>509.15294084</v>
      </c>
      <c r="H37" s="20" t="n">
        <v>3.39520088</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482.65821832</v>
      </c>
      <c r="F38" s="20" t="n">
        <v>5.24696485</v>
      </c>
      <c r="G38" s="18" t="n">
        <v>498.60148998</v>
      </c>
      <c r="H38" s="20" t="n">
        <v>3.30268439</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379.53949227</v>
      </c>
      <c r="F39" s="20" t="n">
        <v>4.90170753</v>
      </c>
      <c r="G39" s="18" t="n">
        <v>435.7885728</v>
      </c>
      <c r="H39" s="20" t="n">
        <v>4.12524035</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468.96316117</v>
      </c>
      <c r="F40" s="20" t="n">
        <v>4.21746225</v>
      </c>
      <c r="G40" s="18" t="n">
        <v>505.18606138</v>
      </c>
      <c r="H40" s="20" t="n">
        <v>3.03864544</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504.27151047</v>
      </c>
      <c r="F41" s="20" t="n">
        <v>3.15890575</v>
      </c>
      <c r="G41" s="18" t="n">
        <v>465.8947851</v>
      </c>
      <c r="H41" s="20" t="n">
        <v>10.12471597</v>
      </c>
      <c r="I41" s="18" t="s">
        <v>481</v>
      </c>
      <c r="J41" s="20" t="s">
        <v>481</v>
      </c>
      <c r="K41" s="18" t="s">
        <v>481</v>
      </c>
      <c r="L41" s="20" t="s">
        <v>481</v>
      </c>
      <c r="M41" s="18" t="n">
        <v>399.91015703</v>
      </c>
      <c r="N41" s="20" t="n">
        <v>16.72230739</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344.40994945</v>
      </c>
      <c r="F45" s="20" t="n">
        <v>4.62032634</v>
      </c>
      <c r="G45" s="18" t="n">
        <v>351.78847749</v>
      </c>
      <c r="H45" s="20" t="n">
        <v>3.03207693</v>
      </c>
      <c r="I45" s="18" t="s">
        <v>481</v>
      </c>
      <c r="J45" s="20" t="s">
        <v>481</v>
      </c>
      <c r="K45" s="18" t="s">
        <v>481</v>
      </c>
      <c r="L45" s="20" t="s">
        <v>481</v>
      </c>
      <c r="M45" s="18" t="n">
        <v>326.08242363</v>
      </c>
      <c r="N45" s="20" t="n">
        <v>19.37079807</v>
      </c>
      <c r="O45" s="18" t="n">
        <v>382.95278861</v>
      </c>
      <c r="P45" s="20" t="n">
        <v>25.47127107</v>
      </c>
      <c r="Q45" s="18" t="n">
        <v>342.30656127</v>
      </c>
      <c r="R45" s="20" t="n">
        <v>5.09649872</v>
      </c>
    </row>
    <row r="46" spans="1:18">
      <c r="A46" s="15" t="s">
        <v>521</v>
      </c>
      <c r="B46" s="17" t="n">
        <v>23141</v>
      </c>
      <c r="C46" s="18">
        <f>(1771.0/B46*100)</f>
        <v/>
      </c>
      <c r="D46" s="19" t="n">
        <v>21370</v>
      </c>
      <c r="E46" s="18" t="n">
        <v>364.51180919</v>
      </c>
      <c r="F46" s="20" t="n">
        <v>3.35332818</v>
      </c>
      <c r="G46" s="18" t="n">
        <v>427.83472059</v>
      </c>
      <c r="H46" s="20" t="n">
        <v>2.93280662</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330.05377689</v>
      </c>
      <c r="F47" s="20" t="n">
        <v>5.80242495</v>
      </c>
      <c r="G47" s="18" t="n">
        <v>447.55997549</v>
      </c>
      <c r="H47" s="20" t="n">
        <v>4.63817759</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446.22929905</v>
      </c>
      <c r="F48" s="20" t="n">
        <v>4.94121336</v>
      </c>
      <c r="G48" s="18" t="n">
        <v>505.9110151</v>
      </c>
      <c r="H48" s="20" t="n">
        <v>5.48691478</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415.67507435</v>
      </c>
      <c r="F49" s="20" t="n">
        <v>5.32936178</v>
      </c>
      <c r="G49" s="18" t="n">
        <v>430.92269943</v>
      </c>
      <c r="H49" s="20" t="n">
        <v>3.53581844</v>
      </c>
      <c r="I49" s="18" t="s">
        <v>481</v>
      </c>
      <c r="J49" s="20" t="s">
        <v>481</v>
      </c>
      <c r="K49" s="18" t="s">
        <v>481</v>
      </c>
      <c r="L49" s="20" t="s">
        <v>481</v>
      </c>
      <c r="M49" s="18" t="s">
        <v>481</v>
      </c>
      <c r="N49" s="20" t="s">
        <v>481</v>
      </c>
      <c r="O49" s="18" t="s">
        <v>481</v>
      </c>
      <c r="P49" s="20" t="s">
        <v>481</v>
      </c>
      <c r="Q49" s="18" t="n">
        <v>350.77253869</v>
      </c>
      <c r="R49" s="20" t="n">
        <v>11.13813747</v>
      </c>
    </row>
    <row r="50" spans="1:18">
      <c r="A50" s="15" t="s">
        <v>525</v>
      </c>
      <c r="B50" s="17" t="n">
        <v>11795</v>
      </c>
      <c r="C50" s="18">
        <f>(249.0/B50*100)</f>
        <v/>
      </c>
      <c r="D50" s="19" t="n">
        <v>11546</v>
      </c>
      <c r="E50" s="18" t="n">
        <v>385.49787617</v>
      </c>
      <c r="F50" s="20" t="n">
        <v>4.00930129</v>
      </c>
      <c r="G50" s="18" t="n">
        <v>435.68600507</v>
      </c>
      <c r="H50" s="20" t="n">
        <v>3.05923686</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414.35054417</v>
      </c>
      <c r="F51" s="20" t="n">
        <v>3.41958</v>
      </c>
      <c r="G51" s="18" t="n">
        <v>436.33539033</v>
      </c>
      <c r="H51" s="20" t="n">
        <v>3.29162264</v>
      </c>
      <c r="I51" s="18" t="s">
        <v>481</v>
      </c>
      <c r="J51" s="20" t="s">
        <v>481</v>
      </c>
      <c r="K51" s="18" t="s">
        <v>481</v>
      </c>
      <c r="L51" s="20" t="s">
        <v>481</v>
      </c>
      <c r="M51" s="18" t="n">
        <v>427.96430568</v>
      </c>
      <c r="N51" s="20" t="n">
        <v>5.20460603</v>
      </c>
      <c r="O51" s="18" t="s">
        <v>481</v>
      </c>
      <c r="P51" s="20" t="s">
        <v>481</v>
      </c>
      <c r="Q51" s="18" t="s">
        <v>481</v>
      </c>
      <c r="R51" s="20" t="s">
        <v>481</v>
      </c>
    </row>
    <row r="52" spans="1:18">
      <c r="A52" s="15" t="s">
        <v>527</v>
      </c>
      <c r="B52" s="17" t="n">
        <v>5809</v>
      </c>
      <c r="C52" s="18">
        <f>(85.0/B52*100)</f>
        <v/>
      </c>
      <c r="D52" s="19" t="n">
        <v>5724</v>
      </c>
      <c r="E52" s="18" t="n">
        <v>438.46313461</v>
      </c>
      <c r="F52" s="20" t="n">
        <v>4.52704516</v>
      </c>
      <c r="G52" s="18" t="n">
        <v>517.39206194</v>
      </c>
      <c r="H52" s="20" t="n">
        <v>3.17838267</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393.57005211</v>
      </c>
      <c r="F53" s="20" t="n">
        <v>4.55997885</v>
      </c>
      <c r="G53" s="18" t="n">
        <v>450.7522602</v>
      </c>
      <c r="H53" s="20" t="n">
        <v>1.83169289</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350.77659384</v>
      </c>
      <c r="F54" s="20" t="n">
        <v>4.65734203</v>
      </c>
      <c r="G54" s="18" t="n">
        <v>364.47237069</v>
      </c>
      <c r="H54" s="20" t="n">
        <v>3.22139412</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359.65377742</v>
      </c>
      <c r="F55" s="20" t="n">
        <v>5.08831244</v>
      </c>
      <c r="G55" s="18" t="n">
        <v>416.17643587</v>
      </c>
      <c r="H55" s="20" t="n">
        <v>3.03045035</v>
      </c>
      <c r="I55" s="18" t="s">
        <v>481</v>
      </c>
      <c r="J55" s="20" t="s">
        <v>481</v>
      </c>
      <c r="K55" s="18" t="s">
        <v>481</v>
      </c>
      <c r="L55" s="20" t="s">
        <v>481</v>
      </c>
      <c r="M55" s="18" t="n">
        <v>495.7153</v>
      </c>
      <c r="N55" s="20" t="n">
        <v>72.06416769</v>
      </c>
      <c r="O55" s="18" t="n">
        <v>346.20733178</v>
      </c>
      <c r="P55" s="20" t="n">
        <v>45.77142374</v>
      </c>
      <c r="Q55" s="18" t="n">
        <v>302.06375523</v>
      </c>
      <c r="R55" s="20" t="n">
        <v>27.24614656</v>
      </c>
    </row>
    <row r="56" spans="1:18">
      <c r="A56" s="15" t="s">
        <v>531</v>
      </c>
      <c r="B56" s="17" t="n">
        <v>5359</v>
      </c>
      <c r="C56" s="18">
        <f>(77.0/B56*100)</f>
        <v/>
      </c>
      <c r="D56" s="19" t="n">
        <v>5282</v>
      </c>
      <c r="E56" s="18" t="n">
        <v>520.9663640700001</v>
      </c>
      <c r="F56" s="20" t="n">
        <v>2.67112942</v>
      </c>
      <c r="G56" s="18" t="n">
        <v>535.57895584</v>
      </c>
      <c r="H56" s="20" t="n">
        <v>3.6352961</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385.19188977</v>
      </c>
      <c r="F57" s="20" t="n">
        <v>4.18855145</v>
      </c>
      <c r="G57" s="18" t="n">
        <v>401.42056423</v>
      </c>
      <c r="H57" s="20" t="n">
        <v>3.03421309</v>
      </c>
      <c r="I57" s="18" t="s">
        <v>481</v>
      </c>
      <c r="J57" s="20" t="s">
        <v>481</v>
      </c>
      <c r="K57" s="18" t="s">
        <v>481</v>
      </c>
      <c r="L57" s="20" t="s">
        <v>481</v>
      </c>
      <c r="M57" s="18" t="s">
        <v>481</v>
      </c>
      <c r="N57" s="20" t="s">
        <v>481</v>
      </c>
      <c r="O57" s="18" t="s">
        <v>481</v>
      </c>
      <c r="P57" s="20" t="s">
        <v>481</v>
      </c>
      <c r="Q57" s="18" t="n">
        <v>389.3373821</v>
      </c>
      <c r="R57" s="20" t="n">
        <v>9.05078305</v>
      </c>
    </row>
    <row r="58" spans="1:18">
      <c r="A58" s="15" t="s">
        <v>533</v>
      </c>
      <c r="B58" s="17" t="n">
        <v>7267</v>
      </c>
      <c r="C58" s="18">
        <f>(10.0/B58*100)</f>
        <v/>
      </c>
      <c r="D58" s="19" t="n">
        <v>7257</v>
      </c>
      <c r="E58" s="18" t="n">
        <v>399.88031389</v>
      </c>
      <c r="F58" s="20" t="n">
        <v>3.76459447</v>
      </c>
      <c r="G58" s="18" t="n">
        <v>413.13132445</v>
      </c>
      <c r="H58" s="20" t="n">
        <v>3.25215297</v>
      </c>
      <c r="I58" s="18" t="s">
        <v>481</v>
      </c>
      <c r="J58" s="20" t="s">
        <v>481</v>
      </c>
      <c r="K58" s="18" t="s">
        <v>481</v>
      </c>
      <c r="L58" s="20" t="s">
        <v>481</v>
      </c>
      <c r="M58" s="18" t="s">
        <v>481</v>
      </c>
      <c r="N58" s="20" t="s">
        <v>481</v>
      </c>
      <c r="O58" s="18" t="n">
        <v>296.03882231</v>
      </c>
      <c r="P58" s="20" t="n">
        <v>42.06691644</v>
      </c>
      <c r="Q58" s="18" t="n">
        <v>352.36161775</v>
      </c>
      <c r="R58" s="20" t="n">
        <v>25.14384737</v>
      </c>
    </row>
    <row r="59" spans="1:18">
      <c r="A59" s="15" t="s">
        <v>534</v>
      </c>
      <c r="B59" s="17" t="n">
        <v>4826</v>
      </c>
      <c r="C59" s="18">
        <f>(26.0/B59*100)</f>
        <v/>
      </c>
      <c r="D59" s="19" t="n">
        <v>4800</v>
      </c>
      <c r="E59" s="18" t="n">
        <v>335.875311</v>
      </c>
      <c r="F59" s="20" t="n">
        <v>3.90090399</v>
      </c>
      <c r="G59" s="18" t="n">
        <v>353.02968244</v>
      </c>
      <c r="H59" s="20" t="n">
        <v>1.65909848</v>
      </c>
      <c r="I59" s="18" t="s">
        <v>481</v>
      </c>
      <c r="J59" s="20" t="s">
        <v>481</v>
      </c>
      <c r="K59" s="18" t="s">
        <v>481</v>
      </c>
      <c r="L59" s="20" t="s">
        <v>481</v>
      </c>
      <c r="M59" s="18" t="s">
        <v>481</v>
      </c>
      <c r="N59" s="20" t="s">
        <v>481</v>
      </c>
      <c r="O59" s="18" t="n">
        <v>244.902059</v>
      </c>
      <c r="P59" s="20" t="n">
        <v>18.12521849</v>
      </c>
      <c r="Q59" s="18" t="n">
        <v>300.75823272</v>
      </c>
      <c r="R59" s="20" t="n">
        <v>7.66668527</v>
      </c>
    </row>
    <row r="60" spans="1:18">
      <c r="A60" s="15" t="s">
        <v>535</v>
      </c>
      <c r="B60" s="17" t="n">
        <v>4546</v>
      </c>
      <c r="C60" s="18">
        <f>(15.0/B60*100)</f>
        <v/>
      </c>
      <c r="D60" s="19" t="n">
        <v>4531</v>
      </c>
      <c r="E60" s="18" t="n">
        <v>309.5545965</v>
      </c>
      <c r="F60" s="20" t="n">
        <v>5.95893245</v>
      </c>
      <c r="G60" s="18" t="n">
        <v>358.49911288</v>
      </c>
      <c r="H60" s="20" t="n">
        <v>4.94859408</v>
      </c>
      <c r="I60" s="18" t="s">
        <v>481</v>
      </c>
      <c r="J60" s="20" t="s">
        <v>481</v>
      </c>
      <c r="K60" s="18" t="s">
        <v>481</v>
      </c>
      <c r="L60" s="20" t="s">
        <v>481</v>
      </c>
      <c r="M60" s="18" t="s">
        <v>481</v>
      </c>
      <c r="N60" s="20" t="s">
        <v>481</v>
      </c>
      <c r="O60" s="18" t="n">
        <v>241.316</v>
      </c>
      <c r="P60" s="20" t="n">
        <v>46.66371241</v>
      </c>
      <c r="Q60" s="18" t="n">
        <v>303.23912655</v>
      </c>
      <c r="R60" s="20" t="n">
        <v>8.201856790000001</v>
      </c>
    </row>
    <row r="61" spans="1:18">
      <c r="A61" s="15" t="s">
        <v>536</v>
      </c>
      <c r="B61" s="17" t="n">
        <v>6525</v>
      </c>
      <c r="C61" s="18">
        <f>(148.0/B61*100)</f>
        <v/>
      </c>
      <c r="D61" s="19" t="n">
        <v>6377</v>
      </c>
      <c r="E61" s="18" t="n">
        <v>388.95429442</v>
      </c>
      <c r="F61" s="20" t="n">
        <v>7.17285373</v>
      </c>
      <c r="G61" s="18" t="n">
        <v>479.09538204</v>
      </c>
      <c r="H61" s="20" t="n">
        <v>2.59706168</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494.11306141</v>
      </c>
      <c r="F62" s="20" t="n">
        <v>2.95616424</v>
      </c>
      <c r="G62" s="18" t="n">
        <v>513.89220067</v>
      </c>
      <c r="H62" s="20" t="n">
        <v>1.36696263</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327.151677</v>
      </c>
      <c r="F63" s="20" t="n">
        <v>2.76317741</v>
      </c>
      <c r="G63" s="18" t="n">
        <v>361.97011362</v>
      </c>
      <c r="H63" s="20" t="n">
        <v>1.76020693</v>
      </c>
      <c r="I63" s="18" t="s">
        <v>481</v>
      </c>
      <c r="J63" s="20" t="s">
        <v>481</v>
      </c>
      <c r="K63" s="18" t="s">
        <v>481</v>
      </c>
      <c r="L63" s="20" t="s">
        <v>481</v>
      </c>
      <c r="M63" s="18" t="s">
        <v>481</v>
      </c>
      <c r="N63" s="20" t="s">
        <v>481</v>
      </c>
      <c r="O63" s="18" t="n">
        <v>268.9761</v>
      </c>
      <c r="P63" s="20" t="n">
        <v>68.22973345</v>
      </c>
      <c r="Q63" s="18" t="n">
        <v>342.78163425</v>
      </c>
      <c r="R63" s="20" t="n">
        <v>8.73865829</v>
      </c>
    </row>
    <row r="64" spans="1:18">
      <c r="A64" s="15" t="s">
        <v>539</v>
      </c>
      <c r="B64" s="17" t="n">
        <v>3634</v>
      </c>
      <c r="C64" s="18">
        <f>(3.0/B64*100)</f>
        <v/>
      </c>
      <c r="D64" s="19" t="n">
        <v>3631</v>
      </c>
      <c r="E64" s="18" t="n">
        <v>413.20837367</v>
      </c>
      <c r="F64" s="20" t="n">
        <v>6.87162925</v>
      </c>
      <c r="G64" s="18" t="n">
        <v>459.05730029</v>
      </c>
      <c r="H64" s="20" t="n">
        <v>2.03684013</v>
      </c>
      <c r="I64" s="18" t="s">
        <v>481</v>
      </c>
      <c r="J64" s="20" t="s">
        <v>481</v>
      </c>
      <c r="K64" s="18" t="s">
        <v>481</v>
      </c>
      <c r="L64" s="20" t="s">
        <v>481</v>
      </c>
      <c r="M64" s="18" t="s">
        <v>481</v>
      </c>
      <c r="N64" s="20" t="s">
        <v>481</v>
      </c>
      <c r="O64" s="18" t="n">
        <v>91.66119999999999</v>
      </c>
      <c r="P64" s="20" t="n">
        <v>54.68227189</v>
      </c>
      <c r="Q64" s="18" t="n">
        <v>358.22255427</v>
      </c>
      <c r="R64" s="20" t="n">
        <v>7.5041684</v>
      </c>
    </row>
    <row r="65" spans="1:18">
      <c r="A65" s="15" t="s">
        <v>540</v>
      </c>
      <c r="B65" s="17" t="n">
        <v>5325</v>
      </c>
      <c r="C65" s="18">
        <f>(14.0/B65*100)</f>
        <v/>
      </c>
      <c r="D65" s="19" t="n">
        <v>5311</v>
      </c>
      <c r="E65" s="18" t="n">
        <v>369.32112222</v>
      </c>
      <c r="F65" s="20" t="n">
        <v>4.97824743</v>
      </c>
      <c r="G65" s="18" t="n">
        <v>423.98417677</v>
      </c>
      <c r="H65" s="20" t="n">
        <v>2.70933127</v>
      </c>
      <c r="I65" s="18" t="s">
        <v>481</v>
      </c>
      <c r="J65" s="20" t="s">
        <v>481</v>
      </c>
      <c r="K65" s="18" t="s">
        <v>481</v>
      </c>
      <c r="L65" s="20" t="s">
        <v>481</v>
      </c>
      <c r="M65" s="18" t="n">
        <v>314.06447214</v>
      </c>
      <c r="N65" s="20" t="n">
        <v>39.83385443</v>
      </c>
      <c r="O65" s="18" t="s">
        <v>481</v>
      </c>
      <c r="P65" s="20" t="s">
        <v>481</v>
      </c>
      <c r="Q65" s="18" t="n">
        <v>331.56639016</v>
      </c>
      <c r="R65" s="20" t="n">
        <v>16.36347968</v>
      </c>
    </row>
    <row r="66" spans="1:18">
      <c r="A66" s="15" t="s">
        <v>541</v>
      </c>
      <c r="B66" s="17" t="n">
        <v>5665</v>
      </c>
      <c r="C66" s="18">
        <f>(80.0/B66*100)</f>
        <v/>
      </c>
      <c r="D66" s="19" t="n">
        <v>5585</v>
      </c>
      <c r="E66" s="18" t="n">
        <v>399.93465623</v>
      </c>
      <c r="F66" s="20" t="n">
        <v>2.12442432</v>
      </c>
      <c r="G66" s="18" t="n">
        <v>447.61458998</v>
      </c>
      <c r="H66" s="20" t="n">
        <v>2.13320793</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396.36529191</v>
      </c>
      <c r="F67" s="20" t="n">
        <v>3.77942143</v>
      </c>
      <c r="G67" s="18" t="n">
        <v>408.16549176</v>
      </c>
      <c r="H67" s="20" t="n">
        <v>3.39033003</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364.87754326</v>
      </c>
      <c r="F68" s="20" t="n">
        <v>2.14686205</v>
      </c>
      <c r="G68" s="18" t="n">
        <v>416.7658528</v>
      </c>
      <c r="H68" s="20" t="n">
        <v>1.47378216</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396.72759395</v>
      </c>
      <c r="F69" s="20" t="n">
        <v>7.18275696</v>
      </c>
      <c r="G69" s="18" t="n">
        <v>436.74416368</v>
      </c>
      <c r="H69" s="20" t="n">
        <v>4.11126795</v>
      </c>
      <c r="I69" s="18" t="s">
        <v>481</v>
      </c>
      <c r="J69" s="20" t="s">
        <v>481</v>
      </c>
      <c r="K69" s="18" t="s">
        <v>481</v>
      </c>
      <c r="L69" s="20" t="s">
        <v>481</v>
      </c>
      <c r="M69" s="18" t="s">
        <v>481</v>
      </c>
      <c r="N69" s="20" t="s">
        <v>481</v>
      </c>
      <c r="O69" s="18" t="s">
        <v>481</v>
      </c>
      <c r="P69" s="20" t="s">
        <v>481</v>
      </c>
      <c r="Q69" s="18" t="n">
        <v>320.61361598</v>
      </c>
      <c r="R69" s="20" t="n">
        <v>56.52978948</v>
      </c>
    </row>
    <row r="70" spans="1:18">
      <c r="A70" s="15" t="s">
        <v>545</v>
      </c>
      <c r="B70" s="17" t="n">
        <v>6036</v>
      </c>
      <c r="C70" s="18">
        <f>(223.0/B70*100)</f>
        <v/>
      </c>
      <c r="D70" s="19" t="n">
        <v>5813</v>
      </c>
      <c r="E70" s="18" t="n">
        <v>449.2388385</v>
      </c>
      <c r="F70" s="20" t="n">
        <v>7.28035206</v>
      </c>
      <c r="G70" s="18" t="n">
        <v>500.23550902</v>
      </c>
      <c r="H70" s="20" t="n">
        <v>3.14393249</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522.2540947700001</v>
      </c>
      <c r="F71" s="20" t="n">
        <v>2.72767877</v>
      </c>
      <c r="G71" s="18" t="n">
        <v>544.4895497799999</v>
      </c>
      <c r="H71" s="20" t="n">
        <v>1.78295955</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482.38182397</v>
      </c>
      <c r="F72" s="20" t="n">
        <v>3.32272259</v>
      </c>
      <c r="G72" s="18" t="n">
        <v>505.08961491</v>
      </c>
      <c r="H72" s="20" t="n">
        <v>2.89849828</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395.06738383</v>
      </c>
      <c r="F73" s="20" t="n">
        <v>3.27587381</v>
      </c>
      <c r="G73" s="18" t="n">
        <v>421.1813009</v>
      </c>
      <c r="H73" s="20" t="n">
        <v>4.0671244</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417.30164846</v>
      </c>
      <c r="F74" s="20" t="n">
        <v>2.24276433</v>
      </c>
      <c r="G74" s="18" t="n">
        <v>452.14238943</v>
      </c>
      <c r="H74" s="20" t="n">
        <v>3.13583121</v>
      </c>
      <c r="I74" s="18" t="s">
        <v>481</v>
      </c>
      <c r="J74" s="20" t="s">
        <v>481</v>
      </c>
      <c r="K74" s="18" t="s">
        <v>481</v>
      </c>
      <c r="L74" s="20" t="s">
        <v>481</v>
      </c>
      <c r="M74" s="18" t="s">
        <v>481</v>
      </c>
      <c r="N74" s="20" t="s">
        <v>481</v>
      </c>
      <c r="O74" s="18" t="s">
        <v>481</v>
      </c>
      <c r="P74" s="20" t="s">
        <v>481</v>
      </c>
      <c r="Q74" s="18" t="n">
        <v>399.30747956</v>
      </c>
      <c r="R74" s="20" t="n">
        <v>10.99049245</v>
      </c>
    </row>
    <row r="75" spans="1:18">
      <c r="A75" s="15" t="s">
        <v>550</v>
      </c>
      <c r="B75" s="17" t="n">
        <v>5375</v>
      </c>
      <c r="C75" s="18">
        <f>(244.0/B75*100)</f>
        <v/>
      </c>
      <c r="D75" s="19" t="n">
        <v>5131</v>
      </c>
      <c r="E75" s="18" t="n">
        <v>340.30281648</v>
      </c>
      <c r="F75" s="20" t="n">
        <v>4.59128909</v>
      </c>
      <c r="G75" s="18" t="n">
        <v>369.29770697</v>
      </c>
      <c r="H75" s="20" t="n">
        <v>3.14216387</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408.92648142</v>
      </c>
      <c r="F76" s="20" t="n">
        <v>5.0570843</v>
      </c>
      <c r="G76" s="18" t="n">
        <v>440.95135722</v>
      </c>
      <c r="H76" s="20" t="n">
        <v>2.91492614</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380.86391359</v>
      </c>
      <c r="F77" s="20" t="n">
        <v>4.011029</v>
      </c>
      <c r="G77" s="18" t="n">
        <v>453.39660196</v>
      </c>
      <c r="H77" s="20" t="n">
        <v>2.7007682</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486.02268553</v>
      </c>
      <c r="F78" s="20" t="n">
        <v>16.62069735</v>
      </c>
      <c r="G78" s="18" t="n">
        <v>486.88407986</v>
      </c>
      <c r="H78" s="20" t="n">
        <v>3.83157074</v>
      </c>
      <c r="I78" s="18" t="s">
        <v>481</v>
      </c>
      <c r="J78" s="20" t="s">
        <v>481</v>
      </c>
      <c r="K78" s="18" t="s">
        <v>481</v>
      </c>
      <c r="L78" s="20" t="s">
        <v>481</v>
      </c>
      <c r="M78" s="18" t="n">
        <v>373.7259</v>
      </c>
      <c r="N78" s="20" t="n">
        <v>22.8285774</v>
      </c>
      <c r="O78" s="18" t="s">
        <v>481</v>
      </c>
      <c r="P78" s="20" t="s">
        <v>481</v>
      </c>
      <c r="Q78" s="18" t="n">
        <v>357.275</v>
      </c>
      <c r="R78" s="20" t="n">
        <v>46.08324868</v>
      </c>
    </row>
    <row customHeight="1" ht="25" r="79" spans="1:18">
      <c r="A79" s="15" t="s">
        <v>554</v>
      </c>
      <c r="B79" s="17" t="n">
        <v>1657</v>
      </c>
      <c r="C79" s="18">
        <f>(41.0/B79*100)</f>
        <v/>
      </c>
      <c r="D79" s="19" t="n">
        <v>1616</v>
      </c>
      <c r="E79" s="18" t="n">
        <v>426.50980416</v>
      </c>
      <c r="F79" s="20" t="n">
        <v>10.59728042</v>
      </c>
      <c r="G79" s="18" t="n">
        <v>489.23116523</v>
      </c>
      <c r="H79" s="20" t="n">
        <v>7.6532153</v>
      </c>
      <c r="I79" s="18" t="s">
        <v>481</v>
      </c>
      <c r="J79" s="20" t="s">
        <v>481</v>
      </c>
      <c r="K79" s="18" t="s">
        <v>481</v>
      </c>
      <c r="L79" s="20" t="s">
        <v>481</v>
      </c>
      <c r="M79" s="18" t="s">
        <v>481</v>
      </c>
      <c r="N79" s="20" t="s">
        <v>481</v>
      </c>
      <c r="O79" s="18" t="s">
        <v>481</v>
      </c>
      <c r="P79" s="20" t="s">
        <v>481</v>
      </c>
      <c r="Q79" s="18" t="n">
        <v>454.44859376</v>
      </c>
      <c r="R79" s="20" t="n">
        <v>51.69561896</v>
      </c>
    </row>
    <row r="80" spans="1:18">
      <c r="A80" s="15" t="s">
        <v>555</v>
      </c>
      <c r="B80" s="17" t="n">
        <v>7841</v>
      </c>
      <c r="C80" s="18">
        <f>(0.0/B80*100)</f>
        <v/>
      </c>
      <c r="D80" s="19" t="n">
        <v>7841</v>
      </c>
      <c r="E80" s="18" t="n">
        <v>413.20658437</v>
      </c>
      <c r="F80" s="20" t="n">
        <v>3.80008645</v>
      </c>
      <c r="G80" s="18" t="n">
        <v>437.25266773</v>
      </c>
      <c r="H80" s="20" t="n">
        <v>4.1673595</v>
      </c>
      <c r="I80" s="18" t="s">
        <v>481</v>
      </c>
      <c r="J80" s="20" t="s">
        <v>481</v>
      </c>
      <c r="K80" s="18" t="s">
        <v>481</v>
      </c>
      <c r="L80" s="20" t="s">
        <v>481</v>
      </c>
      <c r="M80" s="18" t="s">
        <v>481</v>
      </c>
      <c r="N80" s="20" t="s">
        <v>481</v>
      </c>
      <c r="O80" s="18" t="s">
        <v>481</v>
      </c>
      <c r="P80" s="20" t="s">
        <v>481</v>
      </c>
      <c r="Q80" s="18" t="n">
        <v>429.12219179</v>
      </c>
      <c r="R80" s="20" t="n">
        <v>26.51057524</v>
      </c>
    </row>
    <row r="81" spans="1:18">
      <c r="A81" s="23" t="s">
        <v>556</v>
      </c>
      <c r="B81" s="17" t="n">
        <v>8861</v>
      </c>
      <c r="C81" s="18">
        <f>(76.0/B81*100)</f>
        <v/>
      </c>
      <c r="D81" s="19" t="n">
        <v>8785</v>
      </c>
      <c r="E81" s="18" t="n">
        <v>403.57055497</v>
      </c>
      <c r="F81" s="20" t="n">
        <v>3.15741669</v>
      </c>
      <c r="G81" s="18" t="n">
        <v>468.17556274</v>
      </c>
      <c r="H81" s="20" t="n">
        <v>4.35942778</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762</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499.04170917</v>
      </c>
      <c r="F7" s="20" t="n">
        <v>1.99490789</v>
      </c>
      <c r="G7" s="18" t="n">
        <v>518.38003303</v>
      </c>
      <c r="H7" s="20" t="n">
        <v>2.75383516</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496.14691073</v>
      </c>
      <c r="F8" s="20" t="n">
        <v>3.72803916</v>
      </c>
      <c r="G8" s="18" t="n">
        <v>475.08472112</v>
      </c>
      <c r="H8" s="20" t="n">
        <v>3.37667418</v>
      </c>
      <c r="I8" s="18" t="s">
        <v>481</v>
      </c>
      <c r="J8" s="20" t="s">
        <v>481</v>
      </c>
      <c r="K8" s="18" t="s">
        <v>481</v>
      </c>
      <c r="L8" s="20" t="s">
        <v>481</v>
      </c>
      <c r="M8" s="18" t="n">
        <v>361.38025951</v>
      </c>
      <c r="N8" s="20" t="n">
        <v>22.72565673</v>
      </c>
      <c r="O8" s="18" t="s">
        <v>481</v>
      </c>
      <c r="P8" s="20" t="s">
        <v>481</v>
      </c>
      <c r="Q8" s="18" t="s">
        <v>481</v>
      </c>
      <c r="R8" s="20" t="s">
        <v>481</v>
      </c>
    </row>
    <row r="9" spans="1:18">
      <c r="A9" s="15" t="s">
        <v>484</v>
      </c>
      <c r="B9" s="17" t="n">
        <v>9651</v>
      </c>
      <c r="C9" s="18">
        <f>(175.0/B9*100)</f>
        <v/>
      </c>
      <c r="D9" s="19" t="n">
        <v>9476</v>
      </c>
      <c r="E9" s="18" t="n">
        <v>471.40074622</v>
      </c>
      <c r="F9" s="20" t="n">
        <v>2.94249321</v>
      </c>
      <c r="G9" s="18" t="n">
        <v>536.32400555</v>
      </c>
      <c r="H9" s="20" t="n">
        <v>2.57155822</v>
      </c>
      <c r="I9" s="18" t="s">
        <v>481</v>
      </c>
      <c r="J9" s="20" t="s">
        <v>481</v>
      </c>
      <c r="K9" s="18" t="s">
        <v>481</v>
      </c>
      <c r="L9" s="20" t="s">
        <v>481</v>
      </c>
      <c r="M9" s="18" t="n">
        <v>347.7815185</v>
      </c>
      <c r="N9" s="20" t="n">
        <v>11.20716786</v>
      </c>
      <c r="O9" s="18" t="s">
        <v>481</v>
      </c>
      <c r="P9" s="20" t="s">
        <v>481</v>
      </c>
      <c r="Q9" s="18" t="s">
        <v>481</v>
      </c>
      <c r="R9" s="20" t="s">
        <v>481</v>
      </c>
    </row>
    <row r="10" spans="1:18">
      <c r="A10" s="15" t="s">
        <v>485</v>
      </c>
      <c r="B10" s="17" t="n">
        <v>20058</v>
      </c>
      <c r="C10" s="18">
        <f>(545.0/B10*100)</f>
        <v/>
      </c>
      <c r="D10" s="19" t="n">
        <v>19513</v>
      </c>
      <c r="E10" s="18" t="n">
        <v>526.8309221</v>
      </c>
      <c r="F10" s="20" t="n">
        <v>2.35818698</v>
      </c>
      <c r="G10" s="18" t="n">
        <v>530.6008023000001</v>
      </c>
      <c r="H10" s="20" t="n">
        <v>3.71776612</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427.08206379</v>
      </c>
      <c r="F11" s="20" t="n">
        <v>3.20838425</v>
      </c>
      <c r="G11" s="18" t="n">
        <v>481.88665023</v>
      </c>
      <c r="H11" s="20" t="n">
        <v>2.76590827</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461.31603461</v>
      </c>
      <c r="F12" s="20" t="n">
        <v>3.08245043</v>
      </c>
      <c r="G12" s="18" t="n">
        <v>508.28930629</v>
      </c>
      <c r="H12" s="20" t="n">
        <v>2.51863011</v>
      </c>
      <c r="I12" s="18" t="s">
        <v>481</v>
      </c>
      <c r="J12" s="20" t="s">
        <v>481</v>
      </c>
      <c r="K12" s="18" t="s">
        <v>481</v>
      </c>
      <c r="L12" s="20" t="s">
        <v>481</v>
      </c>
      <c r="M12" s="18" t="n">
        <v>332.31014509</v>
      </c>
      <c r="N12" s="20" t="n">
        <v>18.34291261</v>
      </c>
      <c r="O12" s="18" t="s">
        <v>481</v>
      </c>
      <c r="P12" s="20" t="s">
        <v>481</v>
      </c>
      <c r="Q12" s="18" t="s">
        <v>481</v>
      </c>
      <c r="R12" s="20" t="s">
        <v>481</v>
      </c>
    </row>
    <row r="13" spans="1:18">
      <c r="A13" s="15" t="s">
        <v>488</v>
      </c>
      <c r="B13" s="17" t="n">
        <v>7161</v>
      </c>
      <c r="C13" s="18">
        <f>(2754.0/B13*100)</f>
        <v/>
      </c>
      <c r="D13" s="19" t="n">
        <v>4407</v>
      </c>
      <c r="E13" s="18" t="s">
        <v>481</v>
      </c>
      <c r="F13" s="20" t="s">
        <v>481</v>
      </c>
      <c r="G13" s="18" t="n">
        <v>512.506991</v>
      </c>
      <c r="H13" s="20" t="n">
        <v>2.59686837</v>
      </c>
      <c r="I13" s="18" t="s">
        <v>481</v>
      </c>
      <c r="J13" s="20" t="s">
        <v>481</v>
      </c>
      <c r="K13" s="18" t="s">
        <v>481</v>
      </c>
      <c r="L13" s="20" t="s">
        <v>481</v>
      </c>
      <c r="M13" s="18" t="n">
        <v>407.4699787</v>
      </c>
      <c r="N13" s="20" t="n">
        <v>6.79601306</v>
      </c>
      <c r="O13" s="18" t="s">
        <v>481</v>
      </c>
      <c r="P13" s="20" t="s">
        <v>481</v>
      </c>
      <c r="Q13" s="18" t="s">
        <v>481</v>
      </c>
      <c r="R13" s="20" t="s">
        <v>481</v>
      </c>
    </row>
    <row r="14" spans="1:18">
      <c r="A14" s="15" t="s">
        <v>489</v>
      </c>
      <c r="B14" s="17" t="n">
        <v>5587</v>
      </c>
      <c r="C14" s="18">
        <f>(78.0/B14*100)</f>
        <v/>
      </c>
      <c r="D14" s="19" t="n">
        <v>5509</v>
      </c>
      <c r="E14" s="18" t="n">
        <v>500.74640419</v>
      </c>
      <c r="F14" s="20" t="n">
        <v>2.74885477</v>
      </c>
      <c r="G14" s="18" t="n">
        <v>541.41843348</v>
      </c>
      <c r="H14" s="20" t="n">
        <v>2.51623069</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519.2391923599999</v>
      </c>
      <c r="F15" s="20" t="n">
        <v>3.09993299</v>
      </c>
      <c r="G15" s="18" t="n">
        <v>544.52704809</v>
      </c>
      <c r="H15" s="20" t="n">
        <v>3.44322045</v>
      </c>
      <c r="I15" s="18" t="s">
        <v>481</v>
      </c>
      <c r="J15" s="20" t="s">
        <v>481</v>
      </c>
      <c r="K15" s="18" t="s">
        <v>481</v>
      </c>
      <c r="L15" s="20" t="s">
        <v>481</v>
      </c>
      <c r="M15" s="18" t="n">
        <v>367.66871077</v>
      </c>
      <c r="N15" s="20" t="n">
        <v>14.82638214</v>
      </c>
      <c r="O15" s="18" t="s">
        <v>481</v>
      </c>
      <c r="P15" s="20" t="s">
        <v>481</v>
      </c>
      <c r="Q15" s="18" t="s">
        <v>481</v>
      </c>
      <c r="R15" s="20" t="s">
        <v>481</v>
      </c>
    </row>
    <row r="16" spans="1:18">
      <c r="A16" s="15" t="s">
        <v>491</v>
      </c>
      <c r="B16" s="17" t="n">
        <v>6108</v>
      </c>
      <c r="C16" s="18">
        <f>(121.0/B16*100)</f>
        <v/>
      </c>
      <c r="D16" s="19" t="n">
        <v>5987</v>
      </c>
      <c r="E16" s="18" t="n">
        <v>462.34531608</v>
      </c>
      <c r="F16" s="20" t="n">
        <v>4.38037496</v>
      </c>
      <c r="G16" s="18" t="n">
        <v>521.2853539499999</v>
      </c>
      <c r="H16" s="20" t="n">
        <v>2.43246109</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500.06235818</v>
      </c>
      <c r="F17" s="20" t="n">
        <v>3.65786368</v>
      </c>
      <c r="G17" s="18" t="n">
        <v>540.31502999</v>
      </c>
      <c r="H17" s="20" t="n">
        <v>3.51390923</v>
      </c>
      <c r="I17" s="18" t="s">
        <v>481</v>
      </c>
      <c r="J17" s="20" t="s">
        <v>481</v>
      </c>
      <c r="K17" s="18" t="s">
        <v>481</v>
      </c>
      <c r="L17" s="20" t="s">
        <v>481</v>
      </c>
      <c r="M17" s="18" t="n">
        <v>338.260297</v>
      </c>
      <c r="N17" s="20" t="n">
        <v>14.23011861</v>
      </c>
      <c r="O17" s="18" t="s">
        <v>481</v>
      </c>
      <c r="P17" s="20" t="s">
        <v>481</v>
      </c>
      <c r="Q17" s="18" t="s">
        <v>481</v>
      </c>
      <c r="R17" s="20" t="s">
        <v>481</v>
      </c>
    </row>
    <row r="18" spans="1:18">
      <c r="A18" s="15" t="s">
        <v>493</v>
      </c>
      <c r="B18" s="17" t="n">
        <v>5532</v>
      </c>
      <c r="C18" s="18">
        <f>(29.0/B18*100)</f>
        <v/>
      </c>
      <c r="D18" s="19" t="n">
        <v>5503</v>
      </c>
      <c r="E18" s="18" t="n">
        <v>433.49503999</v>
      </c>
      <c r="F18" s="20" t="n">
        <v>5.32954683</v>
      </c>
      <c r="G18" s="18" t="n">
        <v>491.7150894</v>
      </c>
      <c r="H18" s="20" t="n">
        <v>3.54692497</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448.76735897</v>
      </c>
      <c r="F19" s="20" t="n">
        <v>3.18261699</v>
      </c>
      <c r="G19" s="18" t="n">
        <v>487.23139978</v>
      </c>
      <c r="H19" s="20" t="n">
        <v>2.96012539</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476.62198556</v>
      </c>
      <c r="F20" s="20" t="n">
        <v>2.66990668</v>
      </c>
      <c r="G20" s="18" t="n">
        <v>490.83756884</v>
      </c>
      <c r="H20" s="20" t="n">
        <v>3.11384617</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522.5943166</v>
      </c>
      <c r="F21" s="20" t="n">
        <v>2.4191973</v>
      </c>
      <c r="G21" s="18" t="n">
        <v>441.84149915</v>
      </c>
      <c r="H21" s="20" t="n">
        <v>10.94719122</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465.36199383</v>
      </c>
      <c r="F22" s="20" t="n">
        <v>5.86470822</v>
      </c>
      <c r="G22" s="18" t="n">
        <v>493.83686476</v>
      </c>
      <c r="H22" s="20" t="n">
        <v>4.23702548</v>
      </c>
      <c r="I22" s="18" t="s">
        <v>481</v>
      </c>
      <c r="J22" s="20" t="s">
        <v>481</v>
      </c>
      <c r="K22" s="18" t="s">
        <v>481</v>
      </c>
      <c r="L22" s="20" t="s">
        <v>481</v>
      </c>
      <c r="M22" s="18" t="s">
        <v>481</v>
      </c>
      <c r="N22" s="20" t="s">
        <v>481</v>
      </c>
      <c r="O22" s="18" t="n">
        <v>461.7168</v>
      </c>
      <c r="P22" s="20" t="n">
        <v>37.54694786</v>
      </c>
      <c r="Q22" s="18" t="s">
        <v>481</v>
      </c>
      <c r="R22" s="20" t="s">
        <v>481</v>
      </c>
    </row>
    <row r="23" spans="1:18">
      <c r="A23" s="15" t="s">
        <v>498</v>
      </c>
      <c r="B23" s="17" t="n">
        <v>11583</v>
      </c>
      <c r="C23" s="18">
        <f>(230.0/B23*100)</f>
        <v/>
      </c>
      <c r="D23" s="19" t="n">
        <v>11353</v>
      </c>
      <c r="E23" s="18" t="n">
        <v>479.24890154</v>
      </c>
      <c r="F23" s="20" t="n">
        <v>3.45263858</v>
      </c>
      <c r="G23" s="18" t="n">
        <v>491.22610094</v>
      </c>
      <c r="H23" s="20" t="n">
        <v>3.33557988</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515.9584799199999</v>
      </c>
      <c r="N24" s="20" t="n">
        <v>3.19721086</v>
      </c>
      <c r="O24" s="18" t="s">
        <v>481</v>
      </c>
      <c r="P24" s="20" t="s">
        <v>481</v>
      </c>
      <c r="Q24" s="18" t="s">
        <v>481</v>
      </c>
      <c r="R24" s="20" t="s">
        <v>481</v>
      </c>
    </row>
    <row r="25" spans="1:18">
      <c r="A25" s="15" t="s">
        <v>500</v>
      </c>
      <c r="B25" s="17" t="n">
        <v>5581</v>
      </c>
      <c r="C25" s="18">
        <f>(25.0/B25*100)</f>
        <v/>
      </c>
      <c r="D25" s="19" t="n">
        <v>5556</v>
      </c>
      <c r="E25" s="18" t="n">
        <v>513.1417569499999</v>
      </c>
      <c r="F25" s="20" t="n">
        <v>3.69364378</v>
      </c>
      <c r="G25" s="18" t="n">
        <v>530.97009066</v>
      </c>
      <c r="H25" s="20" t="n">
        <v>4.60835993</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469.24296318</v>
      </c>
      <c r="F26" s="20" t="n">
        <v>2.44033012</v>
      </c>
      <c r="G26" s="18" t="n">
        <v>505.48851631</v>
      </c>
      <c r="H26" s="20" t="n">
        <v>2.18844528</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464.12638903</v>
      </c>
      <c r="F27" s="20" t="n">
        <v>1.74499479</v>
      </c>
      <c r="G27" s="18" t="n">
        <v>513.36789414</v>
      </c>
      <c r="H27" s="20" t="n">
        <v>2.42695853</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418.88606622</v>
      </c>
      <c r="F28" s="20" t="n">
        <v>3.09353738</v>
      </c>
      <c r="G28" s="18" t="n">
        <v>432.37125388</v>
      </c>
      <c r="H28" s="20" t="n">
        <v>2.75266006</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479.03230822</v>
      </c>
      <c r="F29" s="20" t="n">
        <v>3.4898705</v>
      </c>
      <c r="G29" s="18" t="n">
        <v>526.72739214</v>
      </c>
      <c r="H29" s="20" t="n">
        <v>3.0420564</v>
      </c>
      <c r="I29" s="18" t="s">
        <v>481</v>
      </c>
      <c r="J29" s="20" t="s">
        <v>481</v>
      </c>
      <c r="K29" s="18" t="s">
        <v>481</v>
      </c>
      <c r="L29" s="20" t="s">
        <v>481</v>
      </c>
      <c r="M29" s="18" t="n">
        <v>314.02123871</v>
      </c>
      <c r="N29" s="20" t="n">
        <v>13.26138992</v>
      </c>
      <c r="O29" s="18" t="s">
        <v>481</v>
      </c>
      <c r="P29" s="20" t="s">
        <v>481</v>
      </c>
      <c r="Q29" s="18" t="s">
        <v>481</v>
      </c>
      <c r="R29" s="20" t="s">
        <v>481</v>
      </c>
    </row>
    <row r="30" spans="1:18">
      <c r="A30" s="15" t="s">
        <v>505</v>
      </c>
      <c r="B30" s="17" t="n">
        <v>4520</v>
      </c>
      <c r="C30" s="18">
        <f>(140.0/B30*100)</f>
        <v/>
      </c>
      <c r="D30" s="19" t="n">
        <v>4380</v>
      </c>
      <c r="E30" s="18" t="n">
        <v>508.65238603</v>
      </c>
      <c r="F30" s="20" t="n">
        <v>2.88417007</v>
      </c>
      <c r="G30" s="18" t="n">
        <v>518.02089123</v>
      </c>
      <c r="H30" s="20" t="n">
        <v>3.85466905</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513.19117289</v>
      </c>
      <c r="N31" s="20" t="n">
        <v>2.50932949</v>
      </c>
      <c r="O31" s="18" t="s">
        <v>481</v>
      </c>
      <c r="P31" s="20" t="s">
        <v>481</v>
      </c>
      <c r="Q31" s="18" t="s">
        <v>481</v>
      </c>
      <c r="R31" s="20" t="s">
        <v>481</v>
      </c>
    </row>
    <row r="32" spans="1:18">
      <c r="A32" s="15" t="s">
        <v>507</v>
      </c>
      <c r="B32" s="17" t="n">
        <v>4478</v>
      </c>
      <c r="C32" s="18">
        <f>(6.0/B32*100)</f>
        <v/>
      </c>
      <c r="D32" s="19" t="n">
        <v>4472</v>
      </c>
      <c r="E32" s="18" t="n">
        <v>483.84288369</v>
      </c>
      <c r="F32" s="20" t="n">
        <v>3.306202</v>
      </c>
      <c r="G32" s="18" t="n">
        <v>517.32652895</v>
      </c>
      <c r="H32" s="20" t="n">
        <v>2.58039523</v>
      </c>
      <c r="I32" s="18" t="s">
        <v>481</v>
      </c>
      <c r="J32" s="20" t="s">
        <v>481</v>
      </c>
      <c r="K32" s="18" t="s">
        <v>481</v>
      </c>
      <c r="L32" s="20" t="s">
        <v>481</v>
      </c>
      <c r="M32" s="18" t="s">
        <v>481</v>
      </c>
      <c r="N32" s="20" t="s">
        <v>481</v>
      </c>
      <c r="O32" s="18" t="s">
        <v>481</v>
      </c>
      <c r="P32" s="20" t="s">
        <v>481</v>
      </c>
      <c r="Q32" s="18" t="s">
        <v>481</v>
      </c>
      <c r="R32" s="20" t="s">
        <v>481</v>
      </c>
    </row>
    <row r="33" spans="1:18">
      <c r="A33" s="15" t="s">
        <v>508</v>
      </c>
      <c r="B33" s="17" t="n">
        <v>7325</v>
      </c>
      <c r="C33" s="18">
        <f>(78.0/B33*100)</f>
        <v/>
      </c>
      <c r="D33" s="19" t="n">
        <v>7247</v>
      </c>
      <c r="E33" s="18" t="n">
        <v>471.9130392</v>
      </c>
      <c r="F33" s="20" t="n">
        <v>3.81516043</v>
      </c>
      <c r="G33" s="18" t="n">
        <v>514.84405534</v>
      </c>
      <c r="H33" s="20" t="n">
        <v>2.4439676</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425.20546238</v>
      </c>
      <c r="F34" s="20" t="n">
        <v>3.5694097</v>
      </c>
      <c r="G34" s="18" t="n">
        <v>479.48460496</v>
      </c>
      <c r="H34" s="20" t="n">
        <v>2.44740294</v>
      </c>
      <c r="I34" s="18" t="s">
        <v>481</v>
      </c>
      <c r="J34" s="20" t="s">
        <v>481</v>
      </c>
      <c r="K34" s="18" t="s">
        <v>481</v>
      </c>
      <c r="L34" s="20" t="s">
        <v>481</v>
      </c>
      <c r="M34" s="18" t="n">
        <v>263.37193708</v>
      </c>
      <c r="N34" s="20" t="n">
        <v>13.61114927</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505.2158807</v>
      </c>
      <c r="P35" s="20" t="n">
        <v>1.4729023</v>
      </c>
      <c r="Q35" s="18" t="s">
        <v>481</v>
      </c>
      <c r="R35" s="20" t="s">
        <v>481</v>
      </c>
    </row>
    <row r="36" spans="1:18">
      <c r="A36" s="15" t="s">
        <v>511</v>
      </c>
      <c r="B36" s="17" t="n">
        <v>6736</v>
      </c>
      <c r="C36" s="18">
        <f>(40.0/B36*100)</f>
        <v/>
      </c>
      <c r="D36" s="19" t="n">
        <v>6696</v>
      </c>
      <c r="E36" s="18" t="n">
        <v>468.56759172</v>
      </c>
      <c r="F36" s="20" t="n">
        <v>3.02702091</v>
      </c>
      <c r="G36" s="18" t="n">
        <v>518.83011932</v>
      </c>
      <c r="H36" s="20" t="n">
        <v>2.28066969</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493.57521515</v>
      </c>
      <c r="F37" s="20" t="n">
        <v>3.80546397</v>
      </c>
      <c r="G37" s="18" t="n">
        <v>514.48113349</v>
      </c>
      <c r="H37" s="20" t="n">
        <v>3.69072588</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485.00893083</v>
      </c>
      <c r="F38" s="20" t="n">
        <v>3.82058768</v>
      </c>
      <c r="G38" s="18" t="n">
        <v>503.45476951</v>
      </c>
      <c r="H38" s="20" t="n">
        <v>3.77773712</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401.91991015</v>
      </c>
      <c r="F39" s="20" t="n">
        <v>3.63306794</v>
      </c>
      <c r="G39" s="18" t="n">
        <v>450.3451253</v>
      </c>
      <c r="H39" s="20" t="n">
        <v>4.34858405</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472.08315136</v>
      </c>
      <c r="F40" s="20" t="n">
        <v>3.5821038</v>
      </c>
      <c r="G40" s="18" t="n">
        <v>518.07668721</v>
      </c>
      <c r="H40" s="20" t="n">
        <v>3.00484633</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503.46396989</v>
      </c>
      <c r="F41" s="20" t="n">
        <v>3.5067678</v>
      </c>
      <c r="G41" s="18" t="n">
        <v>470.15527136</v>
      </c>
      <c r="H41" s="20" t="n">
        <v>6.29304876</v>
      </c>
      <c r="I41" s="18" t="s">
        <v>481</v>
      </c>
      <c r="J41" s="20" t="s">
        <v>481</v>
      </c>
      <c r="K41" s="18" t="s">
        <v>481</v>
      </c>
      <c r="L41" s="20" t="s">
        <v>481</v>
      </c>
      <c r="M41" s="18" t="n">
        <v>399.91015703</v>
      </c>
      <c r="N41" s="20" t="n">
        <v>16.72230739</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337.36708446</v>
      </c>
      <c r="F45" s="20" t="n">
        <v>3.12494365</v>
      </c>
      <c r="G45" s="18" t="n">
        <v>360.65180808</v>
      </c>
      <c r="H45" s="20" t="n">
        <v>3.75189918</v>
      </c>
      <c r="I45" s="18" t="s">
        <v>481</v>
      </c>
      <c r="J45" s="20" t="s">
        <v>481</v>
      </c>
      <c r="K45" s="18" t="s">
        <v>481</v>
      </c>
      <c r="L45" s="20" t="s">
        <v>481</v>
      </c>
      <c r="M45" s="18" t="n">
        <v>342.20918027</v>
      </c>
      <c r="N45" s="20" t="n">
        <v>16.3996358</v>
      </c>
      <c r="O45" s="18" t="n">
        <v>377.61273552</v>
      </c>
      <c r="P45" s="20" t="n">
        <v>22.7490576</v>
      </c>
      <c r="Q45" s="18" t="n">
        <v>343.04027715</v>
      </c>
      <c r="R45" s="20" t="n">
        <v>4.1752065</v>
      </c>
    </row>
    <row r="46" spans="1:18">
      <c r="A46" s="15" t="s">
        <v>521</v>
      </c>
      <c r="B46" s="17" t="n">
        <v>23141</v>
      </c>
      <c r="C46" s="18">
        <f>(1771.0/B46*100)</f>
        <v/>
      </c>
      <c r="D46" s="19" t="n">
        <v>21370</v>
      </c>
      <c r="E46" s="18" t="n">
        <v>383.56088165</v>
      </c>
      <c r="F46" s="20" t="n">
        <v>2.78071675</v>
      </c>
      <c r="G46" s="18" t="n">
        <v>455.51464135</v>
      </c>
      <c r="H46" s="20" t="n">
        <v>3.85765322</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436.30244077</v>
      </c>
      <c r="F47" s="20" t="n">
        <v>5.5611081</v>
      </c>
      <c r="G47" s="18" t="n">
        <v>427.80265714</v>
      </c>
      <c r="H47" s="20" t="n">
        <v>6.74611792</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465.59708415</v>
      </c>
      <c r="F48" s="20" t="n">
        <v>5.62778223</v>
      </c>
      <c r="G48" s="18" t="n">
        <v>514.0716490900001</v>
      </c>
      <c r="H48" s="20" t="n">
        <v>4.99442421</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419.0654244</v>
      </c>
      <c r="F49" s="20" t="n">
        <v>3.47185026</v>
      </c>
      <c r="G49" s="18" t="n">
        <v>439.31076832</v>
      </c>
      <c r="H49" s="20" t="n">
        <v>4.28637006</v>
      </c>
      <c r="I49" s="18" t="s">
        <v>481</v>
      </c>
      <c r="J49" s="20" t="s">
        <v>481</v>
      </c>
      <c r="K49" s="18" t="s">
        <v>481</v>
      </c>
      <c r="L49" s="20" t="s">
        <v>481</v>
      </c>
      <c r="M49" s="18" t="s">
        <v>481</v>
      </c>
      <c r="N49" s="20" t="s">
        <v>481</v>
      </c>
      <c r="O49" s="18" t="s">
        <v>481</v>
      </c>
      <c r="P49" s="20" t="s">
        <v>481</v>
      </c>
      <c r="Q49" s="18" t="n">
        <v>350.77253869</v>
      </c>
      <c r="R49" s="20" t="n">
        <v>11.13813747</v>
      </c>
    </row>
    <row r="50" spans="1:18">
      <c r="A50" s="15" t="s">
        <v>525</v>
      </c>
      <c r="B50" s="17" t="n">
        <v>11795</v>
      </c>
      <c r="C50" s="18">
        <f>(249.0/B50*100)</f>
        <v/>
      </c>
      <c r="D50" s="19" t="n">
        <v>11546</v>
      </c>
      <c r="E50" s="18" t="n">
        <v>411.78460272</v>
      </c>
      <c r="F50" s="20" t="n">
        <v>3.43771092</v>
      </c>
      <c r="G50" s="18" t="n">
        <v>446.05719029</v>
      </c>
      <c r="H50" s="20" t="n">
        <v>3.68648942</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430.18384393</v>
      </c>
      <c r="F51" s="20" t="n">
        <v>3.02108839</v>
      </c>
      <c r="G51" s="18" t="n">
        <v>410.92836098</v>
      </c>
      <c r="H51" s="20" t="n">
        <v>4.41963942</v>
      </c>
      <c r="I51" s="18" t="s">
        <v>481</v>
      </c>
      <c r="J51" s="20" t="s">
        <v>481</v>
      </c>
      <c r="K51" s="18" t="s">
        <v>481</v>
      </c>
      <c r="L51" s="20" t="s">
        <v>481</v>
      </c>
      <c r="M51" s="18" t="n">
        <v>427.96430568</v>
      </c>
      <c r="N51" s="20" t="n">
        <v>5.20460603</v>
      </c>
      <c r="O51" s="18" t="s">
        <v>481</v>
      </c>
      <c r="P51" s="20" t="s">
        <v>481</v>
      </c>
      <c r="Q51" s="18" t="s">
        <v>481</v>
      </c>
      <c r="R51" s="20" t="s">
        <v>481</v>
      </c>
    </row>
    <row r="52" spans="1:18">
      <c r="A52" s="15" t="s">
        <v>527</v>
      </c>
      <c r="B52" s="17" t="n">
        <v>5809</v>
      </c>
      <c r="C52" s="18">
        <f>(85.0/B52*100)</f>
        <v/>
      </c>
      <c r="D52" s="19" t="n">
        <v>5724</v>
      </c>
      <c r="E52" s="18" t="n">
        <v>473.60803336</v>
      </c>
      <c r="F52" s="20" t="n">
        <v>3.6579986</v>
      </c>
      <c r="G52" s="18" t="n">
        <v>493.9339283</v>
      </c>
      <c r="H52" s="20" t="n">
        <v>2.76067358</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411.79497276</v>
      </c>
      <c r="F53" s="20" t="n">
        <v>2.69804979</v>
      </c>
      <c r="G53" s="18" t="n">
        <v>467.80005021</v>
      </c>
      <c r="H53" s="20" t="n">
        <v>2.12637828</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356.10967871</v>
      </c>
      <c r="F54" s="20" t="n">
        <v>3.25561482</v>
      </c>
      <c r="G54" s="18" t="n">
        <v>376.05679017</v>
      </c>
      <c r="H54" s="20" t="n">
        <v>4.06429078</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381.50124531</v>
      </c>
      <c r="F55" s="20" t="n">
        <v>3.97217251</v>
      </c>
      <c r="G55" s="18" t="n">
        <v>413.4029216</v>
      </c>
      <c r="H55" s="20" t="n">
        <v>3.34796265</v>
      </c>
      <c r="I55" s="18" t="s">
        <v>481</v>
      </c>
      <c r="J55" s="20" t="s">
        <v>481</v>
      </c>
      <c r="K55" s="18" t="s">
        <v>481</v>
      </c>
      <c r="L55" s="20" t="s">
        <v>481</v>
      </c>
      <c r="M55" s="18" t="n">
        <v>495.7153</v>
      </c>
      <c r="N55" s="20" t="n">
        <v>72.06416769</v>
      </c>
      <c r="O55" s="18" t="n">
        <v>474.10232019</v>
      </c>
      <c r="P55" s="20" t="n">
        <v>35.20766941</v>
      </c>
      <c r="Q55" s="18" t="n">
        <v>310.43005411</v>
      </c>
      <c r="R55" s="20" t="n">
        <v>27.16494787</v>
      </c>
    </row>
    <row r="56" spans="1:18">
      <c r="A56" s="15" t="s">
        <v>531</v>
      </c>
      <c r="B56" s="17" t="n">
        <v>5359</v>
      </c>
      <c r="C56" s="18">
        <f>(77.0/B56*100)</f>
        <v/>
      </c>
      <c r="D56" s="19" t="n">
        <v>5282</v>
      </c>
      <c r="E56" s="18" t="n">
        <v>507.08071795</v>
      </c>
      <c r="F56" s="20" t="n">
        <v>3.50148259</v>
      </c>
      <c r="G56" s="18" t="n">
        <v>548.4407118</v>
      </c>
      <c r="H56" s="20" t="n">
        <v>2.65248927</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393.76266675</v>
      </c>
      <c r="F57" s="20" t="n">
        <v>2.86962938</v>
      </c>
      <c r="G57" s="18" t="n">
        <v>404.04416124</v>
      </c>
      <c r="H57" s="20" t="n">
        <v>4.0003981</v>
      </c>
      <c r="I57" s="18" t="s">
        <v>481</v>
      </c>
      <c r="J57" s="20" t="s">
        <v>481</v>
      </c>
      <c r="K57" s="18" t="s">
        <v>481</v>
      </c>
      <c r="L57" s="20" t="s">
        <v>481</v>
      </c>
      <c r="M57" s="18" t="n">
        <v>276.4343</v>
      </c>
      <c r="N57" s="20" t="n">
        <v>68.7373216</v>
      </c>
      <c r="O57" s="18" t="s">
        <v>481</v>
      </c>
      <c r="P57" s="20" t="s">
        <v>481</v>
      </c>
      <c r="Q57" s="18" t="n">
        <v>389.57457142</v>
      </c>
      <c r="R57" s="20" t="n">
        <v>8.85999578</v>
      </c>
    </row>
    <row r="58" spans="1:18">
      <c r="A58" s="15" t="s">
        <v>533</v>
      </c>
      <c r="B58" s="17" t="n">
        <v>7267</v>
      </c>
      <c r="C58" s="18">
        <f>(10.0/B58*100)</f>
        <v/>
      </c>
      <c r="D58" s="19" t="n">
        <v>7257</v>
      </c>
      <c r="E58" s="18" t="n">
        <v>395.76224195</v>
      </c>
      <c r="F58" s="20" t="n">
        <v>3.62546491</v>
      </c>
      <c r="G58" s="18" t="n">
        <v>420.69538832</v>
      </c>
      <c r="H58" s="20" t="n">
        <v>3.5883842</v>
      </c>
      <c r="I58" s="18" t="s">
        <v>481</v>
      </c>
      <c r="J58" s="20" t="s">
        <v>481</v>
      </c>
      <c r="K58" s="18" t="s">
        <v>481</v>
      </c>
      <c r="L58" s="20" t="s">
        <v>481</v>
      </c>
      <c r="M58" s="18" t="s">
        <v>481</v>
      </c>
      <c r="N58" s="20" t="s">
        <v>481</v>
      </c>
      <c r="O58" s="18" t="n">
        <v>308.42408868</v>
      </c>
      <c r="P58" s="20" t="n">
        <v>42.67420031</v>
      </c>
      <c r="Q58" s="18" t="n">
        <v>358.26358541</v>
      </c>
      <c r="R58" s="20" t="n">
        <v>24.84748701</v>
      </c>
    </row>
    <row r="59" spans="1:18">
      <c r="A59" s="15" t="s">
        <v>534</v>
      </c>
      <c r="B59" s="17" t="n">
        <v>4826</v>
      </c>
      <c r="C59" s="18">
        <f>(26.0/B59*100)</f>
        <v/>
      </c>
      <c r="D59" s="19" t="n">
        <v>4800</v>
      </c>
      <c r="E59" s="18" t="n">
        <v>338.14479265</v>
      </c>
      <c r="F59" s="20" t="n">
        <v>2.20590276</v>
      </c>
      <c r="G59" s="18" t="n">
        <v>364.72252363</v>
      </c>
      <c r="H59" s="20" t="n">
        <v>2.39010265</v>
      </c>
      <c r="I59" s="18" t="s">
        <v>481</v>
      </c>
      <c r="J59" s="20" t="s">
        <v>481</v>
      </c>
      <c r="K59" s="18" t="s">
        <v>481</v>
      </c>
      <c r="L59" s="20" t="s">
        <v>481</v>
      </c>
      <c r="M59" s="18" t="s">
        <v>481</v>
      </c>
      <c r="N59" s="20" t="s">
        <v>481</v>
      </c>
      <c r="O59" s="18" t="n">
        <v>237.24963664</v>
      </c>
      <c r="P59" s="20" t="n">
        <v>17.85332051</v>
      </c>
      <c r="Q59" s="18" t="n">
        <v>312.79223835</v>
      </c>
      <c r="R59" s="20" t="n">
        <v>5.0773289</v>
      </c>
    </row>
    <row r="60" spans="1:18">
      <c r="A60" s="15" t="s">
        <v>535</v>
      </c>
      <c r="B60" s="17" t="n">
        <v>4546</v>
      </c>
      <c r="C60" s="18">
        <f>(15.0/B60*100)</f>
        <v/>
      </c>
      <c r="D60" s="19" t="n">
        <v>4531</v>
      </c>
      <c r="E60" s="18" t="n">
        <v>334.23367084</v>
      </c>
      <c r="F60" s="20" t="n">
        <v>6.99172631</v>
      </c>
      <c r="G60" s="18" t="n">
        <v>362.96536137</v>
      </c>
      <c r="H60" s="20" t="n">
        <v>5.49033308</v>
      </c>
      <c r="I60" s="18" t="s">
        <v>481</v>
      </c>
      <c r="J60" s="20" t="s">
        <v>481</v>
      </c>
      <c r="K60" s="18" t="s">
        <v>481</v>
      </c>
      <c r="L60" s="20" t="s">
        <v>481</v>
      </c>
      <c r="M60" s="18" t="s">
        <v>481</v>
      </c>
      <c r="N60" s="20" t="s">
        <v>481</v>
      </c>
      <c r="O60" s="18" t="n">
        <v>241.316</v>
      </c>
      <c r="P60" s="20" t="n">
        <v>46.66371241</v>
      </c>
      <c r="Q60" s="18" t="n">
        <v>318.63408976</v>
      </c>
      <c r="R60" s="20" t="n">
        <v>9.861168409999999</v>
      </c>
    </row>
    <row r="61" spans="1:18">
      <c r="A61" s="15" t="s">
        <v>536</v>
      </c>
      <c r="B61" s="17" t="n">
        <v>6525</v>
      </c>
      <c r="C61" s="18">
        <f>(148.0/B61*100)</f>
        <v/>
      </c>
      <c r="D61" s="19" t="n">
        <v>6377</v>
      </c>
      <c r="E61" s="18" t="n">
        <v>439.27031771</v>
      </c>
      <c r="F61" s="20" t="n">
        <v>3.34820844</v>
      </c>
      <c r="G61" s="18" t="n">
        <v>493.95516777</v>
      </c>
      <c r="H61" s="20" t="n">
        <v>3.02512432</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486.81015783</v>
      </c>
      <c r="F62" s="20" t="n">
        <v>1.89579569</v>
      </c>
      <c r="G62" s="18" t="n">
        <v>526.2662405999999</v>
      </c>
      <c r="H62" s="20" t="n">
        <v>1.91194961</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339.99573345</v>
      </c>
      <c r="F63" s="20" t="n">
        <v>2.32587094</v>
      </c>
      <c r="G63" s="18" t="n">
        <v>362.74463505</v>
      </c>
      <c r="H63" s="20" t="n">
        <v>2.18196748</v>
      </c>
      <c r="I63" s="18" t="s">
        <v>481</v>
      </c>
      <c r="J63" s="20" t="s">
        <v>481</v>
      </c>
      <c r="K63" s="18" t="s">
        <v>481</v>
      </c>
      <c r="L63" s="20" t="s">
        <v>481</v>
      </c>
      <c r="M63" s="18" t="n">
        <v>394.9803</v>
      </c>
      <c r="N63" s="20" t="n">
        <v>37.3913598</v>
      </c>
      <c r="O63" s="18" t="n">
        <v>268.9761</v>
      </c>
      <c r="P63" s="20" t="n">
        <v>68.22973345</v>
      </c>
      <c r="Q63" s="18" t="n">
        <v>341.37728543</v>
      </c>
      <c r="R63" s="20" t="n">
        <v>8.849963689999999</v>
      </c>
    </row>
    <row r="64" spans="1:18">
      <c r="A64" s="15" t="s">
        <v>539</v>
      </c>
      <c r="B64" s="17" t="n">
        <v>3634</v>
      </c>
      <c r="C64" s="18">
        <f>(3.0/B64*100)</f>
        <v/>
      </c>
      <c r="D64" s="19" t="n">
        <v>3631</v>
      </c>
      <c r="E64" s="18" t="n">
        <v>430.41848944</v>
      </c>
      <c r="F64" s="20" t="n">
        <v>4.63715054</v>
      </c>
      <c r="G64" s="18" t="n">
        <v>458.33794079</v>
      </c>
      <c r="H64" s="20" t="n">
        <v>2.24768861</v>
      </c>
      <c r="I64" s="18" t="s">
        <v>481</v>
      </c>
      <c r="J64" s="20" t="s">
        <v>481</v>
      </c>
      <c r="K64" s="18" t="s">
        <v>481</v>
      </c>
      <c r="L64" s="20" t="s">
        <v>481</v>
      </c>
      <c r="M64" s="18" t="s">
        <v>481</v>
      </c>
      <c r="N64" s="20" t="s">
        <v>481</v>
      </c>
      <c r="O64" s="18" t="s">
        <v>481</v>
      </c>
      <c r="P64" s="20" t="s">
        <v>481</v>
      </c>
      <c r="Q64" s="18" t="n">
        <v>405.87057058</v>
      </c>
      <c r="R64" s="20" t="n">
        <v>6.36636798</v>
      </c>
    </row>
    <row r="65" spans="1:18">
      <c r="A65" s="15" t="s">
        <v>540</v>
      </c>
      <c r="B65" s="17" t="n">
        <v>5325</v>
      </c>
      <c r="C65" s="18">
        <f>(14.0/B65*100)</f>
        <v/>
      </c>
      <c r="D65" s="19" t="n">
        <v>5311</v>
      </c>
      <c r="E65" s="18" t="n">
        <v>404.97927488</v>
      </c>
      <c r="F65" s="20" t="n">
        <v>2.86145454</v>
      </c>
      <c r="G65" s="18" t="n">
        <v>436.30579203</v>
      </c>
      <c r="H65" s="20" t="n">
        <v>3.99555704</v>
      </c>
      <c r="I65" s="18" t="s">
        <v>481</v>
      </c>
      <c r="J65" s="20" t="s">
        <v>481</v>
      </c>
      <c r="K65" s="18" t="s">
        <v>481</v>
      </c>
      <c r="L65" s="20" t="s">
        <v>481</v>
      </c>
      <c r="M65" s="18" t="n">
        <v>422.77822932</v>
      </c>
      <c r="N65" s="20" t="n">
        <v>49.48393197</v>
      </c>
      <c r="O65" s="18" t="s">
        <v>481</v>
      </c>
      <c r="P65" s="20" t="s">
        <v>481</v>
      </c>
      <c r="Q65" s="18" t="n">
        <v>328.36465695</v>
      </c>
      <c r="R65" s="20" t="n">
        <v>16.10167337</v>
      </c>
    </row>
    <row r="66" spans="1:18">
      <c r="A66" s="15" t="s">
        <v>541</v>
      </c>
      <c r="B66" s="17" t="n">
        <v>5665</v>
      </c>
      <c r="C66" s="18">
        <f>(80.0/B66*100)</f>
        <v/>
      </c>
      <c r="D66" s="19" t="n">
        <v>5585</v>
      </c>
      <c r="E66" s="18" t="n">
        <v>410.45912691</v>
      </c>
      <c r="F66" s="20" t="n">
        <v>2.47064202</v>
      </c>
      <c r="G66" s="18" t="n">
        <v>439.33267942</v>
      </c>
      <c r="H66" s="20" t="n">
        <v>2.19148826</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401.20908792</v>
      </c>
      <c r="F67" s="20" t="n">
        <v>3.06022178</v>
      </c>
      <c r="G67" s="18" t="n">
        <v>410.41325941</v>
      </c>
      <c r="H67" s="20" t="n">
        <v>4.22303364</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381.51758455</v>
      </c>
      <c r="F68" s="20" t="n">
        <v>1.29134172</v>
      </c>
      <c r="G68" s="18" t="n">
        <v>452.09378086</v>
      </c>
      <c r="H68" s="20" t="n">
        <v>2.3103943</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426.47937805</v>
      </c>
      <c r="F69" s="20" t="n">
        <v>4.42078109</v>
      </c>
      <c r="G69" s="18" t="n">
        <v>441.22490877</v>
      </c>
      <c r="H69" s="20" t="n">
        <v>5.25561236</v>
      </c>
      <c r="I69" s="18" t="s">
        <v>481</v>
      </c>
      <c r="J69" s="20" t="s">
        <v>481</v>
      </c>
      <c r="K69" s="18" t="s">
        <v>481</v>
      </c>
      <c r="L69" s="20" t="s">
        <v>481</v>
      </c>
      <c r="M69" s="18" t="s">
        <v>481</v>
      </c>
      <c r="N69" s="20" t="s">
        <v>481</v>
      </c>
      <c r="O69" s="18" t="s">
        <v>481</v>
      </c>
      <c r="P69" s="20" t="s">
        <v>481</v>
      </c>
      <c r="Q69" s="18" t="n">
        <v>292.38986335</v>
      </c>
      <c r="R69" s="20" t="n">
        <v>55.29436826</v>
      </c>
    </row>
    <row r="70" spans="1:18">
      <c r="A70" s="15" t="s">
        <v>545</v>
      </c>
      <c r="B70" s="17" t="n">
        <v>6036</v>
      </c>
      <c r="C70" s="18">
        <f>(223.0/B70*100)</f>
        <v/>
      </c>
      <c r="D70" s="19" t="n">
        <v>5813</v>
      </c>
      <c r="E70" s="18" t="n">
        <v>469.78880327</v>
      </c>
      <c r="F70" s="20" t="n">
        <v>4.36655309</v>
      </c>
      <c r="G70" s="18" t="n">
        <v>504.87668844</v>
      </c>
      <c r="H70" s="20" t="n">
        <v>2.98806692</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521.89752065</v>
      </c>
      <c r="F71" s="20" t="n">
        <v>2.47738557</v>
      </c>
      <c r="G71" s="18" t="n">
        <v>549.51864557</v>
      </c>
      <c r="H71" s="20" t="n">
        <v>2.08260602</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489.52625244</v>
      </c>
      <c r="F72" s="20" t="n">
        <v>2.98940667</v>
      </c>
      <c r="G72" s="18" t="n">
        <v>504.67351225</v>
      </c>
      <c r="H72" s="20" t="n">
        <v>2.92514378</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408.86604927</v>
      </c>
      <c r="F73" s="20" t="n">
        <v>2.93893088</v>
      </c>
      <c r="G73" s="18" t="n">
        <v>414.78166061</v>
      </c>
      <c r="H73" s="20" t="n">
        <v>7.00559816</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407.31011888</v>
      </c>
      <c r="F74" s="20" t="n">
        <v>2.02710798</v>
      </c>
      <c r="G74" s="18" t="n">
        <v>473.88467355</v>
      </c>
      <c r="H74" s="20" t="n">
        <v>3.09167972</v>
      </c>
      <c r="I74" s="18" t="s">
        <v>481</v>
      </c>
      <c r="J74" s="20" t="s">
        <v>481</v>
      </c>
      <c r="K74" s="18" t="s">
        <v>481</v>
      </c>
      <c r="L74" s="20" t="s">
        <v>481</v>
      </c>
      <c r="M74" s="18" t="s">
        <v>481</v>
      </c>
      <c r="N74" s="20" t="s">
        <v>481</v>
      </c>
      <c r="O74" s="18" t="s">
        <v>481</v>
      </c>
      <c r="P74" s="20" t="s">
        <v>481</v>
      </c>
      <c r="Q74" s="18" t="n">
        <v>401.56251357</v>
      </c>
      <c r="R74" s="20" t="n">
        <v>10.76820842</v>
      </c>
    </row>
    <row r="75" spans="1:18">
      <c r="A75" s="15" t="s">
        <v>550</v>
      </c>
      <c r="B75" s="17" t="n">
        <v>5375</v>
      </c>
      <c r="C75" s="18">
        <f>(244.0/B75*100)</f>
        <v/>
      </c>
      <c r="D75" s="19" t="n">
        <v>5131</v>
      </c>
      <c r="E75" s="18" t="n">
        <v>348.14176594</v>
      </c>
      <c r="F75" s="20" t="n">
        <v>3.46787272</v>
      </c>
      <c r="G75" s="18" t="n">
        <v>376.73082763</v>
      </c>
      <c r="H75" s="20" t="n">
        <v>3.61294214</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410.13154375</v>
      </c>
      <c r="F76" s="20" t="n">
        <v>3.19663978</v>
      </c>
      <c r="G76" s="18" t="n">
        <v>471.8709462</v>
      </c>
      <c r="H76" s="20" t="n">
        <v>3.78227749</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412.233952</v>
      </c>
      <c r="F77" s="20" t="n">
        <v>2.87150792</v>
      </c>
      <c r="G77" s="18" t="n">
        <v>468.43494036</v>
      </c>
      <c r="H77" s="20" t="n">
        <v>3.28788488</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450.69911906</v>
      </c>
      <c r="F78" s="20" t="n">
        <v>13.85949574</v>
      </c>
      <c r="G78" s="18" t="n">
        <v>488.16928328</v>
      </c>
      <c r="H78" s="20" t="n">
        <v>3.80635605</v>
      </c>
      <c r="I78" s="18" t="s">
        <v>481</v>
      </c>
      <c r="J78" s="20" t="s">
        <v>481</v>
      </c>
      <c r="K78" s="18" t="s">
        <v>481</v>
      </c>
      <c r="L78" s="20" t="s">
        <v>481</v>
      </c>
      <c r="M78" s="18" t="s">
        <v>481</v>
      </c>
      <c r="N78" s="20" t="s">
        <v>481</v>
      </c>
      <c r="O78" s="18" t="s">
        <v>481</v>
      </c>
      <c r="P78" s="20" t="s">
        <v>481</v>
      </c>
      <c r="Q78" s="18" t="n">
        <v>357.275</v>
      </c>
      <c r="R78" s="20" t="n">
        <v>46.08324868</v>
      </c>
    </row>
    <row customHeight="1" ht="25" r="79" spans="1:18">
      <c r="A79" s="15" t="s">
        <v>554</v>
      </c>
      <c r="B79" s="17" t="n">
        <v>1657</v>
      </c>
      <c r="C79" s="18">
        <f>(41.0/B79*100)</f>
        <v/>
      </c>
      <c r="D79" s="19" t="n">
        <v>1616</v>
      </c>
      <c r="E79" s="18" t="n">
        <v>473.38545886</v>
      </c>
      <c r="F79" s="20" t="n">
        <v>7.3921402</v>
      </c>
      <c r="G79" s="18" t="n">
        <v>485.11071831</v>
      </c>
      <c r="H79" s="20" t="n">
        <v>16.33293515</v>
      </c>
      <c r="I79" s="18" t="s">
        <v>481</v>
      </c>
      <c r="J79" s="20" t="s">
        <v>481</v>
      </c>
      <c r="K79" s="18" t="s">
        <v>481</v>
      </c>
      <c r="L79" s="20" t="s">
        <v>481</v>
      </c>
      <c r="M79" s="18" t="s">
        <v>481</v>
      </c>
      <c r="N79" s="20" t="s">
        <v>481</v>
      </c>
      <c r="O79" s="18" t="s">
        <v>481</v>
      </c>
      <c r="P79" s="20" t="s">
        <v>481</v>
      </c>
      <c r="Q79" s="18" t="n">
        <v>454.44859376</v>
      </c>
      <c r="R79" s="20" t="n">
        <v>51.69561896</v>
      </c>
    </row>
    <row r="80" spans="1:18">
      <c r="A80" s="15" t="s">
        <v>555</v>
      </c>
      <c r="B80" s="17" t="n">
        <v>7841</v>
      </c>
      <c r="C80" s="18">
        <f>(0.0/B80*100)</f>
        <v/>
      </c>
      <c r="D80" s="19" t="n">
        <v>7841</v>
      </c>
      <c r="E80" s="18" t="n">
        <v>422.83180626</v>
      </c>
      <c r="F80" s="20" t="n">
        <v>3.5555081</v>
      </c>
      <c r="G80" s="18" t="n">
        <v>432.24999504</v>
      </c>
      <c r="H80" s="20" t="n">
        <v>4.32385935</v>
      </c>
      <c r="I80" s="18" t="s">
        <v>481</v>
      </c>
      <c r="J80" s="20" t="s">
        <v>481</v>
      </c>
      <c r="K80" s="18" t="s">
        <v>481</v>
      </c>
      <c r="L80" s="20" t="s">
        <v>481</v>
      </c>
      <c r="M80" s="18" t="s">
        <v>481</v>
      </c>
      <c r="N80" s="20" t="s">
        <v>481</v>
      </c>
      <c r="O80" s="18" t="s">
        <v>481</v>
      </c>
      <c r="P80" s="20" t="s">
        <v>481</v>
      </c>
      <c r="Q80" s="18" t="n">
        <v>426.40271953</v>
      </c>
      <c r="R80" s="20" t="n">
        <v>25.84385541</v>
      </c>
    </row>
    <row r="81" spans="1:18">
      <c r="A81" s="23" t="s">
        <v>556</v>
      </c>
      <c r="B81" s="17" t="n">
        <v>8861</v>
      </c>
      <c r="C81" s="18">
        <f>(76.0/B81*100)</f>
        <v/>
      </c>
      <c r="D81" s="19" t="n">
        <v>8785</v>
      </c>
      <c r="E81" s="18" t="n">
        <v>434.85399592</v>
      </c>
      <c r="F81" s="20" t="n">
        <v>3.1472293</v>
      </c>
      <c r="G81" s="18" t="n">
        <v>380.03475547</v>
      </c>
      <c r="H81" s="20" t="n">
        <v>16.09895748</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763</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490.51941536</v>
      </c>
      <c r="F7" s="20" t="n">
        <v>2.61337534</v>
      </c>
      <c r="G7" s="18" t="n">
        <v>516.47305518</v>
      </c>
      <c r="H7" s="20" t="n">
        <v>2.06658393</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473.57244856</v>
      </c>
      <c r="F8" s="20" t="n">
        <v>3.42565928</v>
      </c>
      <c r="G8" s="18" t="n">
        <v>508.51601533</v>
      </c>
      <c r="H8" s="20" t="n">
        <v>4.38590512</v>
      </c>
      <c r="I8" s="18" t="s">
        <v>481</v>
      </c>
      <c r="J8" s="20" t="s">
        <v>481</v>
      </c>
      <c r="K8" s="18" t="s">
        <v>481</v>
      </c>
      <c r="L8" s="20" t="s">
        <v>481</v>
      </c>
      <c r="M8" s="18" t="n">
        <v>361.38025951</v>
      </c>
      <c r="N8" s="20" t="n">
        <v>22.72565673</v>
      </c>
      <c r="O8" s="18" t="s">
        <v>481</v>
      </c>
      <c r="P8" s="20" t="s">
        <v>481</v>
      </c>
      <c r="Q8" s="18" t="s">
        <v>481</v>
      </c>
      <c r="R8" s="20" t="s">
        <v>481</v>
      </c>
    </row>
    <row r="9" spans="1:18">
      <c r="A9" s="15" t="s">
        <v>484</v>
      </c>
      <c r="B9" s="17" t="n">
        <v>9651</v>
      </c>
      <c r="C9" s="18">
        <f>(175.0/B9*100)</f>
        <v/>
      </c>
      <c r="D9" s="19" t="n">
        <v>9476</v>
      </c>
      <c r="E9" s="18" t="n">
        <v>426.71805658</v>
      </c>
      <c r="F9" s="20" t="n">
        <v>3.01496175</v>
      </c>
      <c r="G9" s="18" t="n">
        <v>539.63797411</v>
      </c>
      <c r="H9" s="20" t="n">
        <v>2.12292137</v>
      </c>
      <c r="I9" s="18" t="s">
        <v>481</v>
      </c>
      <c r="J9" s="20" t="s">
        <v>481</v>
      </c>
      <c r="K9" s="18" t="s">
        <v>481</v>
      </c>
      <c r="L9" s="20" t="s">
        <v>481</v>
      </c>
      <c r="M9" s="18" t="n">
        <v>347.7815185</v>
      </c>
      <c r="N9" s="20" t="n">
        <v>11.20716786</v>
      </c>
      <c r="O9" s="18" t="s">
        <v>481</v>
      </c>
      <c r="P9" s="20" t="s">
        <v>481</v>
      </c>
      <c r="Q9" s="18" t="s">
        <v>481</v>
      </c>
      <c r="R9" s="20" t="s">
        <v>481</v>
      </c>
    </row>
    <row r="10" spans="1:18">
      <c r="A10" s="15" t="s">
        <v>485</v>
      </c>
      <c r="B10" s="17" t="n">
        <v>20058</v>
      </c>
      <c r="C10" s="18">
        <f>(545.0/B10*100)</f>
        <v/>
      </c>
      <c r="D10" s="19" t="n">
        <v>19513</v>
      </c>
      <c r="E10" s="18" t="n">
        <v>523.81870785</v>
      </c>
      <c r="F10" s="20" t="n">
        <v>3.29932391</v>
      </c>
      <c r="G10" s="18" t="n">
        <v>530.27137169</v>
      </c>
      <c r="H10" s="20" t="n">
        <v>2.30172841</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407.23142045</v>
      </c>
      <c r="F11" s="20" t="n">
        <v>4.89170109</v>
      </c>
      <c r="G11" s="18" t="n">
        <v>469.27436962</v>
      </c>
      <c r="H11" s="20" t="n">
        <v>2.4834856</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419.27641902</v>
      </c>
      <c r="F12" s="20" t="n">
        <v>9.40472735</v>
      </c>
      <c r="G12" s="18" t="n">
        <v>499.62823834</v>
      </c>
      <c r="H12" s="20" t="n">
        <v>2.34764469</v>
      </c>
      <c r="I12" s="18" t="s">
        <v>481</v>
      </c>
      <c r="J12" s="20" t="s">
        <v>481</v>
      </c>
      <c r="K12" s="18" t="s">
        <v>481</v>
      </c>
      <c r="L12" s="20" t="s">
        <v>481</v>
      </c>
      <c r="M12" s="18" t="n">
        <v>332.31014509</v>
      </c>
      <c r="N12" s="20" t="n">
        <v>18.34291261</v>
      </c>
      <c r="O12" s="18" t="s">
        <v>481</v>
      </c>
      <c r="P12" s="20" t="s">
        <v>481</v>
      </c>
      <c r="Q12" s="18" t="s">
        <v>481</v>
      </c>
      <c r="R12" s="20" t="s">
        <v>481</v>
      </c>
    </row>
    <row r="13" spans="1:18">
      <c r="A13" s="15" t="s">
        <v>488</v>
      </c>
      <c r="B13" s="17" t="n">
        <v>7161</v>
      </c>
      <c r="C13" s="18">
        <f>(514.0/B13*100)</f>
        <v/>
      </c>
      <c r="D13" s="19" t="n">
        <v>6647</v>
      </c>
      <c r="E13" s="18" t="s">
        <v>481</v>
      </c>
      <c r="F13" s="20" t="s">
        <v>481</v>
      </c>
      <c r="G13" s="18" t="n">
        <v>507.89312279</v>
      </c>
      <c r="H13" s="20" t="n">
        <v>2.33714313</v>
      </c>
      <c r="I13" s="18" t="s">
        <v>481</v>
      </c>
      <c r="J13" s="20" t="s">
        <v>481</v>
      </c>
      <c r="K13" s="18" t="s">
        <v>481</v>
      </c>
      <c r="L13" s="20" t="s">
        <v>481</v>
      </c>
      <c r="M13" s="18" t="n">
        <v>407.4699787</v>
      </c>
      <c r="N13" s="20" t="n">
        <v>6.79601306</v>
      </c>
      <c r="O13" s="18" t="s">
        <v>481</v>
      </c>
      <c r="P13" s="20" t="s">
        <v>481</v>
      </c>
      <c r="Q13" s="18" t="s">
        <v>481</v>
      </c>
      <c r="R13" s="20" t="s">
        <v>481</v>
      </c>
    </row>
    <row r="14" spans="1:18">
      <c r="A14" s="15" t="s">
        <v>489</v>
      </c>
      <c r="B14" s="17" t="n">
        <v>5587</v>
      </c>
      <c r="C14" s="18">
        <f>(78.0/B14*100)</f>
        <v/>
      </c>
      <c r="D14" s="19" t="n">
        <v>5509</v>
      </c>
      <c r="E14" s="18" t="n">
        <v>444.82518137</v>
      </c>
      <c r="F14" s="20" t="n">
        <v>7.86957437</v>
      </c>
      <c r="G14" s="18" t="n">
        <v>523.76634195</v>
      </c>
      <c r="H14" s="20" t="n">
        <v>2.14650759</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521.7618121100001</v>
      </c>
      <c r="F15" s="20" t="n">
        <v>4.1885679</v>
      </c>
      <c r="G15" s="18" t="n">
        <v>531.74103941</v>
      </c>
      <c r="H15" s="20" t="n">
        <v>2.94885954</v>
      </c>
      <c r="I15" s="18" t="s">
        <v>481</v>
      </c>
      <c r="J15" s="20" t="s">
        <v>481</v>
      </c>
      <c r="K15" s="18" t="s">
        <v>481</v>
      </c>
      <c r="L15" s="20" t="s">
        <v>481</v>
      </c>
      <c r="M15" s="18" t="n">
        <v>367.66871077</v>
      </c>
      <c r="N15" s="20" t="n">
        <v>14.82638214</v>
      </c>
      <c r="O15" s="18" t="s">
        <v>481</v>
      </c>
      <c r="P15" s="20" t="s">
        <v>481</v>
      </c>
      <c r="Q15" s="18" t="s">
        <v>481</v>
      </c>
      <c r="R15" s="20" t="s">
        <v>481</v>
      </c>
    </row>
    <row r="16" spans="1:18">
      <c r="A16" s="15" t="s">
        <v>491</v>
      </c>
      <c r="B16" s="17" t="n">
        <v>6108</v>
      </c>
      <c r="C16" s="18">
        <f>(121.0/B16*100)</f>
        <v/>
      </c>
      <c r="D16" s="19" t="n">
        <v>5987</v>
      </c>
      <c r="E16" s="18" t="n">
        <v>399.79050223</v>
      </c>
      <c r="F16" s="20" t="n">
        <v>6.18059472</v>
      </c>
      <c r="G16" s="18" t="n">
        <v>520.36134971</v>
      </c>
      <c r="H16" s="20" t="n">
        <v>2.25533509</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486.90851166</v>
      </c>
      <c r="F17" s="20" t="n">
        <v>6.08995186</v>
      </c>
      <c r="G17" s="18" t="n">
        <v>527.96254219</v>
      </c>
      <c r="H17" s="20" t="n">
        <v>3.18951928</v>
      </c>
      <c r="I17" s="18" t="s">
        <v>481</v>
      </c>
      <c r="J17" s="20" t="s">
        <v>481</v>
      </c>
      <c r="K17" s="18" t="s">
        <v>481</v>
      </c>
      <c r="L17" s="20" t="s">
        <v>481</v>
      </c>
      <c r="M17" s="18" t="n">
        <v>338.260297</v>
      </c>
      <c r="N17" s="20" t="n">
        <v>14.23011861</v>
      </c>
      <c r="O17" s="18" t="s">
        <v>481</v>
      </c>
      <c r="P17" s="20" t="s">
        <v>481</v>
      </c>
      <c r="Q17" s="18" t="s">
        <v>481</v>
      </c>
      <c r="R17" s="20" t="s">
        <v>481</v>
      </c>
    </row>
    <row r="18" spans="1:18">
      <c r="A18" s="15" t="s">
        <v>493</v>
      </c>
      <c r="B18" s="17" t="n">
        <v>5532</v>
      </c>
      <c r="C18" s="18">
        <f>(29.0/B18*100)</f>
        <v/>
      </c>
      <c r="D18" s="19" t="n">
        <v>5503</v>
      </c>
      <c r="E18" s="18" t="n">
        <v>391.07002247</v>
      </c>
      <c r="F18" s="20" t="n">
        <v>6.36154029</v>
      </c>
      <c r="G18" s="18" t="n">
        <v>474.78755357</v>
      </c>
      <c r="H18" s="20" t="n">
        <v>4.17683687</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439.07268097</v>
      </c>
      <c r="F19" s="20" t="n">
        <v>6.2416013</v>
      </c>
      <c r="G19" s="18" t="n">
        <v>481.27631379</v>
      </c>
      <c r="H19" s="20" t="n">
        <v>3.26941852</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486.54140207</v>
      </c>
      <c r="F20" s="20" t="n">
        <v>2.32884651</v>
      </c>
      <c r="G20" s="18" t="n">
        <v>473.85205</v>
      </c>
      <c r="H20" s="20" t="n">
        <v>2.92762014</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522.02839966</v>
      </c>
      <c r="F21" s="20" t="n">
        <v>2.39400689</v>
      </c>
      <c r="G21" s="18" t="n">
        <v>507.41650445</v>
      </c>
      <c r="H21" s="20" t="n">
        <v>7.25844801</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476.24613452</v>
      </c>
      <c r="F22" s="20" t="n">
        <v>4.84461746</v>
      </c>
      <c r="G22" s="18" t="n">
        <v>485.93423221</v>
      </c>
      <c r="H22" s="20" t="n">
        <v>5.20473998</v>
      </c>
      <c r="I22" s="18" t="s">
        <v>481</v>
      </c>
      <c r="J22" s="20" t="s">
        <v>481</v>
      </c>
      <c r="K22" s="18" t="s">
        <v>481</v>
      </c>
      <c r="L22" s="20" t="s">
        <v>481</v>
      </c>
      <c r="M22" s="18" t="s">
        <v>481</v>
      </c>
      <c r="N22" s="20" t="s">
        <v>481</v>
      </c>
      <c r="O22" s="18" t="n">
        <v>460.08879255</v>
      </c>
      <c r="P22" s="20" t="n">
        <v>43.61844907</v>
      </c>
      <c r="Q22" s="18" t="s">
        <v>481</v>
      </c>
      <c r="R22" s="20" t="s">
        <v>481</v>
      </c>
    </row>
    <row r="23" spans="1:18">
      <c r="A23" s="15" t="s">
        <v>498</v>
      </c>
      <c r="B23" s="17" t="n">
        <v>11583</v>
      </c>
      <c r="C23" s="18">
        <f>(230.0/B23*100)</f>
        <v/>
      </c>
      <c r="D23" s="19" t="n">
        <v>11353</v>
      </c>
      <c r="E23" s="18" t="n">
        <v>467.10304478</v>
      </c>
      <c r="F23" s="20" t="n">
        <v>4.47268061</v>
      </c>
      <c r="G23" s="18" t="n">
        <v>493.2541627</v>
      </c>
      <c r="H23" s="20" t="n">
        <v>3.13083384</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(7.0/B24*100)</f>
        <v/>
      </c>
      <c r="D24" s="19" t="n">
        <v>6640</v>
      </c>
      <c r="E24" s="18" t="n">
        <v>508.69906054</v>
      </c>
      <c r="F24" s="20" t="n">
        <v>5.3145845</v>
      </c>
      <c r="G24" s="18" t="n">
        <v>521.50954608</v>
      </c>
      <c r="H24" s="20" t="n">
        <v>4.98336592</v>
      </c>
      <c r="I24" s="18" t="s">
        <v>481</v>
      </c>
      <c r="J24" s="20" t="s">
        <v>481</v>
      </c>
      <c r="K24" s="18" t="s">
        <v>481</v>
      </c>
      <c r="L24" s="20" t="s">
        <v>481</v>
      </c>
      <c r="M24" s="18" t="s">
        <v>481</v>
      </c>
      <c r="N24" s="20" t="s">
        <v>481</v>
      </c>
      <c r="O24" s="18" t="s">
        <v>481</v>
      </c>
      <c r="P24" s="20" t="s">
        <v>481</v>
      </c>
      <c r="Q24" s="18" t="s">
        <v>481</v>
      </c>
      <c r="R24" s="20" t="s">
        <v>481</v>
      </c>
    </row>
    <row r="25" spans="1:18">
      <c r="A25" s="15" t="s">
        <v>500</v>
      </c>
      <c r="B25" s="17" t="n">
        <v>5581</v>
      </c>
      <c r="C25" s="18">
        <f>(25.0/B25*100)</f>
        <v/>
      </c>
      <c r="D25" s="19" t="n">
        <v>5556</v>
      </c>
      <c r="E25" s="18" t="n">
        <v>507.53701378</v>
      </c>
      <c r="F25" s="20" t="n">
        <v>4.13715695</v>
      </c>
      <c r="G25" s="18" t="n">
        <v>532.59062251</v>
      </c>
      <c r="H25" s="20" t="n">
        <v>4.5489489</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448.07056251</v>
      </c>
      <c r="F26" s="20" t="n">
        <v>6.80126459</v>
      </c>
      <c r="G26" s="18" t="n">
        <v>492.48842454</v>
      </c>
      <c r="H26" s="20" t="n">
        <v>1.87586238</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416.07178865</v>
      </c>
      <c r="F27" s="20" t="n">
        <v>1.97615426</v>
      </c>
      <c r="G27" s="18" t="n">
        <v>509.105691</v>
      </c>
      <c r="H27" s="20" t="n">
        <v>1.92204957</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417.77746331</v>
      </c>
      <c r="F28" s="20" t="n">
        <v>8.1928599</v>
      </c>
      <c r="G28" s="18" t="n">
        <v>426.69805358</v>
      </c>
      <c r="H28" s="20" t="n">
        <v>2.65667166</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483.73945969</v>
      </c>
      <c r="F29" s="20" t="n">
        <v>3.22798766</v>
      </c>
      <c r="G29" s="18" t="n">
        <v>532.4179864499999</v>
      </c>
      <c r="H29" s="20" t="n">
        <v>2.84025098</v>
      </c>
      <c r="I29" s="18" t="s">
        <v>481</v>
      </c>
      <c r="J29" s="20" t="s">
        <v>481</v>
      </c>
      <c r="K29" s="18" t="s">
        <v>481</v>
      </c>
      <c r="L29" s="20" t="s">
        <v>481</v>
      </c>
      <c r="M29" s="18" t="n">
        <v>314.02123871</v>
      </c>
      <c r="N29" s="20" t="n">
        <v>13.26138992</v>
      </c>
      <c r="O29" s="18" t="s">
        <v>481</v>
      </c>
      <c r="P29" s="20" t="s">
        <v>481</v>
      </c>
      <c r="Q29" s="18" t="s">
        <v>481</v>
      </c>
      <c r="R29" s="20" t="s">
        <v>481</v>
      </c>
    </row>
    <row r="30" spans="1:18">
      <c r="A30" s="15" t="s">
        <v>505</v>
      </c>
      <c r="B30" s="17" t="n">
        <v>4520</v>
      </c>
      <c r="C30" s="18">
        <f>(140.0/B30*100)</f>
        <v/>
      </c>
      <c r="D30" s="19" t="n">
        <v>4380</v>
      </c>
      <c r="E30" s="18" t="n">
        <v>497.48436631</v>
      </c>
      <c r="F30" s="20" t="n">
        <v>3.6034919</v>
      </c>
      <c r="G30" s="18" t="n">
        <v>524.6515082</v>
      </c>
      <c r="H30" s="20" t="n">
        <v>3.15629222</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513.19117289</v>
      </c>
      <c r="N31" s="20" t="n">
        <v>2.50932949</v>
      </c>
      <c r="O31" s="18" t="s">
        <v>481</v>
      </c>
      <c r="P31" s="20" t="s">
        <v>481</v>
      </c>
      <c r="Q31" s="18" t="s">
        <v>481</v>
      </c>
      <c r="R31" s="20" t="s">
        <v>481</v>
      </c>
    </row>
    <row r="32" spans="1:18">
      <c r="A32" s="15" t="s">
        <v>507</v>
      </c>
      <c r="B32" s="17" t="n">
        <v>4478</v>
      </c>
      <c r="C32" s="18">
        <f>(6.0/B32*100)</f>
        <v/>
      </c>
      <c r="D32" s="19" t="n">
        <v>4472</v>
      </c>
      <c r="E32" s="18" t="n">
        <v>409.29032306</v>
      </c>
      <c r="F32" s="20" t="n">
        <v>10.9205286</v>
      </c>
      <c r="G32" s="18" t="n">
        <v>508.31525152</v>
      </c>
      <c r="H32" s="20" t="n">
        <v>2.43221363</v>
      </c>
      <c r="I32" s="18" t="s">
        <v>481</v>
      </c>
      <c r="J32" s="20" t="s">
        <v>481</v>
      </c>
      <c r="K32" s="18" t="s">
        <v>481</v>
      </c>
      <c r="L32" s="20" t="s">
        <v>481</v>
      </c>
      <c r="M32" s="18" t="s">
        <v>481</v>
      </c>
      <c r="N32" s="20" t="s">
        <v>481</v>
      </c>
      <c r="O32" s="18" t="s">
        <v>481</v>
      </c>
      <c r="P32" s="20" t="s">
        <v>481</v>
      </c>
      <c r="Q32" s="18" t="s">
        <v>481</v>
      </c>
      <c r="R32" s="20" t="s">
        <v>481</v>
      </c>
    </row>
    <row r="33" spans="1:18">
      <c r="A33" s="15" t="s">
        <v>508</v>
      </c>
      <c r="B33" s="17" t="n">
        <v>7325</v>
      </c>
      <c r="C33" s="18">
        <f>(78.0/B33*100)</f>
        <v/>
      </c>
      <c r="D33" s="19" t="n">
        <v>7247</v>
      </c>
      <c r="E33" s="18" t="n">
        <v>492.21868938</v>
      </c>
      <c r="F33" s="20" t="n">
        <v>3.27931948</v>
      </c>
      <c r="G33" s="18" t="n">
        <v>501.93633099</v>
      </c>
      <c r="H33" s="20" t="n">
        <v>3.192265</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428.68558977</v>
      </c>
      <c r="F34" s="20" t="n">
        <v>6.04381654</v>
      </c>
      <c r="G34" s="18" t="n">
        <v>468.7758322</v>
      </c>
      <c r="H34" s="20" t="n">
        <v>3.00513519</v>
      </c>
      <c r="I34" s="18" t="s">
        <v>481</v>
      </c>
      <c r="J34" s="20" t="s">
        <v>481</v>
      </c>
      <c r="K34" s="18" t="s">
        <v>481</v>
      </c>
      <c r="L34" s="20" t="s">
        <v>481</v>
      </c>
      <c r="M34" s="18" t="n">
        <v>263.37193708</v>
      </c>
      <c r="N34" s="20" t="n">
        <v>13.61114927</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505.2158807</v>
      </c>
      <c r="P35" s="20" t="n">
        <v>1.4729023</v>
      </c>
      <c r="Q35" s="18" t="s">
        <v>481</v>
      </c>
      <c r="R35" s="20" t="s">
        <v>481</v>
      </c>
    </row>
    <row r="36" spans="1:18">
      <c r="A36" s="15" t="s">
        <v>511</v>
      </c>
      <c r="B36" s="17" t="n">
        <v>6736</v>
      </c>
      <c r="C36" s="18">
        <f>(40.0/B36*100)</f>
        <v/>
      </c>
      <c r="D36" s="19" t="n">
        <v>6696</v>
      </c>
      <c r="E36" s="18" t="n">
        <v>468.45723914</v>
      </c>
      <c r="F36" s="20" t="n">
        <v>3.58819457</v>
      </c>
      <c r="G36" s="18" t="n">
        <v>509.93458689</v>
      </c>
      <c r="H36" s="20" t="n">
        <v>2.57340169</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485.17323922</v>
      </c>
      <c r="F37" s="20" t="n">
        <v>4.7670159</v>
      </c>
      <c r="G37" s="18" t="n">
        <v>507.09646491</v>
      </c>
      <c r="H37" s="20" t="n">
        <v>3.63019996</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472.45620989</v>
      </c>
      <c r="F38" s="20" t="n">
        <v>4.47406866</v>
      </c>
      <c r="G38" s="18" t="n">
        <v>510.46989973</v>
      </c>
      <c r="H38" s="20" t="n">
        <v>3.85802639</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380.03046154</v>
      </c>
      <c r="F39" s="20" t="n">
        <v>4.77939891</v>
      </c>
      <c r="G39" s="18" t="n">
        <v>435.69674331</v>
      </c>
      <c r="H39" s="20" t="n">
        <v>4.16853542</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465.64783735</v>
      </c>
      <c r="F40" s="20" t="n">
        <v>4.48206689</v>
      </c>
      <c r="G40" s="18" t="n">
        <v>505.41610233</v>
      </c>
      <c r="H40" s="20" t="n">
        <v>2.99359666</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485.3595353</v>
      </c>
      <c r="F41" s="20" t="n">
        <v>3.98330838</v>
      </c>
      <c r="G41" s="18" t="n">
        <v>516.24788556</v>
      </c>
      <c r="H41" s="20" t="n">
        <v>4.13102853</v>
      </c>
      <c r="I41" s="18" t="s">
        <v>481</v>
      </c>
      <c r="J41" s="20" t="s">
        <v>481</v>
      </c>
      <c r="K41" s="18" t="s">
        <v>481</v>
      </c>
      <c r="L41" s="20" t="s">
        <v>481</v>
      </c>
      <c r="M41" s="18" t="n">
        <v>399.91015703</v>
      </c>
      <c r="N41" s="20" t="n">
        <v>16.72230739</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338.7750461</v>
      </c>
      <c r="F45" s="20" t="n">
        <v>2.97801532</v>
      </c>
      <c r="G45" s="18" t="n">
        <v>365.40986345</v>
      </c>
      <c r="H45" s="20" t="n">
        <v>3.9827737</v>
      </c>
      <c r="I45" s="18" t="s">
        <v>481</v>
      </c>
      <c r="J45" s="20" t="s">
        <v>481</v>
      </c>
      <c r="K45" s="18" t="s">
        <v>481</v>
      </c>
      <c r="L45" s="20" t="s">
        <v>481</v>
      </c>
      <c r="M45" s="18" t="n">
        <v>342.20561171</v>
      </c>
      <c r="N45" s="20" t="n">
        <v>16.32641046</v>
      </c>
      <c r="O45" s="18" t="n">
        <v>374.23867036</v>
      </c>
      <c r="P45" s="20" t="n">
        <v>25.37269354</v>
      </c>
      <c r="Q45" s="18" t="n">
        <v>344.12357371</v>
      </c>
      <c r="R45" s="20" t="n">
        <v>4.06657818</v>
      </c>
    </row>
    <row r="46" spans="1:18">
      <c r="A46" s="15" t="s">
        <v>521</v>
      </c>
      <c r="B46" s="17" t="n">
        <v>23141</v>
      </c>
      <c r="C46" s="18">
        <f>(1771.0/B46*100)</f>
        <v/>
      </c>
      <c r="D46" s="19" t="n">
        <v>21370</v>
      </c>
      <c r="E46" s="18" t="n">
        <v>356.56798356</v>
      </c>
      <c r="F46" s="20" t="n">
        <v>3.203653</v>
      </c>
      <c r="G46" s="18" t="n">
        <v>433.41278557</v>
      </c>
      <c r="H46" s="20" t="n">
        <v>2.84989481</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328.37127814</v>
      </c>
      <c r="F47" s="20" t="n">
        <v>5.38788348</v>
      </c>
      <c r="G47" s="18" t="n">
        <v>450.18805384</v>
      </c>
      <c r="H47" s="20" t="n">
        <v>4.50799023</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439.55411783</v>
      </c>
      <c r="F48" s="20" t="n">
        <v>5.6135947</v>
      </c>
      <c r="G48" s="18" t="n">
        <v>509.10116912</v>
      </c>
      <c r="H48" s="20" t="n">
        <v>5.37820196</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426.37302063</v>
      </c>
      <c r="F49" s="20" t="n">
        <v>4.09636453</v>
      </c>
      <c r="G49" s="18" t="n">
        <v>426.23183076</v>
      </c>
      <c r="H49" s="20" t="n">
        <v>3.90437189</v>
      </c>
      <c r="I49" s="18" t="s">
        <v>481</v>
      </c>
      <c r="J49" s="20" t="s">
        <v>481</v>
      </c>
      <c r="K49" s="18" t="s">
        <v>481</v>
      </c>
      <c r="L49" s="20" t="s">
        <v>481</v>
      </c>
      <c r="M49" s="18" t="s">
        <v>481</v>
      </c>
      <c r="N49" s="20" t="s">
        <v>481</v>
      </c>
      <c r="O49" s="18" t="s">
        <v>481</v>
      </c>
      <c r="P49" s="20" t="s">
        <v>481</v>
      </c>
      <c r="Q49" s="18" t="n">
        <v>352.65573638</v>
      </c>
      <c r="R49" s="20" t="n">
        <v>11.14005713</v>
      </c>
    </row>
    <row r="50" spans="1:18">
      <c r="A50" s="15" t="s">
        <v>525</v>
      </c>
      <c r="B50" s="17" t="n">
        <v>11795</v>
      </c>
      <c r="C50" s="18">
        <f>(249.0/B50*100)</f>
        <v/>
      </c>
      <c r="D50" s="19" t="n">
        <v>11546</v>
      </c>
      <c r="E50" s="18" t="n">
        <v>372.8478789</v>
      </c>
      <c r="F50" s="20" t="n">
        <v>4.59741765</v>
      </c>
      <c r="G50" s="18" t="n">
        <v>439.55322244</v>
      </c>
      <c r="H50" s="20" t="n">
        <v>2.8228443</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414.28423241</v>
      </c>
      <c r="F51" s="20" t="n">
        <v>3.3036929</v>
      </c>
      <c r="G51" s="18" t="n">
        <v>451.22469466</v>
      </c>
      <c r="H51" s="20" t="n">
        <v>3.85435458</v>
      </c>
      <c r="I51" s="18" t="s">
        <v>481</v>
      </c>
      <c r="J51" s="20" t="s">
        <v>481</v>
      </c>
      <c r="K51" s="18" t="s">
        <v>481</v>
      </c>
      <c r="L51" s="20" t="s">
        <v>481</v>
      </c>
      <c r="M51" s="18" t="n">
        <v>427.96430568</v>
      </c>
      <c r="N51" s="20" t="n">
        <v>5.20460603</v>
      </c>
      <c r="O51" s="18" t="s">
        <v>481</v>
      </c>
      <c r="P51" s="20" t="s">
        <v>481</v>
      </c>
      <c r="Q51" s="18" t="s">
        <v>481</v>
      </c>
      <c r="R51" s="20" t="s">
        <v>481</v>
      </c>
    </row>
    <row r="52" spans="1:18">
      <c r="A52" s="15" t="s">
        <v>527</v>
      </c>
      <c r="B52" s="17" t="n">
        <v>5809</v>
      </c>
      <c r="C52" s="18">
        <f>(85.0/B52*100)</f>
        <v/>
      </c>
      <c r="D52" s="19" t="n">
        <v>5724</v>
      </c>
      <c r="E52" s="18" t="n">
        <v>440.78977459</v>
      </c>
      <c r="F52" s="20" t="n">
        <v>4.17165629</v>
      </c>
      <c r="G52" s="18" t="n">
        <v>514.57448063</v>
      </c>
      <c r="H52" s="20" t="n">
        <v>3.17150583</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396.02900575</v>
      </c>
      <c r="F53" s="20" t="n">
        <v>4.13381451</v>
      </c>
      <c r="G53" s="18" t="n">
        <v>452.17105279</v>
      </c>
      <c r="H53" s="20" t="n">
        <v>1.91217936</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357.60120057</v>
      </c>
      <c r="F54" s="20" t="n">
        <v>4.57637386</v>
      </c>
      <c r="G54" s="18" t="n">
        <v>362.4666544</v>
      </c>
      <c r="H54" s="20" t="n">
        <v>3.02680579</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355.85798012</v>
      </c>
      <c r="F55" s="20" t="n">
        <v>4.36981757</v>
      </c>
      <c r="G55" s="18" t="n">
        <v>417.55863917</v>
      </c>
      <c r="H55" s="20" t="n">
        <v>2.9698742</v>
      </c>
      <c r="I55" s="18" t="s">
        <v>481</v>
      </c>
      <c r="J55" s="20" t="s">
        <v>481</v>
      </c>
      <c r="K55" s="18" t="s">
        <v>481</v>
      </c>
      <c r="L55" s="20" t="s">
        <v>481</v>
      </c>
      <c r="M55" s="18" t="n">
        <v>495.7153</v>
      </c>
      <c r="N55" s="20" t="n">
        <v>72.06416769</v>
      </c>
      <c r="O55" s="18" t="n">
        <v>432.79258721</v>
      </c>
      <c r="P55" s="20" t="n">
        <v>31.82971351</v>
      </c>
      <c r="Q55" s="18" t="n">
        <v>299.49728475</v>
      </c>
      <c r="R55" s="20" t="n">
        <v>26.94790892</v>
      </c>
    </row>
    <row r="56" spans="1:18">
      <c r="A56" s="15" t="s">
        <v>531</v>
      </c>
      <c r="B56" s="17" t="n">
        <v>5359</v>
      </c>
      <c r="C56" s="18">
        <f>(77.0/B56*100)</f>
        <v/>
      </c>
      <c r="D56" s="19" t="n">
        <v>5282</v>
      </c>
      <c r="E56" s="18" t="n">
        <v>517.13454988</v>
      </c>
      <c r="F56" s="20" t="n">
        <v>2.8920672</v>
      </c>
      <c r="G56" s="18" t="n">
        <v>539.35064943</v>
      </c>
      <c r="H56" s="20" t="n">
        <v>3.4500601</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385.16934457</v>
      </c>
      <c r="F57" s="20" t="n">
        <v>4.21633481</v>
      </c>
      <c r="G57" s="18" t="n">
        <v>406.76593976</v>
      </c>
      <c r="H57" s="20" t="n">
        <v>3.15687801</v>
      </c>
      <c r="I57" s="18" t="s">
        <v>481</v>
      </c>
      <c r="J57" s="20" t="s">
        <v>481</v>
      </c>
      <c r="K57" s="18" t="s">
        <v>481</v>
      </c>
      <c r="L57" s="20" t="s">
        <v>481</v>
      </c>
      <c r="M57" s="18" t="s">
        <v>481</v>
      </c>
      <c r="N57" s="20" t="s">
        <v>481</v>
      </c>
      <c r="O57" s="18" t="s">
        <v>481</v>
      </c>
      <c r="P57" s="20" t="s">
        <v>481</v>
      </c>
      <c r="Q57" s="18" t="n">
        <v>389.42245793</v>
      </c>
      <c r="R57" s="20" t="n">
        <v>8.87793849</v>
      </c>
    </row>
    <row r="58" spans="1:18">
      <c r="A58" s="15" t="s">
        <v>533</v>
      </c>
      <c r="B58" s="17" t="n">
        <v>7267</v>
      </c>
      <c r="C58" s="18">
        <f>(10.0/B58*100)</f>
        <v/>
      </c>
      <c r="D58" s="19" t="n">
        <v>7257</v>
      </c>
      <c r="E58" s="18" t="n">
        <v>394.41602663</v>
      </c>
      <c r="F58" s="20" t="n">
        <v>3.89050907</v>
      </c>
      <c r="G58" s="18" t="n">
        <v>416.70399708</v>
      </c>
      <c r="H58" s="20" t="n">
        <v>3.18914217</v>
      </c>
      <c r="I58" s="18" t="s">
        <v>481</v>
      </c>
      <c r="J58" s="20" t="s">
        <v>481</v>
      </c>
      <c r="K58" s="18" t="s">
        <v>481</v>
      </c>
      <c r="L58" s="20" t="s">
        <v>481</v>
      </c>
      <c r="M58" s="18" t="s">
        <v>481</v>
      </c>
      <c r="N58" s="20" t="s">
        <v>481</v>
      </c>
      <c r="O58" s="18" t="n">
        <v>296.03882231</v>
      </c>
      <c r="P58" s="20" t="n">
        <v>42.06691644</v>
      </c>
      <c r="Q58" s="18" t="n">
        <v>360.65735232</v>
      </c>
      <c r="R58" s="20" t="n">
        <v>25.61597693</v>
      </c>
    </row>
    <row r="59" spans="1:18">
      <c r="A59" s="15" t="s">
        <v>534</v>
      </c>
      <c r="B59" s="17" t="n">
        <v>4826</v>
      </c>
      <c r="C59" s="18">
        <f>(26.0/B59*100)</f>
        <v/>
      </c>
      <c r="D59" s="19" t="n">
        <v>4800</v>
      </c>
      <c r="E59" s="18" t="n">
        <v>330.37566193</v>
      </c>
      <c r="F59" s="20" t="n">
        <v>3.21793525</v>
      </c>
      <c r="G59" s="18" t="n">
        <v>358.12077921</v>
      </c>
      <c r="H59" s="20" t="n">
        <v>1.79839673</v>
      </c>
      <c r="I59" s="18" t="s">
        <v>481</v>
      </c>
      <c r="J59" s="20" t="s">
        <v>481</v>
      </c>
      <c r="K59" s="18" t="s">
        <v>481</v>
      </c>
      <c r="L59" s="20" t="s">
        <v>481</v>
      </c>
      <c r="M59" s="18" t="s">
        <v>481</v>
      </c>
      <c r="N59" s="20" t="s">
        <v>481</v>
      </c>
      <c r="O59" s="18" t="n">
        <v>244.2920886</v>
      </c>
      <c r="P59" s="20" t="n">
        <v>16.48286074</v>
      </c>
      <c r="Q59" s="18" t="n">
        <v>293.82337043</v>
      </c>
      <c r="R59" s="20" t="n">
        <v>6.81472099</v>
      </c>
    </row>
    <row r="60" spans="1:18">
      <c r="A60" s="15" t="s">
        <v>535</v>
      </c>
      <c r="B60" s="17" t="n">
        <v>4546</v>
      </c>
      <c r="C60" s="18">
        <f>(15.0/B60*100)</f>
        <v/>
      </c>
      <c r="D60" s="19" t="n">
        <v>4531</v>
      </c>
      <c r="E60" s="18" t="n">
        <v>300.94524606</v>
      </c>
      <c r="F60" s="20" t="n">
        <v>6.48564609</v>
      </c>
      <c r="G60" s="18" t="n">
        <v>363.64180258</v>
      </c>
      <c r="H60" s="20" t="n">
        <v>5.04107639</v>
      </c>
      <c r="I60" s="18" t="s">
        <v>481</v>
      </c>
      <c r="J60" s="20" t="s">
        <v>481</v>
      </c>
      <c r="K60" s="18" t="s">
        <v>481</v>
      </c>
      <c r="L60" s="20" t="s">
        <v>481</v>
      </c>
      <c r="M60" s="18" t="s">
        <v>481</v>
      </c>
      <c r="N60" s="20" t="s">
        <v>481</v>
      </c>
      <c r="O60" s="18" t="n">
        <v>241.316</v>
      </c>
      <c r="P60" s="20" t="n">
        <v>46.66371241</v>
      </c>
      <c r="Q60" s="18" t="n">
        <v>296.48407001</v>
      </c>
      <c r="R60" s="20" t="n">
        <v>8.34362497</v>
      </c>
    </row>
    <row r="61" spans="1:18">
      <c r="A61" s="15" t="s">
        <v>536</v>
      </c>
      <c r="B61" s="17" t="n">
        <v>6525</v>
      </c>
      <c r="C61" s="18">
        <f>(148.0/B61*100)</f>
        <v/>
      </c>
      <c r="D61" s="19" t="n">
        <v>6377</v>
      </c>
      <c r="E61" s="18" t="n">
        <v>387.73800943</v>
      </c>
      <c r="F61" s="20" t="n">
        <v>7.2257814</v>
      </c>
      <c r="G61" s="18" t="n">
        <v>480.21805531</v>
      </c>
      <c r="H61" s="20" t="n">
        <v>2.53489755</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491.93027779</v>
      </c>
      <c r="F62" s="20" t="n">
        <v>2.83791567</v>
      </c>
      <c r="G62" s="18" t="n">
        <v>515.64562015</v>
      </c>
      <c r="H62" s="20" t="n">
        <v>1.49889239</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325.76043676</v>
      </c>
      <c r="F63" s="20" t="n">
        <v>2.30708346</v>
      </c>
      <c r="G63" s="18" t="n">
        <v>369.33269345</v>
      </c>
      <c r="H63" s="20" t="n">
        <v>1.9035042</v>
      </c>
      <c r="I63" s="18" t="s">
        <v>481</v>
      </c>
      <c r="J63" s="20" t="s">
        <v>481</v>
      </c>
      <c r="K63" s="18" t="s">
        <v>481</v>
      </c>
      <c r="L63" s="20" t="s">
        <v>481</v>
      </c>
      <c r="M63" s="18" t="s">
        <v>481</v>
      </c>
      <c r="N63" s="20" t="s">
        <v>481</v>
      </c>
      <c r="O63" s="18" t="n">
        <v>268.35870163</v>
      </c>
      <c r="P63" s="20" t="n">
        <v>62.74423229</v>
      </c>
      <c r="Q63" s="18" t="n">
        <v>345.2909969</v>
      </c>
      <c r="R63" s="20" t="n">
        <v>7.56545216</v>
      </c>
    </row>
    <row r="64" spans="1:18">
      <c r="A64" s="15" t="s">
        <v>539</v>
      </c>
      <c r="B64" s="17" t="n">
        <v>3634</v>
      </c>
      <c r="C64" s="18">
        <f>(3.0/B64*100)</f>
        <v/>
      </c>
      <c r="D64" s="19" t="n">
        <v>3631</v>
      </c>
      <c r="E64" s="18" t="n">
        <v>428.98168955</v>
      </c>
      <c r="F64" s="20" t="n">
        <v>2.83200756</v>
      </c>
      <c r="G64" s="18" t="n">
        <v>526.44077014</v>
      </c>
      <c r="H64" s="20" t="n">
        <v>4.64635107</v>
      </c>
      <c r="I64" s="18" t="s">
        <v>481</v>
      </c>
      <c r="J64" s="20" t="s">
        <v>481</v>
      </c>
      <c r="K64" s="18" t="s">
        <v>481</v>
      </c>
      <c r="L64" s="20" t="s">
        <v>481</v>
      </c>
      <c r="M64" s="18" t="n">
        <v>492.1450224</v>
      </c>
      <c r="N64" s="20" t="n">
        <v>97.62787734</v>
      </c>
      <c r="O64" s="18" t="n">
        <v>275.43109759</v>
      </c>
      <c r="P64" s="20" t="n">
        <v>143.75899538</v>
      </c>
      <c r="Q64" s="18" t="n">
        <v>425.46279465</v>
      </c>
      <c r="R64" s="20" t="n">
        <v>3.20212549</v>
      </c>
    </row>
    <row r="65" spans="1:18">
      <c r="A65" s="15" t="s">
        <v>540</v>
      </c>
      <c r="B65" s="17" t="n">
        <v>5325</v>
      </c>
      <c r="C65" s="18">
        <f>(14.0/B65*100)</f>
        <v/>
      </c>
      <c r="D65" s="19" t="n">
        <v>5311</v>
      </c>
      <c r="E65" s="18" t="n">
        <v>366.85221345</v>
      </c>
      <c r="F65" s="20" t="n">
        <v>5.34916144</v>
      </c>
      <c r="G65" s="18" t="n">
        <v>424.38313478</v>
      </c>
      <c r="H65" s="20" t="n">
        <v>2.72528903</v>
      </c>
      <c r="I65" s="18" t="s">
        <v>481</v>
      </c>
      <c r="J65" s="20" t="s">
        <v>481</v>
      </c>
      <c r="K65" s="18" t="s">
        <v>481</v>
      </c>
      <c r="L65" s="20" t="s">
        <v>481</v>
      </c>
      <c r="M65" s="18" t="n">
        <v>314.06447214</v>
      </c>
      <c r="N65" s="20" t="n">
        <v>39.83385443</v>
      </c>
      <c r="O65" s="18" t="s">
        <v>481</v>
      </c>
      <c r="P65" s="20" t="s">
        <v>481</v>
      </c>
      <c r="Q65" s="18" t="n">
        <v>325.8374085</v>
      </c>
      <c r="R65" s="20" t="n">
        <v>16.1515456</v>
      </c>
    </row>
    <row r="66" spans="1:18">
      <c r="A66" s="15" t="s">
        <v>541</v>
      </c>
      <c r="B66" s="17" t="n">
        <v>5665</v>
      </c>
      <c r="C66" s="18">
        <f>(80.0/B66*100)</f>
        <v/>
      </c>
      <c r="D66" s="19" t="n">
        <v>5585</v>
      </c>
      <c r="E66" s="18" t="n">
        <v>394.31210643</v>
      </c>
      <c r="F66" s="20" t="n">
        <v>2.26892179</v>
      </c>
      <c r="G66" s="18" t="n">
        <v>443.20708345</v>
      </c>
      <c r="H66" s="20" t="n">
        <v>1.84509633</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405.24009501</v>
      </c>
      <c r="F67" s="20" t="n">
        <v>3.81785377</v>
      </c>
      <c r="G67" s="18" t="n">
        <v>401.67946442</v>
      </c>
      <c r="H67" s="20" t="n">
        <v>3.39178681</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357.4749808</v>
      </c>
      <c r="F68" s="20" t="n">
        <v>2.04299267</v>
      </c>
      <c r="G68" s="18" t="n">
        <v>420.69817597</v>
      </c>
      <c r="H68" s="20" t="n">
        <v>1.43284357</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389.01544246</v>
      </c>
      <c r="F69" s="20" t="n">
        <v>7.98115728</v>
      </c>
      <c r="G69" s="18" t="n">
        <v>437.88332231</v>
      </c>
      <c r="H69" s="20" t="n">
        <v>4.04361285</v>
      </c>
      <c r="I69" s="18" t="s">
        <v>481</v>
      </c>
      <c r="J69" s="20" t="s">
        <v>481</v>
      </c>
      <c r="K69" s="18" t="s">
        <v>481</v>
      </c>
      <c r="L69" s="20" t="s">
        <v>481</v>
      </c>
      <c r="M69" s="18" t="s">
        <v>481</v>
      </c>
      <c r="N69" s="20" t="s">
        <v>481</v>
      </c>
      <c r="O69" s="18" t="s">
        <v>481</v>
      </c>
      <c r="P69" s="20" t="s">
        <v>481</v>
      </c>
      <c r="Q69" s="18" t="n">
        <v>292.38986335</v>
      </c>
      <c r="R69" s="20" t="n">
        <v>55.29436826</v>
      </c>
    </row>
    <row r="70" spans="1:18">
      <c r="A70" s="15" t="s">
        <v>545</v>
      </c>
      <c r="B70" s="17" t="n">
        <v>6036</v>
      </c>
      <c r="C70" s="18">
        <f>(223.0/B70*100)</f>
        <v/>
      </c>
      <c r="D70" s="19" t="n">
        <v>5813</v>
      </c>
      <c r="E70" s="18" t="n">
        <v>448.40521481</v>
      </c>
      <c r="F70" s="20" t="n">
        <v>7.28717887</v>
      </c>
      <c r="G70" s="18" t="n">
        <v>500.6773963</v>
      </c>
      <c r="H70" s="20" t="n">
        <v>3.09926234</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491.93025896</v>
      </c>
      <c r="F71" s="20" t="n">
        <v>3.06879152</v>
      </c>
      <c r="G71" s="18" t="n">
        <v>551.13923267</v>
      </c>
      <c r="H71" s="20" t="n">
        <v>1.64535893</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484.27667523</v>
      </c>
      <c r="F72" s="20" t="n">
        <v>3.30942947</v>
      </c>
      <c r="G72" s="18" t="n">
        <v>505.10068298</v>
      </c>
      <c r="H72" s="20" t="n">
        <v>2.89686416</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394.04714444</v>
      </c>
      <c r="F73" s="20" t="n">
        <v>3.46471191</v>
      </c>
      <c r="G73" s="18" t="n">
        <v>422.51979013</v>
      </c>
      <c r="H73" s="20" t="n">
        <v>3.96362923</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411.97064727</v>
      </c>
      <c r="F74" s="20" t="n">
        <v>2.12058721</v>
      </c>
      <c r="G74" s="18" t="n">
        <v>464.21072968</v>
      </c>
      <c r="H74" s="20" t="n">
        <v>3.06381479</v>
      </c>
      <c r="I74" s="18" t="s">
        <v>481</v>
      </c>
      <c r="J74" s="20" t="s">
        <v>481</v>
      </c>
      <c r="K74" s="18" t="s">
        <v>481</v>
      </c>
      <c r="L74" s="20" t="s">
        <v>481</v>
      </c>
      <c r="M74" s="18" t="s">
        <v>481</v>
      </c>
      <c r="N74" s="20" t="s">
        <v>481</v>
      </c>
      <c r="O74" s="18" t="s">
        <v>481</v>
      </c>
      <c r="P74" s="20" t="s">
        <v>481</v>
      </c>
      <c r="Q74" s="18" t="n">
        <v>397.82515867</v>
      </c>
      <c r="R74" s="20" t="n">
        <v>11.93693122</v>
      </c>
    </row>
    <row r="75" spans="1:18">
      <c r="A75" s="15" t="s">
        <v>550</v>
      </c>
      <c r="B75" s="17" t="n">
        <v>5375</v>
      </c>
      <c r="C75" s="18">
        <f>(244.0/B75*100)</f>
        <v/>
      </c>
      <c r="D75" s="19" t="n">
        <v>5131</v>
      </c>
      <c r="E75" s="18" t="n">
        <v>336.21937842</v>
      </c>
      <c r="F75" s="20" t="n">
        <v>3.48621983</v>
      </c>
      <c r="G75" s="18" t="n">
        <v>384.73243192</v>
      </c>
      <c r="H75" s="20" t="n">
        <v>3.39622114</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405.76050152</v>
      </c>
      <c r="F76" s="20" t="n">
        <v>4.14804998</v>
      </c>
      <c r="G76" s="18" t="n">
        <v>444.5037571</v>
      </c>
      <c r="H76" s="20" t="n">
        <v>2.90680863</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385.2282654</v>
      </c>
      <c r="F77" s="20" t="n">
        <v>4.26524107</v>
      </c>
      <c r="G77" s="18" t="n">
        <v>462.34163242</v>
      </c>
      <c r="H77" s="20" t="n">
        <v>2.74631716</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486.2197275</v>
      </c>
      <c r="F78" s="20" t="n">
        <v>16.83194581</v>
      </c>
      <c r="G78" s="18" t="n">
        <v>486.85044294</v>
      </c>
      <c r="H78" s="20" t="n">
        <v>3.83020975</v>
      </c>
      <c r="I78" s="18" t="s">
        <v>481</v>
      </c>
      <c r="J78" s="20" t="s">
        <v>481</v>
      </c>
      <c r="K78" s="18" t="s">
        <v>481</v>
      </c>
      <c r="L78" s="20" t="s">
        <v>481</v>
      </c>
      <c r="M78" s="18" t="s">
        <v>481</v>
      </c>
      <c r="N78" s="20" t="s">
        <v>481</v>
      </c>
      <c r="O78" s="18" t="s">
        <v>481</v>
      </c>
      <c r="P78" s="20" t="s">
        <v>481</v>
      </c>
      <c r="Q78" s="18" t="n">
        <v>369.66059879</v>
      </c>
      <c r="R78" s="20" t="n">
        <v>36.53202342</v>
      </c>
    </row>
    <row customHeight="1" ht="25" r="79" spans="1:18">
      <c r="A79" s="15" t="s">
        <v>554</v>
      </c>
      <c r="B79" s="17" t="n">
        <v>1657</v>
      </c>
      <c r="C79" s="18">
        <f>(41.0/B79*100)</f>
        <v/>
      </c>
      <c r="D79" s="19" t="n">
        <v>1616</v>
      </c>
      <c r="E79" s="18" t="n">
        <v>440.8441035</v>
      </c>
      <c r="F79" s="20" t="n">
        <v>10.98191961</v>
      </c>
      <c r="G79" s="18" t="n">
        <v>490.35989542</v>
      </c>
      <c r="H79" s="20" t="n">
        <v>8.202962299999999</v>
      </c>
      <c r="I79" s="18" t="s">
        <v>481</v>
      </c>
      <c r="J79" s="20" t="s">
        <v>481</v>
      </c>
      <c r="K79" s="18" t="s">
        <v>481</v>
      </c>
      <c r="L79" s="20" t="s">
        <v>481</v>
      </c>
      <c r="M79" s="18" t="s">
        <v>481</v>
      </c>
      <c r="N79" s="20" t="s">
        <v>481</v>
      </c>
      <c r="O79" s="18" t="s">
        <v>481</v>
      </c>
      <c r="P79" s="20" t="s">
        <v>481</v>
      </c>
      <c r="Q79" s="18" t="n">
        <v>460.57920986</v>
      </c>
      <c r="R79" s="20" t="n">
        <v>43.77731194</v>
      </c>
    </row>
    <row r="80" spans="1:18">
      <c r="A80" s="15" t="s">
        <v>555</v>
      </c>
      <c r="B80" s="17" t="n">
        <v>7841</v>
      </c>
      <c r="C80" s="18">
        <f>(0.0/B80*100)</f>
        <v/>
      </c>
      <c r="D80" s="19" t="n">
        <v>7841</v>
      </c>
      <c r="E80" s="18" t="n">
        <v>412.66931724</v>
      </c>
      <c r="F80" s="20" t="n">
        <v>4.09519221</v>
      </c>
      <c r="G80" s="18" t="n">
        <v>438.53630857</v>
      </c>
      <c r="H80" s="20" t="n">
        <v>4.12569809</v>
      </c>
      <c r="I80" s="18" t="s">
        <v>481</v>
      </c>
      <c r="J80" s="20" t="s">
        <v>481</v>
      </c>
      <c r="K80" s="18" t="s">
        <v>481</v>
      </c>
      <c r="L80" s="20" t="s">
        <v>481</v>
      </c>
      <c r="M80" s="18" t="s">
        <v>481</v>
      </c>
      <c r="N80" s="20" t="s">
        <v>481</v>
      </c>
      <c r="O80" s="18" t="s">
        <v>481</v>
      </c>
      <c r="P80" s="20" t="s">
        <v>481</v>
      </c>
      <c r="Q80" s="18" t="n">
        <v>437.14811365</v>
      </c>
      <c r="R80" s="20" t="n">
        <v>25.42902484</v>
      </c>
    </row>
    <row r="81" spans="1:18">
      <c r="A81" s="23" t="s">
        <v>556</v>
      </c>
      <c r="B81" s="17" t="n">
        <v>8861</v>
      </c>
      <c r="C81" s="18">
        <f>(76.0/B81*100)</f>
        <v/>
      </c>
      <c r="D81" s="19" t="n">
        <v>8785</v>
      </c>
      <c r="E81" s="18" t="n">
        <v>402.329322</v>
      </c>
      <c r="F81" s="20" t="n">
        <v>3.16915833</v>
      </c>
      <c r="G81" s="18" t="n">
        <v>469.51581326</v>
      </c>
      <c r="H81" s="20" t="n">
        <v>4.3397671</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764</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496.62996765</v>
      </c>
      <c r="F7" s="20" t="n">
        <v>2.01530117</v>
      </c>
      <c r="G7" s="18" t="n">
        <v>521.5063311</v>
      </c>
      <c r="H7" s="20" t="n">
        <v>2.60645842</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501.58511691</v>
      </c>
      <c r="F8" s="20" t="n">
        <v>3.3334802</v>
      </c>
      <c r="G8" s="18" t="n">
        <v>462.57252452</v>
      </c>
      <c r="H8" s="20" t="n">
        <v>4.17974976</v>
      </c>
      <c r="I8" s="18" t="s">
        <v>481</v>
      </c>
      <c r="J8" s="20" t="s">
        <v>481</v>
      </c>
      <c r="K8" s="18" t="s">
        <v>481</v>
      </c>
      <c r="L8" s="20" t="s">
        <v>481</v>
      </c>
      <c r="M8" s="18" t="n">
        <v>361.38025951</v>
      </c>
      <c r="N8" s="20" t="n">
        <v>22.72565673</v>
      </c>
      <c r="O8" s="18" t="s">
        <v>481</v>
      </c>
      <c r="P8" s="20" t="s">
        <v>481</v>
      </c>
      <c r="Q8" s="18" t="s">
        <v>481</v>
      </c>
      <c r="R8" s="20" t="s">
        <v>481</v>
      </c>
    </row>
    <row r="9" spans="1:18">
      <c r="A9" s="15" t="s">
        <v>484</v>
      </c>
      <c r="B9" s="17" t="n">
        <v>9651</v>
      </c>
      <c r="C9" s="18">
        <f>(175.0/B9*100)</f>
        <v/>
      </c>
      <c r="D9" s="19" t="n">
        <v>9476</v>
      </c>
      <c r="E9" s="18" t="n">
        <v>471.1317543</v>
      </c>
      <c r="F9" s="20" t="n">
        <v>2.88744151</v>
      </c>
      <c r="G9" s="18" t="n">
        <v>541.55938105</v>
      </c>
      <c r="H9" s="20" t="n">
        <v>2.57737214</v>
      </c>
      <c r="I9" s="18" t="s">
        <v>481</v>
      </c>
      <c r="J9" s="20" t="s">
        <v>481</v>
      </c>
      <c r="K9" s="18" t="s">
        <v>481</v>
      </c>
      <c r="L9" s="20" t="s">
        <v>481</v>
      </c>
      <c r="M9" s="18" t="n">
        <v>347.7815185</v>
      </c>
      <c r="N9" s="20" t="n">
        <v>11.20716786</v>
      </c>
      <c r="O9" s="18" t="s">
        <v>481</v>
      </c>
      <c r="P9" s="20" t="s">
        <v>481</v>
      </c>
      <c r="Q9" s="18" t="s">
        <v>481</v>
      </c>
      <c r="R9" s="20" t="s">
        <v>481</v>
      </c>
    </row>
    <row r="10" spans="1:18">
      <c r="A10" s="15" t="s">
        <v>485</v>
      </c>
      <c r="B10" s="17" t="n">
        <v>20058</v>
      </c>
      <c r="C10" s="18">
        <f>(545.0/B10*100)</f>
        <v/>
      </c>
      <c r="D10" s="19" t="n">
        <v>19513</v>
      </c>
      <c r="E10" s="18" t="n">
        <v>524.55568061</v>
      </c>
      <c r="F10" s="20" t="n">
        <v>2.40070926</v>
      </c>
      <c r="G10" s="18" t="n">
        <v>537.5156206299999</v>
      </c>
      <c r="H10" s="20" t="n">
        <v>3.49196416</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428.84274374</v>
      </c>
      <c r="F11" s="20" t="n">
        <v>3.06603191</v>
      </c>
      <c r="G11" s="18" t="n">
        <v>480.83057921</v>
      </c>
      <c r="H11" s="20" t="n">
        <v>2.88416811</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459.46819995</v>
      </c>
      <c r="F12" s="20" t="n">
        <v>3.13858873</v>
      </c>
      <c r="G12" s="18" t="n">
        <v>511.32589639</v>
      </c>
      <c r="H12" s="20" t="n">
        <v>2.38652856</v>
      </c>
      <c r="I12" s="18" t="s">
        <v>481</v>
      </c>
      <c r="J12" s="20" t="s">
        <v>481</v>
      </c>
      <c r="K12" s="18" t="s">
        <v>481</v>
      </c>
      <c r="L12" s="20" t="s">
        <v>481</v>
      </c>
      <c r="M12" s="18" t="n">
        <v>332.31014509</v>
      </c>
      <c r="N12" s="20" t="n">
        <v>18.34291261</v>
      </c>
      <c r="O12" s="18" t="s">
        <v>481</v>
      </c>
      <c r="P12" s="20" t="s">
        <v>481</v>
      </c>
      <c r="Q12" s="18" t="s">
        <v>481</v>
      </c>
      <c r="R12" s="20" t="s">
        <v>481</v>
      </c>
    </row>
    <row r="13" spans="1:18">
      <c r="A13" s="15" t="s">
        <v>488</v>
      </c>
      <c r="B13" s="17" t="n">
        <v>7161</v>
      </c>
      <c r="C13" s="18">
        <f>(2813.0/B13*100)</f>
        <v/>
      </c>
      <c r="D13" s="19" t="n">
        <v>4348</v>
      </c>
      <c r="E13" s="18" t="s">
        <v>481</v>
      </c>
      <c r="F13" s="20" t="s">
        <v>481</v>
      </c>
      <c r="G13" s="18" t="n">
        <v>512.98581773</v>
      </c>
      <c r="H13" s="20" t="n">
        <v>2.54333954</v>
      </c>
      <c r="I13" s="18" t="s">
        <v>481</v>
      </c>
      <c r="J13" s="20" t="s">
        <v>481</v>
      </c>
      <c r="K13" s="18" t="s">
        <v>481</v>
      </c>
      <c r="L13" s="20" t="s">
        <v>481</v>
      </c>
      <c r="M13" s="18" t="n">
        <v>407.4699787</v>
      </c>
      <c r="N13" s="20" t="n">
        <v>6.79601306</v>
      </c>
      <c r="O13" s="18" t="s">
        <v>481</v>
      </c>
      <c r="P13" s="20" t="s">
        <v>481</v>
      </c>
      <c r="Q13" s="18" t="s">
        <v>481</v>
      </c>
      <c r="R13" s="20" t="s">
        <v>481</v>
      </c>
    </row>
    <row r="14" spans="1:18">
      <c r="A14" s="15" t="s">
        <v>489</v>
      </c>
      <c r="B14" s="17" t="n">
        <v>5587</v>
      </c>
      <c r="C14" s="18">
        <f>(78.0/B14*100)</f>
        <v/>
      </c>
      <c r="D14" s="19" t="n">
        <v>5509</v>
      </c>
      <c r="E14" s="18" t="n">
        <v>501.51707408</v>
      </c>
      <c r="F14" s="20" t="n">
        <v>2.76964374</v>
      </c>
      <c r="G14" s="18" t="n">
        <v>541.14264512</v>
      </c>
      <c r="H14" s="20" t="n">
        <v>2.50459894</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516.62576284</v>
      </c>
      <c r="F15" s="20" t="n">
        <v>3.37570283</v>
      </c>
      <c r="G15" s="18" t="n">
        <v>540.12204906</v>
      </c>
      <c r="H15" s="20" t="n">
        <v>2.83176307</v>
      </c>
      <c r="I15" s="18" t="s">
        <v>481</v>
      </c>
      <c r="J15" s="20" t="s">
        <v>481</v>
      </c>
      <c r="K15" s="18" t="s">
        <v>481</v>
      </c>
      <c r="L15" s="20" t="s">
        <v>481</v>
      </c>
      <c r="M15" s="18" t="n">
        <v>367.66871077</v>
      </c>
      <c r="N15" s="20" t="n">
        <v>14.82638214</v>
      </c>
      <c r="O15" s="18" t="s">
        <v>481</v>
      </c>
      <c r="P15" s="20" t="s">
        <v>481</v>
      </c>
      <c r="Q15" s="18" t="s">
        <v>481</v>
      </c>
      <c r="R15" s="20" t="s">
        <v>481</v>
      </c>
    </row>
    <row r="16" spans="1:18">
      <c r="A16" s="15" t="s">
        <v>491</v>
      </c>
      <c r="B16" s="17" t="n">
        <v>6108</v>
      </c>
      <c r="C16" s="18">
        <f>(121.0/B16*100)</f>
        <v/>
      </c>
      <c r="D16" s="19" t="n">
        <v>5987</v>
      </c>
      <c r="E16" s="18" t="n">
        <v>467.13974583</v>
      </c>
      <c r="F16" s="20" t="n">
        <v>4.14975698</v>
      </c>
      <c r="G16" s="18" t="n">
        <v>520.1690243100001</v>
      </c>
      <c r="H16" s="20" t="n">
        <v>2.45947395</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500.87324064</v>
      </c>
      <c r="F17" s="20" t="n">
        <v>3.69256799</v>
      </c>
      <c r="G17" s="18" t="n">
        <v>542.07293233</v>
      </c>
      <c r="H17" s="20" t="n">
        <v>3.47009154</v>
      </c>
      <c r="I17" s="18" t="s">
        <v>481</v>
      </c>
      <c r="J17" s="20" t="s">
        <v>481</v>
      </c>
      <c r="K17" s="18" t="s">
        <v>481</v>
      </c>
      <c r="L17" s="20" t="s">
        <v>481</v>
      </c>
      <c r="M17" s="18" t="n">
        <v>338.260297</v>
      </c>
      <c r="N17" s="20" t="n">
        <v>14.23011861</v>
      </c>
      <c r="O17" s="18" t="s">
        <v>481</v>
      </c>
      <c r="P17" s="20" t="s">
        <v>481</v>
      </c>
      <c r="Q17" s="18" t="s">
        <v>481</v>
      </c>
      <c r="R17" s="20" t="s">
        <v>481</v>
      </c>
    </row>
    <row r="18" spans="1:18">
      <c r="A18" s="15" t="s">
        <v>493</v>
      </c>
      <c r="B18" s="17" t="n">
        <v>5532</v>
      </c>
      <c r="C18" s="18">
        <f>(29.0/B18*100)</f>
        <v/>
      </c>
      <c r="D18" s="19" t="n">
        <v>5503</v>
      </c>
      <c r="E18" s="18" t="n">
        <v>434.68775963</v>
      </c>
      <c r="F18" s="20" t="n">
        <v>5.30628687</v>
      </c>
      <c r="G18" s="18" t="n">
        <v>491.6427546</v>
      </c>
      <c r="H18" s="20" t="n">
        <v>3.50544632</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449.27417146</v>
      </c>
      <c r="F19" s="20" t="n">
        <v>3.18440782</v>
      </c>
      <c r="G19" s="18" t="n">
        <v>486.86471748</v>
      </c>
      <c r="H19" s="20" t="n">
        <v>3.01156086</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469.53807727</v>
      </c>
      <c r="F20" s="20" t="n">
        <v>2.69863246</v>
      </c>
      <c r="G20" s="18" t="n">
        <v>494.92519155</v>
      </c>
      <c r="H20" s="20" t="n">
        <v>2.87542539</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522.47740472</v>
      </c>
      <c r="F21" s="20" t="n">
        <v>2.42745856</v>
      </c>
      <c r="G21" s="18" t="n">
        <v>448.73814806</v>
      </c>
      <c r="H21" s="20" t="n">
        <v>12.44179536</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472.32681773</v>
      </c>
      <c r="F22" s="20" t="n">
        <v>4.85387717</v>
      </c>
      <c r="G22" s="18" t="n">
        <v>489.63278418</v>
      </c>
      <c r="H22" s="20" t="n">
        <v>4.54002416</v>
      </c>
      <c r="I22" s="18" t="s">
        <v>481</v>
      </c>
      <c r="J22" s="20" t="s">
        <v>481</v>
      </c>
      <c r="K22" s="18" t="s">
        <v>481</v>
      </c>
      <c r="L22" s="20" t="s">
        <v>481</v>
      </c>
      <c r="M22" s="18" t="s">
        <v>481</v>
      </c>
      <c r="N22" s="20" t="s">
        <v>481</v>
      </c>
      <c r="O22" s="18" t="n">
        <v>457.21587928</v>
      </c>
      <c r="P22" s="20" t="n">
        <v>21.65814664</v>
      </c>
      <c r="Q22" s="18" t="s">
        <v>481</v>
      </c>
      <c r="R22" s="20" t="s">
        <v>481</v>
      </c>
    </row>
    <row r="23" spans="1:18">
      <c r="A23" s="15" t="s">
        <v>498</v>
      </c>
      <c r="B23" s="17" t="n">
        <v>11583</v>
      </c>
      <c r="C23" s="18">
        <f>(230.0/B23*100)</f>
        <v/>
      </c>
      <c r="D23" s="19" t="n">
        <v>11353</v>
      </c>
      <c r="E23" s="18" t="n">
        <v>467.25018752</v>
      </c>
      <c r="F23" s="20" t="n">
        <v>3.67148195</v>
      </c>
      <c r="G23" s="18" t="n">
        <v>510.32400504</v>
      </c>
      <c r="H23" s="20" t="n">
        <v>3.26028881</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515.9584799199999</v>
      </c>
      <c r="N24" s="20" t="n">
        <v>3.19721086</v>
      </c>
      <c r="O24" s="18" t="s">
        <v>481</v>
      </c>
      <c r="P24" s="20" t="s">
        <v>481</v>
      </c>
      <c r="Q24" s="18" t="s">
        <v>481</v>
      </c>
      <c r="R24" s="20" t="s">
        <v>481</v>
      </c>
    </row>
    <row r="25" spans="1:18">
      <c r="A25" s="15" t="s">
        <v>500</v>
      </c>
      <c r="B25" s="17" t="n">
        <v>5581</v>
      </c>
      <c r="C25" s="18">
        <f>(25.0/B25*100)</f>
        <v/>
      </c>
      <c r="D25" s="19" t="n">
        <v>5556</v>
      </c>
      <c r="E25" s="18" t="n">
        <v>514.0203953400001</v>
      </c>
      <c r="F25" s="20" t="n">
        <v>3.7135202</v>
      </c>
      <c r="G25" s="18" t="n">
        <v>528.24644429</v>
      </c>
      <c r="H25" s="20" t="n">
        <v>4.65440252</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471.02899213</v>
      </c>
      <c r="F26" s="20" t="n">
        <v>2.48209052</v>
      </c>
      <c r="G26" s="18" t="n">
        <v>503.90041041</v>
      </c>
      <c r="H26" s="20" t="n">
        <v>2.29691883</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461.76416795</v>
      </c>
      <c r="F27" s="20" t="n">
        <v>1.74248482</v>
      </c>
      <c r="G27" s="18" t="n">
        <v>517.03215908</v>
      </c>
      <c r="H27" s="20" t="n">
        <v>2.34624871</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416.80905835</v>
      </c>
      <c r="F28" s="20" t="n">
        <v>2.80850723</v>
      </c>
      <c r="G28" s="18" t="n">
        <v>446.20215081</v>
      </c>
      <c r="H28" s="20" t="n">
        <v>4.08594211</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487.8118472</v>
      </c>
      <c r="F29" s="20" t="n">
        <v>3.22166043</v>
      </c>
      <c r="G29" s="18" t="n">
        <v>526.54007268</v>
      </c>
      <c r="H29" s="20" t="n">
        <v>3.18189649</v>
      </c>
      <c r="I29" s="18" t="s">
        <v>481</v>
      </c>
      <c r="J29" s="20" t="s">
        <v>481</v>
      </c>
      <c r="K29" s="18" t="s">
        <v>481</v>
      </c>
      <c r="L29" s="20" t="s">
        <v>481</v>
      </c>
      <c r="M29" s="18" t="n">
        <v>314.02123871</v>
      </c>
      <c r="N29" s="20" t="n">
        <v>13.26138992</v>
      </c>
      <c r="O29" s="18" t="s">
        <v>481</v>
      </c>
      <c r="P29" s="20" t="s">
        <v>481</v>
      </c>
      <c r="Q29" s="18" t="s">
        <v>481</v>
      </c>
      <c r="R29" s="20" t="s">
        <v>481</v>
      </c>
    </row>
    <row r="30" spans="1:18">
      <c r="A30" s="15" t="s">
        <v>505</v>
      </c>
      <c r="B30" s="17" t="n">
        <v>4520</v>
      </c>
      <c r="C30" s="18">
        <f>(140.0/B30*100)</f>
        <v/>
      </c>
      <c r="D30" s="19" t="n">
        <v>4380</v>
      </c>
      <c r="E30" s="18" t="n">
        <v>507.97422647</v>
      </c>
      <c r="F30" s="20" t="n">
        <v>2.90337227</v>
      </c>
      <c r="G30" s="18" t="n">
        <v>519.44785218</v>
      </c>
      <c r="H30" s="20" t="n">
        <v>3.94667503</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513.19117289</v>
      </c>
      <c r="N31" s="20" t="n">
        <v>2.50932949</v>
      </c>
      <c r="O31" s="18" t="s">
        <v>481</v>
      </c>
      <c r="P31" s="20" t="s">
        <v>481</v>
      </c>
      <c r="Q31" s="18" t="s">
        <v>481</v>
      </c>
      <c r="R31" s="20" t="s">
        <v>481</v>
      </c>
    </row>
    <row r="32" spans="1:18">
      <c r="A32" s="15" t="s">
        <v>507</v>
      </c>
      <c r="B32" s="17" t="n">
        <v>4478</v>
      </c>
      <c r="C32" s="18">
        <f>(6.0/B32*100)</f>
        <v/>
      </c>
      <c r="D32" s="19" t="n">
        <v>4472</v>
      </c>
      <c r="E32" s="18" t="n">
        <v>484.72587812</v>
      </c>
      <c r="F32" s="20" t="n">
        <v>3.18655575</v>
      </c>
      <c r="G32" s="18" t="n">
        <v>516.78911819</v>
      </c>
      <c r="H32" s="20" t="n">
        <v>2.61979182</v>
      </c>
      <c r="I32" s="18" t="s">
        <v>481</v>
      </c>
      <c r="J32" s="20" t="s">
        <v>481</v>
      </c>
      <c r="K32" s="18" t="s">
        <v>481</v>
      </c>
      <c r="L32" s="20" t="s">
        <v>481</v>
      </c>
      <c r="M32" s="18" t="s">
        <v>481</v>
      </c>
      <c r="N32" s="20" t="s">
        <v>481</v>
      </c>
      <c r="O32" s="18" t="s">
        <v>481</v>
      </c>
      <c r="P32" s="20" t="s">
        <v>481</v>
      </c>
      <c r="Q32" s="18" t="s">
        <v>481</v>
      </c>
      <c r="R32" s="20" t="s">
        <v>481</v>
      </c>
    </row>
    <row r="33" spans="1:18">
      <c r="A33" s="15" t="s">
        <v>508</v>
      </c>
      <c r="B33" s="17" t="n">
        <v>7325</v>
      </c>
      <c r="C33" s="18">
        <f>(78.0/B33*100)</f>
        <v/>
      </c>
      <c r="D33" s="19" t="n">
        <v>7247</v>
      </c>
      <c r="E33" s="18" t="n">
        <v>472.80300806</v>
      </c>
      <c r="F33" s="20" t="n">
        <v>3.75042749</v>
      </c>
      <c r="G33" s="18" t="n">
        <v>514.46698517</v>
      </c>
      <c r="H33" s="20" t="n">
        <v>2.44709703</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425.53414356</v>
      </c>
      <c r="F34" s="20" t="n">
        <v>4.04898633</v>
      </c>
      <c r="G34" s="18" t="n">
        <v>477.11681246</v>
      </c>
      <c r="H34" s="20" t="n">
        <v>2.71958717</v>
      </c>
      <c r="I34" s="18" t="s">
        <v>481</v>
      </c>
      <c r="J34" s="20" t="s">
        <v>481</v>
      </c>
      <c r="K34" s="18" t="s">
        <v>481</v>
      </c>
      <c r="L34" s="20" t="s">
        <v>481</v>
      </c>
      <c r="M34" s="18" t="n">
        <v>263.37193708</v>
      </c>
      <c r="N34" s="20" t="n">
        <v>13.61114927</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505.2158807</v>
      </c>
      <c r="P35" s="20" t="n">
        <v>1.4729023</v>
      </c>
      <c r="Q35" s="18" t="s">
        <v>481</v>
      </c>
      <c r="R35" s="20" t="s">
        <v>481</v>
      </c>
    </row>
    <row r="36" spans="1:18">
      <c r="A36" s="15" t="s">
        <v>511</v>
      </c>
      <c r="B36" s="17" t="n">
        <v>6736</v>
      </c>
      <c r="C36" s="18">
        <f>(40.0/B36*100)</f>
        <v/>
      </c>
      <c r="D36" s="19" t="n">
        <v>6696</v>
      </c>
      <c r="E36" s="18" t="n">
        <v>462.50099935</v>
      </c>
      <c r="F36" s="20" t="n">
        <v>3.27395578</v>
      </c>
      <c r="G36" s="18" t="n">
        <v>521.64617249</v>
      </c>
      <c r="H36" s="20" t="n">
        <v>2.23537763</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492.09439968</v>
      </c>
      <c r="F37" s="20" t="n">
        <v>3.88688771</v>
      </c>
      <c r="G37" s="18" t="n">
        <v>516.74504059</v>
      </c>
      <c r="H37" s="20" t="n">
        <v>3.46174573</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487.39515696</v>
      </c>
      <c r="F38" s="20" t="n">
        <v>3.30436556</v>
      </c>
      <c r="G38" s="18" t="n">
        <v>499.71051338</v>
      </c>
      <c r="H38" s="20" t="n">
        <v>4.47767358</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402.15918193</v>
      </c>
      <c r="F39" s="20" t="n">
        <v>3.59272929</v>
      </c>
      <c r="G39" s="18" t="n">
        <v>451.13976665</v>
      </c>
      <c r="H39" s="20" t="n">
        <v>4.42139198</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472.88460835</v>
      </c>
      <c r="F40" s="20" t="n">
        <v>3.60627884</v>
      </c>
      <c r="G40" s="18" t="n">
        <v>517.2695503800001</v>
      </c>
      <c r="H40" s="20" t="n">
        <v>2.95155187</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496.77538652</v>
      </c>
      <c r="F41" s="20" t="n">
        <v>3.42375799</v>
      </c>
      <c r="G41" s="18" t="n">
        <v>508.21233499</v>
      </c>
      <c r="H41" s="20" t="n">
        <v>6.7831529</v>
      </c>
      <c r="I41" s="18" t="s">
        <v>481</v>
      </c>
      <c r="J41" s="20" t="s">
        <v>481</v>
      </c>
      <c r="K41" s="18" t="s">
        <v>481</v>
      </c>
      <c r="L41" s="20" t="s">
        <v>481</v>
      </c>
      <c r="M41" s="18" t="n">
        <v>399.91015703</v>
      </c>
      <c r="N41" s="20" t="n">
        <v>16.72230739</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347.63539075</v>
      </c>
      <c r="F45" s="20" t="n">
        <v>2.88486908</v>
      </c>
      <c r="G45" s="18" t="n">
        <v>352.65322038</v>
      </c>
      <c r="H45" s="20" t="n">
        <v>5.17383988</v>
      </c>
      <c r="I45" s="18" t="s">
        <v>481</v>
      </c>
      <c r="J45" s="20" t="s">
        <v>481</v>
      </c>
      <c r="K45" s="18" t="s">
        <v>481</v>
      </c>
      <c r="L45" s="20" t="s">
        <v>481</v>
      </c>
      <c r="M45" s="18" t="n">
        <v>337.85078327</v>
      </c>
      <c r="N45" s="20" t="n">
        <v>12.40505805</v>
      </c>
      <c r="O45" s="18" t="n">
        <v>388.66731536</v>
      </c>
      <c r="P45" s="20" t="n">
        <v>23.83841478</v>
      </c>
      <c r="Q45" s="18" t="n">
        <v>350.66987157</v>
      </c>
      <c r="R45" s="20" t="n">
        <v>3.92570657</v>
      </c>
    </row>
    <row r="46" spans="1:18">
      <c r="A46" s="15" t="s">
        <v>521</v>
      </c>
      <c r="B46" s="17" t="n">
        <v>23141</v>
      </c>
      <c r="C46" s="18">
        <f>(1771.0/B46*100)</f>
        <v/>
      </c>
      <c r="D46" s="19" t="n">
        <v>21370</v>
      </c>
      <c r="E46" s="18" t="n">
        <v>383.06348478</v>
      </c>
      <c r="F46" s="20" t="n">
        <v>2.70442182</v>
      </c>
      <c r="G46" s="18" t="n">
        <v>459.98209418</v>
      </c>
      <c r="H46" s="20" t="n">
        <v>3.84448785</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438.5881762</v>
      </c>
      <c r="F47" s="20" t="n">
        <v>5.42836916</v>
      </c>
      <c r="G47" s="18" t="n">
        <v>423.35026303</v>
      </c>
      <c r="H47" s="20" t="n">
        <v>6.66782762</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469.32402742</v>
      </c>
      <c r="F48" s="20" t="n">
        <v>4.81938371</v>
      </c>
      <c r="G48" s="18" t="n">
        <v>532.04770737</v>
      </c>
      <c r="H48" s="20" t="n">
        <v>5.89200239</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416.71973071</v>
      </c>
      <c r="F49" s="20" t="n">
        <v>3.6213984</v>
      </c>
      <c r="G49" s="18" t="n">
        <v>440.14142072</v>
      </c>
      <c r="H49" s="20" t="n">
        <v>4.17064762</v>
      </c>
      <c r="I49" s="18" t="s">
        <v>481</v>
      </c>
      <c r="J49" s="20" t="s">
        <v>481</v>
      </c>
      <c r="K49" s="18" t="s">
        <v>481</v>
      </c>
      <c r="L49" s="20" t="s">
        <v>481</v>
      </c>
      <c r="M49" s="18" t="s">
        <v>481</v>
      </c>
      <c r="N49" s="20" t="s">
        <v>481</v>
      </c>
      <c r="O49" s="18" t="s">
        <v>481</v>
      </c>
      <c r="P49" s="20" t="s">
        <v>481</v>
      </c>
      <c r="Q49" s="18" t="n">
        <v>350.77253869</v>
      </c>
      <c r="R49" s="20" t="n">
        <v>11.13813747</v>
      </c>
    </row>
    <row r="50" spans="1:18">
      <c r="A50" s="15" t="s">
        <v>525</v>
      </c>
      <c r="B50" s="17" t="n">
        <v>11795</v>
      </c>
      <c r="C50" s="18">
        <f>(249.0/B50*100)</f>
        <v/>
      </c>
      <c r="D50" s="19" t="n">
        <v>11546</v>
      </c>
      <c r="E50" s="18" t="n">
        <v>409.07361503</v>
      </c>
      <c r="F50" s="20" t="n">
        <v>3.40510491</v>
      </c>
      <c r="G50" s="18" t="n">
        <v>445.84840531</v>
      </c>
      <c r="H50" s="20" t="n">
        <v>3.54639457</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423.19115181</v>
      </c>
      <c r="F51" s="20" t="n">
        <v>2.87892156</v>
      </c>
      <c r="G51" s="18" t="n">
        <v>454.84944159</v>
      </c>
      <c r="H51" s="20" t="n">
        <v>4.69207622</v>
      </c>
      <c r="I51" s="18" t="s">
        <v>481</v>
      </c>
      <c r="J51" s="20" t="s">
        <v>481</v>
      </c>
      <c r="K51" s="18" t="s">
        <v>481</v>
      </c>
      <c r="L51" s="20" t="s">
        <v>481</v>
      </c>
      <c r="M51" s="18" t="n">
        <v>427.96430568</v>
      </c>
      <c r="N51" s="20" t="n">
        <v>5.20460603</v>
      </c>
      <c r="O51" s="18" t="s">
        <v>481</v>
      </c>
      <c r="P51" s="20" t="s">
        <v>481</v>
      </c>
      <c r="Q51" s="18" t="s">
        <v>481</v>
      </c>
      <c r="R51" s="20" t="s">
        <v>481</v>
      </c>
    </row>
    <row r="52" spans="1:18">
      <c r="A52" s="15" t="s">
        <v>527</v>
      </c>
      <c r="B52" s="17" t="n">
        <v>5809</v>
      </c>
      <c r="C52" s="18">
        <f>(85.0/B52*100)</f>
        <v/>
      </c>
      <c r="D52" s="19" t="n">
        <v>5724</v>
      </c>
      <c r="E52" s="18" t="n">
        <v>470.44046136</v>
      </c>
      <c r="F52" s="20" t="n">
        <v>3.68127902</v>
      </c>
      <c r="G52" s="18" t="n">
        <v>495.94649846</v>
      </c>
      <c r="H52" s="20" t="n">
        <v>2.86191753</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413.37226693</v>
      </c>
      <c r="F53" s="20" t="n">
        <v>2.62868961</v>
      </c>
      <c r="G53" s="18" t="n">
        <v>466.29331745</v>
      </c>
      <c r="H53" s="20" t="n">
        <v>2.10436092</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345.03100529</v>
      </c>
      <c r="F54" s="20" t="n">
        <v>3.22735934</v>
      </c>
      <c r="G54" s="18" t="n">
        <v>391.45962665</v>
      </c>
      <c r="H54" s="20" t="n">
        <v>3.8903558</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380.4901479</v>
      </c>
      <c r="F55" s="20" t="n">
        <v>4.02604988</v>
      </c>
      <c r="G55" s="18" t="n">
        <v>414.76370739</v>
      </c>
      <c r="H55" s="20" t="n">
        <v>3.23836116</v>
      </c>
      <c r="I55" s="18" t="s">
        <v>481</v>
      </c>
      <c r="J55" s="20" t="s">
        <v>481</v>
      </c>
      <c r="K55" s="18" t="s">
        <v>481</v>
      </c>
      <c r="L55" s="20" t="s">
        <v>481</v>
      </c>
      <c r="M55" s="18" t="n">
        <v>495.7153</v>
      </c>
      <c r="N55" s="20" t="n">
        <v>72.06416769</v>
      </c>
      <c r="O55" s="18" t="n">
        <v>448.94955922</v>
      </c>
      <c r="P55" s="20" t="n">
        <v>43.20361028</v>
      </c>
      <c r="Q55" s="18" t="n">
        <v>303.91516476</v>
      </c>
      <c r="R55" s="20" t="n">
        <v>26.19438688</v>
      </c>
    </row>
    <row r="56" spans="1:18">
      <c r="A56" s="15" t="s">
        <v>531</v>
      </c>
      <c r="B56" s="17" t="n">
        <v>5359</v>
      </c>
      <c r="C56" s="18">
        <f>(77.0/B56*100)</f>
        <v/>
      </c>
      <c r="D56" s="19" t="n">
        <v>5282</v>
      </c>
      <c r="E56" s="18" t="n">
        <v>507.74492463</v>
      </c>
      <c r="F56" s="20" t="n">
        <v>3.21367664</v>
      </c>
      <c r="G56" s="18" t="n">
        <v>547.82164199</v>
      </c>
      <c r="H56" s="20" t="n">
        <v>2.82601076</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397.02206616</v>
      </c>
      <c r="F57" s="20" t="n">
        <v>3.27034607</v>
      </c>
      <c r="G57" s="18" t="n">
        <v>398.13983237</v>
      </c>
      <c r="H57" s="20" t="n">
        <v>3.35977518</v>
      </c>
      <c r="I57" s="18" t="s">
        <v>481</v>
      </c>
      <c r="J57" s="20" t="s">
        <v>481</v>
      </c>
      <c r="K57" s="18" t="s">
        <v>481</v>
      </c>
      <c r="L57" s="20" t="s">
        <v>481</v>
      </c>
      <c r="M57" s="18" t="s">
        <v>481</v>
      </c>
      <c r="N57" s="20" t="s">
        <v>481</v>
      </c>
      <c r="O57" s="18" t="s">
        <v>481</v>
      </c>
      <c r="P57" s="20" t="s">
        <v>481</v>
      </c>
      <c r="Q57" s="18" t="n">
        <v>389.57457142</v>
      </c>
      <c r="R57" s="20" t="n">
        <v>8.85999578</v>
      </c>
    </row>
    <row r="58" spans="1:18">
      <c r="A58" s="15" t="s">
        <v>533</v>
      </c>
      <c r="B58" s="17" t="n">
        <v>7267</v>
      </c>
      <c r="C58" s="18">
        <f>(10.0/B58*100)</f>
        <v/>
      </c>
      <c r="D58" s="19" t="n">
        <v>7257</v>
      </c>
      <c r="E58" s="18" t="n">
        <v>398.78344968</v>
      </c>
      <c r="F58" s="20" t="n">
        <v>3.69124954</v>
      </c>
      <c r="G58" s="18" t="n">
        <v>417.25769036</v>
      </c>
      <c r="H58" s="20" t="n">
        <v>3.59591214</v>
      </c>
      <c r="I58" s="18" t="s">
        <v>481</v>
      </c>
      <c r="J58" s="20" t="s">
        <v>481</v>
      </c>
      <c r="K58" s="18" t="s">
        <v>481</v>
      </c>
      <c r="L58" s="20" t="s">
        <v>481</v>
      </c>
      <c r="M58" s="18" t="s">
        <v>481</v>
      </c>
      <c r="N58" s="20" t="s">
        <v>481</v>
      </c>
      <c r="O58" s="18" t="n">
        <v>308.42408868</v>
      </c>
      <c r="P58" s="20" t="n">
        <v>42.67420031</v>
      </c>
      <c r="Q58" s="18" t="n">
        <v>363.26721341</v>
      </c>
      <c r="R58" s="20" t="n">
        <v>25.01330148</v>
      </c>
    </row>
    <row r="59" spans="1:18">
      <c r="A59" s="15" t="s">
        <v>534</v>
      </c>
      <c r="B59" s="17" t="n">
        <v>4826</v>
      </c>
      <c r="C59" s="18">
        <f>(26.0/B59*100)</f>
        <v/>
      </c>
      <c r="D59" s="19" t="n">
        <v>4800</v>
      </c>
      <c r="E59" s="18" t="n">
        <v>342.72404487</v>
      </c>
      <c r="F59" s="20" t="n">
        <v>2.31651792</v>
      </c>
      <c r="G59" s="18" t="n">
        <v>359.94563267</v>
      </c>
      <c r="H59" s="20" t="n">
        <v>2.25315831</v>
      </c>
      <c r="I59" s="18" t="s">
        <v>481</v>
      </c>
      <c r="J59" s="20" t="s">
        <v>481</v>
      </c>
      <c r="K59" s="18" t="s">
        <v>481</v>
      </c>
      <c r="L59" s="20" t="s">
        <v>481</v>
      </c>
      <c r="M59" s="18" t="s">
        <v>481</v>
      </c>
      <c r="N59" s="20" t="s">
        <v>481</v>
      </c>
      <c r="O59" s="18" t="n">
        <v>238.56847055</v>
      </c>
      <c r="P59" s="20" t="n">
        <v>16.67981982</v>
      </c>
      <c r="Q59" s="18" t="n">
        <v>305.60374368</v>
      </c>
      <c r="R59" s="20" t="n">
        <v>4.92256124</v>
      </c>
    </row>
    <row r="60" spans="1:18">
      <c r="A60" s="15" t="s">
        <v>535</v>
      </c>
      <c r="B60" s="17" t="n">
        <v>4546</v>
      </c>
      <c r="C60" s="18">
        <f>(15.0/B60*100)</f>
        <v/>
      </c>
      <c r="D60" s="19" t="n">
        <v>4531</v>
      </c>
      <c r="E60" s="18" t="n">
        <v>340.08914865</v>
      </c>
      <c r="F60" s="20" t="n">
        <v>6.71568215</v>
      </c>
      <c r="G60" s="18" t="n">
        <v>357.51816839</v>
      </c>
      <c r="H60" s="20" t="n">
        <v>5.36913501</v>
      </c>
      <c r="I60" s="18" t="s">
        <v>481</v>
      </c>
      <c r="J60" s="20" t="s">
        <v>481</v>
      </c>
      <c r="K60" s="18" t="s">
        <v>481</v>
      </c>
      <c r="L60" s="20" t="s">
        <v>481</v>
      </c>
      <c r="M60" s="18" t="s">
        <v>481</v>
      </c>
      <c r="N60" s="20" t="s">
        <v>481</v>
      </c>
      <c r="O60" s="18" t="n">
        <v>319.98139395</v>
      </c>
      <c r="P60" s="20" t="n">
        <v>89.2165349</v>
      </c>
      <c r="Q60" s="18" t="n">
        <v>322.3745944</v>
      </c>
      <c r="R60" s="20" t="n">
        <v>9.64811325</v>
      </c>
    </row>
    <row r="61" spans="1:18">
      <c r="A61" s="15" t="s">
        <v>536</v>
      </c>
      <c r="B61" s="17" t="n">
        <v>6525</v>
      </c>
      <c r="C61" s="18">
        <f>(148.0/B61*100)</f>
        <v/>
      </c>
      <c r="D61" s="19" t="n">
        <v>6377</v>
      </c>
      <c r="E61" s="18" t="n">
        <v>440.70393828</v>
      </c>
      <c r="F61" s="20" t="n">
        <v>3.15913442</v>
      </c>
      <c r="G61" s="18" t="n">
        <v>494.26667786</v>
      </c>
      <c r="H61" s="20" t="n">
        <v>3.12164883</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487.73888102</v>
      </c>
      <c r="F62" s="20" t="n">
        <v>1.65150882</v>
      </c>
      <c r="G62" s="18" t="n">
        <v>528.2710014</v>
      </c>
      <c r="H62" s="20" t="n">
        <v>2.03842203</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342.44497413</v>
      </c>
      <c r="F63" s="20" t="n">
        <v>2.43866078</v>
      </c>
      <c r="G63" s="18" t="n">
        <v>359.06579055</v>
      </c>
      <c r="H63" s="20" t="n">
        <v>1.95175395</v>
      </c>
      <c r="I63" s="18" t="s">
        <v>481</v>
      </c>
      <c r="J63" s="20" t="s">
        <v>481</v>
      </c>
      <c r="K63" s="18" t="s">
        <v>481</v>
      </c>
      <c r="L63" s="20" t="s">
        <v>481</v>
      </c>
      <c r="M63" s="18" t="n">
        <v>377.96658588</v>
      </c>
      <c r="N63" s="20" t="n">
        <v>32.1961707</v>
      </c>
      <c r="O63" s="18" t="n">
        <v>268.35870163</v>
      </c>
      <c r="P63" s="20" t="n">
        <v>62.74423229</v>
      </c>
      <c r="Q63" s="18" t="n">
        <v>346.47739759</v>
      </c>
      <c r="R63" s="20" t="n">
        <v>7.64094497</v>
      </c>
    </row>
    <row r="64" spans="1:18">
      <c r="A64" s="15" t="s">
        <v>539</v>
      </c>
      <c r="B64" s="17" t="n">
        <v>3634</v>
      </c>
      <c r="C64" s="18">
        <f>(3.0/B64*100)</f>
        <v/>
      </c>
      <c r="D64" s="19" t="n">
        <v>3631</v>
      </c>
      <c r="E64" s="18" t="n">
        <v>432.72910715</v>
      </c>
      <c r="F64" s="20" t="n">
        <v>2.9606847</v>
      </c>
      <c r="G64" s="18" t="n">
        <v>509.45684065</v>
      </c>
      <c r="H64" s="20" t="n">
        <v>5.1905744</v>
      </c>
      <c r="I64" s="18" t="s">
        <v>481</v>
      </c>
      <c r="J64" s="20" t="s">
        <v>481</v>
      </c>
      <c r="K64" s="18" t="s">
        <v>481</v>
      </c>
      <c r="L64" s="20" t="s">
        <v>481</v>
      </c>
      <c r="M64" s="18" t="n">
        <v>492.1450224</v>
      </c>
      <c r="N64" s="20" t="n">
        <v>97.62787734</v>
      </c>
      <c r="O64" s="18" t="n">
        <v>520.8407</v>
      </c>
      <c r="P64" s="20" t="n">
        <v>39.91487544</v>
      </c>
      <c r="Q64" s="18" t="n">
        <v>428.68637895</v>
      </c>
      <c r="R64" s="20" t="n">
        <v>3.0008579</v>
      </c>
    </row>
    <row r="65" spans="1:18">
      <c r="A65" s="15" t="s">
        <v>540</v>
      </c>
      <c r="B65" s="17" t="n">
        <v>5325</v>
      </c>
      <c r="C65" s="18">
        <f>(14.0/B65*100)</f>
        <v/>
      </c>
      <c r="D65" s="19" t="n">
        <v>5311</v>
      </c>
      <c r="E65" s="18" t="n">
        <v>403.98010475</v>
      </c>
      <c r="F65" s="20" t="n">
        <v>2.80234663</v>
      </c>
      <c r="G65" s="18" t="n">
        <v>438.55024792</v>
      </c>
      <c r="H65" s="20" t="n">
        <v>3.9234019</v>
      </c>
      <c r="I65" s="18" t="s">
        <v>481</v>
      </c>
      <c r="J65" s="20" t="s">
        <v>481</v>
      </c>
      <c r="K65" s="18" t="s">
        <v>481</v>
      </c>
      <c r="L65" s="20" t="s">
        <v>481</v>
      </c>
      <c r="M65" s="18" t="n">
        <v>422.77822932</v>
      </c>
      <c r="N65" s="20" t="n">
        <v>49.48393197</v>
      </c>
      <c r="O65" s="18" t="s">
        <v>481</v>
      </c>
      <c r="P65" s="20" t="s">
        <v>481</v>
      </c>
      <c r="Q65" s="18" t="n">
        <v>329.16251688</v>
      </c>
      <c r="R65" s="20" t="n">
        <v>15.47501795</v>
      </c>
    </row>
    <row r="66" spans="1:18">
      <c r="A66" s="15" t="s">
        <v>541</v>
      </c>
      <c r="B66" s="17" t="n">
        <v>5665</v>
      </c>
      <c r="C66" s="18">
        <f>(80.0/B66*100)</f>
        <v/>
      </c>
      <c r="D66" s="19" t="n">
        <v>5585</v>
      </c>
      <c r="E66" s="18" t="n">
        <v>411.34456321</v>
      </c>
      <c r="F66" s="20" t="n">
        <v>2.0786785</v>
      </c>
      <c r="G66" s="18" t="n">
        <v>441.65100835</v>
      </c>
      <c r="H66" s="20" t="n">
        <v>2.37098521</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382.26351843</v>
      </c>
      <c r="F67" s="20" t="n">
        <v>2.84886989</v>
      </c>
      <c r="G67" s="18" t="n">
        <v>426.85657678</v>
      </c>
      <c r="H67" s="20" t="n">
        <v>3.69908242</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381.91147462</v>
      </c>
      <c r="F68" s="20" t="n">
        <v>1.20996706</v>
      </c>
      <c r="G68" s="18" t="n">
        <v>448.880378</v>
      </c>
      <c r="H68" s="20" t="n">
        <v>2.41446779</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426.91855038</v>
      </c>
      <c r="F69" s="20" t="n">
        <v>4.30069882</v>
      </c>
      <c r="G69" s="18" t="n">
        <v>440.97517434</v>
      </c>
      <c r="H69" s="20" t="n">
        <v>5.38619259</v>
      </c>
      <c r="I69" s="18" t="s">
        <v>481</v>
      </c>
      <c r="J69" s="20" t="s">
        <v>481</v>
      </c>
      <c r="K69" s="18" t="s">
        <v>481</v>
      </c>
      <c r="L69" s="20" t="s">
        <v>481</v>
      </c>
      <c r="M69" s="18" t="s">
        <v>481</v>
      </c>
      <c r="N69" s="20" t="s">
        <v>481</v>
      </c>
      <c r="O69" s="18" t="s">
        <v>481</v>
      </c>
      <c r="P69" s="20" t="s">
        <v>481</v>
      </c>
      <c r="Q69" s="18" t="n">
        <v>303.54196387</v>
      </c>
      <c r="R69" s="20" t="n">
        <v>53.23966858</v>
      </c>
    </row>
    <row r="70" spans="1:18">
      <c r="A70" s="15" t="s">
        <v>545</v>
      </c>
      <c r="B70" s="17" t="n">
        <v>6036</v>
      </c>
      <c r="C70" s="18">
        <f>(223.0/B70*100)</f>
        <v/>
      </c>
      <c r="D70" s="19" t="n">
        <v>5813</v>
      </c>
      <c r="E70" s="18" t="n">
        <v>471.30903391</v>
      </c>
      <c r="F70" s="20" t="n">
        <v>3.98463468</v>
      </c>
      <c r="G70" s="18" t="n">
        <v>506.57382628</v>
      </c>
      <c r="H70" s="20" t="n">
        <v>3.06305587</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508.5549132</v>
      </c>
      <c r="F71" s="20" t="n">
        <v>2.42278129</v>
      </c>
      <c r="G71" s="18" t="n">
        <v>555.32847859</v>
      </c>
      <c r="H71" s="20" t="n">
        <v>1.86674928</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489.87389646</v>
      </c>
      <c r="F72" s="20" t="n">
        <v>2.66375214</v>
      </c>
      <c r="G72" s="18" t="n">
        <v>506.37079657</v>
      </c>
      <c r="H72" s="20" t="n">
        <v>3.34600927</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409.74748941</v>
      </c>
      <c r="F73" s="20" t="n">
        <v>2.93461956</v>
      </c>
      <c r="G73" s="18" t="n">
        <v>410.31433492</v>
      </c>
      <c r="H73" s="20" t="n">
        <v>6.95834728</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408.46240032</v>
      </c>
      <c r="F74" s="20" t="n">
        <v>2.13740791</v>
      </c>
      <c r="G74" s="18" t="n">
        <v>474.09268297</v>
      </c>
      <c r="H74" s="20" t="n">
        <v>3.34659164</v>
      </c>
      <c r="I74" s="18" t="s">
        <v>481</v>
      </c>
      <c r="J74" s="20" t="s">
        <v>481</v>
      </c>
      <c r="K74" s="18" t="s">
        <v>481</v>
      </c>
      <c r="L74" s="20" t="s">
        <v>481</v>
      </c>
      <c r="M74" s="18" t="s">
        <v>481</v>
      </c>
      <c r="N74" s="20" t="s">
        <v>481</v>
      </c>
      <c r="O74" s="18" t="s">
        <v>481</v>
      </c>
      <c r="P74" s="20" t="s">
        <v>481</v>
      </c>
      <c r="Q74" s="18" t="n">
        <v>397.82515867</v>
      </c>
      <c r="R74" s="20" t="n">
        <v>11.93693122</v>
      </c>
    </row>
    <row r="75" spans="1:18">
      <c r="A75" s="15" t="s">
        <v>550</v>
      </c>
      <c r="B75" s="17" t="n">
        <v>5375</v>
      </c>
      <c r="C75" s="18">
        <f>(244.0/B75*100)</f>
        <v/>
      </c>
      <c r="D75" s="19" t="n">
        <v>5131</v>
      </c>
      <c r="E75" s="18" t="n">
        <v>359.69610155</v>
      </c>
      <c r="F75" s="20" t="n">
        <v>3.30439991</v>
      </c>
      <c r="G75" s="18" t="n">
        <v>364.75450543</v>
      </c>
      <c r="H75" s="20" t="n">
        <v>3.9065624</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409.91984159</v>
      </c>
      <c r="F76" s="20" t="n">
        <v>3.16667293</v>
      </c>
      <c r="G76" s="18" t="n">
        <v>468.32577808</v>
      </c>
      <c r="H76" s="20" t="n">
        <v>3.7778435</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407.68796867</v>
      </c>
      <c r="F77" s="20" t="n">
        <v>2.64119352</v>
      </c>
      <c r="G77" s="18" t="n">
        <v>477.36776349</v>
      </c>
      <c r="H77" s="20" t="n">
        <v>3.54944302</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448.12640219</v>
      </c>
      <c r="F78" s="20" t="n">
        <v>13.31554996</v>
      </c>
      <c r="G78" s="18" t="n">
        <v>488.38033755</v>
      </c>
      <c r="H78" s="20" t="n">
        <v>3.80339778</v>
      </c>
      <c r="I78" s="18" t="s">
        <v>481</v>
      </c>
      <c r="J78" s="20" t="s">
        <v>481</v>
      </c>
      <c r="K78" s="18" t="s">
        <v>481</v>
      </c>
      <c r="L78" s="20" t="s">
        <v>481</v>
      </c>
      <c r="M78" s="18" t="s">
        <v>481</v>
      </c>
      <c r="N78" s="20" t="s">
        <v>481</v>
      </c>
      <c r="O78" s="18" t="s">
        <v>481</v>
      </c>
      <c r="P78" s="20" t="s">
        <v>481</v>
      </c>
      <c r="Q78" s="18" t="n">
        <v>369.66059879</v>
      </c>
      <c r="R78" s="20" t="n">
        <v>36.53202342</v>
      </c>
    </row>
    <row customHeight="1" ht="25" r="79" spans="1:18">
      <c r="A79" s="15" t="s">
        <v>554</v>
      </c>
      <c r="B79" s="17" t="n">
        <v>1657</v>
      </c>
      <c r="C79" s="18">
        <f>(41.0/B79*100)</f>
        <v/>
      </c>
      <c r="D79" s="19" t="n">
        <v>1616</v>
      </c>
      <c r="E79" s="18" t="n">
        <v>471.89720298</v>
      </c>
      <c r="F79" s="20" t="n">
        <v>7.27656988</v>
      </c>
      <c r="G79" s="18" t="n">
        <v>501.150557</v>
      </c>
      <c r="H79" s="20" t="n">
        <v>17.23087452</v>
      </c>
      <c r="I79" s="18" t="s">
        <v>481</v>
      </c>
      <c r="J79" s="20" t="s">
        <v>481</v>
      </c>
      <c r="K79" s="18" t="s">
        <v>481</v>
      </c>
      <c r="L79" s="20" t="s">
        <v>481</v>
      </c>
      <c r="M79" s="18" t="s">
        <v>481</v>
      </c>
      <c r="N79" s="20" t="s">
        <v>481</v>
      </c>
      <c r="O79" s="18" t="s">
        <v>481</v>
      </c>
      <c r="P79" s="20" t="s">
        <v>481</v>
      </c>
      <c r="Q79" s="18" t="n">
        <v>454.44859376</v>
      </c>
      <c r="R79" s="20" t="n">
        <v>51.69561896</v>
      </c>
    </row>
    <row r="80" spans="1:18">
      <c r="A80" s="15" t="s">
        <v>555</v>
      </c>
      <c r="B80" s="17" t="n">
        <v>7841</v>
      </c>
      <c r="C80" s="18">
        <f>(0.0/B80*100)</f>
        <v/>
      </c>
      <c r="D80" s="19" t="n">
        <v>7841</v>
      </c>
      <c r="E80" s="18" t="n">
        <v>423.52850364</v>
      </c>
      <c r="F80" s="20" t="n">
        <v>3.40182559</v>
      </c>
      <c r="G80" s="18" t="n">
        <v>431.66615569</v>
      </c>
      <c r="H80" s="20" t="n">
        <v>4.42566552</v>
      </c>
      <c r="I80" s="18" t="s">
        <v>481</v>
      </c>
      <c r="J80" s="20" t="s">
        <v>481</v>
      </c>
      <c r="K80" s="18" t="s">
        <v>481</v>
      </c>
      <c r="L80" s="20" t="s">
        <v>481</v>
      </c>
      <c r="M80" s="18" t="s">
        <v>481</v>
      </c>
      <c r="N80" s="20" t="s">
        <v>481</v>
      </c>
      <c r="O80" s="18" t="s">
        <v>481</v>
      </c>
      <c r="P80" s="20" t="s">
        <v>481</v>
      </c>
      <c r="Q80" s="18" t="n">
        <v>437.57332299</v>
      </c>
      <c r="R80" s="20" t="n">
        <v>24.538278</v>
      </c>
    </row>
    <row r="81" spans="1:18">
      <c r="A81" s="23" t="s">
        <v>556</v>
      </c>
      <c r="B81" s="17" t="n">
        <v>8861</v>
      </c>
      <c r="C81" s="18">
        <f>(76.0/B81*100)</f>
        <v/>
      </c>
      <c r="D81" s="19" t="n">
        <v>8785</v>
      </c>
      <c r="E81" s="18" t="n">
        <v>434.55086394</v>
      </c>
      <c r="F81" s="20" t="n">
        <v>3.15902283</v>
      </c>
      <c r="G81" s="18" t="n">
        <v>382.36547475</v>
      </c>
      <c r="H81" s="20" t="n">
        <v>16.1206886</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765</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490.88178013</v>
      </c>
      <c r="F7" s="20" t="n">
        <v>2.48880341</v>
      </c>
      <c r="G7" s="18" t="n">
        <v>516.23778515</v>
      </c>
      <c r="H7" s="20" t="n">
        <v>2.08719527</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469.03073059</v>
      </c>
      <c r="F8" s="20" t="n">
        <v>3.40272101</v>
      </c>
      <c r="G8" s="18" t="n">
        <v>502.84483702</v>
      </c>
      <c r="H8" s="20" t="n">
        <v>3.8079243</v>
      </c>
      <c r="I8" s="18" t="s">
        <v>481</v>
      </c>
      <c r="J8" s="20" t="s">
        <v>481</v>
      </c>
      <c r="K8" s="18" t="s">
        <v>481</v>
      </c>
      <c r="L8" s="20" t="s">
        <v>481</v>
      </c>
      <c r="M8" s="18" t="n">
        <v>361.38025951</v>
      </c>
      <c r="N8" s="20" t="n">
        <v>22.72565673</v>
      </c>
      <c r="O8" s="18" t="s">
        <v>481</v>
      </c>
      <c r="P8" s="20" t="s">
        <v>481</v>
      </c>
      <c r="Q8" s="18" t="s">
        <v>481</v>
      </c>
      <c r="R8" s="20" t="s">
        <v>481</v>
      </c>
    </row>
    <row r="9" spans="1:18">
      <c r="A9" s="15" t="s">
        <v>484</v>
      </c>
      <c r="B9" s="17" t="n">
        <v>9651</v>
      </c>
      <c r="C9" s="18">
        <f>(175.0/B9*100)</f>
        <v/>
      </c>
      <c r="D9" s="19" t="n">
        <v>9476</v>
      </c>
      <c r="E9" s="18" t="n">
        <v>434.43737223</v>
      </c>
      <c r="F9" s="20" t="n">
        <v>3.06425862</v>
      </c>
      <c r="G9" s="18" t="n">
        <v>536.88034724</v>
      </c>
      <c r="H9" s="20" t="n">
        <v>2.29347652</v>
      </c>
      <c r="I9" s="18" t="s">
        <v>481</v>
      </c>
      <c r="J9" s="20" t="s">
        <v>481</v>
      </c>
      <c r="K9" s="18" t="s">
        <v>481</v>
      </c>
      <c r="L9" s="20" t="s">
        <v>481</v>
      </c>
      <c r="M9" s="18" t="n">
        <v>347.7815185</v>
      </c>
      <c r="N9" s="20" t="n">
        <v>11.20716786</v>
      </c>
      <c r="O9" s="18" t="s">
        <v>481</v>
      </c>
      <c r="P9" s="20" t="s">
        <v>481</v>
      </c>
      <c r="Q9" s="18" t="s">
        <v>481</v>
      </c>
      <c r="R9" s="20" t="s">
        <v>481</v>
      </c>
    </row>
    <row r="10" spans="1:18">
      <c r="A10" s="15" t="s">
        <v>485</v>
      </c>
      <c r="B10" s="17" t="n">
        <v>20058</v>
      </c>
      <c r="C10" s="18">
        <f>(545.0/B10*100)</f>
        <v/>
      </c>
      <c r="D10" s="19" t="n">
        <v>19513</v>
      </c>
      <c r="E10" s="18" t="n">
        <v>523.53211504</v>
      </c>
      <c r="F10" s="20" t="n">
        <v>3.13380832</v>
      </c>
      <c r="G10" s="18" t="n">
        <v>530.58263258</v>
      </c>
      <c r="H10" s="20" t="n">
        <v>2.33061141</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408.79730241</v>
      </c>
      <c r="F11" s="20" t="n">
        <v>4.64034172</v>
      </c>
      <c r="G11" s="18" t="n">
        <v>469.74717382</v>
      </c>
      <c r="H11" s="20" t="n">
        <v>2.51815455</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450.30406849</v>
      </c>
      <c r="F12" s="20" t="n">
        <v>4.7419736</v>
      </c>
      <c r="G12" s="18" t="n">
        <v>510.21444222</v>
      </c>
      <c r="H12" s="20" t="n">
        <v>2.39430256</v>
      </c>
      <c r="I12" s="18" t="s">
        <v>481</v>
      </c>
      <c r="J12" s="20" t="s">
        <v>481</v>
      </c>
      <c r="K12" s="18" t="s">
        <v>481</v>
      </c>
      <c r="L12" s="20" t="s">
        <v>481</v>
      </c>
      <c r="M12" s="18" t="n">
        <v>332.31014509</v>
      </c>
      <c r="N12" s="20" t="n">
        <v>18.34291261</v>
      </c>
      <c r="O12" s="18" t="s">
        <v>481</v>
      </c>
      <c r="P12" s="20" t="s">
        <v>481</v>
      </c>
      <c r="Q12" s="18" t="s">
        <v>481</v>
      </c>
      <c r="R12" s="20" t="s">
        <v>481</v>
      </c>
    </row>
    <row r="13" spans="1:18">
      <c r="A13" s="15" t="s">
        <v>488</v>
      </c>
      <c r="B13" s="17" t="n">
        <v>7161</v>
      </c>
      <c r="C13" s="18">
        <f>(122.0/B13*100)</f>
        <v/>
      </c>
      <c r="D13" s="19" t="n">
        <v>7039</v>
      </c>
      <c r="E13" s="18" t="n">
        <v>444.51849475</v>
      </c>
      <c r="F13" s="20" t="n">
        <v>10.69621433</v>
      </c>
      <c r="G13" s="18" t="n">
        <v>508.43268724</v>
      </c>
      <c r="H13" s="20" t="n">
        <v>2.33152633</v>
      </c>
      <c r="I13" s="18" t="s">
        <v>481</v>
      </c>
      <c r="J13" s="20" t="s">
        <v>481</v>
      </c>
      <c r="K13" s="18" t="s">
        <v>481</v>
      </c>
      <c r="L13" s="20" t="s">
        <v>481</v>
      </c>
      <c r="M13" s="18" t="n">
        <v>407.4699787</v>
      </c>
      <c r="N13" s="20" t="n">
        <v>6.79601306</v>
      </c>
      <c r="O13" s="18" t="s">
        <v>481</v>
      </c>
      <c r="P13" s="20" t="s">
        <v>481</v>
      </c>
      <c r="Q13" s="18" t="s">
        <v>481</v>
      </c>
      <c r="R13" s="20" t="s">
        <v>481</v>
      </c>
    </row>
    <row r="14" spans="1:18">
      <c r="A14" s="15" t="s">
        <v>489</v>
      </c>
      <c r="B14" s="17" t="n">
        <v>5587</v>
      </c>
      <c r="C14" s="18">
        <f>(78.0/B14*100)</f>
        <v/>
      </c>
      <c r="D14" s="19" t="n">
        <v>5509</v>
      </c>
      <c r="E14" s="18" t="n">
        <v>458.51266185</v>
      </c>
      <c r="F14" s="20" t="n">
        <v>6.93595296</v>
      </c>
      <c r="G14" s="18" t="n">
        <v>524.21006606</v>
      </c>
      <c r="H14" s="20" t="n">
        <v>2.15188601</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493.11405746</v>
      </c>
      <c r="F15" s="20" t="n">
        <v>5.52807621</v>
      </c>
      <c r="G15" s="18" t="n">
        <v>534.47647498</v>
      </c>
      <c r="H15" s="20" t="n">
        <v>2.53456774</v>
      </c>
      <c r="I15" s="18" t="s">
        <v>481</v>
      </c>
      <c r="J15" s="20" t="s">
        <v>481</v>
      </c>
      <c r="K15" s="18" t="s">
        <v>481</v>
      </c>
      <c r="L15" s="20" t="s">
        <v>481</v>
      </c>
      <c r="M15" s="18" t="n">
        <v>367.66871077</v>
      </c>
      <c r="N15" s="20" t="n">
        <v>14.82638214</v>
      </c>
      <c r="O15" s="18" t="s">
        <v>481</v>
      </c>
      <c r="P15" s="20" t="s">
        <v>481</v>
      </c>
      <c r="Q15" s="18" t="s">
        <v>481</v>
      </c>
      <c r="R15" s="20" t="s">
        <v>481</v>
      </c>
    </row>
    <row r="16" spans="1:18">
      <c r="A16" s="15" t="s">
        <v>491</v>
      </c>
      <c r="B16" s="17" t="n">
        <v>6108</v>
      </c>
      <c r="C16" s="18">
        <f>(121.0/B16*100)</f>
        <v/>
      </c>
      <c r="D16" s="19" t="n">
        <v>5987</v>
      </c>
      <c r="E16" s="18" t="n">
        <v>488.51767186</v>
      </c>
      <c r="F16" s="20" t="n">
        <v>3.23564027</v>
      </c>
      <c r="G16" s="18" t="n">
        <v>525.60547753</v>
      </c>
      <c r="H16" s="20" t="n">
        <v>3.06548374</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484.3030248</v>
      </c>
      <c r="F17" s="20" t="n">
        <v>5.62318989</v>
      </c>
      <c r="G17" s="18" t="n">
        <v>529.85923596</v>
      </c>
      <c r="H17" s="20" t="n">
        <v>3.19542197</v>
      </c>
      <c r="I17" s="18" t="s">
        <v>481</v>
      </c>
      <c r="J17" s="20" t="s">
        <v>481</v>
      </c>
      <c r="K17" s="18" t="s">
        <v>481</v>
      </c>
      <c r="L17" s="20" t="s">
        <v>481</v>
      </c>
      <c r="M17" s="18" t="n">
        <v>338.260297</v>
      </c>
      <c r="N17" s="20" t="n">
        <v>14.23011861</v>
      </c>
      <c r="O17" s="18" t="s">
        <v>481</v>
      </c>
      <c r="P17" s="20" t="s">
        <v>481</v>
      </c>
      <c r="Q17" s="18" t="s">
        <v>481</v>
      </c>
      <c r="R17" s="20" t="s">
        <v>481</v>
      </c>
    </row>
    <row r="18" spans="1:18">
      <c r="A18" s="15" t="s">
        <v>493</v>
      </c>
      <c r="B18" s="17" t="n">
        <v>5532</v>
      </c>
      <c r="C18" s="18">
        <f>(29.0/B18*100)</f>
        <v/>
      </c>
      <c r="D18" s="19" t="n">
        <v>5503</v>
      </c>
      <c r="E18" s="18" t="n">
        <v>390.65855599</v>
      </c>
      <c r="F18" s="20" t="n">
        <v>6.55684977</v>
      </c>
      <c r="G18" s="18" t="n">
        <v>488.92301769</v>
      </c>
      <c r="H18" s="20" t="n">
        <v>2.85704226</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470.67000672</v>
      </c>
      <c r="F19" s="20" t="n">
        <v>3.24813103</v>
      </c>
      <c r="G19" s="18" t="n">
        <v>470.01372967</v>
      </c>
      <c r="H19" s="20" t="n">
        <v>4.61784289</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471.64340836</v>
      </c>
      <c r="F20" s="20" t="n">
        <v>2.69766279</v>
      </c>
      <c r="G20" s="18" t="n">
        <v>489.74093836</v>
      </c>
      <c r="H20" s="20" t="n">
        <v>2.73749065</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522.23967168</v>
      </c>
      <c r="F21" s="20" t="n">
        <v>2.51040003</v>
      </c>
      <c r="G21" s="18" t="n">
        <v>512.4840604</v>
      </c>
      <c r="H21" s="20" t="n">
        <v>4.70430774</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474.42891555</v>
      </c>
      <c r="F22" s="20" t="n">
        <v>5.45926094</v>
      </c>
      <c r="G22" s="18" t="n">
        <v>484.00645093</v>
      </c>
      <c r="H22" s="20" t="n">
        <v>4.43953224</v>
      </c>
      <c r="I22" s="18" t="s">
        <v>481</v>
      </c>
      <c r="J22" s="20" t="s">
        <v>481</v>
      </c>
      <c r="K22" s="18" t="s">
        <v>481</v>
      </c>
      <c r="L22" s="20" t="s">
        <v>481</v>
      </c>
      <c r="M22" s="18" t="s">
        <v>481</v>
      </c>
      <c r="N22" s="20" t="s">
        <v>481</v>
      </c>
      <c r="O22" s="18" t="n">
        <v>458.44073333</v>
      </c>
      <c r="P22" s="20" t="n">
        <v>16.97073512</v>
      </c>
      <c r="Q22" s="18" t="s">
        <v>481</v>
      </c>
      <c r="R22" s="20" t="s">
        <v>481</v>
      </c>
    </row>
    <row r="23" spans="1:18">
      <c r="A23" s="15" t="s">
        <v>498</v>
      </c>
      <c r="B23" s="17" t="n">
        <v>11583</v>
      </c>
      <c r="C23" s="18">
        <f>(230.0/B23*100)</f>
        <v/>
      </c>
      <c r="D23" s="19" t="n">
        <v>11353</v>
      </c>
      <c r="E23" s="18" t="n">
        <v>445.61211954</v>
      </c>
      <c r="F23" s="20" t="n">
        <v>4.22955483</v>
      </c>
      <c r="G23" s="18" t="n">
        <v>501.36373802</v>
      </c>
      <c r="H23" s="20" t="n">
        <v>2.77238878</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(7.0/B24*100)</f>
        <v/>
      </c>
      <c r="D24" s="19" t="n">
        <v>6640</v>
      </c>
      <c r="E24" s="18" t="n">
        <v>496.14628898</v>
      </c>
      <c r="F24" s="20" t="n">
        <v>5.81146011</v>
      </c>
      <c r="G24" s="18" t="n">
        <v>532.79749368</v>
      </c>
      <c r="H24" s="20" t="n">
        <v>4.4610884</v>
      </c>
      <c r="I24" s="18" t="s">
        <v>481</v>
      </c>
      <c r="J24" s="20" t="s">
        <v>481</v>
      </c>
      <c r="K24" s="18" t="s">
        <v>481</v>
      </c>
      <c r="L24" s="20" t="s">
        <v>481</v>
      </c>
      <c r="M24" s="18" t="s">
        <v>481</v>
      </c>
      <c r="N24" s="20" t="s">
        <v>481</v>
      </c>
      <c r="O24" s="18" t="s">
        <v>481</v>
      </c>
      <c r="P24" s="20" t="s">
        <v>481</v>
      </c>
      <c r="Q24" s="18" t="s">
        <v>481</v>
      </c>
      <c r="R24" s="20" t="s">
        <v>481</v>
      </c>
    </row>
    <row r="25" spans="1:18">
      <c r="A25" s="15" t="s">
        <v>500</v>
      </c>
      <c r="B25" s="17" t="n">
        <v>5581</v>
      </c>
      <c r="C25" s="18">
        <f>(25.0/B25*100)</f>
        <v/>
      </c>
      <c r="D25" s="19" t="n">
        <v>5556</v>
      </c>
      <c r="E25" s="18" t="n">
        <v>506.84074561</v>
      </c>
      <c r="F25" s="20" t="n">
        <v>4.87943795</v>
      </c>
      <c r="G25" s="18" t="n">
        <v>529.59660796</v>
      </c>
      <c r="H25" s="20" t="n">
        <v>4.34154451</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449.35789248</v>
      </c>
      <c r="F26" s="20" t="n">
        <v>5.1919191</v>
      </c>
      <c r="G26" s="18" t="n">
        <v>493.73279514</v>
      </c>
      <c r="H26" s="20" t="n">
        <v>1.81737735</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432.39325145</v>
      </c>
      <c r="F27" s="20" t="n">
        <v>2.36326225</v>
      </c>
      <c r="G27" s="18" t="n">
        <v>501.68942183</v>
      </c>
      <c r="H27" s="20" t="n">
        <v>1.79128203</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427.28615145</v>
      </c>
      <c r="F28" s="20" t="n">
        <v>2.98447032</v>
      </c>
      <c r="G28" s="18" t="n">
        <v>418.61261709</v>
      </c>
      <c r="H28" s="20" t="n">
        <v>4.91981804</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507.66648823</v>
      </c>
      <c r="F29" s="20" t="n">
        <v>3.94661999</v>
      </c>
      <c r="G29" s="18" t="n">
        <v>509.1793454</v>
      </c>
      <c r="H29" s="20" t="n">
        <v>2.84864944</v>
      </c>
      <c r="I29" s="18" t="s">
        <v>481</v>
      </c>
      <c r="J29" s="20" t="s">
        <v>481</v>
      </c>
      <c r="K29" s="18" t="s">
        <v>481</v>
      </c>
      <c r="L29" s="20" t="s">
        <v>481</v>
      </c>
      <c r="M29" s="18" t="n">
        <v>314.02123871</v>
      </c>
      <c r="N29" s="20" t="n">
        <v>13.26138992</v>
      </c>
      <c r="O29" s="18" t="s">
        <v>481</v>
      </c>
      <c r="P29" s="20" t="s">
        <v>481</v>
      </c>
      <c r="Q29" s="18" t="s">
        <v>481</v>
      </c>
      <c r="R29" s="20" t="s">
        <v>481</v>
      </c>
    </row>
    <row r="30" spans="1:18">
      <c r="A30" s="15" t="s">
        <v>505</v>
      </c>
      <c r="B30" s="17" t="n">
        <v>4520</v>
      </c>
      <c r="C30" s="18">
        <f>(140.0/B30*100)</f>
        <v/>
      </c>
      <c r="D30" s="19" t="n">
        <v>4380</v>
      </c>
      <c r="E30" s="18" t="n">
        <v>499.5245042</v>
      </c>
      <c r="F30" s="20" t="n">
        <v>3.53592761</v>
      </c>
      <c r="G30" s="18" t="n">
        <v>523.97785134</v>
      </c>
      <c r="H30" s="20" t="n">
        <v>3.2278521</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513.19117289</v>
      </c>
      <c r="N31" s="20" t="n">
        <v>2.50932949</v>
      </c>
      <c r="O31" s="18" t="s">
        <v>481</v>
      </c>
      <c r="P31" s="20" t="s">
        <v>481</v>
      </c>
      <c r="Q31" s="18" t="s">
        <v>481</v>
      </c>
      <c r="R31" s="20" t="s">
        <v>481</v>
      </c>
    </row>
    <row r="32" spans="1:18">
      <c r="A32" s="15" t="s">
        <v>507</v>
      </c>
      <c r="B32" s="17" t="n">
        <v>4478</v>
      </c>
      <c r="C32" s="18">
        <f>(6.0/B32*100)</f>
        <v/>
      </c>
      <c r="D32" s="19" t="n">
        <v>4472</v>
      </c>
      <c r="E32" s="18" t="n">
        <v>414.5775876</v>
      </c>
      <c r="F32" s="20" t="n">
        <v>10.54909431</v>
      </c>
      <c r="G32" s="18" t="n">
        <v>508.38714304</v>
      </c>
      <c r="H32" s="20" t="n">
        <v>2.41828443</v>
      </c>
      <c r="I32" s="18" t="s">
        <v>481</v>
      </c>
      <c r="J32" s="20" t="s">
        <v>481</v>
      </c>
      <c r="K32" s="18" t="s">
        <v>481</v>
      </c>
      <c r="L32" s="20" t="s">
        <v>481</v>
      </c>
      <c r="M32" s="18" t="s">
        <v>481</v>
      </c>
      <c r="N32" s="20" t="s">
        <v>481</v>
      </c>
      <c r="O32" s="18" t="s">
        <v>481</v>
      </c>
      <c r="P32" s="20" t="s">
        <v>481</v>
      </c>
      <c r="Q32" s="18" t="s">
        <v>481</v>
      </c>
      <c r="R32" s="20" t="s">
        <v>481</v>
      </c>
    </row>
    <row r="33" spans="1:18">
      <c r="A33" s="15" t="s">
        <v>508</v>
      </c>
      <c r="B33" s="17" t="n">
        <v>7325</v>
      </c>
      <c r="C33" s="18">
        <f>(78.0/B33*100)</f>
        <v/>
      </c>
      <c r="D33" s="19" t="n">
        <v>7247</v>
      </c>
      <c r="E33" s="18" t="n">
        <v>473.27530537</v>
      </c>
      <c r="F33" s="20" t="n">
        <v>2.96541718</v>
      </c>
      <c r="G33" s="18" t="n">
        <v>544.40444282</v>
      </c>
      <c r="H33" s="20" t="n">
        <v>3.15277181</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422.73923298</v>
      </c>
      <c r="F34" s="20" t="n">
        <v>6.15031665</v>
      </c>
      <c r="G34" s="18" t="n">
        <v>470.786619</v>
      </c>
      <c r="H34" s="20" t="n">
        <v>2.91394178</v>
      </c>
      <c r="I34" s="18" t="s">
        <v>481</v>
      </c>
      <c r="J34" s="20" t="s">
        <v>481</v>
      </c>
      <c r="K34" s="18" t="s">
        <v>481</v>
      </c>
      <c r="L34" s="20" t="s">
        <v>481</v>
      </c>
      <c r="M34" s="18" t="n">
        <v>263.37193708</v>
      </c>
      <c r="N34" s="20" t="n">
        <v>13.61114927</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505.2158807</v>
      </c>
      <c r="P35" s="20" t="n">
        <v>1.4729023</v>
      </c>
      <c r="Q35" s="18" t="s">
        <v>481</v>
      </c>
      <c r="R35" s="20" t="s">
        <v>481</v>
      </c>
    </row>
    <row r="36" spans="1:18">
      <c r="A36" s="15" t="s">
        <v>511</v>
      </c>
      <c r="B36" s="17" t="n">
        <v>6736</v>
      </c>
      <c r="C36" s="18">
        <f>(40.0/B36*100)</f>
        <v/>
      </c>
      <c r="D36" s="19" t="n">
        <v>6696</v>
      </c>
      <c r="E36" s="18" t="n">
        <v>478.53233336</v>
      </c>
      <c r="F36" s="20" t="n">
        <v>3.36271294</v>
      </c>
      <c r="G36" s="18" t="n">
        <v>505.82940416</v>
      </c>
      <c r="H36" s="20" t="n">
        <v>2.52527973</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486.91041055</v>
      </c>
      <c r="F37" s="20" t="n">
        <v>5.5164281</v>
      </c>
      <c r="G37" s="18" t="n">
        <v>506.62583793</v>
      </c>
      <c r="H37" s="20" t="n">
        <v>3.48965022</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473.31983365</v>
      </c>
      <c r="F38" s="20" t="n">
        <v>3.99870557</v>
      </c>
      <c r="G38" s="18" t="n">
        <v>505.85197075</v>
      </c>
      <c r="H38" s="20" t="n">
        <v>3.89582993</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381.42109888</v>
      </c>
      <c r="F39" s="20" t="n">
        <v>4.84300442</v>
      </c>
      <c r="G39" s="18" t="n">
        <v>435.98885145</v>
      </c>
      <c r="H39" s="20" t="n">
        <v>4.11344844</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469.36542795</v>
      </c>
      <c r="F40" s="20" t="n">
        <v>4.21691941</v>
      </c>
      <c r="G40" s="18" t="n">
        <v>504.56737416</v>
      </c>
      <c r="H40" s="20" t="n">
        <v>2.9549337</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510.09716945</v>
      </c>
      <c r="F41" s="20" t="n">
        <v>4.12067725</v>
      </c>
      <c r="G41" s="18" t="n">
        <v>479.19345947</v>
      </c>
      <c r="H41" s="20" t="n">
        <v>4.81272468</v>
      </c>
      <c r="I41" s="18" t="s">
        <v>481</v>
      </c>
      <c r="J41" s="20" t="s">
        <v>481</v>
      </c>
      <c r="K41" s="18" t="s">
        <v>481</v>
      </c>
      <c r="L41" s="20" t="s">
        <v>481</v>
      </c>
      <c r="M41" s="18" t="n">
        <v>399.91015703</v>
      </c>
      <c r="N41" s="20" t="n">
        <v>16.72230739</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342.1816634</v>
      </c>
      <c r="F45" s="20" t="n">
        <v>3.49851204</v>
      </c>
      <c r="G45" s="18" t="n">
        <v>356.65624222</v>
      </c>
      <c r="H45" s="20" t="n">
        <v>3.57272732</v>
      </c>
      <c r="I45" s="18" t="s">
        <v>481</v>
      </c>
      <c r="J45" s="20" t="s">
        <v>481</v>
      </c>
      <c r="K45" s="18" t="s">
        <v>481</v>
      </c>
      <c r="L45" s="20" t="s">
        <v>481</v>
      </c>
      <c r="M45" s="18" t="n">
        <v>348.22294993</v>
      </c>
      <c r="N45" s="20" t="n">
        <v>12.27752046</v>
      </c>
      <c r="O45" s="18" t="n">
        <v>350.99813483</v>
      </c>
      <c r="P45" s="20" t="n">
        <v>54.19266738</v>
      </c>
      <c r="Q45" s="18" t="n">
        <v>346.04691942</v>
      </c>
      <c r="R45" s="20" t="n">
        <v>3.63451957</v>
      </c>
    </row>
    <row r="46" spans="1:18">
      <c r="A46" s="15" t="s">
        <v>521</v>
      </c>
      <c r="B46" s="17" t="n">
        <v>23141</v>
      </c>
      <c r="C46" s="18">
        <f>(1771.0/B46*100)</f>
        <v/>
      </c>
      <c r="D46" s="19" t="n">
        <v>21370</v>
      </c>
      <c r="E46" s="18" t="n">
        <v>357.43147672</v>
      </c>
      <c r="F46" s="20" t="n">
        <v>3.22360957</v>
      </c>
      <c r="G46" s="18" t="n">
        <v>435.80861821</v>
      </c>
      <c r="H46" s="20" t="n">
        <v>2.82221071</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334.01980701</v>
      </c>
      <c r="F47" s="20" t="n">
        <v>5.48649173</v>
      </c>
      <c r="G47" s="18" t="n">
        <v>449.74665098</v>
      </c>
      <c r="H47" s="20" t="n">
        <v>4.56010521</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483.88393927</v>
      </c>
      <c r="F48" s="20" t="n">
        <v>4.46193975</v>
      </c>
      <c r="G48" s="18" t="n">
        <v>507.7541704</v>
      </c>
      <c r="H48" s="20" t="n">
        <v>8.26136054</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408.26588754</v>
      </c>
      <c r="F49" s="20" t="n">
        <v>4.54683952</v>
      </c>
      <c r="G49" s="18" t="n">
        <v>432.68094129</v>
      </c>
      <c r="H49" s="20" t="n">
        <v>3.38112351</v>
      </c>
      <c r="I49" s="18" t="s">
        <v>481</v>
      </c>
      <c r="J49" s="20" t="s">
        <v>481</v>
      </c>
      <c r="K49" s="18" t="s">
        <v>481</v>
      </c>
      <c r="L49" s="20" t="s">
        <v>481</v>
      </c>
      <c r="M49" s="18" t="s">
        <v>481</v>
      </c>
      <c r="N49" s="20" t="s">
        <v>481</v>
      </c>
      <c r="O49" s="18" t="s">
        <v>481</v>
      </c>
      <c r="P49" s="20" t="s">
        <v>481</v>
      </c>
      <c r="Q49" s="18" t="n">
        <v>350.8738377</v>
      </c>
      <c r="R49" s="20" t="n">
        <v>11.34801508</v>
      </c>
    </row>
    <row r="50" spans="1:18">
      <c r="A50" s="15" t="s">
        <v>525</v>
      </c>
      <c r="B50" s="17" t="n">
        <v>11795</v>
      </c>
      <c r="C50" s="18">
        <f>(249.0/B50*100)</f>
        <v/>
      </c>
      <c r="D50" s="19" t="n">
        <v>11546</v>
      </c>
      <c r="E50" s="18" t="n">
        <v>433.14820148</v>
      </c>
      <c r="F50" s="20" t="n">
        <v>3.72580231</v>
      </c>
      <c r="G50" s="18" t="n">
        <v>419.48763038</v>
      </c>
      <c r="H50" s="20" t="n">
        <v>3.43702501</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406.23995963</v>
      </c>
      <c r="F51" s="20" t="n">
        <v>3.60985836</v>
      </c>
      <c r="G51" s="18" t="n">
        <v>452.05843754</v>
      </c>
      <c r="H51" s="20" t="n">
        <v>3.17741775</v>
      </c>
      <c r="I51" s="18" t="s">
        <v>481</v>
      </c>
      <c r="J51" s="20" t="s">
        <v>481</v>
      </c>
      <c r="K51" s="18" t="s">
        <v>481</v>
      </c>
      <c r="L51" s="20" t="s">
        <v>481</v>
      </c>
      <c r="M51" s="18" t="n">
        <v>427.96430568</v>
      </c>
      <c r="N51" s="20" t="n">
        <v>5.20460603</v>
      </c>
      <c r="O51" s="18" t="s">
        <v>481</v>
      </c>
      <c r="P51" s="20" t="s">
        <v>481</v>
      </c>
      <c r="Q51" s="18" t="s">
        <v>481</v>
      </c>
      <c r="R51" s="20" t="s">
        <v>481</v>
      </c>
    </row>
    <row r="52" spans="1:18">
      <c r="A52" s="15" t="s">
        <v>527</v>
      </c>
      <c r="B52" s="17" t="n">
        <v>5809</v>
      </c>
      <c r="C52" s="18">
        <f>(85.0/B52*100)</f>
        <v/>
      </c>
      <c r="D52" s="19" t="n">
        <v>5724</v>
      </c>
      <c r="E52" s="18" t="n">
        <v>435.92318826</v>
      </c>
      <c r="F52" s="20" t="n">
        <v>3.64998042</v>
      </c>
      <c r="G52" s="18" t="n">
        <v>511.81934366</v>
      </c>
      <c r="H52" s="20" t="n">
        <v>2.63605635</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387.36999578</v>
      </c>
      <c r="F53" s="20" t="n">
        <v>2.99014431</v>
      </c>
      <c r="G53" s="18" t="n">
        <v>461.56889934</v>
      </c>
      <c r="H53" s="20" t="n">
        <v>2.1005265</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350.82581837</v>
      </c>
      <c r="F54" s="20" t="n">
        <v>3.98219334</v>
      </c>
      <c r="G54" s="18" t="n">
        <v>369.09327729</v>
      </c>
      <c r="H54" s="20" t="n">
        <v>3.64047281</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358.90433628</v>
      </c>
      <c r="F55" s="20" t="n">
        <v>4.82103593</v>
      </c>
      <c r="G55" s="18" t="n">
        <v>417.95702843</v>
      </c>
      <c r="H55" s="20" t="n">
        <v>2.95350181</v>
      </c>
      <c r="I55" s="18" t="s">
        <v>481</v>
      </c>
      <c r="J55" s="20" t="s">
        <v>481</v>
      </c>
      <c r="K55" s="18" t="s">
        <v>481</v>
      </c>
      <c r="L55" s="20" t="s">
        <v>481</v>
      </c>
      <c r="M55" s="18" t="n">
        <v>495.7153</v>
      </c>
      <c r="N55" s="20" t="n">
        <v>72.06416769</v>
      </c>
      <c r="O55" s="18" t="n">
        <v>429.65883715</v>
      </c>
      <c r="P55" s="20" t="n">
        <v>25.26521717</v>
      </c>
      <c r="Q55" s="18" t="n">
        <v>299.49728475</v>
      </c>
      <c r="R55" s="20" t="n">
        <v>26.94790892</v>
      </c>
    </row>
    <row r="56" spans="1:18">
      <c r="A56" s="15" t="s">
        <v>531</v>
      </c>
      <c r="B56" s="17" t="n">
        <v>5359</v>
      </c>
      <c r="C56" s="18">
        <f>(77.0/B56*100)</f>
        <v/>
      </c>
      <c r="D56" s="19" t="n">
        <v>5282</v>
      </c>
      <c r="E56" s="18" t="n">
        <v>521.18260091</v>
      </c>
      <c r="F56" s="20" t="n">
        <v>3.03972375</v>
      </c>
      <c r="G56" s="18" t="n">
        <v>534.64559618</v>
      </c>
      <c r="H56" s="20" t="n">
        <v>3.42955044</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385.28696055</v>
      </c>
      <c r="F57" s="20" t="n">
        <v>4.72620851</v>
      </c>
      <c r="G57" s="18" t="n">
        <v>402.43786457</v>
      </c>
      <c r="H57" s="20" t="n">
        <v>2.98797517</v>
      </c>
      <c r="I57" s="18" t="s">
        <v>481</v>
      </c>
      <c r="J57" s="20" t="s">
        <v>481</v>
      </c>
      <c r="K57" s="18" t="s">
        <v>481</v>
      </c>
      <c r="L57" s="20" t="s">
        <v>481</v>
      </c>
      <c r="M57" s="18" t="s">
        <v>481</v>
      </c>
      <c r="N57" s="20" t="s">
        <v>481</v>
      </c>
      <c r="O57" s="18" t="s">
        <v>481</v>
      </c>
      <c r="P57" s="20" t="s">
        <v>481</v>
      </c>
      <c r="Q57" s="18" t="n">
        <v>389.43665305</v>
      </c>
      <c r="R57" s="20" t="n">
        <v>9.070904799999999</v>
      </c>
    </row>
    <row r="58" spans="1:18">
      <c r="A58" s="15" t="s">
        <v>533</v>
      </c>
      <c r="B58" s="17" t="n">
        <v>7267</v>
      </c>
      <c r="C58" s="18">
        <f>(10.0/B58*100)</f>
        <v/>
      </c>
      <c r="D58" s="19" t="n">
        <v>7257</v>
      </c>
      <c r="E58" s="18" t="n">
        <v>396.91466766</v>
      </c>
      <c r="F58" s="20" t="n">
        <v>3.74528891</v>
      </c>
      <c r="G58" s="18" t="n">
        <v>415.20847764</v>
      </c>
      <c r="H58" s="20" t="n">
        <v>3.26040186</v>
      </c>
      <c r="I58" s="18" t="s">
        <v>481</v>
      </c>
      <c r="J58" s="20" t="s">
        <v>481</v>
      </c>
      <c r="K58" s="18" t="s">
        <v>481</v>
      </c>
      <c r="L58" s="20" t="s">
        <v>481</v>
      </c>
      <c r="M58" s="18" t="s">
        <v>481</v>
      </c>
      <c r="N58" s="20" t="s">
        <v>481</v>
      </c>
      <c r="O58" s="18" t="n">
        <v>296.03882231</v>
      </c>
      <c r="P58" s="20" t="n">
        <v>42.06691644</v>
      </c>
      <c r="Q58" s="18" t="n">
        <v>352.49106411</v>
      </c>
      <c r="R58" s="20" t="n">
        <v>23.04970213</v>
      </c>
    </row>
    <row r="59" spans="1:18">
      <c r="A59" s="15" t="s">
        <v>534</v>
      </c>
      <c r="B59" s="17" t="n">
        <v>4826</v>
      </c>
      <c r="C59" s="18">
        <f>(26.0/B59*100)</f>
        <v/>
      </c>
      <c r="D59" s="19" t="n">
        <v>4800</v>
      </c>
      <c r="E59" s="18" t="n">
        <v>330.24742736</v>
      </c>
      <c r="F59" s="20" t="n">
        <v>2.88849015</v>
      </c>
      <c r="G59" s="18" t="n">
        <v>359.85991837</v>
      </c>
      <c r="H59" s="20" t="n">
        <v>1.89793625</v>
      </c>
      <c r="I59" s="18" t="s">
        <v>481</v>
      </c>
      <c r="J59" s="20" t="s">
        <v>481</v>
      </c>
      <c r="K59" s="18" t="s">
        <v>481</v>
      </c>
      <c r="L59" s="20" t="s">
        <v>481</v>
      </c>
      <c r="M59" s="18" t="s">
        <v>481</v>
      </c>
      <c r="N59" s="20" t="s">
        <v>481</v>
      </c>
      <c r="O59" s="18" t="n">
        <v>240.93813091</v>
      </c>
      <c r="P59" s="20" t="n">
        <v>18.36334345</v>
      </c>
      <c r="Q59" s="18" t="n">
        <v>297.32892405</v>
      </c>
      <c r="R59" s="20" t="n">
        <v>5.97788206</v>
      </c>
    </row>
    <row r="60" spans="1:18">
      <c r="A60" s="15" t="s">
        <v>535</v>
      </c>
      <c r="B60" s="17" t="n">
        <v>4546</v>
      </c>
      <c r="C60" s="18">
        <f>(15.0/B60*100)</f>
        <v/>
      </c>
      <c r="D60" s="19" t="n">
        <v>4531</v>
      </c>
      <c r="E60" s="18" t="n">
        <v>307.53511447</v>
      </c>
      <c r="F60" s="20" t="n">
        <v>6.30541742</v>
      </c>
      <c r="G60" s="18" t="n">
        <v>360.97829363</v>
      </c>
      <c r="H60" s="20" t="n">
        <v>4.9062877</v>
      </c>
      <c r="I60" s="18" t="s">
        <v>481</v>
      </c>
      <c r="J60" s="20" t="s">
        <v>481</v>
      </c>
      <c r="K60" s="18" t="s">
        <v>481</v>
      </c>
      <c r="L60" s="20" t="s">
        <v>481</v>
      </c>
      <c r="M60" s="18" t="s">
        <v>481</v>
      </c>
      <c r="N60" s="20" t="s">
        <v>481</v>
      </c>
      <c r="O60" s="18" t="n">
        <v>241.316</v>
      </c>
      <c r="P60" s="20" t="n">
        <v>46.66371241</v>
      </c>
      <c r="Q60" s="18" t="n">
        <v>302.68093804</v>
      </c>
      <c r="R60" s="20" t="n">
        <v>8.31611771</v>
      </c>
    </row>
    <row r="61" spans="1:18">
      <c r="A61" s="15" t="s">
        <v>536</v>
      </c>
      <c r="B61" s="17" t="n">
        <v>6525</v>
      </c>
      <c r="C61" s="18">
        <f>(148.0/B61*100)</f>
        <v/>
      </c>
      <c r="D61" s="19" t="n">
        <v>6377</v>
      </c>
      <c r="E61" s="18" t="n">
        <v>396.7527713</v>
      </c>
      <c r="F61" s="20" t="n">
        <v>6.64903818</v>
      </c>
      <c r="G61" s="18" t="n">
        <v>480.29487294</v>
      </c>
      <c r="H61" s="20" t="n">
        <v>2.49441344</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504.41408947</v>
      </c>
      <c r="F62" s="20" t="n">
        <v>1.941556</v>
      </c>
      <c r="G62" s="18" t="n">
        <v>512.68789563</v>
      </c>
      <c r="H62" s="20" t="n">
        <v>1.70494982</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326.35295716</v>
      </c>
      <c r="F63" s="20" t="n">
        <v>2.1823744</v>
      </c>
      <c r="G63" s="18" t="n">
        <v>371.31969451</v>
      </c>
      <c r="H63" s="20" t="n">
        <v>1.98898593</v>
      </c>
      <c r="I63" s="18" t="s">
        <v>481</v>
      </c>
      <c r="J63" s="20" t="s">
        <v>481</v>
      </c>
      <c r="K63" s="18" t="s">
        <v>481</v>
      </c>
      <c r="L63" s="20" t="s">
        <v>481</v>
      </c>
      <c r="M63" s="18" t="n">
        <v>399.75137581</v>
      </c>
      <c r="N63" s="20" t="n">
        <v>30.45809922</v>
      </c>
      <c r="O63" s="18" t="n">
        <v>268.35870163</v>
      </c>
      <c r="P63" s="20" t="n">
        <v>62.74423229</v>
      </c>
      <c r="Q63" s="18" t="n">
        <v>346.4895088</v>
      </c>
      <c r="R63" s="20" t="n">
        <v>7.56491508</v>
      </c>
    </row>
    <row r="64" spans="1:18">
      <c r="A64" s="15" t="s">
        <v>539</v>
      </c>
      <c r="B64" s="17" t="n">
        <v>3634</v>
      </c>
      <c r="C64" s="18">
        <f>(3.0/B64*100)</f>
        <v/>
      </c>
      <c r="D64" s="19" t="n">
        <v>3631</v>
      </c>
      <c r="E64" s="18" t="n">
        <v>419.35459847</v>
      </c>
      <c r="F64" s="20" t="n">
        <v>3.45898112</v>
      </c>
      <c r="G64" s="18" t="n">
        <v>505.21904825</v>
      </c>
      <c r="H64" s="20" t="n">
        <v>3.65407467</v>
      </c>
      <c r="I64" s="18" t="s">
        <v>481</v>
      </c>
      <c r="J64" s="20" t="s">
        <v>481</v>
      </c>
      <c r="K64" s="18" t="s">
        <v>481</v>
      </c>
      <c r="L64" s="20" t="s">
        <v>481</v>
      </c>
      <c r="M64" s="18" t="n">
        <v>492.1450224</v>
      </c>
      <c r="N64" s="20" t="n">
        <v>97.62787734</v>
      </c>
      <c r="O64" s="18" t="n">
        <v>275.43109759</v>
      </c>
      <c r="P64" s="20" t="n">
        <v>143.75899538</v>
      </c>
      <c r="Q64" s="18" t="n">
        <v>420.22385537</v>
      </c>
      <c r="R64" s="20" t="n">
        <v>3.48614321</v>
      </c>
    </row>
    <row r="65" spans="1:18">
      <c r="A65" s="15" t="s">
        <v>540</v>
      </c>
      <c r="B65" s="17" t="n">
        <v>5325</v>
      </c>
      <c r="C65" s="18">
        <f>(14.0/B65*100)</f>
        <v/>
      </c>
      <c r="D65" s="19" t="n">
        <v>5311</v>
      </c>
      <c r="E65" s="18" t="n">
        <v>370.36138526</v>
      </c>
      <c r="F65" s="20" t="n">
        <v>4.48016702</v>
      </c>
      <c r="G65" s="18" t="n">
        <v>423.45646881</v>
      </c>
      <c r="H65" s="20" t="n">
        <v>2.6830137</v>
      </c>
      <c r="I65" s="18" t="s">
        <v>481</v>
      </c>
      <c r="J65" s="20" t="s">
        <v>481</v>
      </c>
      <c r="K65" s="18" t="s">
        <v>481</v>
      </c>
      <c r="L65" s="20" t="s">
        <v>481</v>
      </c>
      <c r="M65" s="18" t="n">
        <v>349.39505032</v>
      </c>
      <c r="N65" s="20" t="n">
        <v>29.72357537</v>
      </c>
      <c r="O65" s="18" t="s">
        <v>481</v>
      </c>
      <c r="P65" s="20" t="s">
        <v>481</v>
      </c>
      <c r="Q65" s="18" t="n">
        <v>326.97058599</v>
      </c>
      <c r="R65" s="20" t="n">
        <v>18.41973068</v>
      </c>
    </row>
    <row r="66" spans="1:18">
      <c r="A66" s="15" t="s">
        <v>541</v>
      </c>
      <c r="B66" s="17" t="n">
        <v>5665</v>
      </c>
      <c r="C66" s="18">
        <f>(80.0/B66*100)</f>
        <v/>
      </c>
      <c r="D66" s="19" t="n">
        <v>5585</v>
      </c>
      <c r="E66" s="18" t="n">
        <v>394.09154753</v>
      </c>
      <c r="F66" s="20" t="n">
        <v>2.02887397</v>
      </c>
      <c r="G66" s="18" t="n">
        <v>450.24432682</v>
      </c>
      <c r="H66" s="20" t="n">
        <v>2.0556238</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388.22282377</v>
      </c>
      <c r="F67" s="20" t="n">
        <v>2.97517716</v>
      </c>
      <c r="G67" s="18" t="n">
        <v>416.73965103</v>
      </c>
      <c r="H67" s="20" t="n">
        <v>3.35850782</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372.93305602</v>
      </c>
      <c r="F68" s="20" t="n">
        <v>1.86754899</v>
      </c>
      <c r="G68" s="18" t="n">
        <v>417.01779364</v>
      </c>
      <c r="H68" s="20" t="n">
        <v>1.56503</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395.74598514</v>
      </c>
      <c r="F69" s="20" t="n">
        <v>7.09558927</v>
      </c>
      <c r="G69" s="18" t="n">
        <v>438.04135964</v>
      </c>
      <c r="H69" s="20" t="n">
        <v>4.06430832</v>
      </c>
      <c r="I69" s="18" t="s">
        <v>481</v>
      </c>
      <c r="J69" s="20" t="s">
        <v>481</v>
      </c>
      <c r="K69" s="18" t="s">
        <v>481</v>
      </c>
      <c r="L69" s="20" t="s">
        <v>481</v>
      </c>
      <c r="M69" s="18" t="s">
        <v>481</v>
      </c>
      <c r="N69" s="20" t="s">
        <v>481</v>
      </c>
      <c r="O69" s="18" t="s">
        <v>481</v>
      </c>
      <c r="P69" s="20" t="s">
        <v>481</v>
      </c>
      <c r="Q69" s="18" t="n">
        <v>303.54196387</v>
      </c>
      <c r="R69" s="20" t="n">
        <v>53.23966858</v>
      </c>
    </row>
    <row r="70" spans="1:18">
      <c r="A70" s="15" t="s">
        <v>545</v>
      </c>
      <c r="B70" s="17" t="n">
        <v>6036</v>
      </c>
      <c r="C70" s="18">
        <f>(223.0/B70*100)</f>
        <v/>
      </c>
      <c r="D70" s="19" t="n">
        <v>5813</v>
      </c>
      <c r="E70" s="18" t="n">
        <v>448.91311726</v>
      </c>
      <c r="F70" s="20" t="n">
        <v>6.67853229</v>
      </c>
      <c r="G70" s="18" t="n">
        <v>501.04906944</v>
      </c>
      <c r="H70" s="20" t="n">
        <v>3.15186723</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515.90955966</v>
      </c>
      <c r="F71" s="20" t="n">
        <v>1.92257972</v>
      </c>
      <c r="G71" s="18" t="n">
        <v>568.52703459</v>
      </c>
      <c r="H71" s="20" t="n">
        <v>2.8047585</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488.74766035</v>
      </c>
      <c r="F72" s="20" t="n">
        <v>2.49797852</v>
      </c>
      <c r="G72" s="18" t="n">
        <v>506.87432437</v>
      </c>
      <c r="H72" s="20" t="n">
        <v>3.75731206</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392.48815359</v>
      </c>
      <c r="F73" s="20" t="n">
        <v>3.40273656</v>
      </c>
      <c r="G73" s="18" t="n">
        <v>422.56548551</v>
      </c>
      <c r="H73" s="20" t="n">
        <v>3.7738325</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406.01653874</v>
      </c>
      <c r="F74" s="20" t="n">
        <v>2.12218704</v>
      </c>
      <c r="G74" s="18" t="n">
        <v>465.73612053</v>
      </c>
      <c r="H74" s="20" t="n">
        <v>2.64129205</v>
      </c>
      <c r="I74" s="18" t="s">
        <v>481</v>
      </c>
      <c r="J74" s="20" t="s">
        <v>481</v>
      </c>
      <c r="K74" s="18" t="s">
        <v>481</v>
      </c>
      <c r="L74" s="20" t="s">
        <v>481</v>
      </c>
      <c r="M74" s="18" t="s">
        <v>481</v>
      </c>
      <c r="N74" s="20" t="s">
        <v>481</v>
      </c>
      <c r="O74" s="18" t="s">
        <v>481</v>
      </c>
      <c r="P74" s="20" t="s">
        <v>481</v>
      </c>
      <c r="Q74" s="18" t="n">
        <v>401.01465486</v>
      </c>
      <c r="R74" s="20" t="n">
        <v>11.77801921</v>
      </c>
    </row>
    <row r="75" spans="1:18">
      <c r="A75" s="15" t="s">
        <v>550</v>
      </c>
      <c r="B75" s="17" t="n">
        <v>5375</v>
      </c>
      <c r="C75" s="18">
        <f>(244.0/B75*100)</f>
        <v/>
      </c>
      <c r="D75" s="19" t="n">
        <v>5131</v>
      </c>
      <c r="E75" s="18" t="n">
        <v>357.63445103</v>
      </c>
      <c r="F75" s="20" t="n">
        <v>3.33351639</v>
      </c>
      <c r="G75" s="18" t="n">
        <v>366.37389702</v>
      </c>
      <c r="H75" s="20" t="n">
        <v>3.76949568</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421.29056161</v>
      </c>
      <c r="F76" s="20" t="n">
        <v>4.5582099</v>
      </c>
      <c r="G76" s="18" t="n">
        <v>439.28782275</v>
      </c>
      <c r="H76" s="20" t="n">
        <v>2.84203515</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391.48713196</v>
      </c>
      <c r="F77" s="20" t="n">
        <v>5.23411178</v>
      </c>
      <c r="G77" s="18" t="n">
        <v>450.60477654</v>
      </c>
      <c r="H77" s="20" t="n">
        <v>2.76435741</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484.38913287</v>
      </c>
      <c r="F78" s="20" t="n">
        <v>16.70156631</v>
      </c>
      <c r="G78" s="18" t="n">
        <v>486.87916417</v>
      </c>
      <c r="H78" s="20" t="n">
        <v>3.82784701</v>
      </c>
      <c r="I78" s="18" t="s">
        <v>481</v>
      </c>
      <c r="J78" s="20" t="s">
        <v>481</v>
      </c>
      <c r="K78" s="18" t="s">
        <v>481</v>
      </c>
      <c r="L78" s="20" t="s">
        <v>481</v>
      </c>
      <c r="M78" s="18" t="s">
        <v>481</v>
      </c>
      <c r="N78" s="20" t="s">
        <v>481</v>
      </c>
      <c r="O78" s="18" t="s">
        <v>481</v>
      </c>
      <c r="P78" s="20" t="s">
        <v>481</v>
      </c>
      <c r="Q78" s="18" t="s">
        <v>481</v>
      </c>
      <c r="R78" s="20" t="s">
        <v>481</v>
      </c>
    </row>
    <row customHeight="1" ht="25" r="79" spans="1:18">
      <c r="A79" s="15" t="s">
        <v>554</v>
      </c>
      <c r="B79" s="17" t="n">
        <v>1657</v>
      </c>
      <c r="C79" s="18">
        <f>(41.0/B79*100)</f>
        <v/>
      </c>
      <c r="D79" s="19" t="n">
        <v>1616</v>
      </c>
      <c r="E79" s="18" t="n">
        <v>459.44189038</v>
      </c>
      <c r="F79" s="20" t="n">
        <v>10.07370468</v>
      </c>
      <c r="G79" s="18" t="n">
        <v>480.18434278</v>
      </c>
      <c r="H79" s="20" t="n">
        <v>8.16932763</v>
      </c>
      <c r="I79" s="18" t="s">
        <v>481</v>
      </c>
      <c r="J79" s="20" t="s">
        <v>481</v>
      </c>
      <c r="K79" s="18" t="s">
        <v>481</v>
      </c>
      <c r="L79" s="20" t="s">
        <v>481</v>
      </c>
      <c r="M79" s="18" t="s">
        <v>481</v>
      </c>
      <c r="N79" s="20" t="s">
        <v>481</v>
      </c>
      <c r="O79" s="18" t="s">
        <v>481</v>
      </c>
      <c r="P79" s="20" t="s">
        <v>481</v>
      </c>
      <c r="Q79" s="18" t="n">
        <v>454.44859376</v>
      </c>
      <c r="R79" s="20" t="n">
        <v>51.69561896</v>
      </c>
    </row>
    <row r="80" spans="1:18">
      <c r="A80" s="15" t="s">
        <v>555</v>
      </c>
      <c r="B80" s="17" t="n">
        <v>7841</v>
      </c>
      <c r="C80" s="18">
        <f>(0.0/B80*100)</f>
        <v/>
      </c>
      <c r="D80" s="19" t="n">
        <v>7841</v>
      </c>
      <c r="E80" s="18" t="n">
        <v>413.12307809</v>
      </c>
      <c r="F80" s="20" t="n">
        <v>3.85762392</v>
      </c>
      <c r="G80" s="18" t="n">
        <v>436.02325656</v>
      </c>
      <c r="H80" s="20" t="n">
        <v>3.97029118</v>
      </c>
      <c r="I80" s="18" t="s">
        <v>481</v>
      </c>
      <c r="J80" s="20" t="s">
        <v>481</v>
      </c>
      <c r="K80" s="18" t="s">
        <v>481</v>
      </c>
      <c r="L80" s="20" t="s">
        <v>481</v>
      </c>
      <c r="M80" s="18" t="s">
        <v>481</v>
      </c>
      <c r="N80" s="20" t="s">
        <v>481</v>
      </c>
      <c r="O80" s="18" t="s">
        <v>481</v>
      </c>
      <c r="P80" s="20" t="s">
        <v>481</v>
      </c>
      <c r="Q80" s="18" t="n">
        <v>432.07828374</v>
      </c>
      <c r="R80" s="20" t="n">
        <v>23.63028481</v>
      </c>
    </row>
    <row r="81" spans="1:18">
      <c r="A81" s="23" t="s">
        <v>556</v>
      </c>
      <c r="B81" s="17" t="n">
        <v>8861</v>
      </c>
      <c r="C81" s="18">
        <f>(76.0/B81*100)</f>
        <v/>
      </c>
      <c r="D81" s="19" t="n">
        <v>8785</v>
      </c>
      <c r="E81" s="18" t="n">
        <v>409.93029453</v>
      </c>
      <c r="F81" s="20" t="n">
        <v>3.44393299</v>
      </c>
      <c r="G81" s="18" t="n">
        <v>468.13687363</v>
      </c>
      <c r="H81" s="20" t="n">
        <v>4.42504887</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766</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496.38364891</v>
      </c>
      <c r="F7" s="20" t="n">
        <v>1.99245521</v>
      </c>
      <c r="G7" s="18" t="n">
        <v>521.53303398</v>
      </c>
      <c r="H7" s="20" t="n">
        <v>2.41004168</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481.61289091</v>
      </c>
      <c r="F8" s="20" t="n">
        <v>3.79971189</v>
      </c>
      <c r="G8" s="18" t="n">
        <v>489.29448333</v>
      </c>
      <c r="H8" s="20" t="n">
        <v>3.0739104</v>
      </c>
      <c r="I8" s="18" t="s">
        <v>481</v>
      </c>
      <c r="J8" s="20" t="s">
        <v>481</v>
      </c>
      <c r="K8" s="18" t="s">
        <v>481</v>
      </c>
      <c r="L8" s="20" t="s">
        <v>481</v>
      </c>
      <c r="M8" s="18" t="n">
        <v>361.38025951</v>
      </c>
      <c r="N8" s="20" t="n">
        <v>22.72565673</v>
      </c>
      <c r="O8" s="18" t="s">
        <v>481</v>
      </c>
      <c r="P8" s="20" t="s">
        <v>481</v>
      </c>
      <c r="Q8" s="18" t="s">
        <v>481</v>
      </c>
      <c r="R8" s="20" t="s">
        <v>481</v>
      </c>
    </row>
    <row r="9" spans="1:18">
      <c r="A9" s="15" t="s">
        <v>484</v>
      </c>
      <c r="B9" s="17" t="n">
        <v>9651</v>
      </c>
      <c r="C9" s="18">
        <f>(175.0/B9*100)</f>
        <v/>
      </c>
      <c r="D9" s="19" t="n">
        <v>9476</v>
      </c>
      <c r="E9" s="18" t="n">
        <v>471.47053317</v>
      </c>
      <c r="F9" s="20" t="n">
        <v>2.85350502</v>
      </c>
      <c r="G9" s="18" t="n">
        <v>535.67074144</v>
      </c>
      <c r="H9" s="20" t="n">
        <v>2.53989022</v>
      </c>
      <c r="I9" s="18" t="s">
        <v>481</v>
      </c>
      <c r="J9" s="20" t="s">
        <v>481</v>
      </c>
      <c r="K9" s="18" t="s">
        <v>481</v>
      </c>
      <c r="L9" s="20" t="s">
        <v>481</v>
      </c>
      <c r="M9" s="18" t="n">
        <v>347.7815185</v>
      </c>
      <c r="N9" s="20" t="n">
        <v>11.20716786</v>
      </c>
      <c r="O9" s="18" t="s">
        <v>481</v>
      </c>
      <c r="P9" s="20" t="s">
        <v>481</v>
      </c>
      <c r="Q9" s="18" t="s">
        <v>481</v>
      </c>
      <c r="R9" s="20" t="s">
        <v>481</v>
      </c>
    </row>
    <row r="10" spans="1:18">
      <c r="A10" s="15" t="s">
        <v>485</v>
      </c>
      <c r="B10" s="17" t="n">
        <v>20058</v>
      </c>
      <c r="C10" s="18">
        <f>(545.0/B10*100)</f>
        <v/>
      </c>
      <c r="D10" s="19" t="n">
        <v>19513</v>
      </c>
      <c r="E10" s="18" t="n">
        <v>521.66049633</v>
      </c>
      <c r="F10" s="20" t="n">
        <v>2.43758799</v>
      </c>
      <c r="G10" s="18" t="n">
        <v>544.07309474</v>
      </c>
      <c r="H10" s="20" t="n">
        <v>3.20989043</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429.03706004</v>
      </c>
      <c r="F11" s="20" t="n">
        <v>3.0539293</v>
      </c>
      <c r="G11" s="18" t="n">
        <v>480.81126252</v>
      </c>
      <c r="H11" s="20" t="n">
        <v>2.87890499</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462.18098452</v>
      </c>
      <c r="F12" s="20" t="n">
        <v>3.13297255</v>
      </c>
      <c r="G12" s="18" t="n">
        <v>516.84078336</v>
      </c>
      <c r="H12" s="20" t="n">
        <v>2.28506072</v>
      </c>
      <c r="I12" s="18" t="s">
        <v>481</v>
      </c>
      <c r="J12" s="20" t="s">
        <v>481</v>
      </c>
      <c r="K12" s="18" t="s">
        <v>481</v>
      </c>
      <c r="L12" s="20" t="s">
        <v>481</v>
      </c>
      <c r="M12" s="18" t="n">
        <v>332.31014509</v>
      </c>
      <c r="N12" s="20" t="n">
        <v>18.34291261</v>
      </c>
      <c r="O12" s="18" t="s">
        <v>481</v>
      </c>
      <c r="P12" s="20" t="s">
        <v>481</v>
      </c>
      <c r="Q12" s="18" t="s">
        <v>481</v>
      </c>
      <c r="R12" s="20" t="s">
        <v>481</v>
      </c>
    </row>
    <row r="13" spans="1:18">
      <c r="A13" s="15" t="s">
        <v>488</v>
      </c>
      <c r="B13" s="17" t="n">
        <v>7161</v>
      </c>
      <c r="C13" s="18">
        <f>(122.0/B13*100)</f>
        <v/>
      </c>
      <c r="D13" s="19" t="n">
        <v>7039</v>
      </c>
      <c r="E13" s="18" t="n">
        <v>490.01491956</v>
      </c>
      <c r="F13" s="20" t="n">
        <v>3.3845696</v>
      </c>
      <c r="G13" s="18" t="n">
        <v>515.61841509</v>
      </c>
      <c r="H13" s="20" t="n">
        <v>2.71981881</v>
      </c>
      <c r="I13" s="18" t="s">
        <v>481</v>
      </c>
      <c r="J13" s="20" t="s">
        <v>481</v>
      </c>
      <c r="K13" s="18" t="s">
        <v>481</v>
      </c>
      <c r="L13" s="20" t="s">
        <v>481</v>
      </c>
      <c r="M13" s="18" t="n">
        <v>407.4699787</v>
      </c>
      <c r="N13" s="20" t="n">
        <v>6.79601306</v>
      </c>
      <c r="O13" s="18" t="s">
        <v>481</v>
      </c>
      <c r="P13" s="20" t="s">
        <v>481</v>
      </c>
      <c r="Q13" s="18" t="s">
        <v>481</v>
      </c>
      <c r="R13" s="20" t="s">
        <v>481</v>
      </c>
    </row>
    <row r="14" spans="1:18">
      <c r="A14" s="15" t="s">
        <v>489</v>
      </c>
      <c r="B14" s="17" t="n">
        <v>5587</v>
      </c>
      <c r="C14" s="18">
        <f>(78.0/B14*100)</f>
        <v/>
      </c>
      <c r="D14" s="19" t="n">
        <v>5509</v>
      </c>
      <c r="E14" s="18" t="n">
        <v>499.02325064</v>
      </c>
      <c r="F14" s="20" t="n">
        <v>2.91736866</v>
      </c>
      <c r="G14" s="18" t="n">
        <v>537.74183319</v>
      </c>
      <c r="H14" s="20" t="n">
        <v>2.39520099</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519.8592936</v>
      </c>
      <c r="F15" s="20" t="n">
        <v>3.10944212</v>
      </c>
      <c r="G15" s="18" t="n">
        <v>542.67255072</v>
      </c>
      <c r="H15" s="20" t="n">
        <v>3.24567507</v>
      </c>
      <c r="I15" s="18" t="s">
        <v>481</v>
      </c>
      <c r="J15" s="20" t="s">
        <v>481</v>
      </c>
      <c r="K15" s="18" t="s">
        <v>481</v>
      </c>
      <c r="L15" s="20" t="s">
        <v>481</v>
      </c>
      <c r="M15" s="18" t="n">
        <v>367.66871077</v>
      </c>
      <c r="N15" s="20" t="n">
        <v>14.82638214</v>
      </c>
      <c r="O15" s="18" t="s">
        <v>481</v>
      </c>
      <c r="P15" s="20" t="s">
        <v>481</v>
      </c>
      <c r="Q15" s="18" t="s">
        <v>481</v>
      </c>
      <c r="R15" s="20" t="s">
        <v>481</v>
      </c>
    </row>
    <row r="16" spans="1:18">
      <c r="A16" s="15" t="s">
        <v>491</v>
      </c>
      <c r="B16" s="17" t="n">
        <v>6108</v>
      </c>
      <c r="C16" s="18">
        <f>(121.0/B16*100)</f>
        <v/>
      </c>
      <c r="D16" s="19" t="n">
        <v>5987</v>
      </c>
      <c r="E16" s="18" t="n">
        <v>497.1457318</v>
      </c>
      <c r="F16" s="20" t="n">
        <v>2.87656484</v>
      </c>
      <c r="G16" s="18" t="n">
        <v>513.20793684</v>
      </c>
      <c r="H16" s="20" t="n">
        <v>4.23869344</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505.12998606</v>
      </c>
      <c r="F17" s="20" t="n">
        <v>3.71231487</v>
      </c>
      <c r="G17" s="18" t="n">
        <v>538.20460787</v>
      </c>
      <c r="H17" s="20" t="n">
        <v>3.43892446</v>
      </c>
      <c r="I17" s="18" t="s">
        <v>481</v>
      </c>
      <c r="J17" s="20" t="s">
        <v>481</v>
      </c>
      <c r="K17" s="18" t="s">
        <v>481</v>
      </c>
      <c r="L17" s="20" t="s">
        <v>481</v>
      </c>
      <c r="M17" s="18" t="n">
        <v>338.260297</v>
      </c>
      <c r="N17" s="20" t="n">
        <v>14.23011861</v>
      </c>
      <c r="O17" s="18" t="s">
        <v>481</v>
      </c>
      <c r="P17" s="20" t="s">
        <v>481</v>
      </c>
      <c r="Q17" s="18" t="s">
        <v>481</v>
      </c>
      <c r="R17" s="20" t="s">
        <v>481</v>
      </c>
    </row>
    <row r="18" spans="1:18">
      <c r="A18" s="15" t="s">
        <v>493</v>
      </c>
      <c r="B18" s="17" t="n">
        <v>5532</v>
      </c>
      <c r="C18" s="18">
        <f>(29.0/B18*100)</f>
        <v/>
      </c>
      <c r="D18" s="19" t="n">
        <v>5503</v>
      </c>
      <c r="E18" s="18" t="n">
        <v>448.51210021</v>
      </c>
      <c r="F18" s="20" t="n">
        <v>4.1885973</v>
      </c>
      <c r="G18" s="18" t="n">
        <v>480.68805033</v>
      </c>
      <c r="H18" s="20" t="n">
        <v>5.45518386</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447.66119165</v>
      </c>
      <c r="F19" s="20" t="n">
        <v>3.83075622</v>
      </c>
      <c r="G19" s="18" t="n">
        <v>482.12095185</v>
      </c>
      <c r="H19" s="20" t="n">
        <v>2.73435701</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472.67091474</v>
      </c>
      <c r="F20" s="20" t="n">
        <v>2.66975972</v>
      </c>
      <c r="G20" s="18" t="n">
        <v>493.229347</v>
      </c>
      <c r="H20" s="20" t="n">
        <v>2.76997691</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522.27968362</v>
      </c>
      <c r="F21" s="20" t="n">
        <v>2.44234542</v>
      </c>
      <c r="G21" s="18" t="n">
        <v>445.92782167</v>
      </c>
      <c r="H21" s="20" t="n">
        <v>14.11027961</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461.59648967</v>
      </c>
      <c r="F22" s="20" t="n">
        <v>5.61696461</v>
      </c>
      <c r="G22" s="18" t="n">
        <v>503.38849931</v>
      </c>
      <c r="H22" s="20" t="n">
        <v>3.39603151</v>
      </c>
      <c r="I22" s="18" t="s">
        <v>481</v>
      </c>
      <c r="J22" s="20" t="s">
        <v>481</v>
      </c>
      <c r="K22" s="18" t="s">
        <v>481</v>
      </c>
      <c r="L22" s="20" t="s">
        <v>481</v>
      </c>
      <c r="M22" s="18" t="s">
        <v>481</v>
      </c>
      <c r="N22" s="20" t="s">
        <v>481</v>
      </c>
      <c r="O22" s="18" t="n">
        <v>461.7168</v>
      </c>
      <c r="P22" s="20" t="n">
        <v>37.54694786</v>
      </c>
      <c r="Q22" s="18" t="s">
        <v>481</v>
      </c>
      <c r="R22" s="20" t="s">
        <v>481</v>
      </c>
    </row>
    <row r="23" spans="1:18">
      <c r="A23" s="15" t="s">
        <v>498</v>
      </c>
      <c r="B23" s="17" t="n">
        <v>11583</v>
      </c>
      <c r="C23" s="18">
        <f>(230.0/B23*100)</f>
        <v/>
      </c>
      <c r="D23" s="19" t="n">
        <v>11353</v>
      </c>
      <c r="E23" s="18" t="n">
        <v>482.54875107</v>
      </c>
      <c r="F23" s="20" t="n">
        <v>2.82641942</v>
      </c>
      <c r="G23" s="18" t="n">
        <v>498.3091821</v>
      </c>
      <c r="H23" s="20" t="n">
        <v>4.51607754</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515.9584799199999</v>
      </c>
      <c r="N24" s="20" t="n">
        <v>3.19721086</v>
      </c>
      <c r="O24" s="18" t="s">
        <v>481</v>
      </c>
      <c r="P24" s="20" t="s">
        <v>481</v>
      </c>
      <c r="Q24" s="18" t="s">
        <v>481</v>
      </c>
      <c r="R24" s="20" t="s">
        <v>481</v>
      </c>
    </row>
    <row r="25" spans="1:18">
      <c r="A25" s="15" t="s">
        <v>500</v>
      </c>
      <c r="B25" s="17" t="n">
        <v>5581</v>
      </c>
      <c r="C25" s="18">
        <f>(25.0/B25*100)</f>
        <v/>
      </c>
      <c r="D25" s="19" t="n">
        <v>5556</v>
      </c>
      <c r="E25" s="18" t="n">
        <v>513.30940214</v>
      </c>
      <c r="F25" s="20" t="n">
        <v>3.65865779</v>
      </c>
      <c r="G25" s="18" t="n">
        <v>530.09272517</v>
      </c>
      <c r="H25" s="20" t="n">
        <v>4.60483695</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475.13031893</v>
      </c>
      <c r="F26" s="20" t="n">
        <v>2.43344132</v>
      </c>
      <c r="G26" s="18" t="n">
        <v>497.30468527</v>
      </c>
      <c r="H26" s="20" t="n">
        <v>2.28069444</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453.42871413</v>
      </c>
      <c r="F27" s="20" t="n">
        <v>2.01713291</v>
      </c>
      <c r="G27" s="18" t="n">
        <v>507.53792719</v>
      </c>
      <c r="H27" s="20" t="n">
        <v>2.06018884</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422.6594745</v>
      </c>
      <c r="F28" s="20" t="n">
        <v>3.04658999</v>
      </c>
      <c r="G28" s="18" t="n">
        <v>428.343344</v>
      </c>
      <c r="H28" s="20" t="n">
        <v>3.06353886</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499.19854845</v>
      </c>
      <c r="F29" s="20" t="n">
        <v>3.62268287</v>
      </c>
      <c r="G29" s="18" t="n">
        <v>514.97235105</v>
      </c>
      <c r="H29" s="20" t="n">
        <v>3.34161781</v>
      </c>
      <c r="I29" s="18" t="s">
        <v>481</v>
      </c>
      <c r="J29" s="20" t="s">
        <v>481</v>
      </c>
      <c r="K29" s="18" t="s">
        <v>481</v>
      </c>
      <c r="L29" s="20" t="s">
        <v>481</v>
      </c>
      <c r="M29" s="18" t="n">
        <v>314.02123871</v>
      </c>
      <c r="N29" s="20" t="n">
        <v>13.26138992</v>
      </c>
      <c r="O29" s="18" t="s">
        <v>481</v>
      </c>
      <c r="P29" s="20" t="s">
        <v>481</v>
      </c>
      <c r="Q29" s="18" t="s">
        <v>481</v>
      </c>
      <c r="R29" s="20" t="s">
        <v>481</v>
      </c>
    </row>
    <row r="30" spans="1:18">
      <c r="A30" s="15" t="s">
        <v>505</v>
      </c>
      <c r="B30" s="17" t="n">
        <v>4520</v>
      </c>
      <c r="C30" s="18">
        <f>(140.0/B30*100)</f>
        <v/>
      </c>
      <c r="D30" s="19" t="n">
        <v>4380</v>
      </c>
      <c r="E30" s="18" t="n">
        <v>507.34232072</v>
      </c>
      <c r="F30" s="20" t="n">
        <v>2.93603271</v>
      </c>
      <c r="G30" s="18" t="n">
        <v>521.67443337</v>
      </c>
      <c r="H30" s="20" t="n">
        <v>3.87027328</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513.19117289</v>
      </c>
      <c r="N31" s="20" t="n">
        <v>2.50932949</v>
      </c>
      <c r="O31" s="18" t="s">
        <v>481</v>
      </c>
      <c r="P31" s="20" t="s">
        <v>481</v>
      </c>
      <c r="Q31" s="18" t="s">
        <v>481</v>
      </c>
      <c r="R31" s="20" t="s">
        <v>481</v>
      </c>
    </row>
    <row r="32" spans="1:18">
      <c r="A32" s="15" t="s">
        <v>507</v>
      </c>
      <c r="B32" s="17" t="n">
        <v>4478</v>
      </c>
      <c r="C32" s="18">
        <f>(6.0/B32*100)</f>
        <v/>
      </c>
      <c r="D32" s="19" t="n">
        <v>4472</v>
      </c>
      <c r="E32" s="18" t="n">
        <v>484.52346947</v>
      </c>
      <c r="F32" s="20" t="n">
        <v>3.32445165</v>
      </c>
      <c r="G32" s="18" t="n">
        <v>516.93493142</v>
      </c>
      <c r="H32" s="20" t="n">
        <v>2.56806354</v>
      </c>
      <c r="I32" s="18" t="s">
        <v>481</v>
      </c>
      <c r="J32" s="20" t="s">
        <v>481</v>
      </c>
      <c r="K32" s="18" t="s">
        <v>481</v>
      </c>
      <c r="L32" s="20" t="s">
        <v>481</v>
      </c>
      <c r="M32" s="18" t="s">
        <v>481</v>
      </c>
      <c r="N32" s="20" t="s">
        <v>481</v>
      </c>
      <c r="O32" s="18" t="s">
        <v>481</v>
      </c>
      <c r="P32" s="20" t="s">
        <v>481</v>
      </c>
      <c r="Q32" s="18" t="s">
        <v>481</v>
      </c>
      <c r="R32" s="20" t="s">
        <v>481</v>
      </c>
    </row>
    <row r="33" spans="1:18">
      <c r="A33" s="15" t="s">
        <v>508</v>
      </c>
      <c r="B33" s="17" t="n">
        <v>7325</v>
      </c>
      <c r="C33" s="18">
        <f>(78.0/B33*100)</f>
        <v/>
      </c>
      <c r="D33" s="19" t="n">
        <v>7247</v>
      </c>
      <c r="E33" s="18" t="n">
        <v>495.95142298</v>
      </c>
      <c r="F33" s="20" t="n">
        <v>2.7660253</v>
      </c>
      <c r="G33" s="18" t="n">
        <v>512.65885245</v>
      </c>
      <c r="H33" s="20" t="n">
        <v>5.21018916</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430.36365699</v>
      </c>
      <c r="F34" s="20" t="n">
        <v>3.92180205</v>
      </c>
      <c r="G34" s="18" t="n">
        <v>475.69287667</v>
      </c>
      <c r="H34" s="20" t="n">
        <v>2.65338873</v>
      </c>
      <c r="I34" s="18" t="s">
        <v>481</v>
      </c>
      <c r="J34" s="20" t="s">
        <v>481</v>
      </c>
      <c r="K34" s="18" t="s">
        <v>481</v>
      </c>
      <c r="L34" s="20" t="s">
        <v>481</v>
      </c>
      <c r="M34" s="18" t="n">
        <v>263.37193708</v>
      </c>
      <c r="N34" s="20" t="n">
        <v>13.61114927</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505.2158807</v>
      </c>
      <c r="P35" s="20" t="n">
        <v>1.4729023</v>
      </c>
      <c r="Q35" s="18" t="s">
        <v>481</v>
      </c>
      <c r="R35" s="20" t="s">
        <v>481</v>
      </c>
    </row>
    <row r="36" spans="1:18">
      <c r="A36" s="15" t="s">
        <v>511</v>
      </c>
      <c r="B36" s="17" t="n">
        <v>6736</v>
      </c>
      <c r="C36" s="18">
        <f>(40.0/B36*100)</f>
        <v/>
      </c>
      <c r="D36" s="19" t="n">
        <v>6696</v>
      </c>
      <c r="E36" s="18" t="n">
        <v>461.38415529</v>
      </c>
      <c r="F36" s="20" t="n">
        <v>3.0699927</v>
      </c>
      <c r="G36" s="18" t="n">
        <v>520.10287194</v>
      </c>
      <c r="H36" s="20" t="n">
        <v>2.27324017</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491.81540698</v>
      </c>
      <c r="F37" s="20" t="n">
        <v>3.76130266</v>
      </c>
      <c r="G37" s="18" t="n">
        <v>516.53318861</v>
      </c>
      <c r="H37" s="20" t="n">
        <v>3.85306466</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484.44412027</v>
      </c>
      <c r="F38" s="20" t="n">
        <v>3.57972375</v>
      </c>
      <c r="G38" s="18" t="n">
        <v>501.19911029</v>
      </c>
      <c r="H38" s="20" t="n">
        <v>3.94076065</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402.46980514</v>
      </c>
      <c r="F39" s="20" t="n">
        <v>3.64172968</v>
      </c>
      <c r="G39" s="18" t="n">
        <v>451.68768742</v>
      </c>
      <c r="H39" s="20" t="n">
        <v>4.33786194</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473.64697052</v>
      </c>
      <c r="F40" s="20" t="n">
        <v>3.51988133</v>
      </c>
      <c r="G40" s="18" t="n">
        <v>516.9949784</v>
      </c>
      <c r="H40" s="20" t="n">
        <v>2.9926489</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480.69415227</v>
      </c>
      <c r="F41" s="20" t="n">
        <v>4.11203715</v>
      </c>
      <c r="G41" s="18" t="n">
        <v>519.39137477</v>
      </c>
      <c r="H41" s="20" t="n">
        <v>4.00052698</v>
      </c>
      <c r="I41" s="18" t="s">
        <v>481</v>
      </c>
      <c r="J41" s="20" t="s">
        <v>481</v>
      </c>
      <c r="K41" s="18" t="s">
        <v>481</v>
      </c>
      <c r="L41" s="20" t="s">
        <v>481</v>
      </c>
      <c r="M41" s="18" t="n">
        <v>399.91015703</v>
      </c>
      <c r="N41" s="20" t="n">
        <v>16.72230739</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352.14411539</v>
      </c>
      <c r="F45" s="20" t="n">
        <v>3.63905561</v>
      </c>
      <c r="G45" s="18" t="n">
        <v>347.01578199</v>
      </c>
      <c r="H45" s="20" t="n">
        <v>3.84862164</v>
      </c>
      <c r="I45" s="18" t="s">
        <v>481</v>
      </c>
      <c r="J45" s="20" t="s">
        <v>481</v>
      </c>
      <c r="K45" s="18" t="s">
        <v>481</v>
      </c>
      <c r="L45" s="20" t="s">
        <v>481</v>
      </c>
      <c r="M45" s="18" t="n">
        <v>345.13841556</v>
      </c>
      <c r="N45" s="20" t="n">
        <v>11.04405763</v>
      </c>
      <c r="O45" s="18" t="n">
        <v>350.99813483</v>
      </c>
      <c r="P45" s="20" t="n">
        <v>54.19266738</v>
      </c>
      <c r="Q45" s="18" t="n">
        <v>350.86649332</v>
      </c>
      <c r="R45" s="20" t="n">
        <v>3.93870064</v>
      </c>
    </row>
    <row r="46" spans="1:18">
      <c r="A46" s="15" t="s">
        <v>521</v>
      </c>
      <c r="B46" s="17" t="n">
        <v>23141</v>
      </c>
      <c r="C46" s="18">
        <f>(1771.0/B46*100)</f>
        <v/>
      </c>
      <c r="D46" s="19" t="n">
        <v>21370</v>
      </c>
      <c r="E46" s="18" t="n">
        <v>386.40566341</v>
      </c>
      <c r="F46" s="20" t="n">
        <v>2.63423251</v>
      </c>
      <c r="G46" s="18" t="n">
        <v>461.37636494</v>
      </c>
      <c r="H46" s="20" t="n">
        <v>3.96789564</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436.90976722</v>
      </c>
      <c r="F47" s="20" t="n">
        <v>5.51313317</v>
      </c>
      <c r="G47" s="18" t="n">
        <v>426.8064732</v>
      </c>
      <c r="H47" s="20" t="n">
        <v>6.60749588</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488.56925034</v>
      </c>
      <c r="F48" s="20" t="n">
        <v>5.32554397</v>
      </c>
      <c r="G48" s="18" t="n">
        <v>497.24097712</v>
      </c>
      <c r="H48" s="20" t="n">
        <v>5.70504045</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415.92375879</v>
      </c>
      <c r="F49" s="20" t="n">
        <v>4.18551647</v>
      </c>
      <c r="G49" s="18" t="n">
        <v>437.13672715</v>
      </c>
      <c r="H49" s="20" t="n">
        <v>3.53137699</v>
      </c>
      <c r="I49" s="18" t="s">
        <v>481</v>
      </c>
      <c r="J49" s="20" t="s">
        <v>481</v>
      </c>
      <c r="K49" s="18" t="s">
        <v>481</v>
      </c>
      <c r="L49" s="20" t="s">
        <v>481</v>
      </c>
      <c r="M49" s="18" t="s">
        <v>481</v>
      </c>
      <c r="N49" s="20" t="s">
        <v>481</v>
      </c>
      <c r="O49" s="18" t="s">
        <v>481</v>
      </c>
      <c r="P49" s="20" t="s">
        <v>481</v>
      </c>
      <c r="Q49" s="18" t="n">
        <v>350.8738377</v>
      </c>
      <c r="R49" s="20" t="n">
        <v>11.34801508</v>
      </c>
    </row>
    <row r="50" spans="1:18">
      <c r="A50" s="15" t="s">
        <v>525</v>
      </c>
      <c r="B50" s="17" t="n">
        <v>11795</v>
      </c>
      <c r="C50" s="18">
        <f>(249.0/B50*100)</f>
        <v/>
      </c>
      <c r="D50" s="19" t="n">
        <v>11546</v>
      </c>
      <c r="E50" s="18" t="n">
        <v>402.36685352</v>
      </c>
      <c r="F50" s="20" t="n">
        <v>3.88097426</v>
      </c>
      <c r="G50" s="18" t="n">
        <v>442.68158272</v>
      </c>
      <c r="H50" s="20" t="n">
        <v>2.81304649</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421.93967856</v>
      </c>
      <c r="F51" s="20" t="n">
        <v>2.79150202</v>
      </c>
      <c r="G51" s="18" t="n">
        <v>472.15543065</v>
      </c>
      <c r="H51" s="20" t="n">
        <v>4.87907176</v>
      </c>
      <c r="I51" s="18" t="s">
        <v>481</v>
      </c>
      <c r="J51" s="20" t="s">
        <v>481</v>
      </c>
      <c r="K51" s="18" t="s">
        <v>481</v>
      </c>
      <c r="L51" s="20" t="s">
        <v>481</v>
      </c>
      <c r="M51" s="18" t="n">
        <v>427.96430568</v>
      </c>
      <c r="N51" s="20" t="n">
        <v>5.20460603</v>
      </c>
      <c r="O51" s="18" t="s">
        <v>481</v>
      </c>
      <c r="P51" s="20" t="s">
        <v>481</v>
      </c>
      <c r="Q51" s="18" t="s">
        <v>481</v>
      </c>
      <c r="R51" s="20" t="s">
        <v>481</v>
      </c>
    </row>
    <row r="52" spans="1:18">
      <c r="A52" s="15" t="s">
        <v>527</v>
      </c>
      <c r="B52" s="17" t="n">
        <v>5809</v>
      </c>
      <c r="C52" s="18">
        <f>(85.0/B52*100)</f>
        <v/>
      </c>
      <c r="D52" s="19" t="n">
        <v>5724</v>
      </c>
      <c r="E52" s="18" t="n">
        <v>469.40456684</v>
      </c>
      <c r="F52" s="20" t="n">
        <v>3.31648381</v>
      </c>
      <c r="G52" s="18" t="n">
        <v>497.33479004</v>
      </c>
      <c r="H52" s="20" t="n">
        <v>3.0269156</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420.18819611</v>
      </c>
      <c r="F53" s="20" t="n">
        <v>2.50131954</v>
      </c>
      <c r="G53" s="18" t="n">
        <v>461.15870873</v>
      </c>
      <c r="H53" s="20" t="n">
        <v>2.16103395</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338.37434516</v>
      </c>
      <c r="F54" s="20" t="n">
        <v>3.49034898</v>
      </c>
      <c r="G54" s="18" t="n">
        <v>391.87557633</v>
      </c>
      <c r="H54" s="20" t="n">
        <v>3.41988207</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381.19872826</v>
      </c>
      <c r="F55" s="20" t="n">
        <v>3.67764307</v>
      </c>
      <c r="G55" s="18" t="n">
        <v>413.96450661</v>
      </c>
      <c r="H55" s="20" t="n">
        <v>3.20826009</v>
      </c>
      <c r="I55" s="18" t="s">
        <v>481</v>
      </c>
      <c r="J55" s="20" t="s">
        <v>481</v>
      </c>
      <c r="K55" s="18" t="s">
        <v>481</v>
      </c>
      <c r="L55" s="20" t="s">
        <v>481</v>
      </c>
      <c r="M55" s="18" t="n">
        <v>495.7153</v>
      </c>
      <c r="N55" s="20" t="n">
        <v>72.06416769</v>
      </c>
      <c r="O55" s="18" t="n">
        <v>383.6123</v>
      </c>
      <c r="P55" s="20" t="n">
        <v>35.02723293</v>
      </c>
      <c r="Q55" s="18" t="n">
        <v>303.91516476</v>
      </c>
      <c r="R55" s="20" t="n">
        <v>26.19438688</v>
      </c>
    </row>
    <row r="56" spans="1:18">
      <c r="A56" s="15" t="s">
        <v>531</v>
      </c>
      <c r="B56" s="17" t="n">
        <v>5359</v>
      </c>
      <c r="C56" s="18">
        <f>(77.0/B56*100)</f>
        <v/>
      </c>
      <c r="D56" s="19" t="n">
        <v>5282</v>
      </c>
      <c r="E56" s="18" t="n">
        <v>508.92520304</v>
      </c>
      <c r="F56" s="20" t="n">
        <v>3.15756033</v>
      </c>
      <c r="G56" s="18" t="n">
        <v>548.05754777</v>
      </c>
      <c r="H56" s="20" t="n">
        <v>2.88185758</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393.18615634</v>
      </c>
      <c r="F57" s="20" t="n">
        <v>2.86287219</v>
      </c>
      <c r="G57" s="18" t="n">
        <v>404.51958167</v>
      </c>
      <c r="H57" s="20" t="n">
        <v>4.14250348</v>
      </c>
      <c r="I57" s="18" t="s">
        <v>481</v>
      </c>
      <c r="J57" s="20" t="s">
        <v>481</v>
      </c>
      <c r="K57" s="18" t="s">
        <v>481</v>
      </c>
      <c r="L57" s="20" t="s">
        <v>481</v>
      </c>
      <c r="M57" s="18" t="n">
        <v>276.4343</v>
      </c>
      <c r="N57" s="20" t="n">
        <v>68.7373216</v>
      </c>
      <c r="O57" s="18" t="s">
        <v>481</v>
      </c>
      <c r="P57" s="20" t="s">
        <v>481</v>
      </c>
      <c r="Q57" s="18" t="n">
        <v>389.5918808</v>
      </c>
      <c r="R57" s="20" t="n">
        <v>9.04852994</v>
      </c>
    </row>
    <row r="58" spans="1:18">
      <c r="A58" s="15" t="s">
        <v>533</v>
      </c>
      <c r="B58" s="17" t="n">
        <v>7267</v>
      </c>
      <c r="C58" s="18">
        <f>(10.0/B58*100)</f>
        <v/>
      </c>
      <c r="D58" s="19" t="n">
        <v>7257</v>
      </c>
      <c r="E58" s="18" t="n">
        <v>397.36325581</v>
      </c>
      <c r="F58" s="20" t="n">
        <v>3.63260553</v>
      </c>
      <c r="G58" s="18" t="n">
        <v>419.3007356</v>
      </c>
      <c r="H58" s="20" t="n">
        <v>3.6810463</v>
      </c>
      <c r="I58" s="18" t="s">
        <v>481</v>
      </c>
      <c r="J58" s="20" t="s">
        <v>481</v>
      </c>
      <c r="K58" s="18" t="s">
        <v>481</v>
      </c>
      <c r="L58" s="20" t="s">
        <v>481</v>
      </c>
      <c r="M58" s="18" t="s">
        <v>481</v>
      </c>
      <c r="N58" s="20" t="s">
        <v>481</v>
      </c>
      <c r="O58" s="18" t="n">
        <v>308.42408868</v>
      </c>
      <c r="P58" s="20" t="n">
        <v>42.67420031</v>
      </c>
      <c r="Q58" s="18" t="n">
        <v>354.99110082</v>
      </c>
      <c r="R58" s="20" t="n">
        <v>22.44205871</v>
      </c>
    </row>
    <row r="59" spans="1:18">
      <c r="A59" s="15" t="s">
        <v>534</v>
      </c>
      <c r="B59" s="17" t="n">
        <v>4826</v>
      </c>
      <c r="C59" s="18">
        <f>(26.0/B59*100)</f>
        <v/>
      </c>
      <c r="D59" s="19" t="n">
        <v>4800</v>
      </c>
      <c r="E59" s="18" t="n">
        <v>343.88180019</v>
      </c>
      <c r="F59" s="20" t="n">
        <v>2.58813303</v>
      </c>
      <c r="G59" s="18" t="n">
        <v>357.55622172</v>
      </c>
      <c r="H59" s="20" t="n">
        <v>2.10649593</v>
      </c>
      <c r="I59" s="18" t="s">
        <v>481</v>
      </c>
      <c r="J59" s="20" t="s">
        <v>481</v>
      </c>
      <c r="K59" s="18" t="s">
        <v>481</v>
      </c>
      <c r="L59" s="20" t="s">
        <v>481</v>
      </c>
      <c r="M59" s="18" t="s">
        <v>481</v>
      </c>
      <c r="N59" s="20" t="s">
        <v>481</v>
      </c>
      <c r="O59" s="18" t="n">
        <v>233.84299702</v>
      </c>
      <c r="P59" s="20" t="n">
        <v>18.52421514</v>
      </c>
      <c r="Q59" s="18" t="n">
        <v>307.58095811</v>
      </c>
      <c r="R59" s="20" t="n">
        <v>4.83171033</v>
      </c>
    </row>
    <row r="60" spans="1:18">
      <c r="A60" s="15" t="s">
        <v>535</v>
      </c>
      <c r="B60" s="17" t="n">
        <v>4546</v>
      </c>
      <c r="C60" s="18">
        <f>(15.0/B60*100)</f>
        <v/>
      </c>
      <c r="D60" s="19" t="n">
        <v>4531</v>
      </c>
      <c r="E60" s="18" t="n">
        <v>336.77597551</v>
      </c>
      <c r="F60" s="20" t="n">
        <v>6.87841137</v>
      </c>
      <c r="G60" s="18" t="n">
        <v>359.24804342</v>
      </c>
      <c r="H60" s="20" t="n">
        <v>5.28840253</v>
      </c>
      <c r="I60" s="18" t="s">
        <v>481</v>
      </c>
      <c r="J60" s="20" t="s">
        <v>481</v>
      </c>
      <c r="K60" s="18" t="s">
        <v>481</v>
      </c>
      <c r="L60" s="20" t="s">
        <v>481</v>
      </c>
      <c r="M60" s="18" t="s">
        <v>481</v>
      </c>
      <c r="N60" s="20" t="s">
        <v>481</v>
      </c>
      <c r="O60" s="18" t="n">
        <v>241.316</v>
      </c>
      <c r="P60" s="20" t="n">
        <v>46.66371241</v>
      </c>
      <c r="Q60" s="18" t="n">
        <v>324.40397445</v>
      </c>
      <c r="R60" s="20" t="n">
        <v>9.96012837</v>
      </c>
    </row>
    <row r="61" spans="1:18">
      <c r="A61" s="15" t="s">
        <v>536</v>
      </c>
      <c r="B61" s="17" t="n">
        <v>6525</v>
      </c>
      <c r="C61" s="18">
        <f>(148.0/B61*100)</f>
        <v/>
      </c>
      <c r="D61" s="19" t="n">
        <v>6377</v>
      </c>
      <c r="E61" s="18" t="n">
        <v>441.63345087</v>
      </c>
      <c r="F61" s="20" t="n">
        <v>3.26554421</v>
      </c>
      <c r="G61" s="18" t="n">
        <v>493.64056436</v>
      </c>
      <c r="H61" s="20" t="n">
        <v>3.02099118</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494.43036722</v>
      </c>
      <c r="F62" s="20" t="n">
        <v>1.79871152</v>
      </c>
      <c r="G62" s="18" t="n">
        <v>522.27750703</v>
      </c>
      <c r="H62" s="20" t="n">
        <v>1.72915816</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342.53603483</v>
      </c>
      <c r="F63" s="20" t="n">
        <v>2.40796468</v>
      </c>
      <c r="G63" s="18" t="n">
        <v>358.91516441</v>
      </c>
      <c r="H63" s="20" t="n">
        <v>1.97464937</v>
      </c>
      <c r="I63" s="18" t="s">
        <v>481</v>
      </c>
      <c r="J63" s="20" t="s">
        <v>481</v>
      </c>
      <c r="K63" s="18" t="s">
        <v>481</v>
      </c>
      <c r="L63" s="20" t="s">
        <v>481</v>
      </c>
      <c r="M63" s="18" t="n">
        <v>400.60400554</v>
      </c>
      <c r="N63" s="20" t="n">
        <v>28.58727621</v>
      </c>
      <c r="O63" s="18" t="n">
        <v>268.35870163</v>
      </c>
      <c r="P63" s="20" t="n">
        <v>62.74423229</v>
      </c>
      <c r="Q63" s="18" t="n">
        <v>345.67083619</v>
      </c>
      <c r="R63" s="20" t="n">
        <v>7.50460522</v>
      </c>
    </row>
    <row r="64" spans="1:18">
      <c r="A64" s="15" t="s">
        <v>539</v>
      </c>
      <c r="B64" s="17" t="n">
        <v>3634</v>
      </c>
      <c r="C64" s="18">
        <f>(3.0/B64*100)</f>
        <v/>
      </c>
      <c r="D64" s="19" t="n">
        <v>3631</v>
      </c>
      <c r="E64" s="18" t="n">
        <v>427.267958</v>
      </c>
      <c r="F64" s="20" t="n">
        <v>3.26506029</v>
      </c>
      <c r="G64" s="18" t="n">
        <v>494.26890333</v>
      </c>
      <c r="H64" s="20" t="n">
        <v>3.64605745</v>
      </c>
      <c r="I64" s="18" t="s">
        <v>481</v>
      </c>
      <c r="J64" s="20" t="s">
        <v>481</v>
      </c>
      <c r="K64" s="18" t="s">
        <v>481</v>
      </c>
      <c r="L64" s="20" t="s">
        <v>481</v>
      </c>
      <c r="M64" s="18" t="n">
        <v>492.1450224</v>
      </c>
      <c r="N64" s="20" t="n">
        <v>97.62787734</v>
      </c>
      <c r="O64" s="18" t="n">
        <v>520.8407</v>
      </c>
      <c r="P64" s="20" t="n">
        <v>39.91487544</v>
      </c>
      <c r="Q64" s="18" t="n">
        <v>426.4345864</v>
      </c>
      <c r="R64" s="20" t="n">
        <v>3.27149433</v>
      </c>
    </row>
    <row r="65" spans="1:18">
      <c r="A65" s="15" t="s">
        <v>540</v>
      </c>
      <c r="B65" s="17" t="n">
        <v>5325</v>
      </c>
      <c r="C65" s="18">
        <f>(14.0/B65*100)</f>
        <v/>
      </c>
      <c r="D65" s="19" t="n">
        <v>5311</v>
      </c>
      <c r="E65" s="18" t="n">
        <v>404.90154918</v>
      </c>
      <c r="F65" s="20" t="n">
        <v>2.87746398</v>
      </c>
      <c r="G65" s="18" t="n">
        <v>437.0517183</v>
      </c>
      <c r="H65" s="20" t="n">
        <v>3.85503391</v>
      </c>
      <c r="I65" s="18" t="s">
        <v>481</v>
      </c>
      <c r="J65" s="20" t="s">
        <v>481</v>
      </c>
      <c r="K65" s="18" t="s">
        <v>481</v>
      </c>
      <c r="L65" s="20" t="s">
        <v>481</v>
      </c>
      <c r="M65" s="18" t="n">
        <v>422.77822932</v>
      </c>
      <c r="N65" s="20" t="n">
        <v>49.48393197</v>
      </c>
      <c r="O65" s="18" t="s">
        <v>481</v>
      </c>
      <c r="P65" s="20" t="s">
        <v>481</v>
      </c>
      <c r="Q65" s="18" t="n">
        <v>326.18696195</v>
      </c>
      <c r="R65" s="20" t="n">
        <v>18.13134793</v>
      </c>
    </row>
    <row r="66" spans="1:18">
      <c r="A66" s="15" t="s">
        <v>541</v>
      </c>
      <c r="B66" s="17" t="n">
        <v>5665</v>
      </c>
      <c r="C66" s="18">
        <f>(80.0/B66*100)</f>
        <v/>
      </c>
      <c r="D66" s="19" t="n">
        <v>5585</v>
      </c>
      <c r="E66" s="18" t="n">
        <v>413.06453848</v>
      </c>
      <c r="F66" s="20" t="n">
        <v>2.34190725</v>
      </c>
      <c r="G66" s="18" t="n">
        <v>438.65858288</v>
      </c>
      <c r="H66" s="20" t="n">
        <v>2.21777869</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394.35384189</v>
      </c>
      <c r="F67" s="20" t="n">
        <v>3.08719139</v>
      </c>
      <c r="G67" s="18" t="n">
        <v>423.3940834</v>
      </c>
      <c r="H67" s="20" t="n">
        <v>3.31413429</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381.82907259</v>
      </c>
      <c r="F68" s="20" t="n">
        <v>1.2198637</v>
      </c>
      <c r="G68" s="18" t="n">
        <v>449.0680425</v>
      </c>
      <c r="H68" s="20" t="n">
        <v>2.22054496</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427.60136712</v>
      </c>
      <c r="F69" s="20" t="n">
        <v>4.3813956</v>
      </c>
      <c r="G69" s="18" t="n">
        <v>440.37862469</v>
      </c>
      <c r="H69" s="20" t="n">
        <v>5.41778806</v>
      </c>
      <c r="I69" s="18" t="s">
        <v>481</v>
      </c>
      <c r="J69" s="20" t="s">
        <v>481</v>
      </c>
      <c r="K69" s="18" t="s">
        <v>481</v>
      </c>
      <c r="L69" s="20" t="s">
        <v>481</v>
      </c>
      <c r="M69" s="18" t="s">
        <v>481</v>
      </c>
      <c r="N69" s="20" t="s">
        <v>481</v>
      </c>
      <c r="O69" s="18" t="s">
        <v>481</v>
      </c>
      <c r="P69" s="20" t="s">
        <v>481</v>
      </c>
      <c r="Q69" s="18" t="n">
        <v>303.54196387</v>
      </c>
      <c r="R69" s="20" t="n">
        <v>53.23966858</v>
      </c>
    </row>
    <row r="70" spans="1:18">
      <c r="A70" s="15" t="s">
        <v>545</v>
      </c>
      <c r="B70" s="17" t="n">
        <v>6036</v>
      </c>
      <c r="C70" s="18">
        <f>(223.0/B70*100)</f>
        <v/>
      </c>
      <c r="D70" s="19" t="n">
        <v>5813</v>
      </c>
      <c r="E70" s="18" t="n">
        <v>470.16134497</v>
      </c>
      <c r="F70" s="20" t="n">
        <v>4.333923</v>
      </c>
      <c r="G70" s="18" t="n">
        <v>505.32210604</v>
      </c>
      <c r="H70" s="20" t="n">
        <v>2.9647793</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520.15408094</v>
      </c>
      <c r="F71" s="20" t="n">
        <v>1.92036582</v>
      </c>
      <c r="G71" s="18" t="n">
        <v>565.01562142</v>
      </c>
      <c r="H71" s="20" t="n">
        <v>2.69017884</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495.92664115</v>
      </c>
      <c r="F72" s="20" t="n">
        <v>2.85730428</v>
      </c>
      <c r="G72" s="18" t="n">
        <v>498.35555603</v>
      </c>
      <c r="H72" s="20" t="n">
        <v>2.88325257</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409.75059353</v>
      </c>
      <c r="F73" s="20" t="n">
        <v>2.91035289</v>
      </c>
      <c r="G73" s="18" t="n">
        <v>410.32970652</v>
      </c>
      <c r="H73" s="20" t="n">
        <v>7.26099908</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409.97335817</v>
      </c>
      <c r="F74" s="20" t="n">
        <v>2.06503367</v>
      </c>
      <c r="G74" s="18" t="n">
        <v>476.2075977</v>
      </c>
      <c r="H74" s="20" t="n">
        <v>3.13132838</v>
      </c>
      <c r="I74" s="18" t="s">
        <v>481</v>
      </c>
      <c r="J74" s="20" t="s">
        <v>481</v>
      </c>
      <c r="K74" s="18" t="s">
        <v>481</v>
      </c>
      <c r="L74" s="20" t="s">
        <v>481</v>
      </c>
      <c r="M74" s="18" t="s">
        <v>481</v>
      </c>
      <c r="N74" s="20" t="s">
        <v>481</v>
      </c>
      <c r="O74" s="18" t="s">
        <v>481</v>
      </c>
      <c r="P74" s="20" t="s">
        <v>481</v>
      </c>
      <c r="Q74" s="18" t="n">
        <v>400.77075046</v>
      </c>
      <c r="R74" s="20" t="n">
        <v>11.73194021</v>
      </c>
    </row>
    <row r="75" spans="1:18">
      <c r="A75" s="15" t="s">
        <v>550</v>
      </c>
      <c r="B75" s="17" t="n">
        <v>5375</v>
      </c>
      <c r="C75" s="18">
        <f>(244.0/B75*100)</f>
        <v/>
      </c>
      <c r="D75" s="19" t="n">
        <v>5131</v>
      </c>
      <c r="E75" s="18" t="n">
        <v>360.79100985</v>
      </c>
      <c r="F75" s="20" t="n">
        <v>3.46383783</v>
      </c>
      <c r="G75" s="18" t="n">
        <v>362.6792757</v>
      </c>
      <c r="H75" s="20" t="n">
        <v>3.53598296</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410.51100363</v>
      </c>
      <c r="F76" s="20" t="n">
        <v>3.06464996</v>
      </c>
      <c r="G76" s="18" t="n">
        <v>470.4589256</v>
      </c>
      <c r="H76" s="20" t="n">
        <v>4.20482424</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413.63169975</v>
      </c>
      <c r="F77" s="20" t="n">
        <v>3.12883394</v>
      </c>
      <c r="G77" s="18" t="n">
        <v>458.20996842</v>
      </c>
      <c r="H77" s="20" t="n">
        <v>3.12061247</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450.89389031</v>
      </c>
      <c r="F78" s="20" t="n">
        <v>14.25539885</v>
      </c>
      <c r="G78" s="18" t="n">
        <v>488.12491629</v>
      </c>
      <c r="H78" s="20" t="n">
        <v>3.80747783</v>
      </c>
      <c r="I78" s="18" t="s">
        <v>481</v>
      </c>
      <c r="J78" s="20" t="s">
        <v>481</v>
      </c>
      <c r="K78" s="18" t="s">
        <v>481</v>
      </c>
      <c r="L78" s="20" t="s">
        <v>481</v>
      </c>
      <c r="M78" s="18" t="s">
        <v>481</v>
      </c>
      <c r="N78" s="20" t="s">
        <v>481</v>
      </c>
      <c r="O78" s="18" t="s">
        <v>481</v>
      </c>
      <c r="P78" s="20" t="s">
        <v>481</v>
      </c>
      <c r="Q78" s="18" t="s">
        <v>481</v>
      </c>
      <c r="R78" s="20" t="s">
        <v>481</v>
      </c>
    </row>
    <row customHeight="1" ht="25" r="79" spans="1:18">
      <c r="A79" s="15" t="s">
        <v>554</v>
      </c>
      <c r="B79" s="17" t="n">
        <v>1657</v>
      </c>
      <c r="C79" s="18">
        <f>(41.0/B79*100)</f>
        <v/>
      </c>
      <c r="D79" s="19" t="n">
        <v>1616</v>
      </c>
      <c r="E79" s="18" t="n">
        <v>464.70018542</v>
      </c>
      <c r="F79" s="20" t="n">
        <v>14.06515341</v>
      </c>
      <c r="G79" s="18" t="n">
        <v>479.97669849</v>
      </c>
      <c r="H79" s="20" t="n">
        <v>6.81584651</v>
      </c>
      <c r="I79" s="18" t="s">
        <v>481</v>
      </c>
      <c r="J79" s="20" t="s">
        <v>481</v>
      </c>
      <c r="K79" s="18" t="s">
        <v>481</v>
      </c>
      <c r="L79" s="20" t="s">
        <v>481</v>
      </c>
      <c r="M79" s="18" t="s">
        <v>481</v>
      </c>
      <c r="N79" s="20" t="s">
        <v>481</v>
      </c>
      <c r="O79" s="18" t="s">
        <v>481</v>
      </c>
      <c r="P79" s="20" t="s">
        <v>481</v>
      </c>
      <c r="Q79" s="18" t="n">
        <v>454.44859376</v>
      </c>
      <c r="R79" s="20" t="n">
        <v>51.69561896</v>
      </c>
    </row>
    <row r="80" spans="1:18">
      <c r="A80" s="15" t="s">
        <v>555</v>
      </c>
      <c r="B80" s="17" t="n">
        <v>7841</v>
      </c>
      <c r="C80" s="18">
        <f>(0.0/B80*100)</f>
        <v/>
      </c>
      <c r="D80" s="19" t="n">
        <v>7841</v>
      </c>
      <c r="E80" s="18" t="n">
        <v>423.5776057</v>
      </c>
      <c r="F80" s="20" t="n">
        <v>3.3982153</v>
      </c>
      <c r="G80" s="18" t="n">
        <v>432.0065506</v>
      </c>
      <c r="H80" s="20" t="n">
        <v>4.3801222</v>
      </c>
      <c r="I80" s="18" t="s">
        <v>481</v>
      </c>
      <c r="J80" s="20" t="s">
        <v>481</v>
      </c>
      <c r="K80" s="18" t="s">
        <v>481</v>
      </c>
      <c r="L80" s="20" t="s">
        <v>481</v>
      </c>
      <c r="M80" s="18" t="s">
        <v>481</v>
      </c>
      <c r="N80" s="20" t="s">
        <v>481</v>
      </c>
      <c r="O80" s="18" t="s">
        <v>481</v>
      </c>
      <c r="P80" s="20" t="s">
        <v>481</v>
      </c>
      <c r="Q80" s="18" t="n">
        <v>432.55273011</v>
      </c>
      <c r="R80" s="20" t="n">
        <v>23.52379717</v>
      </c>
    </row>
    <row r="81" spans="1:18">
      <c r="A81" s="23" t="s">
        <v>556</v>
      </c>
      <c r="B81" s="17" t="n">
        <v>8861</v>
      </c>
      <c r="C81" s="18">
        <f>(76.0/B81*100)</f>
        <v/>
      </c>
      <c r="D81" s="19" t="n">
        <v>8785</v>
      </c>
      <c r="E81" s="18" t="n">
        <v>434.32954737</v>
      </c>
      <c r="F81" s="20" t="n">
        <v>3.12518959</v>
      </c>
      <c r="G81" s="18" t="n">
        <v>385.24601987</v>
      </c>
      <c r="H81" s="20" t="n">
        <v>16.55621047</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767</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506.77711526</v>
      </c>
      <c r="F7" s="20" t="n">
        <v>2.07351747</v>
      </c>
      <c r="G7" s="18" t="n">
        <v>498.50675891</v>
      </c>
      <c r="H7" s="20" t="n">
        <v>2.76407027</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(0.0/B8*100)</f>
        <v/>
      </c>
      <c r="D8" s="19" t="n">
        <v>7007</v>
      </c>
      <c r="E8" s="18" t="s">
        <v>481</v>
      </c>
      <c r="F8" s="20" t="s">
        <v>481</v>
      </c>
      <c r="G8" s="18" t="s">
        <v>481</v>
      </c>
      <c r="H8" s="20" t="s">
        <v>481</v>
      </c>
      <c r="I8" s="18" t="s">
        <v>481</v>
      </c>
      <c r="J8" s="20" t="s">
        <v>481</v>
      </c>
      <c r="K8" s="18" t="s">
        <v>481</v>
      </c>
      <c r="L8" s="20" t="s">
        <v>481</v>
      </c>
      <c r="M8" s="18" t="n">
        <v>484.86559727</v>
      </c>
      <c r="N8" s="20" t="n">
        <v>2.83527767</v>
      </c>
      <c r="O8" s="18" t="s">
        <v>481</v>
      </c>
      <c r="P8" s="20" t="s">
        <v>481</v>
      </c>
      <c r="Q8" s="18" t="s">
        <v>481</v>
      </c>
      <c r="R8" s="20" t="s">
        <v>481</v>
      </c>
    </row>
    <row r="9" spans="1:18">
      <c r="A9" s="15" t="s">
        <v>484</v>
      </c>
      <c r="B9" s="17" t="n">
        <v>9651</v>
      </c>
      <c r="C9" s="18">
        <f>(0.0/B9*100)</f>
        <v/>
      </c>
      <c r="D9" s="19" t="n">
        <v>9651</v>
      </c>
      <c r="E9" s="18" t="s">
        <v>481</v>
      </c>
      <c r="F9" s="20" t="s">
        <v>481</v>
      </c>
      <c r="G9" s="18" t="s">
        <v>481</v>
      </c>
      <c r="H9" s="20" t="s">
        <v>481</v>
      </c>
      <c r="I9" s="18" t="s">
        <v>481</v>
      </c>
      <c r="J9" s="20" t="s">
        <v>481</v>
      </c>
      <c r="K9" s="18" t="s">
        <v>481</v>
      </c>
      <c r="L9" s="20" t="s">
        <v>481</v>
      </c>
      <c r="M9" s="18" t="n">
        <v>498.52418921</v>
      </c>
      <c r="N9" s="20" t="n">
        <v>2.41570579</v>
      </c>
      <c r="O9" s="18" t="s">
        <v>481</v>
      </c>
      <c r="P9" s="20" t="s">
        <v>481</v>
      </c>
      <c r="Q9" s="18" t="s">
        <v>481</v>
      </c>
      <c r="R9" s="20" t="s">
        <v>481</v>
      </c>
    </row>
    <row r="10" spans="1:18">
      <c r="A10" s="15" t="s">
        <v>485</v>
      </c>
      <c r="B10" s="17" t="n">
        <v>20058</v>
      </c>
      <c r="C10" s="18">
        <f>(545.0/B10*100)</f>
        <v/>
      </c>
      <c r="D10" s="19" t="n">
        <v>19513</v>
      </c>
      <c r="E10" s="18" t="n">
        <v>528.23164151</v>
      </c>
      <c r="F10" s="20" t="n">
        <v>2.78132043</v>
      </c>
      <c r="G10" s="18" t="n">
        <v>526.4210584800001</v>
      </c>
      <c r="H10" s="20" t="n">
        <v>2.78625344</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462.58475511</v>
      </c>
      <c r="F11" s="20" t="n">
        <v>2.80920443</v>
      </c>
      <c r="G11" s="18" t="n">
        <v>444.97183208</v>
      </c>
      <c r="H11" s="20" t="n">
        <v>4.30215781</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494.08240311</v>
      </c>
      <c r="F12" s="20" t="n">
        <v>2.33726205</v>
      </c>
      <c r="G12" s="18" t="n">
        <v>450.86247323</v>
      </c>
      <c r="H12" s="20" t="n">
        <v>7.15267208</v>
      </c>
      <c r="I12" s="18" t="s">
        <v>481</v>
      </c>
      <c r="J12" s="20" t="s">
        <v>481</v>
      </c>
      <c r="K12" s="18" t="s">
        <v>481</v>
      </c>
      <c r="L12" s="20" t="s">
        <v>481</v>
      </c>
      <c r="M12" s="18" t="n">
        <v>332.31014509</v>
      </c>
      <c r="N12" s="20" t="n">
        <v>18.34291261</v>
      </c>
      <c r="O12" s="18" t="s">
        <v>481</v>
      </c>
      <c r="P12" s="20" t="s">
        <v>481</v>
      </c>
      <c r="Q12" s="18" t="s">
        <v>481</v>
      </c>
      <c r="R12" s="20" t="s">
        <v>481</v>
      </c>
    </row>
    <row r="13" spans="1:18">
      <c r="A13" s="15" t="s">
        <v>488</v>
      </c>
      <c r="B13" s="17" t="n">
        <v>7161</v>
      </c>
      <c r="C13" s="18">
        <f>(0.0/B13*100)</f>
        <v/>
      </c>
      <c r="D13" s="19" t="n">
        <v>7161</v>
      </c>
      <c r="E13" s="18" t="s">
        <v>481</v>
      </c>
      <c r="F13" s="20" t="s">
        <v>481</v>
      </c>
      <c r="G13" s="18" t="s">
        <v>481</v>
      </c>
      <c r="H13" s="20" t="s">
        <v>481</v>
      </c>
      <c r="I13" s="18" t="s">
        <v>481</v>
      </c>
      <c r="J13" s="20" t="s">
        <v>481</v>
      </c>
      <c r="K13" s="18" t="s">
        <v>481</v>
      </c>
      <c r="L13" s="20" t="s">
        <v>481</v>
      </c>
      <c r="M13" s="18" t="n">
        <v>499.8145841</v>
      </c>
      <c r="N13" s="20" t="n">
        <v>2.54454744</v>
      </c>
      <c r="O13" s="18" t="s">
        <v>481</v>
      </c>
      <c r="P13" s="20" t="s">
        <v>481</v>
      </c>
      <c r="Q13" s="18" t="s">
        <v>481</v>
      </c>
      <c r="R13" s="20" t="s">
        <v>481</v>
      </c>
    </row>
    <row r="14" spans="1:18">
      <c r="A14" s="15" t="s">
        <v>489</v>
      </c>
      <c r="B14" s="17" t="n">
        <v>5587</v>
      </c>
      <c r="C14" s="18">
        <f>(78.0/B14*100)</f>
        <v/>
      </c>
      <c r="D14" s="19" t="n">
        <v>5509</v>
      </c>
      <c r="E14" s="18" t="n">
        <v>519.73261598</v>
      </c>
      <c r="F14" s="20" t="n">
        <v>2.34234528</v>
      </c>
      <c r="G14" s="18" t="n">
        <v>519.7237181199999</v>
      </c>
      <c r="H14" s="20" t="n">
        <v>3.58108256</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518.20672683</v>
      </c>
      <c r="F15" s="20" t="n">
        <v>4.43883778</v>
      </c>
      <c r="G15" s="18" t="n">
        <v>530.74674781</v>
      </c>
      <c r="H15" s="20" t="n">
        <v>2.6079433</v>
      </c>
      <c r="I15" s="18" t="s">
        <v>481</v>
      </c>
      <c r="J15" s="20" t="s">
        <v>481</v>
      </c>
      <c r="K15" s="18" t="s">
        <v>481</v>
      </c>
      <c r="L15" s="20" t="s">
        <v>481</v>
      </c>
      <c r="M15" s="18" t="n">
        <v>367.66871077</v>
      </c>
      <c r="N15" s="20" t="n">
        <v>14.82638214</v>
      </c>
      <c r="O15" s="18" t="s">
        <v>481</v>
      </c>
      <c r="P15" s="20" t="s">
        <v>481</v>
      </c>
      <c r="Q15" s="18" t="s">
        <v>481</v>
      </c>
      <c r="R15" s="20" t="s">
        <v>481</v>
      </c>
    </row>
    <row r="16" spans="1:18">
      <c r="A16" s="15" t="s">
        <v>491</v>
      </c>
      <c r="B16" s="17" t="n">
        <v>6108</v>
      </c>
      <c r="C16" s="18">
        <f>(121.0/B16*100)</f>
        <v/>
      </c>
      <c r="D16" s="19" t="n">
        <v>5987</v>
      </c>
      <c r="E16" s="18" t="n">
        <v>414.08499637</v>
      </c>
      <c r="F16" s="20" t="n">
        <v>5.39993097</v>
      </c>
      <c r="G16" s="18" t="n">
        <v>524.2714019</v>
      </c>
      <c r="H16" s="20" t="n">
        <v>2.19930771</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516.87667457</v>
      </c>
      <c r="F17" s="20" t="n">
        <v>3.09637328</v>
      </c>
      <c r="G17" s="18" t="n">
        <v>539.47646402</v>
      </c>
      <c r="H17" s="20" t="n">
        <v>6.41611211</v>
      </c>
      <c r="I17" s="18" t="s">
        <v>481</v>
      </c>
      <c r="J17" s="20" t="s">
        <v>481</v>
      </c>
      <c r="K17" s="18" t="s">
        <v>481</v>
      </c>
      <c r="L17" s="20" t="s">
        <v>481</v>
      </c>
      <c r="M17" s="18" t="n">
        <v>338.260297</v>
      </c>
      <c r="N17" s="20" t="n">
        <v>14.23011861</v>
      </c>
      <c r="O17" s="18" t="s">
        <v>481</v>
      </c>
      <c r="P17" s="20" t="s">
        <v>481</v>
      </c>
      <c r="Q17" s="18" t="s">
        <v>481</v>
      </c>
      <c r="R17" s="20" t="s">
        <v>481</v>
      </c>
    </row>
    <row r="18" spans="1:18">
      <c r="A18" s="15" t="s">
        <v>493</v>
      </c>
      <c r="B18" s="17" t="n">
        <v>5532</v>
      </c>
      <c r="C18" s="18">
        <f>(29.0/B18*100)</f>
        <v/>
      </c>
      <c r="D18" s="19" t="n">
        <v>5503</v>
      </c>
      <c r="E18" s="18" t="n">
        <v>469.13675708</v>
      </c>
      <c r="F18" s="20" t="n">
        <v>4.53753259</v>
      </c>
      <c r="G18" s="18" t="n">
        <v>453.29023127</v>
      </c>
      <c r="H18" s="20" t="n">
        <v>7.20140812</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456.87956771</v>
      </c>
      <c r="F19" s="20" t="n">
        <v>4.56056249</v>
      </c>
      <c r="G19" s="18" t="n">
        <v>479.36359922</v>
      </c>
      <c r="H19" s="20" t="n">
        <v>2.76276893</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485.02940698</v>
      </c>
      <c r="F20" s="20" t="n">
        <v>2.23873293</v>
      </c>
      <c r="G20" s="18" t="n">
        <v>474.95924067</v>
      </c>
      <c r="H20" s="20" t="n">
        <v>3.85460545</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(0.0/B21*100)</f>
        <v/>
      </c>
      <c r="D21" s="19" t="n">
        <v>5741</v>
      </c>
      <c r="E21" s="18" t="s">
        <v>481</v>
      </c>
      <c r="F21" s="20" t="s">
        <v>481</v>
      </c>
      <c r="G21" s="18" t="s">
        <v>481</v>
      </c>
      <c r="H21" s="20" t="s">
        <v>481</v>
      </c>
      <c r="I21" s="18" t="s">
        <v>481</v>
      </c>
      <c r="J21" s="20" t="s">
        <v>481</v>
      </c>
      <c r="K21" s="18" t="s">
        <v>481</v>
      </c>
      <c r="L21" s="20" t="s">
        <v>481</v>
      </c>
      <c r="M21" s="18" t="n">
        <v>520.81484119</v>
      </c>
      <c r="N21" s="20" t="n">
        <v>2.46605491</v>
      </c>
      <c r="O21" s="18" t="s">
        <v>481</v>
      </c>
      <c r="P21" s="20" t="s">
        <v>481</v>
      </c>
      <c r="Q21" s="18" t="s">
        <v>481</v>
      </c>
      <c r="R21" s="20" t="s">
        <v>481</v>
      </c>
    </row>
    <row r="22" spans="1:18">
      <c r="A22" s="15" t="s">
        <v>497</v>
      </c>
      <c r="B22" s="17" t="n">
        <v>6598</v>
      </c>
      <c r="C22" s="18">
        <f>(35.0/B22*100)</f>
        <v/>
      </c>
      <c r="D22" s="19" t="n">
        <v>6563</v>
      </c>
      <c r="E22" s="18" t="n">
        <v>490.42180626</v>
      </c>
      <c r="F22" s="20" t="n">
        <v>3.81334681</v>
      </c>
      <c r="G22" s="18" t="n">
        <v>424.14265981</v>
      </c>
      <c r="H22" s="20" t="n">
        <v>6.69461848</v>
      </c>
      <c r="I22" s="18" t="s">
        <v>481</v>
      </c>
      <c r="J22" s="20" t="s">
        <v>481</v>
      </c>
      <c r="K22" s="18" t="s">
        <v>481</v>
      </c>
      <c r="L22" s="20" t="s">
        <v>481</v>
      </c>
      <c r="M22" s="18" t="s">
        <v>481</v>
      </c>
      <c r="N22" s="20" t="s">
        <v>481</v>
      </c>
      <c r="O22" s="18" t="n">
        <v>485.28995248</v>
      </c>
      <c r="P22" s="20" t="n">
        <v>35.28657389</v>
      </c>
      <c r="Q22" s="18" t="s">
        <v>481</v>
      </c>
      <c r="R22" s="20" t="s">
        <v>481</v>
      </c>
    </row>
    <row r="23" spans="1:18">
      <c r="A23" s="15" t="s">
        <v>498</v>
      </c>
      <c r="B23" s="17" t="n">
        <v>11583</v>
      </c>
      <c r="C23" s="18">
        <f>(230.0/B23*100)</f>
        <v/>
      </c>
      <c r="D23" s="19" t="n">
        <v>11353</v>
      </c>
      <c r="E23" s="18" t="n">
        <v>494.79797508</v>
      </c>
      <c r="F23" s="20" t="n">
        <v>2.87659687</v>
      </c>
      <c r="G23" s="18" t="n">
        <v>468.0843758</v>
      </c>
      <c r="H23" s="20" t="n">
        <v>4.0198779</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(7.0/B24*100)</f>
        <v/>
      </c>
      <c r="D24" s="19" t="n">
        <v>6640</v>
      </c>
      <c r="E24" s="18" t="n">
        <v>515.61448904</v>
      </c>
      <c r="F24" s="20" t="n">
        <v>3.25771535</v>
      </c>
      <c r="G24" s="18" t="n">
        <v>520.13489657</v>
      </c>
      <c r="H24" s="20" t="n">
        <v>14.08282978</v>
      </c>
      <c r="I24" s="18" t="s">
        <v>481</v>
      </c>
      <c r="J24" s="20" t="s">
        <v>481</v>
      </c>
      <c r="K24" s="18" t="s">
        <v>481</v>
      </c>
      <c r="L24" s="20" t="s">
        <v>481</v>
      </c>
      <c r="M24" s="18" t="s">
        <v>481</v>
      </c>
      <c r="N24" s="20" t="s">
        <v>481</v>
      </c>
      <c r="O24" s="18" t="s">
        <v>481</v>
      </c>
      <c r="P24" s="20" t="s">
        <v>481</v>
      </c>
      <c r="Q24" s="18" t="s">
        <v>481</v>
      </c>
      <c r="R24" s="20" t="s">
        <v>481</v>
      </c>
    </row>
    <row r="25" spans="1:18">
      <c r="A25" s="15" t="s">
        <v>500</v>
      </c>
      <c r="B25" s="17" t="n">
        <v>5581</v>
      </c>
      <c r="C25" s="18">
        <f>(25.0/B25*100)</f>
        <v/>
      </c>
      <c r="D25" s="19" t="n">
        <v>5556</v>
      </c>
      <c r="E25" s="18" t="n">
        <v>506.91875822</v>
      </c>
      <c r="F25" s="20" t="n">
        <v>5.60852754</v>
      </c>
      <c r="G25" s="18" t="n">
        <v>526.96264767</v>
      </c>
      <c r="H25" s="20" t="n">
        <v>3.64540127</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(0.0/B26*100)</f>
        <v/>
      </c>
      <c r="D26" s="19" t="n">
        <v>4869</v>
      </c>
      <c r="E26" s="18" t="s">
        <v>481</v>
      </c>
      <c r="F26" s="20" t="s">
        <v>481</v>
      </c>
      <c r="G26" s="18" t="s">
        <v>481</v>
      </c>
      <c r="H26" s="20" t="s">
        <v>481</v>
      </c>
      <c r="I26" s="18" t="s">
        <v>481</v>
      </c>
      <c r="J26" s="20" t="s">
        <v>481</v>
      </c>
      <c r="K26" s="18" t="s">
        <v>481</v>
      </c>
      <c r="L26" s="20" t="s">
        <v>481</v>
      </c>
      <c r="M26" s="18" t="n">
        <v>487.75809838</v>
      </c>
      <c r="N26" s="20" t="n">
        <v>1.80202994</v>
      </c>
      <c r="O26" s="18" t="s">
        <v>481</v>
      </c>
      <c r="P26" s="20" t="s">
        <v>481</v>
      </c>
      <c r="Q26" s="18" t="s">
        <v>481</v>
      </c>
      <c r="R26" s="20" t="s">
        <v>481</v>
      </c>
    </row>
    <row r="27" spans="1:18">
      <c r="A27" s="15" t="s">
        <v>502</v>
      </c>
      <c r="B27" s="17" t="n">
        <v>5299</v>
      </c>
      <c r="C27" s="18">
        <f>(48.0/B27*100)</f>
        <v/>
      </c>
      <c r="D27" s="19" t="n">
        <v>5251</v>
      </c>
      <c r="E27" s="18" t="n">
        <v>482.1285106</v>
      </c>
      <c r="F27" s="20" t="n">
        <v>1.6808303</v>
      </c>
      <c r="G27" s="18" t="n">
        <v>481.20119711</v>
      </c>
      <c r="H27" s="20" t="n">
        <v>3.49578899</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429.84070062</v>
      </c>
      <c r="F28" s="20" t="n">
        <v>2.68977222</v>
      </c>
      <c r="G28" s="18" t="n">
        <v>386.15330337</v>
      </c>
      <c r="H28" s="20" t="n">
        <v>5.37401001</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n">
        <v>502.9590511</v>
      </c>
      <c r="N29" s="20" t="n">
        <v>2.41174317</v>
      </c>
      <c r="O29" s="18" t="s">
        <v>481</v>
      </c>
      <c r="P29" s="20" t="s">
        <v>481</v>
      </c>
      <c r="Q29" s="18" t="s">
        <v>481</v>
      </c>
      <c r="R29" s="20" t="s">
        <v>481</v>
      </c>
    </row>
    <row r="30" spans="1:18">
      <c r="A30" s="15" t="s">
        <v>505</v>
      </c>
      <c r="B30" s="17" t="n">
        <v>4520</v>
      </c>
      <c r="C30" s="18">
        <f>(140.0/B30*100)</f>
        <v/>
      </c>
      <c r="D30" s="19" t="n">
        <v>4380</v>
      </c>
      <c r="E30" s="18" t="n">
        <v>520.24452609</v>
      </c>
      <c r="F30" s="20" t="n">
        <v>2.53522379</v>
      </c>
      <c r="G30" s="18" t="n">
        <v>465.67701519</v>
      </c>
      <c r="H30" s="20" t="n">
        <v>5.57811598</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513.19117289</v>
      </c>
      <c r="N31" s="20" t="n">
        <v>2.50932949</v>
      </c>
      <c r="O31" s="18" t="s">
        <v>481</v>
      </c>
      <c r="P31" s="20" t="s">
        <v>481</v>
      </c>
      <c r="Q31" s="18" t="s">
        <v>481</v>
      </c>
      <c r="R31" s="20" t="s">
        <v>481</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505.69707044</v>
      </c>
      <c r="N32" s="20" t="n">
        <v>2.48475327</v>
      </c>
      <c r="O32" s="18" t="s">
        <v>481</v>
      </c>
      <c r="P32" s="20" t="s">
        <v>481</v>
      </c>
      <c r="Q32" s="18" t="s">
        <v>481</v>
      </c>
      <c r="R32" s="20" t="s">
        <v>481</v>
      </c>
    </row>
    <row r="33" spans="1:18">
      <c r="A33" s="15" t="s">
        <v>508</v>
      </c>
      <c r="B33" s="17" t="n">
        <v>7325</v>
      </c>
      <c r="C33" s="18">
        <f>(78.0/B33*100)</f>
        <v/>
      </c>
      <c r="D33" s="19" t="n">
        <v>7247</v>
      </c>
      <c r="E33" s="18" t="n">
        <v>475.58481447</v>
      </c>
      <c r="F33" s="20" t="n">
        <v>2.79631138</v>
      </c>
      <c r="G33" s="18" t="n">
        <v>542.82700281</v>
      </c>
      <c r="H33" s="20" t="n">
        <v>3.37658834</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(0.0/B34*100)</f>
        <v/>
      </c>
      <c r="D34" s="19" t="n">
        <v>6350</v>
      </c>
      <c r="E34" s="18" t="s">
        <v>481</v>
      </c>
      <c r="F34" s="20" t="s">
        <v>481</v>
      </c>
      <c r="G34" s="18" t="s">
        <v>481</v>
      </c>
      <c r="H34" s="20" t="s">
        <v>481</v>
      </c>
      <c r="I34" s="18" t="s">
        <v>481</v>
      </c>
      <c r="J34" s="20" t="s">
        <v>481</v>
      </c>
      <c r="K34" s="18" t="s">
        <v>481</v>
      </c>
      <c r="L34" s="20" t="s">
        <v>481</v>
      </c>
      <c r="M34" s="18" t="n">
        <v>452.51433685</v>
      </c>
      <c r="N34" s="20" t="n">
        <v>2.82819782</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505.2158807</v>
      </c>
      <c r="P35" s="20" t="n">
        <v>1.4729023</v>
      </c>
      <c r="Q35" s="18" t="s">
        <v>481</v>
      </c>
      <c r="R35" s="20" t="s">
        <v>481</v>
      </c>
    </row>
    <row r="36" spans="1:18">
      <c r="A36" s="15" t="s">
        <v>511</v>
      </c>
      <c r="B36" s="17" t="n">
        <v>6736</v>
      </c>
      <c r="C36" s="18">
        <f>(40.0/B36*100)</f>
        <v/>
      </c>
      <c r="D36" s="19" t="n">
        <v>6696</v>
      </c>
      <c r="E36" s="18" t="n">
        <v>495.14999333</v>
      </c>
      <c r="F36" s="20" t="n">
        <v>2.57576226</v>
      </c>
      <c r="G36" s="18" t="n">
        <v>497.98843721</v>
      </c>
      <c r="H36" s="20" t="n">
        <v>3.23709845</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498.51448186</v>
      </c>
      <c r="F37" s="20" t="n">
        <v>3.88941736</v>
      </c>
      <c r="G37" s="18" t="n">
        <v>508.45910716</v>
      </c>
      <c r="H37" s="20" t="n">
        <v>4.96600047</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491.54889362</v>
      </c>
      <c r="F38" s="20" t="n">
        <v>3.1040798</v>
      </c>
      <c r="G38" s="18" t="n">
        <v>494.99349523</v>
      </c>
      <c r="H38" s="20" t="n">
        <v>6.21942229</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426.61096027</v>
      </c>
      <c r="F39" s="20" t="n">
        <v>4.24193333</v>
      </c>
      <c r="G39" s="18" t="n">
        <v>439.3980217</v>
      </c>
      <c r="H39" s="20" t="n">
        <v>12.16117507</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502.10058852</v>
      </c>
      <c r="F40" s="20" t="n">
        <v>2.83552206</v>
      </c>
      <c r="G40" s="18" t="n">
        <v>458.16930111</v>
      </c>
      <c r="H40" s="20" t="n">
        <v>6.29565661</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503.72790856</v>
      </c>
      <c r="F41" s="20" t="n">
        <v>3.18678659</v>
      </c>
      <c r="G41" s="18" t="n">
        <v>447.89343688</v>
      </c>
      <c r="H41" s="20" t="n">
        <v>6.93392522</v>
      </c>
      <c r="I41" s="18" t="s">
        <v>481</v>
      </c>
      <c r="J41" s="20" t="s">
        <v>481</v>
      </c>
      <c r="K41" s="18" t="s">
        <v>481</v>
      </c>
      <c r="L41" s="20" t="s">
        <v>481</v>
      </c>
      <c r="M41" s="18" t="n">
        <v>399.91015703</v>
      </c>
      <c r="N41" s="20" t="n">
        <v>16.72230739</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345.98149092</v>
      </c>
      <c r="F45" s="20" t="n">
        <v>4.22045475</v>
      </c>
      <c r="G45" s="18" t="n">
        <v>352.56505407</v>
      </c>
      <c r="H45" s="20" t="n">
        <v>3.02681335</v>
      </c>
      <c r="I45" s="18" t="s">
        <v>481</v>
      </c>
      <c r="J45" s="20" t="s">
        <v>481</v>
      </c>
      <c r="K45" s="18" t="s">
        <v>481</v>
      </c>
      <c r="L45" s="20" t="s">
        <v>481</v>
      </c>
      <c r="M45" s="18" t="n">
        <v>343.22751482</v>
      </c>
      <c r="N45" s="20" t="n">
        <v>9.63350711</v>
      </c>
      <c r="O45" s="18" t="n">
        <v>398.58600712</v>
      </c>
      <c r="P45" s="20" t="n">
        <v>37.98013938</v>
      </c>
      <c r="Q45" s="18" t="n">
        <v>338.08891869</v>
      </c>
      <c r="R45" s="20" t="n">
        <v>5.4858074</v>
      </c>
    </row>
    <row r="46" spans="1:18">
      <c r="A46" s="15" t="s">
        <v>521</v>
      </c>
      <c r="B46" s="17" t="n">
        <v>23141</v>
      </c>
      <c r="C46" s="18">
        <f>(1771.0/B46*100)</f>
        <v/>
      </c>
      <c r="D46" s="19" t="n">
        <v>21370</v>
      </c>
      <c r="E46" s="18" t="n">
        <v>407.9707059</v>
      </c>
      <c r="F46" s="20" t="n">
        <v>2.99255531</v>
      </c>
      <c r="G46" s="18" t="n">
        <v>413.02870664</v>
      </c>
      <c r="H46" s="20" t="n">
        <v>3.72933286</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438.08270877</v>
      </c>
      <c r="F47" s="20" t="n">
        <v>5.03139943</v>
      </c>
      <c r="G47" s="18" t="n">
        <v>418.76358758</v>
      </c>
      <c r="H47" s="20" t="n">
        <v>6.16896507</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492.46774516</v>
      </c>
      <c r="F48" s="20" t="n">
        <v>4.72318018</v>
      </c>
      <c r="G48" s="18" t="n">
        <v>498.35232615</v>
      </c>
      <c r="H48" s="20" t="n">
        <v>8.39036903</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428.48961796</v>
      </c>
      <c r="F49" s="20" t="n">
        <v>3.23538145</v>
      </c>
      <c r="G49" s="18" t="n">
        <v>398.32735322</v>
      </c>
      <c r="H49" s="20" t="n">
        <v>6.39188413</v>
      </c>
      <c r="I49" s="18" t="s">
        <v>481</v>
      </c>
      <c r="J49" s="20" t="s">
        <v>481</v>
      </c>
      <c r="K49" s="18" t="s">
        <v>481</v>
      </c>
      <c r="L49" s="20" t="s">
        <v>481</v>
      </c>
      <c r="M49" s="18" t="s">
        <v>481</v>
      </c>
      <c r="N49" s="20" t="s">
        <v>481</v>
      </c>
      <c r="O49" s="18" t="s">
        <v>481</v>
      </c>
      <c r="P49" s="20" t="s">
        <v>481</v>
      </c>
      <c r="Q49" s="18" t="n">
        <v>352.56383275</v>
      </c>
      <c r="R49" s="20" t="n">
        <v>11.25385791</v>
      </c>
    </row>
    <row r="50" spans="1:18">
      <c r="A50" s="15" t="s">
        <v>525</v>
      </c>
      <c r="B50" s="17" t="n">
        <v>11795</v>
      </c>
      <c r="C50" s="18">
        <f>(249.0/B50*100)</f>
        <v/>
      </c>
      <c r="D50" s="19" t="n">
        <v>11546</v>
      </c>
      <c r="E50" s="18" t="n">
        <v>429.4481777</v>
      </c>
      <c r="F50" s="20" t="n">
        <v>2.94325298</v>
      </c>
      <c r="G50" s="18" t="n">
        <v>413.08225065</v>
      </c>
      <c r="H50" s="20" t="n">
        <v>3.99454625</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(0.0/B51*100)</f>
        <v/>
      </c>
      <c r="D51" s="19" t="n">
        <v>6866</v>
      </c>
      <c r="E51" s="18" t="s">
        <v>481</v>
      </c>
      <c r="F51" s="20" t="s">
        <v>481</v>
      </c>
      <c r="G51" s="18" t="s">
        <v>481</v>
      </c>
      <c r="H51" s="20" t="s">
        <v>481</v>
      </c>
      <c r="I51" s="18" t="s">
        <v>481</v>
      </c>
      <c r="J51" s="20" t="s">
        <v>481</v>
      </c>
      <c r="K51" s="18" t="s">
        <v>481</v>
      </c>
      <c r="L51" s="20" t="s">
        <v>481</v>
      </c>
      <c r="M51" s="18" t="n">
        <v>427.4875483</v>
      </c>
      <c r="N51" s="20" t="n">
        <v>2.63497936</v>
      </c>
      <c r="O51" s="18" t="s">
        <v>481</v>
      </c>
      <c r="P51" s="20" t="s">
        <v>481</v>
      </c>
      <c r="Q51" s="18" t="s">
        <v>481</v>
      </c>
      <c r="R51" s="20" t="s">
        <v>481</v>
      </c>
    </row>
    <row r="52" spans="1:18">
      <c r="A52" s="15" t="s">
        <v>527</v>
      </c>
      <c r="B52" s="17" t="n">
        <v>5809</v>
      </c>
      <c r="C52" s="18">
        <f>(85.0/B52*100)</f>
        <v/>
      </c>
      <c r="D52" s="19" t="n">
        <v>5724</v>
      </c>
      <c r="E52" s="18" t="n">
        <v>482.09119077</v>
      </c>
      <c r="F52" s="20" t="n">
        <v>3.02806308</v>
      </c>
      <c r="G52" s="18" t="n">
        <v>503.81381231</v>
      </c>
      <c r="H52" s="20" t="n">
        <v>4.14549346</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(0.0/B53*100)</f>
        <v/>
      </c>
      <c r="D53" s="19" t="n">
        <v>5571</v>
      </c>
      <c r="E53" s="18" t="s">
        <v>481</v>
      </c>
      <c r="F53" s="20" t="s">
        <v>481</v>
      </c>
      <c r="G53" s="18" t="s">
        <v>481</v>
      </c>
      <c r="H53" s="20" t="s">
        <v>481</v>
      </c>
      <c r="I53" s="18" t="s">
        <v>481</v>
      </c>
      <c r="J53" s="20" t="s">
        <v>481</v>
      </c>
      <c r="K53" s="18" t="s">
        <v>481</v>
      </c>
      <c r="L53" s="20" t="s">
        <v>481</v>
      </c>
      <c r="M53" s="18" t="n">
        <v>442.83143358</v>
      </c>
      <c r="N53" s="20" t="n">
        <v>1.65870975</v>
      </c>
      <c r="O53" s="18" t="s">
        <v>481</v>
      </c>
      <c r="P53" s="20" t="s">
        <v>481</v>
      </c>
      <c r="Q53" s="18" t="s">
        <v>481</v>
      </c>
      <c r="R53" s="20" t="s">
        <v>481</v>
      </c>
    </row>
    <row r="54" spans="1:18">
      <c r="A54" s="15" t="s">
        <v>529</v>
      </c>
      <c r="B54" s="17" t="n">
        <v>4740</v>
      </c>
      <c r="C54" s="18">
        <f>(241.0/B54*100)</f>
        <v/>
      </c>
      <c r="D54" s="19" t="n">
        <v>4499</v>
      </c>
      <c r="E54" s="18" t="n">
        <v>365.54219027</v>
      </c>
      <c r="F54" s="20" t="n">
        <v>3.4332376</v>
      </c>
      <c r="G54" s="18" t="n">
        <v>342.70346867</v>
      </c>
      <c r="H54" s="20" t="n">
        <v>4.29423899</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406.29456006</v>
      </c>
      <c r="F55" s="20" t="n">
        <v>2.94830974</v>
      </c>
      <c r="G55" s="18" t="n">
        <v>337.97403764</v>
      </c>
      <c r="H55" s="20" t="n">
        <v>6.85759611</v>
      </c>
      <c r="I55" s="18" t="s">
        <v>481</v>
      </c>
      <c r="J55" s="20" t="s">
        <v>481</v>
      </c>
      <c r="K55" s="18" t="s">
        <v>481</v>
      </c>
      <c r="L55" s="20" t="s">
        <v>481</v>
      </c>
      <c r="M55" s="18" t="n">
        <v>495.7153</v>
      </c>
      <c r="N55" s="20" t="n">
        <v>72.06416769</v>
      </c>
      <c r="O55" s="18" t="n">
        <v>431.26061945</v>
      </c>
      <c r="P55" s="20" t="n">
        <v>18.65034127</v>
      </c>
      <c r="Q55" s="18" t="n">
        <v>308.89258913</v>
      </c>
      <c r="R55" s="20" t="n">
        <v>25.34314705</v>
      </c>
    </row>
    <row r="56" spans="1:18">
      <c r="A56" s="15" t="s">
        <v>531</v>
      </c>
      <c r="B56" s="17" t="n">
        <v>5359</v>
      </c>
      <c r="C56" s="18">
        <f>(77.0/B56*100)</f>
        <v/>
      </c>
      <c r="D56" s="19" t="n">
        <v>5282</v>
      </c>
      <c r="E56" s="18" t="n">
        <v>528.6357021</v>
      </c>
      <c r="F56" s="20" t="n">
        <v>2.60751978</v>
      </c>
      <c r="G56" s="18" t="n">
        <v>515.06794311</v>
      </c>
      <c r="H56" s="20" t="n">
        <v>5.74562421</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395.43094602</v>
      </c>
      <c r="F57" s="20" t="n">
        <v>3.48761423</v>
      </c>
      <c r="G57" s="18" t="n">
        <v>399.97225716</v>
      </c>
      <c r="H57" s="20" t="n">
        <v>3.2695764</v>
      </c>
      <c r="I57" s="18" t="s">
        <v>481</v>
      </c>
      <c r="J57" s="20" t="s">
        <v>481</v>
      </c>
      <c r="K57" s="18" t="s">
        <v>481</v>
      </c>
      <c r="L57" s="20" t="s">
        <v>481</v>
      </c>
      <c r="M57" s="18" t="s">
        <v>481</v>
      </c>
      <c r="N57" s="20" t="s">
        <v>481</v>
      </c>
      <c r="O57" s="18" t="s">
        <v>481</v>
      </c>
      <c r="P57" s="20" t="s">
        <v>481</v>
      </c>
      <c r="Q57" s="18" t="n">
        <v>392.77791799</v>
      </c>
      <c r="R57" s="20" t="n">
        <v>9.70052181</v>
      </c>
    </row>
    <row r="58" spans="1:18">
      <c r="A58" s="15" t="s">
        <v>533</v>
      </c>
      <c r="B58" s="17" t="n">
        <v>7267</v>
      </c>
      <c r="C58" s="18">
        <f>(10.0/B58*100)</f>
        <v/>
      </c>
      <c r="D58" s="19" t="n">
        <v>7257</v>
      </c>
      <c r="E58" s="18" t="n">
        <v>396.71827701</v>
      </c>
      <c r="F58" s="20" t="n">
        <v>3.64933957</v>
      </c>
      <c r="G58" s="18" t="n">
        <v>415.73990255</v>
      </c>
      <c r="H58" s="20" t="n">
        <v>3.31108523</v>
      </c>
      <c r="I58" s="18" t="s">
        <v>481</v>
      </c>
      <c r="J58" s="20" t="s">
        <v>481</v>
      </c>
      <c r="K58" s="18" t="s">
        <v>481</v>
      </c>
      <c r="L58" s="20" t="s">
        <v>481</v>
      </c>
      <c r="M58" s="18" t="s">
        <v>481</v>
      </c>
      <c r="N58" s="20" t="s">
        <v>481</v>
      </c>
      <c r="O58" s="18" t="n">
        <v>296.03882231</v>
      </c>
      <c r="P58" s="20" t="n">
        <v>42.06691644</v>
      </c>
      <c r="Q58" s="18" t="n">
        <v>357.47898785</v>
      </c>
      <c r="R58" s="20" t="n">
        <v>22.24226317</v>
      </c>
    </row>
    <row r="59" spans="1:18">
      <c r="A59" s="15" t="s">
        <v>534</v>
      </c>
      <c r="B59" s="17" t="n">
        <v>4826</v>
      </c>
      <c r="C59" s="18">
        <f>(26.0/B59*100)</f>
        <v/>
      </c>
      <c r="D59" s="19" t="n">
        <v>4800</v>
      </c>
      <c r="E59" s="18" t="n">
        <v>341.39100924</v>
      </c>
      <c r="F59" s="20" t="n">
        <v>3.42875332</v>
      </c>
      <c r="G59" s="18" t="n">
        <v>354.5736154</v>
      </c>
      <c r="H59" s="20" t="n">
        <v>1.77734432</v>
      </c>
      <c r="I59" s="18" t="s">
        <v>481</v>
      </c>
      <c r="J59" s="20" t="s">
        <v>481</v>
      </c>
      <c r="K59" s="18" t="s">
        <v>481</v>
      </c>
      <c r="L59" s="20" t="s">
        <v>481</v>
      </c>
      <c r="M59" s="18" t="s">
        <v>481</v>
      </c>
      <c r="N59" s="20" t="s">
        <v>481</v>
      </c>
      <c r="O59" s="18" t="n">
        <v>254.3408901</v>
      </c>
      <c r="P59" s="20" t="n">
        <v>18.86840964</v>
      </c>
      <c r="Q59" s="18" t="n">
        <v>301.94368519</v>
      </c>
      <c r="R59" s="20" t="n">
        <v>6.66964503</v>
      </c>
    </row>
    <row r="60" spans="1:18">
      <c r="A60" s="15" t="s">
        <v>535</v>
      </c>
      <c r="B60" s="17" t="n">
        <v>4546</v>
      </c>
      <c r="C60" s="18">
        <f>(15.0/B60*100)</f>
        <v/>
      </c>
      <c r="D60" s="19" t="n">
        <v>4531</v>
      </c>
      <c r="E60" s="18" t="n">
        <v>338.42490186</v>
      </c>
      <c r="F60" s="20" t="n">
        <v>6.40406439</v>
      </c>
      <c r="G60" s="18" t="n">
        <v>363.30940667</v>
      </c>
      <c r="H60" s="20" t="n">
        <v>5.67830996</v>
      </c>
      <c r="I60" s="18" t="s">
        <v>481</v>
      </c>
      <c r="J60" s="20" t="s">
        <v>481</v>
      </c>
      <c r="K60" s="18" t="s">
        <v>481</v>
      </c>
      <c r="L60" s="20" t="s">
        <v>481</v>
      </c>
      <c r="M60" s="18" t="s">
        <v>481</v>
      </c>
      <c r="N60" s="20" t="s">
        <v>481</v>
      </c>
      <c r="O60" s="18" t="n">
        <v>326.30043898</v>
      </c>
      <c r="P60" s="20" t="n">
        <v>81.04392974</v>
      </c>
      <c r="Q60" s="18" t="n">
        <v>328.19604142</v>
      </c>
      <c r="R60" s="20" t="n">
        <v>9.31011028</v>
      </c>
    </row>
    <row r="61" spans="1:18">
      <c r="A61" s="15" t="s">
        <v>536</v>
      </c>
      <c r="B61" s="17" t="n">
        <v>6525</v>
      </c>
      <c r="C61" s="18">
        <f>(148.0/B61*100)</f>
        <v/>
      </c>
      <c r="D61" s="19" t="n">
        <v>6377</v>
      </c>
      <c r="E61" s="18" t="n">
        <v>477.23229957</v>
      </c>
      <c r="F61" s="20" t="n">
        <v>2.72279064</v>
      </c>
      <c r="G61" s="18" t="n">
        <v>420.20539265</v>
      </c>
      <c r="H61" s="20" t="n">
        <v>5.64913261</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506.88597415</v>
      </c>
      <c r="F62" s="20" t="n">
        <v>1.43201785</v>
      </c>
      <c r="G62" s="18" t="n">
        <v>511.95757766</v>
      </c>
      <c r="H62" s="20" t="n">
        <v>2.19636392</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(3.0/B64*100)</f>
        <v/>
      </c>
      <c r="D64" s="19" t="n">
        <v>3631</v>
      </c>
      <c r="E64" s="18" t="n">
        <v>445.76346992</v>
      </c>
      <c r="F64" s="20" t="n">
        <v>3.06744194</v>
      </c>
      <c r="G64" s="18" t="n">
        <v>461.14784156</v>
      </c>
      <c r="H64" s="20" t="n">
        <v>4.92772512</v>
      </c>
      <c r="I64" s="18" t="s">
        <v>481</v>
      </c>
      <c r="J64" s="20" t="s">
        <v>481</v>
      </c>
      <c r="K64" s="18" t="s">
        <v>481</v>
      </c>
      <c r="L64" s="20" t="s">
        <v>481</v>
      </c>
      <c r="M64" s="18" t="n">
        <v>492.1450224</v>
      </c>
      <c r="N64" s="20" t="n">
        <v>97.62787734</v>
      </c>
      <c r="O64" s="18" t="n">
        <v>246.8561402</v>
      </c>
      <c r="P64" s="20" t="n">
        <v>135.64768478</v>
      </c>
      <c r="Q64" s="18" t="n">
        <v>442.0379735</v>
      </c>
      <c r="R64" s="20" t="n">
        <v>3.09853976</v>
      </c>
    </row>
    <row r="65" spans="1:18">
      <c r="A65" s="15" t="s">
        <v>540</v>
      </c>
      <c r="B65" s="17" t="n">
        <v>5325</v>
      </c>
      <c r="C65" s="18">
        <f>(14.0/B65*100)</f>
        <v/>
      </c>
      <c r="D65" s="19" t="n">
        <v>5311</v>
      </c>
      <c r="E65" s="18" t="n">
        <v>417.96963184</v>
      </c>
      <c r="F65" s="20" t="n">
        <v>2.6150417</v>
      </c>
      <c r="G65" s="18" t="n">
        <v>410.73680295</v>
      </c>
      <c r="H65" s="20" t="n">
        <v>5.86614564</v>
      </c>
      <c r="I65" s="18" t="s">
        <v>481</v>
      </c>
      <c r="J65" s="20" t="s">
        <v>481</v>
      </c>
      <c r="K65" s="18" t="s">
        <v>481</v>
      </c>
      <c r="L65" s="20" t="s">
        <v>481</v>
      </c>
      <c r="M65" s="18" t="n">
        <v>352.13262179</v>
      </c>
      <c r="N65" s="20" t="n">
        <v>22.15359173</v>
      </c>
      <c r="O65" s="18" t="n">
        <v>585.3774</v>
      </c>
      <c r="P65" s="20" t="n">
        <v>36.75228929</v>
      </c>
      <c r="Q65" s="18" t="n">
        <v>363.0818301</v>
      </c>
      <c r="R65" s="20" t="n">
        <v>17.48511776</v>
      </c>
    </row>
    <row r="66" spans="1:18">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n">
        <v>426.88447764</v>
      </c>
      <c r="N66" s="20" t="n">
        <v>1.57885956</v>
      </c>
      <c r="O66" s="18" t="s">
        <v>481</v>
      </c>
      <c r="P66" s="20" t="s">
        <v>481</v>
      </c>
      <c r="Q66" s="18" t="s">
        <v>481</v>
      </c>
      <c r="R66" s="20" t="s">
        <v>481</v>
      </c>
    </row>
    <row r="67" spans="1:18">
      <c r="A67" s="15" t="s">
        <v>542</v>
      </c>
      <c r="B67" s="17" t="n">
        <v>6971</v>
      </c>
      <c r="C67" s="18">
        <f>(396.0/B67*100)</f>
        <v/>
      </c>
      <c r="D67" s="19" t="n">
        <v>6575</v>
      </c>
      <c r="E67" s="18" t="n">
        <v>408.43589296</v>
      </c>
      <c r="F67" s="20" t="n">
        <v>2.95708727</v>
      </c>
      <c r="G67" s="18" t="n">
        <v>390.08645823</v>
      </c>
      <c r="H67" s="20" t="n">
        <v>3.84230565</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408.11388817</v>
      </c>
      <c r="F68" s="20" t="n">
        <v>1.09434058</v>
      </c>
      <c r="G68" s="18" t="n">
        <v>384.85746483</v>
      </c>
      <c r="H68" s="20" t="n">
        <v>2.27482356</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435.29116647</v>
      </c>
      <c r="F69" s="20" t="n">
        <v>4.19018981</v>
      </c>
      <c r="G69" s="18" t="n">
        <v>431.41242274</v>
      </c>
      <c r="H69" s="20" t="n">
        <v>6.37594366</v>
      </c>
      <c r="I69" s="18" t="s">
        <v>481</v>
      </c>
      <c r="J69" s="20" t="s">
        <v>481</v>
      </c>
      <c r="K69" s="18" t="s">
        <v>481</v>
      </c>
      <c r="L69" s="20" t="s">
        <v>481</v>
      </c>
      <c r="M69" s="18" t="s">
        <v>481</v>
      </c>
      <c r="N69" s="20" t="s">
        <v>481</v>
      </c>
      <c r="O69" s="18" t="s">
        <v>481</v>
      </c>
      <c r="P69" s="20" t="s">
        <v>481</v>
      </c>
      <c r="Q69" s="18" t="n">
        <v>309.68192948</v>
      </c>
      <c r="R69" s="20" t="n">
        <v>39.13740812</v>
      </c>
    </row>
    <row r="70" spans="1:18">
      <c r="A70" s="15" t="s">
        <v>545</v>
      </c>
      <c r="B70" s="17" t="n">
        <v>6036</v>
      </c>
      <c r="C70" s="18">
        <f>(223.0/B70*100)</f>
        <v/>
      </c>
      <c r="D70" s="19" t="n">
        <v>5813</v>
      </c>
      <c r="E70" s="18" t="n">
        <v>498.66395666</v>
      </c>
      <c r="F70" s="20" t="n">
        <v>3.12480659</v>
      </c>
      <c r="G70" s="18" t="n">
        <v>460.53219697</v>
      </c>
      <c r="H70" s="20" t="n">
        <v>6.75953384</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(0.0/B71*100)</f>
        <v/>
      </c>
      <c r="D71" s="19" t="n">
        <v>6115</v>
      </c>
      <c r="E71" s="18" t="s">
        <v>481</v>
      </c>
      <c r="F71" s="20" t="s">
        <v>481</v>
      </c>
      <c r="G71" s="18" t="s">
        <v>481</v>
      </c>
      <c r="H71" s="20" t="s">
        <v>481</v>
      </c>
      <c r="I71" s="18" t="s">
        <v>481</v>
      </c>
      <c r="J71" s="20" t="s">
        <v>481</v>
      </c>
      <c r="K71" s="18" t="s">
        <v>481</v>
      </c>
      <c r="L71" s="20" t="s">
        <v>481</v>
      </c>
      <c r="M71" s="18" t="n">
        <v>535.10015436</v>
      </c>
      <c r="N71" s="20" t="n">
        <v>1.63496657</v>
      </c>
      <c r="O71" s="18" t="s">
        <v>481</v>
      </c>
      <c r="P71" s="20" t="s">
        <v>481</v>
      </c>
      <c r="Q71" s="18" t="s">
        <v>481</v>
      </c>
      <c r="R71" s="20" t="s">
        <v>481</v>
      </c>
    </row>
    <row r="72" spans="1:18">
      <c r="A72" s="15" t="s">
        <v>547</v>
      </c>
      <c r="B72" s="17" t="n">
        <v>7708</v>
      </c>
      <c r="C72" s="18">
        <f>(5.0/B72*100)</f>
        <v/>
      </c>
      <c r="D72" s="19" t="n">
        <v>7703</v>
      </c>
      <c r="E72" s="18" t="n">
        <v>479.60308085</v>
      </c>
      <c r="F72" s="20" t="n">
        <v>3.05659937</v>
      </c>
      <c r="G72" s="18" t="n">
        <v>513.69399837</v>
      </c>
      <c r="H72" s="20" t="n">
        <v>3.23742925</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412.62265117</v>
      </c>
      <c r="F73" s="20" t="n">
        <v>3.46407402</v>
      </c>
      <c r="G73" s="18" t="n">
        <v>405.75361458</v>
      </c>
      <c r="H73" s="20" t="n">
        <v>4.02709554</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431.03552536</v>
      </c>
      <c r="F74" s="20" t="n">
        <v>1.65740681</v>
      </c>
      <c r="G74" s="18" t="n">
        <v>406.94310004</v>
      </c>
      <c r="H74" s="20" t="n">
        <v>6.2196851</v>
      </c>
      <c r="I74" s="18" t="s">
        <v>481</v>
      </c>
      <c r="J74" s="20" t="s">
        <v>481</v>
      </c>
      <c r="K74" s="18" t="s">
        <v>481</v>
      </c>
      <c r="L74" s="20" t="s">
        <v>481</v>
      </c>
      <c r="M74" s="18" t="s">
        <v>481</v>
      </c>
      <c r="N74" s="20" t="s">
        <v>481</v>
      </c>
      <c r="O74" s="18" t="n">
        <v>514.8244</v>
      </c>
      <c r="P74" s="20" t="n">
        <v>29.47437285</v>
      </c>
      <c r="Q74" s="18" t="n">
        <v>427.47484589</v>
      </c>
      <c r="R74" s="20" t="n">
        <v>9.470603329999999</v>
      </c>
    </row>
    <row r="75" spans="1:18">
      <c r="A75" s="15" t="s">
        <v>550</v>
      </c>
      <c r="B75" s="17" t="n">
        <v>5375</v>
      </c>
      <c r="C75" s="18">
        <f>(244.0/B75*100)</f>
        <v/>
      </c>
      <c r="D75" s="19" t="n">
        <v>5131</v>
      </c>
      <c r="E75" s="18" t="n">
        <v>336.75694281</v>
      </c>
      <c r="F75" s="20" t="n">
        <v>4.48417665</v>
      </c>
      <c r="G75" s="18" t="n">
        <v>369.32723451</v>
      </c>
      <c r="H75" s="20" t="n">
        <v>3.07131851</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443.74984781</v>
      </c>
      <c r="F76" s="20" t="n">
        <v>3.4582845</v>
      </c>
      <c r="G76" s="18" t="n">
        <v>417.24268769</v>
      </c>
      <c r="H76" s="20" t="n">
        <v>3.39750868</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397.915805</v>
      </c>
      <c r="F77" s="20" t="n">
        <v>3.48297067</v>
      </c>
      <c r="G77" s="18" t="n">
        <v>472.51959934</v>
      </c>
      <c r="H77" s="20" t="n">
        <v>2.98753107</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(41.0/B79*100)</f>
        <v/>
      </c>
      <c r="D79" s="19" t="n">
        <v>1616</v>
      </c>
      <c r="E79" s="18" t="n">
        <v>476.54814415</v>
      </c>
      <c r="F79" s="20" t="n">
        <v>7.36110671</v>
      </c>
      <c r="G79" s="18" t="n">
        <v>448.89253355</v>
      </c>
      <c r="H79" s="20" t="n">
        <v>15.49831199</v>
      </c>
      <c r="I79" s="18" t="s">
        <v>481</v>
      </c>
      <c r="J79" s="20" t="s">
        <v>481</v>
      </c>
      <c r="K79" s="18" t="s">
        <v>481</v>
      </c>
      <c r="L79" s="20" t="s">
        <v>481</v>
      </c>
      <c r="M79" s="18" t="s">
        <v>481</v>
      </c>
      <c r="N79" s="20" t="s">
        <v>481</v>
      </c>
      <c r="O79" s="18" t="s">
        <v>481</v>
      </c>
      <c r="P79" s="20" t="s">
        <v>481</v>
      </c>
      <c r="Q79" s="18" t="n">
        <v>454.44859376</v>
      </c>
      <c r="R79" s="20" t="n">
        <v>51.69561896</v>
      </c>
    </row>
    <row r="80" spans="1:18">
      <c r="A80" s="15" t="s">
        <v>555</v>
      </c>
      <c r="B80" s="17" t="n">
        <v>7841</v>
      </c>
      <c r="C80" s="18">
        <f>(0.0/B80*100)</f>
        <v/>
      </c>
      <c r="D80" s="19" t="n">
        <v>7841</v>
      </c>
      <c r="E80" s="18" t="n">
        <v>423.88862327</v>
      </c>
      <c r="F80" s="20" t="n">
        <v>3.55220734</v>
      </c>
      <c r="G80" s="18" t="n">
        <v>435.6431619</v>
      </c>
      <c r="H80" s="20" t="n">
        <v>4.95481081</v>
      </c>
      <c r="I80" s="18" t="s">
        <v>481</v>
      </c>
      <c r="J80" s="20" t="s">
        <v>481</v>
      </c>
      <c r="K80" s="18" t="s">
        <v>481</v>
      </c>
      <c r="L80" s="20" t="s">
        <v>481</v>
      </c>
      <c r="M80" s="18" t="s">
        <v>481</v>
      </c>
      <c r="N80" s="20" t="s">
        <v>481</v>
      </c>
      <c r="O80" s="18" t="s">
        <v>481</v>
      </c>
      <c r="P80" s="20" t="s">
        <v>481</v>
      </c>
      <c r="Q80" s="18" t="n">
        <v>436.62976985</v>
      </c>
      <c r="R80" s="20" t="n">
        <v>22.52292794</v>
      </c>
    </row>
    <row r="81" spans="1:18">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n">
        <v>430.57819649</v>
      </c>
      <c r="N81" s="20" t="n">
        <v>3.47584594</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768</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500.95636051</v>
      </c>
      <c r="F7" s="20" t="n">
        <v>2.04417675</v>
      </c>
      <c r="G7" s="18" t="n">
        <v>511.10515064</v>
      </c>
      <c r="H7" s="20" t="n">
        <v>2.34437552</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(0.0/B8*100)</f>
        <v/>
      </c>
      <c r="D8" s="19" t="n">
        <v>7007</v>
      </c>
      <c r="E8" s="18" t="s">
        <v>481</v>
      </c>
      <c r="F8" s="20" t="s">
        <v>481</v>
      </c>
      <c r="G8" s="18" t="s">
        <v>481</v>
      </c>
      <c r="H8" s="20" t="s">
        <v>481</v>
      </c>
      <c r="I8" s="18" t="s">
        <v>481</v>
      </c>
      <c r="J8" s="20" t="s">
        <v>481</v>
      </c>
      <c r="K8" s="18" t="s">
        <v>481</v>
      </c>
      <c r="L8" s="20" t="s">
        <v>481</v>
      </c>
      <c r="M8" s="18" t="n">
        <v>484.86559727</v>
      </c>
      <c r="N8" s="20" t="n">
        <v>2.83527767</v>
      </c>
      <c r="O8" s="18" t="s">
        <v>481</v>
      </c>
      <c r="P8" s="20" t="s">
        <v>481</v>
      </c>
      <c r="Q8" s="18" t="s">
        <v>481</v>
      </c>
      <c r="R8" s="20" t="s">
        <v>481</v>
      </c>
    </row>
    <row r="9" spans="1:18">
      <c r="A9" s="15" t="s">
        <v>484</v>
      </c>
      <c r="B9" s="17" t="n">
        <v>9651</v>
      </c>
      <c r="C9" s="18">
        <f>(0.0/B9*100)</f>
        <v/>
      </c>
      <c r="D9" s="19" t="n">
        <v>9651</v>
      </c>
      <c r="E9" s="18" t="s">
        <v>481</v>
      </c>
      <c r="F9" s="20" t="s">
        <v>481</v>
      </c>
      <c r="G9" s="18" t="s">
        <v>481</v>
      </c>
      <c r="H9" s="20" t="s">
        <v>481</v>
      </c>
      <c r="I9" s="18" t="s">
        <v>481</v>
      </c>
      <c r="J9" s="20" t="s">
        <v>481</v>
      </c>
      <c r="K9" s="18" t="s">
        <v>481</v>
      </c>
      <c r="L9" s="20" t="s">
        <v>481</v>
      </c>
      <c r="M9" s="18" t="n">
        <v>498.52418921</v>
      </c>
      <c r="N9" s="20" t="n">
        <v>2.41570579</v>
      </c>
      <c r="O9" s="18" t="s">
        <v>481</v>
      </c>
      <c r="P9" s="20" t="s">
        <v>481</v>
      </c>
      <c r="Q9" s="18" t="s">
        <v>481</v>
      </c>
      <c r="R9" s="20" t="s">
        <v>481</v>
      </c>
    </row>
    <row r="10" spans="1:18">
      <c r="A10" s="15" t="s">
        <v>485</v>
      </c>
      <c r="B10" s="17" t="n">
        <v>20058</v>
      </c>
      <c r="C10" s="18">
        <f>(545.0/B10*100)</f>
        <v/>
      </c>
      <c r="D10" s="19" t="n">
        <v>19513</v>
      </c>
      <c r="E10" s="18" t="n">
        <v>521.05060651</v>
      </c>
      <c r="F10" s="20" t="n">
        <v>2.69727734</v>
      </c>
      <c r="G10" s="18" t="n">
        <v>537.83461417</v>
      </c>
      <c r="H10" s="20" t="n">
        <v>2.46506364</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461.55483218</v>
      </c>
      <c r="F11" s="20" t="n">
        <v>2.97058032</v>
      </c>
      <c r="G11" s="18" t="n">
        <v>453.62026188</v>
      </c>
      <c r="H11" s="20" t="n">
        <v>2.93689174</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495.48786338</v>
      </c>
      <c r="F12" s="20" t="n">
        <v>2.41902271</v>
      </c>
      <c r="G12" s="18" t="n">
        <v>468.51533986</v>
      </c>
      <c r="H12" s="20" t="n">
        <v>4.07741368</v>
      </c>
      <c r="I12" s="18" t="s">
        <v>481</v>
      </c>
      <c r="J12" s="20" t="s">
        <v>481</v>
      </c>
      <c r="K12" s="18" t="s">
        <v>481</v>
      </c>
      <c r="L12" s="20" t="s">
        <v>481</v>
      </c>
      <c r="M12" s="18" t="n">
        <v>332.31014509</v>
      </c>
      <c r="N12" s="20" t="n">
        <v>18.34291261</v>
      </c>
      <c r="O12" s="18" t="s">
        <v>481</v>
      </c>
      <c r="P12" s="20" t="s">
        <v>481</v>
      </c>
      <c r="Q12" s="18" t="s">
        <v>481</v>
      </c>
      <c r="R12" s="20" t="s">
        <v>481</v>
      </c>
    </row>
    <row r="13" spans="1:18">
      <c r="A13" s="15" t="s">
        <v>488</v>
      </c>
      <c r="B13" s="17" t="n">
        <v>7161</v>
      </c>
      <c r="C13" s="18">
        <f>(0.0/B13*100)</f>
        <v/>
      </c>
      <c r="D13" s="19" t="n">
        <v>7161</v>
      </c>
      <c r="E13" s="18" t="s">
        <v>481</v>
      </c>
      <c r="F13" s="20" t="s">
        <v>481</v>
      </c>
      <c r="G13" s="18" t="s">
        <v>481</v>
      </c>
      <c r="H13" s="20" t="s">
        <v>481</v>
      </c>
      <c r="I13" s="18" t="s">
        <v>481</v>
      </c>
      <c r="J13" s="20" t="s">
        <v>481</v>
      </c>
      <c r="K13" s="18" t="s">
        <v>481</v>
      </c>
      <c r="L13" s="20" t="s">
        <v>481</v>
      </c>
      <c r="M13" s="18" t="n">
        <v>499.8145841</v>
      </c>
      <c r="N13" s="20" t="n">
        <v>2.54454744</v>
      </c>
      <c r="O13" s="18" t="s">
        <v>481</v>
      </c>
      <c r="P13" s="20" t="s">
        <v>481</v>
      </c>
      <c r="Q13" s="18" t="s">
        <v>481</v>
      </c>
      <c r="R13" s="20" t="s">
        <v>481</v>
      </c>
    </row>
    <row r="14" spans="1:18">
      <c r="A14" s="15" t="s">
        <v>489</v>
      </c>
      <c r="B14" s="17" t="n">
        <v>5587</v>
      </c>
      <c r="C14" s="18">
        <f>(78.0/B14*100)</f>
        <v/>
      </c>
      <c r="D14" s="19" t="n">
        <v>5509</v>
      </c>
      <c r="E14" s="18" t="n">
        <v>518.42971247</v>
      </c>
      <c r="F14" s="20" t="n">
        <v>2.33262039</v>
      </c>
      <c r="G14" s="18" t="n">
        <v>522.97522399</v>
      </c>
      <c r="H14" s="20" t="n">
        <v>3.41805785</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515.8964093</v>
      </c>
      <c r="F15" s="20" t="n">
        <v>3.11286096</v>
      </c>
      <c r="G15" s="18" t="n">
        <v>548.05485126</v>
      </c>
      <c r="H15" s="20" t="n">
        <v>2.92744701</v>
      </c>
      <c r="I15" s="18" t="s">
        <v>481</v>
      </c>
      <c r="J15" s="20" t="s">
        <v>481</v>
      </c>
      <c r="K15" s="18" t="s">
        <v>481</v>
      </c>
      <c r="L15" s="20" t="s">
        <v>481</v>
      </c>
      <c r="M15" s="18" t="n">
        <v>367.66871077</v>
      </c>
      <c r="N15" s="20" t="n">
        <v>14.82638214</v>
      </c>
      <c r="O15" s="18" t="s">
        <v>481</v>
      </c>
      <c r="P15" s="20" t="s">
        <v>481</v>
      </c>
      <c r="Q15" s="18" t="s">
        <v>481</v>
      </c>
      <c r="R15" s="20" t="s">
        <v>481</v>
      </c>
    </row>
    <row r="16" spans="1:18">
      <c r="A16" s="15" t="s">
        <v>491</v>
      </c>
      <c r="B16" s="17" t="n">
        <v>6108</v>
      </c>
      <c r="C16" s="18">
        <f>(121.0/B16*100)</f>
        <v/>
      </c>
      <c r="D16" s="19" t="n">
        <v>5987</v>
      </c>
      <c r="E16" s="18" t="n">
        <v>468.54117769</v>
      </c>
      <c r="F16" s="20" t="n">
        <v>4.64306019</v>
      </c>
      <c r="G16" s="18" t="n">
        <v>516.2597739300001</v>
      </c>
      <c r="H16" s="20" t="n">
        <v>2.36449387</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520.0539484</v>
      </c>
      <c r="F17" s="20" t="n">
        <v>3.04089476</v>
      </c>
      <c r="G17" s="18" t="n">
        <v>524.12467708</v>
      </c>
      <c r="H17" s="20" t="n">
        <v>5.36996477</v>
      </c>
      <c r="I17" s="18" t="s">
        <v>481</v>
      </c>
      <c r="J17" s="20" t="s">
        <v>481</v>
      </c>
      <c r="K17" s="18" t="s">
        <v>481</v>
      </c>
      <c r="L17" s="20" t="s">
        <v>481</v>
      </c>
      <c r="M17" s="18" t="n">
        <v>338.260297</v>
      </c>
      <c r="N17" s="20" t="n">
        <v>14.23011861</v>
      </c>
      <c r="O17" s="18" t="s">
        <v>481</v>
      </c>
      <c r="P17" s="20" t="s">
        <v>481</v>
      </c>
      <c r="Q17" s="18" t="s">
        <v>481</v>
      </c>
      <c r="R17" s="20" t="s">
        <v>481</v>
      </c>
    </row>
    <row r="18" spans="1:18">
      <c r="A18" s="15" t="s">
        <v>493</v>
      </c>
      <c r="B18" s="17" t="n">
        <v>5532</v>
      </c>
      <c r="C18" s="18">
        <f>(29.0/B18*100)</f>
        <v/>
      </c>
      <c r="D18" s="19" t="n">
        <v>5503</v>
      </c>
      <c r="E18" s="18" t="n">
        <v>475.96924452</v>
      </c>
      <c r="F18" s="20" t="n">
        <v>4.26852321</v>
      </c>
      <c r="G18" s="18" t="n">
        <v>450.39798066</v>
      </c>
      <c r="H18" s="20" t="n">
        <v>4.88399462</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456.2806369</v>
      </c>
      <c r="F19" s="20" t="n">
        <v>3.0475052</v>
      </c>
      <c r="G19" s="18" t="n">
        <v>484.89636852</v>
      </c>
      <c r="H19" s="20" t="n">
        <v>3.50835835</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478.11376059</v>
      </c>
      <c r="F20" s="20" t="n">
        <v>2.94198292</v>
      </c>
      <c r="G20" s="18" t="n">
        <v>487.32833124</v>
      </c>
      <c r="H20" s="20" t="n">
        <v>3.28090382</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(0.0/B21*100)</f>
        <v/>
      </c>
      <c r="D21" s="19" t="n">
        <v>5741</v>
      </c>
      <c r="E21" s="18" t="s">
        <v>481</v>
      </c>
      <c r="F21" s="20" t="s">
        <v>481</v>
      </c>
      <c r="G21" s="18" t="s">
        <v>481</v>
      </c>
      <c r="H21" s="20" t="s">
        <v>481</v>
      </c>
      <c r="I21" s="18" t="s">
        <v>481</v>
      </c>
      <c r="J21" s="20" t="s">
        <v>481</v>
      </c>
      <c r="K21" s="18" t="s">
        <v>481</v>
      </c>
      <c r="L21" s="20" t="s">
        <v>481</v>
      </c>
      <c r="M21" s="18" t="n">
        <v>520.81484119</v>
      </c>
      <c r="N21" s="20" t="n">
        <v>2.46605491</v>
      </c>
      <c r="O21" s="18" t="s">
        <v>481</v>
      </c>
      <c r="P21" s="20" t="s">
        <v>481</v>
      </c>
      <c r="Q21" s="18" t="s">
        <v>481</v>
      </c>
      <c r="R21" s="20" t="s">
        <v>481</v>
      </c>
    </row>
    <row r="22" spans="1:18">
      <c r="A22" s="15" t="s">
        <v>497</v>
      </c>
      <c r="B22" s="17" t="n">
        <v>6598</v>
      </c>
      <c r="C22" s="18">
        <f>(35.0/B22*100)</f>
        <v/>
      </c>
      <c r="D22" s="19" t="n">
        <v>6563</v>
      </c>
      <c r="E22" s="18" t="n">
        <v>486.92788831</v>
      </c>
      <c r="F22" s="20" t="n">
        <v>4.86896807</v>
      </c>
      <c r="G22" s="18" t="n">
        <v>466.41608739</v>
      </c>
      <c r="H22" s="20" t="n">
        <v>3.58127708</v>
      </c>
      <c r="I22" s="18" t="s">
        <v>481</v>
      </c>
      <c r="J22" s="20" t="s">
        <v>481</v>
      </c>
      <c r="K22" s="18" t="s">
        <v>481</v>
      </c>
      <c r="L22" s="20" t="s">
        <v>481</v>
      </c>
      <c r="M22" s="18" t="s">
        <v>481</v>
      </c>
      <c r="N22" s="20" t="s">
        <v>481</v>
      </c>
      <c r="O22" s="18" t="n">
        <v>455.6798</v>
      </c>
      <c r="P22" s="20" t="n">
        <v>20.12565533</v>
      </c>
      <c r="Q22" s="18" t="s">
        <v>481</v>
      </c>
      <c r="R22" s="20" t="s">
        <v>481</v>
      </c>
    </row>
    <row r="23" spans="1:18">
      <c r="A23" s="15" t="s">
        <v>498</v>
      </c>
      <c r="B23" s="17" t="n">
        <v>11583</v>
      </c>
      <c r="C23" s="18">
        <f>(230.0/B23*100)</f>
        <v/>
      </c>
      <c r="D23" s="19" t="n">
        <v>11353</v>
      </c>
      <c r="E23" s="18" t="n">
        <v>458.53692172</v>
      </c>
      <c r="F23" s="20" t="n">
        <v>4.34469705</v>
      </c>
      <c r="G23" s="18" t="n">
        <v>497.43645352</v>
      </c>
      <c r="H23" s="20" t="n">
        <v>2.77940966</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515.9584799199999</v>
      </c>
      <c r="N24" s="20" t="n">
        <v>3.19721086</v>
      </c>
      <c r="O24" s="18" t="s">
        <v>481</v>
      </c>
      <c r="P24" s="20" t="s">
        <v>481</v>
      </c>
      <c r="Q24" s="18" t="s">
        <v>481</v>
      </c>
      <c r="R24" s="20" t="s">
        <v>481</v>
      </c>
    </row>
    <row r="25" spans="1:18">
      <c r="A25" s="15" t="s">
        <v>500</v>
      </c>
      <c r="B25" s="17" t="n">
        <v>5581</v>
      </c>
      <c r="C25" s="18">
        <f>(25.0/B25*100)</f>
        <v/>
      </c>
      <c r="D25" s="19" t="n">
        <v>5556</v>
      </c>
      <c r="E25" s="18" t="n">
        <v>514.32977422</v>
      </c>
      <c r="F25" s="20" t="n">
        <v>3.43469814</v>
      </c>
      <c r="G25" s="18" t="n">
        <v>531.21967435</v>
      </c>
      <c r="H25" s="20" t="n">
        <v>5.40533474</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(0.0/B26*100)</f>
        <v/>
      </c>
      <c r="D26" s="19" t="n">
        <v>4869</v>
      </c>
      <c r="E26" s="18" t="s">
        <v>481</v>
      </c>
      <c r="F26" s="20" t="s">
        <v>481</v>
      </c>
      <c r="G26" s="18" t="s">
        <v>481</v>
      </c>
      <c r="H26" s="20" t="s">
        <v>481</v>
      </c>
      <c r="I26" s="18" t="s">
        <v>481</v>
      </c>
      <c r="J26" s="20" t="s">
        <v>481</v>
      </c>
      <c r="K26" s="18" t="s">
        <v>481</v>
      </c>
      <c r="L26" s="20" t="s">
        <v>481</v>
      </c>
      <c r="M26" s="18" t="n">
        <v>487.75809838</v>
      </c>
      <c r="N26" s="20" t="n">
        <v>1.80202994</v>
      </c>
      <c r="O26" s="18" t="s">
        <v>481</v>
      </c>
      <c r="P26" s="20" t="s">
        <v>481</v>
      </c>
      <c r="Q26" s="18" t="s">
        <v>481</v>
      </c>
      <c r="R26" s="20" t="s">
        <v>481</v>
      </c>
    </row>
    <row r="27" spans="1:18">
      <c r="A27" s="15" t="s">
        <v>502</v>
      </c>
      <c r="B27" s="17" t="n">
        <v>5299</v>
      </c>
      <c r="C27" s="18">
        <f>(48.0/B27*100)</f>
        <v/>
      </c>
      <c r="D27" s="19" t="n">
        <v>5251</v>
      </c>
      <c r="E27" s="18" t="n">
        <v>478.87835706</v>
      </c>
      <c r="F27" s="20" t="n">
        <v>1.61755214</v>
      </c>
      <c r="G27" s="18" t="n">
        <v>490.97067532</v>
      </c>
      <c r="H27" s="20" t="n">
        <v>3.0174481</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424.24584803</v>
      </c>
      <c r="F28" s="20" t="n">
        <v>2.83067823</v>
      </c>
      <c r="G28" s="18" t="n">
        <v>426.68847052</v>
      </c>
      <c r="H28" s="20" t="n">
        <v>3.33323672</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n">
        <v>502.9590511</v>
      </c>
      <c r="N29" s="20" t="n">
        <v>2.41174317</v>
      </c>
      <c r="O29" s="18" t="s">
        <v>481</v>
      </c>
      <c r="P29" s="20" t="s">
        <v>481</v>
      </c>
      <c r="Q29" s="18" t="s">
        <v>481</v>
      </c>
      <c r="R29" s="20" t="s">
        <v>481</v>
      </c>
    </row>
    <row r="30" spans="1:18">
      <c r="A30" s="15" t="s">
        <v>505</v>
      </c>
      <c r="B30" s="17" t="n">
        <v>4520</v>
      </c>
      <c r="C30" s="18">
        <f>(140.0/B30*100)</f>
        <v/>
      </c>
      <c r="D30" s="19" t="n">
        <v>4380</v>
      </c>
      <c r="E30" s="18" t="n">
        <v>512.6221377099999</v>
      </c>
      <c r="F30" s="20" t="n">
        <v>2.95533999</v>
      </c>
      <c r="G30" s="18" t="n">
        <v>507.50708667</v>
      </c>
      <c r="H30" s="20" t="n">
        <v>4.26461281</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513.19117289</v>
      </c>
      <c r="N31" s="20" t="n">
        <v>2.50932949</v>
      </c>
      <c r="O31" s="18" t="s">
        <v>481</v>
      </c>
      <c r="P31" s="20" t="s">
        <v>481</v>
      </c>
      <c r="Q31" s="18" t="s">
        <v>481</v>
      </c>
      <c r="R31" s="20" t="s">
        <v>481</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505.69707044</v>
      </c>
      <c r="N32" s="20" t="n">
        <v>2.48475327</v>
      </c>
      <c r="O32" s="18" t="s">
        <v>481</v>
      </c>
      <c r="P32" s="20" t="s">
        <v>481</v>
      </c>
      <c r="Q32" s="18" t="s">
        <v>481</v>
      </c>
      <c r="R32" s="20" t="s">
        <v>481</v>
      </c>
    </row>
    <row r="33" spans="1:18">
      <c r="A33" s="15" t="s">
        <v>508</v>
      </c>
      <c r="B33" s="17" t="n">
        <v>7325</v>
      </c>
      <c r="C33" s="18">
        <f>(78.0/B33*100)</f>
        <v/>
      </c>
      <c r="D33" s="19" t="n">
        <v>7247</v>
      </c>
      <c r="E33" s="18" t="n">
        <v>497.4770317</v>
      </c>
      <c r="F33" s="20" t="n">
        <v>2.72507353</v>
      </c>
      <c r="G33" s="18" t="n">
        <v>504.02216617</v>
      </c>
      <c r="H33" s="20" t="n">
        <v>5.21181364</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(0.0/B34*100)</f>
        <v/>
      </c>
      <c r="D34" s="19" t="n">
        <v>6350</v>
      </c>
      <c r="E34" s="18" t="s">
        <v>481</v>
      </c>
      <c r="F34" s="20" t="s">
        <v>481</v>
      </c>
      <c r="G34" s="18" t="s">
        <v>481</v>
      </c>
      <c r="H34" s="20" t="s">
        <v>481</v>
      </c>
      <c r="I34" s="18" t="s">
        <v>481</v>
      </c>
      <c r="J34" s="20" t="s">
        <v>481</v>
      </c>
      <c r="K34" s="18" t="s">
        <v>481</v>
      </c>
      <c r="L34" s="20" t="s">
        <v>481</v>
      </c>
      <c r="M34" s="18" t="n">
        <v>452.51433685</v>
      </c>
      <c r="N34" s="20" t="n">
        <v>2.82819782</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505.2158807</v>
      </c>
      <c r="P35" s="20" t="n">
        <v>1.4729023</v>
      </c>
      <c r="Q35" s="18" t="s">
        <v>481</v>
      </c>
      <c r="R35" s="20" t="s">
        <v>481</v>
      </c>
    </row>
    <row r="36" spans="1:18">
      <c r="A36" s="15" t="s">
        <v>511</v>
      </c>
      <c r="B36" s="17" t="n">
        <v>6736</v>
      </c>
      <c r="C36" s="18">
        <f>(40.0/B36*100)</f>
        <v/>
      </c>
      <c r="D36" s="19" t="n">
        <v>6696</v>
      </c>
      <c r="E36" s="18" t="n">
        <v>491.27084992</v>
      </c>
      <c r="F36" s="20" t="n">
        <v>2.98285058</v>
      </c>
      <c r="G36" s="18" t="n">
        <v>501.37251614</v>
      </c>
      <c r="H36" s="20" t="n">
        <v>2.45525578</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500.82820973</v>
      </c>
      <c r="F37" s="20" t="n">
        <v>3.90503862</v>
      </c>
      <c r="G37" s="18" t="n">
        <v>501.63812453</v>
      </c>
      <c r="H37" s="20" t="n">
        <v>4.17200339</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492.16318114</v>
      </c>
      <c r="F38" s="20" t="n">
        <v>3.12787858</v>
      </c>
      <c r="G38" s="18" t="n">
        <v>492.16079901</v>
      </c>
      <c r="H38" s="20" t="n">
        <v>4.4360464</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430.48317156</v>
      </c>
      <c r="F39" s="20" t="n">
        <v>4.02600096</v>
      </c>
      <c r="G39" s="18" t="n">
        <v>416.78470898</v>
      </c>
      <c r="H39" s="20" t="n">
        <v>6.22026108</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503.10124016</v>
      </c>
      <c r="F40" s="20" t="n">
        <v>2.94557108</v>
      </c>
      <c r="G40" s="18" t="n">
        <v>467.79287303</v>
      </c>
      <c r="H40" s="20" t="n">
        <v>5.00024116</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502.18880019</v>
      </c>
      <c r="F41" s="20" t="n">
        <v>3.48388266</v>
      </c>
      <c r="G41" s="18" t="n">
        <v>484.9303221</v>
      </c>
      <c r="H41" s="20" t="n">
        <v>5.70822611</v>
      </c>
      <c r="I41" s="18" t="s">
        <v>481</v>
      </c>
      <c r="J41" s="20" t="s">
        <v>481</v>
      </c>
      <c r="K41" s="18" t="s">
        <v>481</v>
      </c>
      <c r="L41" s="20" t="s">
        <v>481</v>
      </c>
      <c r="M41" s="18" t="n">
        <v>399.91015703</v>
      </c>
      <c r="N41" s="20" t="n">
        <v>16.72230739</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337.43134801</v>
      </c>
      <c r="F45" s="20" t="n">
        <v>3.27168713</v>
      </c>
      <c r="G45" s="18" t="n">
        <v>362.3661944</v>
      </c>
      <c r="H45" s="20" t="n">
        <v>3.56004662</v>
      </c>
      <c r="I45" s="18" t="s">
        <v>481</v>
      </c>
      <c r="J45" s="20" t="s">
        <v>481</v>
      </c>
      <c r="K45" s="18" t="s">
        <v>481</v>
      </c>
      <c r="L45" s="20" t="s">
        <v>481</v>
      </c>
      <c r="M45" s="18" t="n">
        <v>341.35919527</v>
      </c>
      <c r="N45" s="20" t="n">
        <v>9.413604769999999</v>
      </c>
      <c r="O45" s="18" t="n">
        <v>358.05237135</v>
      </c>
      <c r="P45" s="20" t="n">
        <v>48.9562263</v>
      </c>
      <c r="Q45" s="18" t="n">
        <v>341.44552455</v>
      </c>
      <c r="R45" s="20" t="n">
        <v>5.09355105</v>
      </c>
    </row>
    <row r="46" spans="1:18">
      <c r="A46" s="15" t="s">
        <v>521</v>
      </c>
      <c r="B46" s="17" t="n">
        <v>23141</v>
      </c>
      <c r="C46" s="18">
        <f>(1771.0/B46*100)</f>
        <v/>
      </c>
      <c r="D46" s="19" t="n">
        <v>21370</v>
      </c>
      <c r="E46" s="18" t="n">
        <v>405.21767897</v>
      </c>
      <c r="F46" s="20" t="n">
        <v>2.70580327</v>
      </c>
      <c r="G46" s="18" t="n">
        <v>430.57808383</v>
      </c>
      <c r="H46" s="20" t="n">
        <v>4.28405909</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440.48363587</v>
      </c>
      <c r="F47" s="20" t="n">
        <v>5.01725644</v>
      </c>
      <c r="G47" s="18" t="n">
        <v>408.01282385</v>
      </c>
      <c r="H47" s="20" t="n">
        <v>5.98275797</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492.71406022</v>
      </c>
      <c r="F48" s="20" t="n">
        <v>5.42504112</v>
      </c>
      <c r="G48" s="18" t="n">
        <v>495.84472732</v>
      </c>
      <c r="H48" s="20" t="n">
        <v>5.49539135</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428.05489307</v>
      </c>
      <c r="F49" s="20" t="n">
        <v>3.17261013</v>
      </c>
      <c r="G49" s="18" t="n">
        <v>411.97423408</v>
      </c>
      <c r="H49" s="20" t="n">
        <v>7.03073722</v>
      </c>
      <c r="I49" s="18" t="s">
        <v>481</v>
      </c>
      <c r="J49" s="20" t="s">
        <v>481</v>
      </c>
      <c r="K49" s="18" t="s">
        <v>481</v>
      </c>
      <c r="L49" s="20" t="s">
        <v>481</v>
      </c>
      <c r="M49" s="18" t="s">
        <v>481</v>
      </c>
      <c r="N49" s="20" t="s">
        <v>481</v>
      </c>
      <c r="O49" s="18" t="s">
        <v>481</v>
      </c>
      <c r="P49" s="20" t="s">
        <v>481</v>
      </c>
      <c r="Q49" s="18" t="n">
        <v>352.56383275</v>
      </c>
      <c r="R49" s="20" t="n">
        <v>11.25385791</v>
      </c>
    </row>
    <row r="50" spans="1:18">
      <c r="A50" s="15" t="s">
        <v>525</v>
      </c>
      <c r="B50" s="17" t="n">
        <v>11795</v>
      </c>
      <c r="C50" s="18">
        <f>(249.0/B50*100)</f>
        <v/>
      </c>
      <c r="D50" s="19" t="n">
        <v>11546</v>
      </c>
      <c r="E50" s="18" t="n">
        <v>421.65165254</v>
      </c>
      <c r="F50" s="20" t="n">
        <v>3.21725184</v>
      </c>
      <c r="G50" s="18" t="n">
        <v>433.11009283</v>
      </c>
      <c r="H50" s="20" t="n">
        <v>3.33864992</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(0.0/B51*100)</f>
        <v/>
      </c>
      <c r="D51" s="19" t="n">
        <v>6866</v>
      </c>
      <c r="E51" s="18" t="s">
        <v>481</v>
      </c>
      <c r="F51" s="20" t="s">
        <v>481</v>
      </c>
      <c r="G51" s="18" t="s">
        <v>481</v>
      </c>
      <c r="H51" s="20" t="s">
        <v>481</v>
      </c>
      <c r="I51" s="18" t="s">
        <v>481</v>
      </c>
      <c r="J51" s="20" t="s">
        <v>481</v>
      </c>
      <c r="K51" s="18" t="s">
        <v>481</v>
      </c>
      <c r="L51" s="20" t="s">
        <v>481</v>
      </c>
      <c r="M51" s="18" t="n">
        <v>427.4875483</v>
      </c>
      <c r="N51" s="20" t="n">
        <v>2.63497936</v>
      </c>
      <c r="O51" s="18" t="s">
        <v>481</v>
      </c>
      <c r="P51" s="20" t="s">
        <v>481</v>
      </c>
      <c r="Q51" s="18" t="s">
        <v>481</v>
      </c>
      <c r="R51" s="20" t="s">
        <v>481</v>
      </c>
    </row>
    <row r="52" spans="1:18">
      <c r="A52" s="15" t="s">
        <v>527</v>
      </c>
      <c r="B52" s="17" t="n">
        <v>5809</v>
      </c>
      <c r="C52" s="18">
        <f>(85.0/B52*100)</f>
        <v/>
      </c>
      <c r="D52" s="19" t="n">
        <v>5724</v>
      </c>
      <c r="E52" s="18" t="n">
        <v>492.26794261</v>
      </c>
      <c r="F52" s="20" t="n">
        <v>2.8179272</v>
      </c>
      <c r="G52" s="18" t="n">
        <v>473.14959472</v>
      </c>
      <c r="H52" s="20" t="n">
        <v>3.95882517</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(0.0/B53*100)</f>
        <v/>
      </c>
      <c r="D53" s="19" t="n">
        <v>5571</v>
      </c>
      <c r="E53" s="18" t="s">
        <v>481</v>
      </c>
      <c r="F53" s="20" t="s">
        <v>481</v>
      </c>
      <c r="G53" s="18" t="s">
        <v>481</v>
      </c>
      <c r="H53" s="20" t="s">
        <v>481</v>
      </c>
      <c r="I53" s="18" t="s">
        <v>481</v>
      </c>
      <c r="J53" s="20" t="s">
        <v>481</v>
      </c>
      <c r="K53" s="18" t="s">
        <v>481</v>
      </c>
      <c r="L53" s="20" t="s">
        <v>481</v>
      </c>
      <c r="M53" s="18" t="n">
        <v>442.83143358</v>
      </c>
      <c r="N53" s="20" t="n">
        <v>1.65870975</v>
      </c>
      <c r="O53" s="18" t="s">
        <v>481</v>
      </c>
      <c r="P53" s="20" t="s">
        <v>481</v>
      </c>
      <c r="Q53" s="18" t="s">
        <v>481</v>
      </c>
      <c r="R53" s="20" t="s">
        <v>481</v>
      </c>
    </row>
    <row r="54" spans="1:18">
      <c r="A54" s="15" t="s">
        <v>529</v>
      </c>
      <c r="B54" s="17" t="n">
        <v>4740</v>
      </c>
      <c r="C54" s="18">
        <f>(241.0/B54*100)</f>
        <v/>
      </c>
      <c r="D54" s="19" t="n">
        <v>4499</v>
      </c>
      <c r="E54" s="18" t="n">
        <v>358.15678827</v>
      </c>
      <c r="F54" s="20" t="n">
        <v>3.351432</v>
      </c>
      <c r="G54" s="18" t="n">
        <v>369.42026909</v>
      </c>
      <c r="H54" s="20" t="n">
        <v>3.92867361</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406.95066647</v>
      </c>
      <c r="F55" s="20" t="n">
        <v>2.79542021</v>
      </c>
      <c r="G55" s="18" t="n">
        <v>369.25888043</v>
      </c>
      <c r="H55" s="20" t="n">
        <v>6.30963065</v>
      </c>
      <c r="I55" s="18" t="s">
        <v>481</v>
      </c>
      <c r="J55" s="20" t="s">
        <v>481</v>
      </c>
      <c r="K55" s="18" t="s">
        <v>481</v>
      </c>
      <c r="L55" s="20" t="s">
        <v>481</v>
      </c>
      <c r="M55" s="18" t="n">
        <v>495.7153</v>
      </c>
      <c r="N55" s="20" t="n">
        <v>72.06416769</v>
      </c>
      <c r="O55" s="18" t="n">
        <v>419.42069878</v>
      </c>
      <c r="P55" s="20" t="n">
        <v>17.41963426</v>
      </c>
      <c r="Q55" s="18" t="n">
        <v>309.50026041</v>
      </c>
      <c r="R55" s="20" t="n">
        <v>24.38665319</v>
      </c>
    </row>
    <row r="56" spans="1:18">
      <c r="A56" s="15" t="s">
        <v>531</v>
      </c>
      <c r="B56" s="17" t="n">
        <v>5359</v>
      </c>
      <c r="C56" s="18">
        <f>(77.0/B56*100)</f>
        <v/>
      </c>
      <c r="D56" s="19" t="n">
        <v>5282</v>
      </c>
      <c r="E56" s="18" t="n">
        <v>522.02453667</v>
      </c>
      <c r="F56" s="20" t="n">
        <v>3.18001002</v>
      </c>
      <c r="G56" s="18" t="n">
        <v>537.78718021</v>
      </c>
      <c r="H56" s="20" t="n">
        <v>3.3157678</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395.62217423</v>
      </c>
      <c r="F57" s="20" t="n">
        <v>3.18502655</v>
      </c>
      <c r="G57" s="18" t="n">
        <v>400.58671649</v>
      </c>
      <c r="H57" s="20" t="n">
        <v>3.47428766</v>
      </c>
      <c r="I57" s="18" t="s">
        <v>481</v>
      </c>
      <c r="J57" s="20" t="s">
        <v>481</v>
      </c>
      <c r="K57" s="18" t="s">
        <v>481</v>
      </c>
      <c r="L57" s="20" t="s">
        <v>481</v>
      </c>
      <c r="M57" s="18" t="n">
        <v>276.4343</v>
      </c>
      <c r="N57" s="20" t="n">
        <v>68.7373216</v>
      </c>
      <c r="O57" s="18" t="s">
        <v>481</v>
      </c>
      <c r="P57" s="20" t="s">
        <v>481</v>
      </c>
      <c r="Q57" s="18" t="n">
        <v>392.80010631</v>
      </c>
      <c r="R57" s="20" t="n">
        <v>9.694761039999999</v>
      </c>
    </row>
    <row r="58" spans="1:18">
      <c r="A58" s="15" t="s">
        <v>533</v>
      </c>
      <c r="B58" s="17" t="n">
        <v>7267</v>
      </c>
      <c r="C58" s="18">
        <f>(10.0/B58*100)</f>
        <v/>
      </c>
      <c r="D58" s="19" t="n">
        <v>7257</v>
      </c>
      <c r="E58" s="18" t="n">
        <v>398.87786571</v>
      </c>
      <c r="F58" s="20" t="n">
        <v>3.83393605</v>
      </c>
      <c r="G58" s="18" t="n">
        <v>417.8579578</v>
      </c>
      <c r="H58" s="20" t="n">
        <v>3.57893884</v>
      </c>
      <c r="I58" s="18" t="s">
        <v>481</v>
      </c>
      <c r="J58" s="20" t="s">
        <v>481</v>
      </c>
      <c r="K58" s="18" t="s">
        <v>481</v>
      </c>
      <c r="L58" s="20" t="s">
        <v>481</v>
      </c>
      <c r="M58" s="18" t="s">
        <v>481</v>
      </c>
      <c r="N58" s="20" t="s">
        <v>481</v>
      </c>
      <c r="O58" s="18" t="n">
        <v>308.42408868</v>
      </c>
      <c r="P58" s="20" t="n">
        <v>42.67420031</v>
      </c>
      <c r="Q58" s="18" t="n">
        <v>359.91335064</v>
      </c>
      <c r="R58" s="20" t="n">
        <v>21.77254834</v>
      </c>
    </row>
    <row r="59" spans="1:18">
      <c r="A59" s="15" t="s">
        <v>534</v>
      </c>
      <c r="B59" s="17" t="n">
        <v>4826</v>
      </c>
      <c r="C59" s="18">
        <f>(26.0/B59*100)</f>
        <v/>
      </c>
      <c r="D59" s="19" t="n">
        <v>4800</v>
      </c>
      <c r="E59" s="18" t="n">
        <v>338.24135211</v>
      </c>
      <c r="F59" s="20" t="n">
        <v>2.25676636</v>
      </c>
      <c r="G59" s="18" t="n">
        <v>361.66137031</v>
      </c>
      <c r="H59" s="20" t="n">
        <v>2.2610431</v>
      </c>
      <c r="I59" s="18" t="s">
        <v>481</v>
      </c>
      <c r="J59" s="20" t="s">
        <v>481</v>
      </c>
      <c r="K59" s="18" t="s">
        <v>481</v>
      </c>
      <c r="L59" s="20" t="s">
        <v>481</v>
      </c>
      <c r="M59" s="18" t="s">
        <v>481</v>
      </c>
      <c r="N59" s="20" t="s">
        <v>481</v>
      </c>
      <c r="O59" s="18" t="n">
        <v>280.11586001</v>
      </c>
      <c r="P59" s="20" t="n">
        <v>29.52375483</v>
      </c>
      <c r="Q59" s="18" t="n">
        <v>311.19415672</v>
      </c>
      <c r="R59" s="20" t="n">
        <v>4.70988689</v>
      </c>
    </row>
    <row r="60" spans="1:18">
      <c r="A60" s="15" t="s">
        <v>535</v>
      </c>
      <c r="B60" s="17" t="n">
        <v>4546</v>
      </c>
      <c r="C60" s="18">
        <f>(15.0/B60*100)</f>
        <v/>
      </c>
      <c r="D60" s="19" t="n">
        <v>4531</v>
      </c>
      <c r="E60" s="18" t="n">
        <v>349.65218869</v>
      </c>
      <c r="F60" s="20" t="n">
        <v>6.66965986</v>
      </c>
      <c r="G60" s="18" t="n">
        <v>348.92124007</v>
      </c>
      <c r="H60" s="20" t="n">
        <v>5.56825027</v>
      </c>
      <c r="I60" s="18" t="s">
        <v>481</v>
      </c>
      <c r="J60" s="20" t="s">
        <v>481</v>
      </c>
      <c r="K60" s="18" t="s">
        <v>481</v>
      </c>
      <c r="L60" s="20" t="s">
        <v>481</v>
      </c>
      <c r="M60" s="18" t="s">
        <v>481</v>
      </c>
      <c r="N60" s="20" t="s">
        <v>481</v>
      </c>
      <c r="O60" s="18" t="n">
        <v>291.36473407</v>
      </c>
      <c r="P60" s="20" t="n">
        <v>85.45968474</v>
      </c>
      <c r="Q60" s="18" t="n">
        <v>339.18082564</v>
      </c>
      <c r="R60" s="20" t="n">
        <v>8.71357113</v>
      </c>
    </row>
    <row r="61" spans="1:18">
      <c r="A61" s="15" t="s">
        <v>536</v>
      </c>
      <c r="B61" s="17" t="n">
        <v>6525</v>
      </c>
      <c r="C61" s="18">
        <f>(148.0/B61*100)</f>
        <v/>
      </c>
      <c r="D61" s="19" t="n">
        <v>6377</v>
      </c>
      <c r="E61" s="18" t="n">
        <v>476.799755</v>
      </c>
      <c r="F61" s="20" t="n">
        <v>2.83513809</v>
      </c>
      <c r="G61" s="18" t="n">
        <v>435.61806638</v>
      </c>
      <c r="H61" s="20" t="n">
        <v>4.89828332</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510.74040424</v>
      </c>
      <c r="F62" s="20" t="n">
        <v>1.6329661</v>
      </c>
      <c r="G62" s="18" t="n">
        <v>504.84205885</v>
      </c>
      <c r="H62" s="20" t="n">
        <v>2.08823773</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(3.0/B64*100)</f>
        <v/>
      </c>
      <c r="D64" s="19" t="n">
        <v>3631</v>
      </c>
      <c r="E64" s="18" t="n">
        <v>449.0166882</v>
      </c>
      <c r="F64" s="20" t="n">
        <v>3.24723475</v>
      </c>
      <c r="G64" s="18" t="n">
        <v>446.8610724</v>
      </c>
      <c r="H64" s="20" t="n">
        <v>5.72352006</v>
      </c>
      <c r="I64" s="18" t="s">
        <v>481</v>
      </c>
      <c r="J64" s="20" t="s">
        <v>481</v>
      </c>
      <c r="K64" s="18" t="s">
        <v>481</v>
      </c>
      <c r="L64" s="20" t="s">
        <v>481</v>
      </c>
      <c r="M64" s="18" t="n">
        <v>492.1450224</v>
      </c>
      <c r="N64" s="20" t="n">
        <v>97.62787734</v>
      </c>
      <c r="O64" s="18" t="n">
        <v>514.96019871</v>
      </c>
      <c r="P64" s="20" t="n">
        <v>50.49000561</v>
      </c>
      <c r="Q64" s="18" t="n">
        <v>443.61551884</v>
      </c>
      <c r="R64" s="20" t="n">
        <v>3.11710824</v>
      </c>
    </row>
    <row r="65" spans="1:18">
      <c r="A65" s="15" t="s">
        <v>540</v>
      </c>
      <c r="B65" s="17" t="n">
        <v>5325</v>
      </c>
      <c r="C65" s="18">
        <f>(14.0/B65*100)</f>
        <v/>
      </c>
      <c r="D65" s="19" t="n">
        <v>5311</v>
      </c>
      <c r="E65" s="18" t="n">
        <v>420.99833721</v>
      </c>
      <c r="F65" s="20" t="n">
        <v>2.72754181</v>
      </c>
      <c r="G65" s="18" t="n">
        <v>394.62043837</v>
      </c>
      <c r="H65" s="20" t="n">
        <v>4.55852502</v>
      </c>
      <c r="I65" s="18" t="s">
        <v>481</v>
      </c>
      <c r="J65" s="20" t="s">
        <v>481</v>
      </c>
      <c r="K65" s="18" t="s">
        <v>481</v>
      </c>
      <c r="L65" s="20" t="s">
        <v>481</v>
      </c>
      <c r="M65" s="18" t="n">
        <v>394.10259314</v>
      </c>
      <c r="N65" s="20" t="n">
        <v>35.97340422</v>
      </c>
      <c r="O65" s="18" t="n">
        <v>585.3774</v>
      </c>
      <c r="P65" s="20" t="n">
        <v>36.75228929</v>
      </c>
      <c r="Q65" s="18" t="n">
        <v>363.0818301</v>
      </c>
      <c r="R65" s="20" t="n">
        <v>17.48511776</v>
      </c>
    </row>
    <row r="66" spans="1:18">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n">
        <v>426.88447764</v>
      </c>
      <c r="N66" s="20" t="n">
        <v>1.57885956</v>
      </c>
      <c r="O66" s="18" t="s">
        <v>481</v>
      </c>
      <c r="P66" s="20" t="s">
        <v>481</v>
      </c>
      <c r="Q66" s="18" t="s">
        <v>481</v>
      </c>
      <c r="R66" s="20" t="s">
        <v>481</v>
      </c>
    </row>
    <row r="67" spans="1:18">
      <c r="A67" s="15" t="s">
        <v>542</v>
      </c>
      <c r="B67" s="17" t="n">
        <v>6971</v>
      </c>
      <c r="C67" s="18">
        <f>(396.0/B67*100)</f>
        <v/>
      </c>
      <c r="D67" s="19" t="n">
        <v>6575</v>
      </c>
      <c r="E67" s="18" t="n">
        <v>401.64000937</v>
      </c>
      <c r="F67" s="20" t="n">
        <v>2.86737188</v>
      </c>
      <c r="G67" s="18" t="n">
        <v>409.81169925</v>
      </c>
      <c r="H67" s="20" t="n">
        <v>3.98870288</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394.54660171</v>
      </c>
      <c r="F68" s="20" t="n">
        <v>1.1238208</v>
      </c>
      <c r="G68" s="18" t="n">
        <v>417.47183372</v>
      </c>
      <c r="H68" s="20" t="n">
        <v>1.83687489</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436.08571094</v>
      </c>
      <c r="F69" s="20" t="n">
        <v>4.16698896</v>
      </c>
      <c r="G69" s="18" t="n">
        <v>429.68987951</v>
      </c>
      <c r="H69" s="20" t="n">
        <v>6.15339858</v>
      </c>
      <c r="I69" s="18" t="s">
        <v>481</v>
      </c>
      <c r="J69" s="20" t="s">
        <v>481</v>
      </c>
      <c r="K69" s="18" t="s">
        <v>481</v>
      </c>
      <c r="L69" s="20" t="s">
        <v>481</v>
      </c>
      <c r="M69" s="18" t="s">
        <v>481</v>
      </c>
      <c r="N69" s="20" t="s">
        <v>481</v>
      </c>
      <c r="O69" s="18" t="s">
        <v>481</v>
      </c>
      <c r="P69" s="20" t="s">
        <v>481</v>
      </c>
      <c r="Q69" s="18" t="n">
        <v>316.50024423</v>
      </c>
      <c r="R69" s="20" t="n">
        <v>39.05363982</v>
      </c>
    </row>
    <row r="70" spans="1:18">
      <c r="A70" s="15" t="s">
        <v>545</v>
      </c>
      <c r="B70" s="17" t="n">
        <v>6036</v>
      </c>
      <c r="C70" s="18">
        <f>(223.0/B70*100)</f>
        <v/>
      </c>
      <c r="D70" s="19" t="n">
        <v>5813</v>
      </c>
      <c r="E70" s="18" t="n">
        <v>498.70717732</v>
      </c>
      <c r="F70" s="20" t="n">
        <v>3.27191959</v>
      </c>
      <c r="G70" s="18" t="n">
        <v>472.04929031</v>
      </c>
      <c r="H70" s="20" t="n">
        <v>6.40606362</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(0.0/B71*100)</f>
        <v/>
      </c>
      <c r="D71" s="19" t="n">
        <v>6115</v>
      </c>
      <c r="E71" s="18" t="s">
        <v>481</v>
      </c>
      <c r="F71" s="20" t="s">
        <v>481</v>
      </c>
      <c r="G71" s="18" t="s">
        <v>481</v>
      </c>
      <c r="H71" s="20" t="s">
        <v>481</v>
      </c>
      <c r="I71" s="18" t="s">
        <v>481</v>
      </c>
      <c r="J71" s="20" t="s">
        <v>481</v>
      </c>
      <c r="K71" s="18" t="s">
        <v>481</v>
      </c>
      <c r="L71" s="20" t="s">
        <v>481</v>
      </c>
      <c r="M71" s="18" t="n">
        <v>535.10015436</v>
      </c>
      <c r="N71" s="20" t="n">
        <v>1.63496657</v>
      </c>
      <c r="O71" s="18" t="s">
        <v>481</v>
      </c>
      <c r="P71" s="20" t="s">
        <v>481</v>
      </c>
      <c r="Q71" s="18" t="s">
        <v>481</v>
      </c>
      <c r="R71" s="20" t="s">
        <v>481</v>
      </c>
    </row>
    <row r="72" spans="1:18">
      <c r="A72" s="15" t="s">
        <v>547</v>
      </c>
      <c r="B72" s="17" t="n">
        <v>7708</v>
      </c>
      <c r="C72" s="18">
        <f>(5.0/B72*100)</f>
        <v/>
      </c>
      <c r="D72" s="19" t="n">
        <v>7703</v>
      </c>
      <c r="E72" s="18" t="n">
        <v>490.19499213</v>
      </c>
      <c r="F72" s="20" t="n">
        <v>2.63334187</v>
      </c>
      <c r="G72" s="18" t="n">
        <v>507.05438599</v>
      </c>
      <c r="H72" s="20" t="n">
        <v>3.10061649</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403.13599472</v>
      </c>
      <c r="F73" s="20" t="n">
        <v>3.07659221</v>
      </c>
      <c r="G73" s="18" t="n">
        <v>423.19555446</v>
      </c>
      <c r="H73" s="20" t="n">
        <v>4.9795745</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426.04146995</v>
      </c>
      <c r="F74" s="20" t="n">
        <v>1.92236129</v>
      </c>
      <c r="G74" s="18" t="n">
        <v>438.26204507</v>
      </c>
      <c r="H74" s="20" t="n">
        <v>4.37670409</v>
      </c>
      <c r="I74" s="18" t="s">
        <v>481</v>
      </c>
      <c r="J74" s="20" t="s">
        <v>481</v>
      </c>
      <c r="K74" s="18" t="s">
        <v>481</v>
      </c>
      <c r="L74" s="20" t="s">
        <v>481</v>
      </c>
      <c r="M74" s="18" t="s">
        <v>481</v>
      </c>
      <c r="N74" s="20" t="s">
        <v>481</v>
      </c>
      <c r="O74" s="18" t="s">
        <v>481</v>
      </c>
      <c r="P74" s="20" t="s">
        <v>481</v>
      </c>
      <c r="Q74" s="18" t="n">
        <v>427.47484589</v>
      </c>
      <c r="R74" s="20" t="n">
        <v>9.470603329999999</v>
      </c>
    </row>
    <row r="75" spans="1:18">
      <c r="A75" s="15" t="s">
        <v>550</v>
      </c>
      <c r="B75" s="17" t="n">
        <v>5375</v>
      </c>
      <c r="C75" s="18">
        <f>(244.0/B75*100)</f>
        <v/>
      </c>
      <c r="D75" s="19" t="n">
        <v>5131</v>
      </c>
      <c r="E75" s="18" t="n">
        <v>350.08251721</v>
      </c>
      <c r="F75" s="20" t="n">
        <v>3.4074601</v>
      </c>
      <c r="G75" s="18" t="n">
        <v>376.23618488</v>
      </c>
      <c r="H75" s="20" t="n">
        <v>3.65825776</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433.24319529</v>
      </c>
      <c r="F76" s="20" t="n">
        <v>3.13713581</v>
      </c>
      <c r="G76" s="18" t="n">
        <v>434.78400823</v>
      </c>
      <c r="H76" s="20" t="n">
        <v>3.60834658</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437.53512406</v>
      </c>
      <c r="F77" s="20" t="n">
        <v>2.5962542</v>
      </c>
      <c r="G77" s="18" t="n">
        <v>434.01799574</v>
      </c>
      <c r="H77" s="20" t="n">
        <v>4.94983828</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(41.0/B79*100)</f>
        <v/>
      </c>
      <c r="D79" s="19" t="n">
        <v>1616</v>
      </c>
      <c r="E79" s="18" t="n">
        <v>475.4191279</v>
      </c>
      <c r="F79" s="20" t="n">
        <v>7.57918224</v>
      </c>
      <c r="G79" s="18" t="n">
        <v>476.49858026</v>
      </c>
      <c r="H79" s="20" t="n">
        <v>10.40632706</v>
      </c>
      <c r="I79" s="18" t="s">
        <v>481</v>
      </c>
      <c r="J79" s="20" t="s">
        <v>481</v>
      </c>
      <c r="K79" s="18" t="s">
        <v>481</v>
      </c>
      <c r="L79" s="20" t="s">
        <v>481</v>
      </c>
      <c r="M79" s="18" t="s">
        <v>481</v>
      </c>
      <c r="N79" s="20" t="s">
        <v>481</v>
      </c>
      <c r="O79" s="18" t="s">
        <v>481</v>
      </c>
      <c r="P79" s="20" t="s">
        <v>481</v>
      </c>
      <c r="Q79" s="18" t="n">
        <v>454.44859376</v>
      </c>
      <c r="R79" s="20" t="n">
        <v>51.69561896</v>
      </c>
    </row>
    <row r="80" spans="1:18">
      <c r="A80" s="15" t="s">
        <v>555</v>
      </c>
      <c r="B80" s="17" t="n">
        <v>7841</v>
      </c>
      <c r="C80" s="18">
        <f>(0.0/B80*100)</f>
        <v/>
      </c>
      <c r="D80" s="19" t="n">
        <v>7841</v>
      </c>
      <c r="E80" s="18" t="n">
        <v>422.5880474</v>
      </c>
      <c r="F80" s="20" t="n">
        <v>3.6076952</v>
      </c>
      <c r="G80" s="18" t="n">
        <v>431.72287456</v>
      </c>
      <c r="H80" s="20" t="n">
        <v>4.25432705</v>
      </c>
      <c r="I80" s="18" t="s">
        <v>481</v>
      </c>
      <c r="J80" s="20" t="s">
        <v>481</v>
      </c>
      <c r="K80" s="18" t="s">
        <v>481</v>
      </c>
      <c r="L80" s="20" t="s">
        <v>481</v>
      </c>
      <c r="M80" s="18" t="s">
        <v>481</v>
      </c>
      <c r="N80" s="20" t="s">
        <v>481</v>
      </c>
      <c r="O80" s="18" t="s">
        <v>481</v>
      </c>
      <c r="P80" s="20" t="s">
        <v>481</v>
      </c>
      <c r="Q80" s="18" t="n">
        <v>436.11425814</v>
      </c>
      <c r="R80" s="20" t="n">
        <v>23.03810519</v>
      </c>
    </row>
    <row r="81" spans="1:18">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n">
        <v>430.57819649</v>
      </c>
      <c r="N81" s="20" t="n">
        <v>3.47584594</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769</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506.39135369</v>
      </c>
      <c r="F7" s="20" t="n">
        <v>1.99892687</v>
      </c>
      <c r="G7" s="18" t="n">
        <v>498.94013563</v>
      </c>
      <c r="H7" s="20" t="n">
        <v>2.78093892</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494.17262526</v>
      </c>
      <c r="F8" s="20" t="n">
        <v>3.13276527</v>
      </c>
      <c r="G8" s="18" t="n">
        <v>462.65202425</v>
      </c>
      <c r="H8" s="20" t="n">
        <v>4.72907163</v>
      </c>
      <c r="I8" s="18" t="s">
        <v>481</v>
      </c>
      <c r="J8" s="20" t="s">
        <v>481</v>
      </c>
      <c r="K8" s="18" t="s">
        <v>481</v>
      </c>
      <c r="L8" s="20" t="s">
        <v>481</v>
      </c>
      <c r="M8" s="18" t="n">
        <v>361.38025951</v>
      </c>
      <c r="N8" s="20" t="n">
        <v>22.72565673</v>
      </c>
      <c r="O8" s="18" t="s">
        <v>481</v>
      </c>
      <c r="P8" s="20" t="s">
        <v>481</v>
      </c>
      <c r="Q8" s="18" t="s">
        <v>481</v>
      </c>
      <c r="R8" s="20" t="s">
        <v>481</v>
      </c>
    </row>
    <row r="9" spans="1:18">
      <c r="A9" s="15" t="s">
        <v>484</v>
      </c>
      <c r="B9" s="17" t="n">
        <v>9651</v>
      </c>
      <c r="C9" s="18">
        <f>(175.0/B9*100)</f>
        <v/>
      </c>
      <c r="D9" s="19" t="n">
        <v>9476</v>
      </c>
      <c r="E9" s="18" t="n">
        <v>490.48857777</v>
      </c>
      <c r="F9" s="20" t="n">
        <v>3.54216542</v>
      </c>
      <c r="G9" s="18" t="n">
        <v>519.12211251</v>
      </c>
      <c r="H9" s="20" t="n">
        <v>2.71326271</v>
      </c>
      <c r="I9" s="18" t="s">
        <v>481</v>
      </c>
      <c r="J9" s="20" t="s">
        <v>481</v>
      </c>
      <c r="K9" s="18" t="s">
        <v>481</v>
      </c>
      <c r="L9" s="20" t="s">
        <v>481</v>
      </c>
      <c r="M9" s="18" t="n">
        <v>347.7815185</v>
      </c>
      <c r="N9" s="20" t="n">
        <v>11.20716786</v>
      </c>
      <c r="O9" s="18" t="s">
        <v>481</v>
      </c>
      <c r="P9" s="20" t="s">
        <v>481</v>
      </c>
      <c r="Q9" s="18" t="s">
        <v>481</v>
      </c>
      <c r="R9" s="20" t="s">
        <v>481</v>
      </c>
    </row>
    <row r="10" spans="1:18">
      <c r="A10" s="15" t="s">
        <v>485</v>
      </c>
      <c r="B10" s="17" t="n">
        <v>20058</v>
      </c>
      <c r="C10" s="18">
        <f>(545.0/B10*100)</f>
        <v/>
      </c>
      <c r="D10" s="19" t="n">
        <v>19513</v>
      </c>
      <c r="E10" s="18" t="n">
        <v>532.7248511400001</v>
      </c>
      <c r="F10" s="20" t="n">
        <v>2.7981789</v>
      </c>
      <c r="G10" s="18" t="n">
        <v>518.96963556</v>
      </c>
      <c r="H10" s="20" t="n">
        <v>2.87969731</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438.46436474</v>
      </c>
      <c r="F11" s="20" t="n">
        <v>3.37488186</v>
      </c>
      <c r="G11" s="18" t="n">
        <v>469.45864619</v>
      </c>
      <c r="H11" s="20" t="n">
        <v>2.74440182</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480.31464462</v>
      </c>
      <c r="F12" s="20" t="n">
        <v>2.93300344</v>
      </c>
      <c r="G12" s="18" t="n">
        <v>509.03753342</v>
      </c>
      <c r="H12" s="20" t="n">
        <v>3.47748134</v>
      </c>
      <c r="I12" s="18" t="s">
        <v>481</v>
      </c>
      <c r="J12" s="20" t="s">
        <v>481</v>
      </c>
      <c r="K12" s="18" t="s">
        <v>481</v>
      </c>
      <c r="L12" s="20" t="s">
        <v>481</v>
      </c>
      <c r="M12" s="18" t="n">
        <v>332.31014509</v>
      </c>
      <c r="N12" s="20" t="n">
        <v>18.34291261</v>
      </c>
      <c r="O12" s="18" t="s">
        <v>481</v>
      </c>
      <c r="P12" s="20" t="s">
        <v>481</v>
      </c>
      <c r="Q12" s="18" t="s">
        <v>481</v>
      </c>
      <c r="R12" s="20" t="s">
        <v>481</v>
      </c>
    </row>
    <row r="13" spans="1:18">
      <c r="A13" s="15" t="s">
        <v>488</v>
      </c>
      <c r="B13" s="17" t="n">
        <v>7161</v>
      </c>
      <c r="C13" s="18">
        <f>(0.0/B13*100)</f>
        <v/>
      </c>
      <c r="D13" s="19" t="n">
        <v>7161</v>
      </c>
      <c r="E13" s="18" t="s">
        <v>481</v>
      </c>
      <c r="F13" s="20" t="s">
        <v>481</v>
      </c>
      <c r="G13" s="18" t="s">
        <v>481</v>
      </c>
      <c r="H13" s="20" t="s">
        <v>481</v>
      </c>
      <c r="I13" s="18" t="s">
        <v>481</v>
      </c>
      <c r="J13" s="20" t="s">
        <v>481</v>
      </c>
      <c r="K13" s="18" t="s">
        <v>481</v>
      </c>
      <c r="L13" s="20" t="s">
        <v>481</v>
      </c>
      <c r="M13" s="18" t="n">
        <v>499.8145841</v>
      </c>
      <c r="N13" s="20" t="n">
        <v>2.54454744</v>
      </c>
      <c r="O13" s="18" t="s">
        <v>481</v>
      </c>
      <c r="P13" s="20" t="s">
        <v>481</v>
      </c>
      <c r="Q13" s="18" t="s">
        <v>481</v>
      </c>
      <c r="R13" s="20" t="s">
        <v>481</v>
      </c>
    </row>
    <row r="14" spans="1:18">
      <c r="A14" s="15" t="s">
        <v>489</v>
      </c>
      <c r="B14" s="17" t="n">
        <v>5587</v>
      </c>
      <c r="C14" s="18">
        <f>(0.0/B14*100)</f>
        <v/>
      </c>
      <c r="D14" s="19" t="n">
        <v>5587</v>
      </c>
      <c r="E14" s="18" t="s">
        <v>481</v>
      </c>
      <c r="F14" s="20" t="s">
        <v>481</v>
      </c>
      <c r="G14" s="18" t="s">
        <v>481</v>
      </c>
      <c r="H14" s="20" t="s">
        <v>481</v>
      </c>
      <c r="I14" s="18" t="s">
        <v>481</v>
      </c>
      <c r="J14" s="20" t="s">
        <v>481</v>
      </c>
      <c r="K14" s="18" t="s">
        <v>481</v>
      </c>
      <c r="L14" s="20" t="s">
        <v>481</v>
      </c>
      <c r="M14" s="18" t="n">
        <v>519.14285498</v>
      </c>
      <c r="N14" s="20" t="n">
        <v>2.21768835</v>
      </c>
      <c r="O14" s="18" t="s">
        <v>481</v>
      </c>
      <c r="P14" s="20" t="s">
        <v>481</v>
      </c>
      <c r="Q14" s="18" t="s">
        <v>481</v>
      </c>
      <c r="R14" s="20" t="s">
        <v>481</v>
      </c>
    </row>
    <row r="15" spans="1:18">
      <c r="A15" s="15" t="s">
        <v>490</v>
      </c>
      <c r="B15" s="17" t="n">
        <v>5882</v>
      </c>
      <c r="C15" s="18">
        <f>(61.0/B15*100)</f>
        <v/>
      </c>
      <c r="D15" s="19" t="n">
        <v>5821</v>
      </c>
      <c r="E15" s="18" t="n">
        <v>535.14270124</v>
      </c>
      <c r="F15" s="20" t="n">
        <v>2.56404153</v>
      </c>
      <c r="G15" s="18" t="n">
        <v>509.11350655</v>
      </c>
      <c r="H15" s="20" t="n">
        <v>3.48791698</v>
      </c>
      <c r="I15" s="18" t="s">
        <v>481</v>
      </c>
      <c r="J15" s="20" t="s">
        <v>481</v>
      </c>
      <c r="K15" s="18" t="s">
        <v>481</v>
      </c>
      <c r="L15" s="20" t="s">
        <v>481</v>
      </c>
      <c r="M15" s="18" t="n">
        <v>367.66871077</v>
      </c>
      <c r="N15" s="20" t="n">
        <v>14.82638214</v>
      </c>
      <c r="O15" s="18" t="s">
        <v>481</v>
      </c>
      <c r="P15" s="20" t="s">
        <v>481</v>
      </c>
      <c r="Q15" s="18" t="s">
        <v>481</v>
      </c>
      <c r="R15" s="20" t="s">
        <v>481</v>
      </c>
    </row>
    <row r="16" spans="1:18">
      <c r="A16" s="15" t="s">
        <v>491</v>
      </c>
      <c r="B16" s="17" t="n">
        <v>6108</v>
      </c>
      <c r="C16" s="18">
        <f>(121.0/B16*100)</f>
        <v/>
      </c>
      <c r="D16" s="19" t="n">
        <v>5987</v>
      </c>
      <c r="E16" s="18" t="n">
        <v>496.05527786</v>
      </c>
      <c r="F16" s="20" t="n">
        <v>3.06374824</v>
      </c>
      <c r="G16" s="18" t="n">
        <v>512.917533</v>
      </c>
      <c r="H16" s="20" t="n">
        <v>3.145755</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527.61580453</v>
      </c>
      <c r="F17" s="20" t="n">
        <v>3.15169114</v>
      </c>
      <c r="G17" s="18" t="n">
        <v>500.95181022</v>
      </c>
      <c r="H17" s="20" t="n">
        <v>4.71842037</v>
      </c>
      <c r="I17" s="18" t="s">
        <v>481</v>
      </c>
      <c r="J17" s="20" t="s">
        <v>481</v>
      </c>
      <c r="K17" s="18" t="s">
        <v>481</v>
      </c>
      <c r="L17" s="20" t="s">
        <v>481</v>
      </c>
      <c r="M17" s="18" t="n">
        <v>338.260297</v>
      </c>
      <c r="N17" s="20" t="n">
        <v>14.23011861</v>
      </c>
      <c r="O17" s="18" t="s">
        <v>481</v>
      </c>
      <c r="P17" s="20" t="s">
        <v>481</v>
      </c>
      <c r="Q17" s="18" t="s">
        <v>481</v>
      </c>
      <c r="R17" s="20" t="s">
        <v>481</v>
      </c>
    </row>
    <row r="18" spans="1:18">
      <c r="A18" s="15" t="s">
        <v>493</v>
      </c>
      <c r="B18" s="17" t="n">
        <v>5532</v>
      </c>
      <c r="C18" s="18">
        <f>(29.0/B18*100)</f>
        <v/>
      </c>
      <c r="D18" s="19" t="n">
        <v>5503</v>
      </c>
      <c r="E18" s="18" t="n">
        <v>474.93808095</v>
      </c>
      <c r="F18" s="20" t="n">
        <v>3.80021536</v>
      </c>
      <c r="G18" s="18" t="n">
        <v>423.6277172</v>
      </c>
      <c r="H18" s="20" t="n">
        <v>7.35536669</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476.20953025</v>
      </c>
      <c r="F19" s="20" t="n">
        <v>2.61635896</v>
      </c>
      <c r="G19" s="18" t="n">
        <v>450.90761552</v>
      </c>
      <c r="H19" s="20" t="n">
        <v>4.4202025</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478.13058744</v>
      </c>
      <c r="F20" s="20" t="n">
        <v>2.25828598</v>
      </c>
      <c r="G20" s="18" t="n">
        <v>489.47752616</v>
      </c>
      <c r="H20" s="20" t="n">
        <v>3.50939266</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523.43319626</v>
      </c>
      <c r="F21" s="20" t="n">
        <v>2.47115909</v>
      </c>
      <c r="G21" s="18" t="n">
        <v>476.816735</v>
      </c>
      <c r="H21" s="20" t="n">
        <v>6.40417846</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485.65230315</v>
      </c>
      <c r="F22" s="20" t="n">
        <v>3.83626703</v>
      </c>
      <c r="G22" s="18" t="n">
        <v>457.38623393</v>
      </c>
      <c r="H22" s="20" t="n">
        <v>7.30427738</v>
      </c>
      <c r="I22" s="18" t="s">
        <v>481</v>
      </c>
      <c r="J22" s="20" t="s">
        <v>481</v>
      </c>
      <c r="K22" s="18" t="s">
        <v>481</v>
      </c>
      <c r="L22" s="20" t="s">
        <v>481</v>
      </c>
      <c r="M22" s="18" t="s">
        <v>481</v>
      </c>
      <c r="N22" s="20" t="s">
        <v>481</v>
      </c>
      <c r="O22" s="18" t="n">
        <v>479.89282185</v>
      </c>
      <c r="P22" s="20" t="n">
        <v>34.40268823</v>
      </c>
      <c r="Q22" s="18" t="s">
        <v>481</v>
      </c>
      <c r="R22" s="20" t="s">
        <v>481</v>
      </c>
    </row>
    <row r="23" spans="1:18">
      <c r="A23" s="15" t="s">
        <v>498</v>
      </c>
      <c r="B23" s="17" t="n">
        <v>11583</v>
      </c>
      <c r="C23" s="18">
        <f>(230.0/B23*100)</f>
        <v/>
      </c>
      <c r="D23" s="19" t="n">
        <v>11353</v>
      </c>
      <c r="E23" s="18" t="n">
        <v>490.18036448</v>
      </c>
      <c r="F23" s="20" t="n">
        <v>3.18873318</v>
      </c>
      <c r="G23" s="18" t="n">
        <v>474.08802439</v>
      </c>
      <c r="H23" s="20" t="n">
        <v>4.04601249</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(7.0/B24*100)</f>
        <v/>
      </c>
      <c r="D24" s="19" t="n">
        <v>6640</v>
      </c>
      <c r="E24" s="18" t="n">
        <v>516.0635033</v>
      </c>
      <c r="F24" s="20" t="n">
        <v>3.12195108</v>
      </c>
      <c r="G24" s="18" t="n">
        <v>512.23719256</v>
      </c>
      <c r="H24" s="20" t="n">
        <v>28.92805555</v>
      </c>
      <c r="I24" s="18" t="s">
        <v>481</v>
      </c>
      <c r="J24" s="20" t="s">
        <v>481</v>
      </c>
      <c r="K24" s="18" t="s">
        <v>481</v>
      </c>
      <c r="L24" s="20" t="s">
        <v>481</v>
      </c>
      <c r="M24" s="18" t="s">
        <v>481</v>
      </c>
      <c r="N24" s="20" t="s">
        <v>481</v>
      </c>
      <c r="O24" s="18" t="s">
        <v>481</v>
      </c>
      <c r="P24" s="20" t="s">
        <v>481</v>
      </c>
      <c r="Q24" s="18" t="s">
        <v>481</v>
      </c>
      <c r="R24" s="20" t="s">
        <v>481</v>
      </c>
    </row>
    <row r="25" spans="1:18">
      <c r="A25" s="15" t="s">
        <v>500</v>
      </c>
      <c r="B25" s="17" t="n">
        <v>5581</v>
      </c>
      <c r="C25" s="18">
        <f>(25.0/B25*100)</f>
        <v/>
      </c>
      <c r="D25" s="19" t="n">
        <v>5556</v>
      </c>
      <c r="E25" s="18" t="n">
        <v>517.07416958</v>
      </c>
      <c r="F25" s="20" t="n">
        <v>3.60302632</v>
      </c>
      <c r="G25" s="18" t="n">
        <v>521.1019913</v>
      </c>
      <c r="H25" s="20" t="n">
        <v>5.94074041</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(0.0/B26*100)</f>
        <v/>
      </c>
      <c r="D26" s="19" t="n">
        <v>4869</v>
      </c>
      <c r="E26" s="18" t="s">
        <v>481</v>
      </c>
      <c r="F26" s="20" t="s">
        <v>481</v>
      </c>
      <c r="G26" s="18" t="s">
        <v>481</v>
      </c>
      <c r="H26" s="20" t="s">
        <v>481</v>
      </c>
      <c r="I26" s="18" t="s">
        <v>481</v>
      </c>
      <c r="J26" s="20" t="s">
        <v>481</v>
      </c>
      <c r="K26" s="18" t="s">
        <v>481</v>
      </c>
      <c r="L26" s="20" t="s">
        <v>481</v>
      </c>
      <c r="M26" s="18" t="n">
        <v>487.75809838</v>
      </c>
      <c r="N26" s="20" t="n">
        <v>1.80202994</v>
      </c>
      <c r="O26" s="18" t="s">
        <v>481</v>
      </c>
      <c r="P26" s="20" t="s">
        <v>481</v>
      </c>
      <c r="Q26" s="18" t="s">
        <v>481</v>
      </c>
      <c r="R26" s="20" t="s">
        <v>481</v>
      </c>
    </row>
    <row r="27" spans="1:18">
      <c r="A27" s="15" t="s">
        <v>502</v>
      </c>
      <c r="B27" s="17" t="n">
        <v>5299</v>
      </c>
      <c r="C27" s="18">
        <f>(48.0/B27*100)</f>
        <v/>
      </c>
      <c r="D27" s="19" t="n">
        <v>5251</v>
      </c>
      <c r="E27" s="18" t="n">
        <v>488.81602568</v>
      </c>
      <c r="F27" s="20" t="n">
        <v>1.62171932</v>
      </c>
      <c r="G27" s="18" t="n">
        <v>454.55735245</v>
      </c>
      <c r="H27" s="20" t="n">
        <v>2.94775566</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429.94306486</v>
      </c>
      <c r="F28" s="20" t="n">
        <v>2.79747263</v>
      </c>
      <c r="G28" s="18" t="n">
        <v>407.69041794</v>
      </c>
      <c r="H28" s="20" t="n">
        <v>4.15675077</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509.67886082</v>
      </c>
      <c r="F29" s="20" t="n">
        <v>2.53884928</v>
      </c>
      <c r="G29" s="18" t="n">
        <v>500.27798605</v>
      </c>
      <c r="H29" s="20" t="n">
        <v>5.96508139</v>
      </c>
      <c r="I29" s="18" t="s">
        <v>481</v>
      </c>
      <c r="J29" s="20" t="s">
        <v>481</v>
      </c>
      <c r="K29" s="18" t="s">
        <v>481</v>
      </c>
      <c r="L29" s="20" t="s">
        <v>481</v>
      </c>
      <c r="M29" s="18" t="n">
        <v>314.02123871</v>
      </c>
      <c r="N29" s="20" t="n">
        <v>13.26138992</v>
      </c>
      <c r="O29" s="18" t="s">
        <v>481</v>
      </c>
      <c r="P29" s="20" t="s">
        <v>481</v>
      </c>
      <c r="Q29" s="18" t="s">
        <v>481</v>
      </c>
      <c r="R29" s="20" t="s">
        <v>481</v>
      </c>
    </row>
    <row r="30" spans="1:18">
      <c r="A30" s="15" t="s">
        <v>505</v>
      </c>
      <c r="B30" s="17" t="n">
        <v>4520</v>
      </c>
      <c r="C30" s="18">
        <f>(140.0/B30*100)</f>
        <v/>
      </c>
      <c r="D30" s="19" t="n">
        <v>4380</v>
      </c>
      <c r="E30" s="18" t="n">
        <v>517.00912157</v>
      </c>
      <c r="F30" s="20" t="n">
        <v>2.44982865</v>
      </c>
      <c r="G30" s="18" t="n">
        <v>481.80081354</v>
      </c>
      <c r="H30" s="20" t="n">
        <v>5.39567178</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513.19117289</v>
      </c>
      <c r="N31" s="20" t="n">
        <v>2.50932949</v>
      </c>
      <c r="O31" s="18" t="s">
        <v>481</v>
      </c>
      <c r="P31" s="20" t="s">
        <v>481</v>
      </c>
      <c r="Q31" s="18" t="s">
        <v>481</v>
      </c>
      <c r="R31" s="20" t="s">
        <v>481</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505.69707044</v>
      </c>
      <c r="N32" s="20" t="n">
        <v>2.48475327</v>
      </c>
      <c r="O32" s="18" t="s">
        <v>481</v>
      </c>
      <c r="P32" s="20" t="s">
        <v>481</v>
      </c>
      <c r="Q32" s="18" t="s">
        <v>481</v>
      </c>
      <c r="R32" s="20" t="s">
        <v>481</v>
      </c>
    </row>
    <row r="33" spans="1:18">
      <c r="A33" s="15" t="s">
        <v>508</v>
      </c>
      <c r="B33" s="17" t="n">
        <v>7325</v>
      </c>
      <c r="C33" s="18">
        <f>(78.0/B33*100)</f>
        <v/>
      </c>
      <c r="D33" s="19" t="n">
        <v>7247</v>
      </c>
      <c r="E33" s="18" t="n">
        <v>504.31570331</v>
      </c>
      <c r="F33" s="20" t="n">
        <v>2.66466732</v>
      </c>
      <c r="G33" s="18" t="n">
        <v>450.96506462</v>
      </c>
      <c r="H33" s="20" t="n">
        <v>7.43059492</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468.97395617</v>
      </c>
      <c r="F34" s="20" t="n">
        <v>2.79709688</v>
      </c>
      <c r="G34" s="18" t="n">
        <v>418.37014045</v>
      </c>
      <c r="H34" s="20" t="n">
        <v>4.08634805</v>
      </c>
      <c r="I34" s="18" t="s">
        <v>481</v>
      </c>
      <c r="J34" s="20" t="s">
        <v>481</v>
      </c>
      <c r="K34" s="18" t="s">
        <v>481</v>
      </c>
      <c r="L34" s="20" t="s">
        <v>481</v>
      </c>
      <c r="M34" s="18" t="n">
        <v>263.37193708</v>
      </c>
      <c r="N34" s="20" t="n">
        <v>13.61114927</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505.2158807</v>
      </c>
      <c r="P35" s="20" t="n">
        <v>1.4729023</v>
      </c>
      <c r="Q35" s="18" t="s">
        <v>481</v>
      </c>
      <c r="R35" s="20" t="s">
        <v>481</v>
      </c>
    </row>
    <row r="36" spans="1:18">
      <c r="A36" s="15" t="s">
        <v>511</v>
      </c>
      <c r="B36" s="17" t="n">
        <v>6736</v>
      </c>
      <c r="C36" s="18">
        <f>(40.0/B36*100)</f>
        <v/>
      </c>
      <c r="D36" s="19" t="n">
        <v>6696</v>
      </c>
      <c r="E36" s="18" t="n">
        <v>509.38411854</v>
      </c>
      <c r="F36" s="20" t="n">
        <v>2.79463051</v>
      </c>
      <c r="G36" s="18" t="n">
        <v>476.69441217</v>
      </c>
      <c r="H36" s="20" t="n">
        <v>3.13040807</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497.05577199</v>
      </c>
      <c r="F37" s="20" t="n">
        <v>4.77311566</v>
      </c>
      <c r="G37" s="18" t="n">
        <v>504.58367458</v>
      </c>
      <c r="H37" s="20" t="n">
        <v>3.77781076</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497.25337465</v>
      </c>
      <c r="F38" s="20" t="n">
        <v>3.21773153</v>
      </c>
      <c r="G38" s="18" t="n">
        <v>476.8716935</v>
      </c>
      <c r="H38" s="20" t="n">
        <v>4.45544927</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432.47023454</v>
      </c>
      <c r="F39" s="20" t="n">
        <v>4.00817576</v>
      </c>
      <c r="G39" s="18" t="n">
        <v>408.26290114</v>
      </c>
      <c r="H39" s="20" t="n">
        <v>7.2761327</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502.038421</v>
      </c>
      <c r="F40" s="20" t="n">
        <v>3.22848674</v>
      </c>
      <c r="G40" s="18" t="n">
        <v>487.1710187</v>
      </c>
      <c r="H40" s="20" t="n">
        <v>3.46820783</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500.95331554</v>
      </c>
      <c r="F41" s="20" t="n">
        <v>3.04862097</v>
      </c>
      <c r="G41" s="18" t="n">
        <v>473.76502775</v>
      </c>
      <c r="H41" s="20" t="n">
        <v>9.896642050000001</v>
      </c>
      <c r="I41" s="18" t="s">
        <v>481</v>
      </c>
      <c r="J41" s="20" t="s">
        <v>481</v>
      </c>
      <c r="K41" s="18" t="s">
        <v>481</v>
      </c>
      <c r="L41" s="20" t="s">
        <v>481</v>
      </c>
      <c r="M41" s="18" t="n">
        <v>399.91015703</v>
      </c>
      <c r="N41" s="20" t="n">
        <v>16.72230739</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336.20499056</v>
      </c>
      <c r="F45" s="20" t="n">
        <v>14.87417556</v>
      </c>
      <c r="G45" s="18" t="n">
        <v>322.55628087</v>
      </c>
      <c r="H45" s="20" t="n">
        <v>11.40197005</v>
      </c>
      <c r="I45" s="18" t="s">
        <v>481</v>
      </c>
      <c r="J45" s="20" t="s">
        <v>481</v>
      </c>
      <c r="K45" s="18" t="s">
        <v>481</v>
      </c>
      <c r="L45" s="20" t="s">
        <v>481</v>
      </c>
      <c r="M45" s="18" t="n">
        <v>350.71314238</v>
      </c>
      <c r="N45" s="20" t="n">
        <v>3.00190016</v>
      </c>
      <c r="O45" s="18" t="s">
        <v>481</v>
      </c>
      <c r="P45" s="20" t="s">
        <v>481</v>
      </c>
      <c r="Q45" s="18" t="n">
        <v>346.38447282</v>
      </c>
      <c r="R45" s="20" t="n">
        <v>7.09743135</v>
      </c>
    </row>
    <row r="46" spans="1:18">
      <c r="A46" s="15" t="s">
        <v>521</v>
      </c>
      <c r="B46" s="17" t="n">
        <v>23141</v>
      </c>
      <c r="C46" s="18">
        <f>(1771.0/B46*100)</f>
        <v/>
      </c>
      <c r="D46" s="19" t="n">
        <v>21370</v>
      </c>
      <c r="E46" s="18" t="n">
        <v>409.54413514</v>
      </c>
      <c r="F46" s="20" t="n">
        <v>2.81835519</v>
      </c>
      <c r="G46" s="18" t="n">
        <v>409.27707125</v>
      </c>
      <c r="H46" s="20" t="n">
        <v>3.86240157</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443.69651638</v>
      </c>
      <c r="F47" s="20" t="n">
        <v>5.27449558</v>
      </c>
      <c r="G47" s="18" t="n">
        <v>411.67528735</v>
      </c>
      <c r="H47" s="20" t="n">
        <v>5.32838074</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475.26372777</v>
      </c>
      <c r="F48" s="20" t="n">
        <v>4.67094222</v>
      </c>
      <c r="G48" s="18" t="n">
        <v>516.39358421</v>
      </c>
      <c r="H48" s="20" t="n">
        <v>7.22571878</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425.01577542</v>
      </c>
      <c r="F49" s="20" t="n">
        <v>3.68435416</v>
      </c>
      <c r="G49" s="18" t="n">
        <v>428.36995641</v>
      </c>
      <c r="H49" s="20" t="n">
        <v>4.13569931</v>
      </c>
      <c r="I49" s="18" t="s">
        <v>481</v>
      </c>
      <c r="J49" s="20" t="s">
        <v>481</v>
      </c>
      <c r="K49" s="18" t="s">
        <v>481</v>
      </c>
      <c r="L49" s="20" t="s">
        <v>481</v>
      </c>
      <c r="M49" s="18" t="s">
        <v>481</v>
      </c>
      <c r="N49" s="20" t="s">
        <v>481</v>
      </c>
      <c r="O49" s="18" t="n">
        <v>232.3068</v>
      </c>
      <c r="P49" s="20" t="n">
        <v>57.7260205</v>
      </c>
      <c r="Q49" s="18" t="n">
        <v>350.84112752</v>
      </c>
      <c r="R49" s="20" t="n">
        <v>11.32473053</v>
      </c>
    </row>
    <row r="50" spans="1:18">
      <c r="A50" s="15" t="s">
        <v>525</v>
      </c>
      <c r="B50" s="17" t="n">
        <v>11795</v>
      </c>
      <c r="C50" s="18">
        <f>(249.0/B50*100)</f>
        <v/>
      </c>
      <c r="D50" s="19" t="n">
        <v>11546</v>
      </c>
      <c r="E50" s="18" t="n">
        <v>422.24658505</v>
      </c>
      <c r="F50" s="20" t="n">
        <v>3.27502931</v>
      </c>
      <c r="G50" s="18" t="n">
        <v>430.23711256</v>
      </c>
      <c r="H50" s="20" t="n">
        <v>3.38363149</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(0.0/B51*100)</f>
        <v/>
      </c>
      <c r="D51" s="19" t="n">
        <v>6866</v>
      </c>
      <c r="E51" s="18" t="s">
        <v>481</v>
      </c>
      <c r="F51" s="20" t="s">
        <v>481</v>
      </c>
      <c r="G51" s="18" t="s">
        <v>481</v>
      </c>
      <c r="H51" s="20" t="s">
        <v>481</v>
      </c>
      <c r="I51" s="18" t="s">
        <v>481</v>
      </c>
      <c r="J51" s="20" t="s">
        <v>481</v>
      </c>
      <c r="K51" s="18" t="s">
        <v>481</v>
      </c>
      <c r="L51" s="20" t="s">
        <v>481</v>
      </c>
      <c r="M51" s="18" t="n">
        <v>427.4875483</v>
      </c>
      <c r="N51" s="20" t="n">
        <v>2.63497936</v>
      </c>
      <c r="O51" s="18" t="s">
        <v>481</v>
      </c>
      <c r="P51" s="20" t="s">
        <v>481</v>
      </c>
      <c r="Q51" s="18" t="s">
        <v>481</v>
      </c>
      <c r="R51" s="20" t="s">
        <v>481</v>
      </c>
    </row>
    <row r="52" spans="1:18">
      <c r="A52" s="15" t="s">
        <v>527</v>
      </c>
      <c r="B52" s="17" t="n">
        <v>5809</v>
      </c>
      <c r="C52" s="18">
        <f>(85.0/B52*100)</f>
        <v/>
      </c>
      <c r="D52" s="19" t="n">
        <v>5724</v>
      </c>
      <c r="E52" s="18" t="n">
        <v>499.64077692</v>
      </c>
      <c r="F52" s="20" t="n">
        <v>3.07688881</v>
      </c>
      <c r="G52" s="18" t="n">
        <v>471.5457399</v>
      </c>
      <c r="H52" s="20" t="n">
        <v>3.24001403</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417.3486994</v>
      </c>
      <c r="F53" s="20" t="n">
        <v>2.76708633</v>
      </c>
      <c r="G53" s="18" t="n">
        <v>457.20942561</v>
      </c>
      <c r="H53" s="20" t="n">
        <v>2.0189352</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349.81515752</v>
      </c>
      <c r="F54" s="20" t="n">
        <v>3.58341782</v>
      </c>
      <c r="G54" s="18" t="n">
        <v>372.95025172</v>
      </c>
      <c r="H54" s="20" t="n">
        <v>3.8954053</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405.98521606</v>
      </c>
      <c r="F55" s="20" t="n">
        <v>3.2388238</v>
      </c>
      <c r="G55" s="18" t="n">
        <v>386.63531806</v>
      </c>
      <c r="H55" s="20" t="n">
        <v>4.43843575</v>
      </c>
      <c r="I55" s="18" t="s">
        <v>481</v>
      </c>
      <c r="J55" s="20" t="s">
        <v>481</v>
      </c>
      <c r="K55" s="18" t="s">
        <v>481</v>
      </c>
      <c r="L55" s="20" t="s">
        <v>481</v>
      </c>
      <c r="M55" s="18" t="n">
        <v>495.7153</v>
      </c>
      <c r="N55" s="20" t="n">
        <v>72.06416769</v>
      </c>
      <c r="O55" s="18" t="n">
        <v>433.40088662</v>
      </c>
      <c r="P55" s="20" t="n">
        <v>19.76624162</v>
      </c>
      <c r="Q55" s="18" t="n">
        <v>306.06659605</v>
      </c>
      <c r="R55" s="20" t="n">
        <v>26.1090555</v>
      </c>
    </row>
    <row r="56" spans="1:18">
      <c r="A56" s="15" t="s">
        <v>531</v>
      </c>
      <c r="B56" s="17" t="n">
        <v>5359</v>
      </c>
      <c r="C56" s="18">
        <f>(77.0/B56*100)</f>
        <v/>
      </c>
      <c r="D56" s="19" t="n">
        <v>5282</v>
      </c>
      <c r="E56" s="18" t="n">
        <v>530.44901483</v>
      </c>
      <c r="F56" s="20" t="n">
        <v>2.7084564</v>
      </c>
      <c r="G56" s="18" t="n">
        <v>516.75400743</v>
      </c>
      <c r="H56" s="20" t="n">
        <v>3.97536349</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403.95335516</v>
      </c>
      <c r="F57" s="20" t="n">
        <v>2.98251926</v>
      </c>
      <c r="G57" s="18" t="n">
        <v>388.85825019</v>
      </c>
      <c r="H57" s="20" t="n">
        <v>3.64614476</v>
      </c>
      <c r="I57" s="18" t="s">
        <v>481</v>
      </c>
      <c r="J57" s="20" t="s">
        <v>481</v>
      </c>
      <c r="K57" s="18" t="s">
        <v>481</v>
      </c>
      <c r="L57" s="20" t="s">
        <v>481</v>
      </c>
      <c r="M57" s="18" t="s">
        <v>481</v>
      </c>
      <c r="N57" s="20" t="s">
        <v>481</v>
      </c>
      <c r="O57" s="18" t="s">
        <v>481</v>
      </c>
      <c r="P57" s="20" t="s">
        <v>481</v>
      </c>
      <c r="Q57" s="18" t="n">
        <v>392.80010631</v>
      </c>
      <c r="R57" s="20" t="n">
        <v>9.694761039999999</v>
      </c>
    </row>
    <row r="58" spans="1:18">
      <c r="A58" s="15" t="s">
        <v>533</v>
      </c>
      <c r="B58" s="17" t="n">
        <v>7267</v>
      </c>
      <c r="C58" s="18">
        <f>(10.0/B58*100)</f>
        <v/>
      </c>
      <c r="D58" s="19" t="n">
        <v>7257</v>
      </c>
      <c r="E58" s="18" t="n">
        <v>414.09178502</v>
      </c>
      <c r="F58" s="20" t="n">
        <v>3.24828842</v>
      </c>
      <c r="G58" s="18" t="n">
        <v>400.82147772</v>
      </c>
      <c r="H58" s="20" t="n">
        <v>4.03423762</v>
      </c>
      <c r="I58" s="18" t="s">
        <v>481</v>
      </c>
      <c r="J58" s="20" t="s">
        <v>481</v>
      </c>
      <c r="K58" s="18" t="s">
        <v>481</v>
      </c>
      <c r="L58" s="20" t="s">
        <v>481</v>
      </c>
      <c r="M58" s="18" t="s">
        <v>481</v>
      </c>
      <c r="N58" s="20" t="s">
        <v>481</v>
      </c>
      <c r="O58" s="18" t="n">
        <v>306.51101726</v>
      </c>
      <c r="P58" s="20" t="n">
        <v>42.66709963</v>
      </c>
      <c r="Q58" s="18" t="n">
        <v>363.90649391</v>
      </c>
      <c r="R58" s="20" t="n">
        <v>20.49619709</v>
      </c>
    </row>
    <row r="59" spans="1:18">
      <c r="A59" s="15" t="s">
        <v>534</v>
      </c>
      <c r="B59" s="17" t="n">
        <v>4826</v>
      </c>
      <c r="C59" s="18">
        <f>(26.0/B59*100)</f>
        <v/>
      </c>
      <c r="D59" s="19" t="n">
        <v>4800</v>
      </c>
      <c r="E59" s="18" t="n">
        <v>326.24509565</v>
      </c>
      <c r="F59" s="20" t="n">
        <v>3.82898648</v>
      </c>
      <c r="G59" s="18" t="n">
        <v>356.51330821</v>
      </c>
      <c r="H59" s="20" t="n">
        <v>1.7651707</v>
      </c>
      <c r="I59" s="18" t="s">
        <v>481</v>
      </c>
      <c r="J59" s="20" t="s">
        <v>481</v>
      </c>
      <c r="K59" s="18" t="s">
        <v>481</v>
      </c>
      <c r="L59" s="20" t="s">
        <v>481</v>
      </c>
      <c r="M59" s="18" t="s">
        <v>481</v>
      </c>
      <c r="N59" s="20" t="s">
        <v>481</v>
      </c>
      <c r="O59" s="18" t="n">
        <v>280.99877139</v>
      </c>
      <c r="P59" s="20" t="n">
        <v>26.43946552</v>
      </c>
      <c r="Q59" s="18" t="n">
        <v>287.63032674</v>
      </c>
      <c r="R59" s="20" t="n">
        <v>6.15175403</v>
      </c>
    </row>
    <row r="60" spans="1:18">
      <c r="A60" s="15" t="s">
        <v>535</v>
      </c>
      <c r="B60" s="17" t="n">
        <v>4546</v>
      </c>
      <c r="C60" s="18">
        <f>(15.0/B60*100)</f>
        <v/>
      </c>
      <c r="D60" s="19" t="n">
        <v>4531</v>
      </c>
      <c r="E60" s="18" t="n">
        <v>352.97051873</v>
      </c>
      <c r="F60" s="20" t="n">
        <v>7.0878664</v>
      </c>
      <c r="G60" s="18" t="n">
        <v>345.89347853</v>
      </c>
      <c r="H60" s="20" t="n">
        <v>6.49144461</v>
      </c>
      <c r="I60" s="18" t="s">
        <v>481</v>
      </c>
      <c r="J60" s="20" t="s">
        <v>481</v>
      </c>
      <c r="K60" s="18" t="s">
        <v>481</v>
      </c>
      <c r="L60" s="20" t="s">
        <v>481</v>
      </c>
      <c r="M60" s="18" t="s">
        <v>481</v>
      </c>
      <c r="N60" s="20" t="s">
        <v>481</v>
      </c>
      <c r="O60" s="18" t="n">
        <v>288.39268097</v>
      </c>
      <c r="P60" s="20" t="n">
        <v>73.24590411</v>
      </c>
      <c r="Q60" s="18" t="n">
        <v>340.07839361</v>
      </c>
      <c r="R60" s="20" t="n">
        <v>9.506292119999999</v>
      </c>
    </row>
    <row r="61" spans="1:18">
      <c r="A61" s="15" t="s">
        <v>536</v>
      </c>
      <c r="B61" s="17" t="n">
        <v>6525</v>
      </c>
      <c r="C61" s="18">
        <f>(148.0/B61*100)</f>
        <v/>
      </c>
      <c r="D61" s="19" t="n">
        <v>6377</v>
      </c>
      <c r="E61" s="18" t="n">
        <v>399.83850567</v>
      </c>
      <c r="F61" s="20" t="n">
        <v>6.28847419</v>
      </c>
      <c r="G61" s="18" t="n">
        <v>482.94866426</v>
      </c>
      <c r="H61" s="20" t="n">
        <v>2.50718664</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515.61793861</v>
      </c>
      <c r="F62" s="20" t="n">
        <v>1.51520245</v>
      </c>
      <c r="G62" s="18" t="n">
        <v>488.3101538</v>
      </c>
      <c r="H62" s="20" t="n">
        <v>2.48483154</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355.27071418</v>
      </c>
      <c r="F63" s="20" t="n">
        <v>1.91122276</v>
      </c>
      <c r="G63" s="18" t="n">
        <v>332.6912721</v>
      </c>
      <c r="H63" s="20" t="n">
        <v>3.36721287</v>
      </c>
      <c r="I63" s="18" t="s">
        <v>481</v>
      </c>
      <c r="J63" s="20" t="s">
        <v>481</v>
      </c>
      <c r="K63" s="18" t="s">
        <v>481</v>
      </c>
      <c r="L63" s="20" t="s">
        <v>481</v>
      </c>
      <c r="M63" s="18" t="n">
        <v>383.37495526</v>
      </c>
      <c r="N63" s="20" t="n">
        <v>28.33105576</v>
      </c>
      <c r="O63" s="18" t="n">
        <v>375.29339389</v>
      </c>
      <c r="P63" s="20" t="n">
        <v>55.22735415</v>
      </c>
      <c r="Q63" s="18" t="n">
        <v>376.98740649</v>
      </c>
      <c r="R63" s="20" t="n">
        <v>6.63197111</v>
      </c>
    </row>
    <row r="64" spans="1:18">
      <c r="A64" s="15" t="s">
        <v>539</v>
      </c>
      <c r="B64" s="17" t="n">
        <v>3634</v>
      </c>
      <c r="C64" s="18">
        <f>(3.0/B64*100)</f>
        <v/>
      </c>
      <c r="D64" s="19" t="n">
        <v>3631</v>
      </c>
      <c r="E64" s="18" t="n">
        <v>453.60865427</v>
      </c>
      <c r="F64" s="20" t="n">
        <v>2.71421115</v>
      </c>
      <c r="G64" s="18" t="n">
        <v>424.70437472</v>
      </c>
      <c r="H64" s="20" t="n">
        <v>6.63355891</v>
      </c>
      <c r="I64" s="18" t="s">
        <v>481</v>
      </c>
      <c r="J64" s="20" t="s">
        <v>481</v>
      </c>
      <c r="K64" s="18" t="s">
        <v>481</v>
      </c>
      <c r="L64" s="20" t="s">
        <v>481</v>
      </c>
      <c r="M64" s="18" t="n">
        <v>508.66406931</v>
      </c>
      <c r="N64" s="20" t="n">
        <v>74.94298354999999</v>
      </c>
      <c r="O64" s="18" t="n">
        <v>91.66119999999999</v>
      </c>
      <c r="P64" s="20" t="n">
        <v>54.68227189</v>
      </c>
      <c r="Q64" s="18" t="n">
        <v>444.84040446</v>
      </c>
      <c r="R64" s="20" t="n">
        <v>3.06240435</v>
      </c>
    </row>
    <row r="65" spans="1:18">
      <c r="A65" s="15" t="s">
        <v>540</v>
      </c>
      <c r="B65" s="17" t="n">
        <v>5325</v>
      </c>
      <c r="C65" s="18">
        <f>(14.0/B65*100)</f>
        <v/>
      </c>
      <c r="D65" s="19" t="n">
        <v>5311</v>
      </c>
      <c r="E65" s="18" t="n">
        <v>415.21329986</v>
      </c>
      <c r="F65" s="20" t="n">
        <v>2.88118123</v>
      </c>
      <c r="G65" s="18" t="n">
        <v>420.54377547</v>
      </c>
      <c r="H65" s="20" t="n">
        <v>3.52340292</v>
      </c>
      <c r="I65" s="18" t="s">
        <v>481</v>
      </c>
      <c r="J65" s="20" t="s">
        <v>481</v>
      </c>
      <c r="K65" s="18" t="s">
        <v>481</v>
      </c>
      <c r="L65" s="20" t="s">
        <v>481</v>
      </c>
      <c r="M65" s="18" t="n">
        <v>520.06959565</v>
      </c>
      <c r="N65" s="20" t="n">
        <v>92.71841943</v>
      </c>
      <c r="O65" s="18" t="n">
        <v>585.3774</v>
      </c>
      <c r="P65" s="20" t="n">
        <v>36.75228929</v>
      </c>
      <c r="Q65" s="18" t="n">
        <v>343.3887406</v>
      </c>
      <c r="R65" s="20" t="n">
        <v>16.89540484</v>
      </c>
    </row>
    <row r="66" spans="1:18">
      <c r="A66" s="15" t="s">
        <v>541</v>
      </c>
      <c r="B66" s="17" t="n">
        <v>5665</v>
      </c>
      <c r="C66" s="18">
        <f>(80.0/B66*100)</f>
        <v/>
      </c>
      <c r="D66" s="19" t="n">
        <v>5585</v>
      </c>
      <c r="E66" s="18" t="n">
        <v>417.67905127</v>
      </c>
      <c r="F66" s="20" t="n">
        <v>2.00803626</v>
      </c>
      <c r="G66" s="18" t="n">
        <v>442.83310168</v>
      </c>
      <c r="H66" s="20" t="n">
        <v>2.28160647</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410.09999062</v>
      </c>
      <c r="F67" s="20" t="n">
        <v>2.88303852</v>
      </c>
      <c r="G67" s="18" t="n">
        <v>393.48081782</v>
      </c>
      <c r="H67" s="20" t="n">
        <v>3.71952316</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394.16839123</v>
      </c>
      <c r="F68" s="20" t="n">
        <v>1.41595183</v>
      </c>
      <c r="G68" s="18" t="n">
        <v>410.53756346</v>
      </c>
      <c r="H68" s="20" t="n">
        <v>1.58008734</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415.84796082</v>
      </c>
      <c r="F69" s="20" t="n">
        <v>4.64940371</v>
      </c>
      <c r="G69" s="18" t="n">
        <v>443.32255474</v>
      </c>
      <c r="H69" s="20" t="n">
        <v>4.48470904</v>
      </c>
      <c r="I69" s="18" t="s">
        <v>481</v>
      </c>
      <c r="J69" s="20" t="s">
        <v>481</v>
      </c>
      <c r="K69" s="18" t="s">
        <v>481</v>
      </c>
      <c r="L69" s="20" t="s">
        <v>481</v>
      </c>
      <c r="M69" s="18" t="s">
        <v>481</v>
      </c>
      <c r="N69" s="20" t="s">
        <v>481</v>
      </c>
      <c r="O69" s="18" t="s">
        <v>481</v>
      </c>
      <c r="P69" s="20" t="s">
        <v>481</v>
      </c>
      <c r="Q69" s="18" t="n">
        <v>290.99006912</v>
      </c>
      <c r="R69" s="20" t="n">
        <v>50.67365226</v>
      </c>
    </row>
    <row r="70" spans="1:18">
      <c r="A70" s="15" t="s">
        <v>545</v>
      </c>
      <c r="B70" s="17" t="n">
        <v>6036</v>
      </c>
      <c r="C70" s="18">
        <f>(0.0/B70*100)</f>
        <v/>
      </c>
      <c r="D70" s="19" t="n">
        <v>6036</v>
      </c>
      <c r="E70" s="18" t="s">
        <v>481</v>
      </c>
      <c r="F70" s="20" t="s">
        <v>481</v>
      </c>
      <c r="G70" s="18" t="s">
        <v>481</v>
      </c>
      <c r="H70" s="20" t="s">
        <v>481</v>
      </c>
      <c r="I70" s="18" t="s">
        <v>481</v>
      </c>
      <c r="J70" s="20" t="s">
        <v>481</v>
      </c>
      <c r="K70" s="18" t="s">
        <v>481</v>
      </c>
      <c r="L70" s="20" t="s">
        <v>481</v>
      </c>
      <c r="M70" s="18" t="n">
        <v>494.6278326</v>
      </c>
      <c r="N70" s="20" t="n">
        <v>3.08174248</v>
      </c>
      <c r="O70" s="18" t="s">
        <v>481</v>
      </c>
      <c r="P70" s="20" t="s">
        <v>481</v>
      </c>
      <c r="Q70" s="18" t="s">
        <v>481</v>
      </c>
      <c r="R70" s="20" t="s">
        <v>481</v>
      </c>
    </row>
    <row r="71" spans="1:18">
      <c r="A71" s="15" t="s">
        <v>546</v>
      </c>
      <c r="B71" s="17" t="n">
        <v>6115</v>
      </c>
      <c r="C71" s="18">
        <f>(18.0/B71*100)</f>
        <v/>
      </c>
      <c r="D71" s="19" t="n">
        <v>6097</v>
      </c>
      <c r="E71" s="18" t="n">
        <v>545.4925209199999</v>
      </c>
      <c r="F71" s="20" t="n">
        <v>1.93968219</v>
      </c>
      <c r="G71" s="18" t="n">
        <v>488.48339524</v>
      </c>
      <c r="H71" s="20" t="n">
        <v>3.54362497</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493.24684382</v>
      </c>
      <c r="F72" s="20" t="n">
        <v>2.99654363</v>
      </c>
      <c r="G72" s="18" t="n">
        <v>501.27367286</v>
      </c>
      <c r="H72" s="20" t="n">
        <v>2.86637839</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417.72557634</v>
      </c>
      <c r="F73" s="20" t="n">
        <v>3.63791854</v>
      </c>
      <c r="G73" s="18" t="n">
        <v>399.68490003</v>
      </c>
      <c r="H73" s="20" t="n">
        <v>3.94900745</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430.26988139</v>
      </c>
      <c r="F74" s="20" t="n">
        <v>2.09229343</v>
      </c>
      <c r="G74" s="18" t="n">
        <v>424.83339598</v>
      </c>
      <c r="H74" s="20" t="n">
        <v>3.58942869</v>
      </c>
      <c r="I74" s="18" t="s">
        <v>481</v>
      </c>
      <c r="J74" s="20" t="s">
        <v>481</v>
      </c>
      <c r="K74" s="18" t="s">
        <v>481</v>
      </c>
      <c r="L74" s="20" t="s">
        <v>481</v>
      </c>
      <c r="M74" s="18" t="s">
        <v>481</v>
      </c>
      <c r="N74" s="20" t="s">
        <v>481</v>
      </c>
      <c r="O74" s="18" t="s">
        <v>481</v>
      </c>
      <c r="P74" s="20" t="s">
        <v>481</v>
      </c>
      <c r="Q74" s="18" t="n">
        <v>414.13114432</v>
      </c>
      <c r="R74" s="20" t="n">
        <v>11.43908726</v>
      </c>
    </row>
    <row r="75" spans="1:18">
      <c r="A75" s="15" t="s">
        <v>550</v>
      </c>
      <c r="B75" s="17" t="n">
        <v>5375</v>
      </c>
      <c r="C75" s="18">
        <f>(244.0/B75*100)</f>
        <v/>
      </c>
      <c r="D75" s="19" t="n">
        <v>5131</v>
      </c>
      <c r="E75" s="18" t="n">
        <v>346.68441344</v>
      </c>
      <c r="F75" s="20" t="n">
        <v>4.14342937</v>
      </c>
      <c r="G75" s="18" t="n">
        <v>367.64384738</v>
      </c>
      <c r="H75" s="20" t="n">
        <v>3.24505178</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436.76450379</v>
      </c>
      <c r="F76" s="20" t="n">
        <v>3.66070391</v>
      </c>
      <c r="G76" s="18" t="n">
        <v>431.18802944</v>
      </c>
      <c r="H76" s="20" t="n">
        <v>3.02455587</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440.83780531</v>
      </c>
      <c r="F77" s="20" t="n">
        <v>2.91024362</v>
      </c>
      <c r="G77" s="18" t="n">
        <v>420.6837921</v>
      </c>
      <c r="H77" s="20" t="n">
        <v>6.243236</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469.3643355</v>
      </c>
      <c r="F78" s="20" t="n">
        <v>15.77164561</v>
      </c>
      <c r="G78" s="18" t="n">
        <v>487.88614313</v>
      </c>
      <c r="H78" s="20" t="n">
        <v>3.85237867</v>
      </c>
      <c r="I78" s="18" t="s">
        <v>481</v>
      </c>
      <c r="J78" s="20" t="s">
        <v>481</v>
      </c>
      <c r="K78" s="18" t="s">
        <v>481</v>
      </c>
      <c r="L78" s="20" t="s">
        <v>481</v>
      </c>
      <c r="M78" s="18" t="s">
        <v>481</v>
      </c>
      <c r="N78" s="20" t="s">
        <v>481</v>
      </c>
      <c r="O78" s="18" t="s">
        <v>481</v>
      </c>
      <c r="P78" s="20" t="s">
        <v>481</v>
      </c>
      <c r="Q78" s="18" t="n">
        <v>397.99309411</v>
      </c>
      <c r="R78" s="20" t="n">
        <v>42.45428073</v>
      </c>
    </row>
    <row customHeight="1" ht="25" r="79" spans="1:18">
      <c r="A79" s="15" t="s">
        <v>554</v>
      </c>
      <c r="B79" s="17" t="n">
        <v>1657</v>
      </c>
      <c r="C79" s="18">
        <f>(41.0/B79*100)</f>
        <v/>
      </c>
      <c r="D79" s="19" t="n">
        <v>1616</v>
      </c>
      <c r="E79" s="18" t="n">
        <v>474.72276085</v>
      </c>
      <c r="F79" s="20" t="n">
        <v>7.98235397</v>
      </c>
      <c r="G79" s="18" t="n">
        <v>476.93714861</v>
      </c>
      <c r="H79" s="20" t="n">
        <v>9.60663896</v>
      </c>
      <c r="I79" s="18" t="s">
        <v>481</v>
      </c>
      <c r="J79" s="20" t="s">
        <v>481</v>
      </c>
      <c r="K79" s="18" t="s">
        <v>481</v>
      </c>
      <c r="L79" s="20" t="s">
        <v>481</v>
      </c>
      <c r="M79" s="18" t="s">
        <v>481</v>
      </c>
      <c r="N79" s="20" t="s">
        <v>481</v>
      </c>
      <c r="O79" s="18" t="s">
        <v>481</v>
      </c>
      <c r="P79" s="20" t="s">
        <v>481</v>
      </c>
      <c r="Q79" s="18" t="n">
        <v>454.44859376</v>
      </c>
      <c r="R79" s="20" t="n">
        <v>51.69561896</v>
      </c>
    </row>
    <row r="80" spans="1:18">
      <c r="A80" s="15" t="s">
        <v>555</v>
      </c>
      <c r="B80" s="17" t="n">
        <v>7841</v>
      </c>
      <c r="C80" s="18">
        <f>(0.0/B80*100)</f>
        <v/>
      </c>
      <c r="D80" s="19" t="n">
        <v>7841</v>
      </c>
      <c r="E80" s="18" t="n">
        <v>426.53249654</v>
      </c>
      <c r="F80" s="20" t="n">
        <v>3.55635894</v>
      </c>
      <c r="G80" s="18" t="n">
        <v>428.06893609</v>
      </c>
      <c r="H80" s="20" t="n">
        <v>4.37599333</v>
      </c>
      <c r="I80" s="18" t="s">
        <v>481</v>
      </c>
      <c r="J80" s="20" t="s">
        <v>481</v>
      </c>
      <c r="K80" s="18" t="s">
        <v>481</v>
      </c>
      <c r="L80" s="20" t="s">
        <v>481</v>
      </c>
      <c r="M80" s="18" t="s">
        <v>481</v>
      </c>
      <c r="N80" s="20" t="s">
        <v>481</v>
      </c>
      <c r="O80" s="18" t="s">
        <v>481</v>
      </c>
      <c r="P80" s="20" t="s">
        <v>481</v>
      </c>
      <c r="Q80" s="18" t="n">
        <v>441.9808414</v>
      </c>
      <c r="R80" s="20" t="n">
        <v>24.32497721</v>
      </c>
    </row>
    <row r="81" spans="1:18">
      <c r="A81" s="23" t="s">
        <v>556</v>
      </c>
      <c r="B81" s="17" t="n">
        <v>8861</v>
      </c>
      <c r="C81" s="18">
        <f>(76.0/B81*100)</f>
        <v/>
      </c>
      <c r="D81" s="19" t="n">
        <v>8785</v>
      </c>
      <c r="E81" s="18" t="n">
        <v>436.0757197</v>
      </c>
      <c r="F81" s="20" t="n">
        <v>3.55121071</v>
      </c>
      <c r="G81" s="18" t="n">
        <v>397.99512087</v>
      </c>
      <c r="H81" s="20" t="n">
        <v>4.7821077</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770</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500.80822439</v>
      </c>
      <c r="F7" s="20" t="n">
        <v>2.03781064</v>
      </c>
      <c r="G7" s="18" t="n">
        <v>512.48891395</v>
      </c>
      <c r="H7" s="20" t="n">
        <v>2.36941861</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495.80821428</v>
      </c>
      <c r="F8" s="20" t="n">
        <v>3.09078832</v>
      </c>
      <c r="G8" s="18" t="n">
        <v>457.59608502</v>
      </c>
      <c r="H8" s="20" t="n">
        <v>3.74307196</v>
      </c>
      <c r="I8" s="18" t="s">
        <v>481</v>
      </c>
      <c r="J8" s="20" t="s">
        <v>481</v>
      </c>
      <c r="K8" s="18" t="s">
        <v>481</v>
      </c>
      <c r="L8" s="20" t="s">
        <v>481</v>
      </c>
      <c r="M8" s="18" t="n">
        <v>361.38025951</v>
      </c>
      <c r="N8" s="20" t="n">
        <v>22.72565673</v>
      </c>
      <c r="O8" s="18" t="s">
        <v>481</v>
      </c>
      <c r="P8" s="20" t="s">
        <v>481</v>
      </c>
      <c r="Q8" s="18" t="s">
        <v>481</v>
      </c>
      <c r="R8" s="20" t="s">
        <v>481</v>
      </c>
    </row>
    <row r="9" spans="1:18">
      <c r="A9" s="15" t="s">
        <v>484</v>
      </c>
      <c r="B9" s="17" t="n">
        <v>9651</v>
      </c>
      <c r="C9" s="18">
        <f>(175.0/B9*100)</f>
        <v/>
      </c>
      <c r="D9" s="19" t="n">
        <v>9476</v>
      </c>
      <c r="E9" s="18" t="n">
        <v>490.09404471</v>
      </c>
      <c r="F9" s="20" t="n">
        <v>2.90233443</v>
      </c>
      <c r="G9" s="18" t="n">
        <v>526.6050989</v>
      </c>
      <c r="H9" s="20" t="n">
        <v>2.78943686</v>
      </c>
      <c r="I9" s="18" t="s">
        <v>481</v>
      </c>
      <c r="J9" s="20" t="s">
        <v>481</v>
      </c>
      <c r="K9" s="18" t="s">
        <v>481</v>
      </c>
      <c r="L9" s="20" t="s">
        <v>481</v>
      </c>
      <c r="M9" s="18" t="n">
        <v>347.7815185</v>
      </c>
      <c r="N9" s="20" t="n">
        <v>11.20716786</v>
      </c>
      <c r="O9" s="18" t="s">
        <v>481</v>
      </c>
      <c r="P9" s="20" t="s">
        <v>481</v>
      </c>
      <c r="Q9" s="18" t="s">
        <v>481</v>
      </c>
      <c r="R9" s="20" t="s">
        <v>481</v>
      </c>
    </row>
    <row r="10" spans="1:18">
      <c r="A10" s="15" t="s">
        <v>485</v>
      </c>
      <c r="B10" s="17" t="n">
        <v>20058</v>
      </c>
      <c r="C10" s="18">
        <f>(545.0/B10*100)</f>
        <v/>
      </c>
      <c r="D10" s="19" t="n">
        <v>19513</v>
      </c>
      <c r="E10" s="18" t="n">
        <v>526.32330338</v>
      </c>
      <c r="F10" s="20" t="n">
        <v>2.50680972</v>
      </c>
      <c r="G10" s="18" t="n">
        <v>531.01541216</v>
      </c>
      <c r="H10" s="20" t="n">
        <v>2.9283241</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440.37255055</v>
      </c>
      <c r="F11" s="20" t="n">
        <v>3.20910672</v>
      </c>
      <c r="G11" s="18" t="n">
        <v>471.07700624</v>
      </c>
      <c r="H11" s="20" t="n">
        <v>2.82395625</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486.71648664</v>
      </c>
      <c r="F12" s="20" t="n">
        <v>2.80382062</v>
      </c>
      <c r="G12" s="18" t="n">
        <v>502.83958645</v>
      </c>
      <c r="H12" s="20" t="n">
        <v>3.77121504</v>
      </c>
      <c r="I12" s="18" t="s">
        <v>481</v>
      </c>
      <c r="J12" s="20" t="s">
        <v>481</v>
      </c>
      <c r="K12" s="18" t="s">
        <v>481</v>
      </c>
      <c r="L12" s="20" t="s">
        <v>481</v>
      </c>
      <c r="M12" s="18" t="n">
        <v>332.31014509</v>
      </c>
      <c r="N12" s="20" t="n">
        <v>18.34291261</v>
      </c>
      <c r="O12" s="18" t="s">
        <v>481</v>
      </c>
      <c r="P12" s="20" t="s">
        <v>481</v>
      </c>
      <c r="Q12" s="18" t="s">
        <v>481</v>
      </c>
      <c r="R12" s="20" t="s">
        <v>481</v>
      </c>
    </row>
    <row r="13" spans="1:18">
      <c r="A13" s="15" t="s">
        <v>488</v>
      </c>
      <c r="B13" s="17" t="n">
        <v>7161</v>
      </c>
      <c r="C13" s="18">
        <f>(0.0/B13*100)</f>
        <v/>
      </c>
      <c r="D13" s="19" t="n">
        <v>7161</v>
      </c>
      <c r="E13" s="18" t="s">
        <v>481</v>
      </c>
      <c r="F13" s="20" t="s">
        <v>481</v>
      </c>
      <c r="G13" s="18" t="s">
        <v>481</v>
      </c>
      <c r="H13" s="20" t="s">
        <v>481</v>
      </c>
      <c r="I13" s="18" t="s">
        <v>481</v>
      </c>
      <c r="J13" s="20" t="s">
        <v>481</v>
      </c>
      <c r="K13" s="18" t="s">
        <v>481</v>
      </c>
      <c r="L13" s="20" t="s">
        <v>481</v>
      </c>
      <c r="M13" s="18" t="n">
        <v>499.8145841</v>
      </c>
      <c r="N13" s="20" t="n">
        <v>2.54454744</v>
      </c>
      <c r="O13" s="18" t="s">
        <v>481</v>
      </c>
      <c r="P13" s="20" t="s">
        <v>481</v>
      </c>
      <c r="Q13" s="18" t="s">
        <v>481</v>
      </c>
      <c r="R13" s="20" t="s">
        <v>481</v>
      </c>
    </row>
    <row r="14" spans="1:18">
      <c r="A14" s="15" t="s">
        <v>489</v>
      </c>
      <c r="B14" s="17" t="n">
        <v>5587</v>
      </c>
      <c r="C14" s="18">
        <f>(0.0/B14*100)</f>
        <v/>
      </c>
      <c r="D14" s="19" t="n">
        <v>5587</v>
      </c>
      <c r="E14" s="18" t="s">
        <v>481</v>
      </c>
      <c r="F14" s="20" t="s">
        <v>481</v>
      </c>
      <c r="G14" s="18" t="s">
        <v>481</v>
      </c>
      <c r="H14" s="20" t="s">
        <v>481</v>
      </c>
      <c r="I14" s="18" t="s">
        <v>481</v>
      </c>
      <c r="J14" s="20" t="s">
        <v>481</v>
      </c>
      <c r="K14" s="18" t="s">
        <v>481</v>
      </c>
      <c r="L14" s="20" t="s">
        <v>481</v>
      </c>
      <c r="M14" s="18" t="n">
        <v>519.14285498</v>
      </c>
      <c r="N14" s="20" t="n">
        <v>2.21768835</v>
      </c>
      <c r="O14" s="18" t="s">
        <v>481</v>
      </c>
      <c r="P14" s="20" t="s">
        <v>481</v>
      </c>
      <c r="Q14" s="18" t="s">
        <v>481</v>
      </c>
      <c r="R14" s="20" t="s">
        <v>481</v>
      </c>
    </row>
    <row r="15" spans="1:18">
      <c r="A15" s="15" t="s">
        <v>490</v>
      </c>
      <c r="B15" s="17" t="n">
        <v>5882</v>
      </c>
      <c r="C15" s="18">
        <f>(61.0/B15*100)</f>
        <v/>
      </c>
      <c r="D15" s="19" t="n">
        <v>5821</v>
      </c>
      <c r="E15" s="18" t="n">
        <v>530.64610849</v>
      </c>
      <c r="F15" s="20" t="n">
        <v>2.83584258</v>
      </c>
      <c r="G15" s="18" t="n">
        <v>522.80101562</v>
      </c>
      <c r="H15" s="20" t="n">
        <v>3.48013359</v>
      </c>
      <c r="I15" s="18" t="s">
        <v>481</v>
      </c>
      <c r="J15" s="20" t="s">
        <v>481</v>
      </c>
      <c r="K15" s="18" t="s">
        <v>481</v>
      </c>
      <c r="L15" s="20" t="s">
        <v>481</v>
      </c>
      <c r="M15" s="18" t="n">
        <v>367.66871077</v>
      </c>
      <c r="N15" s="20" t="n">
        <v>14.82638214</v>
      </c>
      <c r="O15" s="18" t="s">
        <v>481</v>
      </c>
      <c r="P15" s="20" t="s">
        <v>481</v>
      </c>
      <c r="Q15" s="18" t="s">
        <v>481</v>
      </c>
      <c r="R15" s="20" t="s">
        <v>481</v>
      </c>
    </row>
    <row r="16" spans="1:18">
      <c r="A16" s="15" t="s">
        <v>491</v>
      </c>
      <c r="B16" s="17" t="n">
        <v>6108</v>
      </c>
      <c r="C16" s="18">
        <f>(121.0/B16*100)</f>
        <v/>
      </c>
      <c r="D16" s="19" t="n">
        <v>5987</v>
      </c>
      <c r="E16" s="18" t="n">
        <v>504.39814098</v>
      </c>
      <c r="F16" s="20" t="n">
        <v>2.84069431</v>
      </c>
      <c r="G16" s="18" t="n">
        <v>486.78356948</v>
      </c>
      <c r="H16" s="20" t="n">
        <v>3.73670078</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523.63426071</v>
      </c>
      <c r="F17" s="20" t="n">
        <v>3.16461719</v>
      </c>
      <c r="G17" s="18" t="n">
        <v>510.80733864</v>
      </c>
      <c r="H17" s="20" t="n">
        <v>4.49249808</v>
      </c>
      <c r="I17" s="18" t="s">
        <v>481</v>
      </c>
      <c r="J17" s="20" t="s">
        <v>481</v>
      </c>
      <c r="K17" s="18" t="s">
        <v>481</v>
      </c>
      <c r="L17" s="20" t="s">
        <v>481</v>
      </c>
      <c r="M17" s="18" t="n">
        <v>338.260297</v>
      </c>
      <c r="N17" s="20" t="n">
        <v>14.23011861</v>
      </c>
      <c r="O17" s="18" t="s">
        <v>481</v>
      </c>
      <c r="P17" s="20" t="s">
        <v>481</v>
      </c>
      <c r="Q17" s="18" t="s">
        <v>481</v>
      </c>
      <c r="R17" s="20" t="s">
        <v>481</v>
      </c>
    </row>
    <row r="18" spans="1:18">
      <c r="A18" s="15" t="s">
        <v>493</v>
      </c>
      <c r="B18" s="17" t="n">
        <v>5532</v>
      </c>
      <c r="C18" s="18">
        <f>(29.0/B18*100)</f>
        <v/>
      </c>
      <c r="D18" s="19" t="n">
        <v>5503</v>
      </c>
      <c r="E18" s="18" t="n">
        <v>466.61968005</v>
      </c>
      <c r="F18" s="20" t="n">
        <v>5.72038306</v>
      </c>
      <c r="G18" s="18" t="n">
        <v>467.91910515</v>
      </c>
      <c r="H18" s="20" t="n">
        <v>3.94869562</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476.10463497</v>
      </c>
      <c r="F19" s="20" t="n">
        <v>3.05647542</v>
      </c>
      <c r="G19" s="18" t="n">
        <v>461.82479715</v>
      </c>
      <c r="H19" s="20" t="n">
        <v>3.46161401</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484.6750895</v>
      </c>
      <c r="F20" s="20" t="n">
        <v>2.42619227</v>
      </c>
      <c r="G20" s="18" t="n">
        <v>476.17465305</v>
      </c>
      <c r="H20" s="20" t="n">
        <v>3.44974259</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521.88505321</v>
      </c>
      <c r="F21" s="20" t="n">
        <v>2.4227429</v>
      </c>
      <c r="G21" s="18" t="n">
        <v>460.72403216</v>
      </c>
      <c r="H21" s="20" t="n">
        <v>12.98028823</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487.2291118</v>
      </c>
      <c r="F22" s="20" t="n">
        <v>4.39584591</v>
      </c>
      <c r="G22" s="18" t="n">
        <v>456.8217343</v>
      </c>
      <c r="H22" s="20" t="n">
        <v>3.61093837</v>
      </c>
      <c r="I22" s="18" t="s">
        <v>481</v>
      </c>
      <c r="J22" s="20" t="s">
        <v>481</v>
      </c>
      <c r="K22" s="18" t="s">
        <v>481</v>
      </c>
      <c r="L22" s="20" t="s">
        <v>481</v>
      </c>
      <c r="M22" s="18" t="s">
        <v>481</v>
      </c>
      <c r="N22" s="20" t="s">
        <v>481</v>
      </c>
      <c r="O22" s="18" t="n">
        <v>479.43861016</v>
      </c>
      <c r="P22" s="20" t="n">
        <v>25.51469289</v>
      </c>
      <c r="Q22" s="18" t="s">
        <v>481</v>
      </c>
      <c r="R22" s="20" t="s">
        <v>481</v>
      </c>
    </row>
    <row r="23" spans="1:18">
      <c r="A23" s="15" t="s">
        <v>498</v>
      </c>
      <c r="B23" s="17" t="n">
        <v>11583</v>
      </c>
      <c r="C23" s="18">
        <f>(230.0/B23*100)</f>
        <v/>
      </c>
      <c r="D23" s="19" t="n">
        <v>11353</v>
      </c>
      <c r="E23" s="18" t="n">
        <v>489.48778439</v>
      </c>
      <c r="F23" s="20" t="n">
        <v>2.781649</v>
      </c>
      <c r="G23" s="18" t="n">
        <v>473.5105661</v>
      </c>
      <c r="H23" s="20" t="n">
        <v>4.24154385</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515.9584799199999</v>
      </c>
      <c r="N24" s="20" t="n">
        <v>3.19721086</v>
      </c>
      <c r="O24" s="18" t="s">
        <v>481</v>
      </c>
      <c r="P24" s="20" t="s">
        <v>481</v>
      </c>
      <c r="Q24" s="18" t="s">
        <v>481</v>
      </c>
      <c r="R24" s="20" t="s">
        <v>481</v>
      </c>
    </row>
    <row r="25" spans="1:18">
      <c r="A25" s="15" t="s">
        <v>500</v>
      </c>
      <c r="B25" s="17" t="n">
        <v>5581</v>
      </c>
      <c r="C25" s="18">
        <f>(25.0/B25*100)</f>
        <v/>
      </c>
      <c r="D25" s="19" t="n">
        <v>5556</v>
      </c>
      <c r="E25" s="18" t="n">
        <v>517.61880242</v>
      </c>
      <c r="F25" s="20" t="n">
        <v>3.69819483</v>
      </c>
      <c r="G25" s="18" t="n">
        <v>518.54164751</v>
      </c>
      <c r="H25" s="20" t="n">
        <v>4.30012712</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(0.0/B26*100)</f>
        <v/>
      </c>
      <c r="D26" s="19" t="n">
        <v>4869</v>
      </c>
      <c r="E26" s="18" t="s">
        <v>481</v>
      </c>
      <c r="F26" s="20" t="s">
        <v>481</v>
      </c>
      <c r="G26" s="18" t="s">
        <v>481</v>
      </c>
      <c r="H26" s="20" t="s">
        <v>481</v>
      </c>
      <c r="I26" s="18" t="s">
        <v>481</v>
      </c>
      <c r="J26" s="20" t="s">
        <v>481</v>
      </c>
      <c r="K26" s="18" t="s">
        <v>481</v>
      </c>
      <c r="L26" s="20" t="s">
        <v>481</v>
      </c>
      <c r="M26" s="18" t="n">
        <v>487.75809838</v>
      </c>
      <c r="N26" s="20" t="n">
        <v>1.80202994</v>
      </c>
      <c r="O26" s="18" t="s">
        <v>481</v>
      </c>
      <c r="P26" s="20" t="s">
        <v>481</v>
      </c>
      <c r="Q26" s="18" t="s">
        <v>481</v>
      </c>
      <c r="R26" s="20" t="s">
        <v>481</v>
      </c>
    </row>
    <row r="27" spans="1:18">
      <c r="A27" s="15" t="s">
        <v>502</v>
      </c>
      <c r="B27" s="17" t="n">
        <v>5299</v>
      </c>
      <c r="C27" s="18">
        <f>(48.0/B27*100)</f>
        <v/>
      </c>
      <c r="D27" s="19" t="n">
        <v>5251</v>
      </c>
      <c r="E27" s="18" t="n">
        <v>484.64440098</v>
      </c>
      <c r="F27" s="20" t="n">
        <v>1.68034715</v>
      </c>
      <c r="G27" s="18" t="n">
        <v>470.18989783</v>
      </c>
      <c r="H27" s="20" t="n">
        <v>3.32503972</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423.1208358</v>
      </c>
      <c r="F28" s="20" t="n">
        <v>2.6520869</v>
      </c>
      <c r="G28" s="18" t="n">
        <v>430.08167029</v>
      </c>
      <c r="H28" s="20" t="n">
        <v>3.6178111</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513.30774157</v>
      </c>
      <c r="F29" s="20" t="n">
        <v>2.72218292</v>
      </c>
      <c r="G29" s="18" t="n">
        <v>496.56595249</v>
      </c>
      <c r="H29" s="20" t="n">
        <v>3.82860155</v>
      </c>
      <c r="I29" s="18" t="s">
        <v>481</v>
      </c>
      <c r="J29" s="20" t="s">
        <v>481</v>
      </c>
      <c r="K29" s="18" t="s">
        <v>481</v>
      </c>
      <c r="L29" s="20" t="s">
        <v>481</v>
      </c>
      <c r="M29" s="18" t="n">
        <v>314.02123871</v>
      </c>
      <c r="N29" s="20" t="n">
        <v>13.26138992</v>
      </c>
      <c r="O29" s="18" t="s">
        <v>481</v>
      </c>
      <c r="P29" s="20" t="s">
        <v>481</v>
      </c>
      <c r="Q29" s="18" t="s">
        <v>481</v>
      </c>
      <c r="R29" s="20" t="s">
        <v>481</v>
      </c>
    </row>
    <row r="30" spans="1:18">
      <c r="A30" s="15" t="s">
        <v>505</v>
      </c>
      <c r="B30" s="17" t="n">
        <v>4520</v>
      </c>
      <c r="C30" s="18">
        <f>(140.0/B30*100)</f>
        <v/>
      </c>
      <c r="D30" s="19" t="n">
        <v>4380</v>
      </c>
      <c r="E30" s="18" t="n">
        <v>512.25438266</v>
      </c>
      <c r="F30" s="20" t="n">
        <v>2.73670029</v>
      </c>
      <c r="G30" s="18" t="n">
        <v>507.00986426</v>
      </c>
      <c r="H30" s="20" t="n">
        <v>4.53600083</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513.19117289</v>
      </c>
      <c r="N31" s="20" t="n">
        <v>2.50932949</v>
      </c>
      <c r="O31" s="18" t="s">
        <v>481</v>
      </c>
      <c r="P31" s="20" t="s">
        <v>481</v>
      </c>
      <c r="Q31" s="18" t="s">
        <v>481</v>
      </c>
      <c r="R31" s="20" t="s">
        <v>481</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505.69707044</v>
      </c>
      <c r="N32" s="20" t="n">
        <v>2.48475327</v>
      </c>
      <c r="O32" s="18" t="s">
        <v>481</v>
      </c>
      <c r="P32" s="20" t="s">
        <v>481</v>
      </c>
      <c r="Q32" s="18" t="s">
        <v>481</v>
      </c>
      <c r="R32" s="20" t="s">
        <v>481</v>
      </c>
    </row>
    <row r="33" spans="1:18">
      <c r="A33" s="15" t="s">
        <v>508</v>
      </c>
      <c r="B33" s="17" t="n">
        <v>7325</v>
      </c>
      <c r="C33" s="18">
        <f>(78.0/B33*100)</f>
        <v/>
      </c>
      <c r="D33" s="19" t="n">
        <v>7247</v>
      </c>
      <c r="E33" s="18" t="n">
        <v>498.13238636</v>
      </c>
      <c r="F33" s="20" t="n">
        <v>2.73951794</v>
      </c>
      <c r="G33" s="18" t="n">
        <v>500.13217715</v>
      </c>
      <c r="H33" s="20" t="n">
        <v>4.95883787</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462.81738196</v>
      </c>
      <c r="F34" s="20" t="n">
        <v>3.20824188</v>
      </c>
      <c r="G34" s="18" t="n">
        <v>446.93180767</v>
      </c>
      <c r="H34" s="20" t="n">
        <v>3.44782596</v>
      </c>
      <c r="I34" s="18" t="s">
        <v>481</v>
      </c>
      <c r="J34" s="20" t="s">
        <v>481</v>
      </c>
      <c r="K34" s="18" t="s">
        <v>481</v>
      </c>
      <c r="L34" s="20" t="s">
        <v>481</v>
      </c>
      <c r="M34" s="18" t="n">
        <v>263.37193708</v>
      </c>
      <c r="N34" s="20" t="n">
        <v>13.61114927</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505.2158807</v>
      </c>
      <c r="P35" s="20" t="n">
        <v>1.4729023</v>
      </c>
      <c r="Q35" s="18" t="s">
        <v>481</v>
      </c>
      <c r="R35" s="20" t="s">
        <v>481</v>
      </c>
    </row>
    <row r="36" spans="1:18">
      <c r="A36" s="15" t="s">
        <v>511</v>
      </c>
      <c r="B36" s="17" t="n">
        <v>6736</v>
      </c>
      <c r="C36" s="18">
        <f>(40.0/B36*100)</f>
        <v/>
      </c>
      <c r="D36" s="19" t="n">
        <v>6696</v>
      </c>
      <c r="E36" s="18" t="n">
        <v>460.64466058</v>
      </c>
      <c r="F36" s="20" t="n">
        <v>3.4803247</v>
      </c>
      <c r="G36" s="18" t="n">
        <v>514.46263938</v>
      </c>
      <c r="H36" s="20" t="n">
        <v>2.29076528</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490.30882349</v>
      </c>
      <c r="F37" s="20" t="n">
        <v>3.92641701</v>
      </c>
      <c r="G37" s="18" t="n">
        <v>515.38279813</v>
      </c>
      <c r="H37" s="20" t="n">
        <v>3.73731066</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494.0960324</v>
      </c>
      <c r="F38" s="20" t="n">
        <v>3.11744291</v>
      </c>
      <c r="G38" s="18" t="n">
        <v>485.84356485</v>
      </c>
      <c r="H38" s="20" t="n">
        <v>4.63817827</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431.87709863</v>
      </c>
      <c r="F39" s="20" t="n">
        <v>4.08255549</v>
      </c>
      <c r="G39" s="18" t="n">
        <v>408.50862099</v>
      </c>
      <c r="H39" s="20" t="n">
        <v>5.31446483</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500.98016886</v>
      </c>
      <c r="F40" s="20" t="n">
        <v>3.021362</v>
      </c>
      <c r="G40" s="18" t="n">
        <v>482.71523692</v>
      </c>
      <c r="H40" s="20" t="n">
        <v>4.45545759</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500.26733597</v>
      </c>
      <c r="F41" s="20" t="n">
        <v>3.30997913</v>
      </c>
      <c r="G41" s="18" t="n">
        <v>482.78009028</v>
      </c>
      <c r="H41" s="20" t="n">
        <v>7.29347228</v>
      </c>
      <c r="I41" s="18" t="s">
        <v>481</v>
      </c>
      <c r="J41" s="20" t="s">
        <v>481</v>
      </c>
      <c r="K41" s="18" t="s">
        <v>481</v>
      </c>
      <c r="L41" s="20" t="s">
        <v>481</v>
      </c>
      <c r="M41" s="18" t="n">
        <v>399.91015703</v>
      </c>
      <c r="N41" s="20" t="n">
        <v>16.72230739</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335.37572533</v>
      </c>
      <c r="F45" s="20" t="n">
        <v>21.37009548</v>
      </c>
      <c r="G45" s="18" t="n">
        <v>331.30758939</v>
      </c>
      <c r="H45" s="20" t="n">
        <v>16.15352876</v>
      </c>
      <c r="I45" s="18" t="s">
        <v>481</v>
      </c>
      <c r="J45" s="20" t="s">
        <v>481</v>
      </c>
      <c r="K45" s="18" t="s">
        <v>481</v>
      </c>
      <c r="L45" s="20" t="s">
        <v>481</v>
      </c>
      <c r="M45" s="18" t="n">
        <v>350.35904053</v>
      </c>
      <c r="N45" s="20" t="n">
        <v>3.00449621</v>
      </c>
      <c r="O45" s="18" t="s">
        <v>481</v>
      </c>
      <c r="P45" s="20" t="s">
        <v>481</v>
      </c>
      <c r="Q45" s="18" t="n">
        <v>345.51569799</v>
      </c>
      <c r="R45" s="20" t="n">
        <v>7.36817922</v>
      </c>
    </row>
    <row r="46" spans="1:18">
      <c r="A46" s="15" t="s">
        <v>521</v>
      </c>
      <c r="B46" s="17" t="n">
        <v>23141</v>
      </c>
      <c r="C46" s="18">
        <f>(1771.0/B46*100)</f>
        <v/>
      </c>
      <c r="D46" s="19" t="n">
        <v>21370</v>
      </c>
      <c r="E46" s="18" t="n">
        <v>407.61789043</v>
      </c>
      <c r="F46" s="20" t="n">
        <v>2.66350157</v>
      </c>
      <c r="G46" s="18" t="n">
        <v>419.92070859</v>
      </c>
      <c r="H46" s="20" t="n">
        <v>4.56702907</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439.30633273</v>
      </c>
      <c r="F47" s="20" t="n">
        <v>5.12784722</v>
      </c>
      <c r="G47" s="18" t="n">
        <v>409.11249995</v>
      </c>
      <c r="H47" s="20" t="n">
        <v>5.73915018</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473.50409454</v>
      </c>
      <c r="F48" s="20" t="n">
        <v>5.47443153</v>
      </c>
      <c r="G48" s="18" t="n">
        <v>515.2769959</v>
      </c>
      <c r="H48" s="20" t="n">
        <v>5.65371043</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417.06076126</v>
      </c>
      <c r="F49" s="20" t="n">
        <v>3.68837495</v>
      </c>
      <c r="G49" s="18" t="n">
        <v>439.31045888</v>
      </c>
      <c r="H49" s="20" t="n">
        <v>4.00725575</v>
      </c>
      <c r="I49" s="18" t="s">
        <v>481</v>
      </c>
      <c r="J49" s="20" t="s">
        <v>481</v>
      </c>
      <c r="K49" s="18" t="s">
        <v>481</v>
      </c>
      <c r="L49" s="20" t="s">
        <v>481</v>
      </c>
      <c r="M49" s="18" t="s">
        <v>481</v>
      </c>
      <c r="N49" s="20" t="s">
        <v>481</v>
      </c>
      <c r="O49" s="18" t="n">
        <v>232.3068</v>
      </c>
      <c r="P49" s="20" t="n">
        <v>57.7260205</v>
      </c>
      <c r="Q49" s="18" t="n">
        <v>350.77253869</v>
      </c>
      <c r="R49" s="20" t="n">
        <v>11.13813747</v>
      </c>
    </row>
    <row r="50" spans="1:18">
      <c r="A50" s="15" t="s">
        <v>525</v>
      </c>
      <c r="B50" s="17" t="n">
        <v>11795</v>
      </c>
      <c r="C50" s="18">
        <f>(249.0/B50*100)</f>
        <v/>
      </c>
      <c r="D50" s="19" t="n">
        <v>11546</v>
      </c>
      <c r="E50" s="18" t="n">
        <v>421.18978895</v>
      </c>
      <c r="F50" s="20" t="n">
        <v>3.23633941</v>
      </c>
      <c r="G50" s="18" t="n">
        <v>435.70485475</v>
      </c>
      <c r="H50" s="20" t="n">
        <v>3.30952322</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(0.0/B51*100)</f>
        <v/>
      </c>
      <c r="D51" s="19" t="n">
        <v>6866</v>
      </c>
      <c r="E51" s="18" t="s">
        <v>481</v>
      </c>
      <c r="F51" s="20" t="s">
        <v>481</v>
      </c>
      <c r="G51" s="18" t="s">
        <v>481</v>
      </c>
      <c r="H51" s="20" t="s">
        <v>481</v>
      </c>
      <c r="I51" s="18" t="s">
        <v>481</v>
      </c>
      <c r="J51" s="20" t="s">
        <v>481</v>
      </c>
      <c r="K51" s="18" t="s">
        <v>481</v>
      </c>
      <c r="L51" s="20" t="s">
        <v>481</v>
      </c>
      <c r="M51" s="18" t="n">
        <v>427.4875483</v>
      </c>
      <c r="N51" s="20" t="n">
        <v>2.63497936</v>
      </c>
      <c r="O51" s="18" t="s">
        <v>481</v>
      </c>
      <c r="P51" s="20" t="s">
        <v>481</v>
      </c>
      <c r="Q51" s="18" t="s">
        <v>481</v>
      </c>
      <c r="R51" s="20" t="s">
        <v>481</v>
      </c>
    </row>
    <row r="52" spans="1:18">
      <c r="A52" s="15" t="s">
        <v>527</v>
      </c>
      <c r="B52" s="17" t="n">
        <v>5809</v>
      </c>
      <c r="C52" s="18">
        <f>(85.0/B52*100)</f>
        <v/>
      </c>
      <c r="D52" s="19" t="n">
        <v>5724</v>
      </c>
      <c r="E52" s="18" t="n">
        <v>485.35638942</v>
      </c>
      <c r="F52" s="20" t="n">
        <v>2.89123618</v>
      </c>
      <c r="G52" s="18" t="n">
        <v>492.1977243</v>
      </c>
      <c r="H52" s="20" t="n">
        <v>3.45881853</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423.2027505</v>
      </c>
      <c r="F53" s="20" t="n">
        <v>2.43184678</v>
      </c>
      <c r="G53" s="18" t="n">
        <v>462.21967199</v>
      </c>
      <c r="H53" s="20" t="n">
        <v>2.17807667</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348.46735258</v>
      </c>
      <c r="F54" s="20" t="n">
        <v>3.15284959</v>
      </c>
      <c r="G54" s="18" t="n">
        <v>391.87533212</v>
      </c>
      <c r="H54" s="20" t="n">
        <v>4.03859357</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407.87400288</v>
      </c>
      <c r="F55" s="20" t="n">
        <v>2.94833873</v>
      </c>
      <c r="G55" s="18" t="n">
        <v>372.85267276</v>
      </c>
      <c r="H55" s="20" t="n">
        <v>4.82001239</v>
      </c>
      <c r="I55" s="18" t="s">
        <v>481</v>
      </c>
      <c r="J55" s="20" t="s">
        <v>481</v>
      </c>
      <c r="K55" s="18" t="s">
        <v>481</v>
      </c>
      <c r="L55" s="20" t="s">
        <v>481</v>
      </c>
      <c r="M55" s="18" t="n">
        <v>495.7153</v>
      </c>
      <c r="N55" s="20" t="n">
        <v>72.06416769</v>
      </c>
      <c r="O55" s="18" t="n">
        <v>427.77654805</v>
      </c>
      <c r="P55" s="20" t="n">
        <v>21.16839038</v>
      </c>
      <c r="Q55" s="18" t="n">
        <v>306.84839439</v>
      </c>
      <c r="R55" s="20" t="n">
        <v>25.17890258</v>
      </c>
    </row>
    <row r="56" spans="1:18">
      <c r="A56" s="15" t="s">
        <v>531</v>
      </c>
      <c r="B56" s="17" t="n">
        <v>5359</v>
      </c>
      <c r="C56" s="18">
        <f>(77.0/B56*100)</f>
        <v/>
      </c>
      <c r="D56" s="19" t="n">
        <v>5282</v>
      </c>
      <c r="E56" s="18" t="n">
        <v>509.04128105</v>
      </c>
      <c r="F56" s="20" t="n">
        <v>3.47032062</v>
      </c>
      <c r="G56" s="18" t="n">
        <v>546.6225967</v>
      </c>
      <c r="H56" s="20" t="n">
        <v>2.68462796</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395.10532915</v>
      </c>
      <c r="F57" s="20" t="n">
        <v>3.1521858</v>
      </c>
      <c r="G57" s="18" t="n">
        <v>402.16484228</v>
      </c>
      <c r="H57" s="20" t="n">
        <v>3.40455916</v>
      </c>
      <c r="I57" s="18" t="s">
        <v>481</v>
      </c>
      <c r="J57" s="20" t="s">
        <v>481</v>
      </c>
      <c r="K57" s="18" t="s">
        <v>481</v>
      </c>
      <c r="L57" s="20" t="s">
        <v>481</v>
      </c>
      <c r="M57" s="18" t="n">
        <v>276.4343</v>
      </c>
      <c r="N57" s="20" t="n">
        <v>68.7373216</v>
      </c>
      <c r="O57" s="18" t="s">
        <v>481</v>
      </c>
      <c r="P57" s="20" t="s">
        <v>481</v>
      </c>
      <c r="Q57" s="18" t="n">
        <v>392.80010631</v>
      </c>
      <c r="R57" s="20" t="n">
        <v>9.694761039999999</v>
      </c>
    </row>
    <row r="58" spans="1:18">
      <c r="A58" s="15" t="s">
        <v>533</v>
      </c>
      <c r="B58" s="17" t="n">
        <v>7267</v>
      </c>
      <c r="C58" s="18">
        <f>(10.0/B58*100)</f>
        <v/>
      </c>
      <c r="D58" s="19" t="n">
        <v>7257</v>
      </c>
      <c r="E58" s="18" t="n">
        <v>408.95127674</v>
      </c>
      <c r="F58" s="20" t="n">
        <v>3.04541008</v>
      </c>
      <c r="G58" s="18" t="n">
        <v>407.95911213</v>
      </c>
      <c r="H58" s="20" t="n">
        <v>4.17668658</v>
      </c>
      <c r="I58" s="18" t="s">
        <v>481</v>
      </c>
      <c r="J58" s="20" t="s">
        <v>481</v>
      </c>
      <c r="K58" s="18" t="s">
        <v>481</v>
      </c>
      <c r="L58" s="20" t="s">
        <v>481</v>
      </c>
      <c r="M58" s="18" t="s">
        <v>481</v>
      </c>
      <c r="N58" s="20" t="s">
        <v>481</v>
      </c>
      <c r="O58" s="18" t="n">
        <v>306.51101726</v>
      </c>
      <c r="P58" s="20" t="n">
        <v>42.66709963</v>
      </c>
      <c r="Q58" s="18" t="n">
        <v>361.70660839</v>
      </c>
      <c r="R58" s="20" t="n">
        <v>21.10250438</v>
      </c>
    </row>
    <row r="59" spans="1:18">
      <c r="A59" s="15" t="s">
        <v>534</v>
      </c>
      <c r="B59" s="17" t="n">
        <v>4826</v>
      </c>
      <c r="C59" s="18">
        <f>(26.0/B59*100)</f>
        <v/>
      </c>
      <c r="D59" s="19" t="n">
        <v>4800</v>
      </c>
      <c r="E59" s="18" t="n">
        <v>343.91590779</v>
      </c>
      <c r="F59" s="20" t="n">
        <v>2.2786289</v>
      </c>
      <c r="G59" s="18" t="n">
        <v>362.86275722</v>
      </c>
      <c r="H59" s="20" t="n">
        <v>2.46895567</v>
      </c>
      <c r="I59" s="18" t="s">
        <v>481</v>
      </c>
      <c r="J59" s="20" t="s">
        <v>481</v>
      </c>
      <c r="K59" s="18" t="s">
        <v>481</v>
      </c>
      <c r="L59" s="20" t="s">
        <v>481</v>
      </c>
      <c r="M59" s="18" t="s">
        <v>481</v>
      </c>
      <c r="N59" s="20" t="s">
        <v>481</v>
      </c>
      <c r="O59" s="18" t="n">
        <v>285.96512543</v>
      </c>
      <c r="P59" s="20" t="n">
        <v>37.59174384</v>
      </c>
      <c r="Q59" s="18" t="n">
        <v>314.51773227</v>
      </c>
      <c r="R59" s="20" t="n">
        <v>4.68960457</v>
      </c>
    </row>
    <row r="60" spans="1:18">
      <c r="A60" s="15" t="s">
        <v>535</v>
      </c>
      <c r="B60" s="17" t="n">
        <v>4546</v>
      </c>
      <c r="C60" s="18">
        <f>(15.0/B60*100)</f>
        <v/>
      </c>
      <c r="D60" s="19" t="n">
        <v>4531</v>
      </c>
      <c r="E60" s="18" t="n">
        <v>356.61382635</v>
      </c>
      <c r="F60" s="20" t="n">
        <v>7.21690317</v>
      </c>
      <c r="G60" s="18" t="n">
        <v>342.67558363</v>
      </c>
      <c r="H60" s="20" t="n">
        <v>5.25566188</v>
      </c>
      <c r="I60" s="18" t="s">
        <v>481</v>
      </c>
      <c r="J60" s="20" t="s">
        <v>481</v>
      </c>
      <c r="K60" s="18" t="s">
        <v>481</v>
      </c>
      <c r="L60" s="20" t="s">
        <v>481</v>
      </c>
      <c r="M60" s="18" t="s">
        <v>481</v>
      </c>
      <c r="N60" s="20" t="s">
        <v>481</v>
      </c>
      <c r="O60" s="18" t="n">
        <v>287.84190303</v>
      </c>
      <c r="P60" s="20" t="n">
        <v>80.13970113000001</v>
      </c>
      <c r="Q60" s="18" t="n">
        <v>338.23503124</v>
      </c>
      <c r="R60" s="20" t="n">
        <v>10.27556534</v>
      </c>
    </row>
    <row r="61" spans="1:18">
      <c r="A61" s="15" t="s">
        <v>536</v>
      </c>
      <c r="B61" s="17" t="n">
        <v>6525</v>
      </c>
      <c r="C61" s="18">
        <f>(148.0/B61*100)</f>
        <v/>
      </c>
      <c r="D61" s="19" t="n">
        <v>6377</v>
      </c>
      <c r="E61" s="18" t="n">
        <v>447.29601313</v>
      </c>
      <c r="F61" s="20" t="n">
        <v>3.23121297</v>
      </c>
      <c r="G61" s="18" t="n">
        <v>493.96154614</v>
      </c>
      <c r="H61" s="20" t="n">
        <v>3.01515514</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510.69886719</v>
      </c>
      <c r="F62" s="20" t="n">
        <v>1.51370465</v>
      </c>
      <c r="G62" s="18" t="n">
        <v>504.09868547</v>
      </c>
      <c r="H62" s="20" t="n">
        <v>2.56212447</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351.30479127</v>
      </c>
      <c r="F63" s="20" t="n">
        <v>2.00574418</v>
      </c>
      <c r="G63" s="18" t="n">
        <v>344.74736294</v>
      </c>
      <c r="H63" s="20" t="n">
        <v>2.98858171</v>
      </c>
      <c r="I63" s="18" t="s">
        <v>481</v>
      </c>
      <c r="J63" s="20" t="s">
        <v>481</v>
      </c>
      <c r="K63" s="18" t="s">
        <v>481</v>
      </c>
      <c r="L63" s="20" t="s">
        <v>481</v>
      </c>
      <c r="M63" s="18" t="n">
        <v>413.87693268</v>
      </c>
      <c r="N63" s="20" t="n">
        <v>74.15238334999999</v>
      </c>
      <c r="O63" s="18" t="n">
        <v>375.29339389</v>
      </c>
      <c r="P63" s="20" t="n">
        <v>55.22735415</v>
      </c>
      <c r="Q63" s="18" t="n">
        <v>376.40238956</v>
      </c>
      <c r="R63" s="20" t="n">
        <v>6.56944983</v>
      </c>
    </row>
    <row r="64" spans="1:18">
      <c r="A64" s="15" t="s">
        <v>539</v>
      </c>
      <c r="B64" s="17" t="n">
        <v>3634</v>
      </c>
      <c r="C64" s="18">
        <f>(3.0/B64*100)</f>
        <v/>
      </c>
      <c r="D64" s="19" t="n">
        <v>3631</v>
      </c>
      <c r="E64" s="18" t="n">
        <v>455.9055348</v>
      </c>
      <c r="F64" s="20" t="n">
        <v>2.78905433</v>
      </c>
      <c r="G64" s="18" t="n">
        <v>418.11807831</v>
      </c>
      <c r="H64" s="20" t="n">
        <v>6.77409228</v>
      </c>
      <c r="I64" s="18" t="s">
        <v>481</v>
      </c>
      <c r="J64" s="20" t="s">
        <v>481</v>
      </c>
      <c r="K64" s="18" t="s">
        <v>481</v>
      </c>
      <c r="L64" s="20" t="s">
        <v>481</v>
      </c>
      <c r="M64" s="18" t="n">
        <v>508.66406931</v>
      </c>
      <c r="N64" s="20" t="n">
        <v>74.94298354999999</v>
      </c>
      <c r="O64" s="18" t="n">
        <v>557.0242</v>
      </c>
      <c r="P64" s="20" t="n">
        <v>36.41162808</v>
      </c>
      <c r="Q64" s="18" t="n">
        <v>445.14398127</v>
      </c>
      <c r="R64" s="20" t="n">
        <v>3.19300011</v>
      </c>
    </row>
    <row r="65" spans="1:18">
      <c r="A65" s="15" t="s">
        <v>540</v>
      </c>
      <c r="B65" s="17" t="n">
        <v>5325</v>
      </c>
      <c r="C65" s="18">
        <f>(14.0/B65*100)</f>
        <v/>
      </c>
      <c r="D65" s="19" t="n">
        <v>5311</v>
      </c>
      <c r="E65" s="18" t="n">
        <v>414.76385343</v>
      </c>
      <c r="F65" s="20" t="n">
        <v>2.82004727</v>
      </c>
      <c r="G65" s="18" t="n">
        <v>423.32951805</v>
      </c>
      <c r="H65" s="20" t="n">
        <v>4.07118073</v>
      </c>
      <c r="I65" s="18" t="s">
        <v>481</v>
      </c>
      <c r="J65" s="20" t="s">
        <v>481</v>
      </c>
      <c r="K65" s="18" t="s">
        <v>481</v>
      </c>
      <c r="L65" s="20" t="s">
        <v>481</v>
      </c>
      <c r="M65" s="18" t="n">
        <v>508.55343982</v>
      </c>
      <c r="N65" s="20" t="n">
        <v>61.76846488</v>
      </c>
      <c r="O65" s="18" t="n">
        <v>585.3774</v>
      </c>
      <c r="P65" s="20" t="n">
        <v>36.75228929</v>
      </c>
      <c r="Q65" s="18" t="n">
        <v>344.90825962</v>
      </c>
      <c r="R65" s="20" t="n">
        <v>16.86668962</v>
      </c>
    </row>
    <row r="66" spans="1:18">
      <c r="A66" s="15" t="s">
        <v>541</v>
      </c>
      <c r="B66" s="17" t="n">
        <v>5665</v>
      </c>
      <c r="C66" s="18">
        <f>(80.0/B66*100)</f>
        <v/>
      </c>
      <c r="D66" s="19" t="n">
        <v>5585</v>
      </c>
      <c r="E66" s="18" t="n">
        <v>425.5874248</v>
      </c>
      <c r="F66" s="20" t="n">
        <v>1.9344343</v>
      </c>
      <c r="G66" s="18" t="n">
        <v>432.12814832</v>
      </c>
      <c r="H66" s="20" t="n">
        <v>2.521773</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399.23201547</v>
      </c>
      <c r="F67" s="20" t="n">
        <v>2.86772457</v>
      </c>
      <c r="G67" s="18" t="n">
        <v>415.54927762</v>
      </c>
      <c r="H67" s="20" t="n">
        <v>3.9336612</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388.56599923</v>
      </c>
      <c r="F68" s="20" t="n">
        <v>1.45616294</v>
      </c>
      <c r="G68" s="18" t="n">
        <v>425.90385373</v>
      </c>
      <c r="H68" s="20" t="n">
        <v>1.88631859</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437.20364845</v>
      </c>
      <c r="F69" s="20" t="n">
        <v>4.54926738</v>
      </c>
      <c r="G69" s="18" t="n">
        <v>429.47086358</v>
      </c>
      <c r="H69" s="20" t="n">
        <v>5.2998635</v>
      </c>
      <c r="I69" s="18" t="s">
        <v>481</v>
      </c>
      <c r="J69" s="20" t="s">
        <v>481</v>
      </c>
      <c r="K69" s="18" t="s">
        <v>481</v>
      </c>
      <c r="L69" s="20" t="s">
        <v>481</v>
      </c>
      <c r="M69" s="18" t="s">
        <v>481</v>
      </c>
      <c r="N69" s="20" t="s">
        <v>481</v>
      </c>
      <c r="O69" s="18" t="s">
        <v>481</v>
      </c>
      <c r="P69" s="20" t="s">
        <v>481</v>
      </c>
      <c r="Q69" s="18" t="n">
        <v>290.99006912</v>
      </c>
      <c r="R69" s="20" t="n">
        <v>50.67365226</v>
      </c>
    </row>
    <row r="70" spans="1:18">
      <c r="A70" s="15" t="s">
        <v>545</v>
      </c>
      <c r="B70" s="17" t="n">
        <v>6036</v>
      </c>
      <c r="C70" s="18">
        <f>(0.0/B70*100)</f>
        <v/>
      </c>
      <c r="D70" s="19" t="n">
        <v>6036</v>
      </c>
      <c r="E70" s="18" t="s">
        <v>481</v>
      </c>
      <c r="F70" s="20" t="s">
        <v>481</v>
      </c>
      <c r="G70" s="18" t="s">
        <v>481</v>
      </c>
      <c r="H70" s="20" t="s">
        <v>481</v>
      </c>
      <c r="I70" s="18" t="s">
        <v>481</v>
      </c>
      <c r="J70" s="20" t="s">
        <v>481</v>
      </c>
      <c r="K70" s="18" t="s">
        <v>481</v>
      </c>
      <c r="L70" s="20" t="s">
        <v>481</v>
      </c>
      <c r="M70" s="18" t="n">
        <v>494.6278326</v>
      </c>
      <c r="N70" s="20" t="n">
        <v>3.08174248</v>
      </c>
      <c r="O70" s="18" t="s">
        <v>481</v>
      </c>
      <c r="P70" s="20" t="s">
        <v>481</v>
      </c>
      <c r="Q70" s="18" t="s">
        <v>481</v>
      </c>
      <c r="R70" s="20" t="s">
        <v>481</v>
      </c>
    </row>
    <row r="71" spans="1:18">
      <c r="A71" s="15" t="s">
        <v>546</v>
      </c>
      <c r="B71" s="17" t="n">
        <v>6115</v>
      </c>
      <c r="C71" s="18">
        <f>(18.0/B71*100)</f>
        <v/>
      </c>
      <c r="D71" s="19" t="n">
        <v>6097</v>
      </c>
      <c r="E71" s="18" t="n">
        <v>546.79899762</v>
      </c>
      <c r="F71" s="20" t="n">
        <v>1.99721205</v>
      </c>
      <c r="G71" s="18" t="n">
        <v>492.5907001</v>
      </c>
      <c r="H71" s="20" t="n">
        <v>2.92633152</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493.65305301</v>
      </c>
      <c r="F72" s="20" t="n">
        <v>2.57943514</v>
      </c>
      <c r="G72" s="18" t="n">
        <v>501.95935243</v>
      </c>
      <c r="H72" s="20" t="n">
        <v>3.27027712</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400.24225393</v>
      </c>
      <c r="F73" s="20" t="n">
        <v>3.13342801</v>
      </c>
      <c r="G73" s="18" t="n">
        <v>426.31083245</v>
      </c>
      <c r="H73" s="20" t="n">
        <v>4.61565011</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415.83956797</v>
      </c>
      <c r="F74" s="20" t="n">
        <v>1.78710729</v>
      </c>
      <c r="G74" s="18" t="n">
        <v>462.741619</v>
      </c>
      <c r="H74" s="20" t="n">
        <v>3.43169832</v>
      </c>
      <c r="I74" s="18" t="s">
        <v>481</v>
      </c>
      <c r="J74" s="20" t="s">
        <v>481</v>
      </c>
      <c r="K74" s="18" t="s">
        <v>481</v>
      </c>
      <c r="L74" s="20" t="s">
        <v>481</v>
      </c>
      <c r="M74" s="18" t="s">
        <v>481</v>
      </c>
      <c r="N74" s="20" t="s">
        <v>481</v>
      </c>
      <c r="O74" s="18" t="n">
        <v>270.8386</v>
      </c>
      <c r="P74" s="20" t="n">
        <v>26.94976465</v>
      </c>
      <c r="Q74" s="18" t="n">
        <v>411.08616932</v>
      </c>
      <c r="R74" s="20" t="n">
        <v>11.27194447</v>
      </c>
    </row>
    <row r="75" spans="1:18">
      <c r="A75" s="15" t="s">
        <v>550</v>
      </c>
      <c r="B75" s="17" t="n">
        <v>5375</v>
      </c>
      <c r="C75" s="18">
        <f>(244.0/B75*100)</f>
        <v/>
      </c>
      <c r="D75" s="19" t="n">
        <v>5131</v>
      </c>
      <c r="E75" s="18" t="n">
        <v>349.39524917</v>
      </c>
      <c r="F75" s="20" t="n">
        <v>3.53673661</v>
      </c>
      <c r="G75" s="18" t="n">
        <v>376.16061003</v>
      </c>
      <c r="H75" s="20" t="n">
        <v>3.39968943</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429.60245314</v>
      </c>
      <c r="F76" s="20" t="n">
        <v>3.07076882</v>
      </c>
      <c r="G76" s="18" t="n">
        <v>440.91528113</v>
      </c>
      <c r="H76" s="20" t="n">
        <v>3.35513254</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430.94677113</v>
      </c>
      <c r="F77" s="20" t="n">
        <v>3.06541899</v>
      </c>
      <c r="G77" s="18" t="n">
        <v>452.99684963</v>
      </c>
      <c r="H77" s="20" t="n">
        <v>3.31184878</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466.74589659</v>
      </c>
      <c r="F78" s="20" t="n">
        <v>13.36814681</v>
      </c>
      <c r="G78" s="18" t="n">
        <v>487.52779236</v>
      </c>
      <c r="H78" s="20" t="n">
        <v>3.82336685</v>
      </c>
      <c r="I78" s="18" t="s">
        <v>481</v>
      </c>
      <c r="J78" s="20" t="s">
        <v>481</v>
      </c>
      <c r="K78" s="18" t="s">
        <v>481</v>
      </c>
      <c r="L78" s="20" t="s">
        <v>481</v>
      </c>
      <c r="M78" s="18" t="s">
        <v>481</v>
      </c>
      <c r="N78" s="20" t="s">
        <v>481</v>
      </c>
      <c r="O78" s="18" t="s">
        <v>481</v>
      </c>
      <c r="P78" s="20" t="s">
        <v>481</v>
      </c>
      <c r="Q78" s="18" t="n">
        <v>397.99309411</v>
      </c>
      <c r="R78" s="20" t="n">
        <v>42.45428073</v>
      </c>
    </row>
    <row customHeight="1" ht="25" r="79" spans="1:18">
      <c r="A79" s="15" t="s">
        <v>554</v>
      </c>
      <c r="B79" s="17" t="n">
        <v>1657</v>
      </c>
      <c r="C79" s="18">
        <f>(41.0/B79*100)</f>
        <v/>
      </c>
      <c r="D79" s="19" t="n">
        <v>1616</v>
      </c>
      <c r="E79" s="18" t="n">
        <v>460.17843975</v>
      </c>
      <c r="F79" s="20" t="n">
        <v>8.19265498</v>
      </c>
      <c r="G79" s="18" t="n">
        <v>494.40423275</v>
      </c>
      <c r="H79" s="20" t="n">
        <v>8.708632290000001</v>
      </c>
      <c r="I79" s="18" t="s">
        <v>481</v>
      </c>
      <c r="J79" s="20" t="s">
        <v>481</v>
      </c>
      <c r="K79" s="18" t="s">
        <v>481</v>
      </c>
      <c r="L79" s="20" t="s">
        <v>481</v>
      </c>
      <c r="M79" s="18" t="s">
        <v>481</v>
      </c>
      <c r="N79" s="20" t="s">
        <v>481</v>
      </c>
      <c r="O79" s="18" t="s">
        <v>481</v>
      </c>
      <c r="P79" s="20" t="s">
        <v>481</v>
      </c>
      <c r="Q79" s="18" t="n">
        <v>454.44859376</v>
      </c>
      <c r="R79" s="20" t="n">
        <v>51.69561896</v>
      </c>
    </row>
    <row r="80" spans="1:18">
      <c r="A80" s="15" t="s">
        <v>555</v>
      </c>
      <c r="B80" s="17" t="n">
        <v>7841</v>
      </c>
      <c r="C80" s="18">
        <f>(0.0/B80*100)</f>
        <v/>
      </c>
      <c r="D80" s="19" t="n">
        <v>7841</v>
      </c>
      <c r="E80" s="18" t="n">
        <v>423.85529829</v>
      </c>
      <c r="F80" s="20" t="n">
        <v>3.60908167</v>
      </c>
      <c r="G80" s="18" t="n">
        <v>430.97516564</v>
      </c>
      <c r="H80" s="20" t="n">
        <v>4.09002378</v>
      </c>
      <c r="I80" s="18" t="s">
        <v>481</v>
      </c>
      <c r="J80" s="20" t="s">
        <v>481</v>
      </c>
      <c r="K80" s="18" t="s">
        <v>481</v>
      </c>
      <c r="L80" s="20" t="s">
        <v>481</v>
      </c>
      <c r="M80" s="18" t="s">
        <v>481</v>
      </c>
      <c r="N80" s="20" t="s">
        <v>481</v>
      </c>
      <c r="O80" s="18" t="s">
        <v>481</v>
      </c>
      <c r="P80" s="20" t="s">
        <v>481</v>
      </c>
      <c r="Q80" s="18" t="n">
        <v>440.31497854</v>
      </c>
      <c r="R80" s="20" t="n">
        <v>23.25664797</v>
      </c>
    </row>
    <row r="81" spans="1:18">
      <c r="A81" s="23" t="s">
        <v>556</v>
      </c>
      <c r="B81" s="17" t="n">
        <v>8861</v>
      </c>
      <c r="C81" s="18">
        <f>(76.0/B81*100)</f>
        <v/>
      </c>
      <c r="D81" s="19" t="n">
        <v>8785</v>
      </c>
      <c r="E81" s="18" t="n">
        <v>432.21199539</v>
      </c>
      <c r="F81" s="20" t="n">
        <v>3.23392403</v>
      </c>
      <c r="G81" s="18" t="n">
        <v>421.67928893</v>
      </c>
      <c r="H81" s="20" t="n">
        <v>7.04558165</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771</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498.4379532</v>
      </c>
      <c r="F7" s="20" t="n">
        <v>2.58857946</v>
      </c>
      <c r="G7" s="18" t="n">
        <v>510.64947901</v>
      </c>
      <c r="H7" s="20" t="n">
        <v>2.10480112</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488.24822175</v>
      </c>
      <c r="F8" s="20" t="n">
        <v>3.29971822</v>
      </c>
      <c r="G8" s="18" t="n">
        <v>480.97365649</v>
      </c>
      <c r="H8" s="20" t="n">
        <v>4.00934315</v>
      </c>
      <c r="I8" s="18" t="s">
        <v>481</v>
      </c>
      <c r="J8" s="20" t="s">
        <v>481</v>
      </c>
      <c r="K8" s="18" t="s">
        <v>481</v>
      </c>
      <c r="L8" s="20" t="s">
        <v>481</v>
      </c>
      <c r="M8" s="18" t="n">
        <v>361.38025951</v>
      </c>
      <c r="N8" s="20" t="n">
        <v>22.72565673</v>
      </c>
      <c r="O8" s="18" t="s">
        <v>481</v>
      </c>
      <c r="P8" s="20" t="s">
        <v>481</v>
      </c>
      <c r="Q8" s="18" t="s">
        <v>481</v>
      </c>
      <c r="R8" s="20" t="s">
        <v>481</v>
      </c>
    </row>
    <row r="9" spans="1:18">
      <c r="A9" s="15" t="s">
        <v>484</v>
      </c>
      <c r="B9" s="17" t="n">
        <v>9651</v>
      </c>
      <c r="C9" s="18">
        <f>(175.0/B9*100)</f>
        <v/>
      </c>
      <c r="D9" s="19" t="n">
        <v>9476</v>
      </c>
      <c r="E9" s="18" t="n">
        <v>515.14095745</v>
      </c>
      <c r="F9" s="20" t="n">
        <v>2.58619193</v>
      </c>
      <c r="G9" s="18" t="n">
        <v>468.13805294</v>
      </c>
      <c r="H9" s="20" t="n">
        <v>3.56119533</v>
      </c>
      <c r="I9" s="18" t="s">
        <v>481</v>
      </c>
      <c r="J9" s="20" t="s">
        <v>481</v>
      </c>
      <c r="K9" s="18" t="s">
        <v>481</v>
      </c>
      <c r="L9" s="20" t="s">
        <v>481</v>
      </c>
      <c r="M9" s="18" t="n">
        <v>347.7815185</v>
      </c>
      <c r="N9" s="20" t="n">
        <v>11.20716786</v>
      </c>
      <c r="O9" s="18" t="s">
        <v>481</v>
      </c>
      <c r="P9" s="20" t="s">
        <v>481</v>
      </c>
      <c r="Q9" s="18" t="s">
        <v>481</v>
      </c>
      <c r="R9" s="20" t="s">
        <v>481</v>
      </c>
    </row>
    <row r="10" spans="1:18">
      <c r="A10" s="15" t="s">
        <v>485</v>
      </c>
      <c r="B10" s="17" t="n">
        <v>20058</v>
      </c>
      <c r="C10" s="18">
        <f>(545.0/B10*100)</f>
        <v/>
      </c>
      <c r="D10" s="19" t="n">
        <v>19513</v>
      </c>
      <c r="E10" s="18" t="n">
        <v>514.73341891</v>
      </c>
      <c r="F10" s="20" t="n">
        <v>2.89677177</v>
      </c>
      <c r="G10" s="18" t="n">
        <v>539.32510854</v>
      </c>
      <c r="H10" s="20" t="n">
        <v>2.2881635</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463.74230067</v>
      </c>
      <c r="F11" s="20" t="n">
        <v>2.88968096</v>
      </c>
      <c r="G11" s="18" t="n">
        <v>448.32555879</v>
      </c>
      <c r="H11" s="20" t="n">
        <v>3.36729266</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(0.0/B12*100)</f>
        <v/>
      </c>
      <c r="D12" s="19" t="n">
        <v>6894</v>
      </c>
      <c r="E12" s="18" t="s">
        <v>481</v>
      </c>
      <c r="F12" s="20" t="s">
        <v>481</v>
      </c>
      <c r="G12" s="18" t="s">
        <v>481</v>
      </c>
      <c r="H12" s="20" t="s">
        <v>481</v>
      </c>
      <c r="I12" s="18" t="s">
        <v>481</v>
      </c>
      <c r="J12" s="20" t="s">
        <v>481</v>
      </c>
      <c r="K12" s="18" t="s">
        <v>481</v>
      </c>
      <c r="L12" s="20" t="s">
        <v>481</v>
      </c>
      <c r="M12" s="18" t="n">
        <v>487.25014112</v>
      </c>
      <c r="N12" s="20" t="n">
        <v>2.59970688</v>
      </c>
      <c r="O12" s="18" t="s">
        <v>481</v>
      </c>
      <c r="P12" s="20" t="s">
        <v>481</v>
      </c>
      <c r="Q12" s="18" t="s">
        <v>481</v>
      </c>
      <c r="R12" s="20" t="s">
        <v>481</v>
      </c>
    </row>
    <row r="13" spans="1:18">
      <c r="A13" s="15" t="s">
        <v>488</v>
      </c>
      <c r="B13" s="17" t="n">
        <v>7161</v>
      </c>
      <c r="C13" s="18">
        <f>(122.0/B13*100)</f>
        <v/>
      </c>
      <c r="D13" s="19" t="n">
        <v>7039</v>
      </c>
      <c r="E13" s="18" t="n">
        <v>510.68295545</v>
      </c>
      <c r="F13" s="20" t="n">
        <v>2.54830582</v>
      </c>
      <c r="G13" s="18" t="n">
        <v>478.99842126</v>
      </c>
      <c r="H13" s="20" t="n">
        <v>4.2199686</v>
      </c>
      <c r="I13" s="18" t="s">
        <v>481</v>
      </c>
      <c r="J13" s="20" t="s">
        <v>481</v>
      </c>
      <c r="K13" s="18" t="s">
        <v>481</v>
      </c>
      <c r="L13" s="20" t="s">
        <v>481</v>
      </c>
      <c r="M13" s="18" t="n">
        <v>407.4699787</v>
      </c>
      <c r="N13" s="20" t="n">
        <v>6.79601306</v>
      </c>
      <c r="O13" s="18" t="s">
        <v>481</v>
      </c>
      <c r="P13" s="20" t="s">
        <v>481</v>
      </c>
      <c r="Q13" s="18" t="s">
        <v>481</v>
      </c>
      <c r="R13" s="20" t="s">
        <v>481</v>
      </c>
    </row>
    <row r="14" spans="1:18">
      <c r="A14" s="15" t="s">
        <v>489</v>
      </c>
      <c r="B14" s="17" t="n">
        <v>5587</v>
      </c>
      <c r="C14" s="18">
        <f>(78.0/B14*100)</f>
        <v/>
      </c>
      <c r="D14" s="19" t="n">
        <v>5509</v>
      </c>
      <c r="E14" s="18" t="n">
        <v>528.71632105</v>
      </c>
      <c r="F14" s="20" t="n">
        <v>2.30992858</v>
      </c>
      <c r="G14" s="18" t="n">
        <v>486.125183</v>
      </c>
      <c r="H14" s="20" t="n">
        <v>3.50055546</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533.00968257</v>
      </c>
      <c r="F15" s="20" t="n">
        <v>2.49910759</v>
      </c>
      <c r="G15" s="18" t="n">
        <v>490.63337235</v>
      </c>
      <c r="H15" s="20" t="n">
        <v>6.6557693</v>
      </c>
      <c r="I15" s="18" t="s">
        <v>481</v>
      </c>
      <c r="J15" s="20" t="s">
        <v>481</v>
      </c>
      <c r="K15" s="18" t="s">
        <v>481</v>
      </c>
      <c r="L15" s="20" t="s">
        <v>481</v>
      </c>
      <c r="M15" s="18" t="n">
        <v>367.66871077</v>
      </c>
      <c r="N15" s="20" t="n">
        <v>14.82638214</v>
      </c>
      <c r="O15" s="18" t="s">
        <v>481</v>
      </c>
      <c r="P15" s="20" t="s">
        <v>481</v>
      </c>
      <c r="Q15" s="18" t="s">
        <v>481</v>
      </c>
      <c r="R15" s="20" t="s">
        <v>481</v>
      </c>
    </row>
    <row r="16" spans="1:18">
      <c r="A16" s="15" t="s">
        <v>491</v>
      </c>
      <c r="B16" s="17" t="n">
        <v>6108</v>
      </c>
      <c r="C16" s="18">
        <f>(0.0/B16*100)</f>
        <v/>
      </c>
      <c r="D16" s="19" t="n">
        <v>6108</v>
      </c>
      <c r="E16" s="18" t="s">
        <v>481</v>
      </c>
      <c r="F16" s="20" t="s">
        <v>481</v>
      </c>
      <c r="G16" s="18" t="s">
        <v>481</v>
      </c>
      <c r="H16" s="20" t="s">
        <v>481</v>
      </c>
      <c r="I16" s="18" t="s">
        <v>481</v>
      </c>
      <c r="J16" s="20" t="s">
        <v>481</v>
      </c>
      <c r="K16" s="18" t="s">
        <v>481</v>
      </c>
      <c r="L16" s="20" t="s">
        <v>481</v>
      </c>
      <c r="M16" s="18" t="n">
        <v>499.30614176</v>
      </c>
      <c r="N16" s="20" t="n">
        <v>2.50701975</v>
      </c>
      <c r="O16" s="18" t="s">
        <v>481</v>
      </c>
      <c r="P16" s="20" t="s">
        <v>481</v>
      </c>
      <c r="Q16" s="18" t="s">
        <v>481</v>
      </c>
      <c r="R16" s="20" t="s">
        <v>481</v>
      </c>
    </row>
    <row r="17" spans="1:18">
      <c r="A17" s="15" t="s">
        <v>492</v>
      </c>
      <c r="B17" s="17" t="n">
        <v>6504</v>
      </c>
      <c r="C17" s="18">
        <f>(1114.0/B17*100)</f>
        <v/>
      </c>
      <c r="D17" s="19" t="n">
        <v>5390</v>
      </c>
      <c r="E17" s="18" t="n">
        <v>527.74632163</v>
      </c>
      <c r="F17" s="20" t="n">
        <v>3.07743548</v>
      </c>
      <c r="G17" s="18" t="n">
        <v>499.52815823</v>
      </c>
      <c r="H17" s="20" t="n">
        <v>4.99765018</v>
      </c>
      <c r="I17" s="18" t="s">
        <v>481</v>
      </c>
      <c r="J17" s="20" t="s">
        <v>481</v>
      </c>
      <c r="K17" s="18" t="s">
        <v>481</v>
      </c>
      <c r="L17" s="20" t="s">
        <v>481</v>
      </c>
      <c r="M17" s="18" t="n">
        <v>338.260297</v>
      </c>
      <c r="N17" s="20" t="n">
        <v>14.23011861</v>
      </c>
      <c r="O17" s="18" t="s">
        <v>481</v>
      </c>
      <c r="P17" s="20" t="s">
        <v>481</v>
      </c>
      <c r="Q17" s="18" t="s">
        <v>481</v>
      </c>
      <c r="R17" s="20" t="s">
        <v>481</v>
      </c>
    </row>
    <row r="18" spans="1:18">
      <c r="A18" s="15" t="s">
        <v>493</v>
      </c>
      <c r="B18" s="17" t="n">
        <v>5532</v>
      </c>
      <c r="C18" s="18">
        <f>(0.0/B18*100)</f>
        <v/>
      </c>
      <c r="D18" s="19" t="n">
        <v>5532</v>
      </c>
      <c r="E18" s="18" t="s">
        <v>481</v>
      </c>
      <c r="F18" s="20" t="s">
        <v>481</v>
      </c>
      <c r="G18" s="18" t="s">
        <v>481</v>
      </c>
      <c r="H18" s="20" t="s">
        <v>481</v>
      </c>
      <c r="I18" s="18" t="s">
        <v>481</v>
      </c>
      <c r="J18" s="20" t="s">
        <v>481</v>
      </c>
      <c r="K18" s="18" t="s">
        <v>481</v>
      </c>
      <c r="L18" s="20" t="s">
        <v>481</v>
      </c>
      <c r="M18" s="18" t="n">
        <v>467.03953801</v>
      </c>
      <c r="N18" s="20" t="n">
        <v>4.33869737</v>
      </c>
      <c r="O18" s="18" t="s">
        <v>481</v>
      </c>
      <c r="P18" s="20" t="s">
        <v>481</v>
      </c>
      <c r="Q18" s="18" t="s">
        <v>481</v>
      </c>
      <c r="R18" s="20" t="s">
        <v>481</v>
      </c>
    </row>
    <row r="19" spans="1:18">
      <c r="A19" s="15" t="s">
        <v>494</v>
      </c>
      <c r="B19" s="17" t="n">
        <v>5658</v>
      </c>
      <c r="C19" s="18">
        <f>(135.0/B19*100)</f>
        <v/>
      </c>
      <c r="D19" s="19" t="n">
        <v>5523</v>
      </c>
      <c r="E19" s="18" t="n">
        <v>483.8406189</v>
      </c>
      <c r="F19" s="20" t="n">
        <v>2.80300204</v>
      </c>
      <c r="G19" s="18" t="n">
        <v>410.54833094</v>
      </c>
      <c r="H19" s="20" t="n">
        <v>4.48012931</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467.87228608</v>
      </c>
      <c r="F20" s="20" t="n">
        <v>3.4772493</v>
      </c>
      <c r="G20" s="18" t="n">
        <v>488.67702021</v>
      </c>
      <c r="H20" s="20" t="n">
        <v>2.53195281</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492.38401728</v>
      </c>
      <c r="F21" s="20" t="n">
        <v>4.29047102</v>
      </c>
      <c r="G21" s="18" t="n">
        <v>527.04326288</v>
      </c>
      <c r="H21" s="20" t="n">
        <v>2.4621897</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488.34324898</v>
      </c>
      <c r="F22" s="20" t="n">
        <v>4.49321897</v>
      </c>
      <c r="G22" s="18" t="n">
        <v>460.8705078</v>
      </c>
      <c r="H22" s="20" t="n">
        <v>5.14200963</v>
      </c>
      <c r="I22" s="18" t="s">
        <v>481</v>
      </c>
      <c r="J22" s="20" t="s">
        <v>481</v>
      </c>
      <c r="K22" s="18" t="s">
        <v>481</v>
      </c>
      <c r="L22" s="20" t="s">
        <v>481</v>
      </c>
      <c r="M22" s="18" t="s">
        <v>481</v>
      </c>
      <c r="N22" s="20" t="s">
        <v>481</v>
      </c>
      <c r="O22" s="18" t="n">
        <v>520.30165188</v>
      </c>
      <c r="P22" s="20" t="n">
        <v>42.63153501</v>
      </c>
      <c r="Q22" s="18" t="s">
        <v>481</v>
      </c>
      <c r="R22" s="20" t="s">
        <v>481</v>
      </c>
    </row>
    <row r="23" spans="1:18">
      <c r="A23" s="15" t="s">
        <v>498</v>
      </c>
      <c r="B23" s="17" t="n">
        <v>11583</v>
      </c>
      <c r="C23" s="18">
        <f>(230.0/B23*100)</f>
        <v/>
      </c>
      <c r="D23" s="19" t="n">
        <v>11353</v>
      </c>
      <c r="E23" s="18" t="n">
        <v>492.61729579</v>
      </c>
      <c r="F23" s="20" t="n">
        <v>2.96596304</v>
      </c>
      <c r="G23" s="18" t="n">
        <v>473.92440624</v>
      </c>
      <c r="H23" s="20" t="n">
        <v>3.90199309</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(7.0/B24*100)</f>
        <v/>
      </c>
      <c r="D24" s="19" t="n">
        <v>6640</v>
      </c>
      <c r="E24" s="18" t="n">
        <v>525.12343909</v>
      </c>
      <c r="F24" s="20" t="n">
        <v>3.73338153</v>
      </c>
      <c r="G24" s="18" t="n">
        <v>475.73065093</v>
      </c>
      <c r="H24" s="20" t="n">
        <v>8.10020482</v>
      </c>
      <c r="I24" s="18" t="s">
        <v>481</v>
      </c>
      <c r="J24" s="20" t="s">
        <v>481</v>
      </c>
      <c r="K24" s="18" t="s">
        <v>481</v>
      </c>
      <c r="L24" s="20" t="s">
        <v>481</v>
      </c>
      <c r="M24" s="18" t="s">
        <v>481</v>
      </c>
      <c r="N24" s="20" t="s">
        <v>481</v>
      </c>
      <c r="O24" s="18" t="s">
        <v>481</v>
      </c>
      <c r="P24" s="20" t="s">
        <v>481</v>
      </c>
      <c r="Q24" s="18" t="s">
        <v>481</v>
      </c>
      <c r="R24" s="20" t="s">
        <v>481</v>
      </c>
    </row>
    <row r="25" spans="1:18">
      <c r="A25" s="15" t="s">
        <v>500</v>
      </c>
      <c r="B25" s="17" t="n">
        <v>5581</v>
      </c>
      <c r="C25" s="18">
        <f>(25.0/B25*100)</f>
        <v/>
      </c>
      <c r="D25" s="19" t="n">
        <v>5556</v>
      </c>
      <c r="E25" s="18" t="n">
        <v>508.55819677</v>
      </c>
      <c r="F25" s="20" t="n">
        <v>6.08999979</v>
      </c>
      <c r="G25" s="18" t="n">
        <v>522.43684761</v>
      </c>
      <c r="H25" s="20" t="n">
        <v>3.39452765</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492.53550021</v>
      </c>
      <c r="F26" s="20" t="n">
        <v>2.01530414</v>
      </c>
      <c r="G26" s="18" t="n">
        <v>473.54369076</v>
      </c>
      <c r="H26" s="20" t="n">
        <v>2.78034756</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497.8501972</v>
      </c>
      <c r="F27" s="20" t="n">
        <v>2.29604959</v>
      </c>
      <c r="G27" s="18" t="n">
        <v>470.70654967</v>
      </c>
      <c r="H27" s="20" t="n">
        <v>2.01131375</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427.64891768</v>
      </c>
      <c r="F28" s="20" t="n">
        <v>2.63570896</v>
      </c>
      <c r="G28" s="18" t="n">
        <v>409.2135584</v>
      </c>
      <c r="H28" s="20" t="n">
        <v>5.3880111</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498.18155408</v>
      </c>
      <c r="F29" s="20" t="n">
        <v>2.90892399</v>
      </c>
      <c r="G29" s="18" t="n">
        <v>562.52049812</v>
      </c>
      <c r="H29" s="20" t="n">
        <v>5.82051418</v>
      </c>
      <c r="I29" s="18" t="s">
        <v>481</v>
      </c>
      <c r="J29" s="20" t="s">
        <v>481</v>
      </c>
      <c r="K29" s="18" t="s">
        <v>481</v>
      </c>
      <c r="L29" s="20" t="s">
        <v>481</v>
      </c>
      <c r="M29" s="18" t="n">
        <v>314.02123871</v>
      </c>
      <c r="N29" s="20" t="n">
        <v>13.26138992</v>
      </c>
      <c r="O29" s="18" t="s">
        <v>481</v>
      </c>
      <c r="P29" s="20" t="s">
        <v>481</v>
      </c>
      <c r="Q29" s="18" t="s">
        <v>481</v>
      </c>
      <c r="R29" s="20" t="s">
        <v>481</v>
      </c>
    </row>
    <row r="30" spans="1:18">
      <c r="A30" s="15" t="s">
        <v>505</v>
      </c>
      <c r="B30" s="17" t="n">
        <v>4520</v>
      </c>
      <c r="C30" s="18">
        <f>(140.0/B30*100)</f>
        <v/>
      </c>
      <c r="D30" s="19" t="n">
        <v>4380</v>
      </c>
      <c r="E30" s="18" t="n">
        <v>510.26104476</v>
      </c>
      <c r="F30" s="20" t="n">
        <v>4.25124497</v>
      </c>
      <c r="G30" s="18" t="n">
        <v>511.63863693</v>
      </c>
      <c r="H30" s="20" t="n">
        <v>3.00762406</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(135.0/B31*100)</f>
        <v/>
      </c>
      <c r="D31" s="19" t="n">
        <v>5321</v>
      </c>
      <c r="E31" s="18" t="n">
        <v>396.81955723</v>
      </c>
      <c r="F31" s="20" t="n">
        <v>12.16644733</v>
      </c>
      <c r="G31" s="18" t="n">
        <v>517.94086809</v>
      </c>
      <c r="H31" s="20" t="n">
        <v>2.35680217</v>
      </c>
      <c r="I31" s="18" t="s">
        <v>481</v>
      </c>
      <c r="J31" s="20" t="s">
        <v>481</v>
      </c>
      <c r="K31" s="18" t="s">
        <v>481</v>
      </c>
      <c r="L31" s="20" t="s">
        <v>481</v>
      </c>
      <c r="M31" s="18" t="s">
        <v>481</v>
      </c>
      <c r="N31" s="20" t="s">
        <v>481</v>
      </c>
      <c r="O31" s="18" t="s">
        <v>481</v>
      </c>
      <c r="P31" s="20" t="s">
        <v>481</v>
      </c>
      <c r="Q31" s="18" t="s">
        <v>481</v>
      </c>
      <c r="R31" s="20" t="s">
        <v>481</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505.69707044</v>
      </c>
      <c r="N32" s="20" t="n">
        <v>2.48475327</v>
      </c>
      <c r="O32" s="18" t="s">
        <v>481</v>
      </c>
      <c r="P32" s="20" t="s">
        <v>481</v>
      </c>
      <c r="Q32" s="18" t="s">
        <v>481</v>
      </c>
      <c r="R32" s="20" t="s">
        <v>481</v>
      </c>
    </row>
    <row r="33" spans="1:18">
      <c r="A33" s="15" t="s">
        <v>508</v>
      </c>
      <c r="B33" s="17" t="n">
        <v>7325</v>
      </c>
      <c r="C33" s="18">
        <f>(78.0/B33*100)</f>
        <v/>
      </c>
      <c r="D33" s="19" t="n">
        <v>7247</v>
      </c>
      <c r="E33" s="18" t="n">
        <v>508.30861239</v>
      </c>
      <c r="F33" s="20" t="n">
        <v>2.69073672</v>
      </c>
      <c r="G33" s="18" t="n">
        <v>458.22858385</v>
      </c>
      <c r="H33" s="20" t="n">
        <v>4.11473854</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469.60317256</v>
      </c>
      <c r="F34" s="20" t="n">
        <v>2.90571562</v>
      </c>
      <c r="G34" s="18" t="n">
        <v>420.48997416</v>
      </c>
      <c r="H34" s="20" t="n">
        <v>4.47153635</v>
      </c>
      <c r="I34" s="18" t="s">
        <v>481</v>
      </c>
      <c r="J34" s="20" t="s">
        <v>481</v>
      </c>
      <c r="K34" s="18" t="s">
        <v>481</v>
      </c>
      <c r="L34" s="20" t="s">
        <v>481</v>
      </c>
      <c r="M34" s="18" t="n">
        <v>263.37193708</v>
      </c>
      <c r="N34" s="20" t="n">
        <v>13.61114927</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505.2158807</v>
      </c>
      <c r="P35" s="20" t="n">
        <v>1.4729023</v>
      </c>
      <c r="Q35" s="18" t="s">
        <v>481</v>
      </c>
      <c r="R35" s="20" t="s">
        <v>481</v>
      </c>
    </row>
    <row r="36" spans="1:18">
      <c r="A36" s="15" t="s">
        <v>511</v>
      </c>
      <c r="B36" s="17" t="n">
        <v>6736</v>
      </c>
      <c r="C36" s="18">
        <f>(40.0/B36*100)</f>
        <v/>
      </c>
      <c r="D36" s="19" t="n">
        <v>6696</v>
      </c>
      <c r="E36" s="18" t="n">
        <v>504.14380257</v>
      </c>
      <c r="F36" s="20" t="n">
        <v>2.47858741</v>
      </c>
      <c r="G36" s="18" t="n">
        <v>481.25319323</v>
      </c>
      <c r="H36" s="20" t="n">
        <v>3.23838076</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471.41413514</v>
      </c>
      <c r="F37" s="20" t="n">
        <v>6.22328352</v>
      </c>
      <c r="G37" s="18" t="n">
        <v>508.89214726</v>
      </c>
      <c r="H37" s="20" t="n">
        <v>3.25839415</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499.00689735</v>
      </c>
      <c r="F38" s="20" t="n">
        <v>3.31129947</v>
      </c>
      <c r="G38" s="18" t="n">
        <v>479.04501095</v>
      </c>
      <c r="H38" s="20" t="n">
        <v>4.23196625</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432.82386905</v>
      </c>
      <c r="F39" s="20" t="n">
        <v>3.99405024</v>
      </c>
      <c r="G39" s="18" t="n">
        <v>398.48356209</v>
      </c>
      <c r="H39" s="20" t="n">
        <v>6.12234445</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498.05843371</v>
      </c>
      <c r="F40" s="20" t="n">
        <v>3.09475838</v>
      </c>
      <c r="G40" s="18" t="n">
        <v>499.44199339</v>
      </c>
      <c r="H40" s="20" t="n">
        <v>4.41043282</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503.23674864</v>
      </c>
      <c r="F41" s="20" t="n">
        <v>3.39770901</v>
      </c>
      <c r="G41" s="18" t="n">
        <v>472.5313542</v>
      </c>
      <c r="H41" s="20" t="n">
        <v>5.27671701</v>
      </c>
      <c r="I41" s="18" t="s">
        <v>481</v>
      </c>
      <c r="J41" s="20" t="s">
        <v>481</v>
      </c>
      <c r="K41" s="18" t="s">
        <v>481</v>
      </c>
      <c r="L41" s="20" t="s">
        <v>481</v>
      </c>
      <c r="M41" s="18" t="n">
        <v>399.91015703</v>
      </c>
      <c r="N41" s="20" t="n">
        <v>16.72230739</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345.59780254</v>
      </c>
      <c r="F45" s="20" t="n">
        <v>21.29348783</v>
      </c>
      <c r="G45" s="18" t="n">
        <v>318.20404545</v>
      </c>
      <c r="H45" s="20" t="n">
        <v>16.962932</v>
      </c>
      <c r="I45" s="18" t="s">
        <v>481</v>
      </c>
      <c r="J45" s="20" t="s">
        <v>481</v>
      </c>
      <c r="K45" s="18" t="s">
        <v>481</v>
      </c>
      <c r="L45" s="20" t="s">
        <v>481</v>
      </c>
      <c r="M45" s="18" t="n">
        <v>350.34337812</v>
      </c>
      <c r="N45" s="20" t="n">
        <v>3.01170533</v>
      </c>
      <c r="O45" s="18" t="s">
        <v>481</v>
      </c>
      <c r="P45" s="20" t="s">
        <v>481</v>
      </c>
      <c r="Q45" s="18" t="n">
        <v>346.1025393</v>
      </c>
      <c r="R45" s="20" t="n">
        <v>7.41025677</v>
      </c>
    </row>
    <row r="46" spans="1:18">
      <c r="A46" s="15" t="s">
        <v>521</v>
      </c>
      <c r="B46" s="17" t="n">
        <v>23141</v>
      </c>
      <c r="C46" s="18">
        <f>(1771.0/B46*100)</f>
        <v/>
      </c>
      <c r="D46" s="19" t="n">
        <v>21370</v>
      </c>
      <c r="E46" s="18" t="n">
        <v>410.6321866</v>
      </c>
      <c r="F46" s="20" t="n">
        <v>2.88704389</v>
      </c>
      <c r="G46" s="18" t="n">
        <v>405.76652589</v>
      </c>
      <c r="H46" s="20" t="n">
        <v>3.79725557</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(0.0/B47*100)</f>
        <v/>
      </c>
      <c r="D47" s="19" t="n">
        <v>5928</v>
      </c>
      <c r="E47" s="18" t="s">
        <v>481</v>
      </c>
      <c r="F47" s="20" t="s">
        <v>481</v>
      </c>
      <c r="G47" s="18" t="s">
        <v>481</v>
      </c>
      <c r="H47" s="20" t="s">
        <v>481</v>
      </c>
      <c r="I47" s="18" t="s">
        <v>481</v>
      </c>
      <c r="J47" s="20" t="s">
        <v>481</v>
      </c>
      <c r="K47" s="18" t="s">
        <v>481</v>
      </c>
      <c r="L47" s="20" t="s">
        <v>481</v>
      </c>
      <c r="M47" s="18" t="n">
        <v>431.71753287</v>
      </c>
      <c r="N47" s="20" t="n">
        <v>4.99770797</v>
      </c>
      <c r="O47" s="18" t="s">
        <v>481</v>
      </c>
      <c r="P47" s="20" t="s">
        <v>481</v>
      </c>
      <c r="Q47" s="18" t="s">
        <v>481</v>
      </c>
      <c r="R47" s="20" t="s">
        <v>481</v>
      </c>
    </row>
    <row r="48" spans="1:18">
      <c r="A48" s="15" t="s">
        <v>523</v>
      </c>
      <c r="B48" s="17" t="n">
        <v>9841</v>
      </c>
      <c r="C48" s="18">
        <f>(7.0/B48*100)</f>
        <v/>
      </c>
      <c r="D48" s="19" t="n">
        <v>9834</v>
      </c>
      <c r="E48" s="18" t="n">
        <v>493.56910104</v>
      </c>
      <c r="F48" s="20" t="n">
        <v>5.8436976</v>
      </c>
      <c r="G48" s="18" t="n">
        <v>494.49545066</v>
      </c>
      <c r="H48" s="20" t="n">
        <v>4.99525774</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(249.0/B50*100)</f>
        <v/>
      </c>
      <c r="D50" s="19" t="n">
        <v>11546</v>
      </c>
      <c r="E50" s="18" t="n">
        <v>429.60156662</v>
      </c>
      <c r="F50" s="20" t="n">
        <v>3.32243628</v>
      </c>
      <c r="G50" s="18" t="n">
        <v>420.99964861</v>
      </c>
      <c r="H50" s="20" t="n">
        <v>3.23328545</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444.25962471</v>
      </c>
      <c r="F51" s="20" t="n">
        <v>3.31579376</v>
      </c>
      <c r="G51" s="18" t="n">
        <v>406.9318314</v>
      </c>
      <c r="H51" s="20" t="n">
        <v>2.94194681</v>
      </c>
      <c r="I51" s="18" t="s">
        <v>481</v>
      </c>
      <c r="J51" s="20" t="s">
        <v>481</v>
      </c>
      <c r="K51" s="18" t="s">
        <v>481</v>
      </c>
      <c r="L51" s="20" t="s">
        <v>481</v>
      </c>
      <c r="M51" s="18" t="n">
        <v>427.96430568</v>
      </c>
      <c r="N51" s="20" t="n">
        <v>5.20460603</v>
      </c>
      <c r="O51" s="18" t="s">
        <v>481</v>
      </c>
      <c r="P51" s="20" t="s">
        <v>481</v>
      </c>
      <c r="Q51" s="18" t="s">
        <v>481</v>
      </c>
      <c r="R51" s="20" t="s">
        <v>481</v>
      </c>
    </row>
    <row r="52" spans="1:18">
      <c r="A52" s="15" t="s">
        <v>527</v>
      </c>
      <c r="B52" s="17" t="n">
        <v>5809</v>
      </c>
      <c r="C52" s="18">
        <f>(0.0/B52*100)</f>
        <v/>
      </c>
      <c r="D52" s="19" t="n">
        <v>5809</v>
      </c>
      <c r="E52" s="18" t="s">
        <v>481</v>
      </c>
      <c r="F52" s="20" t="s">
        <v>481</v>
      </c>
      <c r="G52" s="18" t="s">
        <v>481</v>
      </c>
      <c r="H52" s="20" t="s">
        <v>481</v>
      </c>
      <c r="I52" s="18" t="s">
        <v>481</v>
      </c>
      <c r="J52" s="20" t="s">
        <v>481</v>
      </c>
      <c r="K52" s="18" t="s">
        <v>481</v>
      </c>
      <c r="L52" s="20" t="s">
        <v>481</v>
      </c>
      <c r="M52" s="18" t="n">
        <v>486.86318645</v>
      </c>
      <c r="N52" s="20" t="n">
        <v>2.67681547</v>
      </c>
      <c r="O52" s="18" t="s">
        <v>481</v>
      </c>
      <c r="P52" s="20" t="s">
        <v>481</v>
      </c>
      <c r="Q52" s="18" t="s">
        <v>481</v>
      </c>
      <c r="R52" s="20" t="s">
        <v>481</v>
      </c>
    </row>
    <row r="53" spans="1:18">
      <c r="A53" s="15" t="s">
        <v>528</v>
      </c>
      <c r="B53" s="17" t="n">
        <v>5571</v>
      </c>
      <c r="C53" s="18">
        <f>(90.0/B53*100)</f>
        <v/>
      </c>
      <c r="D53" s="19" t="n">
        <v>5481</v>
      </c>
      <c r="E53" s="18" t="n">
        <v>450.10635225</v>
      </c>
      <c r="F53" s="20" t="n">
        <v>1.83605733</v>
      </c>
      <c r="G53" s="18" t="n">
        <v>419.05256676</v>
      </c>
      <c r="H53" s="20" t="n">
        <v>3.44168074</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367.32664316</v>
      </c>
      <c r="F54" s="20" t="n">
        <v>3.59202653</v>
      </c>
      <c r="G54" s="18" t="n">
        <v>352.13174331</v>
      </c>
      <c r="H54" s="20" t="n">
        <v>3.65261846</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410.32326599</v>
      </c>
      <c r="F55" s="20" t="n">
        <v>3.05379435</v>
      </c>
      <c r="G55" s="18" t="n">
        <v>374.5064948</v>
      </c>
      <c r="H55" s="20" t="n">
        <v>4.25605009</v>
      </c>
      <c r="I55" s="18" t="s">
        <v>481</v>
      </c>
      <c r="J55" s="20" t="s">
        <v>481</v>
      </c>
      <c r="K55" s="18" t="s">
        <v>481</v>
      </c>
      <c r="L55" s="20" t="s">
        <v>481</v>
      </c>
      <c r="M55" s="18" t="n">
        <v>495.7153</v>
      </c>
      <c r="N55" s="20" t="n">
        <v>72.06416769</v>
      </c>
      <c r="O55" s="18" t="n">
        <v>418.4891578</v>
      </c>
      <c r="P55" s="20" t="n">
        <v>16.64727474</v>
      </c>
      <c r="Q55" s="18" t="n">
        <v>306.06659605</v>
      </c>
      <c r="R55" s="20" t="n">
        <v>26.1090555</v>
      </c>
    </row>
    <row r="56" spans="1:18">
      <c r="A56" s="15" t="s">
        <v>531</v>
      </c>
      <c r="B56" s="17" t="n">
        <v>5359</v>
      </c>
      <c r="C56" s="18">
        <f>(77.0/B56*100)</f>
        <v/>
      </c>
      <c r="D56" s="19" t="n">
        <v>5282</v>
      </c>
      <c r="E56" s="18" t="n">
        <v>534.87986023</v>
      </c>
      <c r="F56" s="20" t="n">
        <v>2.75136299</v>
      </c>
      <c r="G56" s="18" t="n">
        <v>489.78686159</v>
      </c>
      <c r="H56" s="20" t="n">
        <v>4.70799463</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406.74147065</v>
      </c>
      <c r="F57" s="20" t="n">
        <v>2.92776633</v>
      </c>
      <c r="G57" s="18" t="n">
        <v>385.80900839</v>
      </c>
      <c r="H57" s="20" t="n">
        <v>3.61387631</v>
      </c>
      <c r="I57" s="18" t="s">
        <v>481</v>
      </c>
      <c r="J57" s="20" t="s">
        <v>481</v>
      </c>
      <c r="K57" s="18" t="s">
        <v>481</v>
      </c>
      <c r="L57" s="20" t="s">
        <v>481</v>
      </c>
      <c r="M57" s="18" t="s">
        <v>481</v>
      </c>
      <c r="N57" s="20" t="s">
        <v>481</v>
      </c>
      <c r="O57" s="18" t="s">
        <v>481</v>
      </c>
      <c r="P57" s="20" t="s">
        <v>481</v>
      </c>
      <c r="Q57" s="18" t="n">
        <v>391.62534069</v>
      </c>
      <c r="R57" s="20" t="n">
        <v>9.70913288</v>
      </c>
    </row>
    <row r="58" spans="1:18">
      <c r="A58" s="15" t="s">
        <v>533</v>
      </c>
      <c r="B58" s="17" t="n">
        <v>7267</v>
      </c>
      <c r="C58" s="18">
        <f>(10.0/B58*100)</f>
        <v/>
      </c>
      <c r="D58" s="19" t="n">
        <v>7257</v>
      </c>
      <c r="E58" s="18" t="n">
        <v>415.95557996</v>
      </c>
      <c r="F58" s="20" t="n">
        <v>3.17722407</v>
      </c>
      <c r="G58" s="18" t="n">
        <v>396.64418697</v>
      </c>
      <c r="H58" s="20" t="n">
        <v>4.16236546</v>
      </c>
      <c r="I58" s="18" t="s">
        <v>481</v>
      </c>
      <c r="J58" s="20" t="s">
        <v>481</v>
      </c>
      <c r="K58" s="18" t="s">
        <v>481</v>
      </c>
      <c r="L58" s="20" t="s">
        <v>481</v>
      </c>
      <c r="M58" s="18" t="s">
        <v>481</v>
      </c>
      <c r="N58" s="20" t="s">
        <v>481</v>
      </c>
      <c r="O58" s="18" t="n">
        <v>306.51101726</v>
      </c>
      <c r="P58" s="20" t="n">
        <v>42.66709963</v>
      </c>
      <c r="Q58" s="18" t="n">
        <v>363.47912652</v>
      </c>
      <c r="R58" s="20" t="n">
        <v>20.60842105</v>
      </c>
    </row>
    <row r="59" spans="1:18">
      <c r="A59" s="15" t="s">
        <v>534</v>
      </c>
      <c r="B59" s="17" t="n">
        <v>4826</v>
      </c>
      <c r="C59" s="18">
        <f>(26.0/B59*100)</f>
        <v/>
      </c>
      <c r="D59" s="19" t="n">
        <v>4800</v>
      </c>
      <c r="E59" s="18" t="n">
        <v>324.27536133</v>
      </c>
      <c r="F59" s="20" t="n">
        <v>3.20343506</v>
      </c>
      <c r="G59" s="18" t="n">
        <v>359.83483874</v>
      </c>
      <c r="H59" s="20" t="n">
        <v>1.77224016</v>
      </c>
      <c r="I59" s="18" t="s">
        <v>481</v>
      </c>
      <c r="J59" s="20" t="s">
        <v>481</v>
      </c>
      <c r="K59" s="18" t="s">
        <v>481</v>
      </c>
      <c r="L59" s="20" t="s">
        <v>481</v>
      </c>
      <c r="M59" s="18" t="s">
        <v>481</v>
      </c>
      <c r="N59" s="20" t="s">
        <v>481</v>
      </c>
      <c r="O59" s="18" t="n">
        <v>268.28388676</v>
      </c>
      <c r="P59" s="20" t="n">
        <v>25.22340501</v>
      </c>
      <c r="Q59" s="18" t="n">
        <v>302.73257222</v>
      </c>
      <c r="R59" s="20" t="n">
        <v>5.19434113</v>
      </c>
    </row>
    <row r="60" spans="1:18">
      <c r="A60" s="15" t="s">
        <v>535</v>
      </c>
      <c r="B60" s="17" t="n">
        <v>4546</v>
      </c>
      <c r="C60" s="18">
        <f>(15.0/B60*100)</f>
        <v/>
      </c>
      <c r="D60" s="19" t="n">
        <v>4531</v>
      </c>
      <c r="E60" s="18" t="n">
        <v>356.07352571</v>
      </c>
      <c r="F60" s="20" t="n">
        <v>6.26689752</v>
      </c>
      <c r="G60" s="18" t="n">
        <v>337.26818429</v>
      </c>
      <c r="H60" s="20" t="n">
        <v>6.94082785</v>
      </c>
      <c r="I60" s="18" t="s">
        <v>481</v>
      </c>
      <c r="J60" s="20" t="s">
        <v>481</v>
      </c>
      <c r="K60" s="18" t="s">
        <v>481</v>
      </c>
      <c r="L60" s="20" t="s">
        <v>481</v>
      </c>
      <c r="M60" s="18" t="s">
        <v>481</v>
      </c>
      <c r="N60" s="20" t="s">
        <v>481</v>
      </c>
      <c r="O60" s="18" t="n">
        <v>452.0507</v>
      </c>
      <c r="P60" s="20" t="n">
        <v>26.88245407</v>
      </c>
      <c r="Q60" s="18" t="n">
        <v>344.23666959</v>
      </c>
      <c r="R60" s="20" t="n">
        <v>9.36765142</v>
      </c>
    </row>
    <row r="61" spans="1:18">
      <c r="A61" s="15" t="s">
        <v>536</v>
      </c>
      <c r="B61" s="17" t="n">
        <v>6525</v>
      </c>
      <c r="C61" s="18">
        <f>(148.0/B61*100)</f>
        <v/>
      </c>
      <c r="D61" s="19" t="n">
        <v>6377</v>
      </c>
      <c r="E61" s="18" t="n">
        <v>482.90220327</v>
      </c>
      <c r="F61" s="20" t="n">
        <v>2.95673489</v>
      </c>
      <c r="G61" s="18" t="n">
        <v>441.78763711</v>
      </c>
      <c r="H61" s="20" t="n">
        <v>3.46475649</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515.49027218</v>
      </c>
      <c r="F62" s="20" t="n">
        <v>1.71418316</v>
      </c>
      <c r="G62" s="18" t="n">
        <v>497.18232915</v>
      </c>
      <c r="H62" s="20" t="n">
        <v>2.02997984</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349.37514402</v>
      </c>
      <c r="F63" s="20" t="n">
        <v>1.80244103</v>
      </c>
      <c r="G63" s="18" t="n">
        <v>348.91476253</v>
      </c>
      <c r="H63" s="20" t="n">
        <v>3.623825</v>
      </c>
      <c r="I63" s="18" t="s">
        <v>481</v>
      </c>
      <c r="J63" s="20" t="s">
        <v>481</v>
      </c>
      <c r="K63" s="18" t="s">
        <v>481</v>
      </c>
      <c r="L63" s="20" t="s">
        <v>481</v>
      </c>
      <c r="M63" s="18" t="n">
        <v>446.58754607</v>
      </c>
      <c r="N63" s="20" t="n">
        <v>40.36943715</v>
      </c>
      <c r="O63" s="18" t="n">
        <v>364.68094748</v>
      </c>
      <c r="P63" s="20" t="n">
        <v>76.39552332</v>
      </c>
      <c r="Q63" s="18" t="n">
        <v>376.30144677</v>
      </c>
      <c r="R63" s="20" t="n">
        <v>6.48832175</v>
      </c>
    </row>
    <row r="64" spans="1:18">
      <c r="A64" s="15" t="s">
        <v>539</v>
      </c>
      <c r="B64" s="17" t="n">
        <v>3634</v>
      </c>
      <c r="C64" s="18">
        <f>(3.0/B64*100)</f>
        <v/>
      </c>
      <c r="D64" s="19" t="n">
        <v>3631</v>
      </c>
      <c r="E64" s="18" t="n">
        <v>450.14858166</v>
      </c>
      <c r="F64" s="20" t="n">
        <v>2.7573258</v>
      </c>
      <c r="G64" s="18" t="n">
        <v>387.21404156</v>
      </c>
      <c r="H64" s="20" t="n">
        <v>11.83428579</v>
      </c>
      <c r="I64" s="18" t="s">
        <v>481</v>
      </c>
      <c r="J64" s="20" t="s">
        <v>481</v>
      </c>
      <c r="K64" s="18" t="s">
        <v>481</v>
      </c>
      <c r="L64" s="20" t="s">
        <v>481</v>
      </c>
      <c r="M64" s="18" t="n">
        <v>492.1450224</v>
      </c>
      <c r="N64" s="20" t="n">
        <v>97.62787734</v>
      </c>
      <c r="O64" s="18" t="n">
        <v>275.43109759</v>
      </c>
      <c r="P64" s="20" t="n">
        <v>143.75899538</v>
      </c>
      <c r="Q64" s="18" t="n">
        <v>447.38963759</v>
      </c>
      <c r="R64" s="20" t="n">
        <v>2.99198313</v>
      </c>
    </row>
    <row r="65" spans="1:18">
      <c r="A65" s="15" t="s">
        <v>540</v>
      </c>
      <c r="B65" s="17" t="n">
        <v>5325</v>
      </c>
      <c r="C65" s="18">
        <f>(14.0/B65*100)</f>
        <v/>
      </c>
      <c r="D65" s="19" t="n">
        <v>5311</v>
      </c>
      <c r="E65" s="18" t="n">
        <v>413.39294588</v>
      </c>
      <c r="F65" s="20" t="n">
        <v>2.88745975</v>
      </c>
      <c r="G65" s="18" t="n">
        <v>427.39764627</v>
      </c>
      <c r="H65" s="20" t="n">
        <v>4.01505588</v>
      </c>
      <c r="I65" s="18" t="s">
        <v>481</v>
      </c>
      <c r="J65" s="20" t="s">
        <v>481</v>
      </c>
      <c r="K65" s="18" t="s">
        <v>481</v>
      </c>
      <c r="L65" s="20" t="s">
        <v>481</v>
      </c>
      <c r="M65" s="18" t="n">
        <v>445.94880138</v>
      </c>
      <c r="N65" s="20" t="n">
        <v>32.63410374</v>
      </c>
      <c r="O65" s="18" t="n">
        <v>585.3774</v>
      </c>
      <c r="P65" s="20" t="n">
        <v>36.75228929</v>
      </c>
      <c r="Q65" s="18" t="n">
        <v>356.32416539</v>
      </c>
      <c r="R65" s="20" t="n">
        <v>18.04806933</v>
      </c>
    </row>
    <row r="66" spans="1:18">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n">
        <v>426.88447764</v>
      </c>
      <c r="N66" s="20" t="n">
        <v>1.57885956</v>
      </c>
      <c r="O66" s="18" t="s">
        <v>481</v>
      </c>
      <c r="P66" s="20" t="s">
        <v>481</v>
      </c>
      <c r="Q66" s="18" t="s">
        <v>481</v>
      </c>
      <c r="R66" s="20" t="s">
        <v>481</v>
      </c>
    </row>
    <row r="67" spans="1:18">
      <c r="A67" s="15" t="s">
        <v>542</v>
      </c>
      <c r="B67" s="17" t="n">
        <v>6971</v>
      </c>
      <c r="C67" s="18">
        <f>(396.0/B67*100)</f>
        <v/>
      </c>
      <c r="D67" s="19" t="n">
        <v>6575</v>
      </c>
      <c r="E67" s="18" t="n">
        <v>409.40355995</v>
      </c>
      <c r="F67" s="20" t="n">
        <v>3.53824924</v>
      </c>
      <c r="G67" s="18" t="n">
        <v>400.73076565</v>
      </c>
      <c r="H67" s="20" t="n">
        <v>3.25349705</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406.2314337</v>
      </c>
      <c r="F68" s="20" t="n">
        <v>1.30465128</v>
      </c>
      <c r="G68" s="18" t="n">
        <v>394.31072875</v>
      </c>
      <c r="H68" s="20" t="n">
        <v>1.97742239</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441.64165681</v>
      </c>
      <c r="F69" s="20" t="n">
        <v>4.46289848</v>
      </c>
      <c r="G69" s="18" t="n">
        <v>421.4354319</v>
      </c>
      <c r="H69" s="20" t="n">
        <v>5.5948058</v>
      </c>
      <c r="I69" s="18" t="s">
        <v>481</v>
      </c>
      <c r="J69" s="20" t="s">
        <v>481</v>
      </c>
      <c r="K69" s="18" t="s">
        <v>481</v>
      </c>
      <c r="L69" s="20" t="s">
        <v>481</v>
      </c>
      <c r="M69" s="18" t="s">
        <v>481</v>
      </c>
      <c r="N69" s="20" t="s">
        <v>481</v>
      </c>
      <c r="O69" s="18" t="s">
        <v>481</v>
      </c>
      <c r="P69" s="20" t="s">
        <v>481</v>
      </c>
      <c r="Q69" s="18" t="n">
        <v>295.44640243</v>
      </c>
      <c r="R69" s="20" t="n">
        <v>47.22673442</v>
      </c>
    </row>
    <row r="70" spans="1:18">
      <c r="A70" s="15" t="s">
        <v>545</v>
      </c>
      <c r="B70" s="17" t="n">
        <v>6036</v>
      </c>
      <c r="C70" s="18">
        <f>(223.0/B70*100)</f>
        <v/>
      </c>
      <c r="D70" s="19" t="n">
        <v>5813</v>
      </c>
      <c r="E70" s="18" t="n">
        <v>497.4601895</v>
      </c>
      <c r="F70" s="20" t="n">
        <v>3.18489558</v>
      </c>
      <c r="G70" s="18" t="n">
        <v>490.89429768</v>
      </c>
      <c r="H70" s="20" t="n">
        <v>6.08651162</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546.87500653</v>
      </c>
      <c r="F71" s="20" t="n">
        <v>2.09436475</v>
      </c>
      <c r="G71" s="18" t="n">
        <v>513.7008016</v>
      </c>
      <c r="H71" s="20" t="n">
        <v>2.54161005</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484.13279454</v>
      </c>
      <c r="F72" s="20" t="n">
        <v>3.60127722</v>
      </c>
      <c r="G72" s="18" t="n">
        <v>502.7446661</v>
      </c>
      <c r="H72" s="20" t="n">
        <v>2.73649363</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415.11585547</v>
      </c>
      <c r="F73" s="20" t="n">
        <v>4.06506971</v>
      </c>
      <c r="G73" s="18" t="n">
        <v>406.14593689</v>
      </c>
      <c r="H73" s="20" t="n">
        <v>3.68825532</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439.88416163</v>
      </c>
      <c r="F74" s="20" t="n">
        <v>2.09192416</v>
      </c>
      <c r="G74" s="18" t="n">
        <v>412.02369758</v>
      </c>
      <c r="H74" s="20" t="n">
        <v>2.79224297</v>
      </c>
      <c r="I74" s="18" t="s">
        <v>481</v>
      </c>
      <c r="J74" s="20" t="s">
        <v>481</v>
      </c>
      <c r="K74" s="18" t="s">
        <v>481</v>
      </c>
      <c r="L74" s="20" t="s">
        <v>481</v>
      </c>
      <c r="M74" s="18" t="s">
        <v>481</v>
      </c>
      <c r="N74" s="20" t="s">
        <v>481</v>
      </c>
      <c r="O74" s="18" t="s">
        <v>481</v>
      </c>
      <c r="P74" s="20" t="s">
        <v>481</v>
      </c>
      <c r="Q74" s="18" t="n">
        <v>396.88489706</v>
      </c>
      <c r="R74" s="20" t="n">
        <v>13.31066494</v>
      </c>
    </row>
    <row r="75" spans="1:18">
      <c r="A75" s="15" t="s">
        <v>550</v>
      </c>
      <c r="B75" s="17" t="n">
        <v>5375</v>
      </c>
      <c r="C75" s="18">
        <f>(0.0/B75*100)</f>
        <v/>
      </c>
      <c r="D75" s="19" t="n">
        <v>5375</v>
      </c>
      <c r="E75" s="18" t="s">
        <v>481</v>
      </c>
      <c r="F75" s="20" t="s">
        <v>481</v>
      </c>
      <c r="G75" s="18" t="s">
        <v>481</v>
      </c>
      <c r="H75" s="20" t="s">
        <v>481</v>
      </c>
      <c r="I75" s="18" t="s">
        <v>481</v>
      </c>
      <c r="J75" s="20" t="s">
        <v>481</v>
      </c>
      <c r="K75" s="18" t="s">
        <v>481</v>
      </c>
      <c r="L75" s="20" t="s">
        <v>481</v>
      </c>
      <c r="M75" s="18" t="n">
        <v>361.05550906</v>
      </c>
      <c r="N75" s="20" t="n">
        <v>3.06496607</v>
      </c>
      <c r="O75" s="18" t="s">
        <v>481</v>
      </c>
      <c r="P75" s="20" t="s">
        <v>481</v>
      </c>
      <c r="Q75" s="18" t="s">
        <v>481</v>
      </c>
      <c r="R75" s="20" t="s">
        <v>481</v>
      </c>
    </row>
    <row r="76" spans="1:18">
      <c r="A76" s="15" t="s">
        <v>551</v>
      </c>
      <c r="B76" s="17" t="n">
        <v>14167</v>
      </c>
      <c r="C76" s="18">
        <f>(232.0/B76*100)</f>
        <v/>
      </c>
      <c r="D76" s="19" t="n">
        <v>13935</v>
      </c>
      <c r="E76" s="18" t="n">
        <v>444.63030026</v>
      </c>
      <c r="F76" s="20" t="n">
        <v>3.47851402</v>
      </c>
      <c r="G76" s="18" t="n">
        <v>418.30809462</v>
      </c>
      <c r="H76" s="20" t="n">
        <v>3.02398686</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443.52047111</v>
      </c>
      <c r="F77" s="20" t="n">
        <v>2.82527098</v>
      </c>
      <c r="G77" s="18" t="n">
        <v>411.83970574</v>
      </c>
      <c r="H77" s="20" t="n">
        <v>3.64230121</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n">
        <v>425.07974431</v>
      </c>
      <c r="F80" s="20" t="n">
        <v>3.55960544</v>
      </c>
      <c r="G80" s="18" t="n">
        <v>432.50488777</v>
      </c>
      <c r="H80" s="20" t="n">
        <v>4.51761469</v>
      </c>
      <c r="I80" s="18" t="s">
        <v>481</v>
      </c>
      <c r="J80" s="20" t="s">
        <v>481</v>
      </c>
      <c r="K80" s="18" t="s">
        <v>481</v>
      </c>
      <c r="L80" s="20" t="s">
        <v>481</v>
      </c>
      <c r="M80" s="18" t="s">
        <v>481</v>
      </c>
      <c r="N80" s="20" t="s">
        <v>481</v>
      </c>
      <c r="O80" s="18" t="s">
        <v>481</v>
      </c>
      <c r="P80" s="20" t="s">
        <v>481</v>
      </c>
      <c r="Q80" s="18" t="n">
        <v>428.46201023</v>
      </c>
      <c r="R80" s="20" t="n">
        <v>22.79364704</v>
      </c>
    </row>
    <row r="81" spans="1:18">
      <c r="A81" s="23" t="s">
        <v>556</v>
      </c>
      <c r="B81" s="17" t="n">
        <v>8861</v>
      </c>
      <c r="C81" s="18">
        <f>(76.0/B81*100)</f>
        <v/>
      </c>
      <c r="D81" s="19" t="n">
        <v>8785</v>
      </c>
      <c r="E81" s="18" t="n">
        <v>451.42194029</v>
      </c>
      <c r="F81" s="20" t="n">
        <v>4.60614054</v>
      </c>
      <c r="G81" s="18" t="n">
        <v>411.67288252</v>
      </c>
      <c r="H81" s="20" t="n">
        <v>3.06872439</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772</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485.12426135</v>
      </c>
      <c r="F7" s="20" t="n">
        <v>2.35690502</v>
      </c>
      <c r="G7" s="18" t="n">
        <v>523.84583222</v>
      </c>
      <c r="H7" s="20" t="n">
        <v>1.96731817</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492.33034819</v>
      </c>
      <c r="F8" s="20" t="n">
        <v>3.11155178</v>
      </c>
      <c r="G8" s="18" t="n">
        <v>472.29875073</v>
      </c>
      <c r="H8" s="20" t="n">
        <v>3.51703425</v>
      </c>
      <c r="I8" s="18" t="s">
        <v>481</v>
      </c>
      <c r="J8" s="20" t="s">
        <v>481</v>
      </c>
      <c r="K8" s="18" t="s">
        <v>481</v>
      </c>
      <c r="L8" s="20" t="s">
        <v>481</v>
      </c>
      <c r="M8" s="18" t="n">
        <v>361.38025951</v>
      </c>
      <c r="N8" s="20" t="n">
        <v>22.72565673</v>
      </c>
      <c r="O8" s="18" t="s">
        <v>481</v>
      </c>
      <c r="P8" s="20" t="s">
        <v>481</v>
      </c>
      <c r="Q8" s="18" t="s">
        <v>481</v>
      </c>
      <c r="R8" s="20" t="s">
        <v>481</v>
      </c>
    </row>
    <row r="9" spans="1:18">
      <c r="A9" s="15" t="s">
        <v>484</v>
      </c>
      <c r="B9" s="17" t="n">
        <v>9651</v>
      </c>
      <c r="C9" s="18">
        <f>(175.0/B9*100)</f>
        <v/>
      </c>
      <c r="D9" s="19" t="n">
        <v>9476</v>
      </c>
      <c r="E9" s="18" t="n">
        <v>507.68723833</v>
      </c>
      <c r="F9" s="20" t="n">
        <v>2.56708219</v>
      </c>
      <c r="G9" s="18" t="n">
        <v>489.97106795</v>
      </c>
      <c r="H9" s="20" t="n">
        <v>3.97874639</v>
      </c>
      <c r="I9" s="18" t="s">
        <v>481</v>
      </c>
      <c r="J9" s="20" t="s">
        <v>481</v>
      </c>
      <c r="K9" s="18" t="s">
        <v>481</v>
      </c>
      <c r="L9" s="20" t="s">
        <v>481</v>
      </c>
      <c r="M9" s="18" t="n">
        <v>347.7815185</v>
      </c>
      <c r="N9" s="20" t="n">
        <v>11.20716786</v>
      </c>
      <c r="O9" s="18" t="s">
        <v>481</v>
      </c>
      <c r="P9" s="20" t="s">
        <v>481</v>
      </c>
      <c r="Q9" s="18" t="s">
        <v>481</v>
      </c>
      <c r="R9" s="20" t="s">
        <v>481</v>
      </c>
    </row>
    <row r="10" spans="1:18">
      <c r="A10" s="15" t="s">
        <v>485</v>
      </c>
      <c r="B10" s="17" t="n">
        <v>20058</v>
      </c>
      <c r="C10" s="18">
        <f>(545.0/B10*100)</f>
        <v/>
      </c>
      <c r="D10" s="19" t="n">
        <v>19513</v>
      </c>
      <c r="E10" s="18" t="n">
        <v>517.15351197</v>
      </c>
      <c r="F10" s="20" t="n">
        <v>2.45744883</v>
      </c>
      <c r="G10" s="18" t="n">
        <v>546.85034361</v>
      </c>
      <c r="H10" s="20" t="n">
        <v>2.56921365</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463.99257502</v>
      </c>
      <c r="F11" s="20" t="n">
        <v>3.19741424</v>
      </c>
      <c r="G11" s="18" t="n">
        <v>452.22642486</v>
      </c>
      <c r="H11" s="20" t="n">
        <v>2.60367895</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(0.0/B12*100)</f>
        <v/>
      </c>
      <c r="D12" s="19" t="n">
        <v>6894</v>
      </c>
      <c r="E12" s="18" t="s">
        <v>481</v>
      </c>
      <c r="F12" s="20" t="s">
        <v>481</v>
      </c>
      <c r="G12" s="18" t="s">
        <v>481</v>
      </c>
      <c r="H12" s="20" t="s">
        <v>481</v>
      </c>
      <c r="I12" s="18" t="s">
        <v>481</v>
      </c>
      <c r="J12" s="20" t="s">
        <v>481</v>
      </c>
      <c r="K12" s="18" t="s">
        <v>481</v>
      </c>
      <c r="L12" s="20" t="s">
        <v>481</v>
      </c>
      <c r="M12" s="18" t="n">
        <v>487.25014112</v>
      </c>
      <c r="N12" s="20" t="n">
        <v>2.59970688</v>
      </c>
      <c r="O12" s="18" t="s">
        <v>481</v>
      </c>
      <c r="P12" s="20" t="s">
        <v>481</v>
      </c>
      <c r="Q12" s="18" t="s">
        <v>481</v>
      </c>
      <c r="R12" s="20" t="s">
        <v>481</v>
      </c>
    </row>
    <row r="13" spans="1:18">
      <c r="A13" s="15" t="s">
        <v>488</v>
      </c>
      <c r="B13" s="17" t="n">
        <v>7161</v>
      </c>
      <c r="C13" s="18">
        <f>(122.0/B13*100)</f>
        <v/>
      </c>
      <c r="D13" s="19" t="n">
        <v>7039</v>
      </c>
      <c r="E13" s="18" t="n">
        <v>510.65751908</v>
      </c>
      <c r="F13" s="20" t="n">
        <v>2.68709997</v>
      </c>
      <c r="G13" s="18" t="n">
        <v>476.00148975</v>
      </c>
      <c r="H13" s="20" t="n">
        <v>4.00025546</v>
      </c>
      <c r="I13" s="18" t="s">
        <v>481</v>
      </c>
      <c r="J13" s="20" t="s">
        <v>481</v>
      </c>
      <c r="K13" s="18" t="s">
        <v>481</v>
      </c>
      <c r="L13" s="20" t="s">
        <v>481</v>
      </c>
      <c r="M13" s="18" t="n">
        <v>407.4699787</v>
      </c>
      <c r="N13" s="20" t="n">
        <v>6.79601306</v>
      </c>
      <c r="O13" s="18" t="s">
        <v>481</v>
      </c>
      <c r="P13" s="20" t="s">
        <v>481</v>
      </c>
      <c r="Q13" s="18" t="s">
        <v>481</v>
      </c>
      <c r="R13" s="20" t="s">
        <v>481</v>
      </c>
    </row>
    <row r="14" spans="1:18">
      <c r="A14" s="15" t="s">
        <v>489</v>
      </c>
      <c r="B14" s="17" t="n">
        <v>5587</v>
      </c>
      <c r="C14" s="18">
        <f>(78.0/B14*100)</f>
        <v/>
      </c>
      <c r="D14" s="19" t="n">
        <v>5509</v>
      </c>
      <c r="E14" s="18" t="n">
        <v>523.11051536</v>
      </c>
      <c r="F14" s="20" t="n">
        <v>2.81553785</v>
      </c>
      <c r="G14" s="18" t="n">
        <v>515.31637973</v>
      </c>
      <c r="H14" s="20" t="n">
        <v>2.5743031</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533.79364766</v>
      </c>
      <c r="F15" s="20" t="n">
        <v>2.59282068</v>
      </c>
      <c r="G15" s="18" t="n">
        <v>509.81875676</v>
      </c>
      <c r="H15" s="20" t="n">
        <v>3.88758604</v>
      </c>
      <c r="I15" s="18" t="s">
        <v>481</v>
      </c>
      <c r="J15" s="20" t="s">
        <v>481</v>
      </c>
      <c r="K15" s="18" t="s">
        <v>481</v>
      </c>
      <c r="L15" s="20" t="s">
        <v>481</v>
      </c>
      <c r="M15" s="18" t="n">
        <v>367.66871077</v>
      </c>
      <c r="N15" s="20" t="n">
        <v>14.82638214</v>
      </c>
      <c r="O15" s="18" t="s">
        <v>481</v>
      </c>
      <c r="P15" s="20" t="s">
        <v>481</v>
      </c>
      <c r="Q15" s="18" t="s">
        <v>481</v>
      </c>
      <c r="R15" s="20" t="s">
        <v>481</v>
      </c>
    </row>
    <row r="16" spans="1:18">
      <c r="A16" s="15" t="s">
        <v>491</v>
      </c>
      <c r="B16" s="17" t="n">
        <v>6108</v>
      </c>
      <c r="C16" s="18">
        <f>(0.0/B16*100)</f>
        <v/>
      </c>
      <c r="D16" s="19" t="n">
        <v>6108</v>
      </c>
      <c r="E16" s="18" t="s">
        <v>481</v>
      </c>
      <c r="F16" s="20" t="s">
        <v>481</v>
      </c>
      <c r="G16" s="18" t="s">
        <v>481</v>
      </c>
      <c r="H16" s="20" t="s">
        <v>481</v>
      </c>
      <c r="I16" s="18" t="s">
        <v>481</v>
      </c>
      <c r="J16" s="20" t="s">
        <v>481</v>
      </c>
      <c r="K16" s="18" t="s">
        <v>481</v>
      </c>
      <c r="L16" s="20" t="s">
        <v>481</v>
      </c>
      <c r="M16" s="18" t="n">
        <v>499.30614176</v>
      </c>
      <c r="N16" s="20" t="n">
        <v>2.50701975</v>
      </c>
      <c r="O16" s="18" t="s">
        <v>481</v>
      </c>
      <c r="P16" s="20" t="s">
        <v>481</v>
      </c>
      <c r="Q16" s="18" t="s">
        <v>481</v>
      </c>
      <c r="R16" s="20" t="s">
        <v>481</v>
      </c>
    </row>
    <row r="17" spans="1:18">
      <c r="A17" s="15" t="s">
        <v>492</v>
      </c>
      <c r="B17" s="17" t="n">
        <v>6504</v>
      </c>
      <c r="C17" s="18">
        <f>(1114.0/B17*100)</f>
        <v/>
      </c>
      <c r="D17" s="19" t="n">
        <v>5390</v>
      </c>
      <c r="E17" s="18" t="n">
        <v>523.53492712</v>
      </c>
      <c r="F17" s="20" t="n">
        <v>3.14148729</v>
      </c>
      <c r="G17" s="18" t="n">
        <v>510.63267454</v>
      </c>
      <c r="H17" s="20" t="n">
        <v>4.54767344</v>
      </c>
      <c r="I17" s="18" t="s">
        <v>481</v>
      </c>
      <c r="J17" s="20" t="s">
        <v>481</v>
      </c>
      <c r="K17" s="18" t="s">
        <v>481</v>
      </c>
      <c r="L17" s="20" t="s">
        <v>481</v>
      </c>
      <c r="M17" s="18" t="n">
        <v>338.260297</v>
      </c>
      <c r="N17" s="20" t="n">
        <v>14.23011861</v>
      </c>
      <c r="O17" s="18" t="s">
        <v>481</v>
      </c>
      <c r="P17" s="20" t="s">
        <v>481</v>
      </c>
      <c r="Q17" s="18" t="s">
        <v>481</v>
      </c>
      <c r="R17" s="20" t="s">
        <v>481</v>
      </c>
    </row>
    <row r="18" spans="1:18">
      <c r="A18" s="15" t="s">
        <v>493</v>
      </c>
      <c r="B18" s="17" t="n">
        <v>5532</v>
      </c>
      <c r="C18" s="18">
        <f>(0.0/B18*100)</f>
        <v/>
      </c>
      <c r="D18" s="19" t="n">
        <v>5532</v>
      </c>
      <c r="E18" s="18" t="s">
        <v>481</v>
      </c>
      <c r="F18" s="20" t="s">
        <v>481</v>
      </c>
      <c r="G18" s="18" t="s">
        <v>481</v>
      </c>
      <c r="H18" s="20" t="s">
        <v>481</v>
      </c>
      <c r="I18" s="18" t="s">
        <v>481</v>
      </c>
      <c r="J18" s="20" t="s">
        <v>481</v>
      </c>
      <c r="K18" s="18" t="s">
        <v>481</v>
      </c>
      <c r="L18" s="20" t="s">
        <v>481</v>
      </c>
      <c r="M18" s="18" t="n">
        <v>467.03953801</v>
      </c>
      <c r="N18" s="20" t="n">
        <v>4.33869737</v>
      </c>
      <c r="O18" s="18" t="s">
        <v>481</v>
      </c>
      <c r="P18" s="20" t="s">
        <v>481</v>
      </c>
      <c r="Q18" s="18" t="s">
        <v>481</v>
      </c>
      <c r="R18" s="20" t="s">
        <v>481</v>
      </c>
    </row>
    <row r="19" spans="1:18">
      <c r="A19" s="15" t="s">
        <v>494</v>
      </c>
      <c r="B19" s="17" t="n">
        <v>5658</v>
      </c>
      <c r="C19" s="18">
        <f>(135.0/B19*100)</f>
        <v/>
      </c>
      <c r="D19" s="19" t="n">
        <v>5523</v>
      </c>
      <c r="E19" s="18" t="n">
        <v>479.54498648</v>
      </c>
      <c r="F19" s="20" t="n">
        <v>2.94881693</v>
      </c>
      <c r="G19" s="18" t="n">
        <v>453.1673395</v>
      </c>
      <c r="H19" s="20" t="n">
        <v>3.605171</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470.29468635</v>
      </c>
      <c r="F20" s="20" t="n">
        <v>2.78707301</v>
      </c>
      <c r="G20" s="18" t="n">
        <v>497.80686927</v>
      </c>
      <c r="H20" s="20" t="n">
        <v>2.97467193</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503.6307325</v>
      </c>
      <c r="F21" s="20" t="n">
        <v>3.06520482</v>
      </c>
      <c r="G21" s="18" t="n">
        <v>532.34988106</v>
      </c>
      <c r="H21" s="20" t="n">
        <v>2.74494969</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483.8573892</v>
      </c>
      <c r="F22" s="20" t="n">
        <v>4.36460244</v>
      </c>
      <c r="G22" s="18" t="n">
        <v>467.30181531</v>
      </c>
      <c r="H22" s="20" t="n">
        <v>4.27487497</v>
      </c>
      <c r="I22" s="18" t="s">
        <v>481</v>
      </c>
      <c r="J22" s="20" t="s">
        <v>481</v>
      </c>
      <c r="K22" s="18" t="s">
        <v>481</v>
      </c>
      <c r="L22" s="20" t="s">
        <v>481</v>
      </c>
      <c r="M22" s="18" t="s">
        <v>481</v>
      </c>
      <c r="N22" s="20" t="s">
        <v>481</v>
      </c>
      <c r="O22" s="18" t="n">
        <v>472.97224934</v>
      </c>
      <c r="P22" s="20" t="n">
        <v>31.30341627</v>
      </c>
      <c r="Q22" s="18" t="s">
        <v>481</v>
      </c>
      <c r="R22" s="20" t="s">
        <v>481</v>
      </c>
    </row>
    <row r="23" spans="1:18">
      <c r="A23" s="15" t="s">
        <v>498</v>
      </c>
      <c r="B23" s="17" t="n">
        <v>11583</v>
      </c>
      <c r="C23" s="18">
        <f>(230.0/B23*100)</f>
        <v/>
      </c>
      <c r="D23" s="19" t="n">
        <v>11353</v>
      </c>
      <c r="E23" s="18" t="n">
        <v>486.26003007</v>
      </c>
      <c r="F23" s="20" t="n">
        <v>2.94953293</v>
      </c>
      <c r="G23" s="18" t="n">
        <v>484.38820669</v>
      </c>
      <c r="H23" s="20" t="n">
        <v>3.58833646</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515.9584799199999</v>
      </c>
      <c r="N24" s="20" t="n">
        <v>3.19721086</v>
      </c>
      <c r="O24" s="18" t="s">
        <v>481</v>
      </c>
      <c r="P24" s="20" t="s">
        <v>481</v>
      </c>
      <c r="Q24" s="18" t="s">
        <v>481</v>
      </c>
      <c r="R24" s="20" t="s">
        <v>481</v>
      </c>
    </row>
    <row r="25" spans="1:18">
      <c r="A25" s="15" t="s">
        <v>500</v>
      </c>
      <c r="B25" s="17" t="n">
        <v>5581</v>
      </c>
      <c r="C25" s="18">
        <f>(25.0/B25*100)</f>
        <v/>
      </c>
      <c r="D25" s="19" t="n">
        <v>5556</v>
      </c>
      <c r="E25" s="18" t="n">
        <v>493.64798743</v>
      </c>
      <c r="F25" s="20" t="n">
        <v>3.74527052</v>
      </c>
      <c r="G25" s="18" t="n">
        <v>539.86929939</v>
      </c>
      <c r="H25" s="20" t="n">
        <v>3.51543458</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496.89601526</v>
      </c>
      <c r="F26" s="20" t="n">
        <v>1.89121617</v>
      </c>
      <c r="G26" s="18" t="n">
        <v>461.06540239</v>
      </c>
      <c r="H26" s="20" t="n">
        <v>3.31091158</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466.48458186</v>
      </c>
      <c r="F27" s="20" t="n">
        <v>2.21142404</v>
      </c>
      <c r="G27" s="18" t="n">
        <v>494.28721293</v>
      </c>
      <c r="H27" s="20" t="n">
        <v>1.83549943</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425.02576963</v>
      </c>
      <c r="F28" s="20" t="n">
        <v>2.80851159</v>
      </c>
      <c r="G28" s="18" t="n">
        <v>425.14032422</v>
      </c>
      <c r="H28" s="20" t="n">
        <v>3.40456567</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513.21527412</v>
      </c>
      <c r="F29" s="20" t="n">
        <v>2.71974764</v>
      </c>
      <c r="G29" s="18" t="n">
        <v>493.23255855</v>
      </c>
      <c r="H29" s="20" t="n">
        <v>4.45680431</v>
      </c>
      <c r="I29" s="18" t="s">
        <v>481</v>
      </c>
      <c r="J29" s="20" t="s">
        <v>481</v>
      </c>
      <c r="K29" s="18" t="s">
        <v>481</v>
      </c>
      <c r="L29" s="20" t="s">
        <v>481</v>
      </c>
      <c r="M29" s="18" t="n">
        <v>314.02123871</v>
      </c>
      <c r="N29" s="20" t="n">
        <v>13.26138992</v>
      </c>
      <c r="O29" s="18" t="s">
        <v>481</v>
      </c>
      <c r="P29" s="20" t="s">
        <v>481</v>
      </c>
      <c r="Q29" s="18" t="s">
        <v>481</v>
      </c>
      <c r="R29" s="20" t="s">
        <v>481</v>
      </c>
    </row>
    <row r="30" spans="1:18">
      <c r="A30" s="15" t="s">
        <v>505</v>
      </c>
      <c r="B30" s="17" t="n">
        <v>4520</v>
      </c>
      <c r="C30" s="18">
        <f>(140.0/B30*100)</f>
        <v/>
      </c>
      <c r="D30" s="19" t="n">
        <v>4380</v>
      </c>
      <c r="E30" s="18" t="n">
        <v>474.50736857</v>
      </c>
      <c r="F30" s="20" t="n">
        <v>3.65235308</v>
      </c>
      <c r="G30" s="18" t="n">
        <v>533.95317536</v>
      </c>
      <c r="H30" s="20" t="n">
        <v>2.76979928</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(135.0/B31*100)</f>
        <v/>
      </c>
      <c r="D31" s="19" t="n">
        <v>5321</v>
      </c>
      <c r="E31" s="18" t="n">
        <v>492.07175372</v>
      </c>
      <c r="F31" s="20" t="n">
        <v>3.05115954</v>
      </c>
      <c r="G31" s="18" t="n">
        <v>538.43765942</v>
      </c>
      <c r="H31" s="20" t="n">
        <v>2.8061237</v>
      </c>
      <c r="I31" s="18" t="s">
        <v>481</v>
      </c>
      <c r="J31" s="20" t="s">
        <v>481</v>
      </c>
      <c r="K31" s="18" t="s">
        <v>481</v>
      </c>
      <c r="L31" s="20" t="s">
        <v>481</v>
      </c>
      <c r="M31" s="18" t="s">
        <v>481</v>
      </c>
      <c r="N31" s="20" t="s">
        <v>481</v>
      </c>
      <c r="O31" s="18" t="s">
        <v>481</v>
      </c>
      <c r="P31" s="20" t="s">
        <v>481</v>
      </c>
      <c r="Q31" s="18" t="s">
        <v>481</v>
      </c>
      <c r="R31" s="20" t="s">
        <v>481</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505.69707044</v>
      </c>
      <c r="N32" s="20" t="n">
        <v>2.48475327</v>
      </c>
      <c r="O32" s="18" t="s">
        <v>481</v>
      </c>
      <c r="P32" s="20" t="s">
        <v>481</v>
      </c>
      <c r="Q32" s="18" t="s">
        <v>481</v>
      </c>
      <c r="R32" s="20" t="s">
        <v>481</v>
      </c>
    </row>
    <row r="33" spans="1:18">
      <c r="A33" s="15" t="s">
        <v>508</v>
      </c>
      <c r="B33" s="17" t="n">
        <v>7325</v>
      </c>
      <c r="C33" s="18">
        <f>(78.0/B33*100)</f>
        <v/>
      </c>
      <c r="D33" s="19" t="n">
        <v>7247</v>
      </c>
      <c r="E33" s="18" t="n">
        <v>461.72833979</v>
      </c>
      <c r="F33" s="20" t="n">
        <v>2.94337726</v>
      </c>
      <c r="G33" s="18" t="n">
        <v>527.37276245</v>
      </c>
      <c r="H33" s="20" t="n">
        <v>2.78524668</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466.57826136</v>
      </c>
      <c r="F34" s="20" t="n">
        <v>3.15903848</v>
      </c>
      <c r="G34" s="18" t="n">
        <v>441.64753836</v>
      </c>
      <c r="H34" s="20" t="n">
        <v>3.04775637</v>
      </c>
      <c r="I34" s="18" t="s">
        <v>481</v>
      </c>
      <c r="J34" s="20" t="s">
        <v>481</v>
      </c>
      <c r="K34" s="18" t="s">
        <v>481</v>
      </c>
      <c r="L34" s="20" t="s">
        <v>481</v>
      </c>
      <c r="M34" s="18" t="n">
        <v>263.37193708</v>
      </c>
      <c r="N34" s="20" t="n">
        <v>13.61114927</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505.2158807</v>
      </c>
      <c r="P35" s="20" t="n">
        <v>1.4729023</v>
      </c>
      <c r="Q35" s="18" t="s">
        <v>481</v>
      </c>
      <c r="R35" s="20" t="s">
        <v>481</v>
      </c>
    </row>
    <row r="36" spans="1:18">
      <c r="A36" s="15" t="s">
        <v>511</v>
      </c>
      <c r="B36" s="17" t="n">
        <v>6736</v>
      </c>
      <c r="C36" s="18">
        <f>(40.0/B36*100)</f>
        <v/>
      </c>
      <c r="D36" s="19" t="n">
        <v>6696</v>
      </c>
      <c r="E36" s="18" t="n">
        <v>484.08137425</v>
      </c>
      <c r="F36" s="20" t="n">
        <v>3.56444857</v>
      </c>
      <c r="G36" s="18" t="n">
        <v>503.55702876</v>
      </c>
      <c r="H36" s="20" t="n">
        <v>2.34305264</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495.76729463</v>
      </c>
      <c r="F37" s="20" t="n">
        <v>3.6640386</v>
      </c>
      <c r="G37" s="18" t="n">
        <v>515.08354045</v>
      </c>
      <c r="H37" s="20" t="n">
        <v>4.00570635</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489.51143173</v>
      </c>
      <c r="F38" s="20" t="n">
        <v>3.25797709</v>
      </c>
      <c r="G38" s="18" t="n">
        <v>497.79775219</v>
      </c>
      <c r="H38" s="20" t="n">
        <v>4.18704792</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431.22988082</v>
      </c>
      <c r="F39" s="20" t="n">
        <v>4.02943682</v>
      </c>
      <c r="G39" s="18" t="n">
        <v>408.42332094</v>
      </c>
      <c r="H39" s="20" t="n">
        <v>5.09764641</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497.91181287</v>
      </c>
      <c r="F40" s="20" t="n">
        <v>2.91203091</v>
      </c>
      <c r="G40" s="18" t="n">
        <v>500.53528377</v>
      </c>
      <c r="H40" s="20" t="n">
        <v>4.65710735</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495.010277</v>
      </c>
      <c r="F41" s="20" t="n">
        <v>3.43941863</v>
      </c>
      <c r="G41" s="18" t="n">
        <v>511.8194597</v>
      </c>
      <c r="H41" s="20" t="n">
        <v>4.99139779</v>
      </c>
      <c r="I41" s="18" t="s">
        <v>481</v>
      </c>
      <c r="J41" s="20" t="s">
        <v>481</v>
      </c>
      <c r="K41" s="18" t="s">
        <v>481</v>
      </c>
      <c r="L41" s="20" t="s">
        <v>481</v>
      </c>
      <c r="M41" s="18" t="n">
        <v>399.91015703</v>
      </c>
      <c r="N41" s="20" t="n">
        <v>16.72230739</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327.88252926</v>
      </c>
      <c r="F45" s="20" t="n">
        <v>24.70590209</v>
      </c>
      <c r="G45" s="18" t="n">
        <v>327.83314902</v>
      </c>
      <c r="H45" s="20" t="n">
        <v>16.69894218</v>
      </c>
      <c r="I45" s="18" t="s">
        <v>481</v>
      </c>
      <c r="J45" s="20" t="s">
        <v>481</v>
      </c>
      <c r="K45" s="18" t="s">
        <v>481</v>
      </c>
      <c r="L45" s="20" t="s">
        <v>481</v>
      </c>
      <c r="M45" s="18" t="n">
        <v>350.35580183</v>
      </c>
      <c r="N45" s="20" t="n">
        <v>3.01811884</v>
      </c>
      <c r="O45" s="18" t="s">
        <v>481</v>
      </c>
      <c r="P45" s="20" t="s">
        <v>481</v>
      </c>
      <c r="Q45" s="18" t="n">
        <v>345.40056488</v>
      </c>
      <c r="R45" s="20" t="n">
        <v>7.25794497</v>
      </c>
    </row>
    <row r="46" spans="1:18">
      <c r="A46" s="15" t="s">
        <v>521</v>
      </c>
      <c r="B46" s="17" t="n">
        <v>23141</v>
      </c>
      <c r="C46" s="18">
        <f>(1771.0/B46*100)</f>
        <v/>
      </c>
      <c r="D46" s="19" t="n">
        <v>21370</v>
      </c>
      <c r="E46" s="18" t="n">
        <v>408.10799975</v>
      </c>
      <c r="F46" s="20" t="n">
        <v>2.66647289</v>
      </c>
      <c r="G46" s="18" t="n">
        <v>416.37400283</v>
      </c>
      <c r="H46" s="20" t="n">
        <v>4.33653477</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(0.0/B47*100)</f>
        <v/>
      </c>
      <c r="D47" s="19" t="n">
        <v>5928</v>
      </c>
      <c r="E47" s="18" t="s">
        <v>481</v>
      </c>
      <c r="F47" s="20" t="s">
        <v>481</v>
      </c>
      <c r="G47" s="18" t="s">
        <v>481</v>
      </c>
      <c r="H47" s="20" t="s">
        <v>481</v>
      </c>
      <c r="I47" s="18" t="s">
        <v>481</v>
      </c>
      <c r="J47" s="20" t="s">
        <v>481</v>
      </c>
      <c r="K47" s="18" t="s">
        <v>481</v>
      </c>
      <c r="L47" s="20" t="s">
        <v>481</v>
      </c>
      <c r="M47" s="18" t="n">
        <v>431.71753287</v>
      </c>
      <c r="N47" s="20" t="n">
        <v>4.99770797</v>
      </c>
      <c r="O47" s="18" t="s">
        <v>481</v>
      </c>
      <c r="P47" s="20" t="s">
        <v>481</v>
      </c>
      <c r="Q47" s="18" t="s">
        <v>481</v>
      </c>
      <c r="R47" s="20" t="s">
        <v>481</v>
      </c>
    </row>
    <row r="48" spans="1:18">
      <c r="A48" s="15" t="s">
        <v>523</v>
      </c>
      <c r="B48" s="17" t="n">
        <v>9841</v>
      </c>
      <c r="C48" s="18">
        <f>(7.0/B48*100)</f>
        <v/>
      </c>
      <c r="D48" s="19" t="n">
        <v>9834</v>
      </c>
      <c r="E48" s="18" t="n">
        <v>493.97112273</v>
      </c>
      <c r="F48" s="20" t="n">
        <v>5.90483381</v>
      </c>
      <c r="G48" s="18" t="n">
        <v>493.9508039</v>
      </c>
      <c r="H48" s="20" t="n">
        <v>5.01086239</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(249.0/B50*100)</f>
        <v/>
      </c>
      <c r="D50" s="19" t="n">
        <v>11546</v>
      </c>
      <c r="E50" s="18" t="n">
        <v>413.42810077</v>
      </c>
      <c r="F50" s="20" t="n">
        <v>3.41784163</v>
      </c>
      <c r="G50" s="18" t="n">
        <v>440.41725176</v>
      </c>
      <c r="H50" s="20" t="n">
        <v>3.09090748</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411.81203279</v>
      </c>
      <c r="F51" s="20" t="n">
        <v>3.56783001</v>
      </c>
      <c r="G51" s="18" t="n">
        <v>440.15504023</v>
      </c>
      <c r="H51" s="20" t="n">
        <v>2.85191239</v>
      </c>
      <c r="I51" s="18" t="s">
        <v>481</v>
      </c>
      <c r="J51" s="20" t="s">
        <v>481</v>
      </c>
      <c r="K51" s="18" t="s">
        <v>481</v>
      </c>
      <c r="L51" s="20" t="s">
        <v>481</v>
      </c>
      <c r="M51" s="18" t="n">
        <v>427.96430568</v>
      </c>
      <c r="N51" s="20" t="n">
        <v>5.20460603</v>
      </c>
      <c r="O51" s="18" t="s">
        <v>481</v>
      </c>
      <c r="P51" s="20" t="s">
        <v>481</v>
      </c>
      <c r="Q51" s="18" t="s">
        <v>481</v>
      </c>
      <c r="R51" s="20" t="s">
        <v>481</v>
      </c>
    </row>
    <row r="52" spans="1:18">
      <c r="A52" s="15" t="s">
        <v>527</v>
      </c>
      <c r="B52" s="17" t="n">
        <v>5809</v>
      </c>
      <c r="C52" s="18">
        <f>(0.0/B52*100)</f>
        <v/>
      </c>
      <c r="D52" s="19" t="n">
        <v>5809</v>
      </c>
      <c r="E52" s="18" t="s">
        <v>481</v>
      </c>
      <c r="F52" s="20" t="s">
        <v>481</v>
      </c>
      <c r="G52" s="18" t="s">
        <v>481</v>
      </c>
      <c r="H52" s="20" t="s">
        <v>481</v>
      </c>
      <c r="I52" s="18" t="s">
        <v>481</v>
      </c>
      <c r="J52" s="20" t="s">
        <v>481</v>
      </c>
      <c r="K52" s="18" t="s">
        <v>481</v>
      </c>
      <c r="L52" s="20" t="s">
        <v>481</v>
      </c>
      <c r="M52" s="18" t="n">
        <v>486.86318645</v>
      </c>
      <c r="N52" s="20" t="n">
        <v>2.67681547</v>
      </c>
      <c r="O52" s="18" t="s">
        <v>481</v>
      </c>
      <c r="P52" s="20" t="s">
        <v>481</v>
      </c>
      <c r="Q52" s="18" t="s">
        <v>481</v>
      </c>
      <c r="R52" s="20" t="s">
        <v>481</v>
      </c>
    </row>
    <row r="53" spans="1:18">
      <c r="A53" s="15" t="s">
        <v>528</v>
      </c>
      <c r="B53" s="17" t="n">
        <v>5571</v>
      </c>
      <c r="C53" s="18">
        <f>(90.0/B53*100)</f>
        <v/>
      </c>
      <c r="D53" s="19" t="n">
        <v>5481</v>
      </c>
      <c r="E53" s="18" t="n">
        <v>446.45873541</v>
      </c>
      <c r="F53" s="20" t="n">
        <v>1.83448893</v>
      </c>
      <c r="G53" s="18" t="n">
        <v>436.46092828</v>
      </c>
      <c r="H53" s="20" t="n">
        <v>2.71902566</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348.92551267</v>
      </c>
      <c r="F54" s="20" t="n">
        <v>3.1095728</v>
      </c>
      <c r="G54" s="18" t="n">
        <v>389.90815281</v>
      </c>
      <c r="H54" s="20" t="n">
        <v>4.34666736</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405.54949497</v>
      </c>
      <c r="F55" s="20" t="n">
        <v>3.08190919</v>
      </c>
      <c r="G55" s="18" t="n">
        <v>392.8233622</v>
      </c>
      <c r="H55" s="20" t="n">
        <v>4.24155737</v>
      </c>
      <c r="I55" s="18" t="s">
        <v>481</v>
      </c>
      <c r="J55" s="20" t="s">
        <v>481</v>
      </c>
      <c r="K55" s="18" t="s">
        <v>481</v>
      </c>
      <c r="L55" s="20" t="s">
        <v>481</v>
      </c>
      <c r="M55" s="18" t="n">
        <v>495.7153</v>
      </c>
      <c r="N55" s="20" t="n">
        <v>72.06416769</v>
      </c>
      <c r="O55" s="18" t="n">
        <v>442.78338847</v>
      </c>
      <c r="P55" s="20" t="n">
        <v>21.72513534</v>
      </c>
      <c r="Q55" s="18" t="n">
        <v>308.66799514</v>
      </c>
      <c r="R55" s="20" t="n">
        <v>24.42847496</v>
      </c>
    </row>
    <row r="56" spans="1:18">
      <c r="A56" s="15" t="s">
        <v>531</v>
      </c>
      <c r="B56" s="17" t="n">
        <v>5359</v>
      </c>
      <c r="C56" s="18">
        <f>(77.0/B56*100)</f>
        <v/>
      </c>
      <c r="D56" s="19" t="n">
        <v>5282</v>
      </c>
      <c r="E56" s="18" t="n">
        <v>519.83181949</v>
      </c>
      <c r="F56" s="20" t="n">
        <v>3.15054025</v>
      </c>
      <c r="G56" s="18" t="n">
        <v>536.08006534</v>
      </c>
      <c r="H56" s="20" t="n">
        <v>3.24975587</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393.65746603</v>
      </c>
      <c r="F57" s="20" t="n">
        <v>3.09453511</v>
      </c>
      <c r="G57" s="18" t="n">
        <v>403.37618659</v>
      </c>
      <c r="H57" s="20" t="n">
        <v>3.33860139</v>
      </c>
      <c r="I57" s="18" t="s">
        <v>481</v>
      </c>
      <c r="J57" s="20" t="s">
        <v>481</v>
      </c>
      <c r="K57" s="18" t="s">
        <v>481</v>
      </c>
      <c r="L57" s="20" t="s">
        <v>481</v>
      </c>
      <c r="M57" s="18" t="n">
        <v>276.4343</v>
      </c>
      <c r="N57" s="20" t="n">
        <v>68.7373216</v>
      </c>
      <c r="O57" s="18" t="s">
        <v>481</v>
      </c>
      <c r="P57" s="20" t="s">
        <v>481</v>
      </c>
      <c r="Q57" s="18" t="n">
        <v>391.62534069</v>
      </c>
      <c r="R57" s="20" t="n">
        <v>9.70913288</v>
      </c>
    </row>
    <row r="58" spans="1:18">
      <c r="A58" s="15" t="s">
        <v>533</v>
      </c>
      <c r="B58" s="17" t="n">
        <v>7267</v>
      </c>
      <c r="C58" s="18">
        <f>(10.0/B58*100)</f>
        <v/>
      </c>
      <c r="D58" s="19" t="n">
        <v>7257</v>
      </c>
      <c r="E58" s="18" t="n">
        <v>409.00047525</v>
      </c>
      <c r="F58" s="20" t="n">
        <v>3.14974004</v>
      </c>
      <c r="G58" s="18" t="n">
        <v>407.91706033</v>
      </c>
      <c r="H58" s="20" t="n">
        <v>3.76480588</v>
      </c>
      <c r="I58" s="18" t="s">
        <v>481</v>
      </c>
      <c r="J58" s="20" t="s">
        <v>481</v>
      </c>
      <c r="K58" s="18" t="s">
        <v>481</v>
      </c>
      <c r="L58" s="20" t="s">
        <v>481</v>
      </c>
      <c r="M58" s="18" t="s">
        <v>481</v>
      </c>
      <c r="N58" s="20" t="s">
        <v>481</v>
      </c>
      <c r="O58" s="18" t="n">
        <v>319.98355147</v>
      </c>
      <c r="P58" s="20" t="n">
        <v>43.86210044</v>
      </c>
      <c r="Q58" s="18" t="n">
        <v>355.59051704</v>
      </c>
      <c r="R58" s="20" t="n">
        <v>21.18951784</v>
      </c>
    </row>
    <row r="59" spans="1:18">
      <c r="A59" s="15" t="s">
        <v>534</v>
      </c>
      <c r="B59" s="17" t="n">
        <v>4826</v>
      </c>
      <c r="C59" s="18">
        <f>(26.0/B59*100)</f>
        <v/>
      </c>
      <c r="D59" s="19" t="n">
        <v>4800</v>
      </c>
      <c r="E59" s="18" t="n">
        <v>351.62698811</v>
      </c>
      <c r="F59" s="20" t="n">
        <v>2.1728465</v>
      </c>
      <c r="G59" s="18" t="n">
        <v>351.26310525</v>
      </c>
      <c r="H59" s="20" t="n">
        <v>2.84658132</v>
      </c>
      <c r="I59" s="18" t="s">
        <v>481</v>
      </c>
      <c r="J59" s="20" t="s">
        <v>481</v>
      </c>
      <c r="K59" s="18" t="s">
        <v>481</v>
      </c>
      <c r="L59" s="20" t="s">
        <v>481</v>
      </c>
      <c r="M59" s="18" t="s">
        <v>481</v>
      </c>
      <c r="N59" s="20" t="s">
        <v>481</v>
      </c>
      <c r="O59" s="18" t="n">
        <v>294.40980092</v>
      </c>
      <c r="P59" s="20" t="n">
        <v>38.04774662</v>
      </c>
      <c r="Q59" s="18" t="n">
        <v>322.55901137</v>
      </c>
      <c r="R59" s="20" t="n">
        <v>4.14906206</v>
      </c>
    </row>
    <row r="60" spans="1:18">
      <c r="A60" s="15" t="s">
        <v>535</v>
      </c>
      <c r="B60" s="17" t="n">
        <v>4546</v>
      </c>
      <c r="C60" s="18">
        <f>(15.0/B60*100)</f>
        <v/>
      </c>
      <c r="D60" s="19" t="n">
        <v>4531</v>
      </c>
      <c r="E60" s="18" t="n">
        <v>357.61857143</v>
      </c>
      <c r="F60" s="20" t="n">
        <v>7.33135584</v>
      </c>
      <c r="G60" s="18" t="n">
        <v>331.77731577</v>
      </c>
      <c r="H60" s="20" t="n">
        <v>5.65526242</v>
      </c>
      <c r="I60" s="18" t="s">
        <v>481</v>
      </c>
      <c r="J60" s="20" t="s">
        <v>481</v>
      </c>
      <c r="K60" s="18" t="s">
        <v>481</v>
      </c>
      <c r="L60" s="20" t="s">
        <v>481</v>
      </c>
      <c r="M60" s="18" t="s">
        <v>481</v>
      </c>
      <c r="N60" s="20" t="s">
        <v>481</v>
      </c>
      <c r="O60" s="18" t="n">
        <v>452.0507</v>
      </c>
      <c r="P60" s="20" t="n">
        <v>26.88245407</v>
      </c>
      <c r="Q60" s="18" t="n">
        <v>346.09516812</v>
      </c>
      <c r="R60" s="20" t="n">
        <v>9.780528670000001</v>
      </c>
    </row>
    <row r="61" spans="1:18">
      <c r="A61" s="15" t="s">
        <v>536</v>
      </c>
      <c r="B61" s="17" t="n">
        <v>6525</v>
      </c>
      <c r="C61" s="18">
        <f>(148.0/B61*100)</f>
        <v/>
      </c>
      <c r="D61" s="19" t="n">
        <v>6377</v>
      </c>
      <c r="E61" s="18" t="n">
        <v>479.0154013</v>
      </c>
      <c r="F61" s="20" t="n">
        <v>3.33643197</v>
      </c>
      <c r="G61" s="18" t="n">
        <v>459.01695857</v>
      </c>
      <c r="H61" s="20" t="n">
        <v>3.07827369</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508.69953206</v>
      </c>
      <c r="F62" s="20" t="n">
        <v>1.67325646</v>
      </c>
      <c r="G62" s="18" t="n">
        <v>508.59971992</v>
      </c>
      <c r="H62" s="20" t="n">
        <v>1.92791693</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355.30863884</v>
      </c>
      <c r="F63" s="20" t="n">
        <v>2.16889153</v>
      </c>
      <c r="G63" s="18" t="n">
        <v>339.77898245</v>
      </c>
      <c r="H63" s="20" t="n">
        <v>2.52168617</v>
      </c>
      <c r="I63" s="18" t="s">
        <v>481</v>
      </c>
      <c r="J63" s="20" t="s">
        <v>481</v>
      </c>
      <c r="K63" s="18" t="s">
        <v>481</v>
      </c>
      <c r="L63" s="20" t="s">
        <v>481</v>
      </c>
      <c r="M63" s="18" t="n">
        <v>446.58754607</v>
      </c>
      <c r="N63" s="20" t="n">
        <v>40.36943715</v>
      </c>
      <c r="O63" s="18" t="n">
        <v>364.68094748</v>
      </c>
      <c r="P63" s="20" t="n">
        <v>76.39552332</v>
      </c>
      <c r="Q63" s="18" t="n">
        <v>376.19046367</v>
      </c>
      <c r="R63" s="20" t="n">
        <v>6.47536164</v>
      </c>
    </row>
    <row r="64" spans="1:18">
      <c r="A64" s="15" t="s">
        <v>539</v>
      </c>
      <c r="B64" s="17" t="n">
        <v>3634</v>
      </c>
      <c r="C64" s="18">
        <f>(3.0/B64*100)</f>
        <v/>
      </c>
      <c r="D64" s="19" t="n">
        <v>3631</v>
      </c>
      <c r="E64" s="18" t="n">
        <v>453.70336565</v>
      </c>
      <c r="F64" s="20" t="n">
        <v>2.91793531</v>
      </c>
      <c r="G64" s="18" t="n">
        <v>405.19869624</v>
      </c>
      <c r="H64" s="20" t="n">
        <v>8.46668882</v>
      </c>
      <c r="I64" s="18" t="s">
        <v>481</v>
      </c>
      <c r="J64" s="20" t="s">
        <v>481</v>
      </c>
      <c r="K64" s="18" t="s">
        <v>481</v>
      </c>
      <c r="L64" s="20" t="s">
        <v>481</v>
      </c>
      <c r="M64" s="18" t="n">
        <v>492.1450224</v>
      </c>
      <c r="N64" s="20" t="n">
        <v>97.62787734</v>
      </c>
      <c r="O64" s="18" t="n">
        <v>484.6572</v>
      </c>
      <c r="P64" s="20" t="n">
        <v>27.33955011</v>
      </c>
      <c r="Q64" s="18" t="n">
        <v>447.2545478</v>
      </c>
      <c r="R64" s="20" t="n">
        <v>2.97482981</v>
      </c>
    </row>
    <row r="65" spans="1:18">
      <c r="A65" s="15" t="s">
        <v>540</v>
      </c>
      <c r="B65" s="17" t="n">
        <v>5325</v>
      </c>
      <c r="C65" s="18">
        <f>(14.0/B65*100)</f>
        <v/>
      </c>
      <c r="D65" s="19" t="n">
        <v>5311</v>
      </c>
      <c r="E65" s="18" t="n">
        <v>418.81428405</v>
      </c>
      <c r="F65" s="20" t="n">
        <v>2.79633842</v>
      </c>
      <c r="G65" s="18" t="n">
        <v>413.59047465</v>
      </c>
      <c r="H65" s="20" t="n">
        <v>3.59917386</v>
      </c>
      <c r="I65" s="18" t="s">
        <v>481</v>
      </c>
      <c r="J65" s="20" t="s">
        <v>481</v>
      </c>
      <c r="K65" s="18" t="s">
        <v>481</v>
      </c>
      <c r="L65" s="20" t="s">
        <v>481</v>
      </c>
      <c r="M65" s="18" t="n">
        <v>452.23261482</v>
      </c>
      <c r="N65" s="20" t="n">
        <v>45.14138408</v>
      </c>
      <c r="O65" s="18" t="n">
        <v>585.3774</v>
      </c>
      <c r="P65" s="20" t="n">
        <v>36.75228929</v>
      </c>
      <c r="Q65" s="18" t="n">
        <v>356.1491214</v>
      </c>
      <c r="R65" s="20" t="n">
        <v>17.94219666</v>
      </c>
    </row>
    <row r="66" spans="1:18">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n">
        <v>426.88447764</v>
      </c>
      <c r="N66" s="20" t="n">
        <v>1.57885956</v>
      </c>
      <c r="O66" s="18" t="s">
        <v>481</v>
      </c>
      <c r="P66" s="20" t="s">
        <v>481</v>
      </c>
      <c r="Q66" s="18" t="s">
        <v>481</v>
      </c>
      <c r="R66" s="20" t="s">
        <v>481</v>
      </c>
    </row>
    <row r="67" spans="1:18">
      <c r="A67" s="15" t="s">
        <v>542</v>
      </c>
      <c r="B67" s="17" t="n">
        <v>6971</v>
      </c>
      <c r="C67" s="18">
        <f>(396.0/B67*100)</f>
        <v/>
      </c>
      <c r="D67" s="19" t="n">
        <v>6575</v>
      </c>
      <c r="E67" s="18" t="n">
        <v>393.01360949</v>
      </c>
      <c r="F67" s="20" t="n">
        <v>3.03886814</v>
      </c>
      <c r="G67" s="18" t="n">
        <v>417.40567926</v>
      </c>
      <c r="H67" s="20" t="n">
        <v>3.46886458</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389.25112418</v>
      </c>
      <c r="F68" s="20" t="n">
        <v>1.50383728</v>
      </c>
      <c r="G68" s="18" t="n">
        <v>422.22522465</v>
      </c>
      <c r="H68" s="20" t="n">
        <v>1.71182306</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435.4953917</v>
      </c>
      <c r="F69" s="20" t="n">
        <v>4.49925483</v>
      </c>
      <c r="G69" s="18" t="n">
        <v>431.6331078</v>
      </c>
      <c r="H69" s="20" t="n">
        <v>5.40560426</v>
      </c>
      <c r="I69" s="18" t="s">
        <v>481</v>
      </c>
      <c r="J69" s="20" t="s">
        <v>481</v>
      </c>
      <c r="K69" s="18" t="s">
        <v>481</v>
      </c>
      <c r="L69" s="20" t="s">
        <v>481</v>
      </c>
      <c r="M69" s="18" t="s">
        <v>481</v>
      </c>
      <c r="N69" s="20" t="s">
        <v>481</v>
      </c>
      <c r="O69" s="18" t="s">
        <v>481</v>
      </c>
      <c r="P69" s="20" t="s">
        <v>481</v>
      </c>
      <c r="Q69" s="18" t="n">
        <v>304.82521469</v>
      </c>
      <c r="R69" s="20" t="n">
        <v>46.46952727</v>
      </c>
    </row>
    <row r="70" spans="1:18">
      <c r="A70" s="15" t="s">
        <v>545</v>
      </c>
      <c r="B70" s="17" t="n">
        <v>6036</v>
      </c>
      <c r="C70" s="18">
        <f>(223.0/B70*100)</f>
        <v/>
      </c>
      <c r="D70" s="19" t="n">
        <v>5813</v>
      </c>
      <c r="E70" s="18" t="n">
        <v>497.73876081</v>
      </c>
      <c r="F70" s="20" t="n">
        <v>3.29941395</v>
      </c>
      <c r="G70" s="18" t="n">
        <v>488.23548703</v>
      </c>
      <c r="H70" s="20" t="n">
        <v>4.77277086</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541.32964099</v>
      </c>
      <c r="F71" s="20" t="n">
        <v>2.07233483</v>
      </c>
      <c r="G71" s="18" t="n">
        <v>519.67094152</v>
      </c>
      <c r="H71" s="20" t="n">
        <v>2.7259374</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488.78743564</v>
      </c>
      <c r="F72" s="20" t="n">
        <v>2.60984466</v>
      </c>
      <c r="G72" s="18" t="n">
        <v>507.72035499</v>
      </c>
      <c r="H72" s="20" t="n">
        <v>3.01007324</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397.57461911</v>
      </c>
      <c r="F73" s="20" t="n">
        <v>3.21072459</v>
      </c>
      <c r="G73" s="18" t="n">
        <v>429.27439335</v>
      </c>
      <c r="H73" s="20" t="n">
        <v>4.54214978</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421.2435056</v>
      </c>
      <c r="F74" s="20" t="n">
        <v>2.20523841</v>
      </c>
      <c r="G74" s="18" t="n">
        <v>445.73999617</v>
      </c>
      <c r="H74" s="20" t="n">
        <v>2.83684681</v>
      </c>
      <c r="I74" s="18" t="s">
        <v>481</v>
      </c>
      <c r="J74" s="20" t="s">
        <v>481</v>
      </c>
      <c r="K74" s="18" t="s">
        <v>481</v>
      </c>
      <c r="L74" s="20" t="s">
        <v>481</v>
      </c>
      <c r="M74" s="18" t="s">
        <v>481</v>
      </c>
      <c r="N74" s="20" t="s">
        <v>481</v>
      </c>
      <c r="O74" s="18" t="s">
        <v>481</v>
      </c>
      <c r="P74" s="20" t="s">
        <v>481</v>
      </c>
      <c r="Q74" s="18" t="n">
        <v>400.11263183</v>
      </c>
      <c r="R74" s="20" t="n">
        <v>13.19167603</v>
      </c>
    </row>
    <row r="75" spans="1:18">
      <c r="A75" s="15" t="s">
        <v>550</v>
      </c>
      <c r="B75" s="17" t="n">
        <v>5375</v>
      </c>
      <c r="C75" s="18">
        <f>(0.0/B75*100)</f>
        <v/>
      </c>
      <c r="D75" s="19" t="n">
        <v>5375</v>
      </c>
      <c r="E75" s="18" t="s">
        <v>481</v>
      </c>
      <c r="F75" s="20" t="s">
        <v>481</v>
      </c>
      <c r="G75" s="18" t="s">
        <v>481</v>
      </c>
      <c r="H75" s="20" t="s">
        <v>481</v>
      </c>
      <c r="I75" s="18" t="s">
        <v>481</v>
      </c>
      <c r="J75" s="20" t="s">
        <v>481</v>
      </c>
      <c r="K75" s="18" t="s">
        <v>481</v>
      </c>
      <c r="L75" s="20" t="s">
        <v>481</v>
      </c>
      <c r="M75" s="18" t="n">
        <v>361.05550906</v>
      </c>
      <c r="N75" s="20" t="n">
        <v>3.06496607</v>
      </c>
      <c r="O75" s="18" t="s">
        <v>481</v>
      </c>
      <c r="P75" s="20" t="s">
        <v>481</v>
      </c>
      <c r="Q75" s="18" t="s">
        <v>481</v>
      </c>
      <c r="R75" s="20" t="s">
        <v>481</v>
      </c>
    </row>
    <row r="76" spans="1:18">
      <c r="A76" s="15" t="s">
        <v>551</v>
      </c>
      <c r="B76" s="17" t="n">
        <v>14167</v>
      </c>
      <c r="C76" s="18">
        <f>(232.0/B76*100)</f>
        <v/>
      </c>
      <c r="D76" s="19" t="n">
        <v>13935</v>
      </c>
      <c r="E76" s="18" t="n">
        <v>433.75062165</v>
      </c>
      <c r="F76" s="20" t="n">
        <v>3.19608785</v>
      </c>
      <c r="G76" s="18" t="n">
        <v>433.82029009</v>
      </c>
      <c r="H76" s="20" t="n">
        <v>3.16779929</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427.94298271</v>
      </c>
      <c r="F77" s="20" t="n">
        <v>3.38945932</v>
      </c>
      <c r="G77" s="18" t="n">
        <v>449.86609782</v>
      </c>
      <c r="H77" s="20" t="n">
        <v>2.62090914</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n">
        <v>423.86675058</v>
      </c>
      <c r="F80" s="20" t="n">
        <v>3.59124372</v>
      </c>
      <c r="G80" s="18" t="n">
        <v>430.34907325</v>
      </c>
      <c r="H80" s="20" t="n">
        <v>4.04535073</v>
      </c>
      <c r="I80" s="18" t="s">
        <v>481</v>
      </c>
      <c r="J80" s="20" t="s">
        <v>481</v>
      </c>
      <c r="K80" s="18" t="s">
        <v>481</v>
      </c>
      <c r="L80" s="20" t="s">
        <v>481</v>
      </c>
      <c r="M80" s="18" t="s">
        <v>481</v>
      </c>
      <c r="N80" s="20" t="s">
        <v>481</v>
      </c>
      <c r="O80" s="18" t="s">
        <v>481</v>
      </c>
      <c r="P80" s="20" t="s">
        <v>481</v>
      </c>
      <c r="Q80" s="18" t="n">
        <v>426.73931178</v>
      </c>
      <c r="R80" s="20" t="n">
        <v>24.1818848</v>
      </c>
    </row>
    <row r="81" spans="1:18">
      <c r="A81" s="23" t="s">
        <v>556</v>
      </c>
      <c r="B81" s="17" t="n">
        <v>8861</v>
      </c>
      <c r="C81" s="18">
        <f>(76.0/B81*100)</f>
        <v/>
      </c>
      <c r="D81" s="19" t="n">
        <v>8785</v>
      </c>
      <c r="E81" s="18" t="n">
        <v>426.91093513</v>
      </c>
      <c r="F81" s="20" t="n">
        <v>3.62823063</v>
      </c>
      <c r="G81" s="18" t="n">
        <v>436.50477645</v>
      </c>
      <c r="H81" s="20" t="n">
        <v>3.9683726</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773</v>
      </c>
    </row>
    <row customHeight="1" ht="30" r="4" spans="1:20">
      <c r="A4" s="6" t="n"/>
      <c r="B4" s="7" t="s">
        <v>462</v>
      </c>
      <c r="C4" s="7" t="s">
        <v>463</v>
      </c>
      <c r="D4" s="8" t="s">
        <v>462</v>
      </c>
      <c r="E4" s="9" t="s">
        <v>774</v>
      </c>
      <c r="F4" s="10" t="n"/>
      <c r="G4" s="9" t="s">
        <v>775</v>
      </c>
      <c r="H4" s="10" t="n"/>
      <c r="I4" s="9" t="s">
        <v>776</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(534.0/B7*100)</f>
        <v/>
      </c>
      <c r="D7" s="19" t="n">
        <v>13996</v>
      </c>
      <c r="E7" s="18" t="n">
        <v>509.90719491</v>
      </c>
      <c r="F7" s="20" t="n">
        <v>2.24395968</v>
      </c>
      <c r="G7" s="18" t="n">
        <v>505.12155707</v>
      </c>
      <c r="H7" s="20" t="n">
        <v>2.78141551</v>
      </c>
      <c r="I7" s="18" t="n">
        <v>533.6057397</v>
      </c>
      <c r="J7" s="20" t="n">
        <v>2.96176018</v>
      </c>
      <c r="K7" s="18" t="n">
        <v>450.87490711</v>
      </c>
      <c r="L7" s="20" t="n">
        <v>3.97931916</v>
      </c>
      <c r="M7" s="18" t="s">
        <v>481</v>
      </c>
      <c r="N7" s="20" t="s">
        <v>481</v>
      </c>
      <c r="O7" s="18" t="s">
        <v>481</v>
      </c>
      <c r="P7" s="20" t="s">
        <v>481</v>
      </c>
      <c r="Q7" s="18" t="s">
        <v>481</v>
      </c>
      <c r="R7" s="20" t="s">
        <v>481</v>
      </c>
      <c r="S7" s="18" t="n">
        <v>438.38546026</v>
      </c>
      <c r="T7" s="20" t="n">
        <v>10.61978437</v>
      </c>
    </row>
    <row r="8" spans="1:20">
      <c r="A8" s="15" t="s">
        <v>483</v>
      </c>
      <c r="B8" s="17" t="n">
        <v>7007</v>
      </c>
      <c r="C8" s="18">
        <f>(46.0/B8*100)</f>
        <v/>
      </c>
      <c r="D8" s="19" t="n">
        <v>6961</v>
      </c>
      <c r="E8" s="18" t="n">
        <v>504.78594654</v>
      </c>
      <c r="F8" s="20" t="n">
        <v>3.05021599</v>
      </c>
      <c r="G8" s="18" t="n">
        <v>500.98289825</v>
      </c>
      <c r="H8" s="20" t="n">
        <v>7.5317403</v>
      </c>
      <c r="I8" s="18" t="n">
        <v>445.10228667</v>
      </c>
      <c r="J8" s="20" t="n">
        <v>13.08626768</v>
      </c>
      <c r="K8" s="18" t="n">
        <v>410.33790904</v>
      </c>
      <c r="L8" s="20" t="n">
        <v>4.41162932</v>
      </c>
      <c r="M8" s="18" t="s">
        <v>481</v>
      </c>
      <c r="N8" s="20" t="s">
        <v>481</v>
      </c>
      <c r="O8" s="18" t="n">
        <v>361.38025951</v>
      </c>
      <c r="P8" s="20" t="n">
        <v>22.72565673</v>
      </c>
      <c r="Q8" s="18" t="s">
        <v>481</v>
      </c>
      <c r="R8" s="20" t="s">
        <v>481</v>
      </c>
      <c r="S8" s="18" t="n">
        <v>405.62638637</v>
      </c>
      <c r="T8" s="20" t="n">
        <v>11.17913307</v>
      </c>
    </row>
    <row r="9" spans="1:20">
      <c r="A9" s="15" t="s">
        <v>484</v>
      </c>
      <c r="B9" s="17" t="n">
        <v>9651</v>
      </c>
      <c r="C9" s="18">
        <f>(510.0/B9*100)</f>
        <v/>
      </c>
      <c r="D9" s="19" t="n">
        <v>9141</v>
      </c>
      <c r="E9" s="18" t="n">
        <v>515.90730626</v>
      </c>
      <c r="F9" s="20" t="n">
        <v>2.20457787</v>
      </c>
      <c r="G9" s="18" t="n">
        <v>526.86024116</v>
      </c>
      <c r="H9" s="20" t="n">
        <v>3.20494401</v>
      </c>
      <c r="I9" s="18" t="n">
        <v>489.11956705</v>
      </c>
      <c r="J9" s="20" t="n">
        <v>5.62036592</v>
      </c>
      <c r="K9" s="18" t="n">
        <v>394.33661884</v>
      </c>
      <c r="L9" s="20" t="n">
        <v>6.36348139</v>
      </c>
      <c r="M9" s="18" t="s">
        <v>481</v>
      </c>
      <c r="N9" s="20" t="s">
        <v>481</v>
      </c>
      <c r="O9" s="18" t="n">
        <v>347.7815185</v>
      </c>
      <c r="P9" s="20" t="n">
        <v>11.20716786</v>
      </c>
      <c r="Q9" s="18" t="s">
        <v>481</v>
      </c>
      <c r="R9" s="20" t="s">
        <v>481</v>
      </c>
      <c r="S9" s="18" t="n">
        <v>427.41860059</v>
      </c>
      <c r="T9" s="20" t="n">
        <v>6.46665232</v>
      </c>
    </row>
    <row r="10" spans="1:20">
      <c r="A10" s="15" t="s">
        <v>485</v>
      </c>
      <c r="B10" s="17" t="n">
        <v>20058</v>
      </c>
      <c r="C10" s="18">
        <f>(545.0/B10*100)</f>
        <v/>
      </c>
      <c r="D10" s="19" t="n">
        <v>19513</v>
      </c>
      <c r="E10" s="18" t="n">
        <v>516.57382394</v>
      </c>
      <c r="F10" s="20" t="n">
        <v>3.50160443</v>
      </c>
      <c r="G10" s="18" t="n">
        <v>530.69676181</v>
      </c>
      <c r="H10" s="20" t="n">
        <v>2.55728436</v>
      </c>
      <c r="I10" s="18" t="n">
        <v>547.93194379</v>
      </c>
      <c r="J10" s="20" t="n">
        <v>2.48721684</v>
      </c>
      <c r="K10" s="18" t="n">
        <v>453.64943714</v>
      </c>
      <c r="L10" s="20" t="n">
        <v>6.7129813</v>
      </c>
      <c r="M10" s="18" t="s">
        <v>481</v>
      </c>
      <c r="N10" s="20" t="s">
        <v>481</v>
      </c>
      <c r="O10" s="18" t="s">
        <v>481</v>
      </c>
      <c r="P10" s="20" t="s">
        <v>481</v>
      </c>
      <c r="Q10" s="18" t="s">
        <v>481</v>
      </c>
      <c r="R10" s="20" t="s">
        <v>481</v>
      </c>
      <c r="S10" s="18" t="n">
        <v>425.88719685</v>
      </c>
      <c r="T10" s="20" t="n">
        <v>14.30831495</v>
      </c>
    </row>
    <row r="11" spans="1:20">
      <c r="A11" s="15" t="s">
        <v>486</v>
      </c>
      <c r="B11" s="17" t="n">
        <v>7053</v>
      </c>
      <c r="C11" s="18">
        <f>(94.0/B11*100)</f>
        <v/>
      </c>
      <c r="D11" s="19" t="n">
        <v>6959</v>
      </c>
      <c r="E11" s="18" t="n">
        <v>474.42910438</v>
      </c>
      <c r="F11" s="20" t="n">
        <v>2.66058402</v>
      </c>
      <c r="G11" s="18" t="n">
        <v>428.56520743</v>
      </c>
      <c r="H11" s="20" t="n">
        <v>4.77497424</v>
      </c>
      <c r="I11" s="18" t="n">
        <v>440.84709637</v>
      </c>
      <c r="J11" s="20" t="n">
        <v>8.2515851</v>
      </c>
      <c r="K11" s="18" t="n">
        <v>413.12735541</v>
      </c>
      <c r="L11" s="20" t="n">
        <v>5.33297846</v>
      </c>
      <c r="M11" s="18" t="s">
        <v>481</v>
      </c>
      <c r="N11" s="20" t="s">
        <v>481</v>
      </c>
      <c r="O11" s="18" t="s">
        <v>481</v>
      </c>
      <c r="P11" s="20" t="s">
        <v>481</v>
      </c>
      <c r="Q11" s="18" t="s">
        <v>481</v>
      </c>
      <c r="R11" s="20" t="s">
        <v>481</v>
      </c>
      <c r="S11" s="18" t="n">
        <v>402.70152482</v>
      </c>
      <c r="T11" s="20" t="n">
        <v>10.56948576</v>
      </c>
    </row>
    <row r="12" spans="1:20">
      <c r="A12" s="15" t="s">
        <v>487</v>
      </c>
      <c r="B12" s="17" t="n">
        <v>6894</v>
      </c>
      <c r="C12" s="18">
        <f>(59.0/B12*100)</f>
        <v/>
      </c>
      <c r="D12" s="19" t="n">
        <v>6835</v>
      </c>
      <c r="E12" s="18" t="n">
        <v>501.62839051</v>
      </c>
      <c r="F12" s="20" t="n">
        <v>2.27949878</v>
      </c>
      <c r="G12" s="18" t="n">
        <v>465.27018299</v>
      </c>
      <c r="H12" s="20" t="n">
        <v>5.58188278</v>
      </c>
      <c r="I12" s="18" t="n">
        <v>428.32380119</v>
      </c>
      <c r="J12" s="20" t="n">
        <v>17.7341176</v>
      </c>
      <c r="K12" s="18" t="n">
        <v>398.45973425</v>
      </c>
      <c r="L12" s="20" t="n">
        <v>7.99109385</v>
      </c>
      <c r="M12" s="18" t="s">
        <v>481</v>
      </c>
      <c r="N12" s="20" t="s">
        <v>481</v>
      </c>
      <c r="O12" s="18" t="n">
        <v>332.31014509</v>
      </c>
      <c r="P12" s="20" t="n">
        <v>18.34291261</v>
      </c>
      <c r="Q12" s="18" t="s">
        <v>481</v>
      </c>
      <c r="R12" s="20" t="s">
        <v>481</v>
      </c>
      <c r="S12" s="18" t="n">
        <v>411.13838148</v>
      </c>
      <c r="T12" s="20" t="n">
        <v>11.76810386</v>
      </c>
    </row>
    <row r="13" spans="1:20">
      <c r="A13" s="15" t="s">
        <v>488</v>
      </c>
      <c r="B13" s="17" t="n">
        <v>7161</v>
      </c>
      <c r="C13" s="18">
        <f>(124.0/B13*100)</f>
        <v/>
      </c>
      <c r="D13" s="19" t="n">
        <v>7037</v>
      </c>
      <c r="E13" s="18" t="n">
        <v>513.29768359</v>
      </c>
      <c r="F13" s="20" t="n">
        <v>2.15734173</v>
      </c>
      <c r="G13" s="18" t="n">
        <v>483.34219977</v>
      </c>
      <c r="H13" s="20" t="n">
        <v>5.47850716</v>
      </c>
      <c r="I13" s="18" t="n">
        <v>451.52101975</v>
      </c>
      <c r="J13" s="20" t="n">
        <v>22.51788453</v>
      </c>
      <c r="K13" s="18" t="n">
        <v>408.4497126</v>
      </c>
      <c r="L13" s="20" t="n">
        <v>11.09739784</v>
      </c>
      <c r="M13" s="18" t="s">
        <v>481</v>
      </c>
      <c r="N13" s="20" t="s">
        <v>481</v>
      </c>
      <c r="O13" s="18" t="n">
        <v>407.4699787</v>
      </c>
      <c r="P13" s="20" t="n">
        <v>6.79601306</v>
      </c>
      <c r="Q13" s="18" t="s">
        <v>481</v>
      </c>
      <c r="R13" s="20" t="s">
        <v>481</v>
      </c>
      <c r="S13" s="18" t="n">
        <v>436.52396312</v>
      </c>
      <c r="T13" s="20" t="n">
        <v>9.13532506</v>
      </c>
    </row>
    <row r="14" spans="1:20">
      <c r="A14" s="15" t="s">
        <v>489</v>
      </c>
      <c r="B14" s="17" t="n">
        <v>5587</v>
      </c>
      <c r="C14" s="18">
        <f>(78.0/B14*100)</f>
        <v/>
      </c>
      <c r="D14" s="19" t="n">
        <v>5509</v>
      </c>
      <c r="E14" s="18" t="n">
        <v>531.75155312</v>
      </c>
      <c r="F14" s="20" t="n">
        <v>2.21266482</v>
      </c>
      <c r="G14" s="18" t="n">
        <v>465.97386593</v>
      </c>
      <c r="H14" s="20" t="n">
        <v>4.84026557</v>
      </c>
      <c r="I14" s="18" t="n">
        <v>463.199428</v>
      </c>
      <c r="J14" s="20" t="n">
        <v>10.16760025</v>
      </c>
      <c r="K14" s="18" t="n">
        <v>441.30811903</v>
      </c>
      <c r="L14" s="20" t="n">
        <v>11.03084771</v>
      </c>
      <c r="M14" s="18" t="s">
        <v>481</v>
      </c>
      <c r="N14" s="20" t="s">
        <v>481</v>
      </c>
      <c r="O14" s="18" t="s">
        <v>481</v>
      </c>
      <c r="P14" s="20" t="s">
        <v>481</v>
      </c>
      <c r="Q14" s="18" t="s">
        <v>481</v>
      </c>
      <c r="R14" s="20" t="s">
        <v>481</v>
      </c>
      <c r="S14" s="18" t="n">
        <v>425.71079172</v>
      </c>
      <c r="T14" s="20" t="n">
        <v>14.60994592</v>
      </c>
    </row>
    <row r="15" spans="1:20">
      <c r="A15" s="15" t="s">
        <v>490</v>
      </c>
      <c r="B15" s="17" t="n">
        <v>5882</v>
      </c>
      <c r="C15" s="18">
        <f>(63.0/B15*100)</f>
        <v/>
      </c>
      <c r="D15" s="19" t="n">
        <v>5819</v>
      </c>
      <c r="E15" s="18" t="n">
        <v>537.20608319</v>
      </c>
      <c r="F15" s="20" t="n">
        <v>2.41927221</v>
      </c>
      <c r="G15" s="18" t="n">
        <v>505.58481169</v>
      </c>
      <c r="H15" s="20" t="n">
        <v>5.56272787</v>
      </c>
      <c r="I15" s="18" t="n">
        <v>513.50043972</v>
      </c>
      <c r="J15" s="20" t="n">
        <v>12.49510159</v>
      </c>
      <c r="K15" s="18" t="n">
        <v>427.85194516</v>
      </c>
      <c r="L15" s="20" t="n">
        <v>13.33750715</v>
      </c>
      <c r="M15" s="18" t="s">
        <v>481</v>
      </c>
      <c r="N15" s="20" t="s">
        <v>481</v>
      </c>
      <c r="O15" s="18" t="n">
        <v>367.66871077</v>
      </c>
      <c r="P15" s="20" t="n">
        <v>14.82638214</v>
      </c>
      <c r="Q15" s="18" t="s">
        <v>481</v>
      </c>
      <c r="R15" s="20" t="s">
        <v>481</v>
      </c>
      <c r="S15" s="18" t="n">
        <v>433.19394476</v>
      </c>
      <c r="T15" s="20" t="n">
        <v>9.428428459999999</v>
      </c>
    </row>
    <row r="16" spans="1:20">
      <c r="A16" s="15" t="s">
        <v>491</v>
      </c>
      <c r="B16" s="17" t="n">
        <v>6108</v>
      </c>
      <c r="C16" s="18">
        <f>(121.0/B16*100)</f>
        <v/>
      </c>
      <c r="D16" s="19" t="n">
        <v>5987</v>
      </c>
      <c r="E16" s="18" t="n">
        <v>512.59132013</v>
      </c>
      <c r="F16" s="20" t="n">
        <v>2.26684977</v>
      </c>
      <c r="G16" s="18" t="n">
        <v>522.92541175</v>
      </c>
      <c r="H16" s="20" t="n">
        <v>5.76071821</v>
      </c>
      <c r="I16" s="18" t="n">
        <v>491.73323745</v>
      </c>
      <c r="J16" s="20" t="n">
        <v>12.93717224</v>
      </c>
      <c r="K16" s="18" t="n">
        <v>381.32610846</v>
      </c>
      <c r="L16" s="20" t="n">
        <v>9.03415012</v>
      </c>
      <c r="M16" s="18" t="s">
        <v>481</v>
      </c>
      <c r="N16" s="20" t="s">
        <v>481</v>
      </c>
      <c r="O16" s="18" t="s">
        <v>481</v>
      </c>
      <c r="P16" s="20" t="s">
        <v>481</v>
      </c>
      <c r="Q16" s="18" t="s">
        <v>481</v>
      </c>
      <c r="R16" s="20" t="s">
        <v>481</v>
      </c>
      <c r="S16" s="18" t="n">
        <v>398.82545133</v>
      </c>
      <c r="T16" s="20" t="n">
        <v>12.184936</v>
      </c>
    </row>
    <row r="17" spans="1:20">
      <c r="A17" s="15" t="s">
        <v>492</v>
      </c>
      <c r="B17" s="17" t="n">
        <v>6504</v>
      </c>
      <c r="C17" s="18">
        <f>(1120.0/B17*100)</f>
        <v/>
      </c>
      <c r="D17" s="19" t="n">
        <v>5384</v>
      </c>
      <c r="E17" s="18" t="n">
        <v>519.28487544</v>
      </c>
      <c r="F17" s="20" t="n">
        <v>3.24897076</v>
      </c>
      <c r="G17" s="18" t="n">
        <v>542.4744657700001</v>
      </c>
      <c r="H17" s="20" t="n">
        <v>4.43111189</v>
      </c>
      <c r="I17" s="18" t="n">
        <v>545.58402122</v>
      </c>
      <c r="J17" s="20" t="n">
        <v>6.20924586</v>
      </c>
      <c r="K17" s="18" t="n">
        <v>421.3677583</v>
      </c>
      <c r="L17" s="20" t="n">
        <v>11.78783625</v>
      </c>
      <c r="M17" s="18" t="s">
        <v>481</v>
      </c>
      <c r="N17" s="20" t="s">
        <v>481</v>
      </c>
      <c r="O17" s="18" t="n">
        <v>338.260297</v>
      </c>
      <c r="P17" s="20" t="n">
        <v>14.23011861</v>
      </c>
      <c r="Q17" s="18" t="s">
        <v>481</v>
      </c>
      <c r="R17" s="20" t="s">
        <v>481</v>
      </c>
      <c r="S17" s="18" t="n">
        <v>448.75875492</v>
      </c>
      <c r="T17" s="20" t="n">
        <v>8.458055549999999</v>
      </c>
    </row>
    <row r="18" spans="1:20">
      <c r="A18" s="15" t="s">
        <v>493</v>
      </c>
      <c r="B18" s="17" t="n">
        <v>5532</v>
      </c>
      <c r="C18" s="18">
        <f>(29.0/B18*100)</f>
        <v/>
      </c>
      <c r="D18" s="19" t="n">
        <v>5503</v>
      </c>
      <c r="E18" s="18" t="n">
        <v>486.82034591</v>
      </c>
      <c r="F18" s="20" t="n">
        <v>4.4967179</v>
      </c>
      <c r="G18" s="18" t="n">
        <v>443.09666029</v>
      </c>
      <c r="H18" s="20" t="n">
        <v>4.63356855</v>
      </c>
      <c r="I18" s="18" t="n">
        <v>444.36945646</v>
      </c>
      <c r="J18" s="20" t="n">
        <v>6.46019916</v>
      </c>
      <c r="K18" s="18" t="n">
        <v>384.05732268</v>
      </c>
      <c r="L18" s="20" t="n">
        <v>8.562141260000001</v>
      </c>
      <c r="M18" s="18" t="s">
        <v>481</v>
      </c>
      <c r="N18" s="20" t="s">
        <v>481</v>
      </c>
      <c r="O18" s="18" t="s">
        <v>481</v>
      </c>
      <c r="P18" s="20" t="s">
        <v>481</v>
      </c>
      <c r="Q18" s="18" t="s">
        <v>481</v>
      </c>
      <c r="R18" s="20" t="s">
        <v>481</v>
      </c>
      <c r="S18" s="18" t="n">
        <v>359.96583853</v>
      </c>
      <c r="T18" s="20" t="n">
        <v>14.8477011</v>
      </c>
    </row>
    <row r="19" spans="1:20">
      <c r="A19" s="15" t="s">
        <v>494</v>
      </c>
      <c r="B19" s="17" t="n">
        <v>5658</v>
      </c>
      <c r="C19" s="18">
        <f>(139.0/B19*100)</f>
        <v/>
      </c>
      <c r="D19" s="19" t="n">
        <v>5519</v>
      </c>
      <c r="E19" s="18" t="n">
        <v>483.21135917</v>
      </c>
      <c r="F19" s="20" t="n">
        <v>2.72761305</v>
      </c>
      <c r="G19" s="18" t="n">
        <v>430.39917708</v>
      </c>
      <c r="H19" s="20" t="n">
        <v>5.70019058</v>
      </c>
      <c r="I19" s="18" t="n">
        <v>421.46179</v>
      </c>
      <c r="J19" s="20" t="n">
        <v>9.674450930000001</v>
      </c>
      <c r="K19" s="18" t="n">
        <v>460.09464118</v>
      </c>
      <c r="L19" s="20" t="n">
        <v>9.06619712</v>
      </c>
      <c r="M19" s="18" t="s">
        <v>481</v>
      </c>
      <c r="N19" s="20" t="s">
        <v>481</v>
      </c>
      <c r="O19" s="18" t="s">
        <v>481</v>
      </c>
      <c r="P19" s="20" t="s">
        <v>481</v>
      </c>
      <c r="Q19" s="18" t="s">
        <v>481</v>
      </c>
      <c r="R19" s="20" t="s">
        <v>481</v>
      </c>
      <c r="S19" s="18" t="n">
        <v>398.38538521</v>
      </c>
      <c r="T19" s="20" t="n">
        <v>10.98801786</v>
      </c>
    </row>
    <row r="20" spans="1:20">
      <c r="A20" s="15" t="s">
        <v>495</v>
      </c>
      <c r="B20" s="17" t="n">
        <v>3371</v>
      </c>
      <c r="C20" s="18">
        <f>(75.0/B20*100)</f>
        <v/>
      </c>
      <c r="D20" s="19" t="n">
        <v>3296</v>
      </c>
      <c r="E20" s="18" t="n">
        <v>491.23640612</v>
      </c>
      <c r="F20" s="20" t="n">
        <v>2.39978121</v>
      </c>
      <c r="G20" s="18" t="n">
        <v>477.64066023</v>
      </c>
      <c r="H20" s="20" t="n">
        <v>5.45881721</v>
      </c>
      <c r="I20" s="18" t="n">
        <v>463.31961504</v>
      </c>
      <c r="J20" s="20" t="n">
        <v>13.80412915</v>
      </c>
      <c r="K20" s="18" t="n">
        <v>405.22087886</v>
      </c>
      <c r="L20" s="20" t="n">
        <v>6.65394786</v>
      </c>
      <c r="M20" s="18" t="s">
        <v>481</v>
      </c>
      <c r="N20" s="20" t="s">
        <v>481</v>
      </c>
      <c r="O20" s="18" t="s">
        <v>481</v>
      </c>
      <c r="P20" s="20" t="s">
        <v>481</v>
      </c>
      <c r="Q20" s="18" t="s">
        <v>481</v>
      </c>
      <c r="R20" s="20" t="s">
        <v>481</v>
      </c>
      <c r="S20" s="18" t="n">
        <v>395.65767576</v>
      </c>
      <c r="T20" s="20" t="n">
        <v>19.42711389</v>
      </c>
    </row>
    <row r="21" spans="1:20">
      <c r="A21" s="15" t="s">
        <v>496</v>
      </c>
      <c r="B21" s="17" t="n">
        <v>5741</v>
      </c>
      <c r="C21" s="18">
        <f>(46.0/B21*100)</f>
        <v/>
      </c>
      <c r="D21" s="19" t="n">
        <v>5695</v>
      </c>
      <c r="E21" s="18" t="n">
        <v>528.92874708</v>
      </c>
      <c r="F21" s="20" t="n">
        <v>3.68631114</v>
      </c>
      <c r="G21" s="18" t="n">
        <v>518.49444944</v>
      </c>
      <c r="H21" s="20" t="n">
        <v>3.14463461</v>
      </c>
      <c r="I21" s="18" t="n">
        <v>536.29567773</v>
      </c>
      <c r="J21" s="20" t="n">
        <v>2.9339811</v>
      </c>
      <c r="K21" s="18" t="n">
        <v>460.50425535</v>
      </c>
      <c r="L21" s="20" t="n">
        <v>6.50407017</v>
      </c>
      <c r="M21" s="18" t="s">
        <v>481</v>
      </c>
      <c r="N21" s="20" t="s">
        <v>481</v>
      </c>
      <c r="O21" s="18" t="s">
        <v>481</v>
      </c>
      <c r="P21" s="20" t="s">
        <v>481</v>
      </c>
      <c r="Q21" s="18" t="s">
        <v>481</v>
      </c>
      <c r="R21" s="20" t="s">
        <v>481</v>
      </c>
      <c r="S21" s="18" t="n">
        <v>461.22438704</v>
      </c>
      <c r="T21" s="20" t="n">
        <v>11.24637888</v>
      </c>
    </row>
    <row r="22" spans="1:20">
      <c r="A22" s="15" t="s">
        <v>497</v>
      </c>
      <c r="B22" s="17" t="n">
        <v>6598</v>
      </c>
      <c r="C22" s="18">
        <f>(35.0/B22*100)</f>
        <v/>
      </c>
      <c r="D22" s="19" t="n">
        <v>6563</v>
      </c>
      <c r="E22" s="18" t="n">
        <v>479.11260938</v>
      </c>
      <c r="F22" s="20" t="n">
        <v>3.94797396</v>
      </c>
      <c r="G22" s="18" t="n">
        <v>488.59463407</v>
      </c>
      <c r="H22" s="20" t="n">
        <v>5.86866094</v>
      </c>
      <c r="I22" s="18" t="n">
        <v>517.83902779</v>
      </c>
      <c r="J22" s="20" t="n">
        <v>6.52763022</v>
      </c>
      <c r="K22" s="18" t="n">
        <v>426.78224483</v>
      </c>
      <c r="L22" s="20" t="n">
        <v>11.90936557</v>
      </c>
      <c r="M22" s="18" t="s">
        <v>481</v>
      </c>
      <c r="N22" s="20" t="s">
        <v>481</v>
      </c>
      <c r="O22" s="18" t="s">
        <v>481</v>
      </c>
      <c r="P22" s="20" t="s">
        <v>481</v>
      </c>
      <c r="Q22" s="18" t="n">
        <v>421.83254346</v>
      </c>
      <c r="R22" s="20" t="n">
        <v>28.46065126</v>
      </c>
      <c r="S22" s="18" t="n">
        <v>402.79235018</v>
      </c>
      <c r="T22" s="20" t="n">
        <v>13.45177296</v>
      </c>
    </row>
    <row r="23" spans="1:2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n">
        <v>484.7579961</v>
      </c>
      <c r="P23" s="20" t="n">
        <v>2.68139711</v>
      </c>
      <c r="Q23" s="18" t="s">
        <v>481</v>
      </c>
      <c r="R23" s="20" t="s">
        <v>481</v>
      </c>
      <c r="S23" s="18" t="s">
        <v>481</v>
      </c>
      <c r="T23" s="20" t="s">
        <v>481</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n">
        <v>515.9584799199999</v>
      </c>
      <c r="P24" s="20" t="n">
        <v>3.19721086</v>
      </c>
      <c r="Q24" s="18" t="s">
        <v>481</v>
      </c>
      <c r="R24" s="20" t="s">
        <v>481</v>
      </c>
      <c r="S24" s="18" t="s">
        <v>481</v>
      </c>
      <c r="T24" s="20" t="s">
        <v>481</v>
      </c>
    </row>
    <row r="25" spans="1:20">
      <c r="A25" s="15" t="s">
        <v>500</v>
      </c>
      <c r="B25" s="17" t="n">
        <v>5581</v>
      </c>
      <c r="C25" s="18">
        <f>(25.0/B25*100)</f>
        <v/>
      </c>
      <c r="D25" s="19" t="n">
        <v>5556</v>
      </c>
      <c r="E25" s="18" t="n">
        <v>534.95622071</v>
      </c>
      <c r="F25" s="20" t="n">
        <v>4.08388325</v>
      </c>
      <c r="G25" s="18" t="n">
        <v>510.85257102</v>
      </c>
      <c r="H25" s="20" t="n">
        <v>3.30440905</v>
      </c>
      <c r="I25" s="18" t="n">
        <v>545.77098017</v>
      </c>
      <c r="J25" s="20" t="n">
        <v>7.02349021</v>
      </c>
      <c r="K25" s="18" t="n">
        <v>421.68171102</v>
      </c>
      <c r="L25" s="20" t="n">
        <v>6.83880854</v>
      </c>
      <c r="M25" s="18" t="s">
        <v>481</v>
      </c>
      <c r="N25" s="20" t="s">
        <v>481</v>
      </c>
      <c r="O25" s="18" t="s">
        <v>481</v>
      </c>
      <c r="P25" s="20" t="s">
        <v>481</v>
      </c>
      <c r="Q25" s="18" t="s">
        <v>481</v>
      </c>
      <c r="R25" s="20" t="s">
        <v>481</v>
      </c>
      <c r="S25" s="18" t="n">
        <v>460.07176195</v>
      </c>
      <c r="T25" s="20" t="n">
        <v>47.84714715</v>
      </c>
    </row>
    <row r="26" spans="1:20">
      <c r="A26" s="15" t="s">
        <v>501</v>
      </c>
      <c r="B26" s="17" t="n">
        <v>4869</v>
      </c>
      <c r="C26" s="18">
        <f>(50.0/B26*100)</f>
        <v/>
      </c>
      <c r="D26" s="19" t="n">
        <v>4819</v>
      </c>
      <c r="E26" s="18" t="n">
        <v>498.31763231</v>
      </c>
      <c r="F26" s="20" t="n">
        <v>2.16642148</v>
      </c>
      <c r="G26" s="18" t="n">
        <v>466.33384367</v>
      </c>
      <c r="H26" s="20" t="n">
        <v>3.67274465</v>
      </c>
      <c r="I26" s="18" t="n">
        <v>465.14851859</v>
      </c>
      <c r="J26" s="20" t="n">
        <v>6.2526135</v>
      </c>
      <c r="K26" s="18" t="n">
        <v>467.99747676</v>
      </c>
      <c r="L26" s="20" t="n">
        <v>7.60690177</v>
      </c>
      <c r="M26" s="18" t="s">
        <v>481</v>
      </c>
      <c r="N26" s="20" t="s">
        <v>481</v>
      </c>
      <c r="O26" s="18" t="s">
        <v>481</v>
      </c>
      <c r="P26" s="20" t="s">
        <v>481</v>
      </c>
      <c r="Q26" s="18" t="s">
        <v>481</v>
      </c>
      <c r="R26" s="20" t="s">
        <v>481</v>
      </c>
      <c r="S26" s="18" t="n">
        <v>437.05391664</v>
      </c>
      <c r="T26" s="20" t="n">
        <v>11.03316065</v>
      </c>
    </row>
    <row r="27" spans="1:20">
      <c r="A27" s="15" t="s">
        <v>502</v>
      </c>
      <c r="B27" s="17" t="n">
        <v>5299</v>
      </c>
      <c r="C27" s="18">
        <f>(48.0/B27*100)</f>
        <v/>
      </c>
      <c r="D27" s="19" t="n">
        <v>5251</v>
      </c>
      <c r="E27" s="18" t="n">
        <v>492.78753415</v>
      </c>
      <c r="F27" s="20" t="n">
        <v>1.67962846</v>
      </c>
      <c r="G27" s="18" t="n">
        <v>479.51828754</v>
      </c>
      <c r="H27" s="20" t="n">
        <v>5.38607328</v>
      </c>
      <c r="I27" s="18" t="n">
        <v>499.02502712</v>
      </c>
      <c r="J27" s="20" t="n">
        <v>10.14445175</v>
      </c>
      <c r="K27" s="18" t="n">
        <v>420.45359793</v>
      </c>
      <c r="L27" s="20" t="n">
        <v>3.81960599</v>
      </c>
      <c r="M27" s="18" t="s">
        <v>481</v>
      </c>
      <c r="N27" s="20" t="s">
        <v>481</v>
      </c>
      <c r="O27" s="18" t="s">
        <v>481</v>
      </c>
      <c r="P27" s="20" t="s">
        <v>481</v>
      </c>
      <c r="Q27" s="18" t="s">
        <v>481</v>
      </c>
      <c r="R27" s="20" t="s">
        <v>481</v>
      </c>
      <c r="S27" s="18" t="n">
        <v>389.75241362</v>
      </c>
      <c r="T27" s="20" t="n">
        <v>9.51559162</v>
      </c>
    </row>
    <row r="28" spans="1:20">
      <c r="A28" s="15" t="s">
        <v>503</v>
      </c>
      <c r="B28" s="17" t="n">
        <v>7568</v>
      </c>
      <c r="C28" s="18">
        <f>(166.0/B28*100)</f>
        <v/>
      </c>
      <c r="D28" s="19" t="n">
        <v>7402</v>
      </c>
      <c r="E28" s="18" t="n">
        <v>439.53535318</v>
      </c>
      <c r="F28" s="20" t="n">
        <v>2.93619319</v>
      </c>
      <c r="G28" s="18" t="n">
        <v>407.80775153</v>
      </c>
      <c r="H28" s="20" t="n">
        <v>2.87051337</v>
      </c>
      <c r="I28" s="18" t="n">
        <v>401.0536683</v>
      </c>
      <c r="J28" s="20" t="n">
        <v>5.00887036</v>
      </c>
      <c r="K28" s="18" t="n">
        <v>420.50292955</v>
      </c>
      <c r="L28" s="20" t="n">
        <v>13.30341568</v>
      </c>
      <c r="M28" s="18" t="s">
        <v>481</v>
      </c>
      <c r="N28" s="20" t="s">
        <v>481</v>
      </c>
      <c r="O28" s="18" t="s">
        <v>481</v>
      </c>
      <c r="P28" s="20" t="s">
        <v>481</v>
      </c>
      <c r="Q28" s="18" t="s">
        <v>481</v>
      </c>
      <c r="R28" s="20" t="s">
        <v>481</v>
      </c>
      <c r="S28" s="18" t="n">
        <v>364.59335188</v>
      </c>
      <c r="T28" s="20" t="n">
        <v>12.38298923</v>
      </c>
    </row>
    <row r="29" spans="1:2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n">
        <v>502.9590511</v>
      </c>
      <c r="P29" s="20" t="n">
        <v>2.41174317</v>
      </c>
      <c r="Q29" s="18" t="s">
        <v>481</v>
      </c>
      <c r="R29" s="20" t="s">
        <v>481</v>
      </c>
      <c r="S29" s="18" t="s">
        <v>481</v>
      </c>
      <c r="T29" s="20" t="s">
        <v>481</v>
      </c>
    </row>
    <row r="30" spans="1:20">
      <c r="A30" s="15" t="s">
        <v>505</v>
      </c>
      <c r="B30" s="17" t="n">
        <v>4520</v>
      </c>
      <c r="C30" s="18">
        <f>(140.0/B30*100)</f>
        <v/>
      </c>
      <c r="D30" s="19" t="n">
        <v>4380</v>
      </c>
      <c r="E30" s="18" t="n">
        <v>504.81806398</v>
      </c>
      <c r="F30" s="20" t="n">
        <v>4.41763085</v>
      </c>
      <c r="G30" s="18" t="n">
        <v>513.47165432</v>
      </c>
      <c r="H30" s="20" t="n">
        <v>3.73319907</v>
      </c>
      <c r="I30" s="18" t="n">
        <v>549.47521914</v>
      </c>
      <c r="J30" s="20" t="n">
        <v>4.3194277</v>
      </c>
      <c r="K30" s="18" t="n">
        <v>418.7611067</v>
      </c>
      <c r="L30" s="20" t="n">
        <v>6.04878688</v>
      </c>
      <c r="M30" s="18" t="s">
        <v>481</v>
      </c>
      <c r="N30" s="20" t="s">
        <v>481</v>
      </c>
      <c r="O30" s="18" t="s">
        <v>481</v>
      </c>
      <c r="P30" s="20" t="s">
        <v>481</v>
      </c>
      <c r="Q30" s="18" t="s">
        <v>481</v>
      </c>
      <c r="R30" s="20" t="s">
        <v>481</v>
      </c>
      <c r="S30" s="18" t="n">
        <v>434.17723948</v>
      </c>
      <c r="T30" s="20" t="n">
        <v>14.03833205</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n">
        <v>513.19117289</v>
      </c>
      <c r="P31" s="20" t="n">
        <v>2.50932949</v>
      </c>
      <c r="Q31" s="18" t="s">
        <v>481</v>
      </c>
      <c r="R31" s="20" t="s">
        <v>481</v>
      </c>
      <c r="S31" s="18" t="s">
        <v>481</v>
      </c>
      <c r="T31" s="20" t="s">
        <v>481</v>
      </c>
    </row>
    <row r="32" spans="1:20">
      <c r="A32" s="15" t="s">
        <v>507</v>
      </c>
      <c r="B32" s="17" t="n">
        <v>4478</v>
      </c>
      <c r="C32" s="18">
        <f>(6.0/B32*100)</f>
        <v/>
      </c>
      <c r="D32" s="19" t="n">
        <v>4472</v>
      </c>
      <c r="E32" s="18" t="n">
        <v>513.93606891</v>
      </c>
      <c r="F32" s="20" t="n">
        <v>2.40664553</v>
      </c>
      <c r="G32" s="18" t="n">
        <v>442.85197793</v>
      </c>
      <c r="H32" s="20" t="n">
        <v>6.76709563</v>
      </c>
      <c r="I32" s="18" t="n">
        <v>460.08289613</v>
      </c>
      <c r="J32" s="20" t="n">
        <v>21.64553294</v>
      </c>
      <c r="K32" s="18" t="n">
        <v>418.27699634</v>
      </c>
      <c r="L32" s="20" t="n">
        <v>11.93967801</v>
      </c>
      <c r="M32" s="18" t="s">
        <v>481</v>
      </c>
      <c r="N32" s="20" t="s">
        <v>481</v>
      </c>
      <c r="O32" s="18" t="s">
        <v>481</v>
      </c>
      <c r="P32" s="20" t="s">
        <v>481</v>
      </c>
      <c r="Q32" s="18" t="s">
        <v>481</v>
      </c>
      <c r="R32" s="20" t="s">
        <v>481</v>
      </c>
      <c r="S32" s="18" t="n">
        <v>423.6564543</v>
      </c>
      <c r="T32" s="20" t="n">
        <v>21.62452198</v>
      </c>
    </row>
    <row r="33" spans="1:20">
      <c r="A33" s="15" t="s">
        <v>508</v>
      </c>
      <c r="B33" s="17" t="n">
        <v>7325</v>
      </c>
      <c r="C33" s="18">
        <f>(78.0/B33*100)</f>
        <v/>
      </c>
      <c r="D33" s="19" t="n">
        <v>7247</v>
      </c>
      <c r="E33" s="18" t="n">
        <v>482.99238129</v>
      </c>
      <c r="F33" s="20" t="n">
        <v>3.76904264</v>
      </c>
      <c r="G33" s="18" t="n">
        <v>508.91265665</v>
      </c>
      <c r="H33" s="20" t="n">
        <v>3.98017772</v>
      </c>
      <c r="I33" s="18" t="n">
        <v>510.18955694</v>
      </c>
      <c r="J33" s="20" t="n">
        <v>5.9132227</v>
      </c>
      <c r="K33" s="18" t="n">
        <v>504.79760102</v>
      </c>
      <c r="L33" s="20" t="n">
        <v>3.40739521</v>
      </c>
      <c r="M33" s="18" t="s">
        <v>481</v>
      </c>
      <c r="N33" s="20" t="s">
        <v>481</v>
      </c>
      <c r="O33" s="18" t="s">
        <v>481</v>
      </c>
      <c r="P33" s="20" t="s">
        <v>481</v>
      </c>
      <c r="Q33" s="18" t="s">
        <v>481</v>
      </c>
      <c r="R33" s="20" t="s">
        <v>481</v>
      </c>
      <c r="S33" s="18" t="n">
        <v>414.62026467</v>
      </c>
      <c r="T33" s="20" t="n">
        <v>11.00405792</v>
      </c>
    </row>
    <row r="34" spans="1:20">
      <c r="A34" s="15" t="s">
        <v>509</v>
      </c>
      <c r="B34" s="17" t="n">
        <v>6350</v>
      </c>
      <c r="C34" s="18">
        <f>(60.0/B34*100)</f>
        <v/>
      </c>
      <c r="D34" s="19" t="n">
        <v>6290</v>
      </c>
      <c r="E34" s="18" t="n">
        <v>473.12698129</v>
      </c>
      <c r="F34" s="20" t="n">
        <v>2.82284264</v>
      </c>
      <c r="G34" s="18" t="n">
        <v>431.7297622</v>
      </c>
      <c r="H34" s="20" t="n">
        <v>5.04553456</v>
      </c>
      <c r="I34" s="18" t="n">
        <v>429.64728875</v>
      </c>
      <c r="J34" s="20" t="n">
        <v>8.589114929999999</v>
      </c>
      <c r="K34" s="18" t="n">
        <v>412.69710629</v>
      </c>
      <c r="L34" s="20" t="n">
        <v>14.24962195</v>
      </c>
      <c r="M34" s="18" t="s">
        <v>481</v>
      </c>
      <c r="N34" s="20" t="s">
        <v>481</v>
      </c>
      <c r="O34" s="18" t="n">
        <v>263.37193708</v>
      </c>
      <c r="P34" s="20" t="n">
        <v>13.61114927</v>
      </c>
      <c r="Q34" s="18" t="s">
        <v>481</v>
      </c>
      <c r="R34" s="20" t="s">
        <v>481</v>
      </c>
      <c r="S34" s="18" t="n">
        <v>348.39130337</v>
      </c>
      <c r="T34" s="20" t="n">
        <v>11.4002742</v>
      </c>
    </row>
    <row r="35" spans="1:20">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n">
        <v>505.2158807</v>
      </c>
      <c r="R35" s="20" t="n">
        <v>1.4729023</v>
      </c>
      <c r="S35" s="18" t="s">
        <v>481</v>
      </c>
      <c r="T35" s="20" t="s">
        <v>481</v>
      </c>
    </row>
    <row r="36" spans="1:20">
      <c r="A36" s="15" t="s">
        <v>511</v>
      </c>
      <c r="B36" s="17" t="n">
        <v>6736</v>
      </c>
      <c r="C36" s="18">
        <f>(40.0/B36*100)</f>
        <v/>
      </c>
      <c r="D36" s="19" t="n">
        <v>6696</v>
      </c>
      <c r="E36" s="18" t="n">
        <v>475.06346039</v>
      </c>
      <c r="F36" s="20" t="n">
        <v>3.14408919</v>
      </c>
      <c r="G36" s="18" t="n">
        <v>507.20055175</v>
      </c>
      <c r="H36" s="20" t="n">
        <v>3.30363928</v>
      </c>
      <c r="I36" s="18" t="n">
        <v>525.20141531</v>
      </c>
      <c r="J36" s="20" t="n">
        <v>3.80179748</v>
      </c>
      <c r="K36" s="18" t="n">
        <v>490.3722416</v>
      </c>
      <c r="L36" s="20" t="n">
        <v>4.18420925</v>
      </c>
      <c r="M36" s="18" t="s">
        <v>481</v>
      </c>
      <c r="N36" s="20" t="s">
        <v>481</v>
      </c>
      <c r="O36" s="18" t="s">
        <v>481</v>
      </c>
      <c r="P36" s="20" t="s">
        <v>481</v>
      </c>
      <c r="Q36" s="18" t="s">
        <v>481</v>
      </c>
      <c r="R36" s="20" t="s">
        <v>481</v>
      </c>
      <c r="S36" s="18" t="n">
        <v>420.54210955</v>
      </c>
      <c r="T36" s="20" t="n">
        <v>11.75971629</v>
      </c>
    </row>
    <row r="37" spans="1:20">
      <c r="A37" s="15" t="s">
        <v>512</v>
      </c>
      <c r="B37" s="17" t="n">
        <v>5458</v>
      </c>
      <c r="C37" s="18">
        <f>(81.0/B37*100)</f>
        <v/>
      </c>
      <c r="D37" s="19" t="n">
        <v>5377</v>
      </c>
      <c r="E37" s="18" t="n">
        <v>516.30406217</v>
      </c>
      <c r="F37" s="20" t="n">
        <v>3.00382255</v>
      </c>
      <c r="G37" s="18" t="n">
        <v>488.31480775</v>
      </c>
      <c r="H37" s="20" t="n">
        <v>5.49035594</v>
      </c>
      <c r="I37" s="18" t="n">
        <v>465.9333581</v>
      </c>
      <c r="J37" s="20" t="n">
        <v>22.6608446</v>
      </c>
      <c r="K37" s="18" t="n">
        <v>377.66528973</v>
      </c>
      <c r="L37" s="20" t="n">
        <v>8.85964399</v>
      </c>
      <c r="M37" s="18" t="s">
        <v>481</v>
      </c>
      <c r="N37" s="20" t="s">
        <v>481</v>
      </c>
      <c r="O37" s="18" t="s">
        <v>481</v>
      </c>
      <c r="P37" s="20" t="s">
        <v>481</v>
      </c>
      <c r="Q37" s="18" t="s">
        <v>481</v>
      </c>
      <c r="R37" s="20" t="s">
        <v>481</v>
      </c>
      <c r="S37" s="18" t="n">
        <v>397.97252715</v>
      </c>
      <c r="T37" s="20" t="n">
        <v>11.44453224</v>
      </c>
    </row>
    <row r="38" spans="1:20">
      <c r="A38" s="15" t="s">
        <v>513</v>
      </c>
      <c r="B38" s="17" t="n">
        <v>5860</v>
      </c>
      <c r="C38" s="18">
        <f>(19.0/B38*100)</f>
        <v/>
      </c>
      <c r="D38" s="19" t="n">
        <v>5841</v>
      </c>
      <c r="E38" s="18" t="n">
        <v>501.48708737</v>
      </c>
      <c r="F38" s="20" t="n">
        <v>2.99778484</v>
      </c>
      <c r="G38" s="18" t="n">
        <v>498.33880583</v>
      </c>
      <c r="H38" s="20" t="n">
        <v>6.4445723</v>
      </c>
      <c r="I38" s="18" t="n">
        <v>460.93489137</v>
      </c>
      <c r="J38" s="20" t="n">
        <v>12.56734359</v>
      </c>
      <c r="K38" s="18" t="n">
        <v>451.3764209</v>
      </c>
      <c r="L38" s="20" t="n">
        <v>7.03334187</v>
      </c>
      <c r="M38" s="18" t="s">
        <v>481</v>
      </c>
      <c r="N38" s="20" t="s">
        <v>481</v>
      </c>
      <c r="O38" s="18" t="s">
        <v>481</v>
      </c>
      <c r="P38" s="20" t="s">
        <v>481</v>
      </c>
      <c r="Q38" s="18" t="s">
        <v>481</v>
      </c>
      <c r="R38" s="20" t="s">
        <v>481</v>
      </c>
      <c r="S38" s="18" t="n">
        <v>410.66414858</v>
      </c>
      <c r="T38" s="20" t="n">
        <v>9.30752605</v>
      </c>
    </row>
    <row r="39" spans="1:20">
      <c r="A39" s="15" t="s">
        <v>514</v>
      </c>
      <c r="B39" s="17" t="n">
        <v>5895</v>
      </c>
      <c r="C39" s="18">
        <f>(33.0/B39*100)</f>
        <v/>
      </c>
      <c r="D39" s="19" t="n">
        <v>5862</v>
      </c>
      <c r="E39" s="18" t="n">
        <v>439.36107746</v>
      </c>
      <c r="F39" s="20" t="n">
        <v>4.67400484</v>
      </c>
      <c r="G39" s="18" t="n">
        <v>424.28529366</v>
      </c>
      <c r="H39" s="20" t="n">
        <v>4.80686933</v>
      </c>
      <c r="I39" s="18" t="n">
        <v>444.86397837</v>
      </c>
      <c r="J39" s="20" t="n">
        <v>4.71683829</v>
      </c>
      <c r="K39" s="18" t="n">
        <v>385.43607751</v>
      </c>
      <c r="L39" s="20" t="n">
        <v>6.46388279</v>
      </c>
      <c r="M39" s="18" t="s">
        <v>481</v>
      </c>
      <c r="N39" s="20" t="s">
        <v>481</v>
      </c>
      <c r="O39" s="18" t="s">
        <v>481</v>
      </c>
      <c r="P39" s="20" t="s">
        <v>481</v>
      </c>
      <c r="Q39" s="18" t="s">
        <v>481</v>
      </c>
      <c r="R39" s="20" t="s">
        <v>481</v>
      </c>
      <c r="S39" s="18" t="n">
        <v>359.39990098</v>
      </c>
      <c r="T39" s="20" t="n">
        <v>10.04564961</v>
      </c>
    </row>
    <row r="40" spans="1:20">
      <c r="A40" s="15" t="s">
        <v>515</v>
      </c>
      <c r="B40" s="17" t="n">
        <v>14157</v>
      </c>
      <c r="C40" s="18">
        <f>(347.0/B40*100)</f>
        <v/>
      </c>
      <c r="D40" s="19" t="n">
        <v>13810</v>
      </c>
      <c r="E40" s="18" t="n">
        <v>502.43491554</v>
      </c>
      <c r="F40" s="20" t="n">
        <v>3.5116108</v>
      </c>
      <c r="G40" s="18" t="n">
        <v>509.51642942</v>
      </c>
      <c r="H40" s="20" t="n">
        <v>3.66576635</v>
      </c>
      <c r="I40" s="18" t="n">
        <v>505.88553199</v>
      </c>
      <c r="J40" s="20" t="n">
        <v>4.92734869</v>
      </c>
      <c r="K40" s="18" t="n">
        <v>419.2667557</v>
      </c>
      <c r="L40" s="20" t="n">
        <v>6.86651094</v>
      </c>
      <c r="M40" s="18" t="s">
        <v>481</v>
      </c>
      <c r="N40" s="20" t="s">
        <v>481</v>
      </c>
      <c r="O40" s="18" t="s">
        <v>481</v>
      </c>
      <c r="P40" s="20" t="s">
        <v>481</v>
      </c>
      <c r="Q40" s="18" t="s">
        <v>481</v>
      </c>
      <c r="R40" s="20" t="s">
        <v>481</v>
      </c>
      <c r="S40" s="18" t="n">
        <v>406.71152444</v>
      </c>
      <c r="T40" s="20" t="n">
        <v>8.44956488</v>
      </c>
    </row>
    <row r="41" spans="1:20">
      <c r="A41" s="15" t="s">
        <v>516</v>
      </c>
      <c r="B41" s="17" t="n">
        <v>5712</v>
      </c>
      <c r="C41" s="18">
        <f>(47.0/B41*100)</f>
        <v/>
      </c>
      <c r="D41" s="19" t="n">
        <v>5665</v>
      </c>
      <c r="E41" s="18" t="n">
        <v>473.52176947</v>
      </c>
      <c r="F41" s="20" t="n">
        <v>5.6379449</v>
      </c>
      <c r="G41" s="18" t="n">
        <v>517.84634422</v>
      </c>
      <c r="H41" s="20" t="n">
        <v>3.28042764</v>
      </c>
      <c r="I41" s="18" t="n">
        <v>507.04629912</v>
      </c>
      <c r="J41" s="20" t="n">
        <v>5.25859091</v>
      </c>
      <c r="K41" s="18" t="n">
        <v>460.36740886</v>
      </c>
      <c r="L41" s="20" t="n">
        <v>8.72283927</v>
      </c>
      <c r="M41" s="18" t="s">
        <v>481</v>
      </c>
      <c r="N41" s="20" t="s">
        <v>481</v>
      </c>
      <c r="O41" s="18" t="n">
        <v>399.91015703</v>
      </c>
      <c r="P41" s="20" t="n">
        <v>16.72230739</v>
      </c>
      <c r="Q41" s="18" t="s">
        <v>481</v>
      </c>
      <c r="R41" s="20" t="s">
        <v>481</v>
      </c>
      <c r="S41" s="18" t="n">
        <v>384.51733611</v>
      </c>
      <c r="T41" s="20" t="n">
        <v>16.65733047</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349.85925265</v>
      </c>
      <c r="P45" s="20" t="n">
        <v>3.00084387</v>
      </c>
      <c r="Q45" s="18" t="s">
        <v>481</v>
      </c>
      <c r="R45" s="20" t="s">
        <v>481</v>
      </c>
      <c r="S45" s="18" t="s">
        <v>481</v>
      </c>
      <c r="T45" s="20" t="s">
        <v>481</v>
      </c>
    </row>
    <row r="46" spans="1:20">
      <c r="A46" s="15" t="s">
        <v>521</v>
      </c>
      <c r="B46" s="17" t="n">
        <v>23141</v>
      </c>
      <c r="C46" s="18">
        <f>(1779.0/B46*100)</f>
        <v/>
      </c>
      <c r="D46" s="19" t="n">
        <v>21362</v>
      </c>
      <c r="E46" s="18" t="n">
        <v>435.98271898</v>
      </c>
      <c r="F46" s="20" t="n">
        <v>2.84229131</v>
      </c>
      <c r="G46" s="18" t="n">
        <v>386.87031861</v>
      </c>
      <c r="H46" s="20" t="n">
        <v>5.45849359</v>
      </c>
      <c r="I46" s="18" t="n">
        <v>382.39078166</v>
      </c>
      <c r="J46" s="20" t="n">
        <v>8.36207864</v>
      </c>
      <c r="K46" s="18" t="n">
        <v>361.70374871</v>
      </c>
      <c r="L46" s="20" t="n">
        <v>3.67101074</v>
      </c>
      <c r="M46" s="18" t="s">
        <v>481</v>
      </c>
      <c r="N46" s="20" t="s">
        <v>481</v>
      </c>
      <c r="O46" s="18" t="s">
        <v>481</v>
      </c>
      <c r="P46" s="20" t="s">
        <v>481</v>
      </c>
      <c r="Q46" s="18" t="s">
        <v>481</v>
      </c>
      <c r="R46" s="20" t="s">
        <v>481</v>
      </c>
      <c r="S46" s="18" t="n">
        <v>354.16843854</v>
      </c>
      <c r="T46" s="20" t="n">
        <v>4.76557088</v>
      </c>
    </row>
    <row r="47" spans="1:20">
      <c r="A47" s="15" t="s">
        <v>522</v>
      </c>
      <c r="B47" s="17" t="n">
        <v>5928</v>
      </c>
      <c r="C47" s="18">
        <f>(184.0/B47*100)</f>
        <v/>
      </c>
      <c r="D47" s="19" t="n">
        <v>5744</v>
      </c>
      <c r="E47" s="18" t="n">
        <v>469.60473391</v>
      </c>
      <c r="F47" s="20" t="n">
        <v>4.9661091</v>
      </c>
      <c r="G47" s="18" t="n">
        <v>418.80694313</v>
      </c>
      <c r="H47" s="20" t="n">
        <v>5.06587248</v>
      </c>
      <c r="I47" s="18" t="n">
        <v>434.37246496</v>
      </c>
      <c r="J47" s="20" t="n">
        <v>6.6286411</v>
      </c>
      <c r="K47" s="18" t="n">
        <v>330.16195456</v>
      </c>
      <c r="L47" s="20" t="n">
        <v>6.5233442</v>
      </c>
      <c r="M47" s="18" t="s">
        <v>481</v>
      </c>
      <c r="N47" s="20" t="s">
        <v>481</v>
      </c>
      <c r="O47" s="18" t="s">
        <v>481</v>
      </c>
      <c r="P47" s="20" t="s">
        <v>481</v>
      </c>
      <c r="Q47" s="18" t="s">
        <v>481</v>
      </c>
      <c r="R47" s="20" t="s">
        <v>481</v>
      </c>
      <c r="S47" s="18" t="n">
        <v>354.97042232</v>
      </c>
      <c r="T47" s="20" t="n">
        <v>8.49411729</v>
      </c>
    </row>
    <row r="48" spans="1:20">
      <c r="A48" s="15" t="s">
        <v>523</v>
      </c>
      <c r="B48" s="17" t="n">
        <v>9841</v>
      </c>
      <c r="C48" s="18">
        <f>(7.0/B48*100)</f>
        <v/>
      </c>
      <c r="D48" s="19" t="n">
        <v>9834</v>
      </c>
      <c r="E48" s="18" t="n">
        <v>514.04250231</v>
      </c>
      <c r="F48" s="20" t="n">
        <v>4.55199921</v>
      </c>
      <c r="G48" s="18" t="n">
        <v>483.51080971</v>
      </c>
      <c r="H48" s="20" t="n">
        <v>6.51337461</v>
      </c>
      <c r="I48" s="18" t="n">
        <v>447.26763775</v>
      </c>
      <c r="J48" s="20" t="n">
        <v>11.83438981</v>
      </c>
      <c r="K48" s="18" t="n">
        <v>442.18295743</v>
      </c>
      <c r="L48" s="20" t="n">
        <v>7.02465201</v>
      </c>
      <c r="M48" s="18" t="s">
        <v>481</v>
      </c>
      <c r="N48" s="20" t="s">
        <v>481</v>
      </c>
      <c r="O48" s="18" t="s">
        <v>481</v>
      </c>
      <c r="P48" s="20" t="s">
        <v>481</v>
      </c>
      <c r="Q48" s="18" t="s">
        <v>481</v>
      </c>
      <c r="R48" s="20" t="s">
        <v>481</v>
      </c>
      <c r="S48" s="18" t="n">
        <v>368.0521037</v>
      </c>
      <c r="T48" s="20" t="n">
        <v>18.34562705</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425.30311958</v>
      </c>
      <c r="P49" s="20" t="n">
        <v>3.22111589</v>
      </c>
      <c r="Q49" s="18" t="s">
        <v>481</v>
      </c>
      <c r="R49" s="20" t="s">
        <v>481</v>
      </c>
      <c r="S49" s="18" t="s">
        <v>481</v>
      </c>
      <c r="T49" s="20" t="s">
        <v>481</v>
      </c>
    </row>
    <row r="50" spans="1:20">
      <c r="A50" s="15" t="s">
        <v>525</v>
      </c>
      <c r="B50" s="17" t="n">
        <v>11795</v>
      </c>
      <c r="C50" s="18">
        <f>(250.0/B50*100)</f>
        <v/>
      </c>
      <c r="D50" s="19" t="n">
        <v>11545</v>
      </c>
      <c r="E50" s="18" t="n">
        <v>445.32647366</v>
      </c>
      <c r="F50" s="20" t="n">
        <v>2.88165458</v>
      </c>
      <c r="G50" s="18" t="n">
        <v>404.68193016</v>
      </c>
      <c r="H50" s="20" t="n">
        <v>3.48687863</v>
      </c>
      <c r="I50" s="18" t="n">
        <v>395.09230814</v>
      </c>
      <c r="J50" s="20" t="n">
        <v>6.48955568</v>
      </c>
      <c r="K50" s="18" t="n">
        <v>366.92642505</v>
      </c>
      <c r="L50" s="20" t="n">
        <v>6.73675518</v>
      </c>
      <c r="M50" s="18" t="s">
        <v>481</v>
      </c>
      <c r="N50" s="20" t="s">
        <v>481</v>
      </c>
      <c r="O50" s="18" t="s">
        <v>481</v>
      </c>
      <c r="P50" s="20" t="s">
        <v>481</v>
      </c>
      <c r="Q50" s="18" t="s">
        <v>481</v>
      </c>
      <c r="R50" s="20" t="s">
        <v>481</v>
      </c>
      <c r="S50" s="18" t="n">
        <v>366.18720664</v>
      </c>
      <c r="T50" s="20" t="n">
        <v>8.97410243</v>
      </c>
    </row>
    <row r="51" spans="1:20">
      <c r="A51" s="15" t="s">
        <v>526</v>
      </c>
      <c r="B51" s="17" t="n">
        <v>6866</v>
      </c>
      <c r="C51" s="18">
        <f>(112.0/B51*100)</f>
        <v/>
      </c>
      <c r="D51" s="19" t="n">
        <v>6754</v>
      </c>
      <c r="E51" s="18" t="n">
        <v>446.86305538</v>
      </c>
      <c r="F51" s="20" t="n">
        <v>3.77098473</v>
      </c>
      <c r="G51" s="18" t="n">
        <v>422.94394297</v>
      </c>
      <c r="H51" s="20" t="n">
        <v>2.9699319</v>
      </c>
      <c r="I51" s="18" t="n">
        <v>422.42066696</v>
      </c>
      <c r="J51" s="20" t="n">
        <v>3.93578408</v>
      </c>
      <c r="K51" s="18" t="n">
        <v>383.27112715</v>
      </c>
      <c r="L51" s="20" t="n">
        <v>7.20497991</v>
      </c>
      <c r="M51" s="18" t="s">
        <v>481</v>
      </c>
      <c r="N51" s="20" t="s">
        <v>481</v>
      </c>
      <c r="O51" s="18" t="n">
        <v>427.96430568</v>
      </c>
      <c r="P51" s="20" t="n">
        <v>5.20460603</v>
      </c>
      <c r="Q51" s="18" t="s">
        <v>481</v>
      </c>
      <c r="R51" s="20" t="s">
        <v>481</v>
      </c>
      <c r="S51" s="18" t="n">
        <v>383.94166853</v>
      </c>
      <c r="T51" s="20" t="n">
        <v>6.32521883</v>
      </c>
    </row>
    <row r="52" spans="1:20">
      <c r="A52" s="15" t="s">
        <v>527</v>
      </c>
      <c r="B52" s="17" t="n">
        <v>5809</v>
      </c>
      <c r="C52" s="18">
        <f>(85.0/B52*100)</f>
        <v/>
      </c>
      <c r="D52" s="19" t="n">
        <v>5724</v>
      </c>
      <c r="E52" s="18" t="n">
        <v>503.93809448</v>
      </c>
      <c r="F52" s="20" t="n">
        <v>2.70699837</v>
      </c>
      <c r="G52" s="18" t="n">
        <v>470.86415312</v>
      </c>
      <c r="H52" s="20" t="n">
        <v>4.77506595</v>
      </c>
      <c r="I52" s="18" t="n">
        <v>447.79870911</v>
      </c>
      <c r="J52" s="20" t="n">
        <v>7.74494091</v>
      </c>
      <c r="K52" s="18" t="n">
        <v>421.26811804</v>
      </c>
      <c r="L52" s="20" t="n">
        <v>5.96822849</v>
      </c>
      <c r="M52" s="18" t="s">
        <v>481</v>
      </c>
      <c r="N52" s="20" t="s">
        <v>481</v>
      </c>
      <c r="O52" s="18" t="s">
        <v>481</v>
      </c>
      <c r="P52" s="20" t="s">
        <v>481</v>
      </c>
      <c r="Q52" s="18" t="s">
        <v>481</v>
      </c>
      <c r="R52" s="20" t="s">
        <v>481</v>
      </c>
      <c r="S52" s="18" t="n">
        <v>406.60594076</v>
      </c>
      <c r="T52" s="20" t="n">
        <v>9.63996229</v>
      </c>
    </row>
    <row r="53" spans="1:20">
      <c r="A53" s="15" t="s">
        <v>528</v>
      </c>
      <c r="B53" s="17" t="n">
        <v>5571</v>
      </c>
      <c r="C53" s="18">
        <f>(90.0/B53*100)</f>
        <v/>
      </c>
      <c r="D53" s="19" t="n">
        <v>5481</v>
      </c>
      <c r="E53" s="18" t="n">
        <v>445.11691295</v>
      </c>
      <c r="F53" s="20" t="n">
        <v>2.74434169</v>
      </c>
      <c r="G53" s="18" t="n">
        <v>436.07750743</v>
      </c>
      <c r="H53" s="20" t="n">
        <v>2.75250323</v>
      </c>
      <c r="I53" s="18" t="n">
        <v>486.64742987</v>
      </c>
      <c r="J53" s="20" t="n">
        <v>3.93828345</v>
      </c>
      <c r="K53" s="18" t="n">
        <v>364.18043417</v>
      </c>
      <c r="L53" s="20" t="n">
        <v>5.41914123</v>
      </c>
      <c r="M53" s="18" t="s">
        <v>481</v>
      </c>
      <c r="N53" s="20" t="s">
        <v>481</v>
      </c>
      <c r="O53" s="18" t="s">
        <v>481</v>
      </c>
      <c r="P53" s="20" t="s">
        <v>481</v>
      </c>
      <c r="Q53" s="18" t="s">
        <v>481</v>
      </c>
      <c r="R53" s="20" t="s">
        <v>481</v>
      </c>
      <c r="S53" s="18" t="n">
        <v>357.88762442</v>
      </c>
      <c r="T53" s="20" t="n">
        <v>11.4977799</v>
      </c>
    </row>
    <row r="54" spans="1:20">
      <c r="A54" s="15" t="s">
        <v>529</v>
      </c>
      <c r="B54" s="17" t="n">
        <v>4740</v>
      </c>
      <c r="C54" s="18">
        <f>(245.0/B54*100)</f>
        <v/>
      </c>
      <c r="D54" s="19" t="n">
        <v>4495</v>
      </c>
      <c r="E54" s="18" t="n">
        <v>392.07410322</v>
      </c>
      <c r="F54" s="20" t="n">
        <v>4.36678393</v>
      </c>
      <c r="G54" s="18" t="n">
        <v>351.95513075</v>
      </c>
      <c r="H54" s="20" t="n">
        <v>3.10021159</v>
      </c>
      <c r="I54" s="18" t="n">
        <v>343.74098734</v>
      </c>
      <c r="J54" s="20" t="n">
        <v>5.11660794</v>
      </c>
      <c r="K54" s="18" t="n">
        <v>285.11114138</v>
      </c>
      <c r="L54" s="20" t="n">
        <v>8.04981896</v>
      </c>
      <c r="M54" s="18" t="s">
        <v>481</v>
      </c>
      <c r="N54" s="20" t="s">
        <v>481</v>
      </c>
      <c r="O54" s="18" t="s">
        <v>481</v>
      </c>
      <c r="P54" s="20" t="s">
        <v>481</v>
      </c>
      <c r="Q54" s="18" t="s">
        <v>481</v>
      </c>
      <c r="R54" s="20" t="s">
        <v>481</v>
      </c>
      <c r="S54" s="18" t="n">
        <v>308.31279014</v>
      </c>
      <c r="T54" s="20" t="n">
        <v>7.18003816</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401.28813522</v>
      </c>
      <c r="P55" s="20" t="n">
        <v>2.95767116</v>
      </c>
      <c r="Q55" s="18" t="s">
        <v>481</v>
      </c>
      <c r="R55" s="20" t="s">
        <v>481</v>
      </c>
      <c r="S55" s="18" t="s">
        <v>481</v>
      </c>
      <c r="T55" s="20" t="s">
        <v>481</v>
      </c>
    </row>
    <row r="56" spans="1:20">
      <c r="A56" s="15" t="s">
        <v>531</v>
      </c>
      <c r="B56" s="17" t="n">
        <v>5359</v>
      </c>
      <c r="C56" s="18">
        <f>(77.0/B56*100)</f>
        <v/>
      </c>
      <c r="D56" s="19" t="n">
        <v>5282</v>
      </c>
      <c r="E56" s="18" t="n">
        <v>505.78372035</v>
      </c>
      <c r="F56" s="20" t="n">
        <v>6.02906214</v>
      </c>
      <c r="G56" s="18" t="n">
        <v>520.79347222</v>
      </c>
      <c r="H56" s="20" t="n">
        <v>3.35119226</v>
      </c>
      <c r="I56" s="18" t="n">
        <v>550.30420655</v>
      </c>
      <c r="J56" s="20" t="n">
        <v>3.69706886</v>
      </c>
      <c r="K56" s="18" t="n">
        <v>511.472242</v>
      </c>
      <c r="L56" s="20" t="n">
        <v>3.24970706</v>
      </c>
      <c r="M56" s="18" t="s">
        <v>481</v>
      </c>
      <c r="N56" s="20" t="s">
        <v>481</v>
      </c>
      <c r="O56" s="18" t="s">
        <v>481</v>
      </c>
      <c r="P56" s="20" t="s">
        <v>481</v>
      </c>
      <c r="Q56" s="18" t="s">
        <v>481</v>
      </c>
      <c r="R56" s="20" t="s">
        <v>481</v>
      </c>
      <c r="S56" s="18" t="n">
        <v>485.69010045</v>
      </c>
      <c r="T56" s="20" t="n">
        <v>17.6437638</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397.25949434</v>
      </c>
      <c r="P57" s="20" t="n">
        <v>2.86584073</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408.10219777</v>
      </c>
      <c r="P58" s="20" t="n">
        <v>2.92517356</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347.12590293</v>
      </c>
      <c r="P59" s="20" t="n">
        <v>1.56898215</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346.54897697</v>
      </c>
      <c r="P60" s="20" t="n">
        <v>4.41355694</v>
      </c>
      <c r="Q60" s="18" t="s">
        <v>481</v>
      </c>
      <c r="R60" s="20" t="s">
        <v>481</v>
      </c>
      <c r="S60" s="18" t="s">
        <v>481</v>
      </c>
      <c r="T60" s="20" t="s">
        <v>481</v>
      </c>
    </row>
    <row r="61" spans="1:20">
      <c r="A61" s="15" t="s">
        <v>536</v>
      </c>
      <c r="B61" s="17" t="n">
        <v>6525</v>
      </c>
      <c r="C61" s="18">
        <f>(148.0/B61*100)</f>
        <v/>
      </c>
      <c r="D61" s="19" t="n">
        <v>6377</v>
      </c>
      <c r="E61" s="18" t="n">
        <v>490.22575589</v>
      </c>
      <c r="F61" s="20" t="n">
        <v>3.01245001</v>
      </c>
      <c r="G61" s="18" t="n">
        <v>446.72201467</v>
      </c>
      <c r="H61" s="20" t="n">
        <v>3.18899495</v>
      </c>
      <c r="I61" s="18" t="n">
        <v>478.61503696</v>
      </c>
      <c r="J61" s="20" t="n">
        <v>4.82222393</v>
      </c>
      <c r="K61" s="18" t="n">
        <v>383.6044198</v>
      </c>
      <c r="L61" s="20" t="n">
        <v>9.387721190000001</v>
      </c>
      <c r="M61" s="18" t="s">
        <v>481</v>
      </c>
      <c r="N61" s="20" t="s">
        <v>481</v>
      </c>
      <c r="O61" s="18" t="s">
        <v>481</v>
      </c>
      <c r="P61" s="20" t="s">
        <v>481</v>
      </c>
      <c r="Q61" s="18" t="s">
        <v>481</v>
      </c>
      <c r="R61" s="20" t="s">
        <v>481</v>
      </c>
      <c r="S61" s="18" t="n">
        <v>406.00501952</v>
      </c>
      <c r="T61" s="20" t="n">
        <v>9.76510543</v>
      </c>
    </row>
    <row r="62" spans="1:20">
      <c r="A62" s="15" t="s">
        <v>537</v>
      </c>
      <c r="B62" s="17" t="n">
        <v>4476</v>
      </c>
      <c r="C62" s="18">
        <f>(3.0/B62*100)</f>
        <v/>
      </c>
      <c r="D62" s="19" t="n">
        <v>4473</v>
      </c>
      <c r="E62" s="18" t="n">
        <v>518.13472503</v>
      </c>
      <c r="F62" s="20" t="n">
        <v>1.83599439</v>
      </c>
      <c r="G62" s="18" t="n">
        <v>502.10700535</v>
      </c>
      <c r="H62" s="20" t="n">
        <v>2.23038244</v>
      </c>
      <c r="I62" s="18" t="n">
        <v>502.94933382</v>
      </c>
      <c r="J62" s="20" t="n">
        <v>4.88157607</v>
      </c>
      <c r="K62" s="18" t="n">
        <v>489.95828195</v>
      </c>
      <c r="L62" s="20" t="n">
        <v>4.45531942</v>
      </c>
      <c r="M62" s="18" t="s">
        <v>481</v>
      </c>
      <c r="N62" s="20" t="s">
        <v>481</v>
      </c>
      <c r="O62" s="18" t="s">
        <v>481</v>
      </c>
      <c r="P62" s="20" t="s">
        <v>481</v>
      </c>
      <c r="Q62" s="18" t="s">
        <v>481</v>
      </c>
      <c r="R62" s="20" t="s">
        <v>481</v>
      </c>
      <c r="S62" s="18" t="n">
        <v>447.0991126</v>
      </c>
      <c r="T62" s="20" t="n">
        <v>23.53865994</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351.74154869</v>
      </c>
      <c r="P63" s="20" t="n">
        <v>1.40819617</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446.66614265</v>
      </c>
      <c r="P64" s="20" t="n">
        <v>1.7787943</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416.22926213</v>
      </c>
      <c r="P65" s="20" t="n">
        <v>2.51747002</v>
      </c>
      <c r="Q65" s="18" t="s">
        <v>481</v>
      </c>
      <c r="R65" s="20" t="s">
        <v>481</v>
      </c>
      <c r="S65" s="18" t="s">
        <v>481</v>
      </c>
      <c r="T65" s="20" t="s">
        <v>481</v>
      </c>
    </row>
    <row r="66" spans="1:20">
      <c r="A66" s="15" t="s">
        <v>541</v>
      </c>
      <c r="B66" s="17" t="n">
        <v>5665</v>
      </c>
      <c r="C66" s="18">
        <f>(80.0/B66*100)</f>
        <v/>
      </c>
      <c r="D66" s="19" t="n">
        <v>5585</v>
      </c>
      <c r="E66" s="18" t="n">
        <v>453.52418576</v>
      </c>
      <c r="F66" s="20" t="n">
        <v>2.53509284</v>
      </c>
      <c r="G66" s="18" t="n">
        <v>423.84847872</v>
      </c>
      <c r="H66" s="20" t="n">
        <v>2.319632</v>
      </c>
      <c r="I66" s="18" t="n">
        <v>416.26856514</v>
      </c>
      <c r="J66" s="20" t="n">
        <v>5.48778633</v>
      </c>
      <c r="K66" s="18" t="n">
        <v>375.03384174</v>
      </c>
      <c r="L66" s="20" t="n">
        <v>4.57448314</v>
      </c>
      <c r="M66" s="18" t="s">
        <v>481</v>
      </c>
      <c r="N66" s="20" t="s">
        <v>481</v>
      </c>
      <c r="O66" s="18" t="s">
        <v>481</v>
      </c>
      <c r="P66" s="20" t="s">
        <v>481</v>
      </c>
      <c r="Q66" s="18" t="s">
        <v>481</v>
      </c>
      <c r="R66" s="20" t="s">
        <v>481</v>
      </c>
      <c r="S66" s="18" t="n">
        <v>359.28974631</v>
      </c>
      <c r="T66" s="20" t="n">
        <v>4.60884111</v>
      </c>
    </row>
    <row r="67" spans="1:20">
      <c r="A67" s="15" t="s">
        <v>542</v>
      </c>
      <c r="B67" s="17" t="n">
        <v>6971</v>
      </c>
      <c r="C67" s="18">
        <f>(408.0/B67*100)</f>
        <v/>
      </c>
      <c r="D67" s="19" t="n">
        <v>6563</v>
      </c>
      <c r="E67" s="18" t="n">
        <v>438.76703312</v>
      </c>
      <c r="F67" s="20" t="n">
        <v>3.67824061</v>
      </c>
      <c r="G67" s="18" t="n">
        <v>383.72373551</v>
      </c>
      <c r="H67" s="20" t="n">
        <v>2.8429869</v>
      </c>
      <c r="I67" s="18" t="n">
        <v>362.94256746</v>
      </c>
      <c r="J67" s="20" t="n">
        <v>4.02000496</v>
      </c>
      <c r="K67" s="18" t="n">
        <v>362.89280251</v>
      </c>
      <c r="L67" s="20" t="n">
        <v>6.96386695</v>
      </c>
      <c r="M67" s="18" t="s">
        <v>481</v>
      </c>
      <c r="N67" s="20" t="s">
        <v>481</v>
      </c>
      <c r="O67" s="18" t="s">
        <v>481</v>
      </c>
      <c r="P67" s="20" t="s">
        <v>481</v>
      </c>
      <c r="Q67" s="18" t="s">
        <v>481</v>
      </c>
      <c r="R67" s="20" t="s">
        <v>481</v>
      </c>
      <c r="S67" s="18" t="n">
        <v>324.91307082</v>
      </c>
      <c r="T67" s="20" t="n">
        <v>10.91917542</v>
      </c>
    </row>
    <row r="68" spans="1:20">
      <c r="A68" s="15" t="s">
        <v>543</v>
      </c>
      <c r="B68" s="17" t="n">
        <v>12083</v>
      </c>
      <c r="C68" s="18">
        <f>(29.0/B68*100)</f>
        <v/>
      </c>
      <c r="D68" s="19" t="n">
        <v>12054</v>
      </c>
      <c r="E68" s="18" t="n">
        <v>409.73057346</v>
      </c>
      <c r="F68" s="20" t="n">
        <v>1.86147116</v>
      </c>
      <c r="G68" s="18" t="n">
        <v>412.83253095</v>
      </c>
      <c r="H68" s="20" t="n">
        <v>1.94828322</v>
      </c>
      <c r="I68" s="18" t="n">
        <v>441.88400641</v>
      </c>
      <c r="J68" s="20" t="n">
        <v>3.31199227</v>
      </c>
      <c r="K68" s="18" t="n">
        <v>328.28585839</v>
      </c>
      <c r="L68" s="20" t="n">
        <v>3.23835827</v>
      </c>
      <c r="M68" s="18" t="s">
        <v>481</v>
      </c>
      <c r="N68" s="20" t="s">
        <v>481</v>
      </c>
      <c r="O68" s="18" t="s">
        <v>481</v>
      </c>
      <c r="P68" s="20" t="s">
        <v>481</v>
      </c>
      <c r="Q68" s="18" t="s">
        <v>481</v>
      </c>
      <c r="R68" s="20" t="s">
        <v>481</v>
      </c>
      <c r="S68" s="18" t="n">
        <v>349.01447008</v>
      </c>
      <c r="T68" s="20" t="n">
        <v>7.82497955</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433.61659804</v>
      </c>
      <c r="P69" s="20" t="n">
        <v>4.0674456</v>
      </c>
      <c r="Q69" s="18" t="s">
        <v>481</v>
      </c>
      <c r="R69" s="20" t="s">
        <v>481</v>
      </c>
      <c r="S69" s="18" t="s">
        <v>481</v>
      </c>
      <c r="T69" s="20" t="s">
        <v>481</v>
      </c>
    </row>
    <row r="70" spans="1:20">
      <c r="A70" s="15" t="s">
        <v>545</v>
      </c>
      <c r="B70" s="17" t="n">
        <v>6036</v>
      </c>
      <c r="C70" s="18">
        <f>(223.0/B70*100)</f>
        <v/>
      </c>
      <c r="D70" s="19" t="n">
        <v>5813</v>
      </c>
      <c r="E70" s="18" t="n">
        <v>512.02656714</v>
      </c>
      <c r="F70" s="20" t="n">
        <v>4.64509101</v>
      </c>
      <c r="G70" s="18" t="n">
        <v>491.80731076</v>
      </c>
      <c r="H70" s="20" t="n">
        <v>3.0799245</v>
      </c>
      <c r="I70" s="18" t="n">
        <v>507.21457629</v>
      </c>
      <c r="J70" s="20" t="n">
        <v>4.22000057</v>
      </c>
      <c r="K70" s="18" t="n">
        <v>432.50302033</v>
      </c>
      <c r="L70" s="20" t="n">
        <v>6.8787403</v>
      </c>
      <c r="M70" s="18" t="s">
        <v>481</v>
      </c>
      <c r="N70" s="20" t="s">
        <v>481</v>
      </c>
      <c r="O70" s="18" t="s">
        <v>481</v>
      </c>
      <c r="P70" s="20" t="s">
        <v>481</v>
      </c>
      <c r="Q70" s="18" t="s">
        <v>481</v>
      </c>
      <c r="R70" s="20" t="s">
        <v>481</v>
      </c>
      <c r="S70" s="18" t="n">
        <v>447.92590239</v>
      </c>
      <c r="T70" s="20" t="n">
        <v>10.45062085</v>
      </c>
    </row>
    <row r="71" spans="1:20">
      <c r="A71" s="15" t="s">
        <v>546</v>
      </c>
      <c r="B71" s="17" t="n">
        <v>6115</v>
      </c>
      <c r="C71" s="18">
        <f>(18.0/B71*100)</f>
        <v/>
      </c>
      <c r="D71" s="19" t="n">
        <v>6097</v>
      </c>
      <c r="E71" s="18" t="n">
        <v>480.94398326</v>
      </c>
      <c r="F71" s="20" t="n">
        <v>3.17310002</v>
      </c>
      <c r="G71" s="18" t="n">
        <v>553.5935936</v>
      </c>
      <c r="H71" s="20" t="n">
        <v>1.99241913</v>
      </c>
      <c r="I71" s="18" t="n">
        <v>565.49514515</v>
      </c>
      <c r="J71" s="20" t="n">
        <v>3.05988523</v>
      </c>
      <c r="K71" s="18" t="n">
        <v>434.90114573</v>
      </c>
      <c r="L71" s="20" t="n">
        <v>6.3583381</v>
      </c>
      <c r="M71" s="18" t="s">
        <v>481</v>
      </c>
      <c r="N71" s="20" t="s">
        <v>481</v>
      </c>
      <c r="O71" s="18" t="s">
        <v>481</v>
      </c>
      <c r="P71" s="20" t="s">
        <v>481</v>
      </c>
      <c r="Q71" s="18" t="s">
        <v>481</v>
      </c>
      <c r="R71" s="20" t="s">
        <v>481</v>
      </c>
      <c r="S71" s="18" t="n">
        <v>427.53798482</v>
      </c>
      <c r="T71" s="20" t="n">
        <v>18.7068596</v>
      </c>
    </row>
    <row r="72" spans="1:20">
      <c r="A72" s="15" t="s">
        <v>547</v>
      </c>
      <c r="B72" s="17" t="n">
        <v>7708</v>
      </c>
      <c r="C72" s="18">
        <f>(6.0/B72*100)</f>
        <v/>
      </c>
      <c r="D72" s="19" t="n">
        <v>7702</v>
      </c>
      <c r="E72" s="18" t="n">
        <v>517.63418111</v>
      </c>
      <c r="F72" s="20" t="n">
        <v>2.60783743</v>
      </c>
      <c r="G72" s="18" t="n">
        <v>462.84075567</v>
      </c>
      <c r="H72" s="20" t="n">
        <v>3.94326466</v>
      </c>
      <c r="I72" s="18" t="n">
        <v>451.01685567</v>
      </c>
      <c r="J72" s="20" t="n">
        <v>5.86099529</v>
      </c>
      <c r="K72" s="18" t="n">
        <v>444.00457368</v>
      </c>
      <c r="L72" s="20" t="n">
        <v>7.84830689</v>
      </c>
      <c r="M72" s="18" t="s">
        <v>481</v>
      </c>
      <c r="N72" s="20" t="s">
        <v>481</v>
      </c>
      <c r="O72" s="18" t="s">
        <v>481</v>
      </c>
      <c r="P72" s="20" t="s">
        <v>481</v>
      </c>
      <c r="Q72" s="18" t="s">
        <v>481</v>
      </c>
      <c r="R72" s="20" t="s">
        <v>481</v>
      </c>
      <c r="S72" s="18" t="n">
        <v>424.21205366</v>
      </c>
      <c r="T72" s="20" t="n">
        <v>25.17096306</v>
      </c>
    </row>
    <row r="73" spans="1:20">
      <c r="A73" s="15" t="s">
        <v>548</v>
      </c>
      <c r="B73" s="17" t="n">
        <v>8249</v>
      </c>
      <c r="C73" s="18">
        <f>(156.0/B73*100)</f>
        <v/>
      </c>
      <c r="D73" s="19" t="n">
        <v>8093</v>
      </c>
      <c r="E73" s="18" t="n">
        <v>431.42269585</v>
      </c>
      <c r="F73" s="20" t="n">
        <v>4.25233209</v>
      </c>
      <c r="G73" s="18" t="n">
        <v>398.99744844</v>
      </c>
      <c r="H73" s="20" t="n">
        <v>3.55531529</v>
      </c>
      <c r="I73" s="18" t="n">
        <v>392.52462537</v>
      </c>
      <c r="J73" s="20" t="n">
        <v>7.0569881</v>
      </c>
      <c r="K73" s="18" t="n">
        <v>377.38336375</v>
      </c>
      <c r="L73" s="20" t="n">
        <v>4.3272088</v>
      </c>
      <c r="M73" s="18" t="s">
        <v>481</v>
      </c>
      <c r="N73" s="20" t="s">
        <v>481</v>
      </c>
      <c r="O73" s="18" t="s">
        <v>481</v>
      </c>
      <c r="P73" s="20" t="s">
        <v>481</v>
      </c>
      <c r="Q73" s="18" t="s">
        <v>481</v>
      </c>
      <c r="R73" s="20" t="s">
        <v>481</v>
      </c>
      <c r="S73" s="18" t="n">
        <v>354.57221552</v>
      </c>
      <c r="T73" s="20" t="n">
        <v>14.41552304</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427.27325298</v>
      </c>
      <c r="P74" s="20" t="n">
        <v>1.48755563</v>
      </c>
      <c r="Q74" s="18" t="s">
        <v>481</v>
      </c>
      <c r="R74" s="20" t="s">
        <v>481</v>
      </c>
      <c r="S74" s="18" t="s">
        <v>481</v>
      </c>
      <c r="T74" s="20" t="s">
        <v>481</v>
      </c>
    </row>
    <row r="75" spans="1:20">
      <c r="A75" s="15" t="s">
        <v>550</v>
      </c>
      <c r="B75" s="17" t="n">
        <v>5375</v>
      </c>
      <c r="C75" s="18">
        <f>(246.0/B75*100)</f>
        <v/>
      </c>
      <c r="D75" s="19" t="n">
        <v>5129</v>
      </c>
      <c r="E75" s="18" t="n">
        <v>376.1361364</v>
      </c>
      <c r="F75" s="20" t="n">
        <v>3.1819216</v>
      </c>
      <c r="G75" s="18" t="n">
        <v>345.4855472</v>
      </c>
      <c r="H75" s="20" t="n">
        <v>4.4475261</v>
      </c>
      <c r="I75" s="18" t="n">
        <v>350.23296444</v>
      </c>
      <c r="J75" s="20" t="n">
        <v>5.44120333</v>
      </c>
      <c r="K75" s="18" t="n">
        <v>325.98411213</v>
      </c>
      <c r="L75" s="20" t="n">
        <v>6.90174597</v>
      </c>
      <c r="M75" s="18" t="s">
        <v>481</v>
      </c>
      <c r="N75" s="20" t="s">
        <v>481</v>
      </c>
      <c r="O75" s="18" t="s">
        <v>481</v>
      </c>
      <c r="P75" s="20" t="s">
        <v>481</v>
      </c>
      <c r="Q75" s="18" t="s">
        <v>481</v>
      </c>
      <c r="R75" s="20" t="s">
        <v>481</v>
      </c>
      <c r="S75" s="18" t="n">
        <v>314.35086153</v>
      </c>
      <c r="T75" s="20" t="n">
        <v>8.79570425</v>
      </c>
    </row>
    <row r="76" spans="1:20">
      <c r="A76" s="15" t="s">
        <v>551</v>
      </c>
      <c r="B76" s="17" t="n">
        <v>14167</v>
      </c>
      <c r="C76" s="18">
        <f>(232.0/B76*100)</f>
        <v/>
      </c>
      <c r="D76" s="19" t="n">
        <v>13935</v>
      </c>
      <c r="E76" s="18" t="n">
        <v>435.9730986</v>
      </c>
      <c r="F76" s="20" t="n">
        <v>3.63181275</v>
      </c>
      <c r="G76" s="18" t="n">
        <v>434.18129863</v>
      </c>
      <c r="H76" s="20" t="n">
        <v>3.31850813</v>
      </c>
      <c r="I76" s="18" t="n">
        <v>460.9313021</v>
      </c>
      <c r="J76" s="20" t="n">
        <v>4.77794047</v>
      </c>
      <c r="K76" s="18" t="n">
        <v>400.94788857</v>
      </c>
      <c r="L76" s="20" t="n">
        <v>5.3177581</v>
      </c>
      <c r="M76" s="18" t="s">
        <v>481</v>
      </c>
      <c r="N76" s="20" t="s">
        <v>481</v>
      </c>
      <c r="O76" s="18" t="s">
        <v>481</v>
      </c>
      <c r="P76" s="20" t="s">
        <v>481</v>
      </c>
      <c r="Q76" s="18" t="s">
        <v>481</v>
      </c>
      <c r="R76" s="20" t="s">
        <v>481</v>
      </c>
      <c r="S76" s="18" t="n">
        <v>352.64758227</v>
      </c>
      <c r="T76" s="20" t="n">
        <v>10.17410235</v>
      </c>
    </row>
    <row r="77" spans="1:20">
      <c r="A77" s="15" t="s">
        <v>552</v>
      </c>
      <c r="B77" s="17" t="n">
        <v>6062</v>
      </c>
      <c r="C77" s="18">
        <f>(175.0/B77*100)</f>
        <v/>
      </c>
      <c r="D77" s="19" t="n">
        <v>5887</v>
      </c>
      <c r="E77" s="18" t="n">
        <v>459.07949755</v>
      </c>
      <c r="F77" s="20" t="n">
        <v>3.39247286</v>
      </c>
      <c r="G77" s="18" t="n">
        <v>437.48054755</v>
      </c>
      <c r="H77" s="20" t="n">
        <v>3.09607936</v>
      </c>
      <c r="I77" s="18" t="n">
        <v>434.70858268</v>
      </c>
      <c r="J77" s="20" t="n">
        <v>5.717325</v>
      </c>
      <c r="K77" s="18" t="n">
        <v>375.78327184</v>
      </c>
      <c r="L77" s="20" t="n">
        <v>5.9843522</v>
      </c>
      <c r="M77" s="18" t="s">
        <v>481</v>
      </c>
      <c r="N77" s="20" t="s">
        <v>481</v>
      </c>
      <c r="O77" s="18" t="s">
        <v>481</v>
      </c>
      <c r="P77" s="20" t="s">
        <v>481</v>
      </c>
      <c r="Q77" s="18" t="s">
        <v>481</v>
      </c>
      <c r="R77" s="20" t="s">
        <v>481</v>
      </c>
      <c r="S77" s="18" t="n">
        <v>392.1044292</v>
      </c>
      <c r="T77" s="20" t="n">
        <v>5.51377443</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486.77376404</v>
      </c>
      <c r="P78" s="20" t="n">
        <v>3.73078934</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475.33231053</v>
      </c>
      <c r="P79" s="20" t="n">
        <v>7.19302375</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427.14102033</v>
      </c>
      <c r="P80" s="20" t="n">
        <v>3.42468904</v>
      </c>
      <c r="Q80" s="18" t="s">
        <v>481</v>
      </c>
      <c r="R80" s="20" t="s">
        <v>481</v>
      </c>
      <c r="S80" s="18" t="s">
        <v>481</v>
      </c>
      <c r="T80" s="20" t="s">
        <v>481</v>
      </c>
    </row>
    <row r="81" spans="1:20">
      <c r="A81" s="23" t="s">
        <v>556</v>
      </c>
      <c r="B81" s="17" t="n">
        <v>8861</v>
      </c>
      <c r="C81" s="18">
        <f>(76.0/B81*100)</f>
        <v/>
      </c>
      <c r="D81" s="19" t="n">
        <v>8785</v>
      </c>
      <c r="E81" s="18" t="n">
        <v>446.99394509</v>
      </c>
      <c r="F81" s="20" t="n">
        <v>3.56216466</v>
      </c>
      <c r="G81" s="18" t="n">
        <v>425.56811076</v>
      </c>
      <c r="H81" s="20" t="n">
        <v>3.83549835</v>
      </c>
      <c r="I81" s="18" t="n">
        <v>449.87528048</v>
      </c>
      <c r="J81" s="20" t="n">
        <v>7.04215382</v>
      </c>
      <c r="K81" s="18" t="n">
        <v>374.0329919</v>
      </c>
      <c r="L81" s="20" t="n">
        <v>5.49053462</v>
      </c>
      <c r="M81" s="18" t="s">
        <v>481</v>
      </c>
      <c r="N81" s="20" t="s">
        <v>481</v>
      </c>
      <c r="O81" s="18" t="s">
        <v>481</v>
      </c>
      <c r="P81" s="20" t="s">
        <v>481</v>
      </c>
      <c r="Q81" s="18" t="s">
        <v>481</v>
      </c>
      <c r="R81" s="20" t="s">
        <v>481</v>
      </c>
      <c r="S81" s="18" t="n">
        <v>381.50515743</v>
      </c>
      <c r="T81" s="20" t="n">
        <v>15.06984455</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777</v>
      </c>
    </row>
    <row customHeight="1" ht="30" r="4" spans="1:20">
      <c r="A4" s="6" t="n"/>
      <c r="B4" s="7" t="s">
        <v>462</v>
      </c>
      <c r="C4" s="7" t="s">
        <v>463</v>
      </c>
      <c r="D4" s="8" t="s">
        <v>462</v>
      </c>
      <c r="E4" s="9" t="s">
        <v>774</v>
      </c>
      <c r="F4" s="10" t="n"/>
      <c r="G4" s="9" t="s">
        <v>775</v>
      </c>
      <c r="H4" s="10" t="n"/>
      <c r="I4" s="9" t="s">
        <v>776</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(534.0/B7*100)</f>
        <v/>
      </c>
      <c r="D7" s="19" t="n">
        <v>13996</v>
      </c>
      <c r="E7" s="18" t="n">
        <v>518.51200782</v>
      </c>
      <c r="F7" s="20" t="n">
        <v>1.87680806</v>
      </c>
      <c r="G7" s="18" t="n">
        <v>512.43173332</v>
      </c>
      <c r="H7" s="20" t="n">
        <v>2.6727172</v>
      </c>
      <c r="I7" s="18" t="n">
        <v>500.5419034</v>
      </c>
      <c r="J7" s="20" t="n">
        <v>4.83490215</v>
      </c>
      <c r="K7" s="18" t="n">
        <v>450.87490711</v>
      </c>
      <c r="L7" s="20" t="n">
        <v>3.97931916</v>
      </c>
      <c r="M7" s="18" t="s">
        <v>481</v>
      </c>
      <c r="N7" s="20" t="s">
        <v>481</v>
      </c>
      <c r="O7" s="18" t="s">
        <v>481</v>
      </c>
      <c r="P7" s="20" t="s">
        <v>481</v>
      </c>
      <c r="Q7" s="18" t="s">
        <v>481</v>
      </c>
      <c r="R7" s="20" t="s">
        <v>481</v>
      </c>
      <c r="S7" s="18" t="n">
        <v>450.89363071</v>
      </c>
      <c r="T7" s="20" t="n">
        <v>8.48531045</v>
      </c>
    </row>
    <row r="8" spans="1:20">
      <c r="A8" s="15" t="s">
        <v>483</v>
      </c>
      <c r="B8" s="17" t="n">
        <v>7007</v>
      </c>
      <c r="C8" s="18">
        <f>(46.0/B8*100)</f>
        <v/>
      </c>
      <c r="D8" s="19" t="n">
        <v>6961</v>
      </c>
      <c r="E8" s="18" t="n">
        <v>509.92167086</v>
      </c>
      <c r="F8" s="20" t="n">
        <v>2.88548057</v>
      </c>
      <c r="G8" s="18" t="n">
        <v>409.94103123</v>
      </c>
      <c r="H8" s="20" t="n">
        <v>7.17987572</v>
      </c>
      <c r="I8" s="18" t="n">
        <v>402.72802167</v>
      </c>
      <c r="J8" s="20" t="n">
        <v>18.93494302</v>
      </c>
      <c r="K8" s="18" t="n">
        <v>410.33790904</v>
      </c>
      <c r="L8" s="20" t="n">
        <v>4.41162932</v>
      </c>
      <c r="M8" s="18" t="s">
        <v>481</v>
      </c>
      <c r="N8" s="20" t="s">
        <v>481</v>
      </c>
      <c r="O8" s="18" t="n">
        <v>361.38025951</v>
      </c>
      <c r="P8" s="20" t="n">
        <v>22.72565673</v>
      </c>
      <c r="Q8" s="18" t="s">
        <v>481</v>
      </c>
      <c r="R8" s="20" t="s">
        <v>481</v>
      </c>
      <c r="S8" s="18" t="n">
        <v>412.76721159</v>
      </c>
      <c r="T8" s="20" t="n">
        <v>10.71481276</v>
      </c>
    </row>
    <row r="9" spans="1:20">
      <c r="A9" s="15" t="s">
        <v>484</v>
      </c>
      <c r="B9" s="17" t="n">
        <v>9651</v>
      </c>
      <c r="C9" s="18">
        <f>(510.0/B9*100)</f>
        <v/>
      </c>
      <c r="D9" s="19" t="n">
        <v>9141</v>
      </c>
      <c r="E9" s="18" t="n">
        <v>509.89802932</v>
      </c>
      <c r="F9" s="20" t="n">
        <v>2.19124937</v>
      </c>
      <c r="G9" s="18" t="n">
        <v>535.2897991</v>
      </c>
      <c r="H9" s="20" t="n">
        <v>3.20081895</v>
      </c>
      <c r="I9" s="18" t="n">
        <v>512.95504008</v>
      </c>
      <c r="J9" s="20" t="n">
        <v>5.61115188</v>
      </c>
      <c r="K9" s="18" t="n">
        <v>394.33661884</v>
      </c>
      <c r="L9" s="20" t="n">
        <v>6.36348139</v>
      </c>
      <c r="M9" s="18" t="s">
        <v>481</v>
      </c>
      <c r="N9" s="20" t="s">
        <v>481</v>
      </c>
      <c r="O9" s="18" t="n">
        <v>347.7815185</v>
      </c>
      <c r="P9" s="20" t="n">
        <v>11.20716786</v>
      </c>
      <c r="Q9" s="18" t="s">
        <v>481</v>
      </c>
      <c r="R9" s="20" t="s">
        <v>481</v>
      </c>
      <c r="S9" s="18" t="n">
        <v>428.34250625</v>
      </c>
      <c r="T9" s="20" t="n">
        <v>6.12068035</v>
      </c>
    </row>
    <row r="10" spans="1:20">
      <c r="A10" s="15" t="s">
        <v>485</v>
      </c>
      <c r="B10" s="17" t="n">
        <v>20058</v>
      </c>
      <c r="C10" s="18">
        <f>(545.0/B10*100)</f>
        <v/>
      </c>
      <c r="D10" s="19" t="n">
        <v>19513</v>
      </c>
      <c r="E10" s="18" t="n">
        <v>524.2907444799999</v>
      </c>
      <c r="F10" s="20" t="n">
        <v>2.95617342</v>
      </c>
      <c r="G10" s="18" t="n">
        <v>534.22604576</v>
      </c>
      <c r="H10" s="20" t="n">
        <v>2.80013022</v>
      </c>
      <c r="I10" s="18" t="n">
        <v>544.82770607</v>
      </c>
      <c r="J10" s="20" t="n">
        <v>2.83811982</v>
      </c>
      <c r="K10" s="18" t="n">
        <v>453.64943714</v>
      </c>
      <c r="L10" s="20" t="n">
        <v>6.7129813</v>
      </c>
      <c r="M10" s="18" t="s">
        <v>481</v>
      </c>
      <c r="N10" s="20" t="s">
        <v>481</v>
      </c>
      <c r="O10" s="18" t="s">
        <v>481</v>
      </c>
      <c r="P10" s="20" t="s">
        <v>481</v>
      </c>
      <c r="Q10" s="18" t="s">
        <v>481</v>
      </c>
      <c r="R10" s="20" t="s">
        <v>481</v>
      </c>
      <c r="S10" s="18" t="n">
        <v>457.68063891</v>
      </c>
      <c r="T10" s="20" t="n">
        <v>10.1876552</v>
      </c>
    </row>
    <row r="11" spans="1:20">
      <c r="A11" s="15" t="s">
        <v>486</v>
      </c>
      <c r="B11" s="17" t="n">
        <v>7053</v>
      </c>
      <c r="C11" s="18">
        <f>(94.0/B11*100)</f>
        <v/>
      </c>
      <c r="D11" s="19" t="n">
        <v>6959</v>
      </c>
      <c r="E11" s="18" t="n">
        <v>475.70736105</v>
      </c>
      <c r="F11" s="20" t="n">
        <v>2.70777115</v>
      </c>
      <c r="G11" s="18" t="n">
        <v>418.12079584</v>
      </c>
      <c r="H11" s="20" t="n">
        <v>4.75737587</v>
      </c>
      <c r="I11" s="18" t="n">
        <v>405.74941748</v>
      </c>
      <c r="J11" s="20" t="n">
        <v>10.78660417</v>
      </c>
      <c r="K11" s="18" t="n">
        <v>413.12735541</v>
      </c>
      <c r="L11" s="20" t="n">
        <v>5.33297846</v>
      </c>
      <c r="M11" s="18" t="s">
        <v>481</v>
      </c>
      <c r="N11" s="20" t="s">
        <v>481</v>
      </c>
      <c r="O11" s="18" t="s">
        <v>481</v>
      </c>
      <c r="P11" s="20" t="s">
        <v>481</v>
      </c>
      <c r="Q11" s="18" t="s">
        <v>481</v>
      </c>
      <c r="R11" s="20" t="s">
        <v>481</v>
      </c>
      <c r="S11" s="18" t="n">
        <v>402.33214098</v>
      </c>
      <c r="T11" s="20" t="n">
        <v>10.07678614</v>
      </c>
    </row>
    <row r="12" spans="1:20">
      <c r="A12" s="15" t="s">
        <v>487</v>
      </c>
      <c r="B12" s="17" t="n">
        <v>6894</v>
      </c>
      <c r="C12" s="18">
        <f>(59.0/B12*100)</f>
        <v/>
      </c>
      <c r="D12" s="19" t="n">
        <v>6835</v>
      </c>
      <c r="E12" s="18" t="n">
        <v>503.70877871</v>
      </c>
      <c r="F12" s="20" t="n">
        <v>2.39612943</v>
      </c>
      <c r="G12" s="18" t="n">
        <v>445.63951794</v>
      </c>
      <c r="H12" s="20" t="n">
        <v>6.16158751</v>
      </c>
      <c r="I12" s="18" t="n">
        <v>418.90749634</v>
      </c>
      <c r="J12" s="20" t="n">
        <v>16.75770951</v>
      </c>
      <c r="K12" s="18" t="n">
        <v>398.45973425</v>
      </c>
      <c r="L12" s="20" t="n">
        <v>7.99109385</v>
      </c>
      <c r="M12" s="18" t="s">
        <v>481</v>
      </c>
      <c r="N12" s="20" t="s">
        <v>481</v>
      </c>
      <c r="O12" s="18" t="n">
        <v>332.31014509</v>
      </c>
      <c r="P12" s="20" t="n">
        <v>18.34291261</v>
      </c>
      <c r="Q12" s="18" t="s">
        <v>481</v>
      </c>
      <c r="R12" s="20" t="s">
        <v>481</v>
      </c>
      <c r="S12" s="18" t="n">
        <v>411.89067472</v>
      </c>
      <c r="T12" s="20" t="n">
        <v>10.55031285</v>
      </c>
    </row>
    <row r="13" spans="1:20">
      <c r="A13" s="15" t="s">
        <v>488</v>
      </c>
      <c r="B13" s="17" t="n">
        <v>7161</v>
      </c>
      <c r="C13" s="18">
        <f>(124.0/B13*100)</f>
        <v/>
      </c>
      <c r="D13" s="19" t="n">
        <v>7037</v>
      </c>
      <c r="E13" s="18" t="n">
        <v>509.82202288</v>
      </c>
      <c r="F13" s="20" t="n">
        <v>2.34190823</v>
      </c>
      <c r="G13" s="18" t="n">
        <v>509.31506763</v>
      </c>
      <c r="H13" s="20" t="n">
        <v>3.93892772</v>
      </c>
      <c r="I13" s="18" t="n">
        <v>493.17557681</v>
      </c>
      <c r="J13" s="20" t="n">
        <v>11.9709148</v>
      </c>
      <c r="K13" s="18" t="n">
        <v>408.4497126</v>
      </c>
      <c r="L13" s="20" t="n">
        <v>11.09739784</v>
      </c>
      <c r="M13" s="18" t="s">
        <v>481</v>
      </c>
      <c r="N13" s="20" t="s">
        <v>481</v>
      </c>
      <c r="O13" s="18" t="n">
        <v>407.4699787</v>
      </c>
      <c r="P13" s="20" t="n">
        <v>6.79601306</v>
      </c>
      <c r="Q13" s="18" t="s">
        <v>481</v>
      </c>
      <c r="R13" s="20" t="s">
        <v>481</v>
      </c>
      <c r="S13" s="18" t="n">
        <v>435.55888794</v>
      </c>
      <c r="T13" s="20" t="n">
        <v>8.85510957</v>
      </c>
    </row>
    <row r="14" spans="1:20">
      <c r="A14" s="15" t="s">
        <v>489</v>
      </c>
      <c r="B14" s="17" t="n">
        <v>5587</v>
      </c>
      <c r="C14" s="18">
        <f>(78.0/B14*100)</f>
        <v/>
      </c>
      <c r="D14" s="19" t="n">
        <v>5509</v>
      </c>
      <c r="E14" s="18" t="n">
        <v>531.81272172</v>
      </c>
      <c r="F14" s="20" t="n">
        <v>2.07739843</v>
      </c>
      <c r="G14" s="18" t="n">
        <v>476.1980426</v>
      </c>
      <c r="H14" s="20" t="n">
        <v>5.47654689</v>
      </c>
      <c r="I14" s="18" t="n">
        <v>460.24980732</v>
      </c>
      <c r="J14" s="20" t="n">
        <v>10.13712285</v>
      </c>
      <c r="K14" s="18" t="n">
        <v>441.30811903</v>
      </c>
      <c r="L14" s="20" t="n">
        <v>11.03084771</v>
      </c>
      <c r="M14" s="18" t="s">
        <v>481</v>
      </c>
      <c r="N14" s="20" t="s">
        <v>481</v>
      </c>
      <c r="O14" s="18" t="s">
        <v>481</v>
      </c>
      <c r="P14" s="20" t="s">
        <v>481</v>
      </c>
      <c r="Q14" s="18" t="s">
        <v>481</v>
      </c>
      <c r="R14" s="20" t="s">
        <v>481</v>
      </c>
      <c r="S14" s="18" t="n">
        <v>434.13664891</v>
      </c>
      <c r="T14" s="20" t="n">
        <v>15.49758962</v>
      </c>
    </row>
    <row r="15" spans="1:20">
      <c r="A15" s="15" t="s">
        <v>490</v>
      </c>
      <c r="B15" s="17" t="n">
        <v>5882</v>
      </c>
      <c r="C15" s="18">
        <f>(63.0/B15*100)</f>
        <v/>
      </c>
      <c r="D15" s="19" t="n">
        <v>5819</v>
      </c>
      <c r="E15" s="18" t="n">
        <v>538.13585099</v>
      </c>
      <c r="F15" s="20" t="n">
        <v>2.29921173</v>
      </c>
      <c r="G15" s="18" t="n">
        <v>481.72137728</v>
      </c>
      <c r="H15" s="20" t="n">
        <v>6.3314574</v>
      </c>
      <c r="I15" s="18" t="n">
        <v>468.45964242</v>
      </c>
      <c r="J15" s="20" t="n">
        <v>17.30601481</v>
      </c>
      <c r="K15" s="18" t="n">
        <v>427.85194516</v>
      </c>
      <c r="L15" s="20" t="n">
        <v>13.33750715</v>
      </c>
      <c r="M15" s="18" t="s">
        <v>481</v>
      </c>
      <c r="N15" s="20" t="s">
        <v>481</v>
      </c>
      <c r="O15" s="18" t="n">
        <v>367.66871077</v>
      </c>
      <c r="P15" s="20" t="n">
        <v>14.82638214</v>
      </c>
      <c r="Q15" s="18" t="s">
        <v>481</v>
      </c>
      <c r="R15" s="20" t="s">
        <v>481</v>
      </c>
      <c r="S15" s="18" t="n">
        <v>444.27563493</v>
      </c>
      <c r="T15" s="20" t="n">
        <v>10.04484458</v>
      </c>
    </row>
    <row r="16" spans="1:20">
      <c r="A16" s="15" t="s">
        <v>491</v>
      </c>
      <c r="B16" s="17" t="n">
        <v>6108</v>
      </c>
      <c r="C16" s="18">
        <f>(121.0/B16*100)</f>
        <v/>
      </c>
      <c r="D16" s="19" t="n">
        <v>5987</v>
      </c>
      <c r="E16" s="18" t="n">
        <v>518.62625975</v>
      </c>
      <c r="F16" s="20" t="n">
        <v>2.25497691</v>
      </c>
      <c r="G16" s="18" t="n">
        <v>480.90001659</v>
      </c>
      <c r="H16" s="20" t="n">
        <v>6.26149354</v>
      </c>
      <c r="I16" s="18" t="n">
        <v>442.77065325</v>
      </c>
      <c r="J16" s="20" t="n">
        <v>16.59608759</v>
      </c>
      <c r="K16" s="18" t="n">
        <v>381.32610846</v>
      </c>
      <c r="L16" s="20" t="n">
        <v>9.03415012</v>
      </c>
      <c r="M16" s="18" t="s">
        <v>481</v>
      </c>
      <c r="N16" s="20" t="s">
        <v>481</v>
      </c>
      <c r="O16" s="18" t="s">
        <v>481</v>
      </c>
      <c r="P16" s="20" t="s">
        <v>481</v>
      </c>
      <c r="Q16" s="18" t="s">
        <v>481</v>
      </c>
      <c r="R16" s="20" t="s">
        <v>481</v>
      </c>
      <c r="S16" s="18" t="n">
        <v>400.1984964</v>
      </c>
      <c r="T16" s="20" t="n">
        <v>10.66944872</v>
      </c>
    </row>
    <row r="17" spans="1:20">
      <c r="A17" s="15" t="s">
        <v>492</v>
      </c>
      <c r="B17" s="17" t="n">
        <v>6504</v>
      </c>
      <c r="C17" s="18">
        <f>(1120.0/B17*100)</f>
        <v/>
      </c>
      <c r="D17" s="19" t="n">
        <v>5384</v>
      </c>
      <c r="E17" s="18" t="n">
        <v>531.45018244</v>
      </c>
      <c r="F17" s="20" t="n">
        <v>2.85185007</v>
      </c>
      <c r="G17" s="18" t="n">
        <v>519.0001810700001</v>
      </c>
      <c r="H17" s="20" t="n">
        <v>6.96796876</v>
      </c>
      <c r="I17" s="18" t="n">
        <v>521.02361977</v>
      </c>
      <c r="J17" s="20" t="n">
        <v>11.004853</v>
      </c>
      <c r="K17" s="18" t="n">
        <v>421.3677583</v>
      </c>
      <c r="L17" s="20" t="n">
        <v>11.78783625</v>
      </c>
      <c r="M17" s="18" t="s">
        <v>481</v>
      </c>
      <c r="N17" s="20" t="s">
        <v>481</v>
      </c>
      <c r="O17" s="18" t="n">
        <v>338.260297</v>
      </c>
      <c r="P17" s="20" t="n">
        <v>14.23011861</v>
      </c>
      <c r="Q17" s="18" t="s">
        <v>481</v>
      </c>
      <c r="R17" s="20" t="s">
        <v>481</v>
      </c>
      <c r="S17" s="18" t="n">
        <v>454.12879717</v>
      </c>
      <c r="T17" s="20" t="n">
        <v>8.11244321</v>
      </c>
    </row>
    <row r="18" spans="1:20">
      <c r="A18" s="15" t="s">
        <v>493</v>
      </c>
      <c r="B18" s="17" t="n">
        <v>5532</v>
      </c>
      <c r="C18" s="18">
        <f>(29.0/B18*100)</f>
        <v/>
      </c>
      <c r="D18" s="19" t="n">
        <v>5503</v>
      </c>
      <c r="E18" s="18" t="n">
        <v>490.85642068</v>
      </c>
      <c r="F18" s="20" t="n">
        <v>3.59400277</v>
      </c>
      <c r="G18" s="18" t="n">
        <v>424.73402636</v>
      </c>
      <c r="H18" s="20" t="n">
        <v>6.17845574</v>
      </c>
      <c r="I18" s="18" t="n">
        <v>418.60088337</v>
      </c>
      <c r="J18" s="20" t="n">
        <v>11.02961282</v>
      </c>
      <c r="K18" s="18" t="n">
        <v>384.05732268</v>
      </c>
      <c r="L18" s="20" t="n">
        <v>8.562141260000001</v>
      </c>
      <c r="M18" s="18" t="s">
        <v>481</v>
      </c>
      <c r="N18" s="20" t="s">
        <v>481</v>
      </c>
      <c r="O18" s="18" t="s">
        <v>481</v>
      </c>
      <c r="P18" s="20" t="s">
        <v>481</v>
      </c>
      <c r="Q18" s="18" t="s">
        <v>481</v>
      </c>
      <c r="R18" s="20" t="s">
        <v>481</v>
      </c>
      <c r="S18" s="18" t="n">
        <v>380.71317656</v>
      </c>
      <c r="T18" s="20" t="n">
        <v>12.4792165</v>
      </c>
    </row>
    <row r="19" spans="1:20">
      <c r="A19" s="15" t="s">
        <v>494</v>
      </c>
      <c r="B19" s="17" t="n">
        <v>5658</v>
      </c>
      <c r="C19" s="18">
        <f>(139.0/B19*100)</f>
        <v/>
      </c>
      <c r="D19" s="19" t="n">
        <v>5519</v>
      </c>
      <c r="E19" s="18" t="n">
        <v>484.49364296</v>
      </c>
      <c r="F19" s="20" t="n">
        <v>2.82369061</v>
      </c>
      <c r="G19" s="18" t="n">
        <v>438.50251766</v>
      </c>
      <c r="H19" s="20" t="n">
        <v>6.51547154</v>
      </c>
      <c r="I19" s="18" t="n">
        <v>432.46445101</v>
      </c>
      <c r="J19" s="20" t="n">
        <v>11.26042369</v>
      </c>
      <c r="K19" s="18" t="n">
        <v>460.09464118</v>
      </c>
      <c r="L19" s="20" t="n">
        <v>9.06619712</v>
      </c>
      <c r="M19" s="18" t="s">
        <v>481</v>
      </c>
      <c r="N19" s="20" t="s">
        <v>481</v>
      </c>
      <c r="O19" s="18" t="s">
        <v>481</v>
      </c>
      <c r="P19" s="20" t="s">
        <v>481</v>
      </c>
      <c r="Q19" s="18" t="s">
        <v>481</v>
      </c>
      <c r="R19" s="20" t="s">
        <v>481</v>
      </c>
      <c r="S19" s="18" t="n">
        <v>397.51083945</v>
      </c>
      <c r="T19" s="20" t="n">
        <v>11.37250577</v>
      </c>
    </row>
    <row r="20" spans="1:20">
      <c r="A20" s="15" t="s">
        <v>495</v>
      </c>
      <c r="B20" s="17" t="n">
        <v>3371</v>
      </c>
      <c r="C20" s="18">
        <f>(75.0/B20*100)</f>
        <v/>
      </c>
      <c r="D20" s="19" t="n">
        <v>3296</v>
      </c>
      <c r="E20" s="18" t="n">
        <v>493.71131567</v>
      </c>
      <c r="F20" s="20" t="n">
        <v>2.27883223</v>
      </c>
      <c r="G20" s="18" t="n">
        <v>468.75577965</v>
      </c>
      <c r="H20" s="20" t="n">
        <v>5.65683486</v>
      </c>
      <c r="I20" s="18" t="n">
        <v>440.41893778</v>
      </c>
      <c r="J20" s="20" t="n">
        <v>19.66488878</v>
      </c>
      <c r="K20" s="18" t="n">
        <v>405.22087886</v>
      </c>
      <c r="L20" s="20" t="n">
        <v>6.65394786</v>
      </c>
      <c r="M20" s="18" t="s">
        <v>481</v>
      </c>
      <c r="N20" s="20" t="s">
        <v>481</v>
      </c>
      <c r="O20" s="18" t="s">
        <v>481</v>
      </c>
      <c r="P20" s="20" t="s">
        <v>481</v>
      </c>
      <c r="Q20" s="18" t="s">
        <v>481</v>
      </c>
      <c r="R20" s="20" t="s">
        <v>481</v>
      </c>
      <c r="S20" s="18" t="n">
        <v>406.00743213</v>
      </c>
      <c r="T20" s="20" t="n">
        <v>16.83112646</v>
      </c>
    </row>
    <row r="21" spans="1:20">
      <c r="A21" s="15" t="s">
        <v>496</v>
      </c>
      <c r="B21" s="17" t="n">
        <v>5741</v>
      </c>
      <c r="C21" s="18">
        <f>(46.0/B21*100)</f>
        <v/>
      </c>
      <c r="D21" s="19" t="n">
        <v>5695</v>
      </c>
      <c r="E21" s="18" t="n">
        <v>525.84204832</v>
      </c>
      <c r="F21" s="20" t="n">
        <v>4.61245525</v>
      </c>
      <c r="G21" s="18" t="n">
        <v>529.89941258</v>
      </c>
      <c r="H21" s="20" t="n">
        <v>2.69878343</v>
      </c>
      <c r="I21" s="18" t="n">
        <v>525.9340284</v>
      </c>
      <c r="J21" s="20" t="n">
        <v>2.76568832</v>
      </c>
      <c r="K21" s="18" t="n">
        <v>460.50425535</v>
      </c>
      <c r="L21" s="20" t="n">
        <v>6.50407017</v>
      </c>
      <c r="M21" s="18" t="s">
        <v>481</v>
      </c>
      <c r="N21" s="20" t="s">
        <v>481</v>
      </c>
      <c r="O21" s="18" t="s">
        <v>481</v>
      </c>
      <c r="P21" s="20" t="s">
        <v>481</v>
      </c>
      <c r="Q21" s="18" t="s">
        <v>481</v>
      </c>
      <c r="R21" s="20" t="s">
        <v>481</v>
      </c>
      <c r="S21" s="18" t="n">
        <v>476.2750141</v>
      </c>
      <c r="T21" s="20" t="n">
        <v>11.64318221</v>
      </c>
    </row>
    <row r="22" spans="1:20">
      <c r="A22" s="15" t="s">
        <v>497</v>
      </c>
      <c r="B22" s="17" t="n">
        <v>6598</v>
      </c>
      <c r="C22" s="18">
        <f>(35.0/B22*100)</f>
        <v/>
      </c>
      <c r="D22" s="19" t="n">
        <v>6563</v>
      </c>
      <c r="E22" s="18" t="n">
        <v>502.24057062</v>
      </c>
      <c r="F22" s="20" t="n">
        <v>3.84905998</v>
      </c>
      <c r="G22" s="18" t="n">
        <v>480.28611937</v>
      </c>
      <c r="H22" s="20" t="n">
        <v>4.58966108</v>
      </c>
      <c r="I22" s="18" t="n">
        <v>473.15779265</v>
      </c>
      <c r="J22" s="20" t="n">
        <v>4.92116636</v>
      </c>
      <c r="K22" s="18" t="n">
        <v>426.78224483</v>
      </c>
      <c r="L22" s="20" t="n">
        <v>11.90936557</v>
      </c>
      <c r="M22" s="18" t="s">
        <v>481</v>
      </c>
      <c r="N22" s="20" t="s">
        <v>481</v>
      </c>
      <c r="O22" s="18" t="s">
        <v>481</v>
      </c>
      <c r="P22" s="20" t="s">
        <v>481</v>
      </c>
      <c r="Q22" s="18" t="n">
        <v>437.81128233</v>
      </c>
      <c r="R22" s="20" t="n">
        <v>25.55451366</v>
      </c>
      <c r="S22" s="18" t="n">
        <v>415.24016848</v>
      </c>
      <c r="T22" s="20" t="n">
        <v>11.98955312</v>
      </c>
    </row>
    <row r="23" spans="1:2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n">
        <v>484.7579961</v>
      </c>
      <c r="P23" s="20" t="n">
        <v>2.68139711</v>
      </c>
      <c r="Q23" s="18" t="s">
        <v>481</v>
      </c>
      <c r="R23" s="20" t="s">
        <v>481</v>
      </c>
      <c r="S23" s="18" t="s">
        <v>481</v>
      </c>
      <c r="T23" s="20" t="s">
        <v>481</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n">
        <v>515.9584799199999</v>
      </c>
      <c r="P24" s="20" t="n">
        <v>3.19721086</v>
      </c>
      <c r="Q24" s="18" t="s">
        <v>481</v>
      </c>
      <c r="R24" s="20" t="s">
        <v>481</v>
      </c>
      <c r="S24" s="18" t="s">
        <v>481</v>
      </c>
      <c r="T24" s="20" t="s">
        <v>481</v>
      </c>
    </row>
    <row r="25" spans="1:20">
      <c r="A25" s="15" t="s">
        <v>500</v>
      </c>
      <c r="B25" s="17" t="n">
        <v>5581</v>
      </c>
      <c r="C25" s="18">
        <f>(25.0/B25*100)</f>
        <v/>
      </c>
      <c r="D25" s="19" t="n">
        <v>5556</v>
      </c>
      <c r="E25" s="18" t="n">
        <v>539.17857509</v>
      </c>
      <c r="F25" s="20" t="n">
        <v>4.27918519</v>
      </c>
      <c r="G25" s="18" t="n">
        <v>510.26911942</v>
      </c>
      <c r="H25" s="20" t="n">
        <v>3.36888523</v>
      </c>
      <c r="I25" s="18" t="n">
        <v>531.91770163</v>
      </c>
      <c r="J25" s="20" t="n">
        <v>6.57243731</v>
      </c>
      <c r="K25" s="18" t="n">
        <v>421.68171102</v>
      </c>
      <c r="L25" s="20" t="n">
        <v>6.83880854</v>
      </c>
      <c r="M25" s="18" t="s">
        <v>481</v>
      </c>
      <c r="N25" s="20" t="s">
        <v>481</v>
      </c>
      <c r="O25" s="18" t="s">
        <v>481</v>
      </c>
      <c r="P25" s="20" t="s">
        <v>481</v>
      </c>
      <c r="Q25" s="18" t="s">
        <v>481</v>
      </c>
      <c r="R25" s="20" t="s">
        <v>481</v>
      </c>
      <c r="S25" s="18" t="n">
        <v>480.15627704</v>
      </c>
      <c r="T25" s="20" t="n">
        <v>36.90487872</v>
      </c>
    </row>
    <row r="26" spans="1:20">
      <c r="A26" s="15" t="s">
        <v>501</v>
      </c>
      <c r="B26" s="17" t="n">
        <v>4869</v>
      </c>
      <c r="C26" s="18">
        <f>(50.0/B26*100)</f>
        <v/>
      </c>
      <c r="D26" s="19" t="n">
        <v>4819</v>
      </c>
      <c r="E26" s="18" t="n">
        <v>500.05160033</v>
      </c>
      <c r="F26" s="20" t="n">
        <v>2.00284569</v>
      </c>
      <c r="G26" s="18" t="n">
        <v>461.89371215</v>
      </c>
      <c r="H26" s="20" t="n">
        <v>4.11793785</v>
      </c>
      <c r="I26" s="18" t="n">
        <v>443.82002348</v>
      </c>
      <c r="J26" s="20" t="n">
        <v>8.43601348</v>
      </c>
      <c r="K26" s="18" t="n">
        <v>467.99747676</v>
      </c>
      <c r="L26" s="20" t="n">
        <v>7.60690177</v>
      </c>
      <c r="M26" s="18" t="s">
        <v>481</v>
      </c>
      <c r="N26" s="20" t="s">
        <v>481</v>
      </c>
      <c r="O26" s="18" t="s">
        <v>481</v>
      </c>
      <c r="P26" s="20" t="s">
        <v>481</v>
      </c>
      <c r="Q26" s="18" t="s">
        <v>481</v>
      </c>
      <c r="R26" s="20" t="s">
        <v>481</v>
      </c>
      <c r="S26" s="18" t="n">
        <v>441.72870782</v>
      </c>
      <c r="T26" s="20" t="n">
        <v>11.2707437</v>
      </c>
    </row>
    <row r="27" spans="1:20">
      <c r="A27" s="15" t="s">
        <v>502</v>
      </c>
      <c r="B27" s="17" t="n">
        <v>5299</v>
      </c>
      <c r="C27" s="18">
        <f>(48.0/B27*100)</f>
        <v/>
      </c>
      <c r="D27" s="19" t="n">
        <v>5251</v>
      </c>
      <c r="E27" s="18" t="n">
        <v>494.69355647</v>
      </c>
      <c r="F27" s="20" t="n">
        <v>1.72273128</v>
      </c>
      <c r="G27" s="18" t="n">
        <v>471.740263</v>
      </c>
      <c r="H27" s="20" t="n">
        <v>5.19269343</v>
      </c>
      <c r="I27" s="18" t="n">
        <v>477.26796544</v>
      </c>
      <c r="J27" s="20" t="n">
        <v>13.98964771</v>
      </c>
      <c r="K27" s="18" t="n">
        <v>420.45359793</v>
      </c>
      <c r="L27" s="20" t="n">
        <v>3.81960599</v>
      </c>
      <c r="M27" s="18" t="s">
        <v>481</v>
      </c>
      <c r="N27" s="20" t="s">
        <v>481</v>
      </c>
      <c r="O27" s="18" t="s">
        <v>481</v>
      </c>
      <c r="P27" s="20" t="s">
        <v>481</v>
      </c>
      <c r="Q27" s="18" t="s">
        <v>481</v>
      </c>
      <c r="R27" s="20" t="s">
        <v>481</v>
      </c>
      <c r="S27" s="18" t="n">
        <v>396.51976125</v>
      </c>
      <c r="T27" s="20" t="n">
        <v>8.40879208</v>
      </c>
    </row>
    <row r="28" spans="1:20">
      <c r="A28" s="15" t="s">
        <v>503</v>
      </c>
      <c r="B28" s="17" t="n">
        <v>7568</v>
      </c>
      <c r="C28" s="18">
        <f>(166.0/B28*100)</f>
        <v/>
      </c>
      <c r="D28" s="19" t="n">
        <v>7402</v>
      </c>
      <c r="E28" s="18" t="n">
        <v>436.45196156</v>
      </c>
      <c r="F28" s="20" t="n">
        <v>2.88849062</v>
      </c>
      <c r="G28" s="18" t="n">
        <v>407.859924</v>
      </c>
      <c r="H28" s="20" t="n">
        <v>3.06614536</v>
      </c>
      <c r="I28" s="18" t="n">
        <v>398.53015849</v>
      </c>
      <c r="J28" s="20" t="n">
        <v>5.35042488</v>
      </c>
      <c r="K28" s="18" t="n">
        <v>420.50292955</v>
      </c>
      <c r="L28" s="20" t="n">
        <v>13.30341568</v>
      </c>
      <c r="M28" s="18" t="s">
        <v>481</v>
      </c>
      <c r="N28" s="20" t="s">
        <v>481</v>
      </c>
      <c r="O28" s="18" t="s">
        <v>481</v>
      </c>
      <c r="P28" s="20" t="s">
        <v>481</v>
      </c>
      <c r="Q28" s="18" t="s">
        <v>481</v>
      </c>
      <c r="R28" s="20" t="s">
        <v>481</v>
      </c>
      <c r="S28" s="18" t="n">
        <v>375.11873535</v>
      </c>
      <c r="T28" s="20" t="n">
        <v>10.78684602</v>
      </c>
    </row>
    <row r="29" spans="1:2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n">
        <v>502.9590511</v>
      </c>
      <c r="P29" s="20" t="n">
        <v>2.41174317</v>
      </c>
      <c r="Q29" s="18" t="s">
        <v>481</v>
      </c>
      <c r="R29" s="20" t="s">
        <v>481</v>
      </c>
      <c r="S29" s="18" t="s">
        <v>481</v>
      </c>
      <c r="T29" s="20" t="s">
        <v>481</v>
      </c>
    </row>
    <row r="30" spans="1:20">
      <c r="A30" s="15" t="s">
        <v>505</v>
      </c>
      <c r="B30" s="17" t="n">
        <v>4520</v>
      </c>
      <c r="C30" s="18">
        <f>(140.0/B30*100)</f>
        <v/>
      </c>
      <c r="D30" s="19" t="n">
        <v>4380</v>
      </c>
      <c r="E30" s="18" t="n">
        <v>520.11047758</v>
      </c>
      <c r="F30" s="20" t="n">
        <v>2.83799593</v>
      </c>
      <c r="G30" s="18" t="n">
        <v>531.74039414</v>
      </c>
      <c r="H30" s="20" t="n">
        <v>3.28957935</v>
      </c>
      <c r="I30" s="18" t="n">
        <v>502.13744737</v>
      </c>
      <c r="J30" s="20" t="n">
        <v>7.224682</v>
      </c>
      <c r="K30" s="18" t="n">
        <v>418.7611067</v>
      </c>
      <c r="L30" s="20" t="n">
        <v>6.04878688</v>
      </c>
      <c r="M30" s="18" t="s">
        <v>481</v>
      </c>
      <c r="N30" s="20" t="s">
        <v>481</v>
      </c>
      <c r="O30" s="18" t="s">
        <v>481</v>
      </c>
      <c r="P30" s="20" t="s">
        <v>481</v>
      </c>
      <c r="Q30" s="18" t="s">
        <v>481</v>
      </c>
      <c r="R30" s="20" t="s">
        <v>481</v>
      </c>
      <c r="S30" s="18" t="n">
        <v>426.89876246</v>
      </c>
      <c r="T30" s="20" t="n">
        <v>11.01323496</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n">
        <v>513.19117289</v>
      </c>
      <c r="P31" s="20" t="n">
        <v>2.50932949</v>
      </c>
      <c r="Q31" s="18" t="s">
        <v>481</v>
      </c>
      <c r="R31" s="20" t="s">
        <v>481</v>
      </c>
      <c r="S31" s="18" t="s">
        <v>481</v>
      </c>
      <c r="T31" s="20" t="s">
        <v>481</v>
      </c>
    </row>
    <row r="32" spans="1:20">
      <c r="A32" s="15" t="s">
        <v>507</v>
      </c>
      <c r="B32" s="17" t="n">
        <v>4478</v>
      </c>
      <c r="C32" s="18">
        <f>(6.0/B32*100)</f>
        <v/>
      </c>
      <c r="D32" s="19" t="n">
        <v>4472</v>
      </c>
      <c r="E32" s="18" t="n">
        <v>514.8052519300001</v>
      </c>
      <c r="F32" s="20" t="n">
        <v>2.41691808</v>
      </c>
      <c r="G32" s="18" t="n">
        <v>472.62326241</v>
      </c>
      <c r="H32" s="20" t="n">
        <v>5.75084817</v>
      </c>
      <c r="I32" s="18" t="n">
        <v>447.64051978</v>
      </c>
      <c r="J32" s="20" t="n">
        <v>15.35666497</v>
      </c>
      <c r="K32" s="18" t="n">
        <v>418.27699634</v>
      </c>
      <c r="L32" s="20" t="n">
        <v>11.93967801</v>
      </c>
      <c r="M32" s="18" t="s">
        <v>481</v>
      </c>
      <c r="N32" s="20" t="s">
        <v>481</v>
      </c>
      <c r="O32" s="18" t="s">
        <v>481</v>
      </c>
      <c r="P32" s="20" t="s">
        <v>481</v>
      </c>
      <c r="Q32" s="18" t="s">
        <v>481</v>
      </c>
      <c r="R32" s="20" t="s">
        <v>481</v>
      </c>
      <c r="S32" s="18" t="n">
        <v>438.03477399</v>
      </c>
      <c r="T32" s="20" t="n">
        <v>19.59254171</v>
      </c>
    </row>
    <row r="33" spans="1:20">
      <c r="A33" s="15" t="s">
        <v>508</v>
      </c>
      <c r="B33" s="17" t="n">
        <v>7325</v>
      </c>
      <c r="C33" s="18">
        <f>(78.0/B33*100)</f>
        <v/>
      </c>
      <c r="D33" s="19" t="n">
        <v>7247</v>
      </c>
      <c r="E33" s="18" t="n">
        <v>504.53535533</v>
      </c>
      <c r="F33" s="20" t="n">
        <v>3.34308577</v>
      </c>
      <c r="G33" s="18" t="n">
        <v>492.40470617</v>
      </c>
      <c r="H33" s="20" t="n">
        <v>4.70507025</v>
      </c>
      <c r="I33" s="18" t="n">
        <v>494.57973234</v>
      </c>
      <c r="J33" s="20" t="n">
        <v>5.84930477</v>
      </c>
      <c r="K33" s="18" t="n">
        <v>504.79760102</v>
      </c>
      <c r="L33" s="20" t="n">
        <v>3.40739521</v>
      </c>
      <c r="M33" s="18" t="s">
        <v>481</v>
      </c>
      <c r="N33" s="20" t="s">
        <v>481</v>
      </c>
      <c r="O33" s="18" t="s">
        <v>481</v>
      </c>
      <c r="P33" s="20" t="s">
        <v>481</v>
      </c>
      <c r="Q33" s="18" t="s">
        <v>481</v>
      </c>
      <c r="R33" s="20" t="s">
        <v>481</v>
      </c>
      <c r="S33" s="18" t="n">
        <v>419.99611096</v>
      </c>
      <c r="T33" s="20" t="n">
        <v>9.71782159</v>
      </c>
    </row>
    <row r="34" spans="1:20">
      <c r="A34" s="15" t="s">
        <v>509</v>
      </c>
      <c r="B34" s="17" t="n">
        <v>6350</v>
      </c>
      <c r="C34" s="18">
        <f>(60.0/B34*100)</f>
        <v/>
      </c>
      <c r="D34" s="19" t="n">
        <v>6290</v>
      </c>
      <c r="E34" s="18" t="n">
        <v>476.04304058</v>
      </c>
      <c r="F34" s="20" t="n">
        <v>2.70553548</v>
      </c>
      <c r="G34" s="18" t="n">
        <v>415.68225273</v>
      </c>
      <c r="H34" s="20" t="n">
        <v>4.72056239</v>
      </c>
      <c r="I34" s="18" t="n">
        <v>404.14658854</v>
      </c>
      <c r="J34" s="20" t="n">
        <v>9.323287219999999</v>
      </c>
      <c r="K34" s="18" t="n">
        <v>412.69710629</v>
      </c>
      <c r="L34" s="20" t="n">
        <v>14.24962195</v>
      </c>
      <c r="M34" s="18" t="s">
        <v>481</v>
      </c>
      <c r="N34" s="20" t="s">
        <v>481</v>
      </c>
      <c r="O34" s="18" t="n">
        <v>263.37193708</v>
      </c>
      <c r="P34" s="20" t="n">
        <v>13.61114927</v>
      </c>
      <c r="Q34" s="18" t="s">
        <v>481</v>
      </c>
      <c r="R34" s="20" t="s">
        <v>481</v>
      </c>
      <c r="S34" s="18" t="n">
        <v>353.24943896</v>
      </c>
      <c r="T34" s="20" t="n">
        <v>9.61435487</v>
      </c>
    </row>
    <row r="35" spans="1:20">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n">
        <v>505.2158807</v>
      </c>
      <c r="R35" s="20" t="n">
        <v>1.4729023</v>
      </c>
      <c r="S35" s="18" t="s">
        <v>481</v>
      </c>
      <c r="T35" s="20" t="s">
        <v>481</v>
      </c>
    </row>
    <row r="36" spans="1:20">
      <c r="A36" s="15" t="s">
        <v>511</v>
      </c>
      <c r="B36" s="17" t="n">
        <v>6736</v>
      </c>
      <c r="C36" s="18">
        <f>(40.0/B36*100)</f>
        <v/>
      </c>
      <c r="D36" s="19" t="n">
        <v>6696</v>
      </c>
      <c r="E36" s="18" t="n">
        <v>502.18333921</v>
      </c>
      <c r="F36" s="20" t="n">
        <v>2.54993989</v>
      </c>
      <c r="G36" s="18" t="n">
        <v>487.37983956</v>
      </c>
      <c r="H36" s="20" t="n">
        <v>4.37544887</v>
      </c>
      <c r="I36" s="18" t="n">
        <v>483.75629527</v>
      </c>
      <c r="J36" s="20" t="n">
        <v>6.14259413</v>
      </c>
      <c r="K36" s="18" t="n">
        <v>490.3722416</v>
      </c>
      <c r="L36" s="20" t="n">
        <v>4.18420925</v>
      </c>
      <c r="M36" s="18" t="s">
        <v>481</v>
      </c>
      <c r="N36" s="20" t="s">
        <v>481</v>
      </c>
      <c r="O36" s="18" t="s">
        <v>481</v>
      </c>
      <c r="P36" s="20" t="s">
        <v>481</v>
      </c>
      <c r="Q36" s="18" t="s">
        <v>481</v>
      </c>
      <c r="R36" s="20" t="s">
        <v>481</v>
      </c>
      <c r="S36" s="18" t="n">
        <v>420.90773188</v>
      </c>
      <c r="T36" s="20" t="n">
        <v>11.36660021</v>
      </c>
    </row>
    <row r="37" spans="1:20">
      <c r="A37" s="15" t="s">
        <v>512</v>
      </c>
      <c r="B37" s="17" t="n">
        <v>5458</v>
      </c>
      <c r="C37" s="18">
        <f>(81.0/B37*100)</f>
        <v/>
      </c>
      <c r="D37" s="19" t="n">
        <v>5377</v>
      </c>
      <c r="E37" s="18" t="n">
        <v>509.54783474</v>
      </c>
      <c r="F37" s="20" t="n">
        <v>3.58979825</v>
      </c>
      <c r="G37" s="18" t="n">
        <v>511.80870006</v>
      </c>
      <c r="H37" s="20" t="n">
        <v>3.43581238</v>
      </c>
      <c r="I37" s="18" t="n">
        <v>504.77513514</v>
      </c>
      <c r="J37" s="20" t="n">
        <v>9.353426669999999</v>
      </c>
      <c r="K37" s="18" t="n">
        <v>377.66528973</v>
      </c>
      <c r="L37" s="20" t="n">
        <v>8.85964399</v>
      </c>
      <c r="M37" s="18" t="s">
        <v>481</v>
      </c>
      <c r="N37" s="20" t="s">
        <v>481</v>
      </c>
      <c r="O37" s="18" t="s">
        <v>481</v>
      </c>
      <c r="P37" s="20" t="s">
        <v>481</v>
      </c>
      <c r="Q37" s="18" t="s">
        <v>481</v>
      </c>
      <c r="R37" s="20" t="s">
        <v>481</v>
      </c>
      <c r="S37" s="18" t="n">
        <v>396.58968233</v>
      </c>
      <c r="T37" s="20" t="n">
        <v>11.80955492</v>
      </c>
    </row>
    <row r="38" spans="1:20">
      <c r="A38" s="15" t="s">
        <v>513</v>
      </c>
      <c r="B38" s="17" t="n">
        <v>5860</v>
      </c>
      <c r="C38" s="18">
        <f>(19.0/B38*100)</f>
        <v/>
      </c>
      <c r="D38" s="19" t="n">
        <v>5841</v>
      </c>
      <c r="E38" s="18" t="n">
        <v>505.67723363</v>
      </c>
      <c r="F38" s="20" t="n">
        <v>2.95173967</v>
      </c>
      <c r="G38" s="18" t="n">
        <v>461.11432505</v>
      </c>
      <c r="H38" s="20" t="n">
        <v>6.90674633</v>
      </c>
      <c r="I38" s="18" t="n">
        <v>496.2070351</v>
      </c>
      <c r="J38" s="20" t="n">
        <v>19.25571399</v>
      </c>
      <c r="K38" s="18" t="n">
        <v>451.3764209</v>
      </c>
      <c r="L38" s="20" t="n">
        <v>7.03334187</v>
      </c>
      <c r="M38" s="18" t="s">
        <v>481</v>
      </c>
      <c r="N38" s="20" t="s">
        <v>481</v>
      </c>
      <c r="O38" s="18" t="s">
        <v>481</v>
      </c>
      <c r="P38" s="20" t="s">
        <v>481</v>
      </c>
      <c r="Q38" s="18" t="s">
        <v>481</v>
      </c>
      <c r="R38" s="20" t="s">
        <v>481</v>
      </c>
      <c r="S38" s="18" t="n">
        <v>414.83285496</v>
      </c>
      <c r="T38" s="20" t="n">
        <v>12.59901911</v>
      </c>
    </row>
    <row r="39" spans="1:20">
      <c r="A39" s="15" t="s">
        <v>514</v>
      </c>
      <c r="B39" s="17" t="n">
        <v>5895</v>
      </c>
      <c r="C39" s="18">
        <f>(33.0/B39*100)</f>
        <v/>
      </c>
      <c r="D39" s="19" t="n">
        <v>5862</v>
      </c>
      <c r="E39" s="18" t="n">
        <v>447.4170157</v>
      </c>
      <c r="F39" s="20" t="n">
        <v>5.13979257</v>
      </c>
      <c r="G39" s="18" t="n">
        <v>420.13137969</v>
      </c>
      <c r="H39" s="20" t="n">
        <v>3.94043751</v>
      </c>
      <c r="I39" s="18" t="n">
        <v>435.84162876</v>
      </c>
      <c r="J39" s="20" t="n">
        <v>5.92511532</v>
      </c>
      <c r="K39" s="18" t="n">
        <v>385.43607751</v>
      </c>
      <c r="L39" s="20" t="n">
        <v>6.46388279</v>
      </c>
      <c r="M39" s="18" t="s">
        <v>481</v>
      </c>
      <c r="N39" s="20" t="s">
        <v>481</v>
      </c>
      <c r="O39" s="18" t="s">
        <v>481</v>
      </c>
      <c r="P39" s="20" t="s">
        <v>481</v>
      </c>
      <c r="Q39" s="18" t="s">
        <v>481</v>
      </c>
      <c r="R39" s="20" t="s">
        <v>481</v>
      </c>
      <c r="S39" s="18" t="n">
        <v>359.36722646</v>
      </c>
      <c r="T39" s="20" t="n">
        <v>10.63391595</v>
      </c>
    </row>
    <row r="40" spans="1:20">
      <c r="A40" s="15" t="s">
        <v>515</v>
      </c>
      <c r="B40" s="17" t="n">
        <v>14157</v>
      </c>
      <c r="C40" s="18">
        <f>(347.0/B40*100)</f>
        <v/>
      </c>
      <c r="D40" s="19" t="n">
        <v>13810</v>
      </c>
      <c r="E40" s="18" t="n">
        <v>503.16848616</v>
      </c>
      <c r="F40" s="20" t="n">
        <v>3.31005313</v>
      </c>
      <c r="G40" s="18" t="n">
        <v>510.67373569</v>
      </c>
      <c r="H40" s="20" t="n">
        <v>3.27134305</v>
      </c>
      <c r="I40" s="18" t="n">
        <v>483.66834601</v>
      </c>
      <c r="J40" s="20" t="n">
        <v>6.68411626</v>
      </c>
      <c r="K40" s="18" t="n">
        <v>419.2667557</v>
      </c>
      <c r="L40" s="20" t="n">
        <v>6.86651094</v>
      </c>
      <c r="M40" s="18" t="s">
        <v>481</v>
      </c>
      <c r="N40" s="20" t="s">
        <v>481</v>
      </c>
      <c r="O40" s="18" t="s">
        <v>481</v>
      </c>
      <c r="P40" s="20" t="s">
        <v>481</v>
      </c>
      <c r="Q40" s="18" t="s">
        <v>481</v>
      </c>
      <c r="R40" s="20" t="s">
        <v>481</v>
      </c>
      <c r="S40" s="18" t="n">
        <v>415.37247164</v>
      </c>
      <c r="T40" s="20" t="n">
        <v>8.65985622</v>
      </c>
    </row>
    <row r="41" spans="1:20">
      <c r="A41" s="15" t="s">
        <v>516</v>
      </c>
      <c r="B41" s="17" t="n">
        <v>5712</v>
      </c>
      <c r="C41" s="18">
        <f>(47.0/B41*100)</f>
        <v/>
      </c>
      <c r="D41" s="19" t="n">
        <v>5665</v>
      </c>
      <c r="E41" s="18" t="n">
        <v>479.30170646</v>
      </c>
      <c r="F41" s="20" t="n">
        <v>5.09715365</v>
      </c>
      <c r="G41" s="18" t="n">
        <v>513.3456598400001</v>
      </c>
      <c r="H41" s="20" t="n">
        <v>3.42834199</v>
      </c>
      <c r="I41" s="18" t="n">
        <v>530.61572977</v>
      </c>
      <c r="J41" s="20" t="n">
        <v>5.11842981</v>
      </c>
      <c r="K41" s="18" t="n">
        <v>460.36740886</v>
      </c>
      <c r="L41" s="20" t="n">
        <v>8.72283927</v>
      </c>
      <c r="M41" s="18" t="s">
        <v>481</v>
      </c>
      <c r="N41" s="20" t="s">
        <v>481</v>
      </c>
      <c r="O41" s="18" t="n">
        <v>399.91015703</v>
      </c>
      <c r="P41" s="20" t="n">
        <v>16.72230739</v>
      </c>
      <c r="Q41" s="18" t="s">
        <v>481</v>
      </c>
      <c r="R41" s="20" t="s">
        <v>481</v>
      </c>
      <c r="S41" s="18" t="n">
        <v>396.96770132</v>
      </c>
      <c r="T41" s="20" t="n">
        <v>14.8337075</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349.85925265</v>
      </c>
      <c r="P45" s="20" t="n">
        <v>3.00084387</v>
      </c>
      <c r="Q45" s="18" t="s">
        <v>481</v>
      </c>
      <c r="R45" s="20" t="s">
        <v>481</v>
      </c>
      <c r="S45" s="18" t="s">
        <v>481</v>
      </c>
      <c r="T45" s="20" t="s">
        <v>481</v>
      </c>
    </row>
    <row r="46" spans="1:20">
      <c r="A46" s="15" t="s">
        <v>521</v>
      </c>
      <c r="B46" s="17" t="n">
        <v>23141</v>
      </c>
      <c r="C46" s="18">
        <f>(1779.0/B46*100)</f>
        <v/>
      </c>
      <c r="D46" s="19" t="n">
        <v>21362</v>
      </c>
      <c r="E46" s="18" t="n">
        <v>436.26131861</v>
      </c>
      <c r="F46" s="20" t="n">
        <v>2.70036232</v>
      </c>
      <c r="G46" s="18" t="n">
        <v>394.69784638</v>
      </c>
      <c r="H46" s="20" t="n">
        <v>4.86334848</v>
      </c>
      <c r="I46" s="18" t="n">
        <v>377.78700461</v>
      </c>
      <c r="J46" s="20" t="n">
        <v>8.682494220000001</v>
      </c>
      <c r="K46" s="18" t="n">
        <v>361.70374871</v>
      </c>
      <c r="L46" s="20" t="n">
        <v>3.67101074</v>
      </c>
      <c r="M46" s="18" t="s">
        <v>481</v>
      </c>
      <c r="N46" s="20" t="s">
        <v>481</v>
      </c>
      <c r="O46" s="18" t="s">
        <v>481</v>
      </c>
      <c r="P46" s="20" t="s">
        <v>481</v>
      </c>
      <c r="Q46" s="18" t="s">
        <v>481</v>
      </c>
      <c r="R46" s="20" t="s">
        <v>481</v>
      </c>
      <c r="S46" s="18" t="n">
        <v>352.58765282</v>
      </c>
      <c r="T46" s="20" t="n">
        <v>4.82211752</v>
      </c>
    </row>
    <row r="47" spans="1:20">
      <c r="A47" s="15" t="s">
        <v>522</v>
      </c>
      <c r="B47" s="17" t="n">
        <v>5928</v>
      </c>
      <c r="C47" s="18">
        <f>(184.0/B47*100)</f>
        <v/>
      </c>
      <c r="D47" s="19" t="n">
        <v>5744</v>
      </c>
      <c r="E47" s="18" t="n">
        <v>475.32056019</v>
      </c>
      <c r="F47" s="20" t="n">
        <v>4.77451613</v>
      </c>
      <c r="G47" s="18" t="n">
        <v>416.56169796</v>
      </c>
      <c r="H47" s="20" t="n">
        <v>5.23912445</v>
      </c>
      <c r="I47" s="18" t="n">
        <v>414.54598374</v>
      </c>
      <c r="J47" s="20" t="n">
        <v>6.83750324</v>
      </c>
      <c r="K47" s="18" t="n">
        <v>330.16195456</v>
      </c>
      <c r="L47" s="20" t="n">
        <v>6.5233442</v>
      </c>
      <c r="M47" s="18" t="s">
        <v>481</v>
      </c>
      <c r="N47" s="20" t="s">
        <v>481</v>
      </c>
      <c r="O47" s="18" t="s">
        <v>481</v>
      </c>
      <c r="P47" s="20" t="s">
        <v>481</v>
      </c>
      <c r="Q47" s="18" t="s">
        <v>481</v>
      </c>
      <c r="R47" s="20" t="s">
        <v>481</v>
      </c>
      <c r="S47" s="18" t="n">
        <v>349.64809025</v>
      </c>
      <c r="T47" s="20" t="n">
        <v>8.9088083</v>
      </c>
    </row>
    <row r="48" spans="1:20">
      <c r="A48" s="15" t="s">
        <v>523</v>
      </c>
      <c r="B48" s="17" t="n">
        <v>9841</v>
      </c>
      <c r="C48" s="18">
        <f>(7.0/B48*100)</f>
        <v/>
      </c>
      <c r="D48" s="19" t="n">
        <v>9834</v>
      </c>
      <c r="E48" s="18" t="n">
        <v>523.02541582</v>
      </c>
      <c r="F48" s="20" t="n">
        <v>5.24378699</v>
      </c>
      <c r="G48" s="18" t="n">
        <v>478.3145307</v>
      </c>
      <c r="H48" s="20" t="n">
        <v>5.45933788</v>
      </c>
      <c r="I48" s="18" t="n">
        <v>432.17575898</v>
      </c>
      <c r="J48" s="20" t="n">
        <v>8.06384293</v>
      </c>
      <c r="K48" s="18" t="n">
        <v>442.18295743</v>
      </c>
      <c r="L48" s="20" t="n">
        <v>7.02465201</v>
      </c>
      <c r="M48" s="18" t="s">
        <v>481</v>
      </c>
      <c r="N48" s="20" t="s">
        <v>481</v>
      </c>
      <c r="O48" s="18" t="s">
        <v>481</v>
      </c>
      <c r="P48" s="20" t="s">
        <v>481</v>
      </c>
      <c r="Q48" s="18" t="s">
        <v>481</v>
      </c>
      <c r="R48" s="20" t="s">
        <v>481</v>
      </c>
      <c r="S48" s="18" t="n">
        <v>377.74075885</v>
      </c>
      <c r="T48" s="20" t="n">
        <v>19.23019543</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425.30311958</v>
      </c>
      <c r="P49" s="20" t="n">
        <v>3.22111589</v>
      </c>
      <c r="Q49" s="18" t="s">
        <v>481</v>
      </c>
      <c r="R49" s="20" t="s">
        <v>481</v>
      </c>
      <c r="S49" s="18" t="s">
        <v>481</v>
      </c>
      <c r="T49" s="20" t="s">
        <v>481</v>
      </c>
    </row>
    <row r="50" spans="1:20">
      <c r="A50" s="15" t="s">
        <v>525</v>
      </c>
      <c r="B50" s="17" t="n">
        <v>11795</v>
      </c>
      <c r="C50" s="18">
        <f>(250.0/B50*100)</f>
        <v/>
      </c>
      <c r="D50" s="19" t="n">
        <v>11545</v>
      </c>
      <c r="E50" s="18" t="n">
        <v>445.98095412</v>
      </c>
      <c r="F50" s="20" t="n">
        <v>3.06902626</v>
      </c>
      <c r="G50" s="18" t="n">
        <v>404.59718409</v>
      </c>
      <c r="H50" s="20" t="n">
        <v>3.32603591</v>
      </c>
      <c r="I50" s="18" t="n">
        <v>399.21776503</v>
      </c>
      <c r="J50" s="20" t="n">
        <v>5.95311132</v>
      </c>
      <c r="K50" s="18" t="n">
        <v>366.92642505</v>
      </c>
      <c r="L50" s="20" t="n">
        <v>6.73675518</v>
      </c>
      <c r="M50" s="18" t="s">
        <v>481</v>
      </c>
      <c r="N50" s="20" t="s">
        <v>481</v>
      </c>
      <c r="O50" s="18" t="s">
        <v>481</v>
      </c>
      <c r="P50" s="20" t="s">
        <v>481</v>
      </c>
      <c r="Q50" s="18" t="s">
        <v>481</v>
      </c>
      <c r="R50" s="20" t="s">
        <v>481</v>
      </c>
      <c r="S50" s="18" t="n">
        <v>353.81210184</v>
      </c>
      <c r="T50" s="20" t="n">
        <v>8.58983536</v>
      </c>
    </row>
    <row r="51" spans="1:20">
      <c r="A51" s="15" t="s">
        <v>526</v>
      </c>
      <c r="B51" s="17" t="n">
        <v>6866</v>
      </c>
      <c r="C51" s="18">
        <f>(112.0/B51*100)</f>
        <v/>
      </c>
      <c r="D51" s="19" t="n">
        <v>6754</v>
      </c>
      <c r="E51" s="18" t="n">
        <v>451.25091196</v>
      </c>
      <c r="F51" s="20" t="n">
        <v>3.45962564</v>
      </c>
      <c r="G51" s="18" t="n">
        <v>421.32357818</v>
      </c>
      <c r="H51" s="20" t="n">
        <v>2.76168472</v>
      </c>
      <c r="I51" s="18" t="n">
        <v>410.20883699</v>
      </c>
      <c r="J51" s="20" t="n">
        <v>5.19388777</v>
      </c>
      <c r="K51" s="18" t="n">
        <v>383.27112715</v>
      </c>
      <c r="L51" s="20" t="n">
        <v>7.20497991</v>
      </c>
      <c r="M51" s="18" t="s">
        <v>481</v>
      </c>
      <c r="N51" s="20" t="s">
        <v>481</v>
      </c>
      <c r="O51" s="18" t="n">
        <v>427.96430568</v>
      </c>
      <c r="P51" s="20" t="n">
        <v>5.20460603</v>
      </c>
      <c r="Q51" s="18" t="s">
        <v>481</v>
      </c>
      <c r="R51" s="20" t="s">
        <v>481</v>
      </c>
      <c r="S51" s="18" t="n">
        <v>381.31206064</v>
      </c>
      <c r="T51" s="20" t="n">
        <v>5.90850893</v>
      </c>
    </row>
    <row r="52" spans="1:20">
      <c r="A52" s="15" t="s">
        <v>527</v>
      </c>
      <c r="B52" s="17" t="n">
        <v>5809</v>
      </c>
      <c r="C52" s="18">
        <f>(85.0/B52*100)</f>
        <v/>
      </c>
      <c r="D52" s="19" t="n">
        <v>5724</v>
      </c>
      <c r="E52" s="18" t="n">
        <v>501.87818349</v>
      </c>
      <c r="F52" s="20" t="n">
        <v>2.69261209</v>
      </c>
      <c r="G52" s="18" t="n">
        <v>465.21858886</v>
      </c>
      <c r="H52" s="20" t="n">
        <v>5.21617476</v>
      </c>
      <c r="I52" s="18" t="n">
        <v>428.40573797</v>
      </c>
      <c r="J52" s="20" t="n">
        <v>12.45538563</v>
      </c>
      <c r="K52" s="18" t="n">
        <v>421.26811804</v>
      </c>
      <c r="L52" s="20" t="n">
        <v>5.96822849</v>
      </c>
      <c r="M52" s="18" t="s">
        <v>481</v>
      </c>
      <c r="N52" s="20" t="s">
        <v>481</v>
      </c>
      <c r="O52" s="18" t="s">
        <v>481</v>
      </c>
      <c r="P52" s="20" t="s">
        <v>481</v>
      </c>
      <c r="Q52" s="18" t="s">
        <v>481</v>
      </c>
      <c r="R52" s="20" t="s">
        <v>481</v>
      </c>
      <c r="S52" s="18" t="n">
        <v>409.43797332</v>
      </c>
      <c r="T52" s="20" t="n">
        <v>9.167586569999999</v>
      </c>
    </row>
    <row r="53" spans="1:20">
      <c r="A53" s="15" t="s">
        <v>528</v>
      </c>
      <c r="B53" s="17" t="n">
        <v>5571</v>
      </c>
      <c r="C53" s="18">
        <f>(90.0/B53*100)</f>
        <v/>
      </c>
      <c r="D53" s="19" t="n">
        <v>5481</v>
      </c>
      <c r="E53" s="18" t="n">
        <v>470.22144332</v>
      </c>
      <c r="F53" s="20" t="n">
        <v>2.52128098</v>
      </c>
      <c r="G53" s="18" t="n">
        <v>426.870108</v>
      </c>
      <c r="H53" s="20" t="n">
        <v>2.5034883</v>
      </c>
      <c r="I53" s="18" t="n">
        <v>435.79813234</v>
      </c>
      <c r="J53" s="20" t="n">
        <v>5.78570838</v>
      </c>
      <c r="K53" s="18" t="n">
        <v>364.18043417</v>
      </c>
      <c r="L53" s="20" t="n">
        <v>5.41914123</v>
      </c>
      <c r="M53" s="18" t="s">
        <v>481</v>
      </c>
      <c r="N53" s="20" t="s">
        <v>481</v>
      </c>
      <c r="O53" s="18" t="s">
        <v>481</v>
      </c>
      <c r="P53" s="20" t="s">
        <v>481</v>
      </c>
      <c r="Q53" s="18" t="s">
        <v>481</v>
      </c>
      <c r="R53" s="20" t="s">
        <v>481</v>
      </c>
      <c r="S53" s="18" t="n">
        <v>361.59294589</v>
      </c>
      <c r="T53" s="20" t="n">
        <v>10.08959836</v>
      </c>
    </row>
    <row r="54" spans="1:20">
      <c r="A54" s="15" t="s">
        <v>529</v>
      </c>
      <c r="B54" s="17" t="n">
        <v>4740</v>
      </c>
      <c r="C54" s="18">
        <f>(245.0/B54*100)</f>
        <v/>
      </c>
      <c r="D54" s="19" t="n">
        <v>4495</v>
      </c>
      <c r="E54" s="18" t="n">
        <v>385.66859449</v>
      </c>
      <c r="F54" s="20" t="n">
        <v>3.95935965</v>
      </c>
      <c r="G54" s="18" t="n">
        <v>357.12604106</v>
      </c>
      <c r="H54" s="20" t="n">
        <v>3.43986005</v>
      </c>
      <c r="I54" s="18" t="n">
        <v>335.82160906</v>
      </c>
      <c r="J54" s="20" t="n">
        <v>6.13254693</v>
      </c>
      <c r="K54" s="18" t="n">
        <v>285.11114138</v>
      </c>
      <c r="L54" s="20" t="n">
        <v>8.04981896</v>
      </c>
      <c r="M54" s="18" t="s">
        <v>481</v>
      </c>
      <c r="N54" s="20" t="s">
        <v>481</v>
      </c>
      <c r="O54" s="18" t="s">
        <v>481</v>
      </c>
      <c r="P54" s="20" t="s">
        <v>481</v>
      </c>
      <c r="Q54" s="18" t="s">
        <v>481</v>
      </c>
      <c r="R54" s="20" t="s">
        <v>481</v>
      </c>
      <c r="S54" s="18" t="n">
        <v>313.02153081</v>
      </c>
      <c r="T54" s="20" t="n">
        <v>5.11288225</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401.28813522</v>
      </c>
      <c r="P55" s="20" t="n">
        <v>2.95767116</v>
      </c>
      <c r="Q55" s="18" t="s">
        <v>481</v>
      </c>
      <c r="R55" s="20" t="s">
        <v>481</v>
      </c>
      <c r="S55" s="18" t="s">
        <v>481</v>
      </c>
      <c r="T55" s="20" t="s">
        <v>481</v>
      </c>
    </row>
    <row r="56" spans="1:20">
      <c r="A56" s="15" t="s">
        <v>531</v>
      </c>
      <c r="B56" s="17" t="n">
        <v>5359</v>
      </c>
      <c r="C56" s="18">
        <f>(77.0/B56*100)</f>
        <v/>
      </c>
      <c r="D56" s="19" t="n">
        <v>5282</v>
      </c>
      <c r="E56" s="18" t="n">
        <v>548.3330740599999</v>
      </c>
      <c r="F56" s="20" t="n">
        <v>3.11733561</v>
      </c>
      <c r="G56" s="18" t="n">
        <v>503.79209907</v>
      </c>
      <c r="H56" s="20" t="n">
        <v>4.33387867</v>
      </c>
      <c r="I56" s="18" t="n">
        <v>473.78687933</v>
      </c>
      <c r="J56" s="20" t="n">
        <v>7.59366604</v>
      </c>
      <c r="K56" s="18" t="n">
        <v>511.472242</v>
      </c>
      <c r="L56" s="20" t="n">
        <v>3.24970706</v>
      </c>
      <c r="M56" s="18" t="s">
        <v>481</v>
      </c>
      <c r="N56" s="20" t="s">
        <v>481</v>
      </c>
      <c r="O56" s="18" t="s">
        <v>481</v>
      </c>
      <c r="P56" s="20" t="s">
        <v>481</v>
      </c>
      <c r="Q56" s="18" t="s">
        <v>481</v>
      </c>
      <c r="R56" s="20" t="s">
        <v>481</v>
      </c>
      <c r="S56" s="18" t="n">
        <v>480.4808454</v>
      </c>
      <c r="T56" s="20" t="n">
        <v>15.41013253</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397.25949434</v>
      </c>
      <c r="P57" s="20" t="n">
        <v>2.86584073</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408.10219777</v>
      </c>
      <c r="P58" s="20" t="n">
        <v>2.92517356</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347.12590293</v>
      </c>
      <c r="P59" s="20" t="n">
        <v>1.56898215</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346.54897697</v>
      </c>
      <c r="P60" s="20" t="n">
        <v>4.41355694</v>
      </c>
      <c r="Q60" s="18" t="s">
        <v>481</v>
      </c>
      <c r="R60" s="20" t="s">
        <v>481</v>
      </c>
      <c r="S60" s="18" t="s">
        <v>481</v>
      </c>
      <c r="T60" s="20" t="s">
        <v>481</v>
      </c>
    </row>
    <row r="61" spans="1:20">
      <c r="A61" s="15" t="s">
        <v>536</v>
      </c>
      <c r="B61" s="17" t="n">
        <v>6525</v>
      </c>
      <c r="C61" s="18">
        <f>(148.0/B61*100)</f>
        <v/>
      </c>
      <c r="D61" s="19" t="n">
        <v>6377</v>
      </c>
      <c r="E61" s="18" t="n">
        <v>491.1122876</v>
      </c>
      <c r="F61" s="20" t="n">
        <v>2.70833415</v>
      </c>
      <c r="G61" s="18" t="n">
        <v>453.58717269</v>
      </c>
      <c r="H61" s="20" t="n">
        <v>3.71028062</v>
      </c>
      <c r="I61" s="18" t="n">
        <v>475.80415178</v>
      </c>
      <c r="J61" s="20" t="n">
        <v>4.82131688</v>
      </c>
      <c r="K61" s="18" t="n">
        <v>383.6044198</v>
      </c>
      <c r="L61" s="20" t="n">
        <v>9.387721190000001</v>
      </c>
      <c r="M61" s="18" t="s">
        <v>481</v>
      </c>
      <c r="N61" s="20" t="s">
        <v>481</v>
      </c>
      <c r="O61" s="18" t="s">
        <v>481</v>
      </c>
      <c r="P61" s="20" t="s">
        <v>481</v>
      </c>
      <c r="Q61" s="18" t="s">
        <v>481</v>
      </c>
      <c r="R61" s="20" t="s">
        <v>481</v>
      </c>
      <c r="S61" s="18" t="n">
        <v>411.06622532</v>
      </c>
      <c r="T61" s="20" t="n">
        <v>8.32994878</v>
      </c>
    </row>
    <row r="62" spans="1:20">
      <c r="A62" s="15" t="s">
        <v>537</v>
      </c>
      <c r="B62" s="17" t="n">
        <v>4476</v>
      </c>
      <c r="C62" s="18">
        <f>(3.0/B62*100)</f>
        <v/>
      </c>
      <c r="D62" s="19" t="n">
        <v>4473</v>
      </c>
      <c r="E62" s="18" t="n">
        <v>517.13897246</v>
      </c>
      <c r="F62" s="20" t="n">
        <v>1.65943597</v>
      </c>
      <c r="G62" s="18" t="n">
        <v>499.91139142</v>
      </c>
      <c r="H62" s="20" t="n">
        <v>3.33153671</v>
      </c>
      <c r="I62" s="18" t="n">
        <v>485.58357831</v>
      </c>
      <c r="J62" s="20" t="n">
        <v>6.83103359</v>
      </c>
      <c r="K62" s="18" t="n">
        <v>489.95828195</v>
      </c>
      <c r="L62" s="20" t="n">
        <v>4.45531942</v>
      </c>
      <c r="M62" s="18" t="s">
        <v>481</v>
      </c>
      <c r="N62" s="20" t="s">
        <v>481</v>
      </c>
      <c r="O62" s="18" t="s">
        <v>481</v>
      </c>
      <c r="P62" s="20" t="s">
        <v>481</v>
      </c>
      <c r="Q62" s="18" t="s">
        <v>481</v>
      </c>
      <c r="R62" s="20" t="s">
        <v>481</v>
      </c>
      <c r="S62" s="18" t="n">
        <v>475.67093266</v>
      </c>
      <c r="T62" s="20" t="n">
        <v>21.7245074</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351.74154869</v>
      </c>
      <c r="P63" s="20" t="n">
        <v>1.40819617</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446.66614265</v>
      </c>
      <c r="P64" s="20" t="n">
        <v>1.7787943</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416.22926213</v>
      </c>
      <c r="P65" s="20" t="n">
        <v>2.51747002</v>
      </c>
      <c r="Q65" s="18" t="s">
        <v>481</v>
      </c>
      <c r="R65" s="20" t="s">
        <v>481</v>
      </c>
      <c r="S65" s="18" t="s">
        <v>481</v>
      </c>
      <c r="T65" s="20" t="s">
        <v>481</v>
      </c>
    </row>
    <row r="66" spans="1:20">
      <c r="A66" s="15" t="s">
        <v>541</v>
      </c>
      <c r="B66" s="17" t="n">
        <v>5665</v>
      </c>
      <c r="C66" s="18">
        <f>(80.0/B66*100)</f>
        <v/>
      </c>
      <c r="D66" s="19" t="n">
        <v>5585</v>
      </c>
      <c r="E66" s="18" t="n">
        <v>458.6735389</v>
      </c>
      <c r="F66" s="20" t="n">
        <v>2.32529899</v>
      </c>
      <c r="G66" s="18" t="n">
        <v>422.21858961</v>
      </c>
      <c r="H66" s="20" t="n">
        <v>2.30412288</v>
      </c>
      <c r="I66" s="18" t="n">
        <v>400.43341865</v>
      </c>
      <c r="J66" s="20" t="n">
        <v>6.64260096</v>
      </c>
      <c r="K66" s="18" t="n">
        <v>375.03384174</v>
      </c>
      <c r="L66" s="20" t="n">
        <v>4.57448314</v>
      </c>
      <c r="M66" s="18" t="s">
        <v>481</v>
      </c>
      <c r="N66" s="20" t="s">
        <v>481</v>
      </c>
      <c r="O66" s="18" t="s">
        <v>481</v>
      </c>
      <c r="P66" s="20" t="s">
        <v>481</v>
      </c>
      <c r="Q66" s="18" t="s">
        <v>481</v>
      </c>
      <c r="R66" s="20" t="s">
        <v>481</v>
      </c>
      <c r="S66" s="18" t="n">
        <v>364.47808566</v>
      </c>
      <c r="T66" s="20" t="n">
        <v>4.56882743</v>
      </c>
    </row>
    <row r="67" spans="1:20">
      <c r="A67" s="15" t="s">
        <v>542</v>
      </c>
      <c r="B67" s="17" t="n">
        <v>6971</v>
      </c>
      <c r="C67" s="18">
        <f>(408.0/B67*100)</f>
        <v/>
      </c>
      <c r="D67" s="19" t="n">
        <v>6563</v>
      </c>
      <c r="E67" s="18" t="n">
        <v>433.43962909</v>
      </c>
      <c r="F67" s="20" t="n">
        <v>3.68130868</v>
      </c>
      <c r="G67" s="18" t="n">
        <v>389.64686255</v>
      </c>
      <c r="H67" s="20" t="n">
        <v>3.10504049</v>
      </c>
      <c r="I67" s="18" t="n">
        <v>364.62232819</v>
      </c>
      <c r="J67" s="20" t="n">
        <v>4.36115747</v>
      </c>
      <c r="K67" s="18" t="n">
        <v>362.89280251</v>
      </c>
      <c r="L67" s="20" t="n">
        <v>6.96386695</v>
      </c>
      <c r="M67" s="18" t="s">
        <v>481</v>
      </c>
      <c r="N67" s="20" t="s">
        <v>481</v>
      </c>
      <c r="O67" s="18" t="s">
        <v>481</v>
      </c>
      <c r="P67" s="20" t="s">
        <v>481</v>
      </c>
      <c r="Q67" s="18" t="s">
        <v>481</v>
      </c>
      <c r="R67" s="20" t="s">
        <v>481</v>
      </c>
      <c r="S67" s="18" t="n">
        <v>325.00912033</v>
      </c>
      <c r="T67" s="20" t="n">
        <v>8.678249510000001</v>
      </c>
    </row>
    <row r="68" spans="1:20">
      <c r="A68" s="15" t="s">
        <v>543</v>
      </c>
      <c r="B68" s="17" t="n">
        <v>12083</v>
      </c>
      <c r="C68" s="18">
        <f>(29.0/B68*100)</f>
        <v/>
      </c>
      <c r="D68" s="19" t="n">
        <v>12054</v>
      </c>
      <c r="E68" s="18" t="n">
        <v>435.56905885</v>
      </c>
      <c r="F68" s="20" t="n">
        <v>1.57714285</v>
      </c>
      <c r="G68" s="18" t="n">
        <v>399.24174346</v>
      </c>
      <c r="H68" s="20" t="n">
        <v>2.24952686</v>
      </c>
      <c r="I68" s="18" t="n">
        <v>405.42750711</v>
      </c>
      <c r="J68" s="20" t="n">
        <v>3.91809326</v>
      </c>
      <c r="K68" s="18" t="n">
        <v>328.28585839</v>
      </c>
      <c r="L68" s="20" t="n">
        <v>3.23835827</v>
      </c>
      <c r="M68" s="18" t="s">
        <v>481</v>
      </c>
      <c r="N68" s="20" t="s">
        <v>481</v>
      </c>
      <c r="O68" s="18" t="s">
        <v>481</v>
      </c>
      <c r="P68" s="20" t="s">
        <v>481</v>
      </c>
      <c r="Q68" s="18" t="s">
        <v>481</v>
      </c>
      <c r="R68" s="20" t="s">
        <v>481</v>
      </c>
      <c r="S68" s="18" t="n">
        <v>347.97199435</v>
      </c>
      <c r="T68" s="20" t="n">
        <v>6.19669393</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433.61659804</v>
      </c>
      <c r="P69" s="20" t="n">
        <v>4.0674456</v>
      </c>
      <c r="Q69" s="18" t="s">
        <v>481</v>
      </c>
      <c r="R69" s="20" t="s">
        <v>481</v>
      </c>
      <c r="S69" s="18" t="s">
        <v>481</v>
      </c>
      <c r="T69" s="20" t="s">
        <v>481</v>
      </c>
    </row>
    <row r="70" spans="1:20">
      <c r="A70" s="15" t="s">
        <v>545</v>
      </c>
      <c r="B70" s="17" t="n">
        <v>6036</v>
      </c>
      <c r="C70" s="18">
        <f>(223.0/B70*100)</f>
        <v/>
      </c>
      <c r="D70" s="19" t="n">
        <v>5813</v>
      </c>
      <c r="E70" s="18" t="n">
        <v>515.06810292</v>
      </c>
      <c r="F70" s="20" t="n">
        <v>4.6647291</v>
      </c>
      <c r="G70" s="18" t="n">
        <v>493.3035313</v>
      </c>
      <c r="H70" s="20" t="n">
        <v>3.00477457</v>
      </c>
      <c r="I70" s="18" t="n">
        <v>498.15717869</v>
      </c>
      <c r="J70" s="20" t="n">
        <v>4.70230348</v>
      </c>
      <c r="K70" s="18" t="n">
        <v>432.50302033</v>
      </c>
      <c r="L70" s="20" t="n">
        <v>6.8787403</v>
      </c>
      <c r="M70" s="18" t="s">
        <v>481</v>
      </c>
      <c r="N70" s="20" t="s">
        <v>481</v>
      </c>
      <c r="O70" s="18" t="s">
        <v>481</v>
      </c>
      <c r="P70" s="20" t="s">
        <v>481</v>
      </c>
      <c r="Q70" s="18" t="s">
        <v>481</v>
      </c>
      <c r="R70" s="20" t="s">
        <v>481</v>
      </c>
      <c r="S70" s="18" t="n">
        <v>452.34327965</v>
      </c>
      <c r="T70" s="20" t="n">
        <v>9.170732340000001</v>
      </c>
    </row>
    <row r="71" spans="1:20">
      <c r="A71" s="15" t="s">
        <v>546</v>
      </c>
      <c r="B71" s="17" t="n">
        <v>6115</v>
      </c>
      <c r="C71" s="18">
        <f>(18.0/B71*100)</f>
        <v/>
      </c>
      <c r="D71" s="19" t="n">
        <v>6097</v>
      </c>
      <c r="E71" s="18" t="n">
        <v>537.79908627</v>
      </c>
      <c r="F71" s="20" t="n">
        <v>1.89480964</v>
      </c>
      <c r="G71" s="18" t="n">
        <v>546.96034324</v>
      </c>
      <c r="H71" s="20" t="n">
        <v>2.51272235</v>
      </c>
      <c r="I71" s="18" t="n">
        <v>558.54703935</v>
      </c>
      <c r="J71" s="20" t="n">
        <v>7.46308092</v>
      </c>
      <c r="K71" s="18" t="n">
        <v>434.90114573</v>
      </c>
      <c r="L71" s="20" t="n">
        <v>6.3583381</v>
      </c>
      <c r="M71" s="18" t="s">
        <v>481</v>
      </c>
      <c r="N71" s="20" t="s">
        <v>481</v>
      </c>
      <c r="O71" s="18" t="s">
        <v>481</v>
      </c>
      <c r="P71" s="20" t="s">
        <v>481</v>
      </c>
      <c r="Q71" s="18" t="s">
        <v>481</v>
      </c>
      <c r="R71" s="20" t="s">
        <v>481</v>
      </c>
      <c r="S71" s="18" t="n">
        <v>482.96016644</v>
      </c>
      <c r="T71" s="20" t="n">
        <v>18.81973809</v>
      </c>
    </row>
    <row r="72" spans="1:20">
      <c r="A72" s="15" t="s">
        <v>547</v>
      </c>
      <c r="B72" s="17" t="n">
        <v>7708</v>
      </c>
      <c r="C72" s="18">
        <f>(6.0/B72*100)</f>
        <v/>
      </c>
      <c r="D72" s="19" t="n">
        <v>7702</v>
      </c>
      <c r="E72" s="18" t="n">
        <v>513.69285372</v>
      </c>
      <c r="F72" s="20" t="n">
        <v>2.70745443</v>
      </c>
      <c r="G72" s="18" t="n">
        <v>468.2215178</v>
      </c>
      <c r="H72" s="20" t="n">
        <v>4.3130054</v>
      </c>
      <c r="I72" s="18" t="n">
        <v>426.52400029</v>
      </c>
      <c r="J72" s="20" t="n">
        <v>6.87552577</v>
      </c>
      <c r="K72" s="18" t="n">
        <v>444.00457368</v>
      </c>
      <c r="L72" s="20" t="n">
        <v>7.84830689</v>
      </c>
      <c r="M72" s="18" t="s">
        <v>481</v>
      </c>
      <c r="N72" s="20" t="s">
        <v>481</v>
      </c>
      <c r="O72" s="18" t="s">
        <v>481</v>
      </c>
      <c r="P72" s="20" t="s">
        <v>481</v>
      </c>
      <c r="Q72" s="18" t="s">
        <v>481</v>
      </c>
      <c r="R72" s="20" t="s">
        <v>481</v>
      </c>
      <c r="S72" s="18" t="n">
        <v>434.21289672</v>
      </c>
      <c r="T72" s="20" t="n">
        <v>26.55674393</v>
      </c>
    </row>
    <row r="73" spans="1:20">
      <c r="A73" s="15" t="s">
        <v>548</v>
      </c>
      <c r="B73" s="17" t="n">
        <v>8249</v>
      </c>
      <c r="C73" s="18">
        <f>(156.0/B73*100)</f>
        <v/>
      </c>
      <c r="D73" s="19" t="n">
        <v>8093</v>
      </c>
      <c r="E73" s="18" t="n">
        <v>429.36473244</v>
      </c>
      <c r="F73" s="20" t="n">
        <v>3.98194318</v>
      </c>
      <c r="G73" s="18" t="n">
        <v>395.50617307</v>
      </c>
      <c r="H73" s="20" t="n">
        <v>3.61364684</v>
      </c>
      <c r="I73" s="18" t="n">
        <v>374.91275181</v>
      </c>
      <c r="J73" s="20" t="n">
        <v>7.50652373</v>
      </c>
      <c r="K73" s="18" t="n">
        <v>377.38336375</v>
      </c>
      <c r="L73" s="20" t="n">
        <v>4.3272088</v>
      </c>
      <c r="M73" s="18" t="s">
        <v>481</v>
      </c>
      <c r="N73" s="20" t="s">
        <v>481</v>
      </c>
      <c r="O73" s="18" t="s">
        <v>481</v>
      </c>
      <c r="P73" s="20" t="s">
        <v>481</v>
      </c>
      <c r="Q73" s="18" t="s">
        <v>481</v>
      </c>
      <c r="R73" s="20" t="s">
        <v>481</v>
      </c>
      <c r="S73" s="18" t="n">
        <v>377.6782838</v>
      </c>
      <c r="T73" s="20" t="n">
        <v>11.68692879</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427.27325298</v>
      </c>
      <c r="P74" s="20" t="n">
        <v>1.48755563</v>
      </c>
      <c r="Q74" s="18" t="s">
        <v>481</v>
      </c>
      <c r="R74" s="20" t="s">
        <v>481</v>
      </c>
      <c r="S74" s="18" t="s">
        <v>481</v>
      </c>
      <c r="T74" s="20" t="s">
        <v>481</v>
      </c>
    </row>
    <row r="75" spans="1:20">
      <c r="A75" s="15" t="s">
        <v>550</v>
      </c>
      <c r="B75" s="17" t="n">
        <v>5375</v>
      </c>
      <c r="C75" s="18">
        <f>(246.0/B75*100)</f>
        <v/>
      </c>
      <c r="D75" s="19" t="n">
        <v>5129</v>
      </c>
      <c r="E75" s="18" t="n">
        <v>372.9096977</v>
      </c>
      <c r="F75" s="20" t="n">
        <v>3.60266307</v>
      </c>
      <c r="G75" s="18" t="n">
        <v>360.65412762</v>
      </c>
      <c r="H75" s="20" t="n">
        <v>3.86040329</v>
      </c>
      <c r="I75" s="18" t="n">
        <v>348.17212477</v>
      </c>
      <c r="J75" s="20" t="n">
        <v>6.64489301</v>
      </c>
      <c r="K75" s="18" t="n">
        <v>325.98411213</v>
      </c>
      <c r="L75" s="20" t="n">
        <v>6.90174597</v>
      </c>
      <c r="M75" s="18" t="s">
        <v>481</v>
      </c>
      <c r="N75" s="20" t="s">
        <v>481</v>
      </c>
      <c r="O75" s="18" t="s">
        <v>481</v>
      </c>
      <c r="P75" s="20" t="s">
        <v>481</v>
      </c>
      <c r="Q75" s="18" t="s">
        <v>481</v>
      </c>
      <c r="R75" s="20" t="s">
        <v>481</v>
      </c>
      <c r="S75" s="18" t="n">
        <v>314.35352596</v>
      </c>
      <c r="T75" s="20" t="n">
        <v>7.82743946</v>
      </c>
    </row>
    <row r="76" spans="1:20">
      <c r="A76" s="15" t="s">
        <v>551</v>
      </c>
      <c r="B76" s="17" t="n">
        <v>14167</v>
      </c>
      <c r="C76" s="18">
        <f>(232.0/B76*100)</f>
        <v/>
      </c>
      <c r="D76" s="19" t="n">
        <v>13935</v>
      </c>
      <c r="E76" s="18" t="n">
        <v>456.78436916</v>
      </c>
      <c r="F76" s="20" t="n">
        <v>3.2972028</v>
      </c>
      <c r="G76" s="18" t="n">
        <v>417.13960437</v>
      </c>
      <c r="H76" s="20" t="n">
        <v>3.42852175</v>
      </c>
      <c r="I76" s="18" t="n">
        <v>414.59008949</v>
      </c>
      <c r="J76" s="20" t="n">
        <v>6.13476078</v>
      </c>
      <c r="K76" s="18" t="n">
        <v>400.94788857</v>
      </c>
      <c r="L76" s="20" t="n">
        <v>5.3177581</v>
      </c>
      <c r="M76" s="18" t="s">
        <v>481</v>
      </c>
      <c r="N76" s="20" t="s">
        <v>481</v>
      </c>
      <c r="O76" s="18" t="s">
        <v>481</v>
      </c>
      <c r="P76" s="20" t="s">
        <v>481</v>
      </c>
      <c r="Q76" s="18" t="s">
        <v>481</v>
      </c>
      <c r="R76" s="20" t="s">
        <v>481</v>
      </c>
      <c r="S76" s="18" t="n">
        <v>369.69029465</v>
      </c>
      <c r="T76" s="20" t="n">
        <v>8.247836550000001</v>
      </c>
    </row>
    <row r="77" spans="1:20">
      <c r="A77" s="15" t="s">
        <v>552</v>
      </c>
      <c r="B77" s="17" t="n">
        <v>6062</v>
      </c>
      <c r="C77" s="18">
        <f>(175.0/B77*100)</f>
        <v/>
      </c>
      <c r="D77" s="19" t="n">
        <v>5887</v>
      </c>
      <c r="E77" s="18" t="n">
        <v>464.42910212</v>
      </c>
      <c r="F77" s="20" t="n">
        <v>3.1546721</v>
      </c>
      <c r="G77" s="18" t="n">
        <v>420.75464311</v>
      </c>
      <c r="H77" s="20" t="n">
        <v>4.02040102</v>
      </c>
      <c r="I77" s="18" t="n">
        <v>405.33353402</v>
      </c>
      <c r="J77" s="20" t="n">
        <v>7.31955491</v>
      </c>
      <c r="K77" s="18" t="n">
        <v>375.78327184</v>
      </c>
      <c r="L77" s="20" t="n">
        <v>5.9843522</v>
      </c>
      <c r="M77" s="18" t="s">
        <v>481</v>
      </c>
      <c r="N77" s="20" t="s">
        <v>481</v>
      </c>
      <c r="O77" s="18" t="s">
        <v>481</v>
      </c>
      <c r="P77" s="20" t="s">
        <v>481</v>
      </c>
      <c r="Q77" s="18" t="s">
        <v>481</v>
      </c>
      <c r="R77" s="20" t="s">
        <v>481</v>
      </c>
      <c r="S77" s="18" t="n">
        <v>386.74410456</v>
      </c>
      <c r="T77" s="20" t="n">
        <v>4.70518155</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486.77376404</v>
      </c>
      <c r="P78" s="20" t="n">
        <v>3.73078934</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475.33231053</v>
      </c>
      <c r="P79" s="20" t="n">
        <v>7.19302375</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427.14102033</v>
      </c>
      <c r="P80" s="20" t="n">
        <v>3.42468904</v>
      </c>
      <c r="Q80" s="18" t="s">
        <v>481</v>
      </c>
      <c r="R80" s="20" t="s">
        <v>481</v>
      </c>
      <c r="S80" s="18" t="s">
        <v>481</v>
      </c>
      <c r="T80" s="20" t="s">
        <v>481</v>
      </c>
    </row>
    <row r="81" spans="1:20">
      <c r="A81" s="23" t="s">
        <v>556</v>
      </c>
      <c r="B81" s="17" t="n">
        <v>8861</v>
      </c>
      <c r="C81" s="18">
        <f>(76.0/B81*100)</f>
        <v/>
      </c>
      <c r="D81" s="19" t="n">
        <v>8785</v>
      </c>
      <c r="E81" s="18" t="n">
        <v>453.92134546</v>
      </c>
      <c r="F81" s="20" t="n">
        <v>3.83664704</v>
      </c>
      <c r="G81" s="18" t="n">
        <v>416.59593647</v>
      </c>
      <c r="H81" s="20" t="n">
        <v>3.13582183</v>
      </c>
      <c r="I81" s="18" t="n">
        <v>406.66131453</v>
      </c>
      <c r="J81" s="20" t="n">
        <v>7.28529188</v>
      </c>
      <c r="K81" s="18" t="n">
        <v>374.0329919</v>
      </c>
      <c r="L81" s="20" t="n">
        <v>5.49053462</v>
      </c>
      <c r="M81" s="18" t="s">
        <v>481</v>
      </c>
      <c r="N81" s="20" t="s">
        <v>481</v>
      </c>
      <c r="O81" s="18" t="s">
        <v>481</v>
      </c>
      <c r="P81" s="20" t="s">
        <v>481</v>
      </c>
      <c r="Q81" s="18" t="s">
        <v>481</v>
      </c>
      <c r="R81" s="20" t="s">
        <v>481</v>
      </c>
      <c r="S81" s="18" t="n">
        <v>398.09545532</v>
      </c>
      <c r="T81" s="20" t="n">
        <v>17.7915739</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778</v>
      </c>
    </row>
    <row customHeight="1" ht="30" r="4" spans="1:20">
      <c r="A4" s="6" t="n"/>
      <c r="B4" s="7" t="s">
        <v>462</v>
      </c>
      <c r="C4" s="7" t="s">
        <v>463</v>
      </c>
      <c r="D4" s="8" t="s">
        <v>462</v>
      </c>
      <c r="E4" s="9" t="s">
        <v>774</v>
      </c>
      <c r="F4" s="10" t="n"/>
      <c r="G4" s="9" t="s">
        <v>775</v>
      </c>
      <c r="H4" s="10" t="n"/>
      <c r="I4" s="9" t="s">
        <v>776</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(534.0/B7*100)</f>
        <v/>
      </c>
      <c r="D7" s="19" t="n">
        <v>13996</v>
      </c>
      <c r="E7" s="18" t="n">
        <v>514.11012453</v>
      </c>
      <c r="F7" s="20" t="n">
        <v>1.81795416</v>
      </c>
      <c r="G7" s="18" t="n">
        <v>518.79533617</v>
      </c>
      <c r="H7" s="20" t="n">
        <v>3.3175526</v>
      </c>
      <c r="I7" s="18" t="n">
        <v>516.01474439</v>
      </c>
      <c r="J7" s="20" t="n">
        <v>4.86151236</v>
      </c>
      <c r="K7" s="18" t="n">
        <v>450.87490711</v>
      </c>
      <c r="L7" s="20" t="n">
        <v>3.97931916</v>
      </c>
      <c r="M7" s="18" t="s">
        <v>481</v>
      </c>
      <c r="N7" s="20" t="s">
        <v>481</v>
      </c>
      <c r="O7" s="18" t="s">
        <v>481</v>
      </c>
      <c r="P7" s="20" t="s">
        <v>481</v>
      </c>
      <c r="Q7" s="18" t="s">
        <v>481</v>
      </c>
      <c r="R7" s="20" t="s">
        <v>481</v>
      </c>
      <c r="S7" s="18" t="n">
        <v>443.30172202</v>
      </c>
      <c r="T7" s="20" t="n">
        <v>7.51204718</v>
      </c>
    </row>
    <row r="8" spans="1:20">
      <c r="A8" s="15" t="s">
        <v>483</v>
      </c>
      <c r="B8" s="17" t="n">
        <v>7007</v>
      </c>
      <c r="C8" s="18">
        <f>(46.0/B8*100)</f>
        <v/>
      </c>
      <c r="D8" s="19" t="n">
        <v>6961</v>
      </c>
      <c r="E8" s="18" t="n">
        <v>505.95364823</v>
      </c>
      <c r="F8" s="20" t="n">
        <v>2.90908451</v>
      </c>
      <c r="G8" s="18" t="n">
        <v>487.31186819</v>
      </c>
      <c r="H8" s="20" t="n">
        <v>11.33472656</v>
      </c>
      <c r="I8" s="18" t="n">
        <v>408.61631854</v>
      </c>
      <c r="J8" s="20" t="n">
        <v>19.56841185</v>
      </c>
      <c r="K8" s="18" t="n">
        <v>410.33790904</v>
      </c>
      <c r="L8" s="20" t="n">
        <v>4.41162932</v>
      </c>
      <c r="M8" s="18" t="s">
        <v>481</v>
      </c>
      <c r="N8" s="20" t="s">
        <v>481</v>
      </c>
      <c r="O8" s="18" t="n">
        <v>361.38025951</v>
      </c>
      <c r="P8" s="20" t="n">
        <v>22.72565673</v>
      </c>
      <c r="Q8" s="18" t="s">
        <v>481</v>
      </c>
      <c r="R8" s="20" t="s">
        <v>481</v>
      </c>
      <c r="S8" s="18" t="n">
        <v>403.20375316</v>
      </c>
      <c r="T8" s="20" t="n">
        <v>9.9969518</v>
      </c>
    </row>
    <row r="9" spans="1:20">
      <c r="A9" s="15" t="s">
        <v>484</v>
      </c>
      <c r="B9" s="17" t="n">
        <v>9651</v>
      </c>
      <c r="C9" s="18">
        <f>(510.0/B9*100)</f>
        <v/>
      </c>
      <c r="D9" s="19" t="n">
        <v>9141</v>
      </c>
      <c r="E9" s="18" t="n">
        <v>498.22394612</v>
      </c>
      <c r="F9" s="20" t="n">
        <v>2.14479826</v>
      </c>
      <c r="G9" s="18" t="n">
        <v>551.648177</v>
      </c>
      <c r="H9" s="20" t="n">
        <v>2.86849982</v>
      </c>
      <c r="I9" s="18" t="n">
        <v>536.21148888</v>
      </c>
      <c r="J9" s="20" t="n">
        <v>4.17345636</v>
      </c>
      <c r="K9" s="18" t="n">
        <v>394.33661884</v>
      </c>
      <c r="L9" s="20" t="n">
        <v>6.36348139</v>
      </c>
      <c r="M9" s="18" t="s">
        <v>481</v>
      </c>
      <c r="N9" s="20" t="s">
        <v>481</v>
      </c>
      <c r="O9" s="18" t="n">
        <v>347.7815185</v>
      </c>
      <c r="P9" s="20" t="n">
        <v>11.20716786</v>
      </c>
      <c r="Q9" s="18" t="s">
        <v>481</v>
      </c>
      <c r="R9" s="20" t="s">
        <v>481</v>
      </c>
      <c r="S9" s="18" t="n">
        <v>421.08544409</v>
      </c>
      <c r="T9" s="20" t="n">
        <v>6.08694435</v>
      </c>
    </row>
    <row r="10" spans="1:20">
      <c r="A10" s="15" t="s">
        <v>485</v>
      </c>
      <c r="B10" s="17" t="n">
        <v>20058</v>
      </c>
      <c r="C10" s="18">
        <f>(545.0/B10*100)</f>
        <v/>
      </c>
      <c r="D10" s="19" t="n">
        <v>19513</v>
      </c>
      <c r="E10" s="18" t="n">
        <v>530.68904048</v>
      </c>
      <c r="F10" s="20" t="n">
        <v>2.28231543</v>
      </c>
      <c r="G10" s="18" t="n">
        <v>536.98880129</v>
      </c>
      <c r="H10" s="20" t="n">
        <v>3.02774462</v>
      </c>
      <c r="I10" s="18" t="n">
        <v>541.36591934</v>
      </c>
      <c r="J10" s="20" t="n">
        <v>3.20426768</v>
      </c>
      <c r="K10" s="18" t="n">
        <v>453.64943714</v>
      </c>
      <c r="L10" s="20" t="n">
        <v>6.7129813</v>
      </c>
      <c r="M10" s="18" t="s">
        <v>481</v>
      </c>
      <c r="N10" s="20" t="s">
        <v>481</v>
      </c>
      <c r="O10" s="18" t="s">
        <v>481</v>
      </c>
      <c r="P10" s="20" t="s">
        <v>481</v>
      </c>
      <c r="Q10" s="18" t="s">
        <v>481</v>
      </c>
      <c r="R10" s="20" t="s">
        <v>481</v>
      </c>
      <c r="S10" s="18" t="n">
        <v>446.08205241</v>
      </c>
      <c r="T10" s="20" t="n">
        <v>10.47663592</v>
      </c>
    </row>
    <row r="11" spans="1:20">
      <c r="A11" s="15" t="s">
        <v>486</v>
      </c>
      <c r="B11" s="17" t="n">
        <v>7053</v>
      </c>
      <c r="C11" s="18">
        <f>(94.0/B11*100)</f>
        <v/>
      </c>
      <c r="D11" s="19" t="n">
        <v>6959</v>
      </c>
      <c r="E11" s="18" t="n">
        <v>474.70787342</v>
      </c>
      <c r="F11" s="20" t="n">
        <v>2.58516027</v>
      </c>
      <c r="G11" s="18" t="n">
        <v>408.29736675</v>
      </c>
      <c r="H11" s="20" t="n">
        <v>5.82750671</v>
      </c>
      <c r="I11" s="18" t="n">
        <v>399.24065061</v>
      </c>
      <c r="J11" s="20" t="n">
        <v>9.477520930000001</v>
      </c>
      <c r="K11" s="18" t="n">
        <v>413.12735541</v>
      </c>
      <c r="L11" s="20" t="n">
        <v>5.33297846</v>
      </c>
      <c r="M11" s="18" t="s">
        <v>481</v>
      </c>
      <c r="N11" s="20" t="s">
        <v>481</v>
      </c>
      <c r="O11" s="18" t="s">
        <v>481</v>
      </c>
      <c r="P11" s="20" t="s">
        <v>481</v>
      </c>
      <c r="Q11" s="18" t="s">
        <v>481</v>
      </c>
      <c r="R11" s="20" t="s">
        <v>481</v>
      </c>
      <c r="S11" s="18" t="n">
        <v>400.93996899</v>
      </c>
      <c r="T11" s="20" t="n">
        <v>8.561858730000001</v>
      </c>
    </row>
    <row r="12" spans="1:20">
      <c r="A12" s="15" t="s">
        <v>487</v>
      </c>
      <c r="B12" s="17" t="n">
        <v>6894</v>
      </c>
      <c r="C12" s="18">
        <f>(59.0/B12*100)</f>
        <v/>
      </c>
      <c r="D12" s="19" t="n">
        <v>6835</v>
      </c>
      <c r="E12" s="18" t="n">
        <v>502.24204099</v>
      </c>
      <c r="F12" s="20" t="n">
        <v>2.26545207</v>
      </c>
      <c r="G12" s="18" t="n">
        <v>441.39013119</v>
      </c>
      <c r="H12" s="20" t="n">
        <v>7.60980021</v>
      </c>
      <c r="I12" s="18" t="n">
        <v>391.52872956</v>
      </c>
      <c r="J12" s="20" t="n">
        <v>14.31815443</v>
      </c>
      <c r="K12" s="18" t="n">
        <v>398.45973425</v>
      </c>
      <c r="L12" s="20" t="n">
        <v>7.99109385</v>
      </c>
      <c r="M12" s="18" t="s">
        <v>481</v>
      </c>
      <c r="N12" s="20" t="s">
        <v>481</v>
      </c>
      <c r="O12" s="18" t="n">
        <v>332.31014509</v>
      </c>
      <c r="P12" s="20" t="n">
        <v>18.34291261</v>
      </c>
      <c r="Q12" s="18" t="s">
        <v>481</v>
      </c>
      <c r="R12" s="20" t="s">
        <v>481</v>
      </c>
      <c r="S12" s="18" t="n">
        <v>406.64033827</v>
      </c>
      <c r="T12" s="20" t="n">
        <v>10.2768025</v>
      </c>
    </row>
    <row r="13" spans="1:20">
      <c r="A13" s="15" t="s">
        <v>488</v>
      </c>
      <c r="B13" s="17" t="n">
        <v>7161</v>
      </c>
      <c r="C13" s="18">
        <f>(124.0/B13*100)</f>
        <v/>
      </c>
      <c r="D13" s="19" t="n">
        <v>7037</v>
      </c>
      <c r="E13" s="18" t="n">
        <v>512.04101452</v>
      </c>
      <c r="F13" s="20" t="n">
        <v>2.20443788</v>
      </c>
      <c r="G13" s="18" t="n">
        <v>478.81805506</v>
      </c>
      <c r="H13" s="20" t="n">
        <v>8.371166990000001</v>
      </c>
      <c r="I13" s="18" t="n">
        <v>397.25828091</v>
      </c>
      <c r="J13" s="20" t="n">
        <v>15.70415665</v>
      </c>
      <c r="K13" s="18" t="n">
        <v>408.4497126</v>
      </c>
      <c r="L13" s="20" t="n">
        <v>11.09739784</v>
      </c>
      <c r="M13" s="18" t="s">
        <v>481</v>
      </c>
      <c r="N13" s="20" t="s">
        <v>481</v>
      </c>
      <c r="O13" s="18" t="n">
        <v>407.4699787</v>
      </c>
      <c r="P13" s="20" t="n">
        <v>6.79601306</v>
      </c>
      <c r="Q13" s="18" t="s">
        <v>481</v>
      </c>
      <c r="R13" s="20" t="s">
        <v>481</v>
      </c>
      <c r="S13" s="18" t="n">
        <v>435.11947454</v>
      </c>
      <c r="T13" s="20" t="n">
        <v>8.9055271</v>
      </c>
    </row>
    <row r="14" spans="1:20">
      <c r="A14" s="15" t="s">
        <v>489</v>
      </c>
      <c r="B14" s="17" t="n">
        <v>5587</v>
      </c>
      <c r="C14" s="18">
        <f>(78.0/B14*100)</f>
        <v/>
      </c>
      <c r="D14" s="19" t="n">
        <v>5509</v>
      </c>
      <c r="E14" s="18" t="n">
        <v>530.07473092</v>
      </c>
      <c r="F14" s="20" t="n">
        <v>2.08555234</v>
      </c>
      <c r="G14" s="18" t="n">
        <v>454.30054287</v>
      </c>
      <c r="H14" s="20" t="n">
        <v>6.65228095</v>
      </c>
      <c r="I14" s="18" t="n">
        <v>452.95756795</v>
      </c>
      <c r="J14" s="20" t="n">
        <v>11.52571958</v>
      </c>
      <c r="K14" s="18" t="n">
        <v>441.30811903</v>
      </c>
      <c r="L14" s="20" t="n">
        <v>11.03084771</v>
      </c>
      <c r="M14" s="18" t="s">
        <v>481</v>
      </c>
      <c r="N14" s="20" t="s">
        <v>481</v>
      </c>
      <c r="O14" s="18" t="s">
        <v>481</v>
      </c>
      <c r="P14" s="20" t="s">
        <v>481</v>
      </c>
      <c r="Q14" s="18" t="s">
        <v>481</v>
      </c>
      <c r="R14" s="20" t="s">
        <v>481</v>
      </c>
      <c r="S14" s="18" t="n">
        <v>421.81353879</v>
      </c>
      <c r="T14" s="20" t="n">
        <v>12.70045401</v>
      </c>
    </row>
    <row r="15" spans="1:20">
      <c r="A15" s="15" t="s">
        <v>490</v>
      </c>
      <c r="B15" s="17" t="n">
        <v>5882</v>
      </c>
      <c r="C15" s="18">
        <f>(63.0/B15*100)</f>
        <v/>
      </c>
      <c r="D15" s="19" t="n">
        <v>5819</v>
      </c>
      <c r="E15" s="18" t="n">
        <v>536.64238531</v>
      </c>
      <c r="F15" s="20" t="n">
        <v>2.35757447</v>
      </c>
      <c r="G15" s="18" t="n">
        <v>486.99079164</v>
      </c>
      <c r="H15" s="20" t="n">
        <v>8.024005069999999</v>
      </c>
      <c r="I15" s="18" t="n">
        <v>465.48328744</v>
      </c>
      <c r="J15" s="20" t="n">
        <v>17.04481353</v>
      </c>
      <c r="K15" s="18" t="n">
        <v>427.85194516</v>
      </c>
      <c r="L15" s="20" t="n">
        <v>13.33750715</v>
      </c>
      <c r="M15" s="18" t="s">
        <v>481</v>
      </c>
      <c r="N15" s="20" t="s">
        <v>481</v>
      </c>
      <c r="O15" s="18" t="n">
        <v>367.66871077</v>
      </c>
      <c r="P15" s="20" t="n">
        <v>14.82638214</v>
      </c>
      <c r="Q15" s="18" t="s">
        <v>481</v>
      </c>
      <c r="R15" s="20" t="s">
        <v>481</v>
      </c>
      <c r="S15" s="18" t="n">
        <v>444.95787728</v>
      </c>
      <c r="T15" s="20" t="n">
        <v>9.70314151</v>
      </c>
    </row>
    <row r="16" spans="1:20">
      <c r="A16" s="15" t="s">
        <v>491</v>
      </c>
      <c r="B16" s="17" t="n">
        <v>6108</v>
      </c>
      <c r="C16" s="18">
        <f>(121.0/B16*100)</f>
        <v/>
      </c>
      <c r="D16" s="19" t="n">
        <v>5987</v>
      </c>
      <c r="E16" s="18" t="n">
        <v>517.5397458899999</v>
      </c>
      <c r="F16" s="20" t="n">
        <v>2.14132291</v>
      </c>
      <c r="G16" s="18" t="n">
        <v>491.02626907</v>
      </c>
      <c r="H16" s="20" t="n">
        <v>10.66497151</v>
      </c>
      <c r="I16" s="18" t="n">
        <v>399.0790596</v>
      </c>
      <c r="J16" s="20" t="n">
        <v>15.35435786</v>
      </c>
      <c r="K16" s="18" t="n">
        <v>381.32610846</v>
      </c>
      <c r="L16" s="20" t="n">
        <v>9.03415012</v>
      </c>
      <c r="M16" s="18" t="s">
        <v>481</v>
      </c>
      <c r="N16" s="20" t="s">
        <v>481</v>
      </c>
      <c r="O16" s="18" t="s">
        <v>481</v>
      </c>
      <c r="P16" s="20" t="s">
        <v>481</v>
      </c>
      <c r="Q16" s="18" t="s">
        <v>481</v>
      </c>
      <c r="R16" s="20" t="s">
        <v>481</v>
      </c>
      <c r="S16" s="18" t="n">
        <v>400.56123682</v>
      </c>
      <c r="T16" s="20" t="n">
        <v>10.37787258</v>
      </c>
    </row>
    <row r="17" spans="1:20">
      <c r="A17" s="15" t="s">
        <v>492</v>
      </c>
      <c r="B17" s="17" t="n">
        <v>6504</v>
      </c>
      <c r="C17" s="18">
        <f>(1120.0/B17*100)</f>
        <v/>
      </c>
      <c r="D17" s="19" t="n">
        <v>5384</v>
      </c>
      <c r="E17" s="18" t="n">
        <v>525.75248092</v>
      </c>
      <c r="F17" s="20" t="n">
        <v>2.94303647</v>
      </c>
      <c r="G17" s="18" t="n">
        <v>554.4822443100001</v>
      </c>
      <c r="H17" s="20" t="n">
        <v>5.85987601</v>
      </c>
      <c r="I17" s="18" t="n">
        <v>505.64280586</v>
      </c>
      <c r="J17" s="20" t="n">
        <v>12.04706707</v>
      </c>
      <c r="K17" s="18" t="n">
        <v>421.3677583</v>
      </c>
      <c r="L17" s="20" t="n">
        <v>11.78783625</v>
      </c>
      <c r="M17" s="18" t="s">
        <v>481</v>
      </c>
      <c r="N17" s="20" t="s">
        <v>481</v>
      </c>
      <c r="O17" s="18" t="n">
        <v>338.260297</v>
      </c>
      <c r="P17" s="20" t="n">
        <v>14.23011861</v>
      </c>
      <c r="Q17" s="18" t="s">
        <v>481</v>
      </c>
      <c r="R17" s="20" t="s">
        <v>481</v>
      </c>
      <c r="S17" s="18" t="n">
        <v>452.51281173</v>
      </c>
      <c r="T17" s="20" t="n">
        <v>7.47973352</v>
      </c>
    </row>
    <row r="18" spans="1:20">
      <c r="A18" s="15" t="s">
        <v>493</v>
      </c>
      <c r="B18" s="17" t="n">
        <v>5532</v>
      </c>
      <c r="C18" s="18">
        <f>(29.0/B18*100)</f>
        <v/>
      </c>
      <c r="D18" s="19" t="n">
        <v>5503</v>
      </c>
      <c r="E18" s="18" t="n">
        <v>489.4332851</v>
      </c>
      <c r="F18" s="20" t="n">
        <v>3.66352814</v>
      </c>
      <c r="G18" s="18" t="n">
        <v>429.35742733</v>
      </c>
      <c r="H18" s="20" t="n">
        <v>4.89575283</v>
      </c>
      <c r="I18" s="18" t="n">
        <v>391.56939211</v>
      </c>
      <c r="J18" s="20" t="n">
        <v>9.14687485</v>
      </c>
      <c r="K18" s="18" t="n">
        <v>384.05732268</v>
      </c>
      <c r="L18" s="20" t="n">
        <v>8.562141260000001</v>
      </c>
      <c r="M18" s="18" t="s">
        <v>481</v>
      </c>
      <c r="N18" s="20" t="s">
        <v>481</v>
      </c>
      <c r="O18" s="18" t="s">
        <v>481</v>
      </c>
      <c r="P18" s="20" t="s">
        <v>481</v>
      </c>
      <c r="Q18" s="18" t="s">
        <v>481</v>
      </c>
      <c r="R18" s="20" t="s">
        <v>481</v>
      </c>
      <c r="S18" s="18" t="n">
        <v>369.92197463</v>
      </c>
      <c r="T18" s="20" t="n">
        <v>12.60097647</v>
      </c>
    </row>
    <row r="19" spans="1:20">
      <c r="A19" s="15" t="s">
        <v>494</v>
      </c>
      <c r="B19" s="17" t="n">
        <v>5658</v>
      </c>
      <c r="C19" s="18">
        <f>(139.0/B19*100)</f>
        <v/>
      </c>
      <c r="D19" s="19" t="n">
        <v>5519</v>
      </c>
      <c r="E19" s="18" t="n">
        <v>484.40925908</v>
      </c>
      <c r="F19" s="20" t="n">
        <v>2.67015427</v>
      </c>
      <c r="G19" s="18" t="n">
        <v>421.62037831</v>
      </c>
      <c r="H19" s="20" t="n">
        <v>8.222229840000001</v>
      </c>
      <c r="I19" s="18" t="n">
        <v>381.88576978</v>
      </c>
      <c r="J19" s="20" t="n">
        <v>8.14829419</v>
      </c>
      <c r="K19" s="18" t="n">
        <v>460.09464118</v>
      </c>
      <c r="L19" s="20" t="n">
        <v>9.06619712</v>
      </c>
      <c r="M19" s="18" t="s">
        <v>481</v>
      </c>
      <c r="N19" s="20" t="s">
        <v>481</v>
      </c>
      <c r="O19" s="18" t="s">
        <v>481</v>
      </c>
      <c r="P19" s="20" t="s">
        <v>481</v>
      </c>
      <c r="Q19" s="18" t="s">
        <v>481</v>
      </c>
      <c r="R19" s="20" t="s">
        <v>481</v>
      </c>
      <c r="S19" s="18" t="n">
        <v>392.40808397</v>
      </c>
      <c r="T19" s="20" t="n">
        <v>9.771875440000001</v>
      </c>
    </row>
    <row r="20" spans="1:20">
      <c r="A20" s="15" t="s">
        <v>495</v>
      </c>
      <c r="B20" s="17" t="n">
        <v>3371</v>
      </c>
      <c r="C20" s="18">
        <f>(75.0/B20*100)</f>
        <v/>
      </c>
      <c r="D20" s="19" t="n">
        <v>3296</v>
      </c>
      <c r="E20" s="18" t="n">
        <v>491.46174407</v>
      </c>
      <c r="F20" s="20" t="n">
        <v>2.31218578</v>
      </c>
      <c r="G20" s="18" t="n">
        <v>477.23121712</v>
      </c>
      <c r="H20" s="20" t="n">
        <v>6.31455757</v>
      </c>
      <c r="I20" s="18" t="n">
        <v>447.06952937</v>
      </c>
      <c r="J20" s="20" t="n">
        <v>17.29969686</v>
      </c>
      <c r="K20" s="18" t="n">
        <v>405.22087886</v>
      </c>
      <c r="L20" s="20" t="n">
        <v>6.65394786</v>
      </c>
      <c r="M20" s="18" t="s">
        <v>481</v>
      </c>
      <c r="N20" s="20" t="s">
        <v>481</v>
      </c>
      <c r="O20" s="18" t="s">
        <v>481</v>
      </c>
      <c r="P20" s="20" t="s">
        <v>481</v>
      </c>
      <c r="Q20" s="18" t="s">
        <v>481</v>
      </c>
      <c r="R20" s="20" t="s">
        <v>481</v>
      </c>
      <c r="S20" s="18" t="n">
        <v>403.86996754</v>
      </c>
      <c r="T20" s="20" t="n">
        <v>14.64451441</v>
      </c>
    </row>
    <row r="21" spans="1:20">
      <c r="A21" s="15" t="s">
        <v>496</v>
      </c>
      <c r="B21" s="17" t="n">
        <v>5741</v>
      </c>
      <c r="C21" s="18">
        <f>(46.0/B21*100)</f>
        <v/>
      </c>
      <c r="D21" s="19" t="n">
        <v>5695</v>
      </c>
      <c r="E21" s="18" t="n">
        <v>526.0749398200001</v>
      </c>
      <c r="F21" s="20" t="n">
        <v>2.33431438</v>
      </c>
      <c r="G21" s="18" t="n">
        <v>536.98109646</v>
      </c>
      <c r="H21" s="20" t="n">
        <v>3.59650849</v>
      </c>
      <c r="I21" s="18" t="n">
        <v>521.77262109</v>
      </c>
      <c r="J21" s="20" t="n">
        <v>4.91271461</v>
      </c>
      <c r="K21" s="18" t="n">
        <v>460.50425535</v>
      </c>
      <c r="L21" s="20" t="n">
        <v>6.50407017</v>
      </c>
      <c r="M21" s="18" t="s">
        <v>481</v>
      </c>
      <c r="N21" s="20" t="s">
        <v>481</v>
      </c>
      <c r="O21" s="18" t="s">
        <v>481</v>
      </c>
      <c r="P21" s="20" t="s">
        <v>481</v>
      </c>
      <c r="Q21" s="18" t="s">
        <v>481</v>
      </c>
      <c r="R21" s="20" t="s">
        <v>481</v>
      </c>
      <c r="S21" s="18" t="n">
        <v>469.03826925</v>
      </c>
      <c r="T21" s="20" t="n">
        <v>10.1903253</v>
      </c>
    </row>
    <row r="22" spans="1:20">
      <c r="A22" s="15" t="s">
        <v>497</v>
      </c>
      <c r="B22" s="17" t="n">
        <v>6598</v>
      </c>
      <c r="C22" s="18">
        <f>(35.0/B22*100)</f>
        <v/>
      </c>
      <c r="D22" s="19" t="n">
        <v>6563</v>
      </c>
      <c r="E22" s="18" t="n">
        <v>486.94327274</v>
      </c>
      <c r="F22" s="20" t="n">
        <v>4.18208265</v>
      </c>
      <c r="G22" s="18" t="n">
        <v>496.77043415</v>
      </c>
      <c r="H22" s="20" t="n">
        <v>5.74542825</v>
      </c>
      <c r="I22" s="18" t="n">
        <v>479.50292055</v>
      </c>
      <c r="J22" s="20" t="n">
        <v>6.20850141</v>
      </c>
      <c r="K22" s="18" t="n">
        <v>426.78224483</v>
      </c>
      <c r="L22" s="20" t="n">
        <v>11.90936557</v>
      </c>
      <c r="M22" s="18" t="s">
        <v>481</v>
      </c>
      <c r="N22" s="20" t="s">
        <v>481</v>
      </c>
      <c r="O22" s="18" t="s">
        <v>481</v>
      </c>
      <c r="P22" s="20" t="s">
        <v>481</v>
      </c>
      <c r="Q22" s="18" t="n">
        <v>432.51514249</v>
      </c>
      <c r="R22" s="20" t="n">
        <v>31.64198229</v>
      </c>
      <c r="S22" s="18" t="n">
        <v>414.12946457</v>
      </c>
      <c r="T22" s="20" t="n">
        <v>12.5364305</v>
      </c>
    </row>
    <row r="23" spans="1:2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n">
        <v>484.7579961</v>
      </c>
      <c r="P23" s="20" t="n">
        <v>2.68139711</v>
      </c>
      <c r="Q23" s="18" t="s">
        <v>481</v>
      </c>
      <c r="R23" s="20" t="s">
        <v>481</v>
      </c>
      <c r="S23" s="18" t="s">
        <v>481</v>
      </c>
      <c r="T23" s="20" t="s">
        <v>481</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n">
        <v>515.9584799199999</v>
      </c>
      <c r="P24" s="20" t="n">
        <v>3.19721086</v>
      </c>
      <c r="Q24" s="18" t="s">
        <v>481</v>
      </c>
      <c r="R24" s="20" t="s">
        <v>481</v>
      </c>
      <c r="S24" s="18" t="s">
        <v>481</v>
      </c>
      <c r="T24" s="20" t="s">
        <v>481</v>
      </c>
    </row>
    <row r="25" spans="1:20">
      <c r="A25" s="15" t="s">
        <v>500</v>
      </c>
      <c r="B25" s="17" t="n">
        <v>5581</v>
      </c>
      <c r="C25" s="18">
        <f>(25.0/B25*100)</f>
        <v/>
      </c>
      <c r="D25" s="19" t="n">
        <v>5556</v>
      </c>
      <c r="E25" s="18" t="n">
        <v>539.37616086</v>
      </c>
      <c r="F25" s="20" t="n">
        <v>4.21531617</v>
      </c>
      <c r="G25" s="18" t="n">
        <v>505.81659498</v>
      </c>
      <c r="H25" s="20" t="n">
        <v>3.40745815</v>
      </c>
      <c r="I25" s="18" t="n">
        <v>532.47075323</v>
      </c>
      <c r="J25" s="20" t="n">
        <v>6.25348405</v>
      </c>
      <c r="K25" s="18" t="n">
        <v>421.68171102</v>
      </c>
      <c r="L25" s="20" t="n">
        <v>6.83880854</v>
      </c>
      <c r="M25" s="18" t="s">
        <v>481</v>
      </c>
      <c r="N25" s="20" t="s">
        <v>481</v>
      </c>
      <c r="O25" s="18" t="s">
        <v>481</v>
      </c>
      <c r="P25" s="20" t="s">
        <v>481</v>
      </c>
      <c r="Q25" s="18" t="s">
        <v>481</v>
      </c>
      <c r="R25" s="20" t="s">
        <v>481</v>
      </c>
      <c r="S25" s="18" t="n">
        <v>486.79541035</v>
      </c>
      <c r="T25" s="20" t="n">
        <v>24.6330678</v>
      </c>
    </row>
    <row r="26" spans="1:20">
      <c r="A26" s="15" t="s">
        <v>501</v>
      </c>
      <c r="B26" s="17" t="n">
        <v>4869</v>
      </c>
      <c r="C26" s="18">
        <f>(50.0/B26*100)</f>
        <v/>
      </c>
      <c r="D26" s="19" t="n">
        <v>4819</v>
      </c>
      <c r="E26" s="18" t="n">
        <v>498.73040792</v>
      </c>
      <c r="F26" s="20" t="n">
        <v>2.00948633</v>
      </c>
      <c r="G26" s="18" t="n">
        <v>465.49127226</v>
      </c>
      <c r="H26" s="20" t="n">
        <v>4.32814153</v>
      </c>
      <c r="I26" s="18" t="n">
        <v>426.34988794</v>
      </c>
      <c r="J26" s="20" t="n">
        <v>8.55178987</v>
      </c>
      <c r="K26" s="18" t="n">
        <v>467.99747676</v>
      </c>
      <c r="L26" s="20" t="n">
        <v>7.60690177</v>
      </c>
      <c r="M26" s="18" t="s">
        <v>481</v>
      </c>
      <c r="N26" s="20" t="s">
        <v>481</v>
      </c>
      <c r="O26" s="18" t="s">
        <v>481</v>
      </c>
      <c r="P26" s="20" t="s">
        <v>481</v>
      </c>
      <c r="Q26" s="18" t="s">
        <v>481</v>
      </c>
      <c r="R26" s="20" t="s">
        <v>481</v>
      </c>
      <c r="S26" s="18" t="n">
        <v>440.74558447</v>
      </c>
      <c r="T26" s="20" t="n">
        <v>11.19215837</v>
      </c>
    </row>
    <row r="27" spans="1:20">
      <c r="A27" s="15" t="s">
        <v>502</v>
      </c>
      <c r="B27" s="17" t="n">
        <v>5299</v>
      </c>
      <c r="C27" s="18">
        <f>(48.0/B27*100)</f>
        <v/>
      </c>
      <c r="D27" s="19" t="n">
        <v>5251</v>
      </c>
      <c r="E27" s="18" t="n">
        <v>495.59493695</v>
      </c>
      <c r="F27" s="20" t="n">
        <v>1.69831912</v>
      </c>
      <c r="G27" s="18" t="n">
        <v>477.28192543</v>
      </c>
      <c r="H27" s="20" t="n">
        <v>6.3504924</v>
      </c>
      <c r="I27" s="18" t="n">
        <v>414.54710359</v>
      </c>
      <c r="J27" s="20" t="n">
        <v>13.77192904</v>
      </c>
      <c r="K27" s="18" t="n">
        <v>420.45359793</v>
      </c>
      <c r="L27" s="20" t="n">
        <v>3.81960599</v>
      </c>
      <c r="M27" s="18" t="s">
        <v>481</v>
      </c>
      <c r="N27" s="20" t="s">
        <v>481</v>
      </c>
      <c r="O27" s="18" t="s">
        <v>481</v>
      </c>
      <c r="P27" s="20" t="s">
        <v>481</v>
      </c>
      <c r="Q27" s="18" t="s">
        <v>481</v>
      </c>
      <c r="R27" s="20" t="s">
        <v>481</v>
      </c>
      <c r="S27" s="18" t="n">
        <v>392.08154301</v>
      </c>
      <c r="T27" s="20" t="n">
        <v>7.62769753</v>
      </c>
    </row>
    <row r="28" spans="1:20">
      <c r="A28" s="15" t="s">
        <v>503</v>
      </c>
      <c r="B28" s="17" t="n">
        <v>7568</v>
      </c>
      <c r="C28" s="18">
        <f>(166.0/B28*100)</f>
        <v/>
      </c>
      <c r="D28" s="19" t="n">
        <v>7402</v>
      </c>
      <c r="E28" s="18" t="n">
        <v>436.33034193</v>
      </c>
      <c r="F28" s="20" t="n">
        <v>2.66509492</v>
      </c>
      <c r="G28" s="18" t="n">
        <v>399.17982332</v>
      </c>
      <c r="H28" s="20" t="n">
        <v>3.86005681</v>
      </c>
      <c r="I28" s="18" t="n">
        <v>381.52827114</v>
      </c>
      <c r="J28" s="20" t="n">
        <v>6.15567024</v>
      </c>
      <c r="K28" s="18" t="n">
        <v>420.50292955</v>
      </c>
      <c r="L28" s="20" t="n">
        <v>13.30341568</v>
      </c>
      <c r="M28" s="18" t="s">
        <v>481</v>
      </c>
      <c r="N28" s="20" t="s">
        <v>481</v>
      </c>
      <c r="O28" s="18" t="s">
        <v>481</v>
      </c>
      <c r="P28" s="20" t="s">
        <v>481</v>
      </c>
      <c r="Q28" s="18" t="s">
        <v>481</v>
      </c>
      <c r="R28" s="20" t="s">
        <v>481</v>
      </c>
      <c r="S28" s="18" t="n">
        <v>380.2509233</v>
      </c>
      <c r="T28" s="20" t="n">
        <v>8.17977306</v>
      </c>
    </row>
    <row r="29" spans="1:2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n">
        <v>502.9590511</v>
      </c>
      <c r="P29" s="20" t="n">
        <v>2.41174317</v>
      </c>
      <c r="Q29" s="18" t="s">
        <v>481</v>
      </c>
      <c r="R29" s="20" t="s">
        <v>481</v>
      </c>
      <c r="S29" s="18" t="s">
        <v>481</v>
      </c>
      <c r="T29" s="20" t="s">
        <v>481</v>
      </c>
    </row>
    <row r="30" spans="1:20">
      <c r="A30" s="15" t="s">
        <v>505</v>
      </c>
      <c r="B30" s="17" t="n">
        <v>4520</v>
      </c>
      <c r="C30" s="18">
        <f>(140.0/B30*100)</f>
        <v/>
      </c>
      <c r="D30" s="19" t="n">
        <v>4380</v>
      </c>
      <c r="E30" s="18" t="n">
        <v>524.2418939299999</v>
      </c>
      <c r="F30" s="20" t="n">
        <v>2.74765394</v>
      </c>
      <c r="G30" s="18" t="n">
        <v>527.60596436</v>
      </c>
      <c r="H30" s="20" t="n">
        <v>4.85568727</v>
      </c>
      <c r="I30" s="18" t="n">
        <v>503.82386546</v>
      </c>
      <c r="J30" s="20" t="n">
        <v>7.4608336</v>
      </c>
      <c r="K30" s="18" t="n">
        <v>418.7611067</v>
      </c>
      <c r="L30" s="20" t="n">
        <v>6.04878688</v>
      </c>
      <c r="M30" s="18" t="s">
        <v>481</v>
      </c>
      <c r="N30" s="20" t="s">
        <v>481</v>
      </c>
      <c r="O30" s="18" t="s">
        <v>481</v>
      </c>
      <c r="P30" s="20" t="s">
        <v>481</v>
      </c>
      <c r="Q30" s="18" t="s">
        <v>481</v>
      </c>
      <c r="R30" s="20" t="s">
        <v>481</v>
      </c>
      <c r="S30" s="18" t="n">
        <v>427.66687549</v>
      </c>
      <c r="T30" s="20" t="n">
        <v>10.71309952</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n">
        <v>513.19117289</v>
      </c>
      <c r="P31" s="20" t="n">
        <v>2.50932949</v>
      </c>
      <c r="Q31" s="18" t="s">
        <v>481</v>
      </c>
      <c r="R31" s="20" t="s">
        <v>481</v>
      </c>
      <c r="S31" s="18" t="s">
        <v>481</v>
      </c>
      <c r="T31" s="20" t="s">
        <v>481</v>
      </c>
    </row>
    <row r="32" spans="1:20">
      <c r="A32" s="15" t="s">
        <v>507</v>
      </c>
      <c r="B32" s="17" t="n">
        <v>4478</v>
      </c>
      <c r="C32" s="18">
        <f>(6.0/B32*100)</f>
        <v/>
      </c>
      <c r="D32" s="19" t="n">
        <v>4472</v>
      </c>
      <c r="E32" s="18" t="n">
        <v>514.01480843</v>
      </c>
      <c r="F32" s="20" t="n">
        <v>2.39402698</v>
      </c>
      <c r="G32" s="18" t="n">
        <v>445.0653059</v>
      </c>
      <c r="H32" s="20" t="n">
        <v>7.65265546</v>
      </c>
      <c r="I32" s="18" t="n">
        <v>400.91745817</v>
      </c>
      <c r="J32" s="20" t="n">
        <v>18.50271033</v>
      </c>
      <c r="K32" s="18" t="n">
        <v>418.27699634</v>
      </c>
      <c r="L32" s="20" t="n">
        <v>11.93967801</v>
      </c>
      <c r="M32" s="18" t="s">
        <v>481</v>
      </c>
      <c r="N32" s="20" t="s">
        <v>481</v>
      </c>
      <c r="O32" s="18" t="s">
        <v>481</v>
      </c>
      <c r="P32" s="20" t="s">
        <v>481</v>
      </c>
      <c r="Q32" s="18" t="s">
        <v>481</v>
      </c>
      <c r="R32" s="20" t="s">
        <v>481</v>
      </c>
      <c r="S32" s="18" t="n">
        <v>430.69021962</v>
      </c>
      <c r="T32" s="20" t="n">
        <v>14.23128046</v>
      </c>
    </row>
    <row r="33" spans="1:20">
      <c r="A33" s="15" t="s">
        <v>508</v>
      </c>
      <c r="B33" s="17" t="n">
        <v>7325</v>
      </c>
      <c r="C33" s="18">
        <f>(78.0/B33*100)</f>
        <v/>
      </c>
      <c r="D33" s="19" t="n">
        <v>7247</v>
      </c>
      <c r="E33" s="18" t="n">
        <v>511.85884561</v>
      </c>
      <c r="F33" s="20" t="n">
        <v>3.15756809</v>
      </c>
      <c r="G33" s="18" t="n">
        <v>470.87036168</v>
      </c>
      <c r="H33" s="20" t="n">
        <v>4.39729888</v>
      </c>
      <c r="I33" s="18" t="n">
        <v>459.32711376</v>
      </c>
      <c r="J33" s="20" t="n">
        <v>8.988803089999999</v>
      </c>
      <c r="K33" s="18" t="n">
        <v>504.79760102</v>
      </c>
      <c r="L33" s="20" t="n">
        <v>3.40739521</v>
      </c>
      <c r="M33" s="18" t="s">
        <v>481</v>
      </c>
      <c r="N33" s="20" t="s">
        <v>481</v>
      </c>
      <c r="O33" s="18" t="s">
        <v>481</v>
      </c>
      <c r="P33" s="20" t="s">
        <v>481</v>
      </c>
      <c r="Q33" s="18" t="s">
        <v>481</v>
      </c>
      <c r="R33" s="20" t="s">
        <v>481</v>
      </c>
      <c r="S33" s="18" t="n">
        <v>413.3869045</v>
      </c>
      <c r="T33" s="20" t="n">
        <v>9.42247418</v>
      </c>
    </row>
    <row r="34" spans="1:20">
      <c r="A34" s="15" t="s">
        <v>509</v>
      </c>
      <c r="B34" s="17" t="n">
        <v>6350</v>
      </c>
      <c r="C34" s="18">
        <f>(60.0/B34*100)</f>
        <v/>
      </c>
      <c r="D34" s="19" t="n">
        <v>6290</v>
      </c>
      <c r="E34" s="18" t="n">
        <v>474.62086475</v>
      </c>
      <c r="F34" s="20" t="n">
        <v>2.72180615</v>
      </c>
      <c r="G34" s="18" t="n">
        <v>416.2685772</v>
      </c>
      <c r="H34" s="20" t="n">
        <v>6.80304018</v>
      </c>
      <c r="I34" s="18" t="n">
        <v>387.85678313</v>
      </c>
      <c r="J34" s="20" t="n">
        <v>8.331103649999999</v>
      </c>
      <c r="K34" s="18" t="n">
        <v>412.69710629</v>
      </c>
      <c r="L34" s="20" t="n">
        <v>14.24962195</v>
      </c>
      <c r="M34" s="18" t="s">
        <v>481</v>
      </c>
      <c r="N34" s="20" t="s">
        <v>481</v>
      </c>
      <c r="O34" s="18" t="n">
        <v>263.37193708</v>
      </c>
      <c r="P34" s="20" t="n">
        <v>13.61114927</v>
      </c>
      <c r="Q34" s="18" t="s">
        <v>481</v>
      </c>
      <c r="R34" s="20" t="s">
        <v>481</v>
      </c>
      <c r="S34" s="18" t="n">
        <v>358.11264717</v>
      </c>
      <c r="T34" s="20" t="n">
        <v>11.14637527</v>
      </c>
    </row>
    <row r="35" spans="1:20">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n">
        <v>505.2158807</v>
      </c>
      <c r="R35" s="20" t="n">
        <v>1.4729023</v>
      </c>
      <c r="S35" s="18" t="s">
        <v>481</v>
      </c>
      <c r="T35" s="20" t="s">
        <v>481</v>
      </c>
    </row>
    <row r="36" spans="1:20">
      <c r="A36" s="15" t="s">
        <v>511</v>
      </c>
      <c r="B36" s="17" t="n">
        <v>6736</v>
      </c>
      <c r="C36" s="18">
        <f>(40.0/B36*100)</f>
        <v/>
      </c>
      <c r="D36" s="19" t="n">
        <v>6696</v>
      </c>
      <c r="E36" s="18" t="n">
        <v>498.29499744</v>
      </c>
      <c r="F36" s="20" t="n">
        <v>2.5432715</v>
      </c>
      <c r="G36" s="18" t="n">
        <v>503.7519193</v>
      </c>
      <c r="H36" s="20" t="n">
        <v>4.58139592</v>
      </c>
      <c r="I36" s="18" t="n">
        <v>480.36796067</v>
      </c>
      <c r="J36" s="20" t="n">
        <v>8.98106806</v>
      </c>
      <c r="K36" s="18" t="n">
        <v>490.3722416</v>
      </c>
      <c r="L36" s="20" t="n">
        <v>4.18420925</v>
      </c>
      <c r="M36" s="18" t="s">
        <v>481</v>
      </c>
      <c r="N36" s="20" t="s">
        <v>481</v>
      </c>
      <c r="O36" s="18" t="s">
        <v>481</v>
      </c>
      <c r="P36" s="20" t="s">
        <v>481</v>
      </c>
      <c r="Q36" s="18" t="s">
        <v>481</v>
      </c>
      <c r="R36" s="20" t="s">
        <v>481</v>
      </c>
      <c r="S36" s="18" t="n">
        <v>424.04409419</v>
      </c>
      <c r="T36" s="20" t="n">
        <v>10.36932175</v>
      </c>
    </row>
    <row r="37" spans="1:20">
      <c r="A37" s="15" t="s">
        <v>512</v>
      </c>
      <c r="B37" s="17" t="n">
        <v>5458</v>
      </c>
      <c r="C37" s="18">
        <f>(81.0/B37*100)</f>
        <v/>
      </c>
      <c r="D37" s="19" t="n">
        <v>5377</v>
      </c>
      <c r="E37" s="18" t="n">
        <v>518.59473037</v>
      </c>
      <c r="F37" s="20" t="n">
        <v>2.96597882</v>
      </c>
      <c r="G37" s="18" t="n">
        <v>472.35526748</v>
      </c>
      <c r="H37" s="20" t="n">
        <v>5.91787646</v>
      </c>
      <c r="I37" s="18" t="n">
        <v>443.78930856</v>
      </c>
      <c r="J37" s="20" t="n">
        <v>20.2204256</v>
      </c>
      <c r="K37" s="18" t="n">
        <v>377.66528973</v>
      </c>
      <c r="L37" s="20" t="n">
        <v>8.85964399</v>
      </c>
      <c r="M37" s="18" t="s">
        <v>481</v>
      </c>
      <c r="N37" s="20" t="s">
        <v>481</v>
      </c>
      <c r="O37" s="18" t="s">
        <v>481</v>
      </c>
      <c r="P37" s="20" t="s">
        <v>481</v>
      </c>
      <c r="Q37" s="18" t="s">
        <v>481</v>
      </c>
      <c r="R37" s="20" t="s">
        <v>481</v>
      </c>
      <c r="S37" s="18" t="n">
        <v>408.74165695</v>
      </c>
      <c r="T37" s="20" t="n">
        <v>10.37411688</v>
      </c>
    </row>
    <row r="38" spans="1:20">
      <c r="A38" s="15" t="s">
        <v>513</v>
      </c>
      <c r="B38" s="17" t="n">
        <v>5860</v>
      </c>
      <c r="C38" s="18">
        <f>(19.0/B38*100)</f>
        <v/>
      </c>
      <c r="D38" s="19" t="n">
        <v>5841</v>
      </c>
      <c r="E38" s="18" t="n">
        <v>503.19726763</v>
      </c>
      <c r="F38" s="20" t="n">
        <v>3.02197888</v>
      </c>
      <c r="G38" s="18" t="n">
        <v>479.57300322</v>
      </c>
      <c r="H38" s="20" t="n">
        <v>8.76166138</v>
      </c>
      <c r="I38" s="18" t="n">
        <v>413.86779547</v>
      </c>
      <c r="J38" s="20" t="n">
        <v>14.00687079</v>
      </c>
      <c r="K38" s="18" t="n">
        <v>451.3764209</v>
      </c>
      <c r="L38" s="20" t="n">
        <v>7.03334187</v>
      </c>
      <c r="M38" s="18" t="s">
        <v>481</v>
      </c>
      <c r="N38" s="20" t="s">
        <v>481</v>
      </c>
      <c r="O38" s="18" t="s">
        <v>481</v>
      </c>
      <c r="P38" s="20" t="s">
        <v>481</v>
      </c>
      <c r="Q38" s="18" t="s">
        <v>481</v>
      </c>
      <c r="R38" s="20" t="s">
        <v>481</v>
      </c>
      <c r="S38" s="18" t="n">
        <v>422.94134154</v>
      </c>
      <c r="T38" s="20" t="n">
        <v>8.925899619999999</v>
      </c>
    </row>
    <row r="39" spans="1:20">
      <c r="A39" s="15" t="s">
        <v>514</v>
      </c>
      <c r="B39" s="17" t="n">
        <v>5895</v>
      </c>
      <c r="C39" s="18">
        <f>(33.0/B39*100)</f>
        <v/>
      </c>
      <c r="D39" s="19" t="n">
        <v>5862</v>
      </c>
      <c r="E39" s="18" t="n">
        <v>445.69604535</v>
      </c>
      <c r="F39" s="20" t="n">
        <v>4.62040791</v>
      </c>
      <c r="G39" s="18" t="n">
        <v>420.9233044</v>
      </c>
      <c r="H39" s="20" t="n">
        <v>4.69163688</v>
      </c>
      <c r="I39" s="18" t="n">
        <v>433.64821746</v>
      </c>
      <c r="J39" s="20" t="n">
        <v>5.0721528</v>
      </c>
      <c r="K39" s="18" t="n">
        <v>385.43607751</v>
      </c>
      <c r="L39" s="20" t="n">
        <v>6.46388279</v>
      </c>
      <c r="M39" s="18" t="s">
        <v>481</v>
      </c>
      <c r="N39" s="20" t="s">
        <v>481</v>
      </c>
      <c r="O39" s="18" t="s">
        <v>481</v>
      </c>
      <c r="P39" s="20" t="s">
        <v>481</v>
      </c>
      <c r="Q39" s="18" t="s">
        <v>481</v>
      </c>
      <c r="R39" s="20" t="s">
        <v>481</v>
      </c>
      <c r="S39" s="18" t="n">
        <v>366.75100323</v>
      </c>
      <c r="T39" s="20" t="n">
        <v>10.02887623</v>
      </c>
    </row>
    <row r="40" spans="1:20">
      <c r="A40" s="15" t="s">
        <v>515</v>
      </c>
      <c r="B40" s="17" t="n">
        <v>14157</v>
      </c>
      <c r="C40" s="18">
        <f>(347.0/B40*100)</f>
        <v/>
      </c>
      <c r="D40" s="19" t="n">
        <v>13810</v>
      </c>
      <c r="E40" s="18" t="n">
        <v>507.906787</v>
      </c>
      <c r="F40" s="20" t="n">
        <v>2.74601667</v>
      </c>
      <c r="G40" s="18" t="n">
        <v>502.24924082</v>
      </c>
      <c r="H40" s="20" t="n">
        <v>5.87605393</v>
      </c>
      <c r="I40" s="18" t="n">
        <v>440.21216688</v>
      </c>
      <c r="J40" s="20" t="n">
        <v>8.31686419</v>
      </c>
      <c r="K40" s="18" t="n">
        <v>419.2667557</v>
      </c>
      <c r="L40" s="20" t="n">
        <v>6.86651094</v>
      </c>
      <c r="M40" s="18" t="s">
        <v>481</v>
      </c>
      <c r="N40" s="20" t="s">
        <v>481</v>
      </c>
      <c r="O40" s="18" t="s">
        <v>481</v>
      </c>
      <c r="P40" s="20" t="s">
        <v>481</v>
      </c>
      <c r="Q40" s="18" t="s">
        <v>481</v>
      </c>
      <c r="R40" s="20" t="s">
        <v>481</v>
      </c>
      <c r="S40" s="18" t="n">
        <v>412.8366205</v>
      </c>
      <c r="T40" s="20" t="n">
        <v>7.88006614</v>
      </c>
    </row>
    <row r="41" spans="1:20">
      <c r="A41" s="15" t="s">
        <v>516</v>
      </c>
      <c r="B41" s="17" t="n">
        <v>5712</v>
      </c>
      <c r="C41" s="18">
        <f>(47.0/B41*100)</f>
        <v/>
      </c>
      <c r="D41" s="19" t="n">
        <v>5665</v>
      </c>
      <c r="E41" s="18" t="n">
        <v>487.34558204</v>
      </c>
      <c r="F41" s="20" t="n">
        <v>4.13376244</v>
      </c>
      <c r="G41" s="18" t="n">
        <v>521.9414379</v>
      </c>
      <c r="H41" s="20" t="n">
        <v>3.44439433</v>
      </c>
      <c r="I41" s="18" t="n">
        <v>510.71376398</v>
      </c>
      <c r="J41" s="20" t="n">
        <v>6.7987864</v>
      </c>
      <c r="K41" s="18" t="n">
        <v>460.36740886</v>
      </c>
      <c r="L41" s="20" t="n">
        <v>8.72283927</v>
      </c>
      <c r="M41" s="18" t="s">
        <v>481</v>
      </c>
      <c r="N41" s="20" t="s">
        <v>481</v>
      </c>
      <c r="O41" s="18" t="n">
        <v>399.91015703</v>
      </c>
      <c r="P41" s="20" t="n">
        <v>16.72230739</v>
      </c>
      <c r="Q41" s="18" t="s">
        <v>481</v>
      </c>
      <c r="R41" s="20" t="s">
        <v>481</v>
      </c>
      <c r="S41" s="18" t="n">
        <v>402.86529919</v>
      </c>
      <c r="T41" s="20" t="n">
        <v>10.32461602</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349.85925265</v>
      </c>
      <c r="P45" s="20" t="n">
        <v>3.00084387</v>
      </c>
      <c r="Q45" s="18" t="s">
        <v>481</v>
      </c>
      <c r="R45" s="20" t="s">
        <v>481</v>
      </c>
      <c r="S45" s="18" t="s">
        <v>481</v>
      </c>
      <c r="T45" s="20" t="s">
        <v>481</v>
      </c>
    </row>
    <row r="46" spans="1:20">
      <c r="A46" s="15" t="s">
        <v>521</v>
      </c>
      <c r="B46" s="17" t="n">
        <v>23141</v>
      </c>
      <c r="C46" s="18">
        <f>(1779.0/B46*100)</f>
        <v/>
      </c>
      <c r="D46" s="19" t="n">
        <v>21362</v>
      </c>
      <c r="E46" s="18" t="n">
        <v>435.55049128</v>
      </c>
      <c r="F46" s="20" t="n">
        <v>2.7324966</v>
      </c>
      <c r="G46" s="18" t="n">
        <v>377.06511865</v>
      </c>
      <c r="H46" s="20" t="n">
        <v>6.39245494</v>
      </c>
      <c r="I46" s="18" t="n">
        <v>338.26701805</v>
      </c>
      <c r="J46" s="20" t="n">
        <v>8.47191696</v>
      </c>
      <c r="K46" s="18" t="n">
        <v>361.70374871</v>
      </c>
      <c r="L46" s="20" t="n">
        <v>3.67101074</v>
      </c>
      <c r="M46" s="18" t="s">
        <v>481</v>
      </c>
      <c r="N46" s="20" t="s">
        <v>481</v>
      </c>
      <c r="O46" s="18" t="s">
        <v>481</v>
      </c>
      <c r="P46" s="20" t="s">
        <v>481</v>
      </c>
      <c r="Q46" s="18" t="s">
        <v>481</v>
      </c>
      <c r="R46" s="20" t="s">
        <v>481</v>
      </c>
      <c r="S46" s="18" t="n">
        <v>351.40764987</v>
      </c>
      <c r="T46" s="20" t="n">
        <v>4.8440843</v>
      </c>
    </row>
    <row r="47" spans="1:20">
      <c r="A47" s="15" t="s">
        <v>522</v>
      </c>
      <c r="B47" s="17" t="n">
        <v>5928</v>
      </c>
      <c r="C47" s="18">
        <f>(184.0/B47*100)</f>
        <v/>
      </c>
      <c r="D47" s="19" t="n">
        <v>5744</v>
      </c>
      <c r="E47" s="18" t="n">
        <v>475.39089756</v>
      </c>
      <c r="F47" s="20" t="n">
        <v>4.62541096</v>
      </c>
      <c r="G47" s="18" t="n">
        <v>413.62455609</v>
      </c>
      <c r="H47" s="20" t="n">
        <v>5.18245773</v>
      </c>
      <c r="I47" s="18" t="n">
        <v>404.46059495</v>
      </c>
      <c r="J47" s="20" t="n">
        <v>7.007198</v>
      </c>
      <c r="K47" s="18" t="n">
        <v>330.16195456</v>
      </c>
      <c r="L47" s="20" t="n">
        <v>6.5233442</v>
      </c>
      <c r="M47" s="18" t="s">
        <v>481</v>
      </c>
      <c r="N47" s="20" t="s">
        <v>481</v>
      </c>
      <c r="O47" s="18" t="s">
        <v>481</v>
      </c>
      <c r="P47" s="20" t="s">
        <v>481</v>
      </c>
      <c r="Q47" s="18" t="s">
        <v>481</v>
      </c>
      <c r="R47" s="20" t="s">
        <v>481</v>
      </c>
      <c r="S47" s="18" t="n">
        <v>343.75780715</v>
      </c>
      <c r="T47" s="20" t="n">
        <v>8.63933031</v>
      </c>
    </row>
    <row r="48" spans="1:20">
      <c r="A48" s="15" t="s">
        <v>523</v>
      </c>
      <c r="B48" s="17" t="n">
        <v>9841</v>
      </c>
      <c r="C48" s="18">
        <f>(7.0/B48*100)</f>
        <v/>
      </c>
      <c r="D48" s="19" t="n">
        <v>9834</v>
      </c>
      <c r="E48" s="18" t="n">
        <v>519.52511391</v>
      </c>
      <c r="F48" s="20" t="n">
        <v>4.78067566</v>
      </c>
      <c r="G48" s="18" t="n">
        <v>445.40221062</v>
      </c>
      <c r="H48" s="20" t="n">
        <v>6.90076154</v>
      </c>
      <c r="I48" s="18" t="n">
        <v>406.25920629</v>
      </c>
      <c r="J48" s="20" t="n">
        <v>10.13781073</v>
      </c>
      <c r="K48" s="18" t="n">
        <v>442.18295743</v>
      </c>
      <c r="L48" s="20" t="n">
        <v>7.02465201</v>
      </c>
      <c r="M48" s="18" t="s">
        <v>481</v>
      </c>
      <c r="N48" s="20" t="s">
        <v>481</v>
      </c>
      <c r="O48" s="18" t="s">
        <v>481</v>
      </c>
      <c r="P48" s="20" t="s">
        <v>481</v>
      </c>
      <c r="Q48" s="18" t="s">
        <v>481</v>
      </c>
      <c r="R48" s="20" t="s">
        <v>481</v>
      </c>
      <c r="S48" s="18" t="n">
        <v>400.66283981</v>
      </c>
      <c r="T48" s="20" t="n">
        <v>15.58520653</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425.30311958</v>
      </c>
      <c r="P49" s="20" t="n">
        <v>3.22111589</v>
      </c>
      <c r="Q49" s="18" t="s">
        <v>481</v>
      </c>
      <c r="R49" s="20" t="s">
        <v>481</v>
      </c>
      <c r="S49" s="18" t="s">
        <v>481</v>
      </c>
      <c r="T49" s="20" t="s">
        <v>481</v>
      </c>
    </row>
    <row r="50" spans="1:20">
      <c r="A50" s="15" t="s">
        <v>525</v>
      </c>
      <c r="B50" s="17" t="n">
        <v>11795</v>
      </c>
      <c r="C50" s="18">
        <f>(250.0/B50*100)</f>
        <v/>
      </c>
      <c r="D50" s="19" t="n">
        <v>11545</v>
      </c>
      <c r="E50" s="18" t="n">
        <v>446.86100752</v>
      </c>
      <c r="F50" s="20" t="n">
        <v>2.78688276</v>
      </c>
      <c r="G50" s="18" t="n">
        <v>392.71553808</v>
      </c>
      <c r="H50" s="20" t="n">
        <v>3.48787092</v>
      </c>
      <c r="I50" s="18" t="n">
        <v>381.11380581</v>
      </c>
      <c r="J50" s="20" t="n">
        <v>5.83410805</v>
      </c>
      <c r="K50" s="18" t="n">
        <v>366.92642505</v>
      </c>
      <c r="L50" s="20" t="n">
        <v>6.73675518</v>
      </c>
      <c r="M50" s="18" t="s">
        <v>481</v>
      </c>
      <c r="N50" s="20" t="s">
        <v>481</v>
      </c>
      <c r="O50" s="18" t="s">
        <v>481</v>
      </c>
      <c r="P50" s="20" t="s">
        <v>481</v>
      </c>
      <c r="Q50" s="18" t="s">
        <v>481</v>
      </c>
      <c r="R50" s="20" t="s">
        <v>481</v>
      </c>
      <c r="S50" s="18" t="n">
        <v>366.41628649</v>
      </c>
      <c r="T50" s="20" t="n">
        <v>7.98035513</v>
      </c>
    </row>
    <row r="51" spans="1:20">
      <c r="A51" s="15" t="s">
        <v>526</v>
      </c>
      <c r="B51" s="17" t="n">
        <v>6866</v>
      </c>
      <c r="C51" s="18">
        <f>(112.0/B51*100)</f>
        <v/>
      </c>
      <c r="D51" s="19" t="n">
        <v>6754</v>
      </c>
      <c r="E51" s="18" t="n">
        <v>454.81841028</v>
      </c>
      <c r="F51" s="20" t="n">
        <v>3.47082421</v>
      </c>
      <c r="G51" s="18" t="n">
        <v>416.92340928</v>
      </c>
      <c r="H51" s="20" t="n">
        <v>3.10468203</v>
      </c>
      <c r="I51" s="18" t="n">
        <v>407.61265162</v>
      </c>
      <c r="J51" s="20" t="n">
        <v>4.41755272</v>
      </c>
      <c r="K51" s="18" t="n">
        <v>383.27112715</v>
      </c>
      <c r="L51" s="20" t="n">
        <v>7.20497991</v>
      </c>
      <c r="M51" s="18" t="s">
        <v>481</v>
      </c>
      <c r="N51" s="20" t="s">
        <v>481</v>
      </c>
      <c r="O51" s="18" t="n">
        <v>427.96430568</v>
      </c>
      <c r="P51" s="20" t="n">
        <v>5.20460603</v>
      </c>
      <c r="Q51" s="18" t="s">
        <v>481</v>
      </c>
      <c r="R51" s="20" t="s">
        <v>481</v>
      </c>
      <c r="S51" s="18" t="n">
        <v>389.53743422</v>
      </c>
      <c r="T51" s="20" t="n">
        <v>5.13489689</v>
      </c>
    </row>
    <row r="52" spans="1:20">
      <c r="A52" s="15" t="s">
        <v>527</v>
      </c>
      <c r="B52" s="17" t="n">
        <v>5809</v>
      </c>
      <c r="C52" s="18">
        <f>(85.0/B52*100)</f>
        <v/>
      </c>
      <c r="D52" s="19" t="n">
        <v>5724</v>
      </c>
      <c r="E52" s="18" t="n">
        <v>500.88625696</v>
      </c>
      <c r="F52" s="20" t="n">
        <v>2.5542094</v>
      </c>
      <c r="G52" s="18" t="n">
        <v>461.38149864</v>
      </c>
      <c r="H52" s="20" t="n">
        <v>7.02910881</v>
      </c>
      <c r="I52" s="18" t="n">
        <v>421.90228876</v>
      </c>
      <c r="J52" s="20" t="n">
        <v>13.95466238</v>
      </c>
      <c r="K52" s="18" t="n">
        <v>421.26811804</v>
      </c>
      <c r="L52" s="20" t="n">
        <v>5.96822849</v>
      </c>
      <c r="M52" s="18" t="s">
        <v>481</v>
      </c>
      <c r="N52" s="20" t="s">
        <v>481</v>
      </c>
      <c r="O52" s="18" t="s">
        <v>481</v>
      </c>
      <c r="P52" s="20" t="s">
        <v>481</v>
      </c>
      <c r="Q52" s="18" t="s">
        <v>481</v>
      </c>
      <c r="R52" s="20" t="s">
        <v>481</v>
      </c>
      <c r="S52" s="18" t="n">
        <v>407.34466192</v>
      </c>
      <c r="T52" s="20" t="n">
        <v>8.05187417</v>
      </c>
    </row>
    <row r="53" spans="1:20">
      <c r="A53" s="15" t="s">
        <v>528</v>
      </c>
      <c r="B53" s="17" t="n">
        <v>5571</v>
      </c>
      <c r="C53" s="18">
        <f>(90.0/B53*100)</f>
        <v/>
      </c>
      <c r="D53" s="19" t="n">
        <v>5481</v>
      </c>
      <c r="E53" s="18" t="n">
        <v>467.45798446</v>
      </c>
      <c r="F53" s="20" t="n">
        <v>2.47184801</v>
      </c>
      <c r="G53" s="18" t="n">
        <v>439.13980943</v>
      </c>
      <c r="H53" s="20" t="n">
        <v>2.83141613</v>
      </c>
      <c r="I53" s="18" t="n">
        <v>420.84901623</v>
      </c>
      <c r="J53" s="20" t="n">
        <v>4.64219872</v>
      </c>
      <c r="K53" s="18" t="n">
        <v>364.18043417</v>
      </c>
      <c r="L53" s="20" t="n">
        <v>5.41914123</v>
      </c>
      <c r="M53" s="18" t="s">
        <v>481</v>
      </c>
      <c r="N53" s="20" t="s">
        <v>481</v>
      </c>
      <c r="O53" s="18" t="s">
        <v>481</v>
      </c>
      <c r="P53" s="20" t="s">
        <v>481</v>
      </c>
      <c r="Q53" s="18" t="s">
        <v>481</v>
      </c>
      <c r="R53" s="20" t="s">
        <v>481</v>
      </c>
      <c r="S53" s="18" t="n">
        <v>364.65665966</v>
      </c>
      <c r="T53" s="20" t="n">
        <v>9.302024680000001</v>
      </c>
    </row>
    <row r="54" spans="1:20">
      <c r="A54" s="15" t="s">
        <v>529</v>
      </c>
      <c r="B54" s="17" t="n">
        <v>4740</v>
      </c>
      <c r="C54" s="18">
        <f>(245.0/B54*100)</f>
        <v/>
      </c>
      <c r="D54" s="19" t="n">
        <v>4495</v>
      </c>
      <c r="E54" s="18" t="n">
        <v>397.15569366</v>
      </c>
      <c r="F54" s="20" t="n">
        <v>4.0319226</v>
      </c>
      <c r="G54" s="18" t="n">
        <v>349.24027999</v>
      </c>
      <c r="H54" s="20" t="n">
        <v>3.37938431</v>
      </c>
      <c r="I54" s="18" t="n">
        <v>336.82642968</v>
      </c>
      <c r="J54" s="20" t="n">
        <v>5.02825752</v>
      </c>
      <c r="K54" s="18" t="n">
        <v>285.11114138</v>
      </c>
      <c r="L54" s="20" t="n">
        <v>8.04981896</v>
      </c>
      <c r="M54" s="18" t="s">
        <v>481</v>
      </c>
      <c r="N54" s="20" t="s">
        <v>481</v>
      </c>
      <c r="O54" s="18" t="s">
        <v>481</v>
      </c>
      <c r="P54" s="20" t="s">
        <v>481</v>
      </c>
      <c r="Q54" s="18" t="s">
        <v>481</v>
      </c>
      <c r="R54" s="20" t="s">
        <v>481</v>
      </c>
      <c r="S54" s="18" t="n">
        <v>305.50160272</v>
      </c>
      <c r="T54" s="20" t="n">
        <v>4.73578761</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401.28813522</v>
      </c>
      <c r="P55" s="20" t="n">
        <v>2.95767116</v>
      </c>
      <c r="Q55" s="18" t="s">
        <v>481</v>
      </c>
      <c r="R55" s="20" t="s">
        <v>481</v>
      </c>
      <c r="S55" s="18" t="s">
        <v>481</v>
      </c>
      <c r="T55" s="20" t="s">
        <v>481</v>
      </c>
    </row>
    <row r="56" spans="1:20">
      <c r="A56" s="15" t="s">
        <v>531</v>
      </c>
      <c r="B56" s="17" t="n">
        <v>5359</v>
      </c>
      <c r="C56" s="18">
        <f>(77.0/B56*100)</f>
        <v/>
      </c>
      <c r="D56" s="19" t="n">
        <v>5282</v>
      </c>
      <c r="E56" s="18" t="n">
        <v>541.8160008999999</v>
      </c>
      <c r="F56" s="20" t="n">
        <v>3.08259084</v>
      </c>
      <c r="G56" s="18" t="n">
        <v>513.29231885</v>
      </c>
      <c r="H56" s="20" t="n">
        <v>5.94412031</v>
      </c>
      <c r="I56" s="18" t="n">
        <v>479.35152098</v>
      </c>
      <c r="J56" s="20" t="n">
        <v>7.18160895</v>
      </c>
      <c r="K56" s="18" t="n">
        <v>511.472242</v>
      </c>
      <c r="L56" s="20" t="n">
        <v>3.24970706</v>
      </c>
      <c r="M56" s="18" t="s">
        <v>481</v>
      </c>
      <c r="N56" s="20" t="s">
        <v>481</v>
      </c>
      <c r="O56" s="18" t="s">
        <v>481</v>
      </c>
      <c r="P56" s="20" t="s">
        <v>481</v>
      </c>
      <c r="Q56" s="18" t="s">
        <v>481</v>
      </c>
      <c r="R56" s="20" t="s">
        <v>481</v>
      </c>
      <c r="S56" s="18" t="n">
        <v>457.77847981</v>
      </c>
      <c r="T56" s="20" t="n">
        <v>13.83108011</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397.25949434</v>
      </c>
      <c r="P57" s="20" t="n">
        <v>2.86584073</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408.10219777</v>
      </c>
      <c r="P58" s="20" t="n">
        <v>2.92517356</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347.12590293</v>
      </c>
      <c r="P59" s="20" t="n">
        <v>1.56898215</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346.54897697</v>
      </c>
      <c r="P60" s="20" t="n">
        <v>4.41355694</v>
      </c>
      <c r="Q60" s="18" t="s">
        <v>481</v>
      </c>
      <c r="R60" s="20" t="s">
        <v>481</v>
      </c>
      <c r="S60" s="18" t="s">
        <v>481</v>
      </c>
      <c r="T60" s="20" t="s">
        <v>481</v>
      </c>
    </row>
    <row r="61" spans="1:20">
      <c r="A61" s="15" t="s">
        <v>536</v>
      </c>
      <c r="B61" s="17" t="n">
        <v>6525</v>
      </c>
      <c r="C61" s="18">
        <f>(148.0/B61*100)</f>
        <v/>
      </c>
      <c r="D61" s="19" t="n">
        <v>6377</v>
      </c>
      <c r="E61" s="18" t="n">
        <v>489.87599498</v>
      </c>
      <c r="F61" s="20" t="n">
        <v>2.63268684</v>
      </c>
      <c r="G61" s="18" t="n">
        <v>448.79802981</v>
      </c>
      <c r="H61" s="20" t="n">
        <v>4.03720089</v>
      </c>
      <c r="I61" s="18" t="n">
        <v>461.52467859</v>
      </c>
      <c r="J61" s="20" t="n">
        <v>5.71042141</v>
      </c>
      <c r="K61" s="18" t="n">
        <v>383.6044198</v>
      </c>
      <c r="L61" s="20" t="n">
        <v>9.387721190000001</v>
      </c>
      <c r="M61" s="18" t="s">
        <v>481</v>
      </c>
      <c r="N61" s="20" t="s">
        <v>481</v>
      </c>
      <c r="O61" s="18" t="s">
        <v>481</v>
      </c>
      <c r="P61" s="20" t="s">
        <v>481</v>
      </c>
      <c r="Q61" s="18" t="s">
        <v>481</v>
      </c>
      <c r="R61" s="20" t="s">
        <v>481</v>
      </c>
      <c r="S61" s="18" t="n">
        <v>418.0873379</v>
      </c>
      <c r="T61" s="20" t="n">
        <v>7.40181973</v>
      </c>
    </row>
    <row r="62" spans="1:20">
      <c r="A62" s="15" t="s">
        <v>537</v>
      </c>
      <c r="B62" s="17" t="n">
        <v>4476</v>
      </c>
      <c r="C62" s="18">
        <f>(3.0/B62*100)</f>
        <v/>
      </c>
      <c r="D62" s="19" t="n">
        <v>4473</v>
      </c>
      <c r="E62" s="18" t="n">
        <v>520.34692291</v>
      </c>
      <c r="F62" s="20" t="n">
        <v>1.6316559</v>
      </c>
      <c r="G62" s="18" t="n">
        <v>485.32544982</v>
      </c>
      <c r="H62" s="20" t="n">
        <v>3.67225954</v>
      </c>
      <c r="I62" s="18" t="n">
        <v>476.90713552</v>
      </c>
      <c r="J62" s="20" t="n">
        <v>6.34045348</v>
      </c>
      <c r="K62" s="18" t="n">
        <v>489.95828195</v>
      </c>
      <c r="L62" s="20" t="n">
        <v>4.45531942</v>
      </c>
      <c r="M62" s="18" t="s">
        <v>481</v>
      </c>
      <c r="N62" s="20" t="s">
        <v>481</v>
      </c>
      <c r="O62" s="18" t="s">
        <v>481</v>
      </c>
      <c r="P62" s="20" t="s">
        <v>481</v>
      </c>
      <c r="Q62" s="18" t="s">
        <v>481</v>
      </c>
      <c r="R62" s="20" t="s">
        <v>481</v>
      </c>
      <c r="S62" s="18" t="n">
        <v>458.83049777</v>
      </c>
      <c r="T62" s="20" t="n">
        <v>16.49073155</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351.74154869</v>
      </c>
      <c r="P63" s="20" t="n">
        <v>1.40819617</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446.66614265</v>
      </c>
      <c r="P64" s="20" t="n">
        <v>1.7787943</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416.22926213</v>
      </c>
      <c r="P65" s="20" t="n">
        <v>2.51747002</v>
      </c>
      <c r="Q65" s="18" t="s">
        <v>481</v>
      </c>
      <c r="R65" s="20" t="s">
        <v>481</v>
      </c>
      <c r="S65" s="18" t="s">
        <v>481</v>
      </c>
      <c r="T65" s="20" t="s">
        <v>481</v>
      </c>
    </row>
    <row r="66" spans="1:20">
      <c r="A66" s="15" t="s">
        <v>541</v>
      </c>
      <c r="B66" s="17" t="n">
        <v>5665</v>
      </c>
      <c r="C66" s="18">
        <f>(80.0/B66*100)</f>
        <v/>
      </c>
      <c r="D66" s="19" t="n">
        <v>5585</v>
      </c>
      <c r="E66" s="18" t="n">
        <v>457.44220441</v>
      </c>
      <c r="F66" s="20" t="n">
        <v>2.14038653</v>
      </c>
      <c r="G66" s="18" t="n">
        <v>414.77428248</v>
      </c>
      <c r="H66" s="20" t="n">
        <v>3.09318807</v>
      </c>
      <c r="I66" s="18" t="n">
        <v>386.44923752</v>
      </c>
      <c r="J66" s="20" t="n">
        <v>5.58512657</v>
      </c>
      <c r="K66" s="18" t="n">
        <v>375.03384174</v>
      </c>
      <c r="L66" s="20" t="n">
        <v>4.57448314</v>
      </c>
      <c r="M66" s="18" t="s">
        <v>481</v>
      </c>
      <c r="N66" s="20" t="s">
        <v>481</v>
      </c>
      <c r="O66" s="18" t="s">
        <v>481</v>
      </c>
      <c r="P66" s="20" t="s">
        <v>481</v>
      </c>
      <c r="Q66" s="18" t="s">
        <v>481</v>
      </c>
      <c r="R66" s="20" t="s">
        <v>481</v>
      </c>
      <c r="S66" s="18" t="n">
        <v>366.63988103</v>
      </c>
      <c r="T66" s="20" t="n">
        <v>4.20525651</v>
      </c>
    </row>
    <row r="67" spans="1:20">
      <c r="A67" s="15" t="s">
        <v>542</v>
      </c>
      <c r="B67" s="17" t="n">
        <v>6971</v>
      </c>
      <c r="C67" s="18">
        <f>(408.0/B67*100)</f>
        <v/>
      </c>
      <c r="D67" s="19" t="n">
        <v>6563</v>
      </c>
      <c r="E67" s="18" t="n">
        <v>437.74164756</v>
      </c>
      <c r="F67" s="20" t="n">
        <v>3.44281142</v>
      </c>
      <c r="G67" s="18" t="n">
        <v>380.17598862</v>
      </c>
      <c r="H67" s="20" t="n">
        <v>3.01178078</v>
      </c>
      <c r="I67" s="18" t="n">
        <v>351.71180563</v>
      </c>
      <c r="J67" s="20" t="n">
        <v>3.93966763</v>
      </c>
      <c r="K67" s="18" t="n">
        <v>362.89280251</v>
      </c>
      <c r="L67" s="20" t="n">
        <v>6.96386695</v>
      </c>
      <c r="M67" s="18" t="s">
        <v>481</v>
      </c>
      <c r="N67" s="20" t="s">
        <v>481</v>
      </c>
      <c r="O67" s="18" t="s">
        <v>481</v>
      </c>
      <c r="P67" s="20" t="s">
        <v>481</v>
      </c>
      <c r="Q67" s="18" t="s">
        <v>481</v>
      </c>
      <c r="R67" s="20" t="s">
        <v>481</v>
      </c>
      <c r="S67" s="18" t="n">
        <v>333.24465453</v>
      </c>
      <c r="T67" s="20" t="n">
        <v>7.79163724</v>
      </c>
    </row>
    <row r="68" spans="1:20">
      <c r="A68" s="15" t="s">
        <v>543</v>
      </c>
      <c r="B68" s="17" t="n">
        <v>12083</v>
      </c>
      <c r="C68" s="18">
        <f>(29.0/B68*100)</f>
        <v/>
      </c>
      <c r="D68" s="19" t="n">
        <v>12054</v>
      </c>
      <c r="E68" s="18" t="n">
        <v>445.15684992</v>
      </c>
      <c r="F68" s="20" t="n">
        <v>1.59187166</v>
      </c>
      <c r="G68" s="18" t="n">
        <v>389.73040649</v>
      </c>
      <c r="H68" s="20" t="n">
        <v>2.15634371</v>
      </c>
      <c r="I68" s="18" t="n">
        <v>368.63093032</v>
      </c>
      <c r="J68" s="20" t="n">
        <v>3.37364001</v>
      </c>
      <c r="K68" s="18" t="n">
        <v>328.28585839</v>
      </c>
      <c r="L68" s="20" t="n">
        <v>3.23835827</v>
      </c>
      <c r="M68" s="18" t="s">
        <v>481</v>
      </c>
      <c r="N68" s="20" t="s">
        <v>481</v>
      </c>
      <c r="O68" s="18" t="s">
        <v>481</v>
      </c>
      <c r="P68" s="20" t="s">
        <v>481</v>
      </c>
      <c r="Q68" s="18" t="s">
        <v>481</v>
      </c>
      <c r="R68" s="20" t="s">
        <v>481</v>
      </c>
      <c r="S68" s="18" t="n">
        <v>350.17167055</v>
      </c>
      <c r="T68" s="20" t="n">
        <v>6.17748109</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433.61659804</v>
      </c>
      <c r="P69" s="20" t="n">
        <v>4.0674456</v>
      </c>
      <c r="Q69" s="18" t="s">
        <v>481</v>
      </c>
      <c r="R69" s="20" t="s">
        <v>481</v>
      </c>
      <c r="S69" s="18" t="s">
        <v>481</v>
      </c>
      <c r="T69" s="20" t="s">
        <v>481</v>
      </c>
    </row>
    <row r="70" spans="1:20">
      <c r="A70" s="15" t="s">
        <v>545</v>
      </c>
      <c r="B70" s="17" t="n">
        <v>6036</v>
      </c>
      <c r="C70" s="18">
        <f>(223.0/B70*100)</f>
        <v/>
      </c>
      <c r="D70" s="19" t="n">
        <v>5813</v>
      </c>
      <c r="E70" s="18" t="n">
        <v>516.48350381</v>
      </c>
      <c r="F70" s="20" t="n">
        <v>3.70306903</v>
      </c>
      <c r="G70" s="18" t="n">
        <v>487.13082234</v>
      </c>
      <c r="H70" s="20" t="n">
        <v>3.32220798</v>
      </c>
      <c r="I70" s="18" t="n">
        <v>494.41357211</v>
      </c>
      <c r="J70" s="20" t="n">
        <v>5.22370389</v>
      </c>
      <c r="K70" s="18" t="n">
        <v>432.50302033</v>
      </c>
      <c r="L70" s="20" t="n">
        <v>6.8787403</v>
      </c>
      <c r="M70" s="18" t="s">
        <v>481</v>
      </c>
      <c r="N70" s="20" t="s">
        <v>481</v>
      </c>
      <c r="O70" s="18" t="s">
        <v>481</v>
      </c>
      <c r="P70" s="20" t="s">
        <v>481</v>
      </c>
      <c r="Q70" s="18" t="s">
        <v>481</v>
      </c>
      <c r="R70" s="20" t="s">
        <v>481</v>
      </c>
      <c r="S70" s="18" t="n">
        <v>451.39401729</v>
      </c>
      <c r="T70" s="20" t="n">
        <v>8.086579329999999</v>
      </c>
    </row>
    <row r="71" spans="1:20">
      <c r="A71" s="15" t="s">
        <v>546</v>
      </c>
      <c r="B71" s="17" t="n">
        <v>6115</v>
      </c>
      <c r="C71" s="18">
        <f>(18.0/B71*100)</f>
        <v/>
      </c>
      <c r="D71" s="19" t="n">
        <v>6097</v>
      </c>
      <c r="E71" s="18" t="n">
        <v>543.9512481100001</v>
      </c>
      <c r="F71" s="20" t="n">
        <v>1.58707825</v>
      </c>
      <c r="G71" s="18" t="n">
        <v>534.06339967</v>
      </c>
      <c r="H71" s="20" t="n">
        <v>4.71857786</v>
      </c>
      <c r="I71" s="18" t="n">
        <v>512.16808862</v>
      </c>
      <c r="J71" s="20" t="n">
        <v>10.47834047</v>
      </c>
      <c r="K71" s="18" t="n">
        <v>434.90114573</v>
      </c>
      <c r="L71" s="20" t="n">
        <v>6.3583381</v>
      </c>
      <c r="M71" s="18" t="s">
        <v>481</v>
      </c>
      <c r="N71" s="20" t="s">
        <v>481</v>
      </c>
      <c r="O71" s="18" t="s">
        <v>481</v>
      </c>
      <c r="P71" s="20" t="s">
        <v>481</v>
      </c>
      <c r="Q71" s="18" t="s">
        <v>481</v>
      </c>
      <c r="R71" s="20" t="s">
        <v>481</v>
      </c>
      <c r="S71" s="18" t="n">
        <v>456.23618062</v>
      </c>
      <c r="T71" s="20" t="n">
        <v>18.51628317</v>
      </c>
    </row>
    <row r="72" spans="1:20">
      <c r="A72" s="15" t="s">
        <v>547</v>
      </c>
      <c r="B72" s="17" t="n">
        <v>7708</v>
      </c>
      <c r="C72" s="18">
        <f>(6.0/B72*100)</f>
        <v/>
      </c>
      <c r="D72" s="19" t="n">
        <v>7702</v>
      </c>
      <c r="E72" s="18" t="n">
        <v>512.9400245099999</v>
      </c>
      <c r="F72" s="20" t="n">
        <v>2.65490277</v>
      </c>
      <c r="G72" s="18" t="n">
        <v>446.22595143</v>
      </c>
      <c r="H72" s="20" t="n">
        <v>5.00897304</v>
      </c>
      <c r="I72" s="18" t="n">
        <v>419.59586059</v>
      </c>
      <c r="J72" s="20" t="n">
        <v>7.3334124</v>
      </c>
      <c r="K72" s="18" t="n">
        <v>444.00457368</v>
      </c>
      <c r="L72" s="20" t="n">
        <v>7.84830689</v>
      </c>
      <c r="M72" s="18" t="s">
        <v>481</v>
      </c>
      <c r="N72" s="20" t="s">
        <v>481</v>
      </c>
      <c r="O72" s="18" t="s">
        <v>481</v>
      </c>
      <c r="P72" s="20" t="s">
        <v>481</v>
      </c>
      <c r="Q72" s="18" t="s">
        <v>481</v>
      </c>
      <c r="R72" s="20" t="s">
        <v>481</v>
      </c>
      <c r="S72" s="18" t="n">
        <v>476.56531348</v>
      </c>
      <c r="T72" s="20" t="n">
        <v>24.85802816</v>
      </c>
    </row>
    <row r="73" spans="1:20">
      <c r="A73" s="15" t="s">
        <v>548</v>
      </c>
      <c r="B73" s="17" t="n">
        <v>8249</v>
      </c>
      <c r="C73" s="18">
        <f>(156.0/B73*100)</f>
        <v/>
      </c>
      <c r="D73" s="19" t="n">
        <v>8093</v>
      </c>
      <c r="E73" s="18" t="n">
        <v>431.31414537</v>
      </c>
      <c r="F73" s="20" t="n">
        <v>3.84447218</v>
      </c>
      <c r="G73" s="18" t="n">
        <v>384.97377126</v>
      </c>
      <c r="H73" s="20" t="n">
        <v>3.52298796</v>
      </c>
      <c r="I73" s="18" t="n">
        <v>369.93317415</v>
      </c>
      <c r="J73" s="20" t="n">
        <v>7.18685189</v>
      </c>
      <c r="K73" s="18" t="n">
        <v>377.38336375</v>
      </c>
      <c r="L73" s="20" t="n">
        <v>4.3272088</v>
      </c>
      <c r="M73" s="18" t="s">
        <v>481</v>
      </c>
      <c r="N73" s="20" t="s">
        <v>481</v>
      </c>
      <c r="O73" s="18" t="s">
        <v>481</v>
      </c>
      <c r="P73" s="20" t="s">
        <v>481</v>
      </c>
      <c r="Q73" s="18" t="s">
        <v>481</v>
      </c>
      <c r="R73" s="20" t="s">
        <v>481</v>
      </c>
      <c r="S73" s="18" t="n">
        <v>362.91224155</v>
      </c>
      <c r="T73" s="20" t="n">
        <v>10.10542084</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427.27325298</v>
      </c>
      <c r="P74" s="20" t="n">
        <v>1.48755563</v>
      </c>
      <c r="Q74" s="18" t="s">
        <v>481</v>
      </c>
      <c r="R74" s="20" t="s">
        <v>481</v>
      </c>
      <c r="S74" s="18" t="s">
        <v>481</v>
      </c>
      <c r="T74" s="20" t="s">
        <v>481</v>
      </c>
    </row>
    <row r="75" spans="1:20">
      <c r="A75" s="15" t="s">
        <v>550</v>
      </c>
      <c r="B75" s="17" t="n">
        <v>5375</v>
      </c>
      <c r="C75" s="18">
        <f>(246.0/B75*100)</f>
        <v/>
      </c>
      <c r="D75" s="19" t="n">
        <v>5129</v>
      </c>
      <c r="E75" s="18" t="n">
        <v>376.71459605</v>
      </c>
      <c r="F75" s="20" t="n">
        <v>3.08052168</v>
      </c>
      <c r="G75" s="18" t="n">
        <v>341.90155692</v>
      </c>
      <c r="H75" s="20" t="n">
        <v>4.88200054</v>
      </c>
      <c r="I75" s="18" t="n">
        <v>331.42677639</v>
      </c>
      <c r="J75" s="20" t="n">
        <v>6.58985082</v>
      </c>
      <c r="K75" s="18" t="n">
        <v>325.98411213</v>
      </c>
      <c r="L75" s="20" t="n">
        <v>6.90174597</v>
      </c>
      <c r="M75" s="18" t="s">
        <v>481</v>
      </c>
      <c r="N75" s="20" t="s">
        <v>481</v>
      </c>
      <c r="O75" s="18" t="s">
        <v>481</v>
      </c>
      <c r="P75" s="20" t="s">
        <v>481</v>
      </c>
      <c r="Q75" s="18" t="s">
        <v>481</v>
      </c>
      <c r="R75" s="20" t="s">
        <v>481</v>
      </c>
      <c r="S75" s="18" t="n">
        <v>322.96859627</v>
      </c>
      <c r="T75" s="20" t="n">
        <v>7.53023267</v>
      </c>
    </row>
    <row r="76" spans="1:20">
      <c r="A76" s="15" t="s">
        <v>551</v>
      </c>
      <c r="B76" s="17" t="n">
        <v>14167</v>
      </c>
      <c r="C76" s="18">
        <f>(232.0/B76*100)</f>
        <v/>
      </c>
      <c r="D76" s="19" t="n">
        <v>13935</v>
      </c>
      <c r="E76" s="18" t="n">
        <v>459.2121596</v>
      </c>
      <c r="F76" s="20" t="n">
        <v>2.98370478</v>
      </c>
      <c r="G76" s="18" t="n">
        <v>410.07719627</v>
      </c>
      <c r="H76" s="20" t="n">
        <v>3.51229165</v>
      </c>
      <c r="I76" s="18" t="n">
        <v>404.88405965</v>
      </c>
      <c r="J76" s="20" t="n">
        <v>5.56371832</v>
      </c>
      <c r="K76" s="18" t="n">
        <v>400.94788857</v>
      </c>
      <c r="L76" s="20" t="n">
        <v>5.3177581</v>
      </c>
      <c r="M76" s="18" t="s">
        <v>481</v>
      </c>
      <c r="N76" s="20" t="s">
        <v>481</v>
      </c>
      <c r="O76" s="18" t="s">
        <v>481</v>
      </c>
      <c r="P76" s="20" t="s">
        <v>481</v>
      </c>
      <c r="Q76" s="18" t="s">
        <v>481</v>
      </c>
      <c r="R76" s="20" t="s">
        <v>481</v>
      </c>
      <c r="S76" s="18" t="n">
        <v>366.36969589</v>
      </c>
      <c r="T76" s="20" t="n">
        <v>8.04404669</v>
      </c>
    </row>
    <row r="77" spans="1:20">
      <c r="A77" s="15" t="s">
        <v>552</v>
      </c>
      <c r="B77" s="17" t="n">
        <v>6062</v>
      </c>
      <c r="C77" s="18">
        <f>(175.0/B77*100)</f>
        <v/>
      </c>
      <c r="D77" s="19" t="n">
        <v>5887</v>
      </c>
      <c r="E77" s="18" t="n">
        <v>464.74406638</v>
      </c>
      <c r="F77" s="20" t="n">
        <v>2.93263225</v>
      </c>
      <c r="G77" s="18" t="n">
        <v>420.01299201</v>
      </c>
      <c r="H77" s="20" t="n">
        <v>4.35685427</v>
      </c>
      <c r="I77" s="18" t="n">
        <v>403.63293046</v>
      </c>
      <c r="J77" s="20" t="n">
        <v>6.50301491</v>
      </c>
      <c r="K77" s="18" t="n">
        <v>375.78327184</v>
      </c>
      <c r="L77" s="20" t="n">
        <v>5.9843522</v>
      </c>
      <c r="M77" s="18" t="s">
        <v>481</v>
      </c>
      <c r="N77" s="20" t="s">
        <v>481</v>
      </c>
      <c r="O77" s="18" t="s">
        <v>481</v>
      </c>
      <c r="P77" s="20" t="s">
        <v>481</v>
      </c>
      <c r="Q77" s="18" t="s">
        <v>481</v>
      </c>
      <c r="R77" s="20" t="s">
        <v>481</v>
      </c>
      <c r="S77" s="18" t="n">
        <v>387.05538134</v>
      </c>
      <c r="T77" s="20" t="n">
        <v>4.5224675</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486.77376404</v>
      </c>
      <c r="P78" s="20" t="n">
        <v>3.73078934</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475.33231053</v>
      </c>
      <c r="P79" s="20" t="n">
        <v>7.19302375</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427.14102033</v>
      </c>
      <c r="P80" s="20" t="n">
        <v>3.42468904</v>
      </c>
      <c r="Q80" s="18" t="s">
        <v>481</v>
      </c>
      <c r="R80" s="20" t="s">
        <v>481</v>
      </c>
      <c r="S80" s="18" t="s">
        <v>481</v>
      </c>
      <c r="T80" s="20" t="s">
        <v>481</v>
      </c>
    </row>
    <row r="81" spans="1:20">
      <c r="A81" s="23" t="s">
        <v>556</v>
      </c>
      <c r="B81" s="17" t="n">
        <v>8861</v>
      </c>
      <c r="C81" s="18">
        <f>(76.0/B81*100)</f>
        <v/>
      </c>
      <c r="D81" s="19" t="n">
        <v>8785</v>
      </c>
      <c r="E81" s="18" t="n">
        <v>457.20535627</v>
      </c>
      <c r="F81" s="20" t="n">
        <v>3.57456131</v>
      </c>
      <c r="G81" s="18" t="n">
        <v>402.50460981</v>
      </c>
      <c r="H81" s="20" t="n">
        <v>3.2313587</v>
      </c>
      <c r="I81" s="18" t="n">
        <v>381.19656648</v>
      </c>
      <c r="J81" s="20" t="n">
        <v>7.80538373</v>
      </c>
      <c r="K81" s="18" t="n">
        <v>374.0329919</v>
      </c>
      <c r="L81" s="20" t="n">
        <v>5.49053462</v>
      </c>
      <c r="M81" s="18" t="s">
        <v>481</v>
      </c>
      <c r="N81" s="20" t="s">
        <v>481</v>
      </c>
      <c r="O81" s="18" t="s">
        <v>481</v>
      </c>
      <c r="P81" s="20" t="s">
        <v>481</v>
      </c>
      <c r="Q81" s="18" t="s">
        <v>481</v>
      </c>
      <c r="R81" s="20" t="s">
        <v>481</v>
      </c>
      <c r="S81" s="18" t="n">
        <v>391.9801612</v>
      </c>
      <c r="T81" s="20" t="n">
        <v>19.06203219</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779</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(544.0/B7*100)</f>
        <v/>
      </c>
      <c r="D7" s="19" t="n">
        <v>13986</v>
      </c>
      <c r="E7" s="18" t="n">
        <v>484.20202113</v>
      </c>
      <c r="F7" s="20" t="n">
        <v>3.22374161</v>
      </c>
      <c r="G7" s="18" t="n">
        <v>499.19118264</v>
      </c>
      <c r="H7" s="20" t="n">
        <v>3.01723934</v>
      </c>
      <c r="I7" s="18" t="n">
        <v>524.01029543</v>
      </c>
      <c r="J7" s="20" t="n">
        <v>2.50126739</v>
      </c>
      <c r="K7" s="18" t="n">
        <v>541.83023251</v>
      </c>
      <c r="L7" s="20" t="n">
        <v>3.59476919</v>
      </c>
      <c r="M7" s="18" t="n">
        <v>450.87490711</v>
      </c>
      <c r="N7" s="20" t="n">
        <v>3.97931916</v>
      </c>
      <c r="O7" s="18" t="s">
        <v>481</v>
      </c>
      <c r="P7" s="20" t="s">
        <v>481</v>
      </c>
      <c r="Q7" s="18" t="s">
        <v>481</v>
      </c>
      <c r="R7" s="20" t="s">
        <v>481</v>
      </c>
      <c r="S7" s="18" t="s">
        <v>481</v>
      </c>
      <c r="T7" s="20" t="s">
        <v>481</v>
      </c>
      <c r="U7" s="18" t="n">
        <v>456.56115175</v>
      </c>
      <c r="V7" s="20" t="n">
        <v>12.79609504</v>
      </c>
    </row>
    <row r="8" spans="1:22">
      <c r="A8" s="15" t="s">
        <v>483</v>
      </c>
      <c r="B8" s="17" t="n">
        <v>7007</v>
      </c>
      <c r="C8" s="18">
        <f>(53.0/B8*100)</f>
        <v/>
      </c>
      <c r="D8" s="19" t="n">
        <v>6954</v>
      </c>
      <c r="E8" s="18" t="n">
        <v>470.66872309</v>
      </c>
      <c r="F8" s="20" t="n">
        <v>7.65827339</v>
      </c>
      <c r="G8" s="18" t="n">
        <v>482.51142012</v>
      </c>
      <c r="H8" s="20" t="n">
        <v>5.28465253</v>
      </c>
      <c r="I8" s="18" t="n">
        <v>510.28098507</v>
      </c>
      <c r="J8" s="20" t="n">
        <v>3.55513522</v>
      </c>
      <c r="K8" s="18" t="n">
        <v>514.82848927</v>
      </c>
      <c r="L8" s="20" t="n">
        <v>3.69177379</v>
      </c>
      <c r="M8" s="18" t="n">
        <v>410.33790904</v>
      </c>
      <c r="N8" s="20" t="n">
        <v>4.41162932</v>
      </c>
      <c r="O8" s="18" t="s">
        <v>481</v>
      </c>
      <c r="P8" s="20" t="s">
        <v>481</v>
      </c>
      <c r="Q8" s="18" t="s">
        <v>481</v>
      </c>
      <c r="R8" s="20" t="s">
        <v>481</v>
      </c>
      <c r="S8" s="18" t="s">
        <v>481</v>
      </c>
      <c r="T8" s="20" t="s">
        <v>481</v>
      </c>
      <c r="U8" s="18" t="n">
        <v>410.3712008</v>
      </c>
      <c r="V8" s="20" t="n">
        <v>12.59327952</v>
      </c>
    </row>
    <row r="9" spans="1:22">
      <c r="A9" s="15" t="s">
        <v>484</v>
      </c>
      <c r="B9" s="17" t="n">
        <v>9651</v>
      </c>
      <c r="C9" s="18">
        <f>(642.0/B9*100)</f>
        <v/>
      </c>
      <c r="D9" s="19" t="n">
        <v>9009</v>
      </c>
      <c r="E9" s="18" t="n">
        <v>482.59454915</v>
      </c>
      <c r="F9" s="20" t="n">
        <v>4.31787734</v>
      </c>
      <c r="G9" s="18" t="n">
        <v>505.33168753</v>
      </c>
      <c r="H9" s="20" t="n">
        <v>3.33360951</v>
      </c>
      <c r="I9" s="18" t="n">
        <v>527.45671299</v>
      </c>
      <c r="J9" s="20" t="n">
        <v>2.41837782</v>
      </c>
      <c r="K9" s="18" t="n">
        <v>516.71066362</v>
      </c>
      <c r="L9" s="20" t="n">
        <v>3.08099412</v>
      </c>
      <c r="M9" s="18" t="n">
        <v>394.33661884</v>
      </c>
      <c r="N9" s="20" t="n">
        <v>6.36348139</v>
      </c>
      <c r="O9" s="18" t="s">
        <v>481</v>
      </c>
      <c r="P9" s="20" t="s">
        <v>481</v>
      </c>
      <c r="Q9" s="18" t="s">
        <v>481</v>
      </c>
      <c r="R9" s="20" t="s">
        <v>481</v>
      </c>
      <c r="S9" s="18" t="s">
        <v>481</v>
      </c>
      <c r="T9" s="20" t="s">
        <v>481</v>
      </c>
      <c r="U9" s="18" t="n">
        <v>401.34504783</v>
      </c>
      <c r="V9" s="20" t="n">
        <v>8.52653836</v>
      </c>
    </row>
    <row r="10" spans="1:22">
      <c r="A10" s="15" t="s">
        <v>485</v>
      </c>
      <c r="B10" s="17" t="n">
        <v>20058</v>
      </c>
      <c r="C10" s="18">
        <f>(547.0/B10*100)</f>
        <v/>
      </c>
      <c r="D10" s="19" t="n">
        <v>19511</v>
      </c>
      <c r="E10" s="18" t="n">
        <v>515.22630907</v>
      </c>
      <c r="F10" s="20" t="n">
        <v>3.72709226</v>
      </c>
      <c r="G10" s="18" t="n">
        <v>526.31406201</v>
      </c>
      <c r="H10" s="20" t="n">
        <v>3.28031702</v>
      </c>
      <c r="I10" s="18" t="n">
        <v>537.946646</v>
      </c>
      <c r="J10" s="20" t="n">
        <v>2.61856408</v>
      </c>
      <c r="K10" s="18" t="n">
        <v>546.8740261200001</v>
      </c>
      <c r="L10" s="20" t="n">
        <v>3.95218305</v>
      </c>
      <c r="M10" s="18" t="n">
        <v>453.64943714</v>
      </c>
      <c r="N10" s="20" t="n">
        <v>6.7129813</v>
      </c>
      <c r="O10" s="18" t="s">
        <v>481</v>
      </c>
      <c r="P10" s="20" t="s">
        <v>481</v>
      </c>
      <c r="Q10" s="18" t="s">
        <v>481</v>
      </c>
      <c r="R10" s="20" t="s">
        <v>481</v>
      </c>
      <c r="S10" s="18" t="s">
        <v>481</v>
      </c>
      <c r="T10" s="20" t="s">
        <v>481</v>
      </c>
      <c r="U10" s="18" t="n">
        <v>442.86418338</v>
      </c>
      <c r="V10" s="20" t="n">
        <v>12.01108437</v>
      </c>
    </row>
    <row r="11" spans="1:22">
      <c r="A11" s="15" t="s">
        <v>486</v>
      </c>
      <c r="B11" s="17" t="n">
        <v>7053</v>
      </c>
      <c r="C11" s="18">
        <f>(98.0/B11*100)</f>
        <v/>
      </c>
      <c r="D11" s="19" t="n">
        <v>6955</v>
      </c>
      <c r="E11" s="18" t="n">
        <v>409.51715393</v>
      </c>
      <c r="F11" s="20" t="n">
        <v>5.98375845</v>
      </c>
      <c r="G11" s="18" t="n">
        <v>450.25679069</v>
      </c>
      <c r="H11" s="20" t="n">
        <v>4.09974247</v>
      </c>
      <c r="I11" s="18" t="n">
        <v>473.96345616</v>
      </c>
      <c r="J11" s="20" t="n">
        <v>2.78683888</v>
      </c>
      <c r="K11" s="18" t="n">
        <v>479.37700506</v>
      </c>
      <c r="L11" s="20" t="n">
        <v>5.40613061</v>
      </c>
      <c r="M11" s="18" t="n">
        <v>413.12735541</v>
      </c>
      <c r="N11" s="20" t="n">
        <v>5.33297846</v>
      </c>
      <c r="O11" s="18" t="s">
        <v>481</v>
      </c>
      <c r="P11" s="20" t="s">
        <v>481</v>
      </c>
      <c r="Q11" s="18" t="s">
        <v>481</v>
      </c>
      <c r="R11" s="20" t="s">
        <v>481</v>
      </c>
      <c r="S11" s="18" t="s">
        <v>481</v>
      </c>
      <c r="T11" s="20" t="s">
        <v>481</v>
      </c>
      <c r="U11" s="18" t="n">
        <v>396.10784353</v>
      </c>
      <c r="V11" s="20" t="n">
        <v>13.52114908</v>
      </c>
    </row>
    <row r="12" spans="1:22">
      <c r="A12" s="15" t="s">
        <v>487</v>
      </c>
      <c r="B12" s="17" t="n">
        <v>6894</v>
      </c>
      <c r="C12" s="18">
        <f>(59.0/B12*100)</f>
        <v/>
      </c>
      <c r="D12" s="19" t="n">
        <v>6835</v>
      </c>
      <c r="E12" s="18" t="n">
        <v>465.31148355</v>
      </c>
      <c r="F12" s="20" t="n">
        <v>3.82057601</v>
      </c>
      <c r="G12" s="18" t="n">
        <v>492.58579463</v>
      </c>
      <c r="H12" s="20" t="n">
        <v>3.98301558</v>
      </c>
      <c r="I12" s="18" t="n">
        <v>506.35737357</v>
      </c>
      <c r="J12" s="20" t="n">
        <v>2.76635773</v>
      </c>
      <c r="K12" s="18" t="n">
        <v>499.45436913</v>
      </c>
      <c r="L12" s="20" t="n">
        <v>5.53187854</v>
      </c>
      <c r="M12" s="18" t="n">
        <v>398.45973425</v>
      </c>
      <c r="N12" s="20" t="n">
        <v>7.99109385</v>
      </c>
      <c r="O12" s="18" t="s">
        <v>481</v>
      </c>
      <c r="P12" s="20" t="s">
        <v>481</v>
      </c>
      <c r="Q12" s="18" t="s">
        <v>481</v>
      </c>
      <c r="R12" s="20" t="s">
        <v>481</v>
      </c>
      <c r="S12" s="18" t="s">
        <v>481</v>
      </c>
      <c r="T12" s="20" t="s">
        <v>481</v>
      </c>
      <c r="U12" s="18" t="n">
        <v>375.5581014</v>
      </c>
      <c r="V12" s="20" t="n">
        <v>13.8587176</v>
      </c>
    </row>
    <row r="13" spans="1:22">
      <c r="A13" s="15" t="s">
        <v>488</v>
      </c>
      <c r="B13" s="17" t="n">
        <v>7161</v>
      </c>
      <c r="C13" s="18">
        <f>(139.0/B13*100)</f>
        <v/>
      </c>
      <c r="D13" s="19" t="n">
        <v>7022</v>
      </c>
      <c r="E13" s="18" t="n">
        <v>490.38309203</v>
      </c>
      <c r="F13" s="20" t="n">
        <v>4.88395611</v>
      </c>
      <c r="G13" s="18" t="n">
        <v>501.59663745</v>
      </c>
      <c r="H13" s="20" t="n">
        <v>4.19610906</v>
      </c>
      <c r="I13" s="18" t="n">
        <v>504.69632263</v>
      </c>
      <c r="J13" s="20" t="n">
        <v>2.81459632</v>
      </c>
      <c r="K13" s="18" t="n">
        <v>517.18570201</v>
      </c>
      <c r="L13" s="20" t="n">
        <v>3.84636739</v>
      </c>
      <c r="M13" s="18" t="n">
        <v>408.4497126</v>
      </c>
      <c r="N13" s="20" t="n">
        <v>11.09739784</v>
      </c>
      <c r="O13" s="18" t="s">
        <v>481</v>
      </c>
      <c r="P13" s="20" t="s">
        <v>481</v>
      </c>
      <c r="Q13" s="18" t="s">
        <v>481</v>
      </c>
      <c r="R13" s="20" t="s">
        <v>481</v>
      </c>
      <c r="S13" s="18" t="s">
        <v>481</v>
      </c>
      <c r="T13" s="20" t="s">
        <v>481</v>
      </c>
      <c r="U13" s="18" t="n">
        <v>409.55955758</v>
      </c>
      <c r="V13" s="20" t="n">
        <v>13.85307122</v>
      </c>
    </row>
    <row r="14" spans="1:22">
      <c r="A14" s="15" t="s">
        <v>489</v>
      </c>
      <c r="B14" s="17" t="n">
        <v>5587</v>
      </c>
      <c r="C14" s="18">
        <f>(78.0/B14*100)</f>
        <v/>
      </c>
      <c r="D14" s="19" t="n">
        <v>5509</v>
      </c>
      <c r="E14" s="18" t="n">
        <v>496.54308963</v>
      </c>
      <c r="F14" s="20" t="n">
        <v>4.91962304</v>
      </c>
      <c r="G14" s="18" t="n">
        <v>525.49654082</v>
      </c>
      <c r="H14" s="20" t="n">
        <v>3.45610732</v>
      </c>
      <c r="I14" s="18" t="n">
        <v>525.45578796</v>
      </c>
      <c r="J14" s="20" t="n">
        <v>2.44547392</v>
      </c>
      <c r="K14" s="18" t="n">
        <v>521.91177956</v>
      </c>
      <c r="L14" s="20" t="n">
        <v>5.26966169</v>
      </c>
      <c r="M14" s="18" t="n">
        <v>441.30811903</v>
      </c>
      <c r="N14" s="20" t="n">
        <v>11.03084771</v>
      </c>
      <c r="O14" s="18" t="s">
        <v>481</v>
      </c>
      <c r="P14" s="20" t="s">
        <v>481</v>
      </c>
      <c r="Q14" s="18" t="s">
        <v>481</v>
      </c>
      <c r="R14" s="20" t="s">
        <v>481</v>
      </c>
      <c r="S14" s="18" t="s">
        <v>481</v>
      </c>
      <c r="T14" s="20" t="s">
        <v>481</v>
      </c>
      <c r="U14" s="18" t="n">
        <v>413.72881684</v>
      </c>
      <c r="V14" s="20" t="n">
        <v>18.62161969</v>
      </c>
    </row>
    <row r="15" spans="1:22">
      <c r="A15" s="15" t="s">
        <v>490</v>
      </c>
      <c r="B15" s="17" t="n">
        <v>5882</v>
      </c>
      <c r="C15" s="18">
        <f>(63.0/B15*100)</f>
        <v/>
      </c>
      <c r="D15" s="19" t="n">
        <v>5819</v>
      </c>
      <c r="E15" s="18" t="n">
        <v>488.94597897</v>
      </c>
      <c r="F15" s="20" t="n">
        <v>6.45720741</v>
      </c>
      <c r="G15" s="18" t="n">
        <v>528.86815173</v>
      </c>
      <c r="H15" s="20" t="n">
        <v>3.68434227</v>
      </c>
      <c r="I15" s="18" t="n">
        <v>535.81106058</v>
      </c>
      <c r="J15" s="20" t="n">
        <v>2.42070243</v>
      </c>
      <c r="K15" s="18" t="n">
        <v>526.86918747</v>
      </c>
      <c r="L15" s="20" t="n">
        <v>5.27322006</v>
      </c>
      <c r="M15" s="18" t="n">
        <v>427.85194516</v>
      </c>
      <c r="N15" s="20" t="n">
        <v>13.33750715</v>
      </c>
      <c r="O15" s="18" t="s">
        <v>481</v>
      </c>
      <c r="P15" s="20" t="s">
        <v>481</v>
      </c>
      <c r="Q15" s="18" t="s">
        <v>481</v>
      </c>
      <c r="R15" s="20" t="s">
        <v>481</v>
      </c>
      <c r="S15" s="18" t="s">
        <v>481</v>
      </c>
      <c r="T15" s="20" t="s">
        <v>481</v>
      </c>
      <c r="U15" s="18" t="n">
        <v>415.65220814</v>
      </c>
      <c r="V15" s="20" t="n">
        <v>15.43570857</v>
      </c>
    </row>
    <row r="16" spans="1:22">
      <c r="A16" s="15" t="s">
        <v>491</v>
      </c>
      <c r="B16" s="17" t="n">
        <v>6108</v>
      </c>
      <c r="C16" s="18">
        <f>(122.0/B16*100)</f>
        <v/>
      </c>
      <c r="D16" s="19" t="n">
        <v>5986</v>
      </c>
      <c r="E16" s="18" t="n">
        <v>470.21789905</v>
      </c>
      <c r="F16" s="20" t="n">
        <v>5.41684614</v>
      </c>
      <c r="G16" s="18" t="n">
        <v>507.78228294</v>
      </c>
      <c r="H16" s="20" t="n">
        <v>3.58231316</v>
      </c>
      <c r="I16" s="18" t="n">
        <v>526.2389085999999</v>
      </c>
      <c r="J16" s="20" t="n">
        <v>2.70172628</v>
      </c>
      <c r="K16" s="18" t="n">
        <v>524.11382948</v>
      </c>
      <c r="L16" s="20" t="n">
        <v>5.22649592</v>
      </c>
      <c r="M16" s="18" t="n">
        <v>381.32610846</v>
      </c>
      <c r="N16" s="20" t="n">
        <v>9.03415012</v>
      </c>
      <c r="O16" s="18" t="s">
        <v>481</v>
      </c>
      <c r="P16" s="20" t="s">
        <v>481</v>
      </c>
      <c r="Q16" s="18" t="s">
        <v>481</v>
      </c>
      <c r="R16" s="20" t="s">
        <v>481</v>
      </c>
      <c r="S16" s="18" t="s">
        <v>481</v>
      </c>
      <c r="T16" s="20" t="s">
        <v>481</v>
      </c>
      <c r="U16" s="18" t="n">
        <v>351.56920642</v>
      </c>
      <c r="V16" s="20" t="n">
        <v>15.32823097</v>
      </c>
    </row>
    <row r="17" spans="1:22">
      <c r="A17" s="15" t="s">
        <v>492</v>
      </c>
      <c r="B17" s="17" t="n">
        <v>6504</v>
      </c>
      <c r="C17" s="18">
        <f>(1219.0/B17*100)</f>
        <v/>
      </c>
      <c r="D17" s="19" t="n">
        <v>5285</v>
      </c>
      <c r="E17" s="18" t="n">
        <v>491.80663805</v>
      </c>
      <c r="F17" s="20" t="n">
        <v>6.50187739</v>
      </c>
      <c r="G17" s="18" t="n">
        <v>518.62144606</v>
      </c>
      <c r="H17" s="20" t="n">
        <v>4.40030162</v>
      </c>
      <c r="I17" s="18" t="n">
        <v>532.31464921</v>
      </c>
      <c r="J17" s="20" t="n">
        <v>3.29766856</v>
      </c>
      <c r="K17" s="18" t="n">
        <v>525.02299351</v>
      </c>
      <c r="L17" s="20" t="n">
        <v>5.30862112</v>
      </c>
      <c r="M17" s="18" t="n">
        <v>421.3677583</v>
      </c>
      <c r="N17" s="20" t="n">
        <v>11.78783625</v>
      </c>
      <c r="O17" s="18" t="s">
        <v>481</v>
      </c>
      <c r="P17" s="20" t="s">
        <v>481</v>
      </c>
      <c r="Q17" s="18" t="s">
        <v>481</v>
      </c>
      <c r="R17" s="20" t="s">
        <v>481</v>
      </c>
      <c r="S17" s="18" t="s">
        <v>481</v>
      </c>
      <c r="T17" s="20" t="s">
        <v>481</v>
      </c>
      <c r="U17" s="18" t="n">
        <v>427.47434474</v>
      </c>
      <c r="V17" s="20" t="n">
        <v>10.33142444</v>
      </c>
    </row>
    <row r="18" spans="1:22">
      <c r="A18" s="15" t="s">
        <v>493</v>
      </c>
      <c r="B18" s="17" t="n">
        <v>5532</v>
      </c>
      <c r="C18" s="18">
        <f>(29.0/B18*100)</f>
        <v/>
      </c>
      <c r="D18" s="19" t="n">
        <v>5503</v>
      </c>
      <c r="E18" s="18" t="n">
        <v>429.59537145</v>
      </c>
      <c r="F18" s="20" t="n">
        <v>7.71920816</v>
      </c>
      <c r="G18" s="18" t="n">
        <v>468.09775959</v>
      </c>
      <c r="H18" s="20" t="n">
        <v>4.74201356</v>
      </c>
      <c r="I18" s="18" t="n">
        <v>482.55665045</v>
      </c>
      <c r="J18" s="20" t="n">
        <v>4.28566484</v>
      </c>
      <c r="K18" s="18" t="n">
        <v>486.7308628</v>
      </c>
      <c r="L18" s="20" t="n">
        <v>5.68840707</v>
      </c>
      <c r="M18" s="18" t="n">
        <v>384.05732268</v>
      </c>
      <c r="N18" s="20" t="n">
        <v>8.562141260000001</v>
      </c>
      <c r="O18" s="18" t="s">
        <v>481</v>
      </c>
      <c r="P18" s="20" t="s">
        <v>481</v>
      </c>
      <c r="Q18" s="18" t="s">
        <v>481</v>
      </c>
      <c r="R18" s="20" t="s">
        <v>481</v>
      </c>
      <c r="S18" s="18" t="s">
        <v>481</v>
      </c>
      <c r="T18" s="20" t="s">
        <v>481</v>
      </c>
      <c r="U18" s="18" t="n">
        <v>384.74214545</v>
      </c>
      <c r="V18" s="20" t="n">
        <v>16.39522852</v>
      </c>
    </row>
    <row r="19" spans="1:22">
      <c r="A19" s="15" t="s">
        <v>494</v>
      </c>
      <c r="B19" s="17" t="n">
        <v>5658</v>
      </c>
      <c r="C19" s="18">
        <f>(157.0/B19*100)</f>
        <v/>
      </c>
      <c r="D19" s="19" t="n">
        <v>5501</v>
      </c>
      <c r="E19" s="18" t="n">
        <v>431.50433894</v>
      </c>
      <c r="F19" s="20" t="n">
        <v>5.19063652</v>
      </c>
      <c r="G19" s="18" t="n">
        <v>470.88900713</v>
      </c>
      <c r="H19" s="20" t="n">
        <v>3.82653648</v>
      </c>
      <c r="I19" s="18" t="n">
        <v>485.27783792</v>
      </c>
      <c r="J19" s="20" t="n">
        <v>3.55229611</v>
      </c>
      <c r="K19" s="18" t="n">
        <v>478.6917339</v>
      </c>
      <c r="L19" s="20" t="n">
        <v>6.29005988</v>
      </c>
      <c r="M19" s="18" t="n">
        <v>460.09464118</v>
      </c>
      <c r="N19" s="20" t="n">
        <v>9.06619712</v>
      </c>
      <c r="O19" s="18" t="s">
        <v>481</v>
      </c>
      <c r="P19" s="20" t="s">
        <v>481</v>
      </c>
      <c r="Q19" s="18" t="s">
        <v>481</v>
      </c>
      <c r="R19" s="20" t="s">
        <v>481</v>
      </c>
      <c r="S19" s="18" t="s">
        <v>481</v>
      </c>
      <c r="T19" s="20" t="s">
        <v>481</v>
      </c>
      <c r="U19" s="18" t="n">
        <v>385.16955642</v>
      </c>
      <c r="V19" s="20" t="n">
        <v>14.33475078</v>
      </c>
    </row>
    <row r="20" spans="1:22">
      <c r="A20" s="15" t="s">
        <v>495</v>
      </c>
      <c r="B20" s="17" t="n">
        <v>3371</v>
      </c>
      <c r="C20" s="18">
        <f>(75.0/B20*100)</f>
        <v/>
      </c>
      <c r="D20" s="19" t="n">
        <v>3296</v>
      </c>
      <c r="E20" s="18" t="n">
        <v>454.44883747</v>
      </c>
      <c r="F20" s="20" t="n">
        <v>6.28401714</v>
      </c>
      <c r="G20" s="18" t="n">
        <v>494.88395081</v>
      </c>
      <c r="H20" s="20" t="n">
        <v>5.84783978</v>
      </c>
      <c r="I20" s="18" t="n">
        <v>490.84957942</v>
      </c>
      <c r="J20" s="20" t="n">
        <v>2.92485168</v>
      </c>
      <c r="K20" s="18" t="n">
        <v>493.18756372</v>
      </c>
      <c r="L20" s="20" t="n">
        <v>3.88440812</v>
      </c>
      <c r="M20" s="18" t="n">
        <v>405.22087886</v>
      </c>
      <c r="N20" s="20" t="n">
        <v>6.65394786</v>
      </c>
      <c r="O20" s="18" t="s">
        <v>481</v>
      </c>
      <c r="P20" s="20" t="s">
        <v>481</v>
      </c>
      <c r="Q20" s="18" t="s">
        <v>481</v>
      </c>
      <c r="R20" s="20" t="s">
        <v>481</v>
      </c>
      <c r="S20" s="18" t="s">
        <v>481</v>
      </c>
      <c r="T20" s="20" t="s">
        <v>481</v>
      </c>
      <c r="U20" s="18" t="n">
        <v>410.85542054</v>
      </c>
      <c r="V20" s="20" t="n">
        <v>36.11966121</v>
      </c>
    </row>
    <row r="21" spans="1:22">
      <c r="A21" s="15" t="s">
        <v>496</v>
      </c>
      <c r="B21" s="17" t="n">
        <v>5741</v>
      </c>
      <c r="C21" s="18">
        <f>(46.0/B21*100)</f>
        <v/>
      </c>
      <c r="D21" s="19" t="n">
        <v>5695</v>
      </c>
      <c r="E21" s="18" t="n">
        <v>516.59669332</v>
      </c>
      <c r="F21" s="20" t="n">
        <v>4.49982432</v>
      </c>
      <c r="G21" s="18" t="n">
        <v>523.491643</v>
      </c>
      <c r="H21" s="20" t="n">
        <v>3.89671147</v>
      </c>
      <c r="I21" s="18" t="n">
        <v>530.48986683</v>
      </c>
      <c r="J21" s="20" t="n">
        <v>2.52602298</v>
      </c>
      <c r="K21" s="18" t="n">
        <v>530.5558595</v>
      </c>
      <c r="L21" s="20" t="n">
        <v>3.66485505</v>
      </c>
      <c r="M21" s="18" t="n">
        <v>460.50425535</v>
      </c>
      <c r="N21" s="20" t="n">
        <v>6.50407017</v>
      </c>
      <c r="O21" s="18" t="s">
        <v>481</v>
      </c>
      <c r="P21" s="20" t="s">
        <v>481</v>
      </c>
      <c r="Q21" s="18" t="s">
        <v>481</v>
      </c>
      <c r="R21" s="20" t="s">
        <v>481</v>
      </c>
      <c r="S21" s="18" t="s">
        <v>481</v>
      </c>
      <c r="T21" s="20" t="s">
        <v>481</v>
      </c>
      <c r="U21" s="18" t="n">
        <v>482.8855246</v>
      </c>
      <c r="V21" s="20" t="n">
        <v>22.69813428</v>
      </c>
    </row>
    <row r="22" spans="1:22">
      <c r="A22" s="15" t="s">
        <v>497</v>
      </c>
      <c r="B22" s="17" t="n">
        <v>6598</v>
      </c>
      <c r="C22" s="18">
        <f>(35.0/B22*100)</f>
        <v/>
      </c>
      <c r="D22" s="19" t="n">
        <v>6563</v>
      </c>
      <c r="E22" s="18" t="n">
        <v>460.24014313</v>
      </c>
      <c r="F22" s="20" t="n">
        <v>7.70260553</v>
      </c>
      <c r="G22" s="18" t="n">
        <v>475.37143671</v>
      </c>
      <c r="H22" s="20" t="n">
        <v>5.64309018</v>
      </c>
      <c r="I22" s="18" t="n">
        <v>499.18419543</v>
      </c>
      <c r="J22" s="20" t="n">
        <v>4.14208056</v>
      </c>
      <c r="K22" s="18" t="n">
        <v>494.41093979</v>
      </c>
      <c r="L22" s="20" t="n">
        <v>6.63599109</v>
      </c>
      <c r="M22" s="18" t="n">
        <v>419.58566859</v>
      </c>
      <c r="N22" s="20" t="n">
        <v>15.2592962</v>
      </c>
      <c r="O22" s="18" t="s">
        <v>481</v>
      </c>
      <c r="P22" s="20" t="s">
        <v>481</v>
      </c>
      <c r="Q22" s="18" t="n">
        <v>481.75555063</v>
      </c>
      <c r="R22" s="20" t="n">
        <v>8.711038220000001</v>
      </c>
      <c r="S22" s="18" t="s">
        <v>481</v>
      </c>
      <c r="T22" s="20" t="s">
        <v>481</v>
      </c>
      <c r="U22" s="18" t="n">
        <v>369.90546227</v>
      </c>
      <c r="V22" s="20" t="n">
        <v>15.25008645</v>
      </c>
    </row>
    <row r="23" spans="1:22">
      <c r="A23" s="15" t="s">
        <v>498</v>
      </c>
      <c r="B23" s="17" t="n">
        <v>11583</v>
      </c>
      <c r="C23" s="18">
        <f>(230.0/B23*100)</f>
        <v/>
      </c>
      <c r="D23" s="19" t="n">
        <v>11353</v>
      </c>
      <c r="E23" s="18" t="n">
        <v>458.02273388</v>
      </c>
      <c r="F23" s="20" t="n">
        <v>6.79717619</v>
      </c>
      <c r="G23" s="18" t="n">
        <v>480.09281386</v>
      </c>
      <c r="H23" s="20" t="n">
        <v>3.8963063</v>
      </c>
      <c r="I23" s="18" t="n">
        <v>494.87413231</v>
      </c>
      <c r="J23" s="20" t="n">
        <v>2.76242057</v>
      </c>
      <c r="K23" s="18" t="n">
        <v>511.24228918</v>
      </c>
      <c r="L23" s="20" t="n">
        <v>6.04278051</v>
      </c>
      <c r="M23" s="18" t="n">
        <v>436.39321419</v>
      </c>
      <c r="N23" s="20" t="n">
        <v>6.25548004</v>
      </c>
      <c r="O23" s="18" t="s">
        <v>481</v>
      </c>
      <c r="P23" s="20" t="s">
        <v>481</v>
      </c>
      <c r="Q23" s="18" t="s">
        <v>481</v>
      </c>
      <c r="R23" s="20" t="s">
        <v>481</v>
      </c>
      <c r="S23" s="18" t="s">
        <v>481</v>
      </c>
      <c r="T23" s="20" t="s">
        <v>481</v>
      </c>
      <c r="U23" s="18" t="n">
        <v>415.65171006</v>
      </c>
      <c r="V23" s="20" t="n">
        <v>16.14418021</v>
      </c>
    </row>
    <row r="24" spans="1:22">
      <c r="A24" s="15" t="s">
        <v>499</v>
      </c>
      <c r="B24" s="17" t="n">
        <v>6647</v>
      </c>
      <c r="C24" s="18">
        <f>(7.0/B24*100)</f>
        <v/>
      </c>
      <c r="D24" s="19" t="n">
        <v>6640</v>
      </c>
      <c r="E24" s="18" t="n">
        <v>455.26863189</v>
      </c>
      <c r="F24" s="20" t="n">
        <v>9.22116443</v>
      </c>
      <c r="G24" s="18" t="n">
        <v>490.7114618</v>
      </c>
      <c r="H24" s="20" t="n">
        <v>6.42273052</v>
      </c>
      <c r="I24" s="18" t="n">
        <v>514.43046386</v>
      </c>
      <c r="J24" s="20" t="n">
        <v>3.51167934</v>
      </c>
      <c r="K24" s="18" t="n">
        <v>527.46068614</v>
      </c>
      <c r="L24" s="20" t="n">
        <v>3.36404718</v>
      </c>
      <c r="M24" s="18" t="n">
        <v>470.10022337</v>
      </c>
      <c r="N24" s="20" t="n">
        <v>16.01405269</v>
      </c>
      <c r="O24" s="18" t="s">
        <v>481</v>
      </c>
      <c r="P24" s="20" t="s">
        <v>481</v>
      </c>
      <c r="Q24" s="18" t="s">
        <v>481</v>
      </c>
      <c r="R24" s="20" t="s">
        <v>481</v>
      </c>
      <c r="S24" s="18" t="s">
        <v>481</v>
      </c>
      <c r="T24" s="20" t="s">
        <v>481</v>
      </c>
      <c r="U24" s="18" t="n">
        <v>427.51956929</v>
      </c>
      <c r="V24" s="20" t="n">
        <v>31.43106332</v>
      </c>
    </row>
    <row r="25" spans="1:22">
      <c r="A25" s="15" t="s">
        <v>500</v>
      </c>
      <c r="B25" s="17" t="n">
        <v>5581</v>
      </c>
      <c r="C25" s="18">
        <f>(25.0/B25*100)</f>
        <v/>
      </c>
      <c r="D25" s="19" t="n">
        <v>5556</v>
      </c>
      <c r="E25" s="18" t="n">
        <v>466.66408311</v>
      </c>
      <c r="F25" s="20" t="n">
        <v>15.5536674</v>
      </c>
      <c r="G25" s="18" t="n">
        <v>491.37391568</v>
      </c>
      <c r="H25" s="20" t="n">
        <v>6.2723897</v>
      </c>
      <c r="I25" s="18" t="n">
        <v>527.9274636</v>
      </c>
      <c r="J25" s="20" t="n">
        <v>3.59175424</v>
      </c>
      <c r="K25" s="18" t="n">
        <v>531.56628535</v>
      </c>
      <c r="L25" s="20" t="n">
        <v>4.24071642</v>
      </c>
      <c r="M25" s="18" t="n">
        <v>421.68171102</v>
      </c>
      <c r="N25" s="20" t="n">
        <v>6.83880854</v>
      </c>
      <c r="O25" s="18" t="s">
        <v>481</v>
      </c>
      <c r="P25" s="20" t="s">
        <v>481</v>
      </c>
      <c r="Q25" s="18" t="s">
        <v>481</v>
      </c>
      <c r="R25" s="20" t="s">
        <v>481</v>
      </c>
      <c r="S25" s="18" t="s">
        <v>481</v>
      </c>
      <c r="T25" s="20" t="s">
        <v>481</v>
      </c>
      <c r="U25" s="18" t="n">
        <v>459.78604022</v>
      </c>
      <c r="V25" s="20" t="n">
        <v>34.1959049</v>
      </c>
    </row>
    <row r="26" spans="1:22">
      <c r="A26" s="15" t="s">
        <v>501</v>
      </c>
      <c r="B26" s="17" t="n">
        <v>4869</v>
      </c>
      <c r="C26" s="18">
        <f>(53.0/B26*100)</f>
        <v/>
      </c>
      <c r="D26" s="19" t="n">
        <v>4816</v>
      </c>
      <c r="E26" s="18" t="n">
        <v>461.91360954</v>
      </c>
      <c r="F26" s="20" t="n">
        <v>4.78859899</v>
      </c>
      <c r="G26" s="18" t="n">
        <v>489.80221365</v>
      </c>
      <c r="H26" s="20" t="n">
        <v>3.26933456</v>
      </c>
      <c r="I26" s="18" t="n">
        <v>498.73587746</v>
      </c>
      <c r="J26" s="20" t="n">
        <v>2.37668943</v>
      </c>
      <c r="K26" s="18" t="n">
        <v>485.85964704</v>
      </c>
      <c r="L26" s="20" t="n">
        <v>5.53462701</v>
      </c>
      <c r="M26" s="18" t="n">
        <v>467.99747676</v>
      </c>
      <c r="N26" s="20" t="n">
        <v>7.60690177</v>
      </c>
      <c r="O26" s="18" t="s">
        <v>481</v>
      </c>
      <c r="P26" s="20" t="s">
        <v>481</v>
      </c>
      <c r="Q26" s="18" t="s">
        <v>481</v>
      </c>
      <c r="R26" s="20" t="s">
        <v>481</v>
      </c>
      <c r="S26" s="18" t="s">
        <v>481</v>
      </c>
      <c r="T26" s="20" t="s">
        <v>481</v>
      </c>
      <c r="U26" s="18" t="n">
        <v>426.58628914</v>
      </c>
      <c r="V26" s="20" t="n">
        <v>18.82813954</v>
      </c>
    </row>
    <row r="27" spans="1:22">
      <c r="A27" s="15" t="s">
        <v>502</v>
      </c>
      <c r="B27" s="17" t="n">
        <v>5299</v>
      </c>
      <c r="C27" s="18">
        <f>(52.0/B27*100)</f>
        <v/>
      </c>
      <c r="D27" s="19" t="n">
        <v>5247</v>
      </c>
      <c r="E27" s="18" t="n">
        <v>456.27224311</v>
      </c>
      <c r="F27" s="20" t="n">
        <v>3.47800551</v>
      </c>
      <c r="G27" s="18" t="n">
        <v>480.94205867</v>
      </c>
      <c r="H27" s="20" t="n">
        <v>3.99335974</v>
      </c>
      <c r="I27" s="18" t="n">
        <v>502.24346214</v>
      </c>
      <c r="J27" s="20" t="n">
        <v>2.23445981</v>
      </c>
      <c r="K27" s="18" t="n">
        <v>512.74616391</v>
      </c>
      <c r="L27" s="20" t="n">
        <v>4.58281691</v>
      </c>
      <c r="M27" s="18" t="n">
        <v>420.45359793</v>
      </c>
      <c r="N27" s="20" t="n">
        <v>3.81960599</v>
      </c>
      <c r="O27" s="18" t="s">
        <v>481</v>
      </c>
      <c r="P27" s="20" t="s">
        <v>481</v>
      </c>
      <c r="Q27" s="18" t="s">
        <v>481</v>
      </c>
      <c r="R27" s="20" t="s">
        <v>481</v>
      </c>
      <c r="S27" s="18" t="s">
        <v>481</v>
      </c>
      <c r="T27" s="20" t="s">
        <v>481</v>
      </c>
      <c r="U27" s="18" t="n">
        <v>361.52378421</v>
      </c>
      <c r="V27" s="20" t="n">
        <v>12.47601534</v>
      </c>
    </row>
    <row r="28" spans="1:22">
      <c r="A28" s="15" t="s">
        <v>503</v>
      </c>
      <c r="B28" s="17" t="n">
        <v>7568</v>
      </c>
      <c r="C28" s="18">
        <f>(179.0/B28*100)</f>
        <v/>
      </c>
      <c r="D28" s="19" t="n">
        <v>7389</v>
      </c>
      <c r="E28" s="18" t="n">
        <v>384.40554205</v>
      </c>
      <c r="F28" s="20" t="n">
        <v>6.01695189</v>
      </c>
      <c r="G28" s="18" t="n">
        <v>429.79095685</v>
      </c>
      <c r="H28" s="20" t="n">
        <v>3.68543889</v>
      </c>
      <c r="I28" s="18" t="n">
        <v>429.69499676</v>
      </c>
      <c r="J28" s="20" t="n">
        <v>2.84682152</v>
      </c>
      <c r="K28" s="18" t="n">
        <v>434.75709321</v>
      </c>
      <c r="L28" s="20" t="n">
        <v>4.09987069</v>
      </c>
      <c r="M28" s="18" t="n">
        <v>420.50292955</v>
      </c>
      <c r="N28" s="20" t="n">
        <v>13.30341568</v>
      </c>
      <c r="O28" s="18" t="s">
        <v>481</v>
      </c>
      <c r="P28" s="20" t="s">
        <v>481</v>
      </c>
      <c r="Q28" s="18" t="s">
        <v>481</v>
      </c>
      <c r="R28" s="20" t="s">
        <v>481</v>
      </c>
      <c r="S28" s="18" t="s">
        <v>481</v>
      </c>
      <c r="T28" s="20" t="s">
        <v>481</v>
      </c>
      <c r="U28" s="18" t="n">
        <v>363.07601022</v>
      </c>
      <c r="V28" s="20" t="n">
        <v>13.50661174</v>
      </c>
    </row>
    <row r="29" spans="1:22">
      <c r="A29" s="15" t="s">
        <v>504</v>
      </c>
      <c r="B29" s="17" t="n">
        <v>5385</v>
      </c>
      <c r="C29" s="18">
        <f>(30.0/B29*100)</f>
        <v/>
      </c>
      <c r="D29" s="19" t="n">
        <v>5355</v>
      </c>
      <c r="E29" s="18" t="n">
        <v>442.78723868</v>
      </c>
      <c r="F29" s="20" t="n">
        <v>9.97435714</v>
      </c>
      <c r="G29" s="18" t="n">
        <v>484.72184896</v>
      </c>
      <c r="H29" s="20" t="n">
        <v>4.87631378</v>
      </c>
      <c r="I29" s="18" t="n">
        <v>513.52156745</v>
      </c>
      <c r="J29" s="20" t="n">
        <v>2.76983226</v>
      </c>
      <c r="K29" s="18" t="n">
        <v>513.93827937</v>
      </c>
      <c r="L29" s="20" t="n">
        <v>5.18759706</v>
      </c>
      <c r="M29" s="18" t="n">
        <v>500.05950033</v>
      </c>
      <c r="N29" s="20" t="n">
        <v>5.45605007</v>
      </c>
      <c r="O29" s="18" t="s">
        <v>481</v>
      </c>
      <c r="P29" s="20" t="s">
        <v>481</v>
      </c>
      <c r="Q29" s="18" t="s">
        <v>481</v>
      </c>
      <c r="R29" s="20" t="s">
        <v>481</v>
      </c>
      <c r="S29" s="18" t="s">
        <v>481</v>
      </c>
      <c r="T29" s="20" t="s">
        <v>481</v>
      </c>
      <c r="U29" s="18" t="n">
        <v>414.18024879</v>
      </c>
      <c r="V29" s="20" t="n">
        <v>19.62730278</v>
      </c>
    </row>
    <row r="30" spans="1:22">
      <c r="A30" s="15" t="s">
        <v>505</v>
      </c>
      <c r="B30" s="17" t="n">
        <v>4520</v>
      </c>
      <c r="C30" s="18">
        <f>(144.0/B30*100)</f>
        <v/>
      </c>
      <c r="D30" s="19" t="n">
        <v>4376</v>
      </c>
      <c r="E30" s="18" t="n">
        <v>496.49299244</v>
      </c>
      <c r="F30" s="20" t="n">
        <v>4.86165379</v>
      </c>
      <c r="G30" s="18" t="n">
        <v>514.06974573</v>
      </c>
      <c r="H30" s="20" t="n">
        <v>4.24404348</v>
      </c>
      <c r="I30" s="18" t="n">
        <v>527.91522199</v>
      </c>
      <c r="J30" s="20" t="n">
        <v>3.46739475</v>
      </c>
      <c r="K30" s="18" t="n">
        <v>546.47086123</v>
      </c>
      <c r="L30" s="20" t="n">
        <v>4.64055808</v>
      </c>
      <c r="M30" s="18" t="n">
        <v>418.7611067</v>
      </c>
      <c r="N30" s="20" t="n">
        <v>6.04878688</v>
      </c>
      <c r="O30" s="18" t="s">
        <v>481</v>
      </c>
      <c r="P30" s="20" t="s">
        <v>481</v>
      </c>
      <c r="Q30" s="18" t="s">
        <v>481</v>
      </c>
      <c r="R30" s="20" t="s">
        <v>481</v>
      </c>
      <c r="S30" s="18" t="s">
        <v>481</v>
      </c>
      <c r="T30" s="20" t="s">
        <v>481</v>
      </c>
      <c r="U30" s="18" t="n">
        <v>391.60162108</v>
      </c>
      <c r="V30" s="20" t="n">
        <v>15.45950869</v>
      </c>
    </row>
    <row r="31" spans="1:22">
      <c r="A31" s="15" t="s">
        <v>506</v>
      </c>
      <c r="B31" s="17" t="n">
        <v>5456</v>
      </c>
      <c r="C31" s="18">
        <f>(135.0/B31*100)</f>
        <v/>
      </c>
      <c r="D31" s="19" t="n">
        <v>5321</v>
      </c>
      <c r="E31" s="18" t="n">
        <v>471.88956473</v>
      </c>
      <c r="F31" s="20" t="n">
        <v>7.8215723</v>
      </c>
      <c r="G31" s="18" t="n">
        <v>506.27154285</v>
      </c>
      <c r="H31" s="20" t="n">
        <v>5.40926017</v>
      </c>
      <c r="I31" s="18" t="n">
        <v>522.03545567</v>
      </c>
      <c r="J31" s="20" t="n">
        <v>2.67311923</v>
      </c>
      <c r="K31" s="18" t="n">
        <v>523.94478796</v>
      </c>
      <c r="L31" s="20" t="n">
        <v>3.75190754</v>
      </c>
      <c r="M31" s="18" t="s">
        <v>481</v>
      </c>
      <c r="N31" s="20" t="s">
        <v>481</v>
      </c>
      <c r="O31" s="18" t="s">
        <v>481</v>
      </c>
      <c r="P31" s="20" t="s">
        <v>481</v>
      </c>
      <c r="Q31" s="18" t="s">
        <v>481</v>
      </c>
      <c r="R31" s="20" t="s">
        <v>481</v>
      </c>
      <c r="S31" s="18" t="s">
        <v>481</v>
      </c>
      <c r="T31" s="20" t="s">
        <v>481</v>
      </c>
      <c r="U31" s="18" t="n">
        <v>400.89315622</v>
      </c>
      <c r="V31" s="20" t="n">
        <v>11.05694979</v>
      </c>
    </row>
    <row r="32" spans="1:22">
      <c r="A32" s="15" t="s">
        <v>507</v>
      </c>
      <c r="B32" s="17" t="n">
        <v>4478</v>
      </c>
      <c r="C32" s="18">
        <f>(6.0/B32*100)</f>
        <v/>
      </c>
      <c r="D32" s="19" t="n">
        <v>4472</v>
      </c>
      <c r="E32" s="18" t="n">
        <v>479.63679971</v>
      </c>
      <c r="F32" s="20" t="n">
        <v>5.80523527</v>
      </c>
      <c r="G32" s="18" t="n">
        <v>507.07582204</v>
      </c>
      <c r="H32" s="20" t="n">
        <v>3.74649427</v>
      </c>
      <c r="I32" s="18" t="n">
        <v>514.2523168</v>
      </c>
      <c r="J32" s="20" t="n">
        <v>2.73699294</v>
      </c>
      <c r="K32" s="18" t="n">
        <v>507.00241797</v>
      </c>
      <c r="L32" s="20" t="n">
        <v>5.97959878</v>
      </c>
      <c r="M32" s="18" t="n">
        <v>418.27699634</v>
      </c>
      <c r="N32" s="20" t="n">
        <v>11.93967801</v>
      </c>
      <c r="O32" s="18" t="s">
        <v>481</v>
      </c>
      <c r="P32" s="20" t="s">
        <v>481</v>
      </c>
      <c r="Q32" s="18" t="s">
        <v>481</v>
      </c>
      <c r="R32" s="20" t="s">
        <v>481</v>
      </c>
      <c r="S32" s="18" t="s">
        <v>481</v>
      </c>
      <c r="T32" s="20" t="s">
        <v>481</v>
      </c>
      <c r="U32" s="18" t="n">
        <v>408.85315577</v>
      </c>
      <c r="V32" s="20" t="n">
        <v>24.95296193</v>
      </c>
    </row>
    <row r="33" spans="1:22">
      <c r="A33" s="15" t="s">
        <v>508</v>
      </c>
      <c r="B33" s="17" t="n">
        <v>7325</v>
      </c>
      <c r="C33" s="18">
        <f>(78.0/B33*100)</f>
        <v/>
      </c>
      <c r="D33" s="19" t="n">
        <v>7247</v>
      </c>
      <c r="E33" s="18" t="n">
        <v>468.86744176</v>
      </c>
      <c r="F33" s="20" t="n">
        <v>9.01812423</v>
      </c>
      <c r="G33" s="18" t="n">
        <v>475.92519209</v>
      </c>
      <c r="H33" s="20" t="n">
        <v>5.48072335</v>
      </c>
      <c r="I33" s="18" t="n">
        <v>505.39612427</v>
      </c>
      <c r="J33" s="20" t="n">
        <v>3.17766817</v>
      </c>
      <c r="K33" s="18" t="n">
        <v>507.63216421</v>
      </c>
      <c r="L33" s="20" t="n">
        <v>4.70858322</v>
      </c>
      <c r="M33" s="18" t="n">
        <v>504.79760102</v>
      </c>
      <c r="N33" s="20" t="n">
        <v>3.40739521</v>
      </c>
      <c r="O33" s="18" t="s">
        <v>481</v>
      </c>
      <c r="P33" s="20" t="s">
        <v>481</v>
      </c>
      <c r="Q33" s="18" t="s">
        <v>481</v>
      </c>
      <c r="R33" s="20" t="s">
        <v>481</v>
      </c>
      <c r="S33" s="18" t="s">
        <v>481</v>
      </c>
      <c r="T33" s="20" t="s">
        <v>481</v>
      </c>
      <c r="U33" s="18" t="n">
        <v>443.74584695</v>
      </c>
      <c r="V33" s="20" t="n">
        <v>15.38172747</v>
      </c>
    </row>
    <row r="34" spans="1:22">
      <c r="A34" s="15" t="s">
        <v>509</v>
      </c>
      <c r="B34" s="17" t="n">
        <v>6350</v>
      </c>
      <c r="C34" s="18">
        <f>(94.0/B34*100)</f>
        <v/>
      </c>
      <c r="D34" s="19" t="n">
        <v>6256</v>
      </c>
      <c r="E34" s="18" t="n">
        <v>404.40298292</v>
      </c>
      <c r="F34" s="20" t="n">
        <v>6.04625692</v>
      </c>
      <c r="G34" s="18" t="n">
        <v>452.72707537</v>
      </c>
      <c r="H34" s="20" t="n">
        <v>3.94940978</v>
      </c>
      <c r="I34" s="18" t="n">
        <v>477.11588268</v>
      </c>
      <c r="J34" s="20" t="n">
        <v>3.13157398</v>
      </c>
      <c r="K34" s="18" t="n">
        <v>479.03486569</v>
      </c>
      <c r="L34" s="20" t="n">
        <v>5.47448529</v>
      </c>
      <c r="M34" s="18" t="n">
        <v>412.69710629</v>
      </c>
      <c r="N34" s="20" t="n">
        <v>14.24962195</v>
      </c>
      <c r="O34" s="18" t="s">
        <v>481</v>
      </c>
      <c r="P34" s="20" t="s">
        <v>481</v>
      </c>
      <c r="Q34" s="18" t="s">
        <v>481</v>
      </c>
      <c r="R34" s="20" t="s">
        <v>481</v>
      </c>
      <c r="S34" s="18" t="s">
        <v>481</v>
      </c>
      <c r="T34" s="20" t="s">
        <v>481</v>
      </c>
      <c r="U34" s="18" t="n">
        <v>327.4405747</v>
      </c>
      <c r="V34" s="20" t="n">
        <v>10.92382173</v>
      </c>
    </row>
    <row r="35" spans="1:22">
      <c r="A35" s="15" t="s">
        <v>510</v>
      </c>
      <c r="B35" s="17" t="n">
        <v>6406</v>
      </c>
      <c r="C35" s="18">
        <f>(50.0/B35*100)</f>
        <v/>
      </c>
      <c r="D35" s="19" t="n">
        <v>6356</v>
      </c>
      <c r="E35" s="18" t="n">
        <v>464.91500252</v>
      </c>
      <c r="F35" s="20" t="n">
        <v>6.82001991</v>
      </c>
      <c r="G35" s="18" t="n">
        <v>500.7691039</v>
      </c>
      <c r="H35" s="20" t="n">
        <v>4.62684922</v>
      </c>
      <c r="I35" s="18" t="n">
        <v>505.92746108</v>
      </c>
      <c r="J35" s="20" t="n">
        <v>3.98914507</v>
      </c>
      <c r="K35" s="18" t="n">
        <v>490.99868153</v>
      </c>
      <c r="L35" s="20" t="n">
        <v>8.079596929999999</v>
      </c>
      <c r="M35" s="18" t="n">
        <v>511.96195839</v>
      </c>
      <c r="N35" s="20" t="n">
        <v>2.20247171</v>
      </c>
      <c r="O35" s="18" t="s">
        <v>481</v>
      </c>
      <c r="P35" s="20" t="s">
        <v>481</v>
      </c>
      <c r="Q35" s="18" t="s">
        <v>481</v>
      </c>
      <c r="R35" s="20" t="s">
        <v>481</v>
      </c>
      <c r="S35" s="18" t="s">
        <v>481</v>
      </c>
      <c r="T35" s="20" t="s">
        <v>481</v>
      </c>
      <c r="U35" s="18" t="n">
        <v>399.96703312</v>
      </c>
      <c r="V35" s="20" t="n">
        <v>14.69918448</v>
      </c>
    </row>
    <row r="36" spans="1:22">
      <c r="A36" s="15" t="s">
        <v>511</v>
      </c>
      <c r="B36" s="17" t="n">
        <v>6736</v>
      </c>
      <c r="C36" s="18">
        <f>(41.0/B36*100)</f>
        <v/>
      </c>
      <c r="D36" s="19" t="n">
        <v>6695</v>
      </c>
      <c r="E36" s="18" t="n">
        <v>476.86820206</v>
      </c>
      <c r="F36" s="20" t="n">
        <v>6.18336426</v>
      </c>
      <c r="G36" s="18" t="n">
        <v>496.53478007</v>
      </c>
      <c r="H36" s="20" t="n">
        <v>3.6203636</v>
      </c>
      <c r="I36" s="18" t="n">
        <v>502.10154507</v>
      </c>
      <c r="J36" s="20" t="n">
        <v>2.79303755</v>
      </c>
      <c r="K36" s="18" t="n">
        <v>499.29781107</v>
      </c>
      <c r="L36" s="20" t="n">
        <v>5.11159702</v>
      </c>
      <c r="M36" s="18" t="n">
        <v>490.3722416</v>
      </c>
      <c r="N36" s="20" t="n">
        <v>4.18420925</v>
      </c>
      <c r="O36" s="18" t="s">
        <v>481</v>
      </c>
      <c r="P36" s="20" t="s">
        <v>481</v>
      </c>
      <c r="Q36" s="18" t="s">
        <v>481</v>
      </c>
      <c r="R36" s="20" t="s">
        <v>481</v>
      </c>
      <c r="S36" s="18" t="s">
        <v>481</v>
      </c>
      <c r="T36" s="20" t="s">
        <v>481</v>
      </c>
      <c r="U36" s="18" t="n">
        <v>435.42006173</v>
      </c>
      <c r="V36" s="20" t="n">
        <v>13.53853501</v>
      </c>
    </row>
    <row r="37" spans="1:22">
      <c r="A37" s="15" t="s">
        <v>512</v>
      </c>
      <c r="B37" s="17" t="n">
        <v>5458</v>
      </c>
      <c r="C37" s="18">
        <f>(86.0/B37*100)</f>
        <v/>
      </c>
      <c r="D37" s="19" t="n">
        <v>5372</v>
      </c>
      <c r="E37" s="18" t="n">
        <v>476.0496232</v>
      </c>
      <c r="F37" s="20" t="n">
        <v>5.81304165</v>
      </c>
      <c r="G37" s="18" t="n">
        <v>503.91532951</v>
      </c>
      <c r="H37" s="20" t="n">
        <v>4.29955967</v>
      </c>
      <c r="I37" s="18" t="n">
        <v>511.10032958</v>
      </c>
      <c r="J37" s="20" t="n">
        <v>3.4153718</v>
      </c>
      <c r="K37" s="18" t="n">
        <v>518.65246615</v>
      </c>
      <c r="L37" s="20" t="n">
        <v>5.66736572</v>
      </c>
      <c r="M37" s="18" t="n">
        <v>377.66528973</v>
      </c>
      <c r="N37" s="20" t="n">
        <v>8.85964399</v>
      </c>
      <c r="O37" s="18" t="s">
        <v>481</v>
      </c>
      <c r="P37" s="20" t="s">
        <v>481</v>
      </c>
      <c r="Q37" s="18" t="s">
        <v>481</v>
      </c>
      <c r="R37" s="20" t="s">
        <v>481</v>
      </c>
      <c r="S37" s="18" t="s">
        <v>481</v>
      </c>
      <c r="T37" s="20" t="s">
        <v>481</v>
      </c>
      <c r="U37" s="18" t="n">
        <v>403.89418553</v>
      </c>
      <c r="V37" s="20" t="n">
        <v>14.66848396</v>
      </c>
    </row>
    <row r="38" spans="1:22">
      <c r="A38" s="15" t="s">
        <v>513</v>
      </c>
      <c r="B38" s="17" t="n">
        <v>5860</v>
      </c>
      <c r="C38" s="18">
        <f>(20.0/B38*100)</f>
        <v/>
      </c>
      <c r="D38" s="19" t="n">
        <v>5840</v>
      </c>
      <c r="E38" s="18" t="n">
        <v>464.12583427</v>
      </c>
      <c r="F38" s="20" t="n">
        <v>5.88689007</v>
      </c>
      <c r="G38" s="18" t="n">
        <v>494.23026486</v>
      </c>
      <c r="H38" s="20" t="n">
        <v>4.74053607</v>
      </c>
      <c r="I38" s="18" t="n">
        <v>509.45421043</v>
      </c>
      <c r="J38" s="20" t="n">
        <v>3.63170197</v>
      </c>
      <c r="K38" s="18" t="n">
        <v>503.98994198</v>
      </c>
      <c r="L38" s="20" t="n">
        <v>4.94442475</v>
      </c>
      <c r="M38" s="18" t="n">
        <v>451.3764209</v>
      </c>
      <c r="N38" s="20" t="n">
        <v>7.03334187</v>
      </c>
      <c r="O38" s="18" t="s">
        <v>481</v>
      </c>
      <c r="P38" s="20" t="s">
        <v>481</v>
      </c>
      <c r="Q38" s="18" t="s">
        <v>481</v>
      </c>
      <c r="R38" s="20" t="s">
        <v>481</v>
      </c>
      <c r="S38" s="18" t="s">
        <v>481</v>
      </c>
      <c r="T38" s="20" t="s">
        <v>481</v>
      </c>
      <c r="U38" s="18" t="n">
        <v>414.06508239</v>
      </c>
      <c r="V38" s="20" t="n">
        <v>12.16219436</v>
      </c>
    </row>
    <row r="39" spans="1:22">
      <c r="A39" s="15" t="s">
        <v>514</v>
      </c>
      <c r="B39" s="17" t="n">
        <v>5895</v>
      </c>
      <c r="C39" s="18">
        <f>(33.0/B39*100)</f>
        <v/>
      </c>
      <c r="D39" s="19" t="n">
        <v>5862</v>
      </c>
      <c r="E39" s="18" t="n">
        <v>392.71537906</v>
      </c>
      <c r="F39" s="20" t="n">
        <v>6.20842318</v>
      </c>
      <c r="G39" s="18" t="n">
        <v>422.38429644</v>
      </c>
      <c r="H39" s="20" t="n">
        <v>4.65105744</v>
      </c>
      <c r="I39" s="18" t="n">
        <v>442.08484857</v>
      </c>
      <c r="J39" s="20" t="n">
        <v>4.40649553</v>
      </c>
      <c r="K39" s="18" t="n">
        <v>441.15727654</v>
      </c>
      <c r="L39" s="20" t="n">
        <v>5.94837346</v>
      </c>
      <c r="M39" s="18" t="n">
        <v>385.43607751</v>
      </c>
      <c r="N39" s="20" t="n">
        <v>6.46388279</v>
      </c>
      <c r="O39" s="18" t="s">
        <v>481</v>
      </c>
      <c r="P39" s="20" t="s">
        <v>481</v>
      </c>
      <c r="Q39" s="18" t="s">
        <v>481</v>
      </c>
      <c r="R39" s="20" t="s">
        <v>481</v>
      </c>
      <c r="S39" s="18" t="s">
        <v>481</v>
      </c>
      <c r="T39" s="20" t="s">
        <v>481</v>
      </c>
      <c r="U39" s="18" t="n">
        <v>363.74168922</v>
      </c>
      <c r="V39" s="20" t="n">
        <v>16.25779483</v>
      </c>
    </row>
    <row r="40" spans="1:22">
      <c r="A40" s="15" t="s">
        <v>515</v>
      </c>
      <c r="B40" s="17" t="n">
        <v>14157</v>
      </c>
      <c r="C40" s="18">
        <f>(352.0/B40*100)</f>
        <v/>
      </c>
      <c r="D40" s="19" t="n">
        <v>13805</v>
      </c>
      <c r="E40" s="18" t="n">
        <v>471.15482417</v>
      </c>
      <c r="F40" s="20" t="n">
        <v>4.44477448</v>
      </c>
      <c r="G40" s="18" t="n">
        <v>488.11628206</v>
      </c>
      <c r="H40" s="20" t="n">
        <v>4.58292145</v>
      </c>
      <c r="I40" s="18" t="n">
        <v>511.80710719</v>
      </c>
      <c r="J40" s="20" t="n">
        <v>3.14329846</v>
      </c>
      <c r="K40" s="18" t="n">
        <v>525.48862824</v>
      </c>
      <c r="L40" s="20" t="n">
        <v>4.10213466</v>
      </c>
      <c r="M40" s="18" t="n">
        <v>419.2667557</v>
      </c>
      <c r="N40" s="20" t="n">
        <v>6.86651094</v>
      </c>
      <c r="O40" s="18" t="s">
        <v>481</v>
      </c>
      <c r="P40" s="20" t="s">
        <v>481</v>
      </c>
      <c r="Q40" s="18" t="s">
        <v>481</v>
      </c>
      <c r="R40" s="20" t="s">
        <v>481</v>
      </c>
      <c r="S40" s="18" t="s">
        <v>481</v>
      </c>
      <c r="T40" s="20" t="s">
        <v>481</v>
      </c>
      <c r="U40" s="18" t="n">
        <v>413.98555164</v>
      </c>
      <c r="V40" s="20" t="n">
        <v>15.1136299</v>
      </c>
    </row>
    <row r="41" spans="1:22">
      <c r="A41" s="15" t="s">
        <v>516</v>
      </c>
      <c r="B41" s="17" t="n">
        <v>5712</v>
      </c>
      <c r="C41" s="18">
        <f>(49.0/B41*100)</f>
        <v/>
      </c>
      <c r="D41" s="19" t="n">
        <v>5663</v>
      </c>
      <c r="E41" s="18" t="n">
        <v>464.70966092</v>
      </c>
      <c r="F41" s="20" t="n">
        <v>5.60442321</v>
      </c>
      <c r="G41" s="18" t="n">
        <v>471.09021352</v>
      </c>
      <c r="H41" s="20" t="n">
        <v>4.71976614</v>
      </c>
      <c r="I41" s="18" t="n">
        <v>503.87899551</v>
      </c>
      <c r="J41" s="20" t="n">
        <v>3.43014734</v>
      </c>
      <c r="K41" s="18" t="n">
        <v>527.22794074</v>
      </c>
      <c r="L41" s="20" t="n">
        <v>4.23430166</v>
      </c>
      <c r="M41" s="18" t="n">
        <v>460.36740886</v>
      </c>
      <c r="N41" s="20" t="n">
        <v>8.72283927</v>
      </c>
      <c r="O41" s="18" t="s">
        <v>481</v>
      </c>
      <c r="P41" s="20" t="s">
        <v>481</v>
      </c>
      <c r="Q41" s="18" t="s">
        <v>481</v>
      </c>
      <c r="R41" s="20" t="s">
        <v>481</v>
      </c>
      <c r="S41" s="18" t="s">
        <v>481</v>
      </c>
      <c r="T41" s="20" t="s">
        <v>481</v>
      </c>
      <c r="U41" s="18" t="n">
        <v>402.73433945</v>
      </c>
      <c r="V41" s="20" t="n">
        <v>23.87597966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335.25520419</v>
      </c>
      <c r="F45" s="20" t="n">
        <v>4.85846921</v>
      </c>
      <c r="G45" s="18" t="n">
        <v>349.40994192</v>
      </c>
      <c r="H45" s="20" t="n">
        <v>3.85438838</v>
      </c>
      <c r="I45" s="18" t="n">
        <v>353.97106383</v>
      </c>
      <c r="J45" s="20" t="n">
        <v>3.10392389</v>
      </c>
      <c r="K45" s="18" t="n">
        <v>352.48845241</v>
      </c>
      <c r="L45" s="20" t="n">
        <v>4.70315895</v>
      </c>
      <c r="M45" s="18" t="s">
        <v>481</v>
      </c>
      <c r="N45" s="20" t="s">
        <v>481</v>
      </c>
      <c r="O45" s="18" t="s">
        <v>481</v>
      </c>
      <c r="P45" s="20" t="s">
        <v>481</v>
      </c>
      <c r="Q45" s="18" t="n">
        <v>314.78977373</v>
      </c>
      <c r="R45" s="20" t="n">
        <v>28.23644225</v>
      </c>
      <c r="S45" s="18" t="n">
        <v>326.55855415</v>
      </c>
      <c r="T45" s="20" t="n">
        <v>17.9863906</v>
      </c>
      <c r="U45" s="18" t="n">
        <v>333.1462479</v>
      </c>
      <c r="V45" s="20" t="n">
        <v>8.33110808</v>
      </c>
    </row>
    <row r="46" spans="1:22">
      <c r="A46" s="15" t="s">
        <v>521</v>
      </c>
      <c r="B46" s="17" t="n">
        <v>23141</v>
      </c>
      <c r="C46" s="18">
        <f>(1816.0/B46*100)</f>
        <v/>
      </c>
      <c r="D46" s="19" t="n">
        <v>21325</v>
      </c>
      <c r="E46" s="18" t="n">
        <v>369.79334774</v>
      </c>
      <c r="F46" s="20" t="n">
        <v>4.25496034</v>
      </c>
      <c r="G46" s="18" t="n">
        <v>405.43080287</v>
      </c>
      <c r="H46" s="20" t="n">
        <v>3.2353215</v>
      </c>
      <c r="I46" s="18" t="n">
        <v>444.70093492</v>
      </c>
      <c r="J46" s="20" t="n">
        <v>3.37676379</v>
      </c>
      <c r="K46" s="18" t="n">
        <v>446.86328046</v>
      </c>
      <c r="L46" s="20" t="n">
        <v>4.10208841</v>
      </c>
      <c r="M46" s="18" t="n">
        <v>361.70374871</v>
      </c>
      <c r="N46" s="20" t="n">
        <v>3.67101074</v>
      </c>
      <c r="O46" s="18" t="s">
        <v>481</v>
      </c>
      <c r="P46" s="20" t="s">
        <v>481</v>
      </c>
      <c r="Q46" s="18" t="s">
        <v>481</v>
      </c>
      <c r="R46" s="20" t="s">
        <v>481</v>
      </c>
      <c r="S46" s="18" t="s">
        <v>481</v>
      </c>
      <c r="T46" s="20" t="s">
        <v>481</v>
      </c>
      <c r="U46" s="18" t="n">
        <v>356.22861111</v>
      </c>
      <c r="V46" s="20" t="n">
        <v>5.71547716</v>
      </c>
    </row>
    <row r="47" spans="1:22">
      <c r="A47" s="15" t="s">
        <v>522</v>
      </c>
      <c r="B47" s="17" t="n">
        <v>5928</v>
      </c>
      <c r="C47" s="18">
        <f>(205.0/B47*100)</f>
        <v/>
      </c>
      <c r="D47" s="19" t="n">
        <v>5723</v>
      </c>
      <c r="E47" s="18" t="n">
        <v>393.66954497</v>
      </c>
      <c r="F47" s="20" t="n">
        <v>6.81823778</v>
      </c>
      <c r="G47" s="18" t="n">
        <v>447.35998544</v>
      </c>
      <c r="H47" s="20" t="n">
        <v>5.1957638</v>
      </c>
      <c r="I47" s="18" t="n">
        <v>469.72086869</v>
      </c>
      <c r="J47" s="20" t="n">
        <v>4.75932625</v>
      </c>
      <c r="K47" s="18" t="n">
        <v>442.04298772</v>
      </c>
      <c r="L47" s="20" t="n">
        <v>7.75193213</v>
      </c>
      <c r="M47" s="18" t="n">
        <v>330.16195456</v>
      </c>
      <c r="N47" s="20" t="n">
        <v>6.5233442</v>
      </c>
      <c r="O47" s="18" t="s">
        <v>481</v>
      </c>
      <c r="P47" s="20" t="s">
        <v>481</v>
      </c>
      <c r="Q47" s="18" t="s">
        <v>481</v>
      </c>
      <c r="R47" s="20" t="s">
        <v>481</v>
      </c>
      <c r="S47" s="18" t="s">
        <v>481</v>
      </c>
      <c r="T47" s="20" t="s">
        <v>481</v>
      </c>
      <c r="U47" s="18" t="n">
        <v>319.35449398</v>
      </c>
      <c r="V47" s="20" t="n">
        <v>9.213985149999999</v>
      </c>
    </row>
    <row r="48" spans="1:22">
      <c r="A48" s="15" t="s">
        <v>523</v>
      </c>
      <c r="B48" s="17" t="n">
        <v>9841</v>
      </c>
      <c r="C48" s="18">
        <f>(7.0/B48*100)</f>
        <v/>
      </c>
      <c r="D48" s="19" t="n">
        <v>9834</v>
      </c>
      <c r="E48" s="18" t="n">
        <v>470.30885542</v>
      </c>
      <c r="F48" s="20" t="n">
        <v>9.385524350000001</v>
      </c>
      <c r="G48" s="18" t="n">
        <v>477.21727683</v>
      </c>
      <c r="H48" s="20" t="n">
        <v>7.18956432</v>
      </c>
      <c r="I48" s="18" t="n">
        <v>495.7612967</v>
      </c>
      <c r="J48" s="20" t="n">
        <v>5.58567587</v>
      </c>
      <c r="K48" s="18" t="n">
        <v>519.38961007</v>
      </c>
      <c r="L48" s="20" t="n">
        <v>6.24634632</v>
      </c>
      <c r="M48" s="18" t="n">
        <v>442.18295743</v>
      </c>
      <c r="N48" s="20" t="n">
        <v>7.02465201</v>
      </c>
      <c r="O48" s="18" t="s">
        <v>481</v>
      </c>
      <c r="P48" s="20" t="s">
        <v>481</v>
      </c>
      <c r="Q48" s="18" t="s">
        <v>481</v>
      </c>
      <c r="R48" s="20" t="s">
        <v>481</v>
      </c>
      <c r="S48" s="18" t="s">
        <v>481</v>
      </c>
      <c r="T48" s="20" t="s">
        <v>481</v>
      </c>
      <c r="U48" s="18" t="n">
        <v>383.49072914</v>
      </c>
      <c r="V48" s="20" t="n">
        <v>32.0172908</v>
      </c>
    </row>
    <row r="49" spans="1:22">
      <c r="A49" s="15" t="s">
        <v>524</v>
      </c>
      <c r="B49" s="17" t="n">
        <v>6349</v>
      </c>
      <c r="C49" s="18">
        <f>(56.0/B49*100)</f>
        <v/>
      </c>
      <c r="D49" s="19" t="n">
        <v>6293</v>
      </c>
      <c r="E49" s="18" t="n">
        <v>388.41642547</v>
      </c>
      <c r="F49" s="20" t="n">
        <v>5.4584863</v>
      </c>
      <c r="G49" s="18" t="n">
        <v>427.15243385</v>
      </c>
      <c r="H49" s="20" t="n">
        <v>4.28107678</v>
      </c>
      <c r="I49" s="18" t="n">
        <v>433.35516949</v>
      </c>
      <c r="J49" s="20" t="n">
        <v>3.60073423</v>
      </c>
      <c r="K49" s="18" t="n">
        <v>444.18981889</v>
      </c>
      <c r="L49" s="20" t="n">
        <v>5.46782869</v>
      </c>
      <c r="M49" s="18" t="s">
        <v>481</v>
      </c>
      <c r="N49" s="20" t="s">
        <v>481</v>
      </c>
      <c r="O49" s="18" t="s">
        <v>481</v>
      </c>
      <c r="P49" s="20" t="s">
        <v>481</v>
      </c>
      <c r="Q49" s="18" t="s">
        <v>481</v>
      </c>
      <c r="R49" s="20" t="s">
        <v>481</v>
      </c>
      <c r="S49" s="18" t="n">
        <v>386.39132927</v>
      </c>
      <c r="T49" s="20" t="n">
        <v>42.00244402</v>
      </c>
      <c r="U49" s="18" t="n">
        <v>341.93008915</v>
      </c>
      <c r="V49" s="20" t="n">
        <v>13.51580127</v>
      </c>
    </row>
    <row r="50" spans="1:22">
      <c r="A50" s="15" t="s">
        <v>525</v>
      </c>
      <c r="B50" s="17" t="n">
        <v>11795</v>
      </c>
      <c r="C50" s="18">
        <f>(256.0/B50*100)</f>
        <v/>
      </c>
      <c r="D50" s="19" t="n">
        <v>11539</v>
      </c>
      <c r="E50" s="18" t="n">
        <v>381.91873087</v>
      </c>
      <c r="F50" s="20" t="n">
        <v>5.54767193</v>
      </c>
      <c r="G50" s="18" t="n">
        <v>417.34366079</v>
      </c>
      <c r="H50" s="20" t="n">
        <v>4.49905394</v>
      </c>
      <c r="I50" s="18" t="n">
        <v>439.59202414</v>
      </c>
      <c r="J50" s="20" t="n">
        <v>2.7922587</v>
      </c>
      <c r="K50" s="18" t="n">
        <v>435.28573557</v>
      </c>
      <c r="L50" s="20" t="n">
        <v>4.25219798</v>
      </c>
      <c r="M50" s="18" t="n">
        <v>366.92642505</v>
      </c>
      <c r="N50" s="20" t="n">
        <v>6.73675518</v>
      </c>
      <c r="O50" s="18" t="s">
        <v>481</v>
      </c>
      <c r="P50" s="20" t="s">
        <v>481</v>
      </c>
      <c r="Q50" s="18" t="s">
        <v>481</v>
      </c>
      <c r="R50" s="20" t="s">
        <v>481</v>
      </c>
      <c r="S50" s="18" t="s">
        <v>481</v>
      </c>
      <c r="T50" s="20" t="s">
        <v>481</v>
      </c>
      <c r="U50" s="18" t="n">
        <v>347.1727365</v>
      </c>
      <c r="V50" s="20" t="n">
        <v>10.73534378</v>
      </c>
    </row>
    <row r="51" spans="1:22">
      <c r="A51" s="15" t="s">
        <v>526</v>
      </c>
      <c r="B51" s="17" t="n">
        <v>6866</v>
      </c>
      <c r="C51" s="18">
        <f>(119.0/B51*100)</f>
        <v/>
      </c>
      <c r="D51" s="19" t="n">
        <v>6747</v>
      </c>
      <c r="E51" s="18" t="n">
        <v>400.93625764</v>
      </c>
      <c r="F51" s="20" t="n">
        <v>4.64345096</v>
      </c>
      <c r="G51" s="18" t="n">
        <v>431.24060688</v>
      </c>
      <c r="H51" s="20" t="n">
        <v>3.92170038</v>
      </c>
      <c r="I51" s="18" t="n">
        <v>436.34358082</v>
      </c>
      <c r="J51" s="20" t="n">
        <v>3.12525916</v>
      </c>
      <c r="K51" s="18" t="n">
        <v>429.92791201</v>
      </c>
      <c r="L51" s="20" t="n">
        <v>4.06966082</v>
      </c>
      <c r="M51" s="18" t="n">
        <v>383.27112715</v>
      </c>
      <c r="N51" s="20" t="n">
        <v>7.20497991</v>
      </c>
      <c r="O51" s="18" t="s">
        <v>481</v>
      </c>
      <c r="P51" s="20" t="s">
        <v>481</v>
      </c>
      <c r="Q51" s="18" t="s">
        <v>481</v>
      </c>
      <c r="R51" s="20" t="s">
        <v>481</v>
      </c>
      <c r="S51" s="18" t="s">
        <v>481</v>
      </c>
      <c r="T51" s="20" t="s">
        <v>481</v>
      </c>
      <c r="U51" s="18" t="n">
        <v>380.33384888</v>
      </c>
      <c r="V51" s="20" t="n">
        <v>12.8751855</v>
      </c>
    </row>
    <row r="52" spans="1:22">
      <c r="A52" s="15" t="s">
        <v>527</v>
      </c>
      <c r="B52" s="17" t="n">
        <v>5809</v>
      </c>
      <c r="C52" s="18">
        <f>(86.0/B52*100)</f>
        <v/>
      </c>
      <c r="D52" s="19" t="n">
        <v>5723</v>
      </c>
      <c r="E52" s="18" t="n">
        <v>453.64186224</v>
      </c>
      <c r="F52" s="20" t="n">
        <v>5.48588975</v>
      </c>
      <c r="G52" s="18" t="n">
        <v>479.60242028</v>
      </c>
      <c r="H52" s="20" t="n">
        <v>4.12627608</v>
      </c>
      <c r="I52" s="18" t="n">
        <v>509.32687597</v>
      </c>
      <c r="J52" s="20" t="n">
        <v>2.8338394</v>
      </c>
      <c r="K52" s="18" t="n">
        <v>509.9728014</v>
      </c>
      <c r="L52" s="20" t="n">
        <v>5.78125915</v>
      </c>
      <c r="M52" s="18" t="n">
        <v>421.26811804</v>
      </c>
      <c r="N52" s="20" t="n">
        <v>5.96822849</v>
      </c>
      <c r="O52" s="18" t="s">
        <v>481</v>
      </c>
      <c r="P52" s="20" t="s">
        <v>481</v>
      </c>
      <c r="Q52" s="18" t="s">
        <v>481</v>
      </c>
      <c r="R52" s="20" t="s">
        <v>481</v>
      </c>
      <c r="S52" s="18" t="s">
        <v>481</v>
      </c>
      <c r="T52" s="20" t="s">
        <v>481</v>
      </c>
      <c r="U52" s="18" t="n">
        <v>415.22988671</v>
      </c>
      <c r="V52" s="20" t="n">
        <v>11.86980902</v>
      </c>
    </row>
    <row r="53" spans="1:22">
      <c r="A53" s="15" t="s">
        <v>528</v>
      </c>
      <c r="B53" s="17" t="n">
        <v>5571</v>
      </c>
      <c r="C53" s="18">
        <f>(92.0/B53*100)</f>
        <v/>
      </c>
      <c r="D53" s="19" t="n">
        <v>5479</v>
      </c>
      <c r="E53" s="18" t="n">
        <v>411.96224237</v>
      </c>
      <c r="F53" s="20" t="n">
        <v>4.24547101</v>
      </c>
      <c r="G53" s="18" t="n">
        <v>439.61271374</v>
      </c>
      <c r="H53" s="20" t="n">
        <v>3.29893263</v>
      </c>
      <c r="I53" s="18" t="n">
        <v>468.28583227</v>
      </c>
      <c r="J53" s="20" t="n">
        <v>2.4847139</v>
      </c>
      <c r="K53" s="18" t="n">
        <v>461.76033589</v>
      </c>
      <c r="L53" s="20" t="n">
        <v>5.24055795</v>
      </c>
      <c r="M53" s="18" t="n">
        <v>364.18043417</v>
      </c>
      <c r="N53" s="20" t="n">
        <v>5.41914123</v>
      </c>
      <c r="O53" s="18" t="s">
        <v>481</v>
      </c>
      <c r="P53" s="20" t="s">
        <v>481</v>
      </c>
      <c r="Q53" s="18" t="s">
        <v>481</v>
      </c>
      <c r="R53" s="20" t="s">
        <v>481</v>
      </c>
      <c r="S53" s="18" t="s">
        <v>481</v>
      </c>
      <c r="T53" s="20" t="s">
        <v>481</v>
      </c>
      <c r="U53" s="18" t="n">
        <v>353.66419572</v>
      </c>
      <c r="V53" s="20" t="n">
        <v>11.75782383</v>
      </c>
    </row>
    <row r="54" spans="1:22">
      <c r="A54" s="15" t="s">
        <v>529</v>
      </c>
      <c r="B54" s="17" t="n">
        <v>4740</v>
      </c>
      <c r="C54" s="18">
        <f>(260.0/B54*100)</f>
        <v/>
      </c>
      <c r="D54" s="19" t="n">
        <v>4480</v>
      </c>
      <c r="E54" s="18" t="n">
        <v>325.33372737</v>
      </c>
      <c r="F54" s="20" t="n">
        <v>4.74053899</v>
      </c>
      <c r="G54" s="18" t="n">
        <v>360.27136464</v>
      </c>
      <c r="H54" s="20" t="n">
        <v>4.74140517</v>
      </c>
      <c r="I54" s="18" t="n">
        <v>383.46529171</v>
      </c>
      <c r="J54" s="20" t="n">
        <v>3.63885045</v>
      </c>
      <c r="K54" s="18" t="n">
        <v>380.68557404</v>
      </c>
      <c r="L54" s="20" t="n">
        <v>5.13605031</v>
      </c>
      <c r="M54" s="18" t="n">
        <v>285.11114138</v>
      </c>
      <c r="N54" s="20" t="n">
        <v>8.04981896</v>
      </c>
      <c r="O54" s="18" t="s">
        <v>481</v>
      </c>
      <c r="P54" s="20" t="s">
        <v>481</v>
      </c>
      <c r="Q54" s="18" t="s">
        <v>481</v>
      </c>
      <c r="R54" s="20" t="s">
        <v>481</v>
      </c>
      <c r="S54" s="18" t="s">
        <v>481</v>
      </c>
      <c r="T54" s="20" t="s">
        <v>481</v>
      </c>
      <c r="U54" s="18" t="n">
        <v>292.82400495</v>
      </c>
      <c r="V54" s="20" t="n">
        <v>6.83613269</v>
      </c>
    </row>
    <row r="55" spans="1:22">
      <c r="A55" s="15" t="s">
        <v>530</v>
      </c>
      <c r="B55" s="17" t="n">
        <v>5316</v>
      </c>
      <c r="C55" s="18">
        <f>(22.0/B55*100)</f>
        <v/>
      </c>
      <c r="D55" s="19" t="n">
        <v>5294</v>
      </c>
      <c r="E55" s="18" t="n">
        <v>347.12289953</v>
      </c>
      <c r="F55" s="20" t="n">
        <v>7.82737683</v>
      </c>
      <c r="G55" s="18" t="n">
        <v>397.72600244</v>
      </c>
      <c r="H55" s="20" t="n">
        <v>5.23407627</v>
      </c>
      <c r="I55" s="18" t="n">
        <v>408.37764168</v>
      </c>
      <c r="J55" s="20" t="n">
        <v>2.95960419</v>
      </c>
      <c r="K55" s="18" t="n">
        <v>414.9314904</v>
      </c>
      <c r="L55" s="20" t="n">
        <v>4.14550708</v>
      </c>
      <c r="M55" s="18" t="s">
        <v>481</v>
      </c>
      <c r="N55" s="20" t="s">
        <v>481</v>
      </c>
      <c r="O55" s="18" t="s">
        <v>481</v>
      </c>
      <c r="P55" s="20" t="s">
        <v>481</v>
      </c>
      <c r="Q55" s="18" t="n">
        <v>451.0739</v>
      </c>
      <c r="R55" s="20" t="n">
        <v>34.3671556</v>
      </c>
      <c r="S55" s="18" t="n">
        <v>326.86471308</v>
      </c>
      <c r="T55" s="20" t="n">
        <v>31.07510073</v>
      </c>
      <c r="U55" s="18" t="n">
        <v>279.93636008</v>
      </c>
      <c r="V55" s="20" t="n">
        <v>12.50108103</v>
      </c>
    </row>
    <row r="56" spans="1:22">
      <c r="A56" s="15" t="s">
        <v>531</v>
      </c>
      <c r="B56" s="17" t="n">
        <v>5359</v>
      </c>
      <c r="C56" s="18">
        <f>(77.0/B56*100)</f>
        <v/>
      </c>
      <c r="D56" s="19" t="n">
        <v>5282</v>
      </c>
      <c r="E56" s="18" t="n">
        <v>488.97023225</v>
      </c>
      <c r="F56" s="20" t="n">
        <v>9.71377313</v>
      </c>
      <c r="G56" s="18" t="n">
        <v>508.49286409</v>
      </c>
      <c r="H56" s="20" t="n">
        <v>6.52967958</v>
      </c>
      <c r="I56" s="18" t="n">
        <v>535.66784317</v>
      </c>
      <c r="J56" s="20" t="n">
        <v>3.18519955</v>
      </c>
      <c r="K56" s="18" t="n">
        <v>543.67983712</v>
      </c>
      <c r="L56" s="20" t="n">
        <v>4.86090499</v>
      </c>
      <c r="M56" s="18" t="n">
        <v>511.472242</v>
      </c>
      <c r="N56" s="20" t="n">
        <v>3.24970706</v>
      </c>
      <c r="O56" s="18" t="s">
        <v>481</v>
      </c>
      <c r="P56" s="20" t="s">
        <v>481</v>
      </c>
      <c r="Q56" s="18" t="s">
        <v>481</v>
      </c>
      <c r="R56" s="20" t="s">
        <v>481</v>
      </c>
      <c r="S56" s="18" t="s">
        <v>481</v>
      </c>
      <c r="T56" s="20" t="s">
        <v>481</v>
      </c>
      <c r="U56" s="18" t="n">
        <v>480.73384919</v>
      </c>
      <c r="V56" s="20" t="n">
        <v>25.98327614</v>
      </c>
    </row>
    <row r="57" spans="1:22">
      <c r="A57" s="15" t="s">
        <v>532</v>
      </c>
      <c r="B57" s="17" t="n">
        <v>6513</v>
      </c>
      <c r="C57" s="18">
        <f>(0.0/B57*100)</f>
        <v/>
      </c>
      <c r="D57" s="19" t="n">
        <v>6513</v>
      </c>
      <c r="E57" s="18" t="n">
        <v>345.90470764</v>
      </c>
      <c r="F57" s="20" t="n">
        <v>6.41422128</v>
      </c>
      <c r="G57" s="18" t="n">
        <v>386.43328487</v>
      </c>
      <c r="H57" s="20" t="n">
        <v>5.00274456</v>
      </c>
      <c r="I57" s="18" t="n">
        <v>410.12649695</v>
      </c>
      <c r="J57" s="20" t="n">
        <v>2.71003125</v>
      </c>
      <c r="K57" s="18" t="n">
        <v>389.46338721</v>
      </c>
      <c r="L57" s="20" t="n">
        <v>3.7720397</v>
      </c>
      <c r="M57" s="18" t="s">
        <v>481</v>
      </c>
      <c r="N57" s="20" t="s">
        <v>481</v>
      </c>
      <c r="O57" s="18" t="s">
        <v>481</v>
      </c>
      <c r="P57" s="20" t="s">
        <v>481</v>
      </c>
      <c r="Q57" s="18" t="s">
        <v>481</v>
      </c>
      <c r="R57" s="20" t="s">
        <v>481</v>
      </c>
      <c r="S57" s="18" t="n">
        <v>277.34776412</v>
      </c>
      <c r="T57" s="20" t="n">
        <v>46.39821902</v>
      </c>
      <c r="U57" s="18" t="n">
        <v>373.50350089</v>
      </c>
      <c r="V57" s="20" t="n">
        <v>10.34225387</v>
      </c>
    </row>
    <row r="58" spans="1:22">
      <c r="A58" s="15" t="s">
        <v>533</v>
      </c>
      <c r="B58" s="17" t="n">
        <v>7267</v>
      </c>
      <c r="C58" s="18">
        <f>(10.0/B58*100)</f>
        <v/>
      </c>
      <c r="D58" s="19" t="n">
        <v>7257</v>
      </c>
      <c r="E58" s="18" t="n">
        <v>351.45380355</v>
      </c>
      <c r="F58" s="20" t="n">
        <v>4.88420987</v>
      </c>
      <c r="G58" s="18" t="n">
        <v>407.87103024</v>
      </c>
      <c r="H58" s="20" t="n">
        <v>4.14118223</v>
      </c>
      <c r="I58" s="18" t="n">
        <v>433.15629274</v>
      </c>
      <c r="J58" s="20" t="n">
        <v>3.07292286</v>
      </c>
      <c r="K58" s="18" t="n">
        <v>408.66756631</v>
      </c>
      <c r="L58" s="20" t="n">
        <v>4.08430266</v>
      </c>
      <c r="M58" s="18" t="s">
        <v>481</v>
      </c>
      <c r="N58" s="20" t="s">
        <v>481</v>
      </c>
      <c r="O58" s="18" t="s">
        <v>481</v>
      </c>
      <c r="P58" s="20" t="s">
        <v>481</v>
      </c>
      <c r="Q58" s="18" t="n">
        <v>409.876</v>
      </c>
      <c r="R58" s="20" t="n">
        <v>21.84812796</v>
      </c>
      <c r="S58" s="18" t="n">
        <v>261.00763134</v>
      </c>
      <c r="T58" s="20" t="n">
        <v>20.60417713</v>
      </c>
      <c r="U58" s="18" t="n">
        <v>297.73728064</v>
      </c>
      <c r="V58" s="20" t="n">
        <v>16.92253943</v>
      </c>
    </row>
    <row r="59" spans="1:22">
      <c r="A59" s="15" t="s">
        <v>534</v>
      </c>
      <c r="B59" s="17" t="n">
        <v>4826</v>
      </c>
      <c r="C59" s="18">
        <f>(26.0/B59*100)</f>
        <v/>
      </c>
      <c r="D59" s="19" t="n">
        <v>4800</v>
      </c>
      <c r="E59" s="18" t="n">
        <v>278.01096637</v>
      </c>
      <c r="F59" s="20" t="n">
        <v>7.83755141</v>
      </c>
      <c r="G59" s="18" t="n">
        <v>323.16425908</v>
      </c>
      <c r="H59" s="20" t="n">
        <v>6.14042087</v>
      </c>
      <c r="I59" s="18" t="n">
        <v>356.84310775</v>
      </c>
      <c r="J59" s="20" t="n">
        <v>2.01639403</v>
      </c>
      <c r="K59" s="18" t="n">
        <v>354.04832266</v>
      </c>
      <c r="L59" s="20" t="n">
        <v>2.31503771</v>
      </c>
      <c r="M59" s="18" t="s">
        <v>481</v>
      </c>
      <c r="N59" s="20" t="s">
        <v>481</v>
      </c>
      <c r="O59" s="18" t="s">
        <v>481</v>
      </c>
      <c r="P59" s="20" t="s">
        <v>481</v>
      </c>
      <c r="Q59" s="18" t="n">
        <v>202.4832</v>
      </c>
      <c r="R59" s="20" t="n">
        <v>35.99843812</v>
      </c>
      <c r="S59" s="18" t="n">
        <v>258.88669127</v>
      </c>
      <c r="T59" s="20" t="n">
        <v>15.42630427</v>
      </c>
      <c r="U59" s="18" t="n">
        <v>275.52395081</v>
      </c>
      <c r="V59" s="20" t="n">
        <v>14.36701942</v>
      </c>
    </row>
    <row r="60" spans="1:22">
      <c r="A60" s="15" t="s">
        <v>535</v>
      </c>
      <c r="B60" s="17" t="n">
        <v>4546</v>
      </c>
      <c r="C60" s="18">
        <f>(15.0/B60*100)</f>
        <v/>
      </c>
      <c r="D60" s="19" t="n">
        <v>4531</v>
      </c>
      <c r="E60" s="18" t="n">
        <v>271.58629298</v>
      </c>
      <c r="F60" s="20" t="n">
        <v>7.15449245</v>
      </c>
      <c r="G60" s="18" t="n">
        <v>334.27120278</v>
      </c>
      <c r="H60" s="20" t="n">
        <v>6.7994574</v>
      </c>
      <c r="I60" s="18" t="n">
        <v>372.68072864</v>
      </c>
      <c r="J60" s="20" t="n">
        <v>4.89194642</v>
      </c>
      <c r="K60" s="18" t="n">
        <v>341.93371125</v>
      </c>
      <c r="L60" s="20" t="n">
        <v>6.83539481</v>
      </c>
      <c r="M60" s="18" t="s">
        <v>481</v>
      </c>
      <c r="N60" s="20" t="s">
        <v>481</v>
      </c>
      <c r="O60" s="18" t="s">
        <v>481</v>
      </c>
      <c r="P60" s="20" t="s">
        <v>481</v>
      </c>
      <c r="Q60" s="18" t="s">
        <v>481</v>
      </c>
      <c r="R60" s="20" t="s">
        <v>481</v>
      </c>
      <c r="S60" s="18" t="n">
        <v>254.49252833</v>
      </c>
      <c r="T60" s="20" t="n">
        <v>19.24663603</v>
      </c>
      <c r="U60" s="18" t="n">
        <v>289.10166563</v>
      </c>
      <c r="V60" s="20" t="n">
        <v>16.52347805</v>
      </c>
    </row>
    <row r="61" spans="1:22">
      <c r="A61" s="15" t="s">
        <v>536</v>
      </c>
      <c r="B61" s="17" t="n">
        <v>6525</v>
      </c>
      <c r="C61" s="18">
        <f>(148.0/B61*100)</f>
        <v/>
      </c>
      <c r="D61" s="19" t="n">
        <v>6377</v>
      </c>
      <c r="E61" s="18" t="n">
        <v>439.3170669</v>
      </c>
      <c r="F61" s="20" t="n">
        <v>4.67775483</v>
      </c>
      <c r="G61" s="18" t="n">
        <v>466.51423526</v>
      </c>
      <c r="H61" s="20" t="n">
        <v>3.75266968</v>
      </c>
      <c r="I61" s="18" t="n">
        <v>490.67865284</v>
      </c>
      <c r="J61" s="20" t="n">
        <v>2.9540727</v>
      </c>
      <c r="K61" s="18" t="n">
        <v>487.76860936</v>
      </c>
      <c r="L61" s="20" t="n">
        <v>4.41018253</v>
      </c>
      <c r="M61" s="18" t="n">
        <v>383.6044198</v>
      </c>
      <c r="N61" s="20" t="n">
        <v>9.387721190000001</v>
      </c>
      <c r="O61" s="18" t="s">
        <v>481</v>
      </c>
      <c r="P61" s="20" t="s">
        <v>481</v>
      </c>
      <c r="Q61" s="18" t="s">
        <v>481</v>
      </c>
      <c r="R61" s="20" t="s">
        <v>481</v>
      </c>
      <c r="S61" s="18" t="s">
        <v>481</v>
      </c>
      <c r="T61" s="20" t="s">
        <v>481</v>
      </c>
      <c r="U61" s="18" t="n">
        <v>387.9695221</v>
      </c>
      <c r="V61" s="20" t="n">
        <v>15.37483989</v>
      </c>
    </row>
    <row r="62" spans="1:22">
      <c r="A62" s="15" t="s">
        <v>537</v>
      </c>
      <c r="B62" s="17" t="n">
        <v>4476</v>
      </c>
      <c r="C62" s="18">
        <f>(3.0/B62*100)</f>
        <v/>
      </c>
      <c r="D62" s="19" t="n">
        <v>4473</v>
      </c>
      <c r="E62" s="18" t="n">
        <v>469.59805551</v>
      </c>
      <c r="F62" s="20" t="n">
        <v>7.9837625</v>
      </c>
      <c r="G62" s="18" t="n">
        <v>517.7322838</v>
      </c>
      <c r="H62" s="20" t="n">
        <v>3.61287456</v>
      </c>
      <c r="I62" s="18" t="n">
        <v>514.03708318</v>
      </c>
      <c r="J62" s="20" t="n">
        <v>1.63806189</v>
      </c>
      <c r="K62" s="18" t="n">
        <v>498.40451358</v>
      </c>
      <c r="L62" s="20" t="n">
        <v>4.90639737</v>
      </c>
      <c r="M62" s="18" t="n">
        <v>489.95828195</v>
      </c>
      <c r="N62" s="20" t="n">
        <v>4.45531942</v>
      </c>
      <c r="O62" s="18" t="s">
        <v>481</v>
      </c>
      <c r="P62" s="20" t="s">
        <v>481</v>
      </c>
      <c r="Q62" s="18" t="s">
        <v>481</v>
      </c>
      <c r="R62" s="20" t="s">
        <v>481</v>
      </c>
      <c r="S62" s="18" t="s">
        <v>481</v>
      </c>
      <c r="T62" s="20" t="s">
        <v>481</v>
      </c>
      <c r="U62" s="18" t="n">
        <v>465.08143134</v>
      </c>
      <c r="V62" s="20" t="n">
        <v>24.5569003</v>
      </c>
    </row>
    <row r="63" spans="1:22">
      <c r="A63" s="15" t="s">
        <v>538</v>
      </c>
      <c r="B63" s="17" t="n">
        <v>5324</v>
      </c>
      <c r="C63" s="18">
        <f>(13.0/B63*100)</f>
        <v/>
      </c>
      <c r="D63" s="19" t="n">
        <v>5311</v>
      </c>
      <c r="E63" s="18" t="n">
        <v>307.29532345</v>
      </c>
      <c r="F63" s="20" t="n">
        <v>6.09219521</v>
      </c>
      <c r="G63" s="18" t="n">
        <v>361.46825451</v>
      </c>
      <c r="H63" s="20" t="n">
        <v>4.22116681</v>
      </c>
      <c r="I63" s="18" t="n">
        <v>363.07746187</v>
      </c>
      <c r="J63" s="20" t="n">
        <v>1.96029556</v>
      </c>
      <c r="K63" s="18" t="n">
        <v>341.57502056</v>
      </c>
      <c r="L63" s="20" t="n">
        <v>4.85038538</v>
      </c>
      <c r="M63" s="18" t="s">
        <v>481</v>
      </c>
      <c r="N63" s="20" t="s">
        <v>481</v>
      </c>
      <c r="O63" s="18" t="s">
        <v>481</v>
      </c>
      <c r="P63" s="20" t="s">
        <v>481</v>
      </c>
      <c r="Q63" s="18" t="n">
        <v>255.64231787</v>
      </c>
      <c r="R63" s="20" t="n">
        <v>40.75844896</v>
      </c>
      <c r="S63" s="18" t="n">
        <v>200.48203389</v>
      </c>
      <c r="T63" s="20" t="n">
        <v>38.56699971</v>
      </c>
      <c r="U63" s="18" t="n">
        <v>300.98117609</v>
      </c>
      <c r="V63" s="20" t="n">
        <v>8.184729859999999</v>
      </c>
    </row>
    <row r="64" spans="1:22">
      <c r="A64" s="15" t="s">
        <v>539</v>
      </c>
      <c r="B64" s="17" t="n">
        <v>3634</v>
      </c>
      <c r="C64" s="18">
        <f>(3.0/B64*100)</f>
        <v/>
      </c>
      <c r="D64" s="19" t="n">
        <v>3631</v>
      </c>
      <c r="E64" s="18" t="n">
        <v>398.67808385</v>
      </c>
      <c r="F64" s="20" t="n">
        <v>5.11335317</v>
      </c>
      <c r="G64" s="18" t="n">
        <v>437.50825697</v>
      </c>
      <c r="H64" s="20" t="n">
        <v>4.02277749</v>
      </c>
      <c r="I64" s="18" t="n">
        <v>466.9627639</v>
      </c>
      <c r="J64" s="20" t="n">
        <v>3.1661566</v>
      </c>
      <c r="K64" s="18" t="n">
        <v>472.29696734</v>
      </c>
      <c r="L64" s="20" t="n">
        <v>5.52792493</v>
      </c>
      <c r="M64" s="18" t="s">
        <v>481</v>
      </c>
      <c r="N64" s="20" t="s">
        <v>481</v>
      </c>
      <c r="O64" s="18" t="s">
        <v>481</v>
      </c>
      <c r="P64" s="20" t="s">
        <v>481</v>
      </c>
      <c r="Q64" s="18" t="s">
        <v>481</v>
      </c>
      <c r="R64" s="20" t="s">
        <v>481</v>
      </c>
      <c r="S64" s="18" t="n">
        <v>326.32524851</v>
      </c>
      <c r="T64" s="20" t="n">
        <v>59.4173239</v>
      </c>
      <c r="U64" s="18" t="n">
        <v>290.15585388</v>
      </c>
      <c r="V64" s="20" t="n">
        <v>12.85642238</v>
      </c>
    </row>
    <row r="65" spans="1:22">
      <c r="A65" s="15" t="s">
        <v>540</v>
      </c>
      <c r="B65" s="17" t="n">
        <v>5325</v>
      </c>
      <c r="C65" s="18">
        <f>(14.0/B65*100)</f>
        <v/>
      </c>
      <c r="D65" s="19" t="n">
        <v>5311</v>
      </c>
      <c r="E65" s="18" t="n">
        <v>385.80621715</v>
      </c>
      <c r="F65" s="20" t="n">
        <v>7.00448635</v>
      </c>
      <c r="G65" s="18" t="n">
        <v>439.09528753</v>
      </c>
      <c r="H65" s="20" t="n">
        <v>6.8747102</v>
      </c>
      <c r="I65" s="18" t="n">
        <v>420.34107172</v>
      </c>
      <c r="J65" s="20" t="n">
        <v>2.87851975</v>
      </c>
      <c r="K65" s="18" t="n">
        <v>415.60062603</v>
      </c>
      <c r="L65" s="20" t="n">
        <v>4.63018855</v>
      </c>
      <c r="M65" s="18" t="s">
        <v>481</v>
      </c>
      <c r="N65" s="20" t="s">
        <v>481</v>
      </c>
      <c r="O65" s="18" t="s">
        <v>481</v>
      </c>
      <c r="P65" s="20" t="s">
        <v>481</v>
      </c>
      <c r="Q65" s="18" t="n">
        <v>273.25987478</v>
      </c>
      <c r="R65" s="20" t="n">
        <v>41.71912126</v>
      </c>
      <c r="S65" s="18" t="n">
        <v>317.46235533</v>
      </c>
      <c r="T65" s="20" t="n">
        <v>44.09797028</v>
      </c>
      <c r="U65" s="18" t="n">
        <v>281.44210996</v>
      </c>
      <c r="V65" s="20" t="n">
        <v>11.5877364</v>
      </c>
    </row>
    <row r="66" spans="1:22">
      <c r="A66" s="15" t="s">
        <v>541</v>
      </c>
      <c r="B66" s="17" t="n">
        <v>5665</v>
      </c>
      <c r="C66" s="18">
        <f>(81.0/B66*100)</f>
        <v/>
      </c>
      <c r="D66" s="19" t="n">
        <v>5584</v>
      </c>
      <c r="E66" s="18" t="n">
        <v>400.98208313</v>
      </c>
      <c r="F66" s="20" t="n">
        <v>4.33377096</v>
      </c>
      <c r="G66" s="18" t="n">
        <v>438.20574459</v>
      </c>
      <c r="H66" s="20" t="n">
        <v>2.63886627</v>
      </c>
      <c r="I66" s="18" t="n">
        <v>450.9852774</v>
      </c>
      <c r="J66" s="20" t="n">
        <v>2.2784838</v>
      </c>
      <c r="K66" s="18" t="n">
        <v>430.61515614</v>
      </c>
      <c r="L66" s="20" t="n">
        <v>4.10538763</v>
      </c>
      <c r="M66" s="18" t="n">
        <v>375.03384174</v>
      </c>
      <c r="N66" s="20" t="n">
        <v>4.57448314</v>
      </c>
      <c r="O66" s="18" t="s">
        <v>481</v>
      </c>
      <c r="P66" s="20" t="s">
        <v>481</v>
      </c>
      <c r="Q66" s="18" t="s">
        <v>481</v>
      </c>
      <c r="R66" s="20" t="s">
        <v>481</v>
      </c>
      <c r="S66" s="18" t="s">
        <v>481</v>
      </c>
      <c r="T66" s="20" t="s">
        <v>481</v>
      </c>
      <c r="U66" s="18" t="n">
        <v>350.49873054</v>
      </c>
      <c r="V66" s="20" t="n">
        <v>6.95703031</v>
      </c>
    </row>
    <row r="67" spans="1:22">
      <c r="A67" s="15" t="s">
        <v>542</v>
      </c>
      <c r="B67" s="17" t="n">
        <v>6971</v>
      </c>
      <c r="C67" s="18">
        <f>(440.0/B67*100)</f>
        <v/>
      </c>
      <c r="D67" s="19" t="n">
        <v>6531</v>
      </c>
      <c r="E67" s="18" t="n">
        <v>358.47541265</v>
      </c>
      <c r="F67" s="20" t="n">
        <v>5.89154768</v>
      </c>
      <c r="G67" s="18" t="n">
        <v>411.47148988</v>
      </c>
      <c r="H67" s="20" t="n">
        <v>4.48592869</v>
      </c>
      <c r="I67" s="18" t="n">
        <v>411.95497597</v>
      </c>
      <c r="J67" s="20" t="n">
        <v>2.99782929</v>
      </c>
      <c r="K67" s="18" t="n">
        <v>414.58266336</v>
      </c>
      <c r="L67" s="20" t="n">
        <v>4.93794166</v>
      </c>
      <c r="M67" s="18" t="n">
        <v>362.89280251</v>
      </c>
      <c r="N67" s="20" t="n">
        <v>6.96386695</v>
      </c>
      <c r="O67" s="18" t="s">
        <v>481</v>
      </c>
      <c r="P67" s="20" t="s">
        <v>481</v>
      </c>
      <c r="Q67" s="18" t="s">
        <v>481</v>
      </c>
      <c r="R67" s="20" t="s">
        <v>481</v>
      </c>
      <c r="S67" s="18" t="s">
        <v>481</v>
      </c>
      <c r="T67" s="20" t="s">
        <v>481</v>
      </c>
      <c r="U67" s="18" t="n">
        <v>303.26914345</v>
      </c>
      <c r="V67" s="20" t="n">
        <v>11.68198999</v>
      </c>
    </row>
    <row r="68" spans="1:22">
      <c r="A68" s="15" t="s">
        <v>543</v>
      </c>
      <c r="B68" s="17" t="n">
        <v>12083</v>
      </c>
      <c r="C68" s="18">
        <f>(29.0/B68*100)</f>
        <v/>
      </c>
      <c r="D68" s="19" t="n">
        <v>12054</v>
      </c>
      <c r="E68" s="18" t="n">
        <v>336.958583</v>
      </c>
      <c r="F68" s="20" t="n">
        <v>3.3965972</v>
      </c>
      <c r="G68" s="18" t="n">
        <v>391.51851178</v>
      </c>
      <c r="H68" s="20" t="n">
        <v>2.3581284</v>
      </c>
      <c r="I68" s="18" t="n">
        <v>442.07320477</v>
      </c>
      <c r="J68" s="20" t="n">
        <v>1.82660646</v>
      </c>
      <c r="K68" s="18" t="n">
        <v>435.01918334</v>
      </c>
      <c r="L68" s="20" t="n">
        <v>2.84358401</v>
      </c>
      <c r="M68" s="18" t="n">
        <v>328.28585839</v>
      </c>
      <c r="N68" s="20" t="n">
        <v>3.23835827</v>
      </c>
      <c r="O68" s="18" t="s">
        <v>481</v>
      </c>
      <c r="P68" s="20" t="s">
        <v>481</v>
      </c>
      <c r="Q68" s="18" t="s">
        <v>481</v>
      </c>
      <c r="R68" s="20" t="s">
        <v>481</v>
      </c>
      <c r="S68" s="18" t="s">
        <v>481</v>
      </c>
      <c r="T68" s="20" t="s">
        <v>481</v>
      </c>
      <c r="U68" s="18" t="n">
        <v>327.24105192</v>
      </c>
      <c r="V68" s="20" t="n">
        <v>6.78752424</v>
      </c>
    </row>
    <row r="69" spans="1:22">
      <c r="A69" s="15" t="s">
        <v>544</v>
      </c>
      <c r="B69" s="17" t="n">
        <v>4876</v>
      </c>
      <c r="C69" s="18">
        <f>(0.0/B69*100)</f>
        <v/>
      </c>
      <c r="D69" s="19" t="n">
        <v>4876</v>
      </c>
      <c r="E69" s="18" t="n">
        <v>387.57867442</v>
      </c>
      <c r="F69" s="20" t="n">
        <v>8.097966400000001</v>
      </c>
      <c r="G69" s="18" t="n">
        <v>427.37583101</v>
      </c>
      <c r="H69" s="20" t="n">
        <v>6.02253883</v>
      </c>
      <c r="I69" s="18" t="n">
        <v>433.76970408</v>
      </c>
      <c r="J69" s="20" t="n">
        <v>3.89038788</v>
      </c>
      <c r="K69" s="18" t="n">
        <v>460.23419824</v>
      </c>
      <c r="L69" s="20" t="n">
        <v>6.21226409</v>
      </c>
      <c r="M69" s="18" t="s">
        <v>481</v>
      </c>
      <c r="N69" s="20" t="s">
        <v>481</v>
      </c>
      <c r="O69" s="18" t="s">
        <v>481</v>
      </c>
      <c r="P69" s="20" t="s">
        <v>481</v>
      </c>
      <c r="Q69" s="18" t="s">
        <v>481</v>
      </c>
      <c r="R69" s="20" t="s">
        <v>481</v>
      </c>
      <c r="S69" s="18" t="s">
        <v>481</v>
      </c>
      <c r="T69" s="20" t="s">
        <v>481</v>
      </c>
      <c r="U69" s="18" t="n">
        <v>333.38742175</v>
      </c>
      <c r="V69" s="20" t="n">
        <v>29.16274916</v>
      </c>
    </row>
    <row r="70" spans="1:22">
      <c r="A70" s="15" t="s">
        <v>545</v>
      </c>
      <c r="B70" s="17" t="n">
        <v>6036</v>
      </c>
      <c r="C70" s="18">
        <f>(223.0/B70*100)</f>
        <v/>
      </c>
      <c r="D70" s="19" t="n">
        <v>5813</v>
      </c>
      <c r="E70" s="18" t="n">
        <v>468.07753181</v>
      </c>
      <c r="F70" s="20" t="n">
        <v>7.58300452</v>
      </c>
      <c r="G70" s="18" t="n">
        <v>497.8667516</v>
      </c>
      <c r="H70" s="20" t="n">
        <v>5.09263871</v>
      </c>
      <c r="I70" s="18" t="n">
        <v>509.69064364</v>
      </c>
      <c r="J70" s="20" t="n">
        <v>3.11470196</v>
      </c>
      <c r="K70" s="18" t="n">
        <v>495.88613596</v>
      </c>
      <c r="L70" s="20" t="n">
        <v>4.11334417</v>
      </c>
      <c r="M70" s="18" t="n">
        <v>432.50302033</v>
      </c>
      <c r="N70" s="20" t="n">
        <v>6.8787403</v>
      </c>
      <c r="O70" s="18" t="s">
        <v>481</v>
      </c>
      <c r="P70" s="20" t="s">
        <v>481</v>
      </c>
      <c r="Q70" s="18" t="s">
        <v>481</v>
      </c>
      <c r="R70" s="20" t="s">
        <v>481</v>
      </c>
      <c r="S70" s="18" t="s">
        <v>481</v>
      </c>
      <c r="T70" s="20" t="s">
        <v>481</v>
      </c>
      <c r="U70" s="18" t="n">
        <v>420.87220253</v>
      </c>
      <c r="V70" s="20" t="n">
        <v>12.34108595</v>
      </c>
    </row>
    <row r="71" spans="1:22">
      <c r="A71" s="15" t="s">
        <v>546</v>
      </c>
      <c r="B71" s="17" t="n">
        <v>6115</v>
      </c>
      <c r="C71" s="18">
        <f>(21.0/B71*100)</f>
        <v/>
      </c>
      <c r="D71" s="19" t="n">
        <v>6094</v>
      </c>
      <c r="E71" s="18" t="n">
        <v>494.20287347</v>
      </c>
      <c r="F71" s="20" t="n">
        <v>6.48264603</v>
      </c>
      <c r="G71" s="18" t="n">
        <v>504.80425504</v>
      </c>
      <c r="H71" s="20" t="n">
        <v>3.99479707</v>
      </c>
      <c r="I71" s="18" t="n">
        <v>542.11491298</v>
      </c>
      <c r="J71" s="20" t="n">
        <v>2.27911953</v>
      </c>
      <c r="K71" s="18" t="n">
        <v>570.01281534</v>
      </c>
      <c r="L71" s="20" t="n">
        <v>3.16674758</v>
      </c>
      <c r="M71" s="18" t="n">
        <v>434.90114573</v>
      </c>
      <c r="N71" s="20" t="n">
        <v>6.3583381</v>
      </c>
      <c r="O71" s="18" t="s">
        <v>481</v>
      </c>
      <c r="P71" s="20" t="s">
        <v>481</v>
      </c>
      <c r="Q71" s="18" t="s">
        <v>481</v>
      </c>
      <c r="R71" s="20" t="s">
        <v>481</v>
      </c>
      <c r="S71" s="18" t="s">
        <v>481</v>
      </c>
      <c r="T71" s="20" t="s">
        <v>481</v>
      </c>
      <c r="U71" s="18" t="n">
        <v>448.7744196</v>
      </c>
      <c r="V71" s="20" t="n">
        <v>33.67717137</v>
      </c>
    </row>
    <row r="72" spans="1:22">
      <c r="A72" s="15" t="s">
        <v>547</v>
      </c>
      <c r="B72" s="17" t="n">
        <v>7708</v>
      </c>
      <c r="C72" s="18">
        <f>(5.0/B72*100)</f>
        <v/>
      </c>
      <c r="D72" s="19" t="n">
        <v>7703</v>
      </c>
      <c r="E72" s="18" t="n">
        <v>456.89785514</v>
      </c>
      <c r="F72" s="20" t="n">
        <v>5.81971408</v>
      </c>
      <c r="G72" s="18" t="n">
        <v>492.43298199</v>
      </c>
      <c r="H72" s="20" t="n">
        <v>4.05255286</v>
      </c>
      <c r="I72" s="18" t="n">
        <v>507.96518154</v>
      </c>
      <c r="J72" s="20" t="n">
        <v>2.92519068</v>
      </c>
      <c r="K72" s="18" t="n">
        <v>501.77262714</v>
      </c>
      <c r="L72" s="20" t="n">
        <v>3.89732141</v>
      </c>
      <c r="M72" s="18" t="n">
        <v>444.00457368</v>
      </c>
      <c r="N72" s="20" t="n">
        <v>7.84830689</v>
      </c>
      <c r="O72" s="18" t="s">
        <v>481</v>
      </c>
      <c r="P72" s="20" t="s">
        <v>481</v>
      </c>
      <c r="Q72" s="18" t="s">
        <v>481</v>
      </c>
      <c r="R72" s="20" t="s">
        <v>481</v>
      </c>
      <c r="S72" s="18" t="s">
        <v>481</v>
      </c>
      <c r="T72" s="20" t="s">
        <v>481</v>
      </c>
      <c r="U72" s="18" t="n">
        <v>513.43904301</v>
      </c>
      <c r="V72" s="20" t="n">
        <v>31.41835228</v>
      </c>
    </row>
    <row r="73" spans="1:22">
      <c r="A73" s="15" t="s">
        <v>548</v>
      </c>
      <c r="B73" s="17" t="n">
        <v>8249</v>
      </c>
      <c r="C73" s="18">
        <f>(160.0/B73*100)</f>
        <v/>
      </c>
      <c r="D73" s="19" t="n">
        <v>8089</v>
      </c>
      <c r="E73" s="18" t="n">
        <v>360.05508574</v>
      </c>
      <c r="F73" s="20" t="n">
        <v>7.80372518</v>
      </c>
      <c r="G73" s="18" t="n">
        <v>406.99437532</v>
      </c>
      <c r="H73" s="20" t="n">
        <v>7.70700172</v>
      </c>
      <c r="I73" s="18" t="n">
        <v>418.56594035</v>
      </c>
      <c r="J73" s="20" t="n">
        <v>3.62716457</v>
      </c>
      <c r="K73" s="18" t="n">
        <v>415.02144385</v>
      </c>
      <c r="L73" s="20" t="n">
        <v>3.79413786</v>
      </c>
      <c r="M73" s="18" t="n">
        <v>377.38336375</v>
      </c>
      <c r="N73" s="20" t="n">
        <v>4.3272088</v>
      </c>
      <c r="O73" s="18" t="s">
        <v>481</v>
      </c>
      <c r="P73" s="20" t="s">
        <v>481</v>
      </c>
      <c r="Q73" s="18" t="s">
        <v>481</v>
      </c>
      <c r="R73" s="20" t="s">
        <v>481</v>
      </c>
      <c r="S73" s="18" t="s">
        <v>481</v>
      </c>
      <c r="T73" s="20" t="s">
        <v>481</v>
      </c>
      <c r="U73" s="18" t="n">
        <v>349.22359091</v>
      </c>
      <c r="V73" s="20" t="n">
        <v>15.19337581</v>
      </c>
    </row>
    <row r="74" spans="1:22">
      <c r="A74" s="15" t="s">
        <v>549</v>
      </c>
      <c r="B74" s="17" t="n">
        <v>4692</v>
      </c>
      <c r="C74" s="18">
        <f>(82.0/B74*100)</f>
        <v/>
      </c>
      <c r="D74" s="19" t="n">
        <v>4610</v>
      </c>
      <c r="E74" s="18" t="n">
        <v>391.5598972</v>
      </c>
      <c r="F74" s="20" t="n">
        <v>5.32172373</v>
      </c>
      <c r="G74" s="18" t="n">
        <v>418.38938591</v>
      </c>
      <c r="H74" s="20" t="n">
        <v>4.20224225</v>
      </c>
      <c r="I74" s="18" t="n">
        <v>436.57586236</v>
      </c>
      <c r="J74" s="20" t="n">
        <v>2.20927559</v>
      </c>
      <c r="K74" s="18" t="n">
        <v>460.82253463</v>
      </c>
      <c r="L74" s="20" t="n">
        <v>4.50801179</v>
      </c>
      <c r="M74" s="18" t="s">
        <v>481</v>
      </c>
      <c r="N74" s="20" t="s">
        <v>481</v>
      </c>
      <c r="O74" s="18" t="s">
        <v>481</v>
      </c>
      <c r="P74" s="20" t="s">
        <v>481</v>
      </c>
      <c r="Q74" s="18" t="s">
        <v>481</v>
      </c>
      <c r="R74" s="20" t="s">
        <v>481</v>
      </c>
      <c r="S74" s="18" t="n">
        <v>305.77819857</v>
      </c>
      <c r="T74" s="20" t="n">
        <v>28.46477092</v>
      </c>
      <c r="U74" s="18" t="n">
        <v>354.36531242</v>
      </c>
      <c r="V74" s="20" t="n">
        <v>8.1297844</v>
      </c>
    </row>
    <row r="75" spans="1:22">
      <c r="A75" s="15" t="s">
        <v>550</v>
      </c>
      <c r="B75" s="17" t="n">
        <v>5375</v>
      </c>
      <c r="C75" s="18">
        <f>(254.0/B75*100)</f>
        <v/>
      </c>
      <c r="D75" s="19" t="n">
        <v>5121</v>
      </c>
      <c r="E75" s="18" t="n">
        <v>337.33760785</v>
      </c>
      <c r="F75" s="20" t="n">
        <v>5.54390929</v>
      </c>
      <c r="G75" s="18" t="n">
        <v>372.06647036</v>
      </c>
      <c r="H75" s="20" t="n">
        <v>4.83309432</v>
      </c>
      <c r="I75" s="18" t="n">
        <v>379.4401591</v>
      </c>
      <c r="J75" s="20" t="n">
        <v>3.24982882</v>
      </c>
      <c r="K75" s="18" t="n">
        <v>346.25642939</v>
      </c>
      <c r="L75" s="20" t="n">
        <v>5.01021683</v>
      </c>
      <c r="M75" s="18" t="n">
        <v>325.98411213</v>
      </c>
      <c r="N75" s="20" t="n">
        <v>6.90174597</v>
      </c>
      <c r="O75" s="18" t="s">
        <v>481</v>
      </c>
      <c r="P75" s="20" t="s">
        <v>481</v>
      </c>
      <c r="Q75" s="18" t="s">
        <v>481</v>
      </c>
      <c r="R75" s="20" t="s">
        <v>481</v>
      </c>
      <c r="S75" s="18" t="s">
        <v>481</v>
      </c>
      <c r="T75" s="20" t="s">
        <v>481</v>
      </c>
      <c r="U75" s="18" t="n">
        <v>299.13743391</v>
      </c>
      <c r="V75" s="20" t="n">
        <v>9.0526567</v>
      </c>
    </row>
    <row r="76" spans="1:22">
      <c r="A76" s="15" t="s">
        <v>551</v>
      </c>
      <c r="B76" s="17" t="n">
        <v>14167</v>
      </c>
      <c r="C76" s="18">
        <f>(232.0/B76*100)</f>
        <v/>
      </c>
      <c r="D76" s="19" t="n">
        <v>13935</v>
      </c>
      <c r="E76" s="18" t="n">
        <v>379.51556119</v>
      </c>
      <c r="F76" s="20" t="n">
        <v>5.17405464</v>
      </c>
      <c r="G76" s="18" t="n">
        <v>426.20280346</v>
      </c>
      <c r="H76" s="20" t="n">
        <v>4.32151398</v>
      </c>
      <c r="I76" s="18" t="n">
        <v>459.69366999</v>
      </c>
      <c r="J76" s="20" t="n">
        <v>3.01294961</v>
      </c>
      <c r="K76" s="18" t="n">
        <v>439.05190406</v>
      </c>
      <c r="L76" s="20" t="n">
        <v>4.2762651</v>
      </c>
      <c r="M76" s="18" t="n">
        <v>400.94788857</v>
      </c>
      <c r="N76" s="20" t="n">
        <v>5.3177581</v>
      </c>
      <c r="O76" s="18" t="s">
        <v>481</v>
      </c>
      <c r="P76" s="20" t="s">
        <v>481</v>
      </c>
      <c r="Q76" s="18" t="s">
        <v>481</v>
      </c>
      <c r="R76" s="20" t="s">
        <v>481</v>
      </c>
      <c r="S76" s="18" t="s">
        <v>481</v>
      </c>
      <c r="T76" s="20" t="s">
        <v>481</v>
      </c>
      <c r="U76" s="18" t="n">
        <v>335.99193823</v>
      </c>
      <c r="V76" s="20" t="n">
        <v>10.40212566</v>
      </c>
    </row>
    <row r="77" spans="1:22">
      <c r="A77" s="15" t="s">
        <v>552</v>
      </c>
      <c r="B77" s="17" t="n">
        <v>6062</v>
      </c>
      <c r="C77" s="18">
        <f>(188.0/B77*100)</f>
        <v/>
      </c>
      <c r="D77" s="19" t="n">
        <v>5874</v>
      </c>
      <c r="E77" s="18" t="n">
        <v>406.41755047</v>
      </c>
      <c r="F77" s="20" t="n">
        <v>4.92665192</v>
      </c>
      <c r="G77" s="18" t="n">
        <v>433.92396416</v>
      </c>
      <c r="H77" s="20" t="n">
        <v>3.9275467</v>
      </c>
      <c r="I77" s="18" t="n">
        <v>464.6340271</v>
      </c>
      <c r="J77" s="20" t="n">
        <v>3.18944729</v>
      </c>
      <c r="K77" s="18" t="n">
        <v>457.14553171</v>
      </c>
      <c r="L77" s="20" t="n">
        <v>5.25470231</v>
      </c>
      <c r="M77" s="18" t="n">
        <v>375.78327184</v>
      </c>
      <c r="N77" s="20" t="n">
        <v>5.9843522</v>
      </c>
      <c r="O77" s="18" t="s">
        <v>481</v>
      </c>
      <c r="P77" s="20" t="s">
        <v>481</v>
      </c>
      <c r="Q77" s="18" t="s">
        <v>481</v>
      </c>
      <c r="R77" s="20" t="s">
        <v>481</v>
      </c>
      <c r="S77" s="18" t="s">
        <v>481</v>
      </c>
      <c r="T77" s="20" t="s">
        <v>481</v>
      </c>
      <c r="U77" s="18" t="n">
        <v>365.46866769</v>
      </c>
      <c r="V77" s="20" t="n">
        <v>6.43108238</v>
      </c>
    </row>
    <row r="78" spans="1:22">
      <c r="A78" s="15" t="s">
        <v>553</v>
      </c>
      <c r="B78" s="17" t="n">
        <v>5826</v>
      </c>
      <c r="C78" s="18">
        <f>(0.0/B78*100)</f>
        <v/>
      </c>
      <c r="D78" s="19" t="n">
        <v>5826</v>
      </c>
      <c r="E78" s="18" t="n">
        <v>431.63138165</v>
      </c>
      <c r="F78" s="20" t="n">
        <v>15.54091029</v>
      </c>
      <c r="G78" s="18" t="n">
        <v>471.64728945</v>
      </c>
      <c r="H78" s="20" t="n">
        <v>11.4818699</v>
      </c>
      <c r="I78" s="18" t="n">
        <v>490.40763729</v>
      </c>
      <c r="J78" s="20" t="n">
        <v>3.67314427</v>
      </c>
      <c r="K78" s="18" t="n">
        <v>485.33905037</v>
      </c>
      <c r="L78" s="20" t="n">
        <v>4.47525506</v>
      </c>
      <c r="M78" s="18" t="s">
        <v>481</v>
      </c>
      <c r="N78" s="20" t="s">
        <v>481</v>
      </c>
      <c r="O78" s="18" t="s">
        <v>481</v>
      </c>
      <c r="P78" s="20" t="s">
        <v>481</v>
      </c>
      <c r="Q78" s="18" t="n">
        <v>324.52135656</v>
      </c>
      <c r="R78" s="20" t="n">
        <v>33.37375708</v>
      </c>
      <c r="S78" s="18" t="n">
        <v>303.25539601</v>
      </c>
      <c r="T78" s="20" t="n">
        <v>25.90772975</v>
      </c>
      <c r="U78" s="18" t="n">
        <v>402.12937495</v>
      </c>
      <c r="V78" s="20" t="n">
        <v>30.8658703</v>
      </c>
    </row>
    <row customHeight="1" ht="25" r="79" spans="1:22">
      <c r="A79" s="15" t="s">
        <v>554</v>
      </c>
      <c r="B79" s="17" t="n">
        <v>1657</v>
      </c>
      <c r="C79" s="18">
        <f>(41.0/B79*100)</f>
        <v/>
      </c>
      <c r="D79" s="19" t="n">
        <v>1616</v>
      </c>
      <c r="E79" s="18" t="n">
        <v>444.08899119</v>
      </c>
      <c r="F79" s="20" t="n">
        <v>9.535596079999999</v>
      </c>
      <c r="G79" s="18" t="n">
        <v>486.57883476</v>
      </c>
      <c r="H79" s="20" t="n">
        <v>7.73932251</v>
      </c>
      <c r="I79" s="18" t="n">
        <v>475.84713174</v>
      </c>
      <c r="J79" s="20" t="n">
        <v>8.655330790000001</v>
      </c>
      <c r="K79" s="18" t="n">
        <v>483.16896518</v>
      </c>
      <c r="L79" s="20" t="n">
        <v>13.19428982</v>
      </c>
      <c r="M79" s="18" t="s">
        <v>481</v>
      </c>
      <c r="N79" s="20" t="s">
        <v>481</v>
      </c>
      <c r="O79" s="18" t="s">
        <v>481</v>
      </c>
      <c r="P79" s="20" t="s">
        <v>481</v>
      </c>
      <c r="Q79" s="18" t="s">
        <v>481</v>
      </c>
      <c r="R79" s="20" t="s">
        <v>481</v>
      </c>
      <c r="S79" s="18" t="s">
        <v>481</v>
      </c>
      <c r="T79" s="20" t="s">
        <v>481</v>
      </c>
      <c r="U79" s="18" t="n">
        <v>379.15689927</v>
      </c>
      <c r="V79" s="20" t="n">
        <v>28.91921829</v>
      </c>
    </row>
    <row r="80" spans="1:22">
      <c r="A80" s="15" t="s">
        <v>555</v>
      </c>
      <c r="B80" s="17" t="n">
        <v>7841</v>
      </c>
      <c r="C80" s="18">
        <f>(0.0/B80*100)</f>
        <v/>
      </c>
      <c r="D80" s="19" t="n">
        <v>7841</v>
      </c>
      <c r="E80" s="18" t="n">
        <v>384.76919659</v>
      </c>
      <c r="F80" s="20" t="n">
        <v>6.04584031</v>
      </c>
      <c r="G80" s="18" t="n">
        <v>420.94006291</v>
      </c>
      <c r="H80" s="20" t="n">
        <v>10.48841597</v>
      </c>
      <c r="I80" s="18" t="n">
        <v>424.55046366</v>
      </c>
      <c r="J80" s="20" t="n">
        <v>4.20951401</v>
      </c>
      <c r="K80" s="18" t="n">
        <v>433.26807049</v>
      </c>
      <c r="L80" s="20" t="n">
        <v>3.8125018</v>
      </c>
      <c r="M80" s="18" t="s">
        <v>481</v>
      </c>
      <c r="N80" s="20" t="s">
        <v>481</v>
      </c>
      <c r="O80" s="18" t="s">
        <v>481</v>
      </c>
      <c r="P80" s="20" t="s">
        <v>481</v>
      </c>
      <c r="Q80" s="18" t="s">
        <v>481</v>
      </c>
      <c r="R80" s="20" t="s">
        <v>481</v>
      </c>
      <c r="S80" s="18" t="s">
        <v>481</v>
      </c>
      <c r="T80" s="20" t="s">
        <v>481</v>
      </c>
      <c r="U80" s="18" t="n">
        <v>337.62684026</v>
      </c>
      <c r="V80" s="20" t="n">
        <v>46.47028411</v>
      </c>
    </row>
    <row r="81" spans="1:22">
      <c r="A81" s="23" t="s">
        <v>556</v>
      </c>
      <c r="B81" s="17" t="n">
        <v>8861</v>
      </c>
      <c r="C81" s="18">
        <f>(76.0/B81*100)</f>
        <v/>
      </c>
      <c r="D81" s="19" t="n">
        <v>8785</v>
      </c>
      <c r="E81" s="18" t="n">
        <v>384.14473253</v>
      </c>
      <c r="F81" s="20" t="n">
        <v>8.20591834</v>
      </c>
      <c r="G81" s="18" t="n">
        <v>416.26635114</v>
      </c>
      <c r="H81" s="20" t="n">
        <v>5.59176825</v>
      </c>
      <c r="I81" s="18" t="n">
        <v>443.9317896</v>
      </c>
      <c r="J81" s="20" t="n">
        <v>3.32339728</v>
      </c>
      <c r="K81" s="18" t="n">
        <v>447.82393353</v>
      </c>
      <c r="L81" s="20" t="n">
        <v>5.04933958</v>
      </c>
      <c r="M81" s="18" t="n">
        <v>374.0329919</v>
      </c>
      <c r="N81" s="20" t="n">
        <v>5.49053462</v>
      </c>
      <c r="O81" s="18" t="s">
        <v>481</v>
      </c>
      <c r="P81" s="20" t="s">
        <v>481</v>
      </c>
      <c r="Q81" s="18" t="s">
        <v>481</v>
      </c>
      <c r="R81" s="20" t="s">
        <v>481</v>
      </c>
      <c r="S81" s="18" t="s">
        <v>481</v>
      </c>
      <c r="T81" s="20" t="s">
        <v>481</v>
      </c>
      <c r="U81" s="18" t="n">
        <v>391.7320605</v>
      </c>
      <c r="V81" s="20" t="n">
        <v>33.35113444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784</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(544.0/B7*100)</f>
        <v/>
      </c>
      <c r="D7" s="19" t="n">
        <v>13986</v>
      </c>
      <c r="E7" s="18" t="n">
        <v>487.07197225</v>
      </c>
      <c r="F7" s="20" t="n">
        <v>3.19806559</v>
      </c>
      <c r="G7" s="18" t="n">
        <v>503.07720707</v>
      </c>
      <c r="H7" s="20" t="n">
        <v>2.97275613</v>
      </c>
      <c r="I7" s="18" t="n">
        <v>526.70390647</v>
      </c>
      <c r="J7" s="20" t="n">
        <v>2.64284308</v>
      </c>
      <c r="K7" s="18" t="n">
        <v>533.8267795</v>
      </c>
      <c r="L7" s="20" t="n">
        <v>4.27409836</v>
      </c>
      <c r="M7" s="18" t="n">
        <v>450.87490711</v>
      </c>
      <c r="N7" s="20" t="n">
        <v>3.97931916</v>
      </c>
      <c r="O7" s="18" t="s">
        <v>481</v>
      </c>
      <c r="P7" s="20" t="s">
        <v>481</v>
      </c>
      <c r="Q7" s="18" t="s">
        <v>481</v>
      </c>
      <c r="R7" s="20" t="s">
        <v>481</v>
      </c>
      <c r="S7" s="18" t="s">
        <v>481</v>
      </c>
      <c r="T7" s="20" t="s">
        <v>481</v>
      </c>
      <c r="U7" s="18" t="n">
        <v>451.72713199</v>
      </c>
      <c r="V7" s="20" t="n">
        <v>10.13370885</v>
      </c>
    </row>
    <row r="8" spans="1:22">
      <c r="A8" s="15" t="s">
        <v>483</v>
      </c>
      <c r="B8" s="17" t="n">
        <v>7007</v>
      </c>
      <c r="C8" s="18">
        <f>(53.0/B8*100)</f>
        <v/>
      </c>
      <c r="D8" s="19" t="n">
        <v>6954</v>
      </c>
      <c r="E8" s="18" t="n">
        <v>472.02738458</v>
      </c>
      <c r="F8" s="20" t="n">
        <v>8.36969259</v>
      </c>
      <c r="G8" s="18" t="n">
        <v>482.11342402</v>
      </c>
      <c r="H8" s="20" t="n">
        <v>6.00541565</v>
      </c>
      <c r="I8" s="18" t="n">
        <v>509.75762376</v>
      </c>
      <c r="J8" s="20" t="n">
        <v>3.22533148</v>
      </c>
      <c r="K8" s="18" t="n">
        <v>513.37438631</v>
      </c>
      <c r="L8" s="20" t="n">
        <v>4.1096593</v>
      </c>
      <c r="M8" s="18" t="n">
        <v>410.33790904</v>
      </c>
      <c r="N8" s="20" t="n">
        <v>4.41162932</v>
      </c>
      <c r="O8" s="18" t="s">
        <v>481</v>
      </c>
      <c r="P8" s="20" t="s">
        <v>481</v>
      </c>
      <c r="Q8" s="18" t="s">
        <v>481</v>
      </c>
      <c r="R8" s="20" t="s">
        <v>481</v>
      </c>
      <c r="S8" s="18" t="s">
        <v>481</v>
      </c>
      <c r="T8" s="20" t="s">
        <v>481</v>
      </c>
      <c r="U8" s="18" t="n">
        <v>423.19334822</v>
      </c>
      <c r="V8" s="20" t="n">
        <v>13.04268116</v>
      </c>
    </row>
    <row r="9" spans="1:22">
      <c r="A9" s="15" t="s">
        <v>484</v>
      </c>
      <c r="B9" s="17" t="n">
        <v>9651</v>
      </c>
      <c r="C9" s="18">
        <f>(642.0/B9*100)</f>
        <v/>
      </c>
      <c r="D9" s="19" t="n">
        <v>9009</v>
      </c>
      <c r="E9" s="18" t="n">
        <v>485.20829781</v>
      </c>
      <c r="F9" s="20" t="n">
        <v>3.77434895</v>
      </c>
      <c r="G9" s="18" t="n">
        <v>511.28656293</v>
      </c>
      <c r="H9" s="20" t="n">
        <v>3.25257217</v>
      </c>
      <c r="I9" s="18" t="n">
        <v>527.91899216</v>
      </c>
      <c r="J9" s="20" t="n">
        <v>2.36961729</v>
      </c>
      <c r="K9" s="18" t="n">
        <v>516.54557212</v>
      </c>
      <c r="L9" s="20" t="n">
        <v>4.24645585</v>
      </c>
      <c r="M9" s="18" t="n">
        <v>394.33661884</v>
      </c>
      <c r="N9" s="20" t="n">
        <v>6.36348139</v>
      </c>
      <c r="O9" s="18" t="s">
        <v>481</v>
      </c>
      <c r="P9" s="20" t="s">
        <v>481</v>
      </c>
      <c r="Q9" s="18" t="s">
        <v>481</v>
      </c>
      <c r="R9" s="20" t="s">
        <v>481</v>
      </c>
      <c r="S9" s="18" t="s">
        <v>481</v>
      </c>
      <c r="T9" s="20" t="s">
        <v>481</v>
      </c>
      <c r="U9" s="18" t="n">
        <v>400.76046674</v>
      </c>
      <c r="V9" s="20" t="n">
        <v>8.67215837</v>
      </c>
    </row>
    <row r="10" spans="1:22">
      <c r="A10" s="15" t="s">
        <v>485</v>
      </c>
      <c r="B10" s="17" t="n">
        <v>20058</v>
      </c>
      <c r="C10" s="18">
        <f>(547.0/B10*100)</f>
        <v/>
      </c>
      <c r="D10" s="19" t="n">
        <v>19511</v>
      </c>
      <c r="E10" s="18" t="n">
        <v>517.04820578</v>
      </c>
      <c r="F10" s="20" t="n">
        <v>3.69581807</v>
      </c>
      <c r="G10" s="18" t="n">
        <v>528.08036803</v>
      </c>
      <c r="H10" s="20" t="n">
        <v>2.68623126</v>
      </c>
      <c r="I10" s="18" t="n">
        <v>539.78228395</v>
      </c>
      <c r="J10" s="20" t="n">
        <v>2.62295402</v>
      </c>
      <c r="K10" s="18" t="n">
        <v>543.55274506</v>
      </c>
      <c r="L10" s="20" t="n">
        <v>3.38168329</v>
      </c>
      <c r="M10" s="18" t="n">
        <v>453.64943714</v>
      </c>
      <c r="N10" s="20" t="n">
        <v>6.7129813</v>
      </c>
      <c r="O10" s="18" t="s">
        <v>481</v>
      </c>
      <c r="P10" s="20" t="s">
        <v>481</v>
      </c>
      <c r="Q10" s="18" t="s">
        <v>481</v>
      </c>
      <c r="R10" s="20" t="s">
        <v>481</v>
      </c>
      <c r="S10" s="18" t="s">
        <v>481</v>
      </c>
      <c r="T10" s="20" t="s">
        <v>481</v>
      </c>
      <c r="U10" s="18" t="n">
        <v>459.30492289</v>
      </c>
      <c r="V10" s="20" t="n">
        <v>10.4811827</v>
      </c>
    </row>
    <row r="11" spans="1:22">
      <c r="A11" s="15" t="s">
        <v>486</v>
      </c>
      <c r="B11" s="17" t="n">
        <v>7053</v>
      </c>
      <c r="C11" s="18">
        <f>(98.0/B11*100)</f>
        <v/>
      </c>
      <c r="D11" s="19" t="n">
        <v>6955</v>
      </c>
      <c r="E11" s="18" t="n">
        <v>430.24025205</v>
      </c>
      <c r="F11" s="20" t="n">
        <v>4.88932901</v>
      </c>
      <c r="G11" s="18" t="n">
        <v>461.10426287</v>
      </c>
      <c r="H11" s="20" t="n">
        <v>3.99367123</v>
      </c>
      <c r="I11" s="18" t="n">
        <v>472.30992153</v>
      </c>
      <c r="J11" s="20" t="n">
        <v>2.99268019</v>
      </c>
      <c r="K11" s="18" t="n">
        <v>479.77457803</v>
      </c>
      <c r="L11" s="20" t="n">
        <v>6.51782804</v>
      </c>
      <c r="M11" s="18" t="n">
        <v>413.12735541</v>
      </c>
      <c r="N11" s="20" t="n">
        <v>5.33297846</v>
      </c>
      <c r="O11" s="18" t="s">
        <v>481</v>
      </c>
      <c r="P11" s="20" t="s">
        <v>481</v>
      </c>
      <c r="Q11" s="18" t="s">
        <v>481</v>
      </c>
      <c r="R11" s="20" t="s">
        <v>481</v>
      </c>
      <c r="S11" s="18" t="s">
        <v>481</v>
      </c>
      <c r="T11" s="20" t="s">
        <v>481</v>
      </c>
      <c r="U11" s="18" t="n">
        <v>407.70663785</v>
      </c>
      <c r="V11" s="20" t="n">
        <v>10.77765715</v>
      </c>
    </row>
    <row r="12" spans="1:22">
      <c r="A12" s="15" t="s">
        <v>487</v>
      </c>
      <c r="B12" s="17" t="n">
        <v>6894</v>
      </c>
      <c r="C12" s="18">
        <f>(59.0/B12*100)</f>
        <v/>
      </c>
      <c r="D12" s="19" t="n">
        <v>6835</v>
      </c>
      <c r="E12" s="18" t="n">
        <v>454.35812644</v>
      </c>
      <c r="F12" s="20" t="n">
        <v>4.23854683</v>
      </c>
      <c r="G12" s="18" t="n">
        <v>483.48304209</v>
      </c>
      <c r="H12" s="20" t="n">
        <v>3.7792735</v>
      </c>
      <c r="I12" s="18" t="n">
        <v>509.57812696</v>
      </c>
      <c r="J12" s="20" t="n">
        <v>2.78371293</v>
      </c>
      <c r="K12" s="18" t="n">
        <v>508.04226616</v>
      </c>
      <c r="L12" s="20" t="n">
        <v>4.6353625</v>
      </c>
      <c r="M12" s="18" t="n">
        <v>398.45973425</v>
      </c>
      <c r="N12" s="20" t="n">
        <v>7.99109385</v>
      </c>
      <c r="O12" s="18" t="s">
        <v>481</v>
      </c>
      <c r="P12" s="20" t="s">
        <v>481</v>
      </c>
      <c r="Q12" s="18" t="s">
        <v>481</v>
      </c>
      <c r="R12" s="20" t="s">
        <v>481</v>
      </c>
      <c r="S12" s="18" t="s">
        <v>481</v>
      </c>
      <c r="T12" s="20" t="s">
        <v>481</v>
      </c>
      <c r="U12" s="18" t="n">
        <v>371.56888492</v>
      </c>
      <c r="V12" s="20" t="n">
        <v>15.46675697</v>
      </c>
    </row>
    <row r="13" spans="1:22">
      <c r="A13" s="15" t="s">
        <v>488</v>
      </c>
      <c r="B13" s="17" t="n">
        <v>7161</v>
      </c>
      <c r="C13" s="18">
        <f>(139.0/B13*100)</f>
        <v/>
      </c>
      <c r="D13" s="19" t="n">
        <v>7022</v>
      </c>
      <c r="E13" s="18" t="n">
        <v>487.02570685</v>
      </c>
      <c r="F13" s="20" t="n">
        <v>5.76486478</v>
      </c>
      <c r="G13" s="18" t="n">
        <v>500.26206306</v>
      </c>
      <c r="H13" s="20" t="n">
        <v>3.78855778</v>
      </c>
      <c r="I13" s="18" t="n">
        <v>506.04530598</v>
      </c>
      <c r="J13" s="20" t="n">
        <v>2.79250832</v>
      </c>
      <c r="K13" s="18" t="n">
        <v>517.31454941</v>
      </c>
      <c r="L13" s="20" t="n">
        <v>3.6679776</v>
      </c>
      <c r="M13" s="18" t="n">
        <v>408.4497126</v>
      </c>
      <c r="N13" s="20" t="n">
        <v>11.09739784</v>
      </c>
      <c r="O13" s="18" t="s">
        <v>481</v>
      </c>
      <c r="P13" s="20" t="s">
        <v>481</v>
      </c>
      <c r="Q13" s="18" t="s">
        <v>481</v>
      </c>
      <c r="R13" s="20" t="s">
        <v>481</v>
      </c>
      <c r="S13" s="18" t="s">
        <v>481</v>
      </c>
      <c r="T13" s="20" t="s">
        <v>481</v>
      </c>
      <c r="U13" s="18" t="n">
        <v>410.93182002</v>
      </c>
      <c r="V13" s="20" t="n">
        <v>13.31688014</v>
      </c>
    </row>
    <row r="14" spans="1:22">
      <c r="A14" s="15" t="s">
        <v>489</v>
      </c>
      <c r="B14" s="17" t="n">
        <v>5587</v>
      </c>
      <c r="C14" s="18">
        <f>(78.0/B14*100)</f>
        <v/>
      </c>
      <c r="D14" s="19" t="n">
        <v>5509</v>
      </c>
      <c r="E14" s="18" t="n">
        <v>493.14239129</v>
      </c>
      <c r="F14" s="20" t="n">
        <v>5.91841267</v>
      </c>
      <c r="G14" s="18" t="n">
        <v>516.34431317</v>
      </c>
      <c r="H14" s="20" t="n">
        <v>3.42206882</v>
      </c>
      <c r="I14" s="18" t="n">
        <v>526.37208674</v>
      </c>
      <c r="J14" s="20" t="n">
        <v>2.55939019</v>
      </c>
      <c r="K14" s="18" t="n">
        <v>529.7588881299999</v>
      </c>
      <c r="L14" s="20" t="n">
        <v>3.60404181</v>
      </c>
      <c r="M14" s="18" t="n">
        <v>441.30811903</v>
      </c>
      <c r="N14" s="20" t="n">
        <v>11.03084771</v>
      </c>
      <c r="O14" s="18" t="s">
        <v>481</v>
      </c>
      <c r="P14" s="20" t="s">
        <v>481</v>
      </c>
      <c r="Q14" s="18" t="s">
        <v>481</v>
      </c>
      <c r="R14" s="20" t="s">
        <v>481</v>
      </c>
      <c r="S14" s="18" t="s">
        <v>481</v>
      </c>
      <c r="T14" s="20" t="s">
        <v>481</v>
      </c>
      <c r="U14" s="18" t="n">
        <v>456.25569389</v>
      </c>
      <c r="V14" s="20" t="n">
        <v>17.90380386</v>
      </c>
    </row>
    <row r="15" spans="1:22">
      <c r="A15" s="15" t="s">
        <v>490</v>
      </c>
      <c r="B15" s="17" t="n">
        <v>5882</v>
      </c>
      <c r="C15" s="18">
        <f>(63.0/B15*100)</f>
        <v/>
      </c>
      <c r="D15" s="19" t="n">
        <v>5819</v>
      </c>
      <c r="E15" s="18" t="n">
        <v>508.0392346</v>
      </c>
      <c r="F15" s="20" t="n">
        <v>5.1899641</v>
      </c>
      <c r="G15" s="18" t="n">
        <v>530.80622796</v>
      </c>
      <c r="H15" s="20" t="n">
        <v>3.30851046</v>
      </c>
      <c r="I15" s="18" t="n">
        <v>535.41114306</v>
      </c>
      <c r="J15" s="20" t="n">
        <v>2.70297054</v>
      </c>
      <c r="K15" s="18" t="n">
        <v>516.2718956</v>
      </c>
      <c r="L15" s="20" t="n">
        <v>5.95266576</v>
      </c>
      <c r="M15" s="18" t="n">
        <v>427.85194516</v>
      </c>
      <c r="N15" s="20" t="n">
        <v>13.33750715</v>
      </c>
      <c r="O15" s="18" t="s">
        <v>481</v>
      </c>
      <c r="P15" s="20" t="s">
        <v>481</v>
      </c>
      <c r="Q15" s="18" t="s">
        <v>481</v>
      </c>
      <c r="R15" s="20" t="s">
        <v>481</v>
      </c>
      <c r="S15" s="18" t="s">
        <v>481</v>
      </c>
      <c r="T15" s="20" t="s">
        <v>481</v>
      </c>
      <c r="U15" s="18" t="n">
        <v>429.37669704</v>
      </c>
      <c r="V15" s="20" t="n">
        <v>15.67279182</v>
      </c>
    </row>
    <row r="16" spans="1:22">
      <c r="A16" s="15" t="s">
        <v>491</v>
      </c>
      <c r="B16" s="17" t="n">
        <v>6108</v>
      </c>
      <c r="C16" s="18">
        <f>(122.0/B16*100)</f>
        <v/>
      </c>
      <c r="D16" s="19" t="n">
        <v>5986</v>
      </c>
      <c r="E16" s="18" t="n">
        <v>479.53853144</v>
      </c>
      <c r="F16" s="20" t="n">
        <v>4.25520602</v>
      </c>
      <c r="G16" s="18" t="n">
        <v>516.55565615</v>
      </c>
      <c r="H16" s="20" t="n">
        <v>3.034408</v>
      </c>
      <c r="I16" s="18" t="n">
        <v>526.93204958</v>
      </c>
      <c r="J16" s="20" t="n">
        <v>3.01380313</v>
      </c>
      <c r="K16" s="18" t="n">
        <v>514.01708294</v>
      </c>
      <c r="L16" s="20" t="n">
        <v>6.57386021</v>
      </c>
      <c r="M16" s="18" t="n">
        <v>381.32610846</v>
      </c>
      <c r="N16" s="20" t="n">
        <v>9.03415012</v>
      </c>
      <c r="O16" s="18" t="s">
        <v>481</v>
      </c>
      <c r="P16" s="20" t="s">
        <v>481</v>
      </c>
      <c r="Q16" s="18" t="s">
        <v>481</v>
      </c>
      <c r="R16" s="20" t="s">
        <v>481</v>
      </c>
      <c r="S16" s="18" t="s">
        <v>481</v>
      </c>
      <c r="T16" s="20" t="s">
        <v>481</v>
      </c>
      <c r="U16" s="18" t="n">
        <v>360.54672209</v>
      </c>
      <c r="V16" s="20" t="n">
        <v>13.26488258</v>
      </c>
    </row>
    <row r="17" spans="1:22">
      <c r="A17" s="15" t="s">
        <v>492</v>
      </c>
      <c r="B17" s="17" t="n">
        <v>6504</v>
      </c>
      <c r="C17" s="18">
        <f>(1219.0/B17*100)</f>
        <v/>
      </c>
      <c r="D17" s="19" t="n">
        <v>5285</v>
      </c>
      <c r="E17" s="18" t="n">
        <v>480.13969825</v>
      </c>
      <c r="F17" s="20" t="n">
        <v>6.76309751</v>
      </c>
      <c r="G17" s="18" t="n">
        <v>495.10474767</v>
      </c>
      <c r="H17" s="20" t="n">
        <v>5.24495217</v>
      </c>
      <c r="I17" s="18" t="n">
        <v>530.9155018599999</v>
      </c>
      <c r="J17" s="20" t="n">
        <v>3.13556603</v>
      </c>
      <c r="K17" s="18" t="n">
        <v>546.99839108</v>
      </c>
      <c r="L17" s="20" t="n">
        <v>4.41823845</v>
      </c>
      <c r="M17" s="18" t="n">
        <v>421.3677583</v>
      </c>
      <c r="N17" s="20" t="n">
        <v>11.78783625</v>
      </c>
      <c r="O17" s="18" t="s">
        <v>481</v>
      </c>
      <c r="P17" s="20" t="s">
        <v>481</v>
      </c>
      <c r="Q17" s="18" t="s">
        <v>481</v>
      </c>
      <c r="R17" s="20" t="s">
        <v>481</v>
      </c>
      <c r="S17" s="18" t="s">
        <v>481</v>
      </c>
      <c r="T17" s="20" t="s">
        <v>481</v>
      </c>
      <c r="U17" s="18" t="n">
        <v>431.173159</v>
      </c>
      <c r="V17" s="20" t="n">
        <v>9.69612626</v>
      </c>
    </row>
    <row r="18" spans="1:22">
      <c r="A18" s="15" t="s">
        <v>493</v>
      </c>
      <c r="B18" s="17" t="n">
        <v>5532</v>
      </c>
      <c r="C18" s="18">
        <f>(29.0/B18*100)</f>
        <v/>
      </c>
      <c r="D18" s="19" t="n">
        <v>5503</v>
      </c>
      <c r="E18" s="18" t="n">
        <v>430.81264325</v>
      </c>
      <c r="F18" s="20" t="n">
        <v>7.26795019</v>
      </c>
      <c r="G18" s="18" t="n">
        <v>458.97668915</v>
      </c>
      <c r="H18" s="20" t="n">
        <v>4.98081713</v>
      </c>
      <c r="I18" s="18" t="n">
        <v>485.00799742</v>
      </c>
      <c r="J18" s="20" t="n">
        <v>4.26245835</v>
      </c>
      <c r="K18" s="18" t="n">
        <v>497.45127871</v>
      </c>
      <c r="L18" s="20" t="n">
        <v>5.50549407</v>
      </c>
      <c r="M18" s="18" t="n">
        <v>384.05732268</v>
      </c>
      <c r="N18" s="20" t="n">
        <v>8.562141260000001</v>
      </c>
      <c r="O18" s="18" t="s">
        <v>481</v>
      </c>
      <c r="P18" s="20" t="s">
        <v>481</v>
      </c>
      <c r="Q18" s="18" t="s">
        <v>481</v>
      </c>
      <c r="R18" s="20" t="s">
        <v>481</v>
      </c>
      <c r="S18" s="18" t="s">
        <v>481</v>
      </c>
      <c r="T18" s="20" t="s">
        <v>481</v>
      </c>
      <c r="U18" s="18" t="n">
        <v>378.58549909</v>
      </c>
      <c r="V18" s="20" t="n">
        <v>13.2131122</v>
      </c>
    </row>
    <row r="19" spans="1:22">
      <c r="A19" s="15" t="s">
        <v>494</v>
      </c>
      <c r="B19" s="17" t="n">
        <v>5658</v>
      </c>
      <c r="C19" s="18">
        <f>(157.0/B19*100)</f>
        <v/>
      </c>
      <c r="D19" s="19" t="n">
        <v>5501</v>
      </c>
      <c r="E19" s="18" t="n">
        <v>424.57537938</v>
      </c>
      <c r="F19" s="20" t="n">
        <v>5.29986933</v>
      </c>
      <c r="G19" s="18" t="n">
        <v>462.22338846</v>
      </c>
      <c r="H19" s="20" t="n">
        <v>3.80418104</v>
      </c>
      <c r="I19" s="18" t="n">
        <v>487.32420889</v>
      </c>
      <c r="J19" s="20" t="n">
        <v>3.3597216</v>
      </c>
      <c r="K19" s="18" t="n">
        <v>482.16838402</v>
      </c>
      <c r="L19" s="20" t="n">
        <v>6.34604657</v>
      </c>
      <c r="M19" s="18" t="n">
        <v>460.09464118</v>
      </c>
      <c r="N19" s="20" t="n">
        <v>9.06619712</v>
      </c>
      <c r="O19" s="18" t="s">
        <v>481</v>
      </c>
      <c r="P19" s="20" t="s">
        <v>481</v>
      </c>
      <c r="Q19" s="18" t="s">
        <v>481</v>
      </c>
      <c r="R19" s="20" t="s">
        <v>481</v>
      </c>
      <c r="S19" s="18" t="s">
        <v>481</v>
      </c>
      <c r="T19" s="20" t="s">
        <v>481</v>
      </c>
      <c r="U19" s="18" t="n">
        <v>393.80890405</v>
      </c>
      <c r="V19" s="20" t="n">
        <v>14.09676635</v>
      </c>
    </row>
    <row r="20" spans="1:22">
      <c r="A20" s="15" t="s">
        <v>495</v>
      </c>
      <c r="B20" s="17" t="n">
        <v>3371</v>
      </c>
      <c r="C20" s="18">
        <f>(75.0/B20*100)</f>
        <v/>
      </c>
      <c r="D20" s="19" t="n">
        <v>3296</v>
      </c>
      <c r="E20" s="18" t="n">
        <v>460.039678</v>
      </c>
      <c r="F20" s="20" t="n">
        <v>6.80811762</v>
      </c>
      <c r="G20" s="18" t="n">
        <v>493.03475651</v>
      </c>
      <c r="H20" s="20" t="n">
        <v>4.24855581</v>
      </c>
      <c r="I20" s="18" t="n">
        <v>489.3620332</v>
      </c>
      <c r="J20" s="20" t="n">
        <v>3.27561585</v>
      </c>
      <c r="K20" s="18" t="n">
        <v>499.74967131</v>
      </c>
      <c r="L20" s="20" t="n">
        <v>5.1226128</v>
      </c>
      <c r="M20" s="18" t="n">
        <v>405.22087886</v>
      </c>
      <c r="N20" s="20" t="n">
        <v>6.65394786</v>
      </c>
      <c r="O20" s="18" t="s">
        <v>481</v>
      </c>
      <c r="P20" s="20" t="s">
        <v>481</v>
      </c>
      <c r="Q20" s="18" t="s">
        <v>481</v>
      </c>
      <c r="R20" s="20" t="s">
        <v>481</v>
      </c>
      <c r="S20" s="18" t="s">
        <v>481</v>
      </c>
      <c r="T20" s="20" t="s">
        <v>481</v>
      </c>
      <c r="U20" s="18" t="n">
        <v>413.74577844</v>
      </c>
      <c r="V20" s="20" t="n">
        <v>23.62254242</v>
      </c>
    </row>
    <row r="21" spans="1:22">
      <c r="A21" s="15" t="s">
        <v>496</v>
      </c>
      <c r="B21" s="17" t="n">
        <v>5741</v>
      </c>
      <c r="C21" s="18">
        <f>(46.0/B21*100)</f>
        <v/>
      </c>
      <c r="D21" s="19" t="n">
        <v>5695</v>
      </c>
      <c r="E21" s="18" t="n">
        <v>512.44116595</v>
      </c>
      <c r="F21" s="20" t="n">
        <v>4.11727095</v>
      </c>
      <c r="G21" s="18" t="n">
        <v>523.91348193</v>
      </c>
      <c r="H21" s="20" t="n">
        <v>3.59570889</v>
      </c>
      <c r="I21" s="18" t="n">
        <v>530.58299493</v>
      </c>
      <c r="J21" s="20" t="n">
        <v>2.81007466</v>
      </c>
      <c r="K21" s="18" t="n">
        <v>532.57579027</v>
      </c>
      <c r="L21" s="20" t="n">
        <v>3.41974112</v>
      </c>
      <c r="M21" s="18" t="n">
        <v>460.50425535</v>
      </c>
      <c r="N21" s="20" t="n">
        <v>6.50407017</v>
      </c>
      <c r="O21" s="18" t="s">
        <v>481</v>
      </c>
      <c r="P21" s="20" t="s">
        <v>481</v>
      </c>
      <c r="Q21" s="18" t="s">
        <v>481</v>
      </c>
      <c r="R21" s="20" t="s">
        <v>481</v>
      </c>
      <c r="S21" s="18" t="s">
        <v>481</v>
      </c>
      <c r="T21" s="20" t="s">
        <v>481</v>
      </c>
      <c r="U21" s="18" t="n">
        <v>490.78122858</v>
      </c>
      <c r="V21" s="20" t="n">
        <v>13.76700627</v>
      </c>
    </row>
    <row r="22" spans="1:22">
      <c r="A22" s="15" t="s">
        <v>497</v>
      </c>
      <c r="B22" s="17" t="n">
        <v>6598</v>
      </c>
      <c r="C22" s="18">
        <f>(35.0/B22*100)</f>
        <v/>
      </c>
      <c r="D22" s="19" t="n">
        <v>6563</v>
      </c>
      <c r="E22" s="18" t="n">
        <v>464.37324465</v>
      </c>
      <c r="F22" s="20" t="n">
        <v>6.18323999</v>
      </c>
      <c r="G22" s="18" t="n">
        <v>472.43802176</v>
      </c>
      <c r="H22" s="20" t="n">
        <v>5.76101547</v>
      </c>
      <c r="I22" s="18" t="n">
        <v>496.68291257</v>
      </c>
      <c r="J22" s="20" t="n">
        <v>4.13085153</v>
      </c>
      <c r="K22" s="18" t="n">
        <v>500.78018514</v>
      </c>
      <c r="L22" s="20" t="n">
        <v>7.39789978</v>
      </c>
      <c r="M22" s="18" t="n">
        <v>419.58566859</v>
      </c>
      <c r="N22" s="20" t="n">
        <v>15.2592962</v>
      </c>
      <c r="O22" s="18" t="s">
        <v>481</v>
      </c>
      <c r="P22" s="20" t="s">
        <v>481</v>
      </c>
      <c r="Q22" s="18" t="n">
        <v>481.75555063</v>
      </c>
      <c r="R22" s="20" t="n">
        <v>8.711038220000001</v>
      </c>
      <c r="S22" s="18" t="s">
        <v>481</v>
      </c>
      <c r="T22" s="20" t="s">
        <v>481</v>
      </c>
      <c r="U22" s="18" t="n">
        <v>374.91928818</v>
      </c>
      <c r="V22" s="20" t="n">
        <v>15.60572606</v>
      </c>
    </row>
    <row r="23" spans="1:22">
      <c r="A23" s="15" t="s">
        <v>498</v>
      </c>
      <c r="B23" s="17" t="n">
        <v>11583</v>
      </c>
      <c r="C23" s="18">
        <f>(230.0/B23*100)</f>
        <v/>
      </c>
      <c r="D23" s="19" t="n">
        <v>11353</v>
      </c>
      <c r="E23" s="18" t="n">
        <v>459.4945793</v>
      </c>
      <c r="F23" s="20" t="n">
        <v>4.85040462</v>
      </c>
      <c r="G23" s="18" t="n">
        <v>476.45529766</v>
      </c>
      <c r="H23" s="20" t="n">
        <v>3.93482212</v>
      </c>
      <c r="I23" s="18" t="n">
        <v>498.69248144</v>
      </c>
      <c r="J23" s="20" t="n">
        <v>3.06788077</v>
      </c>
      <c r="K23" s="18" t="n">
        <v>515.72195783</v>
      </c>
      <c r="L23" s="20" t="n">
        <v>4.89324249</v>
      </c>
      <c r="M23" s="18" t="n">
        <v>436.39321419</v>
      </c>
      <c r="N23" s="20" t="n">
        <v>6.25548004</v>
      </c>
      <c r="O23" s="18" t="s">
        <v>481</v>
      </c>
      <c r="P23" s="20" t="s">
        <v>481</v>
      </c>
      <c r="Q23" s="18" t="s">
        <v>481</v>
      </c>
      <c r="R23" s="20" t="s">
        <v>481</v>
      </c>
      <c r="S23" s="18" t="s">
        <v>481</v>
      </c>
      <c r="T23" s="20" t="s">
        <v>481</v>
      </c>
      <c r="U23" s="18" t="n">
        <v>422.5352799</v>
      </c>
      <c r="V23" s="20" t="n">
        <v>11.90744223</v>
      </c>
    </row>
    <row r="24" spans="1:22">
      <c r="A24" s="15" t="s">
        <v>499</v>
      </c>
      <c r="B24" s="17" t="n">
        <v>6647</v>
      </c>
      <c r="C24" s="18">
        <f>(7.0/B24*100)</f>
        <v/>
      </c>
      <c r="D24" s="19" t="n">
        <v>6640</v>
      </c>
      <c r="E24" s="18" t="n">
        <v>461.01394927</v>
      </c>
      <c r="F24" s="20" t="n">
        <v>8.55218839</v>
      </c>
      <c r="G24" s="18" t="n">
        <v>479.26063221</v>
      </c>
      <c r="H24" s="20" t="n">
        <v>6.63475191</v>
      </c>
      <c r="I24" s="18" t="n">
        <v>510.01928842</v>
      </c>
      <c r="J24" s="20" t="n">
        <v>3.56297012</v>
      </c>
      <c r="K24" s="18" t="n">
        <v>531.12029291</v>
      </c>
      <c r="L24" s="20" t="n">
        <v>3.33064013</v>
      </c>
      <c r="M24" s="18" t="n">
        <v>470.10022337</v>
      </c>
      <c r="N24" s="20" t="n">
        <v>16.01405269</v>
      </c>
      <c r="O24" s="18" t="s">
        <v>481</v>
      </c>
      <c r="P24" s="20" t="s">
        <v>481</v>
      </c>
      <c r="Q24" s="18" t="s">
        <v>481</v>
      </c>
      <c r="R24" s="20" t="s">
        <v>481</v>
      </c>
      <c r="S24" s="18" t="s">
        <v>481</v>
      </c>
      <c r="T24" s="20" t="s">
        <v>481</v>
      </c>
      <c r="U24" s="18" t="n">
        <v>477.99997843</v>
      </c>
      <c r="V24" s="20" t="n">
        <v>18.22471834</v>
      </c>
    </row>
    <row r="25" spans="1:22">
      <c r="A25" s="15" t="s">
        <v>500</v>
      </c>
      <c r="B25" s="17" t="n">
        <v>5581</v>
      </c>
      <c r="C25" s="18">
        <f>(25.0/B25*100)</f>
        <v/>
      </c>
      <c r="D25" s="19" t="n">
        <v>5556</v>
      </c>
      <c r="E25" s="18" t="n">
        <v>495.19506707</v>
      </c>
      <c r="F25" s="20" t="n">
        <v>9.05568734</v>
      </c>
      <c r="G25" s="18" t="n">
        <v>516.0580436499999</v>
      </c>
      <c r="H25" s="20" t="n">
        <v>4.48215438</v>
      </c>
      <c r="I25" s="18" t="n">
        <v>532.9181814900001</v>
      </c>
      <c r="J25" s="20" t="n">
        <v>3.48101988</v>
      </c>
      <c r="K25" s="18" t="n">
        <v>521.84774751</v>
      </c>
      <c r="L25" s="20" t="n">
        <v>5.21216439</v>
      </c>
      <c r="M25" s="18" t="n">
        <v>421.68171102</v>
      </c>
      <c r="N25" s="20" t="n">
        <v>6.83880854</v>
      </c>
      <c r="O25" s="18" t="s">
        <v>481</v>
      </c>
      <c r="P25" s="20" t="s">
        <v>481</v>
      </c>
      <c r="Q25" s="18" t="s">
        <v>481</v>
      </c>
      <c r="R25" s="20" t="s">
        <v>481</v>
      </c>
      <c r="S25" s="18" t="s">
        <v>481</v>
      </c>
      <c r="T25" s="20" t="s">
        <v>481</v>
      </c>
      <c r="U25" s="18" t="n">
        <v>471.28887341</v>
      </c>
      <c r="V25" s="20" t="n">
        <v>24.22082258</v>
      </c>
    </row>
    <row r="26" spans="1:22">
      <c r="A26" s="15" t="s">
        <v>501</v>
      </c>
      <c r="B26" s="17" t="n">
        <v>4869</v>
      </c>
      <c r="C26" s="18">
        <f>(53.0/B26*100)</f>
        <v/>
      </c>
      <c r="D26" s="19" t="n">
        <v>4816</v>
      </c>
      <c r="E26" s="18" t="n">
        <v>464.24284292</v>
      </c>
      <c r="F26" s="20" t="n">
        <v>4.38511993</v>
      </c>
      <c r="G26" s="18" t="n">
        <v>488.98652788</v>
      </c>
      <c r="H26" s="20" t="n">
        <v>3.44105752</v>
      </c>
      <c r="I26" s="18" t="n">
        <v>497.24292086</v>
      </c>
      <c r="J26" s="20" t="n">
        <v>2.55918731</v>
      </c>
      <c r="K26" s="18" t="n">
        <v>487.97539957</v>
      </c>
      <c r="L26" s="20" t="n">
        <v>4.60318051</v>
      </c>
      <c r="M26" s="18" t="n">
        <v>467.99747676</v>
      </c>
      <c r="N26" s="20" t="n">
        <v>7.60690177</v>
      </c>
      <c r="O26" s="18" t="s">
        <v>481</v>
      </c>
      <c r="P26" s="20" t="s">
        <v>481</v>
      </c>
      <c r="Q26" s="18" t="s">
        <v>481</v>
      </c>
      <c r="R26" s="20" t="s">
        <v>481</v>
      </c>
      <c r="S26" s="18" t="s">
        <v>481</v>
      </c>
      <c r="T26" s="20" t="s">
        <v>481</v>
      </c>
      <c r="U26" s="18" t="n">
        <v>430.28694057</v>
      </c>
      <c r="V26" s="20" t="n">
        <v>16.06306114</v>
      </c>
    </row>
    <row r="27" spans="1:22">
      <c r="A27" s="15" t="s">
        <v>502</v>
      </c>
      <c r="B27" s="17" t="n">
        <v>5299</v>
      </c>
      <c r="C27" s="18">
        <f>(52.0/B27*100)</f>
        <v/>
      </c>
      <c r="D27" s="19" t="n">
        <v>5247</v>
      </c>
      <c r="E27" s="18" t="n">
        <v>457.44303567</v>
      </c>
      <c r="F27" s="20" t="n">
        <v>3.98430759</v>
      </c>
      <c r="G27" s="18" t="n">
        <v>470.63367547</v>
      </c>
      <c r="H27" s="20" t="n">
        <v>4.56077542</v>
      </c>
      <c r="I27" s="18" t="n">
        <v>501.81851683</v>
      </c>
      <c r="J27" s="20" t="n">
        <v>2.24116846</v>
      </c>
      <c r="K27" s="18" t="n">
        <v>515.38163188</v>
      </c>
      <c r="L27" s="20" t="n">
        <v>3.63555724</v>
      </c>
      <c r="M27" s="18" t="n">
        <v>420.45359793</v>
      </c>
      <c r="N27" s="20" t="n">
        <v>3.81960599</v>
      </c>
      <c r="O27" s="18" t="s">
        <v>481</v>
      </c>
      <c r="P27" s="20" t="s">
        <v>481</v>
      </c>
      <c r="Q27" s="18" t="s">
        <v>481</v>
      </c>
      <c r="R27" s="20" t="s">
        <v>481</v>
      </c>
      <c r="S27" s="18" t="s">
        <v>481</v>
      </c>
      <c r="T27" s="20" t="s">
        <v>481</v>
      </c>
      <c r="U27" s="18" t="n">
        <v>371.49811588</v>
      </c>
      <c r="V27" s="20" t="n">
        <v>10.26653862</v>
      </c>
    </row>
    <row r="28" spans="1:22">
      <c r="A28" s="15" t="s">
        <v>503</v>
      </c>
      <c r="B28" s="17" t="n">
        <v>7568</v>
      </c>
      <c r="C28" s="18">
        <f>(179.0/B28*100)</f>
        <v/>
      </c>
      <c r="D28" s="19" t="n">
        <v>7389</v>
      </c>
      <c r="E28" s="18" t="n">
        <v>400.97327272</v>
      </c>
      <c r="F28" s="20" t="n">
        <v>5.48996062</v>
      </c>
      <c r="G28" s="18" t="n">
        <v>432.28299737</v>
      </c>
      <c r="H28" s="20" t="n">
        <v>3.88948963</v>
      </c>
      <c r="I28" s="18" t="n">
        <v>427.58173539</v>
      </c>
      <c r="J28" s="20" t="n">
        <v>2.79111182</v>
      </c>
      <c r="K28" s="18" t="n">
        <v>431.24153422</v>
      </c>
      <c r="L28" s="20" t="n">
        <v>4.05671029</v>
      </c>
      <c r="M28" s="18" t="n">
        <v>420.50292955</v>
      </c>
      <c r="N28" s="20" t="n">
        <v>13.30341568</v>
      </c>
      <c r="O28" s="18" t="s">
        <v>481</v>
      </c>
      <c r="P28" s="20" t="s">
        <v>481</v>
      </c>
      <c r="Q28" s="18" t="s">
        <v>481</v>
      </c>
      <c r="R28" s="20" t="s">
        <v>481</v>
      </c>
      <c r="S28" s="18" t="s">
        <v>481</v>
      </c>
      <c r="T28" s="20" t="s">
        <v>481</v>
      </c>
      <c r="U28" s="18" t="n">
        <v>384.82813282</v>
      </c>
      <c r="V28" s="20" t="n">
        <v>10.40280914</v>
      </c>
    </row>
    <row r="29" spans="1:22">
      <c r="A29" s="15" t="s">
        <v>504</v>
      </c>
      <c r="B29" s="17" t="n">
        <v>5385</v>
      </c>
      <c r="C29" s="18">
        <f>(30.0/B29*100)</f>
        <v/>
      </c>
      <c r="D29" s="19" t="n">
        <v>5355</v>
      </c>
      <c r="E29" s="18" t="n">
        <v>449.80903971</v>
      </c>
      <c r="F29" s="20" t="n">
        <v>7.24751845</v>
      </c>
      <c r="G29" s="18" t="n">
        <v>493.50480849</v>
      </c>
      <c r="H29" s="20" t="n">
        <v>3.75084464</v>
      </c>
      <c r="I29" s="18" t="n">
        <v>516.17036203</v>
      </c>
      <c r="J29" s="20" t="n">
        <v>2.66678225</v>
      </c>
      <c r="K29" s="18" t="n">
        <v>509.65866541</v>
      </c>
      <c r="L29" s="20" t="n">
        <v>6.30867952</v>
      </c>
      <c r="M29" s="18" t="n">
        <v>500.05950033</v>
      </c>
      <c r="N29" s="20" t="n">
        <v>5.45605007</v>
      </c>
      <c r="O29" s="18" t="s">
        <v>481</v>
      </c>
      <c r="P29" s="20" t="s">
        <v>481</v>
      </c>
      <c r="Q29" s="18" t="s">
        <v>481</v>
      </c>
      <c r="R29" s="20" t="s">
        <v>481</v>
      </c>
      <c r="S29" s="18" t="s">
        <v>481</v>
      </c>
      <c r="T29" s="20" t="s">
        <v>481</v>
      </c>
      <c r="U29" s="18" t="n">
        <v>410.14363302</v>
      </c>
      <c r="V29" s="20" t="n">
        <v>17.75661438</v>
      </c>
    </row>
    <row r="30" spans="1:22">
      <c r="A30" s="15" t="s">
        <v>505</v>
      </c>
      <c r="B30" s="17" t="n">
        <v>4520</v>
      </c>
      <c r="C30" s="18">
        <f>(144.0/B30*100)</f>
        <v/>
      </c>
      <c r="D30" s="19" t="n">
        <v>4376</v>
      </c>
      <c r="E30" s="18" t="n">
        <v>495.0226163</v>
      </c>
      <c r="F30" s="20" t="n">
        <v>4.88628733</v>
      </c>
      <c r="G30" s="18" t="n">
        <v>517.9463091</v>
      </c>
      <c r="H30" s="20" t="n">
        <v>3.71007159</v>
      </c>
      <c r="I30" s="18" t="n">
        <v>529.65757177</v>
      </c>
      <c r="J30" s="20" t="n">
        <v>3.45164801</v>
      </c>
      <c r="K30" s="18" t="n">
        <v>544.85943314</v>
      </c>
      <c r="L30" s="20" t="n">
        <v>5.74769479</v>
      </c>
      <c r="M30" s="18" t="n">
        <v>418.7611067</v>
      </c>
      <c r="N30" s="20" t="n">
        <v>6.04878688</v>
      </c>
      <c r="O30" s="18" t="s">
        <v>481</v>
      </c>
      <c r="P30" s="20" t="s">
        <v>481</v>
      </c>
      <c r="Q30" s="18" t="s">
        <v>481</v>
      </c>
      <c r="R30" s="20" t="s">
        <v>481</v>
      </c>
      <c r="S30" s="18" t="s">
        <v>481</v>
      </c>
      <c r="T30" s="20" t="s">
        <v>481</v>
      </c>
      <c r="U30" s="18" t="n">
        <v>399.98819499</v>
      </c>
      <c r="V30" s="20" t="n">
        <v>14.63614526</v>
      </c>
    </row>
    <row r="31" spans="1:22">
      <c r="A31" s="15" t="s">
        <v>506</v>
      </c>
      <c r="B31" s="17" t="n">
        <v>5456</v>
      </c>
      <c r="C31" s="18">
        <f>(135.0/B31*100)</f>
        <v/>
      </c>
      <c r="D31" s="19" t="n">
        <v>5321</v>
      </c>
      <c r="E31" s="18" t="n">
        <v>479.44625782</v>
      </c>
      <c r="F31" s="20" t="n">
        <v>7.92889132</v>
      </c>
      <c r="G31" s="18" t="n">
        <v>514.57457933</v>
      </c>
      <c r="H31" s="20" t="n">
        <v>5.21263693</v>
      </c>
      <c r="I31" s="18" t="n">
        <v>521.26523757</v>
      </c>
      <c r="J31" s="20" t="n">
        <v>2.72651235</v>
      </c>
      <c r="K31" s="18" t="n">
        <v>523.67624854</v>
      </c>
      <c r="L31" s="20" t="n">
        <v>5.2744953</v>
      </c>
      <c r="M31" s="18" t="s">
        <v>481</v>
      </c>
      <c r="N31" s="20" t="s">
        <v>481</v>
      </c>
      <c r="O31" s="18" t="s">
        <v>481</v>
      </c>
      <c r="P31" s="20" t="s">
        <v>481</v>
      </c>
      <c r="Q31" s="18" t="s">
        <v>481</v>
      </c>
      <c r="R31" s="20" t="s">
        <v>481</v>
      </c>
      <c r="S31" s="18" t="s">
        <v>481</v>
      </c>
      <c r="T31" s="20" t="s">
        <v>481</v>
      </c>
      <c r="U31" s="18" t="n">
        <v>409.5788434</v>
      </c>
      <c r="V31" s="20" t="n">
        <v>10.36971965</v>
      </c>
    </row>
    <row r="32" spans="1:22">
      <c r="A32" s="15" t="s">
        <v>507</v>
      </c>
      <c r="B32" s="17" t="n">
        <v>4478</v>
      </c>
      <c r="C32" s="18">
        <f>(6.0/B32*100)</f>
        <v/>
      </c>
      <c r="D32" s="19" t="n">
        <v>4472</v>
      </c>
      <c r="E32" s="18" t="n">
        <v>474.21596603</v>
      </c>
      <c r="F32" s="20" t="n">
        <v>6.17311721</v>
      </c>
      <c r="G32" s="18" t="n">
        <v>500.91557203</v>
      </c>
      <c r="H32" s="20" t="n">
        <v>3.77569346</v>
      </c>
      <c r="I32" s="18" t="n">
        <v>515.30730719</v>
      </c>
      <c r="J32" s="20" t="n">
        <v>2.8709718</v>
      </c>
      <c r="K32" s="18" t="n">
        <v>510.35769068</v>
      </c>
      <c r="L32" s="20" t="n">
        <v>4.94487774</v>
      </c>
      <c r="M32" s="18" t="n">
        <v>418.27699634</v>
      </c>
      <c r="N32" s="20" t="n">
        <v>11.93967801</v>
      </c>
      <c r="O32" s="18" t="s">
        <v>481</v>
      </c>
      <c r="P32" s="20" t="s">
        <v>481</v>
      </c>
      <c r="Q32" s="18" t="s">
        <v>481</v>
      </c>
      <c r="R32" s="20" t="s">
        <v>481</v>
      </c>
      <c r="S32" s="18" t="s">
        <v>481</v>
      </c>
      <c r="T32" s="20" t="s">
        <v>481</v>
      </c>
      <c r="U32" s="18" t="n">
        <v>430.14919968</v>
      </c>
      <c r="V32" s="20" t="n">
        <v>19.11346021</v>
      </c>
    </row>
    <row r="33" spans="1:22">
      <c r="A33" s="15" t="s">
        <v>508</v>
      </c>
      <c r="B33" s="17" t="n">
        <v>7325</v>
      </c>
      <c r="C33" s="18">
        <f>(78.0/B33*100)</f>
        <v/>
      </c>
      <c r="D33" s="19" t="n">
        <v>7247</v>
      </c>
      <c r="E33" s="18" t="n">
        <v>466.59662845</v>
      </c>
      <c r="F33" s="20" t="n">
        <v>7.06530288</v>
      </c>
      <c r="G33" s="18" t="n">
        <v>484.18072323</v>
      </c>
      <c r="H33" s="20" t="n">
        <v>6.41713087</v>
      </c>
      <c r="I33" s="18" t="n">
        <v>502.29931992</v>
      </c>
      <c r="J33" s="20" t="n">
        <v>3.34475346</v>
      </c>
      <c r="K33" s="18" t="n">
        <v>513.0678099</v>
      </c>
      <c r="L33" s="20" t="n">
        <v>5.08910945</v>
      </c>
      <c r="M33" s="18" t="n">
        <v>504.79760102</v>
      </c>
      <c r="N33" s="20" t="n">
        <v>3.40739521</v>
      </c>
      <c r="O33" s="18" t="s">
        <v>481</v>
      </c>
      <c r="P33" s="20" t="s">
        <v>481</v>
      </c>
      <c r="Q33" s="18" t="s">
        <v>481</v>
      </c>
      <c r="R33" s="20" t="s">
        <v>481</v>
      </c>
      <c r="S33" s="18" t="s">
        <v>481</v>
      </c>
      <c r="T33" s="20" t="s">
        <v>481</v>
      </c>
      <c r="U33" s="18" t="n">
        <v>446.54612801</v>
      </c>
      <c r="V33" s="20" t="n">
        <v>13.46079656</v>
      </c>
    </row>
    <row r="34" spans="1:22">
      <c r="A34" s="15" t="s">
        <v>509</v>
      </c>
      <c r="B34" s="17" t="n">
        <v>6350</v>
      </c>
      <c r="C34" s="18">
        <f>(94.0/B34*100)</f>
        <v/>
      </c>
      <c r="D34" s="19" t="n">
        <v>6256</v>
      </c>
      <c r="E34" s="18" t="n">
        <v>407.38866041</v>
      </c>
      <c r="F34" s="20" t="n">
        <v>6.63789148</v>
      </c>
      <c r="G34" s="18" t="n">
        <v>436.63413163</v>
      </c>
      <c r="H34" s="20" t="n">
        <v>3.90131754</v>
      </c>
      <c r="I34" s="18" t="n">
        <v>475.32192223</v>
      </c>
      <c r="J34" s="20" t="n">
        <v>3.02543093</v>
      </c>
      <c r="K34" s="18" t="n">
        <v>486.50796542</v>
      </c>
      <c r="L34" s="20" t="n">
        <v>4.47488061</v>
      </c>
      <c r="M34" s="18" t="n">
        <v>412.69710629</v>
      </c>
      <c r="N34" s="20" t="n">
        <v>14.24962195</v>
      </c>
      <c r="O34" s="18" t="s">
        <v>481</v>
      </c>
      <c r="P34" s="20" t="s">
        <v>481</v>
      </c>
      <c r="Q34" s="18" t="s">
        <v>481</v>
      </c>
      <c r="R34" s="20" t="s">
        <v>481</v>
      </c>
      <c r="S34" s="18" t="s">
        <v>481</v>
      </c>
      <c r="T34" s="20" t="s">
        <v>481</v>
      </c>
      <c r="U34" s="18" t="n">
        <v>322.87919956</v>
      </c>
      <c r="V34" s="20" t="n">
        <v>11.01481588</v>
      </c>
    </row>
    <row r="35" spans="1:22">
      <c r="A35" s="15" t="s">
        <v>510</v>
      </c>
      <c r="B35" s="17" t="n">
        <v>6406</v>
      </c>
      <c r="C35" s="18">
        <f>(50.0/B35*100)</f>
        <v/>
      </c>
      <c r="D35" s="19" t="n">
        <v>6356</v>
      </c>
      <c r="E35" s="18" t="n">
        <v>459.6143259</v>
      </c>
      <c r="F35" s="20" t="n">
        <v>6.98321539</v>
      </c>
      <c r="G35" s="18" t="n">
        <v>492.60226981</v>
      </c>
      <c r="H35" s="20" t="n">
        <v>5.07128602</v>
      </c>
      <c r="I35" s="18" t="n">
        <v>499.12912654</v>
      </c>
      <c r="J35" s="20" t="n">
        <v>4.00910563</v>
      </c>
      <c r="K35" s="18" t="n">
        <v>516.58312205</v>
      </c>
      <c r="L35" s="20" t="n">
        <v>7.2712597</v>
      </c>
      <c r="M35" s="18" t="n">
        <v>511.96195839</v>
      </c>
      <c r="N35" s="20" t="n">
        <v>2.20247171</v>
      </c>
      <c r="O35" s="18" t="s">
        <v>481</v>
      </c>
      <c r="P35" s="20" t="s">
        <v>481</v>
      </c>
      <c r="Q35" s="18" t="s">
        <v>481</v>
      </c>
      <c r="R35" s="20" t="s">
        <v>481</v>
      </c>
      <c r="S35" s="18" t="s">
        <v>481</v>
      </c>
      <c r="T35" s="20" t="s">
        <v>481</v>
      </c>
      <c r="U35" s="18" t="n">
        <v>403.66504899</v>
      </c>
      <c r="V35" s="20" t="n">
        <v>12.07885006</v>
      </c>
    </row>
    <row r="36" spans="1:22">
      <c r="A36" s="15" t="s">
        <v>511</v>
      </c>
      <c r="B36" s="17" t="n">
        <v>6736</v>
      </c>
      <c r="C36" s="18">
        <f>(41.0/B36*100)</f>
        <v/>
      </c>
      <c r="D36" s="19" t="n">
        <v>6695</v>
      </c>
      <c r="E36" s="18" t="n">
        <v>474.15934472</v>
      </c>
      <c r="F36" s="20" t="n">
        <v>5.77817054</v>
      </c>
      <c r="G36" s="18" t="n">
        <v>493.19022353</v>
      </c>
      <c r="H36" s="20" t="n">
        <v>4.00825434</v>
      </c>
      <c r="I36" s="18" t="n">
        <v>502.85163697</v>
      </c>
      <c r="J36" s="20" t="n">
        <v>3.01639869</v>
      </c>
      <c r="K36" s="18" t="n">
        <v>508.25334304</v>
      </c>
      <c r="L36" s="20" t="n">
        <v>4.75874308</v>
      </c>
      <c r="M36" s="18" t="n">
        <v>490.3722416</v>
      </c>
      <c r="N36" s="20" t="n">
        <v>4.18420925</v>
      </c>
      <c r="O36" s="18" t="s">
        <v>481</v>
      </c>
      <c r="P36" s="20" t="s">
        <v>481</v>
      </c>
      <c r="Q36" s="18" t="s">
        <v>481</v>
      </c>
      <c r="R36" s="20" t="s">
        <v>481</v>
      </c>
      <c r="S36" s="18" t="s">
        <v>481</v>
      </c>
      <c r="T36" s="20" t="s">
        <v>481</v>
      </c>
      <c r="U36" s="18" t="n">
        <v>428.92036591</v>
      </c>
      <c r="V36" s="20" t="n">
        <v>13.65718586</v>
      </c>
    </row>
    <row r="37" spans="1:22">
      <c r="A37" s="15" t="s">
        <v>512</v>
      </c>
      <c r="B37" s="17" t="n">
        <v>5458</v>
      </c>
      <c r="C37" s="18">
        <f>(86.0/B37*100)</f>
        <v/>
      </c>
      <c r="D37" s="19" t="n">
        <v>5372</v>
      </c>
      <c r="E37" s="18" t="n">
        <v>479.36934014</v>
      </c>
      <c r="F37" s="20" t="n">
        <v>6.30645701</v>
      </c>
      <c r="G37" s="18" t="n">
        <v>506.43488209</v>
      </c>
      <c r="H37" s="20" t="n">
        <v>4.19198601</v>
      </c>
      <c r="I37" s="18" t="n">
        <v>513.88875797</v>
      </c>
      <c r="J37" s="20" t="n">
        <v>3.35466452</v>
      </c>
      <c r="K37" s="18" t="n">
        <v>512.31532171</v>
      </c>
      <c r="L37" s="20" t="n">
        <v>5.96940997</v>
      </c>
      <c r="M37" s="18" t="n">
        <v>377.66528973</v>
      </c>
      <c r="N37" s="20" t="n">
        <v>8.85964399</v>
      </c>
      <c r="O37" s="18" t="s">
        <v>481</v>
      </c>
      <c r="P37" s="20" t="s">
        <v>481</v>
      </c>
      <c r="Q37" s="18" t="s">
        <v>481</v>
      </c>
      <c r="R37" s="20" t="s">
        <v>481</v>
      </c>
      <c r="S37" s="18" t="s">
        <v>481</v>
      </c>
      <c r="T37" s="20" t="s">
        <v>481</v>
      </c>
      <c r="U37" s="18" t="n">
        <v>408.7119216</v>
      </c>
      <c r="V37" s="20" t="n">
        <v>12.18245374</v>
      </c>
    </row>
    <row r="38" spans="1:22">
      <c r="A38" s="15" t="s">
        <v>513</v>
      </c>
      <c r="B38" s="17" t="n">
        <v>5860</v>
      </c>
      <c r="C38" s="18">
        <f>(20.0/B38*100)</f>
        <v/>
      </c>
      <c r="D38" s="19" t="n">
        <v>5840</v>
      </c>
      <c r="E38" s="18" t="n">
        <v>466.26892583</v>
      </c>
      <c r="F38" s="20" t="n">
        <v>6.0744073</v>
      </c>
      <c r="G38" s="18" t="n">
        <v>492.24804103</v>
      </c>
      <c r="H38" s="20" t="n">
        <v>5.4075295</v>
      </c>
      <c r="I38" s="18" t="n">
        <v>505.78916908</v>
      </c>
      <c r="J38" s="20" t="n">
        <v>3.55421454</v>
      </c>
      <c r="K38" s="18" t="n">
        <v>513.87215624</v>
      </c>
      <c r="L38" s="20" t="n">
        <v>4.36349315</v>
      </c>
      <c r="M38" s="18" t="n">
        <v>451.3764209</v>
      </c>
      <c r="N38" s="20" t="n">
        <v>7.03334187</v>
      </c>
      <c r="O38" s="18" t="s">
        <v>481</v>
      </c>
      <c r="P38" s="20" t="s">
        <v>481</v>
      </c>
      <c r="Q38" s="18" t="s">
        <v>481</v>
      </c>
      <c r="R38" s="20" t="s">
        <v>481</v>
      </c>
      <c r="S38" s="18" t="s">
        <v>481</v>
      </c>
      <c r="T38" s="20" t="s">
        <v>481</v>
      </c>
      <c r="U38" s="18" t="n">
        <v>417.60991972</v>
      </c>
      <c r="V38" s="20" t="n">
        <v>11.21486707</v>
      </c>
    </row>
    <row r="39" spans="1:22">
      <c r="A39" s="15" t="s">
        <v>514</v>
      </c>
      <c r="B39" s="17" t="n">
        <v>5895</v>
      </c>
      <c r="C39" s="18">
        <f>(33.0/B39*100)</f>
        <v/>
      </c>
      <c r="D39" s="19" t="n">
        <v>5862</v>
      </c>
      <c r="E39" s="18" t="n">
        <v>402.76592267</v>
      </c>
      <c r="F39" s="20" t="n">
        <v>6.00469051</v>
      </c>
      <c r="G39" s="18" t="n">
        <v>427.32824498</v>
      </c>
      <c r="H39" s="20" t="n">
        <v>4.81536571</v>
      </c>
      <c r="I39" s="18" t="n">
        <v>439.78558382</v>
      </c>
      <c r="J39" s="20" t="n">
        <v>4.22496219</v>
      </c>
      <c r="K39" s="18" t="n">
        <v>442.8064689</v>
      </c>
      <c r="L39" s="20" t="n">
        <v>6.26889453</v>
      </c>
      <c r="M39" s="18" t="n">
        <v>385.43607751</v>
      </c>
      <c r="N39" s="20" t="n">
        <v>6.46388279</v>
      </c>
      <c r="O39" s="18" t="s">
        <v>481</v>
      </c>
      <c r="P39" s="20" t="s">
        <v>481</v>
      </c>
      <c r="Q39" s="18" t="s">
        <v>481</v>
      </c>
      <c r="R39" s="20" t="s">
        <v>481</v>
      </c>
      <c r="S39" s="18" t="s">
        <v>481</v>
      </c>
      <c r="T39" s="20" t="s">
        <v>481</v>
      </c>
      <c r="U39" s="18" t="n">
        <v>371.24177638</v>
      </c>
      <c r="V39" s="20" t="n">
        <v>12.20660913</v>
      </c>
    </row>
    <row r="40" spans="1:22">
      <c r="A40" s="15" t="s">
        <v>515</v>
      </c>
      <c r="B40" s="17" t="n">
        <v>14157</v>
      </c>
      <c r="C40" s="18">
        <f>(352.0/B40*100)</f>
        <v/>
      </c>
      <c r="D40" s="19" t="n">
        <v>13805</v>
      </c>
      <c r="E40" s="18" t="n">
        <v>471.1566907</v>
      </c>
      <c r="F40" s="20" t="n">
        <v>4.61518863</v>
      </c>
      <c r="G40" s="18" t="n">
        <v>496.46347596</v>
      </c>
      <c r="H40" s="20" t="n">
        <v>4.43571057</v>
      </c>
      <c r="I40" s="18" t="n">
        <v>513.3942806699999</v>
      </c>
      <c r="J40" s="20" t="n">
        <v>3.13953077</v>
      </c>
      <c r="K40" s="18" t="n">
        <v>519.5804412799999</v>
      </c>
      <c r="L40" s="20" t="n">
        <v>4.41013393</v>
      </c>
      <c r="M40" s="18" t="n">
        <v>419.2667557</v>
      </c>
      <c r="N40" s="20" t="n">
        <v>6.86651094</v>
      </c>
      <c r="O40" s="18" t="s">
        <v>481</v>
      </c>
      <c r="P40" s="20" t="s">
        <v>481</v>
      </c>
      <c r="Q40" s="18" t="s">
        <v>481</v>
      </c>
      <c r="R40" s="20" t="s">
        <v>481</v>
      </c>
      <c r="S40" s="18" t="s">
        <v>481</v>
      </c>
      <c r="T40" s="20" t="s">
        <v>481</v>
      </c>
      <c r="U40" s="18" t="n">
        <v>402.07365154</v>
      </c>
      <c r="V40" s="20" t="n">
        <v>12.27442187</v>
      </c>
    </row>
    <row r="41" spans="1:22">
      <c r="A41" s="15" t="s">
        <v>516</v>
      </c>
      <c r="B41" s="17" t="n">
        <v>5712</v>
      </c>
      <c r="C41" s="18">
        <f>(49.0/B41*100)</f>
        <v/>
      </c>
      <c r="D41" s="19" t="n">
        <v>5663</v>
      </c>
      <c r="E41" s="18" t="n">
        <v>461.46855052</v>
      </c>
      <c r="F41" s="20" t="n">
        <v>6.12283849</v>
      </c>
      <c r="G41" s="18" t="n">
        <v>477.26272989</v>
      </c>
      <c r="H41" s="20" t="n">
        <v>5.02564918</v>
      </c>
      <c r="I41" s="18" t="n">
        <v>506.89431118</v>
      </c>
      <c r="J41" s="20" t="n">
        <v>3.3485805</v>
      </c>
      <c r="K41" s="18" t="n">
        <v>520.30214501</v>
      </c>
      <c r="L41" s="20" t="n">
        <v>4.30269629</v>
      </c>
      <c r="M41" s="18" t="n">
        <v>460.36740886</v>
      </c>
      <c r="N41" s="20" t="n">
        <v>8.72283927</v>
      </c>
      <c r="O41" s="18" t="s">
        <v>481</v>
      </c>
      <c r="P41" s="20" t="s">
        <v>481</v>
      </c>
      <c r="Q41" s="18" t="s">
        <v>481</v>
      </c>
      <c r="R41" s="20" t="s">
        <v>481</v>
      </c>
      <c r="S41" s="18" t="s">
        <v>481</v>
      </c>
      <c r="T41" s="20" t="s">
        <v>481</v>
      </c>
      <c r="U41" s="18" t="n">
        <v>405.54295048</v>
      </c>
      <c r="V41" s="20" t="n">
        <v>19.40990911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341.87267173</v>
      </c>
      <c r="F45" s="20" t="n">
        <v>4.5517083</v>
      </c>
      <c r="G45" s="18" t="n">
        <v>346.92337634</v>
      </c>
      <c r="H45" s="20" t="n">
        <v>4.37783984</v>
      </c>
      <c r="I45" s="18" t="n">
        <v>356.04276836</v>
      </c>
      <c r="J45" s="20" t="n">
        <v>3.26273931</v>
      </c>
      <c r="K45" s="18" t="n">
        <v>351.15471704</v>
      </c>
      <c r="L45" s="20" t="n">
        <v>4.3678782</v>
      </c>
      <c r="M45" s="18" t="s">
        <v>481</v>
      </c>
      <c r="N45" s="20" t="s">
        <v>481</v>
      </c>
      <c r="O45" s="18" t="s">
        <v>481</v>
      </c>
      <c r="P45" s="20" t="s">
        <v>481</v>
      </c>
      <c r="Q45" s="18" t="n">
        <v>370.354</v>
      </c>
      <c r="R45" s="20" t="n">
        <v>15.9779423</v>
      </c>
      <c r="S45" s="18" t="n">
        <v>324.61182524</v>
      </c>
      <c r="T45" s="20" t="n">
        <v>15.53517246</v>
      </c>
      <c r="U45" s="18" t="n">
        <v>327.17462175</v>
      </c>
      <c r="V45" s="20" t="n">
        <v>8.24274834</v>
      </c>
    </row>
    <row r="46" spans="1:22">
      <c r="A46" s="15" t="s">
        <v>521</v>
      </c>
      <c r="B46" s="17" t="n">
        <v>23141</v>
      </c>
      <c r="C46" s="18">
        <f>(1816.0/B46*100)</f>
        <v/>
      </c>
      <c r="D46" s="19" t="n">
        <v>21325</v>
      </c>
      <c r="E46" s="18" t="n">
        <v>384.20078486</v>
      </c>
      <c r="F46" s="20" t="n">
        <v>4.07213503</v>
      </c>
      <c r="G46" s="18" t="n">
        <v>411.304767</v>
      </c>
      <c r="H46" s="20" t="n">
        <v>3.51419731</v>
      </c>
      <c r="I46" s="18" t="n">
        <v>443.20266416</v>
      </c>
      <c r="J46" s="20" t="n">
        <v>3.05705509</v>
      </c>
      <c r="K46" s="18" t="n">
        <v>441.03750851</v>
      </c>
      <c r="L46" s="20" t="n">
        <v>4.8794859</v>
      </c>
      <c r="M46" s="18" t="n">
        <v>361.70374871</v>
      </c>
      <c r="N46" s="20" t="n">
        <v>3.67101074</v>
      </c>
      <c r="O46" s="18" t="s">
        <v>481</v>
      </c>
      <c r="P46" s="20" t="s">
        <v>481</v>
      </c>
      <c r="Q46" s="18" t="s">
        <v>481</v>
      </c>
      <c r="R46" s="20" t="s">
        <v>481</v>
      </c>
      <c r="S46" s="18" t="s">
        <v>481</v>
      </c>
      <c r="T46" s="20" t="s">
        <v>481</v>
      </c>
      <c r="U46" s="18" t="n">
        <v>351.64564267</v>
      </c>
      <c r="V46" s="20" t="n">
        <v>5.53486827</v>
      </c>
    </row>
    <row r="47" spans="1:22">
      <c r="A47" s="15" t="s">
        <v>522</v>
      </c>
      <c r="B47" s="17" t="n">
        <v>5928</v>
      </c>
      <c r="C47" s="18">
        <f>(205.0/B47*100)</f>
        <v/>
      </c>
      <c r="D47" s="19" t="n">
        <v>5723</v>
      </c>
      <c r="E47" s="18" t="n">
        <v>401.43656232</v>
      </c>
      <c r="F47" s="20" t="n">
        <v>6.36355348</v>
      </c>
      <c r="G47" s="18" t="n">
        <v>441.96260929</v>
      </c>
      <c r="H47" s="20" t="n">
        <v>5.02146793</v>
      </c>
      <c r="I47" s="18" t="n">
        <v>463.96848305</v>
      </c>
      <c r="J47" s="20" t="n">
        <v>4.60513207</v>
      </c>
      <c r="K47" s="18" t="n">
        <v>458.25623234</v>
      </c>
      <c r="L47" s="20" t="n">
        <v>7.57014905</v>
      </c>
      <c r="M47" s="18" t="n">
        <v>330.16195456</v>
      </c>
      <c r="N47" s="20" t="n">
        <v>6.5233442</v>
      </c>
      <c r="O47" s="18" t="s">
        <v>481</v>
      </c>
      <c r="P47" s="20" t="s">
        <v>481</v>
      </c>
      <c r="Q47" s="18" t="s">
        <v>481</v>
      </c>
      <c r="R47" s="20" t="s">
        <v>481</v>
      </c>
      <c r="S47" s="18" t="s">
        <v>481</v>
      </c>
      <c r="T47" s="20" t="s">
        <v>481</v>
      </c>
      <c r="U47" s="18" t="n">
        <v>323.16924571</v>
      </c>
      <c r="V47" s="20" t="n">
        <v>8.77707041</v>
      </c>
    </row>
    <row r="48" spans="1:22">
      <c r="A48" s="15" t="s">
        <v>523</v>
      </c>
      <c r="B48" s="17" t="n">
        <v>9841</v>
      </c>
      <c r="C48" s="18">
        <f>(7.0/B48*100)</f>
        <v/>
      </c>
      <c r="D48" s="19" t="n">
        <v>9834</v>
      </c>
      <c r="E48" s="18" t="n">
        <v>462.67747021</v>
      </c>
      <c r="F48" s="20" t="n">
        <v>8.39691755</v>
      </c>
      <c r="G48" s="18" t="n">
        <v>489.10460834</v>
      </c>
      <c r="H48" s="20" t="n">
        <v>7.70449362</v>
      </c>
      <c r="I48" s="18" t="n">
        <v>500.01733408</v>
      </c>
      <c r="J48" s="20" t="n">
        <v>5.24497592</v>
      </c>
      <c r="K48" s="18" t="n">
        <v>510.62884493</v>
      </c>
      <c r="L48" s="20" t="n">
        <v>6.19664171</v>
      </c>
      <c r="M48" s="18" t="n">
        <v>442.18295743</v>
      </c>
      <c r="N48" s="20" t="n">
        <v>7.02465201</v>
      </c>
      <c r="O48" s="18" t="s">
        <v>481</v>
      </c>
      <c r="P48" s="20" t="s">
        <v>481</v>
      </c>
      <c r="Q48" s="18" t="s">
        <v>481</v>
      </c>
      <c r="R48" s="20" t="s">
        <v>481</v>
      </c>
      <c r="S48" s="18" t="s">
        <v>481</v>
      </c>
      <c r="T48" s="20" t="s">
        <v>481</v>
      </c>
      <c r="U48" s="18" t="n">
        <v>375.7597366</v>
      </c>
      <c r="V48" s="20" t="n">
        <v>21.39066448</v>
      </c>
    </row>
    <row r="49" spans="1:22">
      <c r="A49" s="15" t="s">
        <v>524</v>
      </c>
      <c r="B49" s="17" t="n">
        <v>6349</v>
      </c>
      <c r="C49" s="18">
        <f>(56.0/B49*100)</f>
        <v/>
      </c>
      <c r="D49" s="19" t="n">
        <v>6293</v>
      </c>
      <c r="E49" s="18" t="n">
        <v>397.99352306</v>
      </c>
      <c r="F49" s="20" t="n">
        <v>4.76551113</v>
      </c>
      <c r="G49" s="18" t="n">
        <v>433.71228474</v>
      </c>
      <c r="H49" s="20" t="n">
        <v>4.09736736</v>
      </c>
      <c r="I49" s="18" t="n">
        <v>435.56700664</v>
      </c>
      <c r="J49" s="20" t="n">
        <v>3.59202853</v>
      </c>
      <c r="K49" s="18" t="n">
        <v>424.62775682</v>
      </c>
      <c r="L49" s="20" t="n">
        <v>4.85259562</v>
      </c>
      <c r="M49" s="18" t="s">
        <v>481</v>
      </c>
      <c r="N49" s="20" t="s">
        <v>481</v>
      </c>
      <c r="O49" s="18" t="s">
        <v>481</v>
      </c>
      <c r="P49" s="20" t="s">
        <v>481</v>
      </c>
      <c r="Q49" s="18" t="n">
        <v>350.944744</v>
      </c>
      <c r="R49" s="20" t="n">
        <v>80.05497836000001</v>
      </c>
      <c r="S49" s="18" t="n">
        <v>311.6267</v>
      </c>
      <c r="T49" s="20" t="n">
        <v>39.54250402</v>
      </c>
      <c r="U49" s="18" t="n">
        <v>341.78744562</v>
      </c>
      <c r="V49" s="20" t="n">
        <v>12.17890896</v>
      </c>
    </row>
    <row r="50" spans="1:22">
      <c r="A50" s="15" t="s">
        <v>525</v>
      </c>
      <c r="B50" s="17" t="n">
        <v>11795</v>
      </c>
      <c r="C50" s="18">
        <f>(256.0/B50*100)</f>
        <v/>
      </c>
      <c r="D50" s="19" t="n">
        <v>11539</v>
      </c>
      <c r="E50" s="18" t="n">
        <v>395.29609522</v>
      </c>
      <c r="F50" s="20" t="n">
        <v>5.16482183</v>
      </c>
      <c r="G50" s="18" t="n">
        <v>425.69789128</v>
      </c>
      <c r="H50" s="20" t="n">
        <v>4.48191607</v>
      </c>
      <c r="I50" s="18" t="n">
        <v>438.54023826</v>
      </c>
      <c r="J50" s="20" t="n">
        <v>2.73200532</v>
      </c>
      <c r="K50" s="18" t="n">
        <v>427.66860793</v>
      </c>
      <c r="L50" s="20" t="n">
        <v>4.833367</v>
      </c>
      <c r="M50" s="18" t="n">
        <v>366.92642505</v>
      </c>
      <c r="N50" s="20" t="n">
        <v>6.73675518</v>
      </c>
      <c r="O50" s="18" t="s">
        <v>481</v>
      </c>
      <c r="P50" s="20" t="s">
        <v>481</v>
      </c>
      <c r="Q50" s="18" t="s">
        <v>481</v>
      </c>
      <c r="R50" s="20" t="s">
        <v>481</v>
      </c>
      <c r="S50" s="18" t="s">
        <v>481</v>
      </c>
      <c r="T50" s="20" t="s">
        <v>481</v>
      </c>
      <c r="U50" s="18" t="n">
        <v>346.4379196</v>
      </c>
      <c r="V50" s="20" t="n">
        <v>11.24931284</v>
      </c>
    </row>
    <row r="51" spans="1:22">
      <c r="A51" s="15" t="s">
        <v>526</v>
      </c>
      <c r="B51" s="17" t="n">
        <v>6866</v>
      </c>
      <c r="C51" s="18">
        <f>(119.0/B51*100)</f>
        <v/>
      </c>
      <c r="D51" s="19" t="n">
        <v>6747</v>
      </c>
      <c r="E51" s="18" t="n">
        <v>412.99951628</v>
      </c>
      <c r="F51" s="20" t="n">
        <v>4.08999088</v>
      </c>
      <c r="G51" s="18" t="n">
        <v>437.86862986</v>
      </c>
      <c r="H51" s="20" t="n">
        <v>3.88641993</v>
      </c>
      <c r="I51" s="18" t="n">
        <v>433.88932234</v>
      </c>
      <c r="J51" s="20" t="n">
        <v>2.89186997</v>
      </c>
      <c r="K51" s="18" t="n">
        <v>429.32693253</v>
      </c>
      <c r="L51" s="20" t="n">
        <v>5.03244553</v>
      </c>
      <c r="M51" s="18" t="n">
        <v>383.27112715</v>
      </c>
      <c r="N51" s="20" t="n">
        <v>7.20497991</v>
      </c>
      <c r="O51" s="18" t="s">
        <v>481</v>
      </c>
      <c r="P51" s="20" t="s">
        <v>481</v>
      </c>
      <c r="Q51" s="18" t="s">
        <v>481</v>
      </c>
      <c r="R51" s="20" t="s">
        <v>481</v>
      </c>
      <c r="S51" s="18" t="s">
        <v>481</v>
      </c>
      <c r="T51" s="20" t="s">
        <v>481</v>
      </c>
      <c r="U51" s="18" t="n">
        <v>386.70260826</v>
      </c>
      <c r="V51" s="20" t="n">
        <v>10.25208545</v>
      </c>
    </row>
    <row r="52" spans="1:22">
      <c r="A52" s="15" t="s">
        <v>527</v>
      </c>
      <c r="B52" s="17" t="n">
        <v>5809</v>
      </c>
      <c r="C52" s="18">
        <f>(86.0/B52*100)</f>
        <v/>
      </c>
      <c r="D52" s="19" t="n">
        <v>5723</v>
      </c>
      <c r="E52" s="18" t="n">
        <v>447.79956803</v>
      </c>
      <c r="F52" s="20" t="n">
        <v>6.20647653</v>
      </c>
      <c r="G52" s="18" t="n">
        <v>467.5309361</v>
      </c>
      <c r="H52" s="20" t="n">
        <v>4.29075945</v>
      </c>
      <c r="I52" s="18" t="n">
        <v>503.93401452</v>
      </c>
      <c r="J52" s="20" t="n">
        <v>2.909451</v>
      </c>
      <c r="K52" s="18" t="n">
        <v>525.1857526</v>
      </c>
      <c r="L52" s="20" t="n">
        <v>4.52600577</v>
      </c>
      <c r="M52" s="18" t="n">
        <v>421.26811804</v>
      </c>
      <c r="N52" s="20" t="n">
        <v>5.96822849</v>
      </c>
      <c r="O52" s="18" t="s">
        <v>481</v>
      </c>
      <c r="P52" s="20" t="s">
        <v>481</v>
      </c>
      <c r="Q52" s="18" t="s">
        <v>481</v>
      </c>
      <c r="R52" s="20" t="s">
        <v>481</v>
      </c>
      <c r="S52" s="18" t="s">
        <v>481</v>
      </c>
      <c r="T52" s="20" t="s">
        <v>481</v>
      </c>
      <c r="U52" s="18" t="n">
        <v>425.23726481</v>
      </c>
      <c r="V52" s="20" t="n">
        <v>10.31299578</v>
      </c>
    </row>
    <row r="53" spans="1:22">
      <c r="A53" s="15" t="s">
        <v>528</v>
      </c>
      <c r="B53" s="17" t="n">
        <v>5571</v>
      </c>
      <c r="C53" s="18">
        <f>(92.0/B53*100)</f>
        <v/>
      </c>
      <c r="D53" s="19" t="n">
        <v>5479</v>
      </c>
      <c r="E53" s="18" t="n">
        <v>412.95298777</v>
      </c>
      <c r="F53" s="20" t="n">
        <v>4.15697564</v>
      </c>
      <c r="G53" s="18" t="n">
        <v>438.07455168</v>
      </c>
      <c r="H53" s="20" t="n">
        <v>2.87834614</v>
      </c>
      <c r="I53" s="18" t="n">
        <v>468.25047894</v>
      </c>
      <c r="J53" s="20" t="n">
        <v>2.46385201</v>
      </c>
      <c r="K53" s="18" t="n">
        <v>461.81115976</v>
      </c>
      <c r="L53" s="20" t="n">
        <v>5.66030003</v>
      </c>
      <c r="M53" s="18" t="n">
        <v>364.18043417</v>
      </c>
      <c r="N53" s="20" t="n">
        <v>5.41914123</v>
      </c>
      <c r="O53" s="18" t="s">
        <v>481</v>
      </c>
      <c r="P53" s="20" t="s">
        <v>481</v>
      </c>
      <c r="Q53" s="18" t="s">
        <v>481</v>
      </c>
      <c r="R53" s="20" t="s">
        <v>481</v>
      </c>
      <c r="S53" s="18" t="s">
        <v>481</v>
      </c>
      <c r="T53" s="20" t="s">
        <v>481</v>
      </c>
      <c r="U53" s="18" t="n">
        <v>366.98583707</v>
      </c>
      <c r="V53" s="20" t="n">
        <v>10.4594335</v>
      </c>
    </row>
    <row r="54" spans="1:22">
      <c r="A54" s="15" t="s">
        <v>529</v>
      </c>
      <c r="B54" s="17" t="n">
        <v>4740</v>
      </c>
      <c r="C54" s="18">
        <f>(260.0/B54*100)</f>
        <v/>
      </c>
      <c r="D54" s="19" t="n">
        <v>4480</v>
      </c>
      <c r="E54" s="18" t="n">
        <v>336.73718173</v>
      </c>
      <c r="F54" s="20" t="n">
        <v>5.15695785</v>
      </c>
      <c r="G54" s="18" t="n">
        <v>365.1015549</v>
      </c>
      <c r="H54" s="20" t="n">
        <v>4.28578973</v>
      </c>
      <c r="I54" s="18" t="n">
        <v>381.24376562</v>
      </c>
      <c r="J54" s="20" t="n">
        <v>4.01160991</v>
      </c>
      <c r="K54" s="18" t="n">
        <v>372.29228225</v>
      </c>
      <c r="L54" s="20" t="n">
        <v>5.32589703</v>
      </c>
      <c r="M54" s="18" t="n">
        <v>285.11114138</v>
      </c>
      <c r="N54" s="20" t="n">
        <v>8.04981896</v>
      </c>
      <c r="O54" s="18" t="s">
        <v>481</v>
      </c>
      <c r="P54" s="20" t="s">
        <v>481</v>
      </c>
      <c r="Q54" s="18" t="s">
        <v>481</v>
      </c>
      <c r="R54" s="20" t="s">
        <v>481</v>
      </c>
      <c r="S54" s="18" t="s">
        <v>481</v>
      </c>
      <c r="T54" s="20" t="s">
        <v>481</v>
      </c>
      <c r="U54" s="18" t="n">
        <v>302.02321383</v>
      </c>
      <c r="V54" s="20" t="n">
        <v>5.88902626</v>
      </c>
    </row>
    <row r="55" spans="1:22">
      <c r="A55" s="15" t="s">
        <v>530</v>
      </c>
      <c r="B55" s="17" t="n">
        <v>5316</v>
      </c>
      <c r="C55" s="18">
        <f>(22.0/B55*100)</f>
        <v/>
      </c>
      <c r="D55" s="19" t="n">
        <v>5294</v>
      </c>
      <c r="E55" s="18" t="n">
        <v>357.9542055</v>
      </c>
      <c r="F55" s="20" t="n">
        <v>8.460081300000001</v>
      </c>
      <c r="G55" s="18" t="n">
        <v>397.62919976</v>
      </c>
      <c r="H55" s="20" t="n">
        <v>6.11223738</v>
      </c>
      <c r="I55" s="18" t="n">
        <v>409.27411392</v>
      </c>
      <c r="J55" s="20" t="n">
        <v>3.1386415</v>
      </c>
      <c r="K55" s="18" t="n">
        <v>407.23030145</v>
      </c>
      <c r="L55" s="20" t="n">
        <v>3.7283108</v>
      </c>
      <c r="M55" s="18" t="s">
        <v>481</v>
      </c>
      <c r="N55" s="20" t="s">
        <v>481</v>
      </c>
      <c r="O55" s="18" t="s">
        <v>481</v>
      </c>
      <c r="P55" s="20" t="s">
        <v>481</v>
      </c>
      <c r="Q55" s="18" t="n">
        <v>451.0739</v>
      </c>
      <c r="R55" s="20" t="n">
        <v>34.3671556</v>
      </c>
      <c r="S55" s="18" t="n">
        <v>294.24821093</v>
      </c>
      <c r="T55" s="20" t="n">
        <v>34.25353013</v>
      </c>
      <c r="U55" s="18" t="n">
        <v>277.32255088</v>
      </c>
      <c r="V55" s="20" t="n">
        <v>10.35963582</v>
      </c>
    </row>
    <row r="56" spans="1:22">
      <c r="A56" s="15" t="s">
        <v>531</v>
      </c>
      <c r="B56" s="17" t="n">
        <v>5359</v>
      </c>
      <c r="C56" s="18">
        <f>(77.0/B56*100)</f>
        <v/>
      </c>
      <c r="D56" s="19" t="n">
        <v>5282</v>
      </c>
      <c r="E56" s="18" t="n">
        <v>488.76944181</v>
      </c>
      <c r="F56" s="20" t="n">
        <v>10.02958339</v>
      </c>
      <c r="G56" s="18" t="n">
        <v>505.19695475</v>
      </c>
      <c r="H56" s="20" t="n">
        <v>6.38482532</v>
      </c>
      <c r="I56" s="18" t="n">
        <v>532.10907481</v>
      </c>
      <c r="J56" s="20" t="n">
        <v>3.47458419</v>
      </c>
      <c r="K56" s="18" t="n">
        <v>549.90125714</v>
      </c>
      <c r="L56" s="20" t="n">
        <v>4.45246984</v>
      </c>
      <c r="M56" s="18" t="n">
        <v>511.472242</v>
      </c>
      <c r="N56" s="20" t="n">
        <v>3.24970706</v>
      </c>
      <c r="O56" s="18" t="s">
        <v>481</v>
      </c>
      <c r="P56" s="20" t="s">
        <v>481</v>
      </c>
      <c r="Q56" s="18" t="s">
        <v>481</v>
      </c>
      <c r="R56" s="20" t="s">
        <v>481</v>
      </c>
      <c r="S56" s="18" t="s">
        <v>481</v>
      </c>
      <c r="T56" s="20" t="s">
        <v>481</v>
      </c>
      <c r="U56" s="18" t="n">
        <v>496.05658076</v>
      </c>
      <c r="V56" s="20" t="n">
        <v>15.95727739</v>
      </c>
    </row>
    <row r="57" spans="1:22">
      <c r="A57" s="15" t="s">
        <v>532</v>
      </c>
      <c r="B57" s="17" t="n">
        <v>6513</v>
      </c>
      <c r="C57" s="18">
        <f>(0.0/B57*100)</f>
        <v/>
      </c>
      <c r="D57" s="19" t="n">
        <v>6513</v>
      </c>
      <c r="E57" s="18" t="n">
        <v>369.03470862</v>
      </c>
      <c r="F57" s="20" t="n">
        <v>4.81064239</v>
      </c>
      <c r="G57" s="18" t="n">
        <v>400.00139823</v>
      </c>
      <c r="H57" s="20" t="n">
        <v>3.86942001</v>
      </c>
      <c r="I57" s="18" t="n">
        <v>410.46831769</v>
      </c>
      <c r="J57" s="20" t="n">
        <v>2.67372336</v>
      </c>
      <c r="K57" s="18" t="n">
        <v>381.7601742</v>
      </c>
      <c r="L57" s="20" t="n">
        <v>4.87143704</v>
      </c>
      <c r="M57" s="18" t="s">
        <v>481</v>
      </c>
      <c r="N57" s="20" t="s">
        <v>481</v>
      </c>
      <c r="O57" s="18" t="s">
        <v>481</v>
      </c>
      <c r="P57" s="20" t="s">
        <v>481</v>
      </c>
      <c r="Q57" s="18" t="s">
        <v>481</v>
      </c>
      <c r="R57" s="20" t="s">
        <v>481</v>
      </c>
      <c r="S57" s="18" t="n">
        <v>291.95730079</v>
      </c>
      <c r="T57" s="20" t="n">
        <v>40.44147321</v>
      </c>
      <c r="U57" s="18" t="n">
        <v>361.35493722</v>
      </c>
      <c r="V57" s="20" t="n">
        <v>12.35183835</v>
      </c>
    </row>
    <row r="58" spans="1:22">
      <c r="A58" s="15" t="s">
        <v>533</v>
      </c>
      <c r="B58" s="17" t="n">
        <v>7267</v>
      </c>
      <c r="C58" s="18">
        <f>(10.0/B58*100)</f>
        <v/>
      </c>
      <c r="D58" s="19" t="n">
        <v>7257</v>
      </c>
      <c r="E58" s="18" t="n">
        <v>380.84604992</v>
      </c>
      <c r="F58" s="20" t="n">
        <v>4.63466051</v>
      </c>
      <c r="G58" s="18" t="n">
        <v>401.50753152</v>
      </c>
      <c r="H58" s="20" t="n">
        <v>4.646496</v>
      </c>
      <c r="I58" s="18" t="n">
        <v>432.03365002</v>
      </c>
      <c r="J58" s="20" t="n">
        <v>2.84505347</v>
      </c>
      <c r="K58" s="18" t="n">
        <v>403.7332185</v>
      </c>
      <c r="L58" s="20" t="n">
        <v>4.15398302</v>
      </c>
      <c r="M58" s="18" t="s">
        <v>481</v>
      </c>
      <c r="N58" s="20" t="s">
        <v>481</v>
      </c>
      <c r="O58" s="18" t="s">
        <v>481</v>
      </c>
      <c r="P58" s="20" t="s">
        <v>481</v>
      </c>
      <c r="Q58" s="18" t="s">
        <v>481</v>
      </c>
      <c r="R58" s="20" t="s">
        <v>481</v>
      </c>
      <c r="S58" s="18" t="n">
        <v>286.16506908</v>
      </c>
      <c r="T58" s="20" t="n">
        <v>16.96733954</v>
      </c>
      <c r="U58" s="18" t="n">
        <v>291.46495025</v>
      </c>
      <c r="V58" s="20" t="n">
        <v>16.5360934</v>
      </c>
    </row>
    <row r="59" spans="1:22">
      <c r="A59" s="15" t="s">
        <v>534</v>
      </c>
      <c r="B59" s="17" t="n">
        <v>4826</v>
      </c>
      <c r="C59" s="18">
        <f>(26.0/B59*100)</f>
        <v/>
      </c>
      <c r="D59" s="19" t="n">
        <v>4800</v>
      </c>
      <c r="E59" s="18" t="n">
        <v>278.40821509</v>
      </c>
      <c r="F59" s="20" t="n">
        <v>8.76642296</v>
      </c>
      <c r="G59" s="18" t="n">
        <v>317.25618054</v>
      </c>
      <c r="H59" s="20" t="n">
        <v>5.94924345</v>
      </c>
      <c r="I59" s="18" t="n">
        <v>359.87711104</v>
      </c>
      <c r="J59" s="20" t="n">
        <v>2.15655656</v>
      </c>
      <c r="K59" s="18" t="n">
        <v>351.59403932</v>
      </c>
      <c r="L59" s="20" t="n">
        <v>1.93292439</v>
      </c>
      <c r="M59" s="18" t="s">
        <v>481</v>
      </c>
      <c r="N59" s="20" t="s">
        <v>481</v>
      </c>
      <c r="O59" s="18" t="s">
        <v>481</v>
      </c>
      <c r="P59" s="20" t="s">
        <v>481</v>
      </c>
      <c r="Q59" s="18" t="s">
        <v>481</v>
      </c>
      <c r="R59" s="20" t="s">
        <v>481</v>
      </c>
      <c r="S59" s="18" t="n">
        <v>268.7357025</v>
      </c>
      <c r="T59" s="20" t="n">
        <v>15.87139328</v>
      </c>
      <c r="U59" s="18" t="n">
        <v>249.56362346</v>
      </c>
      <c r="V59" s="20" t="n">
        <v>11.16098413</v>
      </c>
    </row>
    <row r="60" spans="1:22">
      <c r="A60" s="15" t="s">
        <v>535</v>
      </c>
      <c r="B60" s="17" t="n">
        <v>4546</v>
      </c>
      <c r="C60" s="18">
        <f>(15.0/B60*100)</f>
        <v/>
      </c>
      <c r="D60" s="19" t="n">
        <v>4531</v>
      </c>
      <c r="E60" s="18" t="n">
        <v>324.34858579</v>
      </c>
      <c r="F60" s="20" t="n">
        <v>6.33845114</v>
      </c>
      <c r="G60" s="18" t="n">
        <v>318.69074485</v>
      </c>
      <c r="H60" s="20" t="n">
        <v>7.7839336</v>
      </c>
      <c r="I60" s="18" t="n">
        <v>375.70578882</v>
      </c>
      <c r="J60" s="20" t="n">
        <v>5.05527934</v>
      </c>
      <c r="K60" s="18" t="n">
        <v>328.84921731</v>
      </c>
      <c r="L60" s="20" t="n">
        <v>6.75070819</v>
      </c>
      <c r="M60" s="18" t="s">
        <v>481</v>
      </c>
      <c r="N60" s="20" t="s">
        <v>481</v>
      </c>
      <c r="O60" s="18" t="s">
        <v>481</v>
      </c>
      <c r="P60" s="20" t="s">
        <v>481</v>
      </c>
      <c r="Q60" s="18" t="s">
        <v>481</v>
      </c>
      <c r="R60" s="20" t="s">
        <v>481</v>
      </c>
      <c r="S60" s="18" t="n">
        <v>235.1871087</v>
      </c>
      <c r="T60" s="20" t="n">
        <v>20.10715356</v>
      </c>
      <c r="U60" s="18" t="n">
        <v>286.93530254</v>
      </c>
      <c r="V60" s="20" t="n">
        <v>11.98918682</v>
      </c>
    </row>
    <row r="61" spans="1:22">
      <c r="A61" s="15" t="s">
        <v>536</v>
      </c>
      <c r="B61" s="17" t="n">
        <v>6525</v>
      </c>
      <c r="C61" s="18">
        <f>(148.0/B61*100)</f>
        <v/>
      </c>
      <c r="D61" s="19" t="n">
        <v>6377</v>
      </c>
      <c r="E61" s="18" t="n">
        <v>441.46193808</v>
      </c>
      <c r="F61" s="20" t="n">
        <v>5.17891738</v>
      </c>
      <c r="G61" s="18" t="n">
        <v>459.42620561</v>
      </c>
      <c r="H61" s="20" t="n">
        <v>3.90838564</v>
      </c>
      <c r="I61" s="18" t="n">
        <v>485.91302168</v>
      </c>
      <c r="J61" s="20" t="n">
        <v>2.89904862</v>
      </c>
      <c r="K61" s="18" t="n">
        <v>493.29106067</v>
      </c>
      <c r="L61" s="20" t="n">
        <v>4.27844451</v>
      </c>
      <c r="M61" s="18" t="n">
        <v>383.6044198</v>
      </c>
      <c r="N61" s="20" t="n">
        <v>9.387721190000001</v>
      </c>
      <c r="O61" s="18" t="s">
        <v>481</v>
      </c>
      <c r="P61" s="20" t="s">
        <v>481</v>
      </c>
      <c r="Q61" s="18" t="s">
        <v>481</v>
      </c>
      <c r="R61" s="20" t="s">
        <v>481</v>
      </c>
      <c r="S61" s="18" t="s">
        <v>481</v>
      </c>
      <c r="T61" s="20" t="s">
        <v>481</v>
      </c>
      <c r="U61" s="18" t="n">
        <v>419.590143</v>
      </c>
      <c r="V61" s="20" t="n">
        <v>15.32066275</v>
      </c>
    </row>
    <row r="62" spans="1:22">
      <c r="A62" s="15" t="s">
        <v>537</v>
      </c>
      <c r="B62" s="17" t="n">
        <v>4476</v>
      </c>
      <c r="C62" s="18">
        <f>(3.0/B62*100)</f>
        <v/>
      </c>
      <c r="D62" s="19" t="n">
        <v>4473</v>
      </c>
      <c r="E62" s="18" t="n">
        <v>468.77773707</v>
      </c>
      <c r="F62" s="20" t="n">
        <v>8.570352</v>
      </c>
      <c r="G62" s="18" t="n">
        <v>500.68277897</v>
      </c>
      <c r="H62" s="20" t="n">
        <v>4.70553986</v>
      </c>
      <c r="I62" s="18" t="n">
        <v>513.3675215</v>
      </c>
      <c r="J62" s="20" t="n">
        <v>1.69240312</v>
      </c>
      <c r="K62" s="18" t="n">
        <v>518.30556656</v>
      </c>
      <c r="L62" s="20" t="n">
        <v>2.9165754</v>
      </c>
      <c r="M62" s="18" t="n">
        <v>489.95828195</v>
      </c>
      <c r="N62" s="20" t="n">
        <v>4.45531942</v>
      </c>
      <c r="O62" s="18" t="s">
        <v>481</v>
      </c>
      <c r="P62" s="20" t="s">
        <v>481</v>
      </c>
      <c r="Q62" s="18" t="s">
        <v>481</v>
      </c>
      <c r="R62" s="20" t="s">
        <v>481</v>
      </c>
      <c r="S62" s="18" t="s">
        <v>481</v>
      </c>
      <c r="T62" s="20" t="s">
        <v>481</v>
      </c>
      <c r="U62" s="18" t="n">
        <v>469.47650494</v>
      </c>
      <c r="V62" s="20" t="n">
        <v>14.92018307</v>
      </c>
    </row>
    <row r="63" spans="1:22">
      <c r="A63" s="15" t="s">
        <v>538</v>
      </c>
      <c r="B63" s="17" t="n">
        <v>5324</v>
      </c>
      <c r="C63" s="18">
        <f>(13.0/B63*100)</f>
        <v/>
      </c>
      <c r="D63" s="19" t="n">
        <v>5311</v>
      </c>
      <c r="E63" s="18" t="n">
        <v>309.75608704</v>
      </c>
      <c r="F63" s="20" t="n">
        <v>6.63941458</v>
      </c>
      <c r="G63" s="18" t="n">
        <v>337.05660803</v>
      </c>
      <c r="H63" s="20" t="n">
        <v>5.07236502</v>
      </c>
      <c r="I63" s="18" t="n">
        <v>364.15393542</v>
      </c>
      <c r="J63" s="20" t="n">
        <v>1.99273819</v>
      </c>
      <c r="K63" s="18" t="n">
        <v>356.19517101</v>
      </c>
      <c r="L63" s="20" t="n">
        <v>3.51701704</v>
      </c>
      <c r="M63" s="18" t="s">
        <v>481</v>
      </c>
      <c r="N63" s="20" t="s">
        <v>481</v>
      </c>
      <c r="O63" s="18" t="s">
        <v>481</v>
      </c>
      <c r="P63" s="20" t="s">
        <v>481</v>
      </c>
      <c r="Q63" s="18" t="n">
        <v>255.64231787</v>
      </c>
      <c r="R63" s="20" t="n">
        <v>40.75844896</v>
      </c>
      <c r="S63" s="18" t="n">
        <v>225.54058129</v>
      </c>
      <c r="T63" s="20" t="n">
        <v>28.83395834</v>
      </c>
      <c r="U63" s="18" t="n">
        <v>290.13641651</v>
      </c>
      <c r="V63" s="20" t="n">
        <v>7.78785169</v>
      </c>
    </row>
    <row r="64" spans="1:22">
      <c r="A64" s="15" t="s">
        <v>539</v>
      </c>
      <c r="B64" s="17" t="n">
        <v>3634</v>
      </c>
      <c r="C64" s="18">
        <f>(3.0/B64*100)</f>
        <v/>
      </c>
      <c r="D64" s="19" t="n">
        <v>3631</v>
      </c>
      <c r="E64" s="18" t="n">
        <v>391.80049485</v>
      </c>
      <c r="F64" s="20" t="n">
        <v>6.02975545</v>
      </c>
      <c r="G64" s="18" t="n">
        <v>439.00106263</v>
      </c>
      <c r="H64" s="20" t="n">
        <v>4.47043078</v>
      </c>
      <c r="I64" s="18" t="n">
        <v>464.45445912</v>
      </c>
      <c r="J64" s="20" t="n">
        <v>2.97818621</v>
      </c>
      <c r="K64" s="18" t="n">
        <v>467.45946184</v>
      </c>
      <c r="L64" s="20" t="n">
        <v>4.24970467</v>
      </c>
      <c r="M64" s="18" t="s">
        <v>481</v>
      </c>
      <c r="N64" s="20" t="s">
        <v>481</v>
      </c>
      <c r="O64" s="18" t="s">
        <v>481</v>
      </c>
      <c r="P64" s="20" t="s">
        <v>481</v>
      </c>
      <c r="Q64" s="18" t="s">
        <v>481</v>
      </c>
      <c r="R64" s="20" t="s">
        <v>481</v>
      </c>
      <c r="S64" s="18" t="n">
        <v>269.38543124</v>
      </c>
      <c r="T64" s="20" t="n">
        <v>37.63765903</v>
      </c>
      <c r="U64" s="18" t="n">
        <v>281.12632122</v>
      </c>
      <c r="V64" s="20" t="n">
        <v>11.82774644</v>
      </c>
    </row>
    <row r="65" spans="1:22">
      <c r="A65" s="15" t="s">
        <v>540</v>
      </c>
      <c r="B65" s="17" t="n">
        <v>5325</v>
      </c>
      <c r="C65" s="18">
        <f>(14.0/B65*100)</f>
        <v/>
      </c>
      <c r="D65" s="19" t="n">
        <v>5311</v>
      </c>
      <c r="E65" s="18" t="n">
        <v>382.48750928</v>
      </c>
      <c r="F65" s="20" t="n">
        <v>10.1486217</v>
      </c>
      <c r="G65" s="18" t="n">
        <v>429.93979417</v>
      </c>
      <c r="H65" s="20" t="n">
        <v>8.32477342</v>
      </c>
      <c r="I65" s="18" t="n">
        <v>421.6784619</v>
      </c>
      <c r="J65" s="20" t="n">
        <v>3.0191341</v>
      </c>
      <c r="K65" s="18" t="n">
        <v>416.90756049</v>
      </c>
      <c r="L65" s="20" t="n">
        <v>3.17280219</v>
      </c>
      <c r="M65" s="18" t="s">
        <v>481</v>
      </c>
      <c r="N65" s="20" t="s">
        <v>481</v>
      </c>
      <c r="O65" s="18" t="s">
        <v>481</v>
      </c>
      <c r="P65" s="20" t="s">
        <v>481</v>
      </c>
      <c r="Q65" s="18" t="n">
        <v>260.32445344</v>
      </c>
      <c r="R65" s="20" t="n">
        <v>55.31672977</v>
      </c>
      <c r="S65" s="18" t="s">
        <v>481</v>
      </c>
      <c r="T65" s="20" t="s">
        <v>481</v>
      </c>
      <c r="U65" s="18" t="n">
        <v>289.13480598</v>
      </c>
      <c r="V65" s="20" t="n">
        <v>10.67348157</v>
      </c>
    </row>
    <row r="66" spans="1:22">
      <c r="A66" s="15" t="s">
        <v>541</v>
      </c>
      <c r="B66" s="17" t="n">
        <v>5665</v>
      </c>
      <c r="C66" s="18">
        <f>(81.0/B66*100)</f>
        <v/>
      </c>
      <c r="D66" s="19" t="n">
        <v>5584</v>
      </c>
      <c r="E66" s="18" t="n">
        <v>392.87084281</v>
      </c>
      <c r="F66" s="20" t="n">
        <v>4.98806154</v>
      </c>
      <c r="G66" s="18" t="n">
        <v>417.9254961</v>
      </c>
      <c r="H66" s="20" t="n">
        <v>3.69901413</v>
      </c>
      <c r="I66" s="18" t="n">
        <v>448.34915112</v>
      </c>
      <c r="J66" s="20" t="n">
        <v>2.04499197</v>
      </c>
      <c r="K66" s="18" t="n">
        <v>450.03631159</v>
      </c>
      <c r="L66" s="20" t="n">
        <v>3.37829478</v>
      </c>
      <c r="M66" s="18" t="n">
        <v>375.03384174</v>
      </c>
      <c r="N66" s="20" t="n">
        <v>4.57448314</v>
      </c>
      <c r="O66" s="18" t="s">
        <v>481</v>
      </c>
      <c r="P66" s="20" t="s">
        <v>481</v>
      </c>
      <c r="Q66" s="18" t="s">
        <v>481</v>
      </c>
      <c r="R66" s="20" t="s">
        <v>481</v>
      </c>
      <c r="S66" s="18" t="s">
        <v>481</v>
      </c>
      <c r="T66" s="20" t="s">
        <v>481</v>
      </c>
      <c r="U66" s="18" t="n">
        <v>356.65891558</v>
      </c>
      <c r="V66" s="20" t="n">
        <v>6.80346328</v>
      </c>
    </row>
    <row r="67" spans="1:22">
      <c r="A67" s="15" t="s">
        <v>542</v>
      </c>
      <c r="B67" s="17" t="n">
        <v>6971</v>
      </c>
      <c r="C67" s="18">
        <f>(440.0/B67*100)</f>
        <v/>
      </c>
      <c r="D67" s="19" t="n">
        <v>6531</v>
      </c>
      <c r="E67" s="18" t="n">
        <v>383.13048999</v>
      </c>
      <c r="F67" s="20" t="n">
        <v>5.64460354</v>
      </c>
      <c r="G67" s="18" t="n">
        <v>409.78758869</v>
      </c>
      <c r="H67" s="20" t="n">
        <v>4.3030483</v>
      </c>
      <c r="I67" s="18" t="n">
        <v>412.86058998</v>
      </c>
      <c r="J67" s="20" t="n">
        <v>2.92617708</v>
      </c>
      <c r="K67" s="18" t="n">
        <v>404.57459618</v>
      </c>
      <c r="L67" s="20" t="n">
        <v>4.93124585</v>
      </c>
      <c r="M67" s="18" t="n">
        <v>362.89280251</v>
      </c>
      <c r="N67" s="20" t="n">
        <v>6.96386695</v>
      </c>
      <c r="O67" s="18" t="s">
        <v>481</v>
      </c>
      <c r="P67" s="20" t="s">
        <v>481</v>
      </c>
      <c r="Q67" s="18" t="s">
        <v>481</v>
      </c>
      <c r="R67" s="20" t="s">
        <v>481</v>
      </c>
      <c r="S67" s="18" t="s">
        <v>481</v>
      </c>
      <c r="T67" s="20" t="s">
        <v>481</v>
      </c>
      <c r="U67" s="18" t="n">
        <v>311.52851242</v>
      </c>
      <c r="V67" s="20" t="n">
        <v>10.26378266</v>
      </c>
    </row>
    <row r="68" spans="1:22">
      <c r="A68" s="15" t="s">
        <v>543</v>
      </c>
      <c r="B68" s="17" t="n">
        <v>12083</v>
      </c>
      <c r="C68" s="18">
        <f>(29.0/B68*100)</f>
        <v/>
      </c>
      <c r="D68" s="19" t="n">
        <v>12054</v>
      </c>
      <c r="E68" s="18" t="n">
        <v>370.55693255</v>
      </c>
      <c r="F68" s="20" t="n">
        <v>3.29275964</v>
      </c>
      <c r="G68" s="18" t="n">
        <v>388.40951434</v>
      </c>
      <c r="H68" s="20" t="n">
        <v>2.41389316</v>
      </c>
      <c r="I68" s="18" t="n">
        <v>441.36880218</v>
      </c>
      <c r="J68" s="20" t="n">
        <v>1.68418373</v>
      </c>
      <c r="K68" s="18" t="n">
        <v>429.31399684</v>
      </c>
      <c r="L68" s="20" t="n">
        <v>3.14599481</v>
      </c>
      <c r="M68" s="18" t="n">
        <v>328.28585839</v>
      </c>
      <c r="N68" s="20" t="n">
        <v>3.23835827</v>
      </c>
      <c r="O68" s="18" t="s">
        <v>481</v>
      </c>
      <c r="P68" s="20" t="s">
        <v>481</v>
      </c>
      <c r="Q68" s="18" t="s">
        <v>481</v>
      </c>
      <c r="R68" s="20" t="s">
        <v>481</v>
      </c>
      <c r="S68" s="18" t="s">
        <v>481</v>
      </c>
      <c r="T68" s="20" t="s">
        <v>481</v>
      </c>
      <c r="U68" s="18" t="n">
        <v>325.06091756</v>
      </c>
      <c r="V68" s="20" t="n">
        <v>5.65878675</v>
      </c>
    </row>
    <row r="69" spans="1:22">
      <c r="A69" s="15" t="s">
        <v>544</v>
      </c>
      <c r="B69" s="17" t="n">
        <v>4876</v>
      </c>
      <c r="C69" s="18">
        <f>(0.0/B69*100)</f>
        <v/>
      </c>
      <c r="D69" s="19" t="n">
        <v>4876</v>
      </c>
      <c r="E69" s="18" t="n">
        <v>381.28616715</v>
      </c>
      <c r="F69" s="20" t="n">
        <v>9.86043139</v>
      </c>
      <c r="G69" s="18" t="n">
        <v>420.21917827</v>
      </c>
      <c r="H69" s="20" t="n">
        <v>6.71130703</v>
      </c>
      <c r="I69" s="18" t="n">
        <v>435.10575736</v>
      </c>
      <c r="J69" s="20" t="n">
        <v>3.94454146</v>
      </c>
      <c r="K69" s="18" t="n">
        <v>448.30137691</v>
      </c>
      <c r="L69" s="20" t="n">
        <v>5.83432934</v>
      </c>
      <c r="M69" s="18" t="s">
        <v>481</v>
      </c>
      <c r="N69" s="20" t="s">
        <v>481</v>
      </c>
      <c r="O69" s="18" t="s">
        <v>481</v>
      </c>
      <c r="P69" s="20" t="s">
        <v>481</v>
      </c>
      <c r="Q69" s="18" t="s">
        <v>481</v>
      </c>
      <c r="R69" s="20" t="s">
        <v>481</v>
      </c>
      <c r="S69" s="18" t="s">
        <v>481</v>
      </c>
      <c r="T69" s="20" t="s">
        <v>481</v>
      </c>
      <c r="U69" s="18" t="n">
        <v>280.51480274</v>
      </c>
      <c r="V69" s="20" t="n">
        <v>30.33509491</v>
      </c>
    </row>
    <row r="70" spans="1:22">
      <c r="A70" s="15" t="s">
        <v>545</v>
      </c>
      <c r="B70" s="17" t="n">
        <v>6036</v>
      </c>
      <c r="C70" s="18">
        <f>(223.0/B70*100)</f>
        <v/>
      </c>
      <c r="D70" s="19" t="n">
        <v>5813</v>
      </c>
      <c r="E70" s="18" t="n">
        <v>463.2403934</v>
      </c>
      <c r="F70" s="20" t="n">
        <v>8.517074900000001</v>
      </c>
      <c r="G70" s="18" t="n">
        <v>494.27259078</v>
      </c>
      <c r="H70" s="20" t="n">
        <v>5.5736524</v>
      </c>
      <c r="I70" s="18" t="n">
        <v>508.8159294</v>
      </c>
      <c r="J70" s="20" t="n">
        <v>3.38230857</v>
      </c>
      <c r="K70" s="18" t="n">
        <v>499.72796522</v>
      </c>
      <c r="L70" s="20" t="n">
        <v>3.55903053</v>
      </c>
      <c r="M70" s="18" t="n">
        <v>432.50302033</v>
      </c>
      <c r="N70" s="20" t="n">
        <v>6.8787403</v>
      </c>
      <c r="O70" s="18" t="s">
        <v>481</v>
      </c>
      <c r="P70" s="20" t="s">
        <v>481</v>
      </c>
      <c r="Q70" s="18" t="s">
        <v>481</v>
      </c>
      <c r="R70" s="20" t="s">
        <v>481</v>
      </c>
      <c r="S70" s="18" t="s">
        <v>481</v>
      </c>
      <c r="T70" s="20" t="s">
        <v>481</v>
      </c>
      <c r="U70" s="18" t="n">
        <v>435.98661245</v>
      </c>
      <c r="V70" s="20" t="n">
        <v>9.94632341</v>
      </c>
    </row>
    <row r="71" spans="1:22">
      <c r="A71" s="15" t="s">
        <v>546</v>
      </c>
      <c r="B71" s="17" t="n">
        <v>6115</v>
      </c>
      <c r="C71" s="18">
        <f>(21.0/B71*100)</f>
        <v/>
      </c>
      <c r="D71" s="19" t="n">
        <v>6094</v>
      </c>
      <c r="E71" s="18" t="n">
        <v>505.03627495</v>
      </c>
      <c r="F71" s="20" t="n">
        <v>5.52506937</v>
      </c>
      <c r="G71" s="18" t="n">
        <v>516.69405929</v>
      </c>
      <c r="H71" s="20" t="n">
        <v>3.50422364</v>
      </c>
      <c r="I71" s="18" t="n">
        <v>547.0122857</v>
      </c>
      <c r="J71" s="20" t="n">
        <v>2.03739055</v>
      </c>
      <c r="K71" s="18" t="n">
        <v>567.74776148</v>
      </c>
      <c r="L71" s="20" t="n">
        <v>4.33929792</v>
      </c>
      <c r="M71" s="18" t="n">
        <v>434.90114573</v>
      </c>
      <c r="N71" s="20" t="n">
        <v>6.3583381</v>
      </c>
      <c r="O71" s="18" t="s">
        <v>481</v>
      </c>
      <c r="P71" s="20" t="s">
        <v>481</v>
      </c>
      <c r="Q71" s="18" t="s">
        <v>481</v>
      </c>
      <c r="R71" s="20" t="s">
        <v>481</v>
      </c>
      <c r="S71" s="18" t="s">
        <v>481</v>
      </c>
      <c r="T71" s="20" t="s">
        <v>481</v>
      </c>
      <c r="U71" s="18" t="n">
        <v>502.20096441</v>
      </c>
      <c r="V71" s="20" t="n">
        <v>23.81220285</v>
      </c>
    </row>
    <row r="72" spans="1:22">
      <c r="A72" s="15" t="s">
        <v>547</v>
      </c>
      <c r="B72" s="17" t="n">
        <v>7708</v>
      </c>
      <c r="C72" s="18">
        <f>(5.0/B72*100)</f>
        <v/>
      </c>
      <c r="D72" s="19" t="n">
        <v>7703</v>
      </c>
      <c r="E72" s="18" t="n">
        <v>452.71260023</v>
      </c>
      <c r="F72" s="20" t="n">
        <v>5.86991395</v>
      </c>
      <c r="G72" s="18" t="n">
        <v>487.12093104</v>
      </c>
      <c r="H72" s="20" t="n">
        <v>4.43593213</v>
      </c>
      <c r="I72" s="18" t="n">
        <v>507.70653478</v>
      </c>
      <c r="J72" s="20" t="n">
        <v>2.66023092</v>
      </c>
      <c r="K72" s="18" t="n">
        <v>508.28814797</v>
      </c>
      <c r="L72" s="20" t="n">
        <v>5.1260442</v>
      </c>
      <c r="M72" s="18" t="n">
        <v>444.00457368</v>
      </c>
      <c r="N72" s="20" t="n">
        <v>7.84830689</v>
      </c>
      <c r="O72" s="18" t="s">
        <v>481</v>
      </c>
      <c r="P72" s="20" t="s">
        <v>481</v>
      </c>
      <c r="Q72" s="18" t="s">
        <v>481</v>
      </c>
      <c r="R72" s="20" t="s">
        <v>481</v>
      </c>
      <c r="S72" s="18" t="s">
        <v>481</v>
      </c>
      <c r="T72" s="20" t="s">
        <v>481</v>
      </c>
      <c r="U72" s="18" t="n">
        <v>435.986409</v>
      </c>
      <c r="V72" s="20" t="n">
        <v>36.64712715</v>
      </c>
    </row>
    <row r="73" spans="1:22">
      <c r="A73" s="15" t="s">
        <v>548</v>
      </c>
      <c r="B73" s="17" t="n">
        <v>8249</v>
      </c>
      <c r="C73" s="18">
        <f>(160.0/B73*100)</f>
        <v/>
      </c>
      <c r="D73" s="19" t="n">
        <v>8089</v>
      </c>
      <c r="E73" s="18" t="n">
        <v>386.01828891</v>
      </c>
      <c r="F73" s="20" t="n">
        <v>7.93798081</v>
      </c>
      <c r="G73" s="18" t="n">
        <v>413.71311745</v>
      </c>
      <c r="H73" s="20" t="n">
        <v>5.41471118</v>
      </c>
      <c r="I73" s="18" t="n">
        <v>421.68627666</v>
      </c>
      <c r="J73" s="20" t="n">
        <v>3.59783926</v>
      </c>
      <c r="K73" s="18" t="n">
        <v>403.97244781</v>
      </c>
      <c r="L73" s="20" t="n">
        <v>3.70937069</v>
      </c>
      <c r="M73" s="18" t="n">
        <v>377.38336375</v>
      </c>
      <c r="N73" s="20" t="n">
        <v>4.3272088</v>
      </c>
      <c r="O73" s="18" t="s">
        <v>481</v>
      </c>
      <c r="P73" s="20" t="s">
        <v>481</v>
      </c>
      <c r="Q73" s="18" t="s">
        <v>481</v>
      </c>
      <c r="R73" s="20" t="s">
        <v>481</v>
      </c>
      <c r="S73" s="18" t="s">
        <v>481</v>
      </c>
      <c r="T73" s="20" t="s">
        <v>481</v>
      </c>
      <c r="U73" s="18" t="n">
        <v>351.77503845</v>
      </c>
      <c r="V73" s="20" t="n">
        <v>10.15853038</v>
      </c>
    </row>
    <row r="74" spans="1:22">
      <c r="A74" s="15" t="s">
        <v>549</v>
      </c>
      <c r="B74" s="17" t="n">
        <v>4692</v>
      </c>
      <c r="C74" s="18">
        <f>(82.0/B74*100)</f>
        <v/>
      </c>
      <c r="D74" s="19" t="n">
        <v>4610</v>
      </c>
      <c r="E74" s="18" t="n">
        <v>397.92608256</v>
      </c>
      <c r="F74" s="20" t="n">
        <v>4.92004105</v>
      </c>
      <c r="G74" s="18" t="n">
        <v>412.78868348</v>
      </c>
      <c r="H74" s="20" t="n">
        <v>4.18029377</v>
      </c>
      <c r="I74" s="18" t="n">
        <v>443.36204419</v>
      </c>
      <c r="J74" s="20" t="n">
        <v>2.61396665</v>
      </c>
      <c r="K74" s="18" t="n">
        <v>452.81708225</v>
      </c>
      <c r="L74" s="20" t="n">
        <v>4.69568493</v>
      </c>
      <c r="M74" s="18" t="s">
        <v>481</v>
      </c>
      <c r="N74" s="20" t="s">
        <v>481</v>
      </c>
      <c r="O74" s="18" t="s">
        <v>481</v>
      </c>
      <c r="P74" s="20" t="s">
        <v>481</v>
      </c>
      <c r="Q74" s="18" t="s">
        <v>481</v>
      </c>
      <c r="R74" s="20" t="s">
        <v>481</v>
      </c>
      <c r="S74" s="18" t="n">
        <v>374.13339023</v>
      </c>
      <c r="T74" s="20" t="n">
        <v>60.66025387</v>
      </c>
      <c r="U74" s="18" t="n">
        <v>345.733252</v>
      </c>
      <c r="V74" s="20" t="n">
        <v>7.95325646</v>
      </c>
    </row>
    <row r="75" spans="1:22">
      <c r="A75" s="15" t="s">
        <v>550</v>
      </c>
      <c r="B75" s="17" t="n">
        <v>5375</v>
      </c>
      <c r="C75" s="18">
        <f>(254.0/B75*100)</f>
        <v/>
      </c>
      <c r="D75" s="19" t="n">
        <v>5121</v>
      </c>
      <c r="E75" s="18" t="n">
        <v>356.77380747</v>
      </c>
      <c r="F75" s="20" t="n">
        <v>4.18205538</v>
      </c>
      <c r="G75" s="18" t="n">
        <v>368.39638735</v>
      </c>
      <c r="H75" s="20" t="n">
        <v>3.91550267</v>
      </c>
      <c r="I75" s="18" t="n">
        <v>376.83745274</v>
      </c>
      <c r="J75" s="20" t="n">
        <v>3.98541511</v>
      </c>
      <c r="K75" s="18" t="n">
        <v>344.88777084</v>
      </c>
      <c r="L75" s="20" t="n">
        <v>5.57235383</v>
      </c>
      <c r="M75" s="18" t="n">
        <v>325.98411213</v>
      </c>
      <c r="N75" s="20" t="n">
        <v>6.90174597</v>
      </c>
      <c r="O75" s="18" t="s">
        <v>481</v>
      </c>
      <c r="P75" s="20" t="s">
        <v>481</v>
      </c>
      <c r="Q75" s="18" t="s">
        <v>481</v>
      </c>
      <c r="R75" s="20" t="s">
        <v>481</v>
      </c>
      <c r="S75" s="18" t="s">
        <v>481</v>
      </c>
      <c r="T75" s="20" t="s">
        <v>481</v>
      </c>
      <c r="U75" s="18" t="n">
        <v>309.74211435</v>
      </c>
      <c r="V75" s="20" t="n">
        <v>8.04942052</v>
      </c>
    </row>
    <row r="76" spans="1:22">
      <c r="A76" s="15" t="s">
        <v>551</v>
      </c>
      <c r="B76" s="17" t="n">
        <v>14167</v>
      </c>
      <c r="C76" s="18">
        <f>(232.0/B76*100)</f>
        <v/>
      </c>
      <c r="D76" s="19" t="n">
        <v>13935</v>
      </c>
      <c r="E76" s="18" t="n">
        <v>396.83098843</v>
      </c>
      <c r="F76" s="20" t="n">
        <v>4.83687129</v>
      </c>
      <c r="G76" s="18" t="n">
        <v>426.63145194</v>
      </c>
      <c r="H76" s="20" t="n">
        <v>3.61704065</v>
      </c>
      <c r="I76" s="18" t="n">
        <v>458.04496399</v>
      </c>
      <c r="J76" s="20" t="n">
        <v>2.74871768</v>
      </c>
      <c r="K76" s="18" t="n">
        <v>439.27263343</v>
      </c>
      <c r="L76" s="20" t="n">
        <v>5.22379149</v>
      </c>
      <c r="M76" s="18" t="n">
        <v>400.94788857</v>
      </c>
      <c r="N76" s="20" t="n">
        <v>5.3177581</v>
      </c>
      <c r="O76" s="18" t="s">
        <v>481</v>
      </c>
      <c r="P76" s="20" t="s">
        <v>481</v>
      </c>
      <c r="Q76" s="18" t="s">
        <v>481</v>
      </c>
      <c r="R76" s="20" t="s">
        <v>481</v>
      </c>
      <c r="S76" s="18" t="s">
        <v>481</v>
      </c>
      <c r="T76" s="20" t="s">
        <v>481</v>
      </c>
      <c r="U76" s="18" t="n">
        <v>351.3065859</v>
      </c>
      <c r="V76" s="20" t="n">
        <v>8.06023132</v>
      </c>
    </row>
    <row r="77" spans="1:22">
      <c r="A77" s="15" t="s">
        <v>552</v>
      </c>
      <c r="B77" s="17" t="n">
        <v>6062</v>
      </c>
      <c r="C77" s="18">
        <f>(188.0/B77*100)</f>
        <v/>
      </c>
      <c r="D77" s="19" t="n">
        <v>5874</v>
      </c>
      <c r="E77" s="18" t="n">
        <v>417.49391004</v>
      </c>
      <c r="F77" s="20" t="n">
        <v>4.46149294</v>
      </c>
      <c r="G77" s="18" t="n">
        <v>449.0237417</v>
      </c>
      <c r="H77" s="20" t="n">
        <v>3.50840508</v>
      </c>
      <c r="I77" s="18" t="n">
        <v>463.23942306</v>
      </c>
      <c r="J77" s="20" t="n">
        <v>3.340899</v>
      </c>
      <c r="K77" s="18" t="n">
        <v>451.43155195</v>
      </c>
      <c r="L77" s="20" t="n">
        <v>5.64369177</v>
      </c>
      <c r="M77" s="18" t="n">
        <v>375.78327184</v>
      </c>
      <c r="N77" s="20" t="n">
        <v>5.9843522</v>
      </c>
      <c r="O77" s="18" t="s">
        <v>481</v>
      </c>
      <c r="P77" s="20" t="s">
        <v>481</v>
      </c>
      <c r="Q77" s="18" t="s">
        <v>481</v>
      </c>
      <c r="R77" s="20" t="s">
        <v>481</v>
      </c>
      <c r="S77" s="18" t="s">
        <v>481</v>
      </c>
      <c r="T77" s="20" t="s">
        <v>481</v>
      </c>
      <c r="U77" s="18" t="n">
        <v>366.20300523</v>
      </c>
      <c r="V77" s="20" t="n">
        <v>5.95084401</v>
      </c>
    </row>
    <row r="78" spans="1:22">
      <c r="A78" s="15" t="s">
        <v>553</v>
      </c>
      <c r="B78" s="17" t="n">
        <v>5826</v>
      </c>
      <c r="C78" s="18">
        <f>(0.0/B78*100)</f>
        <v/>
      </c>
      <c r="D78" s="19" t="n">
        <v>5826</v>
      </c>
      <c r="E78" s="18" t="n">
        <v>456.58594417</v>
      </c>
      <c r="F78" s="20" t="n">
        <v>8.03306987</v>
      </c>
      <c r="G78" s="18" t="n">
        <v>491.27600273</v>
      </c>
      <c r="H78" s="20" t="n">
        <v>6.11725948</v>
      </c>
      <c r="I78" s="18" t="n">
        <v>490.94086743</v>
      </c>
      <c r="J78" s="20" t="n">
        <v>3.96550028</v>
      </c>
      <c r="K78" s="18" t="n">
        <v>481.53162705</v>
      </c>
      <c r="L78" s="20" t="n">
        <v>5.45718137</v>
      </c>
      <c r="M78" s="18" t="s">
        <v>481</v>
      </c>
      <c r="N78" s="20" t="s">
        <v>481</v>
      </c>
      <c r="O78" s="18" t="s">
        <v>481</v>
      </c>
      <c r="P78" s="20" t="s">
        <v>481</v>
      </c>
      <c r="Q78" s="18" t="n">
        <v>279.6191</v>
      </c>
      <c r="R78" s="20" t="n">
        <v>47.45639091</v>
      </c>
      <c r="S78" s="18" t="n">
        <v>283.8465</v>
      </c>
      <c r="T78" s="20" t="n">
        <v>40.85821469</v>
      </c>
      <c r="U78" s="18" t="n">
        <v>378.85002229</v>
      </c>
      <c r="V78" s="20" t="n">
        <v>25.75904275</v>
      </c>
    </row>
    <row customHeight="1" ht="25" r="79" spans="1:22">
      <c r="A79" s="15" t="s">
        <v>554</v>
      </c>
      <c r="B79" s="17" t="n">
        <v>1657</v>
      </c>
      <c r="C79" s="18">
        <f>(41.0/B79*100)</f>
        <v/>
      </c>
      <c r="D79" s="19" t="n">
        <v>1616</v>
      </c>
      <c r="E79" s="18" t="n">
        <v>449.63455937</v>
      </c>
      <c r="F79" s="20" t="n">
        <v>8.520973740000001</v>
      </c>
      <c r="G79" s="18" t="n">
        <v>482.08339964</v>
      </c>
      <c r="H79" s="20" t="n">
        <v>8.79372317</v>
      </c>
      <c r="I79" s="18" t="n">
        <v>483.47612852</v>
      </c>
      <c r="J79" s="20" t="n">
        <v>8.57443932</v>
      </c>
      <c r="K79" s="18" t="n">
        <v>465.36507457</v>
      </c>
      <c r="L79" s="20" t="n">
        <v>11.68686514</v>
      </c>
      <c r="M79" s="18" t="s">
        <v>481</v>
      </c>
      <c r="N79" s="20" t="s">
        <v>481</v>
      </c>
      <c r="O79" s="18" t="s">
        <v>481</v>
      </c>
      <c r="P79" s="20" t="s">
        <v>481</v>
      </c>
      <c r="Q79" s="18" t="s">
        <v>481</v>
      </c>
      <c r="R79" s="20" t="s">
        <v>481</v>
      </c>
      <c r="S79" s="18" t="n">
        <v>311.6267</v>
      </c>
      <c r="T79" s="20" t="n">
        <v>39.54250402</v>
      </c>
      <c r="U79" s="18" t="n">
        <v>369.79574357</v>
      </c>
      <c r="V79" s="20" t="n">
        <v>29.82011851</v>
      </c>
    </row>
    <row r="80" spans="1:22">
      <c r="A80" s="15" t="s">
        <v>555</v>
      </c>
      <c r="B80" s="17" t="n">
        <v>7841</v>
      </c>
      <c r="C80" s="18">
        <f>(0.0/B80*100)</f>
        <v/>
      </c>
      <c r="D80" s="19" t="n">
        <v>7841</v>
      </c>
      <c r="E80" s="18" t="n">
        <v>385.2200771</v>
      </c>
      <c r="F80" s="20" t="n">
        <v>9.141191750000001</v>
      </c>
      <c r="G80" s="18" t="n">
        <v>409.2675543</v>
      </c>
      <c r="H80" s="20" t="n">
        <v>8.88743247</v>
      </c>
      <c r="I80" s="18" t="n">
        <v>426.14466107</v>
      </c>
      <c r="J80" s="20" t="n">
        <v>3.92392685</v>
      </c>
      <c r="K80" s="18" t="n">
        <v>430.8624425</v>
      </c>
      <c r="L80" s="20" t="n">
        <v>3.87795869</v>
      </c>
      <c r="M80" s="18" t="s">
        <v>481</v>
      </c>
      <c r="N80" s="20" t="s">
        <v>481</v>
      </c>
      <c r="O80" s="18" t="s">
        <v>481</v>
      </c>
      <c r="P80" s="20" t="s">
        <v>481</v>
      </c>
      <c r="Q80" s="18" t="s">
        <v>481</v>
      </c>
      <c r="R80" s="20" t="s">
        <v>481</v>
      </c>
      <c r="S80" s="18" t="s">
        <v>481</v>
      </c>
      <c r="T80" s="20" t="s">
        <v>481</v>
      </c>
      <c r="U80" s="18" t="n">
        <v>315.99264185</v>
      </c>
      <c r="V80" s="20" t="n">
        <v>41.75435496</v>
      </c>
    </row>
    <row r="81" spans="1:22">
      <c r="A81" s="23" t="s">
        <v>556</v>
      </c>
      <c r="B81" s="17" t="n">
        <v>8861</v>
      </c>
      <c r="C81" s="18">
        <f>(76.0/B81*100)</f>
        <v/>
      </c>
      <c r="D81" s="19" t="n">
        <v>8785</v>
      </c>
      <c r="E81" s="18" t="n">
        <v>404.12152901</v>
      </c>
      <c r="F81" s="20" t="n">
        <v>6.52396906</v>
      </c>
      <c r="G81" s="18" t="n">
        <v>421.77707449</v>
      </c>
      <c r="H81" s="20" t="n">
        <v>4.84118088</v>
      </c>
      <c r="I81" s="18" t="n">
        <v>443.67702882</v>
      </c>
      <c r="J81" s="20" t="n">
        <v>3.50753206</v>
      </c>
      <c r="K81" s="18" t="n">
        <v>449.89353562</v>
      </c>
      <c r="L81" s="20" t="n">
        <v>5.15403873</v>
      </c>
      <c r="M81" s="18" t="n">
        <v>374.0329919</v>
      </c>
      <c r="N81" s="20" t="n">
        <v>5.49053462</v>
      </c>
      <c r="O81" s="18" t="s">
        <v>481</v>
      </c>
      <c r="P81" s="20" t="s">
        <v>481</v>
      </c>
      <c r="Q81" s="18" t="s">
        <v>481</v>
      </c>
      <c r="R81" s="20" t="s">
        <v>481</v>
      </c>
      <c r="S81" s="18" t="s">
        <v>481</v>
      </c>
      <c r="T81" s="20" t="s">
        <v>481</v>
      </c>
      <c r="U81" s="18" t="n">
        <v>386.17961313</v>
      </c>
      <c r="V81" s="20" t="n">
        <v>23.91565105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785</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(544.0/B7*100)</f>
        <v/>
      </c>
      <c r="D7" s="19" t="n">
        <v>13986</v>
      </c>
      <c r="E7" s="18" t="n">
        <v>479.4344701</v>
      </c>
      <c r="F7" s="20" t="n">
        <v>3.68086008</v>
      </c>
      <c r="G7" s="18" t="n">
        <v>495.15859432</v>
      </c>
      <c r="H7" s="20" t="n">
        <v>3.38310257</v>
      </c>
      <c r="I7" s="18" t="n">
        <v>522.17822991</v>
      </c>
      <c r="J7" s="20" t="n">
        <v>2.35646928</v>
      </c>
      <c r="K7" s="18" t="n">
        <v>539.10460045</v>
      </c>
      <c r="L7" s="20" t="n">
        <v>3.75019685</v>
      </c>
      <c r="M7" s="18" t="n">
        <v>450.87490711</v>
      </c>
      <c r="N7" s="20" t="n">
        <v>3.97931916</v>
      </c>
      <c r="O7" s="18" t="s">
        <v>481</v>
      </c>
      <c r="P7" s="20" t="s">
        <v>481</v>
      </c>
      <c r="Q7" s="18" t="s">
        <v>481</v>
      </c>
      <c r="R7" s="20" t="s">
        <v>481</v>
      </c>
      <c r="S7" s="18" t="s">
        <v>481</v>
      </c>
      <c r="T7" s="20" t="s">
        <v>481</v>
      </c>
      <c r="U7" s="18" t="n">
        <v>455.97318484</v>
      </c>
      <c r="V7" s="20" t="n">
        <v>11.08173235</v>
      </c>
    </row>
    <row r="8" spans="1:22">
      <c r="A8" s="15" t="s">
        <v>483</v>
      </c>
      <c r="B8" s="17" t="n">
        <v>7007</v>
      </c>
      <c r="C8" s="18">
        <f>(53.0/B8*100)</f>
        <v/>
      </c>
      <c r="D8" s="19" t="n">
        <v>6954</v>
      </c>
      <c r="E8" s="18" t="n">
        <v>469.90892718</v>
      </c>
      <c r="F8" s="20" t="n">
        <v>8.06587154</v>
      </c>
      <c r="G8" s="18" t="n">
        <v>492.49524101</v>
      </c>
      <c r="H8" s="20" t="n">
        <v>5.49587552</v>
      </c>
      <c r="I8" s="18" t="n">
        <v>509.80589863</v>
      </c>
      <c r="J8" s="20" t="n">
        <v>3.49545838</v>
      </c>
      <c r="K8" s="18" t="n">
        <v>511.46426849</v>
      </c>
      <c r="L8" s="20" t="n">
        <v>4.03530563</v>
      </c>
      <c r="M8" s="18" t="n">
        <v>410.33790904</v>
      </c>
      <c r="N8" s="20" t="n">
        <v>4.41162932</v>
      </c>
      <c r="O8" s="18" t="s">
        <v>481</v>
      </c>
      <c r="P8" s="20" t="s">
        <v>481</v>
      </c>
      <c r="Q8" s="18" t="s">
        <v>481</v>
      </c>
      <c r="R8" s="20" t="s">
        <v>481</v>
      </c>
      <c r="S8" s="18" t="s">
        <v>481</v>
      </c>
      <c r="T8" s="20" t="s">
        <v>481</v>
      </c>
      <c r="U8" s="18" t="n">
        <v>425.43650352</v>
      </c>
      <c r="V8" s="20" t="n">
        <v>11.94110898</v>
      </c>
    </row>
    <row r="9" spans="1:22">
      <c r="A9" s="15" t="s">
        <v>484</v>
      </c>
      <c r="B9" s="17" t="n">
        <v>9651</v>
      </c>
      <c r="C9" s="18">
        <f>(642.0/B9*100)</f>
        <v/>
      </c>
      <c r="D9" s="19" t="n">
        <v>9009</v>
      </c>
      <c r="E9" s="18" t="n">
        <v>480.62446629</v>
      </c>
      <c r="F9" s="20" t="n">
        <v>4.05740185</v>
      </c>
      <c r="G9" s="18" t="n">
        <v>509.56094364</v>
      </c>
      <c r="H9" s="20" t="n">
        <v>2.89671263</v>
      </c>
      <c r="I9" s="18" t="n">
        <v>526.77605289</v>
      </c>
      <c r="J9" s="20" t="n">
        <v>2.51263558</v>
      </c>
      <c r="K9" s="18" t="n">
        <v>521.19638824</v>
      </c>
      <c r="L9" s="20" t="n">
        <v>3.35083953</v>
      </c>
      <c r="M9" s="18" t="n">
        <v>394.33661884</v>
      </c>
      <c r="N9" s="20" t="n">
        <v>6.36348139</v>
      </c>
      <c r="O9" s="18" t="s">
        <v>481</v>
      </c>
      <c r="P9" s="20" t="s">
        <v>481</v>
      </c>
      <c r="Q9" s="18" t="s">
        <v>481</v>
      </c>
      <c r="R9" s="20" t="s">
        <v>481</v>
      </c>
      <c r="S9" s="18" t="s">
        <v>481</v>
      </c>
      <c r="T9" s="20" t="s">
        <v>481</v>
      </c>
      <c r="U9" s="18" t="n">
        <v>404.16368449</v>
      </c>
      <c r="V9" s="20" t="n">
        <v>8.480079099999999</v>
      </c>
    </row>
    <row r="10" spans="1:22">
      <c r="A10" s="15" t="s">
        <v>485</v>
      </c>
      <c r="B10" s="17" t="n">
        <v>20058</v>
      </c>
      <c r="C10" s="18">
        <f>(547.0/B10*100)</f>
        <v/>
      </c>
      <c r="D10" s="19" t="n">
        <v>19511</v>
      </c>
      <c r="E10" s="18" t="n">
        <v>506.20698175</v>
      </c>
      <c r="F10" s="20" t="n">
        <v>3.99743177</v>
      </c>
      <c r="G10" s="18" t="n">
        <v>518.1281096500001</v>
      </c>
      <c r="H10" s="20" t="n">
        <v>3.12004309</v>
      </c>
      <c r="I10" s="18" t="n">
        <v>537.72545347</v>
      </c>
      <c r="J10" s="20" t="n">
        <v>2.49370077</v>
      </c>
      <c r="K10" s="18" t="n">
        <v>549.42075234</v>
      </c>
      <c r="L10" s="20" t="n">
        <v>2.82225689</v>
      </c>
      <c r="M10" s="18" t="n">
        <v>453.64943714</v>
      </c>
      <c r="N10" s="20" t="n">
        <v>6.7129813</v>
      </c>
      <c r="O10" s="18" t="s">
        <v>481</v>
      </c>
      <c r="P10" s="20" t="s">
        <v>481</v>
      </c>
      <c r="Q10" s="18" t="s">
        <v>481</v>
      </c>
      <c r="R10" s="20" t="s">
        <v>481</v>
      </c>
      <c r="S10" s="18" t="s">
        <v>481</v>
      </c>
      <c r="T10" s="20" t="s">
        <v>481</v>
      </c>
      <c r="U10" s="18" t="n">
        <v>466.97611041</v>
      </c>
      <c r="V10" s="20" t="n">
        <v>9.255842639999999</v>
      </c>
    </row>
    <row r="11" spans="1:22">
      <c r="A11" s="15" t="s">
        <v>486</v>
      </c>
      <c r="B11" s="17" t="n">
        <v>7053</v>
      </c>
      <c r="C11" s="18">
        <f>(98.0/B11*100)</f>
        <v/>
      </c>
      <c r="D11" s="19" t="n">
        <v>6955</v>
      </c>
      <c r="E11" s="18" t="n">
        <v>434.55405863</v>
      </c>
      <c r="F11" s="20" t="n">
        <v>5.3260068</v>
      </c>
      <c r="G11" s="18" t="n">
        <v>460.65023554</v>
      </c>
      <c r="H11" s="20" t="n">
        <v>3.49530599</v>
      </c>
      <c r="I11" s="18" t="n">
        <v>470.73506217</v>
      </c>
      <c r="J11" s="20" t="n">
        <v>2.84735629</v>
      </c>
      <c r="K11" s="18" t="n">
        <v>478.26863597</v>
      </c>
      <c r="L11" s="20" t="n">
        <v>5.01885614</v>
      </c>
      <c r="M11" s="18" t="n">
        <v>413.12735541</v>
      </c>
      <c r="N11" s="20" t="n">
        <v>5.33297846</v>
      </c>
      <c r="O11" s="18" t="s">
        <v>481</v>
      </c>
      <c r="P11" s="20" t="s">
        <v>481</v>
      </c>
      <c r="Q11" s="18" t="s">
        <v>481</v>
      </c>
      <c r="R11" s="20" t="s">
        <v>481</v>
      </c>
      <c r="S11" s="18" t="s">
        <v>481</v>
      </c>
      <c r="T11" s="20" t="s">
        <v>481</v>
      </c>
      <c r="U11" s="18" t="n">
        <v>399.99749103</v>
      </c>
      <c r="V11" s="20" t="n">
        <v>12.2351219</v>
      </c>
    </row>
    <row r="12" spans="1:22">
      <c r="A12" s="15" t="s">
        <v>487</v>
      </c>
      <c r="B12" s="17" t="n">
        <v>6894</v>
      </c>
      <c r="C12" s="18">
        <f>(59.0/B12*100)</f>
        <v/>
      </c>
      <c r="D12" s="19" t="n">
        <v>6835</v>
      </c>
      <c r="E12" s="18" t="n">
        <v>452.71418841</v>
      </c>
      <c r="F12" s="20" t="n">
        <v>4.91481414</v>
      </c>
      <c r="G12" s="18" t="n">
        <v>478.24004743</v>
      </c>
      <c r="H12" s="20" t="n">
        <v>4.25031377</v>
      </c>
      <c r="I12" s="18" t="n">
        <v>505.20331193</v>
      </c>
      <c r="J12" s="20" t="n">
        <v>2.77618524</v>
      </c>
      <c r="K12" s="18" t="n">
        <v>517.89607133</v>
      </c>
      <c r="L12" s="20" t="n">
        <v>3.34820265</v>
      </c>
      <c r="M12" s="18" t="n">
        <v>398.45973425</v>
      </c>
      <c r="N12" s="20" t="n">
        <v>7.99109385</v>
      </c>
      <c r="O12" s="18" t="s">
        <v>481</v>
      </c>
      <c r="P12" s="20" t="s">
        <v>481</v>
      </c>
      <c r="Q12" s="18" t="s">
        <v>481</v>
      </c>
      <c r="R12" s="20" t="s">
        <v>481</v>
      </c>
      <c r="S12" s="18" t="s">
        <v>481</v>
      </c>
      <c r="T12" s="20" t="s">
        <v>481</v>
      </c>
      <c r="U12" s="18" t="n">
        <v>376.91353729</v>
      </c>
      <c r="V12" s="20" t="n">
        <v>16.89760992</v>
      </c>
    </row>
    <row r="13" spans="1:22">
      <c r="A13" s="15" t="s">
        <v>488</v>
      </c>
      <c r="B13" s="17" t="n">
        <v>7161</v>
      </c>
      <c r="C13" s="18">
        <f>(139.0/B13*100)</f>
        <v/>
      </c>
      <c r="D13" s="19" t="n">
        <v>7022</v>
      </c>
      <c r="E13" s="18" t="n">
        <v>483.75032282</v>
      </c>
      <c r="F13" s="20" t="n">
        <v>6.23009164</v>
      </c>
      <c r="G13" s="18" t="n">
        <v>489.67363053</v>
      </c>
      <c r="H13" s="20" t="n">
        <v>4.70039835</v>
      </c>
      <c r="I13" s="18" t="n">
        <v>504.22541581</v>
      </c>
      <c r="J13" s="20" t="n">
        <v>2.98268206</v>
      </c>
      <c r="K13" s="18" t="n">
        <v>516.33949331</v>
      </c>
      <c r="L13" s="20" t="n">
        <v>2.85499777</v>
      </c>
      <c r="M13" s="18" t="n">
        <v>408.4497126</v>
      </c>
      <c r="N13" s="20" t="n">
        <v>11.09739784</v>
      </c>
      <c r="O13" s="18" t="s">
        <v>481</v>
      </c>
      <c r="P13" s="20" t="s">
        <v>481</v>
      </c>
      <c r="Q13" s="18" t="s">
        <v>481</v>
      </c>
      <c r="R13" s="20" t="s">
        <v>481</v>
      </c>
      <c r="S13" s="18" t="s">
        <v>481</v>
      </c>
      <c r="T13" s="20" t="s">
        <v>481</v>
      </c>
      <c r="U13" s="18" t="n">
        <v>411.05672617</v>
      </c>
      <c r="V13" s="20" t="n">
        <v>12.05037655</v>
      </c>
    </row>
    <row r="14" spans="1:22">
      <c r="A14" s="15" t="s">
        <v>489</v>
      </c>
      <c r="B14" s="17" t="n">
        <v>5587</v>
      </c>
      <c r="C14" s="18">
        <f>(78.0/B14*100)</f>
        <v/>
      </c>
      <c r="D14" s="19" t="n">
        <v>5509</v>
      </c>
      <c r="E14" s="18" t="n">
        <v>485.79312682</v>
      </c>
      <c r="F14" s="20" t="n">
        <v>6.08979068</v>
      </c>
      <c r="G14" s="18" t="n">
        <v>512.64681942</v>
      </c>
      <c r="H14" s="20" t="n">
        <v>4.17200208</v>
      </c>
      <c r="I14" s="18" t="n">
        <v>524.55744523</v>
      </c>
      <c r="J14" s="20" t="n">
        <v>2.66683279</v>
      </c>
      <c r="K14" s="18" t="n">
        <v>535.00262661</v>
      </c>
      <c r="L14" s="20" t="n">
        <v>3.40674592</v>
      </c>
      <c r="M14" s="18" t="n">
        <v>441.30811903</v>
      </c>
      <c r="N14" s="20" t="n">
        <v>11.03084771</v>
      </c>
      <c r="O14" s="18" t="s">
        <v>481</v>
      </c>
      <c r="P14" s="20" t="s">
        <v>481</v>
      </c>
      <c r="Q14" s="18" t="s">
        <v>481</v>
      </c>
      <c r="R14" s="20" t="s">
        <v>481</v>
      </c>
      <c r="S14" s="18" t="s">
        <v>481</v>
      </c>
      <c r="T14" s="20" t="s">
        <v>481</v>
      </c>
      <c r="U14" s="18" t="n">
        <v>455.69389328</v>
      </c>
      <c r="V14" s="20" t="n">
        <v>15.33256935</v>
      </c>
    </row>
    <row r="15" spans="1:22">
      <c r="A15" s="15" t="s">
        <v>490</v>
      </c>
      <c r="B15" s="17" t="n">
        <v>5882</v>
      </c>
      <c r="C15" s="18">
        <f>(63.0/B15*100)</f>
        <v/>
      </c>
      <c r="D15" s="19" t="n">
        <v>5819</v>
      </c>
      <c r="E15" s="18" t="n">
        <v>492.86806313</v>
      </c>
      <c r="F15" s="20" t="n">
        <v>6.55746054</v>
      </c>
      <c r="G15" s="18" t="n">
        <v>522.38823311</v>
      </c>
      <c r="H15" s="20" t="n">
        <v>3.75912396</v>
      </c>
      <c r="I15" s="18" t="n">
        <v>536.40045493</v>
      </c>
      <c r="J15" s="20" t="n">
        <v>2.48020214</v>
      </c>
      <c r="K15" s="18" t="n">
        <v>533.72199226</v>
      </c>
      <c r="L15" s="20" t="n">
        <v>4.18408214</v>
      </c>
      <c r="M15" s="18" t="n">
        <v>427.85194516</v>
      </c>
      <c r="N15" s="20" t="n">
        <v>13.33750715</v>
      </c>
      <c r="O15" s="18" t="s">
        <v>481</v>
      </c>
      <c r="P15" s="20" t="s">
        <v>481</v>
      </c>
      <c r="Q15" s="18" t="s">
        <v>481</v>
      </c>
      <c r="R15" s="20" t="s">
        <v>481</v>
      </c>
      <c r="S15" s="18" t="s">
        <v>481</v>
      </c>
      <c r="T15" s="20" t="s">
        <v>481</v>
      </c>
      <c r="U15" s="18" t="n">
        <v>431.88333761</v>
      </c>
      <c r="V15" s="20" t="n">
        <v>13.06687335</v>
      </c>
    </row>
    <row r="16" spans="1:22">
      <c r="A16" s="15" t="s">
        <v>491</v>
      </c>
      <c r="B16" s="17" t="n">
        <v>6108</v>
      </c>
      <c r="C16" s="18">
        <f>(122.0/B16*100)</f>
        <v/>
      </c>
      <c r="D16" s="19" t="n">
        <v>5986</v>
      </c>
      <c r="E16" s="18" t="n">
        <v>475.48129092</v>
      </c>
      <c r="F16" s="20" t="n">
        <v>4.69919351</v>
      </c>
      <c r="G16" s="18" t="n">
        <v>503.20875948</v>
      </c>
      <c r="H16" s="20" t="n">
        <v>3.92370928</v>
      </c>
      <c r="I16" s="18" t="n">
        <v>524.89995419</v>
      </c>
      <c r="J16" s="20" t="n">
        <v>2.81987238</v>
      </c>
      <c r="K16" s="18" t="n">
        <v>529.68086606</v>
      </c>
      <c r="L16" s="20" t="n">
        <v>3.81941312</v>
      </c>
      <c r="M16" s="18" t="n">
        <v>381.32610846</v>
      </c>
      <c r="N16" s="20" t="n">
        <v>9.03415012</v>
      </c>
      <c r="O16" s="18" t="s">
        <v>481</v>
      </c>
      <c r="P16" s="20" t="s">
        <v>481</v>
      </c>
      <c r="Q16" s="18" t="s">
        <v>481</v>
      </c>
      <c r="R16" s="20" t="s">
        <v>481</v>
      </c>
      <c r="S16" s="18" t="s">
        <v>481</v>
      </c>
      <c r="T16" s="20" t="s">
        <v>481</v>
      </c>
      <c r="U16" s="18" t="n">
        <v>392.1883427</v>
      </c>
      <c r="V16" s="20" t="n">
        <v>14.09812491</v>
      </c>
    </row>
    <row r="17" spans="1:22">
      <c r="A17" s="15" t="s">
        <v>492</v>
      </c>
      <c r="B17" s="17" t="n">
        <v>6504</v>
      </c>
      <c r="C17" s="18">
        <f>(1219.0/B17*100)</f>
        <v/>
      </c>
      <c r="D17" s="19" t="n">
        <v>5285</v>
      </c>
      <c r="E17" s="18" t="n">
        <v>477.05125195</v>
      </c>
      <c r="F17" s="20" t="n">
        <v>6.64902549</v>
      </c>
      <c r="G17" s="18" t="n">
        <v>504.40279417</v>
      </c>
      <c r="H17" s="20" t="n">
        <v>4.40210893</v>
      </c>
      <c r="I17" s="18" t="n">
        <v>533.7015888</v>
      </c>
      <c r="J17" s="20" t="n">
        <v>3.3833102</v>
      </c>
      <c r="K17" s="18" t="n">
        <v>542.64075352</v>
      </c>
      <c r="L17" s="20" t="n">
        <v>4.34003512</v>
      </c>
      <c r="M17" s="18" t="n">
        <v>421.3677583</v>
      </c>
      <c r="N17" s="20" t="n">
        <v>11.78783625</v>
      </c>
      <c r="O17" s="18" t="s">
        <v>481</v>
      </c>
      <c r="P17" s="20" t="s">
        <v>481</v>
      </c>
      <c r="Q17" s="18" t="s">
        <v>481</v>
      </c>
      <c r="R17" s="20" t="s">
        <v>481</v>
      </c>
      <c r="S17" s="18" t="s">
        <v>481</v>
      </c>
      <c r="T17" s="20" t="s">
        <v>481</v>
      </c>
      <c r="U17" s="18" t="n">
        <v>439.20898536</v>
      </c>
      <c r="V17" s="20" t="n">
        <v>9.31690938</v>
      </c>
    </row>
    <row r="18" spans="1:22">
      <c r="A18" s="15" t="s">
        <v>493</v>
      </c>
      <c r="B18" s="17" t="n">
        <v>5532</v>
      </c>
      <c r="C18" s="18">
        <f>(29.0/B18*100)</f>
        <v/>
      </c>
      <c r="D18" s="19" t="n">
        <v>5503</v>
      </c>
      <c r="E18" s="18" t="n">
        <v>422.2687342</v>
      </c>
      <c r="F18" s="20" t="n">
        <v>6.87310762</v>
      </c>
      <c r="G18" s="18" t="n">
        <v>459.374049</v>
      </c>
      <c r="H18" s="20" t="n">
        <v>5.9850594</v>
      </c>
      <c r="I18" s="18" t="n">
        <v>480.1376302</v>
      </c>
      <c r="J18" s="20" t="n">
        <v>4.47230698</v>
      </c>
      <c r="K18" s="18" t="n">
        <v>494.23470341</v>
      </c>
      <c r="L18" s="20" t="n">
        <v>4.03768017</v>
      </c>
      <c r="M18" s="18" t="n">
        <v>384.05732268</v>
      </c>
      <c r="N18" s="20" t="n">
        <v>8.562141260000001</v>
      </c>
      <c r="O18" s="18" t="s">
        <v>481</v>
      </c>
      <c r="P18" s="20" t="s">
        <v>481</v>
      </c>
      <c r="Q18" s="18" t="s">
        <v>481</v>
      </c>
      <c r="R18" s="20" t="s">
        <v>481</v>
      </c>
      <c r="S18" s="18" t="s">
        <v>481</v>
      </c>
      <c r="T18" s="20" t="s">
        <v>481</v>
      </c>
      <c r="U18" s="18" t="n">
        <v>405.15580194</v>
      </c>
      <c r="V18" s="20" t="n">
        <v>15.44667071</v>
      </c>
    </row>
    <row r="19" spans="1:22">
      <c r="A19" s="15" t="s">
        <v>494</v>
      </c>
      <c r="B19" s="17" t="n">
        <v>5658</v>
      </c>
      <c r="C19" s="18">
        <f>(157.0/B19*100)</f>
        <v/>
      </c>
      <c r="D19" s="19" t="n">
        <v>5501</v>
      </c>
      <c r="E19" s="18" t="n">
        <v>420.26479156</v>
      </c>
      <c r="F19" s="20" t="n">
        <v>5.51539618</v>
      </c>
      <c r="G19" s="18" t="n">
        <v>466.7991367</v>
      </c>
      <c r="H19" s="20" t="n">
        <v>4.03966348</v>
      </c>
      <c r="I19" s="18" t="n">
        <v>483.01304986</v>
      </c>
      <c r="J19" s="20" t="n">
        <v>3.61118035</v>
      </c>
      <c r="K19" s="18" t="n">
        <v>490.68660717</v>
      </c>
      <c r="L19" s="20" t="n">
        <v>4.67645215</v>
      </c>
      <c r="M19" s="18" t="n">
        <v>460.09464118</v>
      </c>
      <c r="N19" s="20" t="n">
        <v>9.06619712</v>
      </c>
      <c r="O19" s="18" t="s">
        <v>481</v>
      </c>
      <c r="P19" s="20" t="s">
        <v>481</v>
      </c>
      <c r="Q19" s="18" t="s">
        <v>481</v>
      </c>
      <c r="R19" s="20" t="s">
        <v>481</v>
      </c>
      <c r="S19" s="18" t="s">
        <v>481</v>
      </c>
      <c r="T19" s="20" t="s">
        <v>481</v>
      </c>
      <c r="U19" s="18" t="n">
        <v>396.12688153</v>
      </c>
      <c r="V19" s="20" t="n">
        <v>12.11157474</v>
      </c>
    </row>
    <row r="20" spans="1:22">
      <c r="A20" s="15" t="s">
        <v>495</v>
      </c>
      <c r="B20" s="17" t="n">
        <v>3371</v>
      </c>
      <c r="C20" s="18">
        <f>(75.0/B20*100)</f>
        <v/>
      </c>
      <c r="D20" s="19" t="n">
        <v>3296</v>
      </c>
      <c r="E20" s="18" t="n">
        <v>466.10033382</v>
      </c>
      <c r="F20" s="20" t="n">
        <v>7.52426016</v>
      </c>
      <c r="G20" s="18" t="n">
        <v>490.75441112</v>
      </c>
      <c r="H20" s="20" t="n">
        <v>4.5301308</v>
      </c>
      <c r="I20" s="18" t="n">
        <v>488.20869777</v>
      </c>
      <c r="J20" s="20" t="n">
        <v>2.93919553</v>
      </c>
      <c r="K20" s="18" t="n">
        <v>497.29946246</v>
      </c>
      <c r="L20" s="20" t="n">
        <v>3.94060559</v>
      </c>
      <c r="M20" s="18" t="n">
        <v>405.22087886</v>
      </c>
      <c r="N20" s="20" t="n">
        <v>6.65394786</v>
      </c>
      <c r="O20" s="18" t="s">
        <v>481</v>
      </c>
      <c r="P20" s="20" t="s">
        <v>481</v>
      </c>
      <c r="Q20" s="18" t="s">
        <v>481</v>
      </c>
      <c r="R20" s="20" t="s">
        <v>481</v>
      </c>
      <c r="S20" s="18" t="s">
        <v>481</v>
      </c>
      <c r="T20" s="20" t="s">
        <v>481</v>
      </c>
      <c r="U20" s="18" t="n">
        <v>439.58739418</v>
      </c>
      <c r="V20" s="20" t="n">
        <v>18.34699467</v>
      </c>
    </row>
    <row r="21" spans="1:22">
      <c r="A21" s="15" t="s">
        <v>496</v>
      </c>
      <c r="B21" s="17" t="n">
        <v>5741</v>
      </c>
      <c r="C21" s="18">
        <f>(46.0/B21*100)</f>
        <v/>
      </c>
      <c r="D21" s="19" t="n">
        <v>5695</v>
      </c>
      <c r="E21" s="18" t="n">
        <v>507.51624108</v>
      </c>
      <c r="F21" s="20" t="n">
        <v>5.42921543</v>
      </c>
      <c r="G21" s="18" t="n">
        <v>524.29061984</v>
      </c>
      <c r="H21" s="20" t="n">
        <v>3.60856216</v>
      </c>
      <c r="I21" s="18" t="n">
        <v>528.67328663</v>
      </c>
      <c r="J21" s="20" t="n">
        <v>2.7643067</v>
      </c>
      <c r="K21" s="18" t="n">
        <v>532.42506095</v>
      </c>
      <c r="L21" s="20" t="n">
        <v>3.03711252</v>
      </c>
      <c r="M21" s="18" t="n">
        <v>460.50425535</v>
      </c>
      <c r="N21" s="20" t="n">
        <v>6.50407017</v>
      </c>
      <c r="O21" s="18" t="s">
        <v>481</v>
      </c>
      <c r="P21" s="20" t="s">
        <v>481</v>
      </c>
      <c r="Q21" s="18" t="s">
        <v>481</v>
      </c>
      <c r="R21" s="20" t="s">
        <v>481</v>
      </c>
      <c r="S21" s="18" t="s">
        <v>481</v>
      </c>
      <c r="T21" s="20" t="s">
        <v>481</v>
      </c>
      <c r="U21" s="18" t="n">
        <v>500.97489695</v>
      </c>
      <c r="V21" s="20" t="n">
        <v>19.21368473</v>
      </c>
    </row>
    <row r="22" spans="1:22">
      <c r="A22" s="15" t="s">
        <v>497</v>
      </c>
      <c r="B22" s="17" t="n">
        <v>6598</v>
      </c>
      <c r="C22" s="18">
        <f>(35.0/B22*100)</f>
        <v/>
      </c>
      <c r="D22" s="19" t="n">
        <v>6563</v>
      </c>
      <c r="E22" s="18" t="n">
        <v>464.18289789</v>
      </c>
      <c r="F22" s="20" t="n">
        <v>6.29391999</v>
      </c>
      <c r="G22" s="18" t="n">
        <v>471.74941081</v>
      </c>
      <c r="H22" s="20" t="n">
        <v>6.12585506</v>
      </c>
      <c r="I22" s="18" t="n">
        <v>494.21349561</v>
      </c>
      <c r="J22" s="20" t="n">
        <v>4.054094</v>
      </c>
      <c r="K22" s="18" t="n">
        <v>504.22396639</v>
      </c>
      <c r="L22" s="20" t="n">
        <v>6.76348462</v>
      </c>
      <c r="M22" s="18" t="n">
        <v>419.58566859</v>
      </c>
      <c r="N22" s="20" t="n">
        <v>15.2592962</v>
      </c>
      <c r="O22" s="18" t="s">
        <v>481</v>
      </c>
      <c r="P22" s="20" t="s">
        <v>481</v>
      </c>
      <c r="Q22" s="18" t="n">
        <v>481.75555063</v>
      </c>
      <c r="R22" s="20" t="n">
        <v>8.711038220000001</v>
      </c>
      <c r="S22" s="18" t="s">
        <v>481</v>
      </c>
      <c r="T22" s="20" t="s">
        <v>481</v>
      </c>
      <c r="U22" s="18" t="n">
        <v>377.07686136</v>
      </c>
      <c r="V22" s="20" t="n">
        <v>15.86547833</v>
      </c>
    </row>
    <row r="23" spans="1:22">
      <c r="A23" s="15" t="s">
        <v>498</v>
      </c>
      <c r="B23" s="17" t="n">
        <v>11583</v>
      </c>
      <c r="C23" s="18">
        <f>(230.0/B23*100)</f>
        <v/>
      </c>
      <c r="D23" s="19" t="n">
        <v>11353</v>
      </c>
      <c r="E23" s="18" t="n">
        <v>452.81280308</v>
      </c>
      <c r="F23" s="20" t="n">
        <v>5.75862757</v>
      </c>
      <c r="G23" s="18" t="n">
        <v>474.30963875</v>
      </c>
      <c r="H23" s="20" t="n">
        <v>3.83481985</v>
      </c>
      <c r="I23" s="18" t="n">
        <v>494.18466317</v>
      </c>
      <c r="J23" s="20" t="n">
        <v>3.1993183</v>
      </c>
      <c r="K23" s="18" t="n">
        <v>511.43006387</v>
      </c>
      <c r="L23" s="20" t="n">
        <v>3.94710407</v>
      </c>
      <c r="M23" s="18" t="n">
        <v>436.39321419</v>
      </c>
      <c r="N23" s="20" t="n">
        <v>6.25548004</v>
      </c>
      <c r="O23" s="18" t="s">
        <v>481</v>
      </c>
      <c r="P23" s="20" t="s">
        <v>481</v>
      </c>
      <c r="Q23" s="18" t="s">
        <v>481</v>
      </c>
      <c r="R23" s="20" t="s">
        <v>481</v>
      </c>
      <c r="S23" s="18" t="s">
        <v>481</v>
      </c>
      <c r="T23" s="20" t="s">
        <v>481</v>
      </c>
      <c r="U23" s="18" t="n">
        <v>439.49274603</v>
      </c>
      <c r="V23" s="20" t="n">
        <v>13.85932596</v>
      </c>
    </row>
    <row r="24" spans="1:22">
      <c r="A24" s="15" t="s">
        <v>499</v>
      </c>
      <c r="B24" s="17" t="n">
        <v>6647</v>
      </c>
      <c r="C24" s="18">
        <f>(7.0/B24*100)</f>
        <v/>
      </c>
      <c r="D24" s="19" t="n">
        <v>6640</v>
      </c>
      <c r="E24" s="18" t="n">
        <v>444.75850354</v>
      </c>
      <c r="F24" s="20" t="n">
        <v>10.09227956</v>
      </c>
      <c r="G24" s="18" t="n">
        <v>466.64277593</v>
      </c>
      <c r="H24" s="20" t="n">
        <v>8.94075786</v>
      </c>
      <c r="I24" s="18" t="n">
        <v>507.89263738</v>
      </c>
      <c r="J24" s="20" t="n">
        <v>4.02020353</v>
      </c>
      <c r="K24" s="18" t="n">
        <v>529.28917115</v>
      </c>
      <c r="L24" s="20" t="n">
        <v>3.09660892</v>
      </c>
      <c r="M24" s="18" t="n">
        <v>470.10022337</v>
      </c>
      <c r="N24" s="20" t="n">
        <v>16.01405269</v>
      </c>
      <c r="O24" s="18" t="s">
        <v>481</v>
      </c>
      <c r="P24" s="20" t="s">
        <v>481</v>
      </c>
      <c r="Q24" s="18" t="s">
        <v>481</v>
      </c>
      <c r="R24" s="20" t="s">
        <v>481</v>
      </c>
      <c r="S24" s="18" t="s">
        <v>481</v>
      </c>
      <c r="T24" s="20" t="s">
        <v>481</v>
      </c>
      <c r="U24" s="18" t="n">
        <v>476.06717216</v>
      </c>
      <c r="V24" s="20" t="n">
        <v>15.23389082</v>
      </c>
    </row>
    <row r="25" spans="1:22">
      <c r="A25" s="15" t="s">
        <v>500</v>
      </c>
      <c r="B25" s="17" t="n">
        <v>5581</v>
      </c>
      <c r="C25" s="18">
        <f>(25.0/B25*100)</f>
        <v/>
      </c>
      <c r="D25" s="19" t="n">
        <v>5556</v>
      </c>
      <c r="E25" s="18" t="n">
        <v>478.610826</v>
      </c>
      <c r="F25" s="20" t="n">
        <v>10.30015119</v>
      </c>
      <c r="G25" s="18" t="n">
        <v>500.6765376</v>
      </c>
      <c r="H25" s="20" t="n">
        <v>5.53860179</v>
      </c>
      <c r="I25" s="18" t="n">
        <v>526.06977699</v>
      </c>
      <c r="J25" s="20" t="n">
        <v>3.67577951</v>
      </c>
      <c r="K25" s="18" t="n">
        <v>533.19494308</v>
      </c>
      <c r="L25" s="20" t="n">
        <v>4.08773771</v>
      </c>
      <c r="M25" s="18" t="n">
        <v>421.68171102</v>
      </c>
      <c r="N25" s="20" t="n">
        <v>6.83880854</v>
      </c>
      <c r="O25" s="18" t="s">
        <v>481</v>
      </c>
      <c r="P25" s="20" t="s">
        <v>481</v>
      </c>
      <c r="Q25" s="18" t="s">
        <v>481</v>
      </c>
      <c r="R25" s="20" t="s">
        <v>481</v>
      </c>
      <c r="S25" s="18" t="s">
        <v>481</v>
      </c>
      <c r="T25" s="20" t="s">
        <v>481</v>
      </c>
      <c r="U25" s="18" t="n">
        <v>470.94053531</v>
      </c>
      <c r="V25" s="20" t="n">
        <v>21.73427887</v>
      </c>
    </row>
    <row r="26" spans="1:22">
      <c r="A26" s="15" t="s">
        <v>501</v>
      </c>
      <c r="B26" s="17" t="n">
        <v>4869</v>
      </c>
      <c r="C26" s="18">
        <f>(53.0/B26*100)</f>
        <v/>
      </c>
      <c r="D26" s="19" t="n">
        <v>4816</v>
      </c>
      <c r="E26" s="18" t="n">
        <v>456.47747768</v>
      </c>
      <c r="F26" s="20" t="n">
        <v>5.2831912</v>
      </c>
      <c r="G26" s="18" t="n">
        <v>485.43042737</v>
      </c>
      <c r="H26" s="20" t="n">
        <v>4.39061461</v>
      </c>
      <c r="I26" s="18" t="n">
        <v>497.29960516</v>
      </c>
      <c r="J26" s="20" t="n">
        <v>2.37909042</v>
      </c>
      <c r="K26" s="18" t="n">
        <v>494.85209795</v>
      </c>
      <c r="L26" s="20" t="n">
        <v>4.02352983</v>
      </c>
      <c r="M26" s="18" t="n">
        <v>467.99747676</v>
      </c>
      <c r="N26" s="20" t="n">
        <v>7.60690177</v>
      </c>
      <c r="O26" s="18" t="s">
        <v>481</v>
      </c>
      <c r="P26" s="20" t="s">
        <v>481</v>
      </c>
      <c r="Q26" s="18" t="s">
        <v>481</v>
      </c>
      <c r="R26" s="20" t="s">
        <v>481</v>
      </c>
      <c r="S26" s="18" t="s">
        <v>481</v>
      </c>
      <c r="T26" s="20" t="s">
        <v>481</v>
      </c>
      <c r="U26" s="18" t="n">
        <v>432.5171216</v>
      </c>
      <c r="V26" s="20" t="n">
        <v>14.19997999</v>
      </c>
    </row>
    <row r="27" spans="1:22">
      <c r="A27" s="15" t="s">
        <v>502</v>
      </c>
      <c r="B27" s="17" t="n">
        <v>5299</v>
      </c>
      <c r="C27" s="18">
        <f>(52.0/B27*100)</f>
        <v/>
      </c>
      <c r="D27" s="19" t="n">
        <v>5247</v>
      </c>
      <c r="E27" s="18" t="n">
        <v>453.00496123</v>
      </c>
      <c r="F27" s="20" t="n">
        <v>3.96781801</v>
      </c>
      <c r="G27" s="18" t="n">
        <v>475.28951729</v>
      </c>
      <c r="H27" s="20" t="n">
        <v>4.1571566</v>
      </c>
      <c r="I27" s="18" t="n">
        <v>500.79400622</v>
      </c>
      <c r="J27" s="20" t="n">
        <v>2.81674556</v>
      </c>
      <c r="K27" s="18" t="n">
        <v>512.0203954999999</v>
      </c>
      <c r="L27" s="20" t="n">
        <v>3.13791946</v>
      </c>
      <c r="M27" s="18" t="n">
        <v>420.45359793</v>
      </c>
      <c r="N27" s="20" t="n">
        <v>3.81960599</v>
      </c>
      <c r="O27" s="18" t="s">
        <v>481</v>
      </c>
      <c r="P27" s="20" t="s">
        <v>481</v>
      </c>
      <c r="Q27" s="18" t="s">
        <v>481</v>
      </c>
      <c r="R27" s="20" t="s">
        <v>481</v>
      </c>
      <c r="S27" s="18" t="s">
        <v>481</v>
      </c>
      <c r="T27" s="20" t="s">
        <v>481</v>
      </c>
      <c r="U27" s="18" t="n">
        <v>381.79525889</v>
      </c>
      <c r="V27" s="20" t="n">
        <v>9.48610925</v>
      </c>
    </row>
    <row r="28" spans="1:22">
      <c r="A28" s="15" t="s">
        <v>503</v>
      </c>
      <c r="B28" s="17" t="n">
        <v>7568</v>
      </c>
      <c r="C28" s="18">
        <f>(179.0/B28*100)</f>
        <v/>
      </c>
      <c r="D28" s="19" t="n">
        <v>7389</v>
      </c>
      <c r="E28" s="18" t="n">
        <v>395.51355926</v>
      </c>
      <c r="F28" s="20" t="n">
        <v>7.17148346</v>
      </c>
      <c r="G28" s="18" t="n">
        <v>423.76088212</v>
      </c>
      <c r="H28" s="20" t="n">
        <v>3.99542798</v>
      </c>
      <c r="I28" s="18" t="n">
        <v>429.82305742</v>
      </c>
      <c r="J28" s="20" t="n">
        <v>3.03727995</v>
      </c>
      <c r="K28" s="18" t="n">
        <v>430.04915079</v>
      </c>
      <c r="L28" s="20" t="n">
        <v>3.33127161</v>
      </c>
      <c r="M28" s="18" t="n">
        <v>420.50292955</v>
      </c>
      <c r="N28" s="20" t="n">
        <v>13.30341568</v>
      </c>
      <c r="O28" s="18" t="s">
        <v>481</v>
      </c>
      <c r="P28" s="20" t="s">
        <v>481</v>
      </c>
      <c r="Q28" s="18" t="s">
        <v>481</v>
      </c>
      <c r="R28" s="20" t="s">
        <v>481</v>
      </c>
      <c r="S28" s="18" t="s">
        <v>481</v>
      </c>
      <c r="T28" s="20" t="s">
        <v>481</v>
      </c>
      <c r="U28" s="18" t="n">
        <v>374.64030819</v>
      </c>
      <c r="V28" s="20" t="n">
        <v>9.910151470000001</v>
      </c>
    </row>
    <row r="29" spans="1:22">
      <c r="A29" s="15" t="s">
        <v>504</v>
      </c>
      <c r="B29" s="17" t="n">
        <v>5385</v>
      </c>
      <c r="C29" s="18">
        <f>(30.0/B29*100)</f>
        <v/>
      </c>
      <c r="D29" s="19" t="n">
        <v>5355</v>
      </c>
      <c r="E29" s="18" t="n">
        <v>454.76662627</v>
      </c>
      <c r="F29" s="20" t="n">
        <v>6.95425912</v>
      </c>
      <c r="G29" s="18" t="n">
        <v>490.21621024</v>
      </c>
      <c r="H29" s="20" t="n">
        <v>4.2581143</v>
      </c>
      <c r="I29" s="18" t="n">
        <v>514.43943173</v>
      </c>
      <c r="J29" s="20" t="n">
        <v>2.69686437</v>
      </c>
      <c r="K29" s="18" t="n">
        <v>518.83959642</v>
      </c>
      <c r="L29" s="20" t="n">
        <v>4.75561656</v>
      </c>
      <c r="M29" s="18" t="n">
        <v>500.05950033</v>
      </c>
      <c r="N29" s="20" t="n">
        <v>5.45605007</v>
      </c>
      <c r="O29" s="18" t="s">
        <v>481</v>
      </c>
      <c r="P29" s="20" t="s">
        <v>481</v>
      </c>
      <c r="Q29" s="18" t="s">
        <v>481</v>
      </c>
      <c r="R29" s="20" t="s">
        <v>481</v>
      </c>
      <c r="S29" s="18" t="s">
        <v>481</v>
      </c>
      <c r="T29" s="20" t="s">
        <v>481</v>
      </c>
      <c r="U29" s="18" t="n">
        <v>436.50865162</v>
      </c>
      <c r="V29" s="20" t="n">
        <v>15.96114812</v>
      </c>
    </row>
    <row r="30" spans="1:22">
      <c r="A30" s="15" t="s">
        <v>505</v>
      </c>
      <c r="B30" s="17" t="n">
        <v>4520</v>
      </c>
      <c r="C30" s="18">
        <f>(144.0/B30*100)</f>
        <v/>
      </c>
      <c r="D30" s="19" t="n">
        <v>4376</v>
      </c>
      <c r="E30" s="18" t="n">
        <v>483.71541838</v>
      </c>
      <c r="F30" s="20" t="n">
        <v>5.70111281</v>
      </c>
      <c r="G30" s="18" t="n">
        <v>512.4047827000001</v>
      </c>
      <c r="H30" s="20" t="n">
        <v>4.24069284</v>
      </c>
      <c r="I30" s="18" t="n">
        <v>525.86100557</v>
      </c>
      <c r="J30" s="20" t="n">
        <v>3.33270793</v>
      </c>
      <c r="K30" s="18" t="n">
        <v>548.53581367</v>
      </c>
      <c r="L30" s="20" t="n">
        <v>4.64591546</v>
      </c>
      <c r="M30" s="18" t="n">
        <v>418.7611067</v>
      </c>
      <c r="N30" s="20" t="n">
        <v>6.04878688</v>
      </c>
      <c r="O30" s="18" t="s">
        <v>481</v>
      </c>
      <c r="P30" s="20" t="s">
        <v>481</v>
      </c>
      <c r="Q30" s="18" t="s">
        <v>481</v>
      </c>
      <c r="R30" s="20" t="s">
        <v>481</v>
      </c>
      <c r="S30" s="18" t="s">
        <v>481</v>
      </c>
      <c r="T30" s="20" t="s">
        <v>481</v>
      </c>
      <c r="U30" s="18" t="n">
        <v>407.63685241</v>
      </c>
      <c r="V30" s="20" t="n">
        <v>14.02065839</v>
      </c>
    </row>
    <row r="31" spans="1:22">
      <c r="A31" s="15" t="s">
        <v>506</v>
      </c>
      <c r="B31" s="17" t="n">
        <v>5456</v>
      </c>
      <c r="C31" s="18">
        <f>(135.0/B31*100)</f>
        <v/>
      </c>
      <c r="D31" s="19" t="n">
        <v>5321</v>
      </c>
      <c r="E31" s="18" t="n">
        <v>474.3604273</v>
      </c>
      <c r="F31" s="20" t="n">
        <v>7.36263261</v>
      </c>
      <c r="G31" s="18" t="n">
        <v>516.6670549200001</v>
      </c>
      <c r="H31" s="20" t="n">
        <v>4.94479965</v>
      </c>
      <c r="I31" s="18" t="n">
        <v>518.73292515</v>
      </c>
      <c r="J31" s="20" t="n">
        <v>3.00991228</v>
      </c>
      <c r="K31" s="18" t="n">
        <v>525.40033137</v>
      </c>
      <c r="L31" s="20" t="n">
        <v>3.8721728</v>
      </c>
      <c r="M31" s="18" t="s">
        <v>481</v>
      </c>
      <c r="N31" s="20" t="s">
        <v>481</v>
      </c>
      <c r="O31" s="18" t="s">
        <v>481</v>
      </c>
      <c r="P31" s="20" t="s">
        <v>481</v>
      </c>
      <c r="Q31" s="18" t="s">
        <v>481</v>
      </c>
      <c r="R31" s="20" t="s">
        <v>481</v>
      </c>
      <c r="S31" s="18" t="s">
        <v>481</v>
      </c>
      <c r="T31" s="20" t="s">
        <v>481</v>
      </c>
      <c r="U31" s="18" t="n">
        <v>420.69224115</v>
      </c>
      <c r="V31" s="20" t="n">
        <v>10.12662897</v>
      </c>
    </row>
    <row r="32" spans="1:22">
      <c r="A32" s="15" t="s">
        <v>507</v>
      </c>
      <c r="B32" s="17" t="n">
        <v>4478</v>
      </c>
      <c r="C32" s="18">
        <f>(6.0/B32*100)</f>
        <v/>
      </c>
      <c r="D32" s="19" t="n">
        <v>4472</v>
      </c>
      <c r="E32" s="18" t="n">
        <v>477.14106713</v>
      </c>
      <c r="F32" s="20" t="n">
        <v>6.25966546</v>
      </c>
      <c r="G32" s="18" t="n">
        <v>496.04886636</v>
      </c>
      <c r="H32" s="20" t="n">
        <v>3.98121231</v>
      </c>
      <c r="I32" s="18" t="n">
        <v>513.31482005</v>
      </c>
      <c r="J32" s="20" t="n">
        <v>2.81705639</v>
      </c>
      <c r="K32" s="18" t="n">
        <v>517.87146039</v>
      </c>
      <c r="L32" s="20" t="n">
        <v>4.48052684</v>
      </c>
      <c r="M32" s="18" t="n">
        <v>418.27699634</v>
      </c>
      <c r="N32" s="20" t="n">
        <v>11.93967801</v>
      </c>
      <c r="O32" s="18" t="s">
        <v>481</v>
      </c>
      <c r="P32" s="20" t="s">
        <v>481</v>
      </c>
      <c r="Q32" s="18" t="s">
        <v>481</v>
      </c>
      <c r="R32" s="20" t="s">
        <v>481</v>
      </c>
      <c r="S32" s="18" t="s">
        <v>481</v>
      </c>
      <c r="T32" s="20" t="s">
        <v>481</v>
      </c>
      <c r="U32" s="18" t="n">
        <v>449.62010704</v>
      </c>
      <c r="V32" s="20" t="n">
        <v>18.6519407</v>
      </c>
    </row>
    <row r="33" spans="1:22">
      <c r="A33" s="15" t="s">
        <v>508</v>
      </c>
      <c r="B33" s="17" t="n">
        <v>7325</v>
      </c>
      <c r="C33" s="18">
        <f>(78.0/B33*100)</f>
        <v/>
      </c>
      <c r="D33" s="19" t="n">
        <v>7247</v>
      </c>
      <c r="E33" s="18" t="n">
        <v>461.42481366</v>
      </c>
      <c r="F33" s="20" t="n">
        <v>8.1911693</v>
      </c>
      <c r="G33" s="18" t="n">
        <v>475.47765938</v>
      </c>
      <c r="H33" s="20" t="n">
        <v>5.25689865</v>
      </c>
      <c r="I33" s="18" t="n">
        <v>503.59291346</v>
      </c>
      <c r="J33" s="20" t="n">
        <v>3.71523701</v>
      </c>
      <c r="K33" s="18" t="n">
        <v>511.68766987</v>
      </c>
      <c r="L33" s="20" t="n">
        <v>4.0249137</v>
      </c>
      <c r="M33" s="18" t="n">
        <v>504.79760102</v>
      </c>
      <c r="N33" s="20" t="n">
        <v>3.40739521</v>
      </c>
      <c r="O33" s="18" t="s">
        <v>481</v>
      </c>
      <c r="P33" s="20" t="s">
        <v>481</v>
      </c>
      <c r="Q33" s="18" t="s">
        <v>481</v>
      </c>
      <c r="R33" s="20" t="s">
        <v>481</v>
      </c>
      <c r="S33" s="18" t="s">
        <v>481</v>
      </c>
      <c r="T33" s="20" t="s">
        <v>481</v>
      </c>
      <c r="U33" s="18" t="n">
        <v>440.89265427</v>
      </c>
      <c r="V33" s="20" t="n">
        <v>13.65332809</v>
      </c>
    </row>
    <row r="34" spans="1:22">
      <c r="A34" s="15" t="s">
        <v>509</v>
      </c>
      <c r="B34" s="17" t="n">
        <v>6350</v>
      </c>
      <c r="C34" s="18">
        <f>(94.0/B34*100)</f>
        <v/>
      </c>
      <c r="D34" s="19" t="n">
        <v>6256</v>
      </c>
      <c r="E34" s="18" t="n">
        <v>407.49967047</v>
      </c>
      <c r="F34" s="20" t="n">
        <v>5.98492225</v>
      </c>
      <c r="G34" s="18" t="n">
        <v>444.05040065</v>
      </c>
      <c r="H34" s="20" t="n">
        <v>4.0176917</v>
      </c>
      <c r="I34" s="18" t="n">
        <v>470.59891356</v>
      </c>
      <c r="J34" s="20" t="n">
        <v>3.41372466</v>
      </c>
      <c r="K34" s="18" t="n">
        <v>488.64379779</v>
      </c>
      <c r="L34" s="20" t="n">
        <v>4.00240893</v>
      </c>
      <c r="M34" s="18" t="n">
        <v>412.69710629</v>
      </c>
      <c r="N34" s="20" t="n">
        <v>14.24962195</v>
      </c>
      <c r="O34" s="18" t="s">
        <v>481</v>
      </c>
      <c r="P34" s="20" t="s">
        <v>481</v>
      </c>
      <c r="Q34" s="18" t="s">
        <v>481</v>
      </c>
      <c r="R34" s="20" t="s">
        <v>481</v>
      </c>
      <c r="S34" s="18" t="s">
        <v>481</v>
      </c>
      <c r="T34" s="20" t="s">
        <v>481</v>
      </c>
      <c r="U34" s="18" t="n">
        <v>321.238463</v>
      </c>
      <c r="V34" s="20" t="n">
        <v>11.95423157</v>
      </c>
    </row>
    <row r="35" spans="1:22">
      <c r="A35" s="15" t="s">
        <v>510</v>
      </c>
      <c r="B35" s="17" t="n">
        <v>6406</v>
      </c>
      <c r="C35" s="18">
        <f>(50.0/B35*100)</f>
        <v/>
      </c>
      <c r="D35" s="19" t="n">
        <v>6356</v>
      </c>
      <c r="E35" s="18" t="n">
        <v>458.08407241</v>
      </c>
      <c r="F35" s="20" t="n">
        <v>7.886047</v>
      </c>
      <c r="G35" s="18" t="n">
        <v>498.88336593</v>
      </c>
      <c r="H35" s="20" t="n">
        <v>4.47430066</v>
      </c>
      <c r="I35" s="18" t="n">
        <v>493.53738807</v>
      </c>
      <c r="J35" s="20" t="n">
        <v>4.14140264</v>
      </c>
      <c r="K35" s="18" t="n">
        <v>517.44130732</v>
      </c>
      <c r="L35" s="20" t="n">
        <v>5.74629498</v>
      </c>
      <c r="M35" s="18" t="n">
        <v>511.96195839</v>
      </c>
      <c r="N35" s="20" t="n">
        <v>2.20247171</v>
      </c>
      <c r="O35" s="18" t="s">
        <v>481</v>
      </c>
      <c r="P35" s="20" t="s">
        <v>481</v>
      </c>
      <c r="Q35" s="18" t="s">
        <v>481</v>
      </c>
      <c r="R35" s="20" t="s">
        <v>481</v>
      </c>
      <c r="S35" s="18" t="s">
        <v>481</v>
      </c>
      <c r="T35" s="20" t="s">
        <v>481</v>
      </c>
      <c r="U35" s="18" t="n">
        <v>415.42341497</v>
      </c>
      <c r="V35" s="20" t="n">
        <v>11.46137848</v>
      </c>
    </row>
    <row r="36" spans="1:22">
      <c r="A36" s="15" t="s">
        <v>511</v>
      </c>
      <c r="B36" s="17" t="n">
        <v>6736</v>
      </c>
      <c r="C36" s="18">
        <f>(41.0/B36*100)</f>
        <v/>
      </c>
      <c r="D36" s="19" t="n">
        <v>6695</v>
      </c>
      <c r="E36" s="18" t="n">
        <v>472.36358572</v>
      </c>
      <c r="F36" s="20" t="n">
        <v>5.22270046</v>
      </c>
      <c r="G36" s="18" t="n">
        <v>495.5131499</v>
      </c>
      <c r="H36" s="20" t="n">
        <v>4.06553926</v>
      </c>
      <c r="I36" s="18" t="n">
        <v>501.39976941</v>
      </c>
      <c r="J36" s="20" t="n">
        <v>3.2744443</v>
      </c>
      <c r="K36" s="18" t="n">
        <v>508.47886605</v>
      </c>
      <c r="L36" s="20" t="n">
        <v>4.25990292</v>
      </c>
      <c r="M36" s="18" t="n">
        <v>490.3722416</v>
      </c>
      <c r="N36" s="20" t="n">
        <v>4.18420925</v>
      </c>
      <c r="O36" s="18" t="s">
        <v>481</v>
      </c>
      <c r="P36" s="20" t="s">
        <v>481</v>
      </c>
      <c r="Q36" s="18" t="s">
        <v>481</v>
      </c>
      <c r="R36" s="20" t="s">
        <v>481</v>
      </c>
      <c r="S36" s="18" t="s">
        <v>481</v>
      </c>
      <c r="T36" s="20" t="s">
        <v>481</v>
      </c>
      <c r="U36" s="18" t="n">
        <v>433.46135609</v>
      </c>
      <c r="V36" s="20" t="n">
        <v>12.83278788</v>
      </c>
    </row>
    <row r="37" spans="1:22">
      <c r="A37" s="15" t="s">
        <v>512</v>
      </c>
      <c r="B37" s="17" t="n">
        <v>5458</v>
      </c>
      <c r="C37" s="18">
        <f>(86.0/B37*100)</f>
        <v/>
      </c>
      <c r="D37" s="19" t="n">
        <v>5372</v>
      </c>
      <c r="E37" s="18" t="n">
        <v>478.13700439</v>
      </c>
      <c r="F37" s="20" t="n">
        <v>6.28393439</v>
      </c>
      <c r="G37" s="18" t="n">
        <v>503.63688722</v>
      </c>
      <c r="H37" s="20" t="n">
        <v>4.62440155</v>
      </c>
      <c r="I37" s="18" t="n">
        <v>509.13001596</v>
      </c>
      <c r="J37" s="20" t="n">
        <v>3.28232688</v>
      </c>
      <c r="K37" s="18" t="n">
        <v>521.81872129</v>
      </c>
      <c r="L37" s="20" t="n">
        <v>4.66125694</v>
      </c>
      <c r="M37" s="18" t="n">
        <v>377.66528973</v>
      </c>
      <c r="N37" s="20" t="n">
        <v>8.85964399</v>
      </c>
      <c r="O37" s="18" t="s">
        <v>481</v>
      </c>
      <c r="P37" s="20" t="s">
        <v>481</v>
      </c>
      <c r="Q37" s="18" t="s">
        <v>481</v>
      </c>
      <c r="R37" s="20" t="s">
        <v>481</v>
      </c>
      <c r="S37" s="18" t="s">
        <v>481</v>
      </c>
      <c r="T37" s="20" t="s">
        <v>481</v>
      </c>
      <c r="U37" s="18" t="n">
        <v>410.28275039</v>
      </c>
      <c r="V37" s="20" t="n">
        <v>12.60516681</v>
      </c>
    </row>
    <row r="38" spans="1:22">
      <c r="A38" s="15" t="s">
        <v>513</v>
      </c>
      <c r="B38" s="17" t="n">
        <v>5860</v>
      </c>
      <c r="C38" s="18">
        <f>(20.0/B38*100)</f>
        <v/>
      </c>
      <c r="D38" s="19" t="n">
        <v>5840</v>
      </c>
      <c r="E38" s="18" t="n">
        <v>455.92105805</v>
      </c>
      <c r="F38" s="20" t="n">
        <v>7.19448236</v>
      </c>
      <c r="G38" s="18" t="n">
        <v>482.79252593</v>
      </c>
      <c r="H38" s="20" t="n">
        <v>4.39110392</v>
      </c>
      <c r="I38" s="18" t="n">
        <v>503.93547747</v>
      </c>
      <c r="J38" s="20" t="n">
        <v>3.6738704</v>
      </c>
      <c r="K38" s="18" t="n">
        <v>516.88836268</v>
      </c>
      <c r="L38" s="20" t="n">
        <v>3.83926176</v>
      </c>
      <c r="M38" s="18" t="n">
        <v>451.3764209</v>
      </c>
      <c r="N38" s="20" t="n">
        <v>7.03334187</v>
      </c>
      <c r="O38" s="18" t="s">
        <v>481</v>
      </c>
      <c r="P38" s="20" t="s">
        <v>481</v>
      </c>
      <c r="Q38" s="18" t="s">
        <v>481</v>
      </c>
      <c r="R38" s="20" t="s">
        <v>481</v>
      </c>
      <c r="S38" s="18" t="s">
        <v>481</v>
      </c>
      <c r="T38" s="20" t="s">
        <v>481</v>
      </c>
      <c r="U38" s="18" t="n">
        <v>432.43363578</v>
      </c>
      <c r="V38" s="20" t="n">
        <v>12.21873002</v>
      </c>
    </row>
    <row r="39" spans="1:22">
      <c r="A39" s="15" t="s">
        <v>514</v>
      </c>
      <c r="B39" s="17" t="n">
        <v>5895</v>
      </c>
      <c r="C39" s="18">
        <f>(33.0/B39*100)</f>
        <v/>
      </c>
      <c r="D39" s="19" t="n">
        <v>5862</v>
      </c>
      <c r="E39" s="18" t="n">
        <v>404.08946852</v>
      </c>
      <c r="F39" s="20" t="n">
        <v>5.56181003</v>
      </c>
      <c r="G39" s="18" t="n">
        <v>418.35530351</v>
      </c>
      <c r="H39" s="20" t="n">
        <v>5.02995457</v>
      </c>
      <c r="I39" s="18" t="n">
        <v>441.80198388</v>
      </c>
      <c r="J39" s="20" t="n">
        <v>4.22480903</v>
      </c>
      <c r="K39" s="18" t="n">
        <v>446.56137978</v>
      </c>
      <c r="L39" s="20" t="n">
        <v>5.59884739</v>
      </c>
      <c r="M39" s="18" t="n">
        <v>385.43607751</v>
      </c>
      <c r="N39" s="20" t="n">
        <v>6.46388279</v>
      </c>
      <c r="O39" s="18" t="s">
        <v>481</v>
      </c>
      <c r="P39" s="20" t="s">
        <v>481</v>
      </c>
      <c r="Q39" s="18" t="s">
        <v>481</v>
      </c>
      <c r="R39" s="20" t="s">
        <v>481</v>
      </c>
      <c r="S39" s="18" t="s">
        <v>481</v>
      </c>
      <c r="T39" s="20" t="s">
        <v>481</v>
      </c>
      <c r="U39" s="18" t="n">
        <v>376.0100848</v>
      </c>
      <c r="V39" s="20" t="n">
        <v>12.31487734</v>
      </c>
    </row>
    <row r="40" spans="1:22">
      <c r="A40" s="15" t="s">
        <v>515</v>
      </c>
      <c r="B40" s="17" t="n">
        <v>14157</v>
      </c>
      <c r="C40" s="18">
        <f>(352.0/B40*100)</f>
        <v/>
      </c>
      <c r="D40" s="19" t="n">
        <v>13805</v>
      </c>
      <c r="E40" s="18" t="n">
        <v>459.85543999</v>
      </c>
      <c r="F40" s="20" t="n">
        <v>4.56754643</v>
      </c>
      <c r="G40" s="18" t="n">
        <v>493.96420254</v>
      </c>
      <c r="H40" s="20" t="n">
        <v>4.72102662</v>
      </c>
      <c r="I40" s="18" t="n">
        <v>512.9646056300001</v>
      </c>
      <c r="J40" s="20" t="n">
        <v>3.41890813</v>
      </c>
      <c r="K40" s="18" t="n">
        <v>519.78411764</v>
      </c>
      <c r="L40" s="20" t="n">
        <v>3.73364328</v>
      </c>
      <c r="M40" s="18" t="n">
        <v>419.2667557</v>
      </c>
      <c r="N40" s="20" t="n">
        <v>6.86651094</v>
      </c>
      <c r="O40" s="18" t="s">
        <v>481</v>
      </c>
      <c r="P40" s="20" t="s">
        <v>481</v>
      </c>
      <c r="Q40" s="18" t="s">
        <v>481</v>
      </c>
      <c r="R40" s="20" t="s">
        <v>481</v>
      </c>
      <c r="S40" s="18" t="s">
        <v>481</v>
      </c>
      <c r="T40" s="20" t="s">
        <v>481</v>
      </c>
      <c r="U40" s="18" t="n">
        <v>407.2867749</v>
      </c>
      <c r="V40" s="20" t="n">
        <v>12.22778403</v>
      </c>
    </row>
    <row r="41" spans="1:22">
      <c r="A41" s="15" t="s">
        <v>516</v>
      </c>
      <c r="B41" s="17" t="n">
        <v>5712</v>
      </c>
      <c r="C41" s="18">
        <f>(49.0/B41*100)</f>
        <v/>
      </c>
      <c r="D41" s="19" t="n">
        <v>5663</v>
      </c>
      <c r="E41" s="18" t="n">
        <v>452.70921258</v>
      </c>
      <c r="F41" s="20" t="n">
        <v>6.42431586</v>
      </c>
      <c r="G41" s="18" t="n">
        <v>460.85088163</v>
      </c>
      <c r="H41" s="20" t="n">
        <v>5.3053515</v>
      </c>
      <c r="I41" s="18" t="n">
        <v>499.80970276</v>
      </c>
      <c r="J41" s="20" t="n">
        <v>3.30730767</v>
      </c>
      <c r="K41" s="18" t="n">
        <v>527.37754116</v>
      </c>
      <c r="L41" s="20" t="n">
        <v>3.98454292</v>
      </c>
      <c r="M41" s="18" t="n">
        <v>460.36740886</v>
      </c>
      <c r="N41" s="20" t="n">
        <v>8.72283927</v>
      </c>
      <c r="O41" s="18" t="s">
        <v>481</v>
      </c>
      <c r="P41" s="20" t="s">
        <v>481</v>
      </c>
      <c r="Q41" s="18" t="s">
        <v>481</v>
      </c>
      <c r="R41" s="20" t="s">
        <v>481</v>
      </c>
      <c r="S41" s="18" t="s">
        <v>481</v>
      </c>
      <c r="T41" s="20" t="s">
        <v>481</v>
      </c>
      <c r="U41" s="18" t="n">
        <v>418.81694793</v>
      </c>
      <c r="V41" s="20" t="n">
        <v>20.34343226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337.5936253</v>
      </c>
      <c r="F45" s="20" t="n">
        <v>4.08681761</v>
      </c>
      <c r="G45" s="18" t="n">
        <v>344.01969685</v>
      </c>
      <c r="H45" s="20" t="n">
        <v>4.41982145</v>
      </c>
      <c r="I45" s="18" t="n">
        <v>357.63874201</v>
      </c>
      <c r="J45" s="20" t="n">
        <v>4.1729998</v>
      </c>
      <c r="K45" s="18" t="n">
        <v>354.37460523</v>
      </c>
      <c r="L45" s="20" t="n">
        <v>3.42812321</v>
      </c>
      <c r="M45" s="18" t="s">
        <v>481</v>
      </c>
      <c r="N45" s="20" t="s">
        <v>481</v>
      </c>
      <c r="O45" s="18" t="s">
        <v>481</v>
      </c>
      <c r="P45" s="20" t="s">
        <v>481</v>
      </c>
      <c r="Q45" s="18" t="n">
        <v>370.354</v>
      </c>
      <c r="R45" s="20" t="n">
        <v>15.9779423</v>
      </c>
      <c r="S45" s="18" t="n">
        <v>314.33700278</v>
      </c>
      <c r="T45" s="20" t="n">
        <v>21.28760746</v>
      </c>
      <c r="U45" s="18" t="n">
        <v>334.93140911</v>
      </c>
      <c r="V45" s="20" t="n">
        <v>7.19076306</v>
      </c>
    </row>
    <row r="46" spans="1:22">
      <c r="A46" s="15" t="s">
        <v>521</v>
      </c>
      <c r="B46" s="17" t="n">
        <v>23141</v>
      </c>
      <c r="C46" s="18">
        <f>(1816.0/B46*100)</f>
        <v/>
      </c>
      <c r="D46" s="19" t="n">
        <v>21325</v>
      </c>
      <c r="E46" s="18" t="n">
        <v>385.39182933</v>
      </c>
      <c r="F46" s="20" t="n">
        <v>4.15954979</v>
      </c>
      <c r="G46" s="18" t="n">
        <v>411.37600285</v>
      </c>
      <c r="H46" s="20" t="n">
        <v>3.71501609</v>
      </c>
      <c r="I46" s="18" t="n">
        <v>442.13179433</v>
      </c>
      <c r="J46" s="20" t="n">
        <v>3.54238265</v>
      </c>
      <c r="K46" s="18" t="n">
        <v>437.94306173</v>
      </c>
      <c r="L46" s="20" t="n">
        <v>3.54251634</v>
      </c>
      <c r="M46" s="18" t="n">
        <v>361.70374871</v>
      </c>
      <c r="N46" s="20" t="n">
        <v>3.67101074</v>
      </c>
      <c r="O46" s="18" t="s">
        <v>481</v>
      </c>
      <c r="P46" s="20" t="s">
        <v>481</v>
      </c>
      <c r="Q46" s="18" t="s">
        <v>481</v>
      </c>
      <c r="R46" s="20" t="s">
        <v>481</v>
      </c>
      <c r="S46" s="18" t="s">
        <v>481</v>
      </c>
      <c r="T46" s="20" t="s">
        <v>481</v>
      </c>
      <c r="U46" s="18" t="n">
        <v>350.59282979</v>
      </c>
      <c r="V46" s="20" t="n">
        <v>5.3381866</v>
      </c>
    </row>
    <row r="47" spans="1:22">
      <c r="A47" s="15" t="s">
        <v>522</v>
      </c>
      <c r="B47" s="17" t="n">
        <v>5928</v>
      </c>
      <c r="C47" s="18">
        <f>(205.0/B47*100)</f>
        <v/>
      </c>
      <c r="D47" s="19" t="n">
        <v>5723</v>
      </c>
      <c r="E47" s="18" t="n">
        <v>405.00017315</v>
      </c>
      <c r="F47" s="20" t="n">
        <v>6.58066716</v>
      </c>
      <c r="G47" s="18" t="n">
        <v>432.69394424</v>
      </c>
      <c r="H47" s="20" t="n">
        <v>5.16870593</v>
      </c>
      <c r="I47" s="18" t="n">
        <v>465.02630765</v>
      </c>
      <c r="J47" s="20" t="n">
        <v>4.59143362</v>
      </c>
      <c r="K47" s="18" t="n">
        <v>461.87308963</v>
      </c>
      <c r="L47" s="20" t="n">
        <v>6.93348655</v>
      </c>
      <c r="M47" s="18" t="n">
        <v>330.16195456</v>
      </c>
      <c r="N47" s="20" t="n">
        <v>6.5233442</v>
      </c>
      <c r="O47" s="18" t="s">
        <v>481</v>
      </c>
      <c r="P47" s="20" t="s">
        <v>481</v>
      </c>
      <c r="Q47" s="18" t="s">
        <v>481</v>
      </c>
      <c r="R47" s="20" t="s">
        <v>481</v>
      </c>
      <c r="S47" s="18" t="s">
        <v>481</v>
      </c>
      <c r="T47" s="20" t="s">
        <v>481</v>
      </c>
      <c r="U47" s="18" t="n">
        <v>330.07943364</v>
      </c>
      <c r="V47" s="20" t="n">
        <v>8.775663399999999</v>
      </c>
    </row>
    <row r="48" spans="1:22">
      <c r="A48" s="15" t="s">
        <v>523</v>
      </c>
      <c r="B48" s="17" t="n">
        <v>9841</v>
      </c>
      <c r="C48" s="18">
        <f>(7.0/B48*100)</f>
        <v/>
      </c>
      <c r="D48" s="19" t="n">
        <v>9834</v>
      </c>
      <c r="E48" s="18" t="n">
        <v>438.15764955</v>
      </c>
      <c r="F48" s="20" t="n">
        <v>8.960607639999999</v>
      </c>
      <c r="G48" s="18" t="n">
        <v>469.26711234</v>
      </c>
      <c r="H48" s="20" t="n">
        <v>8.10980035</v>
      </c>
      <c r="I48" s="18" t="n">
        <v>491.37508805</v>
      </c>
      <c r="J48" s="20" t="n">
        <v>5.73401282</v>
      </c>
      <c r="K48" s="18" t="n">
        <v>519.67811075</v>
      </c>
      <c r="L48" s="20" t="n">
        <v>5.43303546</v>
      </c>
      <c r="M48" s="18" t="n">
        <v>442.18295743</v>
      </c>
      <c r="N48" s="20" t="n">
        <v>7.02465201</v>
      </c>
      <c r="O48" s="18" t="s">
        <v>481</v>
      </c>
      <c r="P48" s="20" t="s">
        <v>481</v>
      </c>
      <c r="Q48" s="18" t="s">
        <v>481</v>
      </c>
      <c r="R48" s="20" t="s">
        <v>481</v>
      </c>
      <c r="S48" s="18" t="s">
        <v>481</v>
      </c>
      <c r="T48" s="20" t="s">
        <v>481</v>
      </c>
      <c r="U48" s="18" t="n">
        <v>411.17963122</v>
      </c>
      <c r="V48" s="20" t="n">
        <v>18.75989789</v>
      </c>
    </row>
    <row r="49" spans="1:22">
      <c r="A49" s="15" t="s">
        <v>524</v>
      </c>
      <c r="B49" s="17" t="n">
        <v>6349</v>
      </c>
      <c r="C49" s="18">
        <f>(56.0/B49*100)</f>
        <v/>
      </c>
      <c r="D49" s="19" t="n">
        <v>6293</v>
      </c>
      <c r="E49" s="18" t="n">
        <v>397.66970113</v>
      </c>
      <c r="F49" s="20" t="n">
        <v>5.50585249</v>
      </c>
      <c r="G49" s="18" t="n">
        <v>423.6244349</v>
      </c>
      <c r="H49" s="20" t="n">
        <v>4.46791349</v>
      </c>
      <c r="I49" s="18" t="n">
        <v>438.192749</v>
      </c>
      <c r="J49" s="20" t="n">
        <v>3.52851871</v>
      </c>
      <c r="K49" s="18" t="n">
        <v>428.92833448</v>
      </c>
      <c r="L49" s="20" t="n">
        <v>4.01603645</v>
      </c>
      <c r="M49" s="18" t="s">
        <v>481</v>
      </c>
      <c r="N49" s="20" t="s">
        <v>481</v>
      </c>
      <c r="O49" s="18" t="s">
        <v>481</v>
      </c>
      <c r="P49" s="20" t="s">
        <v>481</v>
      </c>
      <c r="Q49" s="18" t="s">
        <v>481</v>
      </c>
      <c r="R49" s="20" t="s">
        <v>481</v>
      </c>
      <c r="S49" s="18" t="n">
        <v>387.45784426</v>
      </c>
      <c r="T49" s="20" t="n">
        <v>60.98494696</v>
      </c>
      <c r="U49" s="18" t="n">
        <v>346.62264022</v>
      </c>
      <c r="V49" s="20" t="n">
        <v>11.58080356</v>
      </c>
    </row>
    <row r="50" spans="1:22">
      <c r="A50" s="15" t="s">
        <v>525</v>
      </c>
      <c r="B50" s="17" t="n">
        <v>11795</v>
      </c>
      <c r="C50" s="18">
        <f>(256.0/B50*100)</f>
        <v/>
      </c>
      <c r="D50" s="19" t="n">
        <v>11539</v>
      </c>
      <c r="E50" s="18" t="n">
        <v>397.40449609</v>
      </c>
      <c r="F50" s="20" t="n">
        <v>5.99409682</v>
      </c>
      <c r="G50" s="18" t="n">
        <v>422.41130504</v>
      </c>
      <c r="H50" s="20" t="n">
        <v>4.55396076</v>
      </c>
      <c r="I50" s="18" t="n">
        <v>436.52054163</v>
      </c>
      <c r="J50" s="20" t="n">
        <v>2.84812473</v>
      </c>
      <c r="K50" s="18" t="n">
        <v>432.72643111</v>
      </c>
      <c r="L50" s="20" t="n">
        <v>3.65314786</v>
      </c>
      <c r="M50" s="18" t="n">
        <v>366.92642505</v>
      </c>
      <c r="N50" s="20" t="n">
        <v>6.73675518</v>
      </c>
      <c r="O50" s="18" t="s">
        <v>481</v>
      </c>
      <c r="P50" s="20" t="s">
        <v>481</v>
      </c>
      <c r="Q50" s="18" t="s">
        <v>481</v>
      </c>
      <c r="R50" s="20" t="s">
        <v>481</v>
      </c>
      <c r="S50" s="18" t="s">
        <v>481</v>
      </c>
      <c r="T50" s="20" t="s">
        <v>481</v>
      </c>
      <c r="U50" s="18" t="n">
        <v>345.51754106</v>
      </c>
      <c r="V50" s="20" t="n">
        <v>9.95848191</v>
      </c>
    </row>
    <row r="51" spans="1:22">
      <c r="A51" s="15" t="s">
        <v>526</v>
      </c>
      <c r="B51" s="17" t="n">
        <v>6866</v>
      </c>
      <c r="C51" s="18">
        <f>(119.0/B51*100)</f>
        <v/>
      </c>
      <c r="D51" s="19" t="n">
        <v>6747</v>
      </c>
      <c r="E51" s="18" t="n">
        <v>411.59856665</v>
      </c>
      <c r="F51" s="20" t="n">
        <v>5.29550834</v>
      </c>
      <c r="G51" s="18" t="n">
        <v>431.67124431</v>
      </c>
      <c r="H51" s="20" t="n">
        <v>3.62414964</v>
      </c>
      <c r="I51" s="18" t="n">
        <v>433.43279742</v>
      </c>
      <c r="J51" s="20" t="n">
        <v>3.11071994</v>
      </c>
      <c r="K51" s="18" t="n">
        <v>433.56986386</v>
      </c>
      <c r="L51" s="20" t="n">
        <v>3.8062416</v>
      </c>
      <c r="M51" s="18" t="n">
        <v>383.27112715</v>
      </c>
      <c r="N51" s="20" t="n">
        <v>7.20497991</v>
      </c>
      <c r="O51" s="18" t="s">
        <v>481</v>
      </c>
      <c r="P51" s="20" t="s">
        <v>481</v>
      </c>
      <c r="Q51" s="18" t="s">
        <v>481</v>
      </c>
      <c r="R51" s="20" t="s">
        <v>481</v>
      </c>
      <c r="S51" s="18" t="s">
        <v>481</v>
      </c>
      <c r="T51" s="20" t="s">
        <v>481</v>
      </c>
      <c r="U51" s="18" t="n">
        <v>387.55615662</v>
      </c>
      <c r="V51" s="20" t="n">
        <v>9.5371424</v>
      </c>
    </row>
    <row r="52" spans="1:22">
      <c r="A52" s="15" t="s">
        <v>527</v>
      </c>
      <c r="B52" s="17" t="n">
        <v>5809</v>
      </c>
      <c r="C52" s="18">
        <f>(86.0/B52*100)</f>
        <v/>
      </c>
      <c r="D52" s="19" t="n">
        <v>5723</v>
      </c>
      <c r="E52" s="18" t="n">
        <v>446.82676744</v>
      </c>
      <c r="F52" s="20" t="n">
        <v>6.48831409</v>
      </c>
      <c r="G52" s="18" t="n">
        <v>462.40801518</v>
      </c>
      <c r="H52" s="20" t="n">
        <v>4.43471707</v>
      </c>
      <c r="I52" s="18" t="n">
        <v>500.86983934</v>
      </c>
      <c r="J52" s="20" t="n">
        <v>2.87097251</v>
      </c>
      <c r="K52" s="18" t="n">
        <v>525.6711818799999</v>
      </c>
      <c r="L52" s="20" t="n">
        <v>3.75359065</v>
      </c>
      <c r="M52" s="18" t="n">
        <v>421.26811804</v>
      </c>
      <c r="N52" s="20" t="n">
        <v>5.96822849</v>
      </c>
      <c r="O52" s="18" t="s">
        <v>481</v>
      </c>
      <c r="P52" s="20" t="s">
        <v>481</v>
      </c>
      <c r="Q52" s="18" t="s">
        <v>481</v>
      </c>
      <c r="R52" s="20" t="s">
        <v>481</v>
      </c>
      <c r="S52" s="18" t="s">
        <v>481</v>
      </c>
      <c r="T52" s="20" t="s">
        <v>481</v>
      </c>
      <c r="U52" s="18" t="n">
        <v>425.42852009</v>
      </c>
      <c r="V52" s="20" t="n">
        <v>7.94183789</v>
      </c>
    </row>
    <row r="53" spans="1:22">
      <c r="A53" s="15" t="s">
        <v>528</v>
      </c>
      <c r="B53" s="17" t="n">
        <v>5571</v>
      </c>
      <c r="C53" s="18">
        <f>(92.0/B53*100)</f>
        <v/>
      </c>
      <c r="D53" s="19" t="n">
        <v>5479</v>
      </c>
      <c r="E53" s="18" t="n">
        <v>410.40148113</v>
      </c>
      <c r="F53" s="20" t="n">
        <v>4.81616482</v>
      </c>
      <c r="G53" s="18" t="n">
        <v>440.0189608</v>
      </c>
      <c r="H53" s="20" t="n">
        <v>3.0667176</v>
      </c>
      <c r="I53" s="18" t="n">
        <v>461.93884251</v>
      </c>
      <c r="J53" s="20" t="n">
        <v>2.4815974</v>
      </c>
      <c r="K53" s="18" t="n">
        <v>469.82121498</v>
      </c>
      <c r="L53" s="20" t="n">
        <v>4.64923644</v>
      </c>
      <c r="M53" s="18" t="n">
        <v>364.18043417</v>
      </c>
      <c r="N53" s="20" t="n">
        <v>5.41914123</v>
      </c>
      <c r="O53" s="18" t="s">
        <v>481</v>
      </c>
      <c r="P53" s="20" t="s">
        <v>481</v>
      </c>
      <c r="Q53" s="18" t="s">
        <v>481</v>
      </c>
      <c r="R53" s="20" t="s">
        <v>481</v>
      </c>
      <c r="S53" s="18" t="s">
        <v>481</v>
      </c>
      <c r="T53" s="20" t="s">
        <v>481</v>
      </c>
      <c r="U53" s="18" t="n">
        <v>362.43029967</v>
      </c>
      <c r="V53" s="20" t="n">
        <v>10.57511335</v>
      </c>
    </row>
    <row r="54" spans="1:22">
      <c r="A54" s="15" t="s">
        <v>529</v>
      </c>
      <c r="B54" s="17" t="n">
        <v>4740</v>
      </c>
      <c r="C54" s="18">
        <f>(260.0/B54*100)</f>
        <v/>
      </c>
      <c r="D54" s="19" t="n">
        <v>4480</v>
      </c>
      <c r="E54" s="18" t="n">
        <v>340.5358355</v>
      </c>
      <c r="F54" s="20" t="n">
        <v>5.23120946</v>
      </c>
      <c r="G54" s="18" t="n">
        <v>366.63175926</v>
      </c>
      <c r="H54" s="20" t="n">
        <v>5.73117924</v>
      </c>
      <c r="I54" s="18" t="n">
        <v>382.03292006</v>
      </c>
      <c r="J54" s="20" t="n">
        <v>4.24568994</v>
      </c>
      <c r="K54" s="18" t="n">
        <v>373.54898671</v>
      </c>
      <c r="L54" s="20" t="n">
        <v>3.96863139</v>
      </c>
      <c r="M54" s="18" t="n">
        <v>285.11114138</v>
      </c>
      <c r="N54" s="20" t="n">
        <v>8.04981896</v>
      </c>
      <c r="O54" s="18" t="s">
        <v>481</v>
      </c>
      <c r="P54" s="20" t="s">
        <v>481</v>
      </c>
      <c r="Q54" s="18" t="s">
        <v>481</v>
      </c>
      <c r="R54" s="20" t="s">
        <v>481</v>
      </c>
      <c r="S54" s="18" t="s">
        <v>481</v>
      </c>
      <c r="T54" s="20" t="s">
        <v>481</v>
      </c>
      <c r="U54" s="18" t="n">
        <v>293.03586895</v>
      </c>
      <c r="V54" s="20" t="n">
        <v>5.47956455</v>
      </c>
    </row>
    <row r="55" spans="1:22">
      <c r="A55" s="15" t="s">
        <v>530</v>
      </c>
      <c r="B55" s="17" t="n">
        <v>5316</v>
      </c>
      <c r="C55" s="18">
        <f>(22.0/B55*100)</f>
        <v/>
      </c>
      <c r="D55" s="19" t="n">
        <v>5294</v>
      </c>
      <c r="E55" s="18" t="n">
        <v>349.88352339</v>
      </c>
      <c r="F55" s="20" t="n">
        <v>9.161969920000001</v>
      </c>
      <c r="G55" s="18" t="n">
        <v>389.58236239</v>
      </c>
      <c r="H55" s="20" t="n">
        <v>5.25333294</v>
      </c>
      <c r="I55" s="18" t="n">
        <v>412.46443446</v>
      </c>
      <c r="J55" s="20" t="n">
        <v>3.62627703</v>
      </c>
      <c r="K55" s="18" t="n">
        <v>408.54701404</v>
      </c>
      <c r="L55" s="20" t="n">
        <v>3.7843854</v>
      </c>
      <c r="M55" s="18" t="s">
        <v>481</v>
      </c>
      <c r="N55" s="20" t="s">
        <v>481</v>
      </c>
      <c r="O55" s="18" t="s">
        <v>481</v>
      </c>
      <c r="P55" s="20" t="s">
        <v>481</v>
      </c>
      <c r="Q55" s="18" t="n">
        <v>451.0739</v>
      </c>
      <c r="R55" s="20" t="n">
        <v>34.3671556</v>
      </c>
      <c r="S55" s="18" t="n">
        <v>293.47371374</v>
      </c>
      <c r="T55" s="20" t="n">
        <v>28.44801363</v>
      </c>
      <c r="U55" s="18" t="n">
        <v>284.42808566</v>
      </c>
      <c r="V55" s="20" t="n">
        <v>10.95043417</v>
      </c>
    </row>
    <row r="56" spans="1:22">
      <c r="A56" s="15" t="s">
        <v>531</v>
      </c>
      <c r="B56" s="17" t="n">
        <v>5359</v>
      </c>
      <c r="C56" s="18">
        <f>(77.0/B56*100)</f>
        <v/>
      </c>
      <c r="D56" s="19" t="n">
        <v>5282</v>
      </c>
      <c r="E56" s="18" t="n">
        <v>492.92140776</v>
      </c>
      <c r="F56" s="20" t="n">
        <v>10.36269707</v>
      </c>
      <c r="G56" s="18" t="n">
        <v>501.35863469</v>
      </c>
      <c r="H56" s="20" t="n">
        <v>6.92946907</v>
      </c>
      <c r="I56" s="18" t="n">
        <v>528.67425444</v>
      </c>
      <c r="J56" s="20" t="n">
        <v>3.66371537</v>
      </c>
      <c r="K56" s="18" t="n">
        <v>549.66177725</v>
      </c>
      <c r="L56" s="20" t="n">
        <v>3.81453003</v>
      </c>
      <c r="M56" s="18" t="n">
        <v>511.472242</v>
      </c>
      <c r="N56" s="20" t="n">
        <v>3.24970706</v>
      </c>
      <c r="O56" s="18" t="s">
        <v>481</v>
      </c>
      <c r="P56" s="20" t="s">
        <v>481</v>
      </c>
      <c r="Q56" s="18" t="s">
        <v>481</v>
      </c>
      <c r="R56" s="20" t="s">
        <v>481</v>
      </c>
      <c r="S56" s="18" t="s">
        <v>481</v>
      </c>
      <c r="T56" s="20" t="s">
        <v>481</v>
      </c>
      <c r="U56" s="18" t="n">
        <v>476.64614953</v>
      </c>
      <c r="V56" s="20" t="n">
        <v>20.54527875</v>
      </c>
    </row>
    <row r="57" spans="1:22">
      <c r="A57" s="15" t="s">
        <v>532</v>
      </c>
      <c r="B57" s="17" t="n">
        <v>6513</v>
      </c>
      <c r="C57" s="18">
        <f>(0.0/B57*100)</f>
        <v/>
      </c>
      <c r="D57" s="19" t="n">
        <v>6513</v>
      </c>
      <c r="E57" s="18" t="n">
        <v>358.10061666</v>
      </c>
      <c r="F57" s="20" t="n">
        <v>5.14681907</v>
      </c>
      <c r="G57" s="18" t="n">
        <v>382.84434243</v>
      </c>
      <c r="H57" s="20" t="n">
        <v>4.35621484</v>
      </c>
      <c r="I57" s="18" t="n">
        <v>411.68280384</v>
      </c>
      <c r="J57" s="20" t="n">
        <v>3.33209658</v>
      </c>
      <c r="K57" s="18" t="n">
        <v>400.32921803</v>
      </c>
      <c r="L57" s="20" t="n">
        <v>3.12411603</v>
      </c>
      <c r="M57" s="18" t="s">
        <v>481</v>
      </c>
      <c r="N57" s="20" t="s">
        <v>481</v>
      </c>
      <c r="O57" s="18" t="s">
        <v>481</v>
      </c>
      <c r="P57" s="20" t="s">
        <v>481</v>
      </c>
      <c r="Q57" s="18" t="s">
        <v>481</v>
      </c>
      <c r="R57" s="20" t="s">
        <v>481</v>
      </c>
      <c r="S57" s="18" t="n">
        <v>242.62209678</v>
      </c>
      <c r="T57" s="20" t="n">
        <v>28.34974032</v>
      </c>
      <c r="U57" s="18" t="n">
        <v>368.16316724</v>
      </c>
      <c r="V57" s="20" t="n">
        <v>10.43876903</v>
      </c>
    </row>
    <row r="58" spans="1:22">
      <c r="A58" s="15" t="s">
        <v>533</v>
      </c>
      <c r="B58" s="17" t="n">
        <v>7267</v>
      </c>
      <c r="C58" s="18">
        <f>(10.0/B58*100)</f>
        <v/>
      </c>
      <c r="D58" s="19" t="n">
        <v>7257</v>
      </c>
      <c r="E58" s="18" t="n">
        <v>383.93633343</v>
      </c>
      <c r="F58" s="20" t="n">
        <v>4.28822572</v>
      </c>
      <c r="G58" s="18" t="n">
        <v>407.56995479</v>
      </c>
      <c r="H58" s="20" t="n">
        <v>4.35956802</v>
      </c>
      <c r="I58" s="18" t="n">
        <v>428.44391306</v>
      </c>
      <c r="J58" s="20" t="n">
        <v>3.69376732</v>
      </c>
      <c r="K58" s="18" t="n">
        <v>410.39386484</v>
      </c>
      <c r="L58" s="20" t="n">
        <v>3.74541795</v>
      </c>
      <c r="M58" s="18" t="s">
        <v>481</v>
      </c>
      <c r="N58" s="20" t="s">
        <v>481</v>
      </c>
      <c r="O58" s="18" t="s">
        <v>481</v>
      </c>
      <c r="P58" s="20" t="s">
        <v>481</v>
      </c>
      <c r="Q58" s="18" t="s">
        <v>481</v>
      </c>
      <c r="R58" s="20" t="s">
        <v>481</v>
      </c>
      <c r="S58" s="18" t="n">
        <v>255.80085162</v>
      </c>
      <c r="T58" s="20" t="n">
        <v>20.12827681</v>
      </c>
      <c r="U58" s="18" t="n">
        <v>305.79665901</v>
      </c>
      <c r="V58" s="20" t="n">
        <v>14.97355249</v>
      </c>
    </row>
    <row r="59" spans="1:22">
      <c r="A59" s="15" t="s">
        <v>534</v>
      </c>
      <c r="B59" s="17" t="n">
        <v>4826</v>
      </c>
      <c r="C59" s="18">
        <f>(26.0/B59*100)</f>
        <v/>
      </c>
      <c r="D59" s="19" t="n">
        <v>4800</v>
      </c>
      <c r="E59" s="18" t="n">
        <v>296.03635938</v>
      </c>
      <c r="F59" s="20" t="n">
        <v>6.18214833</v>
      </c>
      <c r="G59" s="18" t="n">
        <v>332.12625577</v>
      </c>
      <c r="H59" s="20" t="n">
        <v>5.25499387</v>
      </c>
      <c r="I59" s="18" t="n">
        <v>358.9191725</v>
      </c>
      <c r="J59" s="20" t="n">
        <v>2.69787382</v>
      </c>
      <c r="K59" s="18" t="n">
        <v>353.27073901</v>
      </c>
      <c r="L59" s="20" t="n">
        <v>1.89790553</v>
      </c>
      <c r="M59" s="18" t="s">
        <v>481</v>
      </c>
      <c r="N59" s="20" t="s">
        <v>481</v>
      </c>
      <c r="O59" s="18" t="s">
        <v>481</v>
      </c>
      <c r="P59" s="20" t="s">
        <v>481</v>
      </c>
      <c r="Q59" s="18" t="s">
        <v>481</v>
      </c>
      <c r="R59" s="20" t="s">
        <v>481</v>
      </c>
      <c r="S59" s="18" t="n">
        <v>270.11893237</v>
      </c>
      <c r="T59" s="20" t="n">
        <v>14.68989745</v>
      </c>
      <c r="U59" s="18" t="n">
        <v>266.26726222</v>
      </c>
      <c r="V59" s="20" t="n">
        <v>12.14091951</v>
      </c>
    </row>
    <row r="60" spans="1:22">
      <c r="A60" s="15" t="s">
        <v>535</v>
      </c>
      <c r="B60" s="17" t="n">
        <v>4546</v>
      </c>
      <c r="C60" s="18">
        <f>(15.0/B60*100)</f>
        <v/>
      </c>
      <c r="D60" s="19" t="n">
        <v>4531</v>
      </c>
      <c r="E60" s="18" t="n">
        <v>321.29033426</v>
      </c>
      <c r="F60" s="20" t="n">
        <v>6.94551769</v>
      </c>
      <c r="G60" s="18" t="n">
        <v>339.14918903</v>
      </c>
      <c r="H60" s="20" t="n">
        <v>7.14597333</v>
      </c>
      <c r="I60" s="18" t="n">
        <v>366.39181957</v>
      </c>
      <c r="J60" s="20" t="n">
        <v>5.25881096</v>
      </c>
      <c r="K60" s="18" t="n">
        <v>342.86635936</v>
      </c>
      <c r="L60" s="20" t="n">
        <v>6.45466032</v>
      </c>
      <c r="M60" s="18" t="s">
        <v>481</v>
      </c>
      <c r="N60" s="20" t="s">
        <v>481</v>
      </c>
      <c r="O60" s="18" t="s">
        <v>481</v>
      </c>
      <c r="P60" s="20" t="s">
        <v>481</v>
      </c>
      <c r="Q60" s="18" t="s">
        <v>481</v>
      </c>
      <c r="R60" s="20" t="s">
        <v>481</v>
      </c>
      <c r="S60" s="18" t="n">
        <v>250.37943214</v>
      </c>
      <c r="T60" s="20" t="n">
        <v>15.55273213</v>
      </c>
      <c r="U60" s="18" t="n">
        <v>290.76494293</v>
      </c>
      <c r="V60" s="20" t="n">
        <v>12.47187986</v>
      </c>
    </row>
    <row r="61" spans="1:22">
      <c r="A61" s="15" t="s">
        <v>536</v>
      </c>
      <c r="B61" s="17" t="n">
        <v>6525</v>
      </c>
      <c r="C61" s="18">
        <f>(148.0/B61*100)</f>
        <v/>
      </c>
      <c r="D61" s="19" t="n">
        <v>6377</v>
      </c>
      <c r="E61" s="18" t="n">
        <v>439.85351439</v>
      </c>
      <c r="F61" s="20" t="n">
        <v>5.39481654</v>
      </c>
      <c r="G61" s="18" t="n">
        <v>458.02324997</v>
      </c>
      <c r="H61" s="20" t="n">
        <v>4.31836677</v>
      </c>
      <c r="I61" s="18" t="n">
        <v>484.81499228</v>
      </c>
      <c r="J61" s="20" t="n">
        <v>2.81545152</v>
      </c>
      <c r="K61" s="18" t="n">
        <v>491.218387</v>
      </c>
      <c r="L61" s="20" t="n">
        <v>3.78417375</v>
      </c>
      <c r="M61" s="18" t="n">
        <v>383.6044198</v>
      </c>
      <c r="N61" s="20" t="n">
        <v>9.387721190000001</v>
      </c>
      <c r="O61" s="18" t="s">
        <v>481</v>
      </c>
      <c r="P61" s="20" t="s">
        <v>481</v>
      </c>
      <c r="Q61" s="18" t="s">
        <v>481</v>
      </c>
      <c r="R61" s="20" t="s">
        <v>481</v>
      </c>
      <c r="S61" s="18" t="s">
        <v>481</v>
      </c>
      <c r="T61" s="20" t="s">
        <v>481</v>
      </c>
      <c r="U61" s="18" t="n">
        <v>412.03254346</v>
      </c>
      <c r="V61" s="20" t="n">
        <v>13.63541826</v>
      </c>
    </row>
    <row r="62" spans="1:22">
      <c r="A62" s="15" t="s">
        <v>537</v>
      </c>
      <c r="B62" s="17" t="n">
        <v>4476</v>
      </c>
      <c r="C62" s="18">
        <f>(3.0/B62*100)</f>
        <v/>
      </c>
      <c r="D62" s="19" t="n">
        <v>4473</v>
      </c>
      <c r="E62" s="18" t="n">
        <v>456.33157239</v>
      </c>
      <c r="F62" s="20" t="n">
        <v>9.31790522</v>
      </c>
      <c r="G62" s="18" t="n">
        <v>489.36130833</v>
      </c>
      <c r="H62" s="20" t="n">
        <v>5.14434268</v>
      </c>
      <c r="I62" s="18" t="n">
        <v>513.30664957</v>
      </c>
      <c r="J62" s="20" t="n">
        <v>1.88647762</v>
      </c>
      <c r="K62" s="18" t="n">
        <v>519.6869804200001</v>
      </c>
      <c r="L62" s="20" t="n">
        <v>2.28676485</v>
      </c>
      <c r="M62" s="18" t="n">
        <v>489.95828195</v>
      </c>
      <c r="N62" s="20" t="n">
        <v>4.45531942</v>
      </c>
      <c r="O62" s="18" t="s">
        <v>481</v>
      </c>
      <c r="P62" s="20" t="s">
        <v>481</v>
      </c>
      <c r="Q62" s="18" t="s">
        <v>481</v>
      </c>
      <c r="R62" s="20" t="s">
        <v>481</v>
      </c>
      <c r="S62" s="18" t="s">
        <v>481</v>
      </c>
      <c r="T62" s="20" t="s">
        <v>481</v>
      </c>
      <c r="U62" s="18" t="n">
        <v>464.08457082</v>
      </c>
      <c r="V62" s="20" t="n">
        <v>20.47637111</v>
      </c>
    </row>
    <row r="63" spans="1:22">
      <c r="A63" s="15" t="s">
        <v>538</v>
      </c>
      <c r="B63" s="17" t="n">
        <v>5324</v>
      </c>
      <c r="C63" s="18">
        <f>(13.0/B63*100)</f>
        <v/>
      </c>
      <c r="D63" s="19" t="n">
        <v>5311</v>
      </c>
      <c r="E63" s="18" t="n">
        <v>307.16193705</v>
      </c>
      <c r="F63" s="20" t="n">
        <v>5.73677861</v>
      </c>
      <c r="G63" s="18" t="n">
        <v>341.47479445</v>
      </c>
      <c r="H63" s="20" t="n">
        <v>5.07907308</v>
      </c>
      <c r="I63" s="18" t="n">
        <v>364.835873</v>
      </c>
      <c r="J63" s="20" t="n">
        <v>2.26510835</v>
      </c>
      <c r="K63" s="18" t="n">
        <v>359.28492579</v>
      </c>
      <c r="L63" s="20" t="n">
        <v>3.20789716</v>
      </c>
      <c r="M63" s="18" t="s">
        <v>481</v>
      </c>
      <c r="N63" s="20" t="s">
        <v>481</v>
      </c>
      <c r="O63" s="18" t="s">
        <v>481</v>
      </c>
      <c r="P63" s="20" t="s">
        <v>481</v>
      </c>
      <c r="Q63" s="18" t="n">
        <v>255.64231787</v>
      </c>
      <c r="R63" s="20" t="n">
        <v>40.75844896</v>
      </c>
      <c r="S63" s="18" t="n">
        <v>217.32265123</v>
      </c>
      <c r="T63" s="20" t="n">
        <v>41.92820989</v>
      </c>
      <c r="U63" s="18" t="n">
        <v>290.62052026</v>
      </c>
      <c r="V63" s="20" t="n">
        <v>7.66044233</v>
      </c>
    </row>
    <row r="64" spans="1:22">
      <c r="A64" s="15" t="s">
        <v>539</v>
      </c>
      <c r="B64" s="17" t="n">
        <v>3634</v>
      </c>
      <c r="C64" s="18">
        <f>(3.0/B64*100)</f>
        <v/>
      </c>
      <c r="D64" s="19" t="n">
        <v>3631</v>
      </c>
      <c r="E64" s="18" t="n">
        <v>383.08206975</v>
      </c>
      <c r="F64" s="20" t="n">
        <v>5.891334</v>
      </c>
      <c r="G64" s="18" t="n">
        <v>439.83274745</v>
      </c>
      <c r="H64" s="20" t="n">
        <v>4.71333491</v>
      </c>
      <c r="I64" s="18" t="n">
        <v>461.74829935</v>
      </c>
      <c r="J64" s="20" t="n">
        <v>2.7981071</v>
      </c>
      <c r="K64" s="18" t="n">
        <v>473.23732863</v>
      </c>
      <c r="L64" s="20" t="n">
        <v>4.52775492</v>
      </c>
      <c r="M64" s="18" t="s">
        <v>481</v>
      </c>
      <c r="N64" s="20" t="s">
        <v>481</v>
      </c>
      <c r="O64" s="18" t="s">
        <v>481</v>
      </c>
      <c r="P64" s="20" t="s">
        <v>481</v>
      </c>
      <c r="Q64" s="18" t="s">
        <v>481</v>
      </c>
      <c r="R64" s="20" t="s">
        <v>481</v>
      </c>
      <c r="S64" s="18" t="n">
        <v>252.50279815</v>
      </c>
      <c r="T64" s="20" t="n">
        <v>43.44817676</v>
      </c>
      <c r="U64" s="18" t="n">
        <v>286.30763308</v>
      </c>
      <c r="V64" s="20" t="n">
        <v>13.66551811</v>
      </c>
    </row>
    <row r="65" spans="1:22">
      <c r="A65" s="15" t="s">
        <v>540</v>
      </c>
      <c r="B65" s="17" t="n">
        <v>5325</v>
      </c>
      <c r="C65" s="18">
        <f>(14.0/B65*100)</f>
        <v/>
      </c>
      <c r="D65" s="19" t="n">
        <v>5311</v>
      </c>
      <c r="E65" s="18" t="n">
        <v>375.78552885</v>
      </c>
      <c r="F65" s="20" t="n">
        <v>7.80244579</v>
      </c>
      <c r="G65" s="18" t="n">
        <v>421.82126527</v>
      </c>
      <c r="H65" s="20" t="n">
        <v>6.91094752</v>
      </c>
      <c r="I65" s="18" t="n">
        <v>429.74607108</v>
      </c>
      <c r="J65" s="20" t="n">
        <v>3.24535157</v>
      </c>
      <c r="K65" s="18" t="n">
        <v>412.9322714</v>
      </c>
      <c r="L65" s="20" t="n">
        <v>3.54492451</v>
      </c>
      <c r="M65" s="18" t="s">
        <v>481</v>
      </c>
      <c r="N65" s="20" t="s">
        <v>481</v>
      </c>
      <c r="O65" s="18" t="s">
        <v>481</v>
      </c>
      <c r="P65" s="20" t="s">
        <v>481</v>
      </c>
      <c r="Q65" s="18" t="n">
        <v>317.68918181</v>
      </c>
      <c r="R65" s="20" t="n">
        <v>33.498121</v>
      </c>
      <c r="S65" s="18" t="s">
        <v>481</v>
      </c>
      <c r="T65" s="20" t="s">
        <v>481</v>
      </c>
      <c r="U65" s="18" t="n">
        <v>286.18744351</v>
      </c>
      <c r="V65" s="20" t="n">
        <v>9.692312169999999</v>
      </c>
    </row>
    <row r="66" spans="1:22">
      <c r="A66" s="15" t="s">
        <v>541</v>
      </c>
      <c r="B66" s="17" t="n">
        <v>5665</v>
      </c>
      <c r="C66" s="18">
        <f>(81.0/B66*100)</f>
        <v/>
      </c>
      <c r="D66" s="19" t="n">
        <v>5584</v>
      </c>
      <c r="E66" s="18" t="n">
        <v>397.68173282</v>
      </c>
      <c r="F66" s="20" t="n">
        <v>4.82455709</v>
      </c>
      <c r="G66" s="18" t="n">
        <v>423.9594622</v>
      </c>
      <c r="H66" s="20" t="n">
        <v>3.63436632</v>
      </c>
      <c r="I66" s="18" t="n">
        <v>444.54673977</v>
      </c>
      <c r="J66" s="20" t="n">
        <v>2.83839437</v>
      </c>
      <c r="K66" s="18" t="n">
        <v>451.73729575</v>
      </c>
      <c r="L66" s="20" t="n">
        <v>2.72555405</v>
      </c>
      <c r="M66" s="18" t="n">
        <v>375.03384174</v>
      </c>
      <c r="N66" s="20" t="n">
        <v>4.57448314</v>
      </c>
      <c r="O66" s="18" t="s">
        <v>481</v>
      </c>
      <c r="P66" s="20" t="s">
        <v>481</v>
      </c>
      <c r="Q66" s="18" t="s">
        <v>481</v>
      </c>
      <c r="R66" s="20" t="s">
        <v>481</v>
      </c>
      <c r="S66" s="18" t="s">
        <v>481</v>
      </c>
      <c r="T66" s="20" t="s">
        <v>481</v>
      </c>
      <c r="U66" s="18" t="n">
        <v>359.05349701</v>
      </c>
      <c r="V66" s="20" t="n">
        <v>6.54137294</v>
      </c>
    </row>
    <row r="67" spans="1:22">
      <c r="A67" s="15" t="s">
        <v>542</v>
      </c>
      <c r="B67" s="17" t="n">
        <v>6971</v>
      </c>
      <c r="C67" s="18">
        <f>(440.0/B67*100)</f>
        <v/>
      </c>
      <c r="D67" s="19" t="n">
        <v>6531</v>
      </c>
      <c r="E67" s="18" t="n">
        <v>379.72588054</v>
      </c>
      <c r="F67" s="20" t="n">
        <v>6.48546388</v>
      </c>
      <c r="G67" s="18" t="n">
        <v>405.50741946</v>
      </c>
      <c r="H67" s="20" t="n">
        <v>4.85645004</v>
      </c>
      <c r="I67" s="18" t="n">
        <v>416.0380909</v>
      </c>
      <c r="J67" s="20" t="n">
        <v>3.34762817</v>
      </c>
      <c r="K67" s="18" t="n">
        <v>406.00356694</v>
      </c>
      <c r="L67" s="20" t="n">
        <v>3.24676779</v>
      </c>
      <c r="M67" s="18" t="n">
        <v>362.89280251</v>
      </c>
      <c r="N67" s="20" t="n">
        <v>6.96386695</v>
      </c>
      <c r="O67" s="18" t="s">
        <v>481</v>
      </c>
      <c r="P67" s="20" t="s">
        <v>481</v>
      </c>
      <c r="Q67" s="18" t="s">
        <v>481</v>
      </c>
      <c r="R67" s="20" t="s">
        <v>481</v>
      </c>
      <c r="S67" s="18" t="s">
        <v>481</v>
      </c>
      <c r="T67" s="20" t="s">
        <v>481</v>
      </c>
      <c r="U67" s="18" t="n">
        <v>304.66441243</v>
      </c>
      <c r="V67" s="20" t="n">
        <v>9.470429490000001</v>
      </c>
    </row>
    <row r="68" spans="1:22">
      <c r="A68" s="15" t="s">
        <v>543</v>
      </c>
      <c r="B68" s="17" t="n">
        <v>12083</v>
      </c>
      <c r="C68" s="18">
        <f>(29.0/B68*100)</f>
        <v/>
      </c>
      <c r="D68" s="19" t="n">
        <v>12054</v>
      </c>
      <c r="E68" s="18" t="n">
        <v>369.46675667</v>
      </c>
      <c r="F68" s="20" t="n">
        <v>3.06456939</v>
      </c>
      <c r="G68" s="18" t="n">
        <v>392.19370607</v>
      </c>
      <c r="H68" s="20" t="n">
        <v>2.56708247</v>
      </c>
      <c r="I68" s="18" t="n">
        <v>437.00702533</v>
      </c>
      <c r="J68" s="20" t="n">
        <v>1.85414188</v>
      </c>
      <c r="K68" s="18" t="n">
        <v>437.90709527</v>
      </c>
      <c r="L68" s="20" t="n">
        <v>2.95409053</v>
      </c>
      <c r="M68" s="18" t="n">
        <v>328.28585839</v>
      </c>
      <c r="N68" s="20" t="n">
        <v>3.23835827</v>
      </c>
      <c r="O68" s="18" t="s">
        <v>481</v>
      </c>
      <c r="P68" s="20" t="s">
        <v>481</v>
      </c>
      <c r="Q68" s="18" t="s">
        <v>481</v>
      </c>
      <c r="R68" s="20" t="s">
        <v>481</v>
      </c>
      <c r="S68" s="18" t="s">
        <v>481</v>
      </c>
      <c r="T68" s="20" t="s">
        <v>481</v>
      </c>
      <c r="U68" s="18" t="n">
        <v>327.66973818</v>
      </c>
      <c r="V68" s="20" t="n">
        <v>5.47680907</v>
      </c>
    </row>
    <row r="69" spans="1:22">
      <c r="A69" s="15" t="s">
        <v>544</v>
      </c>
      <c r="B69" s="17" t="n">
        <v>4876</v>
      </c>
      <c r="C69" s="18">
        <f>(0.0/B69*100)</f>
        <v/>
      </c>
      <c r="D69" s="19" t="n">
        <v>4876</v>
      </c>
      <c r="E69" s="18" t="n">
        <v>383.5303853</v>
      </c>
      <c r="F69" s="20" t="n">
        <v>8.298724180000001</v>
      </c>
      <c r="G69" s="18" t="n">
        <v>410.8694977</v>
      </c>
      <c r="H69" s="20" t="n">
        <v>6.14184945</v>
      </c>
      <c r="I69" s="18" t="n">
        <v>433.20096204</v>
      </c>
      <c r="J69" s="20" t="n">
        <v>3.9512756</v>
      </c>
      <c r="K69" s="18" t="n">
        <v>450.48941306</v>
      </c>
      <c r="L69" s="20" t="n">
        <v>4.90881929</v>
      </c>
      <c r="M69" s="18" t="s">
        <v>481</v>
      </c>
      <c r="N69" s="20" t="s">
        <v>481</v>
      </c>
      <c r="O69" s="18" t="s">
        <v>481</v>
      </c>
      <c r="P69" s="20" t="s">
        <v>481</v>
      </c>
      <c r="Q69" s="18" t="s">
        <v>481</v>
      </c>
      <c r="R69" s="20" t="s">
        <v>481</v>
      </c>
      <c r="S69" s="18" t="s">
        <v>481</v>
      </c>
      <c r="T69" s="20" t="s">
        <v>481</v>
      </c>
      <c r="U69" s="18" t="n">
        <v>304.16594267</v>
      </c>
      <c r="V69" s="20" t="n">
        <v>17.98056587</v>
      </c>
    </row>
    <row r="70" spans="1:22">
      <c r="A70" s="15" t="s">
        <v>545</v>
      </c>
      <c r="B70" s="17" t="n">
        <v>6036</v>
      </c>
      <c r="C70" s="18">
        <f>(223.0/B70*100)</f>
        <v/>
      </c>
      <c r="D70" s="19" t="n">
        <v>5813</v>
      </c>
      <c r="E70" s="18" t="n">
        <v>460.83415012</v>
      </c>
      <c r="F70" s="20" t="n">
        <v>7.95091521</v>
      </c>
      <c r="G70" s="18" t="n">
        <v>495.49027521</v>
      </c>
      <c r="H70" s="20" t="n">
        <v>5.03030302</v>
      </c>
      <c r="I70" s="18" t="n">
        <v>507.78687118</v>
      </c>
      <c r="J70" s="20" t="n">
        <v>3.27783285</v>
      </c>
      <c r="K70" s="18" t="n">
        <v>501.05599534</v>
      </c>
      <c r="L70" s="20" t="n">
        <v>3.37945628</v>
      </c>
      <c r="M70" s="18" t="n">
        <v>432.50302033</v>
      </c>
      <c r="N70" s="20" t="n">
        <v>6.8787403</v>
      </c>
      <c r="O70" s="18" t="s">
        <v>481</v>
      </c>
      <c r="P70" s="20" t="s">
        <v>481</v>
      </c>
      <c r="Q70" s="18" t="s">
        <v>481</v>
      </c>
      <c r="R70" s="20" t="s">
        <v>481</v>
      </c>
      <c r="S70" s="18" t="s">
        <v>481</v>
      </c>
      <c r="T70" s="20" t="s">
        <v>481</v>
      </c>
      <c r="U70" s="18" t="n">
        <v>433.87662894</v>
      </c>
      <c r="V70" s="20" t="n">
        <v>10.99572802</v>
      </c>
    </row>
    <row r="71" spans="1:22">
      <c r="A71" s="15" t="s">
        <v>546</v>
      </c>
      <c r="B71" s="17" t="n">
        <v>6115</v>
      </c>
      <c r="C71" s="18">
        <f>(21.0/B71*100)</f>
        <v/>
      </c>
      <c r="D71" s="19" t="n">
        <v>6094</v>
      </c>
      <c r="E71" s="18" t="n">
        <v>495.74321414</v>
      </c>
      <c r="F71" s="20" t="n">
        <v>5.53800604</v>
      </c>
      <c r="G71" s="18" t="n">
        <v>507.09602502</v>
      </c>
      <c r="H71" s="20" t="n">
        <v>3.77310849</v>
      </c>
      <c r="I71" s="18" t="n">
        <v>543.42311098</v>
      </c>
      <c r="J71" s="20" t="n">
        <v>2.15502057</v>
      </c>
      <c r="K71" s="18" t="n">
        <v>568.32877324</v>
      </c>
      <c r="L71" s="20" t="n">
        <v>3.05046137</v>
      </c>
      <c r="M71" s="18" t="n">
        <v>434.90114573</v>
      </c>
      <c r="N71" s="20" t="n">
        <v>6.3583381</v>
      </c>
      <c r="O71" s="18" t="s">
        <v>481</v>
      </c>
      <c r="P71" s="20" t="s">
        <v>481</v>
      </c>
      <c r="Q71" s="18" t="s">
        <v>481</v>
      </c>
      <c r="R71" s="20" t="s">
        <v>481</v>
      </c>
      <c r="S71" s="18" t="s">
        <v>481</v>
      </c>
      <c r="T71" s="20" t="s">
        <v>481</v>
      </c>
      <c r="U71" s="18" t="n">
        <v>504.59340905</v>
      </c>
      <c r="V71" s="20" t="n">
        <v>21.10838823</v>
      </c>
    </row>
    <row r="72" spans="1:22">
      <c r="A72" s="15" t="s">
        <v>547</v>
      </c>
      <c r="B72" s="17" t="n">
        <v>7708</v>
      </c>
      <c r="C72" s="18">
        <f>(5.0/B72*100)</f>
        <v/>
      </c>
      <c r="D72" s="19" t="n">
        <v>7703</v>
      </c>
      <c r="E72" s="18" t="n">
        <v>451.83792291</v>
      </c>
      <c r="F72" s="20" t="n">
        <v>6.25854617</v>
      </c>
      <c r="G72" s="18" t="n">
        <v>484.60365253</v>
      </c>
      <c r="H72" s="20" t="n">
        <v>3.84652883</v>
      </c>
      <c r="I72" s="18" t="n">
        <v>504.05781544</v>
      </c>
      <c r="J72" s="20" t="n">
        <v>2.84609726</v>
      </c>
      <c r="K72" s="18" t="n">
        <v>516.21747478</v>
      </c>
      <c r="L72" s="20" t="n">
        <v>4.42905872</v>
      </c>
      <c r="M72" s="18" t="n">
        <v>444.00457368</v>
      </c>
      <c r="N72" s="20" t="n">
        <v>7.84830689</v>
      </c>
      <c r="O72" s="18" t="s">
        <v>481</v>
      </c>
      <c r="P72" s="20" t="s">
        <v>481</v>
      </c>
      <c r="Q72" s="18" t="s">
        <v>481</v>
      </c>
      <c r="R72" s="20" t="s">
        <v>481</v>
      </c>
      <c r="S72" s="18" t="s">
        <v>481</v>
      </c>
      <c r="T72" s="20" t="s">
        <v>481</v>
      </c>
      <c r="U72" s="18" t="n">
        <v>464.09387681</v>
      </c>
      <c r="V72" s="20" t="n">
        <v>23.42440056</v>
      </c>
    </row>
    <row r="73" spans="1:22">
      <c r="A73" s="15" t="s">
        <v>548</v>
      </c>
      <c r="B73" s="17" t="n">
        <v>8249</v>
      </c>
      <c r="C73" s="18">
        <f>(160.0/B73*100)</f>
        <v/>
      </c>
      <c r="D73" s="19" t="n">
        <v>8089</v>
      </c>
      <c r="E73" s="18" t="n">
        <v>370.54111762</v>
      </c>
      <c r="F73" s="20" t="n">
        <v>8.58891335</v>
      </c>
      <c r="G73" s="18" t="n">
        <v>402.78130386</v>
      </c>
      <c r="H73" s="20" t="n">
        <v>4.8612913</v>
      </c>
      <c r="I73" s="18" t="n">
        <v>419.6214785</v>
      </c>
      <c r="J73" s="20" t="n">
        <v>3.62694627</v>
      </c>
      <c r="K73" s="18" t="n">
        <v>416.0740805</v>
      </c>
      <c r="L73" s="20" t="n">
        <v>3.97804034</v>
      </c>
      <c r="M73" s="18" t="n">
        <v>377.38336375</v>
      </c>
      <c r="N73" s="20" t="n">
        <v>4.3272088</v>
      </c>
      <c r="O73" s="18" t="s">
        <v>481</v>
      </c>
      <c r="P73" s="20" t="s">
        <v>481</v>
      </c>
      <c r="Q73" s="18" t="s">
        <v>481</v>
      </c>
      <c r="R73" s="20" t="s">
        <v>481</v>
      </c>
      <c r="S73" s="18" t="s">
        <v>481</v>
      </c>
      <c r="T73" s="20" t="s">
        <v>481</v>
      </c>
      <c r="U73" s="18" t="n">
        <v>351.8315613</v>
      </c>
      <c r="V73" s="20" t="n">
        <v>13.82221509</v>
      </c>
    </row>
    <row r="74" spans="1:22">
      <c r="A74" s="15" t="s">
        <v>549</v>
      </c>
      <c r="B74" s="17" t="n">
        <v>4692</v>
      </c>
      <c r="C74" s="18">
        <f>(82.0/B74*100)</f>
        <v/>
      </c>
      <c r="D74" s="19" t="n">
        <v>4610</v>
      </c>
      <c r="E74" s="18" t="n">
        <v>379.83042003</v>
      </c>
      <c r="F74" s="20" t="n">
        <v>4.89522316</v>
      </c>
      <c r="G74" s="18" t="n">
        <v>422.24605317</v>
      </c>
      <c r="H74" s="20" t="n">
        <v>4.22364881</v>
      </c>
      <c r="I74" s="18" t="n">
        <v>440.95494854</v>
      </c>
      <c r="J74" s="20" t="n">
        <v>2.44152924</v>
      </c>
      <c r="K74" s="18" t="n">
        <v>457.42567567</v>
      </c>
      <c r="L74" s="20" t="n">
        <v>4.14304517</v>
      </c>
      <c r="M74" s="18" t="s">
        <v>481</v>
      </c>
      <c r="N74" s="20" t="s">
        <v>481</v>
      </c>
      <c r="O74" s="18" t="s">
        <v>481</v>
      </c>
      <c r="P74" s="20" t="s">
        <v>481</v>
      </c>
      <c r="Q74" s="18" t="s">
        <v>481</v>
      </c>
      <c r="R74" s="20" t="s">
        <v>481</v>
      </c>
      <c r="S74" s="18" t="n">
        <v>355.59097217</v>
      </c>
      <c r="T74" s="20" t="n">
        <v>34.27062625</v>
      </c>
      <c r="U74" s="18" t="n">
        <v>348.08883131</v>
      </c>
      <c r="V74" s="20" t="n">
        <v>7.69859423</v>
      </c>
    </row>
    <row r="75" spans="1:22">
      <c r="A75" s="15" t="s">
        <v>550</v>
      </c>
      <c r="B75" s="17" t="n">
        <v>5375</v>
      </c>
      <c r="C75" s="18">
        <f>(254.0/B75*100)</f>
        <v/>
      </c>
      <c r="D75" s="19" t="n">
        <v>5121</v>
      </c>
      <c r="E75" s="18" t="n">
        <v>352.62980164</v>
      </c>
      <c r="F75" s="20" t="n">
        <v>4.43893266</v>
      </c>
      <c r="G75" s="18" t="n">
        <v>367.09598718</v>
      </c>
      <c r="H75" s="20" t="n">
        <v>4.13572749</v>
      </c>
      <c r="I75" s="18" t="n">
        <v>379.73647753</v>
      </c>
      <c r="J75" s="20" t="n">
        <v>3.70391084</v>
      </c>
      <c r="K75" s="18" t="n">
        <v>362.24442813</v>
      </c>
      <c r="L75" s="20" t="n">
        <v>3.92625491</v>
      </c>
      <c r="M75" s="18" t="n">
        <v>325.98411213</v>
      </c>
      <c r="N75" s="20" t="n">
        <v>6.90174597</v>
      </c>
      <c r="O75" s="18" t="s">
        <v>481</v>
      </c>
      <c r="P75" s="20" t="s">
        <v>481</v>
      </c>
      <c r="Q75" s="18" t="s">
        <v>481</v>
      </c>
      <c r="R75" s="20" t="s">
        <v>481</v>
      </c>
      <c r="S75" s="18" t="s">
        <v>481</v>
      </c>
      <c r="T75" s="20" t="s">
        <v>481</v>
      </c>
      <c r="U75" s="18" t="n">
        <v>308.12837134</v>
      </c>
      <c r="V75" s="20" t="n">
        <v>7.69888664</v>
      </c>
    </row>
    <row r="76" spans="1:22">
      <c r="A76" s="15" t="s">
        <v>551</v>
      </c>
      <c r="B76" s="17" t="n">
        <v>14167</v>
      </c>
      <c r="C76" s="18">
        <f>(232.0/B76*100)</f>
        <v/>
      </c>
      <c r="D76" s="19" t="n">
        <v>13935</v>
      </c>
      <c r="E76" s="18" t="n">
        <v>402.40293361</v>
      </c>
      <c r="F76" s="20" t="n">
        <v>4.5009687</v>
      </c>
      <c r="G76" s="18" t="n">
        <v>424.70054146</v>
      </c>
      <c r="H76" s="20" t="n">
        <v>4.83839533</v>
      </c>
      <c r="I76" s="18" t="n">
        <v>456.14337852</v>
      </c>
      <c r="J76" s="20" t="n">
        <v>2.76114329</v>
      </c>
      <c r="K76" s="18" t="n">
        <v>445.87123451</v>
      </c>
      <c r="L76" s="20" t="n">
        <v>4.37234602</v>
      </c>
      <c r="M76" s="18" t="n">
        <v>400.94788857</v>
      </c>
      <c r="N76" s="20" t="n">
        <v>5.3177581</v>
      </c>
      <c r="O76" s="18" t="s">
        <v>481</v>
      </c>
      <c r="P76" s="20" t="s">
        <v>481</v>
      </c>
      <c r="Q76" s="18" t="s">
        <v>481</v>
      </c>
      <c r="R76" s="20" t="s">
        <v>481</v>
      </c>
      <c r="S76" s="18" t="s">
        <v>481</v>
      </c>
      <c r="T76" s="20" t="s">
        <v>481</v>
      </c>
      <c r="U76" s="18" t="n">
        <v>350.22861829</v>
      </c>
      <c r="V76" s="20" t="n">
        <v>7.7436799</v>
      </c>
    </row>
    <row r="77" spans="1:22">
      <c r="A77" s="15" t="s">
        <v>552</v>
      </c>
      <c r="B77" s="17" t="n">
        <v>6062</v>
      </c>
      <c r="C77" s="18">
        <f>(188.0/B77*100)</f>
        <v/>
      </c>
      <c r="D77" s="19" t="n">
        <v>5874</v>
      </c>
      <c r="E77" s="18" t="n">
        <v>423.13214766</v>
      </c>
      <c r="F77" s="20" t="n">
        <v>4.10541598</v>
      </c>
      <c r="G77" s="18" t="n">
        <v>450.75875992</v>
      </c>
      <c r="H77" s="20" t="n">
        <v>3.76338385</v>
      </c>
      <c r="I77" s="18" t="n">
        <v>460.30506037</v>
      </c>
      <c r="J77" s="20" t="n">
        <v>3.1529902</v>
      </c>
      <c r="K77" s="18" t="n">
        <v>454.95440443</v>
      </c>
      <c r="L77" s="20" t="n">
        <v>5.50632332</v>
      </c>
      <c r="M77" s="18" t="n">
        <v>375.78327184</v>
      </c>
      <c r="N77" s="20" t="n">
        <v>5.9843522</v>
      </c>
      <c r="O77" s="18" t="s">
        <v>481</v>
      </c>
      <c r="P77" s="20" t="s">
        <v>481</v>
      </c>
      <c r="Q77" s="18" t="s">
        <v>481</v>
      </c>
      <c r="R77" s="20" t="s">
        <v>481</v>
      </c>
      <c r="S77" s="18" t="s">
        <v>481</v>
      </c>
      <c r="T77" s="20" t="s">
        <v>481</v>
      </c>
      <c r="U77" s="18" t="n">
        <v>363.27196947</v>
      </c>
      <c r="V77" s="20" t="n">
        <v>6.37559679</v>
      </c>
    </row>
    <row r="78" spans="1:22">
      <c r="A78" s="15" t="s">
        <v>553</v>
      </c>
      <c r="B78" s="17" t="n">
        <v>5826</v>
      </c>
      <c r="C78" s="18">
        <f>(0.0/B78*100)</f>
        <v/>
      </c>
      <c r="D78" s="19" t="n">
        <v>5826</v>
      </c>
      <c r="E78" s="18" t="n">
        <v>456.63961534</v>
      </c>
      <c r="F78" s="20" t="n">
        <v>6.110864</v>
      </c>
      <c r="G78" s="18" t="n">
        <v>484.23703315</v>
      </c>
      <c r="H78" s="20" t="n">
        <v>5.95709031</v>
      </c>
      <c r="I78" s="18" t="n">
        <v>488.20123106</v>
      </c>
      <c r="J78" s="20" t="n">
        <v>4.02477478</v>
      </c>
      <c r="K78" s="18" t="n">
        <v>489.53802605</v>
      </c>
      <c r="L78" s="20" t="n">
        <v>4.49778045</v>
      </c>
      <c r="M78" s="18" t="s">
        <v>481</v>
      </c>
      <c r="N78" s="20" t="s">
        <v>481</v>
      </c>
      <c r="O78" s="18" t="s">
        <v>481</v>
      </c>
      <c r="P78" s="20" t="s">
        <v>481</v>
      </c>
      <c r="Q78" s="18" t="n">
        <v>279.6191</v>
      </c>
      <c r="R78" s="20" t="n">
        <v>47.45639091</v>
      </c>
      <c r="S78" s="18" t="n">
        <v>368.99704345</v>
      </c>
      <c r="T78" s="20" t="n">
        <v>26.8427548</v>
      </c>
      <c r="U78" s="18" t="n">
        <v>440.89963762</v>
      </c>
      <c r="V78" s="20" t="n">
        <v>17.92809863</v>
      </c>
    </row>
    <row customHeight="1" ht="25" r="79" spans="1:22">
      <c r="A79" s="15" t="s">
        <v>554</v>
      </c>
      <c r="B79" s="17" t="n">
        <v>1657</v>
      </c>
      <c r="C79" s="18">
        <f>(41.0/B79*100)</f>
        <v/>
      </c>
      <c r="D79" s="19" t="n">
        <v>1616</v>
      </c>
      <c r="E79" s="18" t="n">
        <v>448.74735792</v>
      </c>
      <c r="F79" s="20" t="n">
        <v>11.00664961</v>
      </c>
      <c r="G79" s="18" t="n">
        <v>474.97575239</v>
      </c>
      <c r="H79" s="20" t="n">
        <v>9.72846487</v>
      </c>
      <c r="I79" s="18" t="n">
        <v>484.30768228</v>
      </c>
      <c r="J79" s="20" t="n">
        <v>7.94843997</v>
      </c>
      <c r="K79" s="18" t="n">
        <v>477.29554359</v>
      </c>
      <c r="L79" s="20" t="n">
        <v>11.14656078</v>
      </c>
      <c r="M79" s="18" t="s">
        <v>481</v>
      </c>
      <c r="N79" s="20" t="s">
        <v>481</v>
      </c>
      <c r="O79" s="18" t="s">
        <v>481</v>
      </c>
      <c r="P79" s="20" t="s">
        <v>481</v>
      </c>
      <c r="Q79" s="18" t="s">
        <v>481</v>
      </c>
      <c r="R79" s="20" t="s">
        <v>481</v>
      </c>
      <c r="S79" s="18" t="s">
        <v>481</v>
      </c>
      <c r="T79" s="20" t="s">
        <v>481</v>
      </c>
      <c r="U79" s="18" t="n">
        <v>363.99631381</v>
      </c>
      <c r="V79" s="20" t="n">
        <v>29.29632801</v>
      </c>
    </row>
    <row r="80" spans="1:22">
      <c r="A80" s="15" t="s">
        <v>555</v>
      </c>
      <c r="B80" s="17" t="n">
        <v>7841</v>
      </c>
      <c r="C80" s="18">
        <f>(0.0/B80*100)</f>
        <v/>
      </c>
      <c r="D80" s="19" t="n">
        <v>7841</v>
      </c>
      <c r="E80" s="18" t="n">
        <v>389.82408458</v>
      </c>
      <c r="F80" s="20" t="n">
        <v>7.95127905</v>
      </c>
      <c r="G80" s="18" t="n">
        <v>400.31248951</v>
      </c>
      <c r="H80" s="20" t="n">
        <v>7.86412324</v>
      </c>
      <c r="I80" s="18" t="n">
        <v>432.0903568</v>
      </c>
      <c r="J80" s="20" t="n">
        <v>4.86579829</v>
      </c>
      <c r="K80" s="18" t="n">
        <v>429.12734654</v>
      </c>
      <c r="L80" s="20" t="n">
        <v>3.75913039</v>
      </c>
      <c r="M80" s="18" t="s">
        <v>481</v>
      </c>
      <c r="N80" s="20" t="s">
        <v>481</v>
      </c>
      <c r="O80" s="18" t="s">
        <v>481</v>
      </c>
      <c r="P80" s="20" t="s">
        <v>481</v>
      </c>
      <c r="Q80" s="18" t="s">
        <v>481</v>
      </c>
      <c r="R80" s="20" t="s">
        <v>481</v>
      </c>
      <c r="S80" s="18" t="s">
        <v>481</v>
      </c>
      <c r="T80" s="20" t="s">
        <v>481</v>
      </c>
      <c r="U80" s="18" t="n">
        <v>346.93009436</v>
      </c>
      <c r="V80" s="20" t="n">
        <v>36.34308126</v>
      </c>
    </row>
    <row r="81" spans="1:22">
      <c r="A81" s="23" t="s">
        <v>556</v>
      </c>
      <c r="B81" s="17" t="n">
        <v>8861</v>
      </c>
      <c r="C81" s="18">
        <f>(76.0/B81*100)</f>
        <v/>
      </c>
      <c r="D81" s="19" t="n">
        <v>8785</v>
      </c>
      <c r="E81" s="18" t="n">
        <v>384.07188914</v>
      </c>
      <c r="F81" s="20" t="n">
        <v>7.04055744</v>
      </c>
      <c r="G81" s="18" t="n">
        <v>412.7022986</v>
      </c>
      <c r="H81" s="20" t="n">
        <v>4.76411968</v>
      </c>
      <c r="I81" s="18" t="n">
        <v>439.25092094</v>
      </c>
      <c r="J81" s="20" t="n">
        <v>3.70000163</v>
      </c>
      <c r="K81" s="18" t="n">
        <v>459.42774145</v>
      </c>
      <c r="L81" s="20" t="n">
        <v>3.93599427</v>
      </c>
      <c r="M81" s="18" t="n">
        <v>374.0329919</v>
      </c>
      <c r="N81" s="20" t="n">
        <v>5.49053462</v>
      </c>
      <c r="O81" s="18" t="s">
        <v>481</v>
      </c>
      <c r="P81" s="20" t="s">
        <v>481</v>
      </c>
      <c r="Q81" s="18" t="s">
        <v>481</v>
      </c>
      <c r="R81" s="20" t="s">
        <v>481</v>
      </c>
      <c r="S81" s="18" t="s">
        <v>481</v>
      </c>
      <c r="T81" s="20" t="s">
        <v>481</v>
      </c>
      <c r="U81" s="18" t="n">
        <v>350.45508767</v>
      </c>
      <c r="V81" s="20" t="n">
        <v>18.85651141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786</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(544.0/B7*100)</f>
        <v/>
      </c>
      <c r="D7" s="19" t="n">
        <v>13986</v>
      </c>
      <c r="E7" s="18" t="n">
        <v>471.27239956</v>
      </c>
      <c r="F7" s="20" t="n">
        <v>4.92524887</v>
      </c>
      <c r="G7" s="18" t="n">
        <v>488.00987073</v>
      </c>
      <c r="H7" s="20" t="n">
        <v>3.26089211</v>
      </c>
      <c r="I7" s="18" t="n">
        <v>517.71228268</v>
      </c>
      <c r="J7" s="20" t="n">
        <v>2.29165797</v>
      </c>
      <c r="K7" s="18" t="n">
        <v>536.2536391800001</v>
      </c>
      <c r="L7" s="20" t="n">
        <v>3.27097339</v>
      </c>
      <c r="M7" s="18" t="n">
        <v>450.87490711</v>
      </c>
      <c r="N7" s="20" t="n">
        <v>3.97931916</v>
      </c>
      <c r="O7" s="18" t="s">
        <v>481</v>
      </c>
      <c r="P7" s="20" t="s">
        <v>481</v>
      </c>
      <c r="Q7" s="18" t="s">
        <v>481</v>
      </c>
      <c r="R7" s="20" t="s">
        <v>481</v>
      </c>
      <c r="S7" s="18" t="s">
        <v>481</v>
      </c>
      <c r="T7" s="20" t="s">
        <v>481</v>
      </c>
      <c r="U7" s="18" t="n">
        <v>467.41798515</v>
      </c>
      <c r="V7" s="20" t="n">
        <v>9.859408119999999</v>
      </c>
    </row>
    <row r="8" spans="1:22">
      <c r="A8" s="15" t="s">
        <v>483</v>
      </c>
      <c r="B8" s="17" t="n">
        <v>7007</v>
      </c>
      <c r="C8" s="18">
        <f>(53.0/B8*100)</f>
        <v/>
      </c>
      <c r="D8" s="19" t="n">
        <v>6954</v>
      </c>
      <c r="E8" s="18" t="n">
        <v>462.75254486</v>
      </c>
      <c r="F8" s="20" t="n">
        <v>10.44335187</v>
      </c>
      <c r="G8" s="18" t="n">
        <v>483.20524118</v>
      </c>
      <c r="H8" s="20" t="n">
        <v>6.31327625</v>
      </c>
      <c r="I8" s="18" t="n">
        <v>504.09013303</v>
      </c>
      <c r="J8" s="20" t="n">
        <v>4.12146094</v>
      </c>
      <c r="K8" s="18" t="n">
        <v>513.58000835</v>
      </c>
      <c r="L8" s="20" t="n">
        <v>3.28701692</v>
      </c>
      <c r="M8" s="18" t="n">
        <v>410.33790904</v>
      </c>
      <c r="N8" s="20" t="n">
        <v>4.41162932</v>
      </c>
      <c r="O8" s="18" t="s">
        <v>481</v>
      </c>
      <c r="P8" s="20" t="s">
        <v>481</v>
      </c>
      <c r="Q8" s="18" t="s">
        <v>481</v>
      </c>
      <c r="R8" s="20" t="s">
        <v>481</v>
      </c>
      <c r="S8" s="18" t="s">
        <v>481</v>
      </c>
      <c r="T8" s="20" t="s">
        <v>481</v>
      </c>
      <c r="U8" s="18" t="n">
        <v>427.10693605</v>
      </c>
      <c r="V8" s="20" t="n">
        <v>11.91796432</v>
      </c>
    </row>
    <row r="9" spans="1:22">
      <c r="A9" s="15" t="s">
        <v>484</v>
      </c>
      <c r="B9" s="17" t="n">
        <v>9651</v>
      </c>
      <c r="C9" s="18">
        <f>(642.0/B9*100)</f>
        <v/>
      </c>
      <c r="D9" s="19" t="n">
        <v>9009</v>
      </c>
      <c r="E9" s="18" t="n">
        <v>468.52499297</v>
      </c>
      <c r="F9" s="20" t="n">
        <v>5.21710519</v>
      </c>
      <c r="G9" s="18" t="n">
        <v>494.37751408</v>
      </c>
      <c r="H9" s="20" t="n">
        <v>3.96573943</v>
      </c>
      <c r="I9" s="18" t="n">
        <v>522.54560062</v>
      </c>
      <c r="J9" s="20" t="n">
        <v>2.4304747</v>
      </c>
      <c r="K9" s="18" t="n">
        <v>525.42138168</v>
      </c>
      <c r="L9" s="20" t="n">
        <v>2.73588512</v>
      </c>
      <c r="M9" s="18" t="n">
        <v>394.33661884</v>
      </c>
      <c r="N9" s="20" t="n">
        <v>6.36348139</v>
      </c>
      <c r="O9" s="18" t="s">
        <v>481</v>
      </c>
      <c r="P9" s="20" t="s">
        <v>481</v>
      </c>
      <c r="Q9" s="18" t="s">
        <v>481</v>
      </c>
      <c r="R9" s="20" t="s">
        <v>481</v>
      </c>
      <c r="S9" s="18" t="s">
        <v>481</v>
      </c>
      <c r="T9" s="20" t="s">
        <v>481</v>
      </c>
      <c r="U9" s="18" t="n">
        <v>417.21565593</v>
      </c>
      <c r="V9" s="20" t="n">
        <v>9.317119760000001</v>
      </c>
    </row>
    <row r="10" spans="1:22">
      <c r="A10" s="15" t="s">
        <v>485</v>
      </c>
      <c r="B10" s="17" t="n">
        <v>20058</v>
      </c>
      <c r="C10" s="18">
        <f>(547.0/B10*100)</f>
        <v/>
      </c>
      <c r="D10" s="19" t="n">
        <v>19511</v>
      </c>
      <c r="E10" s="18" t="n">
        <v>495.14184089</v>
      </c>
      <c r="F10" s="20" t="n">
        <v>4.88799933</v>
      </c>
      <c r="G10" s="18" t="n">
        <v>521.03583143</v>
      </c>
      <c r="H10" s="20" t="n">
        <v>4.41862974</v>
      </c>
      <c r="I10" s="18" t="n">
        <v>534.53236359</v>
      </c>
      <c r="J10" s="20" t="n">
        <v>2.7115159</v>
      </c>
      <c r="K10" s="18" t="n">
        <v>547.9202929099999</v>
      </c>
      <c r="L10" s="20" t="n">
        <v>2.7983886</v>
      </c>
      <c r="M10" s="18" t="n">
        <v>453.64943714</v>
      </c>
      <c r="N10" s="20" t="n">
        <v>6.7129813</v>
      </c>
      <c r="O10" s="18" t="s">
        <v>481</v>
      </c>
      <c r="P10" s="20" t="s">
        <v>481</v>
      </c>
      <c r="Q10" s="18" t="s">
        <v>481</v>
      </c>
      <c r="R10" s="20" t="s">
        <v>481</v>
      </c>
      <c r="S10" s="18" t="s">
        <v>481</v>
      </c>
      <c r="T10" s="20" t="s">
        <v>481</v>
      </c>
      <c r="U10" s="18" t="n">
        <v>460.34383987</v>
      </c>
      <c r="V10" s="20" t="n">
        <v>9.77751627</v>
      </c>
    </row>
    <row r="11" spans="1:22">
      <c r="A11" s="15" t="s">
        <v>486</v>
      </c>
      <c r="B11" s="17" t="n">
        <v>7053</v>
      </c>
      <c r="C11" s="18">
        <f>(98.0/B11*100)</f>
        <v/>
      </c>
      <c r="D11" s="19" t="n">
        <v>6955</v>
      </c>
      <c r="E11" s="18" t="n">
        <v>411.07073355</v>
      </c>
      <c r="F11" s="20" t="n">
        <v>6.02782487</v>
      </c>
      <c r="G11" s="18" t="n">
        <v>444.23459422</v>
      </c>
      <c r="H11" s="20" t="n">
        <v>4.68647113</v>
      </c>
      <c r="I11" s="18" t="n">
        <v>467.49889602</v>
      </c>
      <c r="J11" s="20" t="n">
        <v>2.92188355</v>
      </c>
      <c r="K11" s="18" t="n">
        <v>482.19624384</v>
      </c>
      <c r="L11" s="20" t="n">
        <v>3.43476084</v>
      </c>
      <c r="M11" s="18" t="n">
        <v>413.12735541</v>
      </c>
      <c r="N11" s="20" t="n">
        <v>5.33297846</v>
      </c>
      <c r="O11" s="18" t="s">
        <v>481</v>
      </c>
      <c r="P11" s="20" t="s">
        <v>481</v>
      </c>
      <c r="Q11" s="18" t="s">
        <v>481</v>
      </c>
      <c r="R11" s="20" t="s">
        <v>481</v>
      </c>
      <c r="S11" s="18" t="s">
        <v>481</v>
      </c>
      <c r="T11" s="20" t="s">
        <v>481</v>
      </c>
      <c r="U11" s="18" t="n">
        <v>400.16028639</v>
      </c>
      <c r="V11" s="20" t="n">
        <v>10.91360763</v>
      </c>
    </row>
    <row r="12" spans="1:22">
      <c r="A12" s="15" t="s">
        <v>487</v>
      </c>
      <c r="B12" s="17" t="n">
        <v>6894</v>
      </c>
      <c r="C12" s="18">
        <f>(59.0/B12*100)</f>
        <v/>
      </c>
      <c r="D12" s="19" t="n">
        <v>6835</v>
      </c>
      <c r="E12" s="18" t="n">
        <v>442.01777335</v>
      </c>
      <c r="F12" s="20" t="n">
        <v>5.01191188</v>
      </c>
      <c r="G12" s="18" t="n">
        <v>470.04683413</v>
      </c>
      <c r="H12" s="20" t="n">
        <v>4.1185662</v>
      </c>
      <c r="I12" s="18" t="n">
        <v>501.33331102</v>
      </c>
      <c r="J12" s="20" t="n">
        <v>3.27589068</v>
      </c>
      <c r="K12" s="18" t="n">
        <v>512.96355528</v>
      </c>
      <c r="L12" s="20" t="n">
        <v>3.01309377</v>
      </c>
      <c r="M12" s="18" t="n">
        <v>398.45973425</v>
      </c>
      <c r="N12" s="20" t="n">
        <v>7.99109385</v>
      </c>
      <c r="O12" s="18" t="s">
        <v>481</v>
      </c>
      <c r="P12" s="20" t="s">
        <v>481</v>
      </c>
      <c r="Q12" s="18" t="s">
        <v>481</v>
      </c>
      <c r="R12" s="20" t="s">
        <v>481</v>
      </c>
      <c r="S12" s="18" t="s">
        <v>481</v>
      </c>
      <c r="T12" s="20" t="s">
        <v>481</v>
      </c>
      <c r="U12" s="18" t="n">
        <v>389.39273863</v>
      </c>
      <c r="V12" s="20" t="n">
        <v>13.4197655</v>
      </c>
    </row>
    <row r="13" spans="1:22">
      <c r="A13" s="15" t="s">
        <v>488</v>
      </c>
      <c r="B13" s="17" t="n">
        <v>7161</v>
      </c>
      <c r="C13" s="18">
        <f>(139.0/B13*100)</f>
        <v/>
      </c>
      <c r="D13" s="19" t="n">
        <v>7022</v>
      </c>
      <c r="E13" s="18" t="n">
        <v>476.21979245</v>
      </c>
      <c r="F13" s="20" t="n">
        <v>6.80483826</v>
      </c>
      <c r="G13" s="18" t="n">
        <v>489.30928495</v>
      </c>
      <c r="H13" s="20" t="n">
        <v>4.75472746</v>
      </c>
      <c r="I13" s="18" t="n">
        <v>508.69496051</v>
      </c>
      <c r="J13" s="20" t="n">
        <v>2.53135167</v>
      </c>
      <c r="K13" s="18" t="n">
        <v>509.89895627</v>
      </c>
      <c r="L13" s="20" t="n">
        <v>3.3337426</v>
      </c>
      <c r="M13" s="18" t="n">
        <v>408.4497126</v>
      </c>
      <c r="N13" s="20" t="n">
        <v>11.09739784</v>
      </c>
      <c r="O13" s="18" t="s">
        <v>481</v>
      </c>
      <c r="P13" s="20" t="s">
        <v>481</v>
      </c>
      <c r="Q13" s="18" t="s">
        <v>481</v>
      </c>
      <c r="R13" s="20" t="s">
        <v>481</v>
      </c>
      <c r="S13" s="18" t="s">
        <v>481</v>
      </c>
      <c r="T13" s="20" t="s">
        <v>481</v>
      </c>
      <c r="U13" s="18" t="n">
        <v>430.40275041</v>
      </c>
      <c r="V13" s="20" t="n">
        <v>11.37558182</v>
      </c>
    </row>
    <row r="14" spans="1:22">
      <c r="A14" s="15" t="s">
        <v>489</v>
      </c>
      <c r="B14" s="17" t="n">
        <v>5587</v>
      </c>
      <c r="C14" s="18">
        <f>(78.0/B14*100)</f>
        <v/>
      </c>
      <c r="D14" s="19" t="n">
        <v>5509</v>
      </c>
      <c r="E14" s="18" t="n">
        <v>488.28320812</v>
      </c>
      <c r="F14" s="20" t="n">
        <v>6.28038845</v>
      </c>
      <c r="G14" s="18" t="n">
        <v>522.90522642</v>
      </c>
      <c r="H14" s="20" t="n">
        <v>4.23153114</v>
      </c>
      <c r="I14" s="18" t="n">
        <v>527.18505745</v>
      </c>
      <c r="J14" s="20" t="n">
        <v>2.42451801</v>
      </c>
      <c r="K14" s="18" t="n">
        <v>519.19910715</v>
      </c>
      <c r="L14" s="20" t="n">
        <v>3.74640575</v>
      </c>
      <c r="M14" s="18" t="n">
        <v>441.30811903</v>
      </c>
      <c r="N14" s="20" t="n">
        <v>11.03084771</v>
      </c>
      <c r="O14" s="18" t="s">
        <v>481</v>
      </c>
      <c r="P14" s="20" t="s">
        <v>481</v>
      </c>
      <c r="Q14" s="18" t="s">
        <v>481</v>
      </c>
      <c r="R14" s="20" t="s">
        <v>481</v>
      </c>
      <c r="S14" s="18" t="s">
        <v>481</v>
      </c>
      <c r="T14" s="20" t="s">
        <v>481</v>
      </c>
      <c r="U14" s="18" t="n">
        <v>443.64115676</v>
      </c>
      <c r="V14" s="20" t="n">
        <v>15.68467944</v>
      </c>
    </row>
    <row r="15" spans="1:22">
      <c r="A15" s="15" t="s">
        <v>490</v>
      </c>
      <c r="B15" s="17" t="n">
        <v>5882</v>
      </c>
      <c r="C15" s="18">
        <f>(63.0/B15*100)</f>
        <v/>
      </c>
      <c r="D15" s="19" t="n">
        <v>5819</v>
      </c>
      <c r="E15" s="18" t="n">
        <v>479.52129762</v>
      </c>
      <c r="F15" s="20" t="n">
        <v>8.37552133</v>
      </c>
      <c r="G15" s="18" t="n">
        <v>513.07406567</v>
      </c>
      <c r="H15" s="20" t="n">
        <v>5.0584057</v>
      </c>
      <c r="I15" s="18" t="n">
        <v>530.7845705</v>
      </c>
      <c r="J15" s="20" t="n">
        <v>2.59322646</v>
      </c>
      <c r="K15" s="18" t="n">
        <v>542.89423695</v>
      </c>
      <c r="L15" s="20" t="n">
        <v>2.9556893</v>
      </c>
      <c r="M15" s="18" t="n">
        <v>427.85194516</v>
      </c>
      <c r="N15" s="20" t="n">
        <v>13.33750715</v>
      </c>
      <c r="O15" s="18" t="s">
        <v>481</v>
      </c>
      <c r="P15" s="20" t="s">
        <v>481</v>
      </c>
      <c r="Q15" s="18" t="s">
        <v>481</v>
      </c>
      <c r="R15" s="20" t="s">
        <v>481</v>
      </c>
      <c r="S15" s="18" t="s">
        <v>481</v>
      </c>
      <c r="T15" s="20" t="s">
        <v>481</v>
      </c>
      <c r="U15" s="18" t="n">
        <v>447.92184174</v>
      </c>
      <c r="V15" s="20" t="n">
        <v>11.9817213</v>
      </c>
    </row>
    <row r="16" spans="1:22">
      <c r="A16" s="15" t="s">
        <v>491</v>
      </c>
      <c r="B16" s="17" t="n">
        <v>6108</v>
      </c>
      <c r="C16" s="18">
        <f>(122.0/B16*100)</f>
        <v/>
      </c>
      <c r="D16" s="19" t="n">
        <v>5986</v>
      </c>
      <c r="E16" s="18" t="n">
        <v>465.22531856</v>
      </c>
      <c r="F16" s="20" t="n">
        <v>5.46433122</v>
      </c>
      <c r="G16" s="18" t="n">
        <v>498.24097726</v>
      </c>
      <c r="H16" s="20" t="n">
        <v>4.97606738</v>
      </c>
      <c r="I16" s="18" t="n">
        <v>518.01528153</v>
      </c>
      <c r="J16" s="20" t="n">
        <v>2.79276309</v>
      </c>
      <c r="K16" s="18" t="n">
        <v>531.50924686</v>
      </c>
      <c r="L16" s="20" t="n">
        <v>3.56057197</v>
      </c>
      <c r="M16" s="18" t="n">
        <v>381.32610846</v>
      </c>
      <c r="N16" s="20" t="n">
        <v>9.03415012</v>
      </c>
      <c r="O16" s="18" t="s">
        <v>481</v>
      </c>
      <c r="P16" s="20" t="s">
        <v>481</v>
      </c>
      <c r="Q16" s="18" t="s">
        <v>481</v>
      </c>
      <c r="R16" s="20" t="s">
        <v>481</v>
      </c>
      <c r="S16" s="18" t="s">
        <v>481</v>
      </c>
      <c r="T16" s="20" t="s">
        <v>481</v>
      </c>
      <c r="U16" s="18" t="n">
        <v>395.59018829</v>
      </c>
      <c r="V16" s="20" t="n">
        <v>12.82304144</v>
      </c>
    </row>
    <row r="17" spans="1:22">
      <c r="A17" s="15" t="s">
        <v>492</v>
      </c>
      <c r="B17" s="17" t="n">
        <v>6504</v>
      </c>
      <c r="C17" s="18">
        <f>(1219.0/B17*100)</f>
        <v/>
      </c>
      <c r="D17" s="19" t="n">
        <v>5285</v>
      </c>
      <c r="E17" s="18" t="n">
        <v>479.10970972</v>
      </c>
      <c r="F17" s="20" t="n">
        <v>6.35563916</v>
      </c>
      <c r="G17" s="18" t="n">
        <v>494.27982249</v>
      </c>
      <c r="H17" s="20" t="n">
        <v>5.18782785</v>
      </c>
      <c r="I17" s="18" t="n">
        <v>530.03154015</v>
      </c>
      <c r="J17" s="20" t="n">
        <v>3.49361797</v>
      </c>
      <c r="K17" s="18" t="n">
        <v>544.9894387000001</v>
      </c>
      <c r="L17" s="20" t="n">
        <v>3.60163901</v>
      </c>
      <c r="M17" s="18" t="n">
        <v>421.3677583</v>
      </c>
      <c r="N17" s="20" t="n">
        <v>11.78783625</v>
      </c>
      <c r="O17" s="18" t="s">
        <v>481</v>
      </c>
      <c r="P17" s="20" t="s">
        <v>481</v>
      </c>
      <c r="Q17" s="18" t="s">
        <v>481</v>
      </c>
      <c r="R17" s="20" t="s">
        <v>481</v>
      </c>
      <c r="S17" s="18" t="s">
        <v>481</v>
      </c>
      <c r="T17" s="20" t="s">
        <v>481</v>
      </c>
      <c r="U17" s="18" t="n">
        <v>440.77383595</v>
      </c>
      <c r="V17" s="20" t="n">
        <v>9.171000449999999</v>
      </c>
    </row>
    <row r="18" spans="1:22">
      <c r="A18" s="15" t="s">
        <v>493</v>
      </c>
      <c r="B18" s="17" t="n">
        <v>5532</v>
      </c>
      <c r="C18" s="18">
        <f>(29.0/B18*100)</f>
        <v/>
      </c>
      <c r="D18" s="19" t="n">
        <v>5503</v>
      </c>
      <c r="E18" s="18" t="n">
        <v>431.39222386</v>
      </c>
      <c r="F18" s="20" t="n">
        <v>8.516966630000001</v>
      </c>
      <c r="G18" s="18" t="n">
        <v>466.79383976</v>
      </c>
      <c r="H18" s="20" t="n">
        <v>4.84120158</v>
      </c>
      <c r="I18" s="18" t="n">
        <v>482.85283791</v>
      </c>
      <c r="J18" s="20" t="n">
        <v>4.4286475</v>
      </c>
      <c r="K18" s="18" t="n">
        <v>477.55179127</v>
      </c>
      <c r="L18" s="20" t="n">
        <v>5.03937038</v>
      </c>
      <c r="M18" s="18" t="n">
        <v>384.05732268</v>
      </c>
      <c r="N18" s="20" t="n">
        <v>8.562141260000001</v>
      </c>
      <c r="O18" s="18" t="s">
        <v>481</v>
      </c>
      <c r="P18" s="20" t="s">
        <v>481</v>
      </c>
      <c r="Q18" s="18" t="s">
        <v>481</v>
      </c>
      <c r="R18" s="20" t="s">
        <v>481</v>
      </c>
      <c r="S18" s="18" t="s">
        <v>481</v>
      </c>
      <c r="T18" s="20" t="s">
        <v>481</v>
      </c>
      <c r="U18" s="18" t="n">
        <v>391.82976473</v>
      </c>
      <c r="V18" s="20" t="n">
        <v>12.75341277</v>
      </c>
    </row>
    <row r="19" spans="1:22">
      <c r="A19" s="15" t="s">
        <v>494</v>
      </c>
      <c r="B19" s="17" t="n">
        <v>5658</v>
      </c>
      <c r="C19" s="18">
        <f>(157.0/B19*100)</f>
        <v/>
      </c>
      <c r="D19" s="19" t="n">
        <v>5501</v>
      </c>
      <c r="E19" s="18" t="n">
        <v>421.14479469</v>
      </c>
      <c r="F19" s="20" t="n">
        <v>6.05252374</v>
      </c>
      <c r="G19" s="18" t="n">
        <v>453.96840484</v>
      </c>
      <c r="H19" s="20" t="n">
        <v>4.27092001</v>
      </c>
      <c r="I19" s="18" t="n">
        <v>480.61012918</v>
      </c>
      <c r="J19" s="20" t="n">
        <v>3.41522634</v>
      </c>
      <c r="K19" s="18" t="n">
        <v>491.015877</v>
      </c>
      <c r="L19" s="20" t="n">
        <v>4.31748675</v>
      </c>
      <c r="M19" s="18" t="n">
        <v>460.09464118</v>
      </c>
      <c r="N19" s="20" t="n">
        <v>9.06619712</v>
      </c>
      <c r="O19" s="18" t="s">
        <v>481</v>
      </c>
      <c r="P19" s="20" t="s">
        <v>481</v>
      </c>
      <c r="Q19" s="18" t="s">
        <v>481</v>
      </c>
      <c r="R19" s="20" t="s">
        <v>481</v>
      </c>
      <c r="S19" s="18" t="s">
        <v>481</v>
      </c>
      <c r="T19" s="20" t="s">
        <v>481</v>
      </c>
      <c r="U19" s="18" t="n">
        <v>391.54372872</v>
      </c>
      <c r="V19" s="20" t="n">
        <v>11.12654817</v>
      </c>
    </row>
    <row r="20" spans="1:22">
      <c r="A20" s="15" t="s">
        <v>495</v>
      </c>
      <c r="B20" s="17" t="n">
        <v>3371</v>
      </c>
      <c r="C20" s="18">
        <f>(75.0/B20*100)</f>
        <v/>
      </c>
      <c r="D20" s="19" t="n">
        <v>3296</v>
      </c>
      <c r="E20" s="18" t="n">
        <v>447.53353824</v>
      </c>
      <c r="F20" s="20" t="n">
        <v>9.13312936</v>
      </c>
      <c r="G20" s="18" t="n">
        <v>483.92804168</v>
      </c>
      <c r="H20" s="20" t="n">
        <v>6.80508215</v>
      </c>
      <c r="I20" s="18" t="n">
        <v>490.32109931</v>
      </c>
      <c r="J20" s="20" t="n">
        <v>2.97901457</v>
      </c>
      <c r="K20" s="18" t="n">
        <v>494.65514839</v>
      </c>
      <c r="L20" s="20" t="n">
        <v>3.72834103</v>
      </c>
      <c r="M20" s="18" t="n">
        <v>405.22087886</v>
      </c>
      <c r="N20" s="20" t="n">
        <v>6.65394786</v>
      </c>
      <c r="O20" s="18" t="s">
        <v>481</v>
      </c>
      <c r="P20" s="20" t="s">
        <v>481</v>
      </c>
      <c r="Q20" s="18" t="s">
        <v>481</v>
      </c>
      <c r="R20" s="20" t="s">
        <v>481</v>
      </c>
      <c r="S20" s="18" t="s">
        <v>481</v>
      </c>
      <c r="T20" s="20" t="s">
        <v>481</v>
      </c>
      <c r="U20" s="18" t="n">
        <v>433.9691347</v>
      </c>
      <c r="V20" s="20" t="n">
        <v>17.69259327</v>
      </c>
    </row>
    <row r="21" spans="1:22">
      <c r="A21" s="15" t="s">
        <v>496</v>
      </c>
      <c r="B21" s="17" t="n">
        <v>5741</v>
      </c>
      <c r="C21" s="18">
        <f>(46.0/B21*100)</f>
        <v/>
      </c>
      <c r="D21" s="19" t="n">
        <v>5695</v>
      </c>
      <c r="E21" s="18" t="n">
        <v>511.47361265</v>
      </c>
      <c r="F21" s="20" t="n">
        <v>6.40720839</v>
      </c>
      <c r="G21" s="18" t="n">
        <v>518.91084323</v>
      </c>
      <c r="H21" s="20" t="n">
        <v>5.12571008</v>
      </c>
      <c r="I21" s="18" t="n">
        <v>531.09066307</v>
      </c>
      <c r="J21" s="20" t="n">
        <v>3.08825409</v>
      </c>
      <c r="K21" s="18" t="n">
        <v>527.98391947</v>
      </c>
      <c r="L21" s="20" t="n">
        <v>2.66573753</v>
      </c>
      <c r="M21" s="18" t="n">
        <v>460.50425535</v>
      </c>
      <c r="N21" s="20" t="n">
        <v>6.50407017</v>
      </c>
      <c r="O21" s="18" t="s">
        <v>481</v>
      </c>
      <c r="P21" s="20" t="s">
        <v>481</v>
      </c>
      <c r="Q21" s="18" t="s">
        <v>481</v>
      </c>
      <c r="R21" s="20" t="s">
        <v>481</v>
      </c>
      <c r="S21" s="18" t="s">
        <v>481</v>
      </c>
      <c r="T21" s="20" t="s">
        <v>481</v>
      </c>
      <c r="U21" s="18" t="n">
        <v>502.80116552</v>
      </c>
      <c r="V21" s="20" t="n">
        <v>16.59116697</v>
      </c>
    </row>
    <row r="22" spans="1:22">
      <c r="A22" s="15" t="s">
        <v>497</v>
      </c>
      <c r="B22" s="17" t="n">
        <v>6598</v>
      </c>
      <c r="C22" s="18">
        <f>(35.0/B22*100)</f>
        <v/>
      </c>
      <c r="D22" s="19" t="n">
        <v>6563</v>
      </c>
      <c r="E22" s="18" t="n">
        <v>465.70688797</v>
      </c>
      <c r="F22" s="20" t="n">
        <v>6.42451593</v>
      </c>
      <c r="G22" s="18" t="n">
        <v>469.24331542</v>
      </c>
      <c r="H22" s="20" t="n">
        <v>5.97058078</v>
      </c>
      <c r="I22" s="18" t="n">
        <v>498.21353401</v>
      </c>
      <c r="J22" s="20" t="n">
        <v>4.26775617</v>
      </c>
      <c r="K22" s="18" t="n">
        <v>495.08792531</v>
      </c>
      <c r="L22" s="20" t="n">
        <v>6.25400173</v>
      </c>
      <c r="M22" s="18" t="n">
        <v>419.58566859</v>
      </c>
      <c r="N22" s="20" t="n">
        <v>15.2592962</v>
      </c>
      <c r="O22" s="18" t="s">
        <v>481</v>
      </c>
      <c r="P22" s="20" t="s">
        <v>481</v>
      </c>
      <c r="Q22" s="18" t="n">
        <v>481.75555063</v>
      </c>
      <c r="R22" s="20" t="n">
        <v>8.711038220000001</v>
      </c>
      <c r="S22" s="18" t="s">
        <v>481</v>
      </c>
      <c r="T22" s="20" t="s">
        <v>481</v>
      </c>
      <c r="U22" s="18" t="n">
        <v>380.58828455</v>
      </c>
      <c r="V22" s="20" t="n">
        <v>14.26762411</v>
      </c>
    </row>
    <row r="23" spans="1:22">
      <c r="A23" s="15" t="s">
        <v>498</v>
      </c>
      <c r="B23" s="17" t="n">
        <v>11583</v>
      </c>
      <c r="C23" s="18">
        <f>(230.0/B23*100)</f>
        <v/>
      </c>
      <c r="D23" s="19" t="n">
        <v>11353</v>
      </c>
      <c r="E23" s="18" t="n">
        <v>447.79587226</v>
      </c>
      <c r="F23" s="20" t="n">
        <v>7.88442264</v>
      </c>
      <c r="G23" s="18" t="n">
        <v>475.84085877</v>
      </c>
      <c r="H23" s="20" t="n">
        <v>4.79178977</v>
      </c>
      <c r="I23" s="18" t="n">
        <v>492.14502672</v>
      </c>
      <c r="J23" s="20" t="n">
        <v>3.06597277</v>
      </c>
      <c r="K23" s="18" t="n">
        <v>502.72033232</v>
      </c>
      <c r="L23" s="20" t="n">
        <v>3.62615673</v>
      </c>
      <c r="M23" s="18" t="n">
        <v>436.39321419</v>
      </c>
      <c r="N23" s="20" t="n">
        <v>6.25548004</v>
      </c>
      <c r="O23" s="18" t="s">
        <v>481</v>
      </c>
      <c r="P23" s="20" t="s">
        <v>481</v>
      </c>
      <c r="Q23" s="18" t="s">
        <v>481</v>
      </c>
      <c r="R23" s="20" t="s">
        <v>481</v>
      </c>
      <c r="S23" s="18" t="s">
        <v>481</v>
      </c>
      <c r="T23" s="20" t="s">
        <v>481</v>
      </c>
      <c r="U23" s="18" t="n">
        <v>427.63337894</v>
      </c>
      <c r="V23" s="20" t="n">
        <v>11.61958695</v>
      </c>
    </row>
    <row r="24" spans="1:22">
      <c r="A24" s="15" t="s">
        <v>499</v>
      </c>
      <c r="B24" s="17" t="n">
        <v>6647</v>
      </c>
      <c r="C24" s="18">
        <f>(7.0/B24*100)</f>
        <v/>
      </c>
      <c r="D24" s="19" t="n">
        <v>6640</v>
      </c>
      <c r="E24" s="18" t="n">
        <v>453.91937146</v>
      </c>
      <c r="F24" s="20" t="n">
        <v>7.17521144</v>
      </c>
      <c r="G24" s="18" t="n">
        <v>483.72252762</v>
      </c>
      <c r="H24" s="20" t="n">
        <v>5.612272</v>
      </c>
      <c r="I24" s="18" t="n">
        <v>517.17505863</v>
      </c>
      <c r="J24" s="20" t="n">
        <v>3.51556527</v>
      </c>
      <c r="K24" s="18" t="n">
        <v>529.83304853</v>
      </c>
      <c r="L24" s="20" t="n">
        <v>3.5963367</v>
      </c>
      <c r="M24" s="18" t="n">
        <v>470.10022337</v>
      </c>
      <c r="N24" s="20" t="n">
        <v>16.01405269</v>
      </c>
      <c r="O24" s="18" t="s">
        <v>481</v>
      </c>
      <c r="P24" s="20" t="s">
        <v>481</v>
      </c>
      <c r="Q24" s="18" t="s">
        <v>481</v>
      </c>
      <c r="R24" s="20" t="s">
        <v>481</v>
      </c>
      <c r="S24" s="18" t="s">
        <v>481</v>
      </c>
      <c r="T24" s="20" t="s">
        <v>481</v>
      </c>
      <c r="U24" s="18" t="n">
        <v>456.02853858</v>
      </c>
      <c r="V24" s="20" t="n">
        <v>18.28460686</v>
      </c>
    </row>
    <row r="25" spans="1:22">
      <c r="A25" s="15" t="s">
        <v>500</v>
      </c>
      <c r="B25" s="17" t="n">
        <v>5581</v>
      </c>
      <c r="C25" s="18">
        <f>(25.0/B25*100)</f>
        <v/>
      </c>
      <c r="D25" s="19" t="n">
        <v>5556</v>
      </c>
      <c r="E25" s="18" t="n">
        <v>478.42237921</v>
      </c>
      <c r="F25" s="20" t="n">
        <v>12.81379355</v>
      </c>
      <c r="G25" s="18" t="n">
        <v>492.61092662</v>
      </c>
      <c r="H25" s="20" t="n">
        <v>6.91839494</v>
      </c>
      <c r="I25" s="18" t="n">
        <v>519.75258538</v>
      </c>
      <c r="J25" s="20" t="n">
        <v>3.53207657</v>
      </c>
      <c r="K25" s="18" t="n">
        <v>534.54013165</v>
      </c>
      <c r="L25" s="20" t="n">
        <v>3.98498554</v>
      </c>
      <c r="M25" s="18" t="n">
        <v>421.68171102</v>
      </c>
      <c r="N25" s="20" t="n">
        <v>6.83880854</v>
      </c>
      <c r="O25" s="18" t="s">
        <v>481</v>
      </c>
      <c r="P25" s="20" t="s">
        <v>481</v>
      </c>
      <c r="Q25" s="18" t="s">
        <v>481</v>
      </c>
      <c r="R25" s="20" t="s">
        <v>481</v>
      </c>
      <c r="S25" s="18" t="s">
        <v>481</v>
      </c>
      <c r="T25" s="20" t="s">
        <v>481</v>
      </c>
      <c r="U25" s="18" t="n">
        <v>502.51250403</v>
      </c>
      <c r="V25" s="20" t="n">
        <v>27.03736614</v>
      </c>
    </row>
    <row r="26" spans="1:22">
      <c r="A26" s="15" t="s">
        <v>501</v>
      </c>
      <c r="B26" s="17" t="n">
        <v>4869</v>
      </c>
      <c r="C26" s="18">
        <f>(53.0/B26*100)</f>
        <v/>
      </c>
      <c r="D26" s="19" t="n">
        <v>4816</v>
      </c>
      <c r="E26" s="18" t="n">
        <v>453.41412952</v>
      </c>
      <c r="F26" s="20" t="n">
        <v>5.90500418</v>
      </c>
      <c r="G26" s="18" t="n">
        <v>488.92024022</v>
      </c>
      <c r="H26" s="20" t="n">
        <v>4.31795621</v>
      </c>
      <c r="I26" s="18" t="n">
        <v>495.33853093</v>
      </c>
      <c r="J26" s="20" t="n">
        <v>2.21885032</v>
      </c>
      <c r="K26" s="18" t="n">
        <v>490.26870231</v>
      </c>
      <c r="L26" s="20" t="n">
        <v>3.88236235</v>
      </c>
      <c r="M26" s="18" t="n">
        <v>467.99747676</v>
      </c>
      <c r="N26" s="20" t="n">
        <v>7.60690177</v>
      </c>
      <c r="O26" s="18" t="s">
        <v>481</v>
      </c>
      <c r="P26" s="20" t="s">
        <v>481</v>
      </c>
      <c r="Q26" s="18" t="s">
        <v>481</v>
      </c>
      <c r="R26" s="20" t="s">
        <v>481</v>
      </c>
      <c r="S26" s="18" t="s">
        <v>481</v>
      </c>
      <c r="T26" s="20" t="s">
        <v>481</v>
      </c>
      <c r="U26" s="18" t="n">
        <v>456.80945956</v>
      </c>
      <c r="V26" s="20" t="n">
        <v>14.61368678</v>
      </c>
    </row>
    <row r="27" spans="1:22">
      <c r="A27" s="15" t="s">
        <v>502</v>
      </c>
      <c r="B27" s="17" t="n">
        <v>5299</v>
      </c>
      <c r="C27" s="18">
        <f>(52.0/B27*100)</f>
        <v/>
      </c>
      <c r="D27" s="19" t="n">
        <v>5247</v>
      </c>
      <c r="E27" s="18" t="n">
        <v>444.71363315</v>
      </c>
      <c r="F27" s="20" t="n">
        <v>4.73726233</v>
      </c>
      <c r="G27" s="18" t="n">
        <v>466.69541882</v>
      </c>
      <c r="H27" s="20" t="n">
        <v>4.92176147</v>
      </c>
      <c r="I27" s="18" t="n">
        <v>499.55073194</v>
      </c>
      <c r="J27" s="20" t="n">
        <v>2.39873179</v>
      </c>
      <c r="K27" s="18" t="n">
        <v>509.62495472</v>
      </c>
      <c r="L27" s="20" t="n">
        <v>3.28778136</v>
      </c>
      <c r="M27" s="18" t="n">
        <v>420.45359793</v>
      </c>
      <c r="N27" s="20" t="n">
        <v>3.81960599</v>
      </c>
      <c r="O27" s="18" t="s">
        <v>481</v>
      </c>
      <c r="P27" s="20" t="s">
        <v>481</v>
      </c>
      <c r="Q27" s="18" t="s">
        <v>481</v>
      </c>
      <c r="R27" s="20" t="s">
        <v>481</v>
      </c>
      <c r="S27" s="18" t="s">
        <v>481</v>
      </c>
      <c r="T27" s="20" t="s">
        <v>481</v>
      </c>
      <c r="U27" s="18" t="n">
        <v>399.86830634</v>
      </c>
      <c r="V27" s="20" t="n">
        <v>11.64138365</v>
      </c>
    </row>
    <row r="28" spans="1:22">
      <c r="A28" s="15" t="s">
        <v>503</v>
      </c>
      <c r="B28" s="17" t="n">
        <v>7568</v>
      </c>
      <c r="C28" s="18">
        <f>(179.0/B28*100)</f>
        <v/>
      </c>
      <c r="D28" s="19" t="n">
        <v>7389</v>
      </c>
      <c r="E28" s="18" t="n">
        <v>392.87480452</v>
      </c>
      <c r="F28" s="20" t="n">
        <v>6.69835103</v>
      </c>
      <c r="G28" s="18" t="n">
        <v>416.89874249</v>
      </c>
      <c r="H28" s="20" t="n">
        <v>3.9027828</v>
      </c>
      <c r="I28" s="18" t="n">
        <v>427.07377653</v>
      </c>
      <c r="J28" s="20" t="n">
        <v>2.81947995</v>
      </c>
      <c r="K28" s="18" t="n">
        <v>436.34623823</v>
      </c>
      <c r="L28" s="20" t="n">
        <v>3.51305135</v>
      </c>
      <c r="M28" s="18" t="n">
        <v>420.50292955</v>
      </c>
      <c r="N28" s="20" t="n">
        <v>13.30341568</v>
      </c>
      <c r="O28" s="18" t="s">
        <v>481</v>
      </c>
      <c r="P28" s="20" t="s">
        <v>481</v>
      </c>
      <c r="Q28" s="18" t="s">
        <v>481</v>
      </c>
      <c r="R28" s="20" t="s">
        <v>481</v>
      </c>
      <c r="S28" s="18" t="s">
        <v>481</v>
      </c>
      <c r="T28" s="20" t="s">
        <v>481</v>
      </c>
      <c r="U28" s="18" t="n">
        <v>388.51859602</v>
      </c>
      <c r="V28" s="20" t="n">
        <v>7.92215506</v>
      </c>
    </row>
    <row r="29" spans="1:22">
      <c r="A29" s="15" t="s">
        <v>504</v>
      </c>
      <c r="B29" s="17" t="n">
        <v>5385</v>
      </c>
      <c r="C29" s="18">
        <f>(30.0/B29*100)</f>
        <v/>
      </c>
      <c r="D29" s="19" t="n">
        <v>5355</v>
      </c>
      <c r="E29" s="18" t="n">
        <v>434.94497584</v>
      </c>
      <c r="F29" s="20" t="n">
        <v>7.98165339</v>
      </c>
      <c r="G29" s="18" t="n">
        <v>481.54263503</v>
      </c>
      <c r="H29" s="20" t="n">
        <v>6.24359564</v>
      </c>
      <c r="I29" s="18" t="n">
        <v>510.12167661</v>
      </c>
      <c r="J29" s="20" t="n">
        <v>2.72324367</v>
      </c>
      <c r="K29" s="18" t="n">
        <v>513.54441752</v>
      </c>
      <c r="L29" s="20" t="n">
        <v>3.65001356</v>
      </c>
      <c r="M29" s="18" t="n">
        <v>500.05950033</v>
      </c>
      <c r="N29" s="20" t="n">
        <v>5.45605007</v>
      </c>
      <c r="O29" s="18" t="s">
        <v>481</v>
      </c>
      <c r="P29" s="20" t="s">
        <v>481</v>
      </c>
      <c r="Q29" s="18" t="s">
        <v>481</v>
      </c>
      <c r="R29" s="20" t="s">
        <v>481</v>
      </c>
      <c r="S29" s="18" t="s">
        <v>481</v>
      </c>
      <c r="T29" s="20" t="s">
        <v>481</v>
      </c>
      <c r="U29" s="18" t="n">
        <v>432.49777599</v>
      </c>
      <c r="V29" s="20" t="n">
        <v>18.13529221</v>
      </c>
    </row>
    <row r="30" spans="1:22">
      <c r="A30" s="15" t="s">
        <v>505</v>
      </c>
      <c r="B30" s="17" t="n">
        <v>4520</v>
      </c>
      <c r="C30" s="18">
        <f>(144.0/B30*100)</f>
        <v/>
      </c>
      <c r="D30" s="19" t="n">
        <v>4376</v>
      </c>
      <c r="E30" s="18" t="n">
        <v>481.45794702</v>
      </c>
      <c r="F30" s="20" t="n">
        <v>6.73419802</v>
      </c>
      <c r="G30" s="18" t="n">
        <v>503.34330773</v>
      </c>
      <c r="H30" s="20" t="n">
        <v>5.4535039</v>
      </c>
      <c r="I30" s="18" t="n">
        <v>522.54990966</v>
      </c>
      <c r="J30" s="20" t="n">
        <v>3.09528809</v>
      </c>
      <c r="K30" s="18" t="n">
        <v>544.56036886</v>
      </c>
      <c r="L30" s="20" t="n">
        <v>4.01493538</v>
      </c>
      <c r="M30" s="18" t="n">
        <v>418.7611067</v>
      </c>
      <c r="N30" s="20" t="n">
        <v>6.04878688</v>
      </c>
      <c r="O30" s="18" t="s">
        <v>481</v>
      </c>
      <c r="P30" s="20" t="s">
        <v>481</v>
      </c>
      <c r="Q30" s="18" t="s">
        <v>481</v>
      </c>
      <c r="R30" s="20" t="s">
        <v>481</v>
      </c>
      <c r="S30" s="18" t="s">
        <v>481</v>
      </c>
      <c r="T30" s="20" t="s">
        <v>481</v>
      </c>
      <c r="U30" s="18" t="n">
        <v>424.18512153</v>
      </c>
      <c r="V30" s="20" t="n">
        <v>13.5695852</v>
      </c>
    </row>
    <row r="31" spans="1:22">
      <c r="A31" s="15" t="s">
        <v>506</v>
      </c>
      <c r="B31" s="17" t="n">
        <v>5456</v>
      </c>
      <c r="C31" s="18">
        <f>(135.0/B31*100)</f>
        <v/>
      </c>
      <c r="D31" s="19" t="n">
        <v>5321</v>
      </c>
      <c r="E31" s="18" t="n">
        <v>458.85228538</v>
      </c>
      <c r="F31" s="20" t="n">
        <v>8.04283324</v>
      </c>
      <c r="G31" s="18" t="n">
        <v>506.5221159</v>
      </c>
      <c r="H31" s="20" t="n">
        <v>5.76490324</v>
      </c>
      <c r="I31" s="18" t="n">
        <v>522.97591282</v>
      </c>
      <c r="J31" s="20" t="n">
        <v>3.05553894</v>
      </c>
      <c r="K31" s="18" t="n">
        <v>522.57070824</v>
      </c>
      <c r="L31" s="20" t="n">
        <v>3.38940216</v>
      </c>
      <c r="M31" s="18" t="s">
        <v>481</v>
      </c>
      <c r="N31" s="20" t="s">
        <v>481</v>
      </c>
      <c r="O31" s="18" t="s">
        <v>481</v>
      </c>
      <c r="P31" s="20" t="s">
        <v>481</v>
      </c>
      <c r="Q31" s="18" t="s">
        <v>481</v>
      </c>
      <c r="R31" s="20" t="s">
        <v>481</v>
      </c>
      <c r="S31" s="18" t="s">
        <v>481</v>
      </c>
      <c r="T31" s="20" t="s">
        <v>481</v>
      </c>
      <c r="U31" s="18" t="n">
        <v>420.2302027</v>
      </c>
      <c r="V31" s="20" t="n">
        <v>9.99240187</v>
      </c>
    </row>
    <row r="32" spans="1:22">
      <c r="A32" s="15" t="s">
        <v>507</v>
      </c>
      <c r="B32" s="17" t="n">
        <v>4478</v>
      </c>
      <c r="C32" s="18">
        <f>(6.0/B32*100)</f>
        <v/>
      </c>
      <c r="D32" s="19" t="n">
        <v>4472</v>
      </c>
      <c r="E32" s="18" t="n">
        <v>471.89345231</v>
      </c>
      <c r="F32" s="20" t="n">
        <v>7.09306365</v>
      </c>
      <c r="G32" s="18" t="n">
        <v>496.00144538</v>
      </c>
      <c r="H32" s="20" t="n">
        <v>4.14886474</v>
      </c>
      <c r="I32" s="18" t="n">
        <v>517.04896998</v>
      </c>
      <c r="J32" s="20" t="n">
        <v>2.81205393</v>
      </c>
      <c r="K32" s="18" t="n">
        <v>509.02262771</v>
      </c>
      <c r="L32" s="20" t="n">
        <v>3.67104912</v>
      </c>
      <c r="M32" s="18" t="n">
        <v>418.27699634</v>
      </c>
      <c r="N32" s="20" t="n">
        <v>11.93967801</v>
      </c>
      <c r="O32" s="18" t="s">
        <v>481</v>
      </c>
      <c r="P32" s="20" t="s">
        <v>481</v>
      </c>
      <c r="Q32" s="18" t="s">
        <v>481</v>
      </c>
      <c r="R32" s="20" t="s">
        <v>481</v>
      </c>
      <c r="S32" s="18" t="s">
        <v>481</v>
      </c>
      <c r="T32" s="20" t="s">
        <v>481</v>
      </c>
      <c r="U32" s="18" t="n">
        <v>443.59512872</v>
      </c>
      <c r="V32" s="20" t="n">
        <v>19.54349437</v>
      </c>
    </row>
    <row r="33" spans="1:22">
      <c r="A33" s="15" t="s">
        <v>508</v>
      </c>
      <c r="B33" s="17" t="n">
        <v>7325</v>
      </c>
      <c r="C33" s="18">
        <f>(78.0/B33*100)</f>
        <v/>
      </c>
      <c r="D33" s="19" t="n">
        <v>7247</v>
      </c>
      <c r="E33" s="18" t="n">
        <v>444.23965556</v>
      </c>
      <c r="F33" s="20" t="n">
        <v>9.346449590000001</v>
      </c>
      <c r="G33" s="18" t="n">
        <v>457.12167933</v>
      </c>
      <c r="H33" s="20" t="n">
        <v>6.60552972</v>
      </c>
      <c r="I33" s="18" t="n">
        <v>500.48978998</v>
      </c>
      <c r="J33" s="20" t="n">
        <v>4.01990779</v>
      </c>
      <c r="K33" s="18" t="n">
        <v>511.5645142</v>
      </c>
      <c r="L33" s="20" t="n">
        <v>3.45133312</v>
      </c>
      <c r="M33" s="18" t="n">
        <v>504.79760102</v>
      </c>
      <c r="N33" s="20" t="n">
        <v>3.40739521</v>
      </c>
      <c r="O33" s="18" t="s">
        <v>481</v>
      </c>
      <c r="P33" s="20" t="s">
        <v>481</v>
      </c>
      <c r="Q33" s="18" t="s">
        <v>481</v>
      </c>
      <c r="R33" s="20" t="s">
        <v>481</v>
      </c>
      <c r="S33" s="18" t="s">
        <v>481</v>
      </c>
      <c r="T33" s="20" t="s">
        <v>481</v>
      </c>
      <c r="U33" s="18" t="n">
        <v>452.12023155</v>
      </c>
      <c r="V33" s="20" t="n">
        <v>13.00514655</v>
      </c>
    </row>
    <row r="34" spans="1:22">
      <c r="A34" s="15" t="s">
        <v>509</v>
      </c>
      <c r="B34" s="17" t="n">
        <v>6350</v>
      </c>
      <c r="C34" s="18">
        <f>(94.0/B34*100)</f>
        <v/>
      </c>
      <c r="D34" s="19" t="n">
        <v>6256</v>
      </c>
      <c r="E34" s="18" t="n">
        <v>399.15748409</v>
      </c>
      <c r="F34" s="20" t="n">
        <v>6.13893271</v>
      </c>
      <c r="G34" s="18" t="n">
        <v>434.64290245</v>
      </c>
      <c r="H34" s="20" t="n">
        <v>4.95603977</v>
      </c>
      <c r="I34" s="18" t="n">
        <v>473.64376231</v>
      </c>
      <c r="J34" s="20" t="n">
        <v>3.12967196</v>
      </c>
      <c r="K34" s="18" t="n">
        <v>477.92203916</v>
      </c>
      <c r="L34" s="20" t="n">
        <v>3.20734599</v>
      </c>
      <c r="M34" s="18" t="n">
        <v>412.69710629</v>
      </c>
      <c r="N34" s="20" t="n">
        <v>14.24962195</v>
      </c>
      <c r="O34" s="18" t="s">
        <v>481</v>
      </c>
      <c r="P34" s="20" t="s">
        <v>481</v>
      </c>
      <c r="Q34" s="18" t="s">
        <v>481</v>
      </c>
      <c r="R34" s="20" t="s">
        <v>481</v>
      </c>
      <c r="S34" s="18" t="s">
        <v>481</v>
      </c>
      <c r="T34" s="20" t="s">
        <v>481</v>
      </c>
      <c r="U34" s="18" t="n">
        <v>319.21290219</v>
      </c>
      <c r="V34" s="20" t="n">
        <v>10.18165436</v>
      </c>
    </row>
    <row r="35" spans="1:22">
      <c r="A35" s="15" t="s">
        <v>510</v>
      </c>
      <c r="B35" s="17" t="n">
        <v>6406</v>
      </c>
      <c r="C35" s="18">
        <f>(50.0/B35*100)</f>
        <v/>
      </c>
      <c r="D35" s="19" t="n">
        <v>6356</v>
      </c>
      <c r="E35" s="18" t="n">
        <v>448.96968859</v>
      </c>
      <c r="F35" s="20" t="n">
        <v>8.508710219999999</v>
      </c>
      <c r="G35" s="18" t="n">
        <v>488.83980392</v>
      </c>
      <c r="H35" s="20" t="n">
        <v>6.02757706</v>
      </c>
      <c r="I35" s="18" t="n">
        <v>499.36825026</v>
      </c>
      <c r="J35" s="20" t="n">
        <v>4.30547349</v>
      </c>
      <c r="K35" s="18" t="n">
        <v>507.13186205</v>
      </c>
      <c r="L35" s="20" t="n">
        <v>4.90837138</v>
      </c>
      <c r="M35" s="18" t="n">
        <v>511.96195839</v>
      </c>
      <c r="N35" s="20" t="n">
        <v>2.20247171</v>
      </c>
      <c r="O35" s="18" t="s">
        <v>481</v>
      </c>
      <c r="P35" s="20" t="s">
        <v>481</v>
      </c>
      <c r="Q35" s="18" t="s">
        <v>481</v>
      </c>
      <c r="R35" s="20" t="s">
        <v>481</v>
      </c>
      <c r="S35" s="18" t="s">
        <v>481</v>
      </c>
      <c r="T35" s="20" t="s">
        <v>481</v>
      </c>
      <c r="U35" s="18" t="n">
        <v>414.91205274</v>
      </c>
      <c r="V35" s="20" t="n">
        <v>13.34193758</v>
      </c>
    </row>
    <row r="36" spans="1:22">
      <c r="A36" s="15" t="s">
        <v>511</v>
      </c>
      <c r="B36" s="17" t="n">
        <v>6736</v>
      </c>
      <c r="C36" s="18">
        <f>(41.0/B36*100)</f>
        <v/>
      </c>
      <c r="D36" s="19" t="n">
        <v>6695</v>
      </c>
      <c r="E36" s="18" t="n">
        <v>464.55495547</v>
      </c>
      <c r="F36" s="20" t="n">
        <v>6.9238359</v>
      </c>
      <c r="G36" s="18" t="n">
        <v>483.44752086</v>
      </c>
      <c r="H36" s="20" t="n">
        <v>4.38202212</v>
      </c>
      <c r="I36" s="18" t="n">
        <v>496.86307245</v>
      </c>
      <c r="J36" s="20" t="n">
        <v>3.2032973</v>
      </c>
      <c r="K36" s="18" t="n">
        <v>510.67878719</v>
      </c>
      <c r="L36" s="20" t="n">
        <v>3.26301559</v>
      </c>
      <c r="M36" s="18" t="n">
        <v>490.3722416</v>
      </c>
      <c r="N36" s="20" t="n">
        <v>4.18420925</v>
      </c>
      <c r="O36" s="18" t="s">
        <v>481</v>
      </c>
      <c r="P36" s="20" t="s">
        <v>481</v>
      </c>
      <c r="Q36" s="18" t="s">
        <v>481</v>
      </c>
      <c r="R36" s="20" t="s">
        <v>481</v>
      </c>
      <c r="S36" s="18" t="s">
        <v>481</v>
      </c>
      <c r="T36" s="20" t="s">
        <v>481</v>
      </c>
      <c r="U36" s="18" t="n">
        <v>443.19299019</v>
      </c>
      <c r="V36" s="20" t="n">
        <v>11.88594701</v>
      </c>
    </row>
    <row r="37" spans="1:22">
      <c r="A37" s="15" t="s">
        <v>512</v>
      </c>
      <c r="B37" s="17" t="n">
        <v>5458</v>
      </c>
      <c r="C37" s="18">
        <f>(86.0/B37*100)</f>
        <v/>
      </c>
      <c r="D37" s="19" t="n">
        <v>5372</v>
      </c>
      <c r="E37" s="18" t="n">
        <v>466.60735647</v>
      </c>
      <c r="F37" s="20" t="n">
        <v>8.088089</v>
      </c>
      <c r="G37" s="18" t="n">
        <v>497.00502141</v>
      </c>
      <c r="H37" s="20" t="n">
        <v>4.89525293</v>
      </c>
      <c r="I37" s="18" t="n">
        <v>514.79843468</v>
      </c>
      <c r="J37" s="20" t="n">
        <v>3.41266254</v>
      </c>
      <c r="K37" s="18" t="n">
        <v>513.4953058900001</v>
      </c>
      <c r="L37" s="20" t="n">
        <v>4.41436426</v>
      </c>
      <c r="M37" s="18" t="n">
        <v>377.66528973</v>
      </c>
      <c r="N37" s="20" t="n">
        <v>8.85964399</v>
      </c>
      <c r="O37" s="18" t="s">
        <v>481</v>
      </c>
      <c r="P37" s="20" t="s">
        <v>481</v>
      </c>
      <c r="Q37" s="18" t="s">
        <v>481</v>
      </c>
      <c r="R37" s="20" t="s">
        <v>481</v>
      </c>
      <c r="S37" s="18" t="s">
        <v>481</v>
      </c>
      <c r="T37" s="20" t="s">
        <v>481</v>
      </c>
      <c r="U37" s="18" t="n">
        <v>417.12776148</v>
      </c>
      <c r="V37" s="20" t="n">
        <v>12.184522</v>
      </c>
    </row>
    <row r="38" spans="1:22">
      <c r="A38" s="15" t="s">
        <v>513</v>
      </c>
      <c r="B38" s="17" t="n">
        <v>5860</v>
      </c>
      <c r="C38" s="18">
        <f>(20.0/B38*100)</f>
        <v/>
      </c>
      <c r="D38" s="19" t="n">
        <v>5840</v>
      </c>
      <c r="E38" s="18" t="n">
        <v>447.10627898</v>
      </c>
      <c r="F38" s="20" t="n">
        <v>7.4132132</v>
      </c>
      <c r="G38" s="18" t="n">
        <v>471.15561868</v>
      </c>
      <c r="H38" s="20" t="n">
        <v>5.1856439</v>
      </c>
      <c r="I38" s="18" t="n">
        <v>502.01968168</v>
      </c>
      <c r="J38" s="20" t="n">
        <v>3.43830774</v>
      </c>
      <c r="K38" s="18" t="n">
        <v>518.72847064</v>
      </c>
      <c r="L38" s="20" t="n">
        <v>3.65790269</v>
      </c>
      <c r="M38" s="18" t="n">
        <v>451.3764209</v>
      </c>
      <c r="N38" s="20" t="n">
        <v>7.03334187</v>
      </c>
      <c r="O38" s="18" t="s">
        <v>481</v>
      </c>
      <c r="P38" s="20" t="s">
        <v>481</v>
      </c>
      <c r="Q38" s="18" t="s">
        <v>481</v>
      </c>
      <c r="R38" s="20" t="s">
        <v>481</v>
      </c>
      <c r="S38" s="18" t="s">
        <v>481</v>
      </c>
      <c r="T38" s="20" t="s">
        <v>481</v>
      </c>
      <c r="U38" s="18" t="n">
        <v>420.44741782</v>
      </c>
      <c r="V38" s="20" t="n">
        <v>10.0192524</v>
      </c>
    </row>
    <row r="39" spans="1:22">
      <c r="A39" s="15" t="s">
        <v>514</v>
      </c>
      <c r="B39" s="17" t="n">
        <v>5895</v>
      </c>
      <c r="C39" s="18">
        <f>(33.0/B39*100)</f>
        <v/>
      </c>
      <c r="D39" s="19" t="n">
        <v>5862</v>
      </c>
      <c r="E39" s="18" t="n">
        <v>410.41802767</v>
      </c>
      <c r="F39" s="20" t="n">
        <v>5.76352387</v>
      </c>
      <c r="G39" s="18" t="n">
        <v>434.63334695</v>
      </c>
      <c r="H39" s="20" t="n">
        <v>4.99903412</v>
      </c>
      <c r="I39" s="18" t="n">
        <v>438.70003772</v>
      </c>
      <c r="J39" s="20" t="n">
        <v>4.4046621</v>
      </c>
      <c r="K39" s="18" t="n">
        <v>436.07537314</v>
      </c>
      <c r="L39" s="20" t="n">
        <v>6.70054931</v>
      </c>
      <c r="M39" s="18" t="n">
        <v>385.43607751</v>
      </c>
      <c r="N39" s="20" t="n">
        <v>6.46388279</v>
      </c>
      <c r="O39" s="18" t="s">
        <v>481</v>
      </c>
      <c r="P39" s="20" t="s">
        <v>481</v>
      </c>
      <c r="Q39" s="18" t="s">
        <v>481</v>
      </c>
      <c r="R39" s="20" t="s">
        <v>481</v>
      </c>
      <c r="S39" s="18" t="s">
        <v>481</v>
      </c>
      <c r="T39" s="20" t="s">
        <v>481</v>
      </c>
      <c r="U39" s="18" t="n">
        <v>368.11128685</v>
      </c>
      <c r="V39" s="20" t="n">
        <v>13.05571279</v>
      </c>
    </row>
    <row r="40" spans="1:22">
      <c r="A40" s="15" t="s">
        <v>515</v>
      </c>
      <c r="B40" s="17" t="n">
        <v>14157</v>
      </c>
      <c r="C40" s="18">
        <f>(352.0/B40*100)</f>
        <v/>
      </c>
      <c r="D40" s="19" t="n">
        <v>13805</v>
      </c>
      <c r="E40" s="18" t="n">
        <v>457.40139838</v>
      </c>
      <c r="F40" s="20" t="n">
        <v>5.66349726</v>
      </c>
      <c r="G40" s="18" t="n">
        <v>477.99328188</v>
      </c>
      <c r="H40" s="20" t="n">
        <v>4.8122637</v>
      </c>
      <c r="I40" s="18" t="n">
        <v>503.96656288</v>
      </c>
      <c r="J40" s="20" t="n">
        <v>3.45346396</v>
      </c>
      <c r="K40" s="18" t="n">
        <v>522.8877729</v>
      </c>
      <c r="L40" s="20" t="n">
        <v>3.32898474</v>
      </c>
      <c r="M40" s="18" t="n">
        <v>419.2667557</v>
      </c>
      <c r="N40" s="20" t="n">
        <v>6.86651094</v>
      </c>
      <c r="O40" s="18" t="s">
        <v>481</v>
      </c>
      <c r="P40" s="20" t="s">
        <v>481</v>
      </c>
      <c r="Q40" s="18" t="s">
        <v>481</v>
      </c>
      <c r="R40" s="20" t="s">
        <v>481</v>
      </c>
      <c r="S40" s="18" t="s">
        <v>481</v>
      </c>
      <c r="T40" s="20" t="s">
        <v>481</v>
      </c>
      <c r="U40" s="18" t="n">
        <v>416.32904242</v>
      </c>
      <c r="V40" s="20" t="n">
        <v>12.26380082</v>
      </c>
    </row>
    <row r="41" spans="1:22">
      <c r="A41" s="15" t="s">
        <v>516</v>
      </c>
      <c r="B41" s="17" t="n">
        <v>5712</v>
      </c>
      <c r="C41" s="18">
        <f>(49.0/B41*100)</f>
        <v/>
      </c>
      <c r="D41" s="19" t="n">
        <v>5663</v>
      </c>
      <c r="E41" s="18" t="n">
        <v>445.27987053</v>
      </c>
      <c r="F41" s="20" t="n">
        <v>7.51369794</v>
      </c>
      <c r="G41" s="18" t="n">
        <v>449.45135312</v>
      </c>
      <c r="H41" s="20" t="n">
        <v>5.86295497</v>
      </c>
      <c r="I41" s="18" t="n">
        <v>496.59497408</v>
      </c>
      <c r="J41" s="20" t="n">
        <v>3.56768148</v>
      </c>
      <c r="K41" s="18" t="n">
        <v>522.90646408</v>
      </c>
      <c r="L41" s="20" t="n">
        <v>3.78263376</v>
      </c>
      <c r="M41" s="18" t="n">
        <v>460.36740886</v>
      </c>
      <c r="N41" s="20" t="n">
        <v>8.72283927</v>
      </c>
      <c r="O41" s="18" t="s">
        <v>481</v>
      </c>
      <c r="P41" s="20" t="s">
        <v>481</v>
      </c>
      <c r="Q41" s="18" t="s">
        <v>481</v>
      </c>
      <c r="R41" s="20" t="s">
        <v>481</v>
      </c>
      <c r="S41" s="18" t="s">
        <v>481</v>
      </c>
      <c r="T41" s="20" t="s">
        <v>481</v>
      </c>
      <c r="U41" s="18" t="n">
        <v>437.48957902</v>
      </c>
      <c r="V41" s="20" t="n">
        <v>17.59129809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337.02816834</v>
      </c>
      <c r="F45" s="20" t="n">
        <v>4.85180713</v>
      </c>
      <c r="G45" s="18" t="n">
        <v>346.5680209</v>
      </c>
      <c r="H45" s="20" t="n">
        <v>3.8108934</v>
      </c>
      <c r="I45" s="18" t="n">
        <v>358.12584342</v>
      </c>
      <c r="J45" s="20" t="n">
        <v>3.4458403</v>
      </c>
      <c r="K45" s="18" t="n">
        <v>350.23912823</v>
      </c>
      <c r="L45" s="20" t="n">
        <v>3.76274518</v>
      </c>
      <c r="M45" s="18" t="s">
        <v>481</v>
      </c>
      <c r="N45" s="20" t="s">
        <v>481</v>
      </c>
      <c r="O45" s="18" t="s">
        <v>481</v>
      </c>
      <c r="P45" s="20" t="s">
        <v>481</v>
      </c>
      <c r="Q45" s="18" t="n">
        <v>305.21447071</v>
      </c>
      <c r="R45" s="20" t="n">
        <v>49.5589</v>
      </c>
      <c r="S45" s="18" t="n">
        <v>322.72812037</v>
      </c>
      <c r="T45" s="20" t="n">
        <v>19.72388363</v>
      </c>
      <c r="U45" s="18" t="n">
        <v>328.87062635</v>
      </c>
      <c r="V45" s="20" t="n">
        <v>8.341749220000001</v>
      </c>
    </row>
    <row r="46" spans="1:22">
      <c r="A46" s="15" t="s">
        <v>521</v>
      </c>
      <c r="B46" s="17" t="n">
        <v>23141</v>
      </c>
      <c r="C46" s="18">
        <f>(1816.0/B46*100)</f>
        <v/>
      </c>
      <c r="D46" s="19" t="n">
        <v>21325</v>
      </c>
      <c r="E46" s="18" t="n">
        <v>376.61181103</v>
      </c>
      <c r="F46" s="20" t="n">
        <v>4.55409372</v>
      </c>
      <c r="G46" s="18" t="n">
        <v>400.47281235</v>
      </c>
      <c r="H46" s="20" t="n">
        <v>3.93342195</v>
      </c>
      <c r="I46" s="18" t="n">
        <v>435.85329638</v>
      </c>
      <c r="J46" s="20" t="n">
        <v>3.25953825</v>
      </c>
      <c r="K46" s="18" t="n">
        <v>448.22560199</v>
      </c>
      <c r="L46" s="20" t="n">
        <v>3.51221972</v>
      </c>
      <c r="M46" s="18" t="n">
        <v>361.70374871</v>
      </c>
      <c r="N46" s="20" t="n">
        <v>3.67101074</v>
      </c>
      <c r="O46" s="18" t="s">
        <v>481</v>
      </c>
      <c r="P46" s="20" t="s">
        <v>481</v>
      </c>
      <c r="Q46" s="18" t="s">
        <v>481</v>
      </c>
      <c r="R46" s="20" t="s">
        <v>481</v>
      </c>
      <c r="S46" s="18" t="s">
        <v>481</v>
      </c>
      <c r="T46" s="20" t="s">
        <v>481</v>
      </c>
      <c r="U46" s="18" t="n">
        <v>354.22621239</v>
      </c>
      <c r="V46" s="20" t="n">
        <v>5.18822548</v>
      </c>
    </row>
    <row r="47" spans="1:22">
      <c r="A47" s="15" t="s">
        <v>522</v>
      </c>
      <c r="B47" s="17" t="n">
        <v>5928</v>
      </c>
      <c r="C47" s="18">
        <f>(205.0/B47*100)</f>
        <v/>
      </c>
      <c r="D47" s="19" t="n">
        <v>5723</v>
      </c>
      <c r="E47" s="18" t="n">
        <v>391.36081751</v>
      </c>
      <c r="F47" s="20" t="n">
        <v>6.95011799</v>
      </c>
      <c r="G47" s="18" t="n">
        <v>437.29043932</v>
      </c>
      <c r="H47" s="20" t="n">
        <v>5.45418855</v>
      </c>
      <c r="I47" s="18" t="n">
        <v>463.85327572</v>
      </c>
      <c r="J47" s="20" t="n">
        <v>4.58586599</v>
      </c>
      <c r="K47" s="18" t="n">
        <v>453.54334917</v>
      </c>
      <c r="L47" s="20" t="n">
        <v>6.00531161</v>
      </c>
      <c r="M47" s="18" t="n">
        <v>330.16195456</v>
      </c>
      <c r="N47" s="20" t="n">
        <v>6.5233442</v>
      </c>
      <c r="O47" s="18" t="s">
        <v>481</v>
      </c>
      <c r="P47" s="20" t="s">
        <v>481</v>
      </c>
      <c r="Q47" s="18" t="s">
        <v>481</v>
      </c>
      <c r="R47" s="20" t="s">
        <v>481</v>
      </c>
      <c r="S47" s="18" t="s">
        <v>481</v>
      </c>
      <c r="T47" s="20" t="s">
        <v>481</v>
      </c>
      <c r="U47" s="18" t="n">
        <v>325.08163781</v>
      </c>
      <c r="V47" s="20" t="n">
        <v>8.95356093</v>
      </c>
    </row>
    <row r="48" spans="1:22">
      <c r="A48" s="15" t="s">
        <v>523</v>
      </c>
      <c r="B48" s="17" t="n">
        <v>9841</v>
      </c>
      <c r="C48" s="18">
        <f>(7.0/B48*100)</f>
        <v/>
      </c>
      <c r="D48" s="19" t="n">
        <v>9834</v>
      </c>
      <c r="E48" s="18" t="n">
        <v>450.94304154</v>
      </c>
      <c r="F48" s="20" t="n">
        <v>10.62655518</v>
      </c>
      <c r="G48" s="18" t="n">
        <v>458.58454439</v>
      </c>
      <c r="H48" s="20" t="n">
        <v>8.189708919999999</v>
      </c>
      <c r="I48" s="18" t="n">
        <v>496.72123501</v>
      </c>
      <c r="J48" s="20" t="n">
        <v>4.93917938</v>
      </c>
      <c r="K48" s="18" t="n">
        <v>519.22354913</v>
      </c>
      <c r="L48" s="20" t="n">
        <v>6.74291032</v>
      </c>
      <c r="M48" s="18" t="n">
        <v>442.18295743</v>
      </c>
      <c r="N48" s="20" t="n">
        <v>7.02465201</v>
      </c>
      <c r="O48" s="18" t="s">
        <v>481</v>
      </c>
      <c r="P48" s="20" t="s">
        <v>481</v>
      </c>
      <c r="Q48" s="18" t="s">
        <v>481</v>
      </c>
      <c r="R48" s="20" t="s">
        <v>481</v>
      </c>
      <c r="S48" s="18" t="s">
        <v>481</v>
      </c>
      <c r="T48" s="20" t="s">
        <v>481</v>
      </c>
      <c r="U48" s="18" t="n">
        <v>418.34913221</v>
      </c>
      <c r="V48" s="20" t="n">
        <v>19.60549041</v>
      </c>
    </row>
    <row r="49" spans="1:22">
      <c r="A49" s="15" t="s">
        <v>524</v>
      </c>
      <c r="B49" s="17" t="n">
        <v>6349</v>
      </c>
      <c r="C49" s="18">
        <f>(56.0/B49*100)</f>
        <v/>
      </c>
      <c r="D49" s="19" t="n">
        <v>6293</v>
      </c>
      <c r="E49" s="18" t="n">
        <v>383.27365565</v>
      </c>
      <c r="F49" s="20" t="n">
        <v>6.22327644</v>
      </c>
      <c r="G49" s="18" t="n">
        <v>408.22399093</v>
      </c>
      <c r="H49" s="20" t="n">
        <v>5.147131</v>
      </c>
      <c r="I49" s="18" t="n">
        <v>429.94825973</v>
      </c>
      <c r="J49" s="20" t="n">
        <v>3.89004298</v>
      </c>
      <c r="K49" s="18" t="n">
        <v>441.98138818</v>
      </c>
      <c r="L49" s="20" t="n">
        <v>3.59697268</v>
      </c>
      <c r="M49" s="18" t="s">
        <v>481</v>
      </c>
      <c r="N49" s="20" t="s">
        <v>481</v>
      </c>
      <c r="O49" s="18" t="s">
        <v>481</v>
      </c>
      <c r="P49" s="20" t="s">
        <v>481</v>
      </c>
      <c r="Q49" s="18" t="s">
        <v>481</v>
      </c>
      <c r="R49" s="20" t="s">
        <v>481</v>
      </c>
      <c r="S49" s="18" t="n">
        <v>387.45784426</v>
      </c>
      <c r="T49" s="20" t="n">
        <v>60.98494696</v>
      </c>
      <c r="U49" s="18" t="n">
        <v>343.20599898</v>
      </c>
      <c r="V49" s="20" t="n">
        <v>11.49956718</v>
      </c>
    </row>
    <row r="50" spans="1:22">
      <c r="A50" s="15" t="s">
        <v>525</v>
      </c>
      <c r="B50" s="17" t="n">
        <v>11795</v>
      </c>
      <c r="C50" s="18">
        <f>(256.0/B50*100)</f>
        <v/>
      </c>
      <c r="D50" s="19" t="n">
        <v>11539</v>
      </c>
      <c r="E50" s="18" t="n">
        <v>381.29036416</v>
      </c>
      <c r="F50" s="20" t="n">
        <v>5.51209416</v>
      </c>
      <c r="G50" s="18" t="n">
        <v>402.78916622</v>
      </c>
      <c r="H50" s="20" t="n">
        <v>5.66830121</v>
      </c>
      <c r="I50" s="18" t="n">
        <v>435.76742456</v>
      </c>
      <c r="J50" s="20" t="n">
        <v>3.17393997</v>
      </c>
      <c r="K50" s="18" t="n">
        <v>438.09381249</v>
      </c>
      <c r="L50" s="20" t="n">
        <v>3.24412919</v>
      </c>
      <c r="M50" s="18" t="n">
        <v>366.92642505</v>
      </c>
      <c r="N50" s="20" t="n">
        <v>6.73675518</v>
      </c>
      <c r="O50" s="18" t="s">
        <v>481</v>
      </c>
      <c r="P50" s="20" t="s">
        <v>481</v>
      </c>
      <c r="Q50" s="18" t="s">
        <v>481</v>
      </c>
      <c r="R50" s="20" t="s">
        <v>481</v>
      </c>
      <c r="S50" s="18" t="s">
        <v>481</v>
      </c>
      <c r="T50" s="20" t="s">
        <v>481</v>
      </c>
      <c r="U50" s="18" t="n">
        <v>362.27076984</v>
      </c>
      <c r="V50" s="20" t="n">
        <v>8.9005332</v>
      </c>
    </row>
    <row r="51" spans="1:22">
      <c r="A51" s="15" t="s">
        <v>526</v>
      </c>
      <c r="B51" s="17" t="n">
        <v>6866</v>
      </c>
      <c r="C51" s="18">
        <f>(119.0/B51*100)</f>
        <v/>
      </c>
      <c r="D51" s="19" t="n">
        <v>6747</v>
      </c>
      <c r="E51" s="18" t="n">
        <v>402.07466882</v>
      </c>
      <c r="F51" s="20" t="n">
        <v>5.11834354</v>
      </c>
      <c r="G51" s="18" t="n">
        <v>419.56436807</v>
      </c>
      <c r="H51" s="20" t="n">
        <v>5.35898103</v>
      </c>
      <c r="I51" s="18" t="n">
        <v>430.9155796</v>
      </c>
      <c r="J51" s="20" t="n">
        <v>3.04583489</v>
      </c>
      <c r="K51" s="18" t="n">
        <v>438.25815751</v>
      </c>
      <c r="L51" s="20" t="n">
        <v>3.27235462</v>
      </c>
      <c r="M51" s="18" t="n">
        <v>383.27112715</v>
      </c>
      <c r="N51" s="20" t="n">
        <v>7.20497991</v>
      </c>
      <c r="O51" s="18" t="s">
        <v>481</v>
      </c>
      <c r="P51" s="20" t="s">
        <v>481</v>
      </c>
      <c r="Q51" s="18" t="s">
        <v>481</v>
      </c>
      <c r="R51" s="20" t="s">
        <v>481</v>
      </c>
      <c r="S51" s="18" t="s">
        <v>481</v>
      </c>
      <c r="T51" s="20" t="s">
        <v>481</v>
      </c>
      <c r="U51" s="18" t="n">
        <v>387.11768025</v>
      </c>
      <c r="V51" s="20" t="n">
        <v>9.578756139999999</v>
      </c>
    </row>
    <row r="52" spans="1:22">
      <c r="A52" s="15" t="s">
        <v>527</v>
      </c>
      <c r="B52" s="17" t="n">
        <v>5809</v>
      </c>
      <c r="C52" s="18">
        <f>(86.0/B52*100)</f>
        <v/>
      </c>
      <c r="D52" s="19" t="n">
        <v>5723</v>
      </c>
      <c r="E52" s="18" t="n">
        <v>450.23670449</v>
      </c>
      <c r="F52" s="20" t="n">
        <v>6.94444219</v>
      </c>
      <c r="G52" s="18" t="n">
        <v>474.10035437</v>
      </c>
      <c r="H52" s="20" t="n">
        <v>4.44175371</v>
      </c>
      <c r="I52" s="18" t="n">
        <v>500.25442653</v>
      </c>
      <c r="J52" s="20" t="n">
        <v>2.9348296</v>
      </c>
      <c r="K52" s="18" t="n">
        <v>509.8198672</v>
      </c>
      <c r="L52" s="20" t="n">
        <v>3.52759328</v>
      </c>
      <c r="M52" s="18" t="n">
        <v>421.26811804</v>
      </c>
      <c r="N52" s="20" t="n">
        <v>5.96822849</v>
      </c>
      <c r="O52" s="18" t="s">
        <v>481</v>
      </c>
      <c r="P52" s="20" t="s">
        <v>481</v>
      </c>
      <c r="Q52" s="18" t="s">
        <v>481</v>
      </c>
      <c r="R52" s="20" t="s">
        <v>481</v>
      </c>
      <c r="S52" s="18" t="s">
        <v>481</v>
      </c>
      <c r="T52" s="20" t="s">
        <v>481</v>
      </c>
      <c r="U52" s="18" t="n">
        <v>442.55097406</v>
      </c>
      <c r="V52" s="20" t="n">
        <v>9.815084580000001</v>
      </c>
    </row>
    <row r="53" spans="1:22">
      <c r="A53" s="15" t="s">
        <v>528</v>
      </c>
      <c r="B53" s="17" t="n">
        <v>5571</v>
      </c>
      <c r="C53" s="18">
        <f>(92.0/B53*100)</f>
        <v/>
      </c>
      <c r="D53" s="19" t="n">
        <v>5479</v>
      </c>
      <c r="E53" s="18" t="n">
        <v>401.41389483</v>
      </c>
      <c r="F53" s="20" t="n">
        <v>4.92752268</v>
      </c>
      <c r="G53" s="18" t="n">
        <v>428.32093989</v>
      </c>
      <c r="H53" s="20" t="n">
        <v>3.75959509</v>
      </c>
      <c r="I53" s="18" t="n">
        <v>466.24150131</v>
      </c>
      <c r="J53" s="20" t="n">
        <v>2.33529988</v>
      </c>
      <c r="K53" s="18" t="n">
        <v>462.18034845</v>
      </c>
      <c r="L53" s="20" t="n">
        <v>4.26119292</v>
      </c>
      <c r="M53" s="18" t="n">
        <v>364.18043417</v>
      </c>
      <c r="N53" s="20" t="n">
        <v>5.41914123</v>
      </c>
      <c r="O53" s="18" t="s">
        <v>481</v>
      </c>
      <c r="P53" s="20" t="s">
        <v>481</v>
      </c>
      <c r="Q53" s="18" t="s">
        <v>481</v>
      </c>
      <c r="R53" s="20" t="s">
        <v>481</v>
      </c>
      <c r="S53" s="18" t="s">
        <v>481</v>
      </c>
      <c r="T53" s="20" t="s">
        <v>481</v>
      </c>
      <c r="U53" s="18" t="n">
        <v>377.96979881</v>
      </c>
      <c r="V53" s="20" t="n">
        <v>9.943189289999999</v>
      </c>
    </row>
    <row r="54" spans="1:22">
      <c r="A54" s="15" t="s">
        <v>529</v>
      </c>
      <c r="B54" s="17" t="n">
        <v>4740</v>
      </c>
      <c r="C54" s="18">
        <f>(260.0/B54*100)</f>
        <v/>
      </c>
      <c r="D54" s="19" t="n">
        <v>4480</v>
      </c>
      <c r="E54" s="18" t="n">
        <v>325.57968654</v>
      </c>
      <c r="F54" s="20" t="n">
        <v>5.10494515</v>
      </c>
      <c r="G54" s="18" t="n">
        <v>347.87164944</v>
      </c>
      <c r="H54" s="20" t="n">
        <v>5.06863137</v>
      </c>
      <c r="I54" s="18" t="n">
        <v>378.02592473</v>
      </c>
      <c r="J54" s="20" t="n">
        <v>3.77065704</v>
      </c>
      <c r="K54" s="18" t="n">
        <v>387.14636166</v>
      </c>
      <c r="L54" s="20" t="n">
        <v>3.94255225</v>
      </c>
      <c r="M54" s="18" t="n">
        <v>285.11114138</v>
      </c>
      <c r="N54" s="20" t="n">
        <v>8.04981896</v>
      </c>
      <c r="O54" s="18" t="s">
        <v>481</v>
      </c>
      <c r="P54" s="20" t="s">
        <v>481</v>
      </c>
      <c r="Q54" s="18" t="s">
        <v>481</v>
      </c>
      <c r="R54" s="20" t="s">
        <v>481</v>
      </c>
      <c r="S54" s="18" t="s">
        <v>481</v>
      </c>
      <c r="T54" s="20" t="s">
        <v>481</v>
      </c>
      <c r="U54" s="18" t="n">
        <v>301.0965738</v>
      </c>
      <c r="V54" s="20" t="n">
        <v>4.72217541</v>
      </c>
    </row>
    <row r="55" spans="1:22">
      <c r="A55" s="15" t="s">
        <v>530</v>
      </c>
      <c r="B55" s="17" t="n">
        <v>5316</v>
      </c>
      <c r="C55" s="18">
        <f>(22.0/B55*100)</f>
        <v/>
      </c>
      <c r="D55" s="19" t="n">
        <v>5294</v>
      </c>
      <c r="E55" s="18" t="n">
        <v>327.53162151</v>
      </c>
      <c r="F55" s="20" t="n">
        <v>8.817891120000001</v>
      </c>
      <c r="G55" s="18" t="n">
        <v>387.61341601</v>
      </c>
      <c r="H55" s="20" t="n">
        <v>5.92525928</v>
      </c>
      <c r="I55" s="18" t="n">
        <v>407.79288592</v>
      </c>
      <c r="J55" s="20" t="n">
        <v>3.61123542</v>
      </c>
      <c r="K55" s="18" t="n">
        <v>415.91976584</v>
      </c>
      <c r="L55" s="20" t="n">
        <v>3.22864655</v>
      </c>
      <c r="M55" s="18" t="s">
        <v>481</v>
      </c>
      <c r="N55" s="20" t="s">
        <v>481</v>
      </c>
      <c r="O55" s="18" t="s">
        <v>481</v>
      </c>
      <c r="P55" s="20" t="s">
        <v>481</v>
      </c>
      <c r="Q55" s="18" t="n">
        <v>451.0739</v>
      </c>
      <c r="R55" s="20" t="n">
        <v>34.3671556</v>
      </c>
      <c r="S55" s="18" t="n">
        <v>289.59459642</v>
      </c>
      <c r="T55" s="20" t="n">
        <v>33.75846734</v>
      </c>
      <c r="U55" s="18" t="n">
        <v>276.09629557</v>
      </c>
      <c r="V55" s="20" t="n">
        <v>10.60500814</v>
      </c>
    </row>
    <row r="56" spans="1:22">
      <c r="A56" s="15" t="s">
        <v>531</v>
      </c>
      <c r="B56" s="17" t="n">
        <v>5359</v>
      </c>
      <c r="C56" s="18">
        <f>(77.0/B56*100)</f>
        <v/>
      </c>
      <c r="D56" s="19" t="n">
        <v>5282</v>
      </c>
      <c r="E56" s="18" t="n">
        <v>487.34413543</v>
      </c>
      <c r="F56" s="20" t="n">
        <v>8.959146090000001</v>
      </c>
      <c r="G56" s="18" t="n">
        <v>506.39596282</v>
      </c>
      <c r="H56" s="20" t="n">
        <v>7.80093199</v>
      </c>
      <c r="I56" s="18" t="n">
        <v>531.07802529</v>
      </c>
      <c r="J56" s="20" t="n">
        <v>3.36588728</v>
      </c>
      <c r="K56" s="18" t="n">
        <v>549.32551775</v>
      </c>
      <c r="L56" s="20" t="n">
        <v>4.53769906</v>
      </c>
      <c r="M56" s="18" t="n">
        <v>511.472242</v>
      </c>
      <c r="N56" s="20" t="n">
        <v>3.24970706</v>
      </c>
      <c r="O56" s="18" t="s">
        <v>481</v>
      </c>
      <c r="P56" s="20" t="s">
        <v>481</v>
      </c>
      <c r="Q56" s="18" t="s">
        <v>481</v>
      </c>
      <c r="R56" s="20" t="s">
        <v>481</v>
      </c>
      <c r="S56" s="18" t="s">
        <v>481</v>
      </c>
      <c r="T56" s="20" t="s">
        <v>481</v>
      </c>
      <c r="U56" s="18" t="n">
        <v>491.99768862</v>
      </c>
      <c r="V56" s="20" t="n">
        <v>20.417216</v>
      </c>
    </row>
    <row r="57" spans="1:22">
      <c r="A57" s="15" t="s">
        <v>532</v>
      </c>
      <c r="B57" s="17" t="n">
        <v>6513</v>
      </c>
      <c r="C57" s="18">
        <f>(0.0/B57*100)</f>
        <v/>
      </c>
      <c r="D57" s="19" t="n">
        <v>6513</v>
      </c>
      <c r="E57" s="18" t="n">
        <v>349.81946841</v>
      </c>
      <c r="F57" s="20" t="n">
        <v>5.5871507</v>
      </c>
      <c r="G57" s="18" t="n">
        <v>374.39495704</v>
      </c>
      <c r="H57" s="20" t="n">
        <v>5.19615142</v>
      </c>
      <c r="I57" s="18" t="n">
        <v>406.84755578</v>
      </c>
      <c r="J57" s="20" t="n">
        <v>3.11169074</v>
      </c>
      <c r="K57" s="18" t="n">
        <v>400.94312635</v>
      </c>
      <c r="L57" s="20" t="n">
        <v>3.15610752</v>
      </c>
      <c r="M57" s="18" t="s">
        <v>481</v>
      </c>
      <c r="N57" s="20" t="s">
        <v>481</v>
      </c>
      <c r="O57" s="18" t="s">
        <v>481</v>
      </c>
      <c r="P57" s="20" t="s">
        <v>481</v>
      </c>
      <c r="Q57" s="18" t="s">
        <v>481</v>
      </c>
      <c r="R57" s="20" t="s">
        <v>481</v>
      </c>
      <c r="S57" s="18" t="n">
        <v>339.85734833</v>
      </c>
      <c r="T57" s="20" t="n">
        <v>36.8016204</v>
      </c>
      <c r="U57" s="18" t="n">
        <v>368.27893209</v>
      </c>
      <c r="V57" s="20" t="n">
        <v>10.84639297</v>
      </c>
    </row>
    <row r="58" spans="1:22">
      <c r="A58" s="15" t="s">
        <v>533</v>
      </c>
      <c r="B58" s="17" t="n">
        <v>7267</v>
      </c>
      <c r="C58" s="18">
        <f>(10.0/B58*100)</f>
        <v/>
      </c>
      <c r="D58" s="19" t="n">
        <v>7257</v>
      </c>
      <c r="E58" s="18" t="n">
        <v>369.23221879</v>
      </c>
      <c r="F58" s="20" t="n">
        <v>6.16825396</v>
      </c>
      <c r="G58" s="18" t="n">
        <v>402.03404803</v>
      </c>
      <c r="H58" s="20" t="n">
        <v>4.15207607</v>
      </c>
      <c r="I58" s="18" t="n">
        <v>431.39276004</v>
      </c>
      <c r="J58" s="20" t="n">
        <v>3.35682354</v>
      </c>
      <c r="K58" s="18" t="n">
        <v>412.05366576</v>
      </c>
      <c r="L58" s="20" t="n">
        <v>3.73104075</v>
      </c>
      <c r="M58" s="18" t="s">
        <v>481</v>
      </c>
      <c r="N58" s="20" t="s">
        <v>481</v>
      </c>
      <c r="O58" s="18" t="s">
        <v>481</v>
      </c>
      <c r="P58" s="20" t="s">
        <v>481</v>
      </c>
      <c r="Q58" s="18" t="s">
        <v>481</v>
      </c>
      <c r="R58" s="20" t="s">
        <v>481</v>
      </c>
      <c r="S58" s="18" t="n">
        <v>261.11456601</v>
      </c>
      <c r="T58" s="20" t="n">
        <v>18.41717214</v>
      </c>
      <c r="U58" s="18" t="n">
        <v>286.34320412</v>
      </c>
      <c r="V58" s="20" t="n">
        <v>16.52454331</v>
      </c>
    </row>
    <row r="59" spans="1:22">
      <c r="A59" s="15" t="s">
        <v>534</v>
      </c>
      <c r="B59" s="17" t="n">
        <v>4826</v>
      </c>
      <c r="C59" s="18">
        <f>(26.0/B59*100)</f>
        <v/>
      </c>
      <c r="D59" s="19" t="n">
        <v>4800</v>
      </c>
      <c r="E59" s="18" t="n">
        <v>295.56279252</v>
      </c>
      <c r="F59" s="20" t="n">
        <v>8.2316425</v>
      </c>
      <c r="G59" s="18" t="n">
        <v>323.55428448</v>
      </c>
      <c r="H59" s="20" t="n">
        <v>5.6026671</v>
      </c>
      <c r="I59" s="18" t="n">
        <v>359.53849065</v>
      </c>
      <c r="J59" s="20" t="n">
        <v>2.23212875</v>
      </c>
      <c r="K59" s="18" t="n">
        <v>352.24529695</v>
      </c>
      <c r="L59" s="20" t="n">
        <v>2.16306011</v>
      </c>
      <c r="M59" s="18" t="s">
        <v>481</v>
      </c>
      <c r="N59" s="20" t="s">
        <v>481</v>
      </c>
      <c r="O59" s="18" t="s">
        <v>481</v>
      </c>
      <c r="P59" s="20" t="s">
        <v>481</v>
      </c>
      <c r="Q59" s="18" t="s">
        <v>481</v>
      </c>
      <c r="R59" s="20" t="s">
        <v>481</v>
      </c>
      <c r="S59" s="18" t="n">
        <v>267.2823301</v>
      </c>
      <c r="T59" s="20" t="n">
        <v>15.11268177</v>
      </c>
      <c r="U59" s="18" t="n">
        <v>252.99124445</v>
      </c>
      <c r="V59" s="20" t="n">
        <v>12.15009197</v>
      </c>
    </row>
    <row r="60" spans="1:22">
      <c r="A60" s="15" t="s">
        <v>535</v>
      </c>
      <c r="B60" s="17" t="n">
        <v>4546</v>
      </c>
      <c r="C60" s="18">
        <f>(15.0/B60*100)</f>
        <v/>
      </c>
      <c r="D60" s="19" t="n">
        <v>4531</v>
      </c>
      <c r="E60" s="18" t="n">
        <v>284.23843668</v>
      </c>
      <c r="F60" s="20" t="n">
        <v>8.004648209999999</v>
      </c>
      <c r="G60" s="18" t="n">
        <v>307.08515843</v>
      </c>
      <c r="H60" s="20" t="n">
        <v>7.16634241</v>
      </c>
      <c r="I60" s="18" t="n">
        <v>360.14775048</v>
      </c>
      <c r="J60" s="20" t="n">
        <v>5.14225353</v>
      </c>
      <c r="K60" s="18" t="n">
        <v>362.70272869</v>
      </c>
      <c r="L60" s="20" t="n">
        <v>6.28174339</v>
      </c>
      <c r="M60" s="18" t="s">
        <v>481</v>
      </c>
      <c r="N60" s="20" t="s">
        <v>481</v>
      </c>
      <c r="O60" s="18" t="s">
        <v>481</v>
      </c>
      <c r="P60" s="20" t="s">
        <v>481</v>
      </c>
      <c r="Q60" s="18" t="s">
        <v>481</v>
      </c>
      <c r="R60" s="20" t="s">
        <v>481</v>
      </c>
      <c r="S60" s="18" t="n">
        <v>246.53582789</v>
      </c>
      <c r="T60" s="20" t="n">
        <v>21.5948978</v>
      </c>
      <c r="U60" s="18" t="n">
        <v>292.37781209</v>
      </c>
      <c r="V60" s="20" t="n">
        <v>15.32924772</v>
      </c>
    </row>
    <row r="61" spans="1:22">
      <c r="A61" s="15" t="s">
        <v>536</v>
      </c>
      <c r="B61" s="17" t="n">
        <v>6525</v>
      </c>
      <c r="C61" s="18">
        <f>(148.0/B61*100)</f>
        <v/>
      </c>
      <c r="D61" s="19" t="n">
        <v>6377</v>
      </c>
      <c r="E61" s="18" t="n">
        <v>434.92867503</v>
      </c>
      <c r="F61" s="20" t="n">
        <v>5.84501054</v>
      </c>
      <c r="G61" s="18" t="n">
        <v>457.99576048</v>
      </c>
      <c r="H61" s="20" t="n">
        <v>4.22430481</v>
      </c>
      <c r="I61" s="18" t="n">
        <v>486.31649317</v>
      </c>
      <c r="J61" s="20" t="n">
        <v>3.03469965</v>
      </c>
      <c r="K61" s="18" t="n">
        <v>487.86811859</v>
      </c>
      <c r="L61" s="20" t="n">
        <v>3.77037734</v>
      </c>
      <c r="M61" s="18" t="n">
        <v>383.6044198</v>
      </c>
      <c r="N61" s="20" t="n">
        <v>9.387721190000001</v>
      </c>
      <c r="O61" s="18" t="s">
        <v>481</v>
      </c>
      <c r="P61" s="20" t="s">
        <v>481</v>
      </c>
      <c r="Q61" s="18" t="s">
        <v>481</v>
      </c>
      <c r="R61" s="20" t="s">
        <v>481</v>
      </c>
      <c r="S61" s="18" t="s">
        <v>481</v>
      </c>
      <c r="T61" s="20" t="s">
        <v>481</v>
      </c>
      <c r="U61" s="18" t="n">
        <v>404.24041171</v>
      </c>
      <c r="V61" s="20" t="n">
        <v>14.38589983</v>
      </c>
    </row>
    <row r="62" spans="1:22">
      <c r="A62" s="15" t="s">
        <v>537</v>
      </c>
      <c r="B62" s="17" t="n">
        <v>4476</v>
      </c>
      <c r="C62" s="18">
        <f>(3.0/B62*100)</f>
        <v/>
      </c>
      <c r="D62" s="19" t="n">
        <v>4473</v>
      </c>
      <c r="E62" s="18" t="n">
        <v>460.02427872</v>
      </c>
      <c r="F62" s="20" t="n">
        <v>9.25222057</v>
      </c>
      <c r="G62" s="18" t="n">
        <v>505.76431143</v>
      </c>
      <c r="H62" s="20" t="n">
        <v>4.89648655</v>
      </c>
      <c r="I62" s="18" t="n">
        <v>513.8469772</v>
      </c>
      <c r="J62" s="20" t="n">
        <v>1.76557159</v>
      </c>
      <c r="K62" s="18" t="n">
        <v>514.09435779</v>
      </c>
      <c r="L62" s="20" t="n">
        <v>2.35053455</v>
      </c>
      <c r="M62" s="18" t="n">
        <v>489.95828195</v>
      </c>
      <c r="N62" s="20" t="n">
        <v>4.45531942</v>
      </c>
      <c r="O62" s="18" t="s">
        <v>481</v>
      </c>
      <c r="P62" s="20" t="s">
        <v>481</v>
      </c>
      <c r="Q62" s="18" t="s">
        <v>481</v>
      </c>
      <c r="R62" s="20" t="s">
        <v>481</v>
      </c>
      <c r="S62" s="18" t="s">
        <v>481</v>
      </c>
      <c r="T62" s="20" t="s">
        <v>481</v>
      </c>
      <c r="U62" s="18" t="n">
        <v>484.25608527</v>
      </c>
      <c r="V62" s="20" t="n">
        <v>15.94904736</v>
      </c>
    </row>
    <row r="63" spans="1:22">
      <c r="A63" s="15" t="s">
        <v>538</v>
      </c>
      <c r="B63" s="17" t="n">
        <v>5324</v>
      </c>
      <c r="C63" s="18">
        <f>(13.0/B63*100)</f>
        <v/>
      </c>
      <c r="D63" s="19" t="n">
        <v>5311</v>
      </c>
      <c r="E63" s="18" t="n">
        <v>301.31852982</v>
      </c>
      <c r="F63" s="20" t="n">
        <v>6.49082169</v>
      </c>
      <c r="G63" s="18" t="n">
        <v>338.41455066</v>
      </c>
      <c r="H63" s="20" t="n">
        <v>5.60359922</v>
      </c>
      <c r="I63" s="18" t="n">
        <v>358.41320286</v>
      </c>
      <c r="J63" s="20" t="n">
        <v>2.32954657</v>
      </c>
      <c r="K63" s="18" t="n">
        <v>365.14792638</v>
      </c>
      <c r="L63" s="20" t="n">
        <v>2.63737417</v>
      </c>
      <c r="M63" s="18" t="s">
        <v>481</v>
      </c>
      <c r="N63" s="20" t="s">
        <v>481</v>
      </c>
      <c r="O63" s="18" t="s">
        <v>481</v>
      </c>
      <c r="P63" s="20" t="s">
        <v>481</v>
      </c>
      <c r="Q63" s="18" t="n">
        <v>255.64231787</v>
      </c>
      <c r="R63" s="20" t="n">
        <v>40.75844896</v>
      </c>
      <c r="S63" s="18" t="n">
        <v>230.29917345</v>
      </c>
      <c r="T63" s="20" t="n">
        <v>32.69979537</v>
      </c>
      <c r="U63" s="18" t="n">
        <v>290.72501242</v>
      </c>
      <c r="V63" s="20" t="n">
        <v>7.92469649</v>
      </c>
    </row>
    <row r="64" spans="1:22">
      <c r="A64" s="15" t="s">
        <v>539</v>
      </c>
      <c r="B64" s="17" t="n">
        <v>3634</v>
      </c>
      <c r="C64" s="18">
        <f>(3.0/B64*100)</f>
        <v/>
      </c>
      <c r="D64" s="19" t="n">
        <v>3631</v>
      </c>
      <c r="E64" s="18" t="n">
        <v>356.8986318</v>
      </c>
      <c r="F64" s="20" t="n">
        <v>7.92051046</v>
      </c>
      <c r="G64" s="18" t="n">
        <v>405.14778263</v>
      </c>
      <c r="H64" s="20" t="n">
        <v>5.16782298</v>
      </c>
      <c r="I64" s="18" t="n">
        <v>456.51100908</v>
      </c>
      <c r="J64" s="20" t="n">
        <v>3.10287567</v>
      </c>
      <c r="K64" s="18" t="n">
        <v>478.93216892</v>
      </c>
      <c r="L64" s="20" t="n">
        <v>2.94411752</v>
      </c>
      <c r="M64" s="18" t="s">
        <v>481</v>
      </c>
      <c r="N64" s="20" t="s">
        <v>481</v>
      </c>
      <c r="O64" s="18" t="s">
        <v>481</v>
      </c>
      <c r="P64" s="20" t="s">
        <v>481</v>
      </c>
      <c r="Q64" s="18" t="s">
        <v>481</v>
      </c>
      <c r="R64" s="20" t="s">
        <v>481</v>
      </c>
      <c r="S64" s="18" t="n">
        <v>284.4655</v>
      </c>
      <c r="T64" s="20" t="n">
        <v>50.74079871</v>
      </c>
      <c r="U64" s="18" t="n">
        <v>284.30198304</v>
      </c>
      <c r="V64" s="20" t="n">
        <v>12.37350632</v>
      </c>
    </row>
    <row r="65" spans="1:22">
      <c r="A65" s="15" t="s">
        <v>540</v>
      </c>
      <c r="B65" s="17" t="n">
        <v>5325</v>
      </c>
      <c r="C65" s="18">
        <f>(14.0/B65*100)</f>
        <v/>
      </c>
      <c r="D65" s="19" t="n">
        <v>5311</v>
      </c>
      <c r="E65" s="18" t="n">
        <v>362.35688083</v>
      </c>
      <c r="F65" s="20" t="n">
        <v>9.83878183</v>
      </c>
      <c r="G65" s="18" t="n">
        <v>425.8527569</v>
      </c>
      <c r="H65" s="20" t="n">
        <v>6.48410509</v>
      </c>
      <c r="I65" s="18" t="n">
        <v>420.46854383</v>
      </c>
      <c r="J65" s="20" t="n">
        <v>2.76857495</v>
      </c>
      <c r="K65" s="18" t="n">
        <v>421.67781697</v>
      </c>
      <c r="L65" s="20" t="n">
        <v>3.73111426</v>
      </c>
      <c r="M65" s="18" t="s">
        <v>481</v>
      </c>
      <c r="N65" s="20" t="s">
        <v>481</v>
      </c>
      <c r="O65" s="18" t="s">
        <v>481</v>
      </c>
      <c r="P65" s="20" t="s">
        <v>481</v>
      </c>
      <c r="Q65" s="18" t="n">
        <v>266.67819617</v>
      </c>
      <c r="R65" s="20" t="n">
        <v>43.21651508</v>
      </c>
      <c r="S65" s="18" t="n">
        <v>381.1759</v>
      </c>
      <c r="T65" s="20" t="n">
        <v>24.00164357</v>
      </c>
      <c r="U65" s="18" t="n">
        <v>277.22207157</v>
      </c>
      <c r="V65" s="20" t="n">
        <v>10.80326251</v>
      </c>
    </row>
    <row r="66" spans="1:22">
      <c r="A66" s="15" t="s">
        <v>541</v>
      </c>
      <c r="B66" s="17" t="n">
        <v>5665</v>
      </c>
      <c r="C66" s="18">
        <f>(81.0/B66*100)</f>
        <v/>
      </c>
      <c r="D66" s="19" t="n">
        <v>5584</v>
      </c>
      <c r="E66" s="18" t="n">
        <v>399.89557414</v>
      </c>
      <c r="F66" s="20" t="n">
        <v>5.02464024</v>
      </c>
      <c r="G66" s="18" t="n">
        <v>431.86433491</v>
      </c>
      <c r="H66" s="20" t="n">
        <v>3.82797868</v>
      </c>
      <c r="I66" s="18" t="n">
        <v>447.75486699</v>
      </c>
      <c r="J66" s="20" t="n">
        <v>2.75509168</v>
      </c>
      <c r="K66" s="18" t="n">
        <v>444.3153121</v>
      </c>
      <c r="L66" s="20" t="n">
        <v>3.21590175</v>
      </c>
      <c r="M66" s="18" t="n">
        <v>375.03384174</v>
      </c>
      <c r="N66" s="20" t="n">
        <v>4.57448314</v>
      </c>
      <c r="O66" s="18" t="s">
        <v>481</v>
      </c>
      <c r="P66" s="20" t="s">
        <v>481</v>
      </c>
      <c r="Q66" s="18" t="s">
        <v>481</v>
      </c>
      <c r="R66" s="20" t="s">
        <v>481</v>
      </c>
      <c r="S66" s="18" t="s">
        <v>481</v>
      </c>
      <c r="T66" s="20" t="s">
        <v>481</v>
      </c>
      <c r="U66" s="18" t="n">
        <v>359.58492369</v>
      </c>
      <c r="V66" s="20" t="n">
        <v>5.81898756</v>
      </c>
    </row>
    <row r="67" spans="1:22">
      <c r="A67" s="15" t="s">
        <v>542</v>
      </c>
      <c r="B67" s="17" t="n">
        <v>6971</v>
      </c>
      <c r="C67" s="18">
        <f>(440.0/B67*100)</f>
        <v/>
      </c>
      <c r="D67" s="19" t="n">
        <v>6531</v>
      </c>
      <c r="E67" s="18" t="n">
        <v>350.78916875</v>
      </c>
      <c r="F67" s="20" t="n">
        <v>8.771135230000001</v>
      </c>
      <c r="G67" s="18" t="n">
        <v>402.78533212</v>
      </c>
      <c r="H67" s="20" t="n">
        <v>4.89054951</v>
      </c>
      <c r="I67" s="18" t="n">
        <v>409.82171834</v>
      </c>
      <c r="J67" s="20" t="n">
        <v>3.03221442</v>
      </c>
      <c r="K67" s="18" t="n">
        <v>417.48773778</v>
      </c>
      <c r="L67" s="20" t="n">
        <v>4.20891653</v>
      </c>
      <c r="M67" s="18" t="n">
        <v>362.89280251</v>
      </c>
      <c r="N67" s="20" t="n">
        <v>6.96386695</v>
      </c>
      <c r="O67" s="18" t="s">
        <v>481</v>
      </c>
      <c r="P67" s="20" t="s">
        <v>481</v>
      </c>
      <c r="Q67" s="18" t="s">
        <v>481</v>
      </c>
      <c r="R67" s="20" t="s">
        <v>481</v>
      </c>
      <c r="S67" s="18" t="s">
        <v>481</v>
      </c>
      <c r="T67" s="20" t="s">
        <v>481</v>
      </c>
      <c r="U67" s="18" t="n">
        <v>322.67740052</v>
      </c>
      <c r="V67" s="20" t="n">
        <v>7.49060742</v>
      </c>
    </row>
    <row r="68" spans="1:22">
      <c r="A68" s="15" t="s">
        <v>543</v>
      </c>
      <c r="B68" s="17" t="n">
        <v>12083</v>
      </c>
      <c r="C68" s="18">
        <f>(29.0/B68*100)</f>
        <v/>
      </c>
      <c r="D68" s="19" t="n">
        <v>12054</v>
      </c>
      <c r="E68" s="18" t="n">
        <v>345.62035186</v>
      </c>
      <c r="F68" s="20" t="n">
        <v>4.04927026</v>
      </c>
      <c r="G68" s="18" t="n">
        <v>377.10645486</v>
      </c>
      <c r="H68" s="20" t="n">
        <v>2.91256241</v>
      </c>
      <c r="I68" s="18" t="n">
        <v>433.9604869</v>
      </c>
      <c r="J68" s="20" t="n">
        <v>2.38064582</v>
      </c>
      <c r="K68" s="18" t="n">
        <v>440.1906436</v>
      </c>
      <c r="L68" s="20" t="n">
        <v>2.11205758</v>
      </c>
      <c r="M68" s="18" t="n">
        <v>328.28585839</v>
      </c>
      <c r="N68" s="20" t="n">
        <v>3.23835827</v>
      </c>
      <c r="O68" s="18" t="s">
        <v>481</v>
      </c>
      <c r="P68" s="20" t="s">
        <v>481</v>
      </c>
      <c r="Q68" s="18" t="s">
        <v>481</v>
      </c>
      <c r="R68" s="20" t="s">
        <v>481</v>
      </c>
      <c r="S68" s="18" t="s">
        <v>481</v>
      </c>
      <c r="T68" s="20" t="s">
        <v>481</v>
      </c>
      <c r="U68" s="18" t="n">
        <v>334.18304399</v>
      </c>
      <c r="V68" s="20" t="n">
        <v>5.52525891</v>
      </c>
    </row>
    <row r="69" spans="1:22">
      <c r="A69" s="15" t="s">
        <v>544</v>
      </c>
      <c r="B69" s="17" t="n">
        <v>4876</v>
      </c>
      <c r="C69" s="18">
        <f>(0.0/B69*100)</f>
        <v/>
      </c>
      <c r="D69" s="19" t="n">
        <v>4876</v>
      </c>
      <c r="E69" s="18" t="n">
        <v>387.63965763</v>
      </c>
      <c r="F69" s="20" t="n">
        <v>8.99204175</v>
      </c>
      <c r="G69" s="18" t="n">
        <v>406.35271551</v>
      </c>
      <c r="H69" s="20" t="n">
        <v>6.91289993</v>
      </c>
      <c r="I69" s="18" t="n">
        <v>434.97483012</v>
      </c>
      <c r="J69" s="20" t="n">
        <v>3.77553421</v>
      </c>
      <c r="K69" s="18" t="n">
        <v>445.61560264</v>
      </c>
      <c r="L69" s="20" t="n">
        <v>4.87246379</v>
      </c>
      <c r="M69" s="18" t="s">
        <v>481</v>
      </c>
      <c r="N69" s="20" t="s">
        <v>481</v>
      </c>
      <c r="O69" s="18" t="s">
        <v>481</v>
      </c>
      <c r="P69" s="20" t="s">
        <v>481</v>
      </c>
      <c r="Q69" s="18" t="s">
        <v>481</v>
      </c>
      <c r="R69" s="20" t="s">
        <v>481</v>
      </c>
      <c r="S69" s="18" t="s">
        <v>481</v>
      </c>
      <c r="T69" s="20" t="s">
        <v>481</v>
      </c>
      <c r="U69" s="18" t="n">
        <v>286.8115976</v>
      </c>
      <c r="V69" s="20" t="n">
        <v>19.97967102</v>
      </c>
    </row>
    <row r="70" spans="1:22">
      <c r="A70" s="15" t="s">
        <v>545</v>
      </c>
      <c r="B70" s="17" t="n">
        <v>6036</v>
      </c>
      <c r="C70" s="18">
        <f>(223.0/B70*100)</f>
        <v/>
      </c>
      <c r="D70" s="19" t="n">
        <v>5813</v>
      </c>
      <c r="E70" s="18" t="n">
        <v>458.95678719</v>
      </c>
      <c r="F70" s="20" t="n">
        <v>7.70603368</v>
      </c>
      <c r="G70" s="18" t="n">
        <v>495.75126345</v>
      </c>
      <c r="H70" s="20" t="n">
        <v>5.78591928</v>
      </c>
      <c r="I70" s="18" t="n">
        <v>509.49219162</v>
      </c>
      <c r="J70" s="20" t="n">
        <v>3.12055999</v>
      </c>
      <c r="K70" s="18" t="n">
        <v>499.16743762</v>
      </c>
      <c r="L70" s="20" t="n">
        <v>3.4632141</v>
      </c>
      <c r="M70" s="18" t="n">
        <v>432.50302033</v>
      </c>
      <c r="N70" s="20" t="n">
        <v>6.8787403</v>
      </c>
      <c r="O70" s="18" t="s">
        <v>481</v>
      </c>
      <c r="P70" s="20" t="s">
        <v>481</v>
      </c>
      <c r="Q70" s="18" t="s">
        <v>481</v>
      </c>
      <c r="R70" s="20" t="s">
        <v>481</v>
      </c>
      <c r="S70" s="18" t="s">
        <v>481</v>
      </c>
      <c r="T70" s="20" t="s">
        <v>481</v>
      </c>
      <c r="U70" s="18" t="n">
        <v>431.45771946</v>
      </c>
      <c r="V70" s="20" t="n">
        <v>9.758019340000001</v>
      </c>
    </row>
    <row r="71" spans="1:22">
      <c r="A71" s="15" t="s">
        <v>546</v>
      </c>
      <c r="B71" s="17" t="n">
        <v>6115</v>
      </c>
      <c r="C71" s="18">
        <f>(21.0/B71*100)</f>
        <v/>
      </c>
      <c r="D71" s="19" t="n">
        <v>6094</v>
      </c>
      <c r="E71" s="18" t="n">
        <v>484.23832935</v>
      </c>
      <c r="F71" s="20" t="n">
        <v>7.31607704</v>
      </c>
      <c r="G71" s="18" t="n">
        <v>492.51693933</v>
      </c>
      <c r="H71" s="20" t="n">
        <v>5.47208573</v>
      </c>
      <c r="I71" s="18" t="n">
        <v>532.13095727</v>
      </c>
      <c r="J71" s="20" t="n">
        <v>2.22641723</v>
      </c>
      <c r="K71" s="18" t="n">
        <v>564.6244544899999</v>
      </c>
      <c r="L71" s="20" t="n">
        <v>2.82564054</v>
      </c>
      <c r="M71" s="18" t="n">
        <v>434.90114573</v>
      </c>
      <c r="N71" s="20" t="n">
        <v>6.3583381</v>
      </c>
      <c r="O71" s="18" t="s">
        <v>481</v>
      </c>
      <c r="P71" s="20" t="s">
        <v>481</v>
      </c>
      <c r="Q71" s="18" t="s">
        <v>481</v>
      </c>
      <c r="R71" s="20" t="s">
        <v>481</v>
      </c>
      <c r="S71" s="18" t="s">
        <v>481</v>
      </c>
      <c r="T71" s="20" t="s">
        <v>481</v>
      </c>
      <c r="U71" s="18" t="n">
        <v>513.68619691</v>
      </c>
      <c r="V71" s="20" t="n">
        <v>23.03611435</v>
      </c>
    </row>
    <row r="72" spans="1:22">
      <c r="A72" s="15" t="s">
        <v>547</v>
      </c>
      <c r="B72" s="17" t="n">
        <v>7708</v>
      </c>
      <c r="C72" s="18">
        <f>(5.0/B72*100)</f>
        <v/>
      </c>
      <c r="D72" s="19" t="n">
        <v>7703</v>
      </c>
      <c r="E72" s="18" t="n">
        <v>453.49665783</v>
      </c>
      <c r="F72" s="20" t="n">
        <v>6.60687035</v>
      </c>
      <c r="G72" s="18" t="n">
        <v>482.15232984</v>
      </c>
      <c r="H72" s="20" t="n">
        <v>4.17323938</v>
      </c>
      <c r="I72" s="18" t="n">
        <v>505.23384406</v>
      </c>
      <c r="J72" s="20" t="n">
        <v>3.02701413</v>
      </c>
      <c r="K72" s="18" t="n">
        <v>510.44939073</v>
      </c>
      <c r="L72" s="20" t="n">
        <v>3.60527332</v>
      </c>
      <c r="M72" s="18" t="n">
        <v>444.00457368</v>
      </c>
      <c r="N72" s="20" t="n">
        <v>7.84830689</v>
      </c>
      <c r="O72" s="18" t="s">
        <v>481</v>
      </c>
      <c r="P72" s="20" t="s">
        <v>481</v>
      </c>
      <c r="Q72" s="18" t="s">
        <v>481</v>
      </c>
      <c r="R72" s="20" t="s">
        <v>481</v>
      </c>
      <c r="S72" s="18" t="s">
        <v>481</v>
      </c>
      <c r="T72" s="20" t="s">
        <v>481</v>
      </c>
      <c r="U72" s="18" t="n">
        <v>506.27205335</v>
      </c>
      <c r="V72" s="20" t="n">
        <v>21.04344615</v>
      </c>
    </row>
    <row r="73" spans="1:22">
      <c r="A73" s="15" t="s">
        <v>548</v>
      </c>
      <c r="B73" s="17" t="n">
        <v>8249</v>
      </c>
      <c r="C73" s="18">
        <f>(160.0/B73*100)</f>
        <v/>
      </c>
      <c r="D73" s="19" t="n">
        <v>8089</v>
      </c>
      <c r="E73" s="18" t="n">
        <v>354.35545198</v>
      </c>
      <c r="F73" s="20" t="n">
        <v>8.81592938</v>
      </c>
      <c r="G73" s="18" t="n">
        <v>387.14858323</v>
      </c>
      <c r="H73" s="20" t="n">
        <v>7.29634972</v>
      </c>
      <c r="I73" s="18" t="n">
        <v>419.40776083</v>
      </c>
      <c r="J73" s="20" t="n">
        <v>3.67438796</v>
      </c>
      <c r="K73" s="18" t="n">
        <v>416.98887416</v>
      </c>
      <c r="L73" s="20" t="n">
        <v>3.78561047</v>
      </c>
      <c r="M73" s="18" t="n">
        <v>377.38336375</v>
      </c>
      <c r="N73" s="20" t="n">
        <v>4.3272088</v>
      </c>
      <c r="O73" s="18" t="s">
        <v>481</v>
      </c>
      <c r="P73" s="20" t="s">
        <v>481</v>
      </c>
      <c r="Q73" s="18" t="s">
        <v>481</v>
      </c>
      <c r="R73" s="20" t="s">
        <v>481</v>
      </c>
      <c r="S73" s="18" t="s">
        <v>481</v>
      </c>
      <c r="T73" s="20" t="s">
        <v>481</v>
      </c>
      <c r="U73" s="18" t="n">
        <v>373.03842746</v>
      </c>
      <c r="V73" s="20" t="n">
        <v>14.25576532</v>
      </c>
    </row>
    <row r="74" spans="1:22">
      <c r="A74" s="15" t="s">
        <v>549</v>
      </c>
      <c r="B74" s="17" t="n">
        <v>4692</v>
      </c>
      <c r="C74" s="18">
        <f>(82.0/B74*100)</f>
        <v/>
      </c>
      <c r="D74" s="19" t="n">
        <v>4610</v>
      </c>
      <c r="E74" s="18" t="n">
        <v>372.93218487</v>
      </c>
      <c r="F74" s="20" t="n">
        <v>8.450454410000001</v>
      </c>
      <c r="G74" s="18" t="n">
        <v>400.97837348</v>
      </c>
      <c r="H74" s="20" t="n">
        <v>5.19412149</v>
      </c>
      <c r="I74" s="18" t="n">
        <v>432.99101479</v>
      </c>
      <c r="J74" s="20" t="n">
        <v>2.60645101</v>
      </c>
      <c r="K74" s="18" t="n">
        <v>454.67364899</v>
      </c>
      <c r="L74" s="20" t="n">
        <v>2.78495765</v>
      </c>
      <c r="M74" s="18" t="s">
        <v>481</v>
      </c>
      <c r="N74" s="20" t="s">
        <v>481</v>
      </c>
      <c r="O74" s="18" t="s">
        <v>481</v>
      </c>
      <c r="P74" s="20" t="s">
        <v>481</v>
      </c>
      <c r="Q74" s="18" t="s">
        <v>481</v>
      </c>
      <c r="R74" s="20" t="s">
        <v>481</v>
      </c>
      <c r="S74" s="18" t="n">
        <v>348.27257612</v>
      </c>
      <c r="T74" s="20" t="n">
        <v>31.04093789</v>
      </c>
      <c r="U74" s="18" t="n">
        <v>345.62096111</v>
      </c>
      <c r="V74" s="20" t="n">
        <v>8.232190060000001</v>
      </c>
    </row>
    <row r="75" spans="1:22">
      <c r="A75" s="15" t="s">
        <v>550</v>
      </c>
      <c r="B75" s="17" t="n">
        <v>5375</v>
      </c>
      <c r="C75" s="18">
        <f>(254.0/B75*100)</f>
        <v/>
      </c>
      <c r="D75" s="19" t="n">
        <v>5121</v>
      </c>
      <c r="E75" s="18" t="n">
        <v>348.35528234</v>
      </c>
      <c r="F75" s="20" t="n">
        <v>5.64807802</v>
      </c>
      <c r="G75" s="18" t="n">
        <v>366.11901558</v>
      </c>
      <c r="H75" s="20" t="n">
        <v>4.62436835</v>
      </c>
      <c r="I75" s="18" t="n">
        <v>377.52458248</v>
      </c>
      <c r="J75" s="20" t="n">
        <v>3.42193679</v>
      </c>
      <c r="K75" s="18" t="n">
        <v>358.28342291</v>
      </c>
      <c r="L75" s="20" t="n">
        <v>5.48515769</v>
      </c>
      <c r="M75" s="18" t="n">
        <v>325.98411213</v>
      </c>
      <c r="N75" s="20" t="n">
        <v>6.90174597</v>
      </c>
      <c r="O75" s="18" t="s">
        <v>481</v>
      </c>
      <c r="P75" s="20" t="s">
        <v>481</v>
      </c>
      <c r="Q75" s="18" t="s">
        <v>481</v>
      </c>
      <c r="R75" s="20" t="s">
        <v>481</v>
      </c>
      <c r="S75" s="18" t="s">
        <v>481</v>
      </c>
      <c r="T75" s="20" t="s">
        <v>481</v>
      </c>
      <c r="U75" s="18" t="n">
        <v>308.34394494</v>
      </c>
      <c r="V75" s="20" t="n">
        <v>7.88294975</v>
      </c>
    </row>
    <row r="76" spans="1:22">
      <c r="A76" s="15" t="s">
        <v>551</v>
      </c>
      <c r="B76" s="17" t="n">
        <v>14167</v>
      </c>
      <c r="C76" s="18">
        <f>(232.0/B76*100)</f>
        <v/>
      </c>
      <c r="D76" s="19" t="n">
        <v>13935</v>
      </c>
      <c r="E76" s="18" t="n">
        <v>378.68880589</v>
      </c>
      <c r="F76" s="20" t="n">
        <v>5.39090633</v>
      </c>
      <c r="G76" s="18" t="n">
        <v>412.05882504</v>
      </c>
      <c r="H76" s="20" t="n">
        <v>5.07264253</v>
      </c>
      <c r="I76" s="18" t="n">
        <v>454.92529351</v>
      </c>
      <c r="J76" s="20" t="n">
        <v>3.65117441</v>
      </c>
      <c r="K76" s="18" t="n">
        <v>450.45722694</v>
      </c>
      <c r="L76" s="20" t="n">
        <v>3.13528366</v>
      </c>
      <c r="M76" s="18" t="n">
        <v>400.94788857</v>
      </c>
      <c r="N76" s="20" t="n">
        <v>5.3177581</v>
      </c>
      <c r="O76" s="18" t="s">
        <v>481</v>
      </c>
      <c r="P76" s="20" t="s">
        <v>481</v>
      </c>
      <c r="Q76" s="18" t="s">
        <v>481</v>
      </c>
      <c r="R76" s="20" t="s">
        <v>481</v>
      </c>
      <c r="S76" s="18" t="s">
        <v>481</v>
      </c>
      <c r="T76" s="20" t="s">
        <v>481</v>
      </c>
      <c r="U76" s="18" t="n">
        <v>348.01184239</v>
      </c>
      <c r="V76" s="20" t="n">
        <v>8.970548839999999</v>
      </c>
    </row>
    <row r="77" spans="1:22">
      <c r="A77" s="15" t="s">
        <v>552</v>
      </c>
      <c r="B77" s="17" t="n">
        <v>6062</v>
      </c>
      <c r="C77" s="18">
        <f>(188.0/B77*100)</f>
        <v/>
      </c>
      <c r="D77" s="19" t="n">
        <v>5874</v>
      </c>
      <c r="E77" s="18" t="n">
        <v>410.37728656</v>
      </c>
      <c r="F77" s="20" t="n">
        <v>6.07439038</v>
      </c>
      <c r="G77" s="18" t="n">
        <v>428.78909992</v>
      </c>
      <c r="H77" s="20" t="n">
        <v>4.78228845</v>
      </c>
      <c r="I77" s="18" t="n">
        <v>456.36950428</v>
      </c>
      <c r="J77" s="20" t="n">
        <v>2.91660617</v>
      </c>
      <c r="K77" s="18" t="n">
        <v>463.75434084</v>
      </c>
      <c r="L77" s="20" t="n">
        <v>3.76875796</v>
      </c>
      <c r="M77" s="18" t="n">
        <v>375.78327184</v>
      </c>
      <c r="N77" s="20" t="n">
        <v>5.9843522</v>
      </c>
      <c r="O77" s="18" t="s">
        <v>481</v>
      </c>
      <c r="P77" s="20" t="s">
        <v>481</v>
      </c>
      <c r="Q77" s="18" t="s">
        <v>481</v>
      </c>
      <c r="R77" s="20" t="s">
        <v>481</v>
      </c>
      <c r="S77" s="18" t="s">
        <v>481</v>
      </c>
      <c r="T77" s="20" t="s">
        <v>481</v>
      </c>
      <c r="U77" s="18" t="n">
        <v>366.30001728</v>
      </c>
      <c r="V77" s="20" t="n">
        <v>5.49521957</v>
      </c>
    </row>
    <row r="78" spans="1:22">
      <c r="A78" s="15" t="s">
        <v>553</v>
      </c>
      <c r="B78" s="17" t="n">
        <v>5826</v>
      </c>
      <c r="C78" s="18">
        <f>(0.0/B78*100)</f>
        <v/>
      </c>
      <c r="D78" s="19" t="n">
        <v>5826</v>
      </c>
      <c r="E78" s="18" t="n">
        <v>433.12390555</v>
      </c>
      <c r="F78" s="20" t="n">
        <v>9.443954039999999</v>
      </c>
      <c r="G78" s="18" t="n">
        <v>495.89439931</v>
      </c>
      <c r="H78" s="20" t="n">
        <v>7.35283731</v>
      </c>
      <c r="I78" s="18" t="n">
        <v>489.28844222</v>
      </c>
      <c r="J78" s="20" t="n">
        <v>3.67556103</v>
      </c>
      <c r="K78" s="18" t="n">
        <v>485.27207601</v>
      </c>
      <c r="L78" s="20" t="n">
        <v>5.08140056</v>
      </c>
      <c r="M78" s="18" t="s">
        <v>481</v>
      </c>
      <c r="N78" s="20" t="s">
        <v>481</v>
      </c>
      <c r="O78" s="18" t="s">
        <v>481</v>
      </c>
      <c r="P78" s="20" t="s">
        <v>481</v>
      </c>
      <c r="Q78" s="18" t="s">
        <v>481</v>
      </c>
      <c r="R78" s="20" t="s">
        <v>481</v>
      </c>
      <c r="S78" s="18" t="n">
        <v>404.48336605</v>
      </c>
      <c r="T78" s="20" t="n">
        <v>106.92072352</v>
      </c>
      <c r="U78" s="18" t="n">
        <v>394.9292879</v>
      </c>
      <c r="V78" s="20" t="n">
        <v>21.11365362</v>
      </c>
    </row>
    <row customHeight="1" ht="25" r="79" spans="1:22">
      <c r="A79" s="15" t="s">
        <v>554</v>
      </c>
      <c r="B79" s="17" t="n">
        <v>1657</v>
      </c>
      <c r="C79" s="18">
        <f>(41.0/B79*100)</f>
        <v/>
      </c>
      <c r="D79" s="19" t="n">
        <v>1616</v>
      </c>
      <c r="E79" s="18" t="n">
        <v>440.34548146</v>
      </c>
      <c r="F79" s="20" t="n">
        <v>13.33454921</v>
      </c>
      <c r="G79" s="18" t="n">
        <v>451.68447861</v>
      </c>
      <c r="H79" s="20" t="n">
        <v>9.13228477</v>
      </c>
      <c r="I79" s="18" t="n">
        <v>477.87364821</v>
      </c>
      <c r="J79" s="20" t="n">
        <v>7.98325811</v>
      </c>
      <c r="K79" s="18" t="n">
        <v>487.89124253</v>
      </c>
      <c r="L79" s="20" t="n">
        <v>9.0397005</v>
      </c>
      <c r="M79" s="18" t="s">
        <v>481</v>
      </c>
      <c r="N79" s="20" t="s">
        <v>481</v>
      </c>
      <c r="O79" s="18" t="s">
        <v>481</v>
      </c>
      <c r="P79" s="20" t="s">
        <v>481</v>
      </c>
      <c r="Q79" s="18" t="s">
        <v>481</v>
      </c>
      <c r="R79" s="20" t="s">
        <v>481</v>
      </c>
      <c r="S79" s="18" t="s">
        <v>481</v>
      </c>
      <c r="T79" s="20" t="s">
        <v>481</v>
      </c>
      <c r="U79" s="18" t="n">
        <v>341.00707811</v>
      </c>
      <c r="V79" s="20" t="n">
        <v>28.81642235</v>
      </c>
    </row>
    <row r="80" spans="1:22">
      <c r="A80" s="15" t="s">
        <v>555</v>
      </c>
      <c r="B80" s="17" t="n">
        <v>7841</v>
      </c>
      <c r="C80" s="18">
        <f>(0.0/B80*100)</f>
        <v/>
      </c>
      <c r="D80" s="19" t="n">
        <v>7841</v>
      </c>
      <c r="E80" s="18" t="n">
        <v>394.56332827</v>
      </c>
      <c r="F80" s="20" t="n">
        <v>8.05331752</v>
      </c>
      <c r="G80" s="18" t="n">
        <v>415.05594647</v>
      </c>
      <c r="H80" s="20" t="n">
        <v>9.26105199</v>
      </c>
      <c r="I80" s="18" t="n">
        <v>434.71780517</v>
      </c>
      <c r="J80" s="20" t="n">
        <v>4.5490003</v>
      </c>
      <c r="K80" s="18" t="n">
        <v>426.23904563</v>
      </c>
      <c r="L80" s="20" t="n">
        <v>3.59706631</v>
      </c>
      <c r="M80" s="18" t="s">
        <v>481</v>
      </c>
      <c r="N80" s="20" t="s">
        <v>481</v>
      </c>
      <c r="O80" s="18" t="s">
        <v>481</v>
      </c>
      <c r="P80" s="20" t="s">
        <v>481</v>
      </c>
      <c r="Q80" s="18" t="s">
        <v>481</v>
      </c>
      <c r="R80" s="20" t="s">
        <v>481</v>
      </c>
      <c r="S80" s="18" t="s">
        <v>481</v>
      </c>
      <c r="T80" s="20" t="s">
        <v>481</v>
      </c>
      <c r="U80" s="18" t="n">
        <v>324.26574953</v>
      </c>
      <c r="V80" s="20" t="n">
        <v>40.43860727</v>
      </c>
    </row>
    <row r="81" spans="1:22">
      <c r="A81" s="23" t="s">
        <v>556</v>
      </c>
      <c r="B81" s="17" t="n">
        <v>8861</v>
      </c>
      <c r="C81" s="18">
        <f>(76.0/B81*100)</f>
        <v/>
      </c>
      <c r="D81" s="19" t="n">
        <v>8785</v>
      </c>
      <c r="E81" s="18" t="n">
        <v>375.3732192</v>
      </c>
      <c r="F81" s="20" t="n">
        <v>7.22682322</v>
      </c>
      <c r="G81" s="18" t="n">
        <v>404.92100038</v>
      </c>
      <c r="H81" s="20" t="n">
        <v>4.32210178</v>
      </c>
      <c r="I81" s="18" t="n">
        <v>440.79349366</v>
      </c>
      <c r="J81" s="20" t="n">
        <v>3.59330883</v>
      </c>
      <c r="K81" s="18" t="n">
        <v>454.5275863</v>
      </c>
      <c r="L81" s="20" t="n">
        <v>3.61385292</v>
      </c>
      <c r="M81" s="18" t="n">
        <v>374.0329919</v>
      </c>
      <c r="N81" s="20" t="n">
        <v>5.49053462</v>
      </c>
      <c r="O81" s="18" t="s">
        <v>481</v>
      </c>
      <c r="P81" s="20" t="s">
        <v>481</v>
      </c>
      <c r="Q81" s="18" t="s">
        <v>481</v>
      </c>
      <c r="R81" s="20" t="s">
        <v>481</v>
      </c>
      <c r="S81" s="18" t="s">
        <v>481</v>
      </c>
      <c r="T81" s="20" t="s">
        <v>481</v>
      </c>
      <c r="U81" s="18" t="n">
        <v>391.55165343</v>
      </c>
      <c r="V81" s="20" t="n">
        <v>10.99091932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787</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(544.0/B7*100)</f>
        <v/>
      </c>
      <c r="D7" s="19" t="n">
        <v>13986</v>
      </c>
      <c r="E7" s="18" t="n">
        <v>473.33683338</v>
      </c>
      <c r="F7" s="20" t="n">
        <v>4.27347048</v>
      </c>
      <c r="G7" s="18" t="n">
        <v>496.08887097</v>
      </c>
      <c r="H7" s="20" t="n">
        <v>3.68375223</v>
      </c>
      <c r="I7" s="18" t="n">
        <v>519.23024008</v>
      </c>
      <c r="J7" s="20" t="n">
        <v>2.18016055</v>
      </c>
      <c r="K7" s="18" t="n">
        <v>534.9653604</v>
      </c>
      <c r="L7" s="20" t="n">
        <v>2.93295115</v>
      </c>
      <c r="M7" s="18" t="n">
        <v>450.87490711</v>
      </c>
      <c r="N7" s="20" t="n">
        <v>3.97931916</v>
      </c>
      <c r="O7" s="18" t="s">
        <v>481</v>
      </c>
      <c r="P7" s="20" t="s">
        <v>481</v>
      </c>
      <c r="Q7" s="18" t="s">
        <v>481</v>
      </c>
      <c r="R7" s="20" t="s">
        <v>481</v>
      </c>
      <c r="S7" s="18" t="s">
        <v>481</v>
      </c>
      <c r="T7" s="20" t="s">
        <v>481</v>
      </c>
      <c r="U7" s="18" t="n">
        <v>451.36828434</v>
      </c>
      <c r="V7" s="20" t="n">
        <v>11.09569551</v>
      </c>
    </row>
    <row r="8" spans="1:22">
      <c r="A8" s="15" t="s">
        <v>483</v>
      </c>
      <c r="B8" s="17" t="n">
        <v>7007</v>
      </c>
      <c r="C8" s="18">
        <f>(53.0/B8*100)</f>
        <v/>
      </c>
      <c r="D8" s="19" t="n">
        <v>6954</v>
      </c>
      <c r="E8" s="18" t="n">
        <v>475.98112285</v>
      </c>
      <c r="F8" s="20" t="n">
        <v>8.912601069999999</v>
      </c>
      <c r="G8" s="18" t="n">
        <v>489.9648975</v>
      </c>
      <c r="H8" s="20" t="n">
        <v>5.60430368</v>
      </c>
      <c r="I8" s="18" t="n">
        <v>505.10689835</v>
      </c>
      <c r="J8" s="20" t="n">
        <v>3.93168914</v>
      </c>
      <c r="K8" s="18" t="n">
        <v>512.06704127</v>
      </c>
      <c r="L8" s="20" t="n">
        <v>3.65808053</v>
      </c>
      <c r="M8" s="18" t="n">
        <v>410.33790904</v>
      </c>
      <c r="N8" s="20" t="n">
        <v>4.41162932</v>
      </c>
      <c r="O8" s="18" t="s">
        <v>481</v>
      </c>
      <c r="P8" s="20" t="s">
        <v>481</v>
      </c>
      <c r="Q8" s="18" t="s">
        <v>481</v>
      </c>
      <c r="R8" s="20" t="s">
        <v>481</v>
      </c>
      <c r="S8" s="18" t="s">
        <v>481</v>
      </c>
      <c r="T8" s="20" t="s">
        <v>481</v>
      </c>
      <c r="U8" s="18" t="n">
        <v>415.7606267</v>
      </c>
      <c r="V8" s="20" t="n">
        <v>12.02651003</v>
      </c>
    </row>
    <row r="9" spans="1:22">
      <c r="A9" s="15" t="s">
        <v>484</v>
      </c>
      <c r="B9" s="17" t="n">
        <v>9651</v>
      </c>
      <c r="C9" s="18">
        <f>(642.0/B9*100)</f>
        <v/>
      </c>
      <c r="D9" s="19" t="n">
        <v>9009</v>
      </c>
      <c r="E9" s="18" t="n">
        <v>477.69187728</v>
      </c>
      <c r="F9" s="20" t="n">
        <v>4.50917035</v>
      </c>
      <c r="G9" s="18" t="n">
        <v>506.15851937</v>
      </c>
      <c r="H9" s="20" t="n">
        <v>3.26668515</v>
      </c>
      <c r="I9" s="18" t="n">
        <v>524.38748673</v>
      </c>
      <c r="J9" s="20" t="n">
        <v>2.66868107</v>
      </c>
      <c r="K9" s="18" t="n">
        <v>526.63503431</v>
      </c>
      <c r="L9" s="20" t="n">
        <v>3.05243577</v>
      </c>
      <c r="M9" s="18" t="n">
        <v>394.33661884</v>
      </c>
      <c r="N9" s="20" t="n">
        <v>6.36348139</v>
      </c>
      <c r="O9" s="18" t="s">
        <v>481</v>
      </c>
      <c r="P9" s="20" t="s">
        <v>481</v>
      </c>
      <c r="Q9" s="18" t="s">
        <v>481</v>
      </c>
      <c r="R9" s="20" t="s">
        <v>481</v>
      </c>
      <c r="S9" s="18" t="s">
        <v>481</v>
      </c>
      <c r="T9" s="20" t="s">
        <v>481</v>
      </c>
      <c r="U9" s="18" t="n">
        <v>403.71595675</v>
      </c>
      <c r="V9" s="20" t="n">
        <v>7.91383521</v>
      </c>
    </row>
    <row r="10" spans="1:22">
      <c r="A10" s="15" t="s">
        <v>485</v>
      </c>
      <c r="B10" s="17" t="n">
        <v>20058</v>
      </c>
      <c r="C10" s="18">
        <f>(547.0/B10*100)</f>
        <v/>
      </c>
      <c r="D10" s="19" t="n">
        <v>19511</v>
      </c>
      <c r="E10" s="18" t="n">
        <v>504.87578248</v>
      </c>
      <c r="F10" s="20" t="n">
        <v>3.93928977</v>
      </c>
      <c r="G10" s="18" t="n">
        <v>524.1842027</v>
      </c>
      <c r="H10" s="20" t="n">
        <v>3.60882378</v>
      </c>
      <c r="I10" s="18" t="n">
        <v>535.94203114</v>
      </c>
      <c r="J10" s="20" t="n">
        <v>2.60042483</v>
      </c>
      <c r="K10" s="18" t="n">
        <v>548.78174652</v>
      </c>
      <c r="L10" s="20" t="n">
        <v>2.96551947</v>
      </c>
      <c r="M10" s="18" t="n">
        <v>453.64943714</v>
      </c>
      <c r="N10" s="20" t="n">
        <v>6.7129813</v>
      </c>
      <c r="O10" s="18" t="s">
        <v>481</v>
      </c>
      <c r="P10" s="20" t="s">
        <v>481</v>
      </c>
      <c r="Q10" s="18" t="s">
        <v>481</v>
      </c>
      <c r="R10" s="20" t="s">
        <v>481</v>
      </c>
      <c r="S10" s="18" t="s">
        <v>481</v>
      </c>
      <c r="T10" s="20" t="s">
        <v>481</v>
      </c>
      <c r="U10" s="18" t="n">
        <v>461.42276887</v>
      </c>
      <c r="V10" s="20" t="n">
        <v>9.86074736</v>
      </c>
    </row>
    <row r="11" spans="1:22">
      <c r="A11" s="15" t="s">
        <v>486</v>
      </c>
      <c r="B11" s="17" t="n">
        <v>7053</v>
      </c>
      <c r="C11" s="18">
        <f>(98.0/B11*100)</f>
        <v/>
      </c>
      <c r="D11" s="19" t="n">
        <v>6955</v>
      </c>
      <c r="E11" s="18" t="n">
        <v>425.94697181</v>
      </c>
      <c r="F11" s="20" t="n">
        <v>4.66849822</v>
      </c>
      <c r="G11" s="18" t="n">
        <v>459.25978655</v>
      </c>
      <c r="H11" s="20" t="n">
        <v>4.18225819</v>
      </c>
      <c r="I11" s="18" t="n">
        <v>469.33298486</v>
      </c>
      <c r="J11" s="20" t="n">
        <v>3.23499918</v>
      </c>
      <c r="K11" s="18" t="n">
        <v>479.43355758</v>
      </c>
      <c r="L11" s="20" t="n">
        <v>4.18373634</v>
      </c>
      <c r="M11" s="18" t="n">
        <v>413.12735541</v>
      </c>
      <c r="N11" s="20" t="n">
        <v>5.33297846</v>
      </c>
      <c r="O11" s="18" t="s">
        <v>481</v>
      </c>
      <c r="P11" s="20" t="s">
        <v>481</v>
      </c>
      <c r="Q11" s="18" t="s">
        <v>481</v>
      </c>
      <c r="R11" s="20" t="s">
        <v>481</v>
      </c>
      <c r="S11" s="18" t="s">
        <v>481</v>
      </c>
      <c r="T11" s="20" t="s">
        <v>481</v>
      </c>
      <c r="U11" s="18" t="n">
        <v>396.43145498</v>
      </c>
      <c r="V11" s="20" t="n">
        <v>11.82152593</v>
      </c>
    </row>
    <row r="12" spans="1:22">
      <c r="A12" s="15" t="s">
        <v>487</v>
      </c>
      <c r="B12" s="17" t="n">
        <v>6894</v>
      </c>
      <c r="C12" s="18">
        <f>(59.0/B12*100)</f>
        <v/>
      </c>
      <c r="D12" s="19" t="n">
        <v>6835</v>
      </c>
      <c r="E12" s="18" t="n">
        <v>444.593877</v>
      </c>
      <c r="F12" s="20" t="n">
        <v>4.89382868</v>
      </c>
      <c r="G12" s="18" t="n">
        <v>477.05817117</v>
      </c>
      <c r="H12" s="20" t="n">
        <v>4.30601701</v>
      </c>
      <c r="I12" s="18" t="n">
        <v>507.02851531</v>
      </c>
      <c r="J12" s="20" t="n">
        <v>2.99050763</v>
      </c>
      <c r="K12" s="18" t="n">
        <v>509.58092744</v>
      </c>
      <c r="L12" s="20" t="n">
        <v>3.42926095</v>
      </c>
      <c r="M12" s="18" t="n">
        <v>398.45973425</v>
      </c>
      <c r="N12" s="20" t="n">
        <v>7.99109385</v>
      </c>
      <c r="O12" s="18" t="s">
        <v>481</v>
      </c>
      <c r="P12" s="20" t="s">
        <v>481</v>
      </c>
      <c r="Q12" s="18" t="s">
        <v>481</v>
      </c>
      <c r="R12" s="20" t="s">
        <v>481</v>
      </c>
      <c r="S12" s="18" t="s">
        <v>481</v>
      </c>
      <c r="T12" s="20" t="s">
        <v>481</v>
      </c>
      <c r="U12" s="18" t="n">
        <v>371.09112676</v>
      </c>
      <c r="V12" s="20" t="n">
        <v>13.93732445</v>
      </c>
    </row>
    <row r="13" spans="1:22">
      <c r="A13" s="15" t="s">
        <v>488</v>
      </c>
      <c r="B13" s="17" t="n">
        <v>7161</v>
      </c>
      <c r="C13" s="18">
        <f>(139.0/B13*100)</f>
        <v/>
      </c>
      <c r="D13" s="19" t="n">
        <v>7022</v>
      </c>
      <c r="E13" s="18" t="n">
        <v>476.9709516</v>
      </c>
      <c r="F13" s="20" t="n">
        <v>6.58614672</v>
      </c>
      <c r="G13" s="18" t="n">
        <v>491.84682316</v>
      </c>
      <c r="H13" s="20" t="n">
        <v>4.95900454</v>
      </c>
      <c r="I13" s="18" t="n">
        <v>505.39539355</v>
      </c>
      <c r="J13" s="20" t="n">
        <v>2.43393748</v>
      </c>
      <c r="K13" s="18" t="n">
        <v>514.78334388</v>
      </c>
      <c r="L13" s="20" t="n">
        <v>2.92567256</v>
      </c>
      <c r="M13" s="18" t="n">
        <v>408.4497126</v>
      </c>
      <c r="N13" s="20" t="n">
        <v>11.09739784</v>
      </c>
      <c r="O13" s="18" t="s">
        <v>481</v>
      </c>
      <c r="P13" s="20" t="s">
        <v>481</v>
      </c>
      <c r="Q13" s="18" t="s">
        <v>481</v>
      </c>
      <c r="R13" s="20" t="s">
        <v>481</v>
      </c>
      <c r="S13" s="18" t="s">
        <v>481</v>
      </c>
      <c r="T13" s="20" t="s">
        <v>481</v>
      </c>
      <c r="U13" s="18" t="n">
        <v>410.79398569</v>
      </c>
      <c r="V13" s="20" t="n">
        <v>11.52567054</v>
      </c>
    </row>
    <row r="14" spans="1:22">
      <c r="A14" s="15" t="s">
        <v>489</v>
      </c>
      <c r="B14" s="17" t="n">
        <v>5587</v>
      </c>
      <c r="C14" s="18">
        <f>(78.0/B14*100)</f>
        <v/>
      </c>
      <c r="D14" s="19" t="n">
        <v>5509</v>
      </c>
      <c r="E14" s="18" t="n">
        <v>480.45612088</v>
      </c>
      <c r="F14" s="20" t="n">
        <v>6.00163916</v>
      </c>
      <c r="G14" s="18" t="n">
        <v>514.4154607299999</v>
      </c>
      <c r="H14" s="20" t="n">
        <v>4.96082951</v>
      </c>
      <c r="I14" s="18" t="n">
        <v>526.33014185</v>
      </c>
      <c r="J14" s="20" t="n">
        <v>2.58157897</v>
      </c>
      <c r="K14" s="18" t="n">
        <v>528.07825556</v>
      </c>
      <c r="L14" s="20" t="n">
        <v>3.05889532</v>
      </c>
      <c r="M14" s="18" t="n">
        <v>441.30811903</v>
      </c>
      <c r="N14" s="20" t="n">
        <v>11.03084771</v>
      </c>
      <c r="O14" s="18" t="s">
        <v>481</v>
      </c>
      <c r="P14" s="20" t="s">
        <v>481</v>
      </c>
      <c r="Q14" s="18" t="s">
        <v>481</v>
      </c>
      <c r="R14" s="20" t="s">
        <v>481</v>
      </c>
      <c r="S14" s="18" t="s">
        <v>481</v>
      </c>
      <c r="T14" s="20" t="s">
        <v>481</v>
      </c>
      <c r="U14" s="18" t="n">
        <v>435.4508479</v>
      </c>
      <c r="V14" s="20" t="n">
        <v>15.03589622</v>
      </c>
    </row>
    <row r="15" spans="1:22">
      <c r="A15" s="15" t="s">
        <v>490</v>
      </c>
      <c r="B15" s="17" t="n">
        <v>5882</v>
      </c>
      <c r="C15" s="18">
        <f>(63.0/B15*100)</f>
        <v/>
      </c>
      <c r="D15" s="19" t="n">
        <v>5819</v>
      </c>
      <c r="E15" s="18" t="n">
        <v>492.42915931</v>
      </c>
      <c r="F15" s="20" t="n">
        <v>6.82487688</v>
      </c>
      <c r="G15" s="18" t="n">
        <v>522.52308099</v>
      </c>
      <c r="H15" s="20" t="n">
        <v>4.18622421</v>
      </c>
      <c r="I15" s="18" t="n">
        <v>535.8461859400001</v>
      </c>
      <c r="J15" s="20" t="n">
        <v>2.51611333</v>
      </c>
      <c r="K15" s="18" t="n">
        <v>535.97246372</v>
      </c>
      <c r="L15" s="20" t="n">
        <v>3.40964874</v>
      </c>
      <c r="M15" s="18" t="n">
        <v>427.85194516</v>
      </c>
      <c r="N15" s="20" t="n">
        <v>13.33750715</v>
      </c>
      <c r="O15" s="18" t="s">
        <v>481</v>
      </c>
      <c r="P15" s="20" t="s">
        <v>481</v>
      </c>
      <c r="Q15" s="18" t="s">
        <v>481</v>
      </c>
      <c r="R15" s="20" t="s">
        <v>481</v>
      </c>
      <c r="S15" s="18" t="s">
        <v>481</v>
      </c>
      <c r="T15" s="20" t="s">
        <v>481</v>
      </c>
      <c r="U15" s="18" t="n">
        <v>417.86159075</v>
      </c>
      <c r="V15" s="20" t="n">
        <v>13.11314713</v>
      </c>
    </row>
    <row r="16" spans="1:22">
      <c r="A16" s="15" t="s">
        <v>491</v>
      </c>
      <c r="B16" s="17" t="n">
        <v>6108</v>
      </c>
      <c r="C16" s="18">
        <f>(122.0/B16*100)</f>
        <v/>
      </c>
      <c r="D16" s="19" t="n">
        <v>5986</v>
      </c>
      <c r="E16" s="18" t="n">
        <v>477.62728389</v>
      </c>
      <c r="F16" s="20" t="n">
        <v>4.22897296</v>
      </c>
      <c r="G16" s="18" t="n">
        <v>516.86527727</v>
      </c>
      <c r="H16" s="20" t="n">
        <v>3.32518481</v>
      </c>
      <c r="I16" s="18" t="n">
        <v>525.58511575</v>
      </c>
      <c r="J16" s="20" t="n">
        <v>3.04904189</v>
      </c>
      <c r="K16" s="18" t="n">
        <v>520.08524919</v>
      </c>
      <c r="L16" s="20" t="n">
        <v>4.10728979</v>
      </c>
      <c r="M16" s="18" t="n">
        <v>381.32610846</v>
      </c>
      <c r="N16" s="20" t="n">
        <v>9.03415012</v>
      </c>
      <c r="O16" s="18" t="s">
        <v>481</v>
      </c>
      <c r="P16" s="20" t="s">
        <v>481</v>
      </c>
      <c r="Q16" s="18" t="s">
        <v>481</v>
      </c>
      <c r="R16" s="20" t="s">
        <v>481</v>
      </c>
      <c r="S16" s="18" t="s">
        <v>481</v>
      </c>
      <c r="T16" s="20" t="s">
        <v>481</v>
      </c>
      <c r="U16" s="18" t="n">
        <v>369.74834121</v>
      </c>
      <c r="V16" s="20" t="n">
        <v>11.5889578</v>
      </c>
    </row>
    <row r="17" spans="1:22">
      <c r="A17" s="15" t="s">
        <v>492</v>
      </c>
      <c r="B17" s="17" t="n">
        <v>6504</v>
      </c>
      <c r="C17" s="18">
        <f>(1219.0/B17*100)</f>
        <v/>
      </c>
      <c r="D17" s="19" t="n">
        <v>5285</v>
      </c>
      <c r="E17" s="18" t="n">
        <v>481.54731041</v>
      </c>
      <c r="F17" s="20" t="n">
        <v>5.8995453</v>
      </c>
      <c r="G17" s="18" t="n">
        <v>499.2929563</v>
      </c>
      <c r="H17" s="20" t="n">
        <v>5.39296115</v>
      </c>
      <c r="I17" s="18" t="n">
        <v>529.2713330300001</v>
      </c>
      <c r="J17" s="20" t="n">
        <v>3.33632585</v>
      </c>
      <c r="K17" s="18" t="n">
        <v>543.30032352</v>
      </c>
      <c r="L17" s="20" t="n">
        <v>4.10746373</v>
      </c>
      <c r="M17" s="18" t="n">
        <v>421.3677583</v>
      </c>
      <c r="N17" s="20" t="n">
        <v>11.78783625</v>
      </c>
      <c r="O17" s="18" t="s">
        <v>481</v>
      </c>
      <c r="P17" s="20" t="s">
        <v>481</v>
      </c>
      <c r="Q17" s="18" t="s">
        <v>481</v>
      </c>
      <c r="R17" s="20" t="s">
        <v>481</v>
      </c>
      <c r="S17" s="18" t="s">
        <v>481</v>
      </c>
      <c r="T17" s="20" t="s">
        <v>481</v>
      </c>
      <c r="U17" s="18" t="n">
        <v>438.07987361</v>
      </c>
      <c r="V17" s="20" t="n">
        <v>8.174578759999999</v>
      </c>
    </row>
    <row r="18" spans="1:22">
      <c r="A18" s="15" t="s">
        <v>493</v>
      </c>
      <c r="B18" s="17" t="n">
        <v>5532</v>
      </c>
      <c r="C18" s="18">
        <f>(29.0/B18*100)</f>
        <v/>
      </c>
      <c r="D18" s="19" t="n">
        <v>5503</v>
      </c>
      <c r="E18" s="18" t="n">
        <v>430.18121901</v>
      </c>
      <c r="F18" s="20" t="n">
        <v>6.76262448</v>
      </c>
      <c r="G18" s="18" t="n">
        <v>468.08995764</v>
      </c>
      <c r="H18" s="20" t="n">
        <v>5.72692402</v>
      </c>
      <c r="I18" s="18" t="n">
        <v>481.94987634</v>
      </c>
      <c r="J18" s="20" t="n">
        <v>4.3635263</v>
      </c>
      <c r="K18" s="18" t="n">
        <v>479.68893453</v>
      </c>
      <c r="L18" s="20" t="n">
        <v>4.23284355</v>
      </c>
      <c r="M18" s="18" t="n">
        <v>384.05732268</v>
      </c>
      <c r="N18" s="20" t="n">
        <v>8.562141260000001</v>
      </c>
      <c r="O18" s="18" t="s">
        <v>481</v>
      </c>
      <c r="P18" s="20" t="s">
        <v>481</v>
      </c>
      <c r="Q18" s="18" t="s">
        <v>481</v>
      </c>
      <c r="R18" s="20" t="s">
        <v>481</v>
      </c>
      <c r="S18" s="18" t="s">
        <v>481</v>
      </c>
      <c r="T18" s="20" t="s">
        <v>481</v>
      </c>
      <c r="U18" s="18" t="n">
        <v>387.00831142</v>
      </c>
      <c r="V18" s="20" t="n">
        <v>14.79047282</v>
      </c>
    </row>
    <row r="19" spans="1:22">
      <c r="A19" s="15" t="s">
        <v>494</v>
      </c>
      <c r="B19" s="17" t="n">
        <v>5658</v>
      </c>
      <c r="C19" s="18">
        <f>(157.0/B19*100)</f>
        <v/>
      </c>
      <c r="D19" s="19" t="n">
        <v>5501</v>
      </c>
      <c r="E19" s="18" t="n">
        <v>425.5404383</v>
      </c>
      <c r="F19" s="20" t="n">
        <v>5.69236943</v>
      </c>
      <c r="G19" s="18" t="n">
        <v>453.21631773</v>
      </c>
      <c r="H19" s="20" t="n">
        <v>4.39398459</v>
      </c>
      <c r="I19" s="18" t="n">
        <v>478.2765991</v>
      </c>
      <c r="J19" s="20" t="n">
        <v>3.26401336</v>
      </c>
      <c r="K19" s="18" t="n">
        <v>492.64008525</v>
      </c>
      <c r="L19" s="20" t="n">
        <v>4.11985291</v>
      </c>
      <c r="M19" s="18" t="n">
        <v>460.09464118</v>
      </c>
      <c r="N19" s="20" t="n">
        <v>9.06619712</v>
      </c>
      <c r="O19" s="18" t="s">
        <v>481</v>
      </c>
      <c r="P19" s="20" t="s">
        <v>481</v>
      </c>
      <c r="Q19" s="18" t="s">
        <v>481</v>
      </c>
      <c r="R19" s="20" t="s">
        <v>481</v>
      </c>
      <c r="S19" s="18" t="s">
        <v>481</v>
      </c>
      <c r="T19" s="20" t="s">
        <v>481</v>
      </c>
      <c r="U19" s="18" t="n">
        <v>391.51225015</v>
      </c>
      <c r="V19" s="20" t="n">
        <v>11.52795742</v>
      </c>
    </row>
    <row r="20" spans="1:22">
      <c r="A20" s="15" t="s">
        <v>495</v>
      </c>
      <c r="B20" s="17" t="n">
        <v>3371</v>
      </c>
      <c r="C20" s="18">
        <f>(75.0/B20*100)</f>
        <v/>
      </c>
      <c r="D20" s="19" t="n">
        <v>3296</v>
      </c>
      <c r="E20" s="18" t="n">
        <v>459.00184302</v>
      </c>
      <c r="F20" s="20" t="n">
        <v>8.121884700000001</v>
      </c>
      <c r="G20" s="18" t="n">
        <v>487.33493667</v>
      </c>
      <c r="H20" s="20" t="n">
        <v>4.91299031</v>
      </c>
      <c r="I20" s="18" t="n">
        <v>491.45842694</v>
      </c>
      <c r="J20" s="20" t="n">
        <v>2.75488537</v>
      </c>
      <c r="K20" s="18" t="n">
        <v>491.83305682</v>
      </c>
      <c r="L20" s="20" t="n">
        <v>3.91844757</v>
      </c>
      <c r="M20" s="18" t="n">
        <v>405.22087886</v>
      </c>
      <c r="N20" s="20" t="n">
        <v>6.65394786</v>
      </c>
      <c r="O20" s="18" t="s">
        <v>481</v>
      </c>
      <c r="P20" s="20" t="s">
        <v>481</v>
      </c>
      <c r="Q20" s="18" t="s">
        <v>481</v>
      </c>
      <c r="R20" s="20" t="s">
        <v>481</v>
      </c>
      <c r="S20" s="18" t="s">
        <v>481</v>
      </c>
      <c r="T20" s="20" t="s">
        <v>481</v>
      </c>
      <c r="U20" s="18" t="n">
        <v>433.62798171</v>
      </c>
      <c r="V20" s="20" t="n">
        <v>21.5288181</v>
      </c>
    </row>
    <row r="21" spans="1:22">
      <c r="A21" s="15" t="s">
        <v>496</v>
      </c>
      <c r="B21" s="17" t="n">
        <v>5741</v>
      </c>
      <c r="C21" s="18">
        <f>(46.0/B21*100)</f>
        <v/>
      </c>
      <c r="D21" s="19" t="n">
        <v>5695</v>
      </c>
      <c r="E21" s="18" t="n">
        <v>506.83187784</v>
      </c>
      <c r="F21" s="20" t="n">
        <v>5.93475072</v>
      </c>
      <c r="G21" s="18" t="n">
        <v>521.0680162899999</v>
      </c>
      <c r="H21" s="20" t="n">
        <v>4.8137101</v>
      </c>
      <c r="I21" s="18" t="n">
        <v>532.56638921</v>
      </c>
      <c r="J21" s="20" t="n">
        <v>2.96250865</v>
      </c>
      <c r="K21" s="18" t="n">
        <v>528.54948351</v>
      </c>
      <c r="L21" s="20" t="n">
        <v>2.7402007</v>
      </c>
      <c r="M21" s="18" t="n">
        <v>460.50425535</v>
      </c>
      <c r="N21" s="20" t="n">
        <v>6.50407017</v>
      </c>
      <c r="O21" s="18" t="s">
        <v>481</v>
      </c>
      <c r="P21" s="20" t="s">
        <v>481</v>
      </c>
      <c r="Q21" s="18" t="s">
        <v>481</v>
      </c>
      <c r="R21" s="20" t="s">
        <v>481</v>
      </c>
      <c r="S21" s="18" t="s">
        <v>481</v>
      </c>
      <c r="T21" s="20" t="s">
        <v>481</v>
      </c>
      <c r="U21" s="18" t="n">
        <v>473.55450567</v>
      </c>
      <c r="V21" s="20" t="n">
        <v>15.73088443</v>
      </c>
    </row>
    <row r="22" spans="1:22">
      <c r="A22" s="15" t="s">
        <v>497</v>
      </c>
      <c r="B22" s="17" t="n">
        <v>6598</v>
      </c>
      <c r="C22" s="18">
        <f>(35.0/B22*100)</f>
        <v/>
      </c>
      <c r="D22" s="19" t="n">
        <v>6563</v>
      </c>
      <c r="E22" s="18" t="n">
        <v>466.86483528</v>
      </c>
      <c r="F22" s="20" t="n">
        <v>6.82312112</v>
      </c>
      <c r="G22" s="18" t="n">
        <v>465.36778946</v>
      </c>
      <c r="H22" s="20" t="n">
        <v>5.87934757</v>
      </c>
      <c r="I22" s="18" t="n">
        <v>497.15171934</v>
      </c>
      <c r="J22" s="20" t="n">
        <v>4.15408562</v>
      </c>
      <c r="K22" s="18" t="n">
        <v>499.11174611</v>
      </c>
      <c r="L22" s="20" t="n">
        <v>5.90177991</v>
      </c>
      <c r="M22" s="18" t="n">
        <v>419.58566859</v>
      </c>
      <c r="N22" s="20" t="n">
        <v>15.2592962</v>
      </c>
      <c r="O22" s="18" t="s">
        <v>481</v>
      </c>
      <c r="P22" s="20" t="s">
        <v>481</v>
      </c>
      <c r="Q22" s="18" t="n">
        <v>481.75555063</v>
      </c>
      <c r="R22" s="20" t="n">
        <v>8.711038220000001</v>
      </c>
      <c r="S22" s="18" t="s">
        <v>481</v>
      </c>
      <c r="T22" s="20" t="s">
        <v>481</v>
      </c>
      <c r="U22" s="18" t="n">
        <v>370.66668922</v>
      </c>
      <c r="V22" s="20" t="n">
        <v>14.78057147</v>
      </c>
    </row>
    <row r="23" spans="1:22">
      <c r="A23" s="15" t="s">
        <v>498</v>
      </c>
      <c r="B23" s="17" t="n">
        <v>11583</v>
      </c>
      <c r="C23" s="18">
        <f>(230.0/B23*100)</f>
        <v/>
      </c>
      <c r="D23" s="19" t="n">
        <v>11353</v>
      </c>
      <c r="E23" s="18" t="n">
        <v>453.85215116</v>
      </c>
      <c r="F23" s="20" t="n">
        <v>6.05799527</v>
      </c>
      <c r="G23" s="18" t="n">
        <v>471.66898176</v>
      </c>
      <c r="H23" s="20" t="n">
        <v>4.28749571</v>
      </c>
      <c r="I23" s="18" t="n">
        <v>493.01755109</v>
      </c>
      <c r="J23" s="20" t="n">
        <v>3.21034069</v>
      </c>
      <c r="K23" s="18" t="n">
        <v>506.27231768</v>
      </c>
      <c r="L23" s="20" t="n">
        <v>3.53914172</v>
      </c>
      <c r="M23" s="18" t="n">
        <v>436.39321419</v>
      </c>
      <c r="N23" s="20" t="n">
        <v>6.25548004</v>
      </c>
      <c r="O23" s="18" t="s">
        <v>481</v>
      </c>
      <c r="P23" s="20" t="s">
        <v>481</v>
      </c>
      <c r="Q23" s="18" t="s">
        <v>481</v>
      </c>
      <c r="R23" s="20" t="s">
        <v>481</v>
      </c>
      <c r="S23" s="18" t="s">
        <v>481</v>
      </c>
      <c r="T23" s="20" t="s">
        <v>481</v>
      </c>
      <c r="U23" s="18" t="n">
        <v>414.51295346</v>
      </c>
      <c r="V23" s="20" t="n">
        <v>11.87614831</v>
      </c>
    </row>
    <row r="24" spans="1:22">
      <c r="A24" s="15" t="s">
        <v>499</v>
      </c>
      <c r="B24" s="17" t="n">
        <v>6647</v>
      </c>
      <c r="C24" s="18">
        <f>(7.0/B24*100)</f>
        <v/>
      </c>
      <c r="D24" s="19" t="n">
        <v>6640</v>
      </c>
      <c r="E24" s="18" t="n">
        <v>444.31854444</v>
      </c>
      <c r="F24" s="20" t="n">
        <v>8.4475801</v>
      </c>
      <c r="G24" s="18" t="n">
        <v>475.46317834</v>
      </c>
      <c r="H24" s="20" t="n">
        <v>7.44280772</v>
      </c>
      <c r="I24" s="18" t="n">
        <v>507.09130186</v>
      </c>
      <c r="J24" s="20" t="n">
        <v>4.14785867</v>
      </c>
      <c r="K24" s="18" t="n">
        <v>530.4552479499999</v>
      </c>
      <c r="L24" s="20" t="n">
        <v>3.22617085</v>
      </c>
      <c r="M24" s="18" t="n">
        <v>470.10022337</v>
      </c>
      <c r="N24" s="20" t="n">
        <v>16.01405269</v>
      </c>
      <c r="O24" s="18" t="s">
        <v>481</v>
      </c>
      <c r="P24" s="20" t="s">
        <v>481</v>
      </c>
      <c r="Q24" s="18" t="s">
        <v>481</v>
      </c>
      <c r="R24" s="20" t="s">
        <v>481</v>
      </c>
      <c r="S24" s="18" t="s">
        <v>481</v>
      </c>
      <c r="T24" s="20" t="s">
        <v>481</v>
      </c>
      <c r="U24" s="18" t="n">
        <v>445.39974971</v>
      </c>
      <c r="V24" s="20" t="n">
        <v>21.4579648</v>
      </c>
    </row>
    <row r="25" spans="1:22">
      <c r="A25" s="15" t="s">
        <v>500</v>
      </c>
      <c r="B25" s="17" t="n">
        <v>5581</v>
      </c>
      <c r="C25" s="18">
        <f>(25.0/B25*100)</f>
        <v/>
      </c>
      <c r="D25" s="19" t="n">
        <v>5556</v>
      </c>
      <c r="E25" s="18" t="n">
        <v>484.90992529</v>
      </c>
      <c r="F25" s="20" t="n">
        <v>12.808336</v>
      </c>
      <c r="G25" s="18" t="n">
        <v>500.16974968</v>
      </c>
      <c r="H25" s="20" t="n">
        <v>6.53092582</v>
      </c>
      <c r="I25" s="18" t="n">
        <v>522.14682268</v>
      </c>
      <c r="J25" s="20" t="n">
        <v>3.54553298</v>
      </c>
      <c r="K25" s="18" t="n">
        <v>533.63089789</v>
      </c>
      <c r="L25" s="20" t="n">
        <v>4.12721375</v>
      </c>
      <c r="M25" s="18" t="n">
        <v>421.68171102</v>
      </c>
      <c r="N25" s="20" t="n">
        <v>6.83880854</v>
      </c>
      <c r="O25" s="18" t="s">
        <v>481</v>
      </c>
      <c r="P25" s="20" t="s">
        <v>481</v>
      </c>
      <c r="Q25" s="18" t="s">
        <v>481</v>
      </c>
      <c r="R25" s="20" t="s">
        <v>481</v>
      </c>
      <c r="S25" s="18" t="s">
        <v>481</v>
      </c>
      <c r="T25" s="20" t="s">
        <v>481</v>
      </c>
      <c r="U25" s="18" t="n">
        <v>495.31119019</v>
      </c>
      <c r="V25" s="20" t="n">
        <v>26.38067275</v>
      </c>
    </row>
    <row r="26" spans="1:22">
      <c r="A26" s="15" t="s">
        <v>501</v>
      </c>
      <c r="B26" s="17" t="n">
        <v>4869</v>
      </c>
      <c r="C26" s="18">
        <f>(53.0/B26*100)</f>
        <v/>
      </c>
      <c r="D26" s="19" t="n">
        <v>4816</v>
      </c>
      <c r="E26" s="18" t="n">
        <v>443.02993373</v>
      </c>
      <c r="F26" s="20" t="n">
        <v>6.30249983</v>
      </c>
      <c r="G26" s="18" t="n">
        <v>480.85372043</v>
      </c>
      <c r="H26" s="20" t="n">
        <v>4.83688771</v>
      </c>
      <c r="I26" s="18" t="n">
        <v>495.65787487</v>
      </c>
      <c r="J26" s="20" t="n">
        <v>2.34463977</v>
      </c>
      <c r="K26" s="18" t="n">
        <v>499.84964868</v>
      </c>
      <c r="L26" s="20" t="n">
        <v>2.75274499</v>
      </c>
      <c r="M26" s="18" t="n">
        <v>467.99747676</v>
      </c>
      <c r="N26" s="20" t="n">
        <v>7.60690177</v>
      </c>
      <c r="O26" s="18" t="s">
        <v>481</v>
      </c>
      <c r="P26" s="20" t="s">
        <v>481</v>
      </c>
      <c r="Q26" s="18" t="s">
        <v>481</v>
      </c>
      <c r="R26" s="20" t="s">
        <v>481</v>
      </c>
      <c r="S26" s="18" t="s">
        <v>481</v>
      </c>
      <c r="T26" s="20" t="s">
        <v>481</v>
      </c>
      <c r="U26" s="18" t="n">
        <v>404.71706608</v>
      </c>
      <c r="V26" s="20" t="n">
        <v>13.92757425</v>
      </c>
    </row>
    <row r="27" spans="1:22">
      <c r="A27" s="15" t="s">
        <v>502</v>
      </c>
      <c r="B27" s="17" t="n">
        <v>5299</v>
      </c>
      <c r="C27" s="18">
        <f>(52.0/B27*100)</f>
        <v/>
      </c>
      <c r="D27" s="19" t="n">
        <v>5247</v>
      </c>
      <c r="E27" s="18" t="n">
        <v>453.86270073</v>
      </c>
      <c r="F27" s="20" t="n">
        <v>4.07982835</v>
      </c>
      <c r="G27" s="18" t="n">
        <v>477.17586539</v>
      </c>
      <c r="H27" s="20" t="n">
        <v>4.2085221</v>
      </c>
      <c r="I27" s="18" t="n">
        <v>501.3934187</v>
      </c>
      <c r="J27" s="20" t="n">
        <v>2.69408786</v>
      </c>
      <c r="K27" s="18" t="n">
        <v>507.3517379</v>
      </c>
      <c r="L27" s="20" t="n">
        <v>3.15563116</v>
      </c>
      <c r="M27" s="18" t="n">
        <v>420.45359793</v>
      </c>
      <c r="N27" s="20" t="n">
        <v>3.81960599</v>
      </c>
      <c r="O27" s="18" t="s">
        <v>481</v>
      </c>
      <c r="P27" s="20" t="s">
        <v>481</v>
      </c>
      <c r="Q27" s="18" t="s">
        <v>481</v>
      </c>
      <c r="R27" s="20" t="s">
        <v>481</v>
      </c>
      <c r="S27" s="18" t="s">
        <v>481</v>
      </c>
      <c r="T27" s="20" t="s">
        <v>481</v>
      </c>
      <c r="U27" s="18" t="n">
        <v>380.31463195</v>
      </c>
      <c r="V27" s="20" t="n">
        <v>10.38163924</v>
      </c>
    </row>
    <row r="28" spans="1:22">
      <c r="A28" s="15" t="s">
        <v>503</v>
      </c>
      <c r="B28" s="17" t="n">
        <v>7568</v>
      </c>
      <c r="C28" s="18">
        <f>(179.0/B28*100)</f>
        <v/>
      </c>
      <c r="D28" s="19" t="n">
        <v>7389</v>
      </c>
      <c r="E28" s="18" t="n">
        <v>405.49438339</v>
      </c>
      <c r="F28" s="20" t="n">
        <v>5.92305984</v>
      </c>
      <c r="G28" s="18" t="n">
        <v>430.89012056</v>
      </c>
      <c r="H28" s="20" t="n">
        <v>3.7209539</v>
      </c>
      <c r="I28" s="18" t="n">
        <v>428.56830171</v>
      </c>
      <c r="J28" s="20" t="n">
        <v>2.85598619</v>
      </c>
      <c r="K28" s="18" t="n">
        <v>427.13767427</v>
      </c>
      <c r="L28" s="20" t="n">
        <v>3.44349243</v>
      </c>
      <c r="M28" s="18" t="n">
        <v>420.50292955</v>
      </c>
      <c r="N28" s="20" t="n">
        <v>13.30341568</v>
      </c>
      <c r="O28" s="18" t="s">
        <v>481</v>
      </c>
      <c r="P28" s="20" t="s">
        <v>481</v>
      </c>
      <c r="Q28" s="18" t="s">
        <v>481</v>
      </c>
      <c r="R28" s="20" t="s">
        <v>481</v>
      </c>
      <c r="S28" s="18" t="s">
        <v>481</v>
      </c>
      <c r="T28" s="20" t="s">
        <v>481</v>
      </c>
      <c r="U28" s="18" t="n">
        <v>372.69067339</v>
      </c>
      <c r="V28" s="20" t="n">
        <v>9.93140481</v>
      </c>
    </row>
    <row r="29" spans="1:22">
      <c r="A29" s="15" t="s">
        <v>504</v>
      </c>
      <c r="B29" s="17" t="n">
        <v>5385</v>
      </c>
      <c r="C29" s="18">
        <f>(30.0/B29*100)</f>
        <v/>
      </c>
      <c r="D29" s="19" t="n">
        <v>5355</v>
      </c>
      <c r="E29" s="18" t="n">
        <v>474.3496331</v>
      </c>
      <c r="F29" s="20" t="n">
        <v>5.57840581</v>
      </c>
      <c r="G29" s="18" t="n">
        <v>507.45788776</v>
      </c>
      <c r="H29" s="20" t="n">
        <v>3.96545817</v>
      </c>
      <c r="I29" s="18" t="n">
        <v>511.85667225</v>
      </c>
      <c r="J29" s="20" t="n">
        <v>2.83518534</v>
      </c>
      <c r="K29" s="18" t="n">
        <v>492.98195782</v>
      </c>
      <c r="L29" s="20" t="n">
        <v>4.64097141</v>
      </c>
      <c r="M29" s="18" t="n">
        <v>500.05950033</v>
      </c>
      <c r="N29" s="20" t="n">
        <v>5.45605007</v>
      </c>
      <c r="O29" s="18" t="s">
        <v>481</v>
      </c>
      <c r="P29" s="20" t="s">
        <v>481</v>
      </c>
      <c r="Q29" s="18" t="s">
        <v>481</v>
      </c>
      <c r="R29" s="20" t="s">
        <v>481</v>
      </c>
      <c r="S29" s="18" t="s">
        <v>481</v>
      </c>
      <c r="T29" s="20" t="s">
        <v>481</v>
      </c>
      <c r="U29" s="18" t="n">
        <v>421.72075336</v>
      </c>
      <c r="V29" s="20" t="n">
        <v>20.25630417</v>
      </c>
    </row>
    <row r="30" spans="1:22">
      <c r="A30" s="15" t="s">
        <v>505</v>
      </c>
      <c r="B30" s="17" t="n">
        <v>4520</v>
      </c>
      <c r="C30" s="18">
        <f>(144.0/B30*100)</f>
        <v/>
      </c>
      <c r="D30" s="19" t="n">
        <v>4376</v>
      </c>
      <c r="E30" s="18" t="n">
        <v>480.04373596</v>
      </c>
      <c r="F30" s="20" t="n">
        <v>6.20134881</v>
      </c>
      <c r="G30" s="18" t="n">
        <v>507.37861951</v>
      </c>
      <c r="H30" s="20" t="n">
        <v>5.02231558</v>
      </c>
      <c r="I30" s="18" t="n">
        <v>525.5469203</v>
      </c>
      <c r="J30" s="20" t="n">
        <v>3.13304809</v>
      </c>
      <c r="K30" s="18" t="n">
        <v>543.04068246</v>
      </c>
      <c r="L30" s="20" t="n">
        <v>3.85835761</v>
      </c>
      <c r="M30" s="18" t="n">
        <v>418.7611067</v>
      </c>
      <c r="N30" s="20" t="n">
        <v>6.04878688</v>
      </c>
      <c r="O30" s="18" t="s">
        <v>481</v>
      </c>
      <c r="P30" s="20" t="s">
        <v>481</v>
      </c>
      <c r="Q30" s="18" t="s">
        <v>481</v>
      </c>
      <c r="R30" s="20" t="s">
        <v>481</v>
      </c>
      <c r="S30" s="18" t="s">
        <v>481</v>
      </c>
      <c r="T30" s="20" t="s">
        <v>481</v>
      </c>
      <c r="U30" s="18" t="n">
        <v>405.56109242</v>
      </c>
      <c r="V30" s="20" t="n">
        <v>15.11581756</v>
      </c>
    </row>
    <row r="31" spans="1:22">
      <c r="A31" s="15" t="s">
        <v>506</v>
      </c>
      <c r="B31" s="17" t="n">
        <v>5456</v>
      </c>
      <c r="C31" s="18">
        <f>(135.0/B31*100)</f>
        <v/>
      </c>
      <c r="D31" s="19" t="n">
        <v>5321</v>
      </c>
      <c r="E31" s="18" t="n">
        <v>475.24076859</v>
      </c>
      <c r="F31" s="20" t="n">
        <v>8.219396639999999</v>
      </c>
      <c r="G31" s="18" t="n">
        <v>515.8868116899999</v>
      </c>
      <c r="H31" s="20" t="n">
        <v>4.95190243</v>
      </c>
      <c r="I31" s="18" t="n">
        <v>522.96085378</v>
      </c>
      <c r="J31" s="20" t="n">
        <v>3.25935143</v>
      </c>
      <c r="K31" s="18" t="n">
        <v>520.3429535499999</v>
      </c>
      <c r="L31" s="20" t="n">
        <v>3.56957486</v>
      </c>
      <c r="M31" s="18" t="s">
        <v>481</v>
      </c>
      <c r="N31" s="20" t="s">
        <v>481</v>
      </c>
      <c r="O31" s="18" t="s">
        <v>481</v>
      </c>
      <c r="P31" s="20" t="s">
        <v>481</v>
      </c>
      <c r="Q31" s="18" t="s">
        <v>481</v>
      </c>
      <c r="R31" s="20" t="s">
        <v>481</v>
      </c>
      <c r="S31" s="18" t="s">
        <v>481</v>
      </c>
      <c r="T31" s="20" t="s">
        <v>481</v>
      </c>
      <c r="U31" s="18" t="n">
        <v>407.60394559</v>
      </c>
      <c r="V31" s="20" t="n">
        <v>9.12923206</v>
      </c>
    </row>
    <row r="32" spans="1:22">
      <c r="A32" s="15" t="s">
        <v>507</v>
      </c>
      <c r="B32" s="17" t="n">
        <v>4478</v>
      </c>
      <c r="C32" s="18">
        <f>(6.0/B32*100)</f>
        <v/>
      </c>
      <c r="D32" s="19" t="n">
        <v>4472</v>
      </c>
      <c r="E32" s="18" t="n">
        <v>466.37190605</v>
      </c>
      <c r="F32" s="20" t="n">
        <v>6.08328857</v>
      </c>
      <c r="G32" s="18" t="n">
        <v>493.54529732</v>
      </c>
      <c r="H32" s="20" t="n">
        <v>4.59929737</v>
      </c>
      <c r="I32" s="18" t="n">
        <v>518.04036733</v>
      </c>
      <c r="J32" s="20" t="n">
        <v>2.9360133</v>
      </c>
      <c r="K32" s="18" t="n">
        <v>511.27917789</v>
      </c>
      <c r="L32" s="20" t="n">
        <v>3.5309065</v>
      </c>
      <c r="M32" s="18" t="n">
        <v>418.27699634</v>
      </c>
      <c r="N32" s="20" t="n">
        <v>11.93967801</v>
      </c>
      <c r="O32" s="18" t="s">
        <v>481</v>
      </c>
      <c r="P32" s="20" t="s">
        <v>481</v>
      </c>
      <c r="Q32" s="18" t="s">
        <v>481</v>
      </c>
      <c r="R32" s="20" t="s">
        <v>481</v>
      </c>
      <c r="S32" s="18" t="s">
        <v>481</v>
      </c>
      <c r="T32" s="20" t="s">
        <v>481</v>
      </c>
      <c r="U32" s="18" t="n">
        <v>436.14156563</v>
      </c>
      <c r="V32" s="20" t="n">
        <v>17.30308837</v>
      </c>
    </row>
    <row r="33" spans="1:22">
      <c r="A33" s="15" t="s">
        <v>508</v>
      </c>
      <c r="B33" s="17" t="n">
        <v>7325</v>
      </c>
      <c r="C33" s="18">
        <f>(78.0/B33*100)</f>
        <v/>
      </c>
      <c r="D33" s="19" t="n">
        <v>7247</v>
      </c>
      <c r="E33" s="18" t="n">
        <v>458.98510919</v>
      </c>
      <c r="F33" s="20" t="n">
        <v>7.26131806</v>
      </c>
      <c r="G33" s="18" t="n">
        <v>480.78879349</v>
      </c>
      <c r="H33" s="20" t="n">
        <v>5.60572468</v>
      </c>
      <c r="I33" s="18" t="n">
        <v>503.33844269</v>
      </c>
      <c r="J33" s="20" t="n">
        <v>4.07715375</v>
      </c>
      <c r="K33" s="18" t="n">
        <v>506.21109066</v>
      </c>
      <c r="L33" s="20" t="n">
        <v>3.88291043</v>
      </c>
      <c r="M33" s="18" t="n">
        <v>504.79760102</v>
      </c>
      <c r="N33" s="20" t="n">
        <v>3.40739521</v>
      </c>
      <c r="O33" s="18" t="s">
        <v>481</v>
      </c>
      <c r="P33" s="20" t="s">
        <v>481</v>
      </c>
      <c r="Q33" s="18" t="s">
        <v>481</v>
      </c>
      <c r="R33" s="20" t="s">
        <v>481</v>
      </c>
      <c r="S33" s="18" t="s">
        <v>481</v>
      </c>
      <c r="T33" s="20" t="s">
        <v>481</v>
      </c>
      <c r="U33" s="18" t="n">
        <v>436.52961306</v>
      </c>
      <c r="V33" s="20" t="n">
        <v>13.15468737</v>
      </c>
    </row>
    <row r="34" spans="1:22">
      <c r="A34" s="15" t="s">
        <v>509</v>
      </c>
      <c r="B34" s="17" t="n">
        <v>6350</v>
      </c>
      <c r="C34" s="18">
        <f>(94.0/B34*100)</f>
        <v/>
      </c>
      <c r="D34" s="19" t="n">
        <v>6256</v>
      </c>
      <c r="E34" s="18" t="n">
        <v>407.43743255</v>
      </c>
      <c r="F34" s="20" t="n">
        <v>6.16112669</v>
      </c>
      <c r="G34" s="18" t="n">
        <v>440.16381362</v>
      </c>
      <c r="H34" s="20" t="n">
        <v>4.39517181</v>
      </c>
      <c r="I34" s="18" t="n">
        <v>474.09698232</v>
      </c>
      <c r="J34" s="20" t="n">
        <v>3.46815783</v>
      </c>
      <c r="K34" s="18" t="n">
        <v>481.78580557</v>
      </c>
      <c r="L34" s="20" t="n">
        <v>3.84671897</v>
      </c>
      <c r="M34" s="18" t="n">
        <v>412.69710629</v>
      </c>
      <c r="N34" s="20" t="n">
        <v>14.24962195</v>
      </c>
      <c r="O34" s="18" t="s">
        <v>481</v>
      </c>
      <c r="P34" s="20" t="s">
        <v>481</v>
      </c>
      <c r="Q34" s="18" t="s">
        <v>481</v>
      </c>
      <c r="R34" s="20" t="s">
        <v>481</v>
      </c>
      <c r="S34" s="18" t="s">
        <v>481</v>
      </c>
      <c r="T34" s="20" t="s">
        <v>481</v>
      </c>
      <c r="U34" s="18" t="n">
        <v>321.76952561</v>
      </c>
      <c r="V34" s="20" t="n">
        <v>10.73205037</v>
      </c>
    </row>
    <row r="35" spans="1:22">
      <c r="A35" s="15" t="s">
        <v>510</v>
      </c>
      <c r="B35" s="17" t="n">
        <v>6406</v>
      </c>
      <c r="C35" s="18">
        <f>(50.0/B35*100)</f>
        <v/>
      </c>
      <c r="D35" s="19" t="n">
        <v>6356</v>
      </c>
      <c r="E35" s="18" t="n">
        <v>457.11614692</v>
      </c>
      <c r="F35" s="20" t="n">
        <v>6.79049156</v>
      </c>
      <c r="G35" s="18" t="n">
        <v>497.87502109</v>
      </c>
      <c r="H35" s="20" t="n">
        <v>5.64111256</v>
      </c>
      <c r="I35" s="18" t="n">
        <v>498.25785302</v>
      </c>
      <c r="J35" s="20" t="n">
        <v>4.11541248</v>
      </c>
      <c r="K35" s="18" t="n">
        <v>508.21938667</v>
      </c>
      <c r="L35" s="20" t="n">
        <v>5.52275925</v>
      </c>
      <c r="M35" s="18" t="n">
        <v>511.96195839</v>
      </c>
      <c r="N35" s="20" t="n">
        <v>2.20247171</v>
      </c>
      <c r="O35" s="18" t="s">
        <v>481</v>
      </c>
      <c r="P35" s="20" t="s">
        <v>481</v>
      </c>
      <c r="Q35" s="18" t="s">
        <v>481</v>
      </c>
      <c r="R35" s="20" t="s">
        <v>481</v>
      </c>
      <c r="S35" s="18" t="s">
        <v>481</v>
      </c>
      <c r="T35" s="20" t="s">
        <v>481</v>
      </c>
      <c r="U35" s="18" t="n">
        <v>419.37382248</v>
      </c>
      <c r="V35" s="20" t="n">
        <v>16.35708102</v>
      </c>
    </row>
    <row r="36" spans="1:22">
      <c r="A36" s="15" t="s">
        <v>511</v>
      </c>
      <c r="B36" s="17" t="n">
        <v>6736</v>
      </c>
      <c r="C36" s="18">
        <f>(41.0/B36*100)</f>
        <v/>
      </c>
      <c r="D36" s="19" t="n">
        <v>6695</v>
      </c>
      <c r="E36" s="18" t="n">
        <v>472.86846546</v>
      </c>
      <c r="F36" s="20" t="n">
        <v>5.46195443</v>
      </c>
      <c r="G36" s="18" t="n">
        <v>490.26554375</v>
      </c>
      <c r="H36" s="20" t="n">
        <v>3.87165641</v>
      </c>
      <c r="I36" s="18" t="n">
        <v>503.02957324</v>
      </c>
      <c r="J36" s="20" t="n">
        <v>3.13391641</v>
      </c>
      <c r="K36" s="18" t="n">
        <v>506.20928348</v>
      </c>
      <c r="L36" s="20" t="n">
        <v>3.42045212</v>
      </c>
      <c r="M36" s="18" t="n">
        <v>490.3722416</v>
      </c>
      <c r="N36" s="20" t="n">
        <v>4.18420925</v>
      </c>
      <c r="O36" s="18" t="s">
        <v>481</v>
      </c>
      <c r="P36" s="20" t="s">
        <v>481</v>
      </c>
      <c r="Q36" s="18" t="s">
        <v>481</v>
      </c>
      <c r="R36" s="20" t="s">
        <v>481</v>
      </c>
      <c r="S36" s="18" t="s">
        <v>481</v>
      </c>
      <c r="T36" s="20" t="s">
        <v>481</v>
      </c>
      <c r="U36" s="18" t="n">
        <v>428.39273997</v>
      </c>
      <c r="V36" s="20" t="n">
        <v>12.50104341</v>
      </c>
    </row>
    <row r="37" spans="1:22">
      <c r="A37" s="15" t="s">
        <v>512</v>
      </c>
      <c r="B37" s="17" t="n">
        <v>5458</v>
      </c>
      <c r="C37" s="18">
        <f>(86.0/B37*100)</f>
        <v/>
      </c>
      <c r="D37" s="19" t="n">
        <v>5372</v>
      </c>
      <c r="E37" s="18" t="n">
        <v>471.76398025</v>
      </c>
      <c r="F37" s="20" t="n">
        <v>6.6481704</v>
      </c>
      <c r="G37" s="18" t="n">
        <v>504.73269253</v>
      </c>
      <c r="H37" s="20" t="n">
        <v>5.03932189</v>
      </c>
      <c r="I37" s="18" t="n">
        <v>512.31104916</v>
      </c>
      <c r="J37" s="20" t="n">
        <v>3.07622357</v>
      </c>
      <c r="K37" s="18" t="n">
        <v>517.0780273300001</v>
      </c>
      <c r="L37" s="20" t="n">
        <v>4.43177016</v>
      </c>
      <c r="M37" s="18" t="n">
        <v>377.66528973</v>
      </c>
      <c r="N37" s="20" t="n">
        <v>8.85964399</v>
      </c>
      <c r="O37" s="18" t="s">
        <v>481</v>
      </c>
      <c r="P37" s="20" t="s">
        <v>481</v>
      </c>
      <c r="Q37" s="18" t="s">
        <v>481</v>
      </c>
      <c r="R37" s="20" t="s">
        <v>481</v>
      </c>
      <c r="S37" s="18" t="s">
        <v>481</v>
      </c>
      <c r="T37" s="20" t="s">
        <v>481</v>
      </c>
      <c r="U37" s="18" t="n">
        <v>394.81937918</v>
      </c>
      <c r="V37" s="20" t="n">
        <v>11.18881052</v>
      </c>
    </row>
    <row r="38" spans="1:22">
      <c r="A38" s="15" t="s">
        <v>513</v>
      </c>
      <c r="B38" s="17" t="n">
        <v>5860</v>
      </c>
      <c r="C38" s="18">
        <f>(20.0/B38*100)</f>
        <v/>
      </c>
      <c r="D38" s="19" t="n">
        <v>5840</v>
      </c>
      <c r="E38" s="18" t="n">
        <v>461.47907249</v>
      </c>
      <c r="F38" s="20" t="n">
        <v>6.13248024</v>
      </c>
      <c r="G38" s="18" t="n">
        <v>483.35431147</v>
      </c>
      <c r="H38" s="20" t="n">
        <v>5.46930014</v>
      </c>
      <c r="I38" s="18" t="n">
        <v>503.16355465</v>
      </c>
      <c r="J38" s="20" t="n">
        <v>3.68399608</v>
      </c>
      <c r="K38" s="18" t="n">
        <v>515.62857526</v>
      </c>
      <c r="L38" s="20" t="n">
        <v>3.51645005</v>
      </c>
      <c r="M38" s="18" t="n">
        <v>451.3764209</v>
      </c>
      <c r="N38" s="20" t="n">
        <v>7.03334187</v>
      </c>
      <c r="O38" s="18" t="s">
        <v>481</v>
      </c>
      <c r="P38" s="20" t="s">
        <v>481</v>
      </c>
      <c r="Q38" s="18" t="s">
        <v>481</v>
      </c>
      <c r="R38" s="20" t="s">
        <v>481</v>
      </c>
      <c r="S38" s="18" t="s">
        <v>481</v>
      </c>
      <c r="T38" s="20" t="s">
        <v>481</v>
      </c>
      <c r="U38" s="18" t="n">
        <v>410.16940174</v>
      </c>
      <c r="V38" s="20" t="n">
        <v>11.95912718</v>
      </c>
    </row>
    <row r="39" spans="1:22">
      <c r="A39" s="15" t="s">
        <v>514</v>
      </c>
      <c r="B39" s="17" t="n">
        <v>5895</v>
      </c>
      <c r="C39" s="18">
        <f>(33.0/B39*100)</f>
        <v/>
      </c>
      <c r="D39" s="19" t="n">
        <v>5862</v>
      </c>
      <c r="E39" s="18" t="n">
        <v>407.6642578</v>
      </c>
      <c r="F39" s="20" t="n">
        <v>5.70320815</v>
      </c>
      <c r="G39" s="18" t="n">
        <v>429.32029669</v>
      </c>
      <c r="H39" s="20" t="n">
        <v>4.84240994</v>
      </c>
      <c r="I39" s="18" t="n">
        <v>439.35729984</v>
      </c>
      <c r="J39" s="20" t="n">
        <v>4.24788825</v>
      </c>
      <c r="K39" s="18" t="n">
        <v>440.88445198</v>
      </c>
      <c r="L39" s="20" t="n">
        <v>5.92350093</v>
      </c>
      <c r="M39" s="18" t="n">
        <v>385.43607751</v>
      </c>
      <c r="N39" s="20" t="n">
        <v>6.46388279</v>
      </c>
      <c r="O39" s="18" t="s">
        <v>481</v>
      </c>
      <c r="P39" s="20" t="s">
        <v>481</v>
      </c>
      <c r="Q39" s="18" t="s">
        <v>481</v>
      </c>
      <c r="R39" s="20" t="s">
        <v>481</v>
      </c>
      <c r="S39" s="18" t="s">
        <v>481</v>
      </c>
      <c r="T39" s="20" t="s">
        <v>481</v>
      </c>
      <c r="U39" s="18" t="n">
        <v>369.32552179</v>
      </c>
      <c r="V39" s="20" t="n">
        <v>14.04878767</v>
      </c>
    </row>
    <row r="40" spans="1:22">
      <c r="A40" s="15" t="s">
        <v>515</v>
      </c>
      <c r="B40" s="17" t="n">
        <v>14157</v>
      </c>
      <c r="C40" s="18">
        <f>(352.0/B40*100)</f>
        <v/>
      </c>
      <c r="D40" s="19" t="n">
        <v>13805</v>
      </c>
      <c r="E40" s="18" t="n">
        <v>455.69595579</v>
      </c>
      <c r="F40" s="20" t="n">
        <v>5.2341927</v>
      </c>
      <c r="G40" s="18" t="n">
        <v>482.72673796</v>
      </c>
      <c r="H40" s="20" t="n">
        <v>5.20052014</v>
      </c>
      <c r="I40" s="18" t="n">
        <v>506.06613596</v>
      </c>
      <c r="J40" s="20" t="n">
        <v>3.10767926</v>
      </c>
      <c r="K40" s="18" t="n">
        <v>523.6436907900001</v>
      </c>
      <c r="L40" s="20" t="n">
        <v>3.69649534</v>
      </c>
      <c r="M40" s="18" t="n">
        <v>419.2667557</v>
      </c>
      <c r="N40" s="20" t="n">
        <v>6.86651094</v>
      </c>
      <c r="O40" s="18" t="s">
        <v>481</v>
      </c>
      <c r="P40" s="20" t="s">
        <v>481</v>
      </c>
      <c r="Q40" s="18" t="s">
        <v>481</v>
      </c>
      <c r="R40" s="20" t="s">
        <v>481</v>
      </c>
      <c r="S40" s="18" t="s">
        <v>481</v>
      </c>
      <c r="T40" s="20" t="s">
        <v>481</v>
      </c>
      <c r="U40" s="18" t="n">
        <v>405.08485065</v>
      </c>
      <c r="V40" s="20" t="n">
        <v>11.29846734</v>
      </c>
    </row>
    <row r="41" spans="1:22">
      <c r="A41" s="15" t="s">
        <v>516</v>
      </c>
      <c r="B41" s="17" t="n">
        <v>5712</v>
      </c>
      <c r="C41" s="18">
        <f>(49.0/B41*100)</f>
        <v/>
      </c>
      <c r="D41" s="19" t="n">
        <v>5663</v>
      </c>
      <c r="E41" s="18" t="n">
        <v>444.72777809</v>
      </c>
      <c r="F41" s="20" t="n">
        <v>6.30608173</v>
      </c>
      <c r="G41" s="18" t="n">
        <v>460.86121911</v>
      </c>
      <c r="H41" s="20" t="n">
        <v>5.33742645</v>
      </c>
      <c r="I41" s="18" t="n">
        <v>498.23639142</v>
      </c>
      <c r="J41" s="20" t="n">
        <v>3.84342263</v>
      </c>
      <c r="K41" s="18" t="n">
        <v>524.7253687899999</v>
      </c>
      <c r="L41" s="20" t="n">
        <v>3.73581321</v>
      </c>
      <c r="M41" s="18" t="n">
        <v>460.36740886</v>
      </c>
      <c r="N41" s="20" t="n">
        <v>8.72283927</v>
      </c>
      <c r="O41" s="18" t="s">
        <v>481</v>
      </c>
      <c r="P41" s="20" t="s">
        <v>481</v>
      </c>
      <c r="Q41" s="18" t="s">
        <v>481</v>
      </c>
      <c r="R41" s="20" t="s">
        <v>481</v>
      </c>
      <c r="S41" s="18" t="s">
        <v>481</v>
      </c>
      <c r="T41" s="20" t="s">
        <v>481</v>
      </c>
      <c r="U41" s="18" t="n">
        <v>411.15125787</v>
      </c>
      <c r="V41" s="20" t="n">
        <v>17.70758029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336.31927492</v>
      </c>
      <c r="F45" s="20" t="n">
        <v>4.11047554</v>
      </c>
      <c r="G45" s="18" t="n">
        <v>348.39707317</v>
      </c>
      <c r="H45" s="20" t="n">
        <v>4.24877293</v>
      </c>
      <c r="I45" s="18" t="n">
        <v>353.88656905</v>
      </c>
      <c r="J45" s="20" t="n">
        <v>3.48625734</v>
      </c>
      <c r="K45" s="18" t="n">
        <v>355.94509384</v>
      </c>
      <c r="L45" s="20" t="n">
        <v>3.94535714</v>
      </c>
      <c r="M45" s="18" t="s">
        <v>481</v>
      </c>
      <c r="N45" s="20" t="s">
        <v>481</v>
      </c>
      <c r="O45" s="18" t="s">
        <v>481</v>
      </c>
      <c r="P45" s="20" t="s">
        <v>481</v>
      </c>
      <c r="Q45" s="18" t="n">
        <v>367.16558771</v>
      </c>
      <c r="R45" s="20" t="n">
        <v>17.54124839</v>
      </c>
      <c r="S45" s="18" t="n">
        <v>314.53825119</v>
      </c>
      <c r="T45" s="20" t="n">
        <v>20.57554018</v>
      </c>
      <c r="U45" s="18" t="n">
        <v>329.7002761</v>
      </c>
      <c r="V45" s="20" t="n">
        <v>7.95528955</v>
      </c>
    </row>
    <row r="46" spans="1:22">
      <c r="A46" s="15" t="s">
        <v>521</v>
      </c>
      <c r="B46" s="17" t="n">
        <v>23141</v>
      </c>
      <c r="C46" s="18">
        <f>(1816.0/B46*100)</f>
        <v/>
      </c>
      <c r="D46" s="19" t="n">
        <v>21325</v>
      </c>
      <c r="E46" s="18" t="n">
        <v>397.82506065</v>
      </c>
      <c r="F46" s="20" t="n">
        <v>3.79409694</v>
      </c>
      <c r="G46" s="18" t="n">
        <v>427.56665241</v>
      </c>
      <c r="H46" s="20" t="n">
        <v>3.83496248</v>
      </c>
      <c r="I46" s="18" t="n">
        <v>441.43246478</v>
      </c>
      <c r="J46" s="20" t="n">
        <v>3.61704779</v>
      </c>
      <c r="K46" s="18" t="n">
        <v>425.56999231</v>
      </c>
      <c r="L46" s="20" t="n">
        <v>4.04450945</v>
      </c>
      <c r="M46" s="18" t="n">
        <v>361.70374871</v>
      </c>
      <c r="N46" s="20" t="n">
        <v>3.67101074</v>
      </c>
      <c r="O46" s="18" t="s">
        <v>481</v>
      </c>
      <c r="P46" s="20" t="s">
        <v>481</v>
      </c>
      <c r="Q46" s="18" t="s">
        <v>481</v>
      </c>
      <c r="R46" s="20" t="s">
        <v>481</v>
      </c>
      <c r="S46" s="18" t="s">
        <v>481</v>
      </c>
      <c r="T46" s="20" t="s">
        <v>481</v>
      </c>
      <c r="U46" s="18" t="n">
        <v>347.11616434</v>
      </c>
      <c r="V46" s="20" t="n">
        <v>5.17629718</v>
      </c>
    </row>
    <row r="47" spans="1:22">
      <c r="A47" s="15" t="s">
        <v>522</v>
      </c>
      <c r="B47" s="17" t="n">
        <v>5928</v>
      </c>
      <c r="C47" s="18">
        <f>(205.0/B47*100)</f>
        <v/>
      </c>
      <c r="D47" s="19" t="n">
        <v>5723</v>
      </c>
      <c r="E47" s="18" t="n">
        <v>395.86546438</v>
      </c>
      <c r="F47" s="20" t="n">
        <v>6.71439607</v>
      </c>
      <c r="G47" s="18" t="n">
        <v>433.42302531</v>
      </c>
      <c r="H47" s="20" t="n">
        <v>5.49930676</v>
      </c>
      <c r="I47" s="18" t="n">
        <v>459.7265001</v>
      </c>
      <c r="J47" s="20" t="n">
        <v>4.67870864</v>
      </c>
      <c r="K47" s="18" t="n">
        <v>468.46105405</v>
      </c>
      <c r="L47" s="20" t="n">
        <v>5.90715266</v>
      </c>
      <c r="M47" s="18" t="n">
        <v>330.16195456</v>
      </c>
      <c r="N47" s="20" t="n">
        <v>6.5233442</v>
      </c>
      <c r="O47" s="18" t="s">
        <v>481</v>
      </c>
      <c r="P47" s="20" t="s">
        <v>481</v>
      </c>
      <c r="Q47" s="18" t="s">
        <v>481</v>
      </c>
      <c r="R47" s="20" t="s">
        <v>481</v>
      </c>
      <c r="S47" s="18" t="s">
        <v>481</v>
      </c>
      <c r="T47" s="20" t="s">
        <v>481</v>
      </c>
      <c r="U47" s="18" t="n">
        <v>318.88636274</v>
      </c>
      <c r="V47" s="20" t="n">
        <v>8.13612623</v>
      </c>
    </row>
    <row r="48" spans="1:22">
      <c r="A48" s="15" t="s">
        <v>523</v>
      </c>
      <c r="B48" s="17" t="n">
        <v>9841</v>
      </c>
      <c r="C48" s="18">
        <f>(7.0/B48*100)</f>
        <v/>
      </c>
      <c r="D48" s="19" t="n">
        <v>9834</v>
      </c>
      <c r="E48" s="18" t="n">
        <v>446.95095671</v>
      </c>
      <c r="F48" s="20" t="n">
        <v>10.93213433</v>
      </c>
      <c r="G48" s="18" t="n">
        <v>459.96528732</v>
      </c>
      <c r="H48" s="20" t="n">
        <v>7.9112772</v>
      </c>
      <c r="I48" s="18" t="n">
        <v>493.48019808</v>
      </c>
      <c r="J48" s="20" t="n">
        <v>5.29636033</v>
      </c>
      <c r="K48" s="18" t="n">
        <v>522.55147881</v>
      </c>
      <c r="L48" s="20" t="n">
        <v>5.77164065</v>
      </c>
      <c r="M48" s="18" t="n">
        <v>442.18295743</v>
      </c>
      <c r="N48" s="20" t="n">
        <v>7.02465201</v>
      </c>
      <c r="O48" s="18" t="s">
        <v>481</v>
      </c>
      <c r="P48" s="20" t="s">
        <v>481</v>
      </c>
      <c r="Q48" s="18" t="s">
        <v>481</v>
      </c>
      <c r="R48" s="20" t="s">
        <v>481</v>
      </c>
      <c r="S48" s="18" t="s">
        <v>481</v>
      </c>
      <c r="T48" s="20" t="s">
        <v>481</v>
      </c>
      <c r="U48" s="18" t="n">
        <v>395.06308077</v>
      </c>
      <c r="V48" s="20" t="n">
        <v>21.23218673</v>
      </c>
    </row>
    <row r="49" spans="1:22">
      <c r="A49" s="15" t="s">
        <v>524</v>
      </c>
      <c r="B49" s="17" t="n">
        <v>6349</v>
      </c>
      <c r="C49" s="18">
        <f>(56.0/B49*100)</f>
        <v/>
      </c>
      <c r="D49" s="19" t="n">
        <v>6293</v>
      </c>
      <c r="E49" s="18" t="n">
        <v>399.22220151</v>
      </c>
      <c r="F49" s="20" t="n">
        <v>4.85016198</v>
      </c>
      <c r="G49" s="18" t="n">
        <v>428.87151143</v>
      </c>
      <c r="H49" s="20" t="n">
        <v>4.16945472</v>
      </c>
      <c r="I49" s="18" t="n">
        <v>433.47256953</v>
      </c>
      <c r="J49" s="20" t="n">
        <v>3.80825402</v>
      </c>
      <c r="K49" s="18" t="n">
        <v>431.94664458</v>
      </c>
      <c r="L49" s="20" t="n">
        <v>3.88586892</v>
      </c>
      <c r="M49" s="18" t="s">
        <v>481</v>
      </c>
      <c r="N49" s="20" t="s">
        <v>481</v>
      </c>
      <c r="O49" s="18" t="s">
        <v>481</v>
      </c>
      <c r="P49" s="20" t="s">
        <v>481</v>
      </c>
      <c r="Q49" s="18" t="n">
        <v>555.29</v>
      </c>
      <c r="R49" s="20" t="n">
        <v>42.21920644</v>
      </c>
      <c r="S49" s="18" t="n">
        <v>434.1656743</v>
      </c>
      <c r="T49" s="20" t="n">
        <v>58.82033449</v>
      </c>
      <c r="U49" s="18" t="n">
        <v>340.80550152</v>
      </c>
      <c r="V49" s="20" t="n">
        <v>10.95804419</v>
      </c>
    </row>
    <row r="50" spans="1:22">
      <c r="A50" s="15" t="s">
        <v>525</v>
      </c>
      <c r="B50" s="17" t="n">
        <v>11795</v>
      </c>
      <c r="C50" s="18">
        <f>(256.0/B50*100)</f>
        <v/>
      </c>
      <c r="D50" s="19" t="n">
        <v>11539</v>
      </c>
      <c r="E50" s="18" t="n">
        <v>394.25845693</v>
      </c>
      <c r="F50" s="20" t="n">
        <v>5.77680961</v>
      </c>
      <c r="G50" s="18" t="n">
        <v>420.73111336</v>
      </c>
      <c r="H50" s="20" t="n">
        <v>5.29734014</v>
      </c>
      <c r="I50" s="18" t="n">
        <v>438.38324978</v>
      </c>
      <c r="J50" s="20" t="n">
        <v>3.02192523</v>
      </c>
      <c r="K50" s="18" t="n">
        <v>431.69132303</v>
      </c>
      <c r="L50" s="20" t="n">
        <v>3.5977506</v>
      </c>
      <c r="M50" s="18" t="n">
        <v>366.92642505</v>
      </c>
      <c r="N50" s="20" t="n">
        <v>6.73675518</v>
      </c>
      <c r="O50" s="18" t="s">
        <v>481</v>
      </c>
      <c r="P50" s="20" t="s">
        <v>481</v>
      </c>
      <c r="Q50" s="18" t="s">
        <v>481</v>
      </c>
      <c r="R50" s="20" t="s">
        <v>481</v>
      </c>
      <c r="S50" s="18" t="s">
        <v>481</v>
      </c>
      <c r="T50" s="20" t="s">
        <v>481</v>
      </c>
      <c r="U50" s="18" t="n">
        <v>352.57439525</v>
      </c>
      <c r="V50" s="20" t="n">
        <v>8.93526295</v>
      </c>
    </row>
    <row r="51" spans="1:22">
      <c r="A51" s="15" t="s">
        <v>526</v>
      </c>
      <c r="B51" s="17" t="n">
        <v>6866</v>
      </c>
      <c r="C51" s="18">
        <f>(119.0/B51*100)</f>
        <v/>
      </c>
      <c r="D51" s="19" t="n">
        <v>6747</v>
      </c>
      <c r="E51" s="18" t="n">
        <v>406.41460298</v>
      </c>
      <c r="F51" s="20" t="n">
        <v>5.23351973</v>
      </c>
      <c r="G51" s="18" t="n">
        <v>432.29499921</v>
      </c>
      <c r="H51" s="20" t="n">
        <v>4.02817182</v>
      </c>
      <c r="I51" s="18" t="n">
        <v>434.26501118</v>
      </c>
      <c r="J51" s="20" t="n">
        <v>3.15591481</v>
      </c>
      <c r="K51" s="18" t="n">
        <v>433.84048565</v>
      </c>
      <c r="L51" s="20" t="n">
        <v>3.58233588</v>
      </c>
      <c r="M51" s="18" t="n">
        <v>383.27112715</v>
      </c>
      <c r="N51" s="20" t="n">
        <v>7.20497991</v>
      </c>
      <c r="O51" s="18" t="s">
        <v>481</v>
      </c>
      <c r="P51" s="20" t="s">
        <v>481</v>
      </c>
      <c r="Q51" s="18" t="s">
        <v>481</v>
      </c>
      <c r="R51" s="20" t="s">
        <v>481</v>
      </c>
      <c r="S51" s="18" t="s">
        <v>481</v>
      </c>
      <c r="T51" s="20" t="s">
        <v>481</v>
      </c>
      <c r="U51" s="18" t="n">
        <v>380.77556357</v>
      </c>
      <c r="V51" s="20" t="n">
        <v>10.83542985</v>
      </c>
    </row>
    <row r="52" spans="1:22">
      <c r="A52" s="15" t="s">
        <v>527</v>
      </c>
      <c r="B52" s="17" t="n">
        <v>5809</v>
      </c>
      <c r="C52" s="18">
        <f>(86.0/B52*100)</f>
        <v/>
      </c>
      <c r="D52" s="19" t="n">
        <v>5723</v>
      </c>
      <c r="E52" s="18" t="n">
        <v>458.34263239</v>
      </c>
      <c r="F52" s="20" t="n">
        <v>6.05243533</v>
      </c>
      <c r="G52" s="18" t="n">
        <v>472.74090286</v>
      </c>
      <c r="H52" s="20" t="n">
        <v>4.69004498</v>
      </c>
      <c r="I52" s="18" t="n">
        <v>501.09076874</v>
      </c>
      <c r="J52" s="20" t="n">
        <v>2.93083745</v>
      </c>
      <c r="K52" s="18" t="n">
        <v>511.82475201</v>
      </c>
      <c r="L52" s="20" t="n">
        <v>3.22035509</v>
      </c>
      <c r="M52" s="18" t="n">
        <v>421.26811804</v>
      </c>
      <c r="N52" s="20" t="n">
        <v>5.96822849</v>
      </c>
      <c r="O52" s="18" t="s">
        <v>481</v>
      </c>
      <c r="P52" s="20" t="s">
        <v>481</v>
      </c>
      <c r="Q52" s="18" t="s">
        <v>481</v>
      </c>
      <c r="R52" s="20" t="s">
        <v>481</v>
      </c>
      <c r="S52" s="18" t="s">
        <v>481</v>
      </c>
      <c r="T52" s="20" t="s">
        <v>481</v>
      </c>
      <c r="U52" s="18" t="n">
        <v>410.15407575</v>
      </c>
      <c r="V52" s="20" t="n">
        <v>9.34700763</v>
      </c>
    </row>
    <row r="53" spans="1:22">
      <c r="A53" s="15" t="s">
        <v>528</v>
      </c>
      <c r="B53" s="17" t="n">
        <v>5571</v>
      </c>
      <c r="C53" s="18">
        <f>(92.0/B53*100)</f>
        <v/>
      </c>
      <c r="D53" s="19" t="n">
        <v>5479</v>
      </c>
      <c r="E53" s="18" t="n">
        <v>402.95007064</v>
      </c>
      <c r="F53" s="20" t="n">
        <v>5.40895568</v>
      </c>
      <c r="G53" s="18" t="n">
        <v>445.31195749</v>
      </c>
      <c r="H53" s="20" t="n">
        <v>2.95658514</v>
      </c>
      <c r="I53" s="18" t="n">
        <v>459.2068801</v>
      </c>
      <c r="J53" s="20" t="n">
        <v>2.44204798</v>
      </c>
      <c r="K53" s="18" t="n">
        <v>465.7363525</v>
      </c>
      <c r="L53" s="20" t="n">
        <v>4.00270355</v>
      </c>
      <c r="M53" s="18" t="n">
        <v>364.18043417</v>
      </c>
      <c r="N53" s="20" t="n">
        <v>5.41914123</v>
      </c>
      <c r="O53" s="18" t="s">
        <v>481</v>
      </c>
      <c r="P53" s="20" t="s">
        <v>481</v>
      </c>
      <c r="Q53" s="18" t="s">
        <v>481</v>
      </c>
      <c r="R53" s="20" t="s">
        <v>481</v>
      </c>
      <c r="S53" s="18" t="s">
        <v>481</v>
      </c>
      <c r="T53" s="20" t="s">
        <v>481</v>
      </c>
      <c r="U53" s="18" t="n">
        <v>369.6271745</v>
      </c>
      <c r="V53" s="20" t="n">
        <v>9.937747010000001</v>
      </c>
    </row>
    <row r="54" spans="1:22">
      <c r="A54" s="15" t="s">
        <v>529</v>
      </c>
      <c r="B54" s="17" t="n">
        <v>4740</v>
      </c>
      <c r="C54" s="18">
        <f>(260.0/B54*100)</f>
        <v/>
      </c>
      <c r="D54" s="19" t="n">
        <v>4480</v>
      </c>
      <c r="E54" s="18" t="n">
        <v>339.66545873</v>
      </c>
      <c r="F54" s="20" t="n">
        <v>5.18086804</v>
      </c>
      <c r="G54" s="18" t="n">
        <v>370.18655232</v>
      </c>
      <c r="H54" s="20" t="n">
        <v>4.8261269</v>
      </c>
      <c r="I54" s="18" t="n">
        <v>381.94776333</v>
      </c>
      <c r="J54" s="20" t="n">
        <v>4.12235181</v>
      </c>
      <c r="K54" s="18" t="n">
        <v>379.01600774</v>
      </c>
      <c r="L54" s="20" t="n">
        <v>3.78057114</v>
      </c>
      <c r="M54" s="18" t="n">
        <v>285.11114138</v>
      </c>
      <c r="N54" s="20" t="n">
        <v>8.04981896</v>
      </c>
      <c r="O54" s="18" t="s">
        <v>481</v>
      </c>
      <c r="P54" s="20" t="s">
        <v>481</v>
      </c>
      <c r="Q54" s="18" t="s">
        <v>481</v>
      </c>
      <c r="R54" s="20" t="s">
        <v>481</v>
      </c>
      <c r="S54" s="18" t="s">
        <v>481</v>
      </c>
      <c r="T54" s="20" t="s">
        <v>481</v>
      </c>
      <c r="U54" s="18" t="n">
        <v>287.77639725</v>
      </c>
      <c r="V54" s="20" t="n">
        <v>5.13098662</v>
      </c>
    </row>
    <row r="55" spans="1:22">
      <c r="A55" s="15" t="s">
        <v>530</v>
      </c>
      <c r="B55" s="17" t="n">
        <v>5316</v>
      </c>
      <c r="C55" s="18">
        <f>(22.0/B55*100)</f>
        <v/>
      </c>
      <c r="D55" s="19" t="n">
        <v>5294</v>
      </c>
      <c r="E55" s="18" t="n">
        <v>343.4276103</v>
      </c>
      <c r="F55" s="20" t="n">
        <v>8.990938229999999</v>
      </c>
      <c r="G55" s="18" t="n">
        <v>379.12172152</v>
      </c>
      <c r="H55" s="20" t="n">
        <v>6.97733204</v>
      </c>
      <c r="I55" s="18" t="n">
        <v>406.0949213</v>
      </c>
      <c r="J55" s="20" t="n">
        <v>3.8538704</v>
      </c>
      <c r="K55" s="18" t="n">
        <v>416.45531085</v>
      </c>
      <c r="L55" s="20" t="n">
        <v>3.13200046</v>
      </c>
      <c r="M55" s="18" t="s">
        <v>481</v>
      </c>
      <c r="N55" s="20" t="s">
        <v>481</v>
      </c>
      <c r="O55" s="18" t="s">
        <v>481</v>
      </c>
      <c r="P55" s="20" t="s">
        <v>481</v>
      </c>
      <c r="Q55" s="18" t="n">
        <v>451.0739</v>
      </c>
      <c r="R55" s="20" t="n">
        <v>34.3671556</v>
      </c>
      <c r="S55" s="18" t="n">
        <v>263.35779241</v>
      </c>
      <c r="T55" s="20" t="n">
        <v>36.89432928</v>
      </c>
      <c r="U55" s="18" t="n">
        <v>278.43598572</v>
      </c>
      <c r="V55" s="20" t="n">
        <v>10.19931254</v>
      </c>
    </row>
    <row r="56" spans="1:22">
      <c r="A56" s="15" t="s">
        <v>531</v>
      </c>
      <c r="B56" s="17" t="n">
        <v>5359</v>
      </c>
      <c r="C56" s="18">
        <f>(77.0/B56*100)</f>
        <v/>
      </c>
      <c r="D56" s="19" t="n">
        <v>5282</v>
      </c>
      <c r="E56" s="18" t="n">
        <v>498.16704465</v>
      </c>
      <c r="F56" s="20" t="n">
        <v>10.16512039</v>
      </c>
      <c r="G56" s="18" t="n">
        <v>510.75056509</v>
      </c>
      <c r="H56" s="20" t="n">
        <v>6.13010718</v>
      </c>
      <c r="I56" s="18" t="n">
        <v>531.49697091</v>
      </c>
      <c r="J56" s="20" t="n">
        <v>3.57670532</v>
      </c>
      <c r="K56" s="18" t="n">
        <v>548.04493857</v>
      </c>
      <c r="L56" s="20" t="n">
        <v>4.57738073</v>
      </c>
      <c r="M56" s="18" t="n">
        <v>511.472242</v>
      </c>
      <c r="N56" s="20" t="n">
        <v>3.24970706</v>
      </c>
      <c r="O56" s="18" t="s">
        <v>481</v>
      </c>
      <c r="P56" s="20" t="s">
        <v>481</v>
      </c>
      <c r="Q56" s="18" t="s">
        <v>481</v>
      </c>
      <c r="R56" s="20" t="s">
        <v>481</v>
      </c>
      <c r="S56" s="18" t="s">
        <v>481</v>
      </c>
      <c r="T56" s="20" t="s">
        <v>481</v>
      </c>
      <c r="U56" s="18" t="n">
        <v>472.07998705</v>
      </c>
      <c r="V56" s="20" t="n">
        <v>21.56010088</v>
      </c>
    </row>
    <row r="57" spans="1:22">
      <c r="A57" s="15" t="s">
        <v>532</v>
      </c>
      <c r="B57" s="17" t="n">
        <v>6513</v>
      </c>
      <c r="C57" s="18">
        <f>(0.0/B57*100)</f>
        <v/>
      </c>
      <c r="D57" s="19" t="n">
        <v>6513</v>
      </c>
      <c r="E57" s="18" t="n">
        <v>340.01022502</v>
      </c>
      <c r="F57" s="20" t="n">
        <v>6.44378487</v>
      </c>
      <c r="G57" s="18" t="n">
        <v>369.54025071</v>
      </c>
      <c r="H57" s="20" t="n">
        <v>5.31308543</v>
      </c>
      <c r="I57" s="18" t="n">
        <v>409.29963236</v>
      </c>
      <c r="J57" s="20" t="n">
        <v>3.08865601</v>
      </c>
      <c r="K57" s="18" t="n">
        <v>399.45124807</v>
      </c>
      <c r="L57" s="20" t="n">
        <v>3.18171733</v>
      </c>
      <c r="M57" s="18" t="s">
        <v>481</v>
      </c>
      <c r="N57" s="20" t="s">
        <v>481</v>
      </c>
      <c r="O57" s="18" t="s">
        <v>481</v>
      </c>
      <c r="P57" s="20" t="s">
        <v>481</v>
      </c>
      <c r="Q57" s="18" t="s">
        <v>481</v>
      </c>
      <c r="R57" s="20" t="s">
        <v>481</v>
      </c>
      <c r="S57" s="18" t="n">
        <v>277.34776412</v>
      </c>
      <c r="T57" s="20" t="n">
        <v>46.39821902</v>
      </c>
      <c r="U57" s="18" t="n">
        <v>367.16278269</v>
      </c>
      <c r="V57" s="20" t="n">
        <v>11.65235447</v>
      </c>
    </row>
    <row r="58" spans="1:22">
      <c r="A58" s="15" t="s">
        <v>533</v>
      </c>
      <c r="B58" s="17" t="n">
        <v>7267</v>
      </c>
      <c r="C58" s="18">
        <f>(10.0/B58*100)</f>
        <v/>
      </c>
      <c r="D58" s="19" t="n">
        <v>7257</v>
      </c>
      <c r="E58" s="18" t="n">
        <v>375.29710329</v>
      </c>
      <c r="F58" s="20" t="n">
        <v>4.93237569</v>
      </c>
      <c r="G58" s="18" t="n">
        <v>407.97992433</v>
      </c>
      <c r="H58" s="20" t="n">
        <v>4.46628304</v>
      </c>
      <c r="I58" s="18" t="n">
        <v>426.61029989</v>
      </c>
      <c r="J58" s="20" t="n">
        <v>3.30399568</v>
      </c>
      <c r="K58" s="18" t="n">
        <v>415.2328867</v>
      </c>
      <c r="L58" s="20" t="n">
        <v>3.63147107</v>
      </c>
      <c r="M58" s="18" t="s">
        <v>481</v>
      </c>
      <c r="N58" s="20" t="s">
        <v>481</v>
      </c>
      <c r="O58" s="18" t="s">
        <v>481</v>
      </c>
      <c r="P58" s="20" t="s">
        <v>481</v>
      </c>
      <c r="Q58" s="18" t="s">
        <v>481</v>
      </c>
      <c r="R58" s="20" t="s">
        <v>481</v>
      </c>
      <c r="S58" s="18" t="n">
        <v>248.19797274</v>
      </c>
      <c r="T58" s="20" t="n">
        <v>16.64011588</v>
      </c>
      <c r="U58" s="18" t="n">
        <v>299.83445264</v>
      </c>
      <c r="V58" s="20" t="n">
        <v>14.9084079</v>
      </c>
    </row>
    <row r="59" spans="1:22">
      <c r="A59" s="15" t="s">
        <v>534</v>
      </c>
      <c r="B59" s="17" t="n">
        <v>4826</v>
      </c>
      <c r="C59" s="18">
        <f>(26.0/B59*100)</f>
        <v/>
      </c>
      <c r="D59" s="19" t="n">
        <v>4800</v>
      </c>
      <c r="E59" s="18" t="n">
        <v>278.59107558</v>
      </c>
      <c r="F59" s="20" t="n">
        <v>8.10474398</v>
      </c>
      <c r="G59" s="18" t="n">
        <v>334.40180491</v>
      </c>
      <c r="H59" s="20" t="n">
        <v>5.23761324</v>
      </c>
      <c r="I59" s="18" t="n">
        <v>355.39364261</v>
      </c>
      <c r="J59" s="20" t="n">
        <v>3.02831772</v>
      </c>
      <c r="K59" s="18" t="n">
        <v>355.30373146</v>
      </c>
      <c r="L59" s="20" t="n">
        <v>1.73126533</v>
      </c>
      <c r="M59" s="18" t="s">
        <v>481</v>
      </c>
      <c r="N59" s="20" t="s">
        <v>481</v>
      </c>
      <c r="O59" s="18" t="s">
        <v>481</v>
      </c>
      <c r="P59" s="20" t="s">
        <v>481</v>
      </c>
      <c r="Q59" s="18" t="s">
        <v>481</v>
      </c>
      <c r="R59" s="20" t="s">
        <v>481</v>
      </c>
      <c r="S59" s="18" t="n">
        <v>262.99268997</v>
      </c>
      <c r="T59" s="20" t="n">
        <v>16.77461158</v>
      </c>
      <c r="U59" s="18" t="n">
        <v>257.68053941</v>
      </c>
      <c r="V59" s="20" t="n">
        <v>13.68138261</v>
      </c>
    </row>
    <row r="60" spans="1:22">
      <c r="A60" s="15" t="s">
        <v>535</v>
      </c>
      <c r="B60" s="17" t="n">
        <v>4546</v>
      </c>
      <c r="C60" s="18">
        <f>(15.0/B60*100)</f>
        <v/>
      </c>
      <c r="D60" s="19" t="n">
        <v>4531</v>
      </c>
      <c r="E60" s="18" t="n">
        <v>316.98392262</v>
      </c>
      <c r="F60" s="20" t="n">
        <v>7.33908785</v>
      </c>
      <c r="G60" s="18" t="n">
        <v>340.47779186</v>
      </c>
      <c r="H60" s="20" t="n">
        <v>6.13087468</v>
      </c>
      <c r="I60" s="18" t="n">
        <v>359.13054891</v>
      </c>
      <c r="J60" s="20" t="n">
        <v>5.67178174</v>
      </c>
      <c r="K60" s="18" t="n">
        <v>355.42921661</v>
      </c>
      <c r="L60" s="20" t="n">
        <v>6.26352557</v>
      </c>
      <c r="M60" s="18" t="s">
        <v>481</v>
      </c>
      <c r="N60" s="20" t="s">
        <v>481</v>
      </c>
      <c r="O60" s="18" t="s">
        <v>481</v>
      </c>
      <c r="P60" s="20" t="s">
        <v>481</v>
      </c>
      <c r="Q60" s="18" t="s">
        <v>481</v>
      </c>
      <c r="R60" s="20" t="s">
        <v>481</v>
      </c>
      <c r="S60" s="18" t="n">
        <v>284.73322657</v>
      </c>
      <c r="T60" s="20" t="n">
        <v>28.74385135</v>
      </c>
      <c r="U60" s="18" t="n">
        <v>308.39241068</v>
      </c>
      <c r="V60" s="20" t="n">
        <v>13.7362777</v>
      </c>
    </row>
    <row r="61" spans="1:22">
      <c r="A61" s="15" t="s">
        <v>536</v>
      </c>
      <c r="B61" s="17" t="n">
        <v>6525</v>
      </c>
      <c r="C61" s="18">
        <f>(148.0/B61*100)</f>
        <v/>
      </c>
      <c r="D61" s="19" t="n">
        <v>6377</v>
      </c>
      <c r="E61" s="18" t="n">
        <v>438.22909849</v>
      </c>
      <c r="F61" s="20" t="n">
        <v>5.81006557</v>
      </c>
      <c r="G61" s="18" t="n">
        <v>463.46763391</v>
      </c>
      <c r="H61" s="20" t="n">
        <v>4.71963038</v>
      </c>
      <c r="I61" s="18" t="n">
        <v>482.04491415</v>
      </c>
      <c r="J61" s="20" t="n">
        <v>3.06789638</v>
      </c>
      <c r="K61" s="18" t="n">
        <v>491.0468475</v>
      </c>
      <c r="L61" s="20" t="n">
        <v>3.52982499</v>
      </c>
      <c r="M61" s="18" t="n">
        <v>383.6044198</v>
      </c>
      <c r="N61" s="20" t="n">
        <v>9.387721190000001</v>
      </c>
      <c r="O61" s="18" t="s">
        <v>481</v>
      </c>
      <c r="P61" s="20" t="s">
        <v>481</v>
      </c>
      <c r="Q61" s="18" t="s">
        <v>481</v>
      </c>
      <c r="R61" s="20" t="s">
        <v>481</v>
      </c>
      <c r="S61" s="18" t="s">
        <v>481</v>
      </c>
      <c r="T61" s="20" t="s">
        <v>481</v>
      </c>
      <c r="U61" s="18" t="n">
        <v>404.31415639</v>
      </c>
      <c r="V61" s="20" t="n">
        <v>13.9439764</v>
      </c>
    </row>
    <row r="62" spans="1:22">
      <c r="A62" s="15" t="s">
        <v>537</v>
      </c>
      <c r="B62" s="17" t="n">
        <v>4476</v>
      </c>
      <c r="C62" s="18">
        <f>(3.0/B62*100)</f>
        <v/>
      </c>
      <c r="D62" s="19" t="n">
        <v>4473</v>
      </c>
      <c r="E62" s="18" t="n">
        <v>465.55026956</v>
      </c>
      <c r="F62" s="20" t="n">
        <v>8.01374689</v>
      </c>
      <c r="G62" s="18" t="n">
        <v>512.29174776</v>
      </c>
      <c r="H62" s="20" t="n">
        <v>4.04930889</v>
      </c>
      <c r="I62" s="18" t="n">
        <v>516.1568880900001</v>
      </c>
      <c r="J62" s="20" t="n">
        <v>1.69501454</v>
      </c>
      <c r="K62" s="18" t="n">
        <v>506.4485937</v>
      </c>
      <c r="L62" s="20" t="n">
        <v>3.17585727</v>
      </c>
      <c r="M62" s="18" t="n">
        <v>489.95828195</v>
      </c>
      <c r="N62" s="20" t="n">
        <v>4.45531942</v>
      </c>
      <c r="O62" s="18" t="s">
        <v>481</v>
      </c>
      <c r="P62" s="20" t="s">
        <v>481</v>
      </c>
      <c r="Q62" s="18" t="s">
        <v>481</v>
      </c>
      <c r="R62" s="20" t="s">
        <v>481</v>
      </c>
      <c r="S62" s="18" t="s">
        <v>481</v>
      </c>
      <c r="T62" s="20" t="s">
        <v>481</v>
      </c>
      <c r="U62" s="18" t="n">
        <v>475.8990315</v>
      </c>
      <c r="V62" s="20" t="n">
        <v>25.26002225</v>
      </c>
    </row>
    <row r="63" spans="1:22">
      <c r="A63" s="15" t="s">
        <v>538</v>
      </c>
      <c r="B63" s="17" t="n">
        <v>5324</v>
      </c>
      <c r="C63" s="18">
        <f>(13.0/B63*100)</f>
        <v/>
      </c>
      <c r="D63" s="19" t="n">
        <v>5311</v>
      </c>
      <c r="E63" s="18" t="n">
        <v>315.25640064</v>
      </c>
      <c r="F63" s="20" t="n">
        <v>5.98423513</v>
      </c>
      <c r="G63" s="18" t="n">
        <v>339.05415454</v>
      </c>
      <c r="H63" s="20" t="n">
        <v>4.78222578</v>
      </c>
      <c r="I63" s="18" t="n">
        <v>358.49329822</v>
      </c>
      <c r="J63" s="20" t="n">
        <v>2.59094061</v>
      </c>
      <c r="K63" s="18" t="n">
        <v>364.62651839</v>
      </c>
      <c r="L63" s="20" t="n">
        <v>2.7038881</v>
      </c>
      <c r="M63" s="18" t="s">
        <v>481</v>
      </c>
      <c r="N63" s="20" t="s">
        <v>481</v>
      </c>
      <c r="O63" s="18" t="s">
        <v>481</v>
      </c>
      <c r="P63" s="20" t="s">
        <v>481</v>
      </c>
      <c r="Q63" s="18" t="n">
        <v>325.20716397</v>
      </c>
      <c r="R63" s="20" t="n">
        <v>63.57652128</v>
      </c>
      <c r="S63" s="18" t="n">
        <v>229.56340404</v>
      </c>
      <c r="T63" s="20" t="n">
        <v>38.9705823</v>
      </c>
      <c r="U63" s="18" t="n">
        <v>290.61807477</v>
      </c>
      <c r="V63" s="20" t="n">
        <v>7.67194826</v>
      </c>
    </row>
    <row r="64" spans="1:22">
      <c r="A64" s="15" t="s">
        <v>539</v>
      </c>
      <c r="B64" s="17" t="n">
        <v>3634</v>
      </c>
      <c r="C64" s="18">
        <f>(3.0/B64*100)</f>
        <v/>
      </c>
      <c r="D64" s="19" t="n">
        <v>3631</v>
      </c>
      <c r="E64" s="18" t="n">
        <v>372.40817939</v>
      </c>
      <c r="F64" s="20" t="n">
        <v>7.15432379</v>
      </c>
      <c r="G64" s="18" t="n">
        <v>416.93497111</v>
      </c>
      <c r="H64" s="20" t="n">
        <v>4.91239739</v>
      </c>
      <c r="I64" s="18" t="n">
        <v>463.58344408</v>
      </c>
      <c r="J64" s="20" t="n">
        <v>3.12995953</v>
      </c>
      <c r="K64" s="18" t="n">
        <v>475.10023999</v>
      </c>
      <c r="L64" s="20" t="n">
        <v>3.48287245</v>
      </c>
      <c r="M64" s="18" t="s">
        <v>481</v>
      </c>
      <c r="N64" s="20" t="s">
        <v>481</v>
      </c>
      <c r="O64" s="18" t="s">
        <v>481</v>
      </c>
      <c r="P64" s="20" t="s">
        <v>481</v>
      </c>
      <c r="Q64" s="18" t="s">
        <v>481</v>
      </c>
      <c r="R64" s="20" t="s">
        <v>481</v>
      </c>
      <c r="S64" s="18" t="n">
        <v>441.84880777</v>
      </c>
      <c r="T64" s="20" t="n">
        <v>120.14825413</v>
      </c>
      <c r="U64" s="18" t="n">
        <v>284.22854874</v>
      </c>
      <c r="V64" s="20" t="n">
        <v>12.17085294</v>
      </c>
    </row>
    <row r="65" spans="1:22">
      <c r="A65" s="15" t="s">
        <v>540</v>
      </c>
      <c r="B65" s="17" t="n">
        <v>5325</v>
      </c>
      <c r="C65" s="18">
        <f>(14.0/B65*100)</f>
        <v/>
      </c>
      <c r="D65" s="19" t="n">
        <v>5311</v>
      </c>
      <c r="E65" s="18" t="n">
        <v>382.56345115</v>
      </c>
      <c r="F65" s="20" t="n">
        <v>7.023524</v>
      </c>
      <c r="G65" s="18" t="n">
        <v>405.78281304</v>
      </c>
      <c r="H65" s="20" t="n">
        <v>6.16692978</v>
      </c>
      <c r="I65" s="18" t="n">
        <v>416.45325897</v>
      </c>
      <c r="J65" s="20" t="n">
        <v>2.98850442</v>
      </c>
      <c r="K65" s="18" t="n">
        <v>430.8802499</v>
      </c>
      <c r="L65" s="20" t="n">
        <v>3.64229036</v>
      </c>
      <c r="M65" s="18" t="s">
        <v>481</v>
      </c>
      <c r="N65" s="20" t="s">
        <v>481</v>
      </c>
      <c r="O65" s="18" t="s">
        <v>481</v>
      </c>
      <c r="P65" s="20" t="s">
        <v>481</v>
      </c>
      <c r="Q65" s="18" t="n">
        <v>281.68565288</v>
      </c>
      <c r="R65" s="20" t="n">
        <v>34.96414967</v>
      </c>
      <c r="S65" s="18" t="s">
        <v>481</v>
      </c>
      <c r="T65" s="20" t="s">
        <v>481</v>
      </c>
      <c r="U65" s="18" t="n">
        <v>283.42879777</v>
      </c>
      <c r="V65" s="20" t="n">
        <v>9.440326239999999</v>
      </c>
    </row>
    <row r="66" spans="1:22">
      <c r="A66" s="15" t="s">
        <v>541</v>
      </c>
      <c r="B66" s="17" t="n">
        <v>5665</v>
      </c>
      <c r="C66" s="18">
        <f>(81.0/B66*100)</f>
        <v/>
      </c>
      <c r="D66" s="19" t="n">
        <v>5584</v>
      </c>
      <c r="E66" s="18" t="n">
        <v>401.87424772</v>
      </c>
      <c r="F66" s="20" t="n">
        <v>4.67775682</v>
      </c>
      <c r="G66" s="18" t="n">
        <v>431.54471833</v>
      </c>
      <c r="H66" s="20" t="n">
        <v>3.49487863</v>
      </c>
      <c r="I66" s="18" t="n">
        <v>446.38491364</v>
      </c>
      <c r="J66" s="20" t="n">
        <v>2.56445568</v>
      </c>
      <c r="K66" s="18" t="n">
        <v>447.09088793</v>
      </c>
      <c r="L66" s="20" t="n">
        <v>3.15051491</v>
      </c>
      <c r="M66" s="18" t="n">
        <v>375.03384174</v>
      </c>
      <c r="N66" s="20" t="n">
        <v>4.57448314</v>
      </c>
      <c r="O66" s="18" t="s">
        <v>481</v>
      </c>
      <c r="P66" s="20" t="s">
        <v>481</v>
      </c>
      <c r="Q66" s="18" t="s">
        <v>481</v>
      </c>
      <c r="R66" s="20" t="s">
        <v>481</v>
      </c>
      <c r="S66" s="18" t="s">
        <v>481</v>
      </c>
      <c r="T66" s="20" t="s">
        <v>481</v>
      </c>
      <c r="U66" s="18" t="n">
        <v>355.5929371</v>
      </c>
      <c r="V66" s="20" t="n">
        <v>6.33271801</v>
      </c>
    </row>
    <row r="67" spans="1:22">
      <c r="A67" s="15" t="s">
        <v>542</v>
      </c>
      <c r="B67" s="17" t="n">
        <v>6971</v>
      </c>
      <c r="C67" s="18">
        <f>(440.0/B67*100)</f>
        <v/>
      </c>
      <c r="D67" s="19" t="n">
        <v>6531</v>
      </c>
      <c r="E67" s="18" t="n">
        <v>372.16143023</v>
      </c>
      <c r="F67" s="20" t="n">
        <v>6.92973757</v>
      </c>
      <c r="G67" s="18" t="n">
        <v>412.45727096</v>
      </c>
      <c r="H67" s="20" t="n">
        <v>4.71127424</v>
      </c>
      <c r="I67" s="18" t="n">
        <v>412.23181062</v>
      </c>
      <c r="J67" s="20" t="n">
        <v>3.00743946</v>
      </c>
      <c r="K67" s="18" t="n">
        <v>411.33954537</v>
      </c>
      <c r="L67" s="20" t="n">
        <v>4.09570726</v>
      </c>
      <c r="M67" s="18" t="n">
        <v>362.89280251</v>
      </c>
      <c r="N67" s="20" t="n">
        <v>6.96386695</v>
      </c>
      <c r="O67" s="18" t="s">
        <v>481</v>
      </c>
      <c r="P67" s="20" t="s">
        <v>481</v>
      </c>
      <c r="Q67" s="18" t="s">
        <v>481</v>
      </c>
      <c r="R67" s="20" t="s">
        <v>481</v>
      </c>
      <c r="S67" s="18" t="s">
        <v>481</v>
      </c>
      <c r="T67" s="20" t="s">
        <v>481</v>
      </c>
      <c r="U67" s="18" t="n">
        <v>311.28427788</v>
      </c>
      <c r="V67" s="20" t="n">
        <v>7.18595328</v>
      </c>
    </row>
    <row r="68" spans="1:22">
      <c r="A68" s="15" t="s">
        <v>543</v>
      </c>
      <c r="B68" s="17" t="n">
        <v>12083</v>
      </c>
      <c r="C68" s="18">
        <f>(29.0/B68*100)</f>
        <v/>
      </c>
      <c r="D68" s="19" t="n">
        <v>12054</v>
      </c>
      <c r="E68" s="18" t="n">
        <v>356.46569349</v>
      </c>
      <c r="F68" s="20" t="n">
        <v>3.60723701</v>
      </c>
      <c r="G68" s="18" t="n">
        <v>388.28657804</v>
      </c>
      <c r="H68" s="20" t="n">
        <v>2.62220601</v>
      </c>
      <c r="I68" s="18" t="n">
        <v>433.33949327</v>
      </c>
      <c r="J68" s="20" t="n">
        <v>2.19633784</v>
      </c>
      <c r="K68" s="18" t="n">
        <v>438.6695915</v>
      </c>
      <c r="L68" s="20" t="n">
        <v>2.12984075</v>
      </c>
      <c r="M68" s="18" t="n">
        <v>328.28585839</v>
      </c>
      <c r="N68" s="20" t="n">
        <v>3.23835827</v>
      </c>
      <c r="O68" s="18" t="s">
        <v>481</v>
      </c>
      <c r="P68" s="20" t="s">
        <v>481</v>
      </c>
      <c r="Q68" s="18" t="s">
        <v>481</v>
      </c>
      <c r="R68" s="20" t="s">
        <v>481</v>
      </c>
      <c r="S68" s="18" t="s">
        <v>481</v>
      </c>
      <c r="T68" s="20" t="s">
        <v>481</v>
      </c>
      <c r="U68" s="18" t="n">
        <v>335.21238373</v>
      </c>
      <c r="V68" s="20" t="n">
        <v>5.4899571</v>
      </c>
    </row>
    <row r="69" spans="1:22">
      <c r="A69" s="15" t="s">
        <v>544</v>
      </c>
      <c r="B69" s="17" t="n">
        <v>4876</v>
      </c>
      <c r="C69" s="18">
        <f>(0.0/B69*100)</f>
        <v/>
      </c>
      <c r="D69" s="19" t="n">
        <v>4876</v>
      </c>
      <c r="E69" s="18" t="n">
        <v>387.16382331</v>
      </c>
      <c r="F69" s="20" t="n">
        <v>7.74522001</v>
      </c>
      <c r="G69" s="18" t="n">
        <v>412.05607358</v>
      </c>
      <c r="H69" s="20" t="n">
        <v>6.16312696</v>
      </c>
      <c r="I69" s="18" t="n">
        <v>435.84905743</v>
      </c>
      <c r="J69" s="20" t="n">
        <v>4.44017096</v>
      </c>
      <c r="K69" s="18" t="n">
        <v>448.84819338</v>
      </c>
      <c r="L69" s="20" t="n">
        <v>4.5077869</v>
      </c>
      <c r="M69" s="18" t="s">
        <v>481</v>
      </c>
      <c r="N69" s="20" t="s">
        <v>481</v>
      </c>
      <c r="O69" s="18" t="s">
        <v>481</v>
      </c>
      <c r="P69" s="20" t="s">
        <v>481</v>
      </c>
      <c r="Q69" s="18" t="s">
        <v>481</v>
      </c>
      <c r="R69" s="20" t="s">
        <v>481</v>
      </c>
      <c r="S69" s="18" t="s">
        <v>481</v>
      </c>
      <c r="T69" s="20" t="s">
        <v>481</v>
      </c>
      <c r="U69" s="18" t="n">
        <v>292.41542701</v>
      </c>
      <c r="V69" s="20" t="n">
        <v>19.32303868</v>
      </c>
    </row>
    <row r="70" spans="1:22">
      <c r="A70" s="15" t="s">
        <v>545</v>
      </c>
      <c r="B70" s="17" t="n">
        <v>6036</v>
      </c>
      <c r="C70" s="18">
        <f>(223.0/B70*100)</f>
        <v/>
      </c>
      <c r="D70" s="19" t="n">
        <v>5813</v>
      </c>
      <c r="E70" s="18" t="n">
        <v>455.40669024</v>
      </c>
      <c r="F70" s="20" t="n">
        <v>9.379933380000001</v>
      </c>
      <c r="G70" s="18" t="n">
        <v>489.82119984</v>
      </c>
      <c r="H70" s="20" t="n">
        <v>6.1881186</v>
      </c>
      <c r="I70" s="18" t="n">
        <v>506.83371523</v>
      </c>
      <c r="J70" s="20" t="n">
        <v>3.42616666</v>
      </c>
      <c r="K70" s="18" t="n">
        <v>503.90316352</v>
      </c>
      <c r="L70" s="20" t="n">
        <v>3.30859627</v>
      </c>
      <c r="M70" s="18" t="n">
        <v>432.50302033</v>
      </c>
      <c r="N70" s="20" t="n">
        <v>6.8787403</v>
      </c>
      <c r="O70" s="18" t="s">
        <v>481</v>
      </c>
      <c r="P70" s="20" t="s">
        <v>481</v>
      </c>
      <c r="Q70" s="18" t="s">
        <v>481</v>
      </c>
      <c r="R70" s="20" t="s">
        <v>481</v>
      </c>
      <c r="S70" s="18" t="s">
        <v>481</v>
      </c>
      <c r="T70" s="20" t="s">
        <v>481</v>
      </c>
      <c r="U70" s="18" t="n">
        <v>426.93532972</v>
      </c>
      <c r="V70" s="20" t="n">
        <v>9.535540660000001</v>
      </c>
    </row>
    <row r="71" spans="1:22">
      <c r="A71" s="15" t="s">
        <v>546</v>
      </c>
      <c r="B71" s="17" t="n">
        <v>6115</v>
      </c>
      <c r="C71" s="18">
        <f>(21.0/B71*100)</f>
        <v/>
      </c>
      <c r="D71" s="19" t="n">
        <v>6094</v>
      </c>
      <c r="E71" s="18" t="n">
        <v>478.17109517</v>
      </c>
      <c r="F71" s="20" t="n">
        <v>6.6137777</v>
      </c>
      <c r="G71" s="18" t="n">
        <v>498.20021012</v>
      </c>
      <c r="H71" s="20" t="n">
        <v>4.38763455</v>
      </c>
      <c r="I71" s="18" t="n">
        <v>533.91290535</v>
      </c>
      <c r="J71" s="20" t="n">
        <v>2.30074337</v>
      </c>
      <c r="K71" s="18" t="n">
        <v>565.49986174</v>
      </c>
      <c r="L71" s="20" t="n">
        <v>2.83696225</v>
      </c>
      <c r="M71" s="18" t="n">
        <v>434.90114573</v>
      </c>
      <c r="N71" s="20" t="n">
        <v>6.3583381</v>
      </c>
      <c r="O71" s="18" t="s">
        <v>481</v>
      </c>
      <c r="P71" s="20" t="s">
        <v>481</v>
      </c>
      <c r="Q71" s="18" t="s">
        <v>481</v>
      </c>
      <c r="R71" s="20" t="s">
        <v>481</v>
      </c>
      <c r="S71" s="18" t="s">
        <v>481</v>
      </c>
      <c r="T71" s="20" t="s">
        <v>481</v>
      </c>
      <c r="U71" s="18" t="n">
        <v>472.05526945</v>
      </c>
      <c r="V71" s="20" t="n">
        <v>25.55579049</v>
      </c>
    </row>
    <row r="72" spans="1:22">
      <c r="A72" s="15" t="s">
        <v>547</v>
      </c>
      <c r="B72" s="17" t="n">
        <v>7708</v>
      </c>
      <c r="C72" s="18">
        <f>(5.0/B72*100)</f>
        <v/>
      </c>
      <c r="D72" s="19" t="n">
        <v>7703</v>
      </c>
      <c r="E72" s="18" t="n">
        <v>454.12889237</v>
      </c>
      <c r="F72" s="20" t="n">
        <v>7.88096196</v>
      </c>
      <c r="G72" s="18" t="n">
        <v>481.26070457</v>
      </c>
      <c r="H72" s="20" t="n">
        <v>4.63635114</v>
      </c>
      <c r="I72" s="18" t="n">
        <v>506.49474177</v>
      </c>
      <c r="J72" s="20" t="n">
        <v>3.29593413</v>
      </c>
      <c r="K72" s="18" t="n">
        <v>506.40799299</v>
      </c>
      <c r="L72" s="20" t="n">
        <v>3.26548338</v>
      </c>
      <c r="M72" s="18" t="n">
        <v>444.00457368</v>
      </c>
      <c r="N72" s="20" t="n">
        <v>7.84830689</v>
      </c>
      <c r="O72" s="18" t="s">
        <v>481</v>
      </c>
      <c r="P72" s="20" t="s">
        <v>481</v>
      </c>
      <c r="Q72" s="18" t="s">
        <v>481</v>
      </c>
      <c r="R72" s="20" t="s">
        <v>481</v>
      </c>
      <c r="S72" s="18" t="s">
        <v>481</v>
      </c>
      <c r="T72" s="20" t="s">
        <v>481</v>
      </c>
      <c r="U72" s="18" t="n">
        <v>446.8518619</v>
      </c>
      <c r="V72" s="20" t="n">
        <v>35.48258753</v>
      </c>
    </row>
    <row r="73" spans="1:22">
      <c r="A73" s="15" t="s">
        <v>548</v>
      </c>
      <c r="B73" s="17" t="n">
        <v>8249</v>
      </c>
      <c r="C73" s="18">
        <f>(160.0/B73*100)</f>
        <v/>
      </c>
      <c r="D73" s="19" t="n">
        <v>8089</v>
      </c>
      <c r="E73" s="18" t="n">
        <v>363.08357273</v>
      </c>
      <c r="F73" s="20" t="n">
        <v>9.68727709</v>
      </c>
      <c r="G73" s="18" t="n">
        <v>395.62196218</v>
      </c>
      <c r="H73" s="20" t="n">
        <v>6.89250698</v>
      </c>
      <c r="I73" s="18" t="n">
        <v>413.4294455</v>
      </c>
      <c r="J73" s="20" t="n">
        <v>3.92984662</v>
      </c>
      <c r="K73" s="18" t="n">
        <v>421.53186488</v>
      </c>
      <c r="L73" s="20" t="n">
        <v>3.43236141</v>
      </c>
      <c r="M73" s="18" t="n">
        <v>377.38336375</v>
      </c>
      <c r="N73" s="20" t="n">
        <v>4.3272088</v>
      </c>
      <c r="O73" s="18" t="s">
        <v>481</v>
      </c>
      <c r="P73" s="20" t="s">
        <v>481</v>
      </c>
      <c r="Q73" s="18" t="s">
        <v>481</v>
      </c>
      <c r="R73" s="20" t="s">
        <v>481</v>
      </c>
      <c r="S73" s="18" t="s">
        <v>481</v>
      </c>
      <c r="T73" s="20" t="s">
        <v>481</v>
      </c>
      <c r="U73" s="18" t="n">
        <v>353.26347569</v>
      </c>
      <c r="V73" s="20" t="n">
        <v>11.14609258</v>
      </c>
    </row>
    <row r="74" spans="1:22">
      <c r="A74" s="15" t="s">
        <v>549</v>
      </c>
      <c r="B74" s="17" t="n">
        <v>4692</v>
      </c>
      <c r="C74" s="18">
        <f>(82.0/B74*100)</f>
        <v/>
      </c>
      <c r="D74" s="19" t="n">
        <v>4610</v>
      </c>
      <c r="E74" s="18" t="n">
        <v>376.95628286</v>
      </c>
      <c r="F74" s="20" t="n">
        <v>6.90746911</v>
      </c>
      <c r="G74" s="18" t="n">
        <v>401.3465392</v>
      </c>
      <c r="H74" s="20" t="n">
        <v>5.22641623</v>
      </c>
      <c r="I74" s="18" t="n">
        <v>440.04305414</v>
      </c>
      <c r="J74" s="20" t="n">
        <v>2.65875443</v>
      </c>
      <c r="K74" s="18" t="n">
        <v>449.04128891</v>
      </c>
      <c r="L74" s="20" t="n">
        <v>2.62750716</v>
      </c>
      <c r="M74" s="18" t="s">
        <v>481</v>
      </c>
      <c r="N74" s="20" t="s">
        <v>481</v>
      </c>
      <c r="O74" s="18" t="s">
        <v>481</v>
      </c>
      <c r="P74" s="20" t="s">
        <v>481</v>
      </c>
      <c r="Q74" s="18" t="s">
        <v>481</v>
      </c>
      <c r="R74" s="20" t="s">
        <v>481</v>
      </c>
      <c r="S74" s="18" t="n">
        <v>296.25771946</v>
      </c>
      <c r="T74" s="20" t="n">
        <v>41.54999147</v>
      </c>
      <c r="U74" s="18" t="n">
        <v>345.54075984</v>
      </c>
      <c r="V74" s="20" t="n">
        <v>7.68303116</v>
      </c>
    </row>
    <row r="75" spans="1:22">
      <c r="A75" s="15" t="s">
        <v>550</v>
      </c>
      <c r="B75" s="17" t="n">
        <v>5375</v>
      </c>
      <c r="C75" s="18">
        <f>(254.0/B75*100)</f>
        <v/>
      </c>
      <c r="D75" s="19" t="n">
        <v>5121</v>
      </c>
      <c r="E75" s="18" t="n">
        <v>362.94049255</v>
      </c>
      <c r="F75" s="20" t="n">
        <v>3.77552889</v>
      </c>
      <c r="G75" s="18" t="n">
        <v>369.36274111</v>
      </c>
      <c r="H75" s="20" t="n">
        <v>4.20537514</v>
      </c>
      <c r="I75" s="18" t="n">
        <v>377.55590909</v>
      </c>
      <c r="J75" s="20" t="n">
        <v>3.66036968</v>
      </c>
      <c r="K75" s="18" t="n">
        <v>358.02775064</v>
      </c>
      <c r="L75" s="20" t="n">
        <v>4.39200025</v>
      </c>
      <c r="M75" s="18" t="n">
        <v>325.98411213</v>
      </c>
      <c r="N75" s="20" t="n">
        <v>6.90174597</v>
      </c>
      <c r="O75" s="18" t="s">
        <v>481</v>
      </c>
      <c r="P75" s="20" t="s">
        <v>481</v>
      </c>
      <c r="Q75" s="18" t="s">
        <v>481</v>
      </c>
      <c r="R75" s="20" t="s">
        <v>481</v>
      </c>
      <c r="S75" s="18" t="s">
        <v>481</v>
      </c>
      <c r="T75" s="20" t="s">
        <v>481</v>
      </c>
      <c r="U75" s="18" t="n">
        <v>302.31341996</v>
      </c>
      <c r="V75" s="20" t="n">
        <v>7.19672996</v>
      </c>
    </row>
    <row r="76" spans="1:22">
      <c r="A76" s="15" t="s">
        <v>551</v>
      </c>
      <c r="B76" s="17" t="n">
        <v>14167</v>
      </c>
      <c r="C76" s="18">
        <f>(232.0/B76*100)</f>
        <v/>
      </c>
      <c r="D76" s="19" t="n">
        <v>13935</v>
      </c>
      <c r="E76" s="18" t="n">
        <v>389.87862655</v>
      </c>
      <c r="F76" s="20" t="n">
        <v>4.73395464</v>
      </c>
      <c r="G76" s="18" t="n">
        <v>420.748244</v>
      </c>
      <c r="H76" s="20" t="n">
        <v>4.54813071</v>
      </c>
      <c r="I76" s="18" t="n">
        <v>455.74066251</v>
      </c>
      <c r="J76" s="20" t="n">
        <v>3.27043762</v>
      </c>
      <c r="K76" s="18" t="n">
        <v>447.88630858</v>
      </c>
      <c r="L76" s="20" t="n">
        <v>3.2347172</v>
      </c>
      <c r="M76" s="18" t="n">
        <v>400.94788857</v>
      </c>
      <c r="N76" s="20" t="n">
        <v>5.3177581</v>
      </c>
      <c r="O76" s="18" t="s">
        <v>481</v>
      </c>
      <c r="P76" s="20" t="s">
        <v>481</v>
      </c>
      <c r="Q76" s="18" t="s">
        <v>481</v>
      </c>
      <c r="R76" s="20" t="s">
        <v>481</v>
      </c>
      <c r="S76" s="18" t="s">
        <v>481</v>
      </c>
      <c r="T76" s="20" t="s">
        <v>481</v>
      </c>
      <c r="U76" s="18" t="n">
        <v>348.7006584</v>
      </c>
      <c r="V76" s="20" t="n">
        <v>8.16445588</v>
      </c>
    </row>
    <row r="77" spans="1:22">
      <c r="A77" s="15" t="s">
        <v>552</v>
      </c>
      <c r="B77" s="17" t="n">
        <v>6062</v>
      </c>
      <c r="C77" s="18">
        <f>(188.0/B77*100)</f>
        <v/>
      </c>
      <c r="D77" s="19" t="n">
        <v>5874</v>
      </c>
      <c r="E77" s="18" t="n">
        <v>418.68390364</v>
      </c>
      <c r="F77" s="20" t="n">
        <v>5.0676023</v>
      </c>
      <c r="G77" s="18" t="n">
        <v>439.1904153</v>
      </c>
      <c r="H77" s="20" t="n">
        <v>4.35940019</v>
      </c>
      <c r="I77" s="18" t="n">
        <v>459.49736699</v>
      </c>
      <c r="J77" s="20" t="n">
        <v>3.21806429</v>
      </c>
      <c r="K77" s="18" t="n">
        <v>459.71470747</v>
      </c>
      <c r="L77" s="20" t="n">
        <v>3.9032785</v>
      </c>
      <c r="M77" s="18" t="n">
        <v>375.78327184</v>
      </c>
      <c r="N77" s="20" t="n">
        <v>5.9843522</v>
      </c>
      <c r="O77" s="18" t="s">
        <v>481</v>
      </c>
      <c r="P77" s="20" t="s">
        <v>481</v>
      </c>
      <c r="Q77" s="18" t="s">
        <v>481</v>
      </c>
      <c r="R77" s="20" t="s">
        <v>481</v>
      </c>
      <c r="S77" s="18" t="s">
        <v>481</v>
      </c>
      <c r="T77" s="20" t="s">
        <v>481</v>
      </c>
      <c r="U77" s="18" t="n">
        <v>365.06619117</v>
      </c>
      <c r="V77" s="20" t="n">
        <v>5.68565788</v>
      </c>
    </row>
    <row r="78" spans="1:22">
      <c r="A78" s="15" t="s">
        <v>553</v>
      </c>
      <c r="B78" s="17" t="n">
        <v>5826</v>
      </c>
      <c r="C78" s="18">
        <f>(0.0/B78*100)</f>
        <v/>
      </c>
      <c r="D78" s="19" t="n">
        <v>5826</v>
      </c>
      <c r="E78" s="18" t="n">
        <v>452.21931598</v>
      </c>
      <c r="F78" s="20" t="n">
        <v>6.7200313</v>
      </c>
      <c r="G78" s="18" t="n">
        <v>483.67100054</v>
      </c>
      <c r="H78" s="20" t="n">
        <v>7.80086394</v>
      </c>
      <c r="I78" s="18" t="n">
        <v>486.69415343</v>
      </c>
      <c r="J78" s="20" t="n">
        <v>3.90432244</v>
      </c>
      <c r="K78" s="18" t="n">
        <v>490.12938818</v>
      </c>
      <c r="L78" s="20" t="n">
        <v>4.14304981</v>
      </c>
      <c r="M78" s="18" t="s">
        <v>481</v>
      </c>
      <c r="N78" s="20" t="s">
        <v>481</v>
      </c>
      <c r="O78" s="18" t="s">
        <v>481</v>
      </c>
      <c r="P78" s="20" t="s">
        <v>481</v>
      </c>
      <c r="Q78" s="18" t="s">
        <v>481</v>
      </c>
      <c r="R78" s="20" t="s">
        <v>481</v>
      </c>
      <c r="S78" s="18" t="n">
        <v>283.8465</v>
      </c>
      <c r="T78" s="20" t="n">
        <v>40.85821469</v>
      </c>
      <c r="U78" s="18" t="n">
        <v>389.20316151</v>
      </c>
      <c r="V78" s="20" t="n">
        <v>28.47904232</v>
      </c>
    </row>
    <row customHeight="1" ht="25" r="79" spans="1:22">
      <c r="A79" s="15" t="s">
        <v>554</v>
      </c>
      <c r="B79" s="17" t="n">
        <v>1657</v>
      </c>
      <c r="C79" s="18">
        <f>(41.0/B79*100)</f>
        <v/>
      </c>
      <c r="D79" s="19" t="n">
        <v>1616</v>
      </c>
      <c r="E79" s="18" t="n">
        <v>463.48677452</v>
      </c>
      <c r="F79" s="20" t="n">
        <v>8.942371270000001</v>
      </c>
      <c r="G79" s="18" t="n">
        <v>477.59015309</v>
      </c>
      <c r="H79" s="20" t="n">
        <v>8.1821918</v>
      </c>
      <c r="I79" s="18" t="n">
        <v>482.00562869</v>
      </c>
      <c r="J79" s="20" t="n">
        <v>8.278620739999999</v>
      </c>
      <c r="K79" s="18" t="n">
        <v>471.72047014</v>
      </c>
      <c r="L79" s="20" t="n">
        <v>8.42178406</v>
      </c>
      <c r="M79" s="18" t="s">
        <v>481</v>
      </c>
      <c r="N79" s="20" t="s">
        <v>481</v>
      </c>
      <c r="O79" s="18" t="s">
        <v>481</v>
      </c>
      <c r="P79" s="20" t="s">
        <v>481</v>
      </c>
      <c r="Q79" s="18" t="n">
        <v>555.29</v>
      </c>
      <c r="R79" s="20" t="n">
        <v>42.21920644</v>
      </c>
      <c r="S79" s="18" t="n">
        <v>339.7954</v>
      </c>
      <c r="T79" s="20" t="n">
        <v>48.56972489</v>
      </c>
      <c r="U79" s="18" t="n">
        <v>363.36810269</v>
      </c>
      <c r="V79" s="20" t="n">
        <v>28.01982795</v>
      </c>
    </row>
    <row r="80" spans="1:22">
      <c r="A80" s="15" t="s">
        <v>555</v>
      </c>
      <c r="B80" s="17" t="n">
        <v>7841</v>
      </c>
      <c r="C80" s="18">
        <f>(0.0/B80*100)</f>
        <v/>
      </c>
      <c r="D80" s="19" t="n">
        <v>7841</v>
      </c>
      <c r="E80" s="18" t="n">
        <v>389.76068453</v>
      </c>
      <c r="F80" s="20" t="n">
        <v>8.90418184</v>
      </c>
      <c r="G80" s="18" t="n">
        <v>406.78054084</v>
      </c>
      <c r="H80" s="20" t="n">
        <v>9.887081329999999</v>
      </c>
      <c r="I80" s="18" t="n">
        <v>436.87972421</v>
      </c>
      <c r="J80" s="20" t="n">
        <v>4.69660239</v>
      </c>
      <c r="K80" s="18" t="n">
        <v>426.72128643</v>
      </c>
      <c r="L80" s="20" t="n">
        <v>3.68416901</v>
      </c>
      <c r="M80" s="18" t="s">
        <v>481</v>
      </c>
      <c r="N80" s="20" t="s">
        <v>481</v>
      </c>
      <c r="O80" s="18" t="s">
        <v>481</v>
      </c>
      <c r="P80" s="20" t="s">
        <v>481</v>
      </c>
      <c r="Q80" s="18" t="s">
        <v>481</v>
      </c>
      <c r="R80" s="20" t="s">
        <v>481</v>
      </c>
      <c r="S80" s="18" t="s">
        <v>481</v>
      </c>
      <c r="T80" s="20" t="s">
        <v>481</v>
      </c>
      <c r="U80" s="18" t="n">
        <v>343.59674919</v>
      </c>
      <c r="V80" s="20" t="n">
        <v>35.73971024</v>
      </c>
    </row>
    <row r="81" spans="1:22">
      <c r="A81" s="23" t="s">
        <v>556</v>
      </c>
      <c r="B81" s="17" t="n">
        <v>8861</v>
      </c>
      <c r="C81" s="18">
        <f>(76.0/B81*100)</f>
        <v/>
      </c>
      <c r="D81" s="19" t="n">
        <v>8785</v>
      </c>
      <c r="E81" s="18" t="n">
        <v>376.816299</v>
      </c>
      <c r="F81" s="20" t="n">
        <v>7.52423419</v>
      </c>
      <c r="G81" s="18" t="n">
        <v>406.12653012</v>
      </c>
      <c r="H81" s="20" t="n">
        <v>5.01050701</v>
      </c>
      <c r="I81" s="18" t="n">
        <v>438.90884674</v>
      </c>
      <c r="J81" s="20" t="n">
        <v>3.23387908</v>
      </c>
      <c r="K81" s="18" t="n">
        <v>456.92521744</v>
      </c>
      <c r="L81" s="20" t="n">
        <v>3.94747099</v>
      </c>
      <c r="M81" s="18" t="n">
        <v>374.0329919</v>
      </c>
      <c r="N81" s="20" t="n">
        <v>5.49053462</v>
      </c>
      <c r="O81" s="18" t="s">
        <v>481</v>
      </c>
      <c r="P81" s="20" t="s">
        <v>481</v>
      </c>
      <c r="Q81" s="18" t="s">
        <v>481</v>
      </c>
      <c r="R81" s="20" t="s">
        <v>481</v>
      </c>
      <c r="S81" s="18" t="s">
        <v>481</v>
      </c>
      <c r="T81" s="20" t="s">
        <v>481</v>
      </c>
      <c r="U81" s="18" t="n">
        <v>363.54036753</v>
      </c>
      <c r="V81" s="20" t="n">
        <v>19.35201049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788</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513.3555391899999</v>
      </c>
      <c r="F7" s="20" t="n">
        <v>2.71207604</v>
      </c>
      <c r="G7" s="18" t="n">
        <v>519.89232736</v>
      </c>
      <c r="H7" s="20" t="n">
        <v>2.66961149</v>
      </c>
      <c r="I7" s="18" t="n">
        <v>514.46813424</v>
      </c>
      <c r="J7" s="20" t="n">
        <v>3.27677773</v>
      </c>
      <c r="K7" s="18" t="n">
        <v>493.79313022</v>
      </c>
      <c r="L7" s="20" t="n">
        <v>5.39988195</v>
      </c>
      <c r="M7" s="18" t="n">
        <v>450.87490711</v>
      </c>
      <c r="N7" s="20" t="n">
        <v>3.97931916</v>
      </c>
      <c r="O7" s="18" t="s">
        <v>481</v>
      </c>
      <c r="P7" s="20" t="s">
        <v>481</v>
      </c>
      <c r="Q7" s="18" t="s">
        <v>481</v>
      </c>
      <c r="R7" s="20" t="s">
        <v>481</v>
      </c>
      <c r="S7" s="18" t="s">
        <v>481</v>
      </c>
      <c r="T7" s="20" t="s">
        <v>481</v>
      </c>
      <c r="U7" s="18" t="n">
        <v>445.22857816</v>
      </c>
      <c r="V7" s="20" t="n">
        <v>9.832328779999999</v>
      </c>
    </row>
    <row r="8" spans="1:22">
      <c r="A8" s="15" t="s">
        <v>483</v>
      </c>
      <c r="B8" s="17" t="n">
        <v>7007</v>
      </c>
      <c r="C8" s="18">
        <f>(58.0/B8*100)</f>
        <v/>
      </c>
      <c r="D8" s="19" t="n">
        <v>6949</v>
      </c>
      <c r="E8" s="18" t="n">
        <v>489.3680037</v>
      </c>
      <c r="F8" s="20" t="n">
        <v>4.41272368</v>
      </c>
      <c r="G8" s="18" t="n">
        <v>516.73685707</v>
      </c>
      <c r="H8" s="20" t="n">
        <v>3.79995843</v>
      </c>
      <c r="I8" s="18" t="n">
        <v>507.20668236</v>
      </c>
      <c r="J8" s="20" t="n">
        <v>4.1903503</v>
      </c>
      <c r="K8" s="18" t="n">
        <v>503.83750919</v>
      </c>
      <c r="L8" s="20" t="n">
        <v>4.69402371</v>
      </c>
      <c r="M8" s="18" t="n">
        <v>410.33790904</v>
      </c>
      <c r="N8" s="20" t="n">
        <v>4.41162932</v>
      </c>
      <c r="O8" s="18" t="s">
        <v>481</v>
      </c>
      <c r="P8" s="20" t="s">
        <v>481</v>
      </c>
      <c r="Q8" s="18" t="n">
        <v>361.38025951</v>
      </c>
      <c r="R8" s="20" t="n">
        <v>22.72565673</v>
      </c>
      <c r="S8" s="18" t="s">
        <v>481</v>
      </c>
      <c r="T8" s="20" t="s">
        <v>481</v>
      </c>
      <c r="U8" s="18" t="n">
        <v>409.66922507</v>
      </c>
      <c r="V8" s="20" t="n">
        <v>9.39422242</v>
      </c>
    </row>
    <row r="9" spans="1:22">
      <c r="A9" s="15" t="s">
        <v>484</v>
      </c>
      <c r="B9" s="17" t="n">
        <v>9651</v>
      </c>
      <c r="C9" s="18">
        <f>(519.0/B9*100)</f>
        <v/>
      </c>
      <c r="D9" s="19" t="n">
        <v>9132</v>
      </c>
      <c r="E9" s="18" t="n">
        <v>502.91171057</v>
      </c>
      <c r="F9" s="20" t="n">
        <v>3.59606647</v>
      </c>
      <c r="G9" s="18" t="n">
        <v>531.09037964</v>
      </c>
      <c r="H9" s="20" t="n">
        <v>2.53765444</v>
      </c>
      <c r="I9" s="18" t="n">
        <v>524.48572347</v>
      </c>
      <c r="J9" s="20" t="n">
        <v>3.13252093</v>
      </c>
      <c r="K9" s="18" t="n">
        <v>507.37332174</v>
      </c>
      <c r="L9" s="20" t="n">
        <v>4.55083434</v>
      </c>
      <c r="M9" s="18" t="n">
        <v>394.33661884</v>
      </c>
      <c r="N9" s="20" t="n">
        <v>6.36348139</v>
      </c>
      <c r="O9" s="18" t="s">
        <v>481</v>
      </c>
      <c r="P9" s="20" t="s">
        <v>481</v>
      </c>
      <c r="Q9" s="18" t="n">
        <v>347.7815185</v>
      </c>
      <c r="R9" s="20" t="n">
        <v>11.20716786</v>
      </c>
      <c r="S9" s="18" t="s">
        <v>481</v>
      </c>
      <c r="T9" s="20" t="s">
        <v>481</v>
      </c>
      <c r="U9" s="18" t="n">
        <v>419.7555532</v>
      </c>
      <c r="V9" s="20" t="n">
        <v>6.68951458</v>
      </c>
    </row>
    <row r="10" spans="1:22">
      <c r="A10" s="15" t="s">
        <v>485</v>
      </c>
      <c r="B10" s="17" t="n">
        <v>20058</v>
      </c>
      <c r="C10" s="18">
        <f>(548.0/B10*100)</f>
        <v/>
      </c>
      <c r="D10" s="19" t="n">
        <v>19510</v>
      </c>
      <c r="E10" s="18" t="n">
        <v>530.86664398</v>
      </c>
      <c r="F10" s="20" t="n">
        <v>2.72594856</v>
      </c>
      <c r="G10" s="18" t="n">
        <v>539.14811194</v>
      </c>
      <c r="H10" s="20" t="n">
        <v>2.60542181</v>
      </c>
      <c r="I10" s="18" t="n">
        <v>536.8098647</v>
      </c>
      <c r="J10" s="20" t="n">
        <v>3.31924508</v>
      </c>
      <c r="K10" s="18" t="n">
        <v>531.4609131</v>
      </c>
      <c r="L10" s="20" t="n">
        <v>5.99340467</v>
      </c>
      <c r="M10" s="18" t="n">
        <v>453.64943714</v>
      </c>
      <c r="N10" s="20" t="n">
        <v>6.7129813</v>
      </c>
      <c r="O10" s="18" t="s">
        <v>481</v>
      </c>
      <c r="P10" s="20" t="s">
        <v>481</v>
      </c>
      <c r="Q10" s="18" t="s">
        <v>481</v>
      </c>
      <c r="R10" s="20" t="s">
        <v>481</v>
      </c>
      <c r="S10" s="18" t="s">
        <v>481</v>
      </c>
      <c r="T10" s="20" t="s">
        <v>481</v>
      </c>
      <c r="U10" s="18" t="n">
        <v>449.53436838</v>
      </c>
      <c r="V10" s="20" t="n">
        <v>10.5419599</v>
      </c>
    </row>
    <row r="11" spans="1:22">
      <c r="A11" s="15" t="s">
        <v>486</v>
      </c>
      <c r="B11" s="17" t="n">
        <v>7053</v>
      </c>
      <c r="C11" s="18">
        <f>(107.0/B11*100)</f>
        <v/>
      </c>
      <c r="D11" s="19" t="n">
        <v>6946</v>
      </c>
      <c r="E11" s="18" t="n">
        <v>459.76663589</v>
      </c>
      <c r="F11" s="20" t="n">
        <v>3.27557831</v>
      </c>
      <c r="G11" s="18" t="n">
        <v>474.21161458</v>
      </c>
      <c r="H11" s="20" t="n">
        <v>3.59603587</v>
      </c>
      <c r="I11" s="18" t="n">
        <v>466.7303913</v>
      </c>
      <c r="J11" s="20" t="n">
        <v>3.3966255</v>
      </c>
      <c r="K11" s="18" t="n">
        <v>469.12286297</v>
      </c>
      <c r="L11" s="20" t="n">
        <v>6.711995</v>
      </c>
      <c r="M11" s="18" t="n">
        <v>413.12735541</v>
      </c>
      <c r="N11" s="20" t="n">
        <v>5.33297846</v>
      </c>
      <c r="O11" s="18" t="s">
        <v>481</v>
      </c>
      <c r="P11" s="20" t="s">
        <v>481</v>
      </c>
      <c r="Q11" s="18" t="s">
        <v>481</v>
      </c>
      <c r="R11" s="20" t="s">
        <v>481</v>
      </c>
      <c r="S11" s="18" t="s">
        <v>481</v>
      </c>
      <c r="T11" s="20" t="s">
        <v>481</v>
      </c>
      <c r="U11" s="18" t="n">
        <v>403.22632079</v>
      </c>
      <c r="V11" s="20" t="n">
        <v>8.422925709999999</v>
      </c>
    </row>
    <row r="12" spans="1:22">
      <c r="A12" s="15" t="s">
        <v>487</v>
      </c>
      <c r="B12" s="17" t="n">
        <v>6894</v>
      </c>
      <c r="C12" s="18">
        <f>(59.0/B12*100)</f>
        <v/>
      </c>
      <c r="D12" s="19" t="n">
        <v>6835</v>
      </c>
      <c r="E12" s="18" t="n">
        <v>485.96729312</v>
      </c>
      <c r="F12" s="20" t="n">
        <v>2.68807368</v>
      </c>
      <c r="G12" s="18" t="n">
        <v>509.67655456</v>
      </c>
      <c r="H12" s="20" t="n">
        <v>3.56385458</v>
      </c>
      <c r="I12" s="18" t="n">
        <v>504.30743941</v>
      </c>
      <c r="J12" s="20" t="n">
        <v>3.80861658</v>
      </c>
      <c r="K12" s="18" t="n">
        <v>488.83374757</v>
      </c>
      <c r="L12" s="20" t="n">
        <v>6.82192449</v>
      </c>
      <c r="M12" s="18" t="n">
        <v>398.45973425</v>
      </c>
      <c r="N12" s="20" t="n">
        <v>7.99109385</v>
      </c>
      <c r="O12" s="18" t="s">
        <v>481</v>
      </c>
      <c r="P12" s="20" t="s">
        <v>481</v>
      </c>
      <c r="Q12" s="18" t="n">
        <v>332.31014509</v>
      </c>
      <c r="R12" s="20" t="n">
        <v>18.34291261</v>
      </c>
      <c r="S12" s="18" t="s">
        <v>481</v>
      </c>
      <c r="T12" s="20" t="s">
        <v>481</v>
      </c>
      <c r="U12" s="18" t="n">
        <v>394.00572625</v>
      </c>
      <c r="V12" s="20" t="n">
        <v>11.58595418</v>
      </c>
    </row>
    <row r="13" spans="1:22">
      <c r="A13" s="15" t="s">
        <v>488</v>
      </c>
      <c r="B13" s="17" t="n">
        <v>7161</v>
      </c>
      <c r="C13" s="18">
        <f>(138.0/B13*100)</f>
        <v/>
      </c>
      <c r="D13" s="19" t="n">
        <v>7023</v>
      </c>
      <c r="E13" s="18" t="n">
        <v>502.23278642</v>
      </c>
      <c r="F13" s="20" t="n">
        <v>3.18350979</v>
      </c>
      <c r="G13" s="18" t="n">
        <v>516.45991788</v>
      </c>
      <c r="H13" s="20" t="n">
        <v>2.79970399</v>
      </c>
      <c r="I13" s="18" t="n">
        <v>505.29714164</v>
      </c>
      <c r="J13" s="20" t="n">
        <v>3.3538429</v>
      </c>
      <c r="K13" s="18" t="n">
        <v>506.36683812</v>
      </c>
      <c r="L13" s="20" t="n">
        <v>5.86027245</v>
      </c>
      <c r="M13" s="18" t="n">
        <v>408.4497126</v>
      </c>
      <c r="N13" s="20" t="n">
        <v>11.09739784</v>
      </c>
      <c r="O13" s="18" t="s">
        <v>481</v>
      </c>
      <c r="P13" s="20" t="s">
        <v>481</v>
      </c>
      <c r="Q13" s="18" t="n">
        <v>407.4699787</v>
      </c>
      <c r="R13" s="20" t="n">
        <v>6.79601306</v>
      </c>
      <c r="S13" s="18" t="s">
        <v>481</v>
      </c>
      <c r="T13" s="20" t="s">
        <v>481</v>
      </c>
      <c r="U13" s="18" t="n">
        <v>398.26250959</v>
      </c>
      <c r="V13" s="20" t="n">
        <v>12.54245178</v>
      </c>
    </row>
    <row r="14" spans="1:22">
      <c r="A14" s="15" t="s">
        <v>489</v>
      </c>
      <c r="B14" s="17" t="n">
        <v>5587</v>
      </c>
      <c r="C14" s="18">
        <f>(78.0/B14*100)</f>
        <v/>
      </c>
      <c r="D14" s="19" t="n">
        <v>5509</v>
      </c>
      <c r="E14" s="18" t="n">
        <v>515.13260197</v>
      </c>
      <c r="F14" s="20" t="n">
        <v>3.40784055</v>
      </c>
      <c r="G14" s="18" t="n">
        <v>529.28434103</v>
      </c>
      <c r="H14" s="20" t="n">
        <v>3.06539367</v>
      </c>
      <c r="I14" s="18" t="n">
        <v>521.29740928</v>
      </c>
      <c r="J14" s="20" t="n">
        <v>3.29978558</v>
      </c>
      <c r="K14" s="18" t="n">
        <v>514.6966363</v>
      </c>
      <c r="L14" s="20" t="n">
        <v>7.51862833</v>
      </c>
      <c r="M14" s="18" t="n">
        <v>441.30811903</v>
      </c>
      <c r="N14" s="20" t="n">
        <v>11.03084771</v>
      </c>
      <c r="O14" s="18" t="s">
        <v>481</v>
      </c>
      <c r="P14" s="20" t="s">
        <v>481</v>
      </c>
      <c r="Q14" s="18" t="s">
        <v>481</v>
      </c>
      <c r="R14" s="20" t="s">
        <v>481</v>
      </c>
      <c r="S14" s="18" t="s">
        <v>481</v>
      </c>
      <c r="T14" s="20" t="s">
        <v>481</v>
      </c>
      <c r="U14" s="18" t="n">
        <v>402.33158009</v>
      </c>
      <c r="V14" s="20" t="n">
        <v>14.55534853</v>
      </c>
    </row>
    <row r="15" spans="1:22">
      <c r="A15" s="15" t="s">
        <v>490</v>
      </c>
      <c r="B15" s="17" t="n">
        <v>5882</v>
      </c>
      <c r="C15" s="18">
        <f>(64.0/B15*100)</f>
        <v/>
      </c>
      <c r="D15" s="19" t="n">
        <v>5818</v>
      </c>
      <c r="E15" s="18" t="n">
        <v>530.2605074000001</v>
      </c>
      <c r="F15" s="20" t="n">
        <v>3.53474796</v>
      </c>
      <c r="G15" s="18" t="n">
        <v>539.9251378599999</v>
      </c>
      <c r="H15" s="20" t="n">
        <v>3.09031931</v>
      </c>
      <c r="I15" s="18" t="n">
        <v>527.2795396400001</v>
      </c>
      <c r="J15" s="20" t="n">
        <v>3.63433899</v>
      </c>
      <c r="K15" s="18" t="n">
        <v>498.32381812</v>
      </c>
      <c r="L15" s="20" t="n">
        <v>6.62172275</v>
      </c>
      <c r="M15" s="18" t="n">
        <v>427.85194516</v>
      </c>
      <c r="N15" s="20" t="n">
        <v>13.33750715</v>
      </c>
      <c r="O15" s="18" t="s">
        <v>481</v>
      </c>
      <c r="P15" s="20" t="s">
        <v>481</v>
      </c>
      <c r="Q15" s="18" t="n">
        <v>367.66871077</v>
      </c>
      <c r="R15" s="20" t="n">
        <v>14.82638214</v>
      </c>
      <c r="S15" s="18" t="s">
        <v>481</v>
      </c>
      <c r="T15" s="20" t="s">
        <v>481</v>
      </c>
      <c r="U15" s="18" t="n">
        <v>423.55298746</v>
      </c>
      <c r="V15" s="20" t="n">
        <v>13.95968057</v>
      </c>
    </row>
    <row r="16" spans="1:22">
      <c r="A16" s="15" t="s">
        <v>491</v>
      </c>
      <c r="B16" s="17" t="n">
        <v>6108</v>
      </c>
      <c r="C16" s="18">
        <f>(123.0/B16*100)</f>
        <v/>
      </c>
      <c r="D16" s="19" t="n">
        <v>5985</v>
      </c>
      <c r="E16" s="18" t="n">
        <v>507.70600631</v>
      </c>
      <c r="F16" s="20" t="n">
        <v>3.03595038</v>
      </c>
      <c r="G16" s="18" t="n">
        <v>531.71539677</v>
      </c>
      <c r="H16" s="20" t="n">
        <v>3.00339891</v>
      </c>
      <c r="I16" s="18" t="n">
        <v>511.69751125</v>
      </c>
      <c r="J16" s="20" t="n">
        <v>3.85339292</v>
      </c>
      <c r="K16" s="18" t="n">
        <v>500.0541029</v>
      </c>
      <c r="L16" s="20" t="n">
        <v>6.92360589</v>
      </c>
      <c r="M16" s="18" t="n">
        <v>381.32610846</v>
      </c>
      <c r="N16" s="20" t="n">
        <v>9.03415012</v>
      </c>
      <c r="O16" s="18" t="s">
        <v>481</v>
      </c>
      <c r="P16" s="20" t="s">
        <v>481</v>
      </c>
      <c r="Q16" s="18" t="s">
        <v>481</v>
      </c>
      <c r="R16" s="20" t="s">
        <v>481</v>
      </c>
      <c r="S16" s="18" t="s">
        <v>481</v>
      </c>
      <c r="T16" s="20" t="s">
        <v>481</v>
      </c>
      <c r="U16" s="18" t="n">
        <v>369.91602987</v>
      </c>
      <c r="V16" s="20" t="n">
        <v>10.32038906</v>
      </c>
    </row>
    <row r="17" spans="1:22">
      <c r="A17" s="15" t="s">
        <v>492</v>
      </c>
      <c r="B17" s="17" t="n">
        <v>6504</v>
      </c>
      <c r="C17" s="18">
        <f>(1262.0/B17*100)</f>
        <v/>
      </c>
      <c r="D17" s="19" t="n">
        <v>5242</v>
      </c>
      <c r="E17" s="18" t="n">
        <v>524.4660083799999</v>
      </c>
      <c r="F17" s="20" t="n">
        <v>3.75698482</v>
      </c>
      <c r="G17" s="18" t="n">
        <v>541.08145854</v>
      </c>
      <c r="H17" s="20" t="n">
        <v>3.41540779</v>
      </c>
      <c r="I17" s="18" t="n">
        <v>525.15523853</v>
      </c>
      <c r="J17" s="20" t="n">
        <v>4.61477687</v>
      </c>
      <c r="K17" s="18" t="n">
        <v>509.73520794</v>
      </c>
      <c r="L17" s="20" t="n">
        <v>6.2477703</v>
      </c>
      <c r="M17" s="18" t="n">
        <v>421.3677583</v>
      </c>
      <c r="N17" s="20" t="n">
        <v>11.78783625</v>
      </c>
      <c r="O17" s="18" t="s">
        <v>481</v>
      </c>
      <c r="P17" s="20" t="s">
        <v>481</v>
      </c>
      <c r="Q17" s="18" t="n">
        <v>338.260297</v>
      </c>
      <c r="R17" s="20" t="n">
        <v>14.23011861</v>
      </c>
      <c r="S17" s="18" t="s">
        <v>481</v>
      </c>
      <c r="T17" s="20" t="s">
        <v>481</v>
      </c>
      <c r="U17" s="18" t="n">
        <v>454.81719512</v>
      </c>
      <c r="V17" s="20" t="n">
        <v>8.17131751</v>
      </c>
    </row>
    <row r="18" spans="1:22">
      <c r="A18" s="15" t="s">
        <v>493</v>
      </c>
      <c r="B18" s="17" t="n">
        <v>5532</v>
      </c>
      <c r="C18" s="18">
        <f>(29.0/B18*100)</f>
        <v/>
      </c>
      <c r="D18" s="19" t="n">
        <v>5503</v>
      </c>
      <c r="E18" s="18" t="n">
        <v>458.61765607</v>
      </c>
      <c r="F18" s="20" t="n">
        <v>4.39694015</v>
      </c>
      <c r="G18" s="18" t="n">
        <v>486.63109036</v>
      </c>
      <c r="H18" s="20" t="n">
        <v>5.12011973</v>
      </c>
      <c r="I18" s="18" t="n">
        <v>478.33266408</v>
      </c>
      <c r="J18" s="20" t="n">
        <v>5.19115127</v>
      </c>
      <c r="K18" s="18" t="n">
        <v>475.62640956</v>
      </c>
      <c r="L18" s="20" t="n">
        <v>6.27581477</v>
      </c>
      <c r="M18" s="18" t="n">
        <v>384.05732268</v>
      </c>
      <c r="N18" s="20" t="n">
        <v>8.562141260000001</v>
      </c>
      <c r="O18" s="18" t="s">
        <v>481</v>
      </c>
      <c r="P18" s="20" t="s">
        <v>481</v>
      </c>
      <c r="Q18" s="18" t="s">
        <v>481</v>
      </c>
      <c r="R18" s="20" t="s">
        <v>481</v>
      </c>
      <c r="S18" s="18" t="s">
        <v>481</v>
      </c>
      <c r="T18" s="20" t="s">
        <v>481</v>
      </c>
      <c r="U18" s="18" t="n">
        <v>388.62794672</v>
      </c>
      <c r="V18" s="20" t="n">
        <v>11.48977011</v>
      </c>
    </row>
    <row r="19" spans="1:22">
      <c r="A19" s="15" t="s">
        <v>494</v>
      </c>
      <c r="B19" s="17" t="n">
        <v>5658</v>
      </c>
      <c r="C19" s="18">
        <f>(178.0/B19*100)</f>
        <v/>
      </c>
      <c r="D19" s="19" t="n">
        <v>5480</v>
      </c>
      <c r="E19" s="18" t="n">
        <v>465.98504786</v>
      </c>
      <c r="F19" s="20" t="n">
        <v>4.80046788</v>
      </c>
      <c r="G19" s="18" t="n">
        <v>487.88540643</v>
      </c>
      <c r="H19" s="20" t="n">
        <v>3.77634508</v>
      </c>
      <c r="I19" s="18" t="n">
        <v>471.80864476</v>
      </c>
      <c r="J19" s="20" t="n">
        <v>3.46414958</v>
      </c>
      <c r="K19" s="18" t="n">
        <v>462.52297316</v>
      </c>
      <c r="L19" s="20" t="n">
        <v>5.26387077</v>
      </c>
      <c r="M19" s="18" t="n">
        <v>460.09464118</v>
      </c>
      <c r="N19" s="20" t="n">
        <v>9.06619712</v>
      </c>
      <c r="O19" s="18" t="s">
        <v>481</v>
      </c>
      <c r="P19" s="20" t="s">
        <v>481</v>
      </c>
      <c r="Q19" s="18" t="s">
        <v>481</v>
      </c>
      <c r="R19" s="20" t="s">
        <v>481</v>
      </c>
      <c r="S19" s="18" t="s">
        <v>481</v>
      </c>
      <c r="T19" s="20" t="s">
        <v>481</v>
      </c>
      <c r="U19" s="18" t="n">
        <v>401.80680146</v>
      </c>
      <c r="V19" s="20" t="n">
        <v>11.06536075</v>
      </c>
    </row>
    <row r="20" spans="1:22">
      <c r="A20" s="15" t="s">
        <v>495</v>
      </c>
      <c r="B20" s="17" t="n">
        <v>3371</v>
      </c>
      <c r="C20" s="18">
        <f>(75.0/B20*100)</f>
        <v/>
      </c>
      <c r="D20" s="19" t="n">
        <v>3296</v>
      </c>
      <c r="E20" s="18" t="n">
        <v>493.73340637</v>
      </c>
      <c r="F20" s="20" t="n">
        <v>3.27256874</v>
      </c>
      <c r="G20" s="18" t="n">
        <v>495.04906692</v>
      </c>
      <c r="H20" s="20" t="n">
        <v>3.33289451</v>
      </c>
      <c r="I20" s="18" t="n">
        <v>476.89794936</v>
      </c>
      <c r="J20" s="20" t="n">
        <v>4.15830762</v>
      </c>
      <c r="K20" s="18" t="n">
        <v>468.09388508</v>
      </c>
      <c r="L20" s="20" t="n">
        <v>7.70573251</v>
      </c>
      <c r="M20" s="18" t="n">
        <v>405.22087886</v>
      </c>
      <c r="N20" s="20" t="n">
        <v>6.65394786</v>
      </c>
      <c r="O20" s="18" t="s">
        <v>481</v>
      </c>
      <c r="P20" s="20" t="s">
        <v>481</v>
      </c>
      <c r="Q20" s="18" t="s">
        <v>481</v>
      </c>
      <c r="R20" s="20" t="s">
        <v>481</v>
      </c>
      <c r="S20" s="18" t="s">
        <v>481</v>
      </c>
      <c r="T20" s="20" t="s">
        <v>481</v>
      </c>
      <c r="U20" s="18" t="n">
        <v>427.67586367</v>
      </c>
      <c r="V20" s="20" t="n">
        <v>16.21593224</v>
      </c>
    </row>
    <row r="21" spans="1:22">
      <c r="A21" s="15" t="s">
        <v>496</v>
      </c>
      <c r="B21" s="17" t="n">
        <v>5741</v>
      </c>
      <c r="C21" s="18">
        <f>(47.0/B21*100)</f>
        <v/>
      </c>
      <c r="D21" s="19" t="n">
        <v>5694</v>
      </c>
      <c r="E21" s="18" t="n">
        <v>519.89835883</v>
      </c>
      <c r="F21" s="20" t="n">
        <v>3.23333176</v>
      </c>
      <c r="G21" s="18" t="n">
        <v>533.55296495</v>
      </c>
      <c r="H21" s="20" t="n">
        <v>2.91000373</v>
      </c>
      <c r="I21" s="18" t="n">
        <v>528.6355736100001</v>
      </c>
      <c r="J21" s="20" t="n">
        <v>3.21941395</v>
      </c>
      <c r="K21" s="18" t="n">
        <v>525.18532912</v>
      </c>
      <c r="L21" s="20" t="n">
        <v>4.16755713</v>
      </c>
      <c r="M21" s="18" t="n">
        <v>460.50425535</v>
      </c>
      <c r="N21" s="20" t="n">
        <v>6.50407017</v>
      </c>
      <c r="O21" s="18" t="s">
        <v>481</v>
      </c>
      <c r="P21" s="20" t="s">
        <v>481</v>
      </c>
      <c r="Q21" s="18" t="s">
        <v>481</v>
      </c>
      <c r="R21" s="20" t="s">
        <v>481</v>
      </c>
      <c r="S21" s="18" t="s">
        <v>481</v>
      </c>
      <c r="T21" s="20" t="s">
        <v>481</v>
      </c>
      <c r="U21" s="18" t="n">
        <v>475.54176871</v>
      </c>
      <c r="V21" s="20" t="n">
        <v>15.44156347</v>
      </c>
    </row>
    <row r="22" spans="1:22">
      <c r="A22" s="15" t="s">
        <v>497</v>
      </c>
      <c r="B22" s="17" t="n">
        <v>6598</v>
      </c>
      <c r="C22" s="18">
        <f>(36.0/B22*100)</f>
        <v/>
      </c>
      <c r="D22" s="19" t="n">
        <v>6562</v>
      </c>
      <c r="E22" s="18" t="n">
        <v>468.2113315</v>
      </c>
      <c r="F22" s="20" t="n">
        <v>4.8294261</v>
      </c>
      <c r="G22" s="18" t="n">
        <v>498.2686314</v>
      </c>
      <c r="H22" s="20" t="n">
        <v>4.8221093</v>
      </c>
      <c r="I22" s="18" t="n">
        <v>497.48253246</v>
      </c>
      <c r="J22" s="20" t="n">
        <v>4.64237647</v>
      </c>
      <c r="K22" s="18" t="n">
        <v>499.3986568</v>
      </c>
      <c r="L22" s="20" t="n">
        <v>5.35745477</v>
      </c>
      <c r="M22" s="18" t="n">
        <v>426.78224483</v>
      </c>
      <c r="N22" s="20" t="n">
        <v>11.90936557</v>
      </c>
      <c r="O22" s="18" t="s">
        <v>481</v>
      </c>
      <c r="P22" s="20" t="s">
        <v>481</v>
      </c>
      <c r="Q22" s="18" t="s">
        <v>481</v>
      </c>
      <c r="R22" s="20" t="s">
        <v>481</v>
      </c>
      <c r="S22" s="18" t="n">
        <v>456.27240961</v>
      </c>
      <c r="T22" s="20" t="n">
        <v>43.95847913</v>
      </c>
      <c r="U22" s="18" t="n">
        <v>402.099614</v>
      </c>
      <c r="V22" s="20" t="n">
        <v>12.99221454</v>
      </c>
    </row>
    <row r="23" spans="1:22">
      <c r="A23" s="15" t="s">
        <v>498</v>
      </c>
      <c r="B23" s="17" t="n">
        <v>11583</v>
      </c>
      <c r="C23" s="18">
        <f>(235.0/B23*100)</f>
        <v/>
      </c>
      <c r="D23" s="19" t="n">
        <v>11348</v>
      </c>
      <c r="E23" s="18" t="n">
        <v>480.03544205</v>
      </c>
      <c r="F23" s="20" t="n">
        <v>3.43740835</v>
      </c>
      <c r="G23" s="18" t="n">
        <v>502.36594351</v>
      </c>
      <c r="H23" s="20" t="n">
        <v>3.19924834</v>
      </c>
      <c r="I23" s="18" t="n">
        <v>491.75117973</v>
      </c>
      <c r="J23" s="20" t="n">
        <v>4.87566031</v>
      </c>
      <c r="K23" s="18" t="n">
        <v>503.81607943</v>
      </c>
      <c r="L23" s="20" t="n">
        <v>7.24807721</v>
      </c>
      <c r="M23" s="18" t="n">
        <v>436.39321419</v>
      </c>
      <c r="N23" s="20" t="n">
        <v>6.25548004</v>
      </c>
      <c r="O23" s="18" t="s">
        <v>481</v>
      </c>
      <c r="P23" s="20" t="s">
        <v>481</v>
      </c>
      <c r="Q23" s="18" t="s">
        <v>481</v>
      </c>
      <c r="R23" s="20" t="s">
        <v>481</v>
      </c>
      <c r="S23" s="18" t="s">
        <v>481</v>
      </c>
      <c r="T23" s="20" t="s">
        <v>481</v>
      </c>
      <c r="U23" s="18" t="n">
        <v>396.3315852</v>
      </c>
      <c r="V23" s="20" t="n">
        <v>12.41837</v>
      </c>
    </row>
    <row r="24" spans="1:22">
      <c r="A24" s="15" t="s">
        <v>499</v>
      </c>
      <c r="B24" s="17" t="n">
        <v>6647</v>
      </c>
      <c r="C24" s="18">
        <f>(7.0/B24*100)</f>
        <v/>
      </c>
      <c r="D24" s="19" t="n">
        <v>6640</v>
      </c>
      <c r="E24" s="18" t="n">
        <v>509.02457115</v>
      </c>
      <c r="F24" s="20" t="n">
        <v>4.42393782</v>
      </c>
      <c r="G24" s="18" t="n">
        <v>515.89162613</v>
      </c>
      <c r="H24" s="20" t="n">
        <v>4.19545962</v>
      </c>
      <c r="I24" s="18" t="n">
        <v>522.4182353899999</v>
      </c>
      <c r="J24" s="20" t="n">
        <v>3.66595565</v>
      </c>
      <c r="K24" s="18" t="n">
        <v>521.67023223</v>
      </c>
      <c r="L24" s="20" t="n">
        <v>5.10311564</v>
      </c>
      <c r="M24" s="18" t="n">
        <v>470.10022337</v>
      </c>
      <c r="N24" s="20" t="n">
        <v>16.01405269</v>
      </c>
      <c r="O24" s="18" t="s">
        <v>481</v>
      </c>
      <c r="P24" s="20" t="s">
        <v>481</v>
      </c>
      <c r="Q24" s="18" t="s">
        <v>481</v>
      </c>
      <c r="R24" s="20" t="s">
        <v>481</v>
      </c>
      <c r="S24" s="18" t="s">
        <v>481</v>
      </c>
      <c r="T24" s="20" t="s">
        <v>481</v>
      </c>
      <c r="U24" s="18" t="n">
        <v>425.79990263</v>
      </c>
      <c r="V24" s="20" t="n">
        <v>22.82937067</v>
      </c>
    </row>
    <row r="25" spans="1:22">
      <c r="A25" s="15" t="s">
        <v>500</v>
      </c>
      <c r="B25" s="17" t="n">
        <v>5581</v>
      </c>
      <c r="C25" s="18">
        <f>(25.0/B25*100)</f>
        <v/>
      </c>
      <c r="D25" s="19" t="n">
        <v>5556</v>
      </c>
      <c r="E25" s="18" t="n">
        <v>508.50109785</v>
      </c>
      <c r="F25" s="20" t="n">
        <v>5.34554185</v>
      </c>
      <c r="G25" s="18" t="n">
        <v>521.74566585</v>
      </c>
      <c r="H25" s="20" t="n">
        <v>4.61811502</v>
      </c>
      <c r="I25" s="18" t="n">
        <v>531.1459276000001</v>
      </c>
      <c r="J25" s="20" t="n">
        <v>3.77406649</v>
      </c>
      <c r="K25" s="18" t="n">
        <v>535.0910783</v>
      </c>
      <c r="L25" s="20" t="n">
        <v>4.65252983</v>
      </c>
      <c r="M25" s="18" t="n">
        <v>421.68171102</v>
      </c>
      <c r="N25" s="20" t="n">
        <v>6.83880854</v>
      </c>
      <c r="O25" s="18" t="s">
        <v>481</v>
      </c>
      <c r="P25" s="20" t="s">
        <v>481</v>
      </c>
      <c r="Q25" s="18" t="s">
        <v>481</v>
      </c>
      <c r="R25" s="20" t="s">
        <v>481</v>
      </c>
      <c r="S25" s="18" t="s">
        <v>481</v>
      </c>
      <c r="T25" s="20" t="s">
        <v>481</v>
      </c>
      <c r="U25" s="18" t="n">
        <v>457.1333181</v>
      </c>
      <c r="V25" s="20" t="n">
        <v>30.48719211</v>
      </c>
    </row>
    <row r="26" spans="1:22">
      <c r="A26" s="15" t="s">
        <v>501</v>
      </c>
      <c r="B26" s="17" t="n">
        <v>4869</v>
      </c>
      <c r="C26" s="18">
        <f>(53.0/B26*100)</f>
        <v/>
      </c>
      <c r="D26" s="19" t="n">
        <v>4816</v>
      </c>
      <c r="E26" s="18" t="n">
        <v>475.86253304</v>
      </c>
      <c r="F26" s="20" t="n">
        <v>2.85862102</v>
      </c>
      <c r="G26" s="18" t="n">
        <v>499.75539549</v>
      </c>
      <c r="H26" s="20" t="n">
        <v>2.93221419</v>
      </c>
      <c r="I26" s="18" t="n">
        <v>496.06842221</v>
      </c>
      <c r="J26" s="20" t="n">
        <v>3.05884118</v>
      </c>
      <c r="K26" s="18" t="n">
        <v>481.73220307</v>
      </c>
      <c r="L26" s="20" t="n">
        <v>4.97201791</v>
      </c>
      <c r="M26" s="18" t="n">
        <v>467.99747676</v>
      </c>
      <c r="N26" s="20" t="n">
        <v>7.60690177</v>
      </c>
      <c r="O26" s="18" t="s">
        <v>481</v>
      </c>
      <c r="P26" s="20" t="s">
        <v>481</v>
      </c>
      <c r="Q26" s="18" t="s">
        <v>481</v>
      </c>
      <c r="R26" s="20" t="s">
        <v>481</v>
      </c>
      <c r="S26" s="18" t="s">
        <v>481</v>
      </c>
      <c r="T26" s="20" t="s">
        <v>481</v>
      </c>
      <c r="U26" s="18" t="n">
        <v>426.28454846</v>
      </c>
      <c r="V26" s="20" t="n">
        <v>15.52890639</v>
      </c>
    </row>
    <row r="27" spans="1:22">
      <c r="A27" s="15" t="s">
        <v>502</v>
      </c>
      <c r="B27" s="17" t="n">
        <v>5299</v>
      </c>
      <c r="C27" s="18">
        <f>(55.0/B27*100)</f>
        <v/>
      </c>
      <c r="D27" s="19" t="n">
        <v>5244</v>
      </c>
      <c r="E27" s="18" t="n">
        <v>489.08094665</v>
      </c>
      <c r="F27" s="20" t="n">
        <v>2.92347808</v>
      </c>
      <c r="G27" s="18" t="n">
        <v>505.85951764</v>
      </c>
      <c r="H27" s="20" t="n">
        <v>3.07694355</v>
      </c>
      <c r="I27" s="18" t="n">
        <v>485.63727936</v>
      </c>
      <c r="J27" s="20" t="n">
        <v>3.86305726</v>
      </c>
      <c r="K27" s="18" t="n">
        <v>469.19634112</v>
      </c>
      <c r="L27" s="20" t="n">
        <v>5.16676817</v>
      </c>
      <c r="M27" s="18" t="n">
        <v>420.45359793</v>
      </c>
      <c r="N27" s="20" t="n">
        <v>3.81960599</v>
      </c>
      <c r="O27" s="18" t="s">
        <v>481</v>
      </c>
      <c r="P27" s="20" t="s">
        <v>481</v>
      </c>
      <c r="Q27" s="18" t="s">
        <v>481</v>
      </c>
      <c r="R27" s="20" t="s">
        <v>481</v>
      </c>
      <c r="S27" s="18" t="s">
        <v>481</v>
      </c>
      <c r="T27" s="20" t="s">
        <v>481</v>
      </c>
      <c r="U27" s="18" t="n">
        <v>387.01140307</v>
      </c>
      <c r="V27" s="20" t="n">
        <v>10.09984703</v>
      </c>
    </row>
    <row r="28" spans="1:22">
      <c r="A28" s="15" t="s">
        <v>503</v>
      </c>
      <c r="B28" s="17" t="n">
        <v>7568</v>
      </c>
      <c r="C28" s="18">
        <f>(196.0/B28*100)</f>
        <v/>
      </c>
      <c r="D28" s="19" t="n">
        <v>7372</v>
      </c>
      <c r="E28" s="18" t="n">
        <v>418.78526957</v>
      </c>
      <c r="F28" s="20" t="n">
        <v>2.88791348</v>
      </c>
      <c r="G28" s="18" t="n">
        <v>445.40057895</v>
      </c>
      <c r="H28" s="20" t="n">
        <v>3.50598304</v>
      </c>
      <c r="I28" s="18" t="n">
        <v>417.74026668</v>
      </c>
      <c r="J28" s="20" t="n">
        <v>3.65586683</v>
      </c>
      <c r="K28" s="18" t="n">
        <v>427.80086445</v>
      </c>
      <c r="L28" s="20" t="n">
        <v>8.06384576</v>
      </c>
      <c r="M28" s="18" t="n">
        <v>420.50292955</v>
      </c>
      <c r="N28" s="20" t="n">
        <v>13.30341568</v>
      </c>
      <c r="O28" s="18" t="s">
        <v>481</v>
      </c>
      <c r="P28" s="20" t="s">
        <v>481</v>
      </c>
      <c r="Q28" s="18" t="s">
        <v>481</v>
      </c>
      <c r="R28" s="20" t="s">
        <v>481</v>
      </c>
      <c r="S28" s="18" t="s">
        <v>481</v>
      </c>
      <c r="T28" s="20" t="s">
        <v>481</v>
      </c>
      <c r="U28" s="18" t="n">
        <v>381.98357765</v>
      </c>
      <c r="V28" s="20" t="n">
        <v>9.877793309999999</v>
      </c>
    </row>
    <row r="29" spans="1:22">
      <c r="A29" s="15" t="s">
        <v>504</v>
      </c>
      <c r="B29" s="17" t="n">
        <v>5385</v>
      </c>
      <c r="C29" s="18">
        <f>(30.0/B29*100)</f>
        <v/>
      </c>
      <c r="D29" s="19" t="n">
        <v>5355</v>
      </c>
      <c r="E29" s="18" t="n">
        <v>482.07274341</v>
      </c>
      <c r="F29" s="20" t="n">
        <v>6.10756357</v>
      </c>
      <c r="G29" s="18" t="n">
        <v>520.8789954699999</v>
      </c>
      <c r="H29" s="20" t="n">
        <v>3.35609419</v>
      </c>
      <c r="I29" s="18" t="n">
        <v>514.17891746</v>
      </c>
      <c r="J29" s="20" t="n">
        <v>3.36372326</v>
      </c>
      <c r="K29" s="18" t="n">
        <v>512.7335548</v>
      </c>
      <c r="L29" s="20" t="n">
        <v>5.18954694</v>
      </c>
      <c r="M29" s="18" t="n">
        <v>500.05950033</v>
      </c>
      <c r="N29" s="20" t="n">
        <v>5.45605007</v>
      </c>
      <c r="O29" s="18" t="s">
        <v>481</v>
      </c>
      <c r="P29" s="20" t="s">
        <v>481</v>
      </c>
      <c r="Q29" s="18" t="n">
        <v>314.02123871</v>
      </c>
      <c r="R29" s="20" t="n">
        <v>13.26138992</v>
      </c>
      <c r="S29" s="18" t="s">
        <v>481</v>
      </c>
      <c r="T29" s="20" t="s">
        <v>481</v>
      </c>
      <c r="U29" s="18" t="n">
        <v>435.53375824</v>
      </c>
      <c r="V29" s="20" t="n">
        <v>11.36154107</v>
      </c>
    </row>
    <row r="30" spans="1:22">
      <c r="A30" s="15" t="s">
        <v>505</v>
      </c>
      <c r="B30" s="17" t="n">
        <v>4520</v>
      </c>
      <c r="C30" s="18">
        <f>(148.0/B30*100)</f>
        <v/>
      </c>
      <c r="D30" s="19" t="n">
        <v>4372</v>
      </c>
      <c r="E30" s="18" t="n">
        <v>519.99909909</v>
      </c>
      <c r="F30" s="20" t="n">
        <v>3.4582787</v>
      </c>
      <c r="G30" s="18" t="n">
        <v>526.65259163</v>
      </c>
      <c r="H30" s="20" t="n">
        <v>3.39916468</v>
      </c>
      <c r="I30" s="18" t="n">
        <v>522.27392409</v>
      </c>
      <c r="J30" s="20" t="n">
        <v>4.36527459</v>
      </c>
      <c r="K30" s="18" t="n">
        <v>529.73538459</v>
      </c>
      <c r="L30" s="20" t="n">
        <v>7.43164513</v>
      </c>
      <c r="M30" s="18" t="n">
        <v>418.7611067</v>
      </c>
      <c r="N30" s="20" t="n">
        <v>6.04878688</v>
      </c>
      <c r="O30" s="18" t="s">
        <v>481</v>
      </c>
      <c r="P30" s="20" t="s">
        <v>481</v>
      </c>
      <c r="Q30" s="18" t="s">
        <v>481</v>
      </c>
      <c r="R30" s="20" t="s">
        <v>481</v>
      </c>
      <c r="S30" s="18" t="s">
        <v>481</v>
      </c>
      <c r="T30" s="20" t="s">
        <v>481</v>
      </c>
      <c r="U30" s="18" t="n">
        <v>408.37615429</v>
      </c>
      <c r="V30" s="20" t="n">
        <v>10.39377491</v>
      </c>
    </row>
    <row r="31" spans="1:22">
      <c r="A31" s="15" t="s">
        <v>506</v>
      </c>
      <c r="B31" s="17" t="n">
        <v>5456</v>
      </c>
      <c r="C31" s="18">
        <f>(135.0/B31*100)</f>
        <v/>
      </c>
      <c r="D31" s="19" t="n">
        <v>5321</v>
      </c>
      <c r="E31" s="18" t="n">
        <v>507.94080786</v>
      </c>
      <c r="F31" s="20" t="n">
        <v>3.43550946</v>
      </c>
      <c r="G31" s="18" t="n">
        <v>532.74870243</v>
      </c>
      <c r="H31" s="20" t="n">
        <v>3.05506626</v>
      </c>
      <c r="I31" s="18" t="n">
        <v>516.3052099400001</v>
      </c>
      <c r="J31" s="20" t="n">
        <v>3.52611028</v>
      </c>
      <c r="K31" s="18" t="n">
        <v>501.6397495</v>
      </c>
      <c r="L31" s="20" t="n">
        <v>7.33385914</v>
      </c>
      <c r="M31" s="18" t="s">
        <v>481</v>
      </c>
      <c r="N31" s="20" t="s">
        <v>481</v>
      </c>
      <c r="O31" s="18" t="s">
        <v>481</v>
      </c>
      <c r="P31" s="20" t="s">
        <v>481</v>
      </c>
      <c r="Q31" s="18" t="s">
        <v>481</v>
      </c>
      <c r="R31" s="20" t="s">
        <v>481</v>
      </c>
      <c r="S31" s="18" t="s">
        <v>481</v>
      </c>
      <c r="T31" s="20" t="s">
        <v>481</v>
      </c>
      <c r="U31" s="18" t="n">
        <v>389.17588235</v>
      </c>
      <c r="V31" s="20" t="n">
        <v>9.47808468</v>
      </c>
    </row>
    <row r="32" spans="1:22">
      <c r="A32" s="15" t="s">
        <v>507</v>
      </c>
      <c r="B32" s="17" t="n">
        <v>4478</v>
      </c>
      <c r="C32" s="18">
        <f>(6.0/B32*100)</f>
        <v/>
      </c>
      <c r="D32" s="19" t="n">
        <v>4472</v>
      </c>
      <c r="E32" s="18" t="n">
        <v>486.66805401</v>
      </c>
      <c r="F32" s="20" t="n">
        <v>3.42670187</v>
      </c>
      <c r="G32" s="18" t="n">
        <v>516.32516283</v>
      </c>
      <c r="H32" s="20" t="n">
        <v>3.31770438</v>
      </c>
      <c r="I32" s="18" t="n">
        <v>515.82137946</v>
      </c>
      <c r="J32" s="20" t="n">
        <v>3.5083065</v>
      </c>
      <c r="K32" s="18" t="n">
        <v>516.4719877</v>
      </c>
      <c r="L32" s="20" t="n">
        <v>4.6030861</v>
      </c>
      <c r="M32" s="18" t="n">
        <v>418.27699634</v>
      </c>
      <c r="N32" s="20" t="n">
        <v>11.93967801</v>
      </c>
      <c r="O32" s="18" t="s">
        <v>481</v>
      </c>
      <c r="P32" s="20" t="s">
        <v>481</v>
      </c>
      <c r="Q32" s="18" t="s">
        <v>481</v>
      </c>
      <c r="R32" s="20" t="s">
        <v>481</v>
      </c>
      <c r="S32" s="18" t="s">
        <v>481</v>
      </c>
      <c r="T32" s="20" t="s">
        <v>481</v>
      </c>
      <c r="U32" s="18" t="n">
        <v>440.80239762</v>
      </c>
      <c r="V32" s="20" t="n">
        <v>17.29352297</v>
      </c>
    </row>
    <row r="33" spans="1:22">
      <c r="A33" s="15" t="s">
        <v>508</v>
      </c>
      <c r="B33" s="17" t="n">
        <v>7325</v>
      </c>
      <c r="C33" s="18">
        <f>(78.0/B33*100)</f>
        <v/>
      </c>
      <c r="D33" s="19" t="n">
        <v>7247</v>
      </c>
      <c r="E33" s="18" t="n">
        <v>494.86796409</v>
      </c>
      <c r="F33" s="20" t="n">
        <v>3.38579825</v>
      </c>
      <c r="G33" s="18" t="n">
        <v>505.27915696</v>
      </c>
      <c r="H33" s="20" t="n">
        <v>3.94730372</v>
      </c>
      <c r="I33" s="18" t="n">
        <v>490.82377481</v>
      </c>
      <c r="J33" s="20" t="n">
        <v>5.6431671</v>
      </c>
      <c r="K33" s="18" t="n">
        <v>483.61731466</v>
      </c>
      <c r="L33" s="20" t="n">
        <v>9.87532899</v>
      </c>
      <c r="M33" s="18" t="n">
        <v>504.79760102</v>
      </c>
      <c r="N33" s="20" t="n">
        <v>3.40739521</v>
      </c>
      <c r="O33" s="18" t="s">
        <v>481</v>
      </c>
      <c r="P33" s="20" t="s">
        <v>481</v>
      </c>
      <c r="Q33" s="18" t="s">
        <v>481</v>
      </c>
      <c r="R33" s="20" t="s">
        <v>481</v>
      </c>
      <c r="S33" s="18" t="s">
        <v>481</v>
      </c>
      <c r="T33" s="20" t="s">
        <v>481</v>
      </c>
      <c r="U33" s="18" t="n">
        <v>449.88767764</v>
      </c>
      <c r="V33" s="20" t="n">
        <v>12.95457435</v>
      </c>
    </row>
    <row r="34" spans="1:22">
      <c r="A34" s="15" t="s">
        <v>509</v>
      </c>
      <c r="B34" s="17" t="n">
        <v>6350</v>
      </c>
      <c r="C34" s="18">
        <f>(67.0/B34*100)</f>
        <v/>
      </c>
      <c r="D34" s="19" t="n">
        <v>6283</v>
      </c>
      <c r="E34" s="18" t="n">
        <v>452.04325388</v>
      </c>
      <c r="F34" s="20" t="n">
        <v>3.51457791</v>
      </c>
      <c r="G34" s="18" t="n">
        <v>479.16300146</v>
      </c>
      <c r="H34" s="20" t="n">
        <v>3.61363248</v>
      </c>
      <c r="I34" s="18" t="n">
        <v>466.28308104</v>
      </c>
      <c r="J34" s="20" t="n">
        <v>3.3927182</v>
      </c>
      <c r="K34" s="18" t="n">
        <v>452.31582565</v>
      </c>
      <c r="L34" s="20" t="n">
        <v>6.56092922</v>
      </c>
      <c r="M34" s="18" t="n">
        <v>412.69710629</v>
      </c>
      <c r="N34" s="20" t="n">
        <v>14.24962195</v>
      </c>
      <c r="O34" s="18" t="s">
        <v>481</v>
      </c>
      <c r="P34" s="20" t="s">
        <v>481</v>
      </c>
      <c r="Q34" s="18" t="n">
        <v>263.37193708</v>
      </c>
      <c r="R34" s="20" t="n">
        <v>13.61114927</v>
      </c>
      <c r="S34" s="18" t="s">
        <v>481</v>
      </c>
      <c r="T34" s="20" t="s">
        <v>481</v>
      </c>
      <c r="U34" s="18" t="n">
        <v>356.94188852</v>
      </c>
      <c r="V34" s="20" t="n">
        <v>10.49621049</v>
      </c>
    </row>
    <row r="35" spans="1:22">
      <c r="A35" s="15" t="s">
        <v>510</v>
      </c>
      <c r="B35" s="17" t="n">
        <v>6406</v>
      </c>
      <c r="C35" s="18">
        <f>(50.0/B35*100)</f>
        <v/>
      </c>
      <c r="D35" s="19" t="n">
        <v>6356</v>
      </c>
      <c r="E35" s="18" t="n">
        <v>499.21619562</v>
      </c>
      <c r="F35" s="20" t="n">
        <v>4.32546101</v>
      </c>
      <c r="G35" s="18" t="n">
        <v>509.89938789</v>
      </c>
      <c r="H35" s="20" t="n">
        <v>5.08549441</v>
      </c>
      <c r="I35" s="18" t="n">
        <v>501.56497931</v>
      </c>
      <c r="J35" s="20" t="n">
        <v>5.93141325</v>
      </c>
      <c r="K35" s="18" t="n">
        <v>477.48711532</v>
      </c>
      <c r="L35" s="20" t="n">
        <v>9.1106734</v>
      </c>
      <c r="M35" s="18" t="n">
        <v>511.96195839</v>
      </c>
      <c r="N35" s="20" t="n">
        <v>2.20247171</v>
      </c>
      <c r="O35" s="18" t="s">
        <v>481</v>
      </c>
      <c r="P35" s="20" t="s">
        <v>481</v>
      </c>
      <c r="Q35" s="18" t="n">
        <v>337.32521215</v>
      </c>
      <c r="R35" s="20" t="n">
        <v>11.65794297</v>
      </c>
      <c r="S35" s="18" t="s">
        <v>481</v>
      </c>
      <c r="T35" s="20" t="s">
        <v>481</v>
      </c>
      <c r="U35" s="18" t="n">
        <v>440.8400085</v>
      </c>
      <c r="V35" s="20" t="n">
        <v>14.05416828</v>
      </c>
    </row>
    <row r="36" spans="1:22">
      <c r="A36" s="15" t="s">
        <v>511</v>
      </c>
      <c r="B36" s="17" t="n">
        <v>6736</v>
      </c>
      <c r="C36" s="18">
        <f>(42.0/B36*100)</f>
        <v/>
      </c>
      <c r="D36" s="19" t="n">
        <v>6694</v>
      </c>
      <c r="E36" s="18" t="n">
        <v>491.18636092</v>
      </c>
      <c r="F36" s="20" t="n">
        <v>2.73093826</v>
      </c>
      <c r="G36" s="18" t="n">
        <v>509.72893543</v>
      </c>
      <c r="H36" s="20" t="n">
        <v>3.12225318</v>
      </c>
      <c r="I36" s="18" t="n">
        <v>494.82865324</v>
      </c>
      <c r="J36" s="20" t="n">
        <v>3.86292836</v>
      </c>
      <c r="K36" s="18" t="n">
        <v>497.36708445</v>
      </c>
      <c r="L36" s="20" t="n">
        <v>7.44260724</v>
      </c>
      <c r="M36" s="18" t="n">
        <v>490.3722416</v>
      </c>
      <c r="N36" s="20" t="n">
        <v>4.18420925</v>
      </c>
      <c r="O36" s="18" t="s">
        <v>481</v>
      </c>
      <c r="P36" s="20" t="s">
        <v>481</v>
      </c>
      <c r="Q36" s="18" t="s">
        <v>481</v>
      </c>
      <c r="R36" s="20" t="s">
        <v>481</v>
      </c>
      <c r="S36" s="18" t="s">
        <v>481</v>
      </c>
      <c r="T36" s="20" t="s">
        <v>481</v>
      </c>
      <c r="U36" s="18" t="n">
        <v>418.95302639</v>
      </c>
      <c r="V36" s="20" t="n">
        <v>10.49139842</v>
      </c>
    </row>
    <row r="37" spans="1:22">
      <c r="A37" s="15" t="s">
        <v>512</v>
      </c>
      <c r="B37" s="17" t="n">
        <v>5458</v>
      </c>
      <c r="C37" s="18">
        <f>(88.0/B37*100)</f>
        <v/>
      </c>
      <c r="D37" s="19" t="n">
        <v>5370</v>
      </c>
      <c r="E37" s="18" t="n">
        <v>508.36376167</v>
      </c>
      <c r="F37" s="20" t="n">
        <v>4.41851169</v>
      </c>
      <c r="G37" s="18" t="n">
        <v>519.73776889</v>
      </c>
      <c r="H37" s="20" t="n">
        <v>3.60704016</v>
      </c>
      <c r="I37" s="18" t="n">
        <v>505.77955345</v>
      </c>
      <c r="J37" s="20" t="n">
        <v>4.073592</v>
      </c>
      <c r="K37" s="18" t="n">
        <v>484.50793699</v>
      </c>
      <c r="L37" s="20" t="n">
        <v>8.347598809999999</v>
      </c>
      <c r="M37" s="18" t="n">
        <v>377.66528973</v>
      </c>
      <c r="N37" s="20" t="n">
        <v>8.85964399</v>
      </c>
      <c r="O37" s="18" t="s">
        <v>481</v>
      </c>
      <c r="P37" s="20" t="s">
        <v>481</v>
      </c>
      <c r="Q37" s="18" t="s">
        <v>481</v>
      </c>
      <c r="R37" s="20" t="s">
        <v>481</v>
      </c>
      <c r="S37" s="18" t="s">
        <v>481</v>
      </c>
      <c r="T37" s="20" t="s">
        <v>481</v>
      </c>
      <c r="U37" s="18" t="n">
        <v>378.60823104</v>
      </c>
      <c r="V37" s="20" t="n">
        <v>9.26048151</v>
      </c>
    </row>
    <row r="38" spans="1:22">
      <c r="A38" s="15" t="s">
        <v>513</v>
      </c>
      <c r="B38" s="17" t="n">
        <v>5860</v>
      </c>
      <c r="C38" s="18">
        <f>(20.0/B38*100)</f>
        <v/>
      </c>
      <c r="D38" s="19" t="n">
        <v>5840</v>
      </c>
      <c r="E38" s="18" t="n">
        <v>498.93441982</v>
      </c>
      <c r="F38" s="20" t="n">
        <v>3.61363237</v>
      </c>
      <c r="G38" s="18" t="n">
        <v>509.64986394</v>
      </c>
      <c r="H38" s="20" t="n">
        <v>3.83390676</v>
      </c>
      <c r="I38" s="18" t="n">
        <v>496.17553612</v>
      </c>
      <c r="J38" s="20" t="n">
        <v>4.72327364</v>
      </c>
      <c r="K38" s="18" t="n">
        <v>479.69145028</v>
      </c>
      <c r="L38" s="20" t="n">
        <v>5.66567198</v>
      </c>
      <c r="M38" s="18" t="n">
        <v>451.3764209</v>
      </c>
      <c r="N38" s="20" t="n">
        <v>7.03334187</v>
      </c>
      <c r="O38" s="18" t="s">
        <v>481</v>
      </c>
      <c r="P38" s="20" t="s">
        <v>481</v>
      </c>
      <c r="Q38" s="18" t="s">
        <v>481</v>
      </c>
      <c r="R38" s="20" t="s">
        <v>481</v>
      </c>
      <c r="S38" s="18" t="s">
        <v>481</v>
      </c>
      <c r="T38" s="20" t="s">
        <v>481</v>
      </c>
      <c r="U38" s="18" t="n">
        <v>422.96248781</v>
      </c>
      <c r="V38" s="20" t="n">
        <v>8.30713233</v>
      </c>
    </row>
    <row r="39" spans="1:22">
      <c r="A39" s="15" t="s">
        <v>514</v>
      </c>
      <c r="B39" s="17" t="n">
        <v>5895</v>
      </c>
      <c r="C39" s="18">
        <f>(33.0/B39*100)</f>
        <v/>
      </c>
      <c r="D39" s="19" t="n">
        <v>5862</v>
      </c>
      <c r="E39" s="18" t="n">
        <v>430.30357139</v>
      </c>
      <c r="F39" s="20" t="n">
        <v>4.68312377</v>
      </c>
      <c r="G39" s="18" t="n">
        <v>446.37704727</v>
      </c>
      <c r="H39" s="20" t="n">
        <v>4.66323126</v>
      </c>
      <c r="I39" s="18" t="n">
        <v>428.85721496</v>
      </c>
      <c r="J39" s="20" t="n">
        <v>4.27154888</v>
      </c>
      <c r="K39" s="18" t="n">
        <v>415.41832027</v>
      </c>
      <c r="L39" s="20" t="n">
        <v>9.14415376</v>
      </c>
      <c r="M39" s="18" t="n">
        <v>385.43607751</v>
      </c>
      <c r="N39" s="20" t="n">
        <v>6.46388279</v>
      </c>
      <c r="O39" s="18" t="s">
        <v>481</v>
      </c>
      <c r="P39" s="20" t="s">
        <v>481</v>
      </c>
      <c r="Q39" s="18" t="s">
        <v>481</v>
      </c>
      <c r="R39" s="20" t="s">
        <v>481</v>
      </c>
      <c r="S39" s="18" t="s">
        <v>481</v>
      </c>
      <c r="T39" s="20" t="s">
        <v>481</v>
      </c>
      <c r="U39" s="18" t="n">
        <v>351.53053633</v>
      </c>
      <c r="V39" s="20" t="n">
        <v>14.10556674</v>
      </c>
    </row>
    <row r="40" spans="1:22">
      <c r="A40" s="15" t="s">
        <v>515</v>
      </c>
      <c r="B40" s="17" t="n">
        <v>14157</v>
      </c>
      <c r="C40" s="18">
        <f>(359.0/B40*100)</f>
        <v/>
      </c>
      <c r="D40" s="19" t="n">
        <v>13798</v>
      </c>
      <c r="E40" s="18" t="n">
        <v>497.11641762</v>
      </c>
      <c r="F40" s="20" t="n">
        <v>3.52859261</v>
      </c>
      <c r="G40" s="18" t="n">
        <v>516.61802091</v>
      </c>
      <c r="H40" s="20" t="n">
        <v>3.25757704</v>
      </c>
      <c r="I40" s="18" t="n">
        <v>501.02745394</v>
      </c>
      <c r="J40" s="20" t="n">
        <v>4.13133389</v>
      </c>
      <c r="K40" s="18" t="n">
        <v>489.24270208</v>
      </c>
      <c r="L40" s="20" t="n">
        <v>5.82873815</v>
      </c>
      <c r="M40" s="18" t="n">
        <v>419.2667557</v>
      </c>
      <c r="N40" s="20" t="n">
        <v>6.86651094</v>
      </c>
      <c r="O40" s="18" t="s">
        <v>481</v>
      </c>
      <c r="P40" s="20" t="s">
        <v>481</v>
      </c>
      <c r="Q40" s="18" t="s">
        <v>481</v>
      </c>
      <c r="R40" s="20" t="s">
        <v>481</v>
      </c>
      <c r="S40" s="18" t="s">
        <v>481</v>
      </c>
      <c r="T40" s="20" t="s">
        <v>481</v>
      </c>
      <c r="U40" s="18" t="n">
        <v>402.47339078</v>
      </c>
      <c r="V40" s="20" t="n">
        <v>9.293224609999999</v>
      </c>
    </row>
    <row r="41" spans="1:22">
      <c r="A41" s="15" t="s">
        <v>516</v>
      </c>
      <c r="B41" s="17" t="n">
        <v>5712</v>
      </c>
      <c r="C41" s="18">
        <f>(47.0/B41*100)</f>
        <v/>
      </c>
      <c r="D41" s="19" t="n">
        <v>5665</v>
      </c>
      <c r="E41" s="18" t="n">
        <v>497.88312481</v>
      </c>
      <c r="F41" s="20" t="n">
        <v>4.17971292</v>
      </c>
      <c r="G41" s="18" t="n">
        <v>506.24501867</v>
      </c>
      <c r="H41" s="20" t="n">
        <v>3.81706167</v>
      </c>
      <c r="I41" s="18" t="n">
        <v>501.21175566</v>
      </c>
      <c r="J41" s="20" t="n">
        <v>4.2165846</v>
      </c>
      <c r="K41" s="18" t="n">
        <v>519.07945657</v>
      </c>
      <c r="L41" s="20" t="n">
        <v>7.84663533</v>
      </c>
      <c r="M41" s="18" t="n">
        <v>460.36740886</v>
      </c>
      <c r="N41" s="20" t="n">
        <v>8.72283927</v>
      </c>
      <c r="O41" s="18" t="s">
        <v>481</v>
      </c>
      <c r="P41" s="20" t="s">
        <v>481</v>
      </c>
      <c r="Q41" s="18" t="n">
        <v>399.91015703</v>
      </c>
      <c r="R41" s="20" t="n">
        <v>16.72230739</v>
      </c>
      <c r="S41" s="18" t="s">
        <v>481</v>
      </c>
      <c r="T41" s="20" t="s">
        <v>481</v>
      </c>
      <c r="U41" s="18" t="n">
        <v>411.90501855</v>
      </c>
      <c r="V41" s="20" t="n">
        <v>16.27499004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352.06230115</v>
      </c>
      <c r="F45" s="20" t="n">
        <v>3.34712378</v>
      </c>
      <c r="G45" s="18" t="n">
        <v>355.99268033</v>
      </c>
      <c r="H45" s="20" t="n">
        <v>4.07076064</v>
      </c>
      <c r="I45" s="18" t="n">
        <v>346.46599037</v>
      </c>
      <c r="J45" s="20" t="n">
        <v>3.70685618</v>
      </c>
      <c r="K45" s="18" t="n">
        <v>340.209858</v>
      </c>
      <c r="L45" s="20" t="n">
        <v>4.62385686</v>
      </c>
      <c r="M45" s="18" t="s">
        <v>481</v>
      </c>
      <c r="N45" s="20" t="s">
        <v>481</v>
      </c>
      <c r="O45" s="18" t="s">
        <v>481</v>
      </c>
      <c r="P45" s="20" t="s">
        <v>481</v>
      </c>
      <c r="Q45" s="18" t="n">
        <v>344.05450619</v>
      </c>
      <c r="R45" s="20" t="n">
        <v>17.48858031</v>
      </c>
      <c r="S45" s="18" t="n">
        <v>321.18981855</v>
      </c>
      <c r="T45" s="20" t="n">
        <v>22.44438897</v>
      </c>
      <c r="U45" s="18" t="n">
        <v>331.39761793</v>
      </c>
      <c r="V45" s="20" t="n">
        <v>6.76189309</v>
      </c>
    </row>
    <row r="46" spans="1:22">
      <c r="A46" s="15" t="s">
        <v>521</v>
      </c>
      <c r="B46" s="17" t="n">
        <v>23141</v>
      </c>
      <c r="C46" s="18">
        <f>(1857.0/B46*100)</f>
        <v/>
      </c>
      <c r="D46" s="19" t="n">
        <v>21284</v>
      </c>
      <c r="E46" s="18" t="n">
        <v>387.54725403</v>
      </c>
      <c r="F46" s="20" t="n">
        <v>4.03118446</v>
      </c>
      <c r="G46" s="18" t="n">
        <v>433.22976834</v>
      </c>
      <c r="H46" s="20" t="n">
        <v>4.14035997</v>
      </c>
      <c r="I46" s="18" t="n">
        <v>443.81559461</v>
      </c>
      <c r="J46" s="20" t="n">
        <v>2.96672908</v>
      </c>
      <c r="K46" s="18" t="n">
        <v>427.95331076</v>
      </c>
      <c r="L46" s="20" t="n">
        <v>4.592149</v>
      </c>
      <c r="M46" s="18" t="n">
        <v>361.70374871</v>
      </c>
      <c r="N46" s="20" t="n">
        <v>3.67101074</v>
      </c>
      <c r="O46" s="18" t="s">
        <v>481</v>
      </c>
      <c r="P46" s="20" t="s">
        <v>481</v>
      </c>
      <c r="Q46" s="18" t="s">
        <v>481</v>
      </c>
      <c r="R46" s="20" t="s">
        <v>481</v>
      </c>
      <c r="S46" s="18" t="s">
        <v>481</v>
      </c>
      <c r="T46" s="20" t="s">
        <v>481</v>
      </c>
      <c r="U46" s="18" t="n">
        <v>364.93028907</v>
      </c>
      <c r="V46" s="20" t="n">
        <v>4.76476948</v>
      </c>
    </row>
    <row r="47" spans="1:22">
      <c r="A47" s="15" t="s">
        <v>522</v>
      </c>
      <c r="B47" s="17" t="n">
        <v>5928</v>
      </c>
      <c r="C47" s="18">
        <f>(223.0/B47*100)</f>
        <v/>
      </c>
      <c r="D47" s="19" t="n">
        <v>5705</v>
      </c>
      <c r="E47" s="18" t="n">
        <v>426.23002119</v>
      </c>
      <c r="F47" s="20" t="n">
        <v>5.76280856</v>
      </c>
      <c r="G47" s="18" t="n">
        <v>463.48692429</v>
      </c>
      <c r="H47" s="20" t="n">
        <v>5.18620812</v>
      </c>
      <c r="I47" s="18" t="n">
        <v>456.10825337</v>
      </c>
      <c r="J47" s="20" t="n">
        <v>5.01467156</v>
      </c>
      <c r="K47" s="18" t="n">
        <v>456.21012346</v>
      </c>
      <c r="L47" s="20" t="n">
        <v>8.19310651</v>
      </c>
      <c r="M47" s="18" t="n">
        <v>330.16195456</v>
      </c>
      <c r="N47" s="20" t="n">
        <v>6.5233442</v>
      </c>
      <c r="O47" s="18" t="s">
        <v>481</v>
      </c>
      <c r="P47" s="20" t="s">
        <v>481</v>
      </c>
      <c r="Q47" s="18" t="s">
        <v>481</v>
      </c>
      <c r="R47" s="20" t="s">
        <v>481</v>
      </c>
      <c r="S47" s="18" t="s">
        <v>481</v>
      </c>
      <c r="T47" s="20" t="s">
        <v>481</v>
      </c>
      <c r="U47" s="18" t="n">
        <v>347.22710916</v>
      </c>
      <c r="V47" s="20" t="n">
        <v>8.22353451</v>
      </c>
    </row>
    <row r="48" spans="1:22">
      <c r="A48" s="15" t="s">
        <v>523</v>
      </c>
      <c r="B48" s="17" t="n">
        <v>9841</v>
      </c>
      <c r="C48" s="18">
        <f>(7.0/B48*100)</f>
        <v/>
      </c>
      <c r="D48" s="19" t="n">
        <v>9834</v>
      </c>
      <c r="E48" s="18" t="n">
        <v>512.18653432</v>
      </c>
      <c r="F48" s="20" t="n">
        <v>5.62212334</v>
      </c>
      <c r="G48" s="18" t="n">
        <v>522.69303802</v>
      </c>
      <c r="H48" s="20" t="n">
        <v>5.3911566</v>
      </c>
      <c r="I48" s="18" t="n">
        <v>466.54864598</v>
      </c>
      <c r="J48" s="20" t="n">
        <v>6.92845844</v>
      </c>
      <c r="K48" s="18" t="n">
        <v>444.18607771</v>
      </c>
      <c r="L48" s="20" t="n">
        <v>7.12220804</v>
      </c>
      <c r="M48" s="18" t="n">
        <v>442.18295743</v>
      </c>
      <c r="N48" s="20" t="n">
        <v>7.02465201</v>
      </c>
      <c r="O48" s="18" t="s">
        <v>481</v>
      </c>
      <c r="P48" s="20" t="s">
        <v>481</v>
      </c>
      <c r="Q48" s="18" t="s">
        <v>481</v>
      </c>
      <c r="R48" s="20" t="s">
        <v>481</v>
      </c>
      <c r="S48" s="18" t="s">
        <v>481</v>
      </c>
      <c r="T48" s="20" t="s">
        <v>481</v>
      </c>
      <c r="U48" s="18" t="n">
        <v>441.06112629</v>
      </c>
      <c r="V48" s="20" t="n">
        <v>24.72798647</v>
      </c>
    </row>
    <row r="49" spans="1:22">
      <c r="A49" s="15" t="s">
        <v>524</v>
      </c>
      <c r="B49" s="17" t="n">
        <v>6349</v>
      </c>
      <c r="C49" s="18">
        <f>(56.0/B49*100)</f>
        <v/>
      </c>
      <c r="D49" s="19" t="n">
        <v>6293</v>
      </c>
      <c r="E49" s="18" t="n">
        <v>418.80587881</v>
      </c>
      <c r="F49" s="20" t="n">
        <v>3.64681281</v>
      </c>
      <c r="G49" s="18" t="n">
        <v>441.91575622</v>
      </c>
      <c r="H49" s="20" t="n">
        <v>4.30068801</v>
      </c>
      <c r="I49" s="18" t="n">
        <v>422.91947885</v>
      </c>
      <c r="J49" s="20" t="n">
        <v>4.13241796</v>
      </c>
      <c r="K49" s="18" t="n">
        <v>434.77323268</v>
      </c>
      <c r="L49" s="20" t="n">
        <v>7.01073247</v>
      </c>
      <c r="M49" s="18" t="s">
        <v>481</v>
      </c>
      <c r="N49" s="20" t="s">
        <v>481</v>
      </c>
      <c r="O49" s="18" t="s">
        <v>481</v>
      </c>
      <c r="P49" s="20" t="s">
        <v>481</v>
      </c>
      <c r="Q49" s="18" t="s">
        <v>481</v>
      </c>
      <c r="R49" s="20" t="s">
        <v>481</v>
      </c>
      <c r="S49" s="18" t="n">
        <v>254.2138</v>
      </c>
      <c r="T49" s="20" t="n">
        <v>50.83085666</v>
      </c>
      <c r="U49" s="18" t="n">
        <v>340.61514179</v>
      </c>
      <c r="V49" s="20" t="n">
        <v>12.38073331</v>
      </c>
    </row>
    <row r="50" spans="1:22">
      <c r="A50" s="15" t="s">
        <v>525</v>
      </c>
      <c r="B50" s="17" t="n">
        <v>11795</v>
      </c>
      <c r="C50" s="18">
        <f>(260.0/B50*100)</f>
        <v/>
      </c>
      <c r="D50" s="19" t="n">
        <v>11535</v>
      </c>
      <c r="E50" s="18" t="n">
        <v>421.20153205</v>
      </c>
      <c r="F50" s="20" t="n">
        <v>3.23275939</v>
      </c>
      <c r="G50" s="18" t="n">
        <v>433.0771638</v>
      </c>
      <c r="H50" s="20" t="n">
        <v>3.20104336</v>
      </c>
      <c r="I50" s="18" t="n">
        <v>437.8659355</v>
      </c>
      <c r="J50" s="20" t="n">
        <v>4.37562769</v>
      </c>
      <c r="K50" s="18" t="n">
        <v>427.68937832</v>
      </c>
      <c r="L50" s="20" t="n">
        <v>6.88599717</v>
      </c>
      <c r="M50" s="18" t="n">
        <v>366.92642505</v>
      </c>
      <c r="N50" s="20" t="n">
        <v>6.73675518</v>
      </c>
      <c r="O50" s="18" t="s">
        <v>481</v>
      </c>
      <c r="P50" s="20" t="s">
        <v>481</v>
      </c>
      <c r="Q50" s="18" t="s">
        <v>481</v>
      </c>
      <c r="R50" s="20" t="s">
        <v>481</v>
      </c>
      <c r="S50" s="18" t="s">
        <v>481</v>
      </c>
      <c r="T50" s="20" t="s">
        <v>481</v>
      </c>
      <c r="U50" s="18" t="n">
        <v>329.75569057</v>
      </c>
      <c r="V50" s="20" t="n">
        <v>10.74444684</v>
      </c>
    </row>
    <row r="51" spans="1:22">
      <c r="A51" s="15" t="s">
        <v>526</v>
      </c>
      <c r="B51" s="17" t="n">
        <v>6866</v>
      </c>
      <c r="C51" s="18">
        <f>(114.0/B51*100)</f>
        <v/>
      </c>
      <c r="D51" s="19" t="n">
        <v>6752</v>
      </c>
      <c r="E51" s="18" t="n">
        <v>421.35991376</v>
      </c>
      <c r="F51" s="20" t="n">
        <v>3.27616404</v>
      </c>
      <c r="G51" s="18" t="n">
        <v>439.07090739</v>
      </c>
      <c r="H51" s="20" t="n">
        <v>3.12077434</v>
      </c>
      <c r="I51" s="18" t="n">
        <v>434.03026471</v>
      </c>
      <c r="J51" s="20" t="n">
        <v>4.15004958</v>
      </c>
      <c r="K51" s="18" t="n">
        <v>434.49437397</v>
      </c>
      <c r="L51" s="20" t="n">
        <v>5.75472476</v>
      </c>
      <c r="M51" s="18" t="n">
        <v>383.27112715</v>
      </c>
      <c r="N51" s="20" t="n">
        <v>7.20497991</v>
      </c>
      <c r="O51" s="18" t="s">
        <v>481</v>
      </c>
      <c r="P51" s="20" t="s">
        <v>481</v>
      </c>
      <c r="Q51" s="18" t="n">
        <v>427.96430568</v>
      </c>
      <c r="R51" s="20" t="n">
        <v>5.20460603</v>
      </c>
      <c r="S51" s="18" t="s">
        <v>481</v>
      </c>
      <c r="T51" s="20" t="s">
        <v>481</v>
      </c>
      <c r="U51" s="18" t="n">
        <v>382.35246599</v>
      </c>
      <c r="V51" s="20" t="n">
        <v>11.2831827</v>
      </c>
    </row>
    <row r="52" spans="1:22">
      <c r="A52" s="15" t="s">
        <v>527</v>
      </c>
      <c r="B52" s="17" t="n">
        <v>5809</v>
      </c>
      <c r="C52" s="18">
        <f>(88.0/B52*100)</f>
        <v/>
      </c>
      <c r="D52" s="19" t="n">
        <v>5721</v>
      </c>
      <c r="E52" s="18" t="n">
        <v>484.1144933</v>
      </c>
      <c r="F52" s="20" t="n">
        <v>3.30843183</v>
      </c>
      <c r="G52" s="18" t="n">
        <v>501.23056391</v>
      </c>
      <c r="H52" s="20" t="n">
        <v>3.65330298</v>
      </c>
      <c r="I52" s="18" t="n">
        <v>496.78518737</v>
      </c>
      <c r="J52" s="20" t="n">
        <v>3.64177494</v>
      </c>
      <c r="K52" s="18" t="n">
        <v>504.85678893</v>
      </c>
      <c r="L52" s="20" t="n">
        <v>4.78567147</v>
      </c>
      <c r="M52" s="18" t="n">
        <v>421.26811804</v>
      </c>
      <c r="N52" s="20" t="n">
        <v>5.96822849</v>
      </c>
      <c r="O52" s="18" t="s">
        <v>481</v>
      </c>
      <c r="P52" s="20" t="s">
        <v>481</v>
      </c>
      <c r="Q52" s="18" t="s">
        <v>481</v>
      </c>
      <c r="R52" s="20" t="s">
        <v>481</v>
      </c>
      <c r="S52" s="18" t="s">
        <v>481</v>
      </c>
      <c r="T52" s="20" t="s">
        <v>481</v>
      </c>
      <c r="U52" s="18" t="n">
        <v>418.46323241</v>
      </c>
      <c r="V52" s="20" t="n">
        <v>10.07878475</v>
      </c>
    </row>
    <row r="53" spans="1:22">
      <c r="A53" s="15" t="s">
        <v>528</v>
      </c>
      <c r="B53" s="17" t="n">
        <v>5571</v>
      </c>
      <c r="C53" s="18">
        <f>(95.0/B53*100)</f>
        <v/>
      </c>
      <c r="D53" s="19" t="n">
        <v>5476</v>
      </c>
      <c r="E53" s="18" t="n">
        <v>447.8168618</v>
      </c>
      <c r="F53" s="20" t="n">
        <v>2.56823141</v>
      </c>
      <c r="G53" s="18" t="n">
        <v>459.66703014</v>
      </c>
      <c r="H53" s="20" t="n">
        <v>3.11295547</v>
      </c>
      <c r="I53" s="18" t="n">
        <v>453.84490707</v>
      </c>
      <c r="J53" s="20" t="n">
        <v>2.80742791</v>
      </c>
      <c r="K53" s="18" t="n">
        <v>440.87568054</v>
      </c>
      <c r="L53" s="20" t="n">
        <v>7.35368784</v>
      </c>
      <c r="M53" s="18" t="n">
        <v>364.18043417</v>
      </c>
      <c r="N53" s="20" t="n">
        <v>5.41914123</v>
      </c>
      <c r="O53" s="18" t="s">
        <v>481</v>
      </c>
      <c r="P53" s="20" t="s">
        <v>481</v>
      </c>
      <c r="Q53" s="18" t="s">
        <v>481</v>
      </c>
      <c r="R53" s="20" t="s">
        <v>481</v>
      </c>
      <c r="S53" s="18" t="s">
        <v>481</v>
      </c>
      <c r="T53" s="20" t="s">
        <v>481</v>
      </c>
      <c r="U53" s="18" t="n">
        <v>356.25526624</v>
      </c>
      <c r="V53" s="20" t="n">
        <v>9.7870291</v>
      </c>
    </row>
    <row r="54" spans="1:22">
      <c r="A54" s="15" t="s">
        <v>529</v>
      </c>
      <c r="B54" s="17" t="n">
        <v>4740</v>
      </c>
      <c r="C54" s="18">
        <f>(276.0/B54*100)</f>
        <v/>
      </c>
      <c r="D54" s="19" t="n">
        <v>4464</v>
      </c>
      <c r="E54" s="18" t="n">
        <v>365.6002461</v>
      </c>
      <c r="F54" s="20" t="n">
        <v>3.19368959</v>
      </c>
      <c r="G54" s="18" t="n">
        <v>385.32247879</v>
      </c>
      <c r="H54" s="20" t="n">
        <v>4.81289376</v>
      </c>
      <c r="I54" s="18" t="n">
        <v>365.12652981</v>
      </c>
      <c r="J54" s="20" t="n">
        <v>6.8790011</v>
      </c>
      <c r="K54" s="18" t="n">
        <v>356.07520145</v>
      </c>
      <c r="L54" s="20" t="n">
        <v>12.89632191</v>
      </c>
      <c r="M54" s="18" t="n">
        <v>285.11114138</v>
      </c>
      <c r="N54" s="20" t="n">
        <v>8.04981896</v>
      </c>
      <c r="O54" s="18" t="s">
        <v>481</v>
      </c>
      <c r="P54" s="20" t="s">
        <v>481</v>
      </c>
      <c r="Q54" s="18" t="s">
        <v>481</v>
      </c>
      <c r="R54" s="20" t="s">
        <v>481</v>
      </c>
      <c r="S54" s="18" t="s">
        <v>481</v>
      </c>
      <c r="T54" s="20" t="s">
        <v>481</v>
      </c>
      <c r="U54" s="18" t="n">
        <v>295.70374508</v>
      </c>
      <c r="V54" s="20" t="n">
        <v>5.88398405</v>
      </c>
    </row>
    <row r="55" spans="1:22">
      <c r="A55" s="15" t="s">
        <v>530</v>
      </c>
      <c r="B55" s="17" t="n">
        <v>5316</v>
      </c>
      <c r="C55" s="18">
        <f>(22.0/B55*100)</f>
        <v/>
      </c>
      <c r="D55" s="19" t="n">
        <v>5294</v>
      </c>
      <c r="E55" s="18" t="n">
        <v>399.29493565</v>
      </c>
      <c r="F55" s="20" t="n">
        <v>3.01398311</v>
      </c>
      <c r="G55" s="18" t="n">
        <v>429.3174443</v>
      </c>
      <c r="H55" s="20" t="n">
        <v>4.51047959</v>
      </c>
      <c r="I55" s="18" t="n">
        <v>386.63736447</v>
      </c>
      <c r="J55" s="20" t="n">
        <v>5.67809763</v>
      </c>
      <c r="K55" s="18" t="n">
        <v>396.42981368</v>
      </c>
      <c r="L55" s="20" t="n">
        <v>11.10415667</v>
      </c>
      <c r="M55" s="18" t="s">
        <v>481</v>
      </c>
      <c r="N55" s="20" t="s">
        <v>481</v>
      </c>
      <c r="O55" s="18" t="s">
        <v>481</v>
      </c>
      <c r="P55" s="20" t="s">
        <v>481</v>
      </c>
      <c r="Q55" s="18" t="s">
        <v>481</v>
      </c>
      <c r="R55" s="20" t="s">
        <v>481</v>
      </c>
      <c r="S55" s="18" t="n">
        <v>312.85256205</v>
      </c>
      <c r="T55" s="20" t="n">
        <v>30.60297496</v>
      </c>
      <c r="U55" s="18" t="n">
        <v>270.60238914</v>
      </c>
      <c r="V55" s="20" t="n">
        <v>14.24060795</v>
      </c>
    </row>
    <row r="56" spans="1:22">
      <c r="A56" s="15" t="s">
        <v>531</v>
      </c>
      <c r="B56" s="17" t="n">
        <v>5359</v>
      </c>
      <c r="C56" s="18">
        <f>(77.0/B56*100)</f>
        <v/>
      </c>
      <c r="D56" s="19" t="n">
        <v>5282</v>
      </c>
      <c r="E56" s="18" t="n">
        <v>534.19297622</v>
      </c>
      <c r="F56" s="20" t="n">
        <v>4.7609929</v>
      </c>
      <c r="G56" s="18" t="n">
        <v>544.13415878</v>
      </c>
      <c r="H56" s="20" t="n">
        <v>4.02052535</v>
      </c>
      <c r="I56" s="18" t="n">
        <v>522.25766512</v>
      </c>
      <c r="J56" s="20" t="n">
        <v>3.75296392</v>
      </c>
      <c r="K56" s="18" t="n">
        <v>513.94601558</v>
      </c>
      <c r="L56" s="20" t="n">
        <v>8.687727730000001</v>
      </c>
      <c r="M56" s="18" t="n">
        <v>511.472242</v>
      </c>
      <c r="N56" s="20" t="n">
        <v>3.24970706</v>
      </c>
      <c r="O56" s="18" t="s">
        <v>481</v>
      </c>
      <c r="P56" s="20" t="s">
        <v>481</v>
      </c>
      <c r="Q56" s="18" t="s">
        <v>481</v>
      </c>
      <c r="R56" s="20" t="s">
        <v>481</v>
      </c>
      <c r="S56" s="18" t="s">
        <v>481</v>
      </c>
      <c r="T56" s="20" t="s">
        <v>481</v>
      </c>
      <c r="U56" s="18" t="n">
        <v>511.34256206</v>
      </c>
      <c r="V56" s="20" t="n">
        <v>20.48832991</v>
      </c>
    </row>
    <row r="57" spans="1:22">
      <c r="A57" s="15" t="s">
        <v>532</v>
      </c>
      <c r="B57" s="17" t="n">
        <v>6513</v>
      </c>
      <c r="C57" s="18">
        <f>(0.0/B57*100)</f>
        <v/>
      </c>
      <c r="D57" s="19" t="n">
        <v>6513</v>
      </c>
      <c r="E57" s="18" t="n">
        <v>394.59037822</v>
      </c>
      <c r="F57" s="20" t="n">
        <v>3.68207843</v>
      </c>
      <c r="G57" s="18" t="n">
        <v>408.60632083</v>
      </c>
      <c r="H57" s="20" t="n">
        <v>3.69233611</v>
      </c>
      <c r="I57" s="18" t="n">
        <v>396.62427879</v>
      </c>
      <c r="J57" s="20" t="n">
        <v>3.23650573</v>
      </c>
      <c r="K57" s="18" t="n">
        <v>371.8768912</v>
      </c>
      <c r="L57" s="20" t="n">
        <v>5.75677495</v>
      </c>
      <c r="M57" s="18" t="s">
        <v>481</v>
      </c>
      <c r="N57" s="20" t="s">
        <v>481</v>
      </c>
      <c r="O57" s="18" t="s">
        <v>481</v>
      </c>
      <c r="P57" s="20" t="s">
        <v>481</v>
      </c>
      <c r="Q57" s="18" t="s">
        <v>481</v>
      </c>
      <c r="R57" s="20" t="s">
        <v>481</v>
      </c>
      <c r="S57" s="18" t="n">
        <v>355.29211724</v>
      </c>
      <c r="T57" s="20" t="n">
        <v>35.29128336</v>
      </c>
      <c r="U57" s="18" t="n">
        <v>382.00821233</v>
      </c>
      <c r="V57" s="20" t="n">
        <v>12.17222367</v>
      </c>
    </row>
    <row r="58" spans="1:22">
      <c r="A58" s="15" t="s">
        <v>533</v>
      </c>
      <c r="B58" s="17" t="n">
        <v>7267</v>
      </c>
      <c r="C58" s="18">
        <f>(10.0/B58*100)</f>
        <v/>
      </c>
      <c r="D58" s="19" t="n">
        <v>7257</v>
      </c>
      <c r="E58" s="18" t="n">
        <v>408.23763192</v>
      </c>
      <c r="F58" s="20" t="n">
        <v>3.27517978</v>
      </c>
      <c r="G58" s="18" t="n">
        <v>421.0651158</v>
      </c>
      <c r="H58" s="20" t="n">
        <v>3.96343997</v>
      </c>
      <c r="I58" s="18" t="n">
        <v>417.51164119</v>
      </c>
      <c r="J58" s="20" t="n">
        <v>4.40579848</v>
      </c>
      <c r="K58" s="18" t="n">
        <v>391.21156375</v>
      </c>
      <c r="L58" s="20" t="n">
        <v>6.09058931</v>
      </c>
      <c r="M58" s="18" t="s">
        <v>481</v>
      </c>
      <c r="N58" s="20" t="s">
        <v>481</v>
      </c>
      <c r="O58" s="18" t="s">
        <v>481</v>
      </c>
      <c r="P58" s="20" t="s">
        <v>481</v>
      </c>
      <c r="Q58" s="18" t="s">
        <v>481</v>
      </c>
      <c r="R58" s="20" t="s">
        <v>481</v>
      </c>
      <c r="S58" s="18" t="n">
        <v>280.85573618</v>
      </c>
      <c r="T58" s="20" t="n">
        <v>29.9656641</v>
      </c>
      <c r="U58" s="18" t="n">
        <v>297.12660842</v>
      </c>
      <c r="V58" s="20" t="n">
        <v>13.93923328</v>
      </c>
    </row>
    <row r="59" spans="1:22">
      <c r="A59" s="15" t="s">
        <v>534</v>
      </c>
      <c r="B59" s="17" t="n">
        <v>4826</v>
      </c>
      <c r="C59" s="18">
        <f>(26.0/B59*100)</f>
        <v/>
      </c>
      <c r="D59" s="19" t="n">
        <v>4800</v>
      </c>
      <c r="E59" s="18" t="n">
        <v>347.21833253</v>
      </c>
      <c r="F59" s="20" t="n">
        <v>1.88181727</v>
      </c>
      <c r="G59" s="18" t="n">
        <v>362.09244098</v>
      </c>
      <c r="H59" s="20" t="n">
        <v>4.16632149</v>
      </c>
      <c r="I59" s="18" t="n">
        <v>341.94380209</v>
      </c>
      <c r="J59" s="20" t="n">
        <v>5.23768317</v>
      </c>
      <c r="K59" s="18" t="n">
        <v>339.33137661</v>
      </c>
      <c r="L59" s="20" t="n">
        <v>13.75994367</v>
      </c>
      <c r="M59" s="18" t="s">
        <v>481</v>
      </c>
      <c r="N59" s="20" t="s">
        <v>481</v>
      </c>
      <c r="O59" s="18" t="s">
        <v>481</v>
      </c>
      <c r="P59" s="20" t="s">
        <v>481</v>
      </c>
      <c r="Q59" s="18" t="n">
        <v>202.4832</v>
      </c>
      <c r="R59" s="20" t="n">
        <v>35.99843812</v>
      </c>
      <c r="S59" s="18" t="n">
        <v>256.19682401</v>
      </c>
      <c r="T59" s="20" t="n">
        <v>16.48346927</v>
      </c>
      <c r="U59" s="18" t="n">
        <v>266.06625864</v>
      </c>
      <c r="V59" s="20" t="n">
        <v>15.05440171</v>
      </c>
    </row>
    <row r="60" spans="1:22">
      <c r="A60" s="15" t="s">
        <v>535</v>
      </c>
      <c r="B60" s="17" t="n">
        <v>4546</v>
      </c>
      <c r="C60" s="18">
        <f>(15.0/B60*100)</f>
        <v/>
      </c>
      <c r="D60" s="19" t="n">
        <v>4531</v>
      </c>
      <c r="E60" s="18" t="n">
        <v>344.81899231</v>
      </c>
      <c r="F60" s="20" t="n">
        <v>5.49783858</v>
      </c>
      <c r="G60" s="18" t="n">
        <v>365.3272879</v>
      </c>
      <c r="H60" s="20" t="n">
        <v>6.2034379</v>
      </c>
      <c r="I60" s="18" t="n">
        <v>341.64538576</v>
      </c>
      <c r="J60" s="20" t="n">
        <v>6.27518432</v>
      </c>
      <c r="K60" s="18" t="n">
        <v>313.78159363</v>
      </c>
      <c r="L60" s="20" t="n">
        <v>15.24017013</v>
      </c>
      <c r="M60" s="18" t="s">
        <v>481</v>
      </c>
      <c r="N60" s="20" t="s">
        <v>481</v>
      </c>
      <c r="O60" s="18" t="s">
        <v>481</v>
      </c>
      <c r="P60" s="20" t="s">
        <v>481</v>
      </c>
      <c r="Q60" s="18" t="s">
        <v>481</v>
      </c>
      <c r="R60" s="20" t="s">
        <v>481</v>
      </c>
      <c r="S60" s="18" t="n">
        <v>280.4777377</v>
      </c>
      <c r="T60" s="20" t="n">
        <v>39.87045365</v>
      </c>
      <c r="U60" s="18" t="n">
        <v>291.01188423</v>
      </c>
      <c r="V60" s="20" t="n">
        <v>11.01761987</v>
      </c>
    </row>
    <row r="61" spans="1:22">
      <c r="A61" s="15" t="s">
        <v>536</v>
      </c>
      <c r="B61" s="17" t="n">
        <v>6525</v>
      </c>
      <c r="C61" s="18">
        <f>(150.0/B61*100)</f>
        <v/>
      </c>
      <c r="D61" s="19" t="n">
        <v>6375</v>
      </c>
      <c r="E61" s="18" t="n">
        <v>473.93563137</v>
      </c>
      <c r="F61" s="20" t="n">
        <v>3.13491835</v>
      </c>
      <c r="G61" s="18" t="n">
        <v>492.59852176</v>
      </c>
      <c r="H61" s="20" t="n">
        <v>3.55390505</v>
      </c>
      <c r="I61" s="18" t="n">
        <v>474.99295495</v>
      </c>
      <c r="J61" s="20" t="n">
        <v>3.76844178</v>
      </c>
      <c r="K61" s="18" t="n">
        <v>452.21984002</v>
      </c>
      <c r="L61" s="20" t="n">
        <v>6.49534691</v>
      </c>
      <c r="M61" s="18" t="n">
        <v>383.6044198</v>
      </c>
      <c r="N61" s="20" t="n">
        <v>9.387721190000001</v>
      </c>
      <c r="O61" s="18" t="s">
        <v>481</v>
      </c>
      <c r="P61" s="20" t="s">
        <v>481</v>
      </c>
      <c r="Q61" s="18" t="s">
        <v>481</v>
      </c>
      <c r="R61" s="20" t="s">
        <v>481</v>
      </c>
      <c r="S61" s="18" t="s">
        <v>481</v>
      </c>
      <c r="T61" s="20" t="s">
        <v>481</v>
      </c>
      <c r="U61" s="18" t="n">
        <v>393.43362529</v>
      </c>
      <c r="V61" s="20" t="n">
        <v>10.82351057</v>
      </c>
    </row>
    <row r="62" spans="1:22">
      <c r="A62" s="15" t="s">
        <v>537</v>
      </c>
      <c r="B62" s="17" t="n">
        <v>4476</v>
      </c>
      <c r="C62" s="18">
        <f>(3.0/B62*100)</f>
        <v/>
      </c>
      <c r="D62" s="19" t="n">
        <v>4473</v>
      </c>
      <c r="E62" s="18" t="n">
        <v>506.38429701</v>
      </c>
      <c r="F62" s="20" t="n">
        <v>3.68621521</v>
      </c>
      <c r="G62" s="18" t="n">
        <v>517.71684134</v>
      </c>
      <c r="H62" s="20" t="n">
        <v>2.57118795</v>
      </c>
      <c r="I62" s="18" t="n">
        <v>510.51782664</v>
      </c>
      <c r="J62" s="20" t="n">
        <v>2.6101166</v>
      </c>
      <c r="K62" s="18" t="n">
        <v>500.05580438</v>
      </c>
      <c r="L62" s="20" t="n">
        <v>5.66060144</v>
      </c>
      <c r="M62" s="18" t="n">
        <v>489.95828195</v>
      </c>
      <c r="N62" s="20" t="n">
        <v>4.45531942</v>
      </c>
      <c r="O62" s="18" t="s">
        <v>481</v>
      </c>
      <c r="P62" s="20" t="s">
        <v>481</v>
      </c>
      <c r="Q62" s="18" t="s">
        <v>481</v>
      </c>
      <c r="R62" s="20" t="s">
        <v>481</v>
      </c>
      <c r="S62" s="18" t="s">
        <v>481</v>
      </c>
      <c r="T62" s="20" t="s">
        <v>481</v>
      </c>
      <c r="U62" s="18" t="n">
        <v>445.0274455</v>
      </c>
      <c r="V62" s="20" t="n">
        <v>21.61456435</v>
      </c>
    </row>
    <row r="63" spans="1:22">
      <c r="A63" s="15" t="s">
        <v>538</v>
      </c>
      <c r="B63" s="17" t="n">
        <v>5324</v>
      </c>
      <c r="C63" s="18">
        <f>(13.0/B63*100)</f>
        <v/>
      </c>
      <c r="D63" s="19" t="n">
        <v>5311</v>
      </c>
      <c r="E63" s="18" t="n">
        <v>339.64447042</v>
      </c>
      <c r="F63" s="20" t="n">
        <v>2.63736121</v>
      </c>
      <c r="G63" s="18" t="n">
        <v>370.6068535</v>
      </c>
      <c r="H63" s="20" t="n">
        <v>3.81934577</v>
      </c>
      <c r="I63" s="18" t="n">
        <v>358.02437933</v>
      </c>
      <c r="J63" s="20" t="n">
        <v>3.09679986</v>
      </c>
      <c r="K63" s="18" t="n">
        <v>362.37026735</v>
      </c>
      <c r="L63" s="20" t="n">
        <v>8.19367248</v>
      </c>
      <c r="M63" s="18" t="s">
        <v>481</v>
      </c>
      <c r="N63" s="20" t="s">
        <v>481</v>
      </c>
      <c r="O63" s="18" t="s">
        <v>481</v>
      </c>
      <c r="P63" s="20" t="s">
        <v>481</v>
      </c>
      <c r="Q63" s="18" t="n">
        <v>300.02916348</v>
      </c>
      <c r="R63" s="20" t="n">
        <v>45.73952379</v>
      </c>
      <c r="S63" s="18" t="n">
        <v>282.98640358</v>
      </c>
      <c r="T63" s="20" t="n">
        <v>57.21814739</v>
      </c>
      <c r="U63" s="18" t="n">
        <v>321.24900833</v>
      </c>
      <c r="V63" s="20" t="n">
        <v>7.15827131</v>
      </c>
    </row>
    <row r="64" spans="1:22">
      <c r="A64" s="15" t="s">
        <v>539</v>
      </c>
      <c r="B64" s="17" t="n">
        <v>3634</v>
      </c>
      <c r="C64" s="18">
        <f>(3.0/B64*100)</f>
        <v/>
      </c>
      <c r="D64" s="19" t="n">
        <v>3631</v>
      </c>
      <c r="E64" s="18" t="n">
        <v>450.35117509</v>
      </c>
      <c r="F64" s="20" t="n">
        <v>3.70394016</v>
      </c>
      <c r="G64" s="18" t="n">
        <v>464.6308793</v>
      </c>
      <c r="H64" s="20" t="n">
        <v>3.1378152</v>
      </c>
      <c r="I64" s="18" t="n">
        <v>442.26613451</v>
      </c>
      <c r="J64" s="20" t="n">
        <v>4.48746775</v>
      </c>
      <c r="K64" s="18" t="n">
        <v>422.178234</v>
      </c>
      <c r="L64" s="20" t="n">
        <v>9.07781449</v>
      </c>
      <c r="M64" s="18" t="s">
        <v>481</v>
      </c>
      <c r="N64" s="20" t="s">
        <v>481</v>
      </c>
      <c r="O64" s="18" t="s">
        <v>481</v>
      </c>
      <c r="P64" s="20" t="s">
        <v>481</v>
      </c>
      <c r="Q64" s="18" t="s">
        <v>481</v>
      </c>
      <c r="R64" s="20" t="s">
        <v>481</v>
      </c>
      <c r="S64" s="18" t="n">
        <v>314.89091873</v>
      </c>
      <c r="T64" s="20" t="n">
        <v>35.07963385</v>
      </c>
      <c r="U64" s="18" t="n">
        <v>292.53404745</v>
      </c>
      <c r="V64" s="20" t="n">
        <v>11.78312329</v>
      </c>
    </row>
    <row r="65" spans="1:22">
      <c r="A65" s="15" t="s">
        <v>540</v>
      </c>
      <c r="B65" s="17" t="n">
        <v>5325</v>
      </c>
      <c r="C65" s="18">
        <f>(14.0/B65*100)</f>
        <v/>
      </c>
      <c r="D65" s="19" t="n">
        <v>5311</v>
      </c>
      <c r="E65" s="18" t="n">
        <v>415.42210534</v>
      </c>
      <c r="F65" s="20" t="n">
        <v>2.63146498</v>
      </c>
      <c r="G65" s="18" t="n">
        <v>450.29776093</v>
      </c>
      <c r="H65" s="20" t="n">
        <v>3.84693765</v>
      </c>
      <c r="I65" s="18" t="n">
        <v>393.88244472</v>
      </c>
      <c r="J65" s="20" t="n">
        <v>5.37071754</v>
      </c>
      <c r="K65" s="18" t="n">
        <v>377.95002703</v>
      </c>
      <c r="L65" s="20" t="n">
        <v>17.48813439</v>
      </c>
      <c r="M65" s="18" t="s">
        <v>481</v>
      </c>
      <c r="N65" s="20" t="s">
        <v>481</v>
      </c>
      <c r="O65" s="18" t="s">
        <v>481</v>
      </c>
      <c r="P65" s="20" t="s">
        <v>481</v>
      </c>
      <c r="Q65" s="18" t="n">
        <v>303.04128497</v>
      </c>
      <c r="R65" s="20" t="n">
        <v>36.96147117</v>
      </c>
      <c r="S65" s="18" t="s">
        <v>481</v>
      </c>
      <c r="T65" s="20" t="s">
        <v>481</v>
      </c>
      <c r="U65" s="18" t="n">
        <v>292.16463028</v>
      </c>
      <c r="V65" s="20" t="n">
        <v>11.54158865</v>
      </c>
    </row>
    <row r="66" spans="1:22">
      <c r="A66" s="15" t="s">
        <v>541</v>
      </c>
      <c r="B66" s="17" t="n">
        <v>5665</v>
      </c>
      <c r="C66" s="18">
        <f>(82.0/B66*100)</f>
        <v/>
      </c>
      <c r="D66" s="19" t="n">
        <v>5583</v>
      </c>
      <c r="E66" s="18" t="n">
        <v>420.78641795</v>
      </c>
      <c r="F66" s="20" t="n">
        <v>2.74360097</v>
      </c>
      <c r="G66" s="18" t="n">
        <v>444.42202621</v>
      </c>
      <c r="H66" s="20" t="n">
        <v>3.50281369</v>
      </c>
      <c r="I66" s="18" t="n">
        <v>452.35081083</v>
      </c>
      <c r="J66" s="20" t="n">
        <v>3.30379585</v>
      </c>
      <c r="K66" s="18" t="n">
        <v>454.35641046</v>
      </c>
      <c r="L66" s="20" t="n">
        <v>4.97927614</v>
      </c>
      <c r="M66" s="18" t="n">
        <v>375.03384174</v>
      </c>
      <c r="N66" s="20" t="n">
        <v>4.57448314</v>
      </c>
      <c r="O66" s="18" t="s">
        <v>481</v>
      </c>
      <c r="P66" s="20" t="s">
        <v>481</v>
      </c>
      <c r="Q66" s="18" t="s">
        <v>481</v>
      </c>
      <c r="R66" s="20" t="s">
        <v>481</v>
      </c>
      <c r="S66" s="18" t="s">
        <v>481</v>
      </c>
      <c r="T66" s="20" t="s">
        <v>481</v>
      </c>
      <c r="U66" s="18" t="n">
        <v>358.71065911</v>
      </c>
      <c r="V66" s="20" t="n">
        <v>5.32456277</v>
      </c>
    </row>
    <row r="67" spans="1:22">
      <c r="A67" s="15" t="s">
        <v>542</v>
      </c>
      <c r="B67" s="17" t="n">
        <v>6971</v>
      </c>
      <c r="C67" s="18">
        <f>(480.0/B67*100)</f>
        <v/>
      </c>
      <c r="D67" s="19" t="n">
        <v>6491</v>
      </c>
      <c r="E67" s="18" t="n">
        <v>401.29857341</v>
      </c>
      <c r="F67" s="20" t="n">
        <v>3.33522305</v>
      </c>
      <c r="G67" s="18" t="n">
        <v>424.33823607</v>
      </c>
      <c r="H67" s="20" t="n">
        <v>3.70135436</v>
      </c>
      <c r="I67" s="18" t="n">
        <v>404.50315185</v>
      </c>
      <c r="J67" s="20" t="n">
        <v>4.10987062</v>
      </c>
      <c r="K67" s="18" t="n">
        <v>407.38019932</v>
      </c>
      <c r="L67" s="20" t="n">
        <v>10.21304699</v>
      </c>
      <c r="M67" s="18" t="n">
        <v>362.89280251</v>
      </c>
      <c r="N67" s="20" t="n">
        <v>6.96386695</v>
      </c>
      <c r="O67" s="18" t="s">
        <v>481</v>
      </c>
      <c r="P67" s="20" t="s">
        <v>481</v>
      </c>
      <c r="Q67" s="18" t="s">
        <v>481</v>
      </c>
      <c r="R67" s="20" t="s">
        <v>481</v>
      </c>
      <c r="S67" s="18" t="s">
        <v>481</v>
      </c>
      <c r="T67" s="20" t="s">
        <v>481</v>
      </c>
      <c r="U67" s="18" t="n">
        <v>322.71255469</v>
      </c>
      <c r="V67" s="20" t="n">
        <v>11.33490505</v>
      </c>
    </row>
    <row r="68" spans="1:22">
      <c r="A68" s="15" t="s">
        <v>543</v>
      </c>
      <c r="B68" s="17" t="n">
        <v>12083</v>
      </c>
      <c r="C68" s="18">
        <f>(30.0/B68*100)</f>
        <v/>
      </c>
      <c r="D68" s="19" t="n">
        <v>12053</v>
      </c>
      <c r="E68" s="18" t="n">
        <v>405.80058983</v>
      </c>
      <c r="F68" s="20" t="n">
        <v>2.12600816</v>
      </c>
      <c r="G68" s="18" t="n">
        <v>433.15435162</v>
      </c>
      <c r="H68" s="20" t="n">
        <v>1.97862798</v>
      </c>
      <c r="I68" s="18" t="n">
        <v>423.37030455</v>
      </c>
      <c r="J68" s="20" t="n">
        <v>2.2215487</v>
      </c>
      <c r="K68" s="18" t="n">
        <v>395.37962423</v>
      </c>
      <c r="L68" s="20" t="n">
        <v>5.58979853</v>
      </c>
      <c r="M68" s="18" t="n">
        <v>328.28585839</v>
      </c>
      <c r="N68" s="20" t="n">
        <v>3.23835827</v>
      </c>
      <c r="O68" s="18" t="s">
        <v>481</v>
      </c>
      <c r="P68" s="20" t="s">
        <v>481</v>
      </c>
      <c r="Q68" s="18" t="s">
        <v>481</v>
      </c>
      <c r="R68" s="20" t="s">
        <v>481</v>
      </c>
      <c r="S68" s="18" t="s">
        <v>481</v>
      </c>
      <c r="T68" s="20" t="s">
        <v>481</v>
      </c>
      <c r="U68" s="18" t="n">
        <v>336.04267322</v>
      </c>
      <c r="V68" s="20" t="n">
        <v>5.84508249</v>
      </c>
    </row>
    <row r="69" spans="1:22">
      <c r="A69" s="15" t="s">
        <v>544</v>
      </c>
      <c r="B69" s="17" t="n">
        <v>4876</v>
      </c>
      <c r="C69" s="18">
        <f>(0.0/B69*100)</f>
        <v/>
      </c>
      <c r="D69" s="19" t="n">
        <v>4876</v>
      </c>
      <c r="E69" s="18" t="n">
        <v>422.06289294</v>
      </c>
      <c r="F69" s="20" t="n">
        <v>4.36809476</v>
      </c>
      <c r="G69" s="18" t="n">
        <v>461.52998784</v>
      </c>
      <c r="H69" s="20" t="n">
        <v>4.23099654</v>
      </c>
      <c r="I69" s="18" t="n">
        <v>421.98376524</v>
      </c>
      <c r="J69" s="20" t="n">
        <v>5.3368935</v>
      </c>
      <c r="K69" s="18" t="n">
        <v>451.05569586</v>
      </c>
      <c r="L69" s="20" t="n">
        <v>9.53836255</v>
      </c>
      <c r="M69" s="18" t="s">
        <v>481</v>
      </c>
      <c r="N69" s="20" t="s">
        <v>481</v>
      </c>
      <c r="O69" s="18" t="s">
        <v>481</v>
      </c>
      <c r="P69" s="20" t="s">
        <v>481</v>
      </c>
      <c r="Q69" s="18" t="s">
        <v>481</v>
      </c>
      <c r="R69" s="20" t="s">
        <v>481</v>
      </c>
      <c r="S69" s="18" t="s">
        <v>481</v>
      </c>
      <c r="T69" s="20" t="s">
        <v>481</v>
      </c>
      <c r="U69" s="18" t="n">
        <v>300.75538165</v>
      </c>
      <c r="V69" s="20" t="n">
        <v>33.62372523</v>
      </c>
    </row>
    <row r="70" spans="1:22">
      <c r="A70" s="15" t="s">
        <v>545</v>
      </c>
      <c r="B70" s="17" t="n">
        <v>6036</v>
      </c>
      <c r="C70" s="18">
        <f>(223.0/B70*100)</f>
        <v/>
      </c>
      <c r="D70" s="19" t="n">
        <v>5813</v>
      </c>
      <c r="E70" s="18" t="n">
        <v>488.07396439</v>
      </c>
      <c r="F70" s="20" t="n">
        <v>3.70215004</v>
      </c>
      <c r="G70" s="18" t="n">
        <v>511.90105516</v>
      </c>
      <c r="H70" s="20" t="n">
        <v>3.49149119</v>
      </c>
      <c r="I70" s="18" t="n">
        <v>502.63888794</v>
      </c>
      <c r="J70" s="20" t="n">
        <v>4.17031257</v>
      </c>
      <c r="K70" s="18" t="n">
        <v>507.38496077</v>
      </c>
      <c r="L70" s="20" t="n">
        <v>7.83744792</v>
      </c>
      <c r="M70" s="18" t="n">
        <v>432.50302033</v>
      </c>
      <c r="N70" s="20" t="n">
        <v>6.8787403</v>
      </c>
      <c r="O70" s="18" t="s">
        <v>481</v>
      </c>
      <c r="P70" s="20" t="s">
        <v>481</v>
      </c>
      <c r="Q70" s="18" t="s">
        <v>481</v>
      </c>
      <c r="R70" s="20" t="s">
        <v>481</v>
      </c>
      <c r="S70" s="18" t="s">
        <v>481</v>
      </c>
      <c r="T70" s="20" t="s">
        <v>481</v>
      </c>
      <c r="U70" s="18" t="n">
        <v>426.96675096</v>
      </c>
      <c r="V70" s="20" t="n">
        <v>9.844914149999999</v>
      </c>
    </row>
    <row r="71" spans="1:22">
      <c r="A71" s="15" t="s">
        <v>546</v>
      </c>
      <c r="B71" s="17" t="n">
        <v>6115</v>
      </c>
      <c r="C71" s="18">
        <f>(23.0/B71*100)</f>
        <v/>
      </c>
      <c r="D71" s="19" t="n">
        <v>6092</v>
      </c>
      <c r="E71" s="18" t="n">
        <v>539.95541078</v>
      </c>
      <c r="F71" s="20" t="n">
        <v>3.86906831</v>
      </c>
      <c r="G71" s="18" t="n">
        <v>546.45228844</v>
      </c>
      <c r="H71" s="20" t="n">
        <v>2.18009867</v>
      </c>
      <c r="I71" s="18" t="n">
        <v>537.92991402</v>
      </c>
      <c r="J71" s="20" t="n">
        <v>2.99343888</v>
      </c>
      <c r="K71" s="18" t="n">
        <v>514.5754492900001</v>
      </c>
      <c r="L71" s="20" t="n">
        <v>8.67696284</v>
      </c>
      <c r="M71" s="18" t="n">
        <v>434.90114573</v>
      </c>
      <c r="N71" s="20" t="n">
        <v>6.3583381</v>
      </c>
      <c r="O71" s="18" t="s">
        <v>481</v>
      </c>
      <c r="P71" s="20" t="s">
        <v>481</v>
      </c>
      <c r="Q71" s="18" t="s">
        <v>481</v>
      </c>
      <c r="R71" s="20" t="s">
        <v>481</v>
      </c>
      <c r="S71" s="18" t="s">
        <v>481</v>
      </c>
      <c r="T71" s="20" t="s">
        <v>481</v>
      </c>
      <c r="U71" s="18" t="n">
        <v>497.93613728</v>
      </c>
      <c r="V71" s="20" t="n">
        <v>30.37671163</v>
      </c>
    </row>
    <row r="72" spans="1:22">
      <c r="A72" s="15" t="s">
        <v>547</v>
      </c>
      <c r="B72" s="17" t="n">
        <v>7708</v>
      </c>
      <c r="C72" s="18">
        <f>(5.0/B72*100)</f>
        <v/>
      </c>
      <c r="D72" s="19" t="n">
        <v>7703</v>
      </c>
      <c r="E72" s="18" t="n">
        <v>513.15832183</v>
      </c>
      <c r="F72" s="20" t="n">
        <v>3.68438513</v>
      </c>
      <c r="G72" s="18" t="n">
        <v>513.44553103</v>
      </c>
      <c r="H72" s="20" t="n">
        <v>3.13606204</v>
      </c>
      <c r="I72" s="18" t="n">
        <v>492.88465311</v>
      </c>
      <c r="J72" s="20" t="n">
        <v>3.5389776</v>
      </c>
      <c r="K72" s="18" t="n">
        <v>463.33870613</v>
      </c>
      <c r="L72" s="20" t="n">
        <v>5.23814087</v>
      </c>
      <c r="M72" s="18" t="n">
        <v>444.00457368</v>
      </c>
      <c r="N72" s="20" t="n">
        <v>7.84830689</v>
      </c>
      <c r="O72" s="18" t="s">
        <v>481</v>
      </c>
      <c r="P72" s="20" t="s">
        <v>481</v>
      </c>
      <c r="Q72" s="18" t="s">
        <v>481</v>
      </c>
      <c r="R72" s="20" t="s">
        <v>481</v>
      </c>
      <c r="S72" s="18" t="s">
        <v>481</v>
      </c>
      <c r="T72" s="20" t="s">
        <v>481</v>
      </c>
      <c r="U72" s="18" t="n">
        <v>444.744889</v>
      </c>
      <c r="V72" s="20" t="n">
        <v>31.29947531</v>
      </c>
    </row>
    <row r="73" spans="1:22">
      <c r="A73" s="15" t="s">
        <v>548</v>
      </c>
      <c r="B73" s="17" t="n">
        <v>8249</v>
      </c>
      <c r="C73" s="18">
        <f>(166.0/B73*100)</f>
        <v/>
      </c>
      <c r="D73" s="19" t="n">
        <v>8083</v>
      </c>
      <c r="E73" s="18" t="n">
        <v>397.15068259</v>
      </c>
      <c r="F73" s="20" t="n">
        <v>5.00121647</v>
      </c>
      <c r="G73" s="18" t="n">
        <v>422.80971052</v>
      </c>
      <c r="H73" s="20" t="n">
        <v>4.41091586</v>
      </c>
      <c r="I73" s="18" t="n">
        <v>417.14775674</v>
      </c>
      <c r="J73" s="20" t="n">
        <v>3.59137279</v>
      </c>
      <c r="K73" s="18" t="n">
        <v>407.24872264</v>
      </c>
      <c r="L73" s="20" t="n">
        <v>6.32135147</v>
      </c>
      <c r="M73" s="18" t="n">
        <v>377.38336375</v>
      </c>
      <c r="N73" s="20" t="n">
        <v>4.3272088</v>
      </c>
      <c r="O73" s="18" t="s">
        <v>481</v>
      </c>
      <c r="P73" s="20" t="s">
        <v>481</v>
      </c>
      <c r="Q73" s="18" t="s">
        <v>481</v>
      </c>
      <c r="R73" s="20" t="s">
        <v>481</v>
      </c>
      <c r="S73" s="18" t="s">
        <v>481</v>
      </c>
      <c r="T73" s="20" t="s">
        <v>481</v>
      </c>
      <c r="U73" s="18" t="n">
        <v>355.96473878</v>
      </c>
      <c r="V73" s="20" t="n">
        <v>13.31152718</v>
      </c>
    </row>
    <row r="74" spans="1:22">
      <c r="A74" s="15" t="s">
        <v>549</v>
      </c>
      <c r="B74" s="17" t="n">
        <v>4692</v>
      </c>
      <c r="C74" s="18">
        <f>(82.0/B74*100)</f>
        <v/>
      </c>
      <c r="D74" s="19" t="n">
        <v>4610</v>
      </c>
      <c r="E74" s="18" t="n">
        <v>426.35458744</v>
      </c>
      <c r="F74" s="20" t="n">
        <v>2.94984696</v>
      </c>
      <c r="G74" s="18" t="n">
        <v>443.93762104</v>
      </c>
      <c r="H74" s="20" t="n">
        <v>3.15744588</v>
      </c>
      <c r="I74" s="18" t="n">
        <v>431.87037889</v>
      </c>
      <c r="J74" s="20" t="n">
        <v>4.01603696</v>
      </c>
      <c r="K74" s="18" t="n">
        <v>420.93188487</v>
      </c>
      <c r="L74" s="20" t="n">
        <v>7.81214162</v>
      </c>
      <c r="M74" s="18" t="s">
        <v>481</v>
      </c>
      <c r="N74" s="20" t="s">
        <v>481</v>
      </c>
      <c r="O74" s="18" t="s">
        <v>481</v>
      </c>
      <c r="P74" s="20" t="s">
        <v>481</v>
      </c>
      <c r="Q74" s="18" t="s">
        <v>481</v>
      </c>
      <c r="R74" s="20" t="s">
        <v>481</v>
      </c>
      <c r="S74" s="18" t="n">
        <v>374.75069347</v>
      </c>
      <c r="T74" s="20" t="n">
        <v>34.19125563</v>
      </c>
      <c r="U74" s="18" t="n">
        <v>344.71496823</v>
      </c>
      <c r="V74" s="20" t="n">
        <v>7.92263749</v>
      </c>
    </row>
    <row r="75" spans="1:22">
      <c r="A75" s="15" t="s">
        <v>550</v>
      </c>
      <c r="B75" s="17" t="n">
        <v>5375</v>
      </c>
      <c r="C75" s="18">
        <f>(259.0/B75*100)</f>
        <v/>
      </c>
      <c r="D75" s="19" t="n">
        <v>5116</v>
      </c>
      <c r="E75" s="18" t="n">
        <v>361.53514491</v>
      </c>
      <c r="F75" s="20" t="n">
        <v>3.5767192</v>
      </c>
      <c r="G75" s="18" t="n">
        <v>376.5687636</v>
      </c>
      <c r="H75" s="20" t="n">
        <v>4.02417541</v>
      </c>
      <c r="I75" s="18" t="n">
        <v>373.12857548</v>
      </c>
      <c r="J75" s="20" t="n">
        <v>4.33390649</v>
      </c>
      <c r="K75" s="18" t="n">
        <v>362.28268498</v>
      </c>
      <c r="L75" s="20" t="n">
        <v>7.11337969</v>
      </c>
      <c r="M75" s="18" t="n">
        <v>325.98411213</v>
      </c>
      <c r="N75" s="20" t="n">
        <v>6.90174597</v>
      </c>
      <c r="O75" s="18" t="s">
        <v>481</v>
      </c>
      <c r="P75" s="20" t="s">
        <v>481</v>
      </c>
      <c r="Q75" s="18" t="s">
        <v>481</v>
      </c>
      <c r="R75" s="20" t="s">
        <v>481</v>
      </c>
      <c r="S75" s="18" t="s">
        <v>481</v>
      </c>
      <c r="T75" s="20" t="s">
        <v>481</v>
      </c>
      <c r="U75" s="18" t="n">
        <v>310.10521744</v>
      </c>
      <c r="V75" s="20" t="n">
        <v>6.45766764</v>
      </c>
    </row>
    <row r="76" spans="1:22">
      <c r="A76" s="15" t="s">
        <v>551</v>
      </c>
      <c r="B76" s="17" t="n">
        <v>14167</v>
      </c>
      <c r="C76" s="18">
        <f>(233.0/B76*100)</f>
        <v/>
      </c>
      <c r="D76" s="19" t="n">
        <v>13934</v>
      </c>
      <c r="E76" s="18" t="n">
        <v>431.32063683</v>
      </c>
      <c r="F76" s="20" t="n">
        <v>3.33482075</v>
      </c>
      <c r="G76" s="18" t="n">
        <v>453.33062003</v>
      </c>
      <c r="H76" s="20" t="n">
        <v>3.34851988</v>
      </c>
      <c r="I76" s="18" t="n">
        <v>440.13196858</v>
      </c>
      <c r="J76" s="20" t="n">
        <v>4.25074142</v>
      </c>
      <c r="K76" s="18" t="n">
        <v>423.22948526</v>
      </c>
      <c r="L76" s="20" t="n">
        <v>9.089138820000001</v>
      </c>
      <c r="M76" s="18" t="n">
        <v>400.94788857</v>
      </c>
      <c r="N76" s="20" t="n">
        <v>5.3177581</v>
      </c>
      <c r="O76" s="18" t="s">
        <v>481</v>
      </c>
      <c r="P76" s="20" t="s">
        <v>481</v>
      </c>
      <c r="Q76" s="18" t="s">
        <v>481</v>
      </c>
      <c r="R76" s="20" t="s">
        <v>481</v>
      </c>
      <c r="S76" s="18" t="s">
        <v>481</v>
      </c>
      <c r="T76" s="20" t="s">
        <v>481</v>
      </c>
      <c r="U76" s="18" t="n">
        <v>345.28911151</v>
      </c>
      <c r="V76" s="20" t="n">
        <v>10.08141765</v>
      </c>
    </row>
    <row r="77" spans="1:22">
      <c r="A77" s="15" t="s">
        <v>552</v>
      </c>
      <c r="B77" s="17" t="n">
        <v>6062</v>
      </c>
      <c r="C77" s="18">
        <f>(201.0/B77*100)</f>
        <v/>
      </c>
      <c r="D77" s="19" t="n">
        <v>5861</v>
      </c>
      <c r="E77" s="18" t="n">
        <v>437.41494467</v>
      </c>
      <c r="F77" s="20" t="n">
        <v>3.82532001</v>
      </c>
      <c r="G77" s="18" t="n">
        <v>468.60513247</v>
      </c>
      <c r="H77" s="20" t="n">
        <v>3.71305097</v>
      </c>
      <c r="I77" s="18" t="n">
        <v>454.94952875</v>
      </c>
      <c r="J77" s="20" t="n">
        <v>3.60166279</v>
      </c>
      <c r="K77" s="18" t="n">
        <v>453.17477826</v>
      </c>
      <c r="L77" s="20" t="n">
        <v>7.0527775</v>
      </c>
      <c r="M77" s="18" t="n">
        <v>375.78327184</v>
      </c>
      <c r="N77" s="20" t="n">
        <v>5.9843522</v>
      </c>
      <c r="O77" s="18" t="s">
        <v>481</v>
      </c>
      <c r="P77" s="20" t="s">
        <v>481</v>
      </c>
      <c r="Q77" s="18" t="s">
        <v>481</v>
      </c>
      <c r="R77" s="20" t="s">
        <v>481</v>
      </c>
      <c r="S77" s="18" t="s">
        <v>481</v>
      </c>
      <c r="T77" s="20" t="s">
        <v>481</v>
      </c>
      <c r="U77" s="18" t="n">
        <v>369.44788467</v>
      </c>
      <c r="V77" s="20" t="n">
        <v>5.77717975</v>
      </c>
    </row>
    <row r="78" spans="1:22">
      <c r="A78" s="15" t="s">
        <v>553</v>
      </c>
      <c r="B78" s="17" t="n">
        <v>5826</v>
      </c>
      <c r="C78" s="18">
        <f>(0.0/B78*100)</f>
        <v/>
      </c>
      <c r="D78" s="19" t="n">
        <v>5826</v>
      </c>
      <c r="E78" s="18" t="n">
        <v>489.0610681</v>
      </c>
      <c r="F78" s="20" t="n">
        <v>3.5555057</v>
      </c>
      <c r="G78" s="18" t="n">
        <v>490.19616273</v>
      </c>
      <c r="H78" s="20" t="n">
        <v>4.86211138</v>
      </c>
      <c r="I78" s="18" t="n">
        <v>482.18924664</v>
      </c>
      <c r="J78" s="20" t="n">
        <v>4.57866691</v>
      </c>
      <c r="K78" s="18" t="n">
        <v>482.78741652</v>
      </c>
      <c r="L78" s="20" t="n">
        <v>7.35897708</v>
      </c>
      <c r="M78" s="18" t="s">
        <v>481</v>
      </c>
      <c r="N78" s="20" t="s">
        <v>481</v>
      </c>
      <c r="O78" s="18" t="s">
        <v>481</v>
      </c>
      <c r="P78" s="20" t="s">
        <v>481</v>
      </c>
      <c r="Q78" s="18" t="n">
        <v>279.6191</v>
      </c>
      <c r="R78" s="20" t="n">
        <v>47.45639091</v>
      </c>
      <c r="S78" s="18" t="n">
        <v>309.50181641</v>
      </c>
      <c r="T78" s="20" t="n">
        <v>40.07204311</v>
      </c>
      <c r="U78" s="18" t="n">
        <v>420.98640473</v>
      </c>
      <c r="V78" s="20" t="n">
        <v>34.65048385</v>
      </c>
    </row>
    <row customHeight="1" ht="25" r="79" spans="1:22">
      <c r="A79" s="15" t="s">
        <v>554</v>
      </c>
      <c r="B79" s="17" t="n">
        <v>1657</v>
      </c>
      <c r="C79" s="18">
        <f>(41.0/B79*100)</f>
        <v/>
      </c>
      <c r="D79" s="19" t="n">
        <v>1616</v>
      </c>
      <c r="E79" s="18" t="n">
        <v>471.87188589</v>
      </c>
      <c r="F79" s="20" t="n">
        <v>8.17399917</v>
      </c>
      <c r="G79" s="18" t="n">
        <v>489.51361957</v>
      </c>
      <c r="H79" s="20" t="n">
        <v>8.695085130000001</v>
      </c>
      <c r="I79" s="18" t="n">
        <v>467.10189414</v>
      </c>
      <c r="J79" s="20" t="n">
        <v>7.74845943</v>
      </c>
      <c r="K79" s="18" t="n">
        <v>483.97113287</v>
      </c>
      <c r="L79" s="20" t="n">
        <v>9.21693059</v>
      </c>
      <c r="M79" s="18" t="s">
        <v>481</v>
      </c>
      <c r="N79" s="20" t="s">
        <v>481</v>
      </c>
      <c r="O79" s="18" t="s">
        <v>481</v>
      </c>
      <c r="P79" s="20" t="s">
        <v>481</v>
      </c>
      <c r="Q79" s="18" t="s">
        <v>481</v>
      </c>
      <c r="R79" s="20" t="s">
        <v>481</v>
      </c>
      <c r="S79" s="18" t="s">
        <v>481</v>
      </c>
      <c r="T79" s="20" t="s">
        <v>481</v>
      </c>
      <c r="U79" s="18" t="n">
        <v>355.80250811</v>
      </c>
      <c r="V79" s="20" t="n">
        <v>32.34247569</v>
      </c>
    </row>
    <row r="80" spans="1:22">
      <c r="A80" s="15" t="s">
        <v>555</v>
      </c>
      <c r="B80" s="17" t="n">
        <v>7841</v>
      </c>
      <c r="C80" s="18">
        <f>(0.0/B80*100)</f>
        <v/>
      </c>
      <c r="D80" s="19" t="n">
        <v>7841</v>
      </c>
      <c r="E80" s="18" t="n">
        <v>429.66233413</v>
      </c>
      <c r="F80" s="20" t="n">
        <v>3.58683585</v>
      </c>
      <c r="G80" s="18" t="n">
        <v>428.31718333</v>
      </c>
      <c r="H80" s="20" t="n">
        <v>4.87526869</v>
      </c>
      <c r="I80" s="18" t="n">
        <v>413.13939536</v>
      </c>
      <c r="J80" s="20" t="n">
        <v>6.39912114</v>
      </c>
      <c r="K80" s="18" t="n">
        <v>402.99360285</v>
      </c>
      <c r="L80" s="20" t="n">
        <v>9.62944491</v>
      </c>
      <c r="M80" s="18" t="s">
        <v>481</v>
      </c>
      <c r="N80" s="20" t="s">
        <v>481</v>
      </c>
      <c r="O80" s="18" t="s">
        <v>481</v>
      </c>
      <c r="P80" s="20" t="s">
        <v>481</v>
      </c>
      <c r="Q80" s="18" t="s">
        <v>481</v>
      </c>
      <c r="R80" s="20" t="s">
        <v>481</v>
      </c>
      <c r="S80" s="18" t="n">
        <v>334.1882</v>
      </c>
      <c r="T80" s="20" t="n">
        <v>49.07166718</v>
      </c>
      <c r="U80" s="18" t="n">
        <v>309.7432</v>
      </c>
      <c r="V80" s="20" t="n">
        <v>73.29341854</v>
      </c>
    </row>
    <row r="81" spans="1:22">
      <c r="A81" s="23" t="s">
        <v>556</v>
      </c>
      <c r="B81" s="17" t="n">
        <v>8861</v>
      </c>
      <c r="C81" s="18">
        <f>(78.0/B81*100)</f>
        <v/>
      </c>
      <c r="D81" s="19" t="n">
        <v>8783</v>
      </c>
      <c r="E81" s="18" t="n">
        <v>441.29574194</v>
      </c>
      <c r="F81" s="20" t="n">
        <v>3.75438835</v>
      </c>
      <c r="G81" s="18" t="n">
        <v>446.75467785</v>
      </c>
      <c r="H81" s="20" t="n">
        <v>3.65133915</v>
      </c>
      <c r="I81" s="18" t="n">
        <v>425.33919562</v>
      </c>
      <c r="J81" s="20" t="n">
        <v>4.24004785</v>
      </c>
      <c r="K81" s="18" t="n">
        <v>413.62622785</v>
      </c>
      <c r="L81" s="20" t="n">
        <v>13.43709887</v>
      </c>
      <c r="M81" s="18" t="n">
        <v>374.0329919</v>
      </c>
      <c r="N81" s="20" t="n">
        <v>5.49053462</v>
      </c>
      <c r="O81" s="18" t="s">
        <v>481</v>
      </c>
      <c r="P81" s="20" t="s">
        <v>481</v>
      </c>
      <c r="Q81" s="18" t="s">
        <v>481</v>
      </c>
      <c r="R81" s="20" t="s">
        <v>481</v>
      </c>
      <c r="S81" s="18" t="s">
        <v>481</v>
      </c>
      <c r="T81" s="20" t="s">
        <v>481</v>
      </c>
      <c r="U81" s="18" t="n">
        <v>327.96561256</v>
      </c>
      <c r="V81" s="20" t="n">
        <v>20.51072361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792</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442.10347738</v>
      </c>
      <c r="F7" s="20" t="n">
        <v>6.44420404</v>
      </c>
      <c r="G7" s="18" t="n">
        <v>509.15784329</v>
      </c>
      <c r="H7" s="20" t="n">
        <v>3.71335787</v>
      </c>
      <c r="I7" s="18" t="n">
        <v>529.177566</v>
      </c>
      <c r="J7" s="20" t="n">
        <v>1.96698705</v>
      </c>
      <c r="K7" s="18" t="n">
        <v>485.29960162</v>
      </c>
      <c r="L7" s="20" t="n">
        <v>4.27076292</v>
      </c>
      <c r="M7" s="18" t="n">
        <v>450.87490711</v>
      </c>
      <c r="N7" s="20" t="n">
        <v>3.97931916</v>
      </c>
      <c r="O7" s="18" t="s">
        <v>481</v>
      </c>
      <c r="P7" s="20" t="s">
        <v>481</v>
      </c>
      <c r="Q7" s="18" t="s">
        <v>481</v>
      </c>
      <c r="R7" s="20" t="s">
        <v>481</v>
      </c>
      <c r="S7" s="18" t="s">
        <v>481</v>
      </c>
      <c r="T7" s="20" t="s">
        <v>481</v>
      </c>
      <c r="U7" s="18" t="n">
        <v>446.26506578</v>
      </c>
      <c r="V7" s="20" t="n">
        <v>8.717200869999999</v>
      </c>
    </row>
    <row r="8" spans="1:22">
      <c r="A8" s="15" t="s">
        <v>483</v>
      </c>
      <c r="B8" s="17" t="n">
        <v>7007</v>
      </c>
      <c r="C8" s="18">
        <f>(58.0/B8*100)</f>
        <v/>
      </c>
      <c r="D8" s="19" t="n">
        <v>6949</v>
      </c>
      <c r="E8" s="18" t="n">
        <v>454.78591925</v>
      </c>
      <c r="F8" s="20" t="n">
        <v>9.14856926</v>
      </c>
      <c r="G8" s="18" t="n">
        <v>494.04951426</v>
      </c>
      <c r="H8" s="20" t="n">
        <v>6.20607372</v>
      </c>
      <c r="I8" s="18" t="n">
        <v>523.7555753300001</v>
      </c>
      <c r="J8" s="20" t="n">
        <v>3.83061557</v>
      </c>
      <c r="K8" s="18" t="n">
        <v>502.19879297</v>
      </c>
      <c r="L8" s="20" t="n">
        <v>3.52929628</v>
      </c>
      <c r="M8" s="18" t="n">
        <v>410.33790904</v>
      </c>
      <c r="N8" s="20" t="n">
        <v>4.41162932</v>
      </c>
      <c r="O8" s="18" t="s">
        <v>481</v>
      </c>
      <c r="P8" s="20" t="s">
        <v>481</v>
      </c>
      <c r="Q8" s="18" t="n">
        <v>361.38025951</v>
      </c>
      <c r="R8" s="20" t="n">
        <v>22.72565673</v>
      </c>
      <c r="S8" s="18" t="s">
        <v>481</v>
      </c>
      <c r="T8" s="20" t="s">
        <v>481</v>
      </c>
      <c r="U8" s="18" t="n">
        <v>412.46913898</v>
      </c>
      <c r="V8" s="20" t="n">
        <v>8.165332530000001</v>
      </c>
    </row>
    <row r="9" spans="1:22">
      <c r="A9" s="15" t="s">
        <v>484</v>
      </c>
      <c r="B9" s="17" t="n">
        <v>9651</v>
      </c>
      <c r="C9" s="18">
        <f>(519.0/B9*100)</f>
        <v/>
      </c>
      <c r="D9" s="19" t="n">
        <v>9132</v>
      </c>
      <c r="E9" s="18" t="n">
        <v>450.7389901</v>
      </c>
      <c r="F9" s="20" t="n">
        <v>6.69543223</v>
      </c>
      <c r="G9" s="18" t="n">
        <v>489.34679102</v>
      </c>
      <c r="H9" s="20" t="n">
        <v>5.40083743</v>
      </c>
      <c r="I9" s="18" t="n">
        <v>545.44927827</v>
      </c>
      <c r="J9" s="20" t="n">
        <v>2.56557762</v>
      </c>
      <c r="K9" s="18" t="n">
        <v>508.19852833</v>
      </c>
      <c r="L9" s="20" t="n">
        <v>2.76599846</v>
      </c>
      <c r="M9" s="18" t="n">
        <v>394.33661884</v>
      </c>
      <c r="N9" s="20" t="n">
        <v>6.36348139</v>
      </c>
      <c r="O9" s="18" t="s">
        <v>481</v>
      </c>
      <c r="P9" s="20" t="s">
        <v>481</v>
      </c>
      <c r="Q9" s="18" t="n">
        <v>347.7815185</v>
      </c>
      <c r="R9" s="20" t="n">
        <v>11.20716786</v>
      </c>
      <c r="S9" s="18" t="s">
        <v>481</v>
      </c>
      <c r="T9" s="20" t="s">
        <v>481</v>
      </c>
      <c r="U9" s="18" t="n">
        <v>418.43231682</v>
      </c>
      <c r="V9" s="20" t="n">
        <v>5.15480809</v>
      </c>
    </row>
    <row r="10" spans="1:22">
      <c r="A10" s="15" t="s">
        <v>485</v>
      </c>
      <c r="B10" s="17" t="n">
        <v>20058</v>
      </c>
      <c r="C10" s="18">
        <f>(548.0/B10*100)</f>
        <v/>
      </c>
      <c r="D10" s="19" t="n">
        <v>19510</v>
      </c>
      <c r="E10" s="18" t="n">
        <v>487.65152736</v>
      </c>
      <c r="F10" s="20" t="n">
        <v>4.73678123</v>
      </c>
      <c r="G10" s="18" t="n">
        <v>522.5448936400001</v>
      </c>
      <c r="H10" s="20" t="n">
        <v>3.47906861</v>
      </c>
      <c r="I10" s="18" t="n">
        <v>549.39582868</v>
      </c>
      <c r="J10" s="20" t="n">
        <v>2.05596061</v>
      </c>
      <c r="K10" s="18" t="n">
        <v>523.60132329</v>
      </c>
      <c r="L10" s="20" t="n">
        <v>3.7540431</v>
      </c>
      <c r="M10" s="18" t="n">
        <v>453.64943714</v>
      </c>
      <c r="N10" s="20" t="n">
        <v>6.7129813</v>
      </c>
      <c r="O10" s="18" t="s">
        <v>481</v>
      </c>
      <c r="P10" s="20" t="s">
        <v>481</v>
      </c>
      <c r="Q10" s="18" t="s">
        <v>481</v>
      </c>
      <c r="R10" s="20" t="s">
        <v>481</v>
      </c>
      <c r="S10" s="18" t="s">
        <v>481</v>
      </c>
      <c r="T10" s="20" t="s">
        <v>481</v>
      </c>
      <c r="U10" s="18" t="n">
        <v>453.45622242</v>
      </c>
      <c r="V10" s="20" t="n">
        <v>10.08228609</v>
      </c>
    </row>
    <row r="11" spans="1:22">
      <c r="A11" s="15" t="s">
        <v>486</v>
      </c>
      <c r="B11" s="17" t="n">
        <v>7053</v>
      </c>
      <c r="C11" s="18">
        <f>(107.0/B11*100)</f>
        <v/>
      </c>
      <c r="D11" s="19" t="n">
        <v>6946</v>
      </c>
      <c r="E11" s="18" t="n">
        <v>428.15718459</v>
      </c>
      <c r="F11" s="20" t="n">
        <v>4.78422639</v>
      </c>
      <c r="G11" s="18" t="n">
        <v>433.14426781</v>
      </c>
      <c r="H11" s="20" t="n">
        <v>6.30472392</v>
      </c>
      <c r="I11" s="18" t="n">
        <v>478.9866112</v>
      </c>
      <c r="J11" s="20" t="n">
        <v>3.19567085</v>
      </c>
      <c r="K11" s="18" t="n">
        <v>472.0067545</v>
      </c>
      <c r="L11" s="20" t="n">
        <v>3.94880651</v>
      </c>
      <c r="M11" s="18" t="n">
        <v>413.12735541</v>
      </c>
      <c r="N11" s="20" t="n">
        <v>5.33297846</v>
      </c>
      <c r="O11" s="18" t="s">
        <v>481</v>
      </c>
      <c r="P11" s="20" t="s">
        <v>481</v>
      </c>
      <c r="Q11" s="18" t="s">
        <v>481</v>
      </c>
      <c r="R11" s="20" t="s">
        <v>481</v>
      </c>
      <c r="S11" s="18" t="s">
        <v>481</v>
      </c>
      <c r="T11" s="20" t="s">
        <v>481</v>
      </c>
      <c r="U11" s="18" t="n">
        <v>399.83705919</v>
      </c>
      <c r="V11" s="20" t="n">
        <v>8.245917929999999</v>
      </c>
    </row>
    <row r="12" spans="1:22">
      <c r="A12" s="15" t="s">
        <v>487</v>
      </c>
      <c r="B12" s="17" t="n">
        <v>6894</v>
      </c>
      <c r="C12" s="18">
        <f>(59.0/B12*100)</f>
        <v/>
      </c>
      <c r="D12" s="19" t="n">
        <v>6835</v>
      </c>
      <c r="E12" s="18" t="n">
        <v>427.03531716</v>
      </c>
      <c r="F12" s="20" t="n">
        <v>8.6431366</v>
      </c>
      <c r="G12" s="18" t="n">
        <v>486.43959003</v>
      </c>
      <c r="H12" s="20" t="n">
        <v>8.50363259</v>
      </c>
      <c r="I12" s="18" t="n">
        <v>513.37561629</v>
      </c>
      <c r="J12" s="20" t="n">
        <v>2.82983024</v>
      </c>
      <c r="K12" s="18" t="n">
        <v>490.54653416</v>
      </c>
      <c r="L12" s="20" t="n">
        <v>3.54420775</v>
      </c>
      <c r="M12" s="18" t="n">
        <v>398.45973425</v>
      </c>
      <c r="N12" s="20" t="n">
        <v>7.99109385</v>
      </c>
      <c r="O12" s="18" t="s">
        <v>481</v>
      </c>
      <c r="P12" s="20" t="s">
        <v>481</v>
      </c>
      <c r="Q12" s="18" t="n">
        <v>332.31014509</v>
      </c>
      <c r="R12" s="20" t="n">
        <v>18.34291261</v>
      </c>
      <c r="S12" s="18" t="s">
        <v>481</v>
      </c>
      <c r="T12" s="20" t="s">
        <v>481</v>
      </c>
      <c r="U12" s="18" t="n">
        <v>398.61486002</v>
      </c>
      <c r="V12" s="20" t="n">
        <v>10.8923478</v>
      </c>
    </row>
    <row r="13" spans="1:22">
      <c r="A13" s="15" t="s">
        <v>488</v>
      </c>
      <c r="B13" s="17" t="n">
        <v>7161</v>
      </c>
      <c r="C13" s="18">
        <f>(138.0/B13*100)</f>
        <v/>
      </c>
      <c r="D13" s="19" t="n">
        <v>7023</v>
      </c>
      <c r="E13" s="18" t="n">
        <v>495.57704217</v>
      </c>
      <c r="F13" s="20" t="n">
        <v>4.16743796</v>
      </c>
      <c r="G13" s="18" t="n">
        <v>521.34841855</v>
      </c>
      <c r="H13" s="20" t="n">
        <v>2.63651392</v>
      </c>
      <c r="I13" s="18" t="n">
        <v>496.95135076</v>
      </c>
      <c r="J13" s="20" t="n">
        <v>3.63814709</v>
      </c>
      <c r="K13" s="18" t="n">
        <v>475.95363766</v>
      </c>
      <c r="L13" s="20" t="n">
        <v>8.48034125</v>
      </c>
      <c r="M13" s="18" t="n">
        <v>408.4497126</v>
      </c>
      <c r="N13" s="20" t="n">
        <v>11.09739784</v>
      </c>
      <c r="O13" s="18" t="s">
        <v>481</v>
      </c>
      <c r="P13" s="20" t="s">
        <v>481</v>
      </c>
      <c r="Q13" s="18" t="n">
        <v>407.4699787</v>
      </c>
      <c r="R13" s="20" t="n">
        <v>6.79601306</v>
      </c>
      <c r="S13" s="18" t="s">
        <v>481</v>
      </c>
      <c r="T13" s="20" t="s">
        <v>481</v>
      </c>
      <c r="U13" s="18" t="n">
        <v>409.59579701</v>
      </c>
      <c r="V13" s="20" t="n">
        <v>11.0498423</v>
      </c>
    </row>
    <row r="14" spans="1:22">
      <c r="A14" s="15" t="s">
        <v>489</v>
      </c>
      <c r="B14" s="17" t="n">
        <v>5587</v>
      </c>
      <c r="C14" s="18">
        <f>(78.0/B14*100)</f>
        <v/>
      </c>
      <c r="D14" s="19" t="n">
        <v>5509</v>
      </c>
      <c r="E14" s="18" t="n">
        <v>442.02802904</v>
      </c>
      <c r="F14" s="20" t="n">
        <v>8.977556420000001</v>
      </c>
      <c r="G14" s="18" t="n">
        <v>468.92175588</v>
      </c>
      <c r="H14" s="20" t="n">
        <v>7.98453438</v>
      </c>
      <c r="I14" s="18" t="n">
        <v>532.37764492</v>
      </c>
      <c r="J14" s="20" t="n">
        <v>2.37308757</v>
      </c>
      <c r="K14" s="18" t="n">
        <v>524.63495022</v>
      </c>
      <c r="L14" s="20" t="n">
        <v>2.93392033</v>
      </c>
      <c r="M14" s="18" t="n">
        <v>441.30811903</v>
      </c>
      <c r="N14" s="20" t="n">
        <v>11.03084771</v>
      </c>
      <c r="O14" s="18" t="s">
        <v>481</v>
      </c>
      <c r="P14" s="20" t="s">
        <v>481</v>
      </c>
      <c r="Q14" s="18" t="s">
        <v>481</v>
      </c>
      <c r="R14" s="20" t="s">
        <v>481</v>
      </c>
      <c r="S14" s="18" t="s">
        <v>481</v>
      </c>
      <c r="T14" s="20" t="s">
        <v>481</v>
      </c>
      <c r="U14" s="18" t="n">
        <v>415.24114744</v>
      </c>
      <c r="V14" s="20" t="n">
        <v>12.62349036</v>
      </c>
    </row>
    <row r="15" spans="1:22">
      <c r="A15" s="15" t="s">
        <v>490</v>
      </c>
      <c r="B15" s="17" t="n">
        <v>5882</v>
      </c>
      <c r="C15" s="18">
        <f>(64.0/B15*100)</f>
        <v/>
      </c>
      <c r="D15" s="19" t="n">
        <v>5818</v>
      </c>
      <c r="E15" s="18" t="n">
        <v>484.95548098</v>
      </c>
      <c r="F15" s="20" t="n">
        <v>8.81606318</v>
      </c>
      <c r="G15" s="18" t="n">
        <v>541.29614692</v>
      </c>
      <c r="H15" s="20" t="n">
        <v>4.39656419</v>
      </c>
      <c r="I15" s="18" t="n">
        <v>544.77447352</v>
      </c>
      <c r="J15" s="20" t="n">
        <v>2.94671862</v>
      </c>
      <c r="K15" s="18" t="n">
        <v>511.68928341</v>
      </c>
      <c r="L15" s="20" t="n">
        <v>3.22298604</v>
      </c>
      <c r="M15" s="18" t="n">
        <v>427.85194516</v>
      </c>
      <c r="N15" s="20" t="n">
        <v>13.33750715</v>
      </c>
      <c r="O15" s="18" t="s">
        <v>481</v>
      </c>
      <c r="P15" s="20" t="s">
        <v>481</v>
      </c>
      <c r="Q15" s="18" t="n">
        <v>367.66871077</v>
      </c>
      <c r="R15" s="20" t="n">
        <v>14.82638214</v>
      </c>
      <c r="S15" s="18" t="s">
        <v>481</v>
      </c>
      <c r="T15" s="20" t="s">
        <v>481</v>
      </c>
      <c r="U15" s="18" t="n">
        <v>427.10681539</v>
      </c>
      <c r="V15" s="20" t="n">
        <v>11.03118589</v>
      </c>
    </row>
    <row r="16" spans="1:22">
      <c r="A16" s="15" t="s">
        <v>491</v>
      </c>
      <c r="B16" s="17" t="n">
        <v>6108</v>
      </c>
      <c r="C16" s="18">
        <f>(123.0/B16*100)</f>
        <v/>
      </c>
      <c r="D16" s="19" t="n">
        <v>5985</v>
      </c>
      <c r="E16" s="18" t="n">
        <v>459.53545228</v>
      </c>
      <c r="F16" s="20" t="n">
        <v>6.49484206</v>
      </c>
      <c r="G16" s="18" t="n">
        <v>545.81038673</v>
      </c>
      <c r="H16" s="20" t="n">
        <v>3.84373183</v>
      </c>
      <c r="I16" s="18" t="n">
        <v>535.3259022</v>
      </c>
      <c r="J16" s="20" t="n">
        <v>2.99921091</v>
      </c>
      <c r="K16" s="18" t="n">
        <v>467.2108382</v>
      </c>
      <c r="L16" s="20" t="n">
        <v>3.77280043</v>
      </c>
      <c r="M16" s="18" t="n">
        <v>381.32610846</v>
      </c>
      <c r="N16" s="20" t="n">
        <v>9.03415012</v>
      </c>
      <c r="O16" s="18" t="s">
        <v>481</v>
      </c>
      <c r="P16" s="20" t="s">
        <v>481</v>
      </c>
      <c r="Q16" s="18" t="s">
        <v>481</v>
      </c>
      <c r="R16" s="20" t="s">
        <v>481</v>
      </c>
      <c r="S16" s="18" t="s">
        <v>481</v>
      </c>
      <c r="T16" s="20" t="s">
        <v>481</v>
      </c>
      <c r="U16" s="18" t="n">
        <v>374.62136699</v>
      </c>
      <c r="V16" s="20" t="n">
        <v>9.77106616</v>
      </c>
    </row>
    <row r="17" spans="1:22">
      <c r="A17" s="15" t="s">
        <v>492</v>
      </c>
      <c r="B17" s="17" t="n">
        <v>6504</v>
      </c>
      <c r="C17" s="18">
        <f>(1262.0/B17*100)</f>
        <v/>
      </c>
      <c r="D17" s="19" t="n">
        <v>5242</v>
      </c>
      <c r="E17" s="18" t="n">
        <v>473.25743487</v>
      </c>
      <c r="F17" s="20" t="n">
        <v>7.7379982</v>
      </c>
      <c r="G17" s="18" t="n">
        <v>526.19725836</v>
      </c>
      <c r="H17" s="20" t="n">
        <v>5.50962533</v>
      </c>
      <c r="I17" s="18" t="n">
        <v>543.7486354</v>
      </c>
      <c r="J17" s="20" t="n">
        <v>3.31994082</v>
      </c>
      <c r="K17" s="18" t="n">
        <v>517.2250687</v>
      </c>
      <c r="L17" s="20" t="n">
        <v>4.22158562</v>
      </c>
      <c r="M17" s="18" t="n">
        <v>421.3677583</v>
      </c>
      <c r="N17" s="20" t="n">
        <v>11.78783625</v>
      </c>
      <c r="O17" s="18" t="s">
        <v>481</v>
      </c>
      <c r="P17" s="20" t="s">
        <v>481</v>
      </c>
      <c r="Q17" s="18" t="n">
        <v>338.260297</v>
      </c>
      <c r="R17" s="20" t="n">
        <v>14.23011861</v>
      </c>
      <c r="S17" s="18" t="s">
        <v>481</v>
      </c>
      <c r="T17" s="20" t="s">
        <v>481</v>
      </c>
      <c r="U17" s="18" t="n">
        <v>456.15456409</v>
      </c>
      <c r="V17" s="20" t="n">
        <v>8.11223212</v>
      </c>
    </row>
    <row r="18" spans="1:22">
      <c r="A18" s="15" t="s">
        <v>493</v>
      </c>
      <c r="B18" s="17" t="n">
        <v>5532</v>
      </c>
      <c r="C18" s="18">
        <f>(29.0/B18*100)</f>
        <v/>
      </c>
      <c r="D18" s="19" t="n">
        <v>5503</v>
      </c>
      <c r="E18" s="18" t="n">
        <v>399.96168998</v>
      </c>
      <c r="F18" s="20" t="n">
        <v>9.763965649999999</v>
      </c>
      <c r="G18" s="18" t="n">
        <v>413.87637709</v>
      </c>
      <c r="H18" s="20" t="n">
        <v>8.845438290000001</v>
      </c>
      <c r="I18" s="18" t="n">
        <v>474.83021876</v>
      </c>
      <c r="J18" s="20" t="n">
        <v>4.96181132</v>
      </c>
      <c r="K18" s="18" t="n">
        <v>491.81526966</v>
      </c>
      <c r="L18" s="20" t="n">
        <v>3.19882687</v>
      </c>
      <c r="M18" s="18" t="n">
        <v>384.05732268</v>
      </c>
      <c r="N18" s="20" t="n">
        <v>8.562141260000001</v>
      </c>
      <c r="O18" s="18" t="s">
        <v>481</v>
      </c>
      <c r="P18" s="20" t="s">
        <v>481</v>
      </c>
      <c r="Q18" s="18" t="s">
        <v>481</v>
      </c>
      <c r="R18" s="20" t="s">
        <v>481</v>
      </c>
      <c r="S18" s="18" t="s">
        <v>481</v>
      </c>
      <c r="T18" s="20" t="s">
        <v>481</v>
      </c>
      <c r="U18" s="18" t="n">
        <v>372.05819448</v>
      </c>
      <c r="V18" s="20" t="n">
        <v>12.71202233</v>
      </c>
    </row>
    <row r="19" spans="1:22">
      <c r="A19" s="15" t="s">
        <v>494</v>
      </c>
      <c r="B19" s="17" t="n">
        <v>5658</v>
      </c>
      <c r="C19" s="18">
        <f>(178.0/B19*100)</f>
        <v/>
      </c>
      <c r="D19" s="19" t="n">
        <v>5480</v>
      </c>
      <c r="E19" s="18" t="n">
        <v>411.59746883</v>
      </c>
      <c r="F19" s="20" t="n">
        <v>9.1766497</v>
      </c>
      <c r="G19" s="18" t="n">
        <v>441.21522775</v>
      </c>
      <c r="H19" s="20" t="n">
        <v>7.14888094</v>
      </c>
      <c r="I19" s="18" t="n">
        <v>499.86334372</v>
      </c>
      <c r="J19" s="20" t="n">
        <v>4.0519185</v>
      </c>
      <c r="K19" s="18" t="n">
        <v>472.48434126</v>
      </c>
      <c r="L19" s="20" t="n">
        <v>2.96596173</v>
      </c>
      <c r="M19" s="18" t="n">
        <v>460.09464118</v>
      </c>
      <c r="N19" s="20" t="n">
        <v>9.06619712</v>
      </c>
      <c r="O19" s="18" t="s">
        <v>481</v>
      </c>
      <c r="P19" s="20" t="s">
        <v>481</v>
      </c>
      <c r="Q19" s="18" t="s">
        <v>481</v>
      </c>
      <c r="R19" s="20" t="s">
        <v>481</v>
      </c>
      <c r="S19" s="18" t="s">
        <v>481</v>
      </c>
      <c r="T19" s="20" t="s">
        <v>481</v>
      </c>
      <c r="U19" s="18" t="n">
        <v>394.5272718</v>
      </c>
      <c r="V19" s="20" t="n">
        <v>9.87715457</v>
      </c>
    </row>
    <row r="20" spans="1:22">
      <c r="A20" s="15" t="s">
        <v>495</v>
      </c>
      <c r="B20" s="17" t="n">
        <v>3371</v>
      </c>
      <c r="C20" s="18">
        <f>(75.0/B20*100)</f>
        <v/>
      </c>
      <c r="D20" s="19" t="n">
        <v>3296</v>
      </c>
      <c r="E20" s="18" t="n">
        <v>408.06199688</v>
      </c>
      <c r="F20" s="20" t="n">
        <v>9.14765407</v>
      </c>
      <c r="G20" s="18" t="n">
        <v>413.13677035</v>
      </c>
      <c r="H20" s="20" t="n">
        <v>10.14588562</v>
      </c>
      <c r="I20" s="18" t="n">
        <v>497.67036277</v>
      </c>
      <c r="J20" s="20" t="n">
        <v>3.86354363</v>
      </c>
      <c r="K20" s="18" t="n">
        <v>495.7232329</v>
      </c>
      <c r="L20" s="20" t="n">
        <v>2.79300277</v>
      </c>
      <c r="M20" s="18" t="n">
        <v>405.22087886</v>
      </c>
      <c r="N20" s="20" t="n">
        <v>6.65394786</v>
      </c>
      <c r="O20" s="18" t="s">
        <v>481</v>
      </c>
      <c r="P20" s="20" t="s">
        <v>481</v>
      </c>
      <c r="Q20" s="18" t="s">
        <v>481</v>
      </c>
      <c r="R20" s="20" t="s">
        <v>481</v>
      </c>
      <c r="S20" s="18" t="s">
        <v>481</v>
      </c>
      <c r="T20" s="20" t="s">
        <v>481</v>
      </c>
      <c r="U20" s="18" t="n">
        <v>429.22437615</v>
      </c>
      <c r="V20" s="20" t="n">
        <v>16.93516047</v>
      </c>
    </row>
    <row r="21" spans="1:22">
      <c r="A21" s="15" t="s">
        <v>496</v>
      </c>
      <c r="B21" s="17" t="n">
        <v>5741</v>
      </c>
      <c r="C21" s="18">
        <f>(47.0/B21*100)</f>
        <v/>
      </c>
      <c r="D21" s="19" t="n">
        <v>5694</v>
      </c>
      <c r="E21" s="18" t="n">
        <v>489.51029854</v>
      </c>
      <c r="F21" s="20" t="n">
        <v>8.241311489999999</v>
      </c>
      <c r="G21" s="18" t="n">
        <v>531.980716</v>
      </c>
      <c r="H21" s="20" t="n">
        <v>3.54606407</v>
      </c>
      <c r="I21" s="18" t="n">
        <v>533.39906407</v>
      </c>
      <c r="J21" s="20" t="n">
        <v>2.60202977</v>
      </c>
      <c r="K21" s="18" t="n">
        <v>499.58223461</v>
      </c>
      <c r="L21" s="20" t="n">
        <v>4.47259817</v>
      </c>
      <c r="M21" s="18" t="n">
        <v>460.50425535</v>
      </c>
      <c r="N21" s="20" t="n">
        <v>6.50407017</v>
      </c>
      <c r="O21" s="18" t="s">
        <v>481</v>
      </c>
      <c r="P21" s="20" t="s">
        <v>481</v>
      </c>
      <c r="Q21" s="18" t="s">
        <v>481</v>
      </c>
      <c r="R21" s="20" t="s">
        <v>481</v>
      </c>
      <c r="S21" s="18" t="s">
        <v>481</v>
      </c>
      <c r="T21" s="20" t="s">
        <v>481</v>
      </c>
      <c r="U21" s="18" t="n">
        <v>458.76279534</v>
      </c>
      <c r="V21" s="20" t="n">
        <v>12.84819211</v>
      </c>
    </row>
    <row r="22" spans="1:22">
      <c r="A22" s="15" t="s">
        <v>497</v>
      </c>
      <c r="B22" s="17" t="n">
        <v>6598</v>
      </c>
      <c r="C22" s="18">
        <f>(36.0/B22*100)</f>
        <v/>
      </c>
      <c r="D22" s="19" t="n">
        <v>6562</v>
      </c>
      <c r="E22" s="18" t="n">
        <v>412.02149101</v>
      </c>
      <c r="F22" s="20" t="n">
        <v>8.23918553</v>
      </c>
      <c r="G22" s="18" t="n">
        <v>469.40875807</v>
      </c>
      <c r="H22" s="20" t="n">
        <v>6.77581281</v>
      </c>
      <c r="I22" s="18" t="n">
        <v>513.5738507999999</v>
      </c>
      <c r="J22" s="20" t="n">
        <v>4.23524922</v>
      </c>
      <c r="K22" s="18" t="n">
        <v>482.77709255</v>
      </c>
      <c r="L22" s="20" t="n">
        <v>5.90134847</v>
      </c>
      <c r="M22" s="18" t="n">
        <v>426.78224483</v>
      </c>
      <c r="N22" s="20" t="n">
        <v>11.90936557</v>
      </c>
      <c r="O22" s="18" t="s">
        <v>481</v>
      </c>
      <c r="P22" s="20" t="s">
        <v>481</v>
      </c>
      <c r="Q22" s="18" t="s">
        <v>481</v>
      </c>
      <c r="R22" s="20" t="s">
        <v>481</v>
      </c>
      <c r="S22" s="18" t="n">
        <v>488.08200167</v>
      </c>
      <c r="T22" s="20" t="n">
        <v>31.48120471</v>
      </c>
      <c r="U22" s="18" t="n">
        <v>402.39565291</v>
      </c>
      <c r="V22" s="20" t="n">
        <v>11.10733586</v>
      </c>
    </row>
    <row r="23" spans="1:22">
      <c r="A23" s="15" t="s">
        <v>498</v>
      </c>
      <c r="B23" s="17" t="n">
        <v>11583</v>
      </c>
      <c r="C23" s="18">
        <f>(235.0/B23*100)</f>
        <v/>
      </c>
      <c r="D23" s="19" t="n">
        <v>11348</v>
      </c>
      <c r="E23" s="18" t="n">
        <v>419.34926951</v>
      </c>
      <c r="F23" s="20" t="n">
        <v>7.66484627</v>
      </c>
      <c r="G23" s="18" t="n">
        <v>457.63538052</v>
      </c>
      <c r="H23" s="20" t="n">
        <v>5.64772538</v>
      </c>
      <c r="I23" s="18" t="n">
        <v>497.10739014</v>
      </c>
      <c r="J23" s="20" t="n">
        <v>3.7131884</v>
      </c>
      <c r="K23" s="18" t="n">
        <v>501.74502363</v>
      </c>
      <c r="L23" s="20" t="n">
        <v>3.55487249</v>
      </c>
      <c r="M23" s="18" t="n">
        <v>436.39321419</v>
      </c>
      <c r="N23" s="20" t="n">
        <v>6.25548004</v>
      </c>
      <c r="O23" s="18" t="s">
        <v>481</v>
      </c>
      <c r="P23" s="20" t="s">
        <v>481</v>
      </c>
      <c r="Q23" s="18" t="s">
        <v>481</v>
      </c>
      <c r="R23" s="20" t="s">
        <v>481</v>
      </c>
      <c r="S23" s="18" t="s">
        <v>481</v>
      </c>
      <c r="T23" s="20" t="s">
        <v>481</v>
      </c>
      <c r="U23" s="18" t="n">
        <v>402.5849323</v>
      </c>
      <c r="V23" s="20" t="n">
        <v>11.12653169</v>
      </c>
    </row>
    <row r="24" spans="1:22">
      <c r="A24" s="15" t="s">
        <v>499</v>
      </c>
      <c r="B24" s="17" t="n">
        <v>6647</v>
      </c>
      <c r="C24" s="18">
        <f>(7.0/B24*100)</f>
        <v/>
      </c>
      <c r="D24" s="19" t="n">
        <v>6640</v>
      </c>
      <c r="E24" s="18" t="n">
        <v>507.90368596</v>
      </c>
      <c r="F24" s="20" t="n">
        <v>6.56936901</v>
      </c>
      <c r="G24" s="18" t="n">
        <v>510.36655837</v>
      </c>
      <c r="H24" s="20" t="n">
        <v>8.233117480000001</v>
      </c>
      <c r="I24" s="18" t="n">
        <v>535.53250977</v>
      </c>
      <c r="J24" s="20" t="n">
        <v>4.05778162</v>
      </c>
      <c r="K24" s="18" t="n">
        <v>502.397595</v>
      </c>
      <c r="L24" s="20" t="n">
        <v>4.9788218</v>
      </c>
      <c r="M24" s="18" t="n">
        <v>470.10022337</v>
      </c>
      <c r="N24" s="20" t="n">
        <v>16.01405269</v>
      </c>
      <c r="O24" s="18" t="s">
        <v>481</v>
      </c>
      <c r="P24" s="20" t="s">
        <v>481</v>
      </c>
      <c r="Q24" s="18" t="s">
        <v>481</v>
      </c>
      <c r="R24" s="20" t="s">
        <v>481</v>
      </c>
      <c r="S24" s="18" t="s">
        <v>481</v>
      </c>
      <c r="T24" s="20" t="s">
        <v>481</v>
      </c>
      <c r="U24" s="18" t="n">
        <v>450.01722976</v>
      </c>
      <c r="V24" s="20" t="n">
        <v>15.39312895</v>
      </c>
    </row>
    <row r="25" spans="1:22">
      <c r="A25" s="15" t="s">
        <v>500</v>
      </c>
      <c r="B25" s="17" t="n">
        <v>5581</v>
      </c>
      <c r="C25" s="18">
        <f>(25.0/B25*100)</f>
        <v/>
      </c>
      <c r="D25" s="19" t="n">
        <v>5556</v>
      </c>
      <c r="E25" s="18" t="n">
        <v>464.23549301</v>
      </c>
      <c r="F25" s="20" t="n">
        <v>10.54280148</v>
      </c>
      <c r="G25" s="18" t="n">
        <v>465.74093441</v>
      </c>
      <c r="H25" s="20" t="n">
        <v>6.99869642</v>
      </c>
      <c r="I25" s="18" t="n">
        <v>526.57540439</v>
      </c>
      <c r="J25" s="20" t="n">
        <v>4.61186833</v>
      </c>
      <c r="K25" s="18" t="n">
        <v>536.81184645</v>
      </c>
      <c r="L25" s="20" t="n">
        <v>3.73374241</v>
      </c>
      <c r="M25" s="18" t="n">
        <v>421.68171102</v>
      </c>
      <c r="N25" s="20" t="n">
        <v>6.83880854</v>
      </c>
      <c r="O25" s="18" t="s">
        <v>481</v>
      </c>
      <c r="P25" s="20" t="s">
        <v>481</v>
      </c>
      <c r="Q25" s="18" t="s">
        <v>481</v>
      </c>
      <c r="R25" s="20" t="s">
        <v>481</v>
      </c>
      <c r="S25" s="18" t="s">
        <v>481</v>
      </c>
      <c r="T25" s="20" t="s">
        <v>481</v>
      </c>
      <c r="U25" s="18" t="n">
        <v>427.94708463</v>
      </c>
      <c r="V25" s="20" t="n">
        <v>37.52300006</v>
      </c>
    </row>
    <row r="26" spans="1:22">
      <c r="A26" s="15" t="s">
        <v>501</v>
      </c>
      <c r="B26" s="17" t="n">
        <v>4869</v>
      </c>
      <c r="C26" s="18">
        <f>(53.0/B26*100)</f>
        <v/>
      </c>
      <c r="D26" s="19" t="n">
        <v>4816</v>
      </c>
      <c r="E26" s="18" t="n">
        <v>417.24857128</v>
      </c>
      <c r="F26" s="20" t="n">
        <v>8.77894101</v>
      </c>
      <c r="G26" s="18" t="n">
        <v>453.55310689</v>
      </c>
      <c r="H26" s="20" t="n">
        <v>6.43097496</v>
      </c>
      <c r="I26" s="18" t="n">
        <v>502.0390837</v>
      </c>
      <c r="J26" s="20" t="n">
        <v>1.9214948</v>
      </c>
      <c r="K26" s="18" t="n">
        <v>479.47073138</v>
      </c>
      <c r="L26" s="20" t="n">
        <v>4.3233859</v>
      </c>
      <c r="M26" s="18" t="n">
        <v>467.99747676</v>
      </c>
      <c r="N26" s="20" t="n">
        <v>7.60690177</v>
      </c>
      <c r="O26" s="18" t="s">
        <v>481</v>
      </c>
      <c r="P26" s="20" t="s">
        <v>481</v>
      </c>
      <c r="Q26" s="18" t="s">
        <v>481</v>
      </c>
      <c r="R26" s="20" t="s">
        <v>481</v>
      </c>
      <c r="S26" s="18" t="s">
        <v>481</v>
      </c>
      <c r="T26" s="20" t="s">
        <v>481</v>
      </c>
      <c r="U26" s="18" t="n">
        <v>410.5572104</v>
      </c>
      <c r="V26" s="20" t="n">
        <v>11.00593698</v>
      </c>
    </row>
    <row r="27" spans="1:22">
      <c r="A27" s="15" t="s">
        <v>502</v>
      </c>
      <c r="B27" s="17" t="n">
        <v>5299</v>
      </c>
      <c r="C27" s="18">
        <f>(55.0/B27*100)</f>
        <v/>
      </c>
      <c r="D27" s="19" t="n">
        <v>5244</v>
      </c>
      <c r="E27" s="18" t="n">
        <v>437.64680122</v>
      </c>
      <c r="F27" s="20" t="n">
        <v>6.51399614</v>
      </c>
      <c r="G27" s="18" t="n">
        <v>477.38695524</v>
      </c>
      <c r="H27" s="20" t="n">
        <v>3.82825163</v>
      </c>
      <c r="I27" s="18" t="n">
        <v>515.65107592</v>
      </c>
      <c r="J27" s="20" t="n">
        <v>2.33034128</v>
      </c>
      <c r="K27" s="18" t="n">
        <v>481.02323449</v>
      </c>
      <c r="L27" s="20" t="n">
        <v>2.74798399</v>
      </c>
      <c r="M27" s="18" t="n">
        <v>420.45359793</v>
      </c>
      <c r="N27" s="20" t="n">
        <v>3.81960599</v>
      </c>
      <c r="O27" s="18" t="s">
        <v>481</v>
      </c>
      <c r="P27" s="20" t="s">
        <v>481</v>
      </c>
      <c r="Q27" s="18" t="s">
        <v>481</v>
      </c>
      <c r="R27" s="20" t="s">
        <v>481</v>
      </c>
      <c r="S27" s="18" t="s">
        <v>481</v>
      </c>
      <c r="T27" s="20" t="s">
        <v>481</v>
      </c>
      <c r="U27" s="18" t="n">
        <v>376.3902355</v>
      </c>
      <c r="V27" s="20" t="n">
        <v>9.578324090000001</v>
      </c>
    </row>
    <row r="28" spans="1:22">
      <c r="A28" s="15" t="s">
        <v>503</v>
      </c>
      <c r="B28" s="17" t="n">
        <v>7568</v>
      </c>
      <c r="C28" s="18">
        <f>(196.0/B28*100)</f>
        <v/>
      </c>
      <c r="D28" s="19" t="n">
        <v>7372</v>
      </c>
      <c r="E28" s="18" t="n">
        <v>405.13129043</v>
      </c>
      <c r="F28" s="20" t="n">
        <v>4.34892201</v>
      </c>
      <c r="G28" s="18" t="n">
        <v>426.67934856</v>
      </c>
      <c r="H28" s="20" t="n">
        <v>3.31533064</v>
      </c>
      <c r="I28" s="18" t="n">
        <v>431.22929068</v>
      </c>
      <c r="J28" s="20" t="n">
        <v>3.15714105</v>
      </c>
      <c r="K28" s="18" t="n">
        <v>433.6179506</v>
      </c>
      <c r="L28" s="20" t="n">
        <v>3.65189971</v>
      </c>
      <c r="M28" s="18" t="n">
        <v>420.50292955</v>
      </c>
      <c r="N28" s="20" t="n">
        <v>13.30341568</v>
      </c>
      <c r="O28" s="18" t="s">
        <v>481</v>
      </c>
      <c r="P28" s="20" t="s">
        <v>481</v>
      </c>
      <c r="Q28" s="18" t="s">
        <v>481</v>
      </c>
      <c r="R28" s="20" t="s">
        <v>481</v>
      </c>
      <c r="S28" s="18" t="s">
        <v>481</v>
      </c>
      <c r="T28" s="20" t="s">
        <v>481</v>
      </c>
      <c r="U28" s="18" t="n">
        <v>375.89117684</v>
      </c>
      <c r="V28" s="20" t="n">
        <v>9.36037531</v>
      </c>
    </row>
    <row r="29" spans="1:22">
      <c r="A29" s="15" t="s">
        <v>504</v>
      </c>
      <c r="B29" s="17" t="n">
        <v>5385</v>
      </c>
      <c r="C29" s="18">
        <f>(30.0/B29*100)</f>
        <v/>
      </c>
      <c r="D29" s="19" t="n">
        <v>5355</v>
      </c>
      <c r="E29" s="18" t="n">
        <v>483.47247475</v>
      </c>
      <c r="F29" s="20" t="n">
        <v>7.8314007</v>
      </c>
      <c r="G29" s="18" t="n">
        <v>501.35512075</v>
      </c>
      <c r="H29" s="20" t="n">
        <v>4.83947187</v>
      </c>
      <c r="I29" s="18" t="n">
        <v>527.22403405</v>
      </c>
      <c r="J29" s="20" t="n">
        <v>2.81706881</v>
      </c>
      <c r="K29" s="18" t="n">
        <v>493.72954142</v>
      </c>
      <c r="L29" s="20" t="n">
        <v>4.19300849</v>
      </c>
      <c r="M29" s="18" t="n">
        <v>500.05950033</v>
      </c>
      <c r="N29" s="20" t="n">
        <v>5.45605007</v>
      </c>
      <c r="O29" s="18" t="s">
        <v>481</v>
      </c>
      <c r="P29" s="20" t="s">
        <v>481</v>
      </c>
      <c r="Q29" s="18" t="n">
        <v>314.02123871</v>
      </c>
      <c r="R29" s="20" t="n">
        <v>13.26138992</v>
      </c>
      <c r="S29" s="18" t="s">
        <v>481</v>
      </c>
      <c r="T29" s="20" t="s">
        <v>481</v>
      </c>
      <c r="U29" s="18" t="n">
        <v>438.83449891</v>
      </c>
      <c r="V29" s="20" t="n">
        <v>11.36147071</v>
      </c>
    </row>
    <row r="30" spans="1:22">
      <c r="A30" s="15" t="s">
        <v>505</v>
      </c>
      <c r="B30" s="17" t="n">
        <v>4520</v>
      </c>
      <c r="C30" s="18">
        <f>(148.0/B30*100)</f>
        <v/>
      </c>
      <c r="D30" s="19" t="n">
        <v>4372</v>
      </c>
      <c r="E30" s="18" t="n">
        <v>440.42623395</v>
      </c>
      <c r="F30" s="20" t="n">
        <v>9.588659079999999</v>
      </c>
      <c r="G30" s="18" t="n">
        <v>503.31345199</v>
      </c>
      <c r="H30" s="20" t="n">
        <v>6.18589949</v>
      </c>
      <c r="I30" s="18" t="n">
        <v>539.77187158</v>
      </c>
      <c r="J30" s="20" t="n">
        <v>2.72734489</v>
      </c>
      <c r="K30" s="18" t="n">
        <v>507.23244553</v>
      </c>
      <c r="L30" s="20" t="n">
        <v>4.74612278</v>
      </c>
      <c r="M30" s="18" t="n">
        <v>418.7611067</v>
      </c>
      <c r="N30" s="20" t="n">
        <v>6.04878688</v>
      </c>
      <c r="O30" s="18" t="s">
        <v>481</v>
      </c>
      <c r="P30" s="20" t="s">
        <v>481</v>
      </c>
      <c r="Q30" s="18" t="s">
        <v>481</v>
      </c>
      <c r="R30" s="20" t="s">
        <v>481</v>
      </c>
      <c r="S30" s="18" t="s">
        <v>481</v>
      </c>
      <c r="T30" s="20" t="s">
        <v>481</v>
      </c>
      <c r="U30" s="18" t="n">
        <v>408.74380116</v>
      </c>
      <c r="V30" s="20" t="n">
        <v>8.59791832</v>
      </c>
    </row>
    <row r="31" spans="1:22">
      <c r="A31" s="15" t="s">
        <v>506</v>
      </c>
      <c r="B31" s="17" t="n">
        <v>5456</v>
      </c>
      <c r="C31" s="18">
        <f>(135.0/B31*100)</f>
        <v/>
      </c>
      <c r="D31" s="19" t="n">
        <v>5321</v>
      </c>
      <c r="E31" s="18" t="n">
        <v>434.53271375</v>
      </c>
      <c r="F31" s="20" t="n">
        <v>8.09416807</v>
      </c>
      <c r="G31" s="18" t="n">
        <v>497.82425821</v>
      </c>
      <c r="H31" s="20" t="n">
        <v>5.64824581</v>
      </c>
      <c r="I31" s="18" t="n">
        <v>531.06227819</v>
      </c>
      <c r="J31" s="20" t="n">
        <v>2.4551485</v>
      </c>
      <c r="K31" s="18" t="n">
        <v>514.05055769</v>
      </c>
      <c r="L31" s="20" t="n">
        <v>4.35736918</v>
      </c>
      <c r="M31" s="18" t="s">
        <v>481</v>
      </c>
      <c r="N31" s="20" t="s">
        <v>481</v>
      </c>
      <c r="O31" s="18" t="s">
        <v>481</v>
      </c>
      <c r="P31" s="20" t="s">
        <v>481</v>
      </c>
      <c r="Q31" s="18" t="s">
        <v>481</v>
      </c>
      <c r="R31" s="20" t="s">
        <v>481</v>
      </c>
      <c r="S31" s="18" t="s">
        <v>481</v>
      </c>
      <c r="T31" s="20" t="s">
        <v>481</v>
      </c>
      <c r="U31" s="18" t="n">
        <v>400.2605663</v>
      </c>
      <c r="V31" s="20" t="n">
        <v>8.46478276</v>
      </c>
    </row>
    <row r="32" spans="1:22">
      <c r="A32" s="15" t="s">
        <v>507</v>
      </c>
      <c r="B32" s="17" t="n">
        <v>4478</v>
      </c>
      <c r="C32" s="18">
        <f>(6.0/B32*100)</f>
        <v/>
      </c>
      <c r="D32" s="19" t="n">
        <v>4472</v>
      </c>
      <c r="E32" s="18" t="n">
        <v>418.01890201</v>
      </c>
      <c r="F32" s="20" t="n">
        <v>8.871163900000001</v>
      </c>
      <c r="G32" s="18" t="n">
        <v>449.79719309</v>
      </c>
      <c r="H32" s="20" t="n">
        <v>10.21591325</v>
      </c>
      <c r="I32" s="18" t="n">
        <v>512.4137124600001</v>
      </c>
      <c r="J32" s="20" t="n">
        <v>3.51570139</v>
      </c>
      <c r="K32" s="18" t="n">
        <v>515.59250331</v>
      </c>
      <c r="L32" s="20" t="n">
        <v>2.74742703</v>
      </c>
      <c r="M32" s="18" t="n">
        <v>418.27699634</v>
      </c>
      <c r="N32" s="20" t="n">
        <v>11.93967801</v>
      </c>
      <c r="O32" s="18" t="s">
        <v>481</v>
      </c>
      <c r="P32" s="20" t="s">
        <v>481</v>
      </c>
      <c r="Q32" s="18" t="s">
        <v>481</v>
      </c>
      <c r="R32" s="20" t="s">
        <v>481</v>
      </c>
      <c r="S32" s="18" t="s">
        <v>481</v>
      </c>
      <c r="T32" s="20" t="s">
        <v>481</v>
      </c>
      <c r="U32" s="18" t="n">
        <v>438.3684545</v>
      </c>
      <c r="V32" s="20" t="n">
        <v>13.49473335</v>
      </c>
    </row>
    <row r="33" spans="1:22">
      <c r="A33" s="15" t="s">
        <v>508</v>
      </c>
      <c r="B33" s="17" t="n">
        <v>7325</v>
      </c>
      <c r="C33" s="18">
        <f>(78.0/B33*100)</f>
        <v/>
      </c>
      <c r="D33" s="19" t="n">
        <v>7247</v>
      </c>
      <c r="E33" s="18" t="n">
        <v>454.98569855</v>
      </c>
      <c r="F33" s="20" t="n">
        <v>6.66322417</v>
      </c>
      <c r="G33" s="18" t="n">
        <v>500.52515813</v>
      </c>
      <c r="H33" s="20" t="n">
        <v>6.09064643</v>
      </c>
      <c r="I33" s="18" t="n">
        <v>519.33415883</v>
      </c>
      <c r="J33" s="20" t="n">
        <v>3.37573412</v>
      </c>
      <c r="K33" s="18" t="n">
        <v>452.36491964</v>
      </c>
      <c r="L33" s="20" t="n">
        <v>5.99550802</v>
      </c>
      <c r="M33" s="18" t="n">
        <v>504.79760102</v>
      </c>
      <c r="N33" s="20" t="n">
        <v>3.40739521</v>
      </c>
      <c r="O33" s="18" t="s">
        <v>481</v>
      </c>
      <c r="P33" s="20" t="s">
        <v>481</v>
      </c>
      <c r="Q33" s="18" t="s">
        <v>481</v>
      </c>
      <c r="R33" s="20" t="s">
        <v>481</v>
      </c>
      <c r="S33" s="18" t="s">
        <v>481</v>
      </c>
      <c r="T33" s="20" t="s">
        <v>481</v>
      </c>
      <c r="U33" s="18" t="n">
        <v>436.59607015</v>
      </c>
      <c r="V33" s="20" t="n">
        <v>10.70433207</v>
      </c>
    </row>
    <row r="34" spans="1:22">
      <c r="A34" s="15" t="s">
        <v>509</v>
      </c>
      <c r="B34" s="17" t="n">
        <v>6350</v>
      </c>
      <c r="C34" s="18">
        <f>(67.0/B34*100)</f>
        <v/>
      </c>
      <c r="D34" s="19" t="n">
        <v>6283</v>
      </c>
      <c r="E34" s="18" t="n">
        <v>399.5962709</v>
      </c>
      <c r="F34" s="20" t="n">
        <v>7.95056248</v>
      </c>
      <c r="G34" s="18" t="n">
        <v>415.37304735</v>
      </c>
      <c r="H34" s="20" t="n">
        <v>6.85467888</v>
      </c>
      <c r="I34" s="18" t="n">
        <v>484.32926113</v>
      </c>
      <c r="J34" s="20" t="n">
        <v>3.40817734</v>
      </c>
      <c r="K34" s="18" t="n">
        <v>470.68997163</v>
      </c>
      <c r="L34" s="20" t="n">
        <v>3.16280819</v>
      </c>
      <c r="M34" s="18" t="n">
        <v>412.69710629</v>
      </c>
      <c r="N34" s="20" t="n">
        <v>14.24962195</v>
      </c>
      <c r="O34" s="18" t="s">
        <v>481</v>
      </c>
      <c r="P34" s="20" t="s">
        <v>481</v>
      </c>
      <c r="Q34" s="18" t="n">
        <v>263.37193708</v>
      </c>
      <c r="R34" s="20" t="n">
        <v>13.61114927</v>
      </c>
      <c r="S34" s="18" t="s">
        <v>481</v>
      </c>
      <c r="T34" s="20" t="s">
        <v>481</v>
      </c>
      <c r="U34" s="18" t="n">
        <v>358.3348661</v>
      </c>
      <c r="V34" s="20" t="n">
        <v>8.980947970000001</v>
      </c>
    </row>
    <row r="35" spans="1:22">
      <c r="A35" s="15" t="s">
        <v>510</v>
      </c>
      <c r="B35" s="17" t="n">
        <v>6406</v>
      </c>
      <c r="C35" s="18">
        <f>(50.0/B35*100)</f>
        <v/>
      </c>
      <c r="D35" s="19" t="n">
        <v>6356</v>
      </c>
      <c r="E35" s="18" t="n">
        <v>487.37294232</v>
      </c>
      <c r="F35" s="20" t="n">
        <v>8.105609429999999</v>
      </c>
      <c r="G35" s="18" t="n">
        <v>479.95272221</v>
      </c>
      <c r="H35" s="20" t="n">
        <v>7.50990359</v>
      </c>
      <c r="I35" s="18" t="n">
        <v>520.55170533</v>
      </c>
      <c r="J35" s="20" t="n">
        <v>4.30384795</v>
      </c>
      <c r="K35" s="18" t="n">
        <v>470.93734622</v>
      </c>
      <c r="L35" s="20" t="n">
        <v>4.57243267</v>
      </c>
      <c r="M35" s="18" t="n">
        <v>511.96195839</v>
      </c>
      <c r="N35" s="20" t="n">
        <v>2.20247171</v>
      </c>
      <c r="O35" s="18" t="s">
        <v>481</v>
      </c>
      <c r="P35" s="20" t="s">
        <v>481</v>
      </c>
      <c r="Q35" s="18" t="n">
        <v>337.32521215</v>
      </c>
      <c r="R35" s="20" t="n">
        <v>11.65794297</v>
      </c>
      <c r="S35" s="18" t="s">
        <v>481</v>
      </c>
      <c r="T35" s="20" t="s">
        <v>481</v>
      </c>
      <c r="U35" s="18" t="n">
        <v>438.1667664</v>
      </c>
      <c r="V35" s="20" t="n">
        <v>12.56365543</v>
      </c>
    </row>
    <row r="36" spans="1:22">
      <c r="A36" s="15" t="s">
        <v>511</v>
      </c>
      <c r="B36" s="17" t="n">
        <v>6736</v>
      </c>
      <c r="C36" s="18">
        <f>(42.0/B36*100)</f>
        <v/>
      </c>
      <c r="D36" s="19" t="n">
        <v>6694</v>
      </c>
      <c r="E36" s="18" t="n">
        <v>421.56556504</v>
      </c>
      <c r="F36" s="20" t="n">
        <v>9.17951109</v>
      </c>
      <c r="G36" s="18" t="n">
        <v>454.10117871</v>
      </c>
      <c r="H36" s="20" t="n">
        <v>9.20349043</v>
      </c>
      <c r="I36" s="18" t="n">
        <v>501.15710913</v>
      </c>
      <c r="J36" s="20" t="n">
        <v>4.06760587</v>
      </c>
      <c r="K36" s="18" t="n">
        <v>504.59390446</v>
      </c>
      <c r="L36" s="20" t="n">
        <v>2.69259512</v>
      </c>
      <c r="M36" s="18" t="n">
        <v>490.3722416</v>
      </c>
      <c r="N36" s="20" t="n">
        <v>4.18420925</v>
      </c>
      <c r="O36" s="18" t="s">
        <v>481</v>
      </c>
      <c r="P36" s="20" t="s">
        <v>481</v>
      </c>
      <c r="Q36" s="18" t="s">
        <v>481</v>
      </c>
      <c r="R36" s="20" t="s">
        <v>481</v>
      </c>
      <c r="S36" s="18" t="s">
        <v>481</v>
      </c>
      <c r="T36" s="20" t="s">
        <v>481</v>
      </c>
      <c r="U36" s="18" t="n">
        <v>417.74182349</v>
      </c>
      <c r="V36" s="20" t="n">
        <v>9.02407013</v>
      </c>
    </row>
    <row r="37" spans="1:22">
      <c r="A37" s="15" t="s">
        <v>512</v>
      </c>
      <c r="B37" s="17" t="n">
        <v>5458</v>
      </c>
      <c r="C37" s="18">
        <f>(88.0/B37*100)</f>
        <v/>
      </c>
      <c r="D37" s="19" t="n">
        <v>5370</v>
      </c>
      <c r="E37" s="18" t="n">
        <v>459.63624683</v>
      </c>
      <c r="F37" s="20" t="n">
        <v>7.41738327</v>
      </c>
      <c r="G37" s="18" t="n">
        <v>487.96866336</v>
      </c>
      <c r="H37" s="20" t="n">
        <v>5.48581986</v>
      </c>
      <c r="I37" s="18" t="n">
        <v>528.59768682</v>
      </c>
      <c r="J37" s="20" t="n">
        <v>3.13393743</v>
      </c>
      <c r="K37" s="18" t="n">
        <v>498.47076308</v>
      </c>
      <c r="L37" s="20" t="n">
        <v>5.20585092</v>
      </c>
      <c r="M37" s="18" t="n">
        <v>377.66528973</v>
      </c>
      <c r="N37" s="20" t="n">
        <v>8.85964399</v>
      </c>
      <c r="O37" s="18" t="s">
        <v>481</v>
      </c>
      <c r="P37" s="20" t="s">
        <v>481</v>
      </c>
      <c r="Q37" s="18" t="s">
        <v>481</v>
      </c>
      <c r="R37" s="20" t="s">
        <v>481</v>
      </c>
      <c r="S37" s="18" t="s">
        <v>481</v>
      </c>
      <c r="T37" s="20" t="s">
        <v>481</v>
      </c>
      <c r="U37" s="18" t="n">
        <v>384.63121279</v>
      </c>
      <c r="V37" s="20" t="n">
        <v>8.48063859</v>
      </c>
    </row>
    <row r="38" spans="1:22">
      <c r="A38" s="15" t="s">
        <v>513</v>
      </c>
      <c r="B38" s="17" t="n">
        <v>5860</v>
      </c>
      <c r="C38" s="18">
        <f>(20.0/B38*100)</f>
        <v/>
      </c>
      <c r="D38" s="19" t="n">
        <v>5840</v>
      </c>
      <c r="E38" s="18" t="n">
        <v>450.9464237</v>
      </c>
      <c r="F38" s="20" t="n">
        <v>10.65184764</v>
      </c>
      <c r="G38" s="18" t="n">
        <v>496.32386348</v>
      </c>
      <c r="H38" s="20" t="n">
        <v>4.73233612</v>
      </c>
      <c r="I38" s="18" t="n">
        <v>519.27326683</v>
      </c>
      <c r="J38" s="20" t="n">
        <v>3.68302044</v>
      </c>
      <c r="K38" s="18" t="n">
        <v>487.29772535</v>
      </c>
      <c r="L38" s="20" t="n">
        <v>5.36398839</v>
      </c>
      <c r="M38" s="18" t="n">
        <v>451.3764209</v>
      </c>
      <c r="N38" s="20" t="n">
        <v>7.03334187</v>
      </c>
      <c r="O38" s="18" t="s">
        <v>481</v>
      </c>
      <c r="P38" s="20" t="s">
        <v>481</v>
      </c>
      <c r="Q38" s="18" t="s">
        <v>481</v>
      </c>
      <c r="R38" s="20" t="s">
        <v>481</v>
      </c>
      <c r="S38" s="18" t="s">
        <v>481</v>
      </c>
      <c r="T38" s="20" t="s">
        <v>481</v>
      </c>
      <c r="U38" s="18" t="n">
        <v>421.18823749</v>
      </c>
      <c r="V38" s="20" t="n">
        <v>8.60597452</v>
      </c>
    </row>
    <row r="39" spans="1:22">
      <c r="A39" s="15" t="s">
        <v>514</v>
      </c>
      <c r="B39" s="17" t="n">
        <v>5895</v>
      </c>
      <c r="C39" s="18">
        <f>(33.0/B39*100)</f>
        <v/>
      </c>
      <c r="D39" s="19" t="n">
        <v>5862</v>
      </c>
      <c r="E39" s="18" t="n">
        <v>397.41856569</v>
      </c>
      <c r="F39" s="20" t="n">
        <v>5.19106122</v>
      </c>
      <c r="G39" s="18" t="n">
        <v>400.83842872</v>
      </c>
      <c r="H39" s="20" t="n">
        <v>6.75396097</v>
      </c>
      <c r="I39" s="18" t="n">
        <v>448.22810706</v>
      </c>
      <c r="J39" s="20" t="n">
        <v>6.55365484</v>
      </c>
      <c r="K39" s="18" t="n">
        <v>441.32537791</v>
      </c>
      <c r="L39" s="20" t="n">
        <v>3.89314231</v>
      </c>
      <c r="M39" s="18" t="n">
        <v>385.43607751</v>
      </c>
      <c r="N39" s="20" t="n">
        <v>6.46388279</v>
      </c>
      <c r="O39" s="18" t="s">
        <v>481</v>
      </c>
      <c r="P39" s="20" t="s">
        <v>481</v>
      </c>
      <c r="Q39" s="18" t="s">
        <v>481</v>
      </c>
      <c r="R39" s="20" t="s">
        <v>481</v>
      </c>
      <c r="S39" s="18" t="s">
        <v>481</v>
      </c>
      <c r="T39" s="20" t="s">
        <v>481</v>
      </c>
      <c r="U39" s="18" t="n">
        <v>358.10790522</v>
      </c>
      <c r="V39" s="20" t="n">
        <v>12.66021523</v>
      </c>
    </row>
    <row r="40" spans="1:22">
      <c r="A40" s="15" t="s">
        <v>515</v>
      </c>
      <c r="B40" s="17" t="n">
        <v>14157</v>
      </c>
      <c r="C40" s="18">
        <f>(359.0/B40*100)</f>
        <v/>
      </c>
      <c r="D40" s="19" t="n">
        <v>13798</v>
      </c>
      <c r="E40" s="18" t="n">
        <v>437.29097064</v>
      </c>
      <c r="F40" s="20" t="n">
        <v>8.105430889999999</v>
      </c>
      <c r="G40" s="18" t="n">
        <v>503.09203598</v>
      </c>
      <c r="H40" s="20" t="n">
        <v>5.32932542</v>
      </c>
      <c r="I40" s="18" t="n">
        <v>518.14971</v>
      </c>
      <c r="J40" s="20" t="n">
        <v>3.15770736</v>
      </c>
      <c r="K40" s="18" t="n">
        <v>477.70320267</v>
      </c>
      <c r="L40" s="20" t="n">
        <v>3.57639656</v>
      </c>
      <c r="M40" s="18" t="n">
        <v>419.2667557</v>
      </c>
      <c r="N40" s="20" t="n">
        <v>6.86651094</v>
      </c>
      <c r="O40" s="18" t="s">
        <v>481</v>
      </c>
      <c r="P40" s="20" t="s">
        <v>481</v>
      </c>
      <c r="Q40" s="18" t="s">
        <v>481</v>
      </c>
      <c r="R40" s="20" t="s">
        <v>481</v>
      </c>
      <c r="S40" s="18" t="s">
        <v>481</v>
      </c>
      <c r="T40" s="20" t="s">
        <v>481</v>
      </c>
      <c r="U40" s="18" t="n">
        <v>404.43472773</v>
      </c>
      <c r="V40" s="20" t="n">
        <v>9.10656369</v>
      </c>
    </row>
    <row r="41" spans="1:22">
      <c r="A41" s="15" t="s">
        <v>516</v>
      </c>
      <c r="B41" s="17" t="n">
        <v>5712</v>
      </c>
      <c r="C41" s="18">
        <f>(47.0/B41*100)</f>
        <v/>
      </c>
      <c r="D41" s="19" t="n">
        <v>5665</v>
      </c>
      <c r="E41" s="18" t="n">
        <v>477.44787831</v>
      </c>
      <c r="F41" s="20" t="n">
        <v>5.61406534</v>
      </c>
      <c r="G41" s="18" t="n">
        <v>503.5478265</v>
      </c>
      <c r="H41" s="20" t="n">
        <v>4.77887169</v>
      </c>
      <c r="I41" s="18" t="n">
        <v>516.12518729</v>
      </c>
      <c r="J41" s="20" t="n">
        <v>3.5171928</v>
      </c>
      <c r="K41" s="18" t="n">
        <v>483.99511064</v>
      </c>
      <c r="L41" s="20" t="n">
        <v>4.80146928</v>
      </c>
      <c r="M41" s="18" t="n">
        <v>460.36740886</v>
      </c>
      <c r="N41" s="20" t="n">
        <v>8.72283927</v>
      </c>
      <c r="O41" s="18" t="s">
        <v>481</v>
      </c>
      <c r="P41" s="20" t="s">
        <v>481</v>
      </c>
      <c r="Q41" s="18" t="n">
        <v>399.91015703</v>
      </c>
      <c r="R41" s="20" t="n">
        <v>16.72230739</v>
      </c>
      <c r="S41" s="18" t="s">
        <v>481</v>
      </c>
      <c r="T41" s="20" t="s">
        <v>481</v>
      </c>
      <c r="U41" s="18" t="n">
        <v>407.18504675</v>
      </c>
      <c r="V41" s="20" t="n">
        <v>12.49382543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337.16343898</v>
      </c>
      <c r="F45" s="20" t="n">
        <v>4.59174868</v>
      </c>
      <c r="G45" s="18" t="n">
        <v>348.60787697</v>
      </c>
      <c r="H45" s="20" t="n">
        <v>3.33635803</v>
      </c>
      <c r="I45" s="18" t="n">
        <v>351.85656327</v>
      </c>
      <c r="J45" s="20" t="n">
        <v>3.73367632</v>
      </c>
      <c r="K45" s="18" t="n">
        <v>359.67564193</v>
      </c>
      <c r="L45" s="20" t="n">
        <v>4.39593043</v>
      </c>
      <c r="M45" s="18" t="s">
        <v>481</v>
      </c>
      <c r="N45" s="20" t="s">
        <v>481</v>
      </c>
      <c r="O45" s="18" t="s">
        <v>481</v>
      </c>
      <c r="P45" s="20" t="s">
        <v>481</v>
      </c>
      <c r="Q45" s="18" t="n">
        <v>458.3888</v>
      </c>
      <c r="R45" s="20" t="n">
        <v>59.77156341</v>
      </c>
      <c r="S45" s="18" t="n">
        <v>313.2549731</v>
      </c>
      <c r="T45" s="20" t="n">
        <v>14.03589807</v>
      </c>
      <c r="U45" s="18" t="n">
        <v>329.44707464</v>
      </c>
      <c r="V45" s="20" t="n">
        <v>6.07281299</v>
      </c>
    </row>
    <row r="46" spans="1:22">
      <c r="A46" s="15" t="s">
        <v>521</v>
      </c>
      <c r="B46" s="17" t="n">
        <v>23141</v>
      </c>
      <c r="C46" s="18">
        <f>(1857.0/B46*100)</f>
        <v/>
      </c>
      <c r="D46" s="19" t="n">
        <v>21284</v>
      </c>
      <c r="E46" s="18" t="n">
        <v>346.62173635</v>
      </c>
      <c r="F46" s="20" t="n">
        <v>6.40936572</v>
      </c>
      <c r="G46" s="18" t="n">
        <v>365.236799</v>
      </c>
      <c r="H46" s="20" t="n">
        <v>7.23324158</v>
      </c>
      <c r="I46" s="18" t="n">
        <v>443.63155121</v>
      </c>
      <c r="J46" s="20" t="n">
        <v>5.53224606</v>
      </c>
      <c r="K46" s="18" t="n">
        <v>436.65944183</v>
      </c>
      <c r="L46" s="20" t="n">
        <v>2.96479375</v>
      </c>
      <c r="M46" s="18" t="n">
        <v>361.70374871</v>
      </c>
      <c r="N46" s="20" t="n">
        <v>3.67101074</v>
      </c>
      <c r="O46" s="18" t="s">
        <v>481</v>
      </c>
      <c r="P46" s="20" t="s">
        <v>481</v>
      </c>
      <c r="Q46" s="18" t="s">
        <v>481</v>
      </c>
      <c r="R46" s="20" t="s">
        <v>481</v>
      </c>
      <c r="S46" s="18" t="s">
        <v>481</v>
      </c>
      <c r="T46" s="20" t="s">
        <v>481</v>
      </c>
      <c r="U46" s="18" t="n">
        <v>364.88666266</v>
      </c>
      <c r="V46" s="20" t="n">
        <v>4.24881452</v>
      </c>
    </row>
    <row r="47" spans="1:22">
      <c r="A47" s="15" t="s">
        <v>522</v>
      </c>
      <c r="B47" s="17" t="n">
        <v>5928</v>
      </c>
      <c r="C47" s="18">
        <f>(223.0/B47*100)</f>
        <v/>
      </c>
      <c r="D47" s="19" t="n">
        <v>5705</v>
      </c>
      <c r="E47" s="18" t="n">
        <v>375.90631521</v>
      </c>
      <c r="F47" s="20" t="n">
        <v>7.48015481</v>
      </c>
      <c r="G47" s="18" t="n">
        <v>386.18144706</v>
      </c>
      <c r="H47" s="20" t="n">
        <v>6.77573746</v>
      </c>
      <c r="I47" s="18" t="n">
        <v>455.61673809</v>
      </c>
      <c r="J47" s="20" t="n">
        <v>6.15454767</v>
      </c>
      <c r="K47" s="18" t="n">
        <v>476.76441555</v>
      </c>
      <c r="L47" s="20" t="n">
        <v>4.48541062</v>
      </c>
      <c r="M47" s="18" t="n">
        <v>330.16195456</v>
      </c>
      <c r="N47" s="20" t="n">
        <v>6.5233442</v>
      </c>
      <c r="O47" s="18" t="s">
        <v>481</v>
      </c>
      <c r="P47" s="20" t="s">
        <v>481</v>
      </c>
      <c r="Q47" s="18" t="s">
        <v>481</v>
      </c>
      <c r="R47" s="20" t="s">
        <v>481</v>
      </c>
      <c r="S47" s="18" t="s">
        <v>481</v>
      </c>
      <c r="T47" s="20" t="s">
        <v>481</v>
      </c>
      <c r="U47" s="18" t="n">
        <v>343.77962997</v>
      </c>
      <c r="V47" s="20" t="n">
        <v>8.64797093</v>
      </c>
    </row>
    <row r="48" spans="1:22">
      <c r="A48" s="15" t="s">
        <v>523</v>
      </c>
      <c r="B48" s="17" t="n">
        <v>9841</v>
      </c>
      <c r="C48" s="18">
        <f>(7.0/B48*100)</f>
        <v/>
      </c>
      <c r="D48" s="19" t="n">
        <v>9834</v>
      </c>
      <c r="E48" s="18" t="n">
        <v>480.60715868</v>
      </c>
      <c r="F48" s="20" t="n">
        <v>8.712605269999999</v>
      </c>
      <c r="G48" s="18" t="n">
        <v>497.59190607</v>
      </c>
      <c r="H48" s="20" t="n">
        <v>10.5830257</v>
      </c>
      <c r="I48" s="18" t="n">
        <v>513.39194367</v>
      </c>
      <c r="J48" s="20" t="n">
        <v>6.56875058</v>
      </c>
      <c r="K48" s="18" t="n">
        <v>479.03838714</v>
      </c>
      <c r="L48" s="20" t="n">
        <v>6.22810179</v>
      </c>
      <c r="M48" s="18" t="n">
        <v>442.18295743</v>
      </c>
      <c r="N48" s="20" t="n">
        <v>7.02465201</v>
      </c>
      <c r="O48" s="18" t="s">
        <v>481</v>
      </c>
      <c r="P48" s="20" t="s">
        <v>481</v>
      </c>
      <c r="Q48" s="18" t="s">
        <v>481</v>
      </c>
      <c r="R48" s="20" t="s">
        <v>481</v>
      </c>
      <c r="S48" s="18" t="s">
        <v>481</v>
      </c>
      <c r="T48" s="20" t="s">
        <v>481</v>
      </c>
      <c r="U48" s="18" t="n">
        <v>437.82960514</v>
      </c>
      <c r="V48" s="20" t="n">
        <v>15.56438583</v>
      </c>
    </row>
    <row r="49" spans="1:22">
      <c r="A49" s="15" t="s">
        <v>524</v>
      </c>
      <c r="B49" s="17" t="n">
        <v>6349</v>
      </c>
      <c r="C49" s="18">
        <f>(56.0/B49*100)</f>
        <v/>
      </c>
      <c r="D49" s="19" t="n">
        <v>6293</v>
      </c>
      <c r="E49" s="18" t="n">
        <v>379.3384501</v>
      </c>
      <c r="F49" s="20" t="n">
        <v>6.37932496</v>
      </c>
      <c r="G49" s="18" t="n">
        <v>401.74338252</v>
      </c>
      <c r="H49" s="20" t="n">
        <v>5.90446327</v>
      </c>
      <c r="I49" s="18" t="n">
        <v>436.30298295</v>
      </c>
      <c r="J49" s="20" t="n">
        <v>4.18129669</v>
      </c>
      <c r="K49" s="18" t="n">
        <v>432.84295163</v>
      </c>
      <c r="L49" s="20" t="n">
        <v>3.42629532</v>
      </c>
      <c r="M49" s="18" t="s">
        <v>481</v>
      </c>
      <c r="N49" s="20" t="s">
        <v>481</v>
      </c>
      <c r="O49" s="18" t="s">
        <v>481</v>
      </c>
      <c r="P49" s="20" t="s">
        <v>481</v>
      </c>
      <c r="Q49" s="18" t="s">
        <v>481</v>
      </c>
      <c r="R49" s="20" t="s">
        <v>481</v>
      </c>
      <c r="S49" s="18" t="n">
        <v>327.68890936</v>
      </c>
      <c r="T49" s="20" t="n">
        <v>57.74293323</v>
      </c>
      <c r="U49" s="18" t="n">
        <v>344.6419322</v>
      </c>
      <c r="V49" s="20" t="n">
        <v>9.8468447</v>
      </c>
    </row>
    <row r="50" spans="1:22">
      <c r="A50" s="15" t="s">
        <v>525</v>
      </c>
      <c r="B50" s="17" t="n">
        <v>11795</v>
      </c>
      <c r="C50" s="18">
        <f>(260.0/B50*100)</f>
        <v/>
      </c>
      <c r="D50" s="19" t="n">
        <v>11535</v>
      </c>
      <c r="E50" s="18" t="n">
        <v>373.77013065</v>
      </c>
      <c r="F50" s="20" t="n">
        <v>6.48447355</v>
      </c>
      <c r="G50" s="18" t="n">
        <v>387.93759199</v>
      </c>
      <c r="H50" s="20" t="n">
        <v>6.39197102</v>
      </c>
      <c r="I50" s="18" t="n">
        <v>444.74537281</v>
      </c>
      <c r="J50" s="20" t="n">
        <v>3.44700373</v>
      </c>
      <c r="K50" s="18" t="n">
        <v>430.38264321</v>
      </c>
      <c r="L50" s="20" t="n">
        <v>3.77072489</v>
      </c>
      <c r="M50" s="18" t="n">
        <v>366.92642505</v>
      </c>
      <c r="N50" s="20" t="n">
        <v>6.73675518</v>
      </c>
      <c r="O50" s="18" t="s">
        <v>481</v>
      </c>
      <c r="P50" s="20" t="s">
        <v>481</v>
      </c>
      <c r="Q50" s="18" t="s">
        <v>481</v>
      </c>
      <c r="R50" s="20" t="s">
        <v>481</v>
      </c>
      <c r="S50" s="18" t="s">
        <v>481</v>
      </c>
      <c r="T50" s="20" t="s">
        <v>481</v>
      </c>
      <c r="U50" s="18" t="n">
        <v>335.55901849</v>
      </c>
      <c r="V50" s="20" t="n">
        <v>9.77260877</v>
      </c>
    </row>
    <row r="51" spans="1:22">
      <c r="A51" s="15" t="s">
        <v>526</v>
      </c>
      <c r="B51" s="17" t="n">
        <v>6866</v>
      </c>
      <c r="C51" s="18">
        <f>(114.0/B51*100)</f>
        <v/>
      </c>
      <c r="D51" s="19" t="n">
        <v>6752</v>
      </c>
      <c r="E51" s="18" t="n">
        <v>387.99038946</v>
      </c>
      <c r="F51" s="20" t="n">
        <v>6.91534175</v>
      </c>
      <c r="G51" s="18" t="n">
        <v>389.47962513</v>
      </c>
      <c r="H51" s="20" t="n">
        <v>7.55801437</v>
      </c>
      <c r="I51" s="18" t="n">
        <v>432.22196559</v>
      </c>
      <c r="J51" s="20" t="n">
        <v>7.10788834</v>
      </c>
      <c r="K51" s="18" t="n">
        <v>436.65380152</v>
      </c>
      <c r="L51" s="20" t="n">
        <v>3.04310847</v>
      </c>
      <c r="M51" s="18" t="n">
        <v>383.27112715</v>
      </c>
      <c r="N51" s="20" t="n">
        <v>7.20497991</v>
      </c>
      <c r="O51" s="18" t="s">
        <v>481</v>
      </c>
      <c r="P51" s="20" t="s">
        <v>481</v>
      </c>
      <c r="Q51" s="18" t="n">
        <v>427.96430568</v>
      </c>
      <c r="R51" s="20" t="n">
        <v>5.20460603</v>
      </c>
      <c r="S51" s="18" t="s">
        <v>481</v>
      </c>
      <c r="T51" s="20" t="s">
        <v>481</v>
      </c>
      <c r="U51" s="18" t="n">
        <v>383.1323225</v>
      </c>
      <c r="V51" s="20" t="n">
        <v>8.844989</v>
      </c>
    </row>
    <row r="52" spans="1:22">
      <c r="A52" s="15" t="s">
        <v>527</v>
      </c>
      <c r="B52" s="17" t="n">
        <v>5809</v>
      </c>
      <c r="C52" s="18">
        <f>(88.0/B52*100)</f>
        <v/>
      </c>
      <c r="D52" s="19" t="n">
        <v>5721</v>
      </c>
      <c r="E52" s="18" t="n">
        <v>446.78734717</v>
      </c>
      <c r="F52" s="20" t="n">
        <v>6.9542596</v>
      </c>
      <c r="G52" s="18" t="n">
        <v>478.48813859</v>
      </c>
      <c r="H52" s="20" t="n">
        <v>6.52285502</v>
      </c>
      <c r="I52" s="18" t="n">
        <v>510.58092817</v>
      </c>
      <c r="J52" s="20" t="n">
        <v>3.58043873</v>
      </c>
      <c r="K52" s="18" t="n">
        <v>496.87711333</v>
      </c>
      <c r="L52" s="20" t="n">
        <v>3.21932391</v>
      </c>
      <c r="M52" s="18" t="n">
        <v>421.26811804</v>
      </c>
      <c r="N52" s="20" t="n">
        <v>5.96822849</v>
      </c>
      <c r="O52" s="18" t="s">
        <v>481</v>
      </c>
      <c r="P52" s="20" t="s">
        <v>481</v>
      </c>
      <c r="Q52" s="18" t="s">
        <v>481</v>
      </c>
      <c r="R52" s="20" t="s">
        <v>481</v>
      </c>
      <c r="S52" s="18" t="s">
        <v>481</v>
      </c>
      <c r="T52" s="20" t="s">
        <v>481</v>
      </c>
      <c r="U52" s="18" t="n">
        <v>414.91309913</v>
      </c>
      <c r="V52" s="20" t="n">
        <v>8.14465317</v>
      </c>
    </row>
    <row r="53" spans="1:22">
      <c r="A53" s="15" t="s">
        <v>528</v>
      </c>
      <c r="B53" s="17" t="n">
        <v>5571</v>
      </c>
      <c r="C53" s="18">
        <f>(95.0/B53*100)</f>
        <v/>
      </c>
      <c r="D53" s="19" t="n">
        <v>5476</v>
      </c>
      <c r="E53" s="18" t="n">
        <v>405.19679014</v>
      </c>
      <c r="F53" s="20" t="n">
        <v>4.85879656</v>
      </c>
      <c r="G53" s="18" t="n">
        <v>425.59367926</v>
      </c>
      <c r="H53" s="20" t="n">
        <v>4.28871866</v>
      </c>
      <c r="I53" s="18" t="n">
        <v>470.47545035</v>
      </c>
      <c r="J53" s="20" t="n">
        <v>2.45095727</v>
      </c>
      <c r="K53" s="18" t="n">
        <v>458.89069445</v>
      </c>
      <c r="L53" s="20" t="n">
        <v>4.07754347</v>
      </c>
      <c r="M53" s="18" t="n">
        <v>364.18043417</v>
      </c>
      <c r="N53" s="20" t="n">
        <v>5.41914123</v>
      </c>
      <c r="O53" s="18" t="s">
        <v>481</v>
      </c>
      <c r="P53" s="20" t="s">
        <v>481</v>
      </c>
      <c r="Q53" s="18" t="s">
        <v>481</v>
      </c>
      <c r="R53" s="20" t="s">
        <v>481</v>
      </c>
      <c r="S53" s="18" t="s">
        <v>481</v>
      </c>
      <c r="T53" s="20" t="s">
        <v>481</v>
      </c>
      <c r="U53" s="18" t="n">
        <v>372.43514813</v>
      </c>
      <c r="V53" s="20" t="n">
        <v>8.84129044</v>
      </c>
    </row>
    <row r="54" spans="1:22">
      <c r="A54" s="15" t="s">
        <v>529</v>
      </c>
      <c r="B54" s="17" t="n">
        <v>4740</v>
      </c>
      <c r="C54" s="18">
        <f>(276.0/B54*100)</f>
        <v/>
      </c>
      <c r="D54" s="19" t="n">
        <v>4464</v>
      </c>
      <c r="E54" s="18" t="n">
        <v>310.24592931</v>
      </c>
      <c r="F54" s="20" t="n">
        <v>5.31098597</v>
      </c>
      <c r="G54" s="18" t="n">
        <v>317.74801944</v>
      </c>
      <c r="H54" s="20" t="n">
        <v>6.73107555</v>
      </c>
      <c r="I54" s="18" t="n">
        <v>384.81468073</v>
      </c>
      <c r="J54" s="20" t="n">
        <v>5.839987</v>
      </c>
      <c r="K54" s="18" t="n">
        <v>384.73623558</v>
      </c>
      <c r="L54" s="20" t="n">
        <v>3.42575623</v>
      </c>
      <c r="M54" s="18" t="n">
        <v>285.11114138</v>
      </c>
      <c r="N54" s="20" t="n">
        <v>8.04981896</v>
      </c>
      <c r="O54" s="18" t="s">
        <v>481</v>
      </c>
      <c r="P54" s="20" t="s">
        <v>481</v>
      </c>
      <c r="Q54" s="18" t="s">
        <v>481</v>
      </c>
      <c r="R54" s="20" t="s">
        <v>481</v>
      </c>
      <c r="S54" s="18" t="s">
        <v>481</v>
      </c>
      <c r="T54" s="20" t="s">
        <v>481</v>
      </c>
      <c r="U54" s="18" t="n">
        <v>295.64147099</v>
      </c>
      <c r="V54" s="20" t="n">
        <v>5.11537744</v>
      </c>
    </row>
    <row r="55" spans="1:22">
      <c r="A55" s="15" t="s">
        <v>530</v>
      </c>
      <c r="B55" s="17" t="n">
        <v>5316</v>
      </c>
      <c r="C55" s="18">
        <f>(22.0/B55*100)</f>
        <v/>
      </c>
      <c r="D55" s="19" t="n">
        <v>5294</v>
      </c>
      <c r="E55" s="18" t="n">
        <v>345.02878091</v>
      </c>
      <c r="F55" s="20" t="n">
        <v>6.47704028</v>
      </c>
      <c r="G55" s="18" t="n">
        <v>365.65857459</v>
      </c>
      <c r="H55" s="20" t="n">
        <v>8.32030043</v>
      </c>
      <c r="I55" s="18" t="n">
        <v>407.99388966</v>
      </c>
      <c r="J55" s="20" t="n">
        <v>4.04850024</v>
      </c>
      <c r="K55" s="18" t="n">
        <v>418.56379487</v>
      </c>
      <c r="L55" s="20" t="n">
        <v>3.06958086</v>
      </c>
      <c r="M55" s="18" t="s">
        <v>481</v>
      </c>
      <c r="N55" s="20" t="s">
        <v>481</v>
      </c>
      <c r="O55" s="18" t="s">
        <v>481</v>
      </c>
      <c r="P55" s="20" t="s">
        <v>481</v>
      </c>
      <c r="Q55" s="18" t="s">
        <v>481</v>
      </c>
      <c r="R55" s="20" t="s">
        <v>481</v>
      </c>
      <c r="S55" s="18" t="n">
        <v>311.81639917</v>
      </c>
      <c r="T55" s="20" t="n">
        <v>31.8624351</v>
      </c>
      <c r="U55" s="18" t="n">
        <v>274.1178709</v>
      </c>
      <c r="V55" s="20" t="n">
        <v>10.15555645</v>
      </c>
    </row>
    <row r="56" spans="1:22">
      <c r="A56" s="15" t="s">
        <v>531</v>
      </c>
      <c r="B56" s="17" t="n">
        <v>5359</v>
      </c>
      <c r="C56" s="18">
        <f>(77.0/B56*100)</f>
        <v/>
      </c>
      <c r="D56" s="19" t="n">
        <v>5282</v>
      </c>
      <c r="E56" s="18" t="n">
        <v>514.13589971</v>
      </c>
      <c r="F56" s="20" t="n">
        <v>6.10791457</v>
      </c>
      <c r="G56" s="18" t="n">
        <v>535.06890057</v>
      </c>
      <c r="H56" s="20" t="n">
        <v>5.35985671</v>
      </c>
      <c r="I56" s="18" t="n">
        <v>535.22336597</v>
      </c>
      <c r="J56" s="20" t="n">
        <v>3.52015418</v>
      </c>
      <c r="K56" s="18" t="n">
        <v>523.55941646</v>
      </c>
      <c r="L56" s="20" t="n">
        <v>9.27419896</v>
      </c>
      <c r="M56" s="18" t="n">
        <v>511.472242</v>
      </c>
      <c r="N56" s="20" t="n">
        <v>3.24970706</v>
      </c>
      <c r="O56" s="18" t="s">
        <v>481</v>
      </c>
      <c r="P56" s="20" t="s">
        <v>481</v>
      </c>
      <c r="Q56" s="18" t="s">
        <v>481</v>
      </c>
      <c r="R56" s="20" t="s">
        <v>481</v>
      </c>
      <c r="S56" s="18" t="s">
        <v>481</v>
      </c>
      <c r="T56" s="20" t="s">
        <v>481</v>
      </c>
      <c r="U56" s="18" t="n">
        <v>507.4518956</v>
      </c>
      <c r="V56" s="20" t="n">
        <v>19.35833323</v>
      </c>
    </row>
    <row r="57" spans="1:22">
      <c r="A57" s="15" t="s">
        <v>532</v>
      </c>
      <c r="B57" s="17" t="n">
        <v>6513</v>
      </c>
      <c r="C57" s="18">
        <f>(0.0/B57*100)</f>
        <v/>
      </c>
      <c r="D57" s="19" t="n">
        <v>6513</v>
      </c>
      <c r="E57" s="18" t="n">
        <v>350.73276643</v>
      </c>
      <c r="F57" s="20" t="n">
        <v>7.01013555</v>
      </c>
      <c r="G57" s="18" t="n">
        <v>361.28595909</v>
      </c>
      <c r="H57" s="20" t="n">
        <v>7.91511326</v>
      </c>
      <c r="I57" s="18" t="n">
        <v>412.43303894</v>
      </c>
      <c r="J57" s="20" t="n">
        <v>3.13612596</v>
      </c>
      <c r="K57" s="18" t="n">
        <v>387.73511002</v>
      </c>
      <c r="L57" s="20" t="n">
        <v>3.3166384</v>
      </c>
      <c r="M57" s="18" t="s">
        <v>481</v>
      </c>
      <c r="N57" s="20" t="s">
        <v>481</v>
      </c>
      <c r="O57" s="18" t="s">
        <v>481</v>
      </c>
      <c r="P57" s="20" t="s">
        <v>481</v>
      </c>
      <c r="Q57" s="18" t="s">
        <v>481</v>
      </c>
      <c r="R57" s="20" t="s">
        <v>481</v>
      </c>
      <c r="S57" s="18" t="n">
        <v>368.16086594</v>
      </c>
      <c r="T57" s="20" t="n">
        <v>43.46201774</v>
      </c>
      <c r="U57" s="18" t="n">
        <v>371.24918836</v>
      </c>
      <c r="V57" s="20" t="n">
        <v>12.32006403</v>
      </c>
    </row>
    <row r="58" spans="1:22">
      <c r="A58" s="15" t="s">
        <v>533</v>
      </c>
      <c r="B58" s="17" t="n">
        <v>7267</v>
      </c>
      <c r="C58" s="18">
        <f>(10.0/B58*100)</f>
        <v/>
      </c>
      <c r="D58" s="19" t="n">
        <v>7257</v>
      </c>
      <c r="E58" s="18" t="n">
        <v>367.89441624</v>
      </c>
      <c r="F58" s="20" t="n">
        <v>5.46598753</v>
      </c>
      <c r="G58" s="18" t="n">
        <v>392.0489876</v>
      </c>
      <c r="H58" s="20" t="n">
        <v>4.46925837</v>
      </c>
      <c r="I58" s="18" t="n">
        <v>433.50828356</v>
      </c>
      <c r="J58" s="20" t="n">
        <v>3.59580573</v>
      </c>
      <c r="K58" s="18" t="n">
        <v>424.43470363</v>
      </c>
      <c r="L58" s="20" t="n">
        <v>3.57567028</v>
      </c>
      <c r="M58" s="18" t="s">
        <v>481</v>
      </c>
      <c r="N58" s="20" t="s">
        <v>481</v>
      </c>
      <c r="O58" s="18" t="s">
        <v>481</v>
      </c>
      <c r="P58" s="20" t="s">
        <v>481</v>
      </c>
      <c r="Q58" s="18" t="s">
        <v>481</v>
      </c>
      <c r="R58" s="20" t="s">
        <v>481</v>
      </c>
      <c r="S58" s="18" t="n">
        <v>266.61010844</v>
      </c>
      <c r="T58" s="20" t="n">
        <v>21.99284632</v>
      </c>
      <c r="U58" s="18" t="n">
        <v>297.0713791</v>
      </c>
      <c r="V58" s="20" t="n">
        <v>14.83334971</v>
      </c>
    </row>
    <row r="59" spans="1:22">
      <c r="A59" s="15" t="s">
        <v>534</v>
      </c>
      <c r="B59" s="17" t="n">
        <v>4826</v>
      </c>
      <c r="C59" s="18">
        <f>(26.0/B59*100)</f>
        <v/>
      </c>
      <c r="D59" s="19" t="n">
        <v>4800</v>
      </c>
      <c r="E59" s="18" t="n">
        <v>287.70438077</v>
      </c>
      <c r="F59" s="20" t="n">
        <v>5.92767755</v>
      </c>
      <c r="G59" s="18" t="n">
        <v>327.80659281</v>
      </c>
      <c r="H59" s="20" t="n">
        <v>5.53326234</v>
      </c>
      <c r="I59" s="18" t="n">
        <v>349.10409931</v>
      </c>
      <c r="J59" s="20" t="n">
        <v>2.79618001</v>
      </c>
      <c r="K59" s="18" t="n">
        <v>364.4414117</v>
      </c>
      <c r="L59" s="20" t="n">
        <v>2.08664862</v>
      </c>
      <c r="M59" s="18" t="s">
        <v>481</v>
      </c>
      <c r="N59" s="20" t="s">
        <v>481</v>
      </c>
      <c r="O59" s="18" t="s">
        <v>481</v>
      </c>
      <c r="P59" s="20" t="s">
        <v>481</v>
      </c>
      <c r="Q59" s="18" t="s">
        <v>481</v>
      </c>
      <c r="R59" s="20" t="s">
        <v>481</v>
      </c>
      <c r="S59" s="18" t="n">
        <v>265.72771461</v>
      </c>
      <c r="T59" s="20" t="n">
        <v>14.6805041</v>
      </c>
      <c r="U59" s="18" t="n">
        <v>261.9998773</v>
      </c>
      <c r="V59" s="20" t="n">
        <v>11.22063957</v>
      </c>
    </row>
    <row r="60" spans="1:22">
      <c r="A60" s="15" t="s">
        <v>535</v>
      </c>
      <c r="B60" s="17" t="n">
        <v>4546</v>
      </c>
      <c r="C60" s="18">
        <f>(15.0/B60*100)</f>
        <v/>
      </c>
      <c r="D60" s="19" t="n">
        <v>4531</v>
      </c>
      <c r="E60" s="18" t="n">
        <v>284.5230972</v>
      </c>
      <c r="F60" s="20" t="n">
        <v>7.32001942</v>
      </c>
      <c r="G60" s="18" t="n">
        <v>293.48154332</v>
      </c>
      <c r="H60" s="20" t="n">
        <v>8.18425753</v>
      </c>
      <c r="I60" s="18" t="n">
        <v>379.63804192</v>
      </c>
      <c r="J60" s="20" t="n">
        <v>4.97909977</v>
      </c>
      <c r="K60" s="18" t="n">
        <v>350.39855607</v>
      </c>
      <c r="L60" s="20" t="n">
        <v>8.26987246</v>
      </c>
      <c r="M60" s="18" t="s">
        <v>481</v>
      </c>
      <c r="N60" s="20" t="s">
        <v>481</v>
      </c>
      <c r="O60" s="18" t="s">
        <v>481</v>
      </c>
      <c r="P60" s="20" t="s">
        <v>481</v>
      </c>
      <c r="Q60" s="18" t="n">
        <v>259.0539</v>
      </c>
      <c r="R60" s="20" t="n">
        <v>39.89902154</v>
      </c>
      <c r="S60" s="18" t="n">
        <v>260.08788747</v>
      </c>
      <c r="T60" s="20" t="n">
        <v>23.80125366</v>
      </c>
      <c r="U60" s="18" t="n">
        <v>286.1004779</v>
      </c>
      <c r="V60" s="20" t="n">
        <v>12.23848231</v>
      </c>
    </row>
    <row r="61" spans="1:22">
      <c r="A61" s="15" t="s">
        <v>536</v>
      </c>
      <c r="B61" s="17" t="n">
        <v>6525</v>
      </c>
      <c r="C61" s="18">
        <f>(150.0/B61*100)</f>
        <v/>
      </c>
      <c r="D61" s="19" t="n">
        <v>6375</v>
      </c>
      <c r="E61" s="18" t="n">
        <v>434.66304716</v>
      </c>
      <c r="F61" s="20" t="n">
        <v>5.7983041</v>
      </c>
      <c r="G61" s="18" t="n">
        <v>450.59588348</v>
      </c>
      <c r="H61" s="20" t="n">
        <v>4.66802836</v>
      </c>
      <c r="I61" s="18" t="n">
        <v>494.22325548</v>
      </c>
      <c r="J61" s="20" t="n">
        <v>2.8625311</v>
      </c>
      <c r="K61" s="18" t="n">
        <v>473.99022653</v>
      </c>
      <c r="L61" s="20" t="n">
        <v>4.51643024</v>
      </c>
      <c r="M61" s="18" t="n">
        <v>383.6044198</v>
      </c>
      <c r="N61" s="20" t="n">
        <v>9.387721190000001</v>
      </c>
      <c r="O61" s="18" t="s">
        <v>481</v>
      </c>
      <c r="P61" s="20" t="s">
        <v>481</v>
      </c>
      <c r="Q61" s="18" t="s">
        <v>481</v>
      </c>
      <c r="R61" s="20" t="s">
        <v>481</v>
      </c>
      <c r="S61" s="18" t="s">
        <v>481</v>
      </c>
      <c r="T61" s="20" t="s">
        <v>481</v>
      </c>
      <c r="U61" s="18" t="n">
        <v>403.43989221</v>
      </c>
      <c r="V61" s="20" t="n">
        <v>9.427909700000001</v>
      </c>
    </row>
    <row r="62" spans="1:22">
      <c r="A62" s="15" t="s">
        <v>537</v>
      </c>
      <c r="B62" s="17" t="n">
        <v>4476</v>
      </c>
      <c r="C62" s="18">
        <f>(3.0/B62*100)</f>
        <v/>
      </c>
      <c r="D62" s="19" t="n">
        <v>4473</v>
      </c>
      <c r="E62" s="18" t="n">
        <v>476.57505793</v>
      </c>
      <c r="F62" s="20" t="n">
        <v>9.15602455</v>
      </c>
      <c r="G62" s="18" t="n">
        <v>496.81995554</v>
      </c>
      <c r="H62" s="20" t="n">
        <v>5.76369636</v>
      </c>
      <c r="I62" s="18" t="n">
        <v>518.18720401</v>
      </c>
      <c r="J62" s="20" t="n">
        <v>1.51766944</v>
      </c>
      <c r="K62" s="18" t="n">
        <v>489.17764938</v>
      </c>
      <c r="L62" s="20" t="n">
        <v>4.87258207</v>
      </c>
      <c r="M62" s="18" t="n">
        <v>489.95828195</v>
      </c>
      <c r="N62" s="20" t="n">
        <v>4.45531942</v>
      </c>
      <c r="O62" s="18" t="s">
        <v>481</v>
      </c>
      <c r="P62" s="20" t="s">
        <v>481</v>
      </c>
      <c r="Q62" s="18" t="s">
        <v>481</v>
      </c>
      <c r="R62" s="20" t="s">
        <v>481</v>
      </c>
      <c r="S62" s="18" t="s">
        <v>481</v>
      </c>
      <c r="T62" s="20" t="s">
        <v>481</v>
      </c>
      <c r="U62" s="18" t="n">
        <v>456.67008156</v>
      </c>
      <c r="V62" s="20" t="n">
        <v>18.77338881</v>
      </c>
    </row>
    <row r="63" spans="1:22">
      <c r="A63" s="15" t="s">
        <v>538</v>
      </c>
      <c r="B63" s="17" t="n">
        <v>5324</v>
      </c>
      <c r="C63" s="18">
        <f>(13.0/B63*100)</f>
        <v/>
      </c>
      <c r="D63" s="19" t="n">
        <v>5311</v>
      </c>
      <c r="E63" s="18" t="n">
        <v>300.96818661</v>
      </c>
      <c r="F63" s="20" t="n">
        <v>6.90638471</v>
      </c>
      <c r="G63" s="18" t="n">
        <v>323.65321141</v>
      </c>
      <c r="H63" s="20" t="n">
        <v>6.20925693</v>
      </c>
      <c r="I63" s="18" t="n">
        <v>346.64838328</v>
      </c>
      <c r="J63" s="20" t="n">
        <v>3.32224956</v>
      </c>
      <c r="K63" s="18" t="n">
        <v>370.74582113</v>
      </c>
      <c r="L63" s="20" t="n">
        <v>2.21235297</v>
      </c>
      <c r="M63" s="18" t="s">
        <v>481</v>
      </c>
      <c r="N63" s="20" t="s">
        <v>481</v>
      </c>
      <c r="O63" s="18" t="s">
        <v>481</v>
      </c>
      <c r="P63" s="20" t="s">
        <v>481</v>
      </c>
      <c r="Q63" s="18" t="n">
        <v>318.68526965</v>
      </c>
      <c r="R63" s="20" t="n">
        <v>42.43703458</v>
      </c>
      <c r="S63" s="18" t="n">
        <v>252.11508226</v>
      </c>
      <c r="T63" s="20" t="n">
        <v>36.0855206</v>
      </c>
      <c r="U63" s="18" t="n">
        <v>316.65296071</v>
      </c>
      <c r="V63" s="20" t="n">
        <v>6.29724363</v>
      </c>
    </row>
    <row r="64" spans="1:22">
      <c r="A64" s="15" t="s">
        <v>539</v>
      </c>
      <c r="B64" s="17" t="n">
        <v>3634</v>
      </c>
      <c r="C64" s="18">
        <f>(3.0/B64*100)</f>
        <v/>
      </c>
      <c r="D64" s="19" t="n">
        <v>3631</v>
      </c>
      <c r="E64" s="18" t="n">
        <v>385.0312905</v>
      </c>
      <c r="F64" s="20" t="n">
        <v>11.12941166</v>
      </c>
      <c r="G64" s="18" t="n">
        <v>434.91313427</v>
      </c>
      <c r="H64" s="20" t="n">
        <v>6.15707119</v>
      </c>
      <c r="I64" s="18" t="n">
        <v>471.73934979</v>
      </c>
      <c r="J64" s="20" t="n">
        <v>2.38842133</v>
      </c>
      <c r="K64" s="18" t="n">
        <v>393.70259942</v>
      </c>
      <c r="L64" s="20" t="n">
        <v>6.12678698</v>
      </c>
      <c r="M64" s="18" t="s">
        <v>481</v>
      </c>
      <c r="N64" s="20" t="s">
        <v>481</v>
      </c>
      <c r="O64" s="18" t="s">
        <v>481</v>
      </c>
      <c r="P64" s="20" t="s">
        <v>481</v>
      </c>
      <c r="Q64" s="18" t="s">
        <v>481</v>
      </c>
      <c r="R64" s="20" t="s">
        <v>481</v>
      </c>
      <c r="S64" s="18" t="n">
        <v>339.51314652</v>
      </c>
      <c r="T64" s="20" t="n">
        <v>33.19751081</v>
      </c>
      <c r="U64" s="18" t="n">
        <v>286.31500575</v>
      </c>
      <c r="V64" s="20" t="n">
        <v>10.6623367</v>
      </c>
    </row>
    <row r="65" spans="1:22">
      <c r="A65" s="15" t="s">
        <v>540</v>
      </c>
      <c r="B65" s="17" t="n">
        <v>5325</v>
      </c>
      <c r="C65" s="18">
        <f>(14.0/B65*100)</f>
        <v/>
      </c>
      <c r="D65" s="19" t="n">
        <v>5311</v>
      </c>
      <c r="E65" s="18" t="n">
        <v>370.79437847</v>
      </c>
      <c r="F65" s="20" t="n">
        <v>7.54121688</v>
      </c>
      <c r="G65" s="18" t="n">
        <v>396.37438018</v>
      </c>
      <c r="H65" s="20" t="n">
        <v>7.92613603</v>
      </c>
      <c r="I65" s="18" t="n">
        <v>423.21024433</v>
      </c>
      <c r="J65" s="20" t="n">
        <v>2.77446252</v>
      </c>
      <c r="K65" s="18" t="n">
        <v>426.74146938</v>
      </c>
      <c r="L65" s="20" t="n">
        <v>3.85844924</v>
      </c>
      <c r="M65" s="18" t="s">
        <v>481</v>
      </c>
      <c r="N65" s="20" t="s">
        <v>481</v>
      </c>
      <c r="O65" s="18" t="s">
        <v>481</v>
      </c>
      <c r="P65" s="20" t="s">
        <v>481</v>
      </c>
      <c r="Q65" s="18" t="n">
        <v>317.82364535</v>
      </c>
      <c r="R65" s="20" t="n">
        <v>37.21846485</v>
      </c>
      <c r="S65" s="18" t="s">
        <v>481</v>
      </c>
      <c r="T65" s="20" t="s">
        <v>481</v>
      </c>
      <c r="U65" s="18" t="n">
        <v>295.19775741</v>
      </c>
      <c r="V65" s="20" t="n">
        <v>10.13719257</v>
      </c>
    </row>
    <row r="66" spans="1:22">
      <c r="A66" s="15" t="s">
        <v>541</v>
      </c>
      <c r="B66" s="17" t="n">
        <v>5665</v>
      </c>
      <c r="C66" s="18">
        <f>(82.0/B66*100)</f>
        <v/>
      </c>
      <c r="D66" s="19" t="n">
        <v>5583</v>
      </c>
      <c r="E66" s="18" t="n">
        <v>387.48520697</v>
      </c>
      <c r="F66" s="20" t="n">
        <v>4.64321055</v>
      </c>
      <c r="G66" s="18" t="n">
        <v>389.35135739</v>
      </c>
      <c r="H66" s="20" t="n">
        <v>5.17691288</v>
      </c>
      <c r="I66" s="18" t="n">
        <v>428.17571361</v>
      </c>
      <c r="J66" s="20" t="n">
        <v>3.05793668</v>
      </c>
      <c r="K66" s="18" t="n">
        <v>461.31814687</v>
      </c>
      <c r="L66" s="20" t="n">
        <v>2.5111865</v>
      </c>
      <c r="M66" s="18" t="n">
        <v>375.03384174</v>
      </c>
      <c r="N66" s="20" t="n">
        <v>4.57448314</v>
      </c>
      <c r="O66" s="18" t="s">
        <v>481</v>
      </c>
      <c r="P66" s="20" t="s">
        <v>481</v>
      </c>
      <c r="Q66" s="18" t="s">
        <v>481</v>
      </c>
      <c r="R66" s="20" t="s">
        <v>481</v>
      </c>
      <c r="S66" s="18" t="s">
        <v>481</v>
      </c>
      <c r="T66" s="20" t="s">
        <v>481</v>
      </c>
      <c r="U66" s="18" t="n">
        <v>359.54512825</v>
      </c>
      <c r="V66" s="20" t="n">
        <v>4.5177507</v>
      </c>
    </row>
    <row r="67" spans="1:22">
      <c r="A67" s="15" t="s">
        <v>542</v>
      </c>
      <c r="B67" s="17" t="n">
        <v>6971</v>
      </c>
      <c r="C67" s="18">
        <f>(480.0/B67*100)</f>
        <v/>
      </c>
      <c r="D67" s="19" t="n">
        <v>6491</v>
      </c>
      <c r="E67" s="18" t="n">
        <v>381.9977151</v>
      </c>
      <c r="F67" s="20" t="n">
        <v>6.57117989</v>
      </c>
      <c r="G67" s="18" t="n">
        <v>407.90481261</v>
      </c>
      <c r="H67" s="20" t="n">
        <v>5.29770039</v>
      </c>
      <c r="I67" s="18" t="n">
        <v>410.90059486</v>
      </c>
      <c r="J67" s="20" t="n">
        <v>3.70471564</v>
      </c>
      <c r="K67" s="18" t="n">
        <v>423.55884421</v>
      </c>
      <c r="L67" s="20" t="n">
        <v>3.80455202</v>
      </c>
      <c r="M67" s="18" t="n">
        <v>362.89280251</v>
      </c>
      <c r="N67" s="20" t="n">
        <v>6.96386695</v>
      </c>
      <c r="O67" s="18" t="s">
        <v>481</v>
      </c>
      <c r="P67" s="20" t="s">
        <v>481</v>
      </c>
      <c r="Q67" s="18" t="s">
        <v>481</v>
      </c>
      <c r="R67" s="20" t="s">
        <v>481</v>
      </c>
      <c r="S67" s="18" t="s">
        <v>481</v>
      </c>
      <c r="T67" s="20" t="s">
        <v>481</v>
      </c>
      <c r="U67" s="18" t="n">
        <v>341.85990669</v>
      </c>
      <c r="V67" s="20" t="n">
        <v>8.653258490000001</v>
      </c>
    </row>
    <row r="68" spans="1:22">
      <c r="A68" s="15" t="s">
        <v>543</v>
      </c>
      <c r="B68" s="17" t="n">
        <v>12083</v>
      </c>
      <c r="C68" s="18">
        <f>(30.0/B68*100)</f>
        <v/>
      </c>
      <c r="D68" s="19" t="n">
        <v>12053</v>
      </c>
      <c r="E68" s="18" t="n">
        <v>356.33813361</v>
      </c>
      <c r="F68" s="20" t="n">
        <v>3.65262376</v>
      </c>
      <c r="G68" s="18" t="n">
        <v>391.25794178</v>
      </c>
      <c r="H68" s="20" t="n">
        <v>2.50923096</v>
      </c>
      <c r="I68" s="18" t="n">
        <v>446.15876039</v>
      </c>
      <c r="J68" s="20" t="n">
        <v>1.96209954</v>
      </c>
      <c r="K68" s="18" t="n">
        <v>437.76628903</v>
      </c>
      <c r="L68" s="20" t="n">
        <v>2.69798373</v>
      </c>
      <c r="M68" s="18" t="n">
        <v>328.28585839</v>
      </c>
      <c r="N68" s="20" t="n">
        <v>3.23835827</v>
      </c>
      <c r="O68" s="18" t="s">
        <v>481</v>
      </c>
      <c r="P68" s="20" t="s">
        <v>481</v>
      </c>
      <c r="Q68" s="18" t="s">
        <v>481</v>
      </c>
      <c r="R68" s="20" t="s">
        <v>481</v>
      </c>
      <c r="S68" s="18" t="s">
        <v>481</v>
      </c>
      <c r="T68" s="20" t="s">
        <v>481</v>
      </c>
      <c r="U68" s="18" t="n">
        <v>333.71884183</v>
      </c>
      <c r="V68" s="20" t="n">
        <v>5.5924587</v>
      </c>
    </row>
    <row r="69" spans="1:22">
      <c r="A69" s="15" t="s">
        <v>544</v>
      </c>
      <c r="B69" s="17" t="n">
        <v>4876</v>
      </c>
      <c r="C69" s="18">
        <f>(0.0/B69*100)</f>
        <v/>
      </c>
      <c r="D69" s="19" t="n">
        <v>4876</v>
      </c>
      <c r="E69" s="18" t="n">
        <v>398.78628638</v>
      </c>
      <c r="F69" s="20" t="n">
        <v>9.365340420000001</v>
      </c>
      <c r="G69" s="18" t="n">
        <v>433.78795779</v>
      </c>
      <c r="H69" s="20" t="n">
        <v>5.97143659</v>
      </c>
      <c r="I69" s="18" t="n">
        <v>438.97957837</v>
      </c>
      <c r="J69" s="20" t="n">
        <v>4.40215156</v>
      </c>
      <c r="K69" s="18" t="n">
        <v>435.63643999</v>
      </c>
      <c r="L69" s="20" t="n">
        <v>5.2384512</v>
      </c>
      <c r="M69" s="18" t="s">
        <v>481</v>
      </c>
      <c r="N69" s="20" t="s">
        <v>481</v>
      </c>
      <c r="O69" s="18" t="s">
        <v>481</v>
      </c>
      <c r="P69" s="20" t="s">
        <v>481</v>
      </c>
      <c r="Q69" s="18" t="s">
        <v>481</v>
      </c>
      <c r="R69" s="20" t="s">
        <v>481</v>
      </c>
      <c r="S69" s="18" t="s">
        <v>481</v>
      </c>
      <c r="T69" s="20" t="s">
        <v>481</v>
      </c>
      <c r="U69" s="18" t="n">
        <v>276.54226687</v>
      </c>
      <c r="V69" s="20" t="n">
        <v>26.72306247</v>
      </c>
    </row>
    <row r="70" spans="1:22">
      <c r="A70" s="15" t="s">
        <v>545</v>
      </c>
      <c r="B70" s="17" t="n">
        <v>6036</v>
      </c>
      <c r="C70" s="18">
        <f>(223.0/B70*100)</f>
        <v/>
      </c>
      <c r="D70" s="19" t="n">
        <v>5813</v>
      </c>
      <c r="E70" s="18" t="n">
        <v>459.79049331</v>
      </c>
      <c r="F70" s="20" t="n">
        <v>6.06750966</v>
      </c>
      <c r="G70" s="18" t="n">
        <v>488.65582915</v>
      </c>
      <c r="H70" s="20" t="n">
        <v>3.99947708</v>
      </c>
      <c r="I70" s="18" t="n">
        <v>512.8332961900001</v>
      </c>
      <c r="J70" s="20" t="n">
        <v>3.12913653</v>
      </c>
      <c r="K70" s="18" t="n">
        <v>496.83217297</v>
      </c>
      <c r="L70" s="20" t="n">
        <v>11.36366744</v>
      </c>
      <c r="M70" s="18" t="n">
        <v>432.50302033</v>
      </c>
      <c r="N70" s="20" t="n">
        <v>6.8787403</v>
      </c>
      <c r="O70" s="18" t="s">
        <v>481</v>
      </c>
      <c r="P70" s="20" t="s">
        <v>481</v>
      </c>
      <c r="Q70" s="18" t="s">
        <v>481</v>
      </c>
      <c r="R70" s="20" t="s">
        <v>481</v>
      </c>
      <c r="S70" s="18" t="s">
        <v>481</v>
      </c>
      <c r="T70" s="20" t="s">
        <v>481</v>
      </c>
      <c r="U70" s="18" t="n">
        <v>422.33313432</v>
      </c>
      <c r="V70" s="20" t="n">
        <v>9.61462725</v>
      </c>
    </row>
    <row r="71" spans="1:22">
      <c r="A71" s="15" t="s">
        <v>546</v>
      </c>
      <c r="B71" s="17" t="n">
        <v>6115</v>
      </c>
      <c r="C71" s="18">
        <f>(23.0/B71*100)</f>
        <v/>
      </c>
      <c r="D71" s="19" t="n">
        <v>6092</v>
      </c>
      <c r="E71" s="18" t="n">
        <v>522.24377959</v>
      </c>
      <c r="F71" s="20" t="n">
        <v>6.48581531</v>
      </c>
      <c r="G71" s="18" t="n">
        <v>535.83251564</v>
      </c>
      <c r="H71" s="20" t="n">
        <v>5.14504511</v>
      </c>
      <c r="I71" s="18" t="n">
        <v>554.56344455</v>
      </c>
      <c r="J71" s="20" t="n">
        <v>1.84230232</v>
      </c>
      <c r="K71" s="18" t="n">
        <v>484.85032018</v>
      </c>
      <c r="L71" s="20" t="n">
        <v>3.34939458</v>
      </c>
      <c r="M71" s="18" t="n">
        <v>434.90114573</v>
      </c>
      <c r="N71" s="20" t="n">
        <v>6.3583381</v>
      </c>
      <c r="O71" s="18" t="s">
        <v>481</v>
      </c>
      <c r="P71" s="20" t="s">
        <v>481</v>
      </c>
      <c r="Q71" s="18" t="s">
        <v>481</v>
      </c>
      <c r="R71" s="20" t="s">
        <v>481</v>
      </c>
      <c r="S71" s="18" t="s">
        <v>481</v>
      </c>
      <c r="T71" s="20" t="s">
        <v>481</v>
      </c>
      <c r="U71" s="18" t="n">
        <v>481.86256126</v>
      </c>
      <c r="V71" s="20" t="n">
        <v>23.06405139</v>
      </c>
    </row>
    <row r="72" spans="1:22">
      <c r="A72" s="15" t="s">
        <v>547</v>
      </c>
      <c r="B72" s="17" t="n">
        <v>7708</v>
      </c>
      <c r="C72" s="18">
        <f>(5.0/B72*100)</f>
        <v/>
      </c>
      <c r="D72" s="19" t="n">
        <v>7703</v>
      </c>
      <c r="E72" s="18" t="n">
        <v>456.41763332</v>
      </c>
      <c r="F72" s="20" t="n">
        <v>7.50854835</v>
      </c>
      <c r="G72" s="18" t="n">
        <v>463.00618908</v>
      </c>
      <c r="H72" s="20" t="n">
        <v>7.40772406</v>
      </c>
      <c r="I72" s="18" t="n">
        <v>510.44322665</v>
      </c>
      <c r="J72" s="20" t="n">
        <v>3.22663114</v>
      </c>
      <c r="K72" s="18" t="n">
        <v>501.35818541</v>
      </c>
      <c r="L72" s="20" t="n">
        <v>3.56361431</v>
      </c>
      <c r="M72" s="18" t="n">
        <v>444.00457368</v>
      </c>
      <c r="N72" s="20" t="n">
        <v>7.84830689</v>
      </c>
      <c r="O72" s="18" t="s">
        <v>481</v>
      </c>
      <c r="P72" s="20" t="s">
        <v>481</v>
      </c>
      <c r="Q72" s="18" t="s">
        <v>481</v>
      </c>
      <c r="R72" s="20" t="s">
        <v>481</v>
      </c>
      <c r="S72" s="18" t="s">
        <v>481</v>
      </c>
      <c r="T72" s="20" t="s">
        <v>481</v>
      </c>
      <c r="U72" s="18" t="n">
        <v>452.63701045</v>
      </c>
      <c r="V72" s="20" t="n">
        <v>19.87018146</v>
      </c>
    </row>
    <row r="73" spans="1:22">
      <c r="A73" s="15" t="s">
        <v>548</v>
      </c>
      <c r="B73" s="17" t="n">
        <v>8249</v>
      </c>
      <c r="C73" s="18">
        <f>(166.0/B73*100)</f>
        <v/>
      </c>
      <c r="D73" s="19" t="n">
        <v>8083</v>
      </c>
      <c r="E73" s="18" t="n">
        <v>382.41135199</v>
      </c>
      <c r="F73" s="20" t="n">
        <v>4.93222548</v>
      </c>
      <c r="G73" s="18" t="n">
        <v>399.74475466</v>
      </c>
      <c r="H73" s="20" t="n">
        <v>4.56757838</v>
      </c>
      <c r="I73" s="18" t="n">
        <v>419.70155001</v>
      </c>
      <c r="J73" s="20" t="n">
        <v>3.63752328</v>
      </c>
      <c r="K73" s="18" t="n">
        <v>426.57015555</v>
      </c>
      <c r="L73" s="20" t="n">
        <v>5.29878072</v>
      </c>
      <c r="M73" s="18" t="n">
        <v>377.38336375</v>
      </c>
      <c r="N73" s="20" t="n">
        <v>4.3272088</v>
      </c>
      <c r="O73" s="18" t="s">
        <v>481</v>
      </c>
      <c r="P73" s="20" t="s">
        <v>481</v>
      </c>
      <c r="Q73" s="18" t="s">
        <v>481</v>
      </c>
      <c r="R73" s="20" t="s">
        <v>481</v>
      </c>
      <c r="S73" s="18" t="s">
        <v>481</v>
      </c>
      <c r="T73" s="20" t="s">
        <v>481</v>
      </c>
      <c r="U73" s="18" t="n">
        <v>357.78143989</v>
      </c>
      <c r="V73" s="20" t="n">
        <v>10.5432217</v>
      </c>
    </row>
    <row r="74" spans="1:22">
      <c r="A74" s="15" t="s">
        <v>549</v>
      </c>
      <c r="B74" s="17" t="n">
        <v>4692</v>
      </c>
      <c r="C74" s="18">
        <f>(82.0/B74*100)</f>
        <v/>
      </c>
      <c r="D74" s="19" t="n">
        <v>4610</v>
      </c>
      <c r="E74" s="18" t="n">
        <v>393.75008028</v>
      </c>
      <c r="F74" s="20" t="n">
        <v>6.32857</v>
      </c>
      <c r="G74" s="18" t="n">
        <v>447.30626227</v>
      </c>
      <c r="H74" s="20" t="n">
        <v>3.92929127</v>
      </c>
      <c r="I74" s="18" t="n">
        <v>452.05946401</v>
      </c>
      <c r="J74" s="20" t="n">
        <v>2.60996022</v>
      </c>
      <c r="K74" s="18" t="n">
        <v>393.49103577</v>
      </c>
      <c r="L74" s="20" t="n">
        <v>4.04251368</v>
      </c>
      <c r="M74" s="18" t="s">
        <v>481</v>
      </c>
      <c r="N74" s="20" t="s">
        <v>481</v>
      </c>
      <c r="O74" s="18" t="s">
        <v>481</v>
      </c>
      <c r="P74" s="20" t="s">
        <v>481</v>
      </c>
      <c r="Q74" s="18" t="s">
        <v>481</v>
      </c>
      <c r="R74" s="20" t="s">
        <v>481</v>
      </c>
      <c r="S74" s="18" t="n">
        <v>277.82604689</v>
      </c>
      <c r="T74" s="20" t="n">
        <v>28.30424089</v>
      </c>
      <c r="U74" s="18" t="n">
        <v>349.79717744</v>
      </c>
      <c r="V74" s="20" t="n">
        <v>7.66671373</v>
      </c>
    </row>
    <row r="75" spans="1:22">
      <c r="A75" s="15" t="s">
        <v>550</v>
      </c>
      <c r="B75" s="17" t="n">
        <v>5375</v>
      </c>
      <c r="C75" s="18">
        <f>(259.0/B75*100)</f>
        <v/>
      </c>
      <c r="D75" s="19" t="n">
        <v>5116</v>
      </c>
      <c r="E75" s="18" t="n">
        <v>338.56468649</v>
      </c>
      <c r="F75" s="20" t="n">
        <v>5.07422788</v>
      </c>
      <c r="G75" s="18" t="n">
        <v>356.60469805</v>
      </c>
      <c r="H75" s="20" t="n">
        <v>5.39928029</v>
      </c>
      <c r="I75" s="18" t="n">
        <v>378.7290912</v>
      </c>
      <c r="J75" s="20" t="n">
        <v>3.42879798</v>
      </c>
      <c r="K75" s="18" t="n">
        <v>381.99499509</v>
      </c>
      <c r="L75" s="20" t="n">
        <v>3.95886664</v>
      </c>
      <c r="M75" s="18" t="n">
        <v>325.98411213</v>
      </c>
      <c r="N75" s="20" t="n">
        <v>6.90174597</v>
      </c>
      <c r="O75" s="18" t="s">
        <v>481</v>
      </c>
      <c r="P75" s="20" t="s">
        <v>481</v>
      </c>
      <c r="Q75" s="18" t="s">
        <v>481</v>
      </c>
      <c r="R75" s="20" t="s">
        <v>481</v>
      </c>
      <c r="S75" s="18" t="s">
        <v>481</v>
      </c>
      <c r="T75" s="20" t="s">
        <v>481</v>
      </c>
      <c r="U75" s="18" t="n">
        <v>309.32318172</v>
      </c>
      <c r="V75" s="20" t="n">
        <v>6.40799646</v>
      </c>
    </row>
    <row r="76" spans="1:22">
      <c r="A76" s="15" t="s">
        <v>551</v>
      </c>
      <c r="B76" s="17" t="n">
        <v>14167</v>
      </c>
      <c r="C76" s="18">
        <f>(233.0/B76*100)</f>
        <v/>
      </c>
      <c r="D76" s="19" t="n">
        <v>13934</v>
      </c>
      <c r="E76" s="18" t="n">
        <v>403.44597236</v>
      </c>
      <c r="F76" s="20" t="n">
        <v>4.65503029</v>
      </c>
      <c r="G76" s="18" t="n">
        <v>417.7586326</v>
      </c>
      <c r="H76" s="20" t="n">
        <v>4.79564986</v>
      </c>
      <c r="I76" s="18" t="n">
        <v>460.01837092</v>
      </c>
      <c r="J76" s="20" t="n">
        <v>2.81570466</v>
      </c>
      <c r="K76" s="18" t="n">
        <v>449.94761954</v>
      </c>
      <c r="L76" s="20" t="n">
        <v>5.22370061</v>
      </c>
      <c r="M76" s="18" t="n">
        <v>400.94788857</v>
      </c>
      <c r="N76" s="20" t="n">
        <v>5.3177581</v>
      </c>
      <c r="O76" s="18" t="s">
        <v>481</v>
      </c>
      <c r="P76" s="20" t="s">
        <v>481</v>
      </c>
      <c r="Q76" s="18" t="s">
        <v>481</v>
      </c>
      <c r="R76" s="20" t="s">
        <v>481</v>
      </c>
      <c r="S76" s="18" t="s">
        <v>481</v>
      </c>
      <c r="T76" s="20" t="s">
        <v>481</v>
      </c>
      <c r="U76" s="18" t="n">
        <v>354.99355619</v>
      </c>
      <c r="V76" s="20" t="n">
        <v>8.986308380000001</v>
      </c>
    </row>
    <row r="77" spans="1:22">
      <c r="A77" s="15" t="s">
        <v>552</v>
      </c>
      <c r="B77" s="17" t="n">
        <v>6062</v>
      </c>
      <c r="C77" s="18">
        <f>(201.0/B77*100)</f>
        <v/>
      </c>
      <c r="D77" s="19" t="n">
        <v>5861</v>
      </c>
      <c r="E77" s="18" t="n">
        <v>384.31720421</v>
      </c>
      <c r="F77" s="20" t="n">
        <v>5.632583</v>
      </c>
      <c r="G77" s="18" t="n">
        <v>420.33120147</v>
      </c>
      <c r="H77" s="20" t="n">
        <v>5.0687591</v>
      </c>
      <c r="I77" s="18" t="n">
        <v>463.90668417</v>
      </c>
      <c r="J77" s="20" t="n">
        <v>3.65114725</v>
      </c>
      <c r="K77" s="18" t="n">
        <v>463.66267027</v>
      </c>
      <c r="L77" s="20" t="n">
        <v>4.3596375</v>
      </c>
      <c r="M77" s="18" t="n">
        <v>375.78327184</v>
      </c>
      <c r="N77" s="20" t="n">
        <v>5.9843522</v>
      </c>
      <c r="O77" s="18" t="s">
        <v>481</v>
      </c>
      <c r="P77" s="20" t="s">
        <v>481</v>
      </c>
      <c r="Q77" s="18" t="s">
        <v>481</v>
      </c>
      <c r="R77" s="20" t="s">
        <v>481</v>
      </c>
      <c r="S77" s="18" t="s">
        <v>481</v>
      </c>
      <c r="T77" s="20" t="s">
        <v>481</v>
      </c>
      <c r="U77" s="18" t="n">
        <v>367.75742134</v>
      </c>
      <c r="V77" s="20" t="n">
        <v>5.49220843</v>
      </c>
    </row>
    <row r="78" spans="1:22">
      <c r="A78" s="15" t="s">
        <v>553</v>
      </c>
      <c r="B78" s="17" t="n">
        <v>5826</v>
      </c>
      <c r="C78" s="18">
        <f>(0.0/B78*100)</f>
        <v/>
      </c>
      <c r="D78" s="19" t="n">
        <v>5826</v>
      </c>
      <c r="E78" s="18" t="n">
        <v>429.51695738</v>
      </c>
      <c r="F78" s="20" t="n">
        <v>7.84305667</v>
      </c>
      <c r="G78" s="18" t="n">
        <v>466.10873492</v>
      </c>
      <c r="H78" s="20" t="n">
        <v>10.93736276</v>
      </c>
      <c r="I78" s="18" t="n">
        <v>489.87414732</v>
      </c>
      <c r="J78" s="20" t="n">
        <v>3.39676322</v>
      </c>
      <c r="K78" s="18" t="n">
        <v>489.17638526</v>
      </c>
      <c r="L78" s="20" t="n">
        <v>6.31106831</v>
      </c>
      <c r="M78" s="18" t="s">
        <v>481</v>
      </c>
      <c r="N78" s="20" t="s">
        <v>481</v>
      </c>
      <c r="O78" s="18" t="s">
        <v>481</v>
      </c>
      <c r="P78" s="20" t="s">
        <v>481</v>
      </c>
      <c r="Q78" s="18" t="n">
        <v>279.6191</v>
      </c>
      <c r="R78" s="20" t="n">
        <v>47.45639091</v>
      </c>
      <c r="S78" s="18" t="n">
        <v>396.94582092</v>
      </c>
      <c r="T78" s="20" t="n">
        <v>96.47127012</v>
      </c>
      <c r="U78" s="18" t="n">
        <v>368.84091401</v>
      </c>
      <c r="V78" s="20" t="n">
        <v>56.04499884</v>
      </c>
    </row>
    <row customHeight="1" ht="25" r="79" spans="1:22">
      <c r="A79" s="15" t="s">
        <v>554</v>
      </c>
      <c r="B79" s="17" t="n">
        <v>1657</v>
      </c>
      <c r="C79" s="18">
        <f>(41.0/B79*100)</f>
        <v/>
      </c>
      <c r="D79" s="19" t="n">
        <v>1616</v>
      </c>
      <c r="E79" s="18" t="n">
        <v>449.45910668</v>
      </c>
      <c r="F79" s="20" t="n">
        <v>26.08675932</v>
      </c>
      <c r="G79" s="18" t="n">
        <v>468.72335141</v>
      </c>
      <c r="H79" s="20" t="n">
        <v>12.98342636</v>
      </c>
      <c r="I79" s="18" t="n">
        <v>492.05574209</v>
      </c>
      <c r="J79" s="20" t="n">
        <v>7.87755924</v>
      </c>
      <c r="K79" s="18" t="n">
        <v>464.92007001</v>
      </c>
      <c r="L79" s="20" t="n">
        <v>8.245199680000001</v>
      </c>
      <c r="M79" s="18" t="s">
        <v>481</v>
      </c>
      <c r="N79" s="20" t="s">
        <v>481</v>
      </c>
      <c r="O79" s="18" t="s">
        <v>481</v>
      </c>
      <c r="P79" s="20" t="s">
        <v>481</v>
      </c>
      <c r="Q79" s="18" t="s">
        <v>481</v>
      </c>
      <c r="R79" s="20" t="s">
        <v>481</v>
      </c>
      <c r="S79" s="18" t="s">
        <v>481</v>
      </c>
      <c r="T79" s="20" t="s">
        <v>481</v>
      </c>
      <c r="U79" s="18" t="n">
        <v>366.47610171</v>
      </c>
      <c r="V79" s="20" t="n">
        <v>32.989325</v>
      </c>
    </row>
    <row r="80" spans="1:22">
      <c r="A80" s="15" t="s">
        <v>555</v>
      </c>
      <c r="B80" s="17" t="n">
        <v>7841</v>
      </c>
      <c r="C80" s="18">
        <f>(0.0/B80*100)</f>
        <v/>
      </c>
      <c r="D80" s="19" t="n">
        <v>7841</v>
      </c>
      <c r="E80" s="18" t="n">
        <v>407.50791674</v>
      </c>
      <c r="F80" s="20" t="n">
        <v>4.39657598</v>
      </c>
      <c r="G80" s="18" t="n">
        <v>417.422265</v>
      </c>
      <c r="H80" s="20" t="n">
        <v>5.37085712</v>
      </c>
      <c r="I80" s="18" t="n">
        <v>437.20029797</v>
      </c>
      <c r="J80" s="20" t="n">
        <v>3.71955581</v>
      </c>
      <c r="K80" s="18" t="n">
        <v>428.30802516</v>
      </c>
      <c r="L80" s="20" t="n">
        <v>6.08064912</v>
      </c>
      <c r="M80" s="18" t="s">
        <v>481</v>
      </c>
      <c r="N80" s="20" t="s">
        <v>481</v>
      </c>
      <c r="O80" s="18" t="s">
        <v>481</v>
      </c>
      <c r="P80" s="20" t="s">
        <v>481</v>
      </c>
      <c r="Q80" s="18" t="s">
        <v>481</v>
      </c>
      <c r="R80" s="20" t="s">
        <v>481</v>
      </c>
      <c r="S80" s="18" t="n">
        <v>334.1882</v>
      </c>
      <c r="T80" s="20" t="n">
        <v>49.07166718</v>
      </c>
      <c r="U80" s="18" t="n">
        <v>367.96483093</v>
      </c>
      <c r="V80" s="20" t="n">
        <v>42.25288881</v>
      </c>
    </row>
    <row r="81" spans="1:22">
      <c r="A81" s="23" t="s">
        <v>556</v>
      </c>
      <c r="B81" s="17" t="n">
        <v>8861</v>
      </c>
      <c r="C81" s="18">
        <f>(78.0/B81*100)</f>
        <v/>
      </c>
      <c r="D81" s="19" t="n">
        <v>8783</v>
      </c>
      <c r="E81" s="18" t="n">
        <v>444.94781544</v>
      </c>
      <c r="F81" s="20" t="n">
        <v>4.59142352</v>
      </c>
      <c r="G81" s="18" t="n">
        <v>431.1425857</v>
      </c>
      <c r="H81" s="20" t="n">
        <v>5.27595097</v>
      </c>
      <c r="I81" s="18" t="n">
        <v>441.6756826</v>
      </c>
      <c r="J81" s="20" t="n">
        <v>3.46289326</v>
      </c>
      <c r="K81" s="18" t="n">
        <v>410.2791542</v>
      </c>
      <c r="L81" s="20" t="n">
        <v>6.4045663</v>
      </c>
      <c r="M81" s="18" t="n">
        <v>374.0329919</v>
      </c>
      <c r="N81" s="20" t="n">
        <v>5.49053462</v>
      </c>
      <c r="O81" s="18" t="s">
        <v>481</v>
      </c>
      <c r="P81" s="20" t="s">
        <v>481</v>
      </c>
      <c r="Q81" s="18" t="s">
        <v>481</v>
      </c>
      <c r="R81" s="20" t="s">
        <v>481</v>
      </c>
      <c r="S81" s="18" t="s">
        <v>481</v>
      </c>
      <c r="T81" s="20" t="s">
        <v>481</v>
      </c>
      <c r="U81" s="18" t="n">
        <v>346.83257241</v>
      </c>
      <c r="V81" s="20" t="n">
        <v>19.17614525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793</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459.90289468</v>
      </c>
      <c r="F7" s="20" t="n">
        <v>4.9559258</v>
      </c>
      <c r="G7" s="18" t="n">
        <v>496.33576657</v>
      </c>
      <c r="H7" s="20" t="n">
        <v>3.79620568</v>
      </c>
      <c r="I7" s="18" t="n">
        <v>525.73873467</v>
      </c>
      <c r="J7" s="20" t="n">
        <v>2.54557988</v>
      </c>
      <c r="K7" s="18" t="n">
        <v>523.3279164099999</v>
      </c>
      <c r="L7" s="20" t="n">
        <v>2.53505097</v>
      </c>
      <c r="M7" s="18" t="n">
        <v>450.87490711</v>
      </c>
      <c r="N7" s="20" t="n">
        <v>3.97931916</v>
      </c>
      <c r="O7" s="18" t="s">
        <v>481</v>
      </c>
      <c r="P7" s="20" t="s">
        <v>481</v>
      </c>
      <c r="Q7" s="18" t="s">
        <v>481</v>
      </c>
      <c r="R7" s="20" t="s">
        <v>481</v>
      </c>
      <c r="S7" s="18" t="s">
        <v>481</v>
      </c>
      <c r="T7" s="20" t="s">
        <v>481</v>
      </c>
      <c r="U7" s="18" t="n">
        <v>457.64365538</v>
      </c>
      <c r="V7" s="20" t="n">
        <v>7.99586387</v>
      </c>
    </row>
    <row r="8" spans="1:22">
      <c r="A8" s="15" t="s">
        <v>483</v>
      </c>
      <c r="B8" s="17" t="n">
        <v>7007</v>
      </c>
      <c r="C8" s="18">
        <f>(58.0/B8*100)</f>
        <v/>
      </c>
      <c r="D8" s="19" t="n">
        <v>6949</v>
      </c>
      <c r="E8" s="18" t="n">
        <v>466.70637849</v>
      </c>
      <c r="F8" s="20" t="n">
        <v>7.23657718</v>
      </c>
      <c r="G8" s="18" t="n">
        <v>502.26845793</v>
      </c>
      <c r="H8" s="20" t="n">
        <v>4.69951785</v>
      </c>
      <c r="I8" s="18" t="n">
        <v>511.16941493</v>
      </c>
      <c r="J8" s="20" t="n">
        <v>3.90947209</v>
      </c>
      <c r="K8" s="18" t="n">
        <v>512.18462124</v>
      </c>
      <c r="L8" s="20" t="n">
        <v>3.65187991</v>
      </c>
      <c r="M8" s="18" t="n">
        <v>410.33790904</v>
      </c>
      <c r="N8" s="20" t="n">
        <v>4.41162932</v>
      </c>
      <c r="O8" s="18" t="s">
        <v>481</v>
      </c>
      <c r="P8" s="20" t="s">
        <v>481</v>
      </c>
      <c r="Q8" s="18" t="n">
        <v>361.38025951</v>
      </c>
      <c r="R8" s="20" t="n">
        <v>22.72565673</v>
      </c>
      <c r="S8" s="18" t="s">
        <v>481</v>
      </c>
      <c r="T8" s="20" t="s">
        <v>481</v>
      </c>
      <c r="U8" s="18" t="n">
        <v>408.64088345</v>
      </c>
      <c r="V8" s="20" t="n">
        <v>9.630246939999999</v>
      </c>
    </row>
    <row r="9" spans="1:22">
      <c r="A9" s="15" t="s">
        <v>484</v>
      </c>
      <c r="B9" s="17" t="n">
        <v>9651</v>
      </c>
      <c r="C9" s="18">
        <f>(519.0/B9*100)</f>
        <v/>
      </c>
      <c r="D9" s="19" t="n">
        <v>9132</v>
      </c>
      <c r="E9" s="18" t="n">
        <v>461.50292534</v>
      </c>
      <c r="F9" s="20" t="n">
        <v>5.02207297</v>
      </c>
      <c r="G9" s="18" t="n">
        <v>504.77519786</v>
      </c>
      <c r="H9" s="20" t="n">
        <v>4.19059468</v>
      </c>
      <c r="I9" s="18" t="n">
        <v>523.37438889</v>
      </c>
      <c r="J9" s="20" t="n">
        <v>2.83785981</v>
      </c>
      <c r="K9" s="18" t="n">
        <v>528.11268491</v>
      </c>
      <c r="L9" s="20" t="n">
        <v>2.57519726</v>
      </c>
      <c r="M9" s="18" t="n">
        <v>394.33661884</v>
      </c>
      <c r="N9" s="20" t="n">
        <v>6.36348139</v>
      </c>
      <c r="O9" s="18" t="s">
        <v>481</v>
      </c>
      <c r="P9" s="20" t="s">
        <v>481</v>
      </c>
      <c r="Q9" s="18" t="n">
        <v>347.7815185</v>
      </c>
      <c r="R9" s="20" t="n">
        <v>11.20716786</v>
      </c>
      <c r="S9" s="18" t="s">
        <v>481</v>
      </c>
      <c r="T9" s="20" t="s">
        <v>481</v>
      </c>
      <c r="U9" s="18" t="n">
        <v>427.43808241</v>
      </c>
      <c r="V9" s="20" t="n">
        <v>5.10070435</v>
      </c>
    </row>
    <row r="10" spans="1:22">
      <c r="A10" s="15" t="s">
        <v>485</v>
      </c>
      <c r="B10" s="17" t="n">
        <v>20058</v>
      </c>
      <c r="C10" s="18">
        <f>(548.0/B10*100)</f>
        <v/>
      </c>
      <c r="D10" s="19" t="n">
        <v>19510</v>
      </c>
      <c r="E10" s="18" t="n">
        <v>492.74755346</v>
      </c>
      <c r="F10" s="20" t="n">
        <v>4.38319797</v>
      </c>
      <c r="G10" s="18" t="n">
        <v>517.13337154</v>
      </c>
      <c r="H10" s="20" t="n">
        <v>3.09717505</v>
      </c>
      <c r="I10" s="18" t="n">
        <v>543.68763839</v>
      </c>
      <c r="J10" s="20" t="n">
        <v>2.52663624</v>
      </c>
      <c r="K10" s="18" t="n">
        <v>550.97549861</v>
      </c>
      <c r="L10" s="20" t="n">
        <v>2.64492779</v>
      </c>
      <c r="M10" s="18" t="n">
        <v>453.64943714</v>
      </c>
      <c r="N10" s="20" t="n">
        <v>6.7129813</v>
      </c>
      <c r="O10" s="18" t="s">
        <v>481</v>
      </c>
      <c r="P10" s="20" t="s">
        <v>481</v>
      </c>
      <c r="Q10" s="18" t="s">
        <v>481</v>
      </c>
      <c r="R10" s="20" t="s">
        <v>481</v>
      </c>
      <c r="S10" s="18" t="s">
        <v>481</v>
      </c>
      <c r="T10" s="20" t="s">
        <v>481</v>
      </c>
      <c r="U10" s="18" t="n">
        <v>462.49391707</v>
      </c>
      <c r="V10" s="20" t="n">
        <v>9.100851370000001</v>
      </c>
    </row>
    <row r="11" spans="1:22">
      <c r="A11" s="15" t="s">
        <v>486</v>
      </c>
      <c r="B11" s="17" t="n">
        <v>7053</v>
      </c>
      <c r="C11" s="18">
        <f>(107.0/B11*100)</f>
        <v/>
      </c>
      <c r="D11" s="19" t="n">
        <v>6946</v>
      </c>
      <c r="E11" s="18" t="n">
        <v>438.62337553</v>
      </c>
      <c r="F11" s="20" t="n">
        <v>4.92590677</v>
      </c>
      <c r="G11" s="18" t="n">
        <v>463.38341115</v>
      </c>
      <c r="H11" s="20" t="n">
        <v>3.92542076</v>
      </c>
      <c r="I11" s="18" t="n">
        <v>476.18995237</v>
      </c>
      <c r="J11" s="20" t="n">
        <v>3.02693287</v>
      </c>
      <c r="K11" s="18" t="n">
        <v>468.4892148</v>
      </c>
      <c r="L11" s="20" t="n">
        <v>3.70824569</v>
      </c>
      <c r="M11" s="18" t="n">
        <v>413.12735541</v>
      </c>
      <c r="N11" s="20" t="n">
        <v>5.33297846</v>
      </c>
      <c r="O11" s="18" t="s">
        <v>481</v>
      </c>
      <c r="P11" s="20" t="s">
        <v>481</v>
      </c>
      <c r="Q11" s="18" t="s">
        <v>481</v>
      </c>
      <c r="R11" s="20" t="s">
        <v>481</v>
      </c>
      <c r="S11" s="18" t="s">
        <v>481</v>
      </c>
      <c r="T11" s="20" t="s">
        <v>481</v>
      </c>
      <c r="U11" s="18" t="n">
        <v>407.92232623</v>
      </c>
      <c r="V11" s="20" t="n">
        <v>7.62072471</v>
      </c>
    </row>
    <row r="12" spans="1:22">
      <c r="A12" s="15" t="s">
        <v>487</v>
      </c>
      <c r="B12" s="17" t="n">
        <v>6894</v>
      </c>
      <c r="C12" s="18">
        <f>(59.0/B12*100)</f>
        <v/>
      </c>
      <c r="D12" s="19" t="n">
        <v>6835</v>
      </c>
      <c r="E12" s="18" t="n">
        <v>449.55993539</v>
      </c>
      <c r="F12" s="20" t="n">
        <v>5.8453494</v>
      </c>
      <c r="G12" s="18" t="n">
        <v>500.04259011</v>
      </c>
      <c r="H12" s="20" t="n">
        <v>3.91961729</v>
      </c>
      <c r="I12" s="18" t="n">
        <v>505.56023146</v>
      </c>
      <c r="J12" s="20" t="n">
        <v>2.58324372</v>
      </c>
      <c r="K12" s="18" t="n">
        <v>504.530491</v>
      </c>
      <c r="L12" s="20" t="n">
        <v>3.70270888</v>
      </c>
      <c r="M12" s="18" t="n">
        <v>398.45973425</v>
      </c>
      <c r="N12" s="20" t="n">
        <v>7.99109385</v>
      </c>
      <c r="O12" s="18" t="s">
        <v>481</v>
      </c>
      <c r="P12" s="20" t="s">
        <v>481</v>
      </c>
      <c r="Q12" s="18" t="n">
        <v>332.31014509</v>
      </c>
      <c r="R12" s="20" t="n">
        <v>18.34291261</v>
      </c>
      <c r="S12" s="18" t="s">
        <v>481</v>
      </c>
      <c r="T12" s="20" t="s">
        <v>481</v>
      </c>
      <c r="U12" s="18" t="n">
        <v>404.21648692</v>
      </c>
      <c r="V12" s="20" t="n">
        <v>7.83961708</v>
      </c>
    </row>
    <row r="13" spans="1:22">
      <c r="A13" s="15" t="s">
        <v>488</v>
      </c>
      <c r="B13" s="17" t="n">
        <v>7161</v>
      </c>
      <c r="C13" s="18">
        <f>(138.0/B13*100)</f>
        <v/>
      </c>
      <c r="D13" s="19" t="n">
        <v>7023</v>
      </c>
      <c r="E13" s="18" t="n">
        <v>507.04107797</v>
      </c>
      <c r="F13" s="20" t="n">
        <v>4.66814721</v>
      </c>
      <c r="G13" s="18" t="n">
        <v>511.56170147</v>
      </c>
      <c r="H13" s="20" t="n">
        <v>3.01660486</v>
      </c>
      <c r="I13" s="18" t="n">
        <v>511.34480723</v>
      </c>
      <c r="J13" s="20" t="n">
        <v>3.20035916</v>
      </c>
      <c r="K13" s="18" t="n">
        <v>505.01490541</v>
      </c>
      <c r="L13" s="20" t="n">
        <v>4.03481451</v>
      </c>
      <c r="M13" s="18" t="n">
        <v>408.4497126</v>
      </c>
      <c r="N13" s="20" t="n">
        <v>11.09739784</v>
      </c>
      <c r="O13" s="18" t="s">
        <v>481</v>
      </c>
      <c r="P13" s="20" t="s">
        <v>481</v>
      </c>
      <c r="Q13" s="18" t="n">
        <v>407.4699787</v>
      </c>
      <c r="R13" s="20" t="n">
        <v>6.79601306</v>
      </c>
      <c r="S13" s="18" t="s">
        <v>481</v>
      </c>
      <c r="T13" s="20" t="s">
        <v>481</v>
      </c>
      <c r="U13" s="18" t="n">
        <v>428.66616517</v>
      </c>
      <c r="V13" s="20" t="n">
        <v>9.31878626</v>
      </c>
    </row>
    <row r="14" spans="1:22">
      <c r="A14" s="15" t="s">
        <v>489</v>
      </c>
      <c r="B14" s="17" t="n">
        <v>5587</v>
      </c>
      <c r="C14" s="18">
        <f>(78.0/B14*100)</f>
        <v/>
      </c>
      <c r="D14" s="19" t="n">
        <v>5509</v>
      </c>
      <c r="E14" s="18" t="n">
        <v>445.3123335</v>
      </c>
      <c r="F14" s="20" t="n">
        <v>7.71539841</v>
      </c>
      <c r="G14" s="18" t="n">
        <v>490.08687489</v>
      </c>
      <c r="H14" s="20" t="n">
        <v>4.8438214</v>
      </c>
      <c r="I14" s="18" t="n">
        <v>514.09965428</v>
      </c>
      <c r="J14" s="20" t="n">
        <v>2.46807323</v>
      </c>
      <c r="K14" s="18" t="n">
        <v>548.2255043</v>
      </c>
      <c r="L14" s="20" t="n">
        <v>2.86689399</v>
      </c>
      <c r="M14" s="18" t="n">
        <v>441.30811903</v>
      </c>
      <c r="N14" s="20" t="n">
        <v>11.03084771</v>
      </c>
      <c r="O14" s="18" t="s">
        <v>481</v>
      </c>
      <c r="P14" s="20" t="s">
        <v>481</v>
      </c>
      <c r="Q14" s="18" t="s">
        <v>481</v>
      </c>
      <c r="R14" s="20" t="s">
        <v>481</v>
      </c>
      <c r="S14" s="18" t="s">
        <v>481</v>
      </c>
      <c r="T14" s="20" t="s">
        <v>481</v>
      </c>
      <c r="U14" s="18" t="n">
        <v>432.48798917</v>
      </c>
      <c r="V14" s="20" t="n">
        <v>10.97719778</v>
      </c>
    </row>
    <row r="15" spans="1:22">
      <c r="A15" s="15" t="s">
        <v>490</v>
      </c>
      <c r="B15" s="17" t="n">
        <v>5882</v>
      </c>
      <c r="C15" s="18">
        <f>(64.0/B15*100)</f>
        <v/>
      </c>
      <c r="D15" s="19" t="n">
        <v>5818</v>
      </c>
      <c r="E15" s="18" t="n">
        <v>462.52794468</v>
      </c>
      <c r="F15" s="20" t="n">
        <v>7.80431648</v>
      </c>
      <c r="G15" s="18" t="n">
        <v>494.91084227</v>
      </c>
      <c r="H15" s="20" t="n">
        <v>4.83833106</v>
      </c>
      <c r="I15" s="18" t="n">
        <v>527.85216672</v>
      </c>
      <c r="J15" s="20" t="n">
        <v>3.17615516</v>
      </c>
      <c r="K15" s="18" t="n">
        <v>549.86984705</v>
      </c>
      <c r="L15" s="20" t="n">
        <v>2.52166976</v>
      </c>
      <c r="M15" s="18" t="n">
        <v>427.85194516</v>
      </c>
      <c r="N15" s="20" t="n">
        <v>13.33750715</v>
      </c>
      <c r="O15" s="18" t="s">
        <v>481</v>
      </c>
      <c r="P15" s="20" t="s">
        <v>481</v>
      </c>
      <c r="Q15" s="18" t="n">
        <v>367.66871077</v>
      </c>
      <c r="R15" s="20" t="n">
        <v>14.82638214</v>
      </c>
      <c r="S15" s="18" t="s">
        <v>481</v>
      </c>
      <c r="T15" s="20" t="s">
        <v>481</v>
      </c>
      <c r="U15" s="18" t="n">
        <v>444.11232851</v>
      </c>
      <c r="V15" s="20" t="n">
        <v>9.84138124</v>
      </c>
    </row>
    <row r="16" spans="1:22">
      <c r="A16" s="15" t="s">
        <v>491</v>
      </c>
      <c r="B16" s="17" t="n">
        <v>6108</v>
      </c>
      <c r="C16" s="18">
        <f>(123.0/B16*100)</f>
        <v/>
      </c>
      <c r="D16" s="19" t="n">
        <v>5985</v>
      </c>
      <c r="E16" s="18" t="n">
        <v>502.3683054</v>
      </c>
      <c r="F16" s="20" t="n">
        <v>3.92876341</v>
      </c>
      <c r="G16" s="18" t="n">
        <v>533.70165674</v>
      </c>
      <c r="H16" s="20" t="n">
        <v>3.48948853</v>
      </c>
      <c r="I16" s="18" t="n">
        <v>525.67582377</v>
      </c>
      <c r="J16" s="20" t="n">
        <v>3.16301807</v>
      </c>
      <c r="K16" s="18" t="n">
        <v>482.68394122</v>
      </c>
      <c r="L16" s="20" t="n">
        <v>3.71274407</v>
      </c>
      <c r="M16" s="18" t="n">
        <v>381.32610846</v>
      </c>
      <c r="N16" s="20" t="n">
        <v>9.03415012</v>
      </c>
      <c r="O16" s="18" t="s">
        <v>481</v>
      </c>
      <c r="P16" s="20" t="s">
        <v>481</v>
      </c>
      <c r="Q16" s="18" t="s">
        <v>481</v>
      </c>
      <c r="R16" s="20" t="s">
        <v>481</v>
      </c>
      <c r="S16" s="18" t="s">
        <v>481</v>
      </c>
      <c r="T16" s="20" t="s">
        <v>481</v>
      </c>
      <c r="U16" s="18" t="n">
        <v>382.52466212</v>
      </c>
      <c r="V16" s="20" t="n">
        <v>9.2742339</v>
      </c>
    </row>
    <row r="17" spans="1:22">
      <c r="A17" s="15" t="s">
        <v>492</v>
      </c>
      <c r="B17" s="17" t="n">
        <v>6504</v>
      </c>
      <c r="C17" s="18">
        <f>(1262.0/B17*100)</f>
        <v/>
      </c>
      <c r="D17" s="19" t="n">
        <v>5242</v>
      </c>
      <c r="E17" s="18" t="n">
        <v>508.55402771</v>
      </c>
      <c r="F17" s="20" t="n">
        <v>6.93253496</v>
      </c>
      <c r="G17" s="18" t="n">
        <v>534.84563988</v>
      </c>
      <c r="H17" s="20" t="n">
        <v>4.64253319</v>
      </c>
      <c r="I17" s="18" t="n">
        <v>534.60115567</v>
      </c>
      <c r="J17" s="20" t="n">
        <v>3.47679105</v>
      </c>
      <c r="K17" s="18" t="n">
        <v>529.17922356</v>
      </c>
      <c r="L17" s="20" t="n">
        <v>4.11569775</v>
      </c>
      <c r="M17" s="18" t="n">
        <v>421.3677583</v>
      </c>
      <c r="N17" s="20" t="n">
        <v>11.78783625</v>
      </c>
      <c r="O17" s="18" t="s">
        <v>481</v>
      </c>
      <c r="P17" s="20" t="s">
        <v>481</v>
      </c>
      <c r="Q17" s="18" t="n">
        <v>338.260297</v>
      </c>
      <c r="R17" s="20" t="n">
        <v>14.23011861</v>
      </c>
      <c r="S17" s="18" t="s">
        <v>481</v>
      </c>
      <c r="T17" s="20" t="s">
        <v>481</v>
      </c>
      <c r="U17" s="18" t="n">
        <v>455.38994691</v>
      </c>
      <c r="V17" s="20" t="n">
        <v>7.6282673</v>
      </c>
    </row>
    <row r="18" spans="1:22">
      <c r="A18" s="15" t="s">
        <v>493</v>
      </c>
      <c r="B18" s="17" t="n">
        <v>5532</v>
      </c>
      <c r="C18" s="18">
        <f>(29.0/B18*100)</f>
        <v/>
      </c>
      <c r="D18" s="19" t="n">
        <v>5503</v>
      </c>
      <c r="E18" s="18" t="n">
        <v>438.88501216</v>
      </c>
      <c r="F18" s="20" t="n">
        <v>6.68274222</v>
      </c>
      <c r="G18" s="18" t="n">
        <v>465.86662605</v>
      </c>
      <c r="H18" s="20" t="n">
        <v>6.38274967</v>
      </c>
      <c r="I18" s="18" t="n">
        <v>480.15058625</v>
      </c>
      <c r="J18" s="20" t="n">
        <v>4.10903908</v>
      </c>
      <c r="K18" s="18" t="n">
        <v>484.75777535</v>
      </c>
      <c r="L18" s="20" t="n">
        <v>4.38095491</v>
      </c>
      <c r="M18" s="18" t="n">
        <v>384.05732268</v>
      </c>
      <c r="N18" s="20" t="n">
        <v>8.562141260000001</v>
      </c>
      <c r="O18" s="18" t="s">
        <v>481</v>
      </c>
      <c r="P18" s="20" t="s">
        <v>481</v>
      </c>
      <c r="Q18" s="18" t="s">
        <v>481</v>
      </c>
      <c r="R18" s="20" t="s">
        <v>481</v>
      </c>
      <c r="S18" s="18" t="s">
        <v>481</v>
      </c>
      <c r="T18" s="20" t="s">
        <v>481</v>
      </c>
      <c r="U18" s="18" t="n">
        <v>381.37235505</v>
      </c>
      <c r="V18" s="20" t="n">
        <v>11.87871232</v>
      </c>
    </row>
    <row r="19" spans="1:22">
      <c r="A19" s="15" t="s">
        <v>494</v>
      </c>
      <c r="B19" s="17" t="n">
        <v>5658</v>
      </c>
      <c r="C19" s="18">
        <f>(178.0/B19*100)</f>
        <v/>
      </c>
      <c r="D19" s="19" t="n">
        <v>5480</v>
      </c>
      <c r="E19" s="18" t="n">
        <v>412.12190742</v>
      </c>
      <c r="F19" s="20" t="n">
        <v>7.37339483</v>
      </c>
      <c r="G19" s="18" t="n">
        <v>467.72576206</v>
      </c>
      <c r="H19" s="20" t="n">
        <v>5.78470281</v>
      </c>
      <c r="I19" s="18" t="n">
        <v>485.09160767</v>
      </c>
      <c r="J19" s="20" t="n">
        <v>3.62529259</v>
      </c>
      <c r="K19" s="18" t="n">
        <v>479.73780938</v>
      </c>
      <c r="L19" s="20" t="n">
        <v>3.56130031</v>
      </c>
      <c r="M19" s="18" t="n">
        <v>460.09464118</v>
      </c>
      <c r="N19" s="20" t="n">
        <v>9.06619712</v>
      </c>
      <c r="O19" s="18" t="s">
        <v>481</v>
      </c>
      <c r="P19" s="20" t="s">
        <v>481</v>
      </c>
      <c r="Q19" s="18" t="s">
        <v>481</v>
      </c>
      <c r="R19" s="20" t="s">
        <v>481</v>
      </c>
      <c r="S19" s="18" t="s">
        <v>481</v>
      </c>
      <c r="T19" s="20" t="s">
        <v>481</v>
      </c>
      <c r="U19" s="18" t="n">
        <v>393.58191769</v>
      </c>
      <c r="V19" s="20" t="n">
        <v>8.58267253</v>
      </c>
    </row>
    <row r="20" spans="1:22">
      <c r="A20" s="15" t="s">
        <v>495</v>
      </c>
      <c r="B20" s="17" t="n">
        <v>3371</v>
      </c>
      <c r="C20" s="18">
        <f>(75.0/B20*100)</f>
        <v/>
      </c>
      <c r="D20" s="19" t="n">
        <v>3296</v>
      </c>
      <c r="E20" s="18" t="n">
        <v>462.0829962</v>
      </c>
      <c r="F20" s="20" t="n">
        <v>6.41988254</v>
      </c>
      <c r="G20" s="18" t="n">
        <v>497.13671375</v>
      </c>
      <c r="H20" s="20" t="n">
        <v>4.45863201</v>
      </c>
      <c r="I20" s="18" t="n">
        <v>494.75179344</v>
      </c>
      <c r="J20" s="20" t="n">
        <v>3.01115164</v>
      </c>
      <c r="K20" s="18" t="n">
        <v>482.3874072</v>
      </c>
      <c r="L20" s="20" t="n">
        <v>4.0316491</v>
      </c>
      <c r="M20" s="18" t="n">
        <v>405.22087886</v>
      </c>
      <c r="N20" s="20" t="n">
        <v>6.65394786</v>
      </c>
      <c r="O20" s="18" t="s">
        <v>481</v>
      </c>
      <c r="P20" s="20" t="s">
        <v>481</v>
      </c>
      <c r="Q20" s="18" t="s">
        <v>481</v>
      </c>
      <c r="R20" s="20" t="s">
        <v>481</v>
      </c>
      <c r="S20" s="18" t="s">
        <v>481</v>
      </c>
      <c r="T20" s="20" t="s">
        <v>481</v>
      </c>
      <c r="U20" s="18" t="n">
        <v>437.35229645</v>
      </c>
      <c r="V20" s="20" t="n">
        <v>12.69690506</v>
      </c>
    </row>
    <row r="21" spans="1:22">
      <c r="A21" s="15" t="s">
        <v>496</v>
      </c>
      <c r="B21" s="17" t="n">
        <v>5741</v>
      </c>
      <c r="C21" s="18">
        <f>(47.0/B21*100)</f>
        <v/>
      </c>
      <c r="D21" s="19" t="n">
        <v>5694</v>
      </c>
      <c r="E21" s="18" t="n">
        <v>496.44225824</v>
      </c>
      <c r="F21" s="20" t="n">
        <v>5.92276435</v>
      </c>
      <c r="G21" s="18" t="n">
        <v>520.27474024</v>
      </c>
      <c r="H21" s="20" t="n">
        <v>4.35273981</v>
      </c>
      <c r="I21" s="18" t="n">
        <v>531.51686722</v>
      </c>
      <c r="J21" s="20" t="n">
        <v>2.66884738</v>
      </c>
      <c r="K21" s="18" t="n">
        <v>534.3896964100001</v>
      </c>
      <c r="L21" s="20" t="n">
        <v>2.7896053</v>
      </c>
      <c r="M21" s="18" t="n">
        <v>460.50425535</v>
      </c>
      <c r="N21" s="20" t="n">
        <v>6.50407017</v>
      </c>
      <c r="O21" s="18" t="s">
        <v>481</v>
      </c>
      <c r="P21" s="20" t="s">
        <v>481</v>
      </c>
      <c r="Q21" s="18" t="s">
        <v>481</v>
      </c>
      <c r="R21" s="20" t="s">
        <v>481</v>
      </c>
      <c r="S21" s="18" t="s">
        <v>481</v>
      </c>
      <c r="T21" s="20" t="s">
        <v>481</v>
      </c>
      <c r="U21" s="18" t="n">
        <v>477.48481719</v>
      </c>
      <c r="V21" s="20" t="n">
        <v>11.47378347</v>
      </c>
    </row>
    <row r="22" spans="1:22">
      <c r="A22" s="15" t="s">
        <v>497</v>
      </c>
      <c r="B22" s="17" t="n">
        <v>6598</v>
      </c>
      <c r="C22" s="18">
        <f>(36.0/B22*100)</f>
        <v/>
      </c>
      <c r="D22" s="19" t="n">
        <v>6562</v>
      </c>
      <c r="E22" s="18" t="n">
        <v>466.93854443</v>
      </c>
      <c r="F22" s="20" t="n">
        <v>5.62190234</v>
      </c>
      <c r="G22" s="18" t="n">
        <v>496.9887001</v>
      </c>
      <c r="H22" s="20" t="n">
        <v>4.81954922</v>
      </c>
      <c r="I22" s="18" t="n">
        <v>496.44223455</v>
      </c>
      <c r="J22" s="20" t="n">
        <v>4.13599451</v>
      </c>
      <c r="K22" s="18" t="n">
        <v>485.37945608</v>
      </c>
      <c r="L22" s="20" t="n">
        <v>7.0527642</v>
      </c>
      <c r="M22" s="18" t="n">
        <v>426.78224483</v>
      </c>
      <c r="N22" s="20" t="n">
        <v>11.90936557</v>
      </c>
      <c r="O22" s="18" t="s">
        <v>481</v>
      </c>
      <c r="P22" s="20" t="s">
        <v>481</v>
      </c>
      <c r="Q22" s="18" t="s">
        <v>481</v>
      </c>
      <c r="R22" s="20" t="s">
        <v>481</v>
      </c>
      <c r="S22" s="18" t="n">
        <v>464.2938</v>
      </c>
      <c r="T22" s="20" t="n">
        <v>46.95697783</v>
      </c>
      <c r="U22" s="18" t="n">
        <v>401.92774527</v>
      </c>
      <c r="V22" s="20" t="n">
        <v>11.21385337</v>
      </c>
    </row>
    <row r="23" spans="1:22">
      <c r="A23" s="15" t="s">
        <v>498</v>
      </c>
      <c r="B23" s="17" t="n">
        <v>11583</v>
      </c>
      <c r="C23" s="18">
        <f>(235.0/B23*100)</f>
        <v/>
      </c>
      <c r="D23" s="19" t="n">
        <v>11348</v>
      </c>
      <c r="E23" s="18" t="n">
        <v>458.56433823</v>
      </c>
      <c r="F23" s="20" t="n">
        <v>6.82130259</v>
      </c>
      <c r="G23" s="18" t="n">
        <v>491.34098043</v>
      </c>
      <c r="H23" s="20" t="n">
        <v>3.88723989</v>
      </c>
      <c r="I23" s="18" t="n">
        <v>495.73813625</v>
      </c>
      <c r="J23" s="20" t="n">
        <v>3.01520502</v>
      </c>
      <c r="K23" s="18" t="n">
        <v>498.5316109</v>
      </c>
      <c r="L23" s="20" t="n">
        <v>3.83063673</v>
      </c>
      <c r="M23" s="18" t="n">
        <v>436.39321419</v>
      </c>
      <c r="N23" s="20" t="n">
        <v>6.25548004</v>
      </c>
      <c r="O23" s="18" t="s">
        <v>481</v>
      </c>
      <c r="P23" s="20" t="s">
        <v>481</v>
      </c>
      <c r="Q23" s="18" t="s">
        <v>481</v>
      </c>
      <c r="R23" s="20" t="s">
        <v>481</v>
      </c>
      <c r="S23" s="18" t="s">
        <v>481</v>
      </c>
      <c r="T23" s="20" t="s">
        <v>481</v>
      </c>
      <c r="U23" s="18" t="n">
        <v>413.96179061</v>
      </c>
      <c r="V23" s="20" t="n">
        <v>8.97320002</v>
      </c>
    </row>
    <row r="24" spans="1:22">
      <c r="A24" s="15" t="s">
        <v>499</v>
      </c>
      <c r="B24" s="17" t="n">
        <v>6647</v>
      </c>
      <c r="C24" s="18">
        <f>(7.0/B24*100)</f>
        <v/>
      </c>
      <c r="D24" s="19" t="n">
        <v>6640</v>
      </c>
      <c r="E24" s="18" t="n">
        <v>483.66376081</v>
      </c>
      <c r="F24" s="20" t="n">
        <v>8.433754220000001</v>
      </c>
      <c r="G24" s="18" t="n">
        <v>493.47447114</v>
      </c>
      <c r="H24" s="20" t="n">
        <v>7.00282325</v>
      </c>
      <c r="I24" s="18" t="n">
        <v>512.3412997200001</v>
      </c>
      <c r="J24" s="20" t="n">
        <v>4.26737426</v>
      </c>
      <c r="K24" s="18" t="n">
        <v>526.74383958</v>
      </c>
      <c r="L24" s="20" t="n">
        <v>3.12766846</v>
      </c>
      <c r="M24" s="18" t="n">
        <v>470.10022337</v>
      </c>
      <c r="N24" s="20" t="n">
        <v>16.01405269</v>
      </c>
      <c r="O24" s="18" t="s">
        <v>481</v>
      </c>
      <c r="P24" s="20" t="s">
        <v>481</v>
      </c>
      <c r="Q24" s="18" t="s">
        <v>481</v>
      </c>
      <c r="R24" s="20" t="s">
        <v>481</v>
      </c>
      <c r="S24" s="18" t="s">
        <v>481</v>
      </c>
      <c r="T24" s="20" t="s">
        <v>481</v>
      </c>
      <c r="U24" s="18" t="n">
        <v>462.55450881</v>
      </c>
      <c r="V24" s="20" t="n">
        <v>13.73655495</v>
      </c>
    </row>
    <row r="25" spans="1:22">
      <c r="A25" s="15" t="s">
        <v>500</v>
      </c>
      <c r="B25" s="17" t="n">
        <v>5581</v>
      </c>
      <c r="C25" s="18">
        <f>(25.0/B25*100)</f>
        <v/>
      </c>
      <c r="D25" s="19" t="n">
        <v>5556</v>
      </c>
      <c r="E25" s="18" t="n">
        <v>478.53862509</v>
      </c>
      <c r="F25" s="20" t="n">
        <v>11.59725616</v>
      </c>
      <c r="G25" s="18" t="n">
        <v>483.8285025</v>
      </c>
      <c r="H25" s="20" t="n">
        <v>8.02303317</v>
      </c>
      <c r="I25" s="18" t="n">
        <v>522.05507555</v>
      </c>
      <c r="J25" s="20" t="n">
        <v>4.36264813</v>
      </c>
      <c r="K25" s="18" t="n">
        <v>537.3255633700001</v>
      </c>
      <c r="L25" s="20" t="n">
        <v>3.63014719</v>
      </c>
      <c r="M25" s="18" t="n">
        <v>421.68171102</v>
      </c>
      <c r="N25" s="20" t="n">
        <v>6.83880854</v>
      </c>
      <c r="O25" s="18" t="s">
        <v>481</v>
      </c>
      <c r="P25" s="20" t="s">
        <v>481</v>
      </c>
      <c r="Q25" s="18" t="s">
        <v>481</v>
      </c>
      <c r="R25" s="20" t="s">
        <v>481</v>
      </c>
      <c r="S25" s="18" t="s">
        <v>481</v>
      </c>
      <c r="T25" s="20" t="s">
        <v>481</v>
      </c>
      <c r="U25" s="18" t="n">
        <v>465.69343009</v>
      </c>
      <c r="V25" s="20" t="n">
        <v>17.51263244</v>
      </c>
    </row>
    <row r="26" spans="1:22">
      <c r="A26" s="15" t="s">
        <v>501</v>
      </c>
      <c r="B26" s="17" t="n">
        <v>4869</v>
      </c>
      <c r="C26" s="18">
        <f>(53.0/B26*100)</f>
        <v/>
      </c>
      <c r="D26" s="19" t="n">
        <v>4816</v>
      </c>
      <c r="E26" s="18" t="n">
        <v>446.61226545</v>
      </c>
      <c r="F26" s="20" t="n">
        <v>5.63725332</v>
      </c>
      <c r="G26" s="18" t="n">
        <v>475.35605482</v>
      </c>
      <c r="H26" s="20" t="n">
        <v>4.05773205</v>
      </c>
      <c r="I26" s="18" t="n">
        <v>494.6930485</v>
      </c>
      <c r="J26" s="20" t="n">
        <v>2.34587669</v>
      </c>
      <c r="K26" s="18" t="n">
        <v>508.60253984</v>
      </c>
      <c r="L26" s="20" t="n">
        <v>3.29189404</v>
      </c>
      <c r="M26" s="18" t="n">
        <v>467.99747676</v>
      </c>
      <c r="N26" s="20" t="n">
        <v>7.60690177</v>
      </c>
      <c r="O26" s="18" t="s">
        <v>481</v>
      </c>
      <c r="P26" s="20" t="s">
        <v>481</v>
      </c>
      <c r="Q26" s="18" t="s">
        <v>481</v>
      </c>
      <c r="R26" s="20" t="s">
        <v>481</v>
      </c>
      <c r="S26" s="18" t="s">
        <v>481</v>
      </c>
      <c r="T26" s="20" t="s">
        <v>481</v>
      </c>
      <c r="U26" s="18" t="n">
        <v>428.00445431</v>
      </c>
      <c r="V26" s="20" t="n">
        <v>10.98509228</v>
      </c>
    </row>
    <row r="27" spans="1:22">
      <c r="A27" s="15" t="s">
        <v>502</v>
      </c>
      <c r="B27" s="17" t="n">
        <v>5299</v>
      </c>
      <c r="C27" s="18">
        <f>(55.0/B27*100)</f>
        <v/>
      </c>
      <c r="D27" s="19" t="n">
        <v>5244</v>
      </c>
      <c r="E27" s="18" t="n">
        <v>463.26577883</v>
      </c>
      <c r="F27" s="20" t="n">
        <v>5.03433194</v>
      </c>
      <c r="G27" s="18" t="n">
        <v>497.08570426</v>
      </c>
      <c r="H27" s="20" t="n">
        <v>3.64751911</v>
      </c>
      <c r="I27" s="18" t="n">
        <v>498.83512586</v>
      </c>
      <c r="J27" s="20" t="n">
        <v>3.0248519</v>
      </c>
      <c r="K27" s="18" t="n">
        <v>498.59835308</v>
      </c>
      <c r="L27" s="20" t="n">
        <v>3.6454481</v>
      </c>
      <c r="M27" s="18" t="n">
        <v>420.45359793</v>
      </c>
      <c r="N27" s="20" t="n">
        <v>3.81960599</v>
      </c>
      <c r="O27" s="18" t="s">
        <v>481</v>
      </c>
      <c r="P27" s="20" t="s">
        <v>481</v>
      </c>
      <c r="Q27" s="18" t="s">
        <v>481</v>
      </c>
      <c r="R27" s="20" t="s">
        <v>481</v>
      </c>
      <c r="S27" s="18" t="s">
        <v>481</v>
      </c>
      <c r="T27" s="20" t="s">
        <v>481</v>
      </c>
      <c r="U27" s="18" t="n">
        <v>392.94167283</v>
      </c>
      <c r="V27" s="20" t="n">
        <v>8.09048392</v>
      </c>
    </row>
    <row r="28" spans="1:22">
      <c r="A28" s="15" t="s">
        <v>503</v>
      </c>
      <c r="B28" s="17" t="n">
        <v>7568</v>
      </c>
      <c r="C28" s="18">
        <f>(196.0/B28*100)</f>
        <v/>
      </c>
      <c r="D28" s="19" t="n">
        <v>7372</v>
      </c>
      <c r="E28" s="18" t="n">
        <v>404.32480317</v>
      </c>
      <c r="F28" s="20" t="n">
        <v>4.31845256</v>
      </c>
      <c r="G28" s="18" t="n">
        <v>431.64364197</v>
      </c>
      <c r="H28" s="20" t="n">
        <v>3.86644389</v>
      </c>
      <c r="I28" s="18" t="n">
        <v>428.43144538</v>
      </c>
      <c r="J28" s="20" t="n">
        <v>2.76600912</v>
      </c>
      <c r="K28" s="18" t="n">
        <v>435.08758975</v>
      </c>
      <c r="L28" s="20" t="n">
        <v>3.82285591</v>
      </c>
      <c r="M28" s="18" t="n">
        <v>420.50292955</v>
      </c>
      <c r="N28" s="20" t="n">
        <v>13.30341568</v>
      </c>
      <c r="O28" s="18" t="s">
        <v>481</v>
      </c>
      <c r="P28" s="20" t="s">
        <v>481</v>
      </c>
      <c r="Q28" s="18" t="s">
        <v>481</v>
      </c>
      <c r="R28" s="20" t="s">
        <v>481</v>
      </c>
      <c r="S28" s="18" t="s">
        <v>481</v>
      </c>
      <c r="T28" s="20" t="s">
        <v>481</v>
      </c>
      <c r="U28" s="18" t="n">
        <v>383.47757016</v>
      </c>
      <c r="V28" s="20" t="n">
        <v>7.51561637</v>
      </c>
    </row>
    <row r="29" spans="1:22">
      <c r="A29" s="15" t="s">
        <v>504</v>
      </c>
      <c r="B29" s="17" t="n">
        <v>5385</v>
      </c>
      <c r="C29" s="18">
        <f>(30.0/B29*100)</f>
        <v/>
      </c>
      <c r="D29" s="19" t="n">
        <v>5355</v>
      </c>
      <c r="E29" s="18" t="n">
        <v>439.95794546</v>
      </c>
      <c r="F29" s="20" t="n">
        <v>9.01898093</v>
      </c>
      <c r="G29" s="18" t="n">
        <v>500.06939518</v>
      </c>
      <c r="H29" s="20" t="n">
        <v>5.5445605</v>
      </c>
      <c r="I29" s="18" t="n">
        <v>518.90269012</v>
      </c>
      <c r="J29" s="20" t="n">
        <v>3.46403952</v>
      </c>
      <c r="K29" s="18" t="n">
        <v>518.48188794</v>
      </c>
      <c r="L29" s="20" t="n">
        <v>3.07484192</v>
      </c>
      <c r="M29" s="18" t="n">
        <v>500.05950033</v>
      </c>
      <c r="N29" s="20" t="n">
        <v>5.45605007</v>
      </c>
      <c r="O29" s="18" t="s">
        <v>481</v>
      </c>
      <c r="P29" s="20" t="s">
        <v>481</v>
      </c>
      <c r="Q29" s="18" t="n">
        <v>314.02123871</v>
      </c>
      <c r="R29" s="20" t="n">
        <v>13.26138992</v>
      </c>
      <c r="S29" s="18" t="s">
        <v>481</v>
      </c>
      <c r="T29" s="20" t="s">
        <v>481</v>
      </c>
      <c r="U29" s="18" t="n">
        <v>442.50121455</v>
      </c>
      <c r="V29" s="20" t="n">
        <v>9.489951830000001</v>
      </c>
    </row>
    <row r="30" spans="1:22">
      <c r="A30" s="15" t="s">
        <v>505</v>
      </c>
      <c r="B30" s="17" t="n">
        <v>4520</v>
      </c>
      <c r="C30" s="18">
        <f>(148.0/B30*100)</f>
        <v/>
      </c>
      <c r="D30" s="19" t="n">
        <v>4372</v>
      </c>
      <c r="E30" s="18" t="n">
        <v>470.33928373</v>
      </c>
      <c r="F30" s="20" t="n">
        <v>6.58239777</v>
      </c>
      <c r="G30" s="18" t="n">
        <v>505.80892735</v>
      </c>
      <c r="H30" s="20" t="n">
        <v>4.02607553</v>
      </c>
      <c r="I30" s="18" t="n">
        <v>526.2188957</v>
      </c>
      <c r="J30" s="20" t="n">
        <v>3.38473448</v>
      </c>
      <c r="K30" s="18" t="n">
        <v>551.98626872</v>
      </c>
      <c r="L30" s="20" t="n">
        <v>3.12247802</v>
      </c>
      <c r="M30" s="18" t="n">
        <v>418.7611067</v>
      </c>
      <c r="N30" s="20" t="n">
        <v>6.04878688</v>
      </c>
      <c r="O30" s="18" t="s">
        <v>481</v>
      </c>
      <c r="P30" s="20" t="s">
        <v>481</v>
      </c>
      <c r="Q30" s="18" t="s">
        <v>481</v>
      </c>
      <c r="R30" s="20" t="s">
        <v>481</v>
      </c>
      <c r="S30" s="18" t="s">
        <v>481</v>
      </c>
      <c r="T30" s="20" t="s">
        <v>481</v>
      </c>
      <c r="U30" s="18" t="n">
        <v>422.15193689</v>
      </c>
      <c r="V30" s="20" t="n">
        <v>9.20870463</v>
      </c>
    </row>
    <row r="31" spans="1:22">
      <c r="A31" s="15" t="s">
        <v>506</v>
      </c>
      <c r="B31" s="17" t="n">
        <v>5456</v>
      </c>
      <c r="C31" s="18">
        <f>(135.0/B31*100)</f>
        <v/>
      </c>
      <c r="D31" s="19" t="n">
        <v>5321</v>
      </c>
      <c r="E31" s="18" t="n">
        <v>478.89376745</v>
      </c>
      <c r="F31" s="20" t="n">
        <v>6.81252442</v>
      </c>
      <c r="G31" s="18" t="n">
        <v>520.35392207</v>
      </c>
      <c r="H31" s="20" t="n">
        <v>4.04835179</v>
      </c>
      <c r="I31" s="18" t="n">
        <v>521.72418707</v>
      </c>
      <c r="J31" s="20" t="n">
        <v>2.68416974</v>
      </c>
      <c r="K31" s="18" t="n">
        <v>530.80307719</v>
      </c>
      <c r="L31" s="20" t="n">
        <v>4.23412919</v>
      </c>
      <c r="M31" s="18" t="s">
        <v>481</v>
      </c>
      <c r="N31" s="20" t="s">
        <v>481</v>
      </c>
      <c r="O31" s="18" t="s">
        <v>481</v>
      </c>
      <c r="P31" s="20" t="s">
        <v>481</v>
      </c>
      <c r="Q31" s="18" t="s">
        <v>481</v>
      </c>
      <c r="R31" s="20" t="s">
        <v>481</v>
      </c>
      <c r="S31" s="18" t="s">
        <v>481</v>
      </c>
      <c r="T31" s="20" t="s">
        <v>481</v>
      </c>
      <c r="U31" s="18" t="n">
        <v>402.99340013</v>
      </c>
      <c r="V31" s="20" t="n">
        <v>8.21110579</v>
      </c>
    </row>
    <row r="32" spans="1:22">
      <c r="A32" s="15" t="s">
        <v>507</v>
      </c>
      <c r="B32" s="17" t="n">
        <v>4478</v>
      </c>
      <c r="C32" s="18">
        <f>(6.0/B32*100)</f>
        <v/>
      </c>
      <c r="D32" s="19" t="n">
        <v>4472</v>
      </c>
      <c r="E32" s="18" t="n">
        <v>465.98060962</v>
      </c>
      <c r="F32" s="20" t="n">
        <v>5.962472</v>
      </c>
      <c r="G32" s="18" t="n">
        <v>499.60402493</v>
      </c>
      <c r="H32" s="20" t="n">
        <v>3.68496982</v>
      </c>
      <c r="I32" s="18" t="n">
        <v>517.20834481</v>
      </c>
      <c r="J32" s="20" t="n">
        <v>2.99512685</v>
      </c>
      <c r="K32" s="18" t="n">
        <v>520.1760211</v>
      </c>
      <c r="L32" s="20" t="n">
        <v>4.0289135</v>
      </c>
      <c r="M32" s="18" t="n">
        <v>418.27699634</v>
      </c>
      <c r="N32" s="20" t="n">
        <v>11.93967801</v>
      </c>
      <c r="O32" s="18" t="s">
        <v>481</v>
      </c>
      <c r="P32" s="20" t="s">
        <v>481</v>
      </c>
      <c r="Q32" s="18" t="s">
        <v>481</v>
      </c>
      <c r="R32" s="20" t="s">
        <v>481</v>
      </c>
      <c r="S32" s="18" t="s">
        <v>481</v>
      </c>
      <c r="T32" s="20" t="s">
        <v>481</v>
      </c>
      <c r="U32" s="18" t="n">
        <v>455.06198829</v>
      </c>
      <c r="V32" s="20" t="n">
        <v>10.83936797</v>
      </c>
    </row>
    <row r="33" spans="1:22">
      <c r="A33" s="15" t="s">
        <v>508</v>
      </c>
      <c r="B33" s="17" t="n">
        <v>7325</v>
      </c>
      <c r="C33" s="18">
        <f>(78.0/B33*100)</f>
        <v/>
      </c>
      <c r="D33" s="19" t="n">
        <v>7247</v>
      </c>
      <c r="E33" s="18" t="n">
        <v>473.38776864</v>
      </c>
      <c r="F33" s="20" t="n">
        <v>5.32002227</v>
      </c>
      <c r="G33" s="18" t="n">
        <v>500.50306265</v>
      </c>
      <c r="H33" s="20" t="n">
        <v>4.29605821</v>
      </c>
      <c r="I33" s="18" t="n">
        <v>504.78051536</v>
      </c>
      <c r="J33" s="20" t="n">
        <v>4.28310821</v>
      </c>
      <c r="K33" s="18" t="n">
        <v>501.55449195</v>
      </c>
      <c r="L33" s="20" t="n">
        <v>4.36308161</v>
      </c>
      <c r="M33" s="18" t="n">
        <v>504.79760102</v>
      </c>
      <c r="N33" s="20" t="n">
        <v>3.40739521</v>
      </c>
      <c r="O33" s="18" t="s">
        <v>481</v>
      </c>
      <c r="P33" s="20" t="s">
        <v>481</v>
      </c>
      <c r="Q33" s="18" t="s">
        <v>481</v>
      </c>
      <c r="R33" s="20" t="s">
        <v>481</v>
      </c>
      <c r="S33" s="18" t="s">
        <v>481</v>
      </c>
      <c r="T33" s="20" t="s">
        <v>481</v>
      </c>
      <c r="U33" s="18" t="n">
        <v>452.87232389</v>
      </c>
      <c r="V33" s="20" t="n">
        <v>11.41979313</v>
      </c>
    </row>
    <row r="34" spans="1:22">
      <c r="A34" s="15" t="s">
        <v>509</v>
      </c>
      <c r="B34" s="17" t="n">
        <v>6350</v>
      </c>
      <c r="C34" s="18">
        <f>(67.0/B34*100)</f>
        <v/>
      </c>
      <c r="D34" s="19" t="n">
        <v>6283</v>
      </c>
      <c r="E34" s="18" t="n">
        <v>392.11298746</v>
      </c>
      <c r="F34" s="20" t="n">
        <v>7.09870165</v>
      </c>
      <c r="G34" s="18" t="n">
        <v>445.16520637</v>
      </c>
      <c r="H34" s="20" t="n">
        <v>4.88185665</v>
      </c>
      <c r="I34" s="18" t="n">
        <v>481.51281904</v>
      </c>
      <c r="J34" s="20" t="n">
        <v>3.49809696</v>
      </c>
      <c r="K34" s="18" t="n">
        <v>472.22065054</v>
      </c>
      <c r="L34" s="20" t="n">
        <v>3.17122248</v>
      </c>
      <c r="M34" s="18" t="n">
        <v>412.69710629</v>
      </c>
      <c r="N34" s="20" t="n">
        <v>14.24962195</v>
      </c>
      <c r="O34" s="18" t="s">
        <v>481</v>
      </c>
      <c r="P34" s="20" t="s">
        <v>481</v>
      </c>
      <c r="Q34" s="18" t="n">
        <v>263.37193708</v>
      </c>
      <c r="R34" s="20" t="n">
        <v>13.61114927</v>
      </c>
      <c r="S34" s="18" t="s">
        <v>481</v>
      </c>
      <c r="T34" s="20" t="s">
        <v>481</v>
      </c>
      <c r="U34" s="18" t="n">
        <v>359.2608028</v>
      </c>
      <c r="V34" s="20" t="n">
        <v>8.68248539</v>
      </c>
    </row>
    <row r="35" spans="1:22">
      <c r="A35" s="15" t="s">
        <v>510</v>
      </c>
      <c r="B35" s="17" t="n">
        <v>6406</v>
      </c>
      <c r="C35" s="18">
        <f>(50.0/B35*100)</f>
        <v/>
      </c>
      <c r="D35" s="19" t="n">
        <v>6356</v>
      </c>
      <c r="E35" s="18" t="n">
        <v>471.62164394</v>
      </c>
      <c r="F35" s="20" t="n">
        <v>7.65615721</v>
      </c>
      <c r="G35" s="18" t="n">
        <v>510.03181016</v>
      </c>
      <c r="H35" s="20" t="n">
        <v>4.99301606</v>
      </c>
      <c r="I35" s="18" t="n">
        <v>507.7205767</v>
      </c>
      <c r="J35" s="20" t="n">
        <v>4.1855302</v>
      </c>
      <c r="K35" s="18" t="n">
        <v>489.93156062</v>
      </c>
      <c r="L35" s="20" t="n">
        <v>5.93998393</v>
      </c>
      <c r="M35" s="18" t="n">
        <v>511.96195839</v>
      </c>
      <c r="N35" s="20" t="n">
        <v>2.20247171</v>
      </c>
      <c r="O35" s="18" t="s">
        <v>481</v>
      </c>
      <c r="P35" s="20" t="s">
        <v>481</v>
      </c>
      <c r="Q35" s="18" t="n">
        <v>337.32521215</v>
      </c>
      <c r="R35" s="20" t="n">
        <v>11.65794297</v>
      </c>
      <c r="S35" s="18" t="s">
        <v>481</v>
      </c>
      <c r="T35" s="20" t="s">
        <v>481</v>
      </c>
      <c r="U35" s="18" t="n">
        <v>452.12072541</v>
      </c>
      <c r="V35" s="20" t="n">
        <v>16.1651289</v>
      </c>
    </row>
    <row r="36" spans="1:22">
      <c r="A36" s="15" t="s">
        <v>511</v>
      </c>
      <c r="B36" s="17" t="n">
        <v>6736</v>
      </c>
      <c r="C36" s="18">
        <f>(42.0/B36*100)</f>
        <v/>
      </c>
      <c r="D36" s="19" t="n">
        <v>6694</v>
      </c>
      <c r="E36" s="18" t="n">
        <v>461.21729933</v>
      </c>
      <c r="F36" s="20" t="n">
        <v>5.85884966</v>
      </c>
      <c r="G36" s="18" t="n">
        <v>498.00703374</v>
      </c>
      <c r="H36" s="20" t="n">
        <v>4.77844881</v>
      </c>
      <c r="I36" s="18" t="n">
        <v>501.43598482</v>
      </c>
      <c r="J36" s="20" t="n">
        <v>3.00852026</v>
      </c>
      <c r="K36" s="18" t="n">
        <v>504.16130592</v>
      </c>
      <c r="L36" s="20" t="n">
        <v>3.16763923</v>
      </c>
      <c r="M36" s="18" t="n">
        <v>490.3722416</v>
      </c>
      <c r="N36" s="20" t="n">
        <v>4.18420925</v>
      </c>
      <c r="O36" s="18" t="s">
        <v>481</v>
      </c>
      <c r="P36" s="20" t="s">
        <v>481</v>
      </c>
      <c r="Q36" s="18" t="s">
        <v>481</v>
      </c>
      <c r="R36" s="20" t="s">
        <v>481</v>
      </c>
      <c r="S36" s="18" t="s">
        <v>481</v>
      </c>
      <c r="T36" s="20" t="s">
        <v>481</v>
      </c>
      <c r="U36" s="18" t="n">
        <v>432.93569583</v>
      </c>
      <c r="V36" s="20" t="n">
        <v>8.4661127</v>
      </c>
    </row>
    <row r="37" spans="1:22">
      <c r="A37" s="15" t="s">
        <v>512</v>
      </c>
      <c r="B37" s="17" t="n">
        <v>5458</v>
      </c>
      <c r="C37" s="18">
        <f>(88.0/B37*100)</f>
        <v/>
      </c>
      <c r="D37" s="19" t="n">
        <v>5370</v>
      </c>
      <c r="E37" s="18" t="n">
        <v>500.92928182</v>
      </c>
      <c r="F37" s="20" t="n">
        <v>6.23851513</v>
      </c>
      <c r="G37" s="18" t="n">
        <v>520.0730387900001</v>
      </c>
      <c r="H37" s="20" t="n">
        <v>3.99743236</v>
      </c>
      <c r="I37" s="18" t="n">
        <v>511.77167133</v>
      </c>
      <c r="J37" s="20" t="n">
        <v>3.07990705</v>
      </c>
      <c r="K37" s="18" t="n">
        <v>501.9579409</v>
      </c>
      <c r="L37" s="20" t="n">
        <v>6.19467225</v>
      </c>
      <c r="M37" s="18" t="n">
        <v>377.66528973</v>
      </c>
      <c r="N37" s="20" t="n">
        <v>8.85964399</v>
      </c>
      <c r="O37" s="18" t="s">
        <v>481</v>
      </c>
      <c r="P37" s="20" t="s">
        <v>481</v>
      </c>
      <c r="Q37" s="18" t="s">
        <v>481</v>
      </c>
      <c r="R37" s="20" t="s">
        <v>481</v>
      </c>
      <c r="S37" s="18" t="s">
        <v>481</v>
      </c>
      <c r="T37" s="20" t="s">
        <v>481</v>
      </c>
      <c r="U37" s="18" t="n">
        <v>393.19139768</v>
      </c>
      <c r="V37" s="20" t="n">
        <v>8.85016263</v>
      </c>
    </row>
    <row r="38" spans="1:22">
      <c r="A38" s="15" t="s">
        <v>513</v>
      </c>
      <c r="B38" s="17" t="n">
        <v>5860</v>
      </c>
      <c r="C38" s="18">
        <f>(20.0/B38*100)</f>
        <v/>
      </c>
      <c r="D38" s="19" t="n">
        <v>5840</v>
      </c>
      <c r="E38" s="18" t="n">
        <v>472.33739214</v>
      </c>
      <c r="F38" s="20" t="n">
        <v>5.88389422</v>
      </c>
      <c r="G38" s="18" t="n">
        <v>498.96646076</v>
      </c>
      <c r="H38" s="20" t="n">
        <v>4.89764459</v>
      </c>
      <c r="I38" s="18" t="n">
        <v>508.41351334</v>
      </c>
      <c r="J38" s="20" t="n">
        <v>3.48675688</v>
      </c>
      <c r="K38" s="18" t="n">
        <v>506.21411473</v>
      </c>
      <c r="L38" s="20" t="n">
        <v>4.33485027</v>
      </c>
      <c r="M38" s="18" t="n">
        <v>451.3764209</v>
      </c>
      <c r="N38" s="20" t="n">
        <v>7.03334187</v>
      </c>
      <c r="O38" s="18" t="s">
        <v>481</v>
      </c>
      <c r="P38" s="20" t="s">
        <v>481</v>
      </c>
      <c r="Q38" s="18" t="s">
        <v>481</v>
      </c>
      <c r="R38" s="20" t="s">
        <v>481</v>
      </c>
      <c r="S38" s="18" t="s">
        <v>481</v>
      </c>
      <c r="T38" s="20" t="s">
        <v>481</v>
      </c>
      <c r="U38" s="18" t="n">
        <v>420.49403297</v>
      </c>
      <c r="V38" s="20" t="n">
        <v>8.0766201</v>
      </c>
    </row>
    <row r="39" spans="1:22">
      <c r="A39" s="15" t="s">
        <v>514</v>
      </c>
      <c r="B39" s="17" t="n">
        <v>5895</v>
      </c>
      <c r="C39" s="18">
        <f>(33.0/B39*100)</f>
        <v/>
      </c>
      <c r="D39" s="19" t="n">
        <v>5862</v>
      </c>
      <c r="E39" s="18" t="n">
        <v>421.49797727</v>
      </c>
      <c r="F39" s="20" t="n">
        <v>4.96590285</v>
      </c>
      <c r="G39" s="18" t="n">
        <v>442.36385675</v>
      </c>
      <c r="H39" s="20" t="n">
        <v>4.60842333</v>
      </c>
      <c r="I39" s="18" t="n">
        <v>439.64518089</v>
      </c>
      <c r="J39" s="20" t="n">
        <v>4.70014108</v>
      </c>
      <c r="K39" s="18" t="n">
        <v>432.29931846</v>
      </c>
      <c r="L39" s="20" t="n">
        <v>4.68527201</v>
      </c>
      <c r="M39" s="18" t="n">
        <v>385.43607751</v>
      </c>
      <c r="N39" s="20" t="n">
        <v>6.46388279</v>
      </c>
      <c r="O39" s="18" t="s">
        <v>481</v>
      </c>
      <c r="P39" s="20" t="s">
        <v>481</v>
      </c>
      <c r="Q39" s="18" t="s">
        <v>481</v>
      </c>
      <c r="R39" s="20" t="s">
        <v>481</v>
      </c>
      <c r="S39" s="18" t="s">
        <v>481</v>
      </c>
      <c r="T39" s="20" t="s">
        <v>481</v>
      </c>
      <c r="U39" s="18" t="n">
        <v>352.76835447</v>
      </c>
      <c r="V39" s="20" t="n">
        <v>10.07619743</v>
      </c>
    </row>
    <row r="40" spans="1:22">
      <c r="A40" s="15" t="s">
        <v>515</v>
      </c>
      <c r="B40" s="17" t="n">
        <v>14157</v>
      </c>
      <c r="C40" s="18">
        <f>(359.0/B40*100)</f>
        <v/>
      </c>
      <c r="D40" s="19" t="n">
        <v>13798</v>
      </c>
      <c r="E40" s="18" t="n">
        <v>442.48179662</v>
      </c>
      <c r="F40" s="20" t="n">
        <v>7.01406026</v>
      </c>
      <c r="G40" s="18" t="n">
        <v>483.71329161</v>
      </c>
      <c r="H40" s="20" t="n">
        <v>4.29901981</v>
      </c>
      <c r="I40" s="18" t="n">
        <v>512.17587492</v>
      </c>
      <c r="J40" s="20" t="n">
        <v>3.60509371</v>
      </c>
      <c r="K40" s="18" t="n">
        <v>512.58998222</v>
      </c>
      <c r="L40" s="20" t="n">
        <v>3.41652327</v>
      </c>
      <c r="M40" s="18" t="n">
        <v>419.2667557</v>
      </c>
      <c r="N40" s="20" t="n">
        <v>6.86651094</v>
      </c>
      <c r="O40" s="18" t="s">
        <v>481</v>
      </c>
      <c r="P40" s="20" t="s">
        <v>481</v>
      </c>
      <c r="Q40" s="18" t="s">
        <v>481</v>
      </c>
      <c r="R40" s="20" t="s">
        <v>481</v>
      </c>
      <c r="S40" s="18" t="s">
        <v>481</v>
      </c>
      <c r="T40" s="20" t="s">
        <v>481</v>
      </c>
      <c r="U40" s="18" t="n">
        <v>430.2940778</v>
      </c>
      <c r="V40" s="20" t="n">
        <v>8.571466729999999</v>
      </c>
    </row>
    <row r="41" spans="1:22">
      <c r="A41" s="15" t="s">
        <v>516</v>
      </c>
      <c r="B41" s="17" t="n">
        <v>5712</v>
      </c>
      <c r="C41" s="18">
        <f>(47.0/B41*100)</f>
        <v/>
      </c>
      <c r="D41" s="19" t="n">
        <v>5665</v>
      </c>
      <c r="E41" s="18" t="n">
        <v>469.27757936</v>
      </c>
      <c r="F41" s="20" t="n">
        <v>5.67789367</v>
      </c>
      <c r="G41" s="18" t="n">
        <v>480.48792238</v>
      </c>
      <c r="H41" s="20" t="n">
        <v>5.37215151</v>
      </c>
      <c r="I41" s="18" t="n">
        <v>505.61200506</v>
      </c>
      <c r="J41" s="20" t="n">
        <v>3.46759397</v>
      </c>
      <c r="K41" s="18" t="n">
        <v>526.4860681500001</v>
      </c>
      <c r="L41" s="20" t="n">
        <v>3.71918568</v>
      </c>
      <c r="M41" s="18" t="n">
        <v>460.36740886</v>
      </c>
      <c r="N41" s="20" t="n">
        <v>8.72283927</v>
      </c>
      <c r="O41" s="18" t="s">
        <v>481</v>
      </c>
      <c r="P41" s="20" t="s">
        <v>481</v>
      </c>
      <c r="Q41" s="18" t="n">
        <v>399.91015703</v>
      </c>
      <c r="R41" s="20" t="n">
        <v>16.72230739</v>
      </c>
      <c r="S41" s="18" t="s">
        <v>481</v>
      </c>
      <c r="T41" s="20" t="s">
        <v>481</v>
      </c>
      <c r="U41" s="18" t="n">
        <v>424.25739645</v>
      </c>
      <c r="V41" s="20" t="n">
        <v>11.61701047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342.29821289</v>
      </c>
      <c r="F45" s="20" t="n">
        <v>3.85355899</v>
      </c>
      <c r="G45" s="18" t="n">
        <v>353.40928814</v>
      </c>
      <c r="H45" s="20" t="n">
        <v>4.10440538</v>
      </c>
      <c r="I45" s="18" t="n">
        <v>353.80020794</v>
      </c>
      <c r="J45" s="20" t="n">
        <v>3.49630456</v>
      </c>
      <c r="K45" s="18" t="n">
        <v>352.78917325</v>
      </c>
      <c r="L45" s="20" t="n">
        <v>4.22679665</v>
      </c>
      <c r="M45" s="18" t="s">
        <v>481</v>
      </c>
      <c r="N45" s="20" t="s">
        <v>481</v>
      </c>
      <c r="O45" s="18" t="s">
        <v>481</v>
      </c>
      <c r="P45" s="20" t="s">
        <v>481</v>
      </c>
      <c r="Q45" s="18" t="s">
        <v>481</v>
      </c>
      <c r="R45" s="20" t="s">
        <v>481</v>
      </c>
      <c r="S45" s="18" t="n">
        <v>319.90080382</v>
      </c>
      <c r="T45" s="20" t="n">
        <v>14.98065062</v>
      </c>
      <c r="U45" s="18" t="n">
        <v>329.23565356</v>
      </c>
      <c r="V45" s="20" t="n">
        <v>5.09382879</v>
      </c>
    </row>
    <row r="46" spans="1:22">
      <c r="A46" s="15" t="s">
        <v>521</v>
      </c>
      <c r="B46" s="17" t="n">
        <v>23141</v>
      </c>
      <c r="C46" s="18">
        <f>(1857.0/B46*100)</f>
        <v/>
      </c>
      <c r="D46" s="19" t="n">
        <v>21284</v>
      </c>
      <c r="E46" s="18" t="n">
        <v>392.97694158</v>
      </c>
      <c r="F46" s="20" t="n">
        <v>4.6167136</v>
      </c>
      <c r="G46" s="18" t="n">
        <v>426.10632594</v>
      </c>
      <c r="H46" s="20" t="n">
        <v>4.60477411</v>
      </c>
      <c r="I46" s="18" t="n">
        <v>441.37436496</v>
      </c>
      <c r="J46" s="20" t="n">
        <v>3.31486305</v>
      </c>
      <c r="K46" s="18" t="n">
        <v>434.1456933</v>
      </c>
      <c r="L46" s="20" t="n">
        <v>4.11662102</v>
      </c>
      <c r="M46" s="18" t="n">
        <v>361.70374871</v>
      </c>
      <c r="N46" s="20" t="n">
        <v>3.67101074</v>
      </c>
      <c r="O46" s="18" t="s">
        <v>481</v>
      </c>
      <c r="P46" s="20" t="s">
        <v>481</v>
      </c>
      <c r="Q46" s="18" t="s">
        <v>481</v>
      </c>
      <c r="R46" s="20" t="s">
        <v>481</v>
      </c>
      <c r="S46" s="18" t="s">
        <v>481</v>
      </c>
      <c r="T46" s="20" t="s">
        <v>481</v>
      </c>
      <c r="U46" s="18" t="n">
        <v>367.30613222</v>
      </c>
      <c r="V46" s="20" t="n">
        <v>4.14937608</v>
      </c>
    </row>
    <row r="47" spans="1:22">
      <c r="A47" s="15" t="s">
        <v>522</v>
      </c>
      <c r="B47" s="17" t="n">
        <v>5928</v>
      </c>
      <c r="C47" s="18">
        <f>(223.0/B47*100)</f>
        <v/>
      </c>
      <c r="D47" s="19" t="n">
        <v>5705</v>
      </c>
      <c r="E47" s="18" t="n">
        <v>411.56901611</v>
      </c>
      <c r="F47" s="20" t="n">
        <v>5.88804465</v>
      </c>
      <c r="G47" s="18" t="n">
        <v>446.58014064</v>
      </c>
      <c r="H47" s="20" t="n">
        <v>5.48063736</v>
      </c>
      <c r="I47" s="18" t="n">
        <v>462.91967724</v>
      </c>
      <c r="J47" s="20" t="n">
        <v>4.7172878</v>
      </c>
      <c r="K47" s="18" t="n">
        <v>467.66063518</v>
      </c>
      <c r="L47" s="20" t="n">
        <v>6.65922457</v>
      </c>
      <c r="M47" s="18" t="n">
        <v>330.16195456</v>
      </c>
      <c r="N47" s="20" t="n">
        <v>6.5233442</v>
      </c>
      <c r="O47" s="18" t="s">
        <v>481</v>
      </c>
      <c r="P47" s="20" t="s">
        <v>481</v>
      </c>
      <c r="Q47" s="18" t="s">
        <v>481</v>
      </c>
      <c r="R47" s="20" t="s">
        <v>481</v>
      </c>
      <c r="S47" s="18" t="s">
        <v>481</v>
      </c>
      <c r="T47" s="20" t="s">
        <v>481</v>
      </c>
      <c r="U47" s="18" t="n">
        <v>354.62968841</v>
      </c>
      <c r="V47" s="20" t="n">
        <v>8.063919930000001</v>
      </c>
    </row>
    <row r="48" spans="1:22">
      <c r="A48" s="15" t="s">
        <v>523</v>
      </c>
      <c r="B48" s="17" t="n">
        <v>9841</v>
      </c>
      <c r="C48" s="18">
        <f>(7.0/B48*100)</f>
        <v/>
      </c>
      <c r="D48" s="19" t="n">
        <v>9834</v>
      </c>
      <c r="E48" s="18" t="n">
        <v>487.33063915</v>
      </c>
      <c r="F48" s="20" t="n">
        <v>8.0339885</v>
      </c>
      <c r="G48" s="18" t="n">
        <v>507.68152706</v>
      </c>
      <c r="H48" s="20" t="n">
        <v>7.22331486</v>
      </c>
      <c r="I48" s="18" t="n">
        <v>497.27734704</v>
      </c>
      <c r="J48" s="20" t="n">
        <v>5.90901148</v>
      </c>
      <c r="K48" s="18" t="n">
        <v>499.02639832</v>
      </c>
      <c r="L48" s="20" t="n">
        <v>6.02960166</v>
      </c>
      <c r="M48" s="18" t="n">
        <v>442.18295743</v>
      </c>
      <c r="N48" s="20" t="n">
        <v>7.02465201</v>
      </c>
      <c r="O48" s="18" t="s">
        <v>481</v>
      </c>
      <c r="P48" s="20" t="s">
        <v>481</v>
      </c>
      <c r="Q48" s="18" t="s">
        <v>481</v>
      </c>
      <c r="R48" s="20" t="s">
        <v>481</v>
      </c>
      <c r="S48" s="18" t="s">
        <v>481</v>
      </c>
      <c r="T48" s="20" t="s">
        <v>481</v>
      </c>
      <c r="U48" s="18" t="n">
        <v>397.6177621</v>
      </c>
      <c r="V48" s="20" t="n">
        <v>15.06207741</v>
      </c>
    </row>
    <row r="49" spans="1:22">
      <c r="A49" s="15" t="s">
        <v>524</v>
      </c>
      <c r="B49" s="17" t="n">
        <v>6349</v>
      </c>
      <c r="C49" s="18">
        <f>(56.0/B49*100)</f>
        <v/>
      </c>
      <c r="D49" s="19" t="n">
        <v>6293</v>
      </c>
      <c r="E49" s="18" t="n">
        <v>395.01659712</v>
      </c>
      <c r="F49" s="20" t="n">
        <v>6.13921223</v>
      </c>
      <c r="G49" s="18" t="n">
        <v>418.86935816</v>
      </c>
      <c r="H49" s="20" t="n">
        <v>4.75763056</v>
      </c>
      <c r="I49" s="18" t="n">
        <v>437.15856913</v>
      </c>
      <c r="J49" s="20" t="n">
        <v>3.49935126</v>
      </c>
      <c r="K49" s="18" t="n">
        <v>430.56139708</v>
      </c>
      <c r="L49" s="20" t="n">
        <v>3.8799757</v>
      </c>
      <c r="M49" s="18" t="s">
        <v>481</v>
      </c>
      <c r="N49" s="20" t="s">
        <v>481</v>
      </c>
      <c r="O49" s="18" t="s">
        <v>481</v>
      </c>
      <c r="P49" s="20" t="s">
        <v>481</v>
      </c>
      <c r="Q49" s="18" t="s">
        <v>481</v>
      </c>
      <c r="R49" s="20" t="s">
        <v>481</v>
      </c>
      <c r="S49" s="18" t="n">
        <v>375.81499865</v>
      </c>
      <c r="T49" s="20" t="n">
        <v>44.22711104</v>
      </c>
      <c r="U49" s="18" t="n">
        <v>353.03253839</v>
      </c>
      <c r="V49" s="20" t="n">
        <v>9.45528111</v>
      </c>
    </row>
    <row r="50" spans="1:22">
      <c r="A50" s="15" t="s">
        <v>525</v>
      </c>
      <c r="B50" s="17" t="n">
        <v>11795</v>
      </c>
      <c r="C50" s="18">
        <f>(260.0/B50*100)</f>
        <v/>
      </c>
      <c r="D50" s="19" t="n">
        <v>11535</v>
      </c>
      <c r="E50" s="18" t="n">
        <v>395.29790763</v>
      </c>
      <c r="F50" s="20" t="n">
        <v>4.93528715</v>
      </c>
      <c r="G50" s="18" t="n">
        <v>430.03998481</v>
      </c>
      <c r="H50" s="20" t="n">
        <v>4.5252567</v>
      </c>
      <c r="I50" s="18" t="n">
        <v>440.97711164</v>
      </c>
      <c r="J50" s="20" t="n">
        <v>2.7988982</v>
      </c>
      <c r="K50" s="18" t="n">
        <v>427.96638952</v>
      </c>
      <c r="L50" s="20" t="n">
        <v>4.07486668</v>
      </c>
      <c r="M50" s="18" t="n">
        <v>366.92642505</v>
      </c>
      <c r="N50" s="20" t="n">
        <v>6.73675518</v>
      </c>
      <c r="O50" s="18" t="s">
        <v>481</v>
      </c>
      <c r="P50" s="20" t="s">
        <v>481</v>
      </c>
      <c r="Q50" s="18" t="s">
        <v>481</v>
      </c>
      <c r="R50" s="20" t="s">
        <v>481</v>
      </c>
      <c r="S50" s="18" t="s">
        <v>481</v>
      </c>
      <c r="T50" s="20" t="s">
        <v>481</v>
      </c>
      <c r="U50" s="18" t="n">
        <v>343.8298828</v>
      </c>
      <c r="V50" s="20" t="n">
        <v>9.13279562</v>
      </c>
    </row>
    <row r="51" spans="1:22">
      <c r="A51" s="15" t="s">
        <v>526</v>
      </c>
      <c r="B51" s="17" t="n">
        <v>6866</v>
      </c>
      <c r="C51" s="18">
        <f>(114.0/B51*100)</f>
        <v/>
      </c>
      <c r="D51" s="19" t="n">
        <v>6752</v>
      </c>
      <c r="E51" s="18" t="n">
        <v>414.02203439</v>
      </c>
      <c r="F51" s="20" t="n">
        <v>3.8733911</v>
      </c>
      <c r="G51" s="18" t="n">
        <v>435.1819308</v>
      </c>
      <c r="H51" s="20" t="n">
        <v>3.89551336</v>
      </c>
      <c r="I51" s="18" t="n">
        <v>437.26015356</v>
      </c>
      <c r="J51" s="20" t="n">
        <v>3.24978114</v>
      </c>
      <c r="K51" s="18" t="n">
        <v>431.22111162</v>
      </c>
      <c r="L51" s="20" t="n">
        <v>4.18636476</v>
      </c>
      <c r="M51" s="18" t="n">
        <v>383.27112715</v>
      </c>
      <c r="N51" s="20" t="n">
        <v>7.20497991</v>
      </c>
      <c r="O51" s="18" t="s">
        <v>481</v>
      </c>
      <c r="P51" s="20" t="s">
        <v>481</v>
      </c>
      <c r="Q51" s="18" t="n">
        <v>427.96430568</v>
      </c>
      <c r="R51" s="20" t="n">
        <v>5.20460603</v>
      </c>
      <c r="S51" s="18" t="s">
        <v>481</v>
      </c>
      <c r="T51" s="20" t="s">
        <v>481</v>
      </c>
      <c r="U51" s="18" t="n">
        <v>384.35025722</v>
      </c>
      <c r="V51" s="20" t="n">
        <v>7.85515301</v>
      </c>
    </row>
    <row r="52" spans="1:22">
      <c r="A52" s="15" t="s">
        <v>527</v>
      </c>
      <c r="B52" s="17" t="n">
        <v>5809</v>
      </c>
      <c r="C52" s="18">
        <f>(88.0/B52*100)</f>
        <v/>
      </c>
      <c r="D52" s="19" t="n">
        <v>5721</v>
      </c>
      <c r="E52" s="18" t="n">
        <v>466.19864024</v>
      </c>
      <c r="F52" s="20" t="n">
        <v>6.43351345</v>
      </c>
      <c r="G52" s="18" t="n">
        <v>494.2419222</v>
      </c>
      <c r="H52" s="20" t="n">
        <v>4.4061129</v>
      </c>
      <c r="I52" s="18" t="n">
        <v>505.01642732</v>
      </c>
      <c r="J52" s="20" t="n">
        <v>2.85640639</v>
      </c>
      <c r="K52" s="18" t="n">
        <v>496.57228966</v>
      </c>
      <c r="L52" s="20" t="n">
        <v>3.6512189</v>
      </c>
      <c r="M52" s="18" t="n">
        <v>421.26811804</v>
      </c>
      <c r="N52" s="20" t="n">
        <v>5.96822849</v>
      </c>
      <c r="O52" s="18" t="s">
        <v>481</v>
      </c>
      <c r="P52" s="20" t="s">
        <v>481</v>
      </c>
      <c r="Q52" s="18" t="s">
        <v>481</v>
      </c>
      <c r="R52" s="20" t="s">
        <v>481</v>
      </c>
      <c r="S52" s="18" t="s">
        <v>481</v>
      </c>
      <c r="T52" s="20" t="s">
        <v>481</v>
      </c>
      <c r="U52" s="18" t="n">
        <v>416.99917665</v>
      </c>
      <c r="V52" s="20" t="n">
        <v>6.29365557</v>
      </c>
    </row>
    <row r="53" spans="1:22">
      <c r="A53" s="15" t="s">
        <v>528</v>
      </c>
      <c r="B53" s="17" t="n">
        <v>5571</v>
      </c>
      <c r="C53" s="18">
        <f>(95.0/B53*100)</f>
        <v/>
      </c>
      <c r="D53" s="19" t="n">
        <v>5476</v>
      </c>
      <c r="E53" s="18" t="n">
        <v>435.58474729</v>
      </c>
      <c r="F53" s="20" t="n">
        <v>3.94877089</v>
      </c>
      <c r="G53" s="18" t="n">
        <v>453.36190372</v>
      </c>
      <c r="H53" s="20" t="n">
        <v>3.02468391</v>
      </c>
      <c r="I53" s="18" t="n">
        <v>455.51515277</v>
      </c>
      <c r="J53" s="20" t="n">
        <v>3.13412309</v>
      </c>
      <c r="K53" s="18" t="n">
        <v>467.3597416</v>
      </c>
      <c r="L53" s="20" t="n">
        <v>5.48722161</v>
      </c>
      <c r="M53" s="18" t="n">
        <v>364.18043417</v>
      </c>
      <c r="N53" s="20" t="n">
        <v>5.41914123</v>
      </c>
      <c r="O53" s="18" t="s">
        <v>481</v>
      </c>
      <c r="P53" s="20" t="s">
        <v>481</v>
      </c>
      <c r="Q53" s="18" t="s">
        <v>481</v>
      </c>
      <c r="R53" s="20" t="s">
        <v>481</v>
      </c>
      <c r="S53" s="18" t="s">
        <v>481</v>
      </c>
      <c r="T53" s="20" t="s">
        <v>481</v>
      </c>
      <c r="U53" s="18" t="n">
        <v>369.64665317</v>
      </c>
      <c r="V53" s="20" t="n">
        <v>9.01974163</v>
      </c>
    </row>
    <row r="54" spans="1:22">
      <c r="A54" s="15" t="s">
        <v>529</v>
      </c>
      <c r="B54" s="17" t="n">
        <v>4740</v>
      </c>
      <c r="C54" s="18">
        <f>(276.0/B54*100)</f>
        <v/>
      </c>
      <c r="D54" s="19" t="n">
        <v>4464</v>
      </c>
      <c r="E54" s="18" t="n">
        <v>360.96153939</v>
      </c>
      <c r="F54" s="20" t="n">
        <v>3.26327687</v>
      </c>
      <c r="G54" s="18" t="n">
        <v>379.79626009</v>
      </c>
      <c r="H54" s="20" t="n">
        <v>4.56588615</v>
      </c>
      <c r="I54" s="18" t="n">
        <v>382.22720503</v>
      </c>
      <c r="J54" s="20" t="n">
        <v>4.43611375</v>
      </c>
      <c r="K54" s="18" t="n">
        <v>369.50562589</v>
      </c>
      <c r="L54" s="20" t="n">
        <v>7.41439921</v>
      </c>
      <c r="M54" s="18" t="n">
        <v>285.11114138</v>
      </c>
      <c r="N54" s="20" t="n">
        <v>8.04981896</v>
      </c>
      <c r="O54" s="18" t="s">
        <v>481</v>
      </c>
      <c r="P54" s="20" t="s">
        <v>481</v>
      </c>
      <c r="Q54" s="18" t="s">
        <v>481</v>
      </c>
      <c r="R54" s="20" t="s">
        <v>481</v>
      </c>
      <c r="S54" s="18" t="s">
        <v>481</v>
      </c>
      <c r="T54" s="20" t="s">
        <v>481</v>
      </c>
      <c r="U54" s="18" t="n">
        <v>299.52841701</v>
      </c>
      <c r="V54" s="20" t="n">
        <v>4.82743312</v>
      </c>
    </row>
    <row r="55" spans="1:22">
      <c r="A55" s="15" t="s">
        <v>530</v>
      </c>
      <c r="B55" s="17" t="n">
        <v>5316</v>
      </c>
      <c r="C55" s="18">
        <f>(22.0/B55*100)</f>
        <v/>
      </c>
      <c r="D55" s="19" t="n">
        <v>5294</v>
      </c>
      <c r="E55" s="18" t="n">
        <v>387.55535159</v>
      </c>
      <c r="F55" s="20" t="n">
        <v>3.89931484</v>
      </c>
      <c r="G55" s="18" t="n">
        <v>424.16944839</v>
      </c>
      <c r="H55" s="20" t="n">
        <v>3.83057196</v>
      </c>
      <c r="I55" s="18" t="n">
        <v>407.92915355</v>
      </c>
      <c r="J55" s="20" t="n">
        <v>3.70384938</v>
      </c>
      <c r="K55" s="18" t="n">
        <v>396.51311844</v>
      </c>
      <c r="L55" s="20" t="n">
        <v>8.87619286</v>
      </c>
      <c r="M55" s="18" t="s">
        <v>481</v>
      </c>
      <c r="N55" s="20" t="s">
        <v>481</v>
      </c>
      <c r="O55" s="18" t="s">
        <v>481</v>
      </c>
      <c r="P55" s="20" t="s">
        <v>481</v>
      </c>
      <c r="Q55" s="18" t="s">
        <v>481</v>
      </c>
      <c r="R55" s="20" t="s">
        <v>481</v>
      </c>
      <c r="S55" s="18" t="n">
        <v>274.27304227</v>
      </c>
      <c r="T55" s="20" t="n">
        <v>26.95221138</v>
      </c>
      <c r="U55" s="18" t="n">
        <v>268.4325025</v>
      </c>
      <c r="V55" s="20" t="n">
        <v>9.16747992</v>
      </c>
    </row>
    <row r="56" spans="1:22">
      <c r="A56" s="15" t="s">
        <v>531</v>
      </c>
      <c r="B56" s="17" t="n">
        <v>5359</v>
      </c>
      <c r="C56" s="18">
        <f>(77.0/B56*100)</f>
        <v/>
      </c>
      <c r="D56" s="19" t="n">
        <v>5282</v>
      </c>
      <c r="E56" s="18" t="n">
        <v>506.33771156</v>
      </c>
      <c r="F56" s="20" t="n">
        <v>6.44309345</v>
      </c>
      <c r="G56" s="18" t="n">
        <v>513.93296047</v>
      </c>
      <c r="H56" s="20" t="n">
        <v>4.62372737</v>
      </c>
      <c r="I56" s="18" t="n">
        <v>528.77286595</v>
      </c>
      <c r="J56" s="20" t="n">
        <v>3.59241428</v>
      </c>
      <c r="K56" s="18" t="n">
        <v>556.25256996</v>
      </c>
      <c r="L56" s="20" t="n">
        <v>4.39136044</v>
      </c>
      <c r="M56" s="18" t="n">
        <v>511.472242</v>
      </c>
      <c r="N56" s="20" t="n">
        <v>3.24970706</v>
      </c>
      <c r="O56" s="18" t="s">
        <v>481</v>
      </c>
      <c r="P56" s="20" t="s">
        <v>481</v>
      </c>
      <c r="Q56" s="18" t="s">
        <v>481</v>
      </c>
      <c r="R56" s="20" t="s">
        <v>481</v>
      </c>
      <c r="S56" s="18" t="s">
        <v>481</v>
      </c>
      <c r="T56" s="20" t="s">
        <v>481</v>
      </c>
      <c r="U56" s="18" t="n">
        <v>506.76478431</v>
      </c>
      <c r="V56" s="20" t="n">
        <v>16.14547364</v>
      </c>
    </row>
    <row r="57" spans="1:22">
      <c r="A57" s="15" t="s">
        <v>532</v>
      </c>
      <c r="B57" s="17" t="n">
        <v>6513</v>
      </c>
      <c r="C57" s="18">
        <f>(0.0/B57*100)</f>
        <v/>
      </c>
      <c r="D57" s="19" t="n">
        <v>6513</v>
      </c>
      <c r="E57" s="18" t="n">
        <v>393.29236098</v>
      </c>
      <c r="F57" s="20" t="n">
        <v>4.21838573</v>
      </c>
      <c r="G57" s="18" t="n">
        <v>404.17407188</v>
      </c>
      <c r="H57" s="20" t="n">
        <v>3.96592498</v>
      </c>
      <c r="I57" s="18" t="n">
        <v>400.15852079</v>
      </c>
      <c r="J57" s="20" t="n">
        <v>2.96463489</v>
      </c>
      <c r="K57" s="18" t="n">
        <v>383.03574947</v>
      </c>
      <c r="L57" s="20" t="n">
        <v>4.61202169</v>
      </c>
      <c r="M57" s="18" t="s">
        <v>481</v>
      </c>
      <c r="N57" s="20" t="s">
        <v>481</v>
      </c>
      <c r="O57" s="18" t="s">
        <v>481</v>
      </c>
      <c r="P57" s="20" t="s">
        <v>481</v>
      </c>
      <c r="Q57" s="18" t="s">
        <v>481</v>
      </c>
      <c r="R57" s="20" t="s">
        <v>481</v>
      </c>
      <c r="S57" s="18" t="n">
        <v>306.42478265</v>
      </c>
      <c r="T57" s="20" t="n">
        <v>30.53112908</v>
      </c>
      <c r="U57" s="18" t="n">
        <v>376.81442723</v>
      </c>
      <c r="V57" s="20" t="n">
        <v>10.78587739</v>
      </c>
    </row>
    <row r="58" spans="1:22">
      <c r="A58" s="15" t="s">
        <v>533</v>
      </c>
      <c r="B58" s="17" t="n">
        <v>7267</v>
      </c>
      <c r="C58" s="18">
        <f>(10.0/B58*100)</f>
        <v/>
      </c>
      <c r="D58" s="19" t="n">
        <v>7257</v>
      </c>
      <c r="E58" s="18" t="n">
        <v>398.24969625</v>
      </c>
      <c r="F58" s="20" t="n">
        <v>4.30127262</v>
      </c>
      <c r="G58" s="18" t="n">
        <v>415.93463384</v>
      </c>
      <c r="H58" s="20" t="n">
        <v>3.32196703</v>
      </c>
      <c r="I58" s="18" t="n">
        <v>423.38306093</v>
      </c>
      <c r="J58" s="20" t="n">
        <v>3.64452188</v>
      </c>
      <c r="K58" s="18" t="n">
        <v>406.85002073</v>
      </c>
      <c r="L58" s="20" t="n">
        <v>3.97905483</v>
      </c>
      <c r="M58" s="18" t="s">
        <v>481</v>
      </c>
      <c r="N58" s="20" t="s">
        <v>481</v>
      </c>
      <c r="O58" s="18" t="s">
        <v>481</v>
      </c>
      <c r="P58" s="20" t="s">
        <v>481</v>
      </c>
      <c r="Q58" s="18" t="s">
        <v>481</v>
      </c>
      <c r="R58" s="20" t="s">
        <v>481</v>
      </c>
      <c r="S58" s="18" t="n">
        <v>268.00157181</v>
      </c>
      <c r="T58" s="20" t="n">
        <v>25.08991311</v>
      </c>
      <c r="U58" s="18" t="n">
        <v>306.90211091</v>
      </c>
      <c r="V58" s="20" t="n">
        <v>13.19961564</v>
      </c>
    </row>
    <row r="59" spans="1:22">
      <c r="A59" s="15" t="s">
        <v>534</v>
      </c>
      <c r="B59" s="17" t="n">
        <v>4826</v>
      </c>
      <c r="C59" s="18">
        <f>(26.0/B59*100)</f>
        <v/>
      </c>
      <c r="D59" s="19" t="n">
        <v>4800</v>
      </c>
      <c r="E59" s="18" t="n">
        <v>331.64067943</v>
      </c>
      <c r="F59" s="20" t="n">
        <v>3.16364556</v>
      </c>
      <c r="G59" s="18" t="n">
        <v>360.84656731</v>
      </c>
      <c r="H59" s="20" t="n">
        <v>2.67359655</v>
      </c>
      <c r="I59" s="18" t="n">
        <v>356.87854284</v>
      </c>
      <c r="J59" s="20" t="n">
        <v>2.33171308</v>
      </c>
      <c r="K59" s="18" t="n">
        <v>335.42563402</v>
      </c>
      <c r="L59" s="20" t="n">
        <v>5.45799507</v>
      </c>
      <c r="M59" s="18" t="s">
        <v>481</v>
      </c>
      <c r="N59" s="20" t="s">
        <v>481</v>
      </c>
      <c r="O59" s="18" t="s">
        <v>481</v>
      </c>
      <c r="P59" s="20" t="s">
        <v>481</v>
      </c>
      <c r="Q59" s="18" t="s">
        <v>481</v>
      </c>
      <c r="R59" s="20" t="s">
        <v>481</v>
      </c>
      <c r="S59" s="18" t="n">
        <v>255.23663642</v>
      </c>
      <c r="T59" s="20" t="n">
        <v>17.21341963</v>
      </c>
      <c r="U59" s="18" t="n">
        <v>260.18873916</v>
      </c>
      <c r="V59" s="20" t="n">
        <v>11.09064062</v>
      </c>
    </row>
    <row r="60" spans="1:22">
      <c r="A60" s="15" t="s">
        <v>535</v>
      </c>
      <c r="B60" s="17" t="n">
        <v>4546</v>
      </c>
      <c r="C60" s="18">
        <f>(15.0/B60*100)</f>
        <v/>
      </c>
      <c r="D60" s="19" t="n">
        <v>4531</v>
      </c>
      <c r="E60" s="18" t="n">
        <v>329.72314164</v>
      </c>
      <c r="F60" s="20" t="n">
        <v>6.52797952</v>
      </c>
      <c r="G60" s="18" t="n">
        <v>349.92493918</v>
      </c>
      <c r="H60" s="20" t="n">
        <v>4.80485765</v>
      </c>
      <c r="I60" s="18" t="n">
        <v>355.8621606</v>
      </c>
      <c r="J60" s="20" t="n">
        <v>6.14332516</v>
      </c>
      <c r="K60" s="18" t="n">
        <v>368.65658789</v>
      </c>
      <c r="L60" s="20" t="n">
        <v>9.22802888</v>
      </c>
      <c r="M60" s="18" t="s">
        <v>481</v>
      </c>
      <c r="N60" s="20" t="s">
        <v>481</v>
      </c>
      <c r="O60" s="18" t="s">
        <v>481</v>
      </c>
      <c r="P60" s="20" t="s">
        <v>481</v>
      </c>
      <c r="Q60" s="18" t="s">
        <v>481</v>
      </c>
      <c r="R60" s="20" t="s">
        <v>481</v>
      </c>
      <c r="S60" s="18" t="n">
        <v>281.31266166</v>
      </c>
      <c r="T60" s="20" t="n">
        <v>28.44836089</v>
      </c>
      <c r="U60" s="18" t="n">
        <v>290.41644941</v>
      </c>
      <c r="V60" s="20" t="n">
        <v>10.9143719</v>
      </c>
    </row>
    <row r="61" spans="1:22">
      <c r="A61" s="15" t="s">
        <v>536</v>
      </c>
      <c r="B61" s="17" t="n">
        <v>6525</v>
      </c>
      <c r="C61" s="18">
        <f>(150.0/B61*100)</f>
        <v/>
      </c>
      <c r="D61" s="19" t="n">
        <v>6375</v>
      </c>
      <c r="E61" s="18" t="n">
        <v>465.8502404</v>
      </c>
      <c r="F61" s="20" t="n">
        <v>4.49620901</v>
      </c>
      <c r="G61" s="18" t="n">
        <v>485.0520843</v>
      </c>
      <c r="H61" s="20" t="n">
        <v>3.71502982</v>
      </c>
      <c r="I61" s="18" t="n">
        <v>483.79026476</v>
      </c>
      <c r="J61" s="20" t="n">
        <v>2.98054053</v>
      </c>
      <c r="K61" s="18" t="n">
        <v>474.38842599</v>
      </c>
      <c r="L61" s="20" t="n">
        <v>4.55294639</v>
      </c>
      <c r="M61" s="18" t="n">
        <v>383.6044198</v>
      </c>
      <c r="N61" s="20" t="n">
        <v>9.387721190000001</v>
      </c>
      <c r="O61" s="18" t="s">
        <v>481</v>
      </c>
      <c r="P61" s="20" t="s">
        <v>481</v>
      </c>
      <c r="Q61" s="18" t="s">
        <v>481</v>
      </c>
      <c r="R61" s="20" t="s">
        <v>481</v>
      </c>
      <c r="S61" s="18" t="s">
        <v>481</v>
      </c>
      <c r="T61" s="20" t="s">
        <v>481</v>
      </c>
      <c r="U61" s="18" t="n">
        <v>399.59024151</v>
      </c>
      <c r="V61" s="20" t="n">
        <v>7.6530651</v>
      </c>
    </row>
    <row r="62" spans="1:22">
      <c r="A62" s="15" t="s">
        <v>537</v>
      </c>
      <c r="B62" s="17" t="n">
        <v>4476</v>
      </c>
      <c r="C62" s="18">
        <f>(3.0/B62*100)</f>
        <v/>
      </c>
      <c r="D62" s="19" t="n">
        <v>4473</v>
      </c>
      <c r="E62" s="18" t="n">
        <v>483.46237185</v>
      </c>
      <c r="F62" s="20" t="n">
        <v>8.27826379</v>
      </c>
      <c r="G62" s="18" t="n">
        <v>511.65922595</v>
      </c>
      <c r="H62" s="20" t="n">
        <v>4.11444813</v>
      </c>
      <c r="I62" s="18" t="n">
        <v>514.92098423</v>
      </c>
      <c r="J62" s="20" t="n">
        <v>1.66380857</v>
      </c>
      <c r="K62" s="18" t="n">
        <v>507.93845118</v>
      </c>
      <c r="L62" s="20" t="n">
        <v>3.9002619</v>
      </c>
      <c r="M62" s="18" t="n">
        <v>489.95828195</v>
      </c>
      <c r="N62" s="20" t="n">
        <v>4.45531942</v>
      </c>
      <c r="O62" s="18" t="s">
        <v>481</v>
      </c>
      <c r="P62" s="20" t="s">
        <v>481</v>
      </c>
      <c r="Q62" s="18" t="s">
        <v>481</v>
      </c>
      <c r="R62" s="20" t="s">
        <v>481</v>
      </c>
      <c r="S62" s="18" t="s">
        <v>481</v>
      </c>
      <c r="T62" s="20" t="s">
        <v>481</v>
      </c>
      <c r="U62" s="18" t="n">
        <v>474.42363104</v>
      </c>
      <c r="V62" s="20" t="n">
        <v>11.97326066</v>
      </c>
    </row>
    <row r="63" spans="1:22">
      <c r="A63" s="15" t="s">
        <v>538</v>
      </c>
      <c r="B63" s="17" t="n">
        <v>5324</v>
      </c>
      <c r="C63" s="18">
        <f>(13.0/B63*100)</f>
        <v/>
      </c>
      <c r="D63" s="19" t="n">
        <v>5311</v>
      </c>
      <c r="E63" s="18" t="n">
        <v>313.27491728</v>
      </c>
      <c r="F63" s="20" t="n">
        <v>5.88335361</v>
      </c>
      <c r="G63" s="18" t="n">
        <v>352.90505926</v>
      </c>
      <c r="H63" s="20" t="n">
        <v>4.13545847</v>
      </c>
      <c r="I63" s="18" t="n">
        <v>361.96298837</v>
      </c>
      <c r="J63" s="20" t="n">
        <v>2.35961104</v>
      </c>
      <c r="K63" s="18" t="n">
        <v>366.27006796</v>
      </c>
      <c r="L63" s="20" t="n">
        <v>4.01135124</v>
      </c>
      <c r="M63" s="18" t="s">
        <v>481</v>
      </c>
      <c r="N63" s="20" t="s">
        <v>481</v>
      </c>
      <c r="O63" s="18" t="s">
        <v>481</v>
      </c>
      <c r="P63" s="20" t="s">
        <v>481</v>
      </c>
      <c r="Q63" s="18" t="n">
        <v>318.68526965</v>
      </c>
      <c r="R63" s="20" t="n">
        <v>42.43703458</v>
      </c>
      <c r="S63" s="18" t="n">
        <v>251.94163815</v>
      </c>
      <c r="T63" s="20" t="n">
        <v>43.40349536</v>
      </c>
      <c r="U63" s="18" t="n">
        <v>317.73783524</v>
      </c>
      <c r="V63" s="20" t="n">
        <v>5.81643945</v>
      </c>
    </row>
    <row r="64" spans="1:22">
      <c r="A64" s="15" t="s">
        <v>539</v>
      </c>
      <c r="B64" s="17" t="n">
        <v>3634</v>
      </c>
      <c r="C64" s="18">
        <f>(3.0/B64*100)</f>
        <v/>
      </c>
      <c r="D64" s="19" t="n">
        <v>3631</v>
      </c>
      <c r="E64" s="18" t="n">
        <v>424.77953491</v>
      </c>
      <c r="F64" s="20" t="n">
        <v>6.80831015</v>
      </c>
      <c r="G64" s="18" t="n">
        <v>454.10121209</v>
      </c>
      <c r="H64" s="20" t="n">
        <v>4.37369345</v>
      </c>
      <c r="I64" s="18" t="n">
        <v>456.93545256</v>
      </c>
      <c r="J64" s="20" t="n">
        <v>3.3135074</v>
      </c>
      <c r="K64" s="18" t="n">
        <v>454.0802697</v>
      </c>
      <c r="L64" s="20" t="n">
        <v>5.20360306</v>
      </c>
      <c r="M64" s="18" t="s">
        <v>481</v>
      </c>
      <c r="N64" s="20" t="s">
        <v>481</v>
      </c>
      <c r="O64" s="18" t="s">
        <v>481</v>
      </c>
      <c r="P64" s="20" t="s">
        <v>481</v>
      </c>
      <c r="Q64" s="18" t="s">
        <v>481</v>
      </c>
      <c r="R64" s="20" t="s">
        <v>481</v>
      </c>
      <c r="S64" s="18" t="n">
        <v>268.1548</v>
      </c>
      <c r="T64" s="20" t="n">
        <v>65.22071355</v>
      </c>
      <c r="U64" s="18" t="n">
        <v>285.15205582</v>
      </c>
      <c r="V64" s="20" t="n">
        <v>10.51390026</v>
      </c>
    </row>
    <row r="65" spans="1:22">
      <c r="A65" s="15" t="s">
        <v>540</v>
      </c>
      <c r="B65" s="17" t="n">
        <v>5325</v>
      </c>
      <c r="C65" s="18">
        <f>(14.0/B65*100)</f>
        <v/>
      </c>
      <c r="D65" s="19" t="n">
        <v>5311</v>
      </c>
      <c r="E65" s="18" t="n">
        <v>401.09811082</v>
      </c>
      <c r="F65" s="20" t="n">
        <v>3.57204647</v>
      </c>
      <c r="G65" s="18" t="n">
        <v>443.03952982</v>
      </c>
      <c r="H65" s="20" t="n">
        <v>3.46227763</v>
      </c>
      <c r="I65" s="18" t="n">
        <v>417.3459151</v>
      </c>
      <c r="J65" s="20" t="n">
        <v>3.34701824</v>
      </c>
      <c r="K65" s="18" t="n">
        <v>397.01683425</v>
      </c>
      <c r="L65" s="20" t="n">
        <v>8.191494840000001</v>
      </c>
      <c r="M65" s="18" t="s">
        <v>481</v>
      </c>
      <c r="N65" s="20" t="s">
        <v>481</v>
      </c>
      <c r="O65" s="18" t="s">
        <v>481</v>
      </c>
      <c r="P65" s="20" t="s">
        <v>481</v>
      </c>
      <c r="Q65" s="18" t="n">
        <v>305.20958733</v>
      </c>
      <c r="R65" s="20" t="n">
        <v>31.37843057</v>
      </c>
      <c r="S65" s="18" t="n">
        <v>274.1444</v>
      </c>
      <c r="T65" s="20" t="n">
        <v>44.93450224</v>
      </c>
      <c r="U65" s="18" t="n">
        <v>307.21154792</v>
      </c>
      <c r="V65" s="20" t="n">
        <v>7.92206767</v>
      </c>
    </row>
    <row r="66" spans="1:22">
      <c r="A66" s="15" t="s">
        <v>541</v>
      </c>
      <c r="B66" s="17" t="n">
        <v>5665</v>
      </c>
      <c r="C66" s="18">
        <f>(82.0/B66*100)</f>
        <v/>
      </c>
      <c r="D66" s="19" t="n">
        <v>5583</v>
      </c>
      <c r="E66" s="18" t="n">
        <v>402.17779856</v>
      </c>
      <c r="F66" s="20" t="n">
        <v>3.70317564</v>
      </c>
      <c r="G66" s="18" t="n">
        <v>422.70615494</v>
      </c>
      <c r="H66" s="20" t="n">
        <v>3.30742076</v>
      </c>
      <c r="I66" s="18" t="n">
        <v>449.17814578</v>
      </c>
      <c r="J66" s="20" t="n">
        <v>3.17887346</v>
      </c>
      <c r="K66" s="18" t="n">
        <v>462.97930343</v>
      </c>
      <c r="L66" s="20" t="n">
        <v>2.74656614</v>
      </c>
      <c r="M66" s="18" t="n">
        <v>375.03384174</v>
      </c>
      <c r="N66" s="20" t="n">
        <v>4.57448314</v>
      </c>
      <c r="O66" s="18" t="s">
        <v>481</v>
      </c>
      <c r="P66" s="20" t="s">
        <v>481</v>
      </c>
      <c r="Q66" s="18" t="s">
        <v>481</v>
      </c>
      <c r="R66" s="20" t="s">
        <v>481</v>
      </c>
      <c r="S66" s="18" t="s">
        <v>481</v>
      </c>
      <c r="T66" s="20" t="s">
        <v>481</v>
      </c>
      <c r="U66" s="18" t="n">
        <v>359.47089195</v>
      </c>
      <c r="V66" s="20" t="n">
        <v>4.4489645</v>
      </c>
    </row>
    <row r="67" spans="1:22">
      <c r="A67" s="15" t="s">
        <v>542</v>
      </c>
      <c r="B67" s="17" t="n">
        <v>6971</v>
      </c>
      <c r="C67" s="18">
        <f>(480.0/B67*100)</f>
        <v/>
      </c>
      <c r="D67" s="19" t="n">
        <v>6491</v>
      </c>
      <c r="E67" s="18" t="n">
        <v>395.99668567</v>
      </c>
      <c r="F67" s="20" t="n">
        <v>3.7416197</v>
      </c>
      <c r="G67" s="18" t="n">
        <v>420.26142893</v>
      </c>
      <c r="H67" s="20" t="n">
        <v>3.59826118</v>
      </c>
      <c r="I67" s="18" t="n">
        <v>410.90844686</v>
      </c>
      <c r="J67" s="20" t="n">
        <v>3.7507096</v>
      </c>
      <c r="K67" s="18" t="n">
        <v>414.19059336</v>
      </c>
      <c r="L67" s="20" t="n">
        <v>6.45687318</v>
      </c>
      <c r="M67" s="18" t="n">
        <v>362.89280251</v>
      </c>
      <c r="N67" s="20" t="n">
        <v>6.96386695</v>
      </c>
      <c r="O67" s="18" t="s">
        <v>481</v>
      </c>
      <c r="P67" s="20" t="s">
        <v>481</v>
      </c>
      <c r="Q67" s="18" t="s">
        <v>481</v>
      </c>
      <c r="R67" s="20" t="s">
        <v>481</v>
      </c>
      <c r="S67" s="18" t="s">
        <v>481</v>
      </c>
      <c r="T67" s="20" t="s">
        <v>481</v>
      </c>
      <c r="U67" s="18" t="n">
        <v>325.21973761</v>
      </c>
      <c r="V67" s="20" t="n">
        <v>8.071790310000001</v>
      </c>
    </row>
    <row r="68" spans="1:22">
      <c r="A68" s="15" t="s">
        <v>543</v>
      </c>
      <c r="B68" s="17" t="n">
        <v>12083</v>
      </c>
      <c r="C68" s="18">
        <f>(30.0/B68*100)</f>
        <v/>
      </c>
      <c r="D68" s="19" t="n">
        <v>12053</v>
      </c>
      <c r="E68" s="18" t="n">
        <v>385.9190301</v>
      </c>
      <c r="F68" s="20" t="n">
        <v>2.88321995</v>
      </c>
      <c r="G68" s="18" t="n">
        <v>411.77963894</v>
      </c>
      <c r="H68" s="20" t="n">
        <v>2.34236661</v>
      </c>
      <c r="I68" s="18" t="n">
        <v>433.83829136</v>
      </c>
      <c r="J68" s="20" t="n">
        <v>2.33116559</v>
      </c>
      <c r="K68" s="18" t="n">
        <v>451.34846394</v>
      </c>
      <c r="L68" s="20" t="n">
        <v>3.48882957</v>
      </c>
      <c r="M68" s="18" t="n">
        <v>328.28585839</v>
      </c>
      <c r="N68" s="20" t="n">
        <v>3.23835827</v>
      </c>
      <c r="O68" s="18" t="s">
        <v>481</v>
      </c>
      <c r="P68" s="20" t="s">
        <v>481</v>
      </c>
      <c r="Q68" s="18" t="s">
        <v>481</v>
      </c>
      <c r="R68" s="20" t="s">
        <v>481</v>
      </c>
      <c r="S68" s="18" t="s">
        <v>481</v>
      </c>
      <c r="T68" s="20" t="s">
        <v>481</v>
      </c>
      <c r="U68" s="18" t="n">
        <v>340.02552785</v>
      </c>
      <c r="V68" s="20" t="n">
        <v>4.73338161</v>
      </c>
    </row>
    <row r="69" spans="1:22">
      <c r="A69" s="15" t="s">
        <v>544</v>
      </c>
      <c r="B69" s="17" t="n">
        <v>4876</v>
      </c>
      <c r="C69" s="18">
        <f>(0.0/B69*100)</f>
        <v/>
      </c>
      <c r="D69" s="19" t="n">
        <v>4876</v>
      </c>
      <c r="E69" s="18" t="n">
        <v>400.6649414</v>
      </c>
      <c r="F69" s="20" t="n">
        <v>7.00999734</v>
      </c>
      <c r="G69" s="18" t="n">
        <v>439.90211366</v>
      </c>
      <c r="H69" s="20" t="n">
        <v>5.72112221</v>
      </c>
      <c r="I69" s="18" t="n">
        <v>441.20208673</v>
      </c>
      <c r="J69" s="20" t="n">
        <v>4.04428201</v>
      </c>
      <c r="K69" s="18" t="n">
        <v>429.23332411</v>
      </c>
      <c r="L69" s="20" t="n">
        <v>5.30009601</v>
      </c>
      <c r="M69" s="18" t="s">
        <v>481</v>
      </c>
      <c r="N69" s="20" t="s">
        <v>481</v>
      </c>
      <c r="O69" s="18" t="s">
        <v>481</v>
      </c>
      <c r="P69" s="20" t="s">
        <v>481</v>
      </c>
      <c r="Q69" s="18" t="s">
        <v>481</v>
      </c>
      <c r="R69" s="20" t="s">
        <v>481</v>
      </c>
      <c r="S69" s="18" t="s">
        <v>481</v>
      </c>
      <c r="T69" s="20" t="s">
        <v>481</v>
      </c>
      <c r="U69" s="18" t="n">
        <v>309.63086709</v>
      </c>
      <c r="V69" s="20" t="n">
        <v>23.3974669</v>
      </c>
    </row>
    <row r="70" spans="1:22">
      <c r="A70" s="15" t="s">
        <v>545</v>
      </c>
      <c r="B70" s="17" t="n">
        <v>6036</v>
      </c>
      <c r="C70" s="18">
        <f>(223.0/B70*100)</f>
        <v/>
      </c>
      <c r="D70" s="19" t="n">
        <v>5813</v>
      </c>
      <c r="E70" s="18" t="n">
        <v>484.95557591</v>
      </c>
      <c r="F70" s="20" t="n">
        <v>4.51788851</v>
      </c>
      <c r="G70" s="18" t="n">
        <v>506.53228392</v>
      </c>
      <c r="H70" s="20" t="n">
        <v>3.36579499</v>
      </c>
      <c r="I70" s="18" t="n">
        <v>502.99168193</v>
      </c>
      <c r="J70" s="20" t="n">
        <v>3.94323753</v>
      </c>
      <c r="K70" s="18" t="n">
        <v>517.78150194</v>
      </c>
      <c r="L70" s="20" t="n">
        <v>7.66421397</v>
      </c>
      <c r="M70" s="18" t="n">
        <v>432.50302033</v>
      </c>
      <c r="N70" s="20" t="n">
        <v>6.8787403</v>
      </c>
      <c r="O70" s="18" t="s">
        <v>481</v>
      </c>
      <c r="P70" s="20" t="s">
        <v>481</v>
      </c>
      <c r="Q70" s="18" t="s">
        <v>481</v>
      </c>
      <c r="R70" s="20" t="s">
        <v>481</v>
      </c>
      <c r="S70" s="18" t="s">
        <v>481</v>
      </c>
      <c r="T70" s="20" t="s">
        <v>481</v>
      </c>
      <c r="U70" s="18" t="n">
        <v>436.34212918</v>
      </c>
      <c r="V70" s="20" t="n">
        <v>8.7110916</v>
      </c>
    </row>
    <row r="71" spans="1:22">
      <c r="A71" s="15" t="s">
        <v>546</v>
      </c>
      <c r="B71" s="17" t="n">
        <v>6115</v>
      </c>
      <c r="C71" s="18">
        <f>(23.0/B71*100)</f>
        <v/>
      </c>
      <c r="D71" s="19" t="n">
        <v>6092</v>
      </c>
      <c r="E71" s="18" t="n">
        <v>514.12659262</v>
      </c>
      <c r="F71" s="20" t="n">
        <v>6.28349982</v>
      </c>
      <c r="G71" s="18" t="n">
        <v>531.88548331</v>
      </c>
      <c r="H71" s="20" t="n">
        <v>4.27798359</v>
      </c>
      <c r="I71" s="18" t="n">
        <v>545.8211121099999</v>
      </c>
      <c r="J71" s="20" t="n">
        <v>2.62519053</v>
      </c>
      <c r="K71" s="18" t="n">
        <v>545.39408631</v>
      </c>
      <c r="L71" s="20" t="n">
        <v>2.80528078</v>
      </c>
      <c r="M71" s="18" t="n">
        <v>434.90114573</v>
      </c>
      <c r="N71" s="20" t="n">
        <v>6.3583381</v>
      </c>
      <c r="O71" s="18" t="s">
        <v>481</v>
      </c>
      <c r="P71" s="20" t="s">
        <v>481</v>
      </c>
      <c r="Q71" s="18" t="s">
        <v>481</v>
      </c>
      <c r="R71" s="20" t="s">
        <v>481</v>
      </c>
      <c r="S71" s="18" t="s">
        <v>481</v>
      </c>
      <c r="T71" s="20" t="s">
        <v>481</v>
      </c>
      <c r="U71" s="18" t="n">
        <v>520.54151969</v>
      </c>
      <c r="V71" s="20" t="n">
        <v>14.24478736</v>
      </c>
    </row>
    <row r="72" spans="1:22">
      <c r="A72" s="15" t="s">
        <v>547</v>
      </c>
      <c r="B72" s="17" t="n">
        <v>7708</v>
      </c>
      <c r="C72" s="18">
        <f>(5.0/B72*100)</f>
        <v/>
      </c>
      <c r="D72" s="19" t="n">
        <v>7703</v>
      </c>
      <c r="E72" s="18" t="n">
        <v>448.89748698</v>
      </c>
      <c r="F72" s="20" t="n">
        <v>7.25171761</v>
      </c>
      <c r="G72" s="18" t="n">
        <v>472.73153771</v>
      </c>
      <c r="H72" s="20" t="n">
        <v>6.42508488</v>
      </c>
      <c r="I72" s="18" t="n">
        <v>503.78539136</v>
      </c>
      <c r="J72" s="20" t="n">
        <v>3.08987999</v>
      </c>
      <c r="K72" s="18" t="n">
        <v>510.49966088</v>
      </c>
      <c r="L72" s="20" t="n">
        <v>2.93825262</v>
      </c>
      <c r="M72" s="18" t="n">
        <v>444.00457368</v>
      </c>
      <c r="N72" s="20" t="n">
        <v>7.84830689</v>
      </c>
      <c r="O72" s="18" t="s">
        <v>481</v>
      </c>
      <c r="P72" s="20" t="s">
        <v>481</v>
      </c>
      <c r="Q72" s="18" t="s">
        <v>481</v>
      </c>
      <c r="R72" s="20" t="s">
        <v>481</v>
      </c>
      <c r="S72" s="18" t="s">
        <v>481</v>
      </c>
      <c r="T72" s="20" t="s">
        <v>481</v>
      </c>
      <c r="U72" s="18" t="n">
        <v>466.84250634</v>
      </c>
      <c r="V72" s="20" t="n">
        <v>17.33060515</v>
      </c>
    </row>
    <row r="73" spans="1:22">
      <c r="A73" s="15" t="s">
        <v>548</v>
      </c>
      <c r="B73" s="17" t="n">
        <v>8249</v>
      </c>
      <c r="C73" s="18">
        <f>(166.0/B73*100)</f>
        <v/>
      </c>
      <c r="D73" s="19" t="n">
        <v>8083</v>
      </c>
      <c r="E73" s="18" t="n">
        <v>389.26065203</v>
      </c>
      <c r="F73" s="20" t="n">
        <v>5.47115334</v>
      </c>
      <c r="G73" s="18" t="n">
        <v>410.48618923</v>
      </c>
      <c r="H73" s="20" t="n">
        <v>4.95398345</v>
      </c>
      <c r="I73" s="18" t="n">
        <v>419.58728298</v>
      </c>
      <c r="J73" s="20" t="n">
        <v>3.81475777</v>
      </c>
      <c r="K73" s="18" t="n">
        <v>414.37988866</v>
      </c>
      <c r="L73" s="20" t="n">
        <v>3.84920505</v>
      </c>
      <c r="M73" s="18" t="n">
        <v>377.38336375</v>
      </c>
      <c r="N73" s="20" t="n">
        <v>4.3272088</v>
      </c>
      <c r="O73" s="18" t="s">
        <v>481</v>
      </c>
      <c r="P73" s="20" t="s">
        <v>481</v>
      </c>
      <c r="Q73" s="18" t="s">
        <v>481</v>
      </c>
      <c r="R73" s="20" t="s">
        <v>481</v>
      </c>
      <c r="S73" s="18" t="s">
        <v>481</v>
      </c>
      <c r="T73" s="20" t="s">
        <v>481</v>
      </c>
      <c r="U73" s="18" t="n">
        <v>373.90772956</v>
      </c>
      <c r="V73" s="20" t="n">
        <v>10.12126291</v>
      </c>
    </row>
    <row r="74" spans="1:22">
      <c r="A74" s="15" t="s">
        <v>549</v>
      </c>
      <c r="B74" s="17" t="n">
        <v>4692</v>
      </c>
      <c r="C74" s="18">
        <f>(82.0/B74*100)</f>
        <v/>
      </c>
      <c r="D74" s="19" t="n">
        <v>4610</v>
      </c>
      <c r="E74" s="18" t="n">
        <v>388.14932189</v>
      </c>
      <c r="F74" s="20" t="n">
        <v>6.2598385</v>
      </c>
      <c r="G74" s="18" t="n">
        <v>419.72747526</v>
      </c>
      <c r="H74" s="20" t="n">
        <v>4.32632386</v>
      </c>
      <c r="I74" s="18" t="n">
        <v>442.7785411</v>
      </c>
      <c r="J74" s="20" t="n">
        <v>2.85015503</v>
      </c>
      <c r="K74" s="18" t="n">
        <v>443.7297486</v>
      </c>
      <c r="L74" s="20" t="n">
        <v>3.00760301</v>
      </c>
      <c r="M74" s="18" t="s">
        <v>481</v>
      </c>
      <c r="N74" s="20" t="s">
        <v>481</v>
      </c>
      <c r="O74" s="18" t="s">
        <v>481</v>
      </c>
      <c r="P74" s="20" t="s">
        <v>481</v>
      </c>
      <c r="Q74" s="18" t="s">
        <v>481</v>
      </c>
      <c r="R74" s="20" t="s">
        <v>481</v>
      </c>
      <c r="S74" s="18" t="n">
        <v>340.91483183</v>
      </c>
      <c r="T74" s="20" t="n">
        <v>20.07921599</v>
      </c>
      <c r="U74" s="18" t="n">
        <v>353.42192766</v>
      </c>
      <c r="V74" s="20" t="n">
        <v>7.4728639</v>
      </c>
    </row>
    <row r="75" spans="1:22">
      <c r="A75" s="15" t="s">
        <v>550</v>
      </c>
      <c r="B75" s="17" t="n">
        <v>5375</v>
      </c>
      <c r="C75" s="18">
        <f>(259.0/B75*100)</f>
        <v/>
      </c>
      <c r="D75" s="19" t="n">
        <v>5116</v>
      </c>
      <c r="E75" s="18" t="n">
        <v>355.1368983</v>
      </c>
      <c r="F75" s="20" t="n">
        <v>3.8549084</v>
      </c>
      <c r="G75" s="18" t="n">
        <v>363.99408314</v>
      </c>
      <c r="H75" s="20" t="n">
        <v>4.16611425</v>
      </c>
      <c r="I75" s="18" t="n">
        <v>379.37634579</v>
      </c>
      <c r="J75" s="20" t="n">
        <v>4.09969966</v>
      </c>
      <c r="K75" s="18" t="n">
        <v>380.17892575</v>
      </c>
      <c r="L75" s="20" t="n">
        <v>4.90581702</v>
      </c>
      <c r="M75" s="18" t="n">
        <v>325.98411213</v>
      </c>
      <c r="N75" s="20" t="n">
        <v>6.90174597</v>
      </c>
      <c r="O75" s="18" t="s">
        <v>481</v>
      </c>
      <c r="P75" s="20" t="s">
        <v>481</v>
      </c>
      <c r="Q75" s="18" t="s">
        <v>481</v>
      </c>
      <c r="R75" s="20" t="s">
        <v>481</v>
      </c>
      <c r="S75" s="18" t="s">
        <v>481</v>
      </c>
      <c r="T75" s="20" t="s">
        <v>481</v>
      </c>
      <c r="U75" s="18" t="n">
        <v>315.27977406</v>
      </c>
      <c r="V75" s="20" t="n">
        <v>5.94264483</v>
      </c>
    </row>
    <row r="76" spans="1:22">
      <c r="A76" s="15" t="s">
        <v>551</v>
      </c>
      <c r="B76" s="17" t="n">
        <v>14167</v>
      </c>
      <c r="C76" s="18">
        <f>(233.0/B76*100)</f>
        <v/>
      </c>
      <c r="D76" s="19" t="n">
        <v>13934</v>
      </c>
      <c r="E76" s="18" t="n">
        <v>416.64959428</v>
      </c>
      <c r="F76" s="20" t="n">
        <v>3.49381776</v>
      </c>
      <c r="G76" s="18" t="n">
        <v>431.98720998</v>
      </c>
      <c r="H76" s="20" t="n">
        <v>3.74981584</v>
      </c>
      <c r="I76" s="18" t="n">
        <v>452.02850038</v>
      </c>
      <c r="J76" s="20" t="n">
        <v>3.60275878</v>
      </c>
      <c r="K76" s="18" t="n">
        <v>463.76668807</v>
      </c>
      <c r="L76" s="20" t="n">
        <v>4.38761837</v>
      </c>
      <c r="M76" s="18" t="n">
        <v>400.94788857</v>
      </c>
      <c r="N76" s="20" t="n">
        <v>5.3177581</v>
      </c>
      <c r="O76" s="18" t="s">
        <v>481</v>
      </c>
      <c r="P76" s="20" t="s">
        <v>481</v>
      </c>
      <c r="Q76" s="18" t="s">
        <v>481</v>
      </c>
      <c r="R76" s="20" t="s">
        <v>481</v>
      </c>
      <c r="S76" s="18" t="s">
        <v>481</v>
      </c>
      <c r="T76" s="20" t="s">
        <v>481</v>
      </c>
      <c r="U76" s="18" t="n">
        <v>362.98954954</v>
      </c>
      <c r="V76" s="20" t="n">
        <v>7.42923222</v>
      </c>
    </row>
    <row r="77" spans="1:22">
      <c r="A77" s="15" t="s">
        <v>552</v>
      </c>
      <c r="B77" s="17" t="n">
        <v>6062</v>
      </c>
      <c r="C77" s="18">
        <f>(201.0/B77*100)</f>
        <v/>
      </c>
      <c r="D77" s="19" t="n">
        <v>5861</v>
      </c>
      <c r="E77" s="18" t="n">
        <v>403.68570576</v>
      </c>
      <c r="F77" s="20" t="n">
        <v>6.16402852</v>
      </c>
      <c r="G77" s="18" t="n">
        <v>457.89257298</v>
      </c>
      <c r="H77" s="20" t="n">
        <v>5.07351963</v>
      </c>
      <c r="I77" s="18" t="n">
        <v>466.20054229</v>
      </c>
      <c r="J77" s="20" t="n">
        <v>3.28270956</v>
      </c>
      <c r="K77" s="18" t="n">
        <v>452.12137111</v>
      </c>
      <c r="L77" s="20" t="n">
        <v>3.6971298</v>
      </c>
      <c r="M77" s="18" t="n">
        <v>375.78327184</v>
      </c>
      <c r="N77" s="20" t="n">
        <v>5.9843522</v>
      </c>
      <c r="O77" s="18" t="s">
        <v>481</v>
      </c>
      <c r="P77" s="20" t="s">
        <v>481</v>
      </c>
      <c r="Q77" s="18" t="s">
        <v>481</v>
      </c>
      <c r="R77" s="20" t="s">
        <v>481</v>
      </c>
      <c r="S77" s="18" t="s">
        <v>481</v>
      </c>
      <c r="T77" s="20" t="s">
        <v>481</v>
      </c>
      <c r="U77" s="18" t="n">
        <v>369.77055414</v>
      </c>
      <c r="V77" s="20" t="n">
        <v>5.19794035</v>
      </c>
    </row>
    <row r="78" spans="1:22">
      <c r="A78" s="15" t="s">
        <v>553</v>
      </c>
      <c r="B78" s="17" t="n">
        <v>5826</v>
      </c>
      <c r="C78" s="18">
        <f>(0.0/B78*100)</f>
        <v/>
      </c>
      <c r="D78" s="19" t="n">
        <v>5826</v>
      </c>
      <c r="E78" s="18" t="n">
        <v>485.12499289</v>
      </c>
      <c r="F78" s="20" t="n">
        <v>4.37686353</v>
      </c>
      <c r="G78" s="18" t="n">
        <v>498.54595309</v>
      </c>
      <c r="H78" s="20" t="n">
        <v>4.54914035</v>
      </c>
      <c r="I78" s="18" t="n">
        <v>481.61180551</v>
      </c>
      <c r="J78" s="20" t="n">
        <v>3.91229981</v>
      </c>
      <c r="K78" s="18" t="n">
        <v>495.83732256</v>
      </c>
      <c r="L78" s="20" t="n">
        <v>9.370242660000001</v>
      </c>
      <c r="M78" s="18" t="s">
        <v>481</v>
      </c>
      <c r="N78" s="20" t="s">
        <v>481</v>
      </c>
      <c r="O78" s="18" t="s">
        <v>481</v>
      </c>
      <c r="P78" s="20" t="s">
        <v>481</v>
      </c>
      <c r="Q78" s="18" t="n">
        <v>279.6191</v>
      </c>
      <c r="R78" s="20" t="n">
        <v>47.45639091</v>
      </c>
      <c r="S78" s="18" t="n">
        <v>416.21008395</v>
      </c>
      <c r="T78" s="20" t="n">
        <v>48.31990985</v>
      </c>
      <c r="U78" s="18" t="n">
        <v>382.18386265</v>
      </c>
      <c r="V78" s="20" t="n">
        <v>27.23955781</v>
      </c>
    </row>
    <row customHeight="1" ht="25" r="79" spans="1:22">
      <c r="A79" s="15" t="s">
        <v>554</v>
      </c>
      <c r="B79" s="17" t="n">
        <v>1657</v>
      </c>
      <c r="C79" s="18">
        <f>(41.0/B79*100)</f>
        <v/>
      </c>
      <c r="D79" s="19" t="n">
        <v>1616</v>
      </c>
      <c r="E79" s="18" t="n">
        <v>446.01771419</v>
      </c>
      <c r="F79" s="20" t="n">
        <v>17.71191628</v>
      </c>
      <c r="G79" s="18" t="n">
        <v>470.62341523</v>
      </c>
      <c r="H79" s="20" t="n">
        <v>10.53265795</v>
      </c>
      <c r="I79" s="18" t="n">
        <v>484.13095712</v>
      </c>
      <c r="J79" s="20" t="n">
        <v>9.02056702</v>
      </c>
      <c r="K79" s="18" t="n">
        <v>477.11223159</v>
      </c>
      <c r="L79" s="20" t="n">
        <v>7.30138876</v>
      </c>
      <c r="M79" s="18" t="s">
        <v>481</v>
      </c>
      <c r="N79" s="20" t="s">
        <v>481</v>
      </c>
      <c r="O79" s="18" t="s">
        <v>481</v>
      </c>
      <c r="P79" s="20" t="s">
        <v>481</v>
      </c>
      <c r="Q79" s="18" t="s">
        <v>481</v>
      </c>
      <c r="R79" s="20" t="s">
        <v>481</v>
      </c>
      <c r="S79" s="18" t="s">
        <v>481</v>
      </c>
      <c r="T79" s="20" t="s">
        <v>481</v>
      </c>
      <c r="U79" s="18" t="n">
        <v>365.30050636</v>
      </c>
      <c r="V79" s="20" t="n">
        <v>24.60871742</v>
      </c>
    </row>
    <row r="80" spans="1:22">
      <c r="A80" s="15" t="s">
        <v>555</v>
      </c>
      <c r="B80" s="17" t="n">
        <v>7841</v>
      </c>
      <c r="C80" s="18">
        <f>(0.0/B80*100)</f>
        <v/>
      </c>
      <c r="D80" s="19" t="n">
        <v>7841</v>
      </c>
      <c r="E80" s="18" t="n">
        <v>417.15497907</v>
      </c>
      <c r="F80" s="20" t="n">
        <v>3.8832119</v>
      </c>
      <c r="G80" s="18" t="n">
        <v>434.03184409</v>
      </c>
      <c r="H80" s="20" t="n">
        <v>4.33580331</v>
      </c>
      <c r="I80" s="18" t="n">
        <v>429.90694823</v>
      </c>
      <c r="J80" s="20" t="n">
        <v>4.79658175</v>
      </c>
      <c r="K80" s="18" t="n">
        <v>425.6096146</v>
      </c>
      <c r="L80" s="20" t="n">
        <v>10.01742076</v>
      </c>
      <c r="M80" s="18" t="s">
        <v>481</v>
      </c>
      <c r="N80" s="20" t="s">
        <v>481</v>
      </c>
      <c r="O80" s="18" t="s">
        <v>481</v>
      </c>
      <c r="P80" s="20" t="s">
        <v>481</v>
      </c>
      <c r="Q80" s="18" t="s">
        <v>481</v>
      </c>
      <c r="R80" s="20" t="s">
        <v>481</v>
      </c>
      <c r="S80" s="18" t="n">
        <v>334.1882</v>
      </c>
      <c r="T80" s="20" t="n">
        <v>49.07166718</v>
      </c>
      <c r="U80" s="18" t="n">
        <v>348.23418338</v>
      </c>
      <c r="V80" s="20" t="n">
        <v>31.11223452</v>
      </c>
    </row>
    <row r="81" spans="1:22">
      <c r="A81" s="23" t="s">
        <v>556</v>
      </c>
      <c r="B81" s="17" t="n">
        <v>8861</v>
      </c>
      <c r="C81" s="18">
        <f>(78.0/B81*100)</f>
        <v/>
      </c>
      <c r="D81" s="19" t="n">
        <v>8783</v>
      </c>
      <c r="E81" s="18" t="n">
        <v>406.51599509</v>
      </c>
      <c r="F81" s="20" t="n">
        <v>5.68056198</v>
      </c>
      <c r="G81" s="18" t="n">
        <v>419.31049038</v>
      </c>
      <c r="H81" s="20" t="n">
        <v>5.40913124</v>
      </c>
      <c r="I81" s="18" t="n">
        <v>436.56659358</v>
      </c>
      <c r="J81" s="20" t="n">
        <v>3.53836364</v>
      </c>
      <c r="K81" s="18" t="n">
        <v>458.92180502</v>
      </c>
      <c r="L81" s="20" t="n">
        <v>3.57411458</v>
      </c>
      <c r="M81" s="18" t="n">
        <v>374.0329919</v>
      </c>
      <c r="N81" s="20" t="n">
        <v>5.49053462</v>
      </c>
      <c r="O81" s="18" t="s">
        <v>481</v>
      </c>
      <c r="P81" s="20" t="s">
        <v>481</v>
      </c>
      <c r="Q81" s="18" t="s">
        <v>481</v>
      </c>
      <c r="R81" s="20" t="s">
        <v>481</v>
      </c>
      <c r="S81" s="18" t="s">
        <v>481</v>
      </c>
      <c r="T81" s="20" t="s">
        <v>481</v>
      </c>
      <c r="U81" s="18" t="n">
        <v>380.82216745</v>
      </c>
      <c r="V81" s="20" t="n">
        <v>13.34836837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794</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501.68939253</v>
      </c>
      <c r="F7" s="20" t="n">
        <v>3.43141114</v>
      </c>
      <c r="G7" s="18" t="n">
        <v>524.0993246199999</v>
      </c>
      <c r="H7" s="20" t="n">
        <v>2.19612559</v>
      </c>
      <c r="I7" s="18" t="n">
        <v>519.5906879299999</v>
      </c>
      <c r="J7" s="20" t="n">
        <v>2.71925981</v>
      </c>
      <c r="K7" s="18" t="n">
        <v>471.55233164</v>
      </c>
      <c r="L7" s="20" t="n">
        <v>5.46127876</v>
      </c>
      <c r="M7" s="18" t="n">
        <v>450.87490711</v>
      </c>
      <c r="N7" s="20" t="n">
        <v>3.97931916</v>
      </c>
      <c r="O7" s="18" t="s">
        <v>481</v>
      </c>
      <c r="P7" s="20" t="s">
        <v>481</v>
      </c>
      <c r="Q7" s="18" t="s">
        <v>481</v>
      </c>
      <c r="R7" s="20" t="s">
        <v>481</v>
      </c>
      <c r="S7" s="18" t="s">
        <v>481</v>
      </c>
      <c r="T7" s="20" t="s">
        <v>481</v>
      </c>
      <c r="U7" s="18" t="n">
        <v>449.16321766</v>
      </c>
      <c r="V7" s="20" t="n">
        <v>7.37720664</v>
      </c>
    </row>
    <row r="8" spans="1:22">
      <c r="A8" s="15" t="s">
        <v>483</v>
      </c>
      <c r="B8" s="17" t="n">
        <v>7007</v>
      </c>
      <c r="C8" s="18">
        <f>(58.0/B8*100)</f>
        <v/>
      </c>
      <c r="D8" s="19" t="n">
        <v>6949</v>
      </c>
      <c r="E8" s="18" t="n">
        <v>479.36622384</v>
      </c>
      <c r="F8" s="20" t="n">
        <v>6.86885417</v>
      </c>
      <c r="G8" s="18" t="n">
        <v>508.31582798</v>
      </c>
      <c r="H8" s="20" t="n">
        <v>4.4474978</v>
      </c>
      <c r="I8" s="18" t="n">
        <v>520.64522057</v>
      </c>
      <c r="J8" s="20" t="n">
        <v>4.15595432</v>
      </c>
      <c r="K8" s="18" t="n">
        <v>497.73448889</v>
      </c>
      <c r="L8" s="20" t="n">
        <v>3.85868786</v>
      </c>
      <c r="M8" s="18" t="n">
        <v>410.33790904</v>
      </c>
      <c r="N8" s="20" t="n">
        <v>4.41162932</v>
      </c>
      <c r="O8" s="18" t="s">
        <v>481</v>
      </c>
      <c r="P8" s="20" t="s">
        <v>481</v>
      </c>
      <c r="Q8" s="18" t="n">
        <v>361.38025951</v>
      </c>
      <c r="R8" s="20" t="n">
        <v>22.72565673</v>
      </c>
      <c r="S8" s="18" t="s">
        <v>481</v>
      </c>
      <c r="T8" s="20" t="s">
        <v>481</v>
      </c>
      <c r="U8" s="18" t="n">
        <v>430.28941392</v>
      </c>
      <c r="V8" s="20" t="n">
        <v>8.049072900000001</v>
      </c>
    </row>
    <row r="9" spans="1:22">
      <c r="A9" s="15" t="s">
        <v>484</v>
      </c>
      <c r="B9" s="17" t="n">
        <v>9651</v>
      </c>
      <c r="C9" s="18">
        <f>(519.0/B9*100)</f>
        <v/>
      </c>
      <c r="D9" s="19" t="n">
        <v>9132</v>
      </c>
      <c r="E9" s="18" t="n">
        <v>489.72159967</v>
      </c>
      <c r="F9" s="20" t="n">
        <v>4.4198043</v>
      </c>
      <c r="G9" s="18" t="n">
        <v>530.5538252699999</v>
      </c>
      <c r="H9" s="20" t="n">
        <v>2.8517585</v>
      </c>
      <c r="I9" s="18" t="n">
        <v>534.06905213</v>
      </c>
      <c r="J9" s="20" t="n">
        <v>2.53821766</v>
      </c>
      <c r="K9" s="18" t="n">
        <v>488.76683747</v>
      </c>
      <c r="L9" s="20" t="n">
        <v>3.46750059</v>
      </c>
      <c r="M9" s="18" t="n">
        <v>394.33661884</v>
      </c>
      <c r="N9" s="20" t="n">
        <v>6.36348139</v>
      </c>
      <c r="O9" s="18" t="s">
        <v>481</v>
      </c>
      <c r="P9" s="20" t="s">
        <v>481</v>
      </c>
      <c r="Q9" s="18" t="n">
        <v>347.7815185</v>
      </c>
      <c r="R9" s="20" t="n">
        <v>11.20716786</v>
      </c>
      <c r="S9" s="18" t="s">
        <v>481</v>
      </c>
      <c r="T9" s="20" t="s">
        <v>481</v>
      </c>
      <c r="U9" s="18" t="n">
        <v>423.39356575</v>
      </c>
      <c r="V9" s="20" t="n">
        <v>4.67067546</v>
      </c>
    </row>
    <row r="10" spans="1:22">
      <c r="A10" s="15" t="s">
        <v>485</v>
      </c>
      <c r="B10" s="17" t="n">
        <v>20058</v>
      </c>
      <c r="C10" s="18">
        <f>(548.0/B10*100)</f>
        <v/>
      </c>
      <c r="D10" s="19" t="n">
        <v>19510</v>
      </c>
      <c r="E10" s="18" t="n">
        <v>521.71041694</v>
      </c>
      <c r="F10" s="20" t="n">
        <v>3.52183237</v>
      </c>
      <c r="G10" s="18" t="n">
        <v>541.02913635</v>
      </c>
      <c r="H10" s="20" t="n">
        <v>2.58868417</v>
      </c>
      <c r="I10" s="18" t="n">
        <v>541.13650166</v>
      </c>
      <c r="J10" s="20" t="n">
        <v>2.67006525</v>
      </c>
      <c r="K10" s="18" t="n">
        <v>508.19231067</v>
      </c>
      <c r="L10" s="20" t="n">
        <v>5.13739912</v>
      </c>
      <c r="M10" s="18" t="n">
        <v>453.64943714</v>
      </c>
      <c r="N10" s="20" t="n">
        <v>6.7129813</v>
      </c>
      <c r="O10" s="18" t="s">
        <v>481</v>
      </c>
      <c r="P10" s="20" t="s">
        <v>481</v>
      </c>
      <c r="Q10" s="18" t="s">
        <v>481</v>
      </c>
      <c r="R10" s="20" t="s">
        <v>481</v>
      </c>
      <c r="S10" s="18" t="s">
        <v>481</v>
      </c>
      <c r="T10" s="20" t="s">
        <v>481</v>
      </c>
      <c r="U10" s="18" t="n">
        <v>461.94544086</v>
      </c>
      <c r="V10" s="20" t="n">
        <v>9.083967510000001</v>
      </c>
    </row>
    <row r="11" spans="1:22">
      <c r="A11" s="15" t="s">
        <v>486</v>
      </c>
      <c r="B11" s="17" t="n">
        <v>7053</v>
      </c>
      <c r="C11" s="18">
        <f>(107.0/B11*100)</f>
        <v/>
      </c>
      <c r="D11" s="19" t="n">
        <v>6946</v>
      </c>
      <c r="E11" s="18" t="n">
        <v>438.58995589</v>
      </c>
      <c r="F11" s="20" t="n">
        <v>4.02722372</v>
      </c>
      <c r="G11" s="18" t="n">
        <v>461.91748947</v>
      </c>
      <c r="H11" s="20" t="n">
        <v>3.7189702</v>
      </c>
      <c r="I11" s="18" t="n">
        <v>477.02103001</v>
      </c>
      <c r="J11" s="20" t="n">
        <v>3.15753349</v>
      </c>
      <c r="K11" s="18" t="n">
        <v>470.36999178</v>
      </c>
      <c r="L11" s="20" t="n">
        <v>4.96945487</v>
      </c>
      <c r="M11" s="18" t="n">
        <v>413.12735541</v>
      </c>
      <c r="N11" s="20" t="n">
        <v>5.33297846</v>
      </c>
      <c r="O11" s="18" t="s">
        <v>481</v>
      </c>
      <c r="P11" s="20" t="s">
        <v>481</v>
      </c>
      <c r="Q11" s="18" t="s">
        <v>481</v>
      </c>
      <c r="R11" s="20" t="s">
        <v>481</v>
      </c>
      <c r="S11" s="18" t="s">
        <v>481</v>
      </c>
      <c r="T11" s="20" t="s">
        <v>481</v>
      </c>
      <c r="U11" s="18" t="n">
        <v>411.1643741</v>
      </c>
      <c r="V11" s="20" t="n">
        <v>7.76523887</v>
      </c>
    </row>
    <row r="12" spans="1:22">
      <c r="A12" s="15" t="s">
        <v>487</v>
      </c>
      <c r="B12" s="17" t="n">
        <v>6894</v>
      </c>
      <c r="C12" s="18">
        <f>(59.0/B12*100)</f>
        <v/>
      </c>
      <c r="D12" s="19" t="n">
        <v>6835</v>
      </c>
      <c r="E12" s="18" t="n">
        <v>483.38283716</v>
      </c>
      <c r="F12" s="20" t="n">
        <v>5.2160991</v>
      </c>
      <c r="G12" s="18" t="n">
        <v>501.6070112</v>
      </c>
      <c r="H12" s="20" t="n">
        <v>3.99426685</v>
      </c>
      <c r="I12" s="18" t="n">
        <v>506.57683881</v>
      </c>
      <c r="J12" s="20" t="n">
        <v>3.10482065</v>
      </c>
      <c r="K12" s="18" t="n">
        <v>492.23343156</v>
      </c>
      <c r="L12" s="20" t="n">
        <v>3.83614758</v>
      </c>
      <c r="M12" s="18" t="n">
        <v>398.45973425</v>
      </c>
      <c r="N12" s="20" t="n">
        <v>7.99109385</v>
      </c>
      <c r="O12" s="18" t="s">
        <v>481</v>
      </c>
      <c r="P12" s="20" t="s">
        <v>481</v>
      </c>
      <c r="Q12" s="18" t="n">
        <v>332.31014509</v>
      </c>
      <c r="R12" s="20" t="n">
        <v>18.34291261</v>
      </c>
      <c r="S12" s="18" t="s">
        <v>481</v>
      </c>
      <c r="T12" s="20" t="s">
        <v>481</v>
      </c>
      <c r="U12" s="18" t="n">
        <v>400.27203225</v>
      </c>
      <c r="V12" s="20" t="n">
        <v>9.210088600000001</v>
      </c>
    </row>
    <row r="13" spans="1:22">
      <c r="A13" s="15" t="s">
        <v>488</v>
      </c>
      <c r="B13" s="17" t="n">
        <v>7161</v>
      </c>
      <c r="C13" s="18">
        <f>(138.0/B13*100)</f>
        <v/>
      </c>
      <c r="D13" s="19" t="n">
        <v>7023</v>
      </c>
      <c r="E13" s="18" t="n">
        <v>517.4722448700001</v>
      </c>
      <c r="F13" s="20" t="n">
        <v>3.43187755</v>
      </c>
      <c r="G13" s="18" t="n">
        <v>520.33605873</v>
      </c>
      <c r="H13" s="20" t="n">
        <v>2.76092775</v>
      </c>
      <c r="I13" s="18" t="n">
        <v>494.88560642</v>
      </c>
      <c r="J13" s="20" t="n">
        <v>3.46909362</v>
      </c>
      <c r="K13" s="18" t="n">
        <v>474.4549872</v>
      </c>
      <c r="L13" s="20" t="n">
        <v>6.87864431</v>
      </c>
      <c r="M13" s="18" t="n">
        <v>408.4497126</v>
      </c>
      <c r="N13" s="20" t="n">
        <v>11.09739784</v>
      </c>
      <c r="O13" s="18" t="s">
        <v>481</v>
      </c>
      <c r="P13" s="20" t="s">
        <v>481</v>
      </c>
      <c r="Q13" s="18" t="n">
        <v>407.4699787</v>
      </c>
      <c r="R13" s="20" t="n">
        <v>6.79601306</v>
      </c>
      <c r="S13" s="18" t="s">
        <v>481</v>
      </c>
      <c r="T13" s="20" t="s">
        <v>481</v>
      </c>
      <c r="U13" s="18" t="n">
        <v>419.33693282</v>
      </c>
      <c r="V13" s="20" t="n">
        <v>9.418117759999999</v>
      </c>
    </row>
    <row r="14" spans="1:22">
      <c r="A14" s="15" t="s">
        <v>489</v>
      </c>
      <c r="B14" s="17" t="n">
        <v>5587</v>
      </c>
      <c r="C14" s="18">
        <f>(78.0/B14*100)</f>
        <v/>
      </c>
      <c r="D14" s="19" t="n">
        <v>5509</v>
      </c>
      <c r="E14" s="18" t="n">
        <v>483.34085665</v>
      </c>
      <c r="F14" s="20" t="n">
        <v>6.67131147</v>
      </c>
      <c r="G14" s="18" t="n">
        <v>516.79533724</v>
      </c>
      <c r="H14" s="20" t="n">
        <v>3.5763861</v>
      </c>
      <c r="I14" s="18" t="n">
        <v>527.8146325500001</v>
      </c>
      <c r="J14" s="20" t="n">
        <v>2.48468806</v>
      </c>
      <c r="K14" s="18" t="n">
        <v>532.67181461</v>
      </c>
      <c r="L14" s="20" t="n">
        <v>3.53811313</v>
      </c>
      <c r="M14" s="18" t="n">
        <v>441.30811903</v>
      </c>
      <c r="N14" s="20" t="n">
        <v>11.03084771</v>
      </c>
      <c r="O14" s="18" t="s">
        <v>481</v>
      </c>
      <c r="P14" s="20" t="s">
        <v>481</v>
      </c>
      <c r="Q14" s="18" t="s">
        <v>481</v>
      </c>
      <c r="R14" s="20" t="s">
        <v>481</v>
      </c>
      <c r="S14" s="18" t="s">
        <v>481</v>
      </c>
      <c r="T14" s="20" t="s">
        <v>481</v>
      </c>
      <c r="U14" s="18" t="n">
        <v>450.78376645</v>
      </c>
      <c r="V14" s="20" t="n">
        <v>13.62581751</v>
      </c>
    </row>
    <row r="15" spans="1:22">
      <c r="A15" s="15" t="s">
        <v>490</v>
      </c>
      <c r="B15" s="17" t="n">
        <v>5882</v>
      </c>
      <c r="C15" s="18">
        <f>(64.0/B15*100)</f>
        <v/>
      </c>
      <c r="D15" s="19" t="n">
        <v>5818</v>
      </c>
      <c r="E15" s="18" t="n">
        <v>516.85533868</v>
      </c>
      <c r="F15" s="20" t="n">
        <v>6.17462959</v>
      </c>
      <c r="G15" s="18" t="n">
        <v>549.20283273</v>
      </c>
      <c r="H15" s="20" t="n">
        <v>3.45825289</v>
      </c>
      <c r="I15" s="18" t="n">
        <v>535.80547918</v>
      </c>
      <c r="J15" s="20" t="n">
        <v>2.93563012</v>
      </c>
      <c r="K15" s="18" t="n">
        <v>507.4961507</v>
      </c>
      <c r="L15" s="20" t="n">
        <v>3.60876076</v>
      </c>
      <c r="M15" s="18" t="n">
        <v>427.85194516</v>
      </c>
      <c r="N15" s="20" t="n">
        <v>13.33750715</v>
      </c>
      <c r="O15" s="18" t="s">
        <v>481</v>
      </c>
      <c r="P15" s="20" t="s">
        <v>481</v>
      </c>
      <c r="Q15" s="18" t="n">
        <v>367.66871077</v>
      </c>
      <c r="R15" s="20" t="n">
        <v>14.82638214</v>
      </c>
      <c r="S15" s="18" t="s">
        <v>481</v>
      </c>
      <c r="T15" s="20" t="s">
        <v>481</v>
      </c>
      <c r="U15" s="18" t="n">
        <v>437.69636542</v>
      </c>
      <c r="V15" s="20" t="n">
        <v>10.19620648</v>
      </c>
    </row>
    <row r="16" spans="1:22">
      <c r="A16" s="15" t="s">
        <v>491</v>
      </c>
      <c r="B16" s="17" t="n">
        <v>6108</v>
      </c>
      <c r="C16" s="18">
        <f>(123.0/B16*100)</f>
        <v/>
      </c>
      <c r="D16" s="19" t="n">
        <v>5985</v>
      </c>
      <c r="E16" s="18" t="n">
        <v>513.49858284</v>
      </c>
      <c r="F16" s="20" t="n">
        <v>3.72008607</v>
      </c>
      <c r="G16" s="18" t="n">
        <v>535.5780601</v>
      </c>
      <c r="H16" s="20" t="n">
        <v>2.69355422</v>
      </c>
      <c r="I16" s="18" t="n">
        <v>509.99755581</v>
      </c>
      <c r="J16" s="20" t="n">
        <v>3.13427965</v>
      </c>
      <c r="K16" s="18" t="n">
        <v>451.9649907</v>
      </c>
      <c r="L16" s="20" t="n">
        <v>6.39938332</v>
      </c>
      <c r="M16" s="18" t="n">
        <v>381.32610846</v>
      </c>
      <c r="N16" s="20" t="n">
        <v>9.03415012</v>
      </c>
      <c r="O16" s="18" t="s">
        <v>481</v>
      </c>
      <c r="P16" s="20" t="s">
        <v>481</v>
      </c>
      <c r="Q16" s="18" t="s">
        <v>481</v>
      </c>
      <c r="R16" s="20" t="s">
        <v>481</v>
      </c>
      <c r="S16" s="18" t="s">
        <v>481</v>
      </c>
      <c r="T16" s="20" t="s">
        <v>481</v>
      </c>
      <c r="U16" s="18" t="n">
        <v>380.82266515</v>
      </c>
      <c r="V16" s="20" t="n">
        <v>9.32549626</v>
      </c>
    </row>
    <row r="17" spans="1:22">
      <c r="A17" s="15" t="s">
        <v>492</v>
      </c>
      <c r="B17" s="17" t="n">
        <v>6504</v>
      </c>
      <c r="C17" s="18">
        <f>(1262.0/B17*100)</f>
        <v/>
      </c>
      <c r="D17" s="19" t="n">
        <v>5242</v>
      </c>
      <c r="E17" s="18" t="n">
        <v>548.17368183</v>
      </c>
      <c r="F17" s="20" t="n">
        <v>4.0563664</v>
      </c>
      <c r="G17" s="18" t="n">
        <v>544.03994141</v>
      </c>
      <c r="H17" s="20" t="n">
        <v>3.32103432</v>
      </c>
      <c r="I17" s="18" t="n">
        <v>519.6900745200001</v>
      </c>
      <c r="J17" s="20" t="n">
        <v>4.53408265</v>
      </c>
      <c r="K17" s="18" t="n">
        <v>501.67390435</v>
      </c>
      <c r="L17" s="20" t="n">
        <v>5.9378311</v>
      </c>
      <c r="M17" s="18" t="n">
        <v>421.3677583</v>
      </c>
      <c r="N17" s="20" t="n">
        <v>11.78783625</v>
      </c>
      <c r="O17" s="18" t="s">
        <v>481</v>
      </c>
      <c r="P17" s="20" t="s">
        <v>481</v>
      </c>
      <c r="Q17" s="18" t="n">
        <v>338.260297</v>
      </c>
      <c r="R17" s="20" t="n">
        <v>14.23011861</v>
      </c>
      <c r="S17" s="18" t="s">
        <v>481</v>
      </c>
      <c r="T17" s="20" t="s">
        <v>481</v>
      </c>
      <c r="U17" s="18" t="n">
        <v>462.10524951</v>
      </c>
      <c r="V17" s="20" t="n">
        <v>6.25670872</v>
      </c>
    </row>
    <row r="18" spans="1:22">
      <c r="A18" s="15" t="s">
        <v>493</v>
      </c>
      <c r="B18" s="17" t="n">
        <v>5532</v>
      </c>
      <c r="C18" s="18">
        <f>(29.0/B18*100)</f>
        <v/>
      </c>
      <c r="D18" s="19" t="n">
        <v>5503</v>
      </c>
      <c r="E18" s="18" t="n">
        <v>430.38788989</v>
      </c>
      <c r="F18" s="20" t="n">
        <v>6.69305023</v>
      </c>
      <c r="G18" s="18" t="n">
        <v>462.31373201</v>
      </c>
      <c r="H18" s="20" t="n">
        <v>6.22049058</v>
      </c>
      <c r="I18" s="18" t="n">
        <v>479.75941309</v>
      </c>
      <c r="J18" s="20" t="n">
        <v>4.19789315</v>
      </c>
      <c r="K18" s="18" t="n">
        <v>489.0215768</v>
      </c>
      <c r="L18" s="20" t="n">
        <v>4.2116043</v>
      </c>
      <c r="M18" s="18" t="n">
        <v>384.05732268</v>
      </c>
      <c r="N18" s="20" t="n">
        <v>8.562141260000001</v>
      </c>
      <c r="O18" s="18" t="s">
        <v>481</v>
      </c>
      <c r="P18" s="20" t="s">
        <v>481</v>
      </c>
      <c r="Q18" s="18" t="s">
        <v>481</v>
      </c>
      <c r="R18" s="20" t="s">
        <v>481</v>
      </c>
      <c r="S18" s="18" t="s">
        <v>481</v>
      </c>
      <c r="T18" s="20" t="s">
        <v>481</v>
      </c>
      <c r="U18" s="18" t="n">
        <v>400.5237383</v>
      </c>
      <c r="V18" s="20" t="n">
        <v>13.07092133</v>
      </c>
    </row>
    <row r="19" spans="1:22">
      <c r="A19" s="15" t="s">
        <v>494</v>
      </c>
      <c r="B19" s="17" t="n">
        <v>5658</v>
      </c>
      <c r="C19" s="18">
        <f>(178.0/B19*100)</f>
        <v/>
      </c>
      <c r="D19" s="19" t="n">
        <v>5480</v>
      </c>
      <c r="E19" s="18" t="n">
        <v>425.72840796</v>
      </c>
      <c r="F19" s="20" t="n">
        <v>7.83903482</v>
      </c>
      <c r="G19" s="18" t="n">
        <v>467.99547372</v>
      </c>
      <c r="H19" s="20" t="n">
        <v>5.45164332</v>
      </c>
      <c r="I19" s="18" t="n">
        <v>488.30946692</v>
      </c>
      <c r="J19" s="20" t="n">
        <v>3.59567924</v>
      </c>
      <c r="K19" s="18" t="n">
        <v>476.5905533</v>
      </c>
      <c r="L19" s="20" t="n">
        <v>3.53164282</v>
      </c>
      <c r="M19" s="18" t="n">
        <v>460.09464118</v>
      </c>
      <c r="N19" s="20" t="n">
        <v>9.06619712</v>
      </c>
      <c r="O19" s="18" t="s">
        <v>481</v>
      </c>
      <c r="P19" s="20" t="s">
        <v>481</v>
      </c>
      <c r="Q19" s="18" t="s">
        <v>481</v>
      </c>
      <c r="R19" s="20" t="s">
        <v>481</v>
      </c>
      <c r="S19" s="18" t="s">
        <v>481</v>
      </c>
      <c r="T19" s="20" t="s">
        <v>481</v>
      </c>
      <c r="U19" s="18" t="n">
        <v>412.78737595</v>
      </c>
      <c r="V19" s="20" t="n">
        <v>8.765068810000001</v>
      </c>
    </row>
    <row r="20" spans="1:22">
      <c r="A20" s="15" t="s">
        <v>495</v>
      </c>
      <c r="B20" s="17" t="n">
        <v>3371</v>
      </c>
      <c r="C20" s="18">
        <f>(75.0/B20*100)</f>
        <v/>
      </c>
      <c r="D20" s="19" t="n">
        <v>3296</v>
      </c>
      <c r="E20" s="18" t="n">
        <v>442.21129193</v>
      </c>
      <c r="F20" s="20" t="n">
        <v>8.493852370000001</v>
      </c>
      <c r="G20" s="18" t="n">
        <v>468.9812217</v>
      </c>
      <c r="H20" s="20" t="n">
        <v>6.31343159</v>
      </c>
      <c r="I20" s="18" t="n">
        <v>499.40628823</v>
      </c>
      <c r="J20" s="20" t="n">
        <v>3.28186397</v>
      </c>
      <c r="K20" s="18" t="n">
        <v>494.51575627</v>
      </c>
      <c r="L20" s="20" t="n">
        <v>3.1306624</v>
      </c>
      <c r="M20" s="18" t="n">
        <v>405.22087886</v>
      </c>
      <c r="N20" s="20" t="n">
        <v>6.65394786</v>
      </c>
      <c r="O20" s="18" t="s">
        <v>481</v>
      </c>
      <c r="P20" s="20" t="s">
        <v>481</v>
      </c>
      <c r="Q20" s="18" t="s">
        <v>481</v>
      </c>
      <c r="R20" s="20" t="s">
        <v>481</v>
      </c>
      <c r="S20" s="18" t="s">
        <v>481</v>
      </c>
      <c r="T20" s="20" t="s">
        <v>481</v>
      </c>
      <c r="U20" s="18" t="n">
        <v>431.14116318</v>
      </c>
      <c r="V20" s="20" t="n">
        <v>11.99623785</v>
      </c>
    </row>
    <row r="21" spans="1:22">
      <c r="A21" s="15" t="s">
        <v>496</v>
      </c>
      <c r="B21" s="17" t="n">
        <v>5741</v>
      </c>
      <c r="C21" s="18">
        <f>(47.0/B21*100)</f>
        <v/>
      </c>
      <c r="D21" s="19" t="n">
        <v>5694</v>
      </c>
      <c r="E21" s="18" t="n">
        <v>511.70703688</v>
      </c>
      <c r="F21" s="20" t="n">
        <v>4.54724143</v>
      </c>
      <c r="G21" s="18" t="n">
        <v>534.67695205</v>
      </c>
      <c r="H21" s="20" t="n">
        <v>2.80666562</v>
      </c>
      <c r="I21" s="18" t="n">
        <v>528.53775211</v>
      </c>
      <c r="J21" s="20" t="n">
        <v>2.88467862</v>
      </c>
      <c r="K21" s="18" t="n">
        <v>512.6562688</v>
      </c>
      <c r="L21" s="20" t="n">
        <v>5.12356839</v>
      </c>
      <c r="M21" s="18" t="n">
        <v>460.50425535</v>
      </c>
      <c r="N21" s="20" t="n">
        <v>6.50407017</v>
      </c>
      <c r="O21" s="18" t="s">
        <v>481</v>
      </c>
      <c r="P21" s="20" t="s">
        <v>481</v>
      </c>
      <c r="Q21" s="18" t="s">
        <v>481</v>
      </c>
      <c r="R21" s="20" t="s">
        <v>481</v>
      </c>
      <c r="S21" s="18" t="s">
        <v>481</v>
      </c>
      <c r="T21" s="20" t="s">
        <v>481</v>
      </c>
      <c r="U21" s="18" t="n">
        <v>497.39390415</v>
      </c>
      <c r="V21" s="20" t="n">
        <v>12.94691443</v>
      </c>
    </row>
    <row r="22" spans="1:22">
      <c r="A22" s="15" t="s">
        <v>497</v>
      </c>
      <c r="B22" s="17" t="n">
        <v>6598</v>
      </c>
      <c r="C22" s="18">
        <f>(36.0/B22*100)</f>
        <v/>
      </c>
      <c r="D22" s="19" t="n">
        <v>6562</v>
      </c>
      <c r="E22" s="18" t="n">
        <v>456.24674983</v>
      </c>
      <c r="F22" s="20" t="n">
        <v>5.55424135</v>
      </c>
      <c r="G22" s="18" t="n">
        <v>489.02153081</v>
      </c>
      <c r="H22" s="20" t="n">
        <v>5.17458806</v>
      </c>
      <c r="I22" s="18" t="n">
        <v>505.95225305</v>
      </c>
      <c r="J22" s="20" t="n">
        <v>4.10715996</v>
      </c>
      <c r="K22" s="18" t="n">
        <v>484.22953599</v>
      </c>
      <c r="L22" s="20" t="n">
        <v>6.50084478</v>
      </c>
      <c r="M22" s="18" t="n">
        <v>426.78224483</v>
      </c>
      <c r="N22" s="20" t="n">
        <v>11.90936557</v>
      </c>
      <c r="O22" s="18" t="s">
        <v>481</v>
      </c>
      <c r="P22" s="20" t="s">
        <v>481</v>
      </c>
      <c r="Q22" s="18" t="s">
        <v>481</v>
      </c>
      <c r="R22" s="20" t="s">
        <v>481</v>
      </c>
      <c r="S22" s="18" t="n">
        <v>502.67656836</v>
      </c>
      <c r="T22" s="20" t="n">
        <v>49.97261963</v>
      </c>
      <c r="U22" s="18" t="n">
        <v>410.70068666</v>
      </c>
      <c r="V22" s="20" t="n">
        <v>9.399573480000001</v>
      </c>
    </row>
    <row r="23" spans="1:22">
      <c r="A23" s="15" t="s">
        <v>498</v>
      </c>
      <c r="B23" s="17" t="n">
        <v>11583</v>
      </c>
      <c r="C23" s="18">
        <f>(235.0/B23*100)</f>
        <v/>
      </c>
      <c r="D23" s="19" t="n">
        <v>11348</v>
      </c>
      <c r="E23" s="18" t="n">
        <v>460.97132833</v>
      </c>
      <c r="F23" s="20" t="n">
        <v>6.50605479</v>
      </c>
      <c r="G23" s="18" t="n">
        <v>483.23940517</v>
      </c>
      <c r="H23" s="20" t="n">
        <v>4.50761092</v>
      </c>
      <c r="I23" s="18" t="n">
        <v>492.78329037</v>
      </c>
      <c r="J23" s="20" t="n">
        <v>3.56700709</v>
      </c>
      <c r="K23" s="18" t="n">
        <v>502.26730202</v>
      </c>
      <c r="L23" s="20" t="n">
        <v>3.2733327</v>
      </c>
      <c r="M23" s="18" t="n">
        <v>436.39321419</v>
      </c>
      <c r="N23" s="20" t="n">
        <v>6.25548004</v>
      </c>
      <c r="O23" s="18" t="s">
        <v>481</v>
      </c>
      <c r="P23" s="20" t="s">
        <v>481</v>
      </c>
      <c r="Q23" s="18" t="s">
        <v>481</v>
      </c>
      <c r="R23" s="20" t="s">
        <v>481</v>
      </c>
      <c r="S23" s="18" t="s">
        <v>481</v>
      </c>
      <c r="T23" s="20" t="s">
        <v>481</v>
      </c>
      <c r="U23" s="18" t="n">
        <v>416.8172955</v>
      </c>
      <c r="V23" s="20" t="n">
        <v>9.09063289</v>
      </c>
    </row>
    <row r="24" spans="1:22">
      <c r="A24" s="15" t="s">
        <v>499</v>
      </c>
      <c r="B24" s="17" t="n">
        <v>6647</v>
      </c>
      <c r="C24" s="18">
        <f>(7.0/B24*100)</f>
        <v/>
      </c>
      <c r="D24" s="19" t="n">
        <v>6640</v>
      </c>
      <c r="E24" s="18" t="n">
        <v>530.82033358</v>
      </c>
      <c r="F24" s="20" t="n">
        <v>5.65866456</v>
      </c>
      <c r="G24" s="18" t="n">
        <v>525.85614379</v>
      </c>
      <c r="H24" s="20" t="n">
        <v>4.53114983</v>
      </c>
      <c r="I24" s="18" t="n">
        <v>520.37525672</v>
      </c>
      <c r="J24" s="20" t="n">
        <v>4.3176252</v>
      </c>
      <c r="K24" s="18" t="n">
        <v>508.44922505</v>
      </c>
      <c r="L24" s="20" t="n">
        <v>4.4811855</v>
      </c>
      <c r="M24" s="18" t="n">
        <v>470.10022337</v>
      </c>
      <c r="N24" s="20" t="n">
        <v>16.01405269</v>
      </c>
      <c r="O24" s="18" t="s">
        <v>481</v>
      </c>
      <c r="P24" s="20" t="s">
        <v>481</v>
      </c>
      <c r="Q24" s="18" t="s">
        <v>481</v>
      </c>
      <c r="R24" s="20" t="s">
        <v>481</v>
      </c>
      <c r="S24" s="18" t="s">
        <v>481</v>
      </c>
      <c r="T24" s="20" t="s">
        <v>481</v>
      </c>
      <c r="U24" s="18" t="n">
        <v>467.26545679</v>
      </c>
      <c r="V24" s="20" t="n">
        <v>14.9347687</v>
      </c>
    </row>
    <row r="25" spans="1:22">
      <c r="A25" s="15" t="s">
        <v>500</v>
      </c>
      <c r="B25" s="17" t="n">
        <v>5581</v>
      </c>
      <c r="C25" s="18">
        <f>(25.0/B25*100)</f>
        <v/>
      </c>
      <c r="D25" s="19" t="n">
        <v>5556</v>
      </c>
      <c r="E25" s="18" t="n">
        <v>480.78956035</v>
      </c>
      <c r="F25" s="20" t="n">
        <v>9.542972369999999</v>
      </c>
      <c r="G25" s="18" t="n">
        <v>490.32661215</v>
      </c>
      <c r="H25" s="20" t="n">
        <v>6.78454271</v>
      </c>
      <c r="I25" s="18" t="n">
        <v>521.50118766</v>
      </c>
      <c r="J25" s="20" t="n">
        <v>4.40137332</v>
      </c>
      <c r="K25" s="18" t="n">
        <v>538.0300564200001</v>
      </c>
      <c r="L25" s="20" t="n">
        <v>3.77965781</v>
      </c>
      <c r="M25" s="18" t="n">
        <v>421.68171102</v>
      </c>
      <c r="N25" s="20" t="n">
        <v>6.83880854</v>
      </c>
      <c r="O25" s="18" t="s">
        <v>481</v>
      </c>
      <c r="P25" s="20" t="s">
        <v>481</v>
      </c>
      <c r="Q25" s="18" t="s">
        <v>481</v>
      </c>
      <c r="R25" s="20" t="s">
        <v>481</v>
      </c>
      <c r="S25" s="18" t="s">
        <v>481</v>
      </c>
      <c r="T25" s="20" t="s">
        <v>481</v>
      </c>
      <c r="U25" s="18" t="n">
        <v>527.5471711500001</v>
      </c>
      <c r="V25" s="20" t="n">
        <v>12.60398392</v>
      </c>
    </row>
    <row r="26" spans="1:22">
      <c r="A26" s="15" t="s">
        <v>501</v>
      </c>
      <c r="B26" s="17" t="n">
        <v>4869</v>
      </c>
      <c r="C26" s="18">
        <f>(53.0/B26*100)</f>
        <v/>
      </c>
      <c r="D26" s="19" t="n">
        <v>4816</v>
      </c>
      <c r="E26" s="18" t="n">
        <v>468.43313077</v>
      </c>
      <c r="F26" s="20" t="n">
        <v>4.94502796</v>
      </c>
      <c r="G26" s="18" t="n">
        <v>491.93708998</v>
      </c>
      <c r="H26" s="20" t="n">
        <v>2.82506387</v>
      </c>
      <c r="I26" s="18" t="n">
        <v>498.37766776</v>
      </c>
      <c r="J26" s="20" t="n">
        <v>2.31009316</v>
      </c>
      <c r="K26" s="18" t="n">
        <v>459.0059557</v>
      </c>
      <c r="L26" s="20" t="n">
        <v>7.1375068</v>
      </c>
      <c r="M26" s="18" t="n">
        <v>467.99747676</v>
      </c>
      <c r="N26" s="20" t="n">
        <v>7.60690177</v>
      </c>
      <c r="O26" s="18" t="s">
        <v>481</v>
      </c>
      <c r="P26" s="20" t="s">
        <v>481</v>
      </c>
      <c r="Q26" s="18" t="s">
        <v>481</v>
      </c>
      <c r="R26" s="20" t="s">
        <v>481</v>
      </c>
      <c r="S26" s="18" t="s">
        <v>481</v>
      </c>
      <c r="T26" s="20" t="s">
        <v>481</v>
      </c>
      <c r="U26" s="18" t="n">
        <v>421.37889</v>
      </c>
      <c r="V26" s="20" t="n">
        <v>11.95160221</v>
      </c>
    </row>
    <row r="27" spans="1:22">
      <c r="A27" s="15" t="s">
        <v>502</v>
      </c>
      <c r="B27" s="17" t="n">
        <v>5299</v>
      </c>
      <c r="C27" s="18">
        <f>(55.0/B27*100)</f>
        <v/>
      </c>
      <c r="D27" s="19" t="n">
        <v>5244</v>
      </c>
      <c r="E27" s="18" t="n">
        <v>480.43466194</v>
      </c>
      <c r="F27" s="20" t="n">
        <v>4.34125417</v>
      </c>
      <c r="G27" s="18" t="n">
        <v>503.48444778</v>
      </c>
      <c r="H27" s="20" t="n">
        <v>3.00270872</v>
      </c>
      <c r="I27" s="18" t="n">
        <v>507.72261429</v>
      </c>
      <c r="J27" s="20" t="n">
        <v>2.55357807</v>
      </c>
      <c r="K27" s="18" t="n">
        <v>454.30850157</v>
      </c>
      <c r="L27" s="20" t="n">
        <v>4.37503096</v>
      </c>
      <c r="M27" s="18" t="n">
        <v>420.45359793</v>
      </c>
      <c r="N27" s="20" t="n">
        <v>3.81960599</v>
      </c>
      <c r="O27" s="18" t="s">
        <v>481</v>
      </c>
      <c r="P27" s="20" t="s">
        <v>481</v>
      </c>
      <c r="Q27" s="18" t="s">
        <v>481</v>
      </c>
      <c r="R27" s="20" t="s">
        <v>481</v>
      </c>
      <c r="S27" s="18" t="s">
        <v>481</v>
      </c>
      <c r="T27" s="20" t="s">
        <v>481</v>
      </c>
      <c r="U27" s="18" t="n">
        <v>394.31755574</v>
      </c>
      <c r="V27" s="20" t="n">
        <v>7.99054074</v>
      </c>
    </row>
    <row r="28" spans="1:22">
      <c r="A28" s="15" t="s">
        <v>503</v>
      </c>
      <c r="B28" s="17" t="n">
        <v>7568</v>
      </c>
      <c r="C28" s="18">
        <f>(196.0/B28*100)</f>
        <v/>
      </c>
      <c r="D28" s="19" t="n">
        <v>7372</v>
      </c>
      <c r="E28" s="18" t="n">
        <v>422.10602165</v>
      </c>
      <c r="F28" s="20" t="n">
        <v>3.61271859</v>
      </c>
      <c r="G28" s="18" t="n">
        <v>433.57528762</v>
      </c>
      <c r="H28" s="20" t="n">
        <v>3.51666171</v>
      </c>
      <c r="I28" s="18" t="n">
        <v>424.95292309</v>
      </c>
      <c r="J28" s="20" t="n">
        <v>3.18031745</v>
      </c>
      <c r="K28" s="18" t="n">
        <v>425.1461053</v>
      </c>
      <c r="L28" s="20" t="n">
        <v>5.36387491</v>
      </c>
      <c r="M28" s="18" t="n">
        <v>420.50292955</v>
      </c>
      <c r="N28" s="20" t="n">
        <v>13.30341568</v>
      </c>
      <c r="O28" s="18" t="s">
        <v>481</v>
      </c>
      <c r="P28" s="20" t="s">
        <v>481</v>
      </c>
      <c r="Q28" s="18" t="s">
        <v>481</v>
      </c>
      <c r="R28" s="20" t="s">
        <v>481</v>
      </c>
      <c r="S28" s="18" t="s">
        <v>481</v>
      </c>
      <c r="T28" s="20" t="s">
        <v>481</v>
      </c>
      <c r="U28" s="18" t="n">
        <v>387.72227968</v>
      </c>
      <c r="V28" s="20" t="n">
        <v>8.01216264</v>
      </c>
    </row>
    <row r="29" spans="1:22">
      <c r="A29" s="15" t="s">
        <v>504</v>
      </c>
      <c r="B29" s="17" t="n">
        <v>5385</v>
      </c>
      <c r="C29" s="18">
        <f>(30.0/B29*100)</f>
        <v/>
      </c>
      <c r="D29" s="19" t="n">
        <v>5355</v>
      </c>
      <c r="E29" s="18" t="n">
        <v>501.15648398</v>
      </c>
      <c r="F29" s="20" t="n">
        <v>7.53600684</v>
      </c>
      <c r="G29" s="18" t="n">
        <v>526.51421808</v>
      </c>
      <c r="H29" s="20" t="n">
        <v>4.01457396</v>
      </c>
      <c r="I29" s="18" t="n">
        <v>517.64465034</v>
      </c>
      <c r="J29" s="20" t="n">
        <v>3.04609973</v>
      </c>
      <c r="K29" s="18" t="n">
        <v>472.66860953</v>
      </c>
      <c r="L29" s="20" t="n">
        <v>4.41616954</v>
      </c>
      <c r="M29" s="18" t="n">
        <v>500.05950033</v>
      </c>
      <c r="N29" s="20" t="n">
        <v>5.45605007</v>
      </c>
      <c r="O29" s="18" t="s">
        <v>481</v>
      </c>
      <c r="P29" s="20" t="s">
        <v>481</v>
      </c>
      <c r="Q29" s="18" t="n">
        <v>314.02123871</v>
      </c>
      <c r="R29" s="20" t="n">
        <v>13.26138992</v>
      </c>
      <c r="S29" s="18" t="s">
        <v>481</v>
      </c>
      <c r="T29" s="20" t="s">
        <v>481</v>
      </c>
      <c r="U29" s="18" t="n">
        <v>447.24626196</v>
      </c>
      <c r="V29" s="20" t="n">
        <v>10.31715033</v>
      </c>
    </row>
    <row r="30" spans="1:22">
      <c r="A30" s="15" t="s">
        <v>505</v>
      </c>
      <c r="B30" s="17" t="n">
        <v>4520</v>
      </c>
      <c r="C30" s="18">
        <f>(148.0/B30*100)</f>
        <v/>
      </c>
      <c r="D30" s="19" t="n">
        <v>4372</v>
      </c>
      <c r="E30" s="18" t="n">
        <v>487.60710049</v>
      </c>
      <c r="F30" s="20" t="n">
        <v>5.64711296</v>
      </c>
      <c r="G30" s="18" t="n">
        <v>524.70915976</v>
      </c>
      <c r="H30" s="20" t="n">
        <v>3.72994621</v>
      </c>
      <c r="I30" s="18" t="n">
        <v>538.37719928</v>
      </c>
      <c r="J30" s="20" t="n">
        <v>3.34007608</v>
      </c>
      <c r="K30" s="18" t="n">
        <v>489.15216558</v>
      </c>
      <c r="L30" s="20" t="n">
        <v>5.95674227</v>
      </c>
      <c r="M30" s="18" t="n">
        <v>418.7611067</v>
      </c>
      <c r="N30" s="20" t="n">
        <v>6.04878688</v>
      </c>
      <c r="O30" s="18" t="s">
        <v>481</v>
      </c>
      <c r="P30" s="20" t="s">
        <v>481</v>
      </c>
      <c r="Q30" s="18" t="s">
        <v>481</v>
      </c>
      <c r="R30" s="20" t="s">
        <v>481</v>
      </c>
      <c r="S30" s="18" t="s">
        <v>481</v>
      </c>
      <c r="T30" s="20" t="s">
        <v>481</v>
      </c>
      <c r="U30" s="18" t="n">
        <v>413.1844832</v>
      </c>
      <c r="V30" s="20" t="n">
        <v>9.365780819999999</v>
      </c>
    </row>
    <row r="31" spans="1:22">
      <c r="A31" s="15" t="s">
        <v>506</v>
      </c>
      <c r="B31" s="17" t="n">
        <v>5456</v>
      </c>
      <c r="C31" s="18">
        <f>(135.0/B31*100)</f>
        <v/>
      </c>
      <c r="D31" s="19" t="n">
        <v>5321</v>
      </c>
      <c r="E31" s="18" t="n">
        <v>484.74782162</v>
      </c>
      <c r="F31" s="20" t="n">
        <v>6.61066299</v>
      </c>
      <c r="G31" s="18" t="n">
        <v>517.5918990599999</v>
      </c>
      <c r="H31" s="20" t="n">
        <v>3.31905668</v>
      </c>
      <c r="I31" s="18" t="n">
        <v>529.06320627</v>
      </c>
      <c r="J31" s="20" t="n">
        <v>2.73900768</v>
      </c>
      <c r="K31" s="18" t="n">
        <v>513.0992668599999</v>
      </c>
      <c r="L31" s="20" t="n">
        <v>4.91966904</v>
      </c>
      <c r="M31" s="18" t="s">
        <v>481</v>
      </c>
      <c r="N31" s="20" t="s">
        <v>481</v>
      </c>
      <c r="O31" s="18" t="s">
        <v>481</v>
      </c>
      <c r="P31" s="20" t="s">
        <v>481</v>
      </c>
      <c r="Q31" s="18" t="s">
        <v>481</v>
      </c>
      <c r="R31" s="20" t="s">
        <v>481</v>
      </c>
      <c r="S31" s="18" t="s">
        <v>481</v>
      </c>
      <c r="T31" s="20" t="s">
        <v>481</v>
      </c>
      <c r="U31" s="18" t="n">
        <v>398.92477314</v>
      </c>
      <c r="V31" s="20" t="n">
        <v>7.17337446</v>
      </c>
    </row>
    <row r="32" spans="1:22">
      <c r="A32" s="15" t="s">
        <v>507</v>
      </c>
      <c r="B32" s="17" t="n">
        <v>4478</v>
      </c>
      <c r="C32" s="18">
        <f>(6.0/B32*100)</f>
        <v/>
      </c>
      <c r="D32" s="19" t="n">
        <v>4472</v>
      </c>
      <c r="E32" s="18" t="n">
        <v>472.773952</v>
      </c>
      <c r="F32" s="20" t="n">
        <v>6.10286267</v>
      </c>
      <c r="G32" s="18" t="n">
        <v>507.60325669</v>
      </c>
      <c r="H32" s="20" t="n">
        <v>3.29990976</v>
      </c>
      <c r="I32" s="18" t="n">
        <v>515.27270212</v>
      </c>
      <c r="J32" s="20" t="n">
        <v>2.7377292</v>
      </c>
      <c r="K32" s="18" t="n">
        <v>516.87834416</v>
      </c>
      <c r="L32" s="20" t="n">
        <v>4.61683005</v>
      </c>
      <c r="M32" s="18" t="n">
        <v>418.27699634</v>
      </c>
      <c r="N32" s="20" t="n">
        <v>11.93967801</v>
      </c>
      <c r="O32" s="18" t="s">
        <v>481</v>
      </c>
      <c r="P32" s="20" t="s">
        <v>481</v>
      </c>
      <c r="Q32" s="18" t="s">
        <v>481</v>
      </c>
      <c r="R32" s="20" t="s">
        <v>481</v>
      </c>
      <c r="S32" s="18" t="s">
        <v>481</v>
      </c>
      <c r="T32" s="20" t="s">
        <v>481</v>
      </c>
      <c r="U32" s="18" t="n">
        <v>434.75356273</v>
      </c>
      <c r="V32" s="20" t="n">
        <v>13.35907406</v>
      </c>
    </row>
    <row r="33" spans="1:22">
      <c r="A33" s="15" t="s">
        <v>508</v>
      </c>
      <c r="B33" s="17" t="n">
        <v>7325</v>
      </c>
      <c r="C33" s="18">
        <f>(78.0/B33*100)</f>
        <v/>
      </c>
      <c r="D33" s="19" t="n">
        <v>7247</v>
      </c>
      <c r="E33" s="18" t="n">
        <v>478.80335753</v>
      </c>
      <c r="F33" s="20" t="n">
        <v>5.47663797</v>
      </c>
      <c r="G33" s="18" t="n">
        <v>505.69278571</v>
      </c>
      <c r="H33" s="20" t="n">
        <v>5.17133683</v>
      </c>
      <c r="I33" s="18" t="n">
        <v>510.81238367</v>
      </c>
      <c r="J33" s="20" t="n">
        <v>3.53584482</v>
      </c>
      <c r="K33" s="18" t="n">
        <v>453.90090062</v>
      </c>
      <c r="L33" s="20" t="n">
        <v>6.70947139</v>
      </c>
      <c r="M33" s="18" t="n">
        <v>504.79760102</v>
      </c>
      <c r="N33" s="20" t="n">
        <v>3.40739521</v>
      </c>
      <c r="O33" s="18" t="s">
        <v>481</v>
      </c>
      <c r="P33" s="20" t="s">
        <v>481</v>
      </c>
      <c r="Q33" s="18" t="s">
        <v>481</v>
      </c>
      <c r="R33" s="20" t="s">
        <v>481</v>
      </c>
      <c r="S33" s="18" t="s">
        <v>481</v>
      </c>
      <c r="T33" s="20" t="s">
        <v>481</v>
      </c>
      <c r="U33" s="18" t="n">
        <v>442.48599104</v>
      </c>
      <c r="V33" s="20" t="n">
        <v>10.01341154</v>
      </c>
    </row>
    <row r="34" spans="1:22">
      <c r="A34" s="15" t="s">
        <v>509</v>
      </c>
      <c r="B34" s="17" t="n">
        <v>6350</v>
      </c>
      <c r="C34" s="18">
        <f>(67.0/B34*100)</f>
        <v/>
      </c>
      <c r="D34" s="19" t="n">
        <v>6283</v>
      </c>
      <c r="E34" s="18" t="n">
        <v>441.81614981</v>
      </c>
      <c r="F34" s="20" t="n">
        <v>6.04312318</v>
      </c>
      <c r="G34" s="18" t="n">
        <v>468.3957587</v>
      </c>
      <c r="H34" s="20" t="n">
        <v>4.24358203</v>
      </c>
      <c r="I34" s="18" t="n">
        <v>472.83629988</v>
      </c>
      <c r="J34" s="20" t="n">
        <v>3.36909406</v>
      </c>
      <c r="K34" s="18" t="n">
        <v>463.58605051</v>
      </c>
      <c r="L34" s="20" t="n">
        <v>3.867363</v>
      </c>
      <c r="M34" s="18" t="n">
        <v>412.69710629</v>
      </c>
      <c r="N34" s="20" t="n">
        <v>14.24962195</v>
      </c>
      <c r="O34" s="18" t="s">
        <v>481</v>
      </c>
      <c r="P34" s="20" t="s">
        <v>481</v>
      </c>
      <c r="Q34" s="18" t="n">
        <v>263.37193708</v>
      </c>
      <c r="R34" s="20" t="n">
        <v>13.61114927</v>
      </c>
      <c r="S34" s="18" t="s">
        <v>481</v>
      </c>
      <c r="T34" s="20" t="s">
        <v>481</v>
      </c>
      <c r="U34" s="18" t="n">
        <v>367.38122213</v>
      </c>
      <c r="V34" s="20" t="n">
        <v>8.67827885</v>
      </c>
    </row>
    <row r="35" spans="1:22">
      <c r="A35" s="15" t="s">
        <v>510</v>
      </c>
      <c r="B35" s="17" t="n">
        <v>6406</v>
      </c>
      <c r="C35" s="18">
        <f>(50.0/B35*100)</f>
        <v/>
      </c>
      <c r="D35" s="19" t="n">
        <v>6356</v>
      </c>
      <c r="E35" s="18" t="n">
        <v>488.63147577</v>
      </c>
      <c r="F35" s="20" t="n">
        <v>6.97494466</v>
      </c>
      <c r="G35" s="18" t="n">
        <v>507.09013624</v>
      </c>
      <c r="H35" s="20" t="n">
        <v>5.26081431</v>
      </c>
      <c r="I35" s="18" t="n">
        <v>514.20692419</v>
      </c>
      <c r="J35" s="20" t="n">
        <v>4.59666787</v>
      </c>
      <c r="K35" s="18" t="n">
        <v>463.64978022</v>
      </c>
      <c r="L35" s="20" t="n">
        <v>5.95690823</v>
      </c>
      <c r="M35" s="18" t="n">
        <v>511.96195839</v>
      </c>
      <c r="N35" s="20" t="n">
        <v>2.20247171</v>
      </c>
      <c r="O35" s="18" t="s">
        <v>481</v>
      </c>
      <c r="P35" s="20" t="s">
        <v>481</v>
      </c>
      <c r="Q35" s="18" t="n">
        <v>337.32521215</v>
      </c>
      <c r="R35" s="20" t="n">
        <v>11.65794297</v>
      </c>
      <c r="S35" s="18" t="s">
        <v>481</v>
      </c>
      <c r="T35" s="20" t="s">
        <v>481</v>
      </c>
      <c r="U35" s="18" t="n">
        <v>437.20532314</v>
      </c>
      <c r="V35" s="20" t="n">
        <v>12.79672011</v>
      </c>
    </row>
    <row r="36" spans="1:22">
      <c r="A36" s="15" t="s">
        <v>511</v>
      </c>
      <c r="B36" s="17" t="n">
        <v>6736</v>
      </c>
      <c r="C36" s="18">
        <f>(42.0/B36*100)</f>
        <v/>
      </c>
      <c r="D36" s="19" t="n">
        <v>6694</v>
      </c>
      <c r="E36" s="18" t="n">
        <v>481.04766409</v>
      </c>
      <c r="F36" s="20" t="n">
        <v>5.42670842</v>
      </c>
      <c r="G36" s="18" t="n">
        <v>498.63081547</v>
      </c>
      <c r="H36" s="20" t="n">
        <v>3.92724856</v>
      </c>
      <c r="I36" s="18" t="n">
        <v>501.36314547</v>
      </c>
      <c r="J36" s="20" t="n">
        <v>3.55164247</v>
      </c>
      <c r="K36" s="18" t="n">
        <v>502.73593939</v>
      </c>
      <c r="L36" s="20" t="n">
        <v>3.28275173</v>
      </c>
      <c r="M36" s="18" t="n">
        <v>490.3722416</v>
      </c>
      <c r="N36" s="20" t="n">
        <v>4.18420925</v>
      </c>
      <c r="O36" s="18" t="s">
        <v>481</v>
      </c>
      <c r="P36" s="20" t="s">
        <v>481</v>
      </c>
      <c r="Q36" s="18" t="s">
        <v>481</v>
      </c>
      <c r="R36" s="20" t="s">
        <v>481</v>
      </c>
      <c r="S36" s="18" t="s">
        <v>481</v>
      </c>
      <c r="T36" s="20" t="s">
        <v>481</v>
      </c>
      <c r="U36" s="18" t="n">
        <v>429.67574304</v>
      </c>
      <c r="V36" s="20" t="n">
        <v>8.722353569999999</v>
      </c>
    </row>
    <row r="37" spans="1:22">
      <c r="A37" s="15" t="s">
        <v>512</v>
      </c>
      <c r="B37" s="17" t="n">
        <v>5458</v>
      </c>
      <c r="C37" s="18">
        <f>(88.0/B37*100)</f>
        <v/>
      </c>
      <c r="D37" s="19" t="n">
        <v>5370</v>
      </c>
      <c r="E37" s="18" t="n">
        <v>506.87613633</v>
      </c>
      <c r="F37" s="20" t="n">
        <v>5.24129149</v>
      </c>
      <c r="G37" s="18" t="n">
        <v>513.52189555</v>
      </c>
      <c r="H37" s="20" t="n">
        <v>3.80947097</v>
      </c>
      <c r="I37" s="18" t="n">
        <v>519.98026047</v>
      </c>
      <c r="J37" s="20" t="n">
        <v>3.22333436</v>
      </c>
      <c r="K37" s="18" t="n">
        <v>476.97342725</v>
      </c>
      <c r="L37" s="20" t="n">
        <v>7.11026776</v>
      </c>
      <c r="M37" s="18" t="n">
        <v>377.66528973</v>
      </c>
      <c r="N37" s="20" t="n">
        <v>8.85964399</v>
      </c>
      <c r="O37" s="18" t="s">
        <v>481</v>
      </c>
      <c r="P37" s="20" t="s">
        <v>481</v>
      </c>
      <c r="Q37" s="18" t="s">
        <v>481</v>
      </c>
      <c r="R37" s="20" t="s">
        <v>481</v>
      </c>
      <c r="S37" s="18" t="s">
        <v>481</v>
      </c>
      <c r="T37" s="20" t="s">
        <v>481</v>
      </c>
      <c r="U37" s="18" t="n">
        <v>390.42553575</v>
      </c>
      <c r="V37" s="20" t="n">
        <v>8.78968703</v>
      </c>
    </row>
    <row r="38" spans="1:22">
      <c r="A38" s="15" t="s">
        <v>513</v>
      </c>
      <c r="B38" s="17" t="n">
        <v>5860</v>
      </c>
      <c r="C38" s="18">
        <f>(20.0/B38*100)</f>
        <v/>
      </c>
      <c r="D38" s="19" t="n">
        <v>5840</v>
      </c>
      <c r="E38" s="18" t="n">
        <v>488.05786038</v>
      </c>
      <c r="F38" s="20" t="n">
        <v>5.47854747</v>
      </c>
      <c r="G38" s="18" t="n">
        <v>511.77220026</v>
      </c>
      <c r="H38" s="20" t="n">
        <v>3.46044863</v>
      </c>
      <c r="I38" s="18" t="n">
        <v>509.96827518</v>
      </c>
      <c r="J38" s="20" t="n">
        <v>3.8796051</v>
      </c>
      <c r="K38" s="18" t="n">
        <v>467.52223196</v>
      </c>
      <c r="L38" s="20" t="n">
        <v>6.68704755</v>
      </c>
      <c r="M38" s="18" t="n">
        <v>451.3764209</v>
      </c>
      <c r="N38" s="20" t="n">
        <v>7.03334187</v>
      </c>
      <c r="O38" s="18" t="s">
        <v>481</v>
      </c>
      <c r="P38" s="20" t="s">
        <v>481</v>
      </c>
      <c r="Q38" s="18" t="s">
        <v>481</v>
      </c>
      <c r="R38" s="20" t="s">
        <v>481</v>
      </c>
      <c r="S38" s="18" t="s">
        <v>481</v>
      </c>
      <c r="T38" s="20" t="s">
        <v>481</v>
      </c>
      <c r="U38" s="18" t="n">
        <v>417.8272021</v>
      </c>
      <c r="V38" s="20" t="n">
        <v>7.47004329</v>
      </c>
    </row>
    <row r="39" spans="1:22">
      <c r="A39" s="15" t="s">
        <v>514</v>
      </c>
      <c r="B39" s="17" t="n">
        <v>5895</v>
      </c>
      <c r="C39" s="18">
        <f>(33.0/B39*100)</f>
        <v/>
      </c>
      <c r="D39" s="19" t="n">
        <v>5862</v>
      </c>
      <c r="E39" s="18" t="n">
        <v>414.69815449</v>
      </c>
      <c r="F39" s="20" t="n">
        <v>4.54674268</v>
      </c>
      <c r="G39" s="18" t="n">
        <v>426.32945709</v>
      </c>
      <c r="H39" s="20" t="n">
        <v>5.47219687</v>
      </c>
      <c r="I39" s="18" t="n">
        <v>442.61626253</v>
      </c>
      <c r="J39" s="20" t="n">
        <v>5.08634029</v>
      </c>
      <c r="K39" s="18" t="n">
        <v>447.08320234</v>
      </c>
      <c r="L39" s="20" t="n">
        <v>4.70509544</v>
      </c>
      <c r="M39" s="18" t="n">
        <v>385.43607751</v>
      </c>
      <c r="N39" s="20" t="n">
        <v>6.46388279</v>
      </c>
      <c r="O39" s="18" t="s">
        <v>481</v>
      </c>
      <c r="P39" s="20" t="s">
        <v>481</v>
      </c>
      <c r="Q39" s="18" t="s">
        <v>481</v>
      </c>
      <c r="R39" s="20" t="s">
        <v>481</v>
      </c>
      <c r="S39" s="18" t="s">
        <v>481</v>
      </c>
      <c r="T39" s="20" t="s">
        <v>481</v>
      </c>
      <c r="U39" s="18" t="n">
        <v>371.40179354</v>
      </c>
      <c r="V39" s="20" t="n">
        <v>9.776165519999999</v>
      </c>
    </row>
    <row r="40" spans="1:22">
      <c r="A40" s="15" t="s">
        <v>515</v>
      </c>
      <c r="B40" s="17" t="n">
        <v>14157</v>
      </c>
      <c r="C40" s="18">
        <f>(359.0/B40*100)</f>
        <v/>
      </c>
      <c r="D40" s="19" t="n">
        <v>13798</v>
      </c>
      <c r="E40" s="18" t="n">
        <v>479.78200348</v>
      </c>
      <c r="F40" s="20" t="n">
        <v>4.876127</v>
      </c>
      <c r="G40" s="18" t="n">
        <v>513.5882484700001</v>
      </c>
      <c r="H40" s="20" t="n">
        <v>3.22536233</v>
      </c>
      <c r="I40" s="18" t="n">
        <v>510.55629165</v>
      </c>
      <c r="J40" s="20" t="n">
        <v>3.23293926</v>
      </c>
      <c r="K40" s="18" t="n">
        <v>472.26106209</v>
      </c>
      <c r="L40" s="20" t="n">
        <v>7.15953138</v>
      </c>
      <c r="M40" s="18" t="n">
        <v>419.2667557</v>
      </c>
      <c r="N40" s="20" t="n">
        <v>6.86651094</v>
      </c>
      <c r="O40" s="18" t="s">
        <v>481</v>
      </c>
      <c r="P40" s="20" t="s">
        <v>481</v>
      </c>
      <c r="Q40" s="18" t="s">
        <v>481</v>
      </c>
      <c r="R40" s="20" t="s">
        <v>481</v>
      </c>
      <c r="S40" s="18" t="s">
        <v>481</v>
      </c>
      <c r="T40" s="20" t="s">
        <v>481</v>
      </c>
      <c r="U40" s="18" t="n">
        <v>414.69594133</v>
      </c>
      <c r="V40" s="20" t="n">
        <v>8.37800504</v>
      </c>
    </row>
    <row r="41" spans="1:22">
      <c r="A41" s="15" t="s">
        <v>516</v>
      </c>
      <c r="B41" s="17" t="n">
        <v>5712</v>
      </c>
      <c r="C41" s="18">
        <f>(47.0/B41*100)</f>
        <v/>
      </c>
      <c r="D41" s="19" t="n">
        <v>5665</v>
      </c>
      <c r="E41" s="18" t="n">
        <v>496.93610234</v>
      </c>
      <c r="F41" s="20" t="n">
        <v>4.7790419</v>
      </c>
      <c r="G41" s="18" t="n">
        <v>511.57661906</v>
      </c>
      <c r="H41" s="20" t="n">
        <v>3.97764832</v>
      </c>
      <c r="I41" s="18" t="n">
        <v>504.03573374</v>
      </c>
      <c r="J41" s="20" t="n">
        <v>3.75742841</v>
      </c>
      <c r="K41" s="18" t="n">
        <v>478.66741397</v>
      </c>
      <c r="L41" s="20" t="n">
        <v>6.78726192</v>
      </c>
      <c r="M41" s="18" t="n">
        <v>460.36740886</v>
      </c>
      <c r="N41" s="20" t="n">
        <v>8.72283927</v>
      </c>
      <c r="O41" s="18" t="s">
        <v>481</v>
      </c>
      <c r="P41" s="20" t="s">
        <v>481</v>
      </c>
      <c r="Q41" s="18" t="n">
        <v>399.91015703</v>
      </c>
      <c r="R41" s="20" t="n">
        <v>16.72230739</v>
      </c>
      <c r="S41" s="18" t="s">
        <v>481</v>
      </c>
      <c r="T41" s="20" t="s">
        <v>481</v>
      </c>
      <c r="U41" s="18" t="n">
        <v>422.44429435</v>
      </c>
      <c r="V41" s="20" t="n">
        <v>10.96852053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360.46507677</v>
      </c>
      <c r="F45" s="20" t="n">
        <v>3.94846313</v>
      </c>
      <c r="G45" s="18" t="n">
        <v>352.09408649</v>
      </c>
      <c r="H45" s="20" t="n">
        <v>3.56059089</v>
      </c>
      <c r="I45" s="18" t="n">
        <v>345.91761462</v>
      </c>
      <c r="J45" s="20" t="n">
        <v>3.59618233</v>
      </c>
      <c r="K45" s="18" t="n">
        <v>326.66535679</v>
      </c>
      <c r="L45" s="20" t="n">
        <v>5.25729144</v>
      </c>
      <c r="M45" s="18" t="s">
        <v>481</v>
      </c>
      <c r="N45" s="20" t="s">
        <v>481</v>
      </c>
      <c r="O45" s="18" t="s">
        <v>481</v>
      </c>
      <c r="P45" s="20" t="s">
        <v>481</v>
      </c>
      <c r="Q45" s="18" t="s">
        <v>481</v>
      </c>
      <c r="R45" s="20" t="s">
        <v>481</v>
      </c>
      <c r="S45" s="18" t="n">
        <v>323.13047697</v>
      </c>
      <c r="T45" s="20" t="n">
        <v>18.40929722</v>
      </c>
      <c r="U45" s="18" t="n">
        <v>324.55835948</v>
      </c>
      <c r="V45" s="20" t="n">
        <v>5.88098292</v>
      </c>
    </row>
    <row r="46" spans="1:22">
      <c r="A46" s="15" t="s">
        <v>521</v>
      </c>
      <c r="B46" s="17" t="n">
        <v>23141</v>
      </c>
      <c r="C46" s="18">
        <f>(1857.0/B46*100)</f>
        <v/>
      </c>
      <c r="D46" s="19" t="n">
        <v>21284</v>
      </c>
      <c r="E46" s="18" t="n">
        <v>387.02497134</v>
      </c>
      <c r="F46" s="20" t="n">
        <v>5.02764271</v>
      </c>
      <c r="G46" s="18" t="n">
        <v>414.49010332</v>
      </c>
      <c r="H46" s="20" t="n">
        <v>4.94092761</v>
      </c>
      <c r="I46" s="18" t="n">
        <v>439.30338576</v>
      </c>
      <c r="J46" s="20" t="n">
        <v>3.53988049</v>
      </c>
      <c r="K46" s="18" t="n">
        <v>444.66559622</v>
      </c>
      <c r="L46" s="20" t="n">
        <v>3.50190208</v>
      </c>
      <c r="M46" s="18" t="n">
        <v>361.70374871</v>
      </c>
      <c r="N46" s="20" t="n">
        <v>3.67101074</v>
      </c>
      <c r="O46" s="18" t="s">
        <v>481</v>
      </c>
      <c r="P46" s="20" t="s">
        <v>481</v>
      </c>
      <c r="Q46" s="18" t="s">
        <v>481</v>
      </c>
      <c r="R46" s="20" t="s">
        <v>481</v>
      </c>
      <c r="S46" s="18" t="s">
        <v>481</v>
      </c>
      <c r="T46" s="20" t="s">
        <v>481</v>
      </c>
      <c r="U46" s="18" t="n">
        <v>370.18419469</v>
      </c>
      <c r="V46" s="20" t="n">
        <v>4.38804394</v>
      </c>
    </row>
    <row r="47" spans="1:22">
      <c r="A47" s="15" t="s">
        <v>522</v>
      </c>
      <c r="B47" s="17" t="n">
        <v>5928</v>
      </c>
      <c r="C47" s="18">
        <f>(223.0/B47*100)</f>
        <v/>
      </c>
      <c r="D47" s="19" t="n">
        <v>5705</v>
      </c>
      <c r="E47" s="18" t="n">
        <v>409.32195692</v>
      </c>
      <c r="F47" s="20" t="n">
        <v>6.75878816</v>
      </c>
      <c r="G47" s="18" t="n">
        <v>430.62844251</v>
      </c>
      <c r="H47" s="20" t="n">
        <v>5.6178022</v>
      </c>
      <c r="I47" s="18" t="n">
        <v>460.25188322</v>
      </c>
      <c r="J47" s="20" t="n">
        <v>4.90618589</v>
      </c>
      <c r="K47" s="18" t="n">
        <v>478.04823938</v>
      </c>
      <c r="L47" s="20" t="n">
        <v>5.82995063</v>
      </c>
      <c r="M47" s="18" t="n">
        <v>330.16195456</v>
      </c>
      <c r="N47" s="20" t="n">
        <v>6.5233442</v>
      </c>
      <c r="O47" s="18" t="s">
        <v>481</v>
      </c>
      <c r="P47" s="20" t="s">
        <v>481</v>
      </c>
      <c r="Q47" s="18" t="s">
        <v>481</v>
      </c>
      <c r="R47" s="20" t="s">
        <v>481</v>
      </c>
      <c r="S47" s="18" t="s">
        <v>481</v>
      </c>
      <c r="T47" s="20" t="s">
        <v>481</v>
      </c>
      <c r="U47" s="18" t="n">
        <v>354.58513181</v>
      </c>
      <c r="V47" s="20" t="n">
        <v>8.51436655</v>
      </c>
    </row>
    <row r="48" spans="1:22">
      <c r="A48" s="15" t="s">
        <v>523</v>
      </c>
      <c r="B48" s="17" t="n">
        <v>9841</v>
      </c>
      <c r="C48" s="18">
        <f>(7.0/B48*100)</f>
        <v/>
      </c>
      <c r="D48" s="19" t="n">
        <v>9834</v>
      </c>
      <c r="E48" s="18" t="n">
        <v>499.38836095</v>
      </c>
      <c r="F48" s="20" t="n">
        <v>6.85688898</v>
      </c>
      <c r="G48" s="18" t="n">
        <v>508.81748036</v>
      </c>
      <c r="H48" s="20" t="n">
        <v>7.58208385</v>
      </c>
      <c r="I48" s="18" t="n">
        <v>500.94039426</v>
      </c>
      <c r="J48" s="20" t="n">
        <v>5.56177593</v>
      </c>
      <c r="K48" s="18" t="n">
        <v>485.7651483</v>
      </c>
      <c r="L48" s="20" t="n">
        <v>6.91450842</v>
      </c>
      <c r="M48" s="18" t="n">
        <v>442.18295743</v>
      </c>
      <c r="N48" s="20" t="n">
        <v>7.02465201</v>
      </c>
      <c r="O48" s="18" t="s">
        <v>481</v>
      </c>
      <c r="P48" s="20" t="s">
        <v>481</v>
      </c>
      <c r="Q48" s="18" t="s">
        <v>481</v>
      </c>
      <c r="R48" s="20" t="s">
        <v>481</v>
      </c>
      <c r="S48" s="18" t="s">
        <v>481</v>
      </c>
      <c r="T48" s="20" t="s">
        <v>481</v>
      </c>
      <c r="U48" s="18" t="n">
        <v>455.41547794</v>
      </c>
      <c r="V48" s="20" t="n">
        <v>18.11185697</v>
      </c>
    </row>
    <row r="49" spans="1:22">
      <c r="A49" s="15" t="s">
        <v>524</v>
      </c>
      <c r="B49" s="17" t="n">
        <v>6349</v>
      </c>
      <c r="C49" s="18">
        <f>(56.0/B49*100)</f>
        <v/>
      </c>
      <c r="D49" s="19" t="n">
        <v>6293</v>
      </c>
      <c r="E49" s="18" t="n">
        <v>400.01416172</v>
      </c>
      <c r="F49" s="20" t="n">
        <v>4.94783972</v>
      </c>
      <c r="G49" s="18" t="n">
        <v>431.50672776</v>
      </c>
      <c r="H49" s="20" t="n">
        <v>4.28297029</v>
      </c>
      <c r="I49" s="18" t="n">
        <v>432.94352736</v>
      </c>
      <c r="J49" s="20" t="n">
        <v>3.94971281</v>
      </c>
      <c r="K49" s="18" t="n">
        <v>430.98447894</v>
      </c>
      <c r="L49" s="20" t="n">
        <v>4.12109815</v>
      </c>
      <c r="M49" s="18" t="s">
        <v>481</v>
      </c>
      <c r="N49" s="20" t="s">
        <v>481</v>
      </c>
      <c r="O49" s="18" t="s">
        <v>481</v>
      </c>
      <c r="P49" s="20" t="s">
        <v>481</v>
      </c>
      <c r="Q49" s="18" t="s">
        <v>481</v>
      </c>
      <c r="R49" s="20" t="s">
        <v>481</v>
      </c>
      <c r="S49" s="18" t="n">
        <v>328.0266</v>
      </c>
      <c r="T49" s="20" t="n">
        <v>43.49917399</v>
      </c>
      <c r="U49" s="18" t="n">
        <v>350.50007338</v>
      </c>
      <c r="V49" s="20" t="n">
        <v>10.13420713</v>
      </c>
    </row>
    <row r="50" spans="1:22">
      <c r="A50" s="15" t="s">
        <v>525</v>
      </c>
      <c r="B50" s="17" t="n">
        <v>11795</v>
      </c>
      <c r="C50" s="18">
        <f>(260.0/B50*100)</f>
        <v/>
      </c>
      <c r="D50" s="19" t="n">
        <v>11535</v>
      </c>
      <c r="E50" s="18" t="n">
        <v>407.25134048</v>
      </c>
      <c r="F50" s="20" t="n">
        <v>4.43220818</v>
      </c>
      <c r="G50" s="18" t="n">
        <v>430.80779583</v>
      </c>
      <c r="H50" s="20" t="n">
        <v>4.04753573</v>
      </c>
      <c r="I50" s="18" t="n">
        <v>437.73001792</v>
      </c>
      <c r="J50" s="20" t="n">
        <v>3.12712248</v>
      </c>
      <c r="K50" s="18" t="n">
        <v>427.94875866</v>
      </c>
      <c r="L50" s="20" t="n">
        <v>4.80414665</v>
      </c>
      <c r="M50" s="18" t="n">
        <v>366.92642505</v>
      </c>
      <c r="N50" s="20" t="n">
        <v>6.73675518</v>
      </c>
      <c r="O50" s="18" t="s">
        <v>481</v>
      </c>
      <c r="P50" s="20" t="s">
        <v>481</v>
      </c>
      <c r="Q50" s="18" t="s">
        <v>481</v>
      </c>
      <c r="R50" s="20" t="s">
        <v>481</v>
      </c>
      <c r="S50" s="18" t="s">
        <v>481</v>
      </c>
      <c r="T50" s="20" t="s">
        <v>481</v>
      </c>
      <c r="U50" s="18" t="n">
        <v>350.64162534</v>
      </c>
      <c r="V50" s="20" t="n">
        <v>8.97558364</v>
      </c>
    </row>
    <row r="51" spans="1:22">
      <c r="A51" s="15" t="s">
        <v>526</v>
      </c>
      <c r="B51" s="17" t="n">
        <v>6866</v>
      </c>
      <c r="C51" s="18">
        <f>(114.0/B51*100)</f>
        <v/>
      </c>
      <c r="D51" s="19" t="n">
        <v>6752</v>
      </c>
      <c r="E51" s="18" t="n">
        <v>403.82134843</v>
      </c>
      <c r="F51" s="20" t="n">
        <v>5.13624426</v>
      </c>
      <c r="G51" s="18" t="n">
        <v>421.25382883</v>
      </c>
      <c r="H51" s="20" t="n">
        <v>5.03635348</v>
      </c>
      <c r="I51" s="18" t="n">
        <v>429.48560416</v>
      </c>
      <c r="J51" s="20" t="n">
        <v>3.8190902</v>
      </c>
      <c r="K51" s="18" t="n">
        <v>443.66079846</v>
      </c>
      <c r="L51" s="20" t="n">
        <v>3.47201569</v>
      </c>
      <c r="M51" s="18" t="n">
        <v>383.27112715</v>
      </c>
      <c r="N51" s="20" t="n">
        <v>7.20497991</v>
      </c>
      <c r="O51" s="18" t="s">
        <v>481</v>
      </c>
      <c r="P51" s="20" t="s">
        <v>481</v>
      </c>
      <c r="Q51" s="18" t="n">
        <v>427.96430568</v>
      </c>
      <c r="R51" s="20" t="n">
        <v>5.20460603</v>
      </c>
      <c r="S51" s="18" t="s">
        <v>481</v>
      </c>
      <c r="T51" s="20" t="s">
        <v>481</v>
      </c>
      <c r="U51" s="18" t="n">
        <v>393.13495367</v>
      </c>
      <c r="V51" s="20" t="n">
        <v>7.47164621</v>
      </c>
    </row>
    <row r="52" spans="1:22">
      <c r="A52" s="15" t="s">
        <v>527</v>
      </c>
      <c r="B52" s="17" t="n">
        <v>5809</v>
      </c>
      <c r="C52" s="18">
        <f>(88.0/B52*100)</f>
        <v/>
      </c>
      <c r="D52" s="19" t="n">
        <v>5721</v>
      </c>
      <c r="E52" s="18" t="n">
        <v>472.3528687</v>
      </c>
      <c r="F52" s="20" t="n">
        <v>5.68905462</v>
      </c>
      <c r="G52" s="18" t="n">
        <v>500.770886</v>
      </c>
      <c r="H52" s="20" t="n">
        <v>3.77003545</v>
      </c>
      <c r="I52" s="18" t="n">
        <v>505.28151501</v>
      </c>
      <c r="J52" s="20" t="n">
        <v>3.29378861</v>
      </c>
      <c r="K52" s="18" t="n">
        <v>492.30994971</v>
      </c>
      <c r="L52" s="20" t="n">
        <v>3.89516568</v>
      </c>
      <c r="M52" s="18" t="n">
        <v>421.26811804</v>
      </c>
      <c r="N52" s="20" t="n">
        <v>5.96822849</v>
      </c>
      <c r="O52" s="18" t="s">
        <v>481</v>
      </c>
      <c r="P52" s="20" t="s">
        <v>481</v>
      </c>
      <c r="Q52" s="18" t="s">
        <v>481</v>
      </c>
      <c r="R52" s="20" t="s">
        <v>481</v>
      </c>
      <c r="S52" s="18" t="s">
        <v>481</v>
      </c>
      <c r="T52" s="20" t="s">
        <v>481</v>
      </c>
      <c r="U52" s="18" t="n">
        <v>427.02975106</v>
      </c>
      <c r="V52" s="20" t="n">
        <v>6.63788351</v>
      </c>
    </row>
    <row r="53" spans="1:22">
      <c r="A53" s="15" t="s">
        <v>528</v>
      </c>
      <c r="B53" s="17" t="n">
        <v>5571</v>
      </c>
      <c r="C53" s="18">
        <f>(95.0/B53*100)</f>
        <v/>
      </c>
      <c r="D53" s="19" t="n">
        <v>5476</v>
      </c>
      <c r="E53" s="18" t="n">
        <v>446.31710865</v>
      </c>
      <c r="F53" s="20" t="n">
        <v>3.40385801</v>
      </c>
      <c r="G53" s="18" t="n">
        <v>463.28100021</v>
      </c>
      <c r="H53" s="20" t="n">
        <v>3.11276414</v>
      </c>
      <c r="I53" s="18" t="n">
        <v>456.4480293</v>
      </c>
      <c r="J53" s="20" t="n">
        <v>2.77866147</v>
      </c>
      <c r="K53" s="18" t="n">
        <v>408.44186628</v>
      </c>
      <c r="L53" s="20" t="n">
        <v>6.56394843</v>
      </c>
      <c r="M53" s="18" t="n">
        <v>364.18043417</v>
      </c>
      <c r="N53" s="20" t="n">
        <v>5.41914123</v>
      </c>
      <c r="O53" s="18" t="s">
        <v>481</v>
      </c>
      <c r="P53" s="20" t="s">
        <v>481</v>
      </c>
      <c r="Q53" s="18" t="s">
        <v>481</v>
      </c>
      <c r="R53" s="20" t="s">
        <v>481</v>
      </c>
      <c r="S53" s="18" t="s">
        <v>481</v>
      </c>
      <c r="T53" s="20" t="s">
        <v>481</v>
      </c>
      <c r="U53" s="18" t="n">
        <v>366.6288446</v>
      </c>
      <c r="V53" s="20" t="n">
        <v>7.56152303</v>
      </c>
    </row>
    <row r="54" spans="1:22">
      <c r="A54" s="15" t="s">
        <v>529</v>
      </c>
      <c r="B54" s="17" t="n">
        <v>4740</v>
      </c>
      <c r="C54" s="18">
        <f>(276.0/B54*100)</f>
        <v/>
      </c>
      <c r="D54" s="19" t="n">
        <v>4464</v>
      </c>
      <c r="E54" s="18" t="n">
        <v>357.71341546</v>
      </c>
      <c r="F54" s="20" t="n">
        <v>3.8533852</v>
      </c>
      <c r="G54" s="18" t="n">
        <v>365.7813349</v>
      </c>
      <c r="H54" s="20" t="n">
        <v>4.92580761</v>
      </c>
      <c r="I54" s="18" t="n">
        <v>390.79588804</v>
      </c>
      <c r="J54" s="20" t="n">
        <v>4.40292335</v>
      </c>
      <c r="K54" s="18" t="n">
        <v>377.50837458</v>
      </c>
      <c r="L54" s="20" t="n">
        <v>5.34902358</v>
      </c>
      <c r="M54" s="18" t="n">
        <v>285.11114138</v>
      </c>
      <c r="N54" s="20" t="n">
        <v>8.04981896</v>
      </c>
      <c r="O54" s="18" t="s">
        <v>481</v>
      </c>
      <c r="P54" s="20" t="s">
        <v>481</v>
      </c>
      <c r="Q54" s="18" t="s">
        <v>481</v>
      </c>
      <c r="R54" s="20" t="s">
        <v>481</v>
      </c>
      <c r="S54" s="18" t="s">
        <v>481</v>
      </c>
      <c r="T54" s="20" t="s">
        <v>481</v>
      </c>
      <c r="U54" s="18" t="n">
        <v>303.72099255</v>
      </c>
      <c r="V54" s="20" t="n">
        <v>4.89862602</v>
      </c>
    </row>
    <row r="55" spans="1:22">
      <c r="A55" s="15" t="s">
        <v>530</v>
      </c>
      <c r="B55" s="17" t="n">
        <v>5316</v>
      </c>
      <c r="C55" s="18">
        <f>(22.0/B55*100)</f>
        <v/>
      </c>
      <c r="D55" s="19" t="n">
        <v>5294</v>
      </c>
      <c r="E55" s="18" t="n">
        <v>380.50134718</v>
      </c>
      <c r="F55" s="20" t="n">
        <v>4.8071871</v>
      </c>
      <c r="G55" s="18" t="n">
        <v>405.62965733</v>
      </c>
      <c r="H55" s="20" t="n">
        <v>4.39481229</v>
      </c>
      <c r="I55" s="18" t="n">
        <v>407.66710057</v>
      </c>
      <c r="J55" s="20" t="n">
        <v>3.99212034</v>
      </c>
      <c r="K55" s="18" t="n">
        <v>431.31215189</v>
      </c>
      <c r="L55" s="20" t="n">
        <v>4.15945412</v>
      </c>
      <c r="M55" s="18" t="s">
        <v>481</v>
      </c>
      <c r="N55" s="20" t="s">
        <v>481</v>
      </c>
      <c r="O55" s="18" t="s">
        <v>481</v>
      </c>
      <c r="P55" s="20" t="s">
        <v>481</v>
      </c>
      <c r="Q55" s="18" t="s">
        <v>481</v>
      </c>
      <c r="R55" s="20" t="s">
        <v>481</v>
      </c>
      <c r="S55" s="18" t="n">
        <v>287.5228638</v>
      </c>
      <c r="T55" s="20" t="n">
        <v>30.98844378</v>
      </c>
      <c r="U55" s="18" t="n">
        <v>273.64661046</v>
      </c>
      <c r="V55" s="20" t="n">
        <v>9.31172853</v>
      </c>
    </row>
    <row r="56" spans="1:22">
      <c r="A56" s="15" t="s">
        <v>531</v>
      </c>
      <c r="B56" s="17" t="n">
        <v>5359</v>
      </c>
      <c r="C56" s="18">
        <f>(77.0/B56*100)</f>
        <v/>
      </c>
      <c r="D56" s="19" t="n">
        <v>5282</v>
      </c>
      <c r="E56" s="18" t="n">
        <v>527.55878835</v>
      </c>
      <c r="F56" s="20" t="n">
        <v>5.59230165</v>
      </c>
      <c r="G56" s="18" t="n">
        <v>539.71136882</v>
      </c>
      <c r="H56" s="20" t="n">
        <v>4.5423073</v>
      </c>
      <c r="I56" s="18" t="n">
        <v>530.44873339</v>
      </c>
      <c r="J56" s="20" t="n">
        <v>3.52737526</v>
      </c>
      <c r="K56" s="18" t="n">
        <v>529.9648574</v>
      </c>
      <c r="L56" s="20" t="n">
        <v>9.493357189999999</v>
      </c>
      <c r="M56" s="18" t="n">
        <v>511.472242</v>
      </c>
      <c r="N56" s="20" t="n">
        <v>3.24970706</v>
      </c>
      <c r="O56" s="18" t="s">
        <v>481</v>
      </c>
      <c r="P56" s="20" t="s">
        <v>481</v>
      </c>
      <c r="Q56" s="18" t="s">
        <v>481</v>
      </c>
      <c r="R56" s="20" t="s">
        <v>481</v>
      </c>
      <c r="S56" s="18" t="s">
        <v>481</v>
      </c>
      <c r="T56" s="20" t="s">
        <v>481</v>
      </c>
      <c r="U56" s="18" t="n">
        <v>516.97673158</v>
      </c>
      <c r="V56" s="20" t="n">
        <v>12.52274514</v>
      </c>
    </row>
    <row r="57" spans="1:22">
      <c r="A57" s="15" t="s">
        <v>532</v>
      </c>
      <c r="B57" s="17" t="n">
        <v>6513</v>
      </c>
      <c r="C57" s="18">
        <f>(0.0/B57*100)</f>
        <v/>
      </c>
      <c r="D57" s="19" t="n">
        <v>6513</v>
      </c>
      <c r="E57" s="18" t="n">
        <v>390.17414614</v>
      </c>
      <c r="F57" s="20" t="n">
        <v>4.3959439</v>
      </c>
      <c r="G57" s="18" t="n">
        <v>401.29741162</v>
      </c>
      <c r="H57" s="20" t="n">
        <v>4.22075306</v>
      </c>
      <c r="I57" s="18" t="n">
        <v>401.87568506</v>
      </c>
      <c r="J57" s="20" t="n">
        <v>3.07599522</v>
      </c>
      <c r="K57" s="18" t="n">
        <v>387.17475155</v>
      </c>
      <c r="L57" s="20" t="n">
        <v>4.85095881</v>
      </c>
      <c r="M57" s="18" t="s">
        <v>481</v>
      </c>
      <c r="N57" s="20" t="s">
        <v>481</v>
      </c>
      <c r="O57" s="18" t="s">
        <v>481</v>
      </c>
      <c r="P57" s="20" t="s">
        <v>481</v>
      </c>
      <c r="Q57" s="18" t="s">
        <v>481</v>
      </c>
      <c r="R57" s="20" t="s">
        <v>481</v>
      </c>
      <c r="S57" s="18" t="n">
        <v>346.40025135</v>
      </c>
      <c r="T57" s="20" t="n">
        <v>26.074398</v>
      </c>
      <c r="U57" s="18" t="n">
        <v>373.31137734</v>
      </c>
      <c r="V57" s="20" t="n">
        <v>12.85866119</v>
      </c>
    </row>
    <row r="58" spans="1:22">
      <c r="A58" s="15" t="s">
        <v>533</v>
      </c>
      <c r="B58" s="17" t="n">
        <v>7267</v>
      </c>
      <c r="C58" s="18">
        <f>(10.0/B58*100)</f>
        <v/>
      </c>
      <c r="D58" s="19" t="n">
        <v>7257</v>
      </c>
      <c r="E58" s="18" t="n">
        <v>405.48275925</v>
      </c>
      <c r="F58" s="20" t="n">
        <v>3.92074505</v>
      </c>
      <c r="G58" s="18" t="n">
        <v>413.94231379</v>
      </c>
      <c r="H58" s="20" t="n">
        <v>3.88347019</v>
      </c>
      <c r="I58" s="18" t="n">
        <v>419.64441387</v>
      </c>
      <c r="J58" s="20" t="n">
        <v>3.85720069</v>
      </c>
      <c r="K58" s="18" t="n">
        <v>414.52146121</v>
      </c>
      <c r="L58" s="20" t="n">
        <v>3.86186561</v>
      </c>
      <c r="M58" s="18" t="s">
        <v>481</v>
      </c>
      <c r="N58" s="20" t="s">
        <v>481</v>
      </c>
      <c r="O58" s="18" t="s">
        <v>481</v>
      </c>
      <c r="P58" s="20" t="s">
        <v>481</v>
      </c>
      <c r="Q58" s="18" t="s">
        <v>481</v>
      </c>
      <c r="R58" s="20" t="s">
        <v>481</v>
      </c>
      <c r="S58" s="18" t="n">
        <v>303.54865129</v>
      </c>
      <c r="T58" s="20" t="n">
        <v>19.56023522</v>
      </c>
      <c r="U58" s="18" t="n">
        <v>297.36173301</v>
      </c>
      <c r="V58" s="20" t="n">
        <v>14.44243573</v>
      </c>
    </row>
    <row r="59" spans="1:22">
      <c r="A59" s="15" t="s">
        <v>534</v>
      </c>
      <c r="B59" s="17" t="n">
        <v>4826</v>
      </c>
      <c r="C59" s="18">
        <f>(26.0/B59*100)</f>
        <v/>
      </c>
      <c r="D59" s="19" t="n">
        <v>4800</v>
      </c>
      <c r="E59" s="18" t="n">
        <v>318.10857356</v>
      </c>
      <c r="F59" s="20" t="n">
        <v>5.13617568</v>
      </c>
      <c r="G59" s="18" t="n">
        <v>343.70105809</v>
      </c>
      <c r="H59" s="20" t="n">
        <v>3.74322643</v>
      </c>
      <c r="I59" s="18" t="n">
        <v>354.09665635</v>
      </c>
      <c r="J59" s="20" t="n">
        <v>2.22398839</v>
      </c>
      <c r="K59" s="18" t="n">
        <v>363.38256578</v>
      </c>
      <c r="L59" s="20" t="n">
        <v>2.29748751</v>
      </c>
      <c r="M59" s="18" t="s">
        <v>481</v>
      </c>
      <c r="N59" s="20" t="s">
        <v>481</v>
      </c>
      <c r="O59" s="18" t="s">
        <v>481</v>
      </c>
      <c r="P59" s="20" t="s">
        <v>481</v>
      </c>
      <c r="Q59" s="18" t="s">
        <v>481</v>
      </c>
      <c r="R59" s="20" t="s">
        <v>481</v>
      </c>
      <c r="S59" s="18" t="n">
        <v>275.53748204</v>
      </c>
      <c r="T59" s="20" t="n">
        <v>15.55672212</v>
      </c>
      <c r="U59" s="18" t="n">
        <v>268.77062478</v>
      </c>
      <c r="V59" s="20" t="n">
        <v>9.705496889999999</v>
      </c>
    </row>
    <row r="60" spans="1:22">
      <c r="A60" s="15" t="s">
        <v>535</v>
      </c>
      <c r="B60" s="17" t="n">
        <v>4546</v>
      </c>
      <c r="C60" s="18">
        <f>(15.0/B60*100)</f>
        <v/>
      </c>
      <c r="D60" s="19" t="n">
        <v>4531</v>
      </c>
      <c r="E60" s="18" t="n">
        <v>344.21771265</v>
      </c>
      <c r="F60" s="20" t="n">
        <v>5.6546335</v>
      </c>
      <c r="G60" s="18" t="n">
        <v>356.61928154</v>
      </c>
      <c r="H60" s="20" t="n">
        <v>5.68546808</v>
      </c>
      <c r="I60" s="18" t="n">
        <v>357.73381033</v>
      </c>
      <c r="J60" s="20" t="n">
        <v>6.9104113</v>
      </c>
      <c r="K60" s="18" t="n">
        <v>316.19688191</v>
      </c>
      <c r="L60" s="20" t="n">
        <v>14.26799741</v>
      </c>
      <c r="M60" s="18" t="s">
        <v>481</v>
      </c>
      <c r="N60" s="20" t="s">
        <v>481</v>
      </c>
      <c r="O60" s="18" t="s">
        <v>481</v>
      </c>
      <c r="P60" s="20" t="s">
        <v>481</v>
      </c>
      <c r="Q60" s="18" t="s">
        <v>481</v>
      </c>
      <c r="R60" s="20" t="s">
        <v>481</v>
      </c>
      <c r="S60" s="18" t="n">
        <v>242.38108503</v>
      </c>
      <c r="T60" s="20" t="n">
        <v>22.31960868</v>
      </c>
      <c r="U60" s="18" t="n">
        <v>285.02578995</v>
      </c>
      <c r="V60" s="20" t="n">
        <v>12.50816283</v>
      </c>
    </row>
    <row r="61" spans="1:22">
      <c r="A61" s="15" t="s">
        <v>536</v>
      </c>
      <c r="B61" s="17" t="n">
        <v>6525</v>
      </c>
      <c r="C61" s="18">
        <f>(150.0/B61*100)</f>
        <v/>
      </c>
      <c r="D61" s="19" t="n">
        <v>6375</v>
      </c>
      <c r="E61" s="18" t="n">
        <v>474.36827076</v>
      </c>
      <c r="F61" s="20" t="n">
        <v>3.83908894</v>
      </c>
      <c r="G61" s="18" t="n">
        <v>483.23563559</v>
      </c>
      <c r="H61" s="20" t="n">
        <v>2.98419395</v>
      </c>
      <c r="I61" s="18" t="n">
        <v>483.75643432</v>
      </c>
      <c r="J61" s="20" t="n">
        <v>3.1655247</v>
      </c>
      <c r="K61" s="18" t="n">
        <v>464.1641538</v>
      </c>
      <c r="L61" s="20" t="n">
        <v>5.32258117</v>
      </c>
      <c r="M61" s="18" t="n">
        <v>383.6044198</v>
      </c>
      <c r="N61" s="20" t="n">
        <v>9.387721190000001</v>
      </c>
      <c r="O61" s="18" t="s">
        <v>481</v>
      </c>
      <c r="P61" s="20" t="s">
        <v>481</v>
      </c>
      <c r="Q61" s="18" t="s">
        <v>481</v>
      </c>
      <c r="R61" s="20" t="s">
        <v>481</v>
      </c>
      <c r="S61" s="18" t="s">
        <v>481</v>
      </c>
      <c r="T61" s="20" t="s">
        <v>481</v>
      </c>
      <c r="U61" s="18" t="n">
        <v>408.48198389</v>
      </c>
      <c r="V61" s="20" t="n">
        <v>7.41730918</v>
      </c>
    </row>
    <row r="62" spans="1:22">
      <c r="A62" s="15" t="s">
        <v>537</v>
      </c>
      <c r="B62" s="17" t="n">
        <v>4476</v>
      </c>
      <c r="C62" s="18">
        <f>(3.0/B62*100)</f>
        <v/>
      </c>
      <c r="D62" s="19" t="n">
        <v>4473</v>
      </c>
      <c r="E62" s="18" t="n">
        <v>506.10532741</v>
      </c>
      <c r="F62" s="20" t="n">
        <v>6.1210453</v>
      </c>
      <c r="G62" s="18" t="n">
        <v>521.33658074</v>
      </c>
      <c r="H62" s="20" t="n">
        <v>3.1172276</v>
      </c>
      <c r="I62" s="18" t="n">
        <v>513.62667893</v>
      </c>
      <c r="J62" s="20" t="n">
        <v>1.86424507</v>
      </c>
      <c r="K62" s="18" t="n">
        <v>484.04153116</v>
      </c>
      <c r="L62" s="20" t="n">
        <v>4.47282896</v>
      </c>
      <c r="M62" s="18" t="n">
        <v>489.95828195</v>
      </c>
      <c r="N62" s="20" t="n">
        <v>4.45531942</v>
      </c>
      <c r="O62" s="18" t="s">
        <v>481</v>
      </c>
      <c r="P62" s="20" t="s">
        <v>481</v>
      </c>
      <c r="Q62" s="18" t="s">
        <v>481</v>
      </c>
      <c r="R62" s="20" t="s">
        <v>481</v>
      </c>
      <c r="S62" s="18" t="s">
        <v>481</v>
      </c>
      <c r="T62" s="20" t="s">
        <v>481</v>
      </c>
      <c r="U62" s="18" t="n">
        <v>472.25612794</v>
      </c>
      <c r="V62" s="20" t="n">
        <v>12.43105701</v>
      </c>
    </row>
    <row r="63" spans="1:22">
      <c r="A63" s="15" t="s">
        <v>538</v>
      </c>
      <c r="B63" s="17" t="n">
        <v>5324</v>
      </c>
      <c r="C63" s="18">
        <f>(13.0/B63*100)</f>
        <v/>
      </c>
      <c r="D63" s="19" t="n">
        <v>5311</v>
      </c>
      <c r="E63" s="18" t="n">
        <v>338.23992331</v>
      </c>
      <c r="F63" s="20" t="n">
        <v>4.37623639</v>
      </c>
      <c r="G63" s="18" t="n">
        <v>359.42034435</v>
      </c>
      <c r="H63" s="20" t="n">
        <v>3.55629086</v>
      </c>
      <c r="I63" s="18" t="n">
        <v>366.14852939</v>
      </c>
      <c r="J63" s="20" t="n">
        <v>2.85696167</v>
      </c>
      <c r="K63" s="18" t="n">
        <v>348.19258803</v>
      </c>
      <c r="L63" s="20" t="n">
        <v>3.1990764</v>
      </c>
      <c r="M63" s="18" t="s">
        <v>481</v>
      </c>
      <c r="N63" s="20" t="s">
        <v>481</v>
      </c>
      <c r="O63" s="18" t="s">
        <v>481</v>
      </c>
      <c r="P63" s="20" t="s">
        <v>481</v>
      </c>
      <c r="Q63" s="18" t="n">
        <v>318.68526965</v>
      </c>
      <c r="R63" s="20" t="n">
        <v>42.43703458</v>
      </c>
      <c r="S63" s="18" t="n">
        <v>220.06629184</v>
      </c>
      <c r="T63" s="20" t="n">
        <v>29.47080566</v>
      </c>
      <c r="U63" s="18" t="n">
        <v>312.82835286</v>
      </c>
      <c r="V63" s="20" t="n">
        <v>5.71635999</v>
      </c>
    </row>
    <row r="64" spans="1:22">
      <c r="A64" s="15" t="s">
        <v>539</v>
      </c>
      <c r="B64" s="17" t="n">
        <v>3634</v>
      </c>
      <c r="C64" s="18">
        <f>(3.0/B64*100)</f>
        <v/>
      </c>
      <c r="D64" s="19" t="n">
        <v>3631</v>
      </c>
      <c r="E64" s="18" t="n">
        <v>437.63392194</v>
      </c>
      <c r="F64" s="20" t="n">
        <v>6.60460528</v>
      </c>
      <c r="G64" s="18" t="n">
        <v>457.0144193</v>
      </c>
      <c r="H64" s="20" t="n">
        <v>3.30751208</v>
      </c>
      <c r="I64" s="18" t="n">
        <v>465.1104027</v>
      </c>
      <c r="J64" s="20" t="n">
        <v>3.11168944</v>
      </c>
      <c r="K64" s="18" t="n">
        <v>399.29881745</v>
      </c>
      <c r="L64" s="20" t="n">
        <v>7.34618536</v>
      </c>
      <c r="M64" s="18" t="s">
        <v>481</v>
      </c>
      <c r="N64" s="20" t="s">
        <v>481</v>
      </c>
      <c r="O64" s="18" t="s">
        <v>481</v>
      </c>
      <c r="P64" s="20" t="s">
        <v>481</v>
      </c>
      <c r="Q64" s="18" t="s">
        <v>481</v>
      </c>
      <c r="R64" s="20" t="s">
        <v>481</v>
      </c>
      <c r="S64" s="18" t="n">
        <v>219.30520623</v>
      </c>
      <c r="T64" s="20" t="n">
        <v>76.99515414</v>
      </c>
      <c r="U64" s="18" t="n">
        <v>279.8300491</v>
      </c>
      <c r="V64" s="20" t="n">
        <v>10.52778724</v>
      </c>
    </row>
    <row r="65" spans="1:22">
      <c r="A65" s="15" t="s">
        <v>540</v>
      </c>
      <c r="B65" s="17" t="n">
        <v>5325</v>
      </c>
      <c r="C65" s="18">
        <f>(14.0/B65*100)</f>
        <v/>
      </c>
      <c r="D65" s="19" t="n">
        <v>5311</v>
      </c>
      <c r="E65" s="18" t="n">
        <v>411.2692196</v>
      </c>
      <c r="F65" s="20" t="n">
        <v>3.2000046</v>
      </c>
      <c r="G65" s="18" t="n">
        <v>443.63833217</v>
      </c>
      <c r="H65" s="20" t="n">
        <v>3.486702</v>
      </c>
      <c r="I65" s="18" t="n">
        <v>413.8511747</v>
      </c>
      <c r="J65" s="20" t="n">
        <v>3.33271827</v>
      </c>
      <c r="K65" s="18" t="n">
        <v>398.24221565</v>
      </c>
      <c r="L65" s="20" t="n">
        <v>8.26461686</v>
      </c>
      <c r="M65" s="18" t="s">
        <v>481</v>
      </c>
      <c r="N65" s="20" t="s">
        <v>481</v>
      </c>
      <c r="O65" s="18" t="s">
        <v>481</v>
      </c>
      <c r="P65" s="20" t="s">
        <v>481</v>
      </c>
      <c r="Q65" s="18" t="n">
        <v>266.80791809</v>
      </c>
      <c r="R65" s="20" t="n">
        <v>27.49745956</v>
      </c>
      <c r="S65" s="18" t="s">
        <v>481</v>
      </c>
      <c r="T65" s="20" t="s">
        <v>481</v>
      </c>
      <c r="U65" s="18" t="n">
        <v>297.82938099</v>
      </c>
      <c r="V65" s="20" t="n">
        <v>8.7698804</v>
      </c>
    </row>
    <row r="66" spans="1:22">
      <c r="A66" s="15" t="s">
        <v>541</v>
      </c>
      <c r="B66" s="17" t="n">
        <v>5665</v>
      </c>
      <c r="C66" s="18">
        <f>(82.0/B66*100)</f>
        <v/>
      </c>
      <c r="D66" s="19" t="n">
        <v>5583</v>
      </c>
      <c r="E66" s="18" t="n">
        <v>404.12172509</v>
      </c>
      <c r="F66" s="20" t="n">
        <v>3.93388757</v>
      </c>
      <c r="G66" s="18" t="n">
        <v>417.29426412</v>
      </c>
      <c r="H66" s="20" t="n">
        <v>4.05879973</v>
      </c>
      <c r="I66" s="18" t="n">
        <v>439.48962785</v>
      </c>
      <c r="J66" s="20" t="n">
        <v>2.71651157</v>
      </c>
      <c r="K66" s="18" t="n">
        <v>467.58331073</v>
      </c>
      <c r="L66" s="20" t="n">
        <v>2.70136849</v>
      </c>
      <c r="M66" s="18" t="n">
        <v>375.03384174</v>
      </c>
      <c r="N66" s="20" t="n">
        <v>4.57448314</v>
      </c>
      <c r="O66" s="18" t="s">
        <v>481</v>
      </c>
      <c r="P66" s="20" t="s">
        <v>481</v>
      </c>
      <c r="Q66" s="18" t="s">
        <v>481</v>
      </c>
      <c r="R66" s="20" t="s">
        <v>481</v>
      </c>
      <c r="S66" s="18" t="s">
        <v>481</v>
      </c>
      <c r="T66" s="20" t="s">
        <v>481</v>
      </c>
      <c r="U66" s="18" t="n">
        <v>360.06201796</v>
      </c>
      <c r="V66" s="20" t="n">
        <v>4.59249542</v>
      </c>
    </row>
    <row r="67" spans="1:22">
      <c r="A67" s="15" t="s">
        <v>542</v>
      </c>
      <c r="B67" s="17" t="n">
        <v>6971</v>
      </c>
      <c r="C67" s="18">
        <f>(480.0/B67*100)</f>
        <v/>
      </c>
      <c r="D67" s="19" t="n">
        <v>6491</v>
      </c>
      <c r="E67" s="18" t="n">
        <v>402.55711651</v>
      </c>
      <c r="F67" s="20" t="n">
        <v>4.72512843</v>
      </c>
      <c r="G67" s="18" t="n">
        <v>411.88412135</v>
      </c>
      <c r="H67" s="20" t="n">
        <v>4.03013885</v>
      </c>
      <c r="I67" s="18" t="n">
        <v>404.83800862</v>
      </c>
      <c r="J67" s="20" t="n">
        <v>3.79979739</v>
      </c>
      <c r="K67" s="18" t="n">
        <v>432.45756613</v>
      </c>
      <c r="L67" s="20" t="n">
        <v>4.98341877</v>
      </c>
      <c r="M67" s="18" t="n">
        <v>362.89280251</v>
      </c>
      <c r="N67" s="20" t="n">
        <v>6.96386695</v>
      </c>
      <c r="O67" s="18" t="s">
        <v>481</v>
      </c>
      <c r="P67" s="20" t="s">
        <v>481</v>
      </c>
      <c r="Q67" s="18" t="s">
        <v>481</v>
      </c>
      <c r="R67" s="20" t="s">
        <v>481</v>
      </c>
      <c r="S67" s="18" t="s">
        <v>481</v>
      </c>
      <c r="T67" s="20" t="s">
        <v>481</v>
      </c>
      <c r="U67" s="18" t="n">
        <v>337.08087894</v>
      </c>
      <c r="V67" s="20" t="n">
        <v>8.20508646</v>
      </c>
    </row>
    <row r="68" spans="1:22">
      <c r="A68" s="15" t="s">
        <v>543</v>
      </c>
      <c r="B68" s="17" t="n">
        <v>12083</v>
      </c>
      <c r="C68" s="18">
        <f>(30.0/B68*100)</f>
        <v/>
      </c>
      <c r="D68" s="19" t="n">
        <v>12053</v>
      </c>
      <c r="E68" s="18" t="n">
        <v>395.89039487</v>
      </c>
      <c r="F68" s="20" t="n">
        <v>2.80461811</v>
      </c>
      <c r="G68" s="18" t="n">
        <v>420.12955141</v>
      </c>
      <c r="H68" s="20" t="n">
        <v>2.22341217</v>
      </c>
      <c r="I68" s="18" t="n">
        <v>432.50615879</v>
      </c>
      <c r="J68" s="20" t="n">
        <v>1.85199569</v>
      </c>
      <c r="K68" s="18" t="n">
        <v>421.55836662</v>
      </c>
      <c r="L68" s="20" t="n">
        <v>3.66660313</v>
      </c>
      <c r="M68" s="18" t="n">
        <v>328.28585839</v>
      </c>
      <c r="N68" s="20" t="n">
        <v>3.23835827</v>
      </c>
      <c r="O68" s="18" t="s">
        <v>481</v>
      </c>
      <c r="P68" s="20" t="s">
        <v>481</v>
      </c>
      <c r="Q68" s="18" t="s">
        <v>481</v>
      </c>
      <c r="R68" s="20" t="s">
        <v>481</v>
      </c>
      <c r="S68" s="18" t="s">
        <v>481</v>
      </c>
      <c r="T68" s="20" t="s">
        <v>481</v>
      </c>
      <c r="U68" s="18" t="n">
        <v>341.33879234</v>
      </c>
      <c r="V68" s="20" t="n">
        <v>5.27062152</v>
      </c>
    </row>
    <row r="69" spans="1:22">
      <c r="A69" s="15" t="s">
        <v>544</v>
      </c>
      <c r="B69" s="17" t="n">
        <v>4876</v>
      </c>
      <c r="C69" s="18">
        <f>(0.0/B69*100)</f>
        <v/>
      </c>
      <c r="D69" s="19" t="n">
        <v>4876</v>
      </c>
      <c r="E69" s="18" t="n">
        <v>412.98523717</v>
      </c>
      <c r="F69" s="20" t="n">
        <v>5.47660868</v>
      </c>
      <c r="G69" s="18" t="n">
        <v>453.02518904</v>
      </c>
      <c r="H69" s="20" t="n">
        <v>5.31299886</v>
      </c>
      <c r="I69" s="18" t="n">
        <v>435.94412542</v>
      </c>
      <c r="J69" s="20" t="n">
        <v>4.21431966</v>
      </c>
      <c r="K69" s="18" t="n">
        <v>421.64184378</v>
      </c>
      <c r="L69" s="20" t="n">
        <v>6.69057175</v>
      </c>
      <c r="M69" s="18" t="s">
        <v>481</v>
      </c>
      <c r="N69" s="20" t="s">
        <v>481</v>
      </c>
      <c r="O69" s="18" t="s">
        <v>481</v>
      </c>
      <c r="P69" s="20" t="s">
        <v>481</v>
      </c>
      <c r="Q69" s="18" t="s">
        <v>481</v>
      </c>
      <c r="R69" s="20" t="s">
        <v>481</v>
      </c>
      <c r="S69" s="18" t="s">
        <v>481</v>
      </c>
      <c r="T69" s="20" t="s">
        <v>481</v>
      </c>
      <c r="U69" s="18" t="n">
        <v>304.02117676</v>
      </c>
      <c r="V69" s="20" t="n">
        <v>26.92514064</v>
      </c>
    </row>
    <row r="70" spans="1:22">
      <c r="A70" s="15" t="s">
        <v>545</v>
      </c>
      <c r="B70" s="17" t="n">
        <v>6036</v>
      </c>
      <c r="C70" s="18">
        <f>(223.0/B70*100)</f>
        <v/>
      </c>
      <c r="D70" s="19" t="n">
        <v>5813</v>
      </c>
      <c r="E70" s="18" t="n">
        <v>481.58422255</v>
      </c>
      <c r="F70" s="20" t="n">
        <v>4.80823277</v>
      </c>
      <c r="G70" s="18" t="n">
        <v>503.34930292</v>
      </c>
      <c r="H70" s="20" t="n">
        <v>4.38020587</v>
      </c>
      <c r="I70" s="18" t="n">
        <v>507.09387337</v>
      </c>
      <c r="J70" s="20" t="n">
        <v>3.34859987</v>
      </c>
      <c r="K70" s="18" t="n">
        <v>515.66352982</v>
      </c>
      <c r="L70" s="20" t="n">
        <v>8.12926</v>
      </c>
      <c r="M70" s="18" t="n">
        <v>432.50302033</v>
      </c>
      <c r="N70" s="20" t="n">
        <v>6.8787403</v>
      </c>
      <c r="O70" s="18" t="s">
        <v>481</v>
      </c>
      <c r="P70" s="20" t="s">
        <v>481</v>
      </c>
      <c r="Q70" s="18" t="s">
        <v>481</v>
      </c>
      <c r="R70" s="20" t="s">
        <v>481</v>
      </c>
      <c r="S70" s="18" t="s">
        <v>481</v>
      </c>
      <c r="T70" s="20" t="s">
        <v>481</v>
      </c>
      <c r="U70" s="18" t="n">
        <v>436.55282589</v>
      </c>
      <c r="V70" s="20" t="n">
        <v>8.71351875</v>
      </c>
    </row>
    <row r="71" spans="1:22">
      <c r="A71" s="15" t="s">
        <v>546</v>
      </c>
      <c r="B71" s="17" t="n">
        <v>6115</v>
      </c>
      <c r="C71" s="18">
        <f>(23.0/B71*100)</f>
        <v/>
      </c>
      <c r="D71" s="19" t="n">
        <v>6092</v>
      </c>
      <c r="E71" s="18" t="n">
        <v>560.99088683</v>
      </c>
      <c r="F71" s="20" t="n">
        <v>4.03966157</v>
      </c>
      <c r="G71" s="18" t="n">
        <v>553.9353816300001</v>
      </c>
      <c r="H71" s="20" t="n">
        <v>2.64560296</v>
      </c>
      <c r="I71" s="18" t="n">
        <v>536.6303898</v>
      </c>
      <c r="J71" s="20" t="n">
        <v>2.50049478</v>
      </c>
      <c r="K71" s="18" t="n">
        <v>480.27158003</v>
      </c>
      <c r="L71" s="20" t="n">
        <v>4.8211547</v>
      </c>
      <c r="M71" s="18" t="n">
        <v>434.90114573</v>
      </c>
      <c r="N71" s="20" t="n">
        <v>6.3583381</v>
      </c>
      <c r="O71" s="18" t="s">
        <v>481</v>
      </c>
      <c r="P71" s="20" t="s">
        <v>481</v>
      </c>
      <c r="Q71" s="18" t="s">
        <v>481</v>
      </c>
      <c r="R71" s="20" t="s">
        <v>481</v>
      </c>
      <c r="S71" s="18" t="s">
        <v>481</v>
      </c>
      <c r="T71" s="20" t="s">
        <v>481</v>
      </c>
      <c r="U71" s="18" t="n">
        <v>534.05800663</v>
      </c>
      <c r="V71" s="20" t="n">
        <v>17.45052464</v>
      </c>
    </row>
    <row r="72" spans="1:22">
      <c r="A72" s="15" t="s">
        <v>547</v>
      </c>
      <c r="B72" s="17" t="n">
        <v>7708</v>
      </c>
      <c r="C72" s="18">
        <f>(5.0/B72*100)</f>
        <v/>
      </c>
      <c r="D72" s="19" t="n">
        <v>7703</v>
      </c>
      <c r="E72" s="18" t="n">
        <v>458.27296123</v>
      </c>
      <c r="F72" s="20" t="n">
        <v>7.21094261</v>
      </c>
      <c r="G72" s="18" t="n">
        <v>477.39070257</v>
      </c>
      <c r="H72" s="20" t="n">
        <v>6.6599545</v>
      </c>
      <c r="I72" s="18" t="n">
        <v>506.61884789</v>
      </c>
      <c r="J72" s="20" t="n">
        <v>3.30364507</v>
      </c>
      <c r="K72" s="18" t="n">
        <v>506.70365013</v>
      </c>
      <c r="L72" s="20" t="n">
        <v>2.97028254</v>
      </c>
      <c r="M72" s="18" t="n">
        <v>444.00457368</v>
      </c>
      <c r="N72" s="20" t="n">
        <v>7.84830689</v>
      </c>
      <c r="O72" s="18" t="s">
        <v>481</v>
      </c>
      <c r="P72" s="20" t="s">
        <v>481</v>
      </c>
      <c r="Q72" s="18" t="s">
        <v>481</v>
      </c>
      <c r="R72" s="20" t="s">
        <v>481</v>
      </c>
      <c r="S72" s="18" t="s">
        <v>481</v>
      </c>
      <c r="T72" s="20" t="s">
        <v>481</v>
      </c>
      <c r="U72" s="18" t="n">
        <v>486.335606</v>
      </c>
      <c r="V72" s="20" t="n">
        <v>15.9192084</v>
      </c>
    </row>
    <row r="73" spans="1:22">
      <c r="A73" s="15" t="s">
        <v>548</v>
      </c>
      <c r="B73" s="17" t="n">
        <v>8249</v>
      </c>
      <c r="C73" s="18">
        <f>(166.0/B73*100)</f>
        <v/>
      </c>
      <c r="D73" s="19" t="n">
        <v>8083</v>
      </c>
      <c r="E73" s="18" t="n">
        <v>402.2712382</v>
      </c>
      <c r="F73" s="20" t="n">
        <v>4.61400529</v>
      </c>
      <c r="G73" s="18" t="n">
        <v>418.7228793</v>
      </c>
      <c r="H73" s="20" t="n">
        <v>4.41260869</v>
      </c>
      <c r="I73" s="18" t="n">
        <v>417.5019344</v>
      </c>
      <c r="J73" s="20" t="n">
        <v>3.76192168</v>
      </c>
      <c r="K73" s="18" t="n">
        <v>399.9540245</v>
      </c>
      <c r="L73" s="20" t="n">
        <v>6.71134334</v>
      </c>
      <c r="M73" s="18" t="n">
        <v>377.38336375</v>
      </c>
      <c r="N73" s="20" t="n">
        <v>4.3272088</v>
      </c>
      <c r="O73" s="18" t="s">
        <v>481</v>
      </c>
      <c r="P73" s="20" t="s">
        <v>481</v>
      </c>
      <c r="Q73" s="18" t="s">
        <v>481</v>
      </c>
      <c r="R73" s="20" t="s">
        <v>481</v>
      </c>
      <c r="S73" s="18" t="s">
        <v>481</v>
      </c>
      <c r="T73" s="20" t="s">
        <v>481</v>
      </c>
      <c r="U73" s="18" t="n">
        <v>385.64877652</v>
      </c>
      <c r="V73" s="20" t="n">
        <v>10.27365989</v>
      </c>
    </row>
    <row r="74" spans="1:22">
      <c r="A74" s="15" t="s">
        <v>549</v>
      </c>
      <c r="B74" s="17" t="n">
        <v>4692</v>
      </c>
      <c r="C74" s="18">
        <f>(82.0/B74*100)</f>
        <v/>
      </c>
      <c r="D74" s="19" t="n">
        <v>4610</v>
      </c>
      <c r="E74" s="18" t="n">
        <v>441.46674079</v>
      </c>
      <c r="F74" s="20" t="n">
        <v>3.61506896</v>
      </c>
      <c r="G74" s="18" t="n">
        <v>448.01344761</v>
      </c>
      <c r="H74" s="20" t="n">
        <v>3.21645454</v>
      </c>
      <c r="I74" s="18" t="n">
        <v>429.87122136</v>
      </c>
      <c r="J74" s="20" t="n">
        <v>2.54289527</v>
      </c>
      <c r="K74" s="18" t="n">
        <v>391.16080202</v>
      </c>
      <c r="L74" s="20" t="n">
        <v>5.55078161</v>
      </c>
      <c r="M74" s="18" t="s">
        <v>481</v>
      </c>
      <c r="N74" s="20" t="s">
        <v>481</v>
      </c>
      <c r="O74" s="18" t="s">
        <v>481</v>
      </c>
      <c r="P74" s="20" t="s">
        <v>481</v>
      </c>
      <c r="Q74" s="18" t="n">
        <v>536.7999</v>
      </c>
      <c r="R74" s="20" t="n">
        <v>48.02186336</v>
      </c>
      <c r="S74" s="18" t="n">
        <v>334.94003148</v>
      </c>
      <c r="T74" s="20" t="n">
        <v>33.21501644</v>
      </c>
      <c r="U74" s="18" t="n">
        <v>346.82745829</v>
      </c>
      <c r="V74" s="20" t="n">
        <v>7.77879037</v>
      </c>
    </row>
    <row r="75" spans="1:22">
      <c r="A75" s="15" t="s">
        <v>550</v>
      </c>
      <c r="B75" s="17" t="n">
        <v>5375</v>
      </c>
      <c r="C75" s="18">
        <f>(259.0/B75*100)</f>
        <v/>
      </c>
      <c r="D75" s="19" t="n">
        <v>5116</v>
      </c>
      <c r="E75" s="18" t="n">
        <v>362.04418703</v>
      </c>
      <c r="F75" s="20" t="n">
        <v>3.46696532</v>
      </c>
      <c r="G75" s="18" t="n">
        <v>368.74658553</v>
      </c>
      <c r="H75" s="20" t="n">
        <v>4.14483956</v>
      </c>
      <c r="I75" s="18" t="n">
        <v>376.68870511</v>
      </c>
      <c r="J75" s="20" t="n">
        <v>3.73439643</v>
      </c>
      <c r="K75" s="18" t="n">
        <v>371.52862433</v>
      </c>
      <c r="L75" s="20" t="n">
        <v>6.76890095</v>
      </c>
      <c r="M75" s="18" t="n">
        <v>325.98411213</v>
      </c>
      <c r="N75" s="20" t="n">
        <v>6.90174597</v>
      </c>
      <c r="O75" s="18" t="s">
        <v>481</v>
      </c>
      <c r="P75" s="20" t="s">
        <v>481</v>
      </c>
      <c r="Q75" s="18" t="s">
        <v>481</v>
      </c>
      <c r="R75" s="20" t="s">
        <v>481</v>
      </c>
      <c r="S75" s="18" t="s">
        <v>481</v>
      </c>
      <c r="T75" s="20" t="s">
        <v>481</v>
      </c>
      <c r="U75" s="18" t="n">
        <v>311.64740318</v>
      </c>
      <c r="V75" s="20" t="n">
        <v>6.46506898</v>
      </c>
    </row>
    <row r="76" spans="1:22">
      <c r="A76" s="15" t="s">
        <v>551</v>
      </c>
      <c r="B76" s="17" t="n">
        <v>14167</v>
      </c>
      <c r="C76" s="18">
        <f>(233.0/B76*100)</f>
        <v/>
      </c>
      <c r="D76" s="19" t="n">
        <v>13934</v>
      </c>
      <c r="E76" s="18" t="n">
        <v>431.35108617</v>
      </c>
      <c r="F76" s="20" t="n">
        <v>3.78293731</v>
      </c>
      <c r="G76" s="18" t="n">
        <v>442.25072695</v>
      </c>
      <c r="H76" s="20" t="n">
        <v>3.17796744</v>
      </c>
      <c r="I76" s="18" t="n">
        <v>451.49712565</v>
      </c>
      <c r="J76" s="20" t="n">
        <v>3.94361663</v>
      </c>
      <c r="K76" s="18" t="n">
        <v>431.55359253</v>
      </c>
      <c r="L76" s="20" t="n">
        <v>5.78541116</v>
      </c>
      <c r="M76" s="18" t="n">
        <v>400.94788857</v>
      </c>
      <c r="N76" s="20" t="n">
        <v>5.3177581</v>
      </c>
      <c r="O76" s="18" t="s">
        <v>481</v>
      </c>
      <c r="P76" s="20" t="s">
        <v>481</v>
      </c>
      <c r="Q76" s="18" t="s">
        <v>481</v>
      </c>
      <c r="R76" s="20" t="s">
        <v>481</v>
      </c>
      <c r="S76" s="18" t="s">
        <v>481</v>
      </c>
      <c r="T76" s="20" t="s">
        <v>481</v>
      </c>
      <c r="U76" s="18" t="n">
        <v>357.03491128</v>
      </c>
      <c r="V76" s="20" t="n">
        <v>8.0556491</v>
      </c>
    </row>
    <row r="77" spans="1:22">
      <c r="A77" s="15" t="s">
        <v>552</v>
      </c>
      <c r="B77" s="17" t="n">
        <v>6062</v>
      </c>
      <c r="C77" s="18">
        <f>(201.0/B77*100)</f>
        <v/>
      </c>
      <c r="D77" s="19" t="n">
        <v>5861</v>
      </c>
      <c r="E77" s="18" t="n">
        <v>422.10853961</v>
      </c>
      <c r="F77" s="20" t="n">
        <v>5.1390166</v>
      </c>
      <c r="G77" s="18" t="n">
        <v>464.33494779</v>
      </c>
      <c r="H77" s="20" t="n">
        <v>3.24524933</v>
      </c>
      <c r="I77" s="18" t="n">
        <v>461.97094877</v>
      </c>
      <c r="J77" s="20" t="n">
        <v>3.23766646</v>
      </c>
      <c r="K77" s="18" t="n">
        <v>451.89369254</v>
      </c>
      <c r="L77" s="20" t="n">
        <v>6.01248563</v>
      </c>
      <c r="M77" s="18" t="n">
        <v>375.78327184</v>
      </c>
      <c r="N77" s="20" t="n">
        <v>5.9843522</v>
      </c>
      <c r="O77" s="18" t="s">
        <v>481</v>
      </c>
      <c r="P77" s="20" t="s">
        <v>481</v>
      </c>
      <c r="Q77" s="18" t="s">
        <v>481</v>
      </c>
      <c r="R77" s="20" t="s">
        <v>481</v>
      </c>
      <c r="S77" s="18" t="s">
        <v>481</v>
      </c>
      <c r="T77" s="20" t="s">
        <v>481</v>
      </c>
      <c r="U77" s="18" t="n">
        <v>366.8428421</v>
      </c>
      <c r="V77" s="20" t="n">
        <v>5.26883793</v>
      </c>
    </row>
    <row r="78" spans="1:22">
      <c r="A78" s="15" t="s">
        <v>553</v>
      </c>
      <c r="B78" s="17" t="n">
        <v>5826</v>
      </c>
      <c r="C78" s="18">
        <f>(0.0/B78*100)</f>
        <v/>
      </c>
      <c r="D78" s="19" t="n">
        <v>5826</v>
      </c>
      <c r="E78" s="18" t="n">
        <v>484.09789078</v>
      </c>
      <c r="F78" s="20" t="n">
        <v>4.5785205</v>
      </c>
      <c r="G78" s="18" t="n">
        <v>495.78733294</v>
      </c>
      <c r="H78" s="20" t="n">
        <v>4.44419464</v>
      </c>
      <c r="I78" s="18" t="n">
        <v>484.75018354</v>
      </c>
      <c r="J78" s="20" t="n">
        <v>3.86903505</v>
      </c>
      <c r="K78" s="18" t="n">
        <v>484.09019671</v>
      </c>
      <c r="L78" s="20" t="n">
        <v>10.56314566</v>
      </c>
      <c r="M78" s="18" t="s">
        <v>481</v>
      </c>
      <c r="N78" s="20" t="s">
        <v>481</v>
      </c>
      <c r="O78" s="18" t="s">
        <v>481</v>
      </c>
      <c r="P78" s="20" t="s">
        <v>481</v>
      </c>
      <c r="Q78" s="18" t="n">
        <v>279.6191</v>
      </c>
      <c r="R78" s="20" t="n">
        <v>47.45639091</v>
      </c>
      <c r="S78" s="18" t="n">
        <v>393.75353324</v>
      </c>
      <c r="T78" s="20" t="n">
        <v>88.96313938</v>
      </c>
      <c r="U78" s="18" t="n">
        <v>432.62862928</v>
      </c>
      <c r="V78" s="20" t="n">
        <v>26.3272829</v>
      </c>
    </row>
    <row customHeight="1" ht="25" r="79" spans="1:22">
      <c r="A79" s="15" t="s">
        <v>554</v>
      </c>
      <c r="B79" s="17" t="n">
        <v>1657</v>
      </c>
      <c r="C79" s="18">
        <f>(41.0/B79*100)</f>
        <v/>
      </c>
      <c r="D79" s="19" t="n">
        <v>1616</v>
      </c>
      <c r="E79" s="18" t="n">
        <v>470.08080452</v>
      </c>
      <c r="F79" s="20" t="n">
        <v>12.70996946</v>
      </c>
      <c r="G79" s="18" t="n">
        <v>483.24701563</v>
      </c>
      <c r="H79" s="20" t="n">
        <v>8.848216860000001</v>
      </c>
      <c r="I79" s="18" t="n">
        <v>486.13215466</v>
      </c>
      <c r="J79" s="20" t="n">
        <v>8.25875999</v>
      </c>
      <c r="K79" s="18" t="n">
        <v>460.64323542</v>
      </c>
      <c r="L79" s="20" t="n">
        <v>8.410186319999999</v>
      </c>
      <c r="M79" s="18" t="s">
        <v>481</v>
      </c>
      <c r="N79" s="20" t="s">
        <v>481</v>
      </c>
      <c r="O79" s="18" t="s">
        <v>481</v>
      </c>
      <c r="P79" s="20" t="s">
        <v>481</v>
      </c>
      <c r="Q79" s="18" t="s">
        <v>481</v>
      </c>
      <c r="R79" s="20" t="s">
        <v>481</v>
      </c>
      <c r="S79" s="18" t="s">
        <v>481</v>
      </c>
      <c r="T79" s="20" t="s">
        <v>481</v>
      </c>
      <c r="U79" s="18" t="n">
        <v>356.65068646</v>
      </c>
      <c r="V79" s="20" t="n">
        <v>29.21960307</v>
      </c>
    </row>
    <row r="80" spans="1:22">
      <c r="A80" s="15" t="s">
        <v>555</v>
      </c>
      <c r="B80" s="17" t="n">
        <v>7841</v>
      </c>
      <c r="C80" s="18">
        <f>(0.0/B80*100)</f>
        <v/>
      </c>
      <c r="D80" s="19" t="n">
        <v>7841</v>
      </c>
      <c r="E80" s="18" t="n">
        <v>424.17632132</v>
      </c>
      <c r="F80" s="20" t="n">
        <v>3.99510191</v>
      </c>
      <c r="G80" s="18" t="n">
        <v>434.05400868</v>
      </c>
      <c r="H80" s="20" t="n">
        <v>4.33656524</v>
      </c>
      <c r="I80" s="18" t="n">
        <v>425.31684635</v>
      </c>
      <c r="J80" s="20" t="n">
        <v>4.34165438</v>
      </c>
      <c r="K80" s="18" t="n">
        <v>406.33375034</v>
      </c>
      <c r="L80" s="20" t="n">
        <v>9.05562804</v>
      </c>
      <c r="M80" s="18" t="s">
        <v>481</v>
      </c>
      <c r="N80" s="20" t="s">
        <v>481</v>
      </c>
      <c r="O80" s="18" t="s">
        <v>481</v>
      </c>
      <c r="P80" s="20" t="s">
        <v>481</v>
      </c>
      <c r="Q80" s="18" t="s">
        <v>481</v>
      </c>
      <c r="R80" s="20" t="s">
        <v>481</v>
      </c>
      <c r="S80" s="18" t="n">
        <v>334.1882</v>
      </c>
      <c r="T80" s="20" t="n">
        <v>49.07166718</v>
      </c>
      <c r="U80" s="18" t="n">
        <v>386.70217985</v>
      </c>
      <c r="V80" s="20" t="n">
        <v>56.85564539</v>
      </c>
    </row>
    <row r="81" spans="1:22">
      <c r="A81" s="23" t="s">
        <v>556</v>
      </c>
      <c r="B81" s="17" t="n">
        <v>8861</v>
      </c>
      <c r="C81" s="18">
        <f>(78.0/B81*100)</f>
        <v/>
      </c>
      <c r="D81" s="19" t="n">
        <v>8783</v>
      </c>
      <c r="E81" s="18" t="n">
        <v>448.45507948</v>
      </c>
      <c r="F81" s="20" t="n">
        <v>3.79015773</v>
      </c>
      <c r="G81" s="18" t="n">
        <v>440.17117474</v>
      </c>
      <c r="H81" s="20" t="n">
        <v>4.23563604</v>
      </c>
      <c r="I81" s="18" t="n">
        <v>431.46895733</v>
      </c>
      <c r="J81" s="20" t="n">
        <v>3.87312644</v>
      </c>
      <c r="K81" s="18" t="n">
        <v>408.80713723</v>
      </c>
      <c r="L81" s="20" t="n">
        <v>8.74154583</v>
      </c>
      <c r="M81" s="18" t="n">
        <v>374.0329919</v>
      </c>
      <c r="N81" s="20" t="n">
        <v>5.49053462</v>
      </c>
      <c r="O81" s="18" t="s">
        <v>481</v>
      </c>
      <c r="P81" s="20" t="s">
        <v>481</v>
      </c>
      <c r="Q81" s="18" t="s">
        <v>481</v>
      </c>
      <c r="R81" s="20" t="s">
        <v>481</v>
      </c>
      <c r="S81" s="18" t="s">
        <v>481</v>
      </c>
      <c r="T81" s="20" t="s">
        <v>481</v>
      </c>
      <c r="U81" s="18" t="n">
        <v>369.83184671</v>
      </c>
      <c r="V81" s="20" t="n">
        <v>17.21267947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795</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521.79135712</v>
      </c>
      <c r="F7" s="20" t="n">
        <v>2.84320239</v>
      </c>
      <c r="G7" s="18" t="n">
        <v>523.45767282</v>
      </c>
      <c r="H7" s="20" t="n">
        <v>2.39555959</v>
      </c>
      <c r="I7" s="18" t="n">
        <v>502.71906918</v>
      </c>
      <c r="J7" s="20" t="n">
        <v>2.96879421</v>
      </c>
      <c r="K7" s="18" t="n">
        <v>484.33080877</v>
      </c>
      <c r="L7" s="20" t="n">
        <v>5.72727399</v>
      </c>
      <c r="M7" s="18" t="n">
        <v>450.87490711</v>
      </c>
      <c r="N7" s="20" t="n">
        <v>3.97931916</v>
      </c>
      <c r="O7" s="18" t="s">
        <v>481</v>
      </c>
      <c r="P7" s="20" t="s">
        <v>481</v>
      </c>
      <c r="Q7" s="18" t="s">
        <v>481</v>
      </c>
      <c r="R7" s="20" t="s">
        <v>481</v>
      </c>
      <c r="S7" s="18" t="s">
        <v>481</v>
      </c>
      <c r="T7" s="20" t="s">
        <v>481</v>
      </c>
      <c r="U7" s="18" t="n">
        <v>443.05496602</v>
      </c>
      <c r="V7" s="20" t="n">
        <v>7.63220585</v>
      </c>
    </row>
    <row r="8" spans="1:22">
      <c r="A8" s="15" t="s">
        <v>483</v>
      </c>
      <c r="B8" s="17" t="n">
        <v>7007</v>
      </c>
      <c r="C8" s="18">
        <f>(58.0/B8*100)</f>
        <v/>
      </c>
      <c r="D8" s="19" t="n">
        <v>6949</v>
      </c>
      <c r="E8" s="18" t="n">
        <v>502.29876563</v>
      </c>
      <c r="F8" s="20" t="n">
        <v>4.52809912</v>
      </c>
      <c r="G8" s="18" t="n">
        <v>521.34715853</v>
      </c>
      <c r="H8" s="20" t="n">
        <v>3.7466069</v>
      </c>
      <c r="I8" s="18" t="n">
        <v>511.30871548</v>
      </c>
      <c r="J8" s="20" t="n">
        <v>4.0434587</v>
      </c>
      <c r="K8" s="18" t="n">
        <v>478.2143147</v>
      </c>
      <c r="L8" s="20" t="n">
        <v>5.2761944</v>
      </c>
      <c r="M8" s="18" t="n">
        <v>410.33790904</v>
      </c>
      <c r="N8" s="20" t="n">
        <v>4.41162932</v>
      </c>
      <c r="O8" s="18" t="s">
        <v>481</v>
      </c>
      <c r="P8" s="20" t="s">
        <v>481</v>
      </c>
      <c r="Q8" s="18" t="n">
        <v>361.38025951</v>
      </c>
      <c r="R8" s="20" t="n">
        <v>22.72565673</v>
      </c>
      <c r="S8" s="18" t="s">
        <v>481</v>
      </c>
      <c r="T8" s="20" t="s">
        <v>481</v>
      </c>
      <c r="U8" s="18" t="n">
        <v>413.61185162</v>
      </c>
      <c r="V8" s="20" t="n">
        <v>7.68668767</v>
      </c>
    </row>
    <row r="9" spans="1:22">
      <c r="A9" s="15" t="s">
        <v>484</v>
      </c>
      <c r="B9" s="17" t="n">
        <v>9651</v>
      </c>
      <c r="C9" s="18">
        <f>(519.0/B9*100)</f>
        <v/>
      </c>
      <c r="D9" s="19" t="n">
        <v>9132</v>
      </c>
      <c r="E9" s="18" t="n">
        <v>518.1484411500001</v>
      </c>
      <c r="F9" s="20" t="n">
        <v>3.44997594</v>
      </c>
      <c r="G9" s="18" t="n">
        <v>539.20250931</v>
      </c>
      <c r="H9" s="20" t="n">
        <v>2.5527005</v>
      </c>
      <c r="I9" s="18" t="n">
        <v>518.54039196</v>
      </c>
      <c r="J9" s="20" t="n">
        <v>2.77970418</v>
      </c>
      <c r="K9" s="18" t="n">
        <v>462.09148426</v>
      </c>
      <c r="L9" s="20" t="n">
        <v>3.71940995</v>
      </c>
      <c r="M9" s="18" t="n">
        <v>394.33661884</v>
      </c>
      <c r="N9" s="20" t="n">
        <v>6.36348139</v>
      </c>
      <c r="O9" s="18" t="s">
        <v>481</v>
      </c>
      <c r="P9" s="20" t="s">
        <v>481</v>
      </c>
      <c r="Q9" s="18" t="n">
        <v>347.7815185</v>
      </c>
      <c r="R9" s="20" t="n">
        <v>11.20716786</v>
      </c>
      <c r="S9" s="18" t="s">
        <v>481</v>
      </c>
      <c r="T9" s="20" t="s">
        <v>481</v>
      </c>
      <c r="U9" s="18" t="n">
        <v>426.23008479</v>
      </c>
      <c r="V9" s="20" t="n">
        <v>5.33901928</v>
      </c>
    </row>
    <row r="10" spans="1:22">
      <c r="A10" s="15" t="s">
        <v>485</v>
      </c>
      <c r="B10" s="17" t="n">
        <v>20058</v>
      </c>
      <c r="C10" s="18">
        <f>(548.0/B10*100)</f>
        <v/>
      </c>
      <c r="D10" s="19" t="n">
        <v>19510</v>
      </c>
      <c r="E10" s="18" t="n">
        <v>541.25217711</v>
      </c>
      <c r="F10" s="20" t="n">
        <v>2.91120286</v>
      </c>
      <c r="G10" s="18" t="n">
        <v>539.62807433</v>
      </c>
      <c r="H10" s="20" t="n">
        <v>2.84079284</v>
      </c>
      <c r="I10" s="18" t="n">
        <v>523.40525298</v>
      </c>
      <c r="J10" s="20" t="n">
        <v>3.0352447</v>
      </c>
      <c r="K10" s="18" t="n">
        <v>517.38074958</v>
      </c>
      <c r="L10" s="20" t="n">
        <v>5.54823951</v>
      </c>
      <c r="M10" s="18" t="n">
        <v>453.64943714</v>
      </c>
      <c r="N10" s="20" t="n">
        <v>6.7129813</v>
      </c>
      <c r="O10" s="18" t="s">
        <v>481</v>
      </c>
      <c r="P10" s="20" t="s">
        <v>481</v>
      </c>
      <c r="Q10" s="18" t="s">
        <v>481</v>
      </c>
      <c r="R10" s="20" t="s">
        <v>481</v>
      </c>
      <c r="S10" s="18" t="s">
        <v>481</v>
      </c>
      <c r="T10" s="20" t="s">
        <v>481</v>
      </c>
      <c r="U10" s="18" t="n">
        <v>453.2447215</v>
      </c>
      <c r="V10" s="20" t="n">
        <v>9.89075839</v>
      </c>
    </row>
    <row r="11" spans="1:22">
      <c r="A11" s="15" t="s">
        <v>486</v>
      </c>
      <c r="B11" s="17" t="n">
        <v>7053</v>
      </c>
      <c r="C11" s="18">
        <f>(107.0/B11*100)</f>
        <v/>
      </c>
      <c r="D11" s="19" t="n">
        <v>6946</v>
      </c>
      <c r="E11" s="18" t="n">
        <v>467.39482312</v>
      </c>
      <c r="F11" s="20" t="n">
        <v>3.4458637</v>
      </c>
      <c r="G11" s="18" t="n">
        <v>477.6478002</v>
      </c>
      <c r="H11" s="20" t="n">
        <v>3.27480413</v>
      </c>
      <c r="I11" s="18" t="n">
        <v>461.04927756</v>
      </c>
      <c r="J11" s="20" t="n">
        <v>4.04850555</v>
      </c>
      <c r="K11" s="18" t="n">
        <v>425.36936066</v>
      </c>
      <c r="L11" s="20" t="n">
        <v>6.93310569</v>
      </c>
      <c r="M11" s="18" t="n">
        <v>413.12735541</v>
      </c>
      <c r="N11" s="20" t="n">
        <v>5.33297846</v>
      </c>
      <c r="O11" s="18" t="s">
        <v>481</v>
      </c>
      <c r="P11" s="20" t="s">
        <v>481</v>
      </c>
      <c r="Q11" s="18" t="s">
        <v>481</v>
      </c>
      <c r="R11" s="20" t="s">
        <v>481</v>
      </c>
      <c r="S11" s="18" t="s">
        <v>481</v>
      </c>
      <c r="T11" s="20" t="s">
        <v>481</v>
      </c>
      <c r="U11" s="18" t="n">
        <v>394.32405761</v>
      </c>
      <c r="V11" s="20" t="n">
        <v>8.28789448</v>
      </c>
    </row>
    <row r="12" spans="1:22">
      <c r="A12" s="15" t="s">
        <v>487</v>
      </c>
      <c r="B12" s="17" t="n">
        <v>6894</v>
      </c>
      <c r="C12" s="18">
        <f>(59.0/B12*100)</f>
        <v/>
      </c>
      <c r="D12" s="19" t="n">
        <v>6835</v>
      </c>
      <c r="E12" s="18" t="n">
        <v>490.98570802</v>
      </c>
      <c r="F12" s="20" t="n">
        <v>3.71001739</v>
      </c>
      <c r="G12" s="18" t="n">
        <v>513.57386712</v>
      </c>
      <c r="H12" s="20" t="n">
        <v>3.00354958</v>
      </c>
      <c r="I12" s="18" t="n">
        <v>496.78182847</v>
      </c>
      <c r="J12" s="20" t="n">
        <v>3.30640879</v>
      </c>
      <c r="K12" s="18" t="n">
        <v>465.4962049</v>
      </c>
      <c r="L12" s="20" t="n">
        <v>5.25989862</v>
      </c>
      <c r="M12" s="18" t="n">
        <v>398.45973425</v>
      </c>
      <c r="N12" s="20" t="n">
        <v>7.99109385</v>
      </c>
      <c r="O12" s="18" t="s">
        <v>481</v>
      </c>
      <c r="P12" s="20" t="s">
        <v>481</v>
      </c>
      <c r="Q12" s="18" t="n">
        <v>332.31014509</v>
      </c>
      <c r="R12" s="20" t="n">
        <v>18.34291261</v>
      </c>
      <c r="S12" s="18" t="s">
        <v>481</v>
      </c>
      <c r="T12" s="20" t="s">
        <v>481</v>
      </c>
      <c r="U12" s="18" t="n">
        <v>400.54779298</v>
      </c>
      <c r="V12" s="20" t="n">
        <v>8.872860490000001</v>
      </c>
    </row>
    <row r="13" spans="1:22">
      <c r="A13" s="15" t="s">
        <v>488</v>
      </c>
      <c r="B13" s="17" t="n">
        <v>7161</v>
      </c>
      <c r="C13" s="18">
        <f>(138.0/B13*100)</f>
        <v/>
      </c>
      <c r="D13" s="19" t="n">
        <v>7023</v>
      </c>
      <c r="E13" s="18" t="n">
        <v>510.65606374</v>
      </c>
      <c r="F13" s="20" t="n">
        <v>3.15158607</v>
      </c>
      <c r="G13" s="18" t="n">
        <v>516.45032327</v>
      </c>
      <c r="H13" s="20" t="n">
        <v>2.82859185</v>
      </c>
      <c r="I13" s="18" t="n">
        <v>499.88285186</v>
      </c>
      <c r="J13" s="20" t="n">
        <v>3.34654718</v>
      </c>
      <c r="K13" s="18" t="n">
        <v>485.31451831</v>
      </c>
      <c r="L13" s="20" t="n">
        <v>8.21096206</v>
      </c>
      <c r="M13" s="18" t="n">
        <v>408.4497126</v>
      </c>
      <c r="N13" s="20" t="n">
        <v>11.09739784</v>
      </c>
      <c r="O13" s="18" t="s">
        <v>481</v>
      </c>
      <c r="P13" s="20" t="s">
        <v>481</v>
      </c>
      <c r="Q13" s="18" t="n">
        <v>407.4699787</v>
      </c>
      <c r="R13" s="20" t="n">
        <v>6.79601306</v>
      </c>
      <c r="S13" s="18" t="s">
        <v>481</v>
      </c>
      <c r="T13" s="20" t="s">
        <v>481</v>
      </c>
      <c r="U13" s="18" t="n">
        <v>400.27095466</v>
      </c>
      <c r="V13" s="20" t="n">
        <v>9.957032740000001</v>
      </c>
    </row>
    <row r="14" spans="1:22">
      <c r="A14" s="15" t="s">
        <v>489</v>
      </c>
      <c r="B14" s="17" t="n">
        <v>5587</v>
      </c>
      <c r="C14" s="18">
        <f>(78.0/B14*100)</f>
        <v/>
      </c>
      <c r="D14" s="19" t="n">
        <v>5509</v>
      </c>
      <c r="E14" s="18" t="n">
        <v>520.81010936</v>
      </c>
      <c r="F14" s="20" t="n">
        <v>4.13128981</v>
      </c>
      <c r="G14" s="18" t="n">
        <v>530.32610382</v>
      </c>
      <c r="H14" s="20" t="n">
        <v>2.49486727</v>
      </c>
      <c r="I14" s="18" t="n">
        <v>516.1325365</v>
      </c>
      <c r="J14" s="20" t="n">
        <v>2.94614256</v>
      </c>
      <c r="K14" s="18" t="n">
        <v>524.85815984</v>
      </c>
      <c r="L14" s="20" t="n">
        <v>6.44118024</v>
      </c>
      <c r="M14" s="18" t="n">
        <v>441.30811903</v>
      </c>
      <c r="N14" s="20" t="n">
        <v>11.03084771</v>
      </c>
      <c r="O14" s="18" t="s">
        <v>481</v>
      </c>
      <c r="P14" s="20" t="s">
        <v>481</v>
      </c>
      <c r="Q14" s="18" t="s">
        <v>481</v>
      </c>
      <c r="R14" s="20" t="s">
        <v>481</v>
      </c>
      <c r="S14" s="18" t="s">
        <v>481</v>
      </c>
      <c r="T14" s="20" t="s">
        <v>481</v>
      </c>
      <c r="U14" s="18" t="n">
        <v>426.33104186</v>
      </c>
      <c r="V14" s="20" t="n">
        <v>14.97710745</v>
      </c>
    </row>
    <row r="15" spans="1:22">
      <c r="A15" s="15" t="s">
        <v>490</v>
      </c>
      <c r="B15" s="17" t="n">
        <v>5882</v>
      </c>
      <c r="C15" s="18">
        <f>(64.0/B15*100)</f>
        <v/>
      </c>
      <c r="D15" s="19" t="n">
        <v>5818</v>
      </c>
      <c r="E15" s="18" t="n">
        <v>535.98478874</v>
      </c>
      <c r="F15" s="20" t="n">
        <v>4.57493731</v>
      </c>
      <c r="G15" s="18" t="n">
        <v>545.144588</v>
      </c>
      <c r="H15" s="20" t="n">
        <v>2.95177446</v>
      </c>
      <c r="I15" s="18" t="n">
        <v>526.74895972</v>
      </c>
      <c r="J15" s="20" t="n">
        <v>3.01880018</v>
      </c>
      <c r="K15" s="18" t="n">
        <v>501.54648915</v>
      </c>
      <c r="L15" s="20" t="n">
        <v>4.78600715</v>
      </c>
      <c r="M15" s="18" t="n">
        <v>427.85194516</v>
      </c>
      <c r="N15" s="20" t="n">
        <v>13.33750715</v>
      </c>
      <c r="O15" s="18" t="s">
        <v>481</v>
      </c>
      <c r="P15" s="20" t="s">
        <v>481</v>
      </c>
      <c r="Q15" s="18" t="n">
        <v>367.66871077</v>
      </c>
      <c r="R15" s="20" t="n">
        <v>14.82638214</v>
      </c>
      <c r="S15" s="18" t="s">
        <v>481</v>
      </c>
      <c r="T15" s="20" t="s">
        <v>481</v>
      </c>
      <c r="U15" s="18" t="n">
        <v>429.22556451</v>
      </c>
      <c r="V15" s="20" t="n">
        <v>9.531945029999999</v>
      </c>
    </row>
    <row r="16" spans="1:22">
      <c r="A16" s="15" t="s">
        <v>491</v>
      </c>
      <c r="B16" s="17" t="n">
        <v>6108</v>
      </c>
      <c r="C16" s="18">
        <f>(123.0/B16*100)</f>
        <v/>
      </c>
      <c r="D16" s="19" t="n">
        <v>5985</v>
      </c>
      <c r="E16" s="18" t="n">
        <v>526.04298819</v>
      </c>
      <c r="F16" s="20" t="n">
        <v>3.52953565</v>
      </c>
      <c r="G16" s="18" t="n">
        <v>536.64446732</v>
      </c>
      <c r="H16" s="20" t="n">
        <v>2.6452152</v>
      </c>
      <c r="I16" s="18" t="n">
        <v>503.25200291</v>
      </c>
      <c r="J16" s="20" t="n">
        <v>3.28030885</v>
      </c>
      <c r="K16" s="18" t="n">
        <v>452.76387307</v>
      </c>
      <c r="L16" s="20" t="n">
        <v>6.13093951</v>
      </c>
      <c r="M16" s="18" t="n">
        <v>381.32610846</v>
      </c>
      <c r="N16" s="20" t="n">
        <v>9.03415012</v>
      </c>
      <c r="O16" s="18" t="s">
        <v>481</v>
      </c>
      <c r="P16" s="20" t="s">
        <v>481</v>
      </c>
      <c r="Q16" s="18" t="s">
        <v>481</v>
      </c>
      <c r="R16" s="20" t="s">
        <v>481</v>
      </c>
      <c r="S16" s="18" t="s">
        <v>481</v>
      </c>
      <c r="T16" s="20" t="s">
        <v>481</v>
      </c>
      <c r="U16" s="18" t="n">
        <v>388.75268195</v>
      </c>
      <c r="V16" s="20" t="n">
        <v>7.89965823</v>
      </c>
    </row>
    <row r="17" spans="1:22">
      <c r="A17" s="15" t="s">
        <v>492</v>
      </c>
      <c r="B17" s="17" t="n">
        <v>6504</v>
      </c>
      <c r="C17" s="18">
        <f>(1262.0/B17*100)</f>
        <v/>
      </c>
      <c r="D17" s="19" t="n">
        <v>5242</v>
      </c>
      <c r="E17" s="18" t="n">
        <v>535.32489866</v>
      </c>
      <c r="F17" s="20" t="n">
        <v>4.89542564</v>
      </c>
      <c r="G17" s="18" t="n">
        <v>542.91406065</v>
      </c>
      <c r="H17" s="20" t="n">
        <v>3.53767492</v>
      </c>
      <c r="I17" s="18" t="n">
        <v>527.72335351</v>
      </c>
      <c r="J17" s="20" t="n">
        <v>4.19563126</v>
      </c>
      <c r="K17" s="18" t="n">
        <v>506.76111096</v>
      </c>
      <c r="L17" s="20" t="n">
        <v>6.1006147</v>
      </c>
      <c r="M17" s="18" t="n">
        <v>421.3677583</v>
      </c>
      <c r="N17" s="20" t="n">
        <v>11.78783625</v>
      </c>
      <c r="O17" s="18" t="s">
        <v>481</v>
      </c>
      <c r="P17" s="20" t="s">
        <v>481</v>
      </c>
      <c r="Q17" s="18" t="n">
        <v>338.260297</v>
      </c>
      <c r="R17" s="20" t="n">
        <v>14.23011861</v>
      </c>
      <c r="S17" s="18" t="s">
        <v>481</v>
      </c>
      <c r="T17" s="20" t="s">
        <v>481</v>
      </c>
      <c r="U17" s="18" t="n">
        <v>464.13997306</v>
      </c>
      <c r="V17" s="20" t="n">
        <v>6.25664686</v>
      </c>
    </row>
    <row r="18" spans="1:22">
      <c r="A18" s="15" t="s">
        <v>493</v>
      </c>
      <c r="B18" s="17" t="n">
        <v>5532</v>
      </c>
      <c r="C18" s="18">
        <f>(29.0/B18*100)</f>
        <v/>
      </c>
      <c r="D18" s="19" t="n">
        <v>5503</v>
      </c>
      <c r="E18" s="18" t="n">
        <v>469.64889627</v>
      </c>
      <c r="F18" s="20" t="n">
        <v>4.50601167</v>
      </c>
      <c r="G18" s="18" t="n">
        <v>484.7730448</v>
      </c>
      <c r="H18" s="20" t="n">
        <v>5.15548196</v>
      </c>
      <c r="I18" s="18" t="n">
        <v>476.17917982</v>
      </c>
      <c r="J18" s="20" t="n">
        <v>4.44162654</v>
      </c>
      <c r="K18" s="18" t="n">
        <v>450.05648477</v>
      </c>
      <c r="L18" s="20" t="n">
        <v>6.03876453</v>
      </c>
      <c r="M18" s="18" t="n">
        <v>384.05732268</v>
      </c>
      <c r="N18" s="20" t="n">
        <v>8.562141260000001</v>
      </c>
      <c r="O18" s="18" t="s">
        <v>481</v>
      </c>
      <c r="P18" s="20" t="s">
        <v>481</v>
      </c>
      <c r="Q18" s="18" t="s">
        <v>481</v>
      </c>
      <c r="R18" s="20" t="s">
        <v>481</v>
      </c>
      <c r="S18" s="18" t="s">
        <v>481</v>
      </c>
      <c r="T18" s="20" t="s">
        <v>481</v>
      </c>
      <c r="U18" s="18" t="n">
        <v>382.77048614</v>
      </c>
      <c r="V18" s="20" t="n">
        <v>11.12811337</v>
      </c>
    </row>
    <row r="19" spans="1:22">
      <c r="A19" s="15" t="s">
        <v>494</v>
      </c>
      <c r="B19" s="17" t="n">
        <v>5658</v>
      </c>
      <c r="C19" s="18">
        <f>(178.0/B19*100)</f>
        <v/>
      </c>
      <c r="D19" s="19" t="n">
        <v>5480</v>
      </c>
      <c r="E19" s="18" t="n">
        <v>475.20610811</v>
      </c>
      <c r="F19" s="20" t="n">
        <v>4.71822068</v>
      </c>
      <c r="G19" s="18" t="n">
        <v>491.7373046</v>
      </c>
      <c r="H19" s="20" t="n">
        <v>4.01155494</v>
      </c>
      <c r="I19" s="18" t="n">
        <v>466.55112649</v>
      </c>
      <c r="J19" s="20" t="n">
        <v>4.10195657</v>
      </c>
      <c r="K19" s="18" t="n">
        <v>449.27866939</v>
      </c>
      <c r="L19" s="20" t="n">
        <v>4.76049159</v>
      </c>
      <c r="M19" s="18" t="n">
        <v>460.09464118</v>
      </c>
      <c r="N19" s="20" t="n">
        <v>9.06619712</v>
      </c>
      <c r="O19" s="18" t="s">
        <v>481</v>
      </c>
      <c r="P19" s="20" t="s">
        <v>481</v>
      </c>
      <c r="Q19" s="18" t="s">
        <v>481</v>
      </c>
      <c r="R19" s="20" t="s">
        <v>481</v>
      </c>
      <c r="S19" s="18" t="s">
        <v>481</v>
      </c>
      <c r="T19" s="20" t="s">
        <v>481</v>
      </c>
      <c r="U19" s="18" t="n">
        <v>402.0647638</v>
      </c>
      <c r="V19" s="20" t="n">
        <v>9.160705829999999</v>
      </c>
    </row>
    <row r="20" spans="1:22">
      <c r="A20" s="15" t="s">
        <v>495</v>
      </c>
      <c r="B20" s="17" t="n">
        <v>3371</v>
      </c>
      <c r="C20" s="18">
        <f>(75.0/B20*100)</f>
        <v/>
      </c>
      <c r="D20" s="19" t="n">
        <v>3296</v>
      </c>
      <c r="E20" s="18" t="n">
        <v>489.46169019</v>
      </c>
      <c r="F20" s="20" t="n">
        <v>5.45625832</v>
      </c>
      <c r="G20" s="18" t="n">
        <v>500.82800875</v>
      </c>
      <c r="H20" s="20" t="n">
        <v>3.67594989</v>
      </c>
      <c r="I20" s="18" t="n">
        <v>483.59191104</v>
      </c>
      <c r="J20" s="20" t="n">
        <v>3.36346799</v>
      </c>
      <c r="K20" s="18" t="n">
        <v>478.22517592</v>
      </c>
      <c r="L20" s="20" t="n">
        <v>5.39929053</v>
      </c>
      <c r="M20" s="18" t="n">
        <v>405.22087886</v>
      </c>
      <c r="N20" s="20" t="n">
        <v>6.65394786</v>
      </c>
      <c r="O20" s="18" t="s">
        <v>481</v>
      </c>
      <c r="P20" s="20" t="s">
        <v>481</v>
      </c>
      <c r="Q20" s="18" t="s">
        <v>481</v>
      </c>
      <c r="R20" s="20" t="s">
        <v>481</v>
      </c>
      <c r="S20" s="18" t="s">
        <v>481</v>
      </c>
      <c r="T20" s="20" t="s">
        <v>481</v>
      </c>
      <c r="U20" s="18" t="n">
        <v>431.29502772</v>
      </c>
      <c r="V20" s="20" t="n">
        <v>13.70526885</v>
      </c>
    </row>
    <row r="21" spans="1:22">
      <c r="A21" s="15" t="s">
        <v>496</v>
      </c>
      <c r="B21" s="17" t="n">
        <v>5741</v>
      </c>
      <c r="C21" s="18">
        <f>(47.0/B21*100)</f>
        <v/>
      </c>
      <c r="D21" s="19" t="n">
        <v>5694</v>
      </c>
      <c r="E21" s="18" t="n">
        <v>527.61752709</v>
      </c>
      <c r="F21" s="20" t="n">
        <v>3.35473871</v>
      </c>
      <c r="G21" s="18" t="n">
        <v>531.9375537</v>
      </c>
      <c r="H21" s="20" t="n">
        <v>2.75730738</v>
      </c>
      <c r="I21" s="18" t="n">
        <v>524.16740335</v>
      </c>
      <c r="J21" s="20" t="n">
        <v>3.13765381</v>
      </c>
      <c r="K21" s="18" t="n">
        <v>522.79305976</v>
      </c>
      <c r="L21" s="20" t="n">
        <v>5.31686804</v>
      </c>
      <c r="M21" s="18" t="n">
        <v>460.50425535</v>
      </c>
      <c r="N21" s="20" t="n">
        <v>6.50407017</v>
      </c>
      <c r="O21" s="18" t="s">
        <v>481</v>
      </c>
      <c r="P21" s="20" t="s">
        <v>481</v>
      </c>
      <c r="Q21" s="18" t="s">
        <v>481</v>
      </c>
      <c r="R21" s="20" t="s">
        <v>481</v>
      </c>
      <c r="S21" s="18" t="s">
        <v>481</v>
      </c>
      <c r="T21" s="20" t="s">
        <v>481</v>
      </c>
      <c r="U21" s="18" t="n">
        <v>467.48526117</v>
      </c>
      <c r="V21" s="20" t="n">
        <v>11.94210098</v>
      </c>
    </row>
    <row r="22" spans="1:22">
      <c r="A22" s="15" t="s">
        <v>497</v>
      </c>
      <c r="B22" s="17" t="n">
        <v>6598</v>
      </c>
      <c r="C22" s="18">
        <f>(36.0/B22*100)</f>
        <v/>
      </c>
      <c r="D22" s="19" t="n">
        <v>6562</v>
      </c>
      <c r="E22" s="18" t="n">
        <v>477.18303837</v>
      </c>
      <c r="F22" s="20" t="n">
        <v>5.35199923</v>
      </c>
      <c r="G22" s="18" t="n">
        <v>499.34680086</v>
      </c>
      <c r="H22" s="20" t="n">
        <v>4.81753419</v>
      </c>
      <c r="I22" s="18" t="n">
        <v>493.92036347</v>
      </c>
      <c r="J22" s="20" t="n">
        <v>4.03802812</v>
      </c>
      <c r="K22" s="18" t="n">
        <v>482.03944818</v>
      </c>
      <c r="L22" s="20" t="n">
        <v>6.11815101</v>
      </c>
      <c r="M22" s="18" t="n">
        <v>426.78224483</v>
      </c>
      <c r="N22" s="20" t="n">
        <v>11.90936557</v>
      </c>
      <c r="O22" s="18" t="s">
        <v>481</v>
      </c>
      <c r="P22" s="20" t="s">
        <v>481</v>
      </c>
      <c r="Q22" s="18" t="s">
        <v>481</v>
      </c>
      <c r="R22" s="20" t="s">
        <v>481</v>
      </c>
      <c r="S22" s="18" t="n">
        <v>467.6897365</v>
      </c>
      <c r="T22" s="20" t="n">
        <v>61.89511916</v>
      </c>
      <c r="U22" s="18" t="n">
        <v>404.65031481</v>
      </c>
      <c r="V22" s="20" t="n">
        <v>9.748463599999999</v>
      </c>
    </row>
    <row r="23" spans="1:22">
      <c r="A23" s="15" t="s">
        <v>498</v>
      </c>
      <c r="B23" s="17" t="n">
        <v>11583</v>
      </c>
      <c r="C23" s="18">
        <f>(235.0/B23*100)</f>
        <v/>
      </c>
      <c r="D23" s="19" t="n">
        <v>11348</v>
      </c>
      <c r="E23" s="18" t="n">
        <v>479.5001224</v>
      </c>
      <c r="F23" s="20" t="n">
        <v>5.59509689</v>
      </c>
      <c r="G23" s="18" t="n">
        <v>505.95991621</v>
      </c>
      <c r="H23" s="20" t="n">
        <v>3.42634626</v>
      </c>
      <c r="I23" s="18" t="n">
        <v>488.70140989</v>
      </c>
      <c r="J23" s="20" t="n">
        <v>3.197971</v>
      </c>
      <c r="K23" s="18" t="n">
        <v>487.13821793</v>
      </c>
      <c r="L23" s="20" t="n">
        <v>4.51917409</v>
      </c>
      <c r="M23" s="18" t="n">
        <v>436.39321419</v>
      </c>
      <c r="N23" s="20" t="n">
        <v>6.25548004</v>
      </c>
      <c r="O23" s="18" t="s">
        <v>481</v>
      </c>
      <c r="P23" s="20" t="s">
        <v>481</v>
      </c>
      <c r="Q23" s="18" t="s">
        <v>481</v>
      </c>
      <c r="R23" s="20" t="s">
        <v>481</v>
      </c>
      <c r="S23" s="18" t="s">
        <v>481</v>
      </c>
      <c r="T23" s="20" t="s">
        <v>481</v>
      </c>
      <c r="U23" s="18" t="n">
        <v>407.59314072</v>
      </c>
      <c r="V23" s="20" t="n">
        <v>8.296354579999999</v>
      </c>
    </row>
    <row r="24" spans="1:22">
      <c r="A24" s="15" t="s">
        <v>499</v>
      </c>
      <c r="B24" s="17" t="n">
        <v>6647</v>
      </c>
      <c r="C24" s="18">
        <f>(7.0/B24*100)</f>
        <v/>
      </c>
      <c r="D24" s="19" t="n">
        <v>6640</v>
      </c>
      <c r="E24" s="18" t="n">
        <v>520.93363081</v>
      </c>
      <c r="F24" s="20" t="n">
        <v>4.93946215</v>
      </c>
      <c r="G24" s="18" t="n">
        <v>523.83429915</v>
      </c>
      <c r="H24" s="20" t="n">
        <v>4.06346095</v>
      </c>
      <c r="I24" s="18" t="n">
        <v>521.44488495</v>
      </c>
      <c r="J24" s="20" t="n">
        <v>3.34868003</v>
      </c>
      <c r="K24" s="18" t="n">
        <v>504.73238246</v>
      </c>
      <c r="L24" s="20" t="n">
        <v>4.33352567</v>
      </c>
      <c r="M24" s="18" t="n">
        <v>470.10022337</v>
      </c>
      <c r="N24" s="20" t="n">
        <v>16.01405269</v>
      </c>
      <c r="O24" s="18" t="s">
        <v>481</v>
      </c>
      <c r="P24" s="20" t="s">
        <v>481</v>
      </c>
      <c r="Q24" s="18" t="s">
        <v>481</v>
      </c>
      <c r="R24" s="20" t="s">
        <v>481</v>
      </c>
      <c r="S24" s="18" t="s">
        <v>481</v>
      </c>
      <c r="T24" s="20" t="s">
        <v>481</v>
      </c>
      <c r="U24" s="18" t="n">
        <v>433.05088885</v>
      </c>
      <c r="V24" s="20" t="n">
        <v>16.62643864</v>
      </c>
    </row>
    <row r="25" spans="1:22">
      <c r="A25" s="15" t="s">
        <v>500</v>
      </c>
      <c r="B25" s="17" t="n">
        <v>5581</v>
      </c>
      <c r="C25" s="18">
        <f>(25.0/B25*100)</f>
        <v/>
      </c>
      <c r="D25" s="19" t="n">
        <v>5556</v>
      </c>
      <c r="E25" s="18" t="n">
        <v>540.33218535</v>
      </c>
      <c r="F25" s="20" t="n">
        <v>4.20199808</v>
      </c>
      <c r="G25" s="18" t="n">
        <v>536.46580925</v>
      </c>
      <c r="H25" s="20" t="n">
        <v>3.62394644</v>
      </c>
      <c r="I25" s="18" t="n">
        <v>520.59579563</v>
      </c>
      <c r="J25" s="20" t="n">
        <v>4.02900815</v>
      </c>
      <c r="K25" s="18" t="n">
        <v>490.31315507</v>
      </c>
      <c r="L25" s="20" t="n">
        <v>5.93750817</v>
      </c>
      <c r="M25" s="18" t="n">
        <v>421.68171102</v>
      </c>
      <c r="N25" s="20" t="n">
        <v>6.83880854</v>
      </c>
      <c r="O25" s="18" t="s">
        <v>481</v>
      </c>
      <c r="P25" s="20" t="s">
        <v>481</v>
      </c>
      <c r="Q25" s="18" t="s">
        <v>481</v>
      </c>
      <c r="R25" s="20" t="s">
        <v>481</v>
      </c>
      <c r="S25" s="18" t="s">
        <v>481</v>
      </c>
      <c r="T25" s="20" t="s">
        <v>481</v>
      </c>
      <c r="U25" s="18" t="n">
        <v>432.2474915</v>
      </c>
      <c r="V25" s="20" t="n">
        <v>27.38299765</v>
      </c>
    </row>
    <row r="26" spans="1:22">
      <c r="A26" s="15" t="s">
        <v>501</v>
      </c>
      <c r="B26" s="17" t="n">
        <v>4869</v>
      </c>
      <c r="C26" s="18">
        <f>(53.0/B26*100)</f>
        <v/>
      </c>
      <c r="D26" s="19" t="n">
        <v>4816</v>
      </c>
      <c r="E26" s="18" t="n">
        <v>498.75007633</v>
      </c>
      <c r="F26" s="20" t="n">
        <v>3.1112977</v>
      </c>
      <c r="G26" s="18" t="n">
        <v>500.10102319</v>
      </c>
      <c r="H26" s="20" t="n">
        <v>2.64077696</v>
      </c>
      <c r="I26" s="18" t="n">
        <v>478.38513268</v>
      </c>
      <c r="J26" s="20" t="n">
        <v>2.99484571</v>
      </c>
      <c r="K26" s="18" t="n">
        <v>454.64312463</v>
      </c>
      <c r="L26" s="20" t="n">
        <v>6.95242689</v>
      </c>
      <c r="M26" s="18" t="n">
        <v>467.99747676</v>
      </c>
      <c r="N26" s="20" t="n">
        <v>7.60690177</v>
      </c>
      <c r="O26" s="18" t="s">
        <v>481</v>
      </c>
      <c r="P26" s="20" t="s">
        <v>481</v>
      </c>
      <c r="Q26" s="18" t="s">
        <v>481</v>
      </c>
      <c r="R26" s="20" t="s">
        <v>481</v>
      </c>
      <c r="S26" s="18" t="s">
        <v>481</v>
      </c>
      <c r="T26" s="20" t="s">
        <v>481</v>
      </c>
      <c r="U26" s="18" t="n">
        <v>414.53472407</v>
      </c>
      <c r="V26" s="20" t="n">
        <v>12.02717575</v>
      </c>
    </row>
    <row r="27" spans="1:22">
      <c r="A27" s="15" t="s">
        <v>502</v>
      </c>
      <c r="B27" s="17" t="n">
        <v>5299</v>
      </c>
      <c r="C27" s="18">
        <f>(55.0/B27*100)</f>
        <v/>
      </c>
      <c r="D27" s="19" t="n">
        <v>5244</v>
      </c>
      <c r="E27" s="18" t="n">
        <v>496.81327873</v>
      </c>
      <c r="F27" s="20" t="n">
        <v>3.25575665</v>
      </c>
      <c r="G27" s="18" t="n">
        <v>510.03325174</v>
      </c>
      <c r="H27" s="20" t="n">
        <v>3.02759773</v>
      </c>
      <c r="I27" s="18" t="n">
        <v>487.15698599</v>
      </c>
      <c r="J27" s="20" t="n">
        <v>2.77008162</v>
      </c>
      <c r="K27" s="18" t="n">
        <v>449.18607433</v>
      </c>
      <c r="L27" s="20" t="n">
        <v>5.31435489</v>
      </c>
      <c r="M27" s="18" t="n">
        <v>420.45359793</v>
      </c>
      <c r="N27" s="20" t="n">
        <v>3.81960599</v>
      </c>
      <c r="O27" s="18" t="s">
        <v>481</v>
      </c>
      <c r="P27" s="20" t="s">
        <v>481</v>
      </c>
      <c r="Q27" s="18" t="s">
        <v>481</v>
      </c>
      <c r="R27" s="20" t="s">
        <v>481</v>
      </c>
      <c r="S27" s="18" t="s">
        <v>481</v>
      </c>
      <c r="T27" s="20" t="s">
        <v>481</v>
      </c>
      <c r="U27" s="18" t="n">
        <v>394.77570604</v>
      </c>
      <c r="V27" s="20" t="n">
        <v>7.72998917</v>
      </c>
    </row>
    <row r="28" spans="1:22">
      <c r="A28" s="15" t="s">
        <v>503</v>
      </c>
      <c r="B28" s="17" t="n">
        <v>7568</v>
      </c>
      <c r="C28" s="18">
        <f>(196.0/B28*100)</f>
        <v/>
      </c>
      <c r="D28" s="19" t="n">
        <v>7372</v>
      </c>
      <c r="E28" s="18" t="n">
        <v>429.03392998</v>
      </c>
      <c r="F28" s="20" t="n">
        <v>3.12576059</v>
      </c>
      <c r="G28" s="18" t="n">
        <v>436.14458589</v>
      </c>
      <c r="H28" s="20" t="n">
        <v>2.92830846</v>
      </c>
      <c r="I28" s="18" t="n">
        <v>414.96508584</v>
      </c>
      <c r="J28" s="20" t="n">
        <v>3.48604119</v>
      </c>
      <c r="K28" s="18" t="n">
        <v>405.95282867</v>
      </c>
      <c r="L28" s="20" t="n">
        <v>6.69273871</v>
      </c>
      <c r="M28" s="18" t="n">
        <v>420.50292955</v>
      </c>
      <c r="N28" s="20" t="n">
        <v>13.30341568</v>
      </c>
      <c r="O28" s="18" t="s">
        <v>481</v>
      </c>
      <c r="P28" s="20" t="s">
        <v>481</v>
      </c>
      <c r="Q28" s="18" t="s">
        <v>481</v>
      </c>
      <c r="R28" s="20" t="s">
        <v>481</v>
      </c>
      <c r="S28" s="18" t="s">
        <v>481</v>
      </c>
      <c r="T28" s="20" t="s">
        <v>481</v>
      </c>
      <c r="U28" s="18" t="n">
        <v>360.13175731</v>
      </c>
      <c r="V28" s="20" t="n">
        <v>8.90151504</v>
      </c>
    </row>
    <row r="29" spans="1:22">
      <c r="A29" s="15" t="s">
        <v>504</v>
      </c>
      <c r="B29" s="17" t="n">
        <v>5385</v>
      </c>
      <c r="C29" s="18">
        <f>(30.0/B29*100)</f>
        <v/>
      </c>
      <c r="D29" s="19" t="n">
        <v>5355</v>
      </c>
      <c r="E29" s="18" t="n">
        <v>510.99151772</v>
      </c>
      <c r="F29" s="20" t="n">
        <v>7.02858025</v>
      </c>
      <c r="G29" s="18" t="n">
        <v>533.53082471</v>
      </c>
      <c r="H29" s="20" t="n">
        <v>3.4523339</v>
      </c>
      <c r="I29" s="18" t="n">
        <v>505.38964621</v>
      </c>
      <c r="J29" s="20" t="n">
        <v>2.84284137</v>
      </c>
      <c r="K29" s="18" t="n">
        <v>480.80626386</v>
      </c>
      <c r="L29" s="20" t="n">
        <v>4.48573414</v>
      </c>
      <c r="M29" s="18" t="n">
        <v>500.05950033</v>
      </c>
      <c r="N29" s="20" t="n">
        <v>5.45605007</v>
      </c>
      <c r="O29" s="18" t="s">
        <v>481</v>
      </c>
      <c r="P29" s="20" t="s">
        <v>481</v>
      </c>
      <c r="Q29" s="18" t="n">
        <v>314.02123871</v>
      </c>
      <c r="R29" s="20" t="n">
        <v>13.26138992</v>
      </c>
      <c r="S29" s="18" t="s">
        <v>481</v>
      </c>
      <c r="T29" s="20" t="s">
        <v>481</v>
      </c>
      <c r="U29" s="18" t="n">
        <v>444.64385423</v>
      </c>
      <c r="V29" s="20" t="n">
        <v>9.59891202</v>
      </c>
    </row>
    <row r="30" spans="1:22">
      <c r="A30" s="15" t="s">
        <v>505</v>
      </c>
      <c r="B30" s="17" t="n">
        <v>4520</v>
      </c>
      <c r="C30" s="18">
        <f>(148.0/B30*100)</f>
        <v/>
      </c>
      <c r="D30" s="19" t="n">
        <v>4372</v>
      </c>
      <c r="E30" s="18" t="n">
        <v>524.56599148</v>
      </c>
      <c r="F30" s="20" t="n">
        <v>3.65784161</v>
      </c>
      <c r="G30" s="18" t="n">
        <v>531.24087867</v>
      </c>
      <c r="H30" s="20" t="n">
        <v>3.1079263</v>
      </c>
      <c r="I30" s="18" t="n">
        <v>516.3251447599999</v>
      </c>
      <c r="J30" s="20" t="n">
        <v>3.81864082</v>
      </c>
      <c r="K30" s="18" t="n">
        <v>508.90887547</v>
      </c>
      <c r="L30" s="20" t="n">
        <v>7.49615503</v>
      </c>
      <c r="M30" s="18" t="n">
        <v>418.7611067</v>
      </c>
      <c r="N30" s="20" t="n">
        <v>6.04878688</v>
      </c>
      <c r="O30" s="18" t="s">
        <v>481</v>
      </c>
      <c r="P30" s="20" t="s">
        <v>481</v>
      </c>
      <c r="Q30" s="18" t="s">
        <v>481</v>
      </c>
      <c r="R30" s="20" t="s">
        <v>481</v>
      </c>
      <c r="S30" s="18" t="s">
        <v>481</v>
      </c>
      <c r="T30" s="20" t="s">
        <v>481</v>
      </c>
      <c r="U30" s="18" t="n">
        <v>409.23921905</v>
      </c>
      <c r="V30" s="20" t="n">
        <v>9.4970847</v>
      </c>
    </row>
    <row r="31" spans="1:22">
      <c r="A31" s="15" t="s">
        <v>506</v>
      </c>
      <c r="B31" s="17" t="n">
        <v>5456</v>
      </c>
      <c r="C31" s="18">
        <f>(135.0/B31*100)</f>
        <v/>
      </c>
      <c r="D31" s="19" t="n">
        <v>5321</v>
      </c>
      <c r="E31" s="18" t="n">
        <v>511.42696913</v>
      </c>
      <c r="F31" s="20" t="n">
        <v>4.60577883</v>
      </c>
      <c r="G31" s="18" t="n">
        <v>529.5818318300001</v>
      </c>
      <c r="H31" s="20" t="n">
        <v>3.12508349</v>
      </c>
      <c r="I31" s="18" t="n">
        <v>518.6941101899999</v>
      </c>
      <c r="J31" s="20" t="n">
        <v>3.37415359</v>
      </c>
      <c r="K31" s="18" t="n">
        <v>501.91674602</v>
      </c>
      <c r="L31" s="20" t="n">
        <v>6.16449677</v>
      </c>
      <c r="M31" s="18" t="s">
        <v>481</v>
      </c>
      <c r="N31" s="20" t="s">
        <v>481</v>
      </c>
      <c r="O31" s="18" t="s">
        <v>481</v>
      </c>
      <c r="P31" s="20" t="s">
        <v>481</v>
      </c>
      <c r="Q31" s="18" t="s">
        <v>481</v>
      </c>
      <c r="R31" s="20" t="s">
        <v>481</v>
      </c>
      <c r="S31" s="18" t="s">
        <v>481</v>
      </c>
      <c r="T31" s="20" t="s">
        <v>481</v>
      </c>
      <c r="U31" s="18" t="n">
        <v>395.39625598</v>
      </c>
      <c r="V31" s="20" t="n">
        <v>8.07802405</v>
      </c>
    </row>
    <row r="32" spans="1:22">
      <c r="A32" s="15" t="s">
        <v>507</v>
      </c>
      <c r="B32" s="17" t="n">
        <v>4478</v>
      </c>
      <c r="C32" s="18">
        <f>(6.0/B32*100)</f>
        <v/>
      </c>
      <c r="D32" s="19" t="n">
        <v>4472</v>
      </c>
      <c r="E32" s="18" t="n">
        <v>492.62459245</v>
      </c>
      <c r="F32" s="20" t="n">
        <v>3.85048533</v>
      </c>
      <c r="G32" s="18" t="n">
        <v>518.67741886</v>
      </c>
      <c r="H32" s="20" t="n">
        <v>3.09790345</v>
      </c>
      <c r="I32" s="18" t="n">
        <v>510.70897624</v>
      </c>
      <c r="J32" s="20" t="n">
        <v>3.54625441</v>
      </c>
      <c r="K32" s="18" t="n">
        <v>496.72410893</v>
      </c>
      <c r="L32" s="20" t="n">
        <v>6.7799794</v>
      </c>
      <c r="M32" s="18" t="n">
        <v>418.27699634</v>
      </c>
      <c r="N32" s="20" t="n">
        <v>11.93967801</v>
      </c>
      <c r="O32" s="18" t="s">
        <v>481</v>
      </c>
      <c r="P32" s="20" t="s">
        <v>481</v>
      </c>
      <c r="Q32" s="18" t="s">
        <v>481</v>
      </c>
      <c r="R32" s="20" t="s">
        <v>481</v>
      </c>
      <c r="S32" s="18" t="s">
        <v>481</v>
      </c>
      <c r="T32" s="20" t="s">
        <v>481</v>
      </c>
      <c r="U32" s="18" t="n">
        <v>424.81595249</v>
      </c>
      <c r="V32" s="20" t="n">
        <v>15.26536464</v>
      </c>
    </row>
    <row r="33" spans="1:22">
      <c r="A33" s="15" t="s">
        <v>508</v>
      </c>
      <c r="B33" s="17" t="n">
        <v>7325</v>
      </c>
      <c r="C33" s="18">
        <f>(78.0/B33*100)</f>
        <v/>
      </c>
      <c r="D33" s="19" t="n">
        <v>7247</v>
      </c>
      <c r="E33" s="18" t="n">
        <v>492.52674599</v>
      </c>
      <c r="F33" s="20" t="n">
        <v>4.45967182</v>
      </c>
      <c r="G33" s="18" t="n">
        <v>514.1601885</v>
      </c>
      <c r="H33" s="20" t="n">
        <v>4.04973661</v>
      </c>
      <c r="I33" s="18" t="n">
        <v>488.37977261</v>
      </c>
      <c r="J33" s="20" t="n">
        <v>4.2237992</v>
      </c>
      <c r="K33" s="18" t="n">
        <v>470.5450577</v>
      </c>
      <c r="L33" s="20" t="n">
        <v>7.28112707</v>
      </c>
      <c r="M33" s="18" t="n">
        <v>504.79760102</v>
      </c>
      <c r="N33" s="20" t="n">
        <v>3.40739521</v>
      </c>
      <c r="O33" s="18" t="s">
        <v>481</v>
      </c>
      <c r="P33" s="20" t="s">
        <v>481</v>
      </c>
      <c r="Q33" s="18" t="s">
        <v>481</v>
      </c>
      <c r="R33" s="20" t="s">
        <v>481</v>
      </c>
      <c r="S33" s="18" t="s">
        <v>481</v>
      </c>
      <c r="T33" s="20" t="s">
        <v>481</v>
      </c>
      <c r="U33" s="18" t="n">
        <v>441.184133</v>
      </c>
      <c r="V33" s="20" t="n">
        <v>9.740742389999999</v>
      </c>
    </row>
    <row r="34" spans="1:22">
      <c r="A34" s="15" t="s">
        <v>509</v>
      </c>
      <c r="B34" s="17" t="n">
        <v>6350</v>
      </c>
      <c r="C34" s="18">
        <f>(67.0/B34*100)</f>
        <v/>
      </c>
      <c r="D34" s="19" t="n">
        <v>6283</v>
      </c>
      <c r="E34" s="18" t="n">
        <v>453.45464297</v>
      </c>
      <c r="F34" s="20" t="n">
        <v>5.03348412</v>
      </c>
      <c r="G34" s="18" t="n">
        <v>481.01038633</v>
      </c>
      <c r="H34" s="20" t="n">
        <v>3.7681155</v>
      </c>
      <c r="I34" s="18" t="n">
        <v>466.1923464</v>
      </c>
      <c r="J34" s="20" t="n">
        <v>3.21440336</v>
      </c>
      <c r="K34" s="18" t="n">
        <v>450.80212045</v>
      </c>
      <c r="L34" s="20" t="n">
        <v>4.70642635</v>
      </c>
      <c r="M34" s="18" t="n">
        <v>412.69710629</v>
      </c>
      <c r="N34" s="20" t="n">
        <v>14.24962195</v>
      </c>
      <c r="O34" s="18" t="s">
        <v>481</v>
      </c>
      <c r="P34" s="20" t="s">
        <v>481</v>
      </c>
      <c r="Q34" s="18" t="n">
        <v>263.37193708</v>
      </c>
      <c r="R34" s="20" t="n">
        <v>13.61114927</v>
      </c>
      <c r="S34" s="18" t="s">
        <v>481</v>
      </c>
      <c r="T34" s="20" t="s">
        <v>481</v>
      </c>
      <c r="U34" s="18" t="n">
        <v>361.39422294</v>
      </c>
      <c r="V34" s="20" t="n">
        <v>9.227427049999999</v>
      </c>
    </row>
    <row r="35" spans="1:22">
      <c r="A35" s="15" t="s">
        <v>510</v>
      </c>
      <c r="B35" s="17" t="n">
        <v>6406</v>
      </c>
      <c r="C35" s="18">
        <f>(50.0/B35*100)</f>
        <v/>
      </c>
      <c r="D35" s="19" t="n">
        <v>6356</v>
      </c>
      <c r="E35" s="18" t="n">
        <v>484.51249046</v>
      </c>
      <c r="F35" s="20" t="n">
        <v>6.84331589</v>
      </c>
      <c r="G35" s="18" t="n">
        <v>509.41109832</v>
      </c>
      <c r="H35" s="20" t="n">
        <v>4.30626068</v>
      </c>
      <c r="I35" s="18" t="n">
        <v>506.13865036</v>
      </c>
      <c r="J35" s="20" t="n">
        <v>4.7426398</v>
      </c>
      <c r="K35" s="18" t="n">
        <v>492.18556406</v>
      </c>
      <c r="L35" s="20" t="n">
        <v>6.43475272</v>
      </c>
      <c r="M35" s="18" t="n">
        <v>511.96195839</v>
      </c>
      <c r="N35" s="20" t="n">
        <v>2.20247171</v>
      </c>
      <c r="O35" s="18" t="s">
        <v>481</v>
      </c>
      <c r="P35" s="20" t="s">
        <v>481</v>
      </c>
      <c r="Q35" s="18" t="n">
        <v>337.32521215</v>
      </c>
      <c r="R35" s="20" t="n">
        <v>11.65794297</v>
      </c>
      <c r="S35" s="18" t="s">
        <v>481</v>
      </c>
      <c r="T35" s="20" t="s">
        <v>481</v>
      </c>
      <c r="U35" s="18" t="n">
        <v>436.82701326</v>
      </c>
      <c r="V35" s="20" t="n">
        <v>11.41613185</v>
      </c>
    </row>
    <row r="36" spans="1:22">
      <c r="A36" s="15" t="s">
        <v>511</v>
      </c>
      <c r="B36" s="17" t="n">
        <v>6736</v>
      </c>
      <c r="C36" s="18">
        <f>(42.0/B36*100)</f>
        <v/>
      </c>
      <c r="D36" s="19" t="n">
        <v>6694</v>
      </c>
      <c r="E36" s="18" t="n">
        <v>501.81347087</v>
      </c>
      <c r="F36" s="20" t="n">
        <v>3.61387274</v>
      </c>
      <c r="G36" s="18" t="n">
        <v>514.65331607</v>
      </c>
      <c r="H36" s="20" t="n">
        <v>3.20101231</v>
      </c>
      <c r="I36" s="18" t="n">
        <v>496.2815309</v>
      </c>
      <c r="J36" s="20" t="n">
        <v>3.25396124</v>
      </c>
      <c r="K36" s="18" t="n">
        <v>465.46363126</v>
      </c>
      <c r="L36" s="20" t="n">
        <v>4.85254678</v>
      </c>
      <c r="M36" s="18" t="n">
        <v>490.3722416</v>
      </c>
      <c r="N36" s="20" t="n">
        <v>4.18420925</v>
      </c>
      <c r="O36" s="18" t="s">
        <v>481</v>
      </c>
      <c r="P36" s="20" t="s">
        <v>481</v>
      </c>
      <c r="Q36" s="18" t="s">
        <v>481</v>
      </c>
      <c r="R36" s="20" t="s">
        <v>481</v>
      </c>
      <c r="S36" s="18" t="s">
        <v>481</v>
      </c>
      <c r="T36" s="20" t="s">
        <v>481</v>
      </c>
      <c r="U36" s="18" t="n">
        <v>417.05588747</v>
      </c>
      <c r="V36" s="20" t="n">
        <v>8.9921232</v>
      </c>
    </row>
    <row r="37" spans="1:22">
      <c r="A37" s="15" t="s">
        <v>512</v>
      </c>
      <c r="B37" s="17" t="n">
        <v>5458</v>
      </c>
      <c r="C37" s="18">
        <f>(88.0/B37*100)</f>
        <v/>
      </c>
      <c r="D37" s="19" t="n">
        <v>5370</v>
      </c>
      <c r="E37" s="18" t="n">
        <v>515.05667337</v>
      </c>
      <c r="F37" s="20" t="n">
        <v>4.84617913</v>
      </c>
      <c r="G37" s="18" t="n">
        <v>518.45365359</v>
      </c>
      <c r="H37" s="20" t="n">
        <v>3.38508766</v>
      </c>
      <c r="I37" s="18" t="n">
        <v>507.11557178</v>
      </c>
      <c r="J37" s="20" t="n">
        <v>3.57199916</v>
      </c>
      <c r="K37" s="18" t="n">
        <v>493.79597504</v>
      </c>
      <c r="L37" s="20" t="n">
        <v>6.72492088</v>
      </c>
      <c r="M37" s="18" t="n">
        <v>377.66528973</v>
      </c>
      <c r="N37" s="20" t="n">
        <v>8.85964399</v>
      </c>
      <c r="O37" s="18" t="s">
        <v>481</v>
      </c>
      <c r="P37" s="20" t="s">
        <v>481</v>
      </c>
      <c r="Q37" s="18" t="s">
        <v>481</v>
      </c>
      <c r="R37" s="20" t="s">
        <v>481</v>
      </c>
      <c r="S37" s="18" t="s">
        <v>481</v>
      </c>
      <c r="T37" s="20" t="s">
        <v>481</v>
      </c>
      <c r="U37" s="18" t="n">
        <v>390.51052809</v>
      </c>
      <c r="V37" s="20" t="n">
        <v>7.83439432</v>
      </c>
    </row>
    <row r="38" spans="1:22">
      <c r="A38" s="15" t="s">
        <v>513</v>
      </c>
      <c r="B38" s="17" t="n">
        <v>5860</v>
      </c>
      <c r="C38" s="18">
        <f>(20.0/B38*100)</f>
        <v/>
      </c>
      <c r="D38" s="19" t="n">
        <v>5840</v>
      </c>
      <c r="E38" s="18" t="n">
        <v>503.30502022</v>
      </c>
      <c r="F38" s="20" t="n">
        <v>3.77421814</v>
      </c>
      <c r="G38" s="18" t="n">
        <v>514.72665606</v>
      </c>
      <c r="H38" s="20" t="n">
        <v>3.69394322</v>
      </c>
      <c r="I38" s="18" t="n">
        <v>496.17692954</v>
      </c>
      <c r="J38" s="20" t="n">
        <v>4.23448206</v>
      </c>
      <c r="K38" s="18" t="n">
        <v>461.68957654</v>
      </c>
      <c r="L38" s="20" t="n">
        <v>7.71386343</v>
      </c>
      <c r="M38" s="18" t="n">
        <v>451.3764209</v>
      </c>
      <c r="N38" s="20" t="n">
        <v>7.03334187</v>
      </c>
      <c r="O38" s="18" t="s">
        <v>481</v>
      </c>
      <c r="P38" s="20" t="s">
        <v>481</v>
      </c>
      <c r="Q38" s="18" t="s">
        <v>481</v>
      </c>
      <c r="R38" s="20" t="s">
        <v>481</v>
      </c>
      <c r="S38" s="18" t="s">
        <v>481</v>
      </c>
      <c r="T38" s="20" t="s">
        <v>481</v>
      </c>
      <c r="U38" s="18" t="n">
        <v>419.36287154</v>
      </c>
      <c r="V38" s="20" t="n">
        <v>7.8274796</v>
      </c>
    </row>
    <row r="39" spans="1:22">
      <c r="A39" s="15" t="s">
        <v>514</v>
      </c>
      <c r="B39" s="17" t="n">
        <v>5895</v>
      </c>
      <c r="C39" s="18">
        <f>(33.0/B39*100)</f>
        <v/>
      </c>
      <c r="D39" s="19" t="n">
        <v>5862</v>
      </c>
      <c r="E39" s="18" t="n">
        <v>429.92939876</v>
      </c>
      <c r="F39" s="20" t="n">
        <v>4.56786194</v>
      </c>
      <c r="G39" s="18" t="n">
        <v>440.94585815</v>
      </c>
      <c r="H39" s="20" t="n">
        <v>4.87581954</v>
      </c>
      <c r="I39" s="18" t="n">
        <v>435.4902221</v>
      </c>
      <c r="J39" s="20" t="n">
        <v>4.21155761</v>
      </c>
      <c r="K39" s="18" t="n">
        <v>429.29296502</v>
      </c>
      <c r="L39" s="20" t="n">
        <v>6.40535316</v>
      </c>
      <c r="M39" s="18" t="n">
        <v>385.43607751</v>
      </c>
      <c r="N39" s="20" t="n">
        <v>6.46388279</v>
      </c>
      <c r="O39" s="18" t="s">
        <v>481</v>
      </c>
      <c r="P39" s="20" t="s">
        <v>481</v>
      </c>
      <c r="Q39" s="18" t="s">
        <v>481</v>
      </c>
      <c r="R39" s="20" t="s">
        <v>481</v>
      </c>
      <c r="S39" s="18" t="s">
        <v>481</v>
      </c>
      <c r="T39" s="20" t="s">
        <v>481</v>
      </c>
      <c r="U39" s="18" t="n">
        <v>359.41883141</v>
      </c>
      <c r="V39" s="20" t="n">
        <v>11.88901887</v>
      </c>
    </row>
    <row r="40" spans="1:22">
      <c r="A40" s="15" t="s">
        <v>515</v>
      </c>
      <c r="B40" s="17" t="n">
        <v>14157</v>
      </c>
      <c r="C40" s="18">
        <f>(359.0/B40*100)</f>
        <v/>
      </c>
      <c r="D40" s="19" t="n">
        <v>13798</v>
      </c>
      <c r="E40" s="18" t="n">
        <v>504.99599627</v>
      </c>
      <c r="F40" s="20" t="n">
        <v>3.81988297</v>
      </c>
      <c r="G40" s="18" t="n">
        <v>517.69742315</v>
      </c>
      <c r="H40" s="20" t="n">
        <v>3.43075472</v>
      </c>
      <c r="I40" s="18" t="n">
        <v>499.03879031</v>
      </c>
      <c r="J40" s="20" t="n">
        <v>3.67831566</v>
      </c>
      <c r="K40" s="18" t="n">
        <v>478.50361546</v>
      </c>
      <c r="L40" s="20" t="n">
        <v>4.95751418</v>
      </c>
      <c r="M40" s="18" t="n">
        <v>419.2667557</v>
      </c>
      <c r="N40" s="20" t="n">
        <v>6.86651094</v>
      </c>
      <c r="O40" s="18" t="s">
        <v>481</v>
      </c>
      <c r="P40" s="20" t="s">
        <v>481</v>
      </c>
      <c r="Q40" s="18" t="s">
        <v>481</v>
      </c>
      <c r="R40" s="20" t="s">
        <v>481</v>
      </c>
      <c r="S40" s="18" t="s">
        <v>481</v>
      </c>
      <c r="T40" s="20" t="s">
        <v>481</v>
      </c>
      <c r="U40" s="18" t="n">
        <v>411.83558483</v>
      </c>
      <c r="V40" s="20" t="n">
        <v>8.05565739</v>
      </c>
    </row>
    <row r="41" spans="1:22">
      <c r="A41" s="15" t="s">
        <v>516</v>
      </c>
      <c r="B41" s="17" t="n">
        <v>5712</v>
      </c>
      <c r="C41" s="18">
        <f>(47.0/B41*100)</f>
        <v/>
      </c>
      <c r="D41" s="19" t="n">
        <v>5665</v>
      </c>
      <c r="E41" s="18" t="n">
        <v>506.32945082</v>
      </c>
      <c r="F41" s="20" t="n">
        <v>4.36938427</v>
      </c>
      <c r="G41" s="18" t="n">
        <v>511.95677403</v>
      </c>
      <c r="H41" s="20" t="n">
        <v>3.82595021</v>
      </c>
      <c r="I41" s="18" t="n">
        <v>493.23878593</v>
      </c>
      <c r="J41" s="20" t="n">
        <v>4.17811977</v>
      </c>
      <c r="K41" s="18" t="n">
        <v>485.39621976</v>
      </c>
      <c r="L41" s="20" t="n">
        <v>7.14482761</v>
      </c>
      <c r="M41" s="18" t="n">
        <v>460.36740886</v>
      </c>
      <c r="N41" s="20" t="n">
        <v>8.72283927</v>
      </c>
      <c r="O41" s="18" t="s">
        <v>481</v>
      </c>
      <c r="P41" s="20" t="s">
        <v>481</v>
      </c>
      <c r="Q41" s="18" t="n">
        <v>399.91015703</v>
      </c>
      <c r="R41" s="20" t="n">
        <v>16.72230739</v>
      </c>
      <c r="S41" s="18" t="s">
        <v>481</v>
      </c>
      <c r="T41" s="20" t="s">
        <v>481</v>
      </c>
      <c r="U41" s="18" t="n">
        <v>410.65455271</v>
      </c>
      <c r="V41" s="20" t="n">
        <v>12.57542589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353.41489685</v>
      </c>
      <c r="F45" s="20" t="n">
        <v>3.60803804</v>
      </c>
      <c r="G45" s="18" t="n">
        <v>354.14713271</v>
      </c>
      <c r="H45" s="20" t="n">
        <v>3.77896858</v>
      </c>
      <c r="I45" s="18" t="n">
        <v>350.23352269</v>
      </c>
      <c r="J45" s="20" t="n">
        <v>3.98783156</v>
      </c>
      <c r="K45" s="18" t="n">
        <v>334.83930232</v>
      </c>
      <c r="L45" s="20" t="n">
        <v>5.53021371</v>
      </c>
      <c r="M45" s="18" t="s">
        <v>481</v>
      </c>
      <c r="N45" s="20" t="s">
        <v>481</v>
      </c>
      <c r="O45" s="18" t="s">
        <v>481</v>
      </c>
      <c r="P45" s="20" t="s">
        <v>481</v>
      </c>
      <c r="Q45" s="18" t="n">
        <v>290.76935</v>
      </c>
      <c r="R45" s="20" t="n">
        <v>35.55414585</v>
      </c>
      <c r="S45" s="18" t="n">
        <v>333.15822842</v>
      </c>
      <c r="T45" s="20" t="n">
        <v>20.6743667</v>
      </c>
      <c r="U45" s="18" t="n">
        <v>324.26881828</v>
      </c>
      <c r="V45" s="20" t="n">
        <v>6.38039019</v>
      </c>
    </row>
    <row r="46" spans="1:22">
      <c r="A46" s="15" t="s">
        <v>521</v>
      </c>
      <c r="B46" s="17" t="n">
        <v>23141</v>
      </c>
      <c r="C46" s="18">
        <f>(1857.0/B46*100)</f>
        <v/>
      </c>
      <c r="D46" s="19" t="n">
        <v>21284</v>
      </c>
      <c r="E46" s="18" t="n">
        <v>422.03187967</v>
      </c>
      <c r="F46" s="20" t="n">
        <v>4.23308639</v>
      </c>
      <c r="G46" s="18" t="n">
        <v>443.97033647</v>
      </c>
      <c r="H46" s="20" t="n">
        <v>4.0125332</v>
      </c>
      <c r="I46" s="18" t="n">
        <v>427.7468876</v>
      </c>
      <c r="J46" s="20" t="n">
        <v>3.14540661</v>
      </c>
      <c r="K46" s="18" t="n">
        <v>409.19989383</v>
      </c>
      <c r="L46" s="20" t="n">
        <v>4.70316225</v>
      </c>
      <c r="M46" s="18" t="n">
        <v>361.70374871</v>
      </c>
      <c r="N46" s="20" t="n">
        <v>3.67101074</v>
      </c>
      <c r="O46" s="18" t="s">
        <v>481</v>
      </c>
      <c r="P46" s="20" t="s">
        <v>481</v>
      </c>
      <c r="Q46" s="18" t="s">
        <v>481</v>
      </c>
      <c r="R46" s="20" t="s">
        <v>481</v>
      </c>
      <c r="S46" s="18" t="s">
        <v>481</v>
      </c>
      <c r="T46" s="20" t="s">
        <v>481</v>
      </c>
      <c r="U46" s="18" t="n">
        <v>367.26634184</v>
      </c>
      <c r="V46" s="20" t="n">
        <v>4.29791398</v>
      </c>
    </row>
    <row r="47" spans="1:22">
      <c r="A47" s="15" t="s">
        <v>522</v>
      </c>
      <c r="B47" s="17" t="n">
        <v>5928</v>
      </c>
      <c r="C47" s="18">
        <f>(223.0/B47*100)</f>
        <v/>
      </c>
      <c r="D47" s="19" t="n">
        <v>5705</v>
      </c>
      <c r="E47" s="18" t="n">
        <v>450.20901709</v>
      </c>
      <c r="F47" s="20" t="n">
        <v>5.81147567</v>
      </c>
      <c r="G47" s="18" t="n">
        <v>457.21766216</v>
      </c>
      <c r="H47" s="20" t="n">
        <v>5.08291362</v>
      </c>
      <c r="I47" s="18" t="n">
        <v>451.68272075</v>
      </c>
      <c r="J47" s="20" t="n">
        <v>5.23615409</v>
      </c>
      <c r="K47" s="18" t="n">
        <v>428.52101197</v>
      </c>
      <c r="L47" s="20" t="n">
        <v>7.9217512</v>
      </c>
      <c r="M47" s="18" t="n">
        <v>330.16195456</v>
      </c>
      <c r="N47" s="20" t="n">
        <v>6.5233442</v>
      </c>
      <c r="O47" s="18" t="s">
        <v>481</v>
      </c>
      <c r="P47" s="20" t="s">
        <v>481</v>
      </c>
      <c r="Q47" s="18" t="s">
        <v>481</v>
      </c>
      <c r="R47" s="20" t="s">
        <v>481</v>
      </c>
      <c r="S47" s="18" t="s">
        <v>481</v>
      </c>
      <c r="T47" s="20" t="s">
        <v>481</v>
      </c>
      <c r="U47" s="18" t="n">
        <v>353.20948754</v>
      </c>
      <c r="V47" s="20" t="n">
        <v>7.78300257</v>
      </c>
    </row>
    <row r="48" spans="1:22">
      <c r="A48" s="15" t="s">
        <v>523</v>
      </c>
      <c r="B48" s="17" t="n">
        <v>9841</v>
      </c>
      <c r="C48" s="18">
        <f>(7.0/B48*100)</f>
        <v/>
      </c>
      <c r="D48" s="19" t="n">
        <v>9834</v>
      </c>
      <c r="E48" s="18" t="n">
        <v>524.8214410099999</v>
      </c>
      <c r="F48" s="20" t="n">
        <v>6.11971988</v>
      </c>
      <c r="G48" s="18" t="n">
        <v>527.62363209</v>
      </c>
      <c r="H48" s="20" t="n">
        <v>5.51195212</v>
      </c>
      <c r="I48" s="18" t="n">
        <v>479.46880181</v>
      </c>
      <c r="J48" s="20" t="n">
        <v>5.60154197</v>
      </c>
      <c r="K48" s="18" t="n">
        <v>443.12126691</v>
      </c>
      <c r="L48" s="20" t="n">
        <v>7.30691822</v>
      </c>
      <c r="M48" s="18" t="n">
        <v>442.18295743</v>
      </c>
      <c r="N48" s="20" t="n">
        <v>7.02465201</v>
      </c>
      <c r="O48" s="18" t="s">
        <v>481</v>
      </c>
      <c r="P48" s="20" t="s">
        <v>481</v>
      </c>
      <c r="Q48" s="18" t="s">
        <v>481</v>
      </c>
      <c r="R48" s="20" t="s">
        <v>481</v>
      </c>
      <c r="S48" s="18" t="s">
        <v>481</v>
      </c>
      <c r="T48" s="20" t="s">
        <v>481</v>
      </c>
      <c r="U48" s="18" t="n">
        <v>400.14978811</v>
      </c>
      <c r="V48" s="20" t="n">
        <v>19.32579446</v>
      </c>
    </row>
    <row r="49" spans="1:22">
      <c r="A49" s="15" t="s">
        <v>524</v>
      </c>
      <c r="B49" s="17" t="n">
        <v>6349</v>
      </c>
      <c r="C49" s="18">
        <f>(56.0/B49*100)</f>
        <v/>
      </c>
      <c r="D49" s="19" t="n">
        <v>6293</v>
      </c>
      <c r="E49" s="18" t="n">
        <v>413.71015721</v>
      </c>
      <c r="F49" s="20" t="n">
        <v>4.42503571</v>
      </c>
      <c r="G49" s="18" t="n">
        <v>440.2274639</v>
      </c>
      <c r="H49" s="20" t="n">
        <v>3.40677056</v>
      </c>
      <c r="I49" s="18" t="n">
        <v>431.51450162</v>
      </c>
      <c r="J49" s="20" t="n">
        <v>4.09139932</v>
      </c>
      <c r="K49" s="18" t="n">
        <v>419.42840816</v>
      </c>
      <c r="L49" s="20" t="n">
        <v>4.04840673</v>
      </c>
      <c r="M49" s="18" t="s">
        <v>481</v>
      </c>
      <c r="N49" s="20" t="s">
        <v>481</v>
      </c>
      <c r="O49" s="18" t="s">
        <v>481</v>
      </c>
      <c r="P49" s="20" t="s">
        <v>481</v>
      </c>
      <c r="Q49" s="18" t="s">
        <v>481</v>
      </c>
      <c r="R49" s="20" t="s">
        <v>481</v>
      </c>
      <c r="S49" s="18" t="n">
        <v>369.40223843</v>
      </c>
      <c r="T49" s="20" t="n">
        <v>70.43982812</v>
      </c>
      <c r="U49" s="18" t="n">
        <v>350.43285908</v>
      </c>
      <c r="V49" s="20" t="n">
        <v>9.77525213</v>
      </c>
    </row>
    <row r="50" spans="1:22">
      <c r="A50" s="15" t="s">
        <v>525</v>
      </c>
      <c r="B50" s="17" t="n">
        <v>11795</v>
      </c>
      <c r="C50" s="18">
        <f>(260.0/B50*100)</f>
        <v/>
      </c>
      <c r="D50" s="19" t="n">
        <v>11535</v>
      </c>
      <c r="E50" s="18" t="n">
        <v>426.96744917</v>
      </c>
      <c r="F50" s="20" t="n">
        <v>3.6196342</v>
      </c>
      <c r="G50" s="18" t="n">
        <v>445.14576818</v>
      </c>
      <c r="H50" s="20" t="n">
        <v>3.37247008</v>
      </c>
      <c r="I50" s="18" t="n">
        <v>426.31923135</v>
      </c>
      <c r="J50" s="20" t="n">
        <v>3.21406458</v>
      </c>
      <c r="K50" s="18" t="n">
        <v>395.42165386</v>
      </c>
      <c r="L50" s="20" t="n">
        <v>5.88812887</v>
      </c>
      <c r="M50" s="18" t="n">
        <v>366.92642505</v>
      </c>
      <c r="N50" s="20" t="n">
        <v>6.73675518</v>
      </c>
      <c r="O50" s="18" t="s">
        <v>481</v>
      </c>
      <c r="P50" s="20" t="s">
        <v>481</v>
      </c>
      <c r="Q50" s="18" t="s">
        <v>481</v>
      </c>
      <c r="R50" s="20" t="s">
        <v>481</v>
      </c>
      <c r="S50" s="18" t="s">
        <v>481</v>
      </c>
      <c r="T50" s="20" t="s">
        <v>481</v>
      </c>
      <c r="U50" s="18" t="n">
        <v>342.44224446</v>
      </c>
      <c r="V50" s="20" t="n">
        <v>9.78627185</v>
      </c>
    </row>
    <row r="51" spans="1:22">
      <c r="A51" s="15" t="s">
        <v>526</v>
      </c>
      <c r="B51" s="17" t="n">
        <v>6866</v>
      </c>
      <c r="C51" s="18">
        <f>(114.0/B51*100)</f>
        <v/>
      </c>
      <c r="D51" s="19" t="n">
        <v>6752</v>
      </c>
      <c r="E51" s="18" t="n">
        <v>434.9948028</v>
      </c>
      <c r="F51" s="20" t="n">
        <v>3.73378634</v>
      </c>
      <c r="G51" s="18" t="n">
        <v>448.28314388</v>
      </c>
      <c r="H51" s="20" t="n">
        <v>3.57612127</v>
      </c>
      <c r="I51" s="18" t="n">
        <v>426.90997378</v>
      </c>
      <c r="J51" s="20" t="n">
        <v>3.60619672</v>
      </c>
      <c r="K51" s="18" t="n">
        <v>406.30312256</v>
      </c>
      <c r="L51" s="20" t="n">
        <v>4.5398681</v>
      </c>
      <c r="M51" s="18" t="n">
        <v>383.27112715</v>
      </c>
      <c r="N51" s="20" t="n">
        <v>7.20497991</v>
      </c>
      <c r="O51" s="18" t="s">
        <v>481</v>
      </c>
      <c r="P51" s="20" t="s">
        <v>481</v>
      </c>
      <c r="Q51" s="18" t="n">
        <v>427.96430568</v>
      </c>
      <c r="R51" s="20" t="n">
        <v>5.20460603</v>
      </c>
      <c r="S51" s="18" t="s">
        <v>481</v>
      </c>
      <c r="T51" s="20" t="s">
        <v>481</v>
      </c>
      <c r="U51" s="18" t="n">
        <v>373.71829299</v>
      </c>
      <c r="V51" s="20" t="n">
        <v>8.60822696</v>
      </c>
    </row>
    <row r="52" spans="1:22">
      <c r="A52" s="15" t="s">
        <v>527</v>
      </c>
      <c r="B52" s="17" t="n">
        <v>5809</v>
      </c>
      <c r="C52" s="18">
        <f>(88.0/B52*100)</f>
        <v/>
      </c>
      <c r="D52" s="19" t="n">
        <v>5721</v>
      </c>
      <c r="E52" s="18" t="n">
        <v>493.0261704</v>
      </c>
      <c r="F52" s="20" t="n">
        <v>4.34474651</v>
      </c>
      <c r="G52" s="18" t="n">
        <v>513.77896366</v>
      </c>
      <c r="H52" s="20" t="n">
        <v>3.37759554</v>
      </c>
      <c r="I52" s="18" t="n">
        <v>493.95405239</v>
      </c>
      <c r="J52" s="20" t="n">
        <v>3.373402</v>
      </c>
      <c r="K52" s="18" t="n">
        <v>474.19025139</v>
      </c>
      <c r="L52" s="20" t="n">
        <v>4.44489244</v>
      </c>
      <c r="M52" s="18" t="n">
        <v>421.26811804</v>
      </c>
      <c r="N52" s="20" t="n">
        <v>5.96822849</v>
      </c>
      <c r="O52" s="18" t="s">
        <v>481</v>
      </c>
      <c r="P52" s="20" t="s">
        <v>481</v>
      </c>
      <c r="Q52" s="18" t="s">
        <v>481</v>
      </c>
      <c r="R52" s="20" t="s">
        <v>481</v>
      </c>
      <c r="S52" s="18" t="s">
        <v>481</v>
      </c>
      <c r="T52" s="20" t="s">
        <v>481</v>
      </c>
      <c r="U52" s="18" t="n">
        <v>419.5079748</v>
      </c>
      <c r="V52" s="20" t="n">
        <v>6.83678205</v>
      </c>
    </row>
    <row r="53" spans="1:22">
      <c r="A53" s="15" t="s">
        <v>528</v>
      </c>
      <c r="B53" s="17" t="n">
        <v>5571</v>
      </c>
      <c r="C53" s="18">
        <f>(95.0/B53*100)</f>
        <v/>
      </c>
      <c r="D53" s="19" t="n">
        <v>5476</v>
      </c>
      <c r="E53" s="18" t="n">
        <v>462.27944186</v>
      </c>
      <c r="F53" s="20" t="n">
        <v>2.98362214</v>
      </c>
      <c r="G53" s="18" t="n">
        <v>465.20899744</v>
      </c>
      <c r="H53" s="20" t="n">
        <v>3.03693385</v>
      </c>
      <c r="I53" s="18" t="n">
        <v>440.45564036</v>
      </c>
      <c r="J53" s="20" t="n">
        <v>2.90560527</v>
      </c>
      <c r="K53" s="18" t="n">
        <v>418.50561083</v>
      </c>
      <c r="L53" s="20" t="n">
        <v>6.09373091</v>
      </c>
      <c r="M53" s="18" t="n">
        <v>364.18043417</v>
      </c>
      <c r="N53" s="20" t="n">
        <v>5.41914123</v>
      </c>
      <c r="O53" s="18" t="s">
        <v>481</v>
      </c>
      <c r="P53" s="20" t="s">
        <v>481</v>
      </c>
      <c r="Q53" s="18" t="s">
        <v>481</v>
      </c>
      <c r="R53" s="20" t="s">
        <v>481</v>
      </c>
      <c r="S53" s="18" t="s">
        <v>481</v>
      </c>
      <c r="T53" s="20" t="s">
        <v>481</v>
      </c>
      <c r="U53" s="18" t="n">
        <v>362.40129282</v>
      </c>
      <c r="V53" s="20" t="n">
        <v>7.81854473</v>
      </c>
    </row>
    <row r="54" spans="1:22">
      <c r="A54" s="15" t="s">
        <v>529</v>
      </c>
      <c r="B54" s="17" t="n">
        <v>4740</v>
      </c>
      <c r="C54" s="18">
        <f>(276.0/B54*100)</f>
        <v/>
      </c>
      <c r="D54" s="19" t="n">
        <v>4464</v>
      </c>
      <c r="E54" s="18" t="n">
        <v>373.79346872</v>
      </c>
      <c r="F54" s="20" t="n">
        <v>3.3921313</v>
      </c>
      <c r="G54" s="18" t="n">
        <v>379.73168964</v>
      </c>
      <c r="H54" s="20" t="n">
        <v>4.37652998</v>
      </c>
      <c r="I54" s="18" t="n">
        <v>370.14621091</v>
      </c>
      <c r="J54" s="20" t="n">
        <v>4.6439705</v>
      </c>
      <c r="K54" s="18" t="n">
        <v>346.88401824</v>
      </c>
      <c r="L54" s="20" t="n">
        <v>7.21224171</v>
      </c>
      <c r="M54" s="18" t="n">
        <v>285.11114138</v>
      </c>
      <c r="N54" s="20" t="n">
        <v>8.04981896</v>
      </c>
      <c r="O54" s="18" t="s">
        <v>481</v>
      </c>
      <c r="P54" s="20" t="s">
        <v>481</v>
      </c>
      <c r="Q54" s="18" t="s">
        <v>481</v>
      </c>
      <c r="R54" s="20" t="s">
        <v>481</v>
      </c>
      <c r="S54" s="18" t="s">
        <v>481</v>
      </c>
      <c r="T54" s="20" t="s">
        <v>481</v>
      </c>
      <c r="U54" s="18" t="n">
        <v>296.06452239</v>
      </c>
      <c r="V54" s="20" t="n">
        <v>4.63385319</v>
      </c>
    </row>
    <row r="55" spans="1:22">
      <c r="A55" s="15" t="s">
        <v>530</v>
      </c>
      <c r="B55" s="17" t="n">
        <v>5316</v>
      </c>
      <c r="C55" s="18">
        <f>(22.0/B55*100)</f>
        <v/>
      </c>
      <c r="D55" s="19" t="n">
        <v>5294</v>
      </c>
      <c r="E55" s="18" t="n">
        <v>402.02778343</v>
      </c>
      <c r="F55" s="20" t="n">
        <v>4.03308076</v>
      </c>
      <c r="G55" s="18" t="n">
        <v>428.61824934</v>
      </c>
      <c r="H55" s="20" t="n">
        <v>4.14710936</v>
      </c>
      <c r="I55" s="18" t="n">
        <v>400.02925064</v>
      </c>
      <c r="J55" s="20" t="n">
        <v>3.64603179</v>
      </c>
      <c r="K55" s="18" t="n">
        <v>373.17861624</v>
      </c>
      <c r="L55" s="20" t="n">
        <v>7.27042908</v>
      </c>
      <c r="M55" s="18" t="s">
        <v>481</v>
      </c>
      <c r="N55" s="20" t="s">
        <v>481</v>
      </c>
      <c r="O55" s="18" t="s">
        <v>481</v>
      </c>
      <c r="P55" s="20" t="s">
        <v>481</v>
      </c>
      <c r="Q55" s="18" t="s">
        <v>481</v>
      </c>
      <c r="R55" s="20" t="s">
        <v>481</v>
      </c>
      <c r="S55" s="18" t="n">
        <v>260.12418658</v>
      </c>
      <c r="T55" s="20" t="n">
        <v>18.27434368</v>
      </c>
      <c r="U55" s="18" t="n">
        <v>280.48579925</v>
      </c>
      <c r="V55" s="20" t="n">
        <v>8.08081675</v>
      </c>
    </row>
    <row r="56" spans="1:22">
      <c r="A56" s="15" t="s">
        <v>531</v>
      </c>
      <c r="B56" s="17" t="n">
        <v>5359</v>
      </c>
      <c r="C56" s="18">
        <f>(77.0/B56*100)</f>
        <v/>
      </c>
      <c r="D56" s="19" t="n">
        <v>5282</v>
      </c>
      <c r="E56" s="18" t="n">
        <v>547.5429937599999</v>
      </c>
      <c r="F56" s="20" t="n">
        <v>4.74457634</v>
      </c>
      <c r="G56" s="18" t="n">
        <v>542.38966873</v>
      </c>
      <c r="H56" s="20" t="n">
        <v>3.91302306</v>
      </c>
      <c r="I56" s="18" t="n">
        <v>521.60799597</v>
      </c>
      <c r="J56" s="20" t="n">
        <v>3.64798435</v>
      </c>
      <c r="K56" s="18" t="n">
        <v>511.38880303</v>
      </c>
      <c r="L56" s="20" t="n">
        <v>7.5124817</v>
      </c>
      <c r="M56" s="18" t="n">
        <v>511.472242</v>
      </c>
      <c r="N56" s="20" t="n">
        <v>3.24970706</v>
      </c>
      <c r="O56" s="18" t="s">
        <v>481</v>
      </c>
      <c r="P56" s="20" t="s">
        <v>481</v>
      </c>
      <c r="Q56" s="18" t="s">
        <v>481</v>
      </c>
      <c r="R56" s="20" t="s">
        <v>481</v>
      </c>
      <c r="S56" s="18" t="s">
        <v>481</v>
      </c>
      <c r="T56" s="20" t="s">
        <v>481</v>
      </c>
      <c r="U56" s="18" t="n">
        <v>493.30531163</v>
      </c>
      <c r="V56" s="20" t="n">
        <v>16.26622303</v>
      </c>
    </row>
    <row r="57" spans="1:22">
      <c r="A57" s="15" t="s">
        <v>532</v>
      </c>
      <c r="B57" s="17" t="n">
        <v>6513</v>
      </c>
      <c r="C57" s="18">
        <f>(0.0/B57*100)</f>
        <v/>
      </c>
      <c r="D57" s="19" t="n">
        <v>6513</v>
      </c>
      <c r="E57" s="18" t="n">
        <v>400.11243284</v>
      </c>
      <c r="F57" s="20" t="n">
        <v>3.5015874</v>
      </c>
      <c r="G57" s="18" t="n">
        <v>402.70546085</v>
      </c>
      <c r="H57" s="20" t="n">
        <v>3.86589586</v>
      </c>
      <c r="I57" s="18" t="n">
        <v>398.34291247</v>
      </c>
      <c r="J57" s="20" t="n">
        <v>2.93437693</v>
      </c>
      <c r="K57" s="18" t="n">
        <v>369.63587203</v>
      </c>
      <c r="L57" s="20" t="n">
        <v>6.00454275</v>
      </c>
      <c r="M57" s="18" t="s">
        <v>481</v>
      </c>
      <c r="N57" s="20" t="s">
        <v>481</v>
      </c>
      <c r="O57" s="18" t="s">
        <v>481</v>
      </c>
      <c r="P57" s="20" t="s">
        <v>481</v>
      </c>
      <c r="Q57" s="18" t="s">
        <v>481</v>
      </c>
      <c r="R57" s="20" t="s">
        <v>481</v>
      </c>
      <c r="S57" s="18" t="n">
        <v>362.71442312</v>
      </c>
      <c r="T57" s="20" t="n">
        <v>43.55771427</v>
      </c>
      <c r="U57" s="18" t="n">
        <v>373.04525251</v>
      </c>
      <c r="V57" s="20" t="n">
        <v>12.0498726</v>
      </c>
    </row>
    <row r="58" spans="1:22">
      <c r="A58" s="15" t="s">
        <v>533</v>
      </c>
      <c r="B58" s="17" t="n">
        <v>7267</v>
      </c>
      <c r="C58" s="18">
        <f>(10.0/B58*100)</f>
        <v/>
      </c>
      <c r="D58" s="19" t="n">
        <v>7257</v>
      </c>
      <c r="E58" s="18" t="n">
        <v>419.02273438</v>
      </c>
      <c r="F58" s="20" t="n">
        <v>3.01133645</v>
      </c>
      <c r="G58" s="18" t="n">
        <v>415.1758979</v>
      </c>
      <c r="H58" s="20" t="n">
        <v>3.73070911</v>
      </c>
      <c r="I58" s="18" t="n">
        <v>409.90288869</v>
      </c>
      <c r="J58" s="20" t="n">
        <v>3.70196793</v>
      </c>
      <c r="K58" s="18" t="n">
        <v>385.85919907</v>
      </c>
      <c r="L58" s="20" t="n">
        <v>6.75501482</v>
      </c>
      <c r="M58" s="18" t="s">
        <v>481</v>
      </c>
      <c r="N58" s="20" t="s">
        <v>481</v>
      </c>
      <c r="O58" s="18" t="s">
        <v>481</v>
      </c>
      <c r="P58" s="20" t="s">
        <v>481</v>
      </c>
      <c r="Q58" s="18" t="s">
        <v>481</v>
      </c>
      <c r="R58" s="20" t="s">
        <v>481</v>
      </c>
      <c r="S58" s="18" t="n">
        <v>302.28710168</v>
      </c>
      <c r="T58" s="20" t="n">
        <v>17.50792903</v>
      </c>
      <c r="U58" s="18" t="n">
        <v>292.03350524</v>
      </c>
      <c r="V58" s="20" t="n">
        <v>14.29509184</v>
      </c>
    </row>
    <row r="59" spans="1:22">
      <c r="A59" s="15" t="s">
        <v>534</v>
      </c>
      <c r="B59" s="17" t="n">
        <v>4826</v>
      </c>
      <c r="C59" s="18">
        <f>(26.0/B59*100)</f>
        <v/>
      </c>
      <c r="D59" s="19" t="n">
        <v>4800</v>
      </c>
      <c r="E59" s="18" t="n">
        <v>349.98654945</v>
      </c>
      <c r="F59" s="20" t="n">
        <v>3.40648557</v>
      </c>
      <c r="G59" s="18" t="n">
        <v>363.25647244</v>
      </c>
      <c r="H59" s="20" t="n">
        <v>2.79128115</v>
      </c>
      <c r="I59" s="18" t="n">
        <v>346.28827199</v>
      </c>
      <c r="J59" s="20" t="n">
        <v>2.97113427</v>
      </c>
      <c r="K59" s="18" t="n">
        <v>321.08090527</v>
      </c>
      <c r="L59" s="20" t="n">
        <v>5.39291403</v>
      </c>
      <c r="M59" s="18" t="s">
        <v>481</v>
      </c>
      <c r="N59" s="20" t="s">
        <v>481</v>
      </c>
      <c r="O59" s="18" t="s">
        <v>481</v>
      </c>
      <c r="P59" s="20" t="s">
        <v>481</v>
      </c>
      <c r="Q59" s="18" t="s">
        <v>481</v>
      </c>
      <c r="R59" s="20" t="s">
        <v>481</v>
      </c>
      <c r="S59" s="18" t="n">
        <v>257.81260643</v>
      </c>
      <c r="T59" s="20" t="n">
        <v>15.33809929</v>
      </c>
      <c r="U59" s="18" t="n">
        <v>271.53045074</v>
      </c>
      <c r="V59" s="20" t="n">
        <v>9.634004750000001</v>
      </c>
    </row>
    <row r="60" spans="1:22">
      <c r="A60" s="15" t="s">
        <v>535</v>
      </c>
      <c r="B60" s="17" t="n">
        <v>4546</v>
      </c>
      <c r="C60" s="18">
        <f>(15.0/B60*100)</f>
        <v/>
      </c>
      <c r="D60" s="19" t="n">
        <v>4531</v>
      </c>
      <c r="E60" s="18" t="n">
        <v>348.15825335</v>
      </c>
      <c r="F60" s="20" t="n">
        <v>5.60431736</v>
      </c>
      <c r="G60" s="18" t="n">
        <v>367.03265544</v>
      </c>
      <c r="H60" s="20" t="n">
        <v>6.10508151</v>
      </c>
      <c r="I60" s="18" t="n">
        <v>335.69829073</v>
      </c>
      <c r="J60" s="20" t="n">
        <v>6.618433</v>
      </c>
      <c r="K60" s="18" t="n">
        <v>308.1287924</v>
      </c>
      <c r="L60" s="20" t="n">
        <v>10.96981442</v>
      </c>
      <c r="M60" s="18" t="s">
        <v>481</v>
      </c>
      <c r="N60" s="20" t="s">
        <v>481</v>
      </c>
      <c r="O60" s="18" t="s">
        <v>481</v>
      </c>
      <c r="P60" s="20" t="s">
        <v>481</v>
      </c>
      <c r="Q60" s="18" t="s">
        <v>481</v>
      </c>
      <c r="R60" s="20" t="s">
        <v>481</v>
      </c>
      <c r="S60" s="18" t="n">
        <v>233.94092715</v>
      </c>
      <c r="T60" s="20" t="n">
        <v>28.23384113</v>
      </c>
      <c r="U60" s="18" t="n">
        <v>299.60944018</v>
      </c>
      <c r="V60" s="20" t="n">
        <v>9.756053120000001</v>
      </c>
    </row>
    <row r="61" spans="1:22">
      <c r="A61" s="15" t="s">
        <v>536</v>
      </c>
      <c r="B61" s="17" t="n">
        <v>6525</v>
      </c>
      <c r="C61" s="18">
        <f>(150.0/B61*100)</f>
        <v/>
      </c>
      <c r="D61" s="19" t="n">
        <v>6375</v>
      </c>
      <c r="E61" s="18" t="n">
        <v>485.84679767</v>
      </c>
      <c r="F61" s="20" t="n">
        <v>3.23439241</v>
      </c>
      <c r="G61" s="18" t="n">
        <v>488.52203478</v>
      </c>
      <c r="H61" s="20" t="n">
        <v>3.84383771</v>
      </c>
      <c r="I61" s="18" t="n">
        <v>467.40906715</v>
      </c>
      <c r="J61" s="20" t="n">
        <v>3.34571669</v>
      </c>
      <c r="K61" s="18" t="n">
        <v>451.20031128</v>
      </c>
      <c r="L61" s="20" t="n">
        <v>7.33067588</v>
      </c>
      <c r="M61" s="18" t="n">
        <v>383.6044198</v>
      </c>
      <c r="N61" s="20" t="n">
        <v>9.387721190000001</v>
      </c>
      <c r="O61" s="18" t="s">
        <v>481</v>
      </c>
      <c r="P61" s="20" t="s">
        <v>481</v>
      </c>
      <c r="Q61" s="18" t="s">
        <v>481</v>
      </c>
      <c r="R61" s="20" t="s">
        <v>481</v>
      </c>
      <c r="S61" s="18" t="s">
        <v>481</v>
      </c>
      <c r="T61" s="20" t="s">
        <v>481</v>
      </c>
      <c r="U61" s="18" t="n">
        <v>394.9837817</v>
      </c>
      <c r="V61" s="20" t="n">
        <v>8.157625810000001</v>
      </c>
    </row>
    <row r="62" spans="1:22">
      <c r="A62" s="15" t="s">
        <v>537</v>
      </c>
      <c r="B62" s="17" t="n">
        <v>4476</v>
      </c>
      <c r="C62" s="18">
        <f>(3.0/B62*100)</f>
        <v/>
      </c>
      <c r="D62" s="19" t="n">
        <v>4473</v>
      </c>
      <c r="E62" s="18" t="n">
        <v>518.76190117</v>
      </c>
      <c r="F62" s="20" t="n">
        <v>3.82501608</v>
      </c>
      <c r="G62" s="18" t="n">
        <v>528.87321219</v>
      </c>
      <c r="H62" s="20" t="n">
        <v>2.21254828</v>
      </c>
      <c r="I62" s="18" t="n">
        <v>502.49625739</v>
      </c>
      <c r="J62" s="20" t="n">
        <v>2.18619947</v>
      </c>
      <c r="K62" s="18" t="n">
        <v>475.37456588</v>
      </c>
      <c r="L62" s="20" t="n">
        <v>5.45853286</v>
      </c>
      <c r="M62" s="18" t="n">
        <v>489.95828195</v>
      </c>
      <c r="N62" s="20" t="n">
        <v>4.45531942</v>
      </c>
      <c r="O62" s="18" t="s">
        <v>481</v>
      </c>
      <c r="P62" s="20" t="s">
        <v>481</v>
      </c>
      <c r="Q62" s="18" t="s">
        <v>481</v>
      </c>
      <c r="R62" s="20" t="s">
        <v>481</v>
      </c>
      <c r="S62" s="18" t="s">
        <v>481</v>
      </c>
      <c r="T62" s="20" t="s">
        <v>481</v>
      </c>
      <c r="U62" s="18" t="n">
        <v>466.44749045</v>
      </c>
      <c r="V62" s="20" t="n">
        <v>15.74527614</v>
      </c>
    </row>
    <row r="63" spans="1:22">
      <c r="A63" s="15" t="s">
        <v>538</v>
      </c>
      <c r="B63" s="17" t="n">
        <v>5324</v>
      </c>
      <c r="C63" s="18">
        <f>(13.0/B63*100)</f>
        <v/>
      </c>
      <c r="D63" s="19" t="n">
        <v>5311</v>
      </c>
      <c r="E63" s="18" t="n">
        <v>351.34348588</v>
      </c>
      <c r="F63" s="20" t="n">
        <v>4.01175122</v>
      </c>
      <c r="G63" s="18" t="n">
        <v>370.64256207</v>
      </c>
      <c r="H63" s="20" t="n">
        <v>3.84985955</v>
      </c>
      <c r="I63" s="18" t="n">
        <v>359.63455904</v>
      </c>
      <c r="J63" s="20" t="n">
        <v>2.94018615</v>
      </c>
      <c r="K63" s="18" t="n">
        <v>329.51627958</v>
      </c>
      <c r="L63" s="20" t="n">
        <v>4.47530095</v>
      </c>
      <c r="M63" s="18" t="s">
        <v>481</v>
      </c>
      <c r="N63" s="20" t="s">
        <v>481</v>
      </c>
      <c r="O63" s="18" t="s">
        <v>481</v>
      </c>
      <c r="P63" s="20" t="s">
        <v>481</v>
      </c>
      <c r="Q63" s="18" t="n">
        <v>318.68526965</v>
      </c>
      <c r="R63" s="20" t="n">
        <v>42.43703458</v>
      </c>
      <c r="S63" s="18" t="n">
        <v>225.97450052</v>
      </c>
      <c r="T63" s="20" t="n">
        <v>37.78844757</v>
      </c>
      <c r="U63" s="18" t="n">
        <v>314.16647169</v>
      </c>
      <c r="V63" s="20" t="n">
        <v>4.97074381</v>
      </c>
    </row>
    <row r="64" spans="1:22">
      <c r="A64" s="15" t="s">
        <v>539</v>
      </c>
      <c r="B64" s="17" t="n">
        <v>3634</v>
      </c>
      <c r="C64" s="18">
        <f>(3.0/B64*100)</f>
        <v/>
      </c>
      <c r="D64" s="19" t="n">
        <v>3631</v>
      </c>
      <c r="E64" s="18" t="n">
        <v>463.36871335</v>
      </c>
      <c r="F64" s="20" t="n">
        <v>3.96353501</v>
      </c>
      <c r="G64" s="18" t="n">
        <v>466.17141533</v>
      </c>
      <c r="H64" s="20" t="n">
        <v>3.35682969</v>
      </c>
      <c r="I64" s="18" t="n">
        <v>437.90007633</v>
      </c>
      <c r="J64" s="20" t="n">
        <v>4.21236443</v>
      </c>
      <c r="K64" s="18" t="n">
        <v>385.53968196</v>
      </c>
      <c r="L64" s="20" t="n">
        <v>8.25353861</v>
      </c>
      <c r="M64" s="18" t="s">
        <v>481</v>
      </c>
      <c r="N64" s="20" t="s">
        <v>481</v>
      </c>
      <c r="O64" s="18" t="s">
        <v>481</v>
      </c>
      <c r="P64" s="20" t="s">
        <v>481</v>
      </c>
      <c r="Q64" s="18" t="s">
        <v>481</v>
      </c>
      <c r="R64" s="20" t="s">
        <v>481</v>
      </c>
      <c r="S64" s="18" t="n">
        <v>240.33639687</v>
      </c>
      <c r="T64" s="20" t="n">
        <v>85.29526712000001</v>
      </c>
      <c r="U64" s="18" t="n">
        <v>286.02995345</v>
      </c>
      <c r="V64" s="20" t="n">
        <v>10.78169152</v>
      </c>
    </row>
    <row r="65" spans="1:22">
      <c r="A65" s="15" t="s">
        <v>540</v>
      </c>
      <c r="B65" s="17" t="n">
        <v>5325</v>
      </c>
      <c r="C65" s="18">
        <f>(14.0/B65*100)</f>
        <v/>
      </c>
      <c r="D65" s="19" t="n">
        <v>5311</v>
      </c>
      <c r="E65" s="18" t="n">
        <v>431.71213838</v>
      </c>
      <c r="F65" s="20" t="n">
        <v>3.41020518</v>
      </c>
      <c r="G65" s="18" t="n">
        <v>445.52215781</v>
      </c>
      <c r="H65" s="20" t="n">
        <v>3.53398811</v>
      </c>
      <c r="I65" s="18" t="n">
        <v>402.38074852</v>
      </c>
      <c r="J65" s="20" t="n">
        <v>3.67292936</v>
      </c>
      <c r="K65" s="18" t="n">
        <v>357.05449497</v>
      </c>
      <c r="L65" s="20" t="n">
        <v>6.19365619</v>
      </c>
      <c r="M65" s="18" t="s">
        <v>481</v>
      </c>
      <c r="N65" s="20" t="s">
        <v>481</v>
      </c>
      <c r="O65" s="18" t="s">
        <v>481</v>
      </c>
      <c r="P65" s="20" t="s">
        <v>481</v>
      </c>
      <c r="Q65" s="18" t="n">
        <v>316.40967951</v>
      </c>
      <c r="R65" s="20" t="n">
        <v>28.06476867</v>
      </c>
      <c r="S65" s="18" t="s">
        <v>481</v>
      </c>
      <c r="T65" s="20" t="s">
        <v>481</v>
      </c>
      <c r="U65" s="18" t="n">
        <v>313.29951498</v>
      </c>
      <c r="V65" s="20" t="n">
        <v>7.86102354</v>
      </c>
    </row>
    <row r="66" spans="1:22">
      <c r="A66" s="15" t="s">
        <v>541</v>
      </c>
      <c r="B66" s="17" t="n">
        <v>5665</v>
      </c>
      <c r="C66" s="18">
        <f>(82.0/B66*100)</f>
        <v/>
      </c>
      <c r="D66" s="19" t="n">
        <v>5583</v>
      </c>
      <c r="E66" s="18" t="n">
        <v>423.8049041</v>
      </c>
      <c r="F66" s="20" t="n">
        <v>3.55228429</v>
      </c>
      <c r="G66" s="18" t="n">
        <v>439.68317543</v>
      </c>
      <c r="H66" s="20" t="n">
        <v>3.81068927</v>
      </c>
      <c r="I66" s="18" t="n">
        <v>446.41390054</v>
      </c>
      <c r="J66" s="20" t="n">
        <v>2.90334264</v>
      </c>
      <c r="K66" s="18" t="n">
        <v>454.5373421</v>
      </c>
      <c r="L66" s="20" t="n">
        <v>3.33543159</v>
      </c>
      <c r="M66" s="18" t="n">
        <v>375.03384174</v>
      </c>
      <c r="N66" s="20" t="n">
        <v>4.57448314</v>
      </c>
      <c r="O66" s="18" t="s">
        <v>481</v>
      </c>
      <c r="P66" s="20" t="s">
        <v>481</v>
      </c>
      <c r="Q66" s="18" t="s">
        <v>481</v>
      </c>
      <c r="R66" s="20" t="s">
        <v>481</v>
      </c>
      <c r="S66" s="18" t="s">
        <v>481</v>
      </c>
      <c r="T66" s="20" t="s">
        <v>481</v>
      </c>
      <c r="U66" s="18" t="n">
        <v>361.08611923</v>
      </c>
      <c r="V66" s="20" t="n">
        <v>4.20655166</v>
      </c>
    </row>
    <row r="67" spans="1:22">
      <c r="A67" s="15" t="s">
        <v>542</v>
      </c>
      <c r="B67" s="17" t="n">
        <v>6971</v>
      </c>
      <c r="C67" s="18">
        <f>(480.0/B67*100)</f>
        <v/>
      </c>
      <c r="D67" s="19" t="n">
        <v>6491</v>
      </c>
      <c r="E67" s="18" t="n">
        <v>407.28369967</v>
      </c>
      <c r="F67" s="20" t="n">
        <v>3.38742078</v>
      </c>
      <c r="G67" s="18" t="n">
        <v>421.99645025</v>
      </c>
      <c r="H67" s="20" t="n">
        <v>3.89876279</v>
      </c>
      <c r="I67" s="18" t="n">
        <v>400.55720012</v>
      </c>
      <c r="J67" s="20" t="n">
        <v>3.57719292</v>
      </c>
      <c r="K67" s="18" t="n">
        <v>398.54864329</v>
      </c>
      <c r="L67" s="20" t="n">
        <v>7.24924358</v>
      </c>
      <c r="M67" s="18" t="n">
        <v>362.89280251</v>
      </c>
      <c r="N67" s="20" t="n">
        <v>6.96386695</v>
      </c>
      <c r="O67" s="18" t="s">
        <v>481</v>
      </c>
      <c r="P67" s="20" t="s">
        <v>481</v>
      </c>
      <c r="Q67" s="18" t="s">
        <v>481</v>
      </c>
      <c r="R67" s="20" t="s">
        <v>481</v>
      </c>
      <c r="S67" s="18" t="s">
        <v>481</v>
      </c>
      <c r="T67" s="20" t="s">
        <v>481</v>
      </c>
      <c r="U67" s="18" t="n">
        <v>321.39987741</v>
      </c>
      <c r="V67" s="20" t="n">
        <v>8.244662269999999</v>
      </c>
    </row>
    <row r="68" spans="1:22">
      <c r="A68" s="15" t="s">
        <v>543</v>
      </c>
      <c r="B68" s="17" t="n">
        <v>12083</v>
      </c>
      <c r="C68" s="18">
        <f>(30.0/B68*100)</f>
        <v/>
      </c>
      <c r="D68" s="19" t="n">
        <v>12053</v>
      </c>
      <c r="E68" s="18" t="n">
        <v>423.62354752</v>
      </c>
      <c r="F68" s="20" t="n">
        <v>2.41092423</v>
      </c>
      <c r="G68" s="18" t="n">
        <v>430.03466277</v>
      </c>
      <c r="H68" s="20" t="n">
        <v>2.16377096</v>
      </c>
      <c r="I68" s="18" t="n">
        <v>412.10532188</v>
      </c>
      <c r="J68" s="20" t="n">
        <v>2.15476531</v>
      </c>
      <c r="K68" s="18" t="n">
        <v>380.38276666</v>
      </c>
      <c r="L68" s="20" t="n">
        <v>5.74535633</v>
      </c>
      <c r="M68" s="18" t="n">
        <v>328.28585839</v>
      </c>
      <c r="N68" s="20" t="n">
        <v>3.23835827</v>
      </c>
      <c r="O68" s="18" t="s">
        <v>481</v>
      </c>
      <c r="P68" s="20" t="s">
        <v>481</v>
      </c>
      <c r="Q68" s="18" t="s">
        <v>481</v>
      </c>
      <c r="R68" s="20" t="s">
        <v>481</v>
      </c>
      <c r="S68" s="18" t="s">
        <v>481</v>
      </c>
      <c r="T68" s="20" t="s">
        <v>481</v>
      </c>
      <c r="U68" s="18" t="n">
        <v>331.55846067</v>
      </c>
      <c r="V68" s="20" t="n">
        <v>5.15499622</v>
      </c>
    </row>
    <row r="69" spans="1:22">
      <c r="A69" s="15" t="s">
        <v>544</v>
      </c>
      <c r="B69" s="17" t="n">
        <v>4876</v>
      </c>
      <c r="C69" s="18">
        <f>(0.0/B69*100)</f>
        <v/>
      </c>
      <c r="D69" s="19" t="n">
        <v>4876</v>
      </c>
      <c r="E69" s="18" t="n">
        <v>438.16766246</v>
      </c>
      <c r="F69" s="20" t="n">
        <v>5.17098572</v>
      </c>
      <c r="G69" s="18" t="n">
        <v>453.86677526</v>
      </c>
      <c r="H69" s="20" t="n">
        <v>4.91493006</v>
      </c>
      <c r="I69" s="18" t="n">
        <v>425.84654796</v>
      </c>
      <c r="J69" s="20" t="n">
        <v>4.2852824</v>
      </c>
      <c r="K69" s="18" t="n">
        <v>399.10335203</v>
      </c>
      <c r="L69" s="20" t="n">
        <v>7.63044994</v>
      </c>
      <c r="M69" s="18" t="s">
        <v>481</v>
      </c>
      <c r="N69" s="20" t="s">
        <v>481</v>
      </c>
      <c r="O69" s="18" t="s">
        <v>481</v>
      </c>
      <c r="P69" s="20" t="s">
        <v>481</v>
      </c>
      <c r="Q69" s="18" t="s">
        <v>481</v>
      </c>
      <c r="R69" s="20" t="s">
        <v>481</v>
      </c>
      <c r="S69" s="18" t="s">
        <v>481</v>
      </c>
      <c r="T69" s="20" t="s">
        <v>481</v>
      </c>
      <c r="U69" s="18" t="n">
        <v>335.22631847</v>
      </c>
      <c r="V69" s="20" t="n">
        <v>22.85805041</v>
      </c>
    </row>
    <row r="70" spans="1:22">
      <c r="A70" s="15" t="s">
        <v>545</v>
      </c>
      <c r="B70" s="17" t="n">
        <v>6036</v>
      </c>
      <c r="C70" s="18">
        <f>(223.0/B70*100)</f>
        <v/>
      </c>
      <c r="D70" s="19" t="n">
        <v>5813</v>
      </c>
      <c r="E70" s="18" t="n">
        <v>499.27473839</v>
      </c>
      <c r="F70" s="20" t="n">
        <v>3.81274367</v>
      </c>
      <c r="G70" s="18" t="n">
        <v>510.51745275</v>
      </c>
      <c r="H70" s="20" t="n">
        <v>4.0731564</v>
      </c>
      <c r="I70" s="18" t="n">
        <v>496.49724756</v>
      </c>
      <c r="J70" s="20" t="n">
        <v>3.74006464</v>
      </c>
      <c r="K70" s="18" t="n">
        <v>480.51943509</v>
      </c>
      <c r="L70" s="20" t="n">
        <v>12.54614189</v>
      </c>
      <c r="M70" s="18" t="n">
        <v>432.50302033</v>
      </c>
      <c r="N70" s="20" t="n">
        <v>6.8787403</v>
      </c>
      <c r="O70" s="18" t="s">
        <v>481</v>
      </c>
      <c r="P70" s="20" t="s">
        <v>481</v>
      </c>
      <c r="Q70" s="18" t="s">
        <v>481</v>
      </c>
      <c r="R70" s="20" t="s">
        <v>481</v>
      </c>
      <c r="S70" s="18" t="s">
        <v>481</v>
      </c>
      <c r="T70" s="20" t="s">
        <v>481</v>
      </c>
      <c r="U70" s="18" t="n">
        <v>427.25793618</v>
      </c>
      <c r="V70" s="20" t="n">
        <v>8.55861548</v>
      </c>
    </row>
    <row r="71" spans="1:22">
      <c r="A71" s="15" t="s">
        <v>546</v>
      </c>
      <c r="B71" s="17" t="n">
        <v>6115</v>
      </c>
      <c r="C71" s="18">
        <f>(23.0/B71*100)</f>
        <v/>
      </c>
      <c r="D71" s="19" t="n">
        <v>6092</v>
      </c>
      <c r="E71" s="18" t="n">
        <v>543.8236696500001</v>
      </c>
      <c r="F71" s="20" t="n">
        <v>3.63232913</v>
      </c>
      <c r="G71" s="18" t="n">
        <v>551.90690976</v>
      </c>
      <c r="H71" s="20" t="n">
        <v>2.22892803</v>
      </c>
      <c r="I71" s="18" t="n">
        <v>535.53793449</v>
      </c>
      <c r="J71" s="20" t="n">
        <v>3.11417295</v>
      </c>
      <c r="K71" s="18" t="n">
        <v>498.09091651</v>
      </c>
      <c r="L71" s="20" t="n">
        <v>6.1607168</v>
      </c>
      <c r="M71" s="18" t="n">
        <v>434.90114573</v>
      </c>
      <c r="N71" s="20" t="n">
        <v>6.3583381</v>
      </c>
      <c r="O71" s="18" t="s">
        <v>481</v>
      </c>
      <c r="P71" s="20" t="s">
        <v>481</v>
      </c>
      <c r="Q71" s="18" t="s">
        <v>481</v>
      </c>
      <c r="R71" s="20" t="s">
        <v>481</v>
      </c>
      <c r="S71" s="18" t="s">
        <v>481</v>
      </c>
      <c r="T71" s="20" t="s">
        <v>481</v>
      </c>
      <c r="U71" s="18" t="n">
        <v>482.42156722</v>
      </c>
      <c r="V71" s="20" t="n">
        <v>20.9078627</v>
      </c>
    </row>
    <row r="72" spans="1:22">
      <c r="A72" s="15" t="s">
        <v>547</v>
      </c>
      <c r="B72" s="17" t="n">
        <v>7708</v>
      </c>
      <c r="C72" s="18">
        <f>(5.0/B72*100)</f>
        <v/>
      </c>
      <c r="D72" s="19" t="n">
        <v>7703</v>
      </c>
      <c r="E72" s="18" t="n">
        <v>508.77568705</v>
      </c>
      <c r="F72" s="20" t="n">
        <v>4.70438352</v>
      </c>
      <c r="G72" s="18" t="n">
        <v>523.27353214</v>
      </c>
      <c r="H72" s="20" t="n">
        <v>3.9294023</v>
      </c>
      <c r="I72" s="18" t="n">
        <v>501.76282692</v>
      </c>
      <c r="J72" s="20" t="n">
        <v>2.73684738</v>
      </c>
      <c r="K72" s="18" t="n">
        <v>465.12718368</v>
      </c>
      <c r="L72" s="20" t="n">
        <v>4.63251853</v>
      </c>
      <c r="M72" s="18" t="n">
        <v>444.00457368</v>
      </c>
      <c r="N72" s="20" t="n">
        <v>7.84830689</v>
      </c>
      <c r="O72" s="18" t="s">
        <v>481</v>
      </c>
      <c r="P72" s="20" t="s">
        <v>481</v>
      </c>
      <c r="Q72" s="18" t="s">
        <v>481</v>
      </c>
      <c r="R72" s="20" t="s">
        <v>481</v>
      </c>
      <c r="S72" s="18" t="s">
        <v>481</v>
      </c>
      <c r="T72" s="20" t="s">
        <v>481</v>
      </c>
      <c r="U72" s="18" t="n">
        <v>438.49831852</v>
      </c>
      <c r="V72" s="20" t="n">
        <v>22.16892527</v>
      </c>
    </row>
    <row r="73" spans="1:22">
      <c r="A73" s="15" t="s">
        <v>548</v>
      </c>
      <c r="B73" s="17" t="n">
        <v>8249</v>
      </c>
      <c r="C73" s="18">
        <f>(166.0/B73*100)</f>
        <v/>
      </c>
      <c r="D73" s="19" t="n">
        <v>8083</v>
      </c>
      <c r="E73" s="18" t="n">
        <v>419.28462198</v>
      </c>
      <c r="F73" s="20" t="n">
        <v>4.68552397</v>
      </c>
      <c r="G73" s="18" t="n">
        <v>427.58290791</v>
      </c>
      <c r="H73" s="20" t="n">
        <v>4.19705659</v>
      </c>
      <c r="I73" s="18" t="n">
        <v>407.74208495</v>
      </c>
      <c r="J73" s="20" t="n">
        <v>3.87724348</v>
      </c>
      <c r="K73" s="18" t="n">
        <v>386.99135478</v>
      </c>
      <c r="L73" s="20" t="n">
        <v>6.64985126</v>
      </c>
      <c r="M73" s="18" t="n">
        <v>377.38336375</v>
      </c>
      <c r="N73" s="20" t="n">
        <v>4.3272088</v>
      </c>
      <c r="O73" s="18" t="s">
        <v>481</v>
      </c>
      <c r="P73" s="20" t="s">
        <v>481</v>
      </c>
      <c r="Q73" s="18" t="s">
        <v>481</v>
      </c>
      <c r="R73" s="20" t="s">
        <v>481</v>
      </c>
      <c r="S73" s="18" t="s">
        <v>481</v>
      </c>
      <c r="T73" s="20" t="s">
        <v>481</v>
      </c>
      <c r="U73" s="18" t="n">
        <v>355.72146115</v>
      </c>
      <c r="V73" s="20" t="n">
        <v>11.02111216</v>
      </c>
    </row>
    <row r="74" spans="1:22">
      <c r="A74" s="15" t="s">
        <v>549</v>
      </c>
      <c r="B74" s="17" t="n">
        <v>4692</v>
      </c>
      <c r="C74" s="18">
        <f>(82.0/B74*100)</f>
        <v/>
      </c>
      <c r="D74" s="19" t="n">
        <v>4610</v>
      </c>
      <c r="E74" s="18" t="n">
        <v>437.42320463</v>
      </c>
      <c r="F74" s="20" t="n">
        <v>3.05362174</v>
      </c>
      <c r="G74" s="18" t="n">
        <v>440.94459894</v>
      </c>
      <c r="H74" s="20" t="n">
        <v>3.87698992</v>
      </c>
      <c r="I74" s="18" t="n">
        <v>429.07713221</v>
      </c>
      <c r="J74" s="20" t="n">
        <v>3.42034191</v>
      </c>
      <c r="K74" s="18" t="n">
        <v>413.28941348</v>
      </c>
      <c r="L74" s="20" t="n">
        <v>5.32949883</v>
      </c>
      <c r="M74" s="18" t="s">
        <v>481</v>
      </c>
      <c r="N74" s="20" t="s">
        <v>481</v>
      </c>
      <c r="O74" s="18" t="s">
        <v>481</v>
      </c>
      <c r="P74" s="20" t="s">
        <v>481</v>
      </c>
      <c r="Q74" s="18" t="s">
        <v>481</v>
      </c>
      <c r="R74" s="20" t="s">
        <v>481</v>
      </c>
      <c r="S74" s="18" t="n">
        <v>408.03835023</v>
      </c>
      <c r="T74" s="20" t="n">
        <v>27.82370643</v>
      </c>
      <c r="U74" s="18" t="n">
        <v>351.07489017</v>
      </c>
      <c r="V74" s="20" t="n">
        <v>7.55568086</v>
      </c>
    </row>
    <row r="75" spans="1:22">
      <c r="A75" s="15" t="s">
        <v>550</v>
      </c>
      <c r="B75" s="17" t="n">
        <v>5375</v>
      </c>
      <c r="C75" s="18">
        <f>(259.0/B75*100)</f>
        <v/>
      </c>
      <c r="D75" s="19" t="n">
        <v>5116</v>
      </c>
      <c r="E75" s="18" t="n">
        <v>370.22162934</v>
      </c>
      <c r="F75" s="20" t="n">
        <v>3.22320409</v>
      </c>
      <c r="G75" s="18" t="n">
        <v>376.22806547</v>
      </c>
      <c r="H75" s="20" t="n">
        <v>4.19834208</v>
      </c>
      <c r="I75" s="18" t="n">
        <v>365.11795079</v>
      </c>
      <c r="J75" s="20" t="n">
        <v>4.57377411</v>
      </c>
      <c r="K75" s="18" t="n">
        <v>353.56756835</v>
      </c>
      <c r="L75" s="20" t="n">
        <v>7.58799506</v>
      </c>
      <c r="M75" s="18" t="n">
        <v>325.98411213</v>
      </c>
      <c r="N75" s="20" t="n">
        <v>6.90174597</v>
      </c>
      <c r="O75" s="18" t="s">
        <v>481</v>
      </c>
      <c r="P75" s="20" t="s">
        <v>481</v>
      </c>
      <c r="Q75" s="18" t="s">
        <v>481</v>
      </c>
      <c r="R75" s="20" t="s">
        <v>481</v>
      </c>
      <c r="S75" s="18" t="s">
        <v>481</v>
      </c>
      <c r="T75" s="20" t="s">
        <v>481</v>
      </c>
      <c r="U75" s="18" t="n">
        <v>310.58331734</v>
      </c>
      <c r="V75" s="20" t="n">
        <v>6.66337284</v>
      </c>
    </row>
    <row r="76" spans="1:22">
      <c r="A76" s="15" t="s">
        <v>551</v>
      </c>
      <c r="B76" s="17" t="n">
        <v>14167</v>
      </c>
      <c r="C76" s="18">
        <f>(233.0/B76*100)</f>
        <v/>
      </c>
      <c r="D76" s="19" t="n">
        <v>13934</v>
      </c>
      <c r="E76" s="18" t="n">
        <v>447.09704129</v>
      </c>
      <c r="F76" s="20" t="n">
        <v>3.16903601</v>
      </c>
      <c r="G76" s="18" t="n">
        <v>448.73879806</v>
      </c>
      <c r="H76" s="20" t="n">
        <v>3.70774409</v>
      </c>
      <c r="I76" s="18" t="n">
        <v>435.17268347</v>
      </c>
      <c r="J76" s="20" t="n">
        <v>3.80658059</v>
      </c>
      <c r="K76" s="18" t="n">
        <v>395.87020289</v>
      </c>
      <c r="L76" s="20" t="n">
        <v>6.96376956</v>
      </c>
      <c r="M76" s="18" t="n">
        <v>400.94788857</v>
      </c>
      <c r="N76" s="20" t="n">
        <v>5.3177581</v>
      </c>
      <c r="O76" s="18" t="s">
        <v>481</v>
      </c>
      <c r="P76" s="20" t="s">
        <v>481</v>
      </c>
      <c r="Q76" s="18" t="s">
        <v>481</v>
      </c>
      <c r="R76" s="20" t="s">
        <v>481</v>
      </c>
      <c r="S76" s="18" t="s">
        <v>481</v>
      </c>
      <c r="T76" s="20" t="s">
        <v>481</v>
      </c>
      <c r="U76" s="18" t="n">
        <v>351.9993289</v>
      </c>
      <c r="V76" s="20" t="n">
        <v>9.294053509999999</v>
      </c>
    </row>
    <row r="77" spans="1:22">
      <c r="A77" s="15" t="s">
        <v>552</v>
      </c>
      <c r="B77" s="17" t="n">
        <v>6062</v>
      </c>
      <c r="C77" s="18">
        <f>(201.0/B77*100)</f>
        <v/>
      </c>
      <c r="D77" s="19" t="n">
        <v>5861</v>
      </c>
      <c r="E77" s="18" t="n">
        <v>445.68448693</v>
      </c>
      <c r="F77" s="20" t="n">
        <v>4.62100397</v>
      </c>
      <c r="G77" s="18" t="n">
        <v>471.15496171</v>
      </c>
      <c r="H77" s="20" t="n">
        <v>3.83404222</v>
      </c>
      <c r="I77" s="18" t="n">
        <v>454.0467521</v>
      </c>
      <c r="J77" s="20" t="n">
        <v>3.33198009</v>
      </c>
      <c r="K77" s="18" t="n">
        <v>432.28028042</v>
      </c>
      <c r="L77" s="20" t="n">
        <v>6.50453684</v>
      </c>
      <c r="M77" s="18" t="n">
        <v>375.78327184</v>
      </c>
      <c r="N77" s="20" t="n">
        <v>5.9843522</v>
      </c>
      <c r="O77" s="18" t="s">
        <v>481</v>
      </c>
      <c r="P77" s="20" t="s">
        <v>481</v>
      </c>
      <c r="Q77" s="18" t="s">
        <v>481</v>
      </c>
      <c r="R77" s="20" t="s">
        <v>481</v>
      </c>
      <c r="S77" s="18" t="s">
        <v>481</v>
      </c>
      <c r="T77" s="20" t="s">
        <v>481</v>
      </c>
      <c r="U77" s="18" t="n">
        <v>370.13825938</v>
      </c>
      <c r="V77" s="20" t="n">
        <v>4.95864544</v>
      </c>
    </row>
    <row r="78" spans="1:22">
      <c r="A78" s="15" t="s">
        <v>553</v>
      </c>
      <c r="B78" s="17" t="n">
        <v>5826</v>
      </c>
      <c r="C78" s="18">
        <f>(0.0/B78*100)</f>
        <v/>
      </c>
      <c r="D78" s="19" t="n">
        <v>5826</v>
      </c>
      <c r="E78" s="18" t="n">
        <v>495.0946749</v>
      </c>
      <c r="F78" s="20" t="n">
        <v>4.09094281</v>
      </c>
      <c r="G78" s="18" t="n">
        <v>505.12255057</v>
      </c>
      <c r="H78" s="20" t="n">
        <v>4.16590835</v>
      </c>
      <c r="I78" s="18" t="n">
        <v>470.88413373</v>
      </c>
      <c r="J78" s="20" t="n">
        <v>4.12413905</v>
      </c>
      <c r="K78" s="18" t="n">
        <v>432.74182346</v>
      </c>
      <c r="L78" s="20" t="n">
        <v>8.89715241</v>
      </c>
      <c r="M78" s="18" t="s">
        <v>481</v>
      </c>
      <c r="N78" s="20" t="s">
        <v>481</v>
      </c>
      <c r="O78" s="18" t="s">
        <v>481</v>
      </c>
      <c r="P78" s="20" t="s">
        <v>481</v>
      </c>
      <c r="Q78" s="18" t="n">
        <v>279.6191</v>
      </c>
      <c r="R78" s="20" t="n">
        <v>47.45639091</v>
      </c>
      <c r="S78" s="18" t="n">
        <v>407.1173224</v>
      </c>
      <c r="T78" s="20" t="n">
        <v>70.37721642</v>
      </c>
      <c r="U78" s="18" t="n">
        <v>398.24104927</v>
      </c>
      <c r="V78" s="20" t="n">
        <v>38.29982018</v>
      </c>
    </row>
    <row customHeight="1" ht="25" r="79" spans="1:22">
      <c r="A79" s="15" t="s">
        <v>554</v>
      </c>
      <c r="B79" s="17" t="n">
        <v>1657</v>
      </c>
      <c r="C79" s="18">
        <f>(41.0/B79*100)</f>
        <v/>
      </c>
      <c r="D79" s="19" t="n">
        <v>1616</v>
      </c>
      <c r="E79" s="18" t="n">
        <v>480.95369769</v>
      </c>
      <c r="F79" s="20" t="n">
        <v>9.663004580000001</v>
      </c>
      <c r="G79" s="18" t="n">
        <v>490.42008577</v>
      </c>
      <c r="H79" s="20" t="n">
        <v>8.86376209</v>
      </c>
      <c r="I79" s="18" t="n">
        <v>474.23885738</v>
      </c>
      <c r="J79" s="20" t="n">
        <v>8.12897405</v>
      </c>
      <c r="K79" s="18" t="n">
        <v>459.59205925</v>
      </c>
      <c r="L79" s="20" t="n">
        <v>9.0229099</v>
      </c>
      <c r="M79" s="18" t="s">
        <v>481</v>
      </c>
      <c r="N79" s="20" t="s">
        <v>481</v>
      </c>
      <c r="O79" s="18" t="s">
        <v>481</v>
      </c>
      <c r="P79" s="20" t="s">
        <v>481</v>
      </c>
      <c r="Q79" s="18" t="s">
        <v>481</v>
      </c>
      <c r="R79" s="20" t="s">
        <v>481</v>
      </c>
      <c r="S79" s="18" t="n">
        <v>458.6406</v>
      </c>
      <c r="T79" s="20" t="n">
        <v>18.57517204</v>
      </c>
      <c r="U79" s="18" t="n">
        <v>369.20024588</v>
      </c>
      <c r="V79" s="20" t="n">
        <v>15.64671072</v>
      </c>
    </row>
    <row r="80" spans="1:22">
      <c r="A80" s="15" t="s">
        <v>555</v>
      </c>
      <c r="B80" s="17" t="n">
        <v>7841</v>
      </c>
      <c r="C80" s="18">
        <f>(0.0/B80*100)</f>
        <v/>
      </c>
      <c r="D80" s="19" t="n">
        <v>7841</v>
      </c>
      <c r="E80" s="18" t="n">
        <v>431.60285858</v>
      </c>
      <c r="F80" s="20" t="n">
        <v>3.67109454</v>
      </c>
      <c r="G80" s="18" t="n">
        <v>426.69595921</v>
      </c>
      <c r="H80" s="20" t="n">
        <v>4.3517604</v>
      </c>
      <c r="I80" s="18" t="n">
        <v>415.78878451</v>
      </c>
      <c r="J80" s="20" t="n">
        <v>5.11367537</v>
      </c>
      <c r="K80" s="18" t="n">
        <v>408.44022715</v>
      </c>
      <c r="L80" s="20" t="n">
        <v>14.92901346</v>
      </c>
      <c r="M80" s="18" t="s">
        <v>481</v>
      </c>
      <c r="N80" s="20" t="s">
        <v>481</v>
      </c>
      <c r="O80" s="18" t="s">
        <v>481</v>
      </c>
      <c r="P80" s="20" t="s">
        <v>481</v>
      </c>
      <c r="Q80" s="18" t="s">
        <v>481</v>
      </c>
      <c r="R80" s="20" t="s">
        <v>481</v>
      </c>
      <c r="S80" s="18" t="n">
        <v>334.1882</v>
      </c>
      <c r="T80" s="20" t="n">
        <v>49.07166718</v>
      </c>
      <c r="U80" s="18" t="n">
        <v>342.95351048</v>
      </c>
      <c r="V80" s="20" t="n">
        <v>47.62502122</v>
      </c>
    </row>
    <row r="81" spans="1:22">
      <c r="A81" s="23" t="s">
        <v>556</v>
      </c>
      <c r="B81" s="17" t="n">
        <v>8861</v>
      </c>
      <c r="C81" s="18">
        <f>(78.0/B81*100)</f>
        <v/>
      </c>
      <c r="D81" s="19" t="n">
        <v>8783</v>
      </c>
      <c r="E81" s="18" t="n">
        <v>456.62774394</v>
      </c>
      <c r="F81" s="20" t="n">
        <v>3.60098915</v>
      </c>
      <c r="G81" s="18" t="n">
        <v>442.33646707</v>
      </c>
      <c r="H81" s="20" t="n">
        <v>4.13296546</v>
      </c>
      <c r="I81" s="18" t="n">
        <v>417.67102995</v>
      </c>
      <c r="J81" s="20" t="n">
        <v>3.72350444</v>
      </c>
      <c r="K81" s="18" t="n">
        <v>384.96984077</v>
      </c>
      <c r="L81" s="20" t="n">
        <v>11.61090789</v>
      </c>
      <c r="M81" s="18" t="n">
        <v>374.0329919</v>
      </c>
      <c r="N81" s="20" t="n">
        <v>5.49053462</v>
      </c>
      <c r="O81" s="18" t="s">
        <v>481</v>
      </c>
      <c r="P81" s="20" t="s">
        <v>481</v>
      </c>
      <c r="Q81" s="18" t="s">
        <v>481</v>
      </c>
      <c r="R81" s="20" t="s">
        <v>481</v>
      </c>
      <c r="S81" s="18" t="s">
        <v>481</v>
      </c>
      <c r="T81" s="20" t="s">
        <v>481</v>
      </c>
      <c r="U81" s="18" t="n">
        <v>360.37302468</v>
      </c>
      <c r="V81" s="20" t="n">
        <v>18.21278269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796</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444.00802648</v>
      </c>
      <c r="F7" s="20" t="n">
        <v>8.04308013</v>
      </c>
      <c r="G7" s="18" t="n">
        <v>478.66866723</v>
      </c>
      <c r="H7" s="20" t="n">
        <v>5.1870471</v>
      </c>
      <c r="I7" s="18" t="n">
        <v>530.47812814</v>
      </c>
      <c r="J7" s="20" t="n">
        <v>2.79574405</v>
      </c>
      <c r="K7" s="18" t="n">
        <v>517.52235838</v>
      </c>
      <c r="L7" s="20" t="n">
        <v>2.09491024</v>
      </c>
      <c r="M7" s="18" t="n">
        <v>450.87490711</v>
      </c>
      <c r="N7" s="20" t="n">
        <v>3.97931916</v>
      </c>
      <c r="O7" s="18" t="s">
        <v>481</v>
      </c>
      <c r="P7" s="20" t="s">
        <v>481</v>
      </c>
      <c r="Q7" s="18" t="s">
        <v>481</v>
      </c>
      <c r="R7" s="20" t="s">
        <v>481</v>
      </c>
      <c r="S7" s="18" t="s">
        <v>481</v>
      </c>
      <c r="T7" s="20" t="s">
        <v>481</v>
      </c>
      <c r="U7" s="18" t="n">
        <v>445.91663594</v>
      </c>
      <c r="V7" s="20" t="n">
        <v>8.14416026</v>
      </c>
    </row>
    <row r="8" spans="1:22">
      <c r="A8" s="15" t="s">
        <v>483</v>
      </c>
      <c r="B8" s="17" t="n">
        <v>7007</v>
      </c>
      <c r="C8" s="18">
        <f>(58.0/B8*100)</f>
        <v/>
      </c>
      <c r="D8" s="19" t="n">
        <v>6949</v>
      </c>
      <c r="E8" s="18" t="n">
        <v>417.46961875</v>
      </c>
      <c r="F8" s="20" t="n">
        <v>8.11163584</v>
      </c>
      <c r="G8" s="18" t="n">
        <v>455.32750998</v>
      </c>
      <c r="H8" s="20" t="n">
        <v>7.28545154</v>
      </c>
      <c r="I8" s="18" t="n">
        <v>489.23209166</v>
      </c>
      <c r="J8" s="20" t="n">
        <v>5.17071109</v>
      </c>
      <c r="K8" s="18" t="n">
        <v>519.47643638</v>
      </c>
      <c r="L8" s="20" t="n">
        <v>3.00456344</v>
      </c>
      <c r="M8" s="18" t="n">
        <v>410.33790904</v>
      </c>
      <c r="N8" s="20" t="n">
        <v>4.41162932</v>
      </c>
      <c r="O8" s="18" t="s">
        <v>481</v>
      </c>
      <c r="P8" s="20" t="s">
        <v>481</v>
      </c>
      <c r="Q8" s="18" t="n">
        <v>361.38025951</v>
      </c>
      <c r="R8" s="20" t="n">
        <v>22.72565673</v>
      </c>
      <c r="S8" s="18" t="s">
        <v>481</v>
      </c>
      <c r="T8" s="20" t="s">
        <v>481</v>
      </c>
      <c r="U8" s="18" t="n">
        <v>413.07276387</v>
      </c>
      <c r="V8" s="20" t="n">
        <v>7.51823877</v>
      </c>
    </row>
    <row r="9" spans="1:22">
      <c r="A9" s="15" t="s">
        <v>484</v>
      </c>
      <c r="B9" s="17" t="n">
        <v>9651</v>
      </c>
      <c r="C9" s="18">
        <f>(519.0/B9*100)</f>
        <v/>
      </c>
      <c r="D9" s="19" t="n">
        <v>9132</v>
      </c>
      <c r="E9" s="18" t="n">
        <v>433.05364307</v>
      </c>
      <c r="F9" s="20" t="n">
        <v>5.64341455</v>
      </c>
      <c r="G9" s="18" t="n">
        <v>464.31366647</v>
      </c>
      <c r="H9" s="20" t="n">
        <v>5.38643974</v>
      </c>
      <c r="I9" s="18" t="n">
        <v>510.28279639</v>
      </c>
      <c r="J9" s="20" t="n">
        <v>3.91585713</v>
      </c>
      <c r="K9" s="18" t="n">
        <v>533.90583229</v>
      </c>
      <c r="L9" s="20" t="n">
        <v>2.00568666</v>
      </c>
      <c r="M9" s="18" t="n">
        <v>394.33661884</v>
      </c>
      <c r="N9" s="20" t="n">
        <v>6.36348139</v>
      </c>
      <c r="O9" s="18" t="s">
        <v>481</v>
      </c>
      <c r="P9" s="20" t="s">
        <v>481</v>
      </c>
      <c r="Q9" s="18" t="n">
        <v>347.7815185</v>
      </c>
      <c r="R9" s="20" t="n">
        <v>11.20716786</v>
      </c>
      <c r="S9" s="18" t="s">
        <v>481</v>
      </c>
      <c r="T9" s="20" t="s">
        <v>481</v>
      </c>
      <c r="U9" s="18" t="n">
        <v>429.64618259</v>
      </c>
      <c r="V9" s="20" t="n">
        <v>5.1846714</v>
      </c>
    </row>
    <row r="10" spans="1:22">
      <c r="A10" s="15" t="s">
        <v>485</v>
      </c>
      <c r="B10" s="17" t="n">
        <v>20058</v>
      </c>
      <c r="C10" s="18">
        <f>(548.0/B10*100)</f>
        <v/>
      </c>
      <c r="D10" s="19" t="n">
        <v>19510</v>
      </c>
      <c r="E10" s="18" t="n">
        <v>485.10287171</v>
      </c>
      <c r="F10" s="20" t="n">
        <v>4.97740955</v>
      </c>
      <c r="G10" s="18" t="n">
        <v>497.30717203</v>
      </c>
      <c r="H10" s="20" t="n">
        <v>4.14757458</v>
      </c>
      <c r="I10" s="18" t="n">
        <v>538.76874723</v>
      </c>
      <c r="J10" s="20" t="n">
        <v>2.47724392</v>
      </c>
      <c r="K10" s="18" t="n">
        <v>551.76586486</v>
      </c>
      <c r="L10" s="20" t="n">
        <v>2.29360138</v>
      </c>
      <c r="M10" s="18" t="n">
        <v>453.64943714</v>
      </c>
      <c r="N10" s="20" t="n">
        <v>6.7129813</v>
      </c>
      <c r="O10" s="18" t="s">
        <v>481</v>
      </c>
      <c r="P10" s="20" t="s">
        <v>481</v>
      </c>
      <c r="Q10" s="18" t="s">
        <v>481</v>
      </c>
      <c r="R10" s="20" t="s">
        <v>481</v>
      </c>
      <c r="S10" s="18" t="s">
        <v>481</v>
      </c>
      <c r="T10" s="20" t="s">
        <v>481</v>
      </c>
      <c r="U10" s="18" t="n">
        <v>447.59414721</v>
      </c>
      <c r="V10" s="20" t="n">
        <v>9.584495390000001</v>
      </c>
    </row>
    <row r="11" spans="1:22">
      <c r="A11" s="15" t="s">
        <v>486</v>
      </c>
      <c r="B11" s="17" t="n">
        <v>7053</v>
      </c>
      <c r="C11" s="18">
        <f>(107.0/B11*100)</f>
        <v/>
      </c>
      <c r="D11" s="19" t="n">
        <v>6946</v>
      </c>
      <c r="E11" s="18" t="n">
        <v>410.08066266</v>
      </c>
      <c r="F11" s="20" t="n">
        <v>6.37940585</v>
      </c>
      <c r="G11" s="18" t="n">
        <v>416.66292958</v>
      </c>
      <c r="H11" s="20" t="n">
        <v>6.08111117</v>
      </c>
      <c r="I11" s="18" t="n">
        <v>465.23923897</v>
      </c>
      <c r="J11" s="20" t="n">
        <v>3.40837001</v>
      </c>
      <c r="K11" s="18" t="n">
        <v>483.92115779</v>
      </c>
      <c r="L11" s="20" t="n">
        <v>3.06212323</v>
      </c>
      <c r="M11" s="18" t="n">
        <v>413.12735541</v>
      </c>
      <c r="N11" s="20" t="n">
        <v>5.33297846</v>
      </c>
      <c r="O11" s="18" t="s">
        <v>481</v>
      </c>
      <c r="P11" s="20" t="s">
        <v>481</v>
      </c>
      <c r="Q11" s="18" t="s">
        <v>481</v>
      </c>
      <c r="R11" s="20" t="s">
        <v>481</v>
      </c>
      <c r="S11" s="18" t="s">
        <v>481</v>
      </c>
      <c r="T11" s="20" t="s">
        <v>481</v>
      </c>
      <c r="U11" s="18" t="n">
        <v>394.63603205</v>
      </c>
      <c r="V11" s="20" t="n">
        <v>7.99683005</v>
      </c>
    </row>
    <row r="12" spans="1:22">
      <c r="A12" s="15" t="s">
        <v>487</v>
      </c>
      <c r="B12" s="17" t="n">
        <v>6894</v>
      </c>
      <c r="C12" s="18">
        <f>(59.0/B12*100)</f>
        <v/>
      </c>
      <c r="D12" s="19" t="n">
        <v>6835</v>
      </c>
      <c r="E12" s="18" t="n">
        <v>427.3071743</v>
      </c>
      <c r="F12" s="20" t="n">
        <v>7.92720862</v>
      </c>
      <c r="G12" s="18" t="n">
        <v>454.04744507</v>
      </c>
      <c r="H12" s="20" t="n">
        <v>5.65494242</v>
      </c>
      <c r="I12" s="18" t="n">
        <v>497.47110502</v>
      </c>
      <c r="J12" s="20" t="n">
        <v>4.10266639</v>
      </c>
      <c r="K12" s="18" t="n">
        <v>510.93623856</v>
      </c>
      <c r="L12" s="20" t="n">
        <v>2.63490171</v>
      </c>
      <c r="M12" s="18" t="n">
        <v>398.45973425</v>
      </c>
      <c r="N12" s="20" t="n">
        <v>7.99109385</v>
      </c>
      <c r="O12" s="18" t="s">
        <v>481</v>
      </c>
      <c r="P12" s="20" t="s">
        <v>481</v>
      </c>
      <c r="Q12" s="18" t="n">
        <v>332.31014509</v>
      </c>
      <c r="R12" s="20" t="n">
        <v>18.34291261</v>
      </c>
      <c r="S12" s="18" t="s">
        <v>481</v>
      </c>
      <c r="T12" s="20" t="s">
        <v>481</v>
      </c>
      <c r="U12" s="18" t="n">
        <v>397.7583618</v>
      </c>
      <c r="V12" s="20" t="n">
        <v>8.85067815</v>
      </c>
    </row>
    <row r="13" spans="1:22">
      <c r="A13" s="15" t="s">
        <v>488</v>
      </c>
      <c r="B13" s="17" t="n">
        <v>7161</v>
      </c>
      <c r="C13" s="18">
        <f>(138.0/B13*100)</f>
        <v/>
      </c>
      <c r="D13" s="19" t="n">
        <v>7023</v>
      </c>
      <c r="E13" s="18" t="n">
        <v>446.75196439</v>
      </c>
      <c r="F13" s="20" t="n">
        <v>7.68643313</v>
      </c>
      <c r="G13" s="18" t="n">
        <v>458.64065245</v>
      </c>
      <c r="H13" s="20" t="n">
        <v>6.18165936</v>
      </c>
      <c r="I13" s="18" t="n">
        <v>506.94754356</v>
      </c>
      <c r="J13" s="20" t="n">
        <v>3.68410051</v>
      </c>
      <c r="K13" s="18" t="n">
        <v>520.02608722</v>
      </c>
      <c r="L13" s="20" t="n">
        <v>2.38898401</v>
      </c>
      <c r="M13" s="18" t="n">
        <v>408.4497126</v>
      </c>
      <c r="N13" s="20" t="n">
        <v>11.09739784</v>
      </c>
      <c r="O13" s="18" t="s">
        <v>481</v>
      </c>
      <c r="P13" s="20" t="s">
        <v>481</v>
      </c>
      <c r="Q13" s="18" t="n">
        <v>407.4699787</v>
      </c>
      <c r="R13" s="20" t="n">
        <v>6.79601306</v>
      </c>
      <c r="S13" s="18" t="s">
        <v>481</v>
      </c>
      <c r="T13" s="20" t="s">
        <v>481</v>
      </c>
      <c r="U13" s="18" t="n">
        <v>403.61334664</v>
      </c>
      <c r="V13" s="20" t="n">
        <v>10.36722177</v>
      </c>
    </row>
    <row r="14" spans="1:22">
      <c r="A14" s="15" t="s">
        <v>489</v>
      </c>
      <c r="B14" s="17" t="n">
        <v>5587</v>
      </c>
      <c r="C14" s="18">
        <f>(78.0/B14*100)</f>
        <v/>
      </c>
      <c r="D14" s="19" t="n">
        <v>5509</v>
      </c>
      <c r="E14" s="18" t="n">
        <v>451.98919218</v>
      </c>
      <c r="F14" s="20" t="n">
        <v>7.37301556</v>
      </c>
      <c r="G14" s="18" t="n">
        <v>464.97406883</v>
      </c>
      <c r="H14" s="20" t="n">
        <v>6.04839946</v>
      </c>
      <c r="I14" s="18" t="n">
        <v>518.19715775</v>
      </c>
      <c r="J14" s="20" t="n">
        <v>3.17210135</v>
      </c>
      <c r="K14" s="18" t="n">
        <v>538.25691279</v>
      </c>
      <c r="L14" s="20" t="n">
        <v>2.28226396</v>
      </c>
      <c r="M14" s="18" t="n">
        <v>441.30811903</v>
      </c>
      <c r="N14" s="20" t="n">
        <v>11.03084771</v>
      </c>
      <c r="O14" s="18" t="s">
        <v>481</v>
      </c>
      <c r="P14" s="20" t="s">
        <v>481</v>
      </c>
      <c r="Q14" s="18" t="s">
        <v>481</v>
      </c>
      <c r="R14" s="20" t="s">
        <v>481</v>
      </c>
      <c r="S14" s="18" t="s">
        <v>481</v>
      </c>
      <c r="T14" s="20" t="s">
        <v>481</v>
      </c>
      <c r="U14" s="18" t="n">
        <v>409.69103401</v>
      </c>
      <c r="V14" s="20" t="n">
        <v>15.49331931</v>
      </c>
    </row>
    <row r="15" spans="1:22">
      <c r="A15" s="15" t="s">
        <v>490</v>
      </c>
      <c r="B15" s="17" t="n">
        <v>5882</v>
      </c>
      <c r="C15" s="18">
        <f>(64.0/B15*100)</f>
        <v/>
      </c>
      <c r="D15" s="19" t="n">
        <v>5818</v>
      </c>
      <c r="E15" s="18" t="n">
        <v>441.33372913</v>
      </c>
      <c r="F15" s="20" t="n">
        <v>11.82973209</v>
      </c>
      <c r="G15" s="18" t="n">
        <v>456.51747578</v>
      </c>
      <c r="H15" s="20" t="n">
        <v>6.64763508</v>
      </c>
      <c r="I15" s="18" t="n">
        <v>514.109525</v>
      </c>
      <c r="J15" s="20" t="n">
        <v>4.46373742</v>
      </c>
      <c r="K15" s="18" t="n">
        <v>541.9652402</v>
      </c>
      <c r="L15" s="20" t="n">
        <v>2.37315139</v>
      </c>
      <c r="M15" s="18" t="n">
        <v>427.85194516</v>
      </c>
      <c r="N15" s="20" t="n">
        <v>13.33750715</v>
      </c>
      <c r="O15" s="18" t="s">
        <v>481</v>
      </c>
      <c r="P15" s="20" t="s">
        <v>481</v>
      </c>
      <c r="Q15" s="18" t="n">
        <v>367.66871077</v>
      </c>
      <c r="R15" s="20" t="n">
        <v>14.82638214</v>
      </c>
      <c r="S15" s="18" t="s">
        <v>481</v>
      </c>
      <c r="T15" s="20" t="s">
        <v>481</v>
      </c>
      <c r="U15" s="18" t="n">
        <v>425.99646852</v>
      </c>
      <c r="V15" s="20" t="n">
        <v>10.99773319</v>
      </c>
    </row>
    <row r="16" spans="1:22">
      <c r="A16" s="15" t="s">
        <v>491</v>
      </c>
      <c r="B16" s="17" t="n">
        <v>6108</v>
      </c>
      <c r="C16" s="18">
        <f>(123.0/B16*100)</f>
        <v/>
      </c>
      <c r="D16" s="19" t="n">
        <v>5985</v>
      </c>
      <c r="E16" s="18" t="n">
        <v>446.55830886</v>
      </c>
      <c r="F16" s="20" t="n">
        <v>5.67137515</v>
      </c>
      <c r="G16" s="18" t="n">
        <v>496.95759899</v>
      </c>
      <c r="H16" s="20" t="n">
        <v>4.83926692</v>
      </c>
      <c r="I16" s="18" t="n">
        <v>528.13776033</v>
      </c>
      <c r="J16" s="20" t="n">
        <v>3.39379361</v>
      </c>
      <c r="K16" s="18" t="n">
        <v>530.3893156399999</v>
      </c>
      <c r="L16" s="20" t="n">
        <v>3.11510163</v>
      </c>
      <c r="M16" s="18" t="n">
        <v>381.32610846</v>
      </c>
      <c r="N16" s="20" t="n">
        <v>9.03415012</v>
      </c>
      <c r="O16" s="18" t="s">
        <v>481</v>
      </c>
      <c r="P16" s="20" t="s">
        <v>481</v>
      </c>
      <c r="Q16" s="18" t="s">
        <v>481</v>
      </c>
      <c r="R16" s="20" t="s">
        <v>481</v>
      </c>
      <c r="S16" s="18" t="s">
        <v>481</v>
      </c>
      <c r="T16" s="20" t="s">
        <v>481</v>
      </c>
      <c r="U16" s="18" t="n">
        <v>375.70685945</v>
      </c>
      <c r="V16" s="20" t="n">
        <v>8.57866278</v>
      </c>
    </row>
    <row r="17" spans="1:22">
      <c r="A17" s="15" t="s">
        <v>492</v>
      </c>
      <c r="B17" s="17" t="n">
        <v>6504</v>
      </c>
      <c r="C17" s="18">
        <f>(1262.0/B17*100)</f>
        <v/>
      </c>
      <c r="D17" s="19" t="n">
        <v>5242</v>
      </c>
      <c r="E17" s="18" t="n">
        <v>476.14880689</v>
      </c>
      <c r="F17" s="20" t="n">
        <v>8.180336240000001</v>
      </c>
      <c r="G17" s="18" t="n">
        <v>499.27154624</v>
      </c>
      <c r="H17" s="20" t="n">
        <v>5.61831505</v>
      </c>
      <c r="I17" s="18" t="n">
        <v>522.01623645</v>
      </c>
      <c r="J17" s="20" t="n">
        <v>4.35112957</v>
      </c>
      <c r="K17" s="18" t="n">
        <v>544.47980983</v>
      </c>
      <c r="L17" s="20" t="n">
        <v>3.37271084</v>
      </c>
      <c r="M17" s="18" t="n">
        <v>421.3677583</v>
      </c>
      <c r="N17" s="20" t="n">
        <v>11.78783625</v>
      </c>
      <c r="O17" s="18" t="s">
        <v>481</v>
      </c>
      <c r="P17" s="20" t="s">
        <v>481</v>
      </c>
      <c r="Q17" s="18" t="n">
        <v>338.260297</v>
      </c>
      <c r="R17" s="20" t="n">
        <v>14.23011861</v>
      </c>
      <c r="S17" s="18" t="s">
        <v>481</v>
      </c>
      <c r="T17" s="20" t="s">
        <v>481</v>
      </c>
      <c r="U17" s="18" t="n">
        <v>460.69542308</v>
      </c>
      <c r="V17" s="20" t="n">
        <v>6.7113649</v>
      </c>
    </row>
    <row r="18" spans="1:22">
      <c r="A18" s="15" t="s">
        <v>493</v>
      </c>
      <c r="B18" s="17" t="n">
        <v>5532</v>
      </c>
      <c r="C18" s="18">
        <f>(29.0/B18*100)</f>
        <v/>
      </c>
      <c r="D18" s="19" t="n">
        <v>5503</v>
      </c>
      <c r="E18" s="18" t="n">
        <v>404.75315378</v>
      </c>
      <c r="F18" s="20" t="n">
        <v>7.84556598</v>
      </c>
      <c r="G18" s="18" t="n">
        <v>402.42790904</v>
      </c>
      <c r="H18" s="20" t="n">
        <v>7.89469452</v>
      </c>
      <c r="I18" s="18" t="n">
        <v>451.82095865</v>
      </c>
      <c r="J18" s="20" t="n">
        <v>6.66368368</v>
      </c>
      <c r="K18" s="18" t="n">
        <v>495.75303152</v>
      </c>
      <c r="L18" s="20" t="n">
        <v>2.91445006</v>
      </c>
      <c r="M18" s="18" t="n">
        <v>384.05732268</v>
      </c>
      <c r="N18" s="20" t="n">
        <v>8.562141260000001</v>
      </c>
      <c r="O18" s="18" t="s">
        <v>481</v>
      </c>
      <c r="P18" s="20" t="s">
        <v>481</v>
      </c>
      <c r="Q18" s="18" t="s">
        <v>481</v>
      </c>
      <c r="R18" s="20" t="s">
        <v>481</v>
      </c>
      <c r="S18" s="18" t="s">
        <v>481</v>
      </c>
      <c r="T18" s="20" t="s">
        <v>481</v>
      </c>
      <c r="U18" s="18" t="n">
        <v>375.59527439</v>
      </c>
      <c r="V18" s="20" t="n">
        <v>12.3574047</v>
      </c>
    </row>
    <row r="19" spans="1:22">
      <c r="A19" s="15" t="s">
        <v>494</v>
      </c>
      <c r="B19" s="17" t="n">
        <v>5658</v>
      </c>
      <c r="C19" s="18">
        <f>(178.0/B19*100)</f>
        <v/>
      </c>
      <c r="D19" s="19" t="n">
        <v>5480</v>
      </c>
      <c r="E19" s="18" t="n">
        <v>407.15164286</v>
      </c>
      <c r="F19" s="20" t="n">
        <v>9.29690059</v>
      </c>
      <c r="G19" s="18" t="n">
        <v>422.84645504</v>
      </c>
      <c r="H19" s="20" t="n">
        <v>5.87041039</v>
      </c>
      <c r="I19" s="18" t="n">
        <v>464.8706142</v>
      </c>
      <c r="J19" s="20" t="n">
        <v>4.46042814</v>
      </c>
      <c r="K19" s="18" t="n">
        <v>489.967363</v>
      </c>
      <c r="L19" s="20" t="n">
        <v>2.92769634</v>
      </c>
      <c r="M19" s="18" t="n">
        <v>460.09464118</v>
      </c>
      <c r="N19" s="20" t="n">
        <v>9.06619712</v>
      </c>
      <c r="O19" s="18" t="s">
        <v>481</v>
      </c>
      <c r="P19" s="20" t="s">
        <v>481</v>
      </c>
      <c r="Q19" s="18" t="s">
        <v>481</v>
      </c>
      <c r="R19" s="20" t="s">
        <v>481</v>
      </c>
      <c r="S19" s="18" t="s">
        <v>481</v>
      </c>
      <c r="T19" s="20" t="s">
        <v>481</v>
      </c>
      <c r="U19" s="18" t="n">
        <v>401.546937</v>
      </c>
      <c r="V19" s="20" t="n">
        <v>8.552429</v>
      </c>
    </row>
    <row r="20" spans="1:22">
      <c r="A20" s="15" t="s">
        <v>495</v>
      </c>
      <c r="B20" s="17" t="n">
        <v>3371</v>
      </c>
      <c r="C20" s="18">
        <f>(75.0/B20*100)</f>
        <v/>
      </c>
      <c r="D20" s="19" t="n">
        <v>3296</v>
      </c>
      <c r="E20" s="18" t="n">
        <v>402.31161631</v>
      </c>
      <c r="F20" s="20" t="n">
        <v>8.9251448</v>
      </c>
      <c r="G20" s="18" t="n">
        <v>439.06460802</v>
      </c>
      <c r="H20" s="20" t="n">
        <v>7.95167317</v>
      </c>
      <c r="I20" s="18" t="n">
        <v>489.95037204</v>
      </c>
      <c r="J20" s="20" t="n">
        <v>3.84271411</v>
      </c>
      <c r="K20" s="18" t="n">
        <v>500.93283607</v>
      </c>
      <c r="L20" s="20" t="n">
        <v>2.82063095</v>
      </c>
      <c r="M20" s="18" t="n">
        <v>405.22087886</v>
      </c>
      <c r="N20" s="20" t="n">
        <v>6.65394786</v>
      </c>
      <c r="O20" s="18" t="s">
        <v>481</v>
      </c>
      <c r="P20" s="20" t="s">
        <v>481</v>
      </c>
      <c r="Q20" s="18" t="s">
        <v>481</v>
      </c>
      <c r="R20" s="20" t="s">
        <v>481</v>
      </c>
      <c r="S20" s="18" t="s">
        <v>481</v>
      </c>
      <c r="T20" s="20" t="s">
        <v>481</v>
      </c>
      <c r="U20" s="18" t="n">
        <v>422.81396007</v>
      </c>
      <c r="V20" s="20" t="n">
        <v>13.27147903</v>
      </c>
    </row>
    <row r="21" spans="1:22">
      <c r="A21" s="15" t="s">
        <v>496</v>
      </c>
      <c r="B21" s="17" t="n">
        <v>5741</v>
      </c>
      <c r="C21" s="18">
        <f>(47.0/B21*100)</f>
        <v/>
      </c>
      <c r="D21" s="19" t="n">
        <v>5694</v>
      </c>
      <c r="E21" s="18" t="n">
        <v>467.5676476</v>
      </c>
      <c r="F21" s="20" t="n">
        <v>10.70618195</v>
      </c>
      <c r="G21" s="18" t="n">
        <v>489.94150851</v>
      </c>
      <c r="H21" s="20" t="n">
        <v>7.66859798</v>
      </c>
      <c r="I21" s="18" t="n">
        <v>535.12860798</v>
      </c>
      <c r="J21" s="20" t="n">
        <v>3.4984233</v>
      </c>
      <c r="K21" s="18" t="n">
        <v>529.3964031</v>
      </c>
      <c r="L21" s="20" t="n">
        <v>2.42271619</v>
      </c>
      <c r="M21" s="18" t="n">
        <v>460.50425535</v>
      </c>
      <c r="N21" s="20" t="n">
        <v>6.50407017</v>
      </c>
      <c r="O21" s="18" t="s">
        <v>481</v>
      </c>
      <c r="P21" s="20" t="s">
        <v>481</v>
      </c>
      <c r="Q21" s="18" t="s">
        <v>481</v>
      </c>
      <c r="R21" s="20" t="s">
        <v>481</v>
      </c>
      <c r="S21" s="18" t="s">
        <v>481</v>
      </c>
      <c r="T21" s="20" t="s">
        <v>481</v>
      </c>
      <c r="U21" s="18" t="n">
        <v>452.75439544</v>
      </c>
      <c r="V21" s="20" t="n">
        <v>14.91270699</v>
      </c>
    </row>
    <row r="22" spans="1:22">
      <c r="A22" s="15" t="s">
        <v>497</v>
      </c>
      <c r="B22" s="17" t="n">
        <v>6598</v>
      </c>
      <c r="C22" s="18">
        <f>(36.0/B22*100)</f>
        <v/>
      </c>
      <c r="D22" s="19" t="n">
        <v>6562</v>
      </c>
      <c r="E22" s="18" t="n">
        <v>416.79479796</v>
      </c>
      <c r="F22" s="20" t="n">
        <v>5.97754721</v>
      </c>
      <c r="G22" s="18" t="n">
        <v>430.47026632</v>
      </c>
      <c r="H22" s="20" t="n">
        <v>6.98226185</v>
      </c>
      <c r="I22" s="18" t="n">
        <v>477.9124679</v>
      </c>
      <c r="J22" s="20" t="n">
        <v>4.64113341</v>
      </c>
      <c r="K22" s="18" t="n">
        <v>521.66702632</v>
      </c>
      <c r="L22" s="20" t="n">
        <v>3.79690806</v>
      </c>
      <c r="M22" s="18" t="n">
        <v>426.78224483</v>
      </c>
      <c r="N22" s="20" t="n">
        <v>11.90936557</v>
      </c>
      <c r="O22" s="18" t="s">
        <v>481</v>
      </c>
      <c r="P22" s="20" t="s">
        <v>481</v>
      </c>
      <c r="Q22" s="18" t="s">
        <v>481</v>
      </c>
      <c r="R22" s="20" t="s">
        <v>481</v>
      </c>
      <c r="S22" s="18" t="n">
        <v>454.67633204</v>
      </c>
      <c r="T22" s="20" t="n">
        <v>37.67611441</v>
      </c>
      <c r="U22" s="18" t="n">
        <v>403.5608992</v>
      </c>
      <c r="V22" s="20" t="n">
        <v>9.59160149</v>
      </c>
    </row>
    <row r="23" spans="1:22">
      <c r="A23" s="15" t="s">
        <v>498</v>
      </c>
      <c r="B23" s="17" t="n">
        <v>11583</v>
      </c>
      <c r="C23" s="18">
        <f>(235.0/B23*100)</f>
        <v/>
      </c>
      <c r="D23" s="19" t="n">
        <v>11348</v>
      </c>
      <c r="E23" s="18" t="n">
        <v>423.78211776</v>
      </c>
      <c r="F23" s="20" t="n">
        <v>7.40285134</v>
      </c>
      <c r="G23" s="18" t="n">
        <v>430.59245445</v>
      </c>
      <c r="H23" s="20" t="n">
        <v>6.39446778</v>
      </c>
      <c r="I23" s="18" t="n">
        <v>471.27940594</v>
      </c>
      <c r="J23" s="20" t="n">
        <v>4.46493382</v>
      </c>
      <c r="K23" s="18" t="n">
        <v>511.86739173</v>
      </c>
      <c r="L23" s="20" t="n">
        <v>2.64744516</v>
      </c>
      <c r="M23" s="18" t="n">
        <v>436.39321419</v>
      </c>
      <c r="N23" s="20" t="n">
        <v>6.25548004</v>
      </c>
      <c r="O23" s="18" t="s">
        <v>481</v>
      </c>
      <c r="P23" s="20" t="s">
        <v>481</v>
      </c>
      <c r="Q23" s="18" t="s">
        <v>481</v>
      </c>
      <c r="R23" s="20" t="s">
        <v>481</v>
      </c>
      <c r="S23" s="18" t="s">
        <v>481</v>
      </c>
      <c r="T23" s="20" t="s">
        <v>481</v>
      </c>
      <c r="U23" s="18" t="n">
        <v>398.69799898</v>
      </c>
      <c r="V23" s="20" t="n">
        <v>9.1787659</v>
      </c>
    </row>
    <row r="24" spans="1:22">
      <c r="A24" s="15" t="s">
        <v>499</v>
      </c>
      <c r="B24" s="17" t="n">
        <v>6647</v>
      </c>
      <c r="C24" s="18">
        <f>(7.0/B24*100)</f>
        <v/>
      </c>
      <c r="D24" s="19" t="n">
        <v>6640</v>
      </c>
      <c r="E24" s="18" t="n">
        <v>472.35713273</v>
      </c>
      <c r="F24" s="20" t="n">
        <v>9.58391258</v>
      </c>
      <c r="G24" s="18" t="n">
        <v>484.12463621</v>
      </c>
      <c r="H24" s="20" t="n">
        <v>7.62612138</v>
      </c>
      <c r="I24" s="18" t="n">
        <v>513.70626393</v>
      </c>
      <c r="J24" s="20" t="n">
        <v>4.5468641</v>
      </c>
      <c r="K24" s="18" t="n">
        <v>525.64459273</v>
      </c>
      <c r="L24" s="20" t="n">
        <v>3.19687957</v>
      </c>
      <c r="M24" s="18" t="n">
        <v>470.10022337</v>
      </c>
      <c r="N24" s="20" t="n">
        <v>16.01405269</v>
      </c>
      <c r="O24" s="18" t="s">
        <v>481</v>
      </c>
      <c r="P24" s="20" t="s">
        <v>481</v>
      </c>
      <c r="Q24" s="18" t="s">
        <v>481</v>
      </c>
      <c r="R24" s="20" t="s">
        <v>481</v>
      </c>
      <c r="S24" s="18" t="s">
        <v>481</v>
      </c>
      <c r="T24" s="20" t="s">
        <v>481</v>
      </c>
      <c r="U24" s="18" t="n">
        <v>448.97722</v>
      </c>
      <c r="V24" s="20" t="n">
        <v>14.47533727</v>
      </c>
    </row>
    <row r="25" spans="1:22">
      <c r="A25" s="15" t="s">
        <v>500</v>
      </c>
      <c r="B25" s="17" t="n">
        <v>5581</v>
      </c>
      <c r="C25" s="18">
        <f>(25.0/B25*100)</f>
        <v/>
      </c>
      <c r="D25" s="19" t="n">
        <v>5556</v>
      </c>
      <c r="E25" s="18" t="n">
        <v>472.57716402</v>
      </c>
      <c r="F25" s="20" t="n">
        <v>9.5345665</v>
      </c>
      <c r="G25" s="18" t="n">
        <v>476.40738175</v>
      </c>
      <c r="H25" s="20" t="n">
        <v>6.21964271</v>
      </c>
      <c r="I25" s="18" t="n">
        <v>512.1192877</v>
      </c>
      <c r="J25" s="20" t="n">
        <v>4.64290265</v>
      </c>
      <c r="K25" s="18" t="n">
        <v>542.19392563</v>
      </c>
      <c r="L25" s="20" t="n">
        <v>3.45411575</v>
      </c>
      <c r="M25" s="18" t="n">
        <v>421.68171102</v>
      </c>
      <c r="N25" s="20" t="n">
        <v>6.83880854</v>
      </c>
      <c r="O25" s="18" t="s">
        <v>481</v>
      </c>
      <c r="P25" s="20" t="s">
        <v>481</v>
      </c>
      <c r="Q25" s="18" t="s">
        <v>481</v>
      </c>
      <c r="R25" s="20" t="s">
        <v>481</v>
      </c>
      <c r="S25" s="18" t="s">
        <v>481</v>
      </c>
      <c r="T25" s="20" t="s">
        <v>481</v>
      </c>
      <c r="U25" s="18" t="n">
        <v>467.18898014</v>
      </c>
      <c r="V25" s="20" t="n">
        <v>25.77443156</v>
      </c>
    </row>
    <row r="26" spans="1:22">
      <c r="A26" s="15" t="s">
        <v>501</v>
      </c>
      <c r="B26" s="17" t="n">
        <v>4869</v>
      </c>
      <c r="C26" s="18">
        <f>(53.0/B26*100)</f>
        <v/>
      </c>
      <c r="D26" s="19" t="n">
        <v>4816</v>
      </c>
      <c r="E26" s="18" t="n">
        <v>437.90621326</v>
      </c>
      <c r="F26" s="20" t="n">
        <v>6.97443248</v>
      </c>
      <c r="G26" s="18" t="n">
        <v>450.33588645</v>
      </c>
      <c r="H26" s="20" t="n">
        <v>5.58413076</v>
      </c>
      <c r="I26" s="18" t="n">
        <v>485.5133387</v>
      </c>
      <c r="J26" s="20" t="n">
        <v>2.51372267</v>
      </c>
      <c r="K26" s="18" t="n">
        <v>507.38949094</v>
      </c>
      <c r="L26" s="20" t="n">
        <v>2.26957726</v>
      </c>
      <c r="M26" s="18" t="n">
        <v>467.99747676</v>
      </c>
      <c r="N26" s="20" t="n">
        <v>7.60690177</v>
      </c>
      <c r="O26" s="18" t="s">
        <v>481</v>
      </c>
      <c r="P26" s="20" t="s">
        <v>481</v>
      </c>
      <c r="Q26" s="18" t="s">
        <v>481</v>
      </c>
      <c r="R26" s="20" t="s">
        <v>481</v>
      </c>
      <c r="S26" s="18" t="s">
        <v>481</v>
      </c>
      <c r="T26" s="20" t="s">
        <v>481</v>
      </c>
      <c r="U26" s="18" t="n">
        <v>408.19958552</v>
      </c>
      <c r="V26" s="20" t="n">
        <v>11.68777341</v>
      </c>
    </row>
    <row r="27" spans="1:22">
      <c r="A27" s="15" t="s">
        <v>502</v>
      </c>
      <c r="B27" s="17" t="n">
        <v>5299</v>
      </c>
      <c r="C27" s="18">
        <f>(55.0/B27*100)</f>
        <v/>
      </c>
      <c r="D27" s="19" t="n">
        <v>5244</v>
      </c>
      <c r="E27" s="18" t="n">
        <v>420.4571888</v>
      </c>
      <c r="F27" s="20" t="n">
        <v>6.22316702</v>
      </c>
      <c r="G27" s="18" t="n">
        <v>432.5654161</v>
      </c>
      <c r="H27" s="20" t="n">
        <v>5.10062057</v>
      </c>
      <c r="I27" s="18" t="n">
        <v>483.11482617</v>
      </c>
      <c r="J27" s="20" t="n">
        <v>3.38122644</v>
      </c>
      <c r="K27" s="18" t="n">
        <v>516.80183217</v>
      </c>
      <c r="L27" s="20" t="n">
        <v>1.82926136</v>
      </c>
      <c r="M27" s="18" t="n">
        <v>420.45359793</v>
      </c>
      <c r="N27" s="20" t="n">
        <v>3.81960599</v>
      </c>
      <c r="O27" s="18" t="s">
        <v>481</v>
      </c>
      <c r="P27" s="20" t="s">
        <v>481</v>
      </c>
      <c r="Q27" s="18" t="s">
        <v>481</v>
      </c>
      <c r="R27" s="20" t="s">
        <v>481</v>
      </c>
      <c r="S27" s="18" t="s">
        <v>481</v>
      </c>
      <c r="T27" s="20" t="s">
        <v>481</v>
      </c>
      <c r="U27" s="18" t="n">
        <v>382.33965156</v>
      </c>
      <c r="V27" s="20" t="n">
        <v>8.63627855</v>
      </c>
    </row>
    <row r="28" spans="1:22">
      <c r="A28" s="15" t="s">
        <v>503</v>
      </c>
      <c r="B28" s="17" t="n">
        <v>7568</v>
      </c>
      <c r="C28" s="18">
        <f>(196.0/B28*100)</f>
        <v/>
      </c>
      <c r="D28" s="19" t="n">
        <v>7372</v>
      </c>
      <c r="E28" s="18" t="n">
        <v>395.39696473</v>
      </c>
      <c r="F28" s="20" t="n">
        <v>4.31267113</v>
      </c>
      <c r="G28" s="18" t="n">
        <v>408.22271139</v>
      </c>
      <c r="H28" s="20" t="n">
        <v>3.87677017</v>
      </c>
      <c r="I28" s="18" t="n">
        <v>422.49947259</v>
      </c>
      <c r="J28" s="20" t="n">
        <v>2.76140436</v>
      </c>
      <c r="K28" s="18" t="n">
        <v>452.28815215</v>
      </c>
      <c r="L28" s="20" t="n">
        <v>3.23305068</v>
      </c>
      <c r="M28" s="18" t="n">
        <v>420.50292955</v>
      </c>
      <c r="N28" s="20" t="n">
        <v>13.30341568</v>
      </c>
      <c r="O28" s="18" t="s">
        <v>481</v>
      </c>
      <c r="P28" s="20" t="s">
        <v>481</v>
      </c>
      <c r="Q28" s="18" t="s">
        <v>481</v>
      </c>
      <c r="R28" s="20" t="s">
        <v>481</v>
      </c>
      <c r="S28" s="18" t="s">
        <v>481</v>
      </c>
      <c r="T28" s="20" t="s">
        <v>481</v>
      </c>
      <c r="U28" s="18" t="n">
        <v>363.1937132</v>
      </c>
      <c r="V28" s="20" t="n">
        <v>8.27992003</v>
      </c>
    </row>
    <row r="29" spans="1:22">
      <c r="A29" s="15" t="s">
        <v>504</v>
      </c>
      <c r="B29" s="17" t="n">
        <v>5385</v>
      </c>
      <c r="C29" s="18">
        <f>(30.0/B29*100)</f>
        <v/>
      </c>
      <c r="D29" s="19" t="n">
        <v>5355</v>
      </c>
      <c r="E29" s="18" t="n">
        <v>421.64706945</v>
      </c>
      <c r="F29" s="20" t="n">
        <v>10.28254425</v>
      </c>
      <c r="G29" s="18" t="n">
        <v>459.83981023</v>
      </c>
      <c r="H29" s="20" t="n">
        <v>7.53215643</v>
      </c>
      <c r="I29" s="18" t="n">
        <v>501.70822476</v>
      </c>
      <c r="J29" s="20" t="n">
        <v>4.55059784</v>
      </c>
      <c r="K29" s="18" t="n">
        <v>528.06536335</v>
      </c>
      <c r="L29" s="20" t="n">
        <v>2.38498009</v>
      </c>
      <c r="M29" s="18" t="n">
        <v>500.05950033</v>
      </c>
      <c r="N29" s="20" t="n">
        <v>5.45605007</v>
      </c>
      <c r="O29" s="18" t="s">
        <v>481</v>
      </c>
      <c r="P29" s="20" t="s">
        <v>481</v>
      </c>
      <c r="Q29" s="18" t="n">
        <v>314.02123871</v>
      </c>
      <c r="R29" s="20" t="n">
        <v>13.26138992</v>
      </c>
      <c r="S29" s="18" t="s">
        <v>481</v>
      </c>
      <c r="T29" s="20" t="s">
        <v>481</v>
      </c>
      <c r="U29" s="18" t="n">
        <v>438.2787439</v>
      </c>
      <c r="V29" s="20" t="n">
        <v>9.838996679999999</v>
      </c>
    </row>
    <row r="30" spans="1:22">
      <c r="A30" s="15" t="s">
        <v>505</v>
      </c>
      <c r="B30" s="17" t="n">
        <v>4520</v>
      </c>
      <c r="C30" s="18">
        <f>(148.0/B30*100)</f>
        <v/>
      </c>
      <c r="D30" s="19" t="n">
        <v>4372</v>
      </c>
      <c r="E30" s="18" t="n">
        <v>435.24170797</v>
      </c>
      <c r="F30" s="20" t="n">
        <v>8.569594090000001</v>
      </c>
      <c r="G30" s="18" t="n">
        <v>446.64131424</v>
      </c>
      <c r="H30" s="20" t="n">
        <v>5.60040988</v>
      </c>
      <c r="I30" s="18" t="n">
        <v>519.8436487500001</v>
      </c>
      <c r="J30" s="20" t="n">
        <v>4.34430912</v>
      </c>
      <c r="K30" s="18" t="n">
        <v>543.7444776999999</v>
      </c>
      <c r="L30" s="20" t="n">
        <v>2.64200276</v>
      </c>
      <c r="M30" s="18" t="n">
        <v>418.7611067</v>
      </c>
      <c r="N30" s="20" t="n">
        <v>6.04878688</v>
      </c>
      <c r="O30" s="18" t="s">
        <v>481</v>
      </c>
      <c r="P30" s="20" t="s">
        <v>481</v>
      </c>
      <c r="Q30" s="18" t="s">
        <v>481</v>
      </c>
      <c r="R30" s="20" t="s">
        <v>481</v>
      </c>
      <c r="S30" s="18" t="s">
        <v>481</v>
      </c>
      <c r="T30" s="20" t="s">
        <v>481</v>
      </c>
      <c r="U30" s="18" t="n">
        <v>403.54147303</v>
      </c>
      <c r="V30" s="20" t="n">
        <v>9.12875668</v>
      </c>
    </row>
    <row r="31" spans="1:22">
      <c r="A31" s="15" t="s">
        <v>506</v>
      </c>
      <c r="B31" s="17" t="n">
        <v>5456</v>
      </c>
      <c r="C31" s="18">
        <f>(135.0/B31*100)</f>
        <v/>
      </c>
      <c r="D31" s="19" t="n">
        <v>5321</v>
      </c>
      <c r="E31" s="18" t="n">
        <v>444.21016026</v>
      </c>
      <c r="F31" s="20" t="n">
        <v>8.14756901</v>
      </c>
      <c r="G31" s="18" t="n">
        <v>474.3345908</v>
      </c>
      <c r="H31" s="20" t="n">
        <v>5.87169187</v>
      </c>
      <c r="I31" s="18" t="n">
        <v>500.72587627</v>
      </c>
      <c r="J31" s="20" t="n">
        <v>3.70184805</v>
      </c>
      <c r="K31" s="18" t="n">
        <v>537.67642033</v>
      </c>
      <c r="L31" s="20" t="n">
        <v>2.41562957</v>
      </c>
      <c r="M31" s="18" t="s">
        <v>481</v>
      </c>
      <c r="N31" s="20" t="s">
        <v>481</v>
      </c>
      <c r="O31" s="18" t="s">
        <v>481</v>
      </c>
      <c r="P31" s="20" t="s">
        <v>481</v>
      </c>
      <c r="Q31" s="18" t="s">
        <v>481</v>
      </c>
      <c r="R31" s="20" t="s">
        <v>481</v>
      </c>
      <c r="S31" s="18" t="s">
        <v>481</v>
      </c>
      <c r="T31" s="20" t="s">
        <v>481</v>
      </c>
      <c r="U31" s="18" t="n">
        <v>392.70661616</v>
      </c>
      <c r="V31" s="20" t="n">
        <v>8.21901079</v>
      </c>
    </row>
    <row r="32" spans="1:22">
      <c r="A32" s="15" t="s">
        <v>507</v>
      </c>
      <c r="B32" s="17" t="n">
        <v>4478</v>
      </c>
      <c r="C32" s="18">
        <f>(6.0/B32*100)</f>
        <v/>
      </c>
      <c r="D32" s="19" t="n">
        <v>4472</v>
      </c>
      <c r="E32" s="18" t="n">
        <v>446.4298253</v>
      </c>
      <c r="F32" s="20" t="n">
        <v>7.17644952</v>
      </c>
      <c r="G32" s="18" t="n">
        <v>471.33481031</v>
      </c>
      <c r="H32" s="20" t="n">
        <v>5.9949749</v>
      </c>
      <c r="I32" s="18" t="n">
        <v>504.07944647</v>
      </c>
      <c r="J32" s="20" t="n">
        <v>3.06812403</v>
      </c>
      <c r="K32" s="18" t="n">
        <v>525.62589658</v>
      </c>
      <c r="L32" s="20" t="n">
        <v>2.82507997</v>
      </c>
      <c r="M32" s="18" t="n">
        <v>418.27699634</v>
      </c>
      <c r="N32" s="20" t="n">
        <v>11.93967801</v>
      </c>
      <c r="O32" s="18" t="s">
        <v>481</v>
      </c>
      <c r="P32" s="20" t="s">
        <v>481</v>
      </c>
      <c r="Q32" s="18" t="s">
        <v>481</v>
      </c>
      <c r="R32" s="20" t="s">
        <v>481</v>
      </c>
      <c r="S32" s="18" t="s">
        <v>481</v>
      </c>
      <c r="T32" s="20" t="s">
        <v>481</v>
      </c>
      <c r="U32" s="18" t="n">
        <v>436.58902506</v>
      </c>
      <c r="V32" s="20" t="n">
        <v>12.90065469</v>
      </c>
    </row>
    <row r="33" spans="1:22">
      <c r="A33" s="15" t="s">
        <v>508</v>
      </c>
      <c r="B33" s="17" t="n">
        <v>7325</v>
      </c>
      <c r="C33" s="18">
        <f>(78.0/B33*100)</f>
        <v/>
      </c>
      <c r="D33" s="19" t="n">
        <v>7247</v>
      </c>
      <c r="E33" s="18" t="n">
        <v>442.2316837</v>
      </c>
      <c r="F33" s="20" t="n">
        <v>6.16572313</v>
      </c>
      <c r="G33" s="18" t="n">
        <v>457.3998329</v>
      </c>
      <c r="H33" s="20" t="n">
        <v>6.15196915</v>
      </c>
      <c r="I33" s="18" t="n">
        <v>490.80278245</v>
      </c>
      <c r="J33" s="20" t="n">
        <v>4.68418747</v>
      </c>
      <c r="K33" s="18" t="n">
        <v>516.85532198</v>
      </c>
      <c r="L33" s="20" t="n">
        <v>3.18688836</v>
      </c>
      <c r="M33" s="18" t="n">
        <v>504.79760102</v>
      </c>
      <c r="N33" s="20" t="n">
        <v>3.40739521</v>
      </c>
      <c r="O33" s="18" t="s">
        <v>481</v>
      </c>
      <c r="P33" s="20" t="s">
        <v>481</v>
      </c>
      <c r="Q33" s="18" t="s">
        <v>481</v>
      </c>
      <c r="R33" s="20" t="s">
        <v>481</v>
      </c>
      <c r="S33" s="18" t="s">
        <v>481</v>
      </c>
      <c r="T33" s="20" t="s">
        <v>481</v>
      </c>
      <c r="U33" s="18" t="n">
        <v>437.90942455</v>
      </c>
      <c r="V33" s="20" t="n">
        <v>10.36860221</v>
      </c>
    </row>
    <row r="34" spans="1:22">
      <c r="A34" s="15" t="s">
        <v>509</v>
      </c>
      <c r="B34" s="17" t="n">
        <v>6350</v>
      </c>
      <c r="C34" s="18">
        <f>(67.0/B34*100)</f>
        <v/>
      </c>
      <c r="D34" s="19" t="n">
        <v>6283</v>
      </c>
      <c r="E34" s="18" t="n">
        <v>393.07114991</v>
      </c>
      <c r="F34" s="20" t="n">
        <v>6.15681215</v>
      </c>
      <c r="G34" s="18" t="n">
        <v>413.13444418</v>
      </c>
      <c r="H34" s="20" t="n">
        <v>5.21504539</v>
      </c>
      <c r="I34" s="18" t="n">
        <v>458.77085323</v>
      </c>
      <c r="J34" s="20" t="n">
        <v>3.66449858</v>
      </c>
      <c r="K34" s="18" t="n">
        <v>485.31077956</v>
      </c>
      <c r="L34" s="20" t="n">
        <v>3.0384637</v>
      </c>
      <c r="M34" s="18" t="n">
        <v>412.69710629</v>
      </c>
      <c r="N34" s="20" t="n">
        <v>14.24962195</v>
      </c>
      <c r="O34" s="18" t="s">
        <v>481</v>
      </c>
      <c r="P34" s="20" t="s">
        <v>481</v>
      </c>
      <c r="Q34" s="18" t="n">
        <v>263.37193708</v>
      </c>
      <c r="R34" s="20" t="n">
        <v>13.61114927</v>
      </c>
      <c r="S34" s="18" t="s">
        <v>481</v>
      </c>
      <c r="T34" s="20" t="s">
        <v>481</v>
      </c>
      <c r="U34" s="18" t="n">
        <v>356.11912008</v>
      </c>
      <c r="V34" s="20" t="n">
        <v>8.96790171</v>
      </c>
    </row>
    <row r="35" spans="1:22">
      <c r="A35" s="15" t="s">
        <v>510</v>
      </c>
      <c r="B35" s="17" t="n">
        <v>6406</v>
      </c>
      <c r="C35" s="18">
        <f>(50.0/B35*100)</f>
        <v/>
      </c>
      <c r="D35" s="19" t="n">
        <v>6356</v>
      </c>
      <c r="E35" s="18" t="n">
        <v>473.39591946</v>
      </c>
      <c r="F35" s="20" t="n">
        <v>9.486951980000001</v>
      </c>
      <c r="G35" s="18" t="n">
        <v>486.2835226</v>
      </c>
      <c r="H35" s="20" t="n">
        <v>6.84131733</v>
      </c>
      <c r="I35" s="18" t="n">
        <v>510.47255184</v>
      </c>
      <c r="J35" s="20" t="n">
        <v>4.49575043</v>
      </c>
      <c r="K35" s="18" t="n">
        <v>507.70752471</v>
      </c>
      <c r="L35" s="20" t="n">
        <v>3.76632385</v>
      </c>
      <c r="M35" s="18" t="n">
        <v>511.96195839</v>
      </c>
      <c r="N35" s="20" t="n">
        <v>2.20247171</v>
      </c>
      <c r="O35" s="18" t="s">
        <v>481</v>
      </c>
      <c r="P35" s="20" t="s">
        <v>481</v>
      </c>
      <c r="Q35" s="18" t="n">
        <v>337.32521215</v>
      </c>
      <c r="R35" s="20" t="n">
        <v>11.65794297</v>
      </c>
      <c r="S35" s="18" t="s">
        <v>481</v>
      </c>
      <c r="T35" s="20" t="s">
        <v>481</v>
      </c>
      <c r="U35" s="18" t="n">
        <v>444.03354286</v>
      </c>
      <c r="V35" s="20" t="n">
        <v>13.37777425</v>
      </c>
    </row>
    <row r="36" spans="1:22">
      <c r="A36" s="15" t="s">
        <v>511</v>
      </c>
      <c r="B36" s="17" t="n">
        <v>6736</v>
      </c>
      <c r="C36" s="18">
        <f>(42.0/B36*100)</f>
        <v/>
      </c>
      <c r="D36" s="19" t="n">
        <v>6694</v>
      </c>
      <c r="E36" s="18" t="n">
        <v>446.82604603</v>
      </c>
      <c r="F36" s="20" t="n">
        <v>7.29171332</v>
      </c>
      <c r="G36" s="18" t="n">
        <v>462.07217581</v>
      </c>
      <c r="H36" s="20" t="n">
        <v>5.92203751</v>
      </c>
      <c r="I36" s="18" t="n">
        <v>486.57323002</v>
      </c>
      <c r="J36" s="20" t="n">
        <v>4.17094481</v>
      </c>
      <c r="K36" s="18" t="n">
        <v>511.05279761</v>
      </c>
      <c r="L36" s="20" t="n">
        <v>2.60017624</v>
      </c>
      <c r="M36" s="18" t="n">
        <v>490.3722416</v>
      </c>
      <c r="N36" s="20" t="n">
        <v>4.18420925</v>
      </c>
      <c r="O36" s="18" t="s">
        <v>481</v>
      </c>
      <c r="P36" s="20" t="s">
        <v>481</v>
      </c>
      <c r="Q36" s="18" t="s">
        <v>481</v>
      </c>
      <c r="R36" s="20" t="s">
        <v>481</v>
      </c>
      <c r="S36" s="18" t="s">
        <v>481</v>
      </c>
      <c r="T36" s="20" t="s">
        <v>481</v>
      </c>
      <c r="U36" s="18" t="n">
        <v>414.30465265</v>
      </c>
      <c r="V36" s="20" t="n">
        <v>9.32361551</v>
      </c>
    </row>
    <row r="37" spans="1:22">
      <c r="A37" s="15" t="s">
        <v>512</v>
      </c>
      <c r="B37" s="17" t="n">
        <v>5458</v>
      </c>
      <c r="C37" s="18">
        <f>(88.0/B37*100)</f>
        <v/>
      </c>
      <c r="D37" s="19" t="n">
        <v>5370</v>
      </c>
      <c r="E37" s="18" t="n">
        <v>460.03936489</v>
      </c>
      <c r="F37" s="20" t="n">
        <v>7.2199131</v>
      </c>
      <c r="G37" s="18" t="n">
        <v>479.9950766</v>
      </c>
      <c r="H37" s="20" t="n">
        <v>5.3709276</v>
      </c>
      <c r="I37" s="18" t="n">
        <v>521.80598791</v>
      </c>
      <c r="J37" s="20" t="n">
        <v>3.62279774</v>
      </c>
      <c r="K37" s="18" t="n">
        <v>526.64394946</v>
      </c>
      <c r="L37" s="20" t="n">
        <v>3.62923022</v>
      </c>
      <c r="M37" s="18" t="n">
        <v>377.66528973</v>
      </c>
      <c r="N37" s="20" t="n">
        <v>8.85964399</v>
      </c>
      <c r="O37" s="18" t="s">
        <v>481</v>
      </c>
      <c r="P37" s="20" t="s">
        <v>481</v>
      </c>
      <c r="Q37" s="18" t="s">
        <v>481</v>
      </c>
      <c r="R37" s="20" t="s">
        <v>481</v>
      </c>
      <c r="S37" s="18" t="s">
        <v>481</v>
      </c>
      <c r="T37" s="20" t="s">
        <v>481</v>
      </c>
      <c r="U37" s="18" t="n">
        <v>382.60235092</v>
      </c>
      <c r="V37" s="20" t="n">
        <v>8.27360812</v>
      </c>
    </row>
    <row r="38" spans="1:22">
      <c r="A38" s="15" t="s">
        <v>513</v>
      </c>
      <c r="B38" s="17" t="n">
        <v>5860</v>
      </c>
      <c r="C38" s="18">
        <f>(20.0/B38*100)</f>
        <v/>
      </c>
      <c r="D38" s="19" t="n">
        <v>5840</v>
      </c>
      <c r="E38" s="18" t="n">
        <v>431.5278674</v>
      </c>
      <c r="F38" s="20" t="n">
        <v>7.55631644</v>
      </c>
      <c r="G38" s="18" t="n">
        <v>448.00157548</v>
      </c>
      <c r="H38" s="20" t="n">
        <v>5.26662979</v>
      </c>
      <c r="I38" s="18" t="n">
        <v>494.65735159</v>
      </c>
      <c r="J38" s="20" t="n">
        <v>4.01418227</v>
      </c>
      <c r="K38" s="18" t="n">
        <v>523.46284858</v>
      </c>
      <c r="L38" s="20" t="n">
        <v>3.09428017</v>
      </c>
      <c r="M38" s="18" t="n">
        <v>451.3764209</v>
      </c>
      <c r="N38" s="20" t="n">
        <v>7.03334187</v>
      </c>
      <c r="O38" s="18" t="s">
        <v>481</v>
      </c>
      <c r="P38" s="20" t="s">
        <v>481</v>
      </c>
      <c r="Q38" s="18" t="s">
        <v>481</v>
      </c>
      <c r="R38" s="20" t="s">
        <v>481</v>
      </c>
      <c r="S38" s="18" t="s">
        <v>481</v>
      </c>
      <c r="T38" s="20" t="s">
        <v>481</v>
      </c>
      <c r="U38" s="18" t="n">
        <v>420.2534849</v>
      </c>
      <c r="V38" s="20" t="n">
        <v>7.46606582</v>
      </c>
    </row>
    <row r="39" spans="1:22">
      <c r="A39" s="15" t="s">
        <v>514</v>
      </c>
      <c r="B39" s="17" t="n">
        <v>5895</v>
      </c>
      <c r="C39" s="18">
        <f>(33.0/B39*100)</f>
        <v/>
      </c>
      <c r="D39" s="19" t="n">
        <v>5862</v>
      </c>
      <c r="E39" s="18" t="n">
        <v>406.07233895</v>
      </c>
      <c r="F39" s="20" t="n">
        <v>4.31159358</v>
      </c>
      <c r="G39" s="18" t="n">
        <v>415.08458875</v>
      </c>
      <c r="H39" s="20" t="n">
        <v>5.42806098</v>
      </c>
      <c r="I39" s="18" t="n">
        <v>436.59698443</v>
      </c>
      <c r="J39" s="20" t="n">
        <v>5.29945956</v>
      </c>
      <c r="K39" s="18" t="n">
        <v>459.15005967</v>
      </c>
      <c r="L39" s="20" t="n">
        <v>4.70773672</v>
      </c>
      <c r="M39" s="18" t="n">
        <v>385.43607751</v>
      </c>
      <c r="N39" s="20" t="n">
        <v>6.46388279</v>
      </c>
      <c r="O39" s="18" t="s">
        <v>481</v>
      </c>
      <c r="P39" s="20" t="s">
        <v>481</v>
      </c>
      <c r="Q39" s="18" t="s">
        <v>481</v>
      </c>
      <c r="R39" s="20" t="s">
        <v>481</v>
      </c>
      <c r="S39" s="18" t="s">
        <v>481</v>
      </c>
      <c r="T39" s="20" t="s">
        <v>481</v>
      </c>
      <c r="U39" s="18" t="n">
        <v>351.98871014</v>
      </c>
      <c r="V39" s="20" t="n">
        <v>11.8652271</v>
      </c>
    </row>
    <row r="40" spans="1:22">
      <c r="A40" s="15" t="s">
        <v>515</v>
      </c>
      <c r="B40" s="17" t="n">
        <v>14157</v>
      </c>
      <c r="C40" s="18">
        <f>(359.0/B40*100)</f>
        <v/>
      </c>
      <c r="D40" s="19" t="n">
        <v>13798</v>
      </c>
      <c r="E40" s="18" t="n">
        <v>425.33272028</v>
      </c>
      <c r="F40" s="20" t="n">
        <v>7.64523705</v>
      </c>
      <c r="G40" s="18" t="n">
        <v>474.7946724</v>
      </c>
      <c r="H40" s="20" t="n">
        <v>6.35976088</v>
      </c>
      <c r="I40" s="18" t="n">
        <v>520.6709492</v>
      </c>
      <c r="J40" s="20" t="n">
        <v>3.43941163</v>
      </c>
      <c r="K40" s="18" t="n">
        <v>505.73958953</v>
      </c>
      <c r="L40" s="20" t="n">
        <v>2.9408598</v>
      </c>
      <c r="M40" s="18" t="n">
        <v>419.2667557</v>
      </c>
      <c r="N40" s="20" t="n">
        <v>6.86651094</v>
      </c>
      <c r="O40" s="18" t="s">
        <v>481</v>
      </c>
      <c r="P40" s="20" t="s">
        <v>481</v>
      </c>
      <c r="Q40" s="18" t="s">
        <v>481</v>
      </c>
      <c r="R40" s="20" t="s">
        <v>481</v>
      </c>
      <c r="S40" s="18" t="s">
        <v>481</v>
      </c>
      <c r="T40" s="20" t="s">
        <v>481</v>
      </c>
      <c r="U40" s="18" t="n">
        <v>402.48359947</v>
      </c>
      <c r="V40" s="20" t="n">
        <v>9.69380724</v>
      </c>
    </row>
    <row r="41" spans="1:22">
      <c r="A41" s="15" t="s">
        <v>516</v>
      </c>
      <c r="B41" s="17" t="n">
        <v>5712</v>
      </c>
      <c r="C41" s="18">
        <f>(47.0/B41*100)</f>
        <v/>
      </c>
      <c r="D41" s="19" t="n">
        <v>5665</v>
      </c>
      <c r="E41" s="18" t="n">
        <v>460.02202378</v>
      </c>
      <c r="F41" s="20" t="n">
        <v>5.99076792</v>
      </c>
      <c r="G41" s="18" t="n">
        <v>462.37018738</v>
      </c>
      <c r="H41" s="20" t="n">
        <v>5.32770303</v>
      </c>
      <c r="I41" s="18" t="n">
        <v>506.9840601</v>
      </c>
      <c r="J41" s="20" t="n">
        <v>4.09511531</v>
      </c>
      <c r="K41" s="18" t="n">
        <v>525.94000967</v>
      </c>
      <c r="L41" s="20" t="n">
        <v>3.28287093</v>
      </c>
      <c r="M41" s="18" t="n">
        <v>460.36740886</v>
      </c>
      <c r="N41" s="20" t="n">
        <v>8.72283927</v>
      </c>
      <c r="O41" s="18" t="s">
        <v>481</v>
      </c>
      <c r="P41" s="20" t="s">
        <v>481</v>
      </c>
      <c r="Q41" s="18" t="n">
        <v>399.91015703</v>
      </c>
      <c r="R41" s="20" t="n">
        <v>16.72230739</v>
      </c>
      <c r="S41" s="18" t="s">
        <v>481</v>
      </c>
      <c r="T41" s="20" t="s">
        <v>481</v>
      </c>
      <c r="U41" s="18" t="n">
        <v>403.60317399</v>
      </c>
      <c r="V41" s="20" t="n">
        <v>14.72524507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334.62729279</v>
      </c>
      <c r="F45" s="20" t="n">
        <v>3.9451154</v>
      </c>
      <c r="G45" s="18" t="n">
        <v>342.77735165</v>
      </c>
      <c r="H45" s="20" t="n">
        <v>4.14377795</v>
      </c>
      <c r="I45" s="18" t="n">
        <v>352.3053187</v>
      </c>
      <c r="J45" s="20" t="n">
        <v>3.47507648</v>
      </c>
      <c r="K45" s="18" t="n">
        <v>365.62763231</v>
      </c>
      <c r="L45" s="20" t="n">
        <v>3.84438461</v>
      </c>
      <c r="M45" s="18" t="s">
        <v>481</v>
      </c>
      <c r="N45" s="20" t="s">
        <v>481</v>
      </c>
      <c r="O45" s="18" t="s">
        <v>481</v>
      </c>
      <c r="P45" s="20" t="s">
        <v>481</v>
      </c>
      <c r="Q45" s="18" t="n">
        <v>300.94513737</v>
      </c>
      <c r="R45" s="20" t="n">
        <v>47.22555643</v>
      </c>
      <c r="S45" s="18" t="n">
        <v>325.40066449</v>
      </c>
      <c r="T45" s="20" t="n">
        <v>14.87007647</v>
      </c>
      <c r="U45" s="18" t="n">
        <v>328.22218817</v>
      </c>
      <c r="V45" s="20" t="n">
        <v>5.75381376</v>
      </c>
    </row>
    <row r="46" spans="1:22">
      <c r="A46" s="15" t="s">
        <v>521</v>
      </c>
      <c r="B46" s="17" t="n">
        <v>23141</v>
      </c>
      <c r="C46" s="18">
        <f>(1857.0/B46*100)</f>
        <v/>
      </c>
      <c r="D46" s="19" t="n">
        <v>21284</v>
      </c>
      <c r="E46" s="18" t="n">
        <v>380.0775933</v>
      </c>
      <c r="F46" s="20" t="n">
        <v>5.15265739</v>
      </c>
      <c r="G46" s="18" t="n">
        <v>397.1488406</v>
      </c>
      <c r="H46" s="20" t="n">
        <v>5.44387009</v>
      </c>
      <c r="I46" s="18" t="n">
        <v>436.04285489</v>
      </c>
      <c r="J46" s="20" t="n">
        <v>3.68374749</v>
      </c>
      <c r="K46" s="18" t="n">
        <v>450.08108495</v>
      </c>
      <c r="L46" s="20" t="n">
        <v>3.40766697</v>
      </c>
      <c r="M46" s="18" t="n">
        <v>361.70374871</v>
      </c>
      <c r="N46" s="20" t="n">
        <v>3.67101074</v>
      </c>
      <c r="O46" s="18" t="s">
        <v>481</v>
      </c>
      <c r="P46" s="20" t="s">
        <v>481</v>
      </c>
      <c r="Q46" s="18" t="s">
        <v>481</v>
      </c>
      <c r="R46" s="20" t="s">
        <v>481</v>
      </c>
      <c r="S46" s="18" t="s">
        <v>481</v>
      </c>
      <c r="T46" s="20" t="s">
        <v>481</v>
      </c>
      <c r="U46" s="18" t="n">
        <v>367.06891909</v>
      </c>
      <c r="V46" s="20" t="n">
        <v>4.13073976</v>
      </c>
    </row>
    <row r="47" spans="1:22">
      <c r="A47" s="15" t="s">
        <v>522</v>
      </c>
      <c r="B47" s="17" t="n">
        <v>5928</v>
      </c>
      <c r="C47" s="18">
        <f>(223.0/B47*100)</f>
        <v/>
      </c>
      <c r="D47" s="19" t="n">
        <v>5705</v>
      </c>
      <c r="E47" s="18" t="n">
        <v>384.24450057</v>
      </c>
      <c r="F47" s="20" t="n">
        <v>6.77720254</v>
      </c>
      <c r="G47" s="18" t="n">
        <v>385.7355514</v>
      </c>
      <c r="H47" s="20" t="n">
        <v>6.11899318</v>
      </c>
      <c r="I47" s="18" t="n">
        <v>449.74552473</v>
      </c>
      <c r="J47" s="20" t="n">
        <v>5.64966251</v>
      </c>
      <c r="K47" s="18" t="n">
        <v>488.04801751</v>
      </c>
      <c r="L47" s="20" t="n">
        <v>4.49916009</v>
      </c>
      <c r="M47" s="18" t="n">
        <v>330.16195456</v>
      </c>
      <c r="N47" s="20" t="n">
        <v>6.5233442</v>
      </c>
      <c r="O47" s="18" t="s">
        <v>481</v>
      </c>
      <c r="P47" s="20" t="s">
        <v>481</v>
      </c>
      <c r="Q47" s="18" t="s">
        <v>481</v>
      </c>
      <c r="R47" s="20" t="s">
        <v>481</v>
      </c>
      <c r="S47" s="18" t="s">
        <v>481</v>
      </c>
      <c r="T47" s="20" t="s">
        <v>481</v>
      </c>
      <c r="U47" s="18" t="n">
        <v>350.41106566</v>
      </c>
      <c r="V47" s="20" t="n">
        <v>7.80629605</v>
      </c>
    </row>
    <row r="48" spans="1:22">
      <c r="A48" s="15" t="s">
        <v>523</v>
      </c>
      <c r="B48" s="17" t="n">
        <v>9841</v>
      </c>
      <c r="C48" s="18">
        <f>(7.0/B48*100)</f>
        <v/>
      </c>
      <c r="D48" s="19" t="n">
        <v>9834</v>
      </c>
      <c r="E48" s="18" t="n">
        <v>477.25557401</v>
      </c>
      <c r="F48" s="20" t="n">
        <v>7.42564311</v>
      </c>
      <c r="G48" s="18" t="n">
        <v>505.1345917</v>
      </c>
      <c r="H48" s="20" t="n">
        <v>11.17523116</v>
      </c>
      <c r="I48" s="18" t="n">
        <v>499.00297967</v>
      </c>
      <c r="J48" s="20" t="n">
        <v>6.75256516</v>
      </c>
      <c r="K48" s="18" t="n">
        <v>498.707582</v>
      </c>
      <c r="L48" s="20" t="n">
        <v>5.37058639</v>
      </c>
      <c r="M48" s="18" t="n">
        <v>442.18295743</v>
      </c>
      <c r="N48" s="20" t="n">
        <v>7.02465201</v>
      </c>
      <c r="O48" s="18" t="s">
        <v>481</v>
      </c>
      <c r="P48" s="20" t="s">
        <v>481</v>
      </c>
      <c r="Q48" s="18" t="s">
        <v>481</v>
      </c>
      <c r="R48" s="20" t="s">
        <v>481</v>
      </c>
      <c r="S48" s="18" t="s">
        <v>481</v>
      </c>
      <c r="T48" s="20" t="s">
        <v>481</v>
      </c>
      <c r="U48" s="18" t="n">
        <v>410.278019</v>
      </c>
      <c r="V48" s="20" t="n">
        <v>19.52589088</v>
      </c>
    </row>
    <row r="49" spans="1:22">
      <c r="A49" s="15" t="s">
        <v>524</v>
      </c>
      <c r="B49" s="17" t="n">
        <v>6349</v>
      </c>
      <c r="C49" s="18">
        <f>(56.0/B49*100)</f>
        <v/>
      </c>
      <c r="D49" s="19" t="n">
        <v>6293</v>
      </c>
      <c r="E49" s="18" t="n">
        <v>375.67108414</v>
      </c>
      <c r="F49" s="20" t="n">
        <v>6.39345513</v>
      </c>
      <c r="G49" s="18" t="n">
        <v>391.06967587</v>
      </c>
      <c r="H49" s="20" t="n">
        <v>5.03290206</v>
      </c>
      <c r="I49" s="18" t="n">
        <v>425.68631604</v>
      </c>
      <c r="J49" s="20" t="n">
        <v>3.94215631</v>
      </c>
      <c r="K49" s="18" t="n">
        <v>444.40511039</v>
      </c>
      <c r="L49" s="20" t="n">
        <v>3.19421796</v>
      </c>
      <c r="M49" s="18" t="s">
        <v>481</v>
      </c>
      <c r="N49" s="20" t="s">
        <v>481</v>
      </c>
      <c r="O49" s="18" t="s">
        <v>481</v>
      </c>
      <c r="P49" s="20" t="s">
        <v>481</v>
      </c>
      <c r="Q49" s="18" t="s">
        <v>481</v>
      </c>
      <c r="R49" s="20" t="s">
        <v>481</v>
      </c>
      <c r="S49" s="18" t="n">
        <v>416.43003251</v>
      </c>
      <c r="T49" s="20" t="n">
        <v>41.40118636</v>
      </c>
      <c r="U49" s="18" t="n">
        <v>349.97120691</v>
      </c>
      <c r="V49" s="20" t="n">
        <v>9.69215969</v>
      </c>
    </row>
    <row r="50" spans="1:22">
      <c r="A50" s="15" t="s">
        <v>525</v>
      </c>
      <c r="B50" s="17" t="n">
        <v>11795</v>
      </c>
      <c r="C50" s="18">
        <f>(260.0/B50*100)</f>
        <v/>
      </c>
      <c r="D50" s="19" t="n">
        <v>11535</v>
      </c>
      <c r="E50" s="18" t="n">
        <v>387.12974589</v>
      </c>
      <c r="F50" s="20" t="n">
        <v>4.98239853</v>
      </c>
      <c r="G50" s="18" t="n">
        <v>400.36698273</v>
      </c>
      <c r="H50" s="20" t="n">
        <v>5.48174203</v>
      </c>
      <c r="I50" s="18" t="n">
        <v>430.0055371</v>
      </c>
      <c r="J50" s="20" t="n">
        <v>3.3648196</v>
      </c>
      <c r="K50" s="18" t="n">
        <v>447.77723555</v>
      </c>
      <c r="L50" s="20" t="n">
        <v>3.12475648</v>
      </c>
      <c r="M50" s="18" t="n">
        <v>366.92642505</v>
      </c>
      <c r="N50" s="20" t="n">
        <v>6.73675518</v>
      </c>
      <c r="O50" s="18" t="s">
        <v>481</v>
      </c>
      <c r="P50" s="20" t="s">
        <v>481</v>
      </c>
      <c r="Q50" s="18" t="s">
        <v>481</v>
      </c>
      <c r="R50" s="20" t="s">
        <v>481</v>
      </c>
      <c r="S50" s="18" t="s">
        <v>481</v>
      </c>
      <c r="T50" s="20" t="s">
        <v>481</v>
      </c>
      <c r="U50" s="18" t="n">
        <v>339.47727357</v>
      </c>
      <c r="V50" s="20" t="n">
        <v>9.153847880000001</v>
      </c>
    </row>
    <row r="51" spans="1:22">
      <c r="A51" s="15" t="s">
        <v>526</v>
      </c>
      <c r="B51" s="17" t="n">
        <v>6866</v>
      </c>
      <c r="C51" s="18">
        <f>(114.0/B51*100)</f>
        <v/>
      </c>
      <c r="D51" s="19" t="n">
        <v>6752</v>
      </c>
      <c r="E51" s="18" t="n">
        <v>399.6970601</v>
      </c>
      <c r="F51" s="20" t="n">
        <v>4.40100326</v>
      </c>
      <c r="G51" s="18" t="n">
        <v>408.6521358</v>
      </c>
      <c r="H51" s="20" t="n">
        <v>3.92939387</v>
      </c>
      <c r="I51" s="18" t="n">
        <v>422.9093633</v>
      </c>
      <c r="J51" s="20" t="n">
        <v>3.52679547</v>
      </c>
      <c r="K51" s="18" t="n">
        <v>450.19013361</v>
      </c>
      <c r="L51" s="20" t="n">
        <v>3.45962264</v>
      </c>
      <c r="M51" s="18" t="n">
        <v>383.27112715</v>
      </c>
      <c r="N51" s="20" t="n">
        <v>7.20497991</v>
      </c>
      <c r="O51" s="18" t="s">
        <v>481</v>
      </c>
      <c r="P51" s="20" t="s">
        <v>481</v>
      </c>
      <c r="Q51" s="18" t="n">
        <v>427.96430568</v>
      </c>
      <c r="R51" s="20" t="n">
        <v>5.20460603</v>
      </c>
      <c r="S51" s="18" t="s">
        <v>481</v>
      </c>
      <c r="T51" s="20" t="s">
        <v>481</v>
      </c>
      <c r="U51" s="18" t="n">
        <v>384.62816206</v>
      </c>
      <c r="V51" s="20" t="n">
        <v>9.489305160000001</v>
      </c>
    </row>
    <row r="52" spans="1:22">
      <c r="A52" s="15" t="s">
        <v>527</v>
      </c>
      <c r="B52" s="17" t="n">
        <v>5809</v>
      </c>
      <c r="C52" s="18">
        <f>(88.0/B52*100)</f>
        <v/>
      </c>
      <c r="D52" s="19" t="n">
        <v>5721</v>
      </c>
      <c r="E52" s="18" t="n">
        <v>445.02036226</v>
      </c>
      <c r="F52" s="20" t="n">
        <v>6.3933853</v>
      </c>
      <c r="G52" s="18" t="n">
        <v>460.03048801</v>
      </c>
      <c r="H52" s="20" t="n">
        <v>5.80271275</v>
      </c>
      <c r="I52" s="18" t="n">
        <v>495.46341265</v>
      </c>
      <c r="J52" s="20" t="n">
        <v>3.74210977</v>
      </c>
      <c r="K52" s="18" t="n">
        <v>509.03447005</v>
      </c>
      <c r="L52" s="20" t="n">
        <v>2.77501968</v>
      </c>
      <c r="M52" s="18" t="n">
        <v>421.26811804</v>
      </c>
      <c r="N52" s="20" t="n">
        <v>5.96822849</v>
      </c>
      <c r="O52" s="18" t="s">
        <v>481</v>
      </c>
      <c r="P52" s="20" t="s">
        <v>481</v>
      </c>
      <c r="Q52" s="18" t="s">
        <v>481</v>
      </c>
      <c r="R52" s="20" t="s">
        <v>481</v>
      </c>
      <c r="S52" s="18" t="s">
        <v>481</v>
      </c>
      <c r="T52" s="20" t="s">
        <v>481</v>
      </c>
      <c r="U52" s="18" t="n">
        <v>412.53641428</v>
      </c>
      <c r="V52" s="20" t="n">
        <v>7.49916171</v>
      </c>
    </row>
    <row r="53" spans="1:22">
      <c r="A53" s="15" t="s">
        <v>528</v>
      </c>
      <c r="B53" s="17" t="n">
        <v>5571</v>
      </c>
      <c r="C53" s="18">
        <f>(95.0/B53*100)</f>
        <v/>
      </c>
      <c r="D53" s="19" t="n">
        <v>5476</v>
      </c>
      <c r="E53" s="18" t="n">
        <v>404.77665414</v>
      </c>
      <c r="F53" s="20" t="n">
        <v>4.90612744</v>
      </c>
      <c r="G53" s="18" t="n">
        <v>403.05493857</v>
      </c>
      <c r="H53" s="20" t="n">
        <v>4.30092687</v>
      </c>
      <c r="I53" s="18" t="n">
        <v>449.96802275</v>
      </c>
      <c r="J53" s="20" t="n">
        <v>2.82221781</v>
      </c>
      <c r="K53" s="18" t="n">
        <v>482.59090721</v>
      </c>
      <c r="L53" s="20" t="n">
        <v>2.64534265</v>
      </c>
      <c r="M53" s="18" t="n">
        <v>364.18043417</v>
      </c>
      <c r="N53" s="20" t="n">
        <v>5.41914123</v>
      </c>
      <c r="O53" s="18" t="s">
        <v>481</v>
      </c>
      <c r="P53" s="20" t="s">
        <v>481</v>
      </c>
      <c r="Q53" s="18" t="s">
        <v>481</v>
      </c>
      <c r="R53" s="20" t="s">
        <v>481</v>
      </c>
      <c r="S53" s="18" t="s">
        <v>481</v>
      </c>
      <c r="T53" s="20" t="s">
        <v>481</v>
      </c>
      <c r="U53" s="18" t="n">
        <v>359.76378903</v>
      </c>
      <c r="V53" s="20" t="n">
        <v>7.49483148</v>
      </c>
    </row>
    <row r="54" spans="1:22">
      <c r="A54" s="15" t="s">
        <v>529</v>
      </c>
      <c r="B54" s="17" t="n">
        <v>4740</v>
      </c>
      <c r="C54" s="18">
        <f>(276.0/B54*100)</f>
        <v/>
      </c>
      <c r="D54" s="19" t="n">
        <v>4464</v>
      </c>
      <c r="E54" s="18" t="n">
        <v>339.06554913</v>
      </c>
      <c r="F54" s="20" t="n">
        <v>3.2459229</v>
      </c>
      <c r="G54" s="18" t="n">
        <v>353.59611985</v>
      </c>
      <c r="H54" s="20" t="n">
        <v>5.55127477</v>
      </c>
      <c r="I54" s="18" t="n">
        <v>381.98454225</v>
      </c>
      <c r="J54" s="20" t="n">
        <v>4.20315192</v>
      </c>
      <c r="K54" s="18" t="n">
        <v>403.0009502</v>
      </c>
      <c r="L54" s="20" t="n">
        <v>5.15595452</v>
      </c>
      <c r="M54" s="18" t="n">
        <v>285.11114138</v>
      </c>
      <c r="N54" s="20" t="n">
        <v>8.04981896</v>
      </c>
      <c r="O54" s="18" t="s">
        <v>481</v>
      </c>
      <c r="P54" s="20" t="s">
        <v>481</v>
      </c>
      <c r="Q54" s="18" t="s">
        <v>481</v>
      </c>
      <c r="R54" s="20" t="s">
        <v>481</v>
      </c>
      <c r="S54" s="18" t="s">
        <v>481</v>
      </c>
      <c r="T54" s="20" t="s">
        <v>481</v>
      </c>
      <c r="U54" s="18" t="n">
        <v>295.1903884</v>
      </c>
      <c r="V54" s="20" t="n">
        <v>4.48233242</v>
      </c>
    </row>
    <row r="55" spans="1:22">
      <c r="A55" s="15" t="s">
        <v>530</v>
      </c>
      <c r="B55" s="17" t="n">
        <v>5316</v>
      </c>
      <c r="C55" s="18">
        <f>(22.0/B55*100)</f>
        <v/>
      </c>
      <c r="D55" s="19" t="n">
        <v>5294</v>
      </c>
      <c r="E55" s="18" t="n">
        <v>356.02308229</v>
      </c>
      <c r="F55" s="20" t="n">
        <v>4.86865737</v>
      </c>
      <c r="G55" s="18" t="n">
        <v>387.448746</v>
      </c>
      <c r="H55" s="20" t="n">
        <v>5.62985408</v>
      </c>
      <c r="I55" s="18" t="n">
        <v>408.89971193</v>
      </c>
      <c r="J55" s="20" t="n">
        <v>3.42868579</v>
      </c>
      <c r="K55" s="18" t="n">
        <v>438.3747214</v>
      </c>
      <c r="L55" s="20" t="n">
        <v>3.46048406</v>
      </c>
      <c r="M55" s="18" t="s">
        <v>481</v>
      </c>
      <c r="N55" s="20" t="s">
        <v>481</v>
      </c>
      <c r="O55" s="18" t="s">
        <v>481</v>
      </c>
      <c r="P55" s="20" t="s">
        <v>481</v>
      </c>
      <c r="Q55" s="18" t="s">
        <v>481</v>
      </c>
      <c r="R55" s="20" t="s">
        <v>481</v>
      </c>
      <c r="S55" s="18" t="n">
        <v>331.37444173</v>
      </c>
      <c r="T55" s="20" t="n">
        <v>26.35542253</v>
      </c>
      <c r="U55" s="18" t="n">
        <v>272.86665234</v>
      </c>
      <c r="V55" s="20" t="n">
        <v>8.538344499999999</v>
      </c>
    </row>
    <row r="56" spans="1:22">
      <c r="A56" s="15" t="s">
        <v>531</v>
      </c>
      <c r="B56" s="17" t="n">
        <v>5359</v>
      </c>
      <c r="C56" s="18">
        <f>(77.0/B56*100)</f>
        <v/>
      </c>
      <c r="D56" s="19" t="n">
        <v>5282</v>
      </c>
      <c r="E56" s="18" t="n">
        <v>502.51104273</v>
      </c>
      <c r="F56" s="20" t="n">
        <v>7.34260931</v>
      </c>
      <c r="G56" s="18" t="n">
        <v>512.58374323</v>
      </c>
      <c r="H56" s="20" t="n">
        <v>7.61773904</v>
      </c>
      <c r="I56" s="18" t="n">
        <v>530.69261761</v>
      </c>
      <c r="J56" s="20" t="n">
        <v>3.82162453</v>
      </c>
      <c r="K56" s="18" t="n">
        <v>546.0852982500001</v>
      </c>
      <c r="L56" s="20" t="n">
        <v>3.81780731</v>
      </c>
      <c r="M56" s="18" t="n">
        <v>511.472242</v>
      </c>
      <c r="N56" s="20" t="n">
        <v>3.24970706</v>
      </c>
      <c r="O56" s="18" t="s">
        <v>481</v>
      </c>
      <c r="P56" s="20" t="s">
        <v>481</v>
      </c>
      <c r="Q56" s="18" t="s">
        <v>481</v>
      </c>
      <c r="R56" s="20" t="s">
        <v>481</v>
      </c>
      <c r="S56" s="18" t="s">
        <v>481</v>
      </c>
      <c r="T56" s="20" t="s">
        <v>481</v>
      </c>
      <c r="U56" s="18" t="n">
        <v>492.66643822</v>
      </c>
      <c r="V56" s="20" t="n">
        <v>17.37474637</v>
      </c>
    </row>
    <row r="57" spans="1:22">
      <c r="A57" s="15" t="s">
        <v>532</v>
      </c>
      <c r="B57" s="17" t="n">
        <v>6513</v>
      </c>
      <c r="C57" s="18">
        <f>(0.0/B57*100)</f>
        <v/>
      </c>
      <c r="D57" s="19" t="n">
        <v>6513</v>
      </c>
      <c r="E57" s="18" t="n">
        <v>375.99881917</v>
      </c>
      <c r="F57" s="20" t="n">
        <v>5.43767006</v>
      </c>
      <c r="G57" s="18" t="n">
        <v>383.03055704</v>
      </c>
      <c r="H57" s="20" t="n">
        <v>4.90621116</v>
      </c>
      <c r="I57" s="18" t="n">
        <v>402.10068548</v>
      </c>
      <c r="J57" s="20" t="n">
        <v>3.27471876</v>
      </c>
      <c r="K57" s="18" t="n">
        <v>406.36804647</v>
      </c>
      <c r="L57" s="20" t="n">
        <v>3.50475386</v>
      </c>
      <c r="M57" s="18" t="s">
        <v>481</v>
      </c>
      <c r="N57" s="20" t="s">
        <v>481</v>
      </c>
      <c r="O57" s="18" t="s">
        <v>481</v>
      </c>
      <c r="P57" s="20" t="s">
        <v>481</v>
      </c>
      <c r="Q57" s="18" t="s">
        <v>481</v>
      </c>
      <c r="R57" s="20" t="s">
        <v>481</v>
      </c>
      <c r="S57" s="18" t="n">
        <v>356.04117537</v>
      </c>
      <c r="T57" s="20" t="n">
        <v>23.14806381</v>
      </c>
      <c r="U57" s="18" t="n">
        <v>371.67653967</v>
      </c>
      <c r="V57" s="20" t="n">
        <v>11.31227302</v>
      </c>
    </row>
    <row r="58" spans="1:22">
      <c r="A58" s="15" t="s">
        <v>533</v>
      </c>
      <c r="B58" s="17" t="n">
        <v>7267</v>
      </c>
      <c r="C58" s="18">
        <f>(10.0/B58*100)</f>
        <v/>
      </c>
      <c r="D58" s="19" t="n">
        <v>7257</v>
      </c>
      <c r="E58" s="18" t="n">
        <v>395.30501128</v>
      </c>
      <c r="F58" s="20" t="n">
        <v>3.99189689</v>
      </c>
      <c r="G58" s="18" t="n">
        <v>405.53556829</v>
      </c>
      <c r="H58" s="20" t="n">
        <v>3.85844288</v>
      </c>
      <c r="I58" s="18" t="n">
        <v>425.70970782</v>
      </c>
      <c r="J58" s="20" t="n">
        <v>3.63719396</v>
      </c>
      <c r="K58" s="18" t="n">
        <v>423.76939507</v>
      </c>
      <c r="L58" s="20" t="n">
        <v>3.7600529</v>
      </c>
      <c r="M58" s="18" t="s">
        <v>481</v>
      </c>
      <c r="N58" s="20" t="s">
        <v>481</v>
      </c>
      <c r="O58" s="18" t="s">
        <v>481</v>
      </c>
      <c r="P58" s="20" t="s">
        <v>481</v>
      </c>
      <c r="Q58" s="18" t="s">
        <v>481</v>
      </c>
      <c r="R58" s="20" t="s">
        <v>481</v>
      </c>
      <c r="S58" s="18" t="n">
        <v>290.18114018</v>
      </c>
      <c r="T58" s="20" t="n">
        <v>20.88181457</v>
      </c>
      <c r="U58" s="18" t="n">
        <v>295.2485092</v>
      </c>
      <c r="V58" s="20" t="n">
        <v>14.67988197</v>
      </c>
    </row>
    <row r="59" spans="1:22">
      <c r="A59" s="15" t="s">
        <v>534</v>
      </c>
      <c r="B59" s="17" t="n">
        <v>4826</v>
      </c>
      <c r="C59" s="18">
        <f>(26.0/B59*100)</f>
        <v/>
      </c>
      <c r="D59" s="19" t="n">
        <v>4800</v>
      </c>
      <c r="E59" s="18" t="n">
        <v>301.63903043</v>
      </c>
      <c r="F59" s="20" t="n">
        <v>5.33673565</v>
      </c>
      <c r="G59" s="18" t="n">
        <v>334.07176276</v>
      </c>
      <c r="H59" s="20" t="n">
        <v>4.60856721</v>
      </c>
      <c r="I59" s="18" t="n">
        <v>350.98837008</v>
      </c>
      <c r="J59" s="20" t="n">
        <v>2.4077442</v>
      </c>
      <c r="K59" s="18" t="n">
        <v>365.2492579</v>
      </c>
      <c r="L59" s="20" t="n">
        <v>2.04203485</v>
      </c>
      <c r="M59" s="18" t="s">
        <v>481</v>
      </c>
      <c r="N59" s="20" t="s">
        <v>481</v>
      </c>
      <c r="O59" s="18" t="s">
        <v>481</v>
      </c>
      <c r="P59" s="20" t="s">
        <v>481</v>
      </c>
      <c r="Q59" s="18" t="s">
        <v>481</v>
      </c>
      <c r="R59" s="20" t="s">
        <v>481</v>
      </c>
      <c r="S59" s="18" t="n">
        <v>280.13073411</v>
      </c>
      <c r="T59" s="20" t="n">
        <v>19.93514794</v>
      </c>
      <c r="U59" s="18" t="n">
        <v>266.47310425</v>
      </c>
      <c r="V59" s="20" t="n">
        <v>10.33101092</v>
      </c>
    </row>
    <row r="60" spans="1:22">
      <c r="A60" s="15" t="s">
        <v>535</v>
      </c>
      <c r="B60" s="17" t="n">
        <v>4546</v>
      </c>
      <c r="C60" s="18">
        <f>(15.0/B60*100)</f>
        <v/>
      </c>
      <c r="D60" s="19" t="n">
        <v>4531</v>
      </c>
      <c r="E60" s="18" t="n">
        <v>313.57850507</v>
      </c>
      <c r="F60" s="20" t="n">
        <v>5.54674751</v>
      </c>
      <c r="G60" s="18" t="n">
        <v>331.60601003</v>
      </c>
      <c r="H60" s="20" t="n">
        <v>7.04892931</v>
      </c>
      <c r="I60" s="18" t="n">
        <v>354.542338</v>
      </c>
      <c r="J60" s="20" t="n">
        <v>4.86280622</v>
      </c>
      <c r="K60" s="18" t="n">
        <v>391.72858492</v>
      </c>
      <c r="L60" s="20" t="n">
        <v>7.6995604</v>
      </c>
      <c r="M60" s="18" t="s">
        <v>481</v>
      </c>
      <c r="N60" s="20" t="s">
        <v>481</v>
      </c>
      <c r="O60" s="18" t="s">
        <v>481</v>
      </c>
      <c r="P60" s="20" t="s">
        <v>481</v>
      </c>
      <c r="Q60" s="18" t="s">
        <v>481</v>
      </c>
      <c r="R60" s="20" t="s">
        <v>481</v>
      </c>
      <c r="S60" s="18" t="n">
        <v>266.09458686</v>
      </c>
      <c r="T60" s="20" t="n">
        <v>26.74054055</v>
      </c>
      <c r="U60" s="18" t="n">
        <v>288.13764651</v>
      </c>
      <c r="V60" s="20" t="n">
        <v>9.91930389</v>
      </c>
    </row>
    <row r="61" spans="1:22">
      <c r="A61" s="15" t="s">
        <v>536</v>
      </c>
      <c r="B61" s="17" t="n">
        <v>6525</v>
      </c>
      <c r="C61" s="18">
        <f>(150.0/B61*100)</f>
        <v/>
      </c>
      <c r="D61" s="19" t="n">
        <v>6375</v>
      </c>
      <c r="E61" s="18" t="n">
        <v>417.47801177</v>
      </c>
      <c r="F61" s="20" t="n">
        <v>5.42608901</v>
      </c>
      <c r="G61" s="18" t="n">
        <v>423.4282838</v>
      </c>
      <c r="H61" s="20" t="n">
        <v>5.06934399</v>
      </c>
      <c r="I61" s="18" t="n">
        <v>463.35046973</v>
      </c>
      <c r="J61" s="20" t="n">
        <v>3.45327292</v>
      </c>
      <c r="K61" s="18" t="n">
        <v>499.13310114</v>
      </c>
      <c r="L61" s="20" t="n">
        <v>2.81176353</v>
      </c>
      <c r="M61" s="18" t="n">
        <v>383.6044198</v>
      </c>
      <c r="N61" s="20" t="n">
        <v>9.387721190000001</v>
      </c>
      <c r="O61" s="18" t="s">
        <v>481</v>
      </c>
      <c r="P61" s="20" t="s">
        <v>481</v>
      </c>
      <c r="Q61" s="18" t="s">
        <v>481</v>
      </c>
      <c r="R61" s="20" t="s">
        <v>481</v>
      </c>
      <c r="S61" s="18" t="s">
        <v>481</v>
      </c>
      <c r="T61" s="20" t="s">
        <v>481</v>
      </c>
      <c r="U61" s="18" t="n">
        <v>391.30158726</v>
      </c>
      <c r="V61" s="20" t="n">
        <v>7.56696457</v>
      </c>
    </row>
    <row r="62" spans="1:22">
      <c r="A62" s="15" t="s">
        <v>537</v>
      </c>
      <c r="B62" s="17" t="n">
        <v>4476</v>
      </c>
      <c r="C62" s="18">
        <f>(3.0/B62*100)</f>
        <v/>
      </c>
      <c r="D62" s="19" t="n">
        <v>4473</v>
      </c>
      <c r="E62" s="18" t="n">
        <v>480.25942252</v>
      </c>
      <c r="F62" s="20" t="n">
        <v>11.68411274</v>
      </c>
      <c r="G62" s="18" t="n">
        <v>488.04706622</v>
      </c>
      <c r="H62" s="20" t="n">
        <v>5.35310311</v>
      </c>
      <c r="I62" s="18" t="n">
        <v>505.70094515</v>
      </c>
      <c r="J62" s="20" t="n">
        <v>2.28894099</v>
      </c>
      <c r="K62" s="18" t="n">
        <v>519.81330844</v>
      </c>
      <c r="L62" s="20" t="n">
        <v>2.04420326</v>
      </c>
      <c r="M62" s="18" t="n">
        <v>489.95828195</v>
      </c>
      <c r="N62" s="20" t="n">
        <v>4.45531942</v>
      </c>
      <c r="O62" s="18" t="s">
        <v>481</v>
      </c>
      <c r="P62" s="20" t="s">
        <v>481</v>
      </c>
      <c r="Q62" s="18" t="s">
        <v>481</v>
      </c>
      <c r="R62" s="20" t="s">
        <v>481</v>
      </c>
      <c r="S62" s="18" t="s">
        <v>481</v>
      </c>
      <c r="T62" s="20" t="s">
        <v>481</v>
      </c>
      <c r="U62" s="18" t="n">
        <v>449.07514261</v>
      </c>
      <c r="V62" s="20" t="n">
        <v>15.74394656</v>
      </c>
    </row>
    <row r="63" spans="1:22">
      <c r="A63" s="15" t="s">
        <v>538</v>
      </c>
      <c r="B63" s="17" t="n">
        <v>5324</v>
      </c>
      <c r="C63" s="18">
        <f>(13.0/B63*100)</f>
        <v/>
      </c>
      <c r="D63" s="19" t="n">
        <v>5311</v>
      </c>
      <c r="E63" s="18" t="n">
        <v>328.35857775</v>
      </c>
      <c r="F63" s="20" t="n">
        <v>4.86992529</v>
      </c>
      <c r="G63" s="18" t="n">
        <v>343.15300316</v>
      </c>
      <c r="H63" s="20" t="n">
        <v>4.17986865</v>
      </c>
      <c r="I63" s="18" t="n">
        <v>355.35755608</v>
      </c>
      <c r="J63" s="20" t="n">
        <v>3.14450438</v>
      </c>
      <c r="K63" s="18" t="n">
        <v>370.1490987</v>
      </c>
      <c r="L63" s="20" t="n">
        <v>3.04702551</v>
      </c>
      <c r="M63" s="18" t="s">
        <v>481</v>
      </c>
      <c r="N63" s="20" t="s">
        <v>481</v>
      </c>
      <c r="O63" s="18" t="s">
        <v>481</v>
      </c>
      <c r="P63" s="20" t="s">
        <v>481</v>
      </c>
      <c r="Q63" s="18" t="n">
        <v>318.68526965</v>
      </c>
      <c r="R63" s="20" t="n">
        <v>42.43703458</v>
      </c>
      <c r="S63" s="18" t="n">
        <v>275.82551807</v>
      </c>
      <c r="T63" s="20" t="n">
        <v>53.62398612</v>
      </c>
      <c r="U63" s="18" t="n">
        <v>315.04611877</v>
      </c>
      <c r="V63" s="20" t="n">
        <v>5.61680757</v>
      </c>
    </row>
    <row r="64" spans="1:22">
      <c r="A64" s="15" t="s">
        <v>539</v>
      </c>
      <c r="B64" s="17" t="n">
        <v>3634</v>
      </c>
      <c r="C64" s="18">
        <f>(3.0/B64*100)</f>
        <v/>
      </c>
      <c r="D64" s="19" t="n">
        <v>3631</v>
      </c>
      <c r="E64" s="18" t="n">
        <v>374.84427403</v>
      </c>
      <c r="F64" s="20" t="n">
        <v>10.44784272</v>
      </c>
      <c r="G64" s="18" t="n">
        <v>391.39938092</v>
      </c>
      <c r="H64" s="20" t="n">
        <v>6.50291055</v>
      </c>
      <c r="I64" s="18" t="n">
        <v>464.20168343</v>
      </c>
      <c r="J64" s="20" t="n">
        <v>3.95702262</v>
      </c>
      <c r="K64" s="18" t="n">
        <v>465.38098383</v>
      </c>
      <c r="L64" s="20" t="n">
        <v>2.99739945</v>
      </c>
      <c r="M64" s="18" t="s">
        <v>481</v>
      </c>
      <c r="N64" s="20" t="s">
        <v>481</v>
      </c>
      <c r="O64" s="18" t="s">
        <v>481</v>
      </c>
      <c r="P64" s="20" t="s">
        <v>481</v>
      </c>
      <c r="Q64" s="18" t="s">
        <v>481</v>
      </c>
      <c r="R64" s="20" t="s">
        <v>481</v>
      </c>
      <c r="S64" s="18" t="n">
        <v>270.0923</v>
      </c>
      <c r="T64" s="20" t="n">
        <v>76.844469</v>
      </c>
      <c r="U64" s="18" t="n">
        <v>287.91063707</v>
      </c>
      <c r="V64" s="20" t="n">
        <v>10.82738451</v>
      </c>
    </row>
    <row r="65" spans="1:22">
      <c r="A65" s="15" t="s">
        <v>540</v>
      </c>
      <c r="B65" s="17" t="n">
        <v>5325</v>
      </c>
      <c r="C65" s="18">
        <f>(14.0/B65*100)</f>
        <v/>
      </c>
      <c r="D65" s="19" t="n">
        <v>5311</v>
      </c>
      <c r="E65" s="18" t="n">
        <v>382.53383481</v>
      </c>
      <c r="F65" s="20" t="n">
        <v>4.32237776</v>
      </c>
      <c r="G65" s="18" t="n">
        <v>412.53868786</v>
      </c>
      <c r="H65" s="20" t="n">
        <v>4.63643741</v>
      </c>
      <c r="I65" s="18" t="n">
        <v>416.19150119</v>
      </c>
      <c r="J65" s="20" t="n">
        <v>2.86433814</v>
      </c>
      <c r="K65" s="18" t="n">
        <v>439.61605274</v>
      </c>
      <c r="L65" s="20" t="n">
        <v>3.68851611</v>
      </c>
      <c r="M65" s="18" t="s">
        <v>481</v>
      </c>
      <c r="N65" s="20" t="s">
        <v>481</v>
      </c>
      <c r="O65" s="18" t="s">
        <v>481</v>
      </c>
      <c r="P65" s="20" t="s">
        <v>481</v>
      </c>
      <c r="Q65" s="18" t="n">
        <v>307.95560933</v>
      </c>
      <c r="R65" s="20" t="n">
        <v>27.55559072</v>
      </c>
      <c r="S65" s="18" t="s">
        <v>481</v>
      </c>
      <c r="T65" s="20" t="s">
        <v>481</v>
      </c>
      <c r="U65" s="18" t="n">
        <v>302.49838054</v>
      </c>
      <c r="V65" s="20" t="n">
        <v>8.798993019999999</v>
      </c>
    </row>
    <row r="66" spans="1:22">
      <c r="A66" s="15" t="s">
        <v>541</v>
      </c>
      <c r="B66" s="17" t="n">
        <v>5665</v>
      </c>
      <c r="C66" s="18">
        <f>(82.0/B66*100)</f>
        <v/>
      </c>
      <c r="D66" s="19" t="n">
        <v>5583</v>
      </c>
      <c r="E66" s="18" t="n">
        <v>400.91172265</v>
      </c>
      <c r="F66" s="20" t="n">
        <v>4.38579965</v>
      </c>
      <c r="G66" s="18" t="n">
        <v>404.86508732</v>
      </c>
      <c r="H66" s="20" t="n">
        <v>3.89496482</v>
      </c>
      <c r="I66" s="18" t="n">
        <v>423.96982261</v>
      </c>
      <c r="J66" s="20" t="n">
        <v>3.06488521</v>
      </c>
      <c r="K66" s="18" t="n">
        <v>472.15299723</v>
      </c>
      <c r="L66" s="20" t="n">
        <v>2.29608604</v>
      </c>
      <c r="M66" s="18" t="n">
        <v>375.03384174</v>
      </c>
      <c r="N66" s="20" t="n">
        <v>4.57448314</v>
      </c>
      <c r="O66" s="18" t="s">
        <v>481</v>
      </c>
      <c r="P66" s="20" t="s">
        <v>481</v>
      </c>
      <c r="Q66" s="18" t="s">
        <v>481</v>
      </c>
      <c r="R66" s="20" t="s">
        <v>481</v>
      </c>
      <c r="S66" s="18" t="s">
        <v>481</v>
      </c>
      <c r="T66" s="20" t="s">
        <v>481</v>
      </c>
      <c r="U66" s="18" t="n">
        <v>358.11455768</v>
      </c>
      <c r="V66" s="20" t="n">
        <v>4.01600535</v>
      </c>
    </row>
    <row r="67" spans="1:22">
      <c r="A67" s="15" t="s">
        <v>542</v>
      </c>
      <c r="B67" s="17" t="n">
        <v>6971</v>
      </c>
      <c r="C67" s="18">
        <f>(480.0/B67*100)</f>
        <v/>
      </c>
      <c r="D67" s="19" t="n">
        <v>6491</v>
      </c>
      <c r="E67" s="18" t="n">
        <v>378.77483323</v>
      </c>
      <c r="F67" s="20" t="n">
        <v>4.29904225</v>
      </c>
      <c r="G67" s="18" t="n">
        <v>396.63165936</v>
      </c>
      <c r="H67" s="20" t="n">
        <v>4.14433165</v>
      </c>
      <c r="I67" s="18" t="n">
        <v>408.13248406</v>
      </c>
      <c r="J67" s="20" t="n">
        <v>3.3891582</v>
      </c>
      <c r="K67" s="18" t="n">
        <v>445.03075904</v>
      </c>
      <c r="L67" s="20" t="n">
        <v>3.95415445</v>
      </c>
      <c r="M67" s="18" t="n">
        <v>362.89280251</v>
      </c>
      <c r="N67" s="20" t="n">
        <v>6.96386695</v>
      </c>
      <c r="O67" s="18" t="s">
        <v>481</v>
      </c>
      <c r="P67" s="20" t="s">
        <v>481</v>
      </c>
      <c r="Q67" s="18" t="s">
        <v>481</v>
      </c>
      <c r="R67" s="20" t="s">
        <v>481</v>
      </c>
      <c r="S67" s="18" t="s">
        <v>481</v>
      </c>
      <c r="T67" s="20" t="s">
        <v>481</v>
      </c>
      <c r="U67" s="18" t="n">
        <v>330.03137824</v>
      </c>
      <c r="V67" s="20" t="n">
        <v>7.98522541</v>
      </c>
    </row>
    <row r="68" spans="1:22">
      <c r="A68" s="15" t="s">
        <v>543</v>
      </c>
      <c r="B68" s="17" t="n">
        <v>12083</v>
      </c>
      <c r="C68" s="18">
        <f>(30.0/B68*100)</f>
        <v/>
      </c>
      <c r="D68" s="19" t="n">
        <v>12053</v>
      </c>
      <c r="E68" s="18" t="n">
        <v>366.14691425</v>
      </c>
      <c r="F68" s="20" t="n">
        <v>3.01293478</v>
      </c>
      <c r="G68" s="18" t="n">
        <v>383.56018941</v>
      </c>
      <c r="H68" s="20" t="n">
        <v>2.47098418</v>
      </c>
      <c r="I68" s="18" t="n">
        <v>427.56384079</v>
      </c>
      <c r="J68" s="20" t="n">
        <v>2.19506946</v>
      </c>
      <c r="K68" s="18" t="n">
        <v>458.12785573</v>
      </c>
      <c r="L68" s="20" t="n">
        <v>1.93088586</v>
      </c>
      <c r="M68" s="18" t="n">
        <v>328.28585839</v>
      </c>
      <c r="N68" s="20" t="n">
        <v>3.23835827</v>
      </c>
      <c r="O68" s="18" t="s">
        <v>481</v>
      </c>
      <c r="P68" s="20" t="s">
        <v>481</v>
      </c>
      <c r="Q68" s="18" t="s">
        <v>481</v>
      </c>
      <c r="R68" s="20" t="s">
        <v>481</v>
      </c>
      <c r="S68" s="18" t="s">
        <v>481</v>
      </c>
      <c r="T68" s="20" t="s">
        <v>481</v>
      </c>
      <c r="U68" s="18" t="n">
        <v>333.06917966</v>
      </c>
      <c r="V68" s="20" t="n">
        <v>4.74171066</v>
      </c>
    </row>
    <row r="69" spans="1:22">
      <c r="A69" s="15" t="s">
        <v>544</v>
      </c>
      <c r="B69" s="17" t="n">
        <v>4876</v>
      </c>
      <c r="C69" s="18">
        <f>(0.0/B69*100)</f>
        <v/>
      </c>
      <c r="D69" s="19" t="n">
        <v>4876</v>
      </c>
      <c r="E69" s="18" t="n">
        <v>400.54707826</v>
      </c>
      <c r="F69" s="20" t="n">
        <v>6.42660997</v>
      </c>
      <c r="G69" s="18" t="n">
        <v>426.3987353</v>
      </c>
      <c r="H69" s="20" t="n">
        <v>7.00278851</v>
      </c>
      <c r="I69" s="18" t="n">
        <v>431.54793665</v>
      </c>
      <c r="J69" s="20" t="n">
        <v>4.60683584</v>
      </c>
      <c r="K69" s="18" t="n">
        <v>448.00653629</v>
      </c>
      <c r="L69" s="20" t="n">
        <v>4.45570932</v>
      </c>
      <c r="M69" s="18" t="s">
        <v>481</v>
      </c>
      <c r="N69" s="20" t="s">
        <v>481</v>
      </c>
      <c r="O69" s="18" t="s">
        <v>481</v>
      </c>
      <c r="P69" s="20" t="s">
        <v>481</v>
      </c>
      <c r="Q69" s="18" t="s">
        <v>481</v>
      </c>
      <c r="R69" s="20" t="s">
        <v>481</v>
      </c>
      <c r="S69" s="18" t="s">
        <v>481</v>
      </c>
      <c r="T69" s="20" t="s">
        <v>481</v>
      </c>
      <c r="U69" s="18" t="n">
        <v>313.50192541</v>
      </c>
      <c r="V69" s="20" t="n">
        <v>23.90642201</v>
      </c>
    </row>
    <row r="70" spans="1:22">
      <c r="A70" s="15" t="s">
        <v>545</v>
      </c>
      <c r="B70" s="17" t="n">
        <v>6036</v>
      </c>
      <c r="C70" s="18">
        <f>(223.0/B70*100)</f>
        <v/>
      </c>
      <c r="D70" s="19" t="n">
        <v>5813</v>
      </c>
      <c r="E70" s="18" t="n">
        <v>464.60364048</v>
      </c>
      <c r="F70" s="20" t="n">
        <v>5.8121648</v>
      </c>
      <c r="G70" s="18" t="n">
        <v>482.92295136</v>
      </c>
      <c r="H70" s="20" t="n">
        <v>4.95695013</v>
      </c>
      <c r="I70" s="18" t="n">
        <v>506.42465045</v>
      </c>
      <c r="J70" s="20" t="n">
        <v>3.3485229</v>
      </c>
      <c r="K70" s="18" t="n">
        <v>523.14579874</v>
      </c>
      <c r="L70" s="20" t="n">
        <v>4.47381616</v>
      </c>
      <c r="M70" s="18" t="n">
        <v>432.50302033</v>
      </c>
      <c r="N70" s="20" t="n">
        <v>6.8787403</v>
      </c>
      <c r="O70" s="18" t="s">
        <v>481</v>
      </c>
      <c r="P70" s="20" t="s">
        <v>481</v>
      </c>
      <c r="Q70" s="18" t="s">
        <v>481</v>
      </c>
      <c r="R70" s="20" t="s">
        <v>481</v>
      </c>
      <c r="S70" s="18" t="s">
        <v>481</v>
      </c>
      <c r="T70" s="20" t="s">
        <v>481</v>
      </c>
      <c r="U70" s="18" t="n">
        <v>425.64861984</v>
      </c>
      <c r="V70" s="20" t="n">
        <v>7.74260571</v>
      </c>
    </row>
    <row r="71" spans="1:22">
      <c r="A71" s="15" t="s">
        <v>546</v>
      </c>
      <c r="B71" s="17" t="n">
        <v>6115</v>
      </c>
      <c r="C71" s="18">
        <f>(23.0/B71*100)</f>
        <v/>
      </c>
      <c r="D71" s="19" t="n">
        <v>6092</v>
      </c>
      <c r="E71" s="18" t="n">
        <v>500.00982237</v>
      </c>
      <c r="F71" s="20" t="n">
        <v>8.60926285</v>
      </c>
      <c r="G71" s="18" t="n">
        <v>523.86867942</v>
      </c>
      <c r="H71" s="20" t="n">
        <v>5.32952287</v>
      </c>
      <c r="I71" s="18" t="n">
        <v>558.50979786</v>
      </c>
      <c r="J71" s="20" t="n">
        <v>3.00672088</v>
      </c>
      <c r="K71" s="18" t="n">
        <v>537.80462884</v>
      </c>
      <c r="L71" s="20" t="n">
        <v>1.75795796</v>
      </c>
      <c r="M71" s="18" t="n">
        <v>434.90114573</v>
      </c>
      <c r="N71" s="20" t="n">
        <v>6.3583381</v>
      </c>
      <c r="O71" s="18" t="s">
        <v>481</v>
      </c>
      <c r="P71" s="20" t="s">
        <v>481</v>
      </c>
      <c r="Q71" s="18" t="s">
        <v>481</v>
      </c>
      <c r="R71" s="20" t="s">
        <v>481</v>
      </c>
      <c r="S71" s="18" t="s">
        <v>481</v>
      </c>
      <c r="T71" s="20" t="s">
        <v>481</v>
      </c>
      <c r="U71" s="18" t="n">
        <v>498.98492385</v>
      </c>
      <c r="V71" s="20" t="n">
        <v>22.40095643</v>
      </c>
    </row>
    <row r="72" spans="1:22">
      <c r="A72" s="15" t="s">
        <v>547</v>
      </c>
      <c r="B72" s="17" t="n">
        <v>7708</v>
      </c>
      <c r="C72" s="18">
        <f>(5.0/B72*100)</f>
        <v/>
      </c>
      <c r="D72" s="19" t="n">
        <v>7703</v>
      </c>
      <c r="E72" s="18" t="n">
        <v>460.66552265</v>
      </c>
      <c r="F72" s="20" t="n">
        <v>7.56541591</v>
      </c>
      <c r="G72" s="18" t="n">
        <v>463.69275217</v>
      </c>
      <c r="H72" s="20" t="n">
        <v>5.9887673</v>
      </c>
      <c r="I72" s="18" t="n">
        <v>491.97440938</v>
      </c>
      <c r="J72" s="20" t="n">
        <v>3.70610033</v>
      </c>
      <c r="K72" s="18" t="n">
        <v>514.06689854</v>
      </c>
      <c r="L72" s="20" t="n">
        <v>2.89902132</v>
      </c>
      <c r="M72" s="18" t="n">
        <v>444.00457368</v>
      </c>
      <c r="N72" s="20" t="n">
        <v>7.84830689</v>
      </c>
      <c r="O72" s="18" t="s">
        <v>481</v>
      </c>
      <c r="P72" s="20" t="s">
        <v>481</v>
      </c>
      <c r="Q72" s="18" t="s">
        <v>481</v>
      </c>
      <c r="R72" s="20" t="s">
        <v>481</v>
      </c>
      <c r="S72" s="18" t="s">
        <v>481</v>
      </c>
      <c r="T72" s="20" t="s">
        <v>481</v>
      </c>
      <c r="U72" s="18" t="n">
        <v>472.69280367</v>
      </c>
      <c r="V72" s="20" t="n">
        <v>20.79210302</v>
      </c>
    </row>
    <row r="73" spans="1:22">
      <c r="A73" s="15" t="s">
        <v>548</v>
      </c>
      <c r="B73" s="17" t="n">
        <v>8249</v>
      </c>
      <c r="C73" s="18">
        <f>(166.0/B73*100)</f>
        <v/>
      </c>
      <c r="D73" s="19" t="n">
        <v>8083</v>
      </c>
      <c r="E73" s="18" t="n">
        <v>389.47335057</v>
      </c>
      <c r="F73" s="20" t="n">
        <v>5.33606674</v>
      </c>
      <c r="G73" s="18" t="n">
        <v>400.9034979</v>
      </c>
      <c r="H73" s="20" t="n">
        <v>4.95000685</v>
      </c>
      <c r="I73" s="18" t="n">
        <v>412.6544732</v>
      </c>
      <c r="J73" s="20" t="n">
        <v>3.61058514</v>
      </c>
      <c r="K73" s="18" t="n">
        <v>435.88106106</v>
      </c>
      <c r="L73" s="20" t="n">
        <v>4.03824295</v>
      </c>
      <c r="M73" s="18" t="n">
        <v>377.38336375</v>
      </c>
      <c r="N73" s="20" t="n">
        <v>4.3272088</v>
      </c>
      <c r="O73" s="18" t="s">
        <v>481</v>
      </c>
      <c r="P73" s="20" t="s">
        <v>481</v>
      </c>
      <c r="Q73" s="18" t="s">
        <v>481</v>
      </c>
      <c r="R73" s="20" t="s">
        <v>481</v>
      </c>
      <c r="S73" s="18" t="s">
        <v>481</v>
      </c>
      <c r="T73" s="20" t="s">
        <v>481</v>
      </c>
      <c r="U73" s="18" t="n">
        <v>367.15980183</v>
      </c>
      <c r="V73" s="20" t="n">
        <v>11.08724876</v>
      </c>
    </row>
    <row r="74" spans="1:22">
      <c r="A74" s="15" t="s">
        <v>549</v>
      </c>
      <c r="B74" s="17" t="n">
        <v>4692</v>
      </c>
      <c r="C74" s="18">
        <f>(82.0/B74*100)</f>
        <v/>
      </c>
      <c r="D74" s="19" t="n">
        <v>4610</v>
      </c>
      <c r="E74" s="18" t="n">
        <v>381.5453956</v>
      </c>
      <c r="F74" s="20" t="n">
        <v>6.54236457</v>
      </c>
      <c r="G74" s="18" t="n">
        <v>398.80350351</v>
      </c>
      <c r="H74" s="20" t="n">
        <v>4.74781926</v>
      </c>
      <c r="I74" s="18" t="n">
        <v>443.80394325</v>
      </c>
      <c r="J74" s="20" t="n">
        <v>3.62707871</v>
      </c>
      <c r="K74" s="18" t="n">
        <v>448.77209714</v>
      </c>
      <c r="L74" s="20" t="n">
        <v>2.65471162</v>
      </c>
      <c r="M74" s="18" t="s">
        <v>481</v>
      </c>
      <c r="N74" s="20" t="s">
        <v>481</v>
      </c>
      <c r="O74" s="18" t="s">
        <v>481</v>
      </c>
      <c r="P74" s="20" t="s">
        <v>481</v>
      </c>
      <c r="Q74" s="18" t="s">
        <v>481</v>
      </c>
      <c r="R74" s="20" t="s">
        <v>481</v>
      </c>
      <c r="S74" s="18" t="n">
        <v>321.67828345</v>
      </c>
      <c r="T74" s="20" t="n">
        <v>35.40019632</v>
      </c>
      <c r="U74" s="18" t="n">
        <v>355.53629824</v>
      </c>
      <c r="V74" s="20" t="n">
        <v>8.12970743</v>
      </c>
    </row>
    <row r="75" spans="1:22">
      <c r="A75" s="15" t="s">
        <v>550</v>
      </c>
      <c r="B75" s="17" t="n">
        <v>5375</v>
      </c>
      <c r="C75" s="18">
        <f>(259.0/B75*100)</f>
        <v/>
      </c>
      <c r="D75" s="19" t="n">
        <v>5116</v>
      </c>
      <c r="E75" s="18" t="n">
        <v>343.94513369</v>
      </c>
      <c r="F75" s="20" t="n">
        <v>4.09640677</v>
      </c>
      <c r="G75" s="18" t="n">
        <v>351.19315468</v>
      </c>
      <c r="H75" s="20" t="n">
        <v>4.05552237</v>
      </c>
      <c r="I75" s="18" t="n">
        <v>367.51819563</v>
      </c>
      <c r="J75" s="20" t="n">
        <v>3.87185784</v>
      </c>
      <c r="K75" s="18" t="n">
        <v>396.67208475</v>
      </c>
      <c r="L75" s="20" t="n">
        <v>4.63967096</v>
      </c>
      <c r="M75" s="18" t="n">
        <v>325.98411213</v>
      </c>
      <c r="N75" s="20" t="n">
        <v>6.90174597</v>
      </c>
      <c r="O75" s="18" t="s">
        <v>481</v>
      </c>
      <c r="P75" s="20" t="s">
        <v>481</v>
      </c>
      <c r="Q75" s="18" t="s">
        <v>481</v>
      </c>
      <c r="R75" s="20" t="s">
        <v>481</v>
      </c>
      <c r="S75" s="18" t="s">
        <v>481</v>
      </c>
      <c r="T75" s="20" t="s">
        <v>481</v>
      </c>
      <c r="U75" s="18" t="n">
        <v>309.39501019</v>
      </c>
      <c r="V75" s="20" t="n">
        <v>6.91323146</v>
      </c>
    </row>
    <row r="76" spans="1:22">
      <c r="A76" s="15" t="s">
        <v>551</v>
      </c>
      <c r="B76" s="17" t="n">
        <v>14167</v>
      </c>
      <c r="C76" s="18">
        <f>(233.0/B76*100)</f>
        <v/>
      </c>
      <c r="D76" s="19" t="n">
        <v>13934</v>
      </c>
      <c r="E76" s="18" t="n">
        <v>405.39801622</v>
      </c>
      <c r="F76" s="20" t="n">
        <v>3.87244008</v>
      </c>
      <c r="G76" s="18" t="n">
        <v>409.81704025</v>
      </c>
      <c r="H76" s="20" t="n">
        <v>3.71831723</v>
      </c>
      <c r="I76" s="18" t="n">
        <v>447.33786089</v>
      </c>
      <c r="J76" s="20" t="n">
        <v>3.66770388</v>
      </c>
      <c r="K76" s="18" t="n">
        <v>476.59952154</v>
      </c>
      <c r="L76" s="20" t="n">
        <v>3.77504812</v>
      </c>
      <c r="M76" s="18" t="n">
        <v>400.94788857</v>
      </c>
      <c r="N76" s="20" t="n">
        <v>5.3177581</v>
      </c>
      <c r="O76" s="18" t="s">
        <v>481</v>
      </c>
      <c r="P76" s="20" t="s">
        <v>481</v>
      </c>
      <c r="Q76" s="18" t="s">
        <v>481</v>
      </c>
      <c r="R76" s="20" t="s">
        <v>481</v>
      </c>
      <c r="S76" s="18" t="s">
        <v>481</v>
      </c>
      <c r="T76" s="20" t="s">
        <v>481</v>
      </c>
      <c r="U76" s="18" t="n">
        <v>349.52201724</v>
      </c>
      <c r="V76" s="20" t="n">
        <v>8.80493407</v>
      </c>
    </row>
    <row r="77" spans="1:22">
      <c r="A77" s="15" t="s">
        <v>552</v>
      </c>
      <c r="B77" s="17" t="n">
        <v>6062</v>
      </c>
      <c r="C77" s="18">
        <f>(201.0/B77*100)</f>
        <v/>
      </c>
      <c r="D77" s="19" t="n">
        <v>5861</v>
      </c>
      <c r="E77" s="18" t="n">
        <v>388.3738654</v>
      </c>
      <c r="F77" s="20" t="n">
        <v>5.73837395</v>
      </c>
      <c r="G77" s="18" t="n">
        <v>421.50418904</v>
      </c>
      <c r="H77" s="20" t="n">
        <v>5.15555952</v>
      </c>
      <c r="I77" s="18" t="n">
        <v>451.51679734</v>
      </c>
      <c r="J77" s="20" t="n">
        <v>4.07333486</v>
      </c>
      <c r="K77" s="18" t="n">
        <v>473.40709932</v>
      </c>
      <c r="L77" s="20" t="n">
        <v>2.89509844</v>
      </c>
      <c r="M77" s="18" t="n">
        <v>375.78327184</v>
      </c>
      <c r="N77" s="20" t="n">
        <v>5.9843522</v>
      </c>
      <c r="O77" s="18" t="s">
        <v>481</v>
      </c>
      <c r="P77" s="20" t="s">
        <v>481</v>
      </c>
      <c r="Q77" s="18" t="s">
        <v>481</v>
      </c>
      <c r="R77" s="20" t="s">
        <v>481</v>
      </c>
      <c r="S77" s="18" t="s">
        <v>481</v>
      </c>
      <c r="T77" s="20" t="s">
        <v>481</v>
      </c>
      <c r="U77" s="18" t="n">
        <v>366.82187095</v>
      </c>
      <c r="V77" s="20" t="n">
        <v>4.98079474</v>
      </c>
    </row>
    <row r="78" spans="1:22">
      <c r="A78" s="15" t="s">
        <v>553</v>
      </c>
      <c r="B78" s="17" t="n">
        <v>5826</v>
      </c>
      <c r="C78" s="18">
        <f>(0.0/B78*100)</f>
        <v/>
      </c>
      <c r="D78" s="19" t="n">
        <v>5826</v>
      </c>
      <c r="E78" s="18" t="n">
        <v>452.07977536</v>
      </c>
      <c r="F78" s="20" t="n">
        <v>8.167532449999999</v>
      </c>
      <c r="G78" s="18" t="n">
        <v>460.50829267</v>
      </c>
      <c r="H78" s="20" t="n">
        <v>8.959747520000001</v>
      </c>
      <c r="I78" s="18" t="n">
        <v>481.50594286</v>
      </c>
      <c r="J78" s="20" t="n">
        <v>3.61719404</v>
      </c>
      <c r="K78" s="18" t="n">
        <v>496.40296007</v>
      </c>
      <c r="L78" s="20" t="n">
        <v>4.25373749</v>
      </c>
      <c r="M78" s="18" t="s">
        <v>481</v>
      </c>
      <c r="N78" s="20" t="s">
        <v>481</v>
      </c>
      <c r="O78" s="18" t="s">
        <v>481</v>
      </c>
      <c r="P78" s="20" t="s">
        <v>481</v>
      </c>
      <c r="Q78" s="18" t="n">
        <v>279.6191</v>
      </c>
      <c r="R78" s="20" t="n">
        <v>47.45639091</v>
      </c>
      <c r="S78" s="18" t="n">
        <v>450.8304742</v>
      </c>
      <c r="T78" s="20" t="n">
        <v>56.82215028</v>
      </c>
      <c r="U78" s="18" t="n">
        <v>425.93042611</v>
      </c>
      <c r="V78" s="20" t="n">
        <v>29.67098195</v>
      </c>
    </row>
    <row customHeight="1" ht="25" r="79" spans="1:22">
      <c r="A79" s="15" t="s">
        <v>554</v>
      </c>
      <c r="B79" s="17" t="n">
        <v>1657</v>
      </c>
      <c r="C79" s="18">
        <f>(41.0/B79*100)</f>
        <v/>
      </c>
      <c r="D79" s="19" t="n">
        <v>1616</v>
      </c>
      <c r="E79" s="18" t="n">
        <v>410.92101613</v>
      </c>
      <c r="F79" s="20" t="n">
        <v>17.24723355</v>
      </c>
      <c r="G79" s="18" t="n">
        <v>445.69542916</v>
      </c>
      <c r="H79" s="20" t="n">
        <v>12.22997583</v>
      </c>
      <c r="I79" s="18" t="n">
        <v>467.20403439</v>
      </c>
      <c r="J79" s="20" t="n">
        <v>8.822267780000001</v>
      </c>
      <c r="K79" s="18" t="n">
        <v>486.16247586</v>
      </c>
      <c r="L79" s="20" t="n">
        <v>7.44283806</v>
      </c>
      <c r="M79" s="18" t="s">
        <v>481</v>
      </c>
      <c r="N79" s="20" t="s">
        <v>481</v>
      </c>
      <c r="O79" s="18" t="s">
        <v>481</v>
      </c>
      <c r="P79" s="20" t="s">
        <v>481</v>
      </c>
      <c r="Q79" s="18" t="s">
        <v>481</v>
      </c>
      <c r="R79" s="20" t="s">
        <v>481</v>
      </c>
      <c r="S79" s="18" t="n">
        <v>377.5162</v>
      </c>
      <c r="T79" s="20" t="n">
        <v>31.16750447</v>
      </c>
      <c r="U79" s="18" t="n">
        <v>365.08566388</v>
      </c>
      <c r="V79" s="20" t="n">
        <v>22.74989107</v>
      </c>
    </row>
    <row r="80" spans="1:22">
      <c r="A80" s="15" t="s">
        <v>555</v>
      </c>
      <c r="B80" s="17" t="n">
        <v>7841</v>
      </c>
      <c r="C80" s="18">
        <f>(0.0/B80*100)</f>
        <v/>
      </c>
      <c r="D80" s="19" t="n">
        <v>7841</v>
      </c>
      <c r="E80" s="18" t="n">
        <v>411.5636281</v>
      </c>
      <c r="F80" s="20" t="n">
        <v>4.0945286</v>
      </c>
      <c r="G80" s="18" t="n">
        <v>411.64791258</v>
      </c>
      <c r="H80" s="20" t="n">
        <v>4.2861244</v>
      </c>
      <c r="I80" s="18" t="n">
        <v>441.19872192</v>
      </c>
      <c r="J80" s="20" t="n">
        <v>4.3473537</v>
      </c>
      <c r="K80" s="18" t="n">
        <v>458.35604084</v>
      </c>
      <c r="L80" s="20" t="n">
        <v>7.15996713</v>
      </c>
      <c r="M80" s="18" t="s">
        <v>481</v>
      </c>
      <c r="N80" s="20" t="s">
        <v>481</v>
      </c>
      <c r="O80" s="18" t="s">
        <v>481</v>
      </c>
      <c r="P80" s="20" t="s">
        <v>481</v>
      </c>
      <c r="Q80" s="18" t="s">
        <v>481</v>
      </c>
      <c r="R80" s="20" t="s">
        <v>481</v>
      </c>
      <c r="S80" s="18" t="n">
        <v>334.1882</v>
      </c>
      <c r="T80" s="20" t="n">
        <v>49.07166718</v>
      </c>
      <c r="U80" s="18" t="n">
        <v>358.64165334</v>
      </c>
      <c r="V80" s="20" t="n">
        <v>39.28917237</v>
      </c>
    </row>
    <row r="81" spans="1:22">
      <c r="A81" s="23" t="s">
        <v>556</v>
      </c>
      <c r="B81" s="17" t="n">
        <v>8861</v>
      </c>
      <c r="C81" s="18">
        <f>(78.0/B81*100)</f>
        <v/>
      </c>
      <c r="D81" s="19" t="n">
        <v>8783</v>
      </c>
      <c r="E81" s="18" t="n">
        <v>406.45747041</v>
      </c>
      <c r="F81" s="20" t="n">
        <v>5.31046417</v>
      </c>
      <c r="G81" s="18" t="n">
        <v>404.90358906</v>
      </c>
      <c r="H81" s="20" t="n">
        <v>5.30353359</v>
      </c>
      <c r="I81" s="18" t="n">
        <v>431.91337517</v>
      </c>
      <c r="J81" s="20" t="n">
        <v>3.46667168</v>
      </c>
      <c r="K81" s="18" t="n">
        <v>461.71364835</v>
      </c>
      <c r="L81" s="20" t="n">
        <v>3.72522593</v>
      </c>
      <c r="M81" s="18" t="n">
        <v>374.0329919</v>
      </c>
      <c r="N81" s="20" t="n">
        <v>5.49053462</v>
      </c>
      <c r="O81" s="18" t="s">
        <v>481</v>
      </c>
      <c r="P81" s="20" t="s">
        <v>481</v>
      </c>
      <c r="Q81" s="18" t="s">
        <v>481</v>
      </c>
      <c r="R81" s="20" t="s">
        <v>481</v>
      </c>
      <c r="S81" s="18" t="s">
        <v>481</v>
      </c>
      <c r="T81" s="20" t="s">
        <v>481</v>
      </c>
      <c r="U81" s="18" t="n">
        <v>347.01700372</v>
      </c>
      <c r="V81" s="20" t="n">
        <v>15.18177923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797</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461.53834617</v>
      </c>
      <c r="F7" s="20" t="n">
        <v>5.53356726</v>
      </c>
      <c r="G7" s="18" t="n">
        <v>505.34584623</v>
      </c>
      <c r="H7" s="20" t="n">
        <v>4.01351903</v>
      </c>
      <c r="I7" s="18" t="n">
        <v>520.7249691</v>
      </c>
      <c r="J7" s="20" t="n">
        <v>2.89333277</v>
      </c>
      <c r="K7" s="18" t="n">
        <v>523.32871779</v>
      </c>
      <c r="L7" s="20" t="n">
        <v>2.20618745</v>
      </c>
      <c r="M7" s="18" t="n">
        <v>450.87490711</v>
      </c>
      <c r="N7" s="20" t="n">
        <v>3.97931916</v>
      </c>
      <c r="O7" s="18" t="s">
        <v>481</v>
      </c>
      <c r="P7" s="20" t="s">
        <v>481</v>
      </c>
      <c r="Q7" s="18" t="s">
        <v>481</v>
      </c>
      <c r="R7" s="20" t="s">
        <v>481</v>
      </c>
      <c r="S7" s="18" t="s">
        <v>481</v>
      </c>
      <c r="T7" s="20" t="s">
        <v>481</v>
      </c>
      <c r="U7" s="18" t="n">
        <v>453.67707379</v>
      </c>
      <c r="V7" s="20" t="n">
        <v>7.32198769</v>
      </c>
    </row>
    <row r="8" spans="1:22">
      <c r="A8" s="15" t="s">
        <v>483</v>
      </c>
      <c r="B8" s="17" t="n">
        <v>7007</v>
      </c>
      <c r="C8" s="18">
        <f>(58.0/B8*100)</f>
        <v/>
      </c>
      <c r="D8" s="19" t="n">
        <v>6949</v>
      </c>
      <c r="E8" s="18" t="n">
        <v>463.66534762</v>
      </c>
      <c r="F8" s="20" t="n">
        <v>7.09856949</v>
      </c>
      <c r="G8" s="18" t="n">
        <v>501.35290751</v>
      </c>
      <c r="H8" s="20" t="n">
        <v>4.9477039</v>
      </c>
      <c r="I8" s="18" t="n">
        <v>518.14071544</v>
      </c>
      <c r="J8" s="20" t="n">
        <v>4.08825136</v>
      </c>
      <c r="K8" s="18" t="n">
        <v>506.08505477</v>
      </c>
      <c r="L8" s="20" t="n">
        <v>3.32965808</v>
      </c>
      <c r="M8" s="18" t="n">
        <v>410.33790904</v>
      </c>
      <c r="N8" s="20" t="n">
        <v>4.41162932</v>
      </c>
      <c r="O8" s="18" t="s">
        <v>481</v>
      </c>
      <c r="P8" s="20" t="s">
        <v>481</v>
      </c>
      <c r="Q8" s="18" t="n">
        <v>361.38025951</v>
      </c>
      <c r="R8" s="20" t="n">
        <v>22.72565673</v>
      </c>
      <c r="S8" s="18" t="s">
        <v>481</v>
      </c>
      <c r="T8" s="20" t="s">
        <v>481</v>
      </c>
      <c r="U8" s="18" t="n">
        <v>426.68692288</v>
      </c>
      <c r="V8" s="20" t="n">
        <v>8.97762393</v>
      </c>
    </row>
    <row r="9" spans="1:22">
      <c r="A9" s="15" t="s">
        <v>484</v>
      </c>
      <c r="B9" s="17" t="n">
        <v>9651</v>
      </c>
      <c r="C9" s="18">
        <f>(519.0/B9*100)</f>
        <v/>
      </c>
      <c r="D9" s="19" t="n">
        <v>9132</v>
      </c>
      <c r="E9" s="18" t="n">
        <v>480.97798991</v>
      </c>
      <c r="F9" s="20" t="n">
        <v>5.47692074</v>
      </c>
      <c r="G9" s="18" t="n">
        <v>523.10788985</v>
      </c>
      <c r="H9" s="20" t="n">
        <v>3.08482986</v>
      </c>
      <c r="I9" s="18" t="n">
        <v>527.80572096</v>
      </c>
      <c r="J9" s="20" t="n">
        <v>2.88293379</v>
      </c>
      <c r="K9" s="18" t="n">
        <v>521.22854223</v>
      </c>
      <c r="L9" s="20" t="n">
        <v>2.89283181</v>
      </c>
      <c r="M9" s="18" t="n">
        <v>394.33661884</v>
      </c>
      <c r="N9" s="20" t="n">
        <v>6.36348139</v>
      </c>
      <c r="O9" s="18" t="s">
        <v>481</v>
      </c>
      <c r="P9" s="20" t="s">
        <v>481</v>
      </c>
      <c r="Q9" s="18" t="n">
        <v>347.7815185</v>
      </c>
      <c r="R9" s="20" t="n">
        <v>11.20716786</v>
      </c>
      <c r="S9" s="18" t="s">
        <v>481</v>
      </c>
      <c r="T9" s="20" t="s">
        <v>481</v>
      </c>
      <c r="U9" s="18" t="n">
        <v>426.75718407</v>
      </c>
      <c r="V9" s="20" t="n">
        <v>4.82761739</v>
      </c>
    </row>
    <row r="10" spans="1:22">
      <c r="A10" s="15" t="s">
        <v>485</v>
      </c>
      <c r="B10" s="17" t="n">
        <v>20058</v>
      </c>
      <c r="C10" s="18">
        <f>(548.0/B10*100)</f>
        <v/>
      </c>
      <c r="D10" s="19" t="n">
        <v>19510</v>
      </c>
      <c r="E10" s="18" t="n">
        <v>489.69963678</v>
      </c>
      <c r="F10" s="20" t="n">
        <v>4.72227345</v>
      </c>
      <c r="G10" s="18" t="n">
        <v>512.03935571</v>
      </c>
      <c r="H10" s="20" t="n">
        <v>3.52570926</v>
      </c>
      <c r="I10" s="18" t="n">
        <v>537.24949458</v>
      </c>
      <c r="J10" s="20" t="n">
        <v>2.92680649</v>
      </c>
      <c r="K10" s="18" t="n">
        <v>553.63379508</v>
      </c>
      <c r="L10" s="20" t="n">
        <v>2.35841952</v>
      </c>
      <c r="M10" s="18" t="n">
        <v>453.64943714</v>
      </c>
      <c r="N10" s="20" t="n">
        <v>6.7129813</v>
      </c>
      <c r="O10" s="18" t="s">
        <v>481</v>
      </c>
      <c r="P10" s="20" t="s">
        <v>481</v>
      </c>
      <c r="Q10" s="18" t="s">
        <v>481</v>
      </c>
      <c r="R10" s="20" t="s">
        <v>481</v>
      </c>
      <c r="S10" s="18" t="s">
        <v>481</v>
      </c>
      <c r="T10" s="20" t="s">
        <v>481</v>
      </c>
      <c r="U10" s="18" t="n">
        <v>466.11484406</v>
      </c>
      <c r="V10" s="20" t="n">
        <v>8.66549987</v>
      </c>
    </row>
    <row r="11" spans="1:22">
      <c r="A11" s="15" t="s">
        <v>486</v>
      </c>
      <c r="B11" s="17" t="n">
        <v>7053</v>
      </c>
      <c r="C11" s="18">
        <f>(107.0/B11*100)</f>
        <v/>
      </c>
      <c r="D11" s="19" t="n">
        <v>6946</v>
      </c>
      <c r="E11" s="18" t="n">
        <v>414.51269886</v>
      </c>
      <c r="F11" s="20" t="n">
        <v>5.76684813</v>
      </c>
      <c r="G11" s="18" t="n">
        <v>434.48749971</v>
      </c>
      <c r="H11" s="20" t="n">
        <v>5.69068291</v>
      </c>
      <c r="I11" s="18" t="n">
        <v>466.48629378</v>
      </c>
      <c r="J11" s="20" t="n">
        <v>3.28927805</v>
      </c>
      <c r="K11" s="18" t="n">
        <v>483.50428423</v>
      </c>
      <c r="L11" s="20" t="n">
        <v>2.98622782</v>
      </c>
      <c r="M11" s="18" t="n">
        <v>413.12735541</v>
      </c>
      <c r="N11" s="20" t="n">
        <v>5.33297846</v>
      </c>
      <c r="O11" s="18" t="s">
        <v>481</v>
      </c>
      <c r="P11" s="20" t="s">
        <v>481</v>
      </c>
      <c r="Q11" s="18" t="s">
        <v>481</v>
      </c>
      <c r="R11" s="20" t="s">
        <v>481</v>
      </c>
      <c r="S11" s="18" t="s">
        <v>481</v>
      </c>
      <c r="T11" s="20" t="s">
        <v>481</v>
      </c>
      <c r="U11" s="18" t="n">
        <v>406.37179189</v>
      </c>
      <c r="V11" s="20" t="n">
        <v>7.15225809</v>
      </c>
    </row>
    <row r="12" spans="1:22">
      <c r="A12" s="15" t="s">
        <v>487</v>
      </c>
      <c r="B12" s="17" t="n">
        <v>6894</v>
      </c>
      <c r="C12" s="18">
        <f>(59.0/B12*100)</f>
        <v/>
      </c>
      <c r="D12" s="19" t="n">
        <v>6835</v>
      </c>
      <c r="E12" s="18" t="n">
        <v>445.41953024</v>
      </c>
      <c r="F12" s="20" t="n">
        <v>6.52889569</v>
      </c>
      <c r="G12" s="18" t="n">
        <v>479.51753546</v>
      </c>
      <c r="H12" s="20" t="n">
        <v>4.01848369</v>
      </c>
      <c r="I12" s="18" t="n">
        <v>504.53645298</v>
      </c>
      <c r="J12" s="20" t="n">
        <v>3.04537876</v>
      </c>
      <c r="K12" s="18" t="n">
        <v>509.02942744</v>
      </c>
      <c r="L12" s="20" t="n">
        <v>3.13198354</v>
      </c>
      <c r="M12" s="18" t="n">
        <v>398.45973425</v>
      </c>
      <c r="N12" s="20" t="n">
        <v>7.99109385</v>
      </c>
      <c r="O12" s="18" t="s">
        <v>481</v>
      </c>
      <c r="P12" s="20" t="s">
        <v>481</v>
      </c>
      <c r="Q12" s="18" t="n">
        <v>332.31014509</v>
      </c>
      <c r="R12" s="20" t="n">
        <v>18.34291261</v>
      </c>
      <c r="S12" s="18" t="s">
        <v>481</v>
      </c>
      <c r="T12" s="20" t="s">
        <v>481</v>
      </c>
      <c r="U12" s="18" t="n">
        <v>409.3662015</v>
      </c>
      <c r="V12" s="20" t="n">
        <v>8.496378959999999</v>
      </c>
    </row>
    <row r="13" spans="1:22">
      <c r="A13" s="15" t="s">
        <v>488</v>
      </c>
      <c r="B13" s="17" t="n">
        <v>7161</v>
      </c>
      <c r="C13" s="18">
        <f>(138.0/B13*100)</f>
        <v/>
      </c>
      <c r="D13" s="19" t="n">
        <v>7023</v>
      </c>
      <c r="E13" s="18" t="n">
        <v>493.55742853</v>
      </c>
      <c r="F13" s="20" t="n">
        <v>4.38993675</v>
      </c>
      <c r="G13" s="18" t="n">
        <v>509.3275526</v>
      </c>
      <c r="H13" s="20" t="n">
        <v>3.71997789</v>
      </c>
      <c r="I13" s="18" t="n">
        <v>511.70374654</v>
      </c>
      <c r="J13" s="20" t="n">
        <v>2.70040103</v>
      </c>
      <c r="K13" s="18" t="n">
        <v>516.40504629</v>
      </c>
      <c r="L13" s="20" t="n">
        <v>3.76711938</v>
      </c>
      <c r="M13" s="18" t="n">
        <v>408.4497126</v>
      </c>
      <c r="N13" s="20" t="n">
        <v>11.09739784</v>
      </c>
      <c r="O13" s="18" t="s">
        <v>481</v>
      </c>
      <c r="P13" s="20" t="s">
        <v>481</v>
      </c>
      <c r="Q13" s="18" t="n">
        <v>407.4699787</v>
      </c>
      <c r="R13" s="20" t="n">
        <v>6.79601306</v>
      </c>
      <c r="S13" s="18" t="s">
        <v>481</v>
      </c>
      <c r="T13" s="20" t="s">
        <v>481</v>
      </c>
      <c r="U13" s="18" t="n">
        <v>418.72523233</v>
      </c>
      <c r="V13" s="20" t="n">
        <v>8.358332239999999</v>
      </c>
    </row>
    <row r="14" spans="1:22">
      <c r="A14" s="15" t="s">
        <v>489</v>
      </c>
      <c r="B14" s="17" t="n">
        <v>5587</v>
      </c>
      <c r="C14" s="18">
        <f>(78.0/B14*100)</f>
        <v/>
      </c>
      <c r="D14" s="19" t="n">
        <v>5509</v>
      </c>
      <c r="E14" s="18" t="n">
        <v>483.74603772</v>
      </c>
      <c r="F14" s="20" t="n">
        <v>5.45960167</v>
      </c>
      <c r="G14" s="18" t="n">
        <v>511.09047092</v>
      </c>
      <c r="H14" s="20" t="n">
        <v>3.77794284</v>
      </c>
      <c r="I14" s="18" t="n">
        <v>525.42793233</v>
      </c>
      <c r="J14" s="20" t="n">
        <v>2.75493934</v>
      </c>
      <c r="K14" s="18" t="n">
        <v>545.71917924</v>
      </c>
      <c r="L14" s="20" t="n">
        <v>3.14487501</v>
      </c>
      <c r="M14" s="18" t="n">
        <v>441.30811903</v>
      </c>
      <c r="N14" s="20" t="n">
        <v>11.03084771</v>
      </c>
      <c r="O14" s="18" t="s">
        <v>481</v>
      </c>
      <c r="P14" s="20" t="s">
        <v>481</v>
      </c>
      <c r="Q14" s="18" t="s">
        <v>481</v>
      </c>
      <c r="R14" s="20" t="s">
        <v>481</v>
      </c>
      <c r="S14" s="18" t="s">
        <v>481</v>
      </c>
      <c r="T14" s="20" t="s">
        <v>481</v>
      </c>
      <c r="U14" s="18" t="n">
        <v>435.80042594</v>
      </c>
      <c r="V14" s="20" t="n">
        <v>14.61258447</v>
      </c>
    </row>
    <row r="15" spans="1:22">
      <c r="A15" s="15" t="s">
        <v>490</v>
      </c>
      <c r="B15" s="17" t="n">
        <v>5882</v>
      </c>
      <c r="C15" s="18">
        <f>(64.0/B15*100)</f>
        <v/>
      </c>
      <c r="D15" s="19" t="n">
        <v>5818</v>
      </c>
      <c r="E15" s="18" t="n">
        <v>455.9572378</v>
      </c>
      <c r="F15" s="20" t="n">
        <v>9.88354857</v>
      </c>
      <c r="G15" s="18" t="n">
        <v>492.83446179</v>
      </c>
      <c r="H15" s="20" t="n">
        <v>5.01378788</v>
      </c>
      <c r="I15" s="18" t="n">
        <v>524.07296899</v>
      </c>
      <c r="J15" s="20" t="n">
        <v>3.28616373</v>
      </c>
      <c r="K15" s="18" t="n">
        <v>548.38655642</v>
      </c>
      <c r="L15" s="20" t="n">
        <v>2.44562306</v>
      </c>
      <c r="M15" s="18" t="n">
        <v>427.85194516</v>
      </c>
      <c r="N15" s="20" t="n">
        <v>13.33750715</v>
      </c>
      <c r="O15" s="18" t="s">
        <v>481</v>
      </c>
      <c r="P15" s="20" t="s">
        <v>481</v>
      </c>
      <c r="Q15" s="18" t="n">
        <v>367.66871077</v>
      </c>
      <c r="R15" s="20" t="n">
        <v>14.82638214</v>
      </c>
      <c r="S15" s="18" t="s">
        <v>481</v>
      </c>
      <c r="T15" s="20" t="s">
        <v>481</v>
      </c>
      <c r="U15" s="18" t="n">
        <v>444.51707493</v>
      </c>
      <c r="V15" s="20" t="n">
        <v>9.07147513</v>
      </c>
    </row>
    <row r="16" spans="1:22">
      <c r="A16" s="15" t="s">
        <v>491</v>
      </c>
      <c r="B16" s="17" t="n">
        <v>6108</v>
      </c>
      <c r="C16" s="18">
        <f>(123.0/B16*100)</f>
        <v/>
      </c>
      <c r="D16" s="19" t="n">
        <v>5985</v>
      </c>
      <c r="E16" s="18" t="n">
        <v>455.62419358</v>
      </c>
      <c r="F16" s="20" t="n">
        <v>5.29643081</v>
      </c>
      <c r="G16" s="18" t="n">
        <v>487.94201974</v>
      </c>
      <c r="H16" s="20" t="n">
        <v>3.73601959</v>
      </c>
      <c r="I16" s="18" t="n">
        <v>521.98827389</v>
      </c>
      <c r="J16" s="20" t="n">
        <v>2.98024188</v>
      </c>
      <c r="K16" s="18" t="n">
        <v>539.81182689</v>
      </c>
      <c r="L16" s="20" t="n">
        <v>3.28432075</v>
      </c>
      <c r="M16" s="18" t="n">
        <v>381.32610846</v>
      </c>
      <c r="N16" s="20" t="n">
        <v>9.03415012</v>
      </c>
      <c r="O16" s="18" t="s">
        <v>481</v>
      </c>
      <c r="P16" s="20" t="s">
        <v>481</v>
      </c>
      <c r="Q16" s="18" t="s">
        <v>481</v>
      </c>
      <c r="R16" s="20" t="s">
        <v>481</v>
      </c>
      <c r="S16" s="18" t="s">
        <v>481</v>
      </c>
      <c r="T16" s="20" t="s">
        <v>481</v>
      </c>
      <c r="U16" s="18" t="n">
        <v>382.81684139</v>
      </c>
      <c r="V16" s="20" t="n">
        <v>8.040963489999999</v>
      </c>
    </row>
    <row r="17" spans="1:22">
      <c r="A17" s="15" t="s">
        <v>492</v>
      </c>
      <c r="B17" s="17" t="n">
        <v>6504</v>
      </c>
      <c r="C17" s="18">
        <f>(1262.0/B17*100)</f>
        <v/>
      </c>
      <c r="D17" s="19" t="n">
        <v>5242</v>
      </c>
      <c r="E17" s="18" t="n">
        <v>512.43105028</v>
      </c>
      <c r="F17" s="20" t="n">
        <v>5.47506485</v>
      </c>
      <c r="G17" s="18" t="n">
        <v>537.02821464</v>
      </c>
      <c r="H17" s="20" t="n">
        <v>3.92921747</v>
      </c>
      <c r="I17" s="18" t="n">
        <v>534.52326296</v>
      </c>
      <c r="J17" s="20" t="n">
        <v>3.70508905</v>
      </c>
      <c r="K17" s="18" t="n">
        <v>530.44313314</v>
      </c>
      <c r="L17" s="20" t="n">
        <v>4.41608119</v>
      </c>
      <c r="M17" s="18" t="n">
        <v>421.3677583</v>
      </c>
      <c r="N17" s="20" t="n">
        <v>11.78783625</v>
      </c>
      <c r="O17" s="18" t="s">
        <v>481</v>
      </c>
      <c r="P17" s="20" t="s">
        <v>481</v>
      </c>
      <c r="Q17" s="18" t="n">
        <v>338.260297</v>
      </c>
      <c r="R17" s="20" t="n">
        <v>14.23011861</v>
      </c>
      <c r="S17" s="18" t="s">
        <v>481</v>
      </c>
      <c r="T17" s="20" t="s">
        <v>481</v>
      </c>
      <c r="U17" s="18" t="n">
        <v>464.75457748</v>
      </c>
      <c r="V17" s="20" t="n">
        <v>6.659888</v>
      </c>
    </row>
    <row r="18" spans="1:22">
      <c r="A18" s="15" t="s">
        <v>493</v>
      </c>
      <c r="B18" s="17" t="n">
        <v>5532</v>
      </c>
      <c r="C18" s="18">
        <f>(29.0/B18*100)</f>
        <v/>
      </c>
      <c r="D18" s="19" t="n">
        <v>5503</v>
      </c>
      <c r="E18" s="18" t="n">
        <v>428.37270514</v>
      </c>
      <c r="F18" s="20" t="n">
        <v>5.94452143</v>
      </c>
      <c r="G18" s="18" t="n">
        <v>449.42334764</v>
      </c>
      <c r="H18" s="20" t="n">
        <v>6.53003184</v>
      </c>
      <c r="I18" s="18" t="n">
        <v>472.17760402</v>
      </c>
      <c r="J18" s="20" t="n">
        <v>5.12556521</v>
      </c>
      <c r="K18" s="18" t="n">
        <v>504.23924795</v>
      </c>
      <c r="L18" s="20" t="n">
        <v>3.16989663</v>
      </c>
      <c r="M18" s="18" t="n">
        <v>384.05732268</v>
      </c>
      <c r="N18" s="20" t="n">
        <v>8.562141260000001</v>
      </c>
      <c r="O18" s="18" t="s">
        <v>481</v>
      </c>
      <c r="P18" s="20" t="s">
        <v>481</v>
      </c>
      <c r="Q18" s="18" t="s">
        <v>481</v>
      </c>
      <c r="R18" s="20" t="s">
        <v>481</v>
      </c>
      <c r="S18" s="18" t="s">
        <v>481</v>
      </c>
      <c r="T18" s="20" t="s">
        <v>481</v>
      </c>
      <c r="U18" s="18" t="n">
        <v>389.22926342</v>
      </c>
      <c r="V18" s="20" t="n">
        <v>11.77434155</v>
      </c>
    </row>
    <row r="19" spans="1:22">
      <c r="A19" s="15" t="s">
        <v>494</v>
      </c>
      <c r="B19" s="17" t="n">
        <v>5658</v>
      </c>
      <c r="C19" s="18">
        <f>(178.0/B19*100)</f>
        <v/>
      </c>
      <c r="D19" s="19" t="n">
        <v>5480</v>
      </c>
      <c r="E19" s="18" t="n">
        <v>448.27983911</v>
      </c>
      <c r="F19" s="20" t="n">
        <v>6.91440254</v>
      </c>
      <c r="G19" s="18" t="n">
        <v>480.6508639</v>
      </c>
      <c r="H19" s="20" t="n">
        <v>4.63952095</v>
      </c>
      <c r="I19" s="18" t="n">
        <v>481.38317206</v>
      </c>
      <c r="J19" s="20" t="n">
        <v>3.68479048</v>
      </c>
      <c r="K19" s="18" t="n">
        <v>475.28914453</v>
      </c>
      <c r="L19" s="20" t="n">
        <v>3.55583079</v>
      </c>
      <c r="M19" s="18" t="n">
        <v>460.09464118</v>
      </c>
      <c r="N19" s="20" t="n">
        <v>9.06619712</v>
      </c>
      <c r="O19" s="18" t="s">
        <v>481</v>
      </c>
      <c r="P19" s="20" t="s">
        <v>481</v>
      </c>
      <c r="Q19" s="18" t="s">
        <v>481</v>
      </c>
      <c r="R19" s="20" t="s">
        <v>481</v>
      </c>
      <c r="S19" s="18" t="s">
        <v>481</v>
      </c>
      <c r="T19" s="20" t="s">
        <v>481</v>
      </c>
      <c r="U19" s="18" t="n">
        <v>408.18639932</v>
      </c>
      <c r="V19" s="20" t="n">
        <v>8.2943227</v>
      </c>
    </row>
    <row r="20" spans="1:22">
      <c r="A20" s="15" t="s">
        <v>495</v>
      </c>
      <c r="B20" s="17" t="n">
        <v>3371</v>
      </c>
      <c r="C20" s="18">
        <f>(75.0/B20*100)</f>
        <v/>
      </c>
      <c r="D20" s="19" t="n">
        <v>3296</v>
      </c>
      <c r="E20" s="18" t="n">
        <v>462.68203767</v>
      </c>
      <c r="F20" s="20" t="n">
        <v>7.59326767</v>
      </c>
      <c r="G20" s="18" t="n">
        <v>495.3607002</v>
      </c>
      <c r="H20" s="20" t="n">
        <v>4.89071047</v>
      </c>
      <c r="I20" s="18" t="n">
        <v>494.21973226</v>
      </c>
      <c r="J20" s="20" t="n">
        <v>3.13471127</v>
      </c>
      <c r="K20" s="18" t="n">
        <v>487.12479283</v>
      </c>
      <c r="L20" s="20" t="n">
        <v>3.80705928</v>
      </c>
      <c r="M20" s="18" t="n">
        <v>405.22087886</v>
      </c>
      <c r="N20" s="20" t="n">
        <v>6.65394786</v>
      </c>
      <c r="O20" s="18" t="s">
        <v>481</v>
      </c>
      <c r="P20" s="20" t="s">
        <v>481</v>
      </c>
      <c r="Q20" s="18" t="s">
        <v>481</v>
      </c>
      <c r="R20" s="20" t="s">
        <v>481</v>
      </c>
      <c r="S20" s="18" t="s">
        <v>481</v>
      </c>
      <c r="T20" s="20" t="s">
        <v>481</v>
      </c>
      <c r="U20" s="18" t="n">
        <v>447.3828569</v>
      </c>
      <c r="V20" s="20" t="n">
        <v>11.51954849</v>
      </c>
    </row>
    <row r="21" spans="1:22">
      <c r="A21" s="15" t="s">
        <v>496</v>
      </c>
      <c r="B21" s="17" t="n">
        <v>5741</v>
      </c>
      <c r="C21" s="18">
        <f>(47.0/B21*100)</f>
        <v/>
      </c>
      <c r="D21" s="19" t="n">
        <v>5694</v>
      </c>
      <c r="E21" s="18" t="n">
        <v>483.95501529</v>
      </c>
      <c r="F21" s="20" t="n">
        <v>8.92814763</v>
      </c>
      <c r="G21" s="18" t="n">
        <v>517.94976323</v>
      </c>
      <c r="H21" s="20" t="n">
        <v>5.90618474</v>
      </c>
      <c r="I21" s="18" t="n">
        <v>526.13643928</v>
      </c>
      <c r="J21" s="20" t="n">
        <v>3.04473707</v>
      </c>
      <c r="K21" s="18" t="n">
        <v>533.14135286</v>
      </c>
      <c r="L21" s="20" t="n">
        <v>2.54421181</v>
      </c>
      <c r="M21" s="18" t="n">
        <v>460.50425535</v>
      </c>
      <c r="N21" s="20" t="n">
        <v>6.50407017</v>
      </c>
      <c r="O21" s="18" t="s">
        <v>481</v>
      </c>
      <c r="P21" s="20" t="s">
        <v>481</v>
      </c>
      <c r="Q21" s="18" t="s">
        <v>481</v>
      </c>
      <c r="R21" s="20" t="s">
        <v>481</v>
      </c>
      <c r="S21" s="18" t="s">
        <v>481</v>
      </c>
      <c r="T21" s="20" t="s">
        <v>481</v>
      </c>
      <c r="U21" s="18" t="n">
        <v>493.08279727</v>
      </c>
      <c r="V21" s="20" t="n">
        <v>10.62784581</v>
      </c>
    </row>
    <row r="22" spans="1:22">
      <c r="A22" s="15" t="s">
        <v>497</v>
      </c>
      <c r="B22" s="17" t="n">
        <v>6598</v>
      </c>
      <c r="C22" s="18">
        <f>(36.0/B22*100)</f>
        <v/>
      </c>
      <c r="D22" s="19" t="n">
        <v>6562</v>
      </c>
      <c r="E22" s="18" t="n">
        <v>437.14508079</v>
      </c>
      <c r="F22" s="20" t="n">
        <v>5.78468134</v>
      </c>
      <c r="G22" s="18" t="n">
        <v>474.5886812</v>
      </c>
      <c r="H22" s="20" t="n">
        <v>5.10708044</v>
      </c>
      <c r="I22" s="18" t="n">
        <v>501.0595897</v>
      </c>
      <c r="J22" s="20" t="n">
        <v>3.89132598</v>
      </c>
      <c r="K22" s="18" t="n">
        <v>516.83039904</v>
      </c>
      <c r="L22" s="20" t="n">
        <v>5.27110854</v>
      </c>
      <c r="M22" s="18" t="n">
        <v>426.78224483</v>
      </c>
      <c r="N22" s="20" t="n">
        <v>11.90936557</v>
      </c>
      <c r="O22" s="18" t="s">
        <v>481</v>
      </c>
      <c r="P22" s="20" t="s">
        <v>481</v>
      </c>
      <c r="Q22" s="18" t="s">
        <v>481</v>
      </c>
      <c r="R22" s="20" t="s">
        <v>481</v>
      </c>
      <c r="S22" s="18" t="n">
        <v>476.19752442</v>
      </c>
      <c r="T22" s="20" t="n">
        <v>51.54776524</v>
      </c>
      <c r="U22" s="18" t="n">
        <v>404.81090993</v>
      </c>
      <c r="V22" s="20" t="n">
        <v>9.646232339999999</v>
      </c>
    </row>
    <row r="23" spans="1:22">
      <c r="A23" s="15" t="s">
        <v>498</v>
      </c>
      <c r="B23" s="17" t="n">
        <v>11583</v>
      </c>
      <c r="C23" s="18">
        <f>(235.0/B23*100)</f>
        <v/>
      </c>
      <c r="D23" s="19" t="n">
        <v>11348</v>
      </c>
      <c r="E23" s="18" t="n">
        <v>443.78198081</v>
      </c>
      <c r="F23" s="20" t="n">
        <v>6.74198758</v>
      </c>
      <c r="G23" s="18" t="n">
        <v>473.36215702</v>
      </c>
      <c r="H23" s="20" t="n">
        <v>4.76457275</v>
      </c>
      <c r="I23" s="18" t="n">
        <v>499.11465562</v>
      </c>
      <c r="J23" s="20" t="n">
        <v>3.00048464</v>
      </c>
      <c r="K23" s="18" t="n">
        <v>504.04304741</v>
      </c>
      <c r="L23" s="20" t="n">
        <v>3.5577726</v>
      </c>
      <c r="M23" s="18" t="n">
        <v>436.39321419</v>
      </c>
      <c r="N23" s="20" t="n">
        <v>6.25548004</v>
      </c>
      <c r="O23" s="18" t="s">
        <v>481</v>
      </c>
      <c r="P23" s="20" t="s">
        <v>481</v>
      </c>
      <c r="Q23" s="18" t="s">
        <v>481</v>
      </c>
      <c r="R23" s="20" t="s">
        <v>481</v>
      </c>
      <c r="S23" s="18" t="s">
        <v>481</v>
      </c>
      <c r="T23" s="20" t="s">
        <v>481</v>
      </c>
      <c r="U23" s="18" t="n">
        <v>413.06625806</v>
      </c>
      <c r="V23" s="20" t="n">
        <v>10.08176919</v>
      </c>
    </row>
    <row r="24" spans="1:22">
      <c r="A24" s="15" t="s">
        <v>499</v>
      </c>
      <c r="B24" s="17" t="n">
        <v>6647</v>
      </c>
      <c r="C24" s="18">
        <f>(7.0/B24*100)</f>
        <v/>
      </c>
      <c r="D24" s="19" t="n">
        <v>6640</v>
      </c>
      <c r="E24" s="18" t="n">
        <v>466.37531446</v>
      </c>
      <c r="F24" s="20" t="n">
        <v>9.93867318</v>
      </c>
      <c r="G24" s="18" t="n">
        <v>481.72511241</v>
      </c>
      <c r="H24" s="20" t="n">
        <v>9.817839449999999</v>
      </c>
      <c r="I24" s="18" t="n">
        <v>500.91066753</v>
      </c>
      <c r="J24" s="20" t="n">
        <v>4.6415098</v>
      </c>
      <c r="K24" s="18" t="n">
        <v>527.66031372</v>
      </c>
      <c r="L24" s="20" t="n">
        <v>3.16158091</v>
      </c>
      <c r="M24" s="18" t="n">
        <v>470.10022337</v>
      </c>
      <c r="N24" s="20" t="n">
        <v>16.01405269</v>
      </c>
      <c r="O24" s="18" t="s">
        <v>481</v>
      </c>
      <c r="P24" s="20" t="s">
        <v>481</v>
      </c>
      <c r="Q24" s="18" t="s">
        <v>481</v>
      </c>
      <c r="R24" s="20" t="s">
        <v>481</v>
      </c>
      <c r="S24" s="18" t="s">
        <v>481</v>
      </c>
      <c r="T24" s="20" t="s">
        <v>481</v>
      </c>
      <c r="U24" s="18" t="n">
        <v>467.25330608</v>
      </c>
      <c r="V24" s="20" t="n">
        <v>12.70733195</v>
      </c>
    </row>
    <row r="25" spans="1:22">
      <c r="A25" s="15" t="s">
        <v>500</v>
      </c>
      <c r="B25" s="17" t="n">
        <v>5581</v>
      </c>
      <c r="C25" s="18">
        <f>(25.0/B25*100)</f>
        <v/>
      </c>
      <c r="D25" s="19" t="n">
        <v>5556</v>
      </c>
      <c r="E25" s="18" t="n">
        <v>475.20889825</v>
      </c>
      <c r="F25" s="20" t="n">
        <v>9.6080349</v>
      </c>
      <c r="G25" s="18" t="n">
        <v>483.64527004</v>
      </c>
      <c r="H25" s="20" t="n">
        <v>7.08198339</v>
      </c>
      <c r="I25" s="18" t="n">
        <v>515.92779502</v>
      </c>
      <c r="J25" s="20" t="n">
        <v>4.69814996</v>
      </c>
      <c r="K25" s="18" t="n">
        <v>539.81735239</v>
      </c>
      <c r="L25" s="20" t="n">
        <v>3.55731407</v>
      </c>
      <c r="M25" s="18" t="n">
        <v>421.68171102</v>
      </c>
      <c r="N25" s="20" t="n">
        <v>6.83880854</v>
      </c>
      <c r="O25" s="18" t="s">
        <v>481</v>
      </c>
      <c r="P25" s="20" t="s">
        <v>481</v>
      </c>
      <c r="Q25" s="18" t="s">
        <v>481</v>
      </c>
      <c r="R25" s="20" t="s">
        <v>481</v>
      </c>
      <c r="S25" s="18" t="s">
        <v>481</v>
      </c>
      <c r="T25" s="20" t="s">
        <v>481</v>
      </c>
      <c r="U25" s="18" t="n">
        <v>529.15577205</v>
      </c>
      <c r="V25" s="20" t="n">
        <v>15.6158373</v>
      </c>
    </row>
    <row r="26" spans="1:22">
      <c r="A26" s="15" t="s">
        <v>501</v>
      </c>
      <c r="B26" s="17" t="n">
        <v>4869</v>
      </c>
      <c r="C26" s="18">
        <f>(53.0/B26*100)</f>
        <v/>
      </c>
      <c r="D26" s="19" t="n">
        <v>4816</v>
      </c>
      <c r="E26" s="18" t="n">
        <v>447.1813783</v>
      </c>
      <c r="F26" s="20" t="n">
        <v>5.5098011</v>
      </c>
      <c r="G26" s="18" t="n">
        <v>477.16286366</v>
      </c>
      <c r="H26" s="20" t="n">
        <v>3.96731762</v>
      </c>
      <c r="I26" s="18" t="n">
        <v>486.34157489</v>
      </c>
      <c r="J26" s="20" t="n">
        <v>2.695861</v>
      </c>
      <c r="K26" s="18" t="n">
        <v>512.82896249</v>
      </c>
      <c r="L26" s="20" t="n">
        <v>2.82163788</v>
      </c>
      <c r="M26" s="18" t="n">
        <v>467.99747676</v>
      </c>
      <c r="N26" s="20" t="n">
        <v>7.60690177</v>
      </c>
      <c r="O26" s="18" t="s">
        <v>481</v>
      </c>
      <c r="P26" s="20" t="s">
        <v>481</v>
      </c>
      <c r="Q26" s="18" t="s">
        <v>481</v>
      </c>
      <c r="R26" s="20" t="s">
        <v>481</v>
      </c>
      <c r="S26" s="18" t="s">
        <v>481</v>
      </c>
      <c r="T26" s="20" t="s">
        <v>481</v>
      </c>
      <c r="U26" s="18" t="n">
        <v>432.54515655</v>
      </c>
      <c r="V26" s="20" t="n">
        <v>10.03840565</v>
      </c>
    </row>
    <row r="27" spans="1:22">
      <c r="A27" s="15" t="s">
        <v>502</v>
      </c>
      <c r="B27" s="17" t="n">
        <v>5299</v>
      </c>
      <c r="C27" s="18">
        <f>(55.0/B27*100)</f>
        <v/>
      </c>
      <c r="D27" s="19" t="n">
        <v>5244</v>
      </c>
      <c r="E27" s="18" t="n">
        <v>451.97967825</v>
      </c>
      <c r="F27" s="20" t="n">
        <v>5.56069927</v>
      </c>
      <c r="G27" s="18" t="n">
        <v>482.00159496</v>
      </c>
      <c r="H27" s="20" t="n">
        <v>3.96461547</v>
      </c>
      <c r="I27" s="18" t="n">
        <v>501.51142098</v>
      </c>
      <c r="J27" s="20" t="n">
        <v>2.95008994</v>
      </c>
      <c r="K27" s="18" t="n">
        <v>508.90466051</v>
      </c>
      <c r="L27" s="20" t="n">
        <v>2.96660865</v>
      </c>
      <c r="M27" s="18" t="n">
        <v>420.45359793</v>
      </c>
      <c r="N27" s="20" t="n">
        <v>3.81960599</v>
      </c>
      <c r="O27" s="18" t="s">
        <v>481</v>
      </c>
      <c r="P27" s="20" t="s">
        <v>481</v>
      </c>
      <c r="Q27" s="18" t="s">
        <v>481</v>
      </c>
      <c r="R27" s="20" t="s">
        <v>481</v>
      </c>
      <c r="S27" s="18" t="s">
        <v>481</v>
      </c>
      <c r="T27" s="20" t="s">
        <v>481</v>
      </c>
      <c r="U27" s="18" t="n">
        <v>399.46199789</v>
      </c>
      <c r="V27" s="20" t="n">
        <v>9.206804979999999</v>
      </c>
    </row>
    <row r="28" spans="1:22">
      <c r="A28" s="15" t="s">
        <v>503</v>
      </c>
      <c r="B28" s="17" t="n">
        <v>7568</v>
      </c>
      <c r="C28" s="18">
        <f>(196.0/B28*100)</f>
        <v/>
      </c>
      <c r="D28" s="19" t="n">
        <v>7372</v>
      </c>
      <c r="E28" s="18" t="n">
        <v>400.87121895</v>
      </c>
      <c r="F28" s="20" t="n">
        <v>4.329777</v>
      </c>
      <c r="G28" s="18" t="n">
        <v>421.68509703</v>
      </c>
      <c r="H28" s="20" t="n">
        <v>3.75620524</v>
      </c>
      <c r="I28" s="18" t="n">
        <v>425.63012096</v>
      </c>
      <c r="J28" s="20" t="n">
        <v>2.86253544</v>
      </c>
      <c r="K28" s="18" t="n">
        <v>450.83448707</v>
      </c>
      <c r="L28" s="20" t="n">
        <v>3.63339804</v>
      </c>
      <c r="M28" s="18" t="n">
        <v>420.50292955</v>
      </c>
      <c r="N28" s="20" t="n">
        <v>13.30341568</v>
      </c>
      <c r="O28" s="18" t="s">
        <v>481</v>
      </c>
      <c r="P28" s="20" t="s">
        <v>481</v>
      </c>
      <c r="Q28" s="18" t="s">
        <v>481</v>
      </c>
      <c r="R28" s="20" t="s">
        <v>481</v>
      </c>
      <c r="S28" s="18" t="s">
        <v>481</v>
      </c>
      <c r="T28" s="20" t="s">
        <v>481</v>
      </c>
      <c r="U28" s="18" t="n">
        <v>378.18051301</v>
      </c>
      <c r="V28" s="20" t="n">
        <v>6.38198849</v>
      </c>
    </row>
    <row r="29" spans="1:22">
      <c r="A29" s="15" t="s">
        <v>504</v>
      </c>
      <c r="B29" s="17" t="n">
        <v>5385</v>
      </c>
      <c r="C29" s="18">
        <f>(30.0/B29*100)</f>
        <v/>
      </c>
      <c r="D29" s="19" t="n">
        <v>5355</v>
      </c>
      <c r="E29" s="18" t="n">
        <v>419.41188166</v>
      </c>
      <c r="F29" s="20" t="n">
        <v>10.5955625</v>
      </c>
      <c r="G29" s="18" t="n">
        <v>472.77595036</v>
      </c>
      <c r="H29" s="20" t="n">
        <v>5.95683417</v>
      </c>
      <c r="I29" s="18" t="n">
        <v>511.6110506</v>
      </c>
      <c r="J29" s="20" t="n">
        <v>3.38213716</v>
      </c>
      <c r="K29" s="18" t="n">
        <v>528.5138104599999</v>
      </c>
      <c r="L29" s="20" t="n">
        <v>2.8805406</v>
      </c>
      <c r="M29" s="18" t="n">
        <v>500.05950033</v>
      </c>
      <c r="N29" s="20" t="n">
        <v>5.45605007</v>
      </c>
      <c r="O29" s="18" t="s">
        <v>481</v>
      </c>
      <c r="P29" s="20" t="s">
        <v>481</v>
      </c>
      <c r="Q29" s="18" t="n">
        <v>314.02123871</v>
      </c>
      <c r="R29" s="20" t="n">
        <v>13.26138992</v>
      </c>
      <c r="S29" s="18" t="s">
        <v>481</v>
      </c>
      <c r="T29" s="20" t="s">
        <v>481</v>
      </c>
      <c r="U29" s="18" t="n">
        <v>451.09610472</v>
      </c>
      <c r="V29" s="20" t="n">
        <v>9.54532695</v>
      </c>
    </row>
    <row r="30" spans="1:22">
      <c r="A30" s="15" t="s">
        <v>505</v>
      </c>
      <c r="B30" s="17" t="n">
        <v>4520</v>
      </c>
      <c r="C30" s="18">
        <f>(148.0/B30*100)</f>
        <v/>
      </c>
      <c r="D30" s="19" t="n">
        <v>4372</v>
      </c>
      <c r="E30" s="18" t="n">
        <v>465.61260267</v>
      </c>
      <c r="F30" s="20" t="n">
        <v>7.95876692</v>
      </c>
      <c r="G30" s="18" t="n">
        <v>487.7788082</v>
      </c>
      <c r="H30" s="20" t="n">
        <v>5.60623335</v>
      </c>
      <c r="I30" s="18" t="n">
        <v>524.21428901</v>
      </c>
      <c r="J30" s="20" t="n">
        <v>3.58774549</v>
      </c>
      <c r="K30" s="18" t="n">
        <v>544.7998033</v>
      </c>
      <c r="L30" s="20" t="n">
        <v>2.81374529</v>
      </c>
      <c r="M30" s="18" t="n">
        <v>418.7611067</v>
      </c>
      <c r="N30" s="20" t="n">
        <v>6.04878688</v>
      </c>
      <c r="O30" s="18" t="s">
        <v>481</v>
      </c>
      <c r="P30" s="20" t="s">
        <v>481</v>
      </c>
      <c r="Q30" s="18" t="s">
        <v>481</v>
      </c>
      <c r="R30" s="20" t="s">
        <v>481</v>
      </c>
      <c r="S30" s="18" t="s">
        <v>481</v>
      </c>
      <c r="T30" s="20" t="s">
        <v>481</v>
      </c>
      <c r="U30" s="18" t="n">
        <v>439.84148572</v>
      </c>
      <c r="V30" s="20" t="n">
        <v>9.620509220000001</v>
      </c>
    </row>
    <row r="31" spans="1:22">
      <c r="A31" s="15" t="s">
        <v>506</v>
      </c>
      <c r="B31" s="17" t="n">
        <v>5456</v>
      </c>
      <c r="C31" s="18">
        <f>(135.0/B31*100)</f>
        <v/>
      </c>
      <c r="D31" s="19" t="n">
        <v>5321</v>
      </c>
      <c r="E31" s="18" t="n">
        <v>459.52252896</v>
      </c>
      <c r="F31" s="20" t="n">
        <v>7.04815678</v>
      </c>
      <c r="G31" s="18" t="n">
        <v>506.90226346</v>
      </c>
      <c r="H31" s="20" t="n">
        <v>3.66117596</v>
      </c>
      <c r="I31" s="18" t="n">
        <v>527.87726205</v>
      </c>
      <c r="J31" s="20" t="n">
        <v>2.83012606</v>
      </c>
      <c r="K31" s="18" t="n">
        <v>530.6287786</v>
      </c>
      <c r="L31" s="20" t="n">
        <v>3.4745638</v>
      </c>
      <c r="M31" s="18" t="s">
        <v>481</v>
      </c>
      <c r="N31" s="20" t="s">
        <v>481</v>
      </c>
      <c r="O31" s="18" t="s">
        <v>481</v>
      </c>
      <c r="P31" s="20" t="s">
        <v>481</v>
      </c>
      <c r="Q31" s="18" t="s">
        <v>481</v>
      </c>
      <c r="R31" s="20" t="s">
        <v>481</v>
      </c>
      <c r="S31" s="18" t="s">
        <v>481</v>
      </c>
      <c r="T31" s="20" t="s">
        <v>481</v>
      </c>
      <c r="U31" s="18" t="n">
        <v>403.35273166</v>
      </c>
      <c r="V31" s="20" t="n">
        <v>8.60809459</v>
      </c>
    </row>
    <row r="32" spans="1:22">
      <c r="A32" s="15" t="s">
        <v>507</v>
      </c>
      <c r="B32" s="17" t="n">
        <v>4478</v>
      </c>
      <c r="C32" s="18">
        <f>(6.0/B32*100)</f>
        <v/>
      </c>
      <c r="D32" s="19" t="n">
        <v>4472</v>
      </c>
      <c r="E32" s="18" t="n">
        <v>457.13675938</v>
      </c>
      <c r="F32" s="20" t="n">
        <v>5.9269906</v>
      </c>
      <c r="G32" s="18" t="n">
        <v>485.21582456</v>
      </c>
      <c r="H32" s="20" t="n">
        <v>4.53904598</v>
      </c>
      <c r="I32" s="18" t="n">
        <v>510.81392566</v>
      </c>
      <c r="J32" s="20" t="n">
        <v>2.79560599</v>
      </c>
      <c r="K32" s="18" t="n">
        <v>529.0742513500001</v>
      </c>
      <c r="L32" s="20" t="n">
        <v>3.50061393</v>
      </c>
      <c r="M32" s="18" t="n">
        <v>418.27699634</v>
      </c>
      <c r="N32" s="20" t="n">
        <v>11.93967801</v>
      </c>
      <c r="O32" s="18" t="s">
        <v>481</v>
      </c>
      <c r="P32" s="20" t="s">
        <v>481</v>
      </c>
      <c r="Q32" s="18" t="s">
        <v>481</v>
      </c>
      <c r="R32" s="20" t="s">
        <v>481</v>
      </c>
      <c r="S32" s="18" t="s">
        <v>481</v>
      </c>
      <c r="T32" s="20" t="s">
        <v>481</v>
      </c>
      <c r="U32" s="18" t="n">
        <v>437.25068869</v>
      </c>
      <c r="V32" s="20" t="n">
        <v>10.98742183</v>
      </c>
    </row>
    <row r="33" spans="1:22">
      <c r="A33" s="15" t="s">
        <v>508</v>
      </c>
      <c r="B33" s="17" t="n">
        <v>7325</v>
      </c>
      <c r="C33" s="18">
        <f>(78.0/B33*100)</f>
        <v/>
      </c>
      <c r="D33" s="19" t="n">
        <v>7247</v>
      </c>
      <c r="E33" s="18" t="n">
        <v>459.03730414</v>
      </c>
      <c r="F33" s="20" t="n">
        <v>6.038329</v>
      </c>
      <c r="G33" s="18" t="n">
        <v>491.49794949</v>
      </c>
      <c r="H33" s="20" t="n">
        <v>4.32246553</v>
      </c>
      <c r="I33" s="18" t="n">
        <v>513.83758958</v>
      </c>
      <c r="J33" s="20" t="n">
        <v>4.05670641</v>
      </c>
      <c r="K33" s="18" t="n">
        <v>493.53349632</v>
      </c>
      <c r="L33" s="20" t="n">
        <v>4.49354984</v>
      </c>
      <c r="M33" s="18" t="n">
        <v>504.79760102</v>
      </c>
      <c r="N33" s="20" t="n">
        <v>3.40739521</v>
      </c>
      <c r="O33" s="18" t="s">
        <v>481</v>
      </c>
      <c r="P33" s="20" t="s">
        <v>481</v>
      </c>
      <c r="Q33" s="18" t="s">
        <v>481</v>
      </c>
      <c r="R33" s="20" t="s">
        <v>481</v>
      </c>
      <c r="S33" s="18" t="s">
        <v>481</v>
      </c>
      <c r="T33" s="20" t="s">
        <v>481</v>
      </c>
      <c r="U33" s="18" t="n">
        <v>452.48065171</v>
      </c>
      <c r="V33" s="20" t="n">
        <v>9.596522650000001</v>
      </c>
    </row>
    <row r="34" spans="1:22">
      <c r="A34" s="15" t="s">
        <v>509</v>
      </c>
      <c r="B34" s="17" t="n">
        <v>6350</v>
      </c>
      <c r="C34" s="18">
        <f>(67.0/B34*100)</f>
        <v/>
      </c>
      <c r="D34" s="19" t="n">
        <v>6283</v>
      </c>
      <c r="E34" s="18" t="n">
        <v>392.63905444</v>
      </c>
      <c r="F34" s="20" t="n">
        <v>5.52693893</v>
      </c>
      <c r="G34" s="18" t="n">
        <v>432.00526449</v>
      </c>
      <c r="H34" s="20" t="n">
        <v>5.19375453</v>
      </c>
      <c r="I34" s="18" t="n">
        <v>474.7749373</v>
      </c>
      <c r="J34" s="20" t="n">
        <v>3.25893295</v>
      </c>
      <c r="K34" s="18" t="n">
        <v>481.4535759</v>
      </c>
      <c r="L34" s="20" t="n">
        <v>2.99382032</v>
      </c>
      <c r="M34" s="18" t="n">
        <v>412.69710629</v>
      </c>
      <c r="N34" s="20" t="n">
        <v>14.24962195</v>
      </c>
      <c r="O34" s="18" t="s">
        <v>481</v>
      </c>
      <c r="P34" s="20" t="s">
        <v>481</v>
      </c>
      <c r="Q34" s="18" t="n">
        <v>263.37193708</v>
      </c>
      <c r="R34" s="20" t="n">
        <v>13.61114927</v>
      </c>
      <c r="S34" s="18" t="s">
        <v>481</v>
      </c>
      <c r="T34" s="20" t="s">
        <v>481</v>
      </c>
      <c r="U34" s="18" t="n">
        <v>370.20625576</v>
      </c>
      <c r="V34" s="20" t="n">
        <v>9.02307117</v>
      </c>
    </row>
    <row r="35" spans="1:22">
      <c r="A35" s="15" t="s">
        <v>510</v>
      </c>
      <c r="B35" s="17" t="n">
        <v>6406</v>
      </c>
      <c r="C35" s="18">
        <f>(50.0/B35*100)</f>
        <v/>
      </c>
      <c r="D35" s="19" t="n">
        <v>6356</v>
      </c>
      <c r="E35" s="18" t="n">
        <v>478.20156704</v>
      </c>
      <c r="F35" s="20" t="n">
        <v>7.22914451</v>
      </c>
      <c r="G35" s="18" t="n">
        <v>499.98321272</v>
      </c>
      <c r="H35" s="20" t="n">
        <v>4.68042508</v>
      </c>
      <c r="I35" s="18" t="n">
        <v>502.89644745</v>
      </c>
      <c r="J35" s="20" t="n">
        <v>4.65444835</v>
      </c>
      <c r="K35" s="18" t="n">
        <v>517.3457491</v>
      </c>
      <c r="L35" s="20" t="n">
        <v>5.67979001</v>
      </c>
      <c r="M35" s="18" t="n">
        <v>511.96195839</v>
      </c>
      <c r="N35" s="20" t="n">
        <v>2.20247171</v>
      </c>
      <c r="O35" s="18" t="s">
        <v>481</v>
      </c>
      <c r="P35" s="20" t="s">
        <v>481</v>
      </c>
      <c r="Q35" s="18" t="n">
        <v>337.32521215</v>
      </c>
      <c r="R35" s="20" t="n">
        <v>11.65794297</v>
      </c>
      <c r="S35" s="18" t="s">
        <v>481</v>
      </c>
      <c r="T35" s="20" t="s">
        <v>481</v>
      </c>
      <c r="U35" s="18" t="n">
        <v>455.59621105</v>
      </c>
      <c r="V35" s="20" t="n">
        <v>12.59059138</v>
      </c>
    </row>
    <row r="36" spans="1:22">
      <c r="A36" s="15" t="s">
        <v>511</v>
      </c>
      <c r="B36" s="17" t="n">
        <v>6736</v>
      </c>
      <c r="C36" s="18">
        <f>(42.0/B36*100)</f>
        <v/>
      </c>
      <c r="D36" s="19" t="n">
        <v>6694</v>
      </c>
      <c r="E36" s="18" t="n">
        <v>447.11909474</v>
      </c>
      <c r="F36" s="20" t="n">
        <v>6.99149906</v>
      </c>
      <c r="G36" s="18" t="n">
        <v>477.48000773</v>
      </c>
      <c r="H36" s="20" t="n">
        <v>5.18184827</v>
      </c>
      <c r="I36" s="18" t="n">
        <v>500.1005241</v>
      </c>
      <c r="J36" s="20" t="n">
        <v>2.82758944</v>
      </c>
      <c r="K36" s="18" t="n">
        <v>511.64384285</v>
      </c>
      <c r="L36" s="20" t="n">
        <v>2.77659656</v>
      </c>
      <c r="M36" s="18" t="n">
        <v>490.3722416</v>
      </c>
      <c r="N36" s="20" t="n">
        <v>4.18420925</v>
      </c>
      <c r="O36" s="18" t="s">
        <v>481</v>
      </c>
      <c r="P36" s="20" t="s">
        <v>481</v>
      </c>
      <c r="Q36" s="18" t="s">
        <v>481</v>
      </c>
      <c r="R36" s="20" t="s">
        <v>481</v>
      </c>
      <c r="S36" s="18" t="s">
        <v>481</v>
      </c>
      <c r="T36" s="20" t="s">
        <v>481</v>
      </c>
      <c r="U36" s="18" t="n">
        <v>426.98076823</v>
      </c>
      <c r="V36" s="20" t="n">
        <v>8.036612269999999</v>
      </c>
    </row>
    <row r="37" spans="1:22">
      <c r="A37" s="15" t="s">
        <v>512</v>
      </c>
      <c r="B37" s="17" t="n">
        <v>5458</v>
      </c>
      <c r="C37" s="18">
        <f>(88.0/B37*100)</f>
        <v/>
      </c>
      <c r="D37" s="19" t="n">
        <v>5370</v>
      </c>
      <c r="E37" s="18" t="n">
        <v>479.07931947</v>
      </c>
      <c r="F37" s="20" t="n">
        <v>6.70153478</v>
      </c>
      <c r="G37" s="18" t="n">
        <v>503.27613076</v>
      </c>
      <c r="H37" s="20" t="n">
        <v>4.75047544</v>
      </c>
      <c r="I37" s="18" t="n">
        <v>523.0198175</v>
      </c>
      <c r="J37" s="20" t="n">
        <v>3.48043762</v>
      </c>
      <c r="K37" s="18" t="n">
        <v>517.45764042</v>
      </c>
      <c r="L37" s="20" t="n">
        <v>4.31117824</v>
      </c>
      <c r="M37" s="18" t="n">
        <v>377.66528973</v>
      </c>
      <c r="N37" s="20" t="n">
        <v>8.85964399</v>
      </c>
      <c r="O37" s="18" t="s">
        <v>481</v>
      </c>
      <c r="P37" s="20" t="s">
        <v>481</v>
      </c>
      <c r="Q37" s="18" t="s">
        <v>481</v>
      </c>
      <c r="R37" s="20" t="s">
        <v>481</v>
      </c>
      <c r="S37" s="18" t="s">
        <v>481</v>
      </c>
      <c r="T37" s="20" t="s">
        <v>481</v>
      </c>
      <c r="U37" s="18" t="n">
        <v>390.36288587</v>
      </c>
      <c r="V37" s="20" t="n">
        <v>7.95759489</v>
      </c>
    </row>
    <row r="38" spans="1:22">
      <c r="A38" s="15" t="s">
        <v>513</v>
      </c>
      <c r="B38" s="17" t="n">
        <v>5860</v>
      </c>
      <c r="C38" s="18">
        <f>(20.0/B38*100)</f>
        <v/>
      </c>
      <c r="D38" s="19" t="n">
        <v>5840</v>
      </c>
      <c r="E38" s="18" t="n">
        <v>474.06432288</v>
      </c>
      <c r="F38" s="20" t="n">
        <v>5.25722976</v>
      </c>
      <c r="G38" s="18" t="n">
        <v>496.67278498</v>
      </c>
      <c r="H38" s="20" t="n">
        <v>4.36577656</v>
      </c>
      <c r="I38" s="18" t="n">
        <v>509.8680619</v>
      </c>
      <c r="J38" s="20" t="n">
        <v>3.8163279</v>
      </c>
      <c r="K38" s="18" t="n">
        <v>512.15971657</v>
      </c>
      <c r="L38" s="20" t="n">
        <v>5.7453509</v>
      </c>
      <c r="M38" s="18" t="n">
        <v>451.3764209</v>
      </c>
      <c r="N38" s="20" t="n">
        <v>7.03334187</v>
      </c>
      <c r="O38" s="18" t="s">
        <v>481</v>
      </c>
      <c r="P38" s="20" t="s">
        <v>481</v>
      </c>
      <c r="Q38" s="18" t="s">
        <v>481</v>
      </c>
      <c r="R38" s="20" t="s">
        <v>481</v>
      </c>
      <c r="S38" s="18" t="s">
        <v>481</v>
      </c>
      <c r="T38" s="20" t="s">
        <v>481</v>
      </c>
      <c r="U38" s="18" t="n">
        <v>423.08758854</v>
      </c>
      <c r="V38" s="20" t="n">
        <v>7.72276917</v>
      </c>
    </row>
    <row r="39" spans="1:22">
      <c r="A39" s="15" t="s">
        <v>514</v>
      </c>
      <c r="B39" s="17" t="n">
        <v>5895</v>
      </c>
      <c r="C39" s="18">
        <f>(33.0/B39*100)</f>
        <v/>
      </c>
      <c r="D39" s="19" t="n">
        <v>5862</v>
      </c>
      <c r="E39" s="18" t="n">
        <v>414.45432236</v>
      </c>
      <c r="F39" s="20" t="n">
        <v>4.68979246</v>
      </c>
      <c r="G39" s="18" t="n">
        <v>429.55531573</v>
      </c>
      <c r="H39" s="20" t="n">
        <v>4.81599276</v>
      </c>
      <c r="I39" s="18" t="n">
        <v>438.55613075</v>
      </c>
      <c r="J39" s="20" t="n">
        <v>4.96382846</v>
      </c>
      <c r="K39" s="18" t="n">
        <v>455.14766475</v>
      </c>
      <c r="L39" s="20" t="n">
        <v>4.39388362</v>
      </c>
      <c r="M39" s="18" t="n">
        <v>385.43607751</v>
      </c>
      <c r="N39" s="20" t="n">
        <v>6.46388279</v>
      </c>
      <c r="O39" s="18" t="s">
        <v>481</v>
      </c>
      <c r="P39" s="20" t="s">
        <v>481</v>
      </c>
      <c r="Q39" s="18" t="s">
        <v>481</v>
      </c>
      <c r="R39" s="20" t="s">
        <v>481</v>
      </c>
      <c r="S39" s="18" t="s">
        <v>481</v>
      </c>
      <c r="T39" s="20" t="s">
        <v>481</v>
      </c>
      <c r="U39" s="18" t="n">
        <v>367.13702253</v>
      </c>
      <c r="V39" s="20" t="n">
        <v>9.483962419999999</v>
      </c>
    </row>
    <row r="40" spans="1:22">
      <c r="A40" s="15" t="s">
        <v>515</v>
      </c>
      <c r="B40" s="17" t="n">
        <v>14157</v>
      </c>
      <c r="C40" s="18">
        <f>(359.0/B40*100)</f>
        <v/>
      </c>
      <c r="D40" s="19" t="n">
        <v>13798</v>
      </c>
      <c r="E40" s="18" t="n">
        <v>436.50181461</v>
      </c>
      <c r="F40" s="20" t="n">
        <v>7.29991599</v>
      </c>
      <c r="G40" s="18" t="n">
        <v>472.75057649</v>
      </c>
      <c r="H40" s="20" t="n">
        <v>4.99505802</v>
      </c>
      <c r="I40" s="18" t="n">
        <v>503.33351908</v>
      </c>
      <c r="J40" s="20" t="n">
        <v>3.77926567</v>
      </c>
      <c r="K40" s="18" t="n">
        <v>519.11776851</v>
      </c>
      <c r="L40" s="20" t="n">
        <v>2.96614542</v>
      </c>
      <c r="M40" s="18" t="n">
        <v>419.2667557</v>
      </c>
      <c r="N40" s="20" t="n">
        <v>6.86651094</v>
      </c>
      <c r="O40" s="18" t="s">
        <v>481</v>
      </c>
      <c r="P40" s="20" t="s">
        <v>481</v>
      </c>
      <c r="Q40" s="18" t="s">
        <v>481</v>
      </c>
      <c r="R40" s="20" t="s">
        <v>481</v>
      </c>
      <c r="S40" s="18" t="s">
        <v>481</v>
      </c>
      <c r="T40" s="20" t="s">
        <v>481</v>
      </c>
      <c r="U40" s="18" t="n">
        <v>421.34893172</v>
      </c>
      <c r="V40" s="20" t="n">
        <v>7.43114818</v>
      </c>
    </row>
    <row r="41" spans="1:22">
      <c r="A41" s="15" t="s">
        <v>516</v>
      </c>
      <c r="B41" s="17" t="n">
        <v>5712</v>
      </c>
      <c r="C41" s="18">
        <f>(47.0/B41*100)</f>
        <v/>
      </c>
      <c r="D41" s="19" t="n">
        <v>5665</v>
      </c>
      <c r="E41" s="18" t="n">
        <v>458.54091018</v>
      </c>
      <c r="F41" s="20" t="n">
        <v>5.96793877</v>
      </c>
      <c r="G41" s="18" t="n">
        <v>470.74853263</v>
      </c>
      <c r="H41" s="20" t="n">
        <v>4.75397872</v>
      </c>
      <c r="I41" s="18" t="n">
        <v>504.1729143</v>
      </c>
      <c r="J41" s="20" t="n">
        <v>3.93833608</v>
      </c>
      <c r="K41" s="18" t="n">
        <v>531.67540418</v>
      </c>
      <c r="L41" s="20" t="n">
        <v>3.65088033</v>
      </c>
      <c r="M41" s="18" t="n">
        <v>460.36740886</v>
      </c>
      <c r="N41" s="20" t="n">
        <v>8.72283927</v>
      </c>
      <c r="O41" s="18" t="s">
        <v>481</v>
      </c>
      <c r="P41" s="20" t="s">
        <v>481</v>
      </c>
      <c r="Q41" s="18" t="n">
        <v>399.91015703</v>
      </c>
      <c r="R41" s="20" t="n">
        <v>16.72230739</v>
      </c>
      <c r="S41" s="18" t="s">
        <v>481</v>
      </c>
      <c r="T41" s="20" t="s">
        <v>481</v>
      </c>
      <c r="U41" s="18" t="n">
        <v>432.33784738</v>
      </c>
      <c r="V41" s="20" t="n">
        <v>12.52826983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335.17636467</v>
      </c>
      <c r="F45" s="20" t="n">
        <v>4.29649894</v>
      </c>
      <c r="G45" s="18" t="n">
        <v>344.1696216</v>
      </c>
      <c r="H45" s="20" t="n">
        <v>3.94293063</v>
      </c>
      <c r="I45" s="18" t="n">
        <v>354.25734351</v>
      </c>
      <c r="J45" s="20" t="n">
        <v>3.52846504</v>
      </c>
      <c r="K45" s="18" t="n">
        <v>362.69633581</v>
      </c>
      <c r="L45" s="20" t="n">
        <v>3.92074092</v>
      </c>
      <c r="M45" s="18" t="s">
        <v>481</v>
      </c>
      <c r="N45" s="20" t="s">
        <v>481</v>
      </c>
      <c r="O45" s="18" t="s">
        <v>481</v>
      </c>
      <c r="P45" s="20" t="s">
        <v>481</v>
      </c>
      <c r="Q45" s="18" t="n">
        <v>329.76087353</v>
      </c>
      <c r="R45" s="20" t="n">
        <v>49.87363775</v>
      </c>
      <c r="S45" s="18" t="n">
        <v>328.38817194</v>
      </c>
      <c r="T45" s="20" t="n">
        <v>16.44235764</v>
      </c>
      <c r="U45" s="18" t="n">
        <v>324.78807557</v>
      </c>
      <c r="V45" s="20" t="n">
        <v>5.8164442</v>
      </c>
    </row>
    <row r="46" spans="1:22">
      <c r="A46" s="15" t="s">
        <v>521</v>
      </c>
      <c r="B46" s="17" t="n">
        <v>23141</v>
      </c>
      <c r="C46" s="18">
        <f>(1857.0/B46*100)</f>
        <v/>
      </c>
      <c r="D46" s="19" t="n">
        <v>21284</v>
      </c>
      <c r="E46" s="18" t="n">
        <v>390.67989306</v>
      </c>
      <c r="F46" s="20" t="n">
        <v>4.91851822</v>
      </c>
      <c r="G46" s="18" t="n">
        <v>414.08624158</v>
      </c>
      <c r="H46" s="20" t="n">
        <v>4.62562328</v>
      </c>
      <c r="I46" s="18" t="n">
        <v>434.9755332</v>
      </c>
      <c r="J46" s="20" t="n">
        <v>4.14599257</v>
      </c>
      <c r="K46" s="18" t="n">
        <v>447.3917076</v>
      </c>
      <c r="L46" s="20" t="n">
        <v>3.94571513</v>
      </c>
      <c r="M46" s="18" t="n">
        <v>361.70374871</v>
      </c>
      <c r="N46" s="20" t="n">
        <v>3.67101074</v>
      </c>
      <c r="O46" s="18" t="s">
        <v>481</v>
      </c>
      <c r="P46" s="20" t="s">
        <v>481</v>
      </c>
      <c r="Q46" s="18" t="s">
        <v>481</v>
      </c>
      <c r="R46" s="20" t="s">
        <v>481</v>
      </c>
      <c r="S46" s="18" t="s">
        <v>481</v>
      </c>
      <c r="T46" s="20" t="s">
        <v>481</v>
      </c>
      <c r="U46" s="18" t="n">
        <v>367.91829319</v>
      </c>
      <c r="V46" s="20" t="n">
        <v>4.26404973</v>
      </c>
    </row>
    <row r="47" spans="1:22">
      <c r="A47" s="15" t="s">
        <v>522</v>
      </c>
      <c r="B47" s="17" t="n">
        <v>5928</v>
      </c>
      <c r="C47" s="18">
        <f>(223.0/B47*100)</f>
        <v/>
      </c>
      <c r="D47" s="19" t="n">
        <v>5705</v>
      </c>
      <c r="E47" s="18" t="n">
        <v>421.12275947</v>
      </c>
      <c r="F47" s="20" t="n">
        <v>6.69103127</v>
      </c>
      <c r="G47" s="18" t="n">
        <v>435.08672269</v>
      </c>
      <c r="H47" s="20" t="n">
        <v>5.6487077</v>
      </c>
      <c r="I47" s="18" t="n">
        <v>460.52377981</v>
      </c>
      <c r="J47" s="20" t="n">
        <v>5.13952197</v>
      </c>
      <c r="K47" s="18" t="n">
        <v>480.72335953</v>
      </c>
      <c r="L47" s="20" t="n">
        <v>5.62326404</v>
      </c>
      <c r="M47" s="18" t="n">
        <v>330.16195456</v>
      </c>
      <c r="N47" s="20" t="n">
        <v>6.5233442</v>
      </c>
      <c r="O47" s="18" t="s">
        <v>481</v>
      </c>
      <c r="P47" s="20" t="s">
        <v>481</v>
      </c>
      <c r="Q47" s="18" t="s">
        <v>481</v>
      </c>
      <c r="R47" s="20" t="s">
        <v>481</v>
      </c>
      <c r="S47" s="18" t="s">
        <v>481</v>
      </c>
      <c r="T47" s="20" t="s">
        <v>481</v>
      </c>
      <c r="U47" s="18" t="n">
        <v>351.40185628</v>
      </c>
      <c r="V47" s="20" t="n">
        <v>7.82350815</v>
      </c>
    </row>
    <row r="48" spans="1:22">
      <c r="A48" s="15" t="s">
        <v>523</v>
      </c>
      <c r="B48" s="17" t="n">
        <v>9841</v>
      </c>
      <c r="C48" s="18">
        <f>(7.0/B48*100)</f>
        <v/>
      </c>
      <c r="D48" s="19" t="n">
        <v>9834</v>
      </c>
      <c r="E48" s="18" t="n">
        <v>473.99325788</v>
      </c>
      <c r="F48" s="20" t="n">
        <v>9.54826338</v>
      </c>
      <c r="G48" s="18" t="n">
        <v>469.60609793</v>
      </c>
      <c r="H48" s="20" t="n">
        <v>9.15334567</v>
      </c>
      <c r="I48" s="18" t="n">
        <v>483.18766716</v>
      </c>
      <c r="J48" s="20" t="n">
        <v>5.54645629</v>
      </c>
      <c r="K48" s="18" t="n">
        <v>513.28865448</v>
      </c>
      <c r="L48" s="20" t="n">
        <v>5.87333389</v>
      </c>
      <c r="M48" s="18" t="n">
        <v>442.18295743</v>
      </c>
      <c r="N48" s="20" t="n">
        <v>7.02465201</v>
      </c>
      <c r="O48" s="18" t="s">
        <v>481</v>
      </c>
      <c r="P48" s="20" t="s">
        <v>481</v>
      </c>
      <c r="Q48" s="18" t="s">
        <v>481</v>
      </c>
      <c r="R48" s="20" t="s">
        <v>481</v>
      </c>
      <c r="S48" s="18" t="s">
        <v>481</v>
      </c>
      <c r="T48" s="20" t="s">
        <v>481</v>
      </c>
      <c r="U48" s="18" t="n">
        <v>432.66261379</v>
      </c>
      <c r="V48" s="20" t="n">
        <v>16.98983499</v>
      </c>
    </row>
    <row r="49" spans="1:22">
      <c r="A49" s="15" t="s">
        <v>524</v>
      </c>
      <c r="B49" s="17" t="n">
        <v>6349</v>
      </c>
      <c r="C49" s="18">
        <f>(56.0/B49*100)</f>
        <v/>
      </c>
      <c r="D49" s="19" t="n">
        <v>6293</v>
      </c>
      <c r="E49" s="18" t="n">
        <v>408.29564922</v>
      </c>
      <c r="F49" s="20" t="n">
        <v>4.78038807</v>
      </c>
      <c r="G49" s="18" t="n">
        <v>433.06375235</v>
      </c>
      <c r="H49" s="20" t="n">
        <v>3.87121032</v>
      </c>
      <c r="I49" s="18" t="n">
        <v>435.68674583</v>
      </c>
      <c r="J49" s="20" t="n">
        <v>3.66186602</v>
      </c>
      <c r="K49" s="18" t="n">
        <v>427.33647345</v>
      </c>
      <c r="L49" s="20" t="n">
        <v>4.37795209</v>
      </c>
      <c r="M49" s="18" t="s">
        <v>481</v>
      </c>
      <c r="N49" s="20" t="s">
        <v>481</v>
      </c>
      <c r="O49" s="18" t="s">
        <v>481</v>
      </c>
      <c r="P49" s="20" t="s">
        <v>481</v>
      </c>
      <c r="Q49" s="18" t="s">
        <v>481</v>
      </c>
      <c r="R49" s="20" t="s">
        <v>481</v>
      </c>
      <c r="S49" s="18" t="n">
        <v>447.80176479</v>
      </c>
      <c r="T49" s="20" t="n">
        <v>22.74678564</v>
      </c>
      <c r="U49" s="18" t="n">
        <v>349.31391582</v>
      </c>
      <c r="V49" s="20" t="n">
        <v>8.90118187</v>
      </c>
    </row>
    <row r="50" spans="1:22">
      <c r="A50" s="15" t="s">
        <v>525</v>
      </c>
      <c r="B50" s="17" t="n">
        <v>11795</v>
      </c>
      <c r="C50" s="18">
        <f>(260.0/B50*100)</f>
        <v/>
      </c>
      <c r="D50" s="19" t="n">
        <v>11535</v>
      </c>
      <c r="E50" s="18" t="n">
        <v>400.07107341</v>
      </c>
      <c r="F50" s="20" t="n">
        <v>4.26700023</v>
      </c>
      <c r="G50" s="18" t="n">
        <v>425.27869054</v>
      </c>
      <c r="H50" s="20" t="n">
        <v>4.54552593</v>
      </c>
      <c r="I50" s="18" t="n">
        <v>437.92598042</v>
      </c>
      <c r="J50" s="20" t="n">
        <v>3.09491628</v>
      </c>
      <c r="K50" s="18" t="n">
        <v>439.31287598</v>
      </c>
      <c r="L50" s="20" t="n">
        <v>4.10386823</v>
      </c>
      <c r="M50" s="18" t="n">
        <v>366.92642505</v>
      </c>
      <c r="N50" s="20" t="n">
        <v>6.73675518</v>
      </c>
      <c r="O50" s="18" t="s">
        <v>481</v>
      </c>
      <c r="P50" s="20" t="s">
        <v>481</v>
      </c>
      <c r="Q50" s="18" t="s">
        <v>481</v>
      </c>
      <c r="R50" s="20" t="s">
        <v>481</v>
      </c>
      <c r="S50" s="18" t="s">
        <v>481</v>
      </c>
      <c r="T50" s="20" t="s">
        <v>481</v>
      </c>
      <c r="U50" s="18" t="n">
        <v>345.26848867</v>
      </c>
      <c r="V50" s="20" t="n">
        <v>8.32375585</v>
      </c>
    </row>
    <row r="51" spans="1:22">
      <c r="A51" s="15" t="s">
        <v>526</v>
      </c>
      <c r="B51" s="17" t="n">
        <v>6866</v>
      </c>
      <c r="C51" s="18">
        <f>(114.0/B51*100)</f>
        <v/>
      </c>
      <c r="D51" s="19" t="n">
        <v>6752</v>
      </c>
      <c r="E51" s="18" t="n">
        <v>395.92381231</v>
      </c>
      <c r="F51" s="20" t="n">
        <v>5.00540428</v>
      </c>
      <c r="G51" s="18" t="n">
        <v>405.30011504</v>
      </c>
      <c r="H51" s="20" t="n">
        <v>4.66140557</v>
      </c>
      <c r="I51" s="18" t="n">
        <v>425.90791702</v>
      </c>
      <c r="J51" s="20" t="n">
        <v>3.83218237</v>
      </c>
      <c r="K51" s="18" t="n">
        <v>445.29917536</v>
      </c>
      <c r="L51" s="20" t="n">
        <v>3.16739024</v>
      </c>
      <c r="M51" s="18" t="n">
        <v>383.27112715</v>
      </c>
      <c r="N51" s="20" t="n">
        <v>7.20497991</v>
      </c>
      <c r="O51" s="18" t="s">
        <v>481</v>
      </c>
      <c r="P51" s="20" t="s">
        <v>481</v>
      </c>
      <c r="Q51" s="18" t="n">
        <v>427.96430568</v>
      </c>
      <c r="R51" s="20" t="n">
        <v>5.20460603</v>
      </c>
      <c r="S51" s="18" t="s">
        <v>481</v>
      </c>
      <c r="T51" s="20" t="s">
        <v>481</v>
      </c>
      <c r="U51" s="18" t="n">
        <v>385.53412218</v>
      </c>
      <c r="V51" s="20" t="n">
        <v>7.50538312</v>
      </c>
    </row>
    <row r="52" spans="1:22">
      <c r="A52" s="15" t="s">
        <v>527</v>
      </c>
      <c r="B52" s="17" t="n">
        <v>5809</v>
      </c>
      <c r="C52" s="18">
        <f>(88.0/B52*100)</f>
        <v/>
      </c>
      <c r="D52" s="19" t="n">
        <v>5721</v>
      </c>
      <c r="E52" s="18" t="n">
        <v>459.8289201</v>
      </c>
      <c r="F52" s="20" t="n">
        <v>5.04370091</v>
      </c>
      <c r="G52" s="18" t="n">
        <v>483.23953828</v>
      </c>
      <c r="H52" s="20" t="n">
        <v>4.6204979</v>
      </c>
      <c r="I52" s="18" t="n">
        <v>502.33094603</v>
      </c>
      <c r="J52" s="20" t="n">
        <v>3.32893755</v>
      </c>
      <c r="K52" s="18" t="n">
        <v>507.52217147</v>
      </c>
      <c r="L52" s="20" t="n">
        <v>3.10033405</v>
      </c>
      <c r="M52" s="18" t="n">
        <v>421.26811804</v>
      </c>
      <c r="N52" s="20" t="n">
        <v>5.96822849</v>
      </c>
      <c r="O52" s="18" t="s">
        <v>481</v>
      </c>
      <c r="P52" s="20" t="s">
        <v>481</v>
      </c>
      <c r="Q52" s="18" t="s">
        <v>481</v>
      </c>
      <c r="R52" s="20" t="s">
        <v>481</v>
      </c>
      <c r="S52" s="18" t="s">
        <v>481</v>
      </c>
      <c r="T52" s="20" t="s">
        <v>481</v>
      </c>
      <c r="U52" s="18" t="n">
        <v>420.90322206</v>
      </c>
      <c r="V52" s="20" t="n">
        <v>7.66727621</v>
      </c>
    </row>
    <row r="53" spans="1:22">
      <c r="A53" s="15" t="s">
        <v>528</v>
      </c>
      <c r="B53" s="17" t="n">
        <v>5571</v>
      </c>
      <c r="C53" s="18">
        <f>(95.0/B53*100)</f>
        <v/>
      </c>
      <c r="D53" s="19" t="n">
        <v>5476</v>
      </c>
      <c r="E53" s="18" t="n">
        <v>429.16210452</v>
      </c>
      <c r="F53" s="20" t="n">
        <v>3.569623</v>
      </c>
      <c r="G53" s="18" t="n">
        <v>453.77460183</v>
      </c>
      <c r="H53" s="20" t="n">
        <v>3.47952011</v>
      </c>
      <c r="I53" s="18" t="n">
        <v>459.11993442</v>
      </c>
      <c r="J53" s="20" t="n">
        <v>2.73769669</v>
      </c>
      <c r="K53" s="18" t="n">
        <v>475.05183232</v>
      </c>
      <c r="L53" s="20" t="n">
        <v>4.74168286</v>
      </c>
      <c r="M53" s="18" t="n">
        <v>364.18043417</v>
      </c>
      <c r="N53" s="20" t="n">
        <v>5.41914123</v>
      </c>
      <c r="O53" s="18" t="s">
        <v>481</v>
      </c>
      <c r="P53" s="20" t="s">
        <v>481</v>
      </c>
      <c r="Q53" s="18" t="s">
        <v>481</v>
      </c>
      <c r="R53" s="20" t="s">
        <v>481</v>
      </c>
      <c r="S53" s="18" t="s">
        <v>481</v>
      </c>
      <c r="T53" s="20" t="s">
        <v>481</v>
      </c>
      <c r="U53" s="18" t="n">
        <v>370.5343799</v>
      </c>
      <c r="V53" s="20" t="n">
        <v>7.95336662</v>
      </c>
    </row>
    <row r="54" spans="1:22">
      <c r="A54" s="15" t="s">
        <v>529</v>
      </c>
      <c r="B54" s="17" t="n">
        <v>4740</v>
      </c>
      <c r="C54" s="18">
        <f>(276.0/B54*100)</f>
        <v/>
      </c>
      <c r="D54" s="19" t="n">
        <v>4464</v>
      </c>
      <c r="E54" s="18" t="n">
        <v>361.69696519</v>
      </c>
      <c r="F54" s="20" t="n">
        <v>3.46325308</v>
      </c>
      <c r="G54" s="18" t="n">
        <v>375.95334503</v>
      </c>
      <c r="H54" s="20" t="n">
        <v>4.11913292</v>
      </c>
      <c r="I54" s="18" t="n">
        <v>386.61718875</v>
      </c>
      <c r="J54" s="20" t="n">
        <v>4.88601249</v>
      </c>
      <c r="K54" s="18" t="n">
        <v>379.52440978</v>
      </c>
      <c r="L54" s="20" t="n">
        <v>7.62703153</v>
      </c>
      <c r="M54" s="18" t="n">
        <v>285.11114138</v>
      </c>
      <c r="N54" s="20" t="n">
        <v>8.04981896</v>
      </c>
      <c r="O54" s="18" t="s">
        <v>481</v>
      </c>
      <c r="P54" s="20" t="s">
        <v>481</v>
      </c>
      <c r="Q54" s="18" t="s">
        <v>481</v>
      </c>
      <c r="R54" s="20" t="s">
        <v>481</v>
      </c>
      <c r="S54" s="18" t="s">
        <v>481</v>
      </c>
      <c r="T54" s="20" t="s">
        <v>481</v>
      </c>
      <c r="U54" s="18" t="n">
        <v>297.24283708</v>
      </c>
      <c r="V54" s="20" t="n">
        <v>4.20285282</v>
      </c>
    </row>
    <row r="55" spans="1:22">
      <c r="A55" s="15" t="s">
        <v>530</v>
      </c>
      <c r="B55" s="17" t="n">
        <v>5316</v>
      </c>
      <c r="C55" s="18">
        <f>(22.0/B55*100)</f>
        <v/>
      </c>
      <c r="D55" s="19" t="n">
        <v>5294</v>
      </c>
      <c r="E55" s="18" t="n">
        <v>382.68406175</v>
      </c>
      <c r="F55" s="20" t="n">
        <v>5.1949864</v>
      </c>
      <c r="G55" s="18" t="n">
        <v>410.51253354</v>
      </c>
      <c r="H55" s="20" t="n">
        <v>4.60516001</v>
      </c>
      <c r="I55" s="18" t="n">
        <v>408.95176807</v>
      </c>
      <c r="J55" s="20" t="n">
        <v>3.15449014</v>
      </c>
      <c r="K55" s="18" t="n">
        <v>427.61295508</v>
      </c>
      <c r="L55" s="20" t="n">
        <v>4.48116285</v>
      </c>
      <c r="M55" s="18" t="s">
        <v>481</v>
      </c>
      <c r="N55" s="20" t="s">
        <v>481</v>
      </c>
      <c r="O55" s="18" t="s">
        <v>481</v>
      </c>
      <c r="P55" s="20" t="s">
        <v>481</v>
      </c>
      <c r="Q55" s="18" t="s">
        <v>481</v>
      </c>
      <c r="R55" s="20" t="s">
        <v>481</v>
      </c>
      <c r="S55" s="18" t="n">
        <v>297.59025083</v>
      </c>
      <c r="T55" s="20" t="n">
        <v>27.52465485</v>
      </c>
      <c r="U55" s="18" t="n">
        <v>281.4677335</v>
      </c>
      <c r="V55" s="20" t="n">
        <v>7.52990634</v>
      </c>
    </row>
    <row r="56" spans="1:22">
      <c r="A56" s="15" t="s">
        <v>531</v>
      </c>
      <c r="B56" s="17" t="n">
        <v>5359</v>
      </c>
      <c r="C56" s="18">
        <f>(77.0/B56*100)</f>
        <v/>
      </c>
      <c r="D56" s="19" t="n">
        <v>5282</v>
      </c>
      <c r="E56" s="18" t="n">
        <v>506.69442612</v>
      </c>
      <c r="F56" s="20" t="n">
        <v>6.70862962</v>
      </c>
      <c r="G56" s="18" t="n">
        <v>516.32959916</v>
      </c>
      <c r="H56" s="20" t="n">
        <v>5.61983197</v>
      </c>
      <c r="I56" s="18" t="n">
        <v>521.13845393</v>
      </c>
      <c r="J56" s="20" t="n">
        <v>3.48684146</v>
      </c>
      <c r="K56" s="18" t="n">
        <v>554.73467852</v>
      </c>
      <c r="L56" s="20" t="n">
        <v>4.25155217</v>
      </c>
      <c r="M56" s="18" t="n">
        <v>511.472242</v>
      </c>
      <c r="N56" s="20" t="n">
        <v>3.24970706</v>
      </c>
      <c r="O56" s="18" t="s">
        <v>481</v>
      </c>
      <c r="P56" s="20" t="s">
        <v>481</v>
      </c>
      <c r="Q56" s="18" t="s">
        <v>481</v>
      </c>
      <c r="R56" s="20" t="s">
        <v>481</v>
      </c>
      <c r="S56" s="18" t="s">
        <v>481</v>
      </c>
      <c r="T56" s="20" t="s">
        <v>481</v>
      </c>
      <c r="U56" s="18" t="n">
        <v>519.74096365</v>
      </c>
      <c r="V56" s="20" t="n">
        <v>14.1557912</v>
      </c>
    </row>
    <row r="57" spans="1:22">
      <c r="A57" s="15" t="s">
        <v>532</v>
      </c>
      <c r="B57" s="17" t="n">
        <v>6513</v>
      </c>
      <c r="C57" s="18">
        <f>(0.0/B57*100)</f>
        <v/>
      </c>
      <c r="D57" s="19" t="n">
        <v>6513</v>
      </c>
      <c r="E57" s="18" t="n">
        <v>359.97354491</v>
      </c>
      <c r="F57" s="20" t="n">
        <v>5.81736715</v>
      </c>
      <c r="G57" s="18" t="n">
        <v>380.96014213</v>
      </c>
      <c r="H57" s="20" t="n">
        <v>6.57543344</v>
      </c>
      <c r="I57" s="18" t="n">
        <v>402.96534935</v>
      </c>
      <c r="J57" s="20" t="n">
        <v>3.58279708</v>
      </c>
      <c r="K57" s="18" t="n">
        <v>402.9913965</v>
      </c>
      <c r="L57" s="20" t="n">
        <v>3.0302664</v>
      </c>
      <c r="M57" s="18" t="s">
        <v>481</v>
      </c>
      <c r="N57" s="20" t="s">
        <v>481</v>
      </c>
      <c r="O57" s="18" t="s">
        <v>481</v>
      </c>
      <c r="P57" s="20" t="s">
        <v>481</v>
      </c>
      <c r="Q57" s="18" t="s">
        <v>481</v>
      </c>
      <c r="R57" s="20" t="s">
        <v>481</v>
      </c>
      <c r="S57" s="18" t="n">
        <v>320.47542874</v>
      </c>
      <c r="T57" s="20" t="n">
        <v>25.20662817</v>
      </c>
      <c r="U57" s="18" t="n">
        <v>371.0985545</v>
      </c>
      <c r="V57" s="20" t="n">
        <v>9.97166382</v>
      </c>
    </row>
    <row r="58" spans="1:22">
      <c r="A58" s="15" t="s">
        <v>533</v>
      </c>
      <c r="B58" s="17" t="n">
        <v>7267</v>
      </c>
      <c r="C58" s="18">
        <f>(10.0/B58*100)</f>
        <v/>
      </c>
      <c r="D58" s="19" t="n">
        <v>7257</v>
      </c>
      <c r="E58" s="18" t="n">
        <v>403.01689494</v>
      </c>
      <c r="F58" s="20" t="n">
        <v>3.74677195</v>
      </c>
      <c r="G58" s="18" t="n">
        <v>412.44727469</v>
      </c>
      <c r="H58" s="20" t="n">
        <v>3.34861466</v>
      </c>
      <c r="I58" s="18" t="n">
        <v>424.91940626</v>
      </c>
      <c r="J58" s="20" t="n">
        <v>3.6108249</v>
      </c>
      <c r="K58" s="18" t="n">
        <v>415.76405929</v>
      </c>
      <c r="L58" s="20" t="n">
        <v>4.40767398</v>
      </c>
      <c r="M58" s="18" t="s">
        <v>481</v>
      </c>
      <c r="N58" s="20" t="s">
        <v>481</v>
      </c>
      <c r="O58" s="18" t="s">
        <v>481</v>
      </c>
      <c r="P58" s="20" t="s">
        <v>481</v>
      </c>
      <c r="Q58" s="18" t="s">
        <v>481</v>
      </c>
      <c r="R58" s="20" t="s">
        <v>481</v>
      </c>
      <c r="S58" s="18" t="n">
        <v>257.66187396</v>
      </c>
      <c r="T58" s="20" t="n">
        <v>21.25974788</v>
      </c>
      <c r="U58" s="18" t="n">
        <v>321.6455435</v>
      </c>
      <c r="V58" s="20" t="n">
        <v>9.68175359</v>
      </c>
    </row>
    <row r="59" spans="1:22">
      <c r="A59" s="15" t="s">
        <v>534</v>
      </c>
      <c r="B59" s="17" t="n">
        <v>4826</v>
      </c>
      <c r="C59" s="18">
        <f>(26.0/B59*100)</f>
        <v/>
      </c>
      <c r="D59" s="19" t="n">
        <v>4800</v>
      </c>
      <c r="E59" s="18" t="n">
        <v>314.76665546</v>
      </c>
      <c r="F59" s="20" t="n">
        <v>4.55707198</v>
      </c>
      <c r="G59" s="18" t="n">
        <v>351.14243587</v>
      </c>
      <c r="H59" s="20" t="n">
        <v>4.35684936</v>
      </c>
      <c r="I59" s="18" t="n">
        <v>359.80323877</v>
      </c>
      <c r="J59" s="20" t="n">
        <v>2.39385109</v>
      </c>
      <c r="K59" s="18" t="n">
        <v>354.37888872</v>
      </c>
      <c r="L59" s="20" t="n">
        <v>2.87585742</v>
      </c>
      <c r="M59" s="18" t="s">
        <v>481</v>
      </c>
      <c r="N59" s="20" t="s">
        <v>481</v>
      </c>
      <c r="O59" s="18" t="s">
        <v>481</v>
      </c>
      <c r="P59" s="20" t="s">
        <v>481</v>
      </c>
      <c r="Q59" s="18" t="s">
        <v>481</v>
      </c>
      <c r="R59" s="20" t="s">
        <v>481</v>
      </c>
      <c r="S59" s="18" t="n">
        <v>265.90801781</v>
      </c>
      <c r="T59" s="20" t="n">
        <v>14.94475704</v>
      </c>
      <c r="U59" s="18" t="n">
        <v>283.20969575</v>
      </c>
      <c r="V59" s="20" t="n">
        <v>8.51997289</v>
      </c>
    </row>
    <row r="60" spans="1:22">
      <c r="A60" s="15" t="s">
        <v>535</v>
      </c>
      <c r="B60" s="17" t="n">
        <v>4546</v>
      </c>
      <c r="C60" s="18">
        <f>(15.0/B60*100)</f>
        <v/>
      </c>
      <c r="D60" s="19" t="n">
        <v>4531</v>
      </c>
      <c r="E60" s="18" t="n">
        <v>310.897915</v>
      </c>
      <c r="F60" s="20" t="n">
        <v>6.10720407</v>
      </c>
      <c r="G60" s="18" t="n">
        <v>346.19241237</v>
      </c>
      <c r="H60" s="20" t="n">
        <v>6.05070272</v>
      </c>
      <c r="I60" s="18" t="n">
        <v>356.4378342</v>
      </c>
      <c r="J60" s="20" t="n">
        <v>5.63561884</v>
      </c>
      <c r="K60" s="18" t="n">
        <v>374.20708406</v>
      </c>
      <c r="L60" s="20" t="n">
        <v>7.6553422</v>
      </c>
      <c r="M60" s="18" t="s">
        <v>481</v>
      </c>
      <c r="N60" s="20" t="s">
        <v>481</v>
      </c>
      <c r="O60" s="18" t="s">
        <v>481</v>
      </c>
      <c r="P60" s="20" t="s">
        <v>481</v>
      </c>
      <c r="Q60" s="18" t="s">
        <v>481</v>
      </c>
      <c r="R60" s="20" t="s">
        <v>481</v>
      </c>
      <c r="S60" s="18" t="n">
        <v>258.62534962</v>
      </c>
      <c r="T60" s="20" t="n">
        <v>21.11814857</v>
      </c>
      <c r="U60" s="18" t="n">
        <v>303.48047458</v>
      </c>
      <c r="V60" s="20" t="n">
        <v>7.4536728</v>
      </c>
    </row>
    <row r="61" spans="1:22">
      <c r="A61" s="15" t="s">
        <v>536</v>
      </c>
      <c r="B61" s="17" t="n">
        <v>6525</v>
      </c>
      <c r="C61" s="18">
        <f>(150.0/B61*100)</f>
        <v/>
      </c>
      <c r="D61" s="19" t="n">
        <v>6375</v>
      </c>
      <c r="E61" s="18" t="n">
        <v>429.24770047</v>
      </c>
      <c r="F61" s="20" t="n">
        <v>4.32732773</v>
      </c>
      <c r="G61" s="18" t="n">
        <v>432.38717642</v>
      </c>
      <c r="H61" s="20" t="n">
        <v>4.87221828</v>
      </c>
      <c r="I61" s="18" t="n">
        <v>468.0261109</v>
      </c>
      <c r="J61" s="20" t="n">
        <v>3.26532164</v>
      </c>
      <c r="K61" s="18" t="n">
        <v>504.96456771</v>
      </c>
      <c r="L61" s="20" t="n">
        <v>2.92882648</v>
      </c>
      <c r="M61" s="18" t="n">
        <v>383.6044198</v>
      </c>
      <c r="N61" s="20" t="n">
        <v>9.387721190000001</v>
      </c>
      <c r="O61" s="18" t="s">
        <v>481</v>
      </c>
      <c r="P61" s="20" t="s">
        <v>481</v>
      </c>
      <c r="Q61" s="18" t="s">
        <v>481</v>
      </c>
      <c r="R61" s="20" t="s">
        <v>481</v>
      </c>
      <c r="S61" s="18" t="s">
        <v>481</v>
      </c>
      <c r="T61" s="20" t="s">
        <v>481</v>
      </c>
      <c r="U61" s="18" t="n">
        <v>406.08324646</v>
      </c>
      <c r="V61" s="20" t="n">
        <v>7.95140895</v>
      </c>
    </row>
    <row r="62" spans="1:22">
      <c r="A62" s="15" t="s">
        <v>537</v>
      </c>
      <c r="B62" s="17" t="n">
        <v>4476</v>
      </c>
      <c r="C62" s="18">
        <f>(3.0/B62*100)</f>
        <v/>
      </c>
      <c r="D62" s="19" t="n">
        <v>4473</v>
      </c>
      <c r="E62" s="18" t="n">
        <v>464.6679276</v>
      </c>
      <c r="F62" s="20" t="n">
        <v>10.43874698</v>
      </c>
      <c r="G62" s="18" t="n">
        <v>479.76308181</v>
      </c>
      <c r="H62" s="20" t="n">
        <v>5.67020854</v>
      </c>
      <c r="I62" s="18" t="n">
        <v>496.56971146</v>
      </c>
      <c r="J62" s="20" t="n">
        <v>2.12116859</v>
      </c>
      <c r="K62" s="18" t="n">
        <v>530.61660435</v>
      </c>
      <c r="L62" s="20" t="n">
        <v>2.38437193</v>
      </c>
      <c r="M62" s="18" t="n">
        <v>489.95828195</v>
      </c>
      <c r="N62" s="20" t="n">
        <v>4.45531942</v>
      </c>
      <c r="O62" s="18" t="s">
        <v>481</v>
      </c>
      <c r="P62" s="20" t="s">
        <v>481</v>
      </c>
      <c r="Q62" s="18" t="s">
        <v>481</v>
      </c>
      <c r="R62" s="20" t="s">
        <v>481</v>
      </c>
      <c r="S62" s="18" t="s">
        <v>481</v>
      </c>
      <c r="T62" s="20" t="s">
        <v>481</v>
      </c>
      <c r="U62" s="18" t="n">
        <v>484.97892677</v>
      </c>
      <c r="V62" s="20" t="n">
        <v>11.54852021</v>
      </c>
    </row>
    <row r="63" spans="1:22">
      <c r="A63" s="15" t="s">
        <v>538</v>
      </c>
      <c r="B63" s="17" t="n">
        <v>5324</v>
      </c>
      <c r="C63" s="18">
        <f>(13.0/B63*100)</f>
        <v/>
      </c>
      <c r="D63" s="19" t="n">
        <v>5311</v>
      </c>
      <c r="E63" s="18" t="n">
        <v>318.7897028</v>
      </c>
      <c r="F63" s="20" t="n">
        <v>4.98443991</v>
      </c>
      <c r="G63" s="18" t="n">
        <v>354.52814122</v>
      </c>
      <c r="H63" s="20" t="n">
        <v>5.20173437</v>
      </c>
      <c r="I63" s="18" t="n">
        <v>363.74824402</v>
      </c>
      <c r="J63" s="20" t="n">
        <v>2.6643305</v>
      </c>
      <c r="K63" s="18" t="n">
        <v>362.93996373</v>
      </c>
      <c r="L63" s="20" t="n">
        <v>4.0076723</v>
      </c>
      <c r="M63" s="18" t="s">
        <v>481</v>
      </c>
      <c r="N63" s="20" t="s">
        <v>481</v>
      </c>
      <c r="O63" s="18" t="s">
        <v>481</v>
      </c>
      <c r="P63" s="20" t="s">
        <v>481</v>
      </c>
      <c r="Q63" s="18" t="n">
        <v>318.68526965</v>
      </c>
      <c r="R63" s="20" t="n">
        <v>42.43703458</v>
      </c>
      <c r="S63" s="18" t="n">
        <v>212.98806241</v>
      </c>
      <c r="T63" s="20" t="n">
        <v>41.59752574</v>
      </c>
      <c r="U63" s="18" t="n">
        <v>313.84234794</v>
      </c>
      <c r="V63" s="20" t="n">
        <v>4.94981711</v>
      </c>
    </row>
    <row r="64" spans="1:22">
      <c r="A64" s="15" t="s">
        <v>539</v>
      </c>
      <c r="B64" s="17" t="n">
        <v>3634</v>
      </c>
      <c r="C64" s="18">
        <f>(3.0/B64*100)</f>
        <v/>
      </c>
      <c r="D64" s="19" t="n">
        <v>3631</v>
      </c>
      <c r="E64" s="18" t="n">
        <v>384.89955462</v>
      </c>
      <c r="F64" s="20" t="n">
        <v>9.438620970000001</v>
      </c>
      <c r="G64" s="18" t="n">
        <v>434.52368847</v>
      </c>
      <c r="H64" s="20" t="n">
        <v>5.9444168</v>
      </c>
      <c r="I64" s="18" t="n">
        <v>460.9615118</v>
      </c>
      <c r="J64" s="20" t="n">
        <v>3.46670914</v>
      </c>
      <c r="K64" s="18" t="n">
        <v>463.78584709</v>
      </c>
      <c r="L64" s="20" t="n">
        <v>3.43825999</v>
      </c>
      <c r="M64" s="18" t="s">
        <v>481</v>
      </c>
      <c r="N64" s="20" t="s">
        <v>481</v>
      </c>
      <c r="O64" s="18" t="s">
        <v>481</v>
      </c>
      <c r="P64" s="20" t="s">
        <v>481</v>
      </c>
      <c r="Q64" s="18" t="s">
        <v>481</v>
      </c>
      <c r="R64" s="20" t="s">
        <v>481</v>
      </c>
      <c r="S64" s="18" t="s">
        <v>481</v>
      </c>
      <c r="T64" s="20" t="s">
        <v>481</v>
      </c>
      <c r="U64" s="18" t="n">
        <v>304.87384033</v>
      </c>
      <c r="V64" s="20" t="n">
        <v>9.88144821</v>
      </c>
    </row>
    <row r="65" spans="1:22">
      <c r="A65" s="15" t="s">
        <v>540</v>
      </c>
      <c r="B65" s="17" t="n">
        <v>5325</v>
      </c>
      <c r="C65" s="18">
        <f>(14.0/B65*100)</f>
        <v/>
      </c>
      <c r="D65" s="19" t="n">
        <v>5311</v>
      </c>
      <c r="E65" s="18" t="n">
        <v>409.9681807</v>
      </c>
      <c r="F65" s="20" t="n">
        <v>5.04754818</v>
      </c>
      <c r="G65" s="18" t="n">
        <v>437.9529043</v>
      </c>
      <c r="H65" s="20" t="n">
        <v>3.75845258</v>
      </c>
      <c r="I65" s="18" t="n">
        <v>424.54392938</v>
      </c>
      <c r="J65" s="20" t="n">
        <v>2.91127571</v>
      </c>
      <c r="K65" s="18" t="n">
        <v>403.33010055</v>
      </c>
      <c r="L65" s="20" t="n">
        <v>4.75206042</v>
      </c>
      <c r="M65" s="18" t="s">
        <v>481</v>
      </c>
      <c r="N65" s="20" t="s">
        <v>481</v>
      </c>
      <c r="O65" s="18" t="s">
        <v>481</v>
      </c>
      <c r="P65" s="20" t="s">
        <v>481</v>
      </c>
      <c r="Q65" s="18" t="n">
        <v>328.83326979</v>
      </c>
      <c r="R65" s="20" t="n">
        <v>36.16552228</v>
      </c>
      <c r="S65" s="18" t="s">
        <v>481</v>
      </c>
      <c r="T65" s="20" t="s">
        <v>481</v>
      </c>
      <c r="U65" s="18" t="n">
        <v>305.38497835</v>
      </c>
      <c r="V65" s="20" t="n">
        <v>8.72159055</v>
      </c>
    </row>
    <row r="66" spans="1:22">
      <c r="A66" s="15" t="s">
        <v>541</v>
      </c>
      <c r="B66" s="17" t="n">
        <v>5665</v>
      </c>
      <c r="C66" s="18">
        <f>(82.0/B66*100)</f>
        <v/>
      </c>
      <c r="D66" s="19" t="n">
        <v>5583</v>
      </c>
      <c r="E66" s="18" t="n">
        <v>409.05408497</v>
      </c>
      <c r="F66" s="20" t="n">
        <v>4.36957828</v>
      </c>
      <c r="G66" s="18" t="n">
        <v>416.2339923</v>
      </c>
      <c r="H66" s="20" t="n">
        <v>3.4990162</v>
      </c>
      <c r="I66" s="18" t="n">
        <v>446.37189193</v>
      </c>
      <c r="J66" s="20" t="n">
        <v>2.48096106</v>
      </c>
      <c r="K66" s="18" t="n">
        <v>465.12699753</v>
      </c>
      <c r="L66" s="20" t="n">
        <v>2.65720842</v>
      </c>
      <c r="M66" s="18" t="n">
        <v>375.03384174</v>
      </c>
      <c r="N66" s="20" t="n">
        <v>4.57448314</v>
      </c>
      <c r="O66" s="18" t="s">
        <v>481</v>
      </c>
      <c r="P66" s="20" t="s">
        <v>481</v>
      </c>
      <c r="Q66" s="18" t="s">
        <v>481</v>
      </c>
      <c r="R66" s="20" t="s">
        <v>481</v>
      </c>
      <c r="S66" s="18" t="s">
        <v>481</v>
      </c>
      <c r="T66" s="20" t="s">
        <v>481</v>
      </c>
      <c r="U66" s="18" t="n">
        <v>365.32249629</v>
      </c>
      <c r="V66" s="20" t="n">
        <v>4.41270582</v>
      </c>
    </row>
    <row r="67" spans="1:22">
      <c r="A67" s="15" t="s">
        <v>542</v>
      </c>
      <c r="B67" s="17" t="n">
        <v>6971</v>
      </c>
      <c r="C67" s="18">
        <f>(480.0/B67*100)</f>
        <v/>
      </c>
      <c r="D67" s="19" t="n">
        <v>6491</v>
      </c>
      <c r="E67" s="18" t="n">
        <v>375.11837406</v>
      </c>
      <c r="F67" s="20" t="n">
        <v>3.43595003</v>
      </c>
      <c r="G67" s="18" t="n">
        <v>403.33619055</v>
      </c>
      <c r="H67" s="20" t="n">
        <v>4.08416664</v>
      </c>
      <c r="I67" s="18" t="n">
        <v>414.37341134</v>
      </c>
      <c r="J67" s="20" t="n">
        <v>3.40157295</v>
      </c>
      <c r="K67" s="18" t="n">
        <v>451.57443014</v>
      </c>
      <c r="L67" s="20" t="n">
        <v>4.87191049</v>
      </c>
      <c r="M67" s="18" t="n">
        <v>362.89280251</v>
      </c>
      <c r="N67" s="20" t="n">
        <v>6.96386695</v>
      </c>
      <c r="O67" s="18" t="s">
        <v>481</v>
      </c>
      <c r="P67" s="20" t="s">
        <v>481</v>
      </c>
      <c r="Q67" s="18" t="s">
        <v>481</v>
      </c>
      <c r="R67" s="20" t="s">
        <v>481</v>
      </c>
      <c r="S67" s="18" t="s">
        <v>481</v>
      </c>
      <c r="T67" s="20" t="s">
        <v>481</v>
      </c>
      <c r="U67" s="18" t="n">
        <v>331.14558426</v>
      </c>
      <c r="V67" s="20" t="n">
        <v>6.17455669</v>
      </c>
    </row>
    <row r="68" spans="1:22">
      <c r="A68" s="15" t="s">
        <v>543</v>
      </c>
      <c r="B68" s="17" t="n">
        <v>12083</v>
      </c>
      <c r="C68" s="18">
        <f>(30.0/B68*100)</f>
        <v/>
      </c>
      <c r="D68" s="19" t="n">
        <v>12053</v>
      </c>
      <c r="E68" s="18" t="n">
        <v>370.71105349</v>
      </c>
      <c r="F68" s="20" t="n">
        <v>3.03847289</v>
      </c>
      <c r="G68" s="18" t="n">
        <v>393.00513825</v>
      </c>
      <c r="H68" s="20" t="n">
        <v>2.65633609</v>
      </c>
      <c r="I68" s="18" t="n">
        <v>434.06547371</v>
      </c>
      <c r="J68" s="20" t="n">
        <v>2.19371016</v>
      </c>
      <c r="K68" s="18" t="n">
        <v>456.65887382</v>
      </c>
      <c r="L68" s="20" t="n">
        <v>2.43813013</v>
      </c>
      <c r="M68" s="18" t="n">
        <v>328.28585839</v>
      </c>
      <c r="N68" s="20" t="n">
        <v>3.23835827</v>
      </c>
      <c r="O68" s="18" t="s">
        <v>481</v>
      </c>
      <c r="P68" s="20" t="s">
        <v>481</v>
      </c>
      <c r="Q68" s="18" t="s">
        <v>481</v>
      </c>
      <c r="R68" s="20" t="s">
        <v>481</v>
      </c>
      <c r="S68" s="18" t="s">
        <v>481</v>
      </c>
      <c r="T68" s="20" t="s">
        <v>481</v>
      </c>
      <c r="U68" s="18" t="n">
        <v>346.81938047</v>
      </c>
      <c r="V68" s="20" t="n">
        <v>4.91637422</v>
      </c>
    </row>
    <row r="69" spans="1:22">
      <c r="A69" s="15" t="s">
        <v>544</v>
      </c>
      <c r="B69" s="17" t="n">
        <v>4876</v>
      </c>
      <c r="C69" s="18">
        <f>(0.0/B69*100)</f>
        <v/>
      </c>
      <c r="D69" s="19" t="n">
        <v>4876</v>
      </c>
      <c r="E69" s="18" t="n">
        <v>401.08376986</v>
      </c>
      <c r="F69" s="20" t="n">
        <v>6.08444339</v>
      </c>
      <c r="G69" s="18" t="n">
        <v>435.43966073</v>
      </c>
      <c r="H69" s="20" t="n">
        <v>5.71349512</v>
      </c>
      <c r="I69" s="18" t="n">
        <v>438.08401147</v>
      </c>
      <c r="J69" s="20" t="n">
        <v>4.41787726</v>
      </c>
      <c r="K69" s="18" t="n">
        <v>439.94846917</v>
      </c>
      <c r="L69" s="20" t="n">
        <v>4.86549784</v>
      </c>
      <c r="M69" s="18" t="s">
        <v>481</v>
      </c>
      <c r="N69" s="20" t="s">
        <v>481</v>
      </c>
      <c r="O69" s="18" t="s">
        <v>481</v>
      </c>
      <c r="P69" s="20" t="s">
        <v>481</v>
      </c>
      <c r="Q69" s="18" t="s">
        <v>481</v>
      </c>
      <c r="R69" s="20" t="s">
        <v>481</v>
      </c>
      <c r="S69" s="18" t="s">
        <v>481</v>
      </c>
      <c r="T69" s="20" t="s">
        <v>481</v>
      </c>
      <c r="U69" s="18" t="n">
        <v>326.23981448</v>
      </c>
      <c r="V69" s="20" t="n">
        <v>22.83509171</v>
      </c>
    </row>
    <row r="70" spans="1:22">
      <c r="A70" s="15" t="s">
        <v>545</v>
      </c>
      <c r="B70" s="17" t="n">
        <v>6036</v>
      </c>
      <c r="C70" s="18">
        <f>(223.0/B70*100)</f>
        <v/>
      </c>
      <c r="D70" s="19" t="n">
        <v>5813</v>
      </c>
      <c r="E70" s="18" t="n">
        <v>476.07951011</v>
      </c>
      <c r="F70" s="20" t="n">
        <v>4.18642126</v>
      </c>
      <c r="G70" s="18" t="n">
        <v>499.23088797</v>
      </c>
      <c r="H70" s="20" t="n">
        <v>4.12015633</v>
      </c>
      <c r="I70" s="18" t="n">
        <v>506.13387083</v>
      </c>
      <c r="J70" s="20" t="n">
        <v>3.627983</v>
      </c>
      <c r="K70" s="18" t="n">
        <v>523.00350243</v>
      </c>
      <c r="L70" s="20" t="n">
        <v>5.32080388</v>
      </c>
      <c r="M70" s="18" t="n">
        <v>432.50302033</v>
      </c>
      <c r="N70" s="20" t="n">
        <v>6.8787403</v>
      </c>
      <c r="O70" s="18" t="s">
        <v>481</v>
      </c>
      <c r="P70" s="20" t="s">
        <v>481</v>
      </c>
      <c r="Q70" s="18" t="s">
        <v>481</v>
      </c>
      <c r="R70" s="20" t="s">
        <v>481</v>
      </c>
      <c r="S70" s="18" t="s">
        <v>481</v>
      </c>
      <c r="T70" s="20" t="s">
        <v>481</v>
      </c>
      <c r="U70" s="18" t="n">
        <v>431.37156466</v>
      </c>
      <c r="V70" s="20" t="n">
        <v>8.272753789999999</v>
      </c>
    </row>
    <row r="71" spans="1:22">
      <c r="A71" s="15" t="s">
        <v>546</v>
      </c>
      <c r="B71" s="17" t="n">
        <v>6115</v>
      </c>
      <c r="C71" s="18">
        <f>(23.0/B71*100)</f>
        <v/>
      </c>
      <c r="D71" s="19" t="n">
        <v>6092</v>
      </c>
      <c r="E71" s="18" t="n">
        <v>497.80031489</v>
      </c>
      <c r="F71" s="20" t="n">
        <v>6.60584562</v>
      </c>
      <c r="G71" s="18" t="n">
        <v>524.78249155</v>
      </c>
      <c r="H71" s="20" t="n">
        <v>5.2977978</v>
      </c>
      <c r="I71" s="18" t="n">
        <v>541.43712571</v>
      </c>
      <c r="J71" s="20" t="n">
        <v>2.66632156</v>
      </c>
      <c r="K71" s="18" t="n">
        <v>548.54683214</v>
      </c>
      <c r="L71" s="20" t="n">
        <v>2.00999069</v>
      </c>
      <c r="M71" s="18" t="n">
        <v>434.90114573</v>
      </c>
      <c r="N71" s="20" t="n">
        <v>6.3583381</v>
      </c>
      <c r="O71" s="18" t="s">
        <v>481</v>
      </c>
      <c r="P71" s="20" t="s">
        <v>481</v>
      </c>
      <c r="Q71" s="18" t="s">
        <v>481</v>
      </c>
      <c r="R71" s="20" t="s">
        <v>481</v>
      </c>
      <c r="S71" s="18" t="s">
        <v>481</v>
      </c>
      <c r="T71" s="20" t="s">
        <v>481</v>
      </c>
      <c r="U71" s="18" t="n">
        <v>530.63085499</v>
      </c>
      <c r="V71" s="20" t="n">
        <v>15.06098542</v>
      </c>
    </row>
    <row r="72" spans="1:22">
      <c r="A72" s="15" t="s">
        <v>547</v>
      </c>
      <c r="B72" s="17" t="n">
        <v>7708</v>
      </c>
      <c r="C72" s="18">
        <f>(5.0/B72*100)</f>
        <v/>
      </c>
      <c r="D72" s="19" t="n">
        <v>7703</v>
      </c>
      <c r="E72" s="18" t="n">
        <v>459.78458502</v>
      </c>
      <c r="F72" s="20" t="n">
        <v>6.85673335</v>
      </c>
      <c r="G72" s="18" t="n">
        <v>471.30370592</v>
      </c>
      <c r="H72" s="20" t="n">
        <v>5.71293675</v>
      </c>
      <c r="I72" s="18" t="n">
        <v>488.95065487</v>
      </c>
      <c r="J72" s="20" t="n">
        <v>3.77269743</v>
      </c>
      <c r="K72" s="18" t="n">
        <v>519.48543639</v>
      </c>
      <c r="L72" s="20" t="n">
        <v>2.87678815</v>
      </c>
      <c r="M72" s="18" t="n">
        <v>444.00457368</v>
      </c>
      <c r="N72" s="20" t="n">
        <v>7.84830689</v>
      </c>
      <c r="O72" s="18" t="s">
        <v>481</v>
      </c>
      <c r="P72" s="20" t="s">
        <v>481</v>
      </c>
      <c r="Q72" s="18" t="s">
        <v>481</v>
      </c>
      <c r="R72" s="20" t="s">
        <v>481</v>
      </c>
      <c r="S72" s="18" t="s">
        <v>481</v>
      </c>
      <c r="T72" s="20" t="s">
        <v>481</v>
      </c>
      <c r="U72" s="18" t="n">
        <v>496.25677087</v>
      </c>
      <c r="V72" s="20" t="n">
        <v>15.51104931</v>
      </c>
    </row>
    <row r="73" spans="1:22">
      <c r="A73" s="15" t="s">
        <v>548</v>
      </c>
      <c r="B73" s="17" t="n">
        <v>8249</v>
      </c>
      <c r="C73" s="18">
        <f>(166.0/B73*100)</f>
        <v/>
      </c>
      <c r="D73" s="19" t="n">
        <v>8083</v>
      </c>
      <c r="E73" s="18" t="n">
        <v>403.80675332</v>
      </c>
      <c r="F73" s="20" t="n">
        <v>4.96656824</v>
      </c>
      <c r="G73" s="18" t="n">
        <v>419.29016936</v>
      </c>
      <c r="H73" s="20" t="n">
        <v>4.39631388</v>
      </c>
      <c r="I73" s="18" t="n">
        <v>415.30661548</v>
      </c>
      <c r="J73" s="20" t="n">
        <v>3.60937417</v>
      </c>
      <c r="K73" s="18" t="n">
        <v>413.70570155</v>
      </c>
      <c r="L73" s="20" t="n">
        <v>6.38818937</v>
      </c>
      <c r="M73" s="18" t="n">
        <v>377.38336375</v>
      </c>
      <c r="N73" s="20" t="n">
        <v>4.3272088</v>
      </c>
      <c r="O73" s="18" t="s">
        <v>481</v>
      </c>
      <c r="P73" s="20" t="s">
        <v>481</v>
      </c>
      <c r="Q73" s="18" t="s">
        <v>481</v>
      </c>
      <c r="R73" s="20" t="s">
        <v>481</v>
      </c>
      <c r="S73" s="18" t="s">
        <v>481</v>
      </c>
      <c r="T73" s="20" t="s">
        <v>481</v>
      </c>
      <c r="U73" s="18" t="n">
        <v>367.05229307</v>
      </c>
      <c r="V73" s="20" t="n">
        <v>10.37758784</v>
      </c>
    </row>
    <row r="74" spans="1:22">
      <c r="A74" s="15" t="s">
        <v>549</v>
      </c>
      <c r="B74" s="17" t="n">
        <v>4692</v>
      </c>
      <c r="C74" s="18">
        <f>(82.0/B74*100)</f>
        <v/>
      </c>
      <c r="D74" s="19" t="n">
        <v>4610</v>
      </c>
      <c r="E74" s="18" t="n">
        <v>387.42554858</v>
      </c>
      <c r="F74" s="20" t="n">
        <v>7.53470473</v>
      </c>
      <c r="G74" s="18" t="n">
        <v>412.67219577</v>
      </c>
      <c r="H74" s="20" t="n">
        <v>4.78061499</v>
      </c>
      <c r="I74" s="18" t="n">
        <v>443.56958801</v>
      </c>
      <c r="J74" s="20" t="n">
        <v>3.39753813</v>
      </c>
      <c r="K74" s="18" t="n">
        <v>443.55012254</v>
      </c>
      <c r="L74" s="20" t="n">
        <v>2.68671235</v>
      </c>
      <c r="M74" s="18" t="s">
        <v>481</v>
      </c>
      <c r="N74" s="20" t="s">
        <v>481</v>
      </c>
      <c r="O74" s="18" t="s">
        <v>481</v>
      </c>
      <c r="P74" s="20" t="s">
        <v>481</v>
      </c>
      <c r="Q74" s="18" t="s">
        <v>481</v>
      </c>
      <c r="R74" s="20" t="s">
        <v>481</v>
      </c>
      <c r="S74" s="18" t="n">
        <v>404.02230257</v>
      </c>
      <c r="T74" s="20" t="n">
        <v>72.17986811999999</v>
      </c>
      <c r="U74" s="18" t="n">
        <v>354.71960557</v>
      </c>
      <c r="V74" s="20" t="n">
        <v>6.63546767</v>
      </c>
    </row>
    <row r="75" spans="1:22">
      <c r="A75" s="15" t="s">
        <v>550</v>
      </c>
      <c r="B75" s="17" t="n">
        <v>5375</v>
      </c>
      <c r="C75" s="18">
        <f>(259.0/B75*100)</f>
        <v/>
      </c>
      <c r="D75" s="19" t="n">
        <v>5116</v>
      </c>
      <c r="E75" s="18" t="n">
        <v>356.40964868</v>
      </c>
      <c r="F75" s="20" t="n">
        <v>3.53328472</v>
      </c>
      <c r="G75" s="18" t="n">
        <v>358.96502076</v>
      </c>
      <c r="H75" s="20" t="n">
        <v>4.54801981</v>
      </c>
      <c r="I75" s="18" t="n">
        <v>381.74608325</v>
      </c>
      <c r="J75" s="20" t="n">
        <v>3.69978486</v>
      </c>
      <c r="K75" s="18" t="n">
        <v>382.2301617</v>
      </c>
      <c r="L75" s="20" t="n">
        <v>6.26825802</v>
      </c>
      <c r="M75" s="18" t="n">
        <v>325.98411213</v>
      </c>
      <c r="N75" s="20" t="n">
        <v>6.90174597</v>
      </c>
      <c r="O75" s="18" t="s">
        <v>481</v>
      </c>
      <c r="P75" s="20" t="s">
        <v>481</v>
      </c>
      <c r="Q75" s="18" t="s">
        <v>481</v>
      </c>
      <c r="R75" s="20" t="s">
        <v>481</v>
      </c>
      <c r="S75" s="18" t="s">
        <v>481</v>
      </c>
      <c r="T75" s="20" t="s">
        <v>481</v>
      </c>
      <c r="U75" s="18" t="n">
        <v>308.86213324</v>
      </c>
      <c r="V75" s="20" t="n">
        <v>6.78182737</v>
      </c>
    </row>
    <row r="76" spans="1:22">
      <c r="A76" s="15" t="s">
        <v>551</v>
      </c>
      <c r="B76" s="17" t="n">
        <v>14167</v>
      </c>
      <c r="C76" s="18">
        <f>(233.0/B76*100)</f>
        <v/>
      </c>
      <c r="D76" s="19" t="n">
        <v>13934</v>
      </c>
      <c r="E76" s="18" t="n">
        <v>396.24503781</v>
      </c>
      <c r="F76" s="20" t="n">
        <v>4.01686177</v>
      </c>
      <c r="G76" s="18" t="n">
        <v>414.71918665</v>
      </c>
      <c r="H76" s="20" t="n">
        <v>4.50988184</v>
      </c>
      <c r="I76" s="18" t="n">
        <v>447.81665738</v>
      </c>
      <c r="J76" s="20" t="n">
        <v>3.13481018</v>
      </c>
      <c r="K76" s="18" t="n">
        <v>477.46263706</v>
      </c>
      <c r="L76" s="20" t="n">
        <v>3.61726636</v>
      </c>
      <c r="M76" s="18" t="n">
        <v>400.94788857</v>
      </c>
      <c r="N76" s="20" t="n">
        <v>5.3177581</v>
      </c>
      <c r="O76" s="18" t="s">
        <v>481</v>
      </c>
      <c r="P76" s="20" t="s">
        <v>481</v>
      </c>
      <c r="Q76" s="18" t="s">
        <v>481</v>
      </c>
      <c r="R76" s="20" t="s">
        <v>481</v>
      </c>
      <c r="S76" s="18" t="s">
        <v>481</v>
      </c>
      <c r="T76" s="20" t="s">
        <v>481</v>
      </c>
      <c r="U76" s="18" t="n">
        <v>367.82915142</v>
      </c>
      <c r="V76" s="20" t="n">
        <v>8.590990440000001</v>
      </c>
    </row>
    <row r="77" spans="1:22">
      <c r="A77" s="15" t="s">
        <v>552</v>
      </c>
      <c r="B77" s="17" t="n">
        <v>6062</v>
      </c>
      <c r="C77" s="18">
        <f>(201.0/B77*100)</f>
        <v/>
      </c>
      <c r="D77" s="19" t="n">
        <v>5861</v>
      </c>
      <c r="E77" s="18" t="n">
        <v>398.88122709</v>
      </c>
      <c r="F77" s="20" t="n">
        <v>5.53385241</v>
      </c>
      <c r="G77" s="18" t="n">
        <v>435.49549143</v>
      </c>
      <c r="H77" s="20" t="n">
        <v>4.57026111</v>
      </c>
      <c r="I77" s="18" t="n">
        <v>455.59020028</v>
      </c>
      <c r="J77" s="20" t="n">
        <v>3.37598571</v>
      </c>
      <c r="K77" s="18" t="n">
        <v>472.93274659</v>
      </c>
      <c r="L77" s="20" t="n">
        <v>3.5502657</v>
      </c>
      <c r="M77" s="18" t="n">
        <v>375.78327184</v>
      </c>
      <c r="N77" s="20" t="n">
        <v>5.9843522</v>
      </c>
      <c r="O77" s="18" t="s">
        <v>481</v>
      </c>
      <c r="P77" s="20" t="s">
        <v>481</v>
      </c>
      <c r="Q77" s="18" t="s">
        <v>481</v>
      </c>
      <c r="R77" s="20" t="s">
        <v>481</v>
      </c>
      <c r="S77" s="18" t="s">
        <v>481</v>
      </c>
      <c r="T77" s="20" t="s">
        <v>481</v>
      </c>
      <c r="U77" s="18" t="n">
        <v>370.47990343</v>
      </c>
      <c r="V77" s="20" t="n">
        <v>4.80966405</v>
      </c>
    </row>
    <row r="78" spans="1:22">
      <c r="A78" s="15" t="s">
        <v>553</v>
      </c>
      <c r="B78" s="17" t="n">
        <v>5826</v>
      </c>
      <c r="C78" s="18">
        <f>(0.0/B78*100)</f>
        <v/>
      </c>
      <c r="D78" s="19" t="n">
        <v>5826</v>
      </c>
      <c r="E78" s="18" t="n">
        <v>470.60574227</v>
      </c>
      <c r="F78" s="20" t="n">
        <v>5.68487038</v>
      </c>
      <c r="G78" s="18" t="n">
        <v>500.17008283</v>
      </c>
      <c r="H78" s="20" t="n">
        <v>3.81566722</v>
      </c>
      <c r="I78" s="18" t="n">
        <v>487.0348321</v>
      </c>
      <c r="J78" s="20" t="n">
        <v>3.89651615</v>
      </c>
      <c r="K78" s="18" t="n">
        <v>488.40162014</v>
      </c>
      <c r="L78" s="20" t="n">
        <v>5.56708946</v>
      </c>
      <c r="M78" s="18" t="s">
        <v>481</v>
      </c>
      <c r="N78" s="20" t="s">
        <v>481</v>
      </c>
      <c r="O78" s="18" t="s">
        <v>481</v>
      </c>
      <c r="P78" s="20" t="s">
        <v>481</v>
      </c>
      <c r="Q78" s="18" t="n">
        <v>279.6191</v>
      </c>
      <c r="R78" s="20" t="n">
        <v>47.45639091</v>
      </c>
      <c r="S78" s="18" t="n">
        <v>388.64704695</v>
      </c>
      <c r="T78" s="20" t="n">
        <v>47.00395301</v>
      </c>
      <c r="U78" s="18" t="n">
        <v>434.18931757</v>
      </c>
      <c r="V78" s="20" t="n">
        <v>24.02026546</v>
      </c>
    </row>
    <row customHeight="1" ht="25" r="79" spans="1:22">
      <c r="A79" s="15" t="s">
        <v>554</v>
      </c>
      <c r="B79" s="17" t="n">
        <v>1657</v>
      </c>
      <c r="C79" s="18">
        <f>(41.0/B79*100)</f>
        <v/>
      </c>
      <c r="D79" s="19" t="n">
        <v>1616</v>
      </c>
      <c r="E79" s="18" t="n">
        <v>443.84796444</v>
      </c>
      <c r="F79" s="20" t="n">
        <v>10.67554061</v>
      </c>
      <c r="G79" s="18" t="n">
        <v>477.40139261</v>
      </c>
      <c r="H79" s="20" t="n">
        <v>8.50799857</v>
      </c>
      <c r="I79" s="18" t="n">
        <v>482.29027259</v>
      </c>
      <c r="J79" s="20" t="n">
        <v>8.502921219999999</v>
      </c>
      <c r="K79" s="18" t="n">
        <v>484.27634572</v>
      </c>
      <c r="L79" s="20" t="n">
        <v>8.15003709</v>
      </c>
      <c r="M79" s="18" t="s">
        <v>481</v>
      </c>
      <c r="N79" s="20" t="s">
        <v>481</v>
      </c>
      <c r="O79" s="18" t="s">
        <v>481</v>
      </c>
      <c r="P79" s="20" t="s">
        <v>481</v>
      </c>
      <c r="Q79" s="18" t="s">
        <v>481</v>
      </c>
      <c r="R79" s="20" t="s">
        <v>481</v>
      </c>
      <c r="S79" s="18" t="n">
        <v>438.9114241</v>
      </c>
      <c r="T79" s="20" t="n">
        <v>37.15008541</v>
      </c>
      <c r="U79" s="18" t="n">
        <v>384.28467381</v>
      </c>
      <c r="V79" s="20" t="n">
        <v>18.24259776</v>
      </c>
    </row>
    <row r="80" spans="1:22">
      <c r="A80" s="15" t="s">
        <v>555</v>
      </c>
      <c r="B80" s="17" t="n">
        <v>7841</v>
      </c>
      <c r="C80" s="18">
        <f>(0.0/B80*100)</f>
        <v/>
      </c>
      <c r="D80" s="19" t="n">
        <v>7841</v>
      </c>
      <c r="E80" s="18" t="n">
        <v>426.81727399</v>
      </c>
      <c r="F80" s="20" t="n">
        <v>4.53737518</v>
      </c>
      <c r="G80" s="18" t="n">
        <v>425.75229534</v>
      </c>
      <c r="H80" s="20" t="n">
        <v>4.12984215</v>
      </c>
      <c r="I80" s="18" t="n">
        <v>430.91368862</v>
      </c>
      <c r="J80" s="20" t="n">
        <v>4.77368074</v>
      </c>
      <c r="K80" s="18" t="n">
        <v>426.85480245</v>
      </c>
      <c r="L80" s="20" t="n">
        <v>11.02763671</v>
      </c>
      <c r="M80" s="18" t="s">
        <v>481</v>
      </c>
      <c r="N80" s="20" t="s">
        <v>481</v>
      </c>
      <c r="O80" s="18" t="s">
        <v>481</v>
      </c>
      <c r="P80" s="20" t="s">
        <v>481</v>
      </c>
      <c r="Q80" s="18" t="s">
        <v>481</v>
      </c>
      <c r="R80" s="20" t="s">
        <v>481</v>
      </c>
      <c r="S80" s="18" t="n">
        <v>334.1882</v>
      </c>
      <c r="T80" s="20" t="n">
        <v>49.07166718</v>
      </c>
      <c r="U80" s="18" t="n">
        <v>361.88986512</v>
      </c>
      <c r="V80" s="20" t="n">
        <v>34.24918574</v>
      </c>
    </row>
    <row r="81" spans="1:22">
      <c r="A81" s="23" t="s">
        <v>556</v>
      </c>
      <c r="B81" s="17" t="n">
        <v>8861</v>
      </c>
      <c r="C81" s="18">
        <f>(78.0/B81*100)</f>
        <v/>
      </c>
      <c r="D81" s="19" t="n">
        <v>8783</v>
      </c>
      <c r="E81" s="18" t="n">
        <v>405.8309115</v>
      </c>
      <c r="F81" s="20" t="n">
        <v>5.74788965</v>
      </c>
      <c r="G81" s="18" t="n">
        <v>415.52240291</v>
      </c>
      <c r="H81" s="20" t="n">
        <v>5.05907084</v>
      </c>
      <c r="I81" s="18" t="n">
        <v>431.93069195</v>
      </c>
      <c r="J81" s="20" t="n">
        <v>3.48945931</v>
      </c>
      <c r="K81" s="18" t="n">
        <v>462.7700601</v>
      </c>
      <c r="L81" s="20" t="n">
        <v>3.90173396</v>
      </c>
      <c r="M81" s="18" t="n">
        <v>374.0329919</v>
      </c>
      <c r="N81" s="20" t="n">
        <v>5.49053462</v>
      </c>
      <c r="O81" s="18" t="s">
        <v>481</v>
      </c>
      <c r="P81" s="20" t="s">
        <v>481</v>
      </c>
      <c r="Q81" s="18" t="s">
        <v>481</v>
      </c>
      <c r="R81" s="20" t="s">
        <v>481</v>
      </c>
      <c r="S81" s="18" t="s">
        <v>481</v>
      </c>
      <c r="T81" s="20" t="s">
        <v>481</v>
      </c>
      <c r="U81" s="18" t="n">
        <v>390.47317311</v>
      </c>
      <c r="V81" s="20" t="n">
        <v>12.01282945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798</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519.28999787</v>
      </c>
      <c r="F7" s="20" t="n">
        <v>3.53057227</v>
      </c>
      <c r="G7" s="18" t="n">
        <v>522.39718724</v>
      </c>
      <c r="H7" s="20" t="n">
        <v>2.21859543</v>
      </c>
      <c r="I7" s="18" t="n">
        <v>511.20897136</v>
      </c>
      <c r="J7" s="20" t="n">
        <v>2.50666259</v>
      </c>
      <c r="K7" s="18" t="n">
        <v>501.10610847</v>
      </c>
      <c r="L7" s="20" t="n">
        <v>3.74263361</v>
      </c>
      <c r="M7" s="18" t="n">
        <v>450.87490711</v>
      </c>
      <c r="N7" s="20" t="n">
        <v>3.97931916</v>
      </c>
      <c r="O7" s="18" t="s">
        <v>481</v>
      </c>
      <c r="P7" s="20" t="s">
        <v>481</v>
      </c>
      <c r="Q7" s="18" t="s">
        <v>481</v>
      </c>
      <c r="R7" s="20" t="s">
        <v>481</v>
      </c>
      <c r="S7" s="18" t="s">
        <v>481</v>
      </c>
      <c r="T7" s="20" t="s">
        <v>481</v>
      </c>
      <c r="U7" s="18" t="n">
        <v>448.52816678</v>
      </c>
      <c r="V7" s="20" t="n">
        <v>7.53928576</v>
      </c>
    </row>
    <row r="8" spans="1:22">
      <c r="A8" s="15" t="s">
        <v>483</v>
      </c>
      <c r="B8" s="17" t="n">
        <v>7007</v>
      </c>
      <c r="C8" s="18">
        <f>(58.0/B8*100)</f>
        <v/>
      </c>
      <c r="D8" s="19" t="n">
        <v>6949</v>
      </c>
      <c r="E8" s="18" t="n">
        <v>489.73052465</v>
      </c>
      <c r="F8" s="20" t="n">
        <v>5.38944181</v>
      </c>
      <c r="G8" s="18" t="n">
        <v>512.69571322</v>
      </c>
      <c r="H8" s="20" t="n">
        <v>3.94986874</v>
      </c>
      <c r="I8" s="18" t="n">
        <v>515.61894843</v>
      </c>
      <c r="J8" s="20" t="n">
        <v>4.17431419</v>
      </c>
      <c r="K8" s="18" t="n">
        <v>496.13065161</v>
      </c>
      <c r="L8" s="20" t="n">
        <v>4.07258175</v>
      </c>
      <c r="M8" s="18" t="n">
        <v>410.33790904</v>
      </c>
      <c r="N8" s="20" t="n">
        <v>4.41162932</v>
      </c>
      <c r="O8" s="18" t="s">
        <v>481</v>
      </c>
      <c r="P8" s="20" t="s">
        <v>481</v>
      </c>
      <c r="Q8" s="18" t="n">
        <v>361.38025951</v>
      </c>
      <c r="R8" s="20" t="n">
        <v>22.72565673</v>
      </c>
      <c r="S8" s="18" t="s">
        <v>481</v>
      </c>
      <c r="T8" s="20" t="s">
        <v>481</v>
      </c>
      <c r="U8" s="18" t="n">
        <v>416.95333381</v>
      </c>
      <c r="V8" s="20" t="n">
        <v>7.31728116</v>
      </c>
    </row>
    <row r="9" spans="1:22">
      <c r="A9" s="15" t="s">
        <v>484</v>
      </c>
      <c r="B9" s="17" t="n">
        <v>9651</v>
      </c>
      <c r="C9" s="18">
        <f>(519.0/B9*100)</f>
        <v/>
      </c>
      <c r="D9" s="19" t="n">
        <v>9132</v>
      </c>
      <c r="E9" s="18" t="n">
        <v>489.11728953</v>
      </c>
      <c r="F9" s="20" t="n">
        <v>4.18663935</v>
      </c>
      <c r="G9" s="18" t="n">
        <v>525.3985374599999</v>
      </c>
      <c r="H9" s="20" t="n">
        <v>3.34960183</v>
      </c>
      <c r="I9" s="18" t="n">
        <v>533.6332638600001</v>
      </c>
      <c r="J9" s="20" t="n">
        <v>2.46339723</v>
      </c>
      <c r="K9" s="18" t="n">
        <v>510.98897692</v>
      </c>
      <c r="L9" s="20" t="n">
        <v>2.79410498</v>
      </c>
      <c r="M9" s="18" t="n">
        <v>394.33661884</v>
      </c>
      <c r="N9" s="20" t="n">
        <v>6.36348139</v>
      </c>
      <c r="O9" s="18" t="s">
        <v>481</v>
      </c>
      <c r="P9" s="20" t="s">
        <v>481</v>
      </c>
      <c r="Q9" s="18" t="n">
        <v>347.7815185</v>
      </c>
      <c r="R9" s="20" t="n">
        <v>11.20716786</v>
      </c>
      <c r="S9" s="18" t="s">
        <v>481</v>
      </c>
      <c r="T9" s="20" t="s">
        <v>481</v>
      </c>
      <c r="U9" s="18" t="n">
        <v>426.43624237</v>
      </c>
      <c r="V9" s="20" t="n">
        <v>5.13250856</v>
      </c>
    </row>
    <row r="10" spans="1:22">
      <c r="A10" s="15" t="s">
        <v>485</v>
      </c>
      <c r="B10" s="17" t="n">
        <v>20058</v>
      </c>
      <c r="C10" s="18">
        <f>(548.0/B10*100)</f>
        <v/>
      </c>
      <c r="D10" s="19" t="n">
        <v>19510</v>
      </c>
      <c r="E10" s="18" t="n">
        <v>535.53007459</v>
      </c>
      <c r="F10" s="20" t="n">
        <v>3.22509232</v>
      </c>
      <c r="G10" s="18" t="n">
        <v>538.2106300299999</v>
      </c>
      <c r="H10" s="20" t="n">
        <v>2.88427117</v>
      </c>
      <c r="I10" s="18" t="n">
        <v>534.32921705</v>
      </c>
      <c r="J10" s="20" t="n">
        <v>2.80642433</v>
      </c>
      <c r="K10" s="18" t="n">
        <v>530.7653673</v>
      </c>
      <c r="L10" s="20" t="n">
        <v>4.01684906</v>
      </c>
      <c r="M10" s="18" t="n">
        <v>453.64943714</v>
      </c>
      <c r="N10" s="20" t="n">
        <v>6.7129813</v>
      </c>
      <c r="O10" s="18" t="s">
        <v>481</v>
      </c>
      <c r="P10" s="20" t="s">
        <v>481</v>
      </c>
      <c r="Q10" s="18" t="s">
        <v>481</v>
      </c>
      <c r="R10" s="20" t="s">
        <v>481</v>
      </c>
      <c r="S10" s="18" t="s">
        <v>481</v>
      </c>
      <c r="T10" s="20" t="s">
        <v>481</v>
      </c>
      <c r="U10" s="18" t="n">
        <v>453.54396144</v>
      </c>
      <c r="V10" s="20" t="n">
        <v>8.91994429</v>
      </c>
    </row>
    <row r="11" spans="1:22">
      <c r="A11" s="15" t="s">
        <v>486</v>
      </c>
      <c r="B11" s="17" t="n">
        <v>7053</v>
      </c>
      <c r="C11" s="18">
        <f>(107.0/B11*100)</f>
        <v/>
      </c>
      <c r="D11" s="19" t="n">
        <v>6946</v>
      </c>
      <c r="E11" s="18" t="n">
        <v>457.63919681</v>
      </c>
      <c r="F11" s="20" t="n">
        <v>3.82718145</v>
      </c>
      <c r="G11" s="18" t="n">
        <v>477.35986941</v>
      </c>
      <c r="H11" s="20" t="n">
        <v>3.1159999</v>
      </c>
      <c r="I11" s="18" t="n">
        <v>465.78373775</v>
      </c>
      <c r="J11" s="20" t="n">
        <v>4.03728638</v>
      </c>
      <c r="K11" s="18" t="n">
        <v>466.01771522</v>
      </c>
      <c r="L11" s="20" t="n">
        <v>4.54959111</v>
      </c>
      <c r="M11" s="18" t="n">
        <v>413.12735541</v>
      </c>
      <c r="N11" s="20" t="n">
        <v>5.33297846</v>
      </c>
      <c r="O11" s="18" t="s">
        <v>481</v>
      </c>
      <c r="P11" s="20" t="s">
        <v>481</v>
      </c>
      <c r="Q11" s="18" t="s">
        <v>481</v>
      </c>
      <c r="R11" s="20" t="s">
        <v>481</v>
      </c>
      <c r="S11" s="18" t="s">
        <v>481</v>
      </c>
      <c r="T11" s="20" t="s">
        <v>481</v>
      </c>
      <c r="U11" s="18" t="n">
        <v>401.66260999</v>
      </c>
      <c r="V11" s="20" t="n">
        <v>8.36678451</v>
      </c>
    </row>
    <row r="12" spans="1:22">
      <c r="A12" s="15" t="s">
        <v>487</v>
      </c>
      <c r="B12" s="17" t="n">
        <v>6894</v>
      </c>
      <c r="C12" s="18">
        <f>(59.0/B12*100)</f>
        <v/>
      </c>
      <c r="D12" s="19" t="n">
        <v>6835</v>
      </c>
      <c r="E12" s="18" t="n">
        <v>484.94992673</v>
      </c>
      <c r="F12" s="20" t="n">
        <v>4.0330819</v>
      </c>
      <c r="G12" s="18" t="n">
        <v>505.89447455</v>
      </c>
      <c r="H12" s="20" t="n">
        <v>3.05538169</v>
      </c>
      <c r="I12" s="18" t="n">
        <v>504.20157141</v>
      </c>
      <c r="J12" s="20" t="n">
        <v>3.20417857</v>
      </c>
      <c r="K12" s="18" t="n">
        <v>484.37483735</v>
      </c>
      <c r="L12" s="20" t="n">
        <v>4.19539689</v>
      </c>
      <c r="M12" s="18" t="n">
        <v>398.45973425</v>
      </c>
      <c r="N12" s="20" t="n">
        <v>7.99109385</v>
      </c>
      <c r="O12" s="18" t="s">
        <v>481</v>
      </c>
      <c r="P12" s="20" t="s">
        <v>481</v>
      </c>
      <c r="Q12" s="18" t="n">
        <v>332.31014509</v>
      </c>
      <c r="R12" s="20" t="n">
        <v>18.34291261</v>
      </c>
      <c r="S12" s="18" t="s">
        <v>481</v>
      </c>
      <c r="T12" s="20" t="s">
        <v>481</v>
      </c>
      <c r="U12" s="18" t="n">
        <v>405.87982066</v>
      </c>
      <c r="V12" s="20" t="n">
        <v>8.341047209999999</v>
      </c>
    </row>
    <row r="13" spans="1:22">
      <c r="A13" s="15" t="s">
        <v>488</v>
      </c>
      <c r="B13" s="17" t="n">
        <v>7161</v>
      </c>
      <c r="C13" s="18">
        <f>(138.0/B13*100)</f>
        <v/>
      </c>
      <c r="D13" s="19" t="n">
        <v>7023</v>
      </c>
      <c r="E13" s="18" t="n">
        <v>509.81980945</v>
      </c>
      <c r="F13" s="20" t="n">
        <v>3.62149669</v>
      </c>
      <c r="G13" s="18" t="n">
        <v>511.66570225</v>
      </c>
      <c r="H13" s="20" t="n">
        <v>3.01873771</v>
      </c>
      <c r="I13" s="18" t="n">
        <v>512.30473426</v>
      </c>
      <c r="J13" s="20" t="n">
        <v>3.08562803</v>
      </c>
      <c r="K13" s="18" t="n">
        <v>496.26607831</v>
      </c>
      <c r="L13" s="20" t="n">
        <v>5.70532768</v>
      </c>
      <c r="M13" s="18" t="n">
        <v>408.4497126</v>
      </c>
      <c r="N13" s="20" t="n">
        <v>11.09739784</v>
      </c>
      <c r="O13" s="18" t="s">
        <v>481</v>
      </c>
      <c r="P13" s="20" t="s">
        <v>481</v>
      </c>
      <c r="Q13" s="18" t="n">
        <v>407.4699787</v>
      </c>
      <c r="R13" s="20" t="n">
        <v>6.79601306</v>
      </c>
      <c r="S13" s="18" t="s">
        <v>481</v>
      </c>
      <c r="T13" s="20" t="s">
        <v>481</v>
      </c>
      <c r="U13" s="18" t="n">
        <v>412.78697275</v>
      </c>
      <c r="V13" s="20" t="n">
        <v>8.96891842</v>
      </c>
    </row>
    <row r="14" spans="1:22">
      <c r="A14" s="15" t="s">
        <v>489</v>
      </c>
      <c r="B14" s="17" t="n">
        <v>5587</v>
      </c>
      <c r="C14" s="18">
        <f>(78.0/B14*100)</f>
        <v/>
      </c>
      <c r="D14" s="19" t="n">
        <v>5509</v>
      </c>
      <c r="E14" s="18" t="n">
        <v>525.5797995299999</v>
      </c>
      <c r="F14" s="20" t="n">
        <v>3.81862922</v>
      </c>
      <c r="G14" s="18" t="n">
        <v>527.46703325</v>
      </c>
      <c r="H14" s="20" t="n">
        <v>3.07150375</v>
      </c>
      <c r="I14" s="18" t="n">
        <v>515.45914559</v>
      </c>
      <c r="J14" s="20" t="n">
        <v>2.68321253</v>
      </c>
      <c r="K14" s="18" t="n">
        <v>530.95163207</v>
      </c>
      <c r="L14" s="20" t="n">
        <v>5.57856802</v>
      </c>
      <c r="M14" s="18" t="n">
        <v>441.30811903</v>
      </c>
      <c r="N14" s="20" t="n">
        <v>11.03084771</v>
      </c>
      <c r="O14" s="18" t="s">
        <v>481</v>
      </c>
      <c r="P14" s="20" t="s">
        <v>481</v>
      </c>
      <c r="Q14" s="18" t="s">
        <v>481</v>
      </c>
      <c r="R14" s="20" t="s">
        <v>481</v>
      </c>
      <c r="S14" s="18" t="s">
        <v>481</v>
      </c>
      <c r="T14" s="20" t="s">
        <v>481</v>
      </c>
      <c r="U14" s="18" t="n">
        <v>421.61482127</v>
      </c>
      <c r="V14" s="20" t="n">
        <v>13.04092271</v>
      </c>
    </row>
    <row r="15" spans="1:22">
      <c r="A15" s="15" t="s">
        <v>490</v>
      </c>
      <c r="B15" s="17" t="n">
        <v>5882</v>
      </c>
      <c r="C15" s="18">
        <f>(64.0/B15*100)</f>
        <v/>
      </c>
      <c r="D15" s="19" t="n">
        <v>5818</v>
      </c>
      <c r="E15" s="18" t="n">
        <v>535.2568833300001</v>
      </c>
      <c r="F15" s="20" t="n">
        <v>4.61667724</v>
      </c>
      <c r="G15" s="18" t="n">
        <v>542.9892256099999</v>
      </c>
      <c r="H15" s="20" t="n">
        <v>3.17706765</v>
      </c>
      <c r="I15" s="18" t="n">
        <v>531.85846105</v>
      </c>
      <c r="J15" s="20" t="n">
        <v>2.92298582</v>
      </c>
      <c r="K15" s="18" t="n">
        <v>508.48166155</v>
      </c>
      <c r="L15" s="20" t="n">
        <v>3.93110273</v>
      </c>
      <c r="M15" s="18" t="n">
        <v>427.85194516</v>
      </c>
      <c r="N15" s="20" t="n">
        <v>13.33750715</v>
      </c>
      <c r="O15" s="18" t="s">
        <v>481</v>
      </c>
      <c r="P15" s="20" t="s">
        <v>481</v>
      </c>
      <c r="Q15" s="18" t="n">
        <v>367.66871077</v>
      </c>
      <c r="R15" s="20" t="n">
        <v>14.82638214</v>
      </c>
      <c r="S15" s="18" t="s">
        <v>481</v>
      </c>
      <c r="T15" s="20" t="s">
        <v>481</v>
      </c>
      <c r="U15" s="18" t="n">
        <v>436.25761029</v>
      </c>
      <c r="V15" s="20" t="n">
        <v>9.288757410000001</v>
      </c>
    </row>
    <row r="16" spans="1:22">
      <c r="A16" s="15" t="s">
        <v>491</v>
      </c>
      <c r="B16" s="17" t="n">
        <v>6108</v>
      </c>
      <c r="C16" s="18">
        <f>(123.0/B16*100)</f>
        <v/>
      </c>
      <c r="D16" s="19" t="n">
        <v>5985</v>
      </c>
      <c r="E16" s="18" t="n">
        <v>481.50410194</v>
      </c>
      <c r="F16" s="20" t="n">
        <v>4.55071281</v>
      </c>
      <c r="G16" s="18" t="n">
        <v>516.41796092</v>
      </c>
      <c r="H16" s="20" t="n">
        <v>3.26870197</v>
      </c>
      <c r="I16" s="18" t="n">
        <v>529.02447812</v>
      </c>
      <c r="J16" s="20" t="n">
        <v>2.94181199</v>
      </c>
      <c r="K16" s="18" t="n">
        <v>525.68502659</v>
      </c>
      <c r="L16" s="20" t="n">
        <v>3.60827003</v>
      </c>
      <c r="M16" s="18" t="n">
        <v>381.32610846</v>
      </c>
      <c r="N16" s="20" t="n">
        <v>9.03415012</v>
      </c>
      <c r="O16" s="18" t="s">
        <v>481</v>
      </c>
      <c r="P16" s="20" t="s">
        <v>481</v>
      </c>
      <c r="Q16" s="18" t="s">
        <v>481</v>
      </c>
      <c r="R16" s="20" t="s">
        <v>481</v>
      </c>
      <c r="S16" s="18" t="s">
        <v>481</v>
      </c>
      <c r="T16" s="20" t="s">
        <v>481</v>
      </c>
      <c r="U16" s="18" t="n">
        <v>379.06725696</v>
      </c>
      <c r="V16" s="20" t="n">
        <v>8.432609340000001</v>
      </c>
    </row>
    <row r="17" spans="1:22">
      <c r="A17" s="15" t="s">
        <v>492</v>
      </c>
      <c r="B17" s="17" t="n">
        <v>6504</v>
      </c>
      <c r="C17" s="18">
        <f>(1262.0/B17*100)</f>
        <v/>
      </c>
      <c r="D17" s="19" t="n">
        <v>5242</v>
      </c>
      <c r="E17" s="18" t="n">
        <v>517.1338921399999</v>
      </c>
      <c r="F17" s="20" t="n">
        <v>5.7423027</v>
      </c>
      <c r="G17" s="18" t="n">
        <v>529.10945267</v>
      </c>
      <c r="H17" s="20" t="n">
        <v>4.27245863</v>
      </c>
      <c r="I17" s="18" t="n">
        <v>537.55817825</v>
      </c>
      <c r="J17" s="20" t="n">
        <v>3.63057658</v>
      </c>
      <c r="K17" s="18" t="n">
        <v>536.13055073</v>
      </c>
      <c r="L17" s="20" t="n">
        <v>4.17668237</v>
      </c>
      <c r="M17" s="18" t="n">
        <v>421.3677583</v>
      </c>
      <c r="N17" s="20" t="n">
        <v>11.78783625</v>
      </c>
      <c r="O17" s="18" t="s">
        <v>481</v>
      </c>
      <c r="P17" s="20" t="s">
        <v>481</v>
      </c>
      <c r="Q17" s="18" t="n">
        <v>338.260297</v>
      </c>
      <c r="R17" s="20" t="n">
        <v>14.23011861</v>
      </c>
      <c r="S17" s="18" t="s">
        <v>481</v>
      </c>
      <c r="T17" s="20" t="s">
        <v>481</v>
      </c>
      <c r="U17" s="18" t="n">
        <v>465.12345302</v>
      </c>
      <c r="V17" s="20" t="n">
        <v>6.26511055</v>
      </c>
    </row>
    <row r="18" spans="1:22">
      <c r="A18" s="15" t="s">
        <v>493</v>
      </c>
      <c r="B18" s="17" t="n">
        <v>5532</v>
      </c>
      <c r="C18" s="18">
        <f>(29.0/B18*100)</f>
        <v/>
      </c>
      <c r="D18" s="19" t="n">
        <v>5503</v>
      </c>
      <c r="E18" s="18" t="n">
        <v>460.04256215</v>
      </c>
      <c r="F18" s="20" t="n">
        <v>4.83686183</v>
      </c>
      <c r="G18" s="18" t="n">
        <v>473.59807548</v>
      </c>
      <c r="H18" s="20" t="n">
        <v>4.93283047</v>
      </c>
      <c r="I18" s="18" t="n">
        <v>480.24211245</v>
      </c>
      <c r="J18" s="20" t="n">
        <v>4.78482257</v>
      </c>
      <c r="K18" s="18" t="n">
        <v>478.81482948</v>
      </c>
      <c r="L18" s="20" t="n">
        <v>4.9293672</v>
      </c>
      <c r="M18" s="18" t="n">
        <v>384.05732268</v>
      </c>
      <c r="N18" s="20" t="n">
        <v>8.562141260000001</v>
      </c>
      <c r="O18" s="18" t="s">
        <v>481</v>
      </c>
      <c r="P18" s="20" t="s">
        <v>481</v>
      </c>
      <c r="Q18" s="18" t="s">
        <v>481</v>
      </c>
      <c r="R18" s="20" t="s">
        <v>481</v>
      </c>
      <c r="S18" s="18" t="s">
        <v>481</v>
      </c>
      <c r="T18" s="20" t="s">
        <v>481</v>
      </c>
      <c r="U18" s="18" t="n">
        <v>376.40364436</v>
      </c>
      <c r="V18" s="20" t="n">
        <v>11.42135045</v>
      </c>
    </row>
    <row r="19" spans="1:22">
      <c r="A19" s="15" t="s">
        <v>494</v>
      </c>
      <c r="B19" s="17" t="n">
        <v>5658</v>
      </c>
      <c r="C19" s="18">
        <f>(178.0/B19*100)</f>
        <v/>
      </c>
      <c r="D19" s="19" t="n">
        <v>5480</v>
      </c>
      <c r="E19" s="18" t="n">
        <v>473.20707979</v>
      </c>
      <c r="F19" s="20" t="n">
        <v>4.72156428</v>
      </c>
      <c r="G19" s="18" t="n">
        <v>488.09338845</v>
      </c>
      <c r="H19" s="20" t="n">
        <v>3.85514103</v>
      </c>
      <c r="I19" s="18" t="n">
        <v>476.96657706</v>
      </c>
      <c r="J19" s="20" t="n">
        <v>4.03966453</v>
      </c>
      <c r="K19" s="18" t="n">
        <v>453.77648345</v>
      </c>
      <c r="L19" s="20" t="n">
        <v>4.43040491</v>
      </c>
      <c r="M19" s="18" t="n">
        <v>460.09464118</v>
      </c>
      <c r="N19" s="20" t="n">
        <v>9.06619712</v>
      </c>
      <c r="O19" s="18" t="s">
        <v>481</v>
      </c>
      <c r="P19" s="20" t="s">
        <v>481</v>
      </c>
      <c r="Q19" s="18" t="s">
        <v>481</v>
      </c>
      <c r="R19" s="20" t="s">
        <v>481</v>
      </c>
      <c r="S19" s="18" t="s">
        <v>481</v>
      </c>
      <c r="T19" s="20" t="s">
        <v>481</v>
      </c>
      <c r="U19" s="18" t="n">
        <v>406.61546817</v>
      </c>
      <c r="V19" s="20" t="n">
        <v>8.18580592</v>
      </c>
    </row>
    <row r="20" spans="1:22">
      <c r="A20" s="15" t="s">
        <v>495</v>
      </c>
      <c r="B20" s="17" t="n">
        <v>3371</v>
      </c>
      <c r="C20" s="18">
        <f>(75.0/B20*100)</f>
        <v/>
      </c>
      <c r="D20" s="19" t="n">
        <v>3296</v>
      </c>
      <c r="E20" s="18" t="n">
        <v>499.35839764</v>
      </c>
      <c r="F20" s="20" t="n">
        <v>4.2754808</v>
      </c>
      <c r="G20" s="18" t="n">
        <v>497.26992094</v>
      </c>
      <c r="H20" s="20" t="n">
        <v>3.68773773</v>
      </c>
      <c r="I20" s="18" t="n">
        <v>485.96276225</v>
      </c>
      <c r="J20" s="20" t="n">
        <v>3.32791426</v>
      </c>
      <c r="K20" s="18" t="n">
        <v>466.02301451</v>
      </c>
      <c r="L20" s="20" t="n">
        <v>5.61272419</v>
      </c>
      <c r="M20" s="18" t="n">
        <v>405.22087886</v>
      </c>
      <c r="N20" s="20" t="n">
        <v>6.65394786</v>
      </c>
      <c r="O20" s="18" t="s">
        <v>481</v>
      </c>
      <c r="P20" s="20" t="s">
        <v>481</v>
      </c>
      <c r="Q20" s="18" t="s">
        <v>481</v>
      </c>
      <c r="R20" s="20" t="s">
        <v>481</v>
      </c>
      <c r="S20" s="18" t="s">
        <v>481</v>
      </c>
      <c r="T20" s="20" t="s">
        <v>481</v>
      </c>
      <c r="U20" s="18" t="n">
        <v>431.85942568</v>
      </c>
      <c r="V20" s="20" t="n">
        <v>10.36350661</v>
      </c>
    </row>
    <row r="21" spans="1:22">
      <c r="A21" s="15" t="s">
        <v>496</v>
      </c>
      <c r="B21" s="17" t="n">
        <v>5741</v>
      </c>
      <c r="C21" s="18">
        <f>(47.0/B21*100)</f>
        <v/>
      </c>
      <c r="D21" s="19" t="n">
        <v>5694</v>
      </c>
      <c r="E21" s="18" t="n">
        <v>527.71105443</v>
      </c>
      <c r="F21" s="20" t="n">
        <v>3.51458086</v>
      </c>
      <c r="G21" s="18" t="n">
        <v>533.58030145</v>
      </c>
      <c r="H21" s="20" t="n">
        <v>2.98712356</v>
      </c>
      <c r="I21" s="18" t="n">
        <v>526.62379144</v>
      </c>
      <c r="J21" s="20" t="n">
        <v>2.84273794</v>
      </c>
      <c r="K21" s="18" t="n">
        <v>520.2568496</v>
      </c>
      <c r="L21" s="20" t="n">
        <v>4.50321265</v>
      </c>
      <c r="M21" s="18" t="n">
        <v>460.50425535</v>
      </c>
      <c r="N21" s="20" t="n">
        <v>6.50407017</v>
      </c>
      <c r="O21" s="18" t="s">
        <v>481</v>
      </c>
      <c r="P21" s="20" t="s">
        <v>481</v>
      </c>
      <c r="Q21" s="18" t="s">
        <v>481</v>
      </c>
      <c r="R21" s="20" t="s">
        <v>481</v>
      </c>
      <c r="S21" s="18" t="s">
        <v>481</v>
      </c>
      <c r="T21" s="20" t="s">
        <v>481</v>
      </c>
      <c r="U21" s="18" t="n">
        <v>465.02957533</v>
      </c>
      <c r="V21" s="20" t="n">
        <v>11.15098626</v>
      </c>
    </row>
    <row r="22" spans="1:22">
      <c r="A22" s="15" t="s">
        <v>497</v>
      </c>
      <c r="B22" s="17" t="n">
        <v>6598</v>
      </c>
      <c r="C22" s="18">
        <f>(36.0/B22*100)</f>
        <v/>
      </c>
      <c r="D22" s="19" t="n">
        <v>6562</v>
      </c>
      <c r="E22" s="18" t="n">
        <v>471.06788063</v>
      </c>
      <c r="F22" s="20" t="n">
        <v>4.88018701</v>
      </c>
      <c r="G22" s="18" t="n">
        <v>490.1144281</v>
      </c>
      <c r="H22" s="20" t="n">
        <v>5.25702765</v>
      </c>
      <c r="I22" s="18" t="n">
        <v>499.22310267</v>
      </c>
      <c r="J22" s="20" t="n">
        <v>3.57132031</v>
      </c>
      <c r="K22" s="18" t="n">
        <v>499.40088757</v>
      </c>
      <c r="L22" s="20" t="n">
        <v>5.67462642</v>
      </c>
      <c r="M22" s="18" t="n">
        <v>426.78224483</v>
      </c>
      <c r="N22" s="20" t="n">
        <v>11.90936557</v>
      </c>
      <c r="O22" s="18" t="s">
        <v>481</v>
      </c>
      <c r="P22" s="20" t="s">
        <v>481</v>
      </c>
      <c r="Q22" s="18" t="s">
        <v>481</v>
      </c>
      <c r="R22" s="20" t="s">
        <v>481</v>
      </c>
      <c r="S22" s="18" t="n">
        <v>464.65804012</v>
      </c>
      <c r="T22" s="20" t="n">
        <v>34.64565592</v>
      </c>
      <c r="U22" s="18" t="n">
        <v>409.84258006</v>
      </c>
      <c r="V22" s="20" t="n">
        <v>8.74211713</v>
      </c>
    </row>
    <row r="23" spans="1:22">
      <c r="A23" s="15" t="s">
        <v>498</v>
      </c>
      <c r="B23" s="17" t="n">
        <v>11583</v>
      </c>
      <c r="C23" s="18">
        <f>(235.0/B23*100)</f>
        <v/>
      </c>
      <c r="D23" s="19" t="n">
        <v>11348</v>
      </c>
      <c r="E23" s="18" t="n">
        <v>474.79055636</v>
      </c>
      <c r="F23" s="20" t="n">
        <v>5.07271898</v>
      </c>
      <c r="G23" s="18" t="n">
        <v>486.36526864</v>
      </c>
      <c r="H23" s="20" t="n">
        <v>3.82955872</v>
      </c>
      <c r="I23" s="18" t="n">
        <v>491.92243496</v>
      </c>
      <c r="J23" s="20" t="n">
        <v>3.07320531</v>
      </c>
      <c r="K23" s="18" t="n">
        <v>513.01731379</v>
      </c>
      <c r="L23" s="20" t="n">
        <v>3.7855708</v>
      </c>
      <c r="M23" s="18" t="n">
        <v>436.39321419</v>
      </c>
      <c r="N23" s="20" t="n">
        <v>6.25548004</v>
      </c>
      <c r="O23" s="18" t="s">
        <v>481</v>
      </c>
      <c r="P23" s="20" t="s">
        <v>481</v>
      </c>
      <c r="Q23" s="18" t="s">
        <v>481</v>
      </c>
      <c r="R23" s="20" t="s">
        <v>481</v>
      </c>
      <c r="S23" s="18" t="s">
        <v>481</v>
      </c>
      <c r="T23" s="20" t="s">
        <v>481</v>
      </c>
      <c r="U23" s="18" t="n">
        <v>400.1495117</v>
      </c>
      <c r="V23" s="20" t="n">
        <v>9.55211055</v>
      </c>
    </row>
    <row r="24" spans="1:22">
      <c r="A24" s="15" t="s">
        <v>499</v>
      </c>
      <c r="B24" s="17" t="n">
        <v>6647</v>
      </c>
      <c r="C24" s="18">
        <f>(7.0/B24*100)</f>
        <v/>
      </c>
      <c r="D24" s="19" t="n">
        <v>6640</v>
      </c>
      <c r="E24" s="18" t="n">
        <v>513.10594164</v>
      </c>
      <c r="F24" s="20" t="n">
        <v>4.68616309</v>
      </c>
      <c r="G24" s="18" t="n">
        <v>520.38349411</v>
      </c>
      <c r="H24" s="20" t="n">
        <v>4.51616269</v>
      </c>
      <c r="I24" s="18" t="n">
        <v>525.22918212</v>
      </c>
      <c r="J24" s="20" t="n">
        <v>3.48333557</v>
      </c>
      <c r="K24" s="18" t="n">
        <v>511.05626181</v>
      </c>
      <c r="L24" s="20" t="n">
        <v>3.85041954</v>
      </c>
      <c r="M24" s="18" t="n">
        <v>470.10022337</v>
      </c>
      <c r="N24" s="20" t="n">
        <v>16.01405269</v>
      </c>
      <c r="O24" s="18" t="s">
        <v>481</v>
      </c>
      <c r="P24" s="20" t="s">
        <v>481</v>
      </c>
      <c r="Q24" s="18" t="s">
        <v>481</v>
      </c>
      <c r="R24" s="20" t="s">
        <v>481</v>
      </c>
      <c r="S24" s="18" t="s">
        <v>481</v>
      </c>
      <c r="T24" s="20" t="s">
        <v>481</v>
      </c>
      <c r="U24" s="18" t="n">
        <v>449.9026014</v>
      </c>
      <c r="V24" s="20" t="n">
        <v>13.77525682</v>
      </c>
    </row>
    <row r="25" spans="1:22">
      <c r="A25" s="15" t="s">
        <v>500</v>
      </c>
      <c r="B25" s="17" t="n">
        <v>5581</v>
      </c>
      <c r="C25" s="18">
        <f>(25.0/B25*100)</f>
        <v/>
      </c>
      <c r="D25" s="19" t="n">
        <v>5556</v>
      </c>
      <c r="E25" s="18" t="n">
        <v>526.62504212</v>
      </c>
      <c r="F25" s="20" t="n">
        <v>5.37015698</v>
      </c>
      <c r="G25" s="18" t="n">
        <v>531.96848946</v>
      </c>
      <c r="H25" s="20" t="n">
        <v>3.58625411</v>
      </c>
      <c r="I25" s="18" t="n">
        <v>530.88902133</v>
      </c>
      <c r="J25" s="20" t="n">
        <v>3.89449762</v>
      </c>
      <c r="K25" s="18" t="n">
        <v>506.64500793</v>
      </c>
      <c r="L25" s="20" t="n">
        <v>5.70329575</v>
      </c>
      <c r="M25" s="18" t="n">
        <v>421.68171102</v>
      </c>
      <c r="N25" s="20" t="n">
        <v>6.83880854</v>
      </c>
      <c r="O25" s="18" t="s">
        <v>481</v>
      </c>
      <c r="P25" s="20" t="s">
        <v>481</v>
      </c>
      <c r="Q25" s="18" t="s">
        <v>481</v>
      </c>
      <c r="R25" s="20" t="s">
        <v>481</v>
      </c>
      <c r="S25" s="18" t="s">
        <v>481</v>
      </c>
      <c r="T25" s="20" t="s">
        <v>481</v>
      </c>
      <c r="U25" s="18" t="n">
        <v>457.08387286</v>
      </c>
      <c r="V25" s="20" t="n">
        <v>22.07681697</v>
      </c>
    </row>
    <row r="26" spans="1:22">
      <c r="A26" s="15" t="s">
        <v>501</v>
      </c>
      <c r="B26" s="17" t="n">
        <v>4869</v>
      </c>
      <c r="C26" s="18">
        <f>(53.0/B26*100)</f>
        <v/>
      </c>
      <c r="D26" s="19" t="n">
        <v>4816</v>
      </c>
      <c r="E26" s="18" t="n">
        <v>494.45175149</v>
      </c>
      <c r="F26" s="20" t="n">
        <v>3.63708266</v>
      </c>
      <c r="G26" s="18" t="n">
        <v>493.40350045</v>
      </c>
      <c r="H26" s="20" t="n">
        <v>2.89661581</v>
      </c>
      <c r="I26" s="18" t="n">
        <v>486.75958378</v>
      </c>
      <c r="J26" s="20" t="n">
        <v>3.014675</v>
      </c>
      <c r="K26" s="18" t="n">
        <v>486.74598391</v>
      </c>
      <c r="L26" s="20" t="n">
        <v>5.13464103</v>
      </c>
      <c r="M26" s="18" t="n">
        <v>467.99747676</v>
      </c>
      <c r="N26" s="20" t="n">
        <v>7.60690177</v>
      </c>
      <c r="O26" s="18" t="s">
        <v>481</v>
      </c>
      <c r="P26" s="20" t="s">
        <v>481</v>
      </c>
      <c r="Q26" s="18" t="s">
        <v>481</v>
      </c>
      <c r="R26" s="20" t="s">
        <v>481</v>
      </c>
      <c r="S26" s="18" t="s">
        <v>481</v>
      </c>
      <c r="T26" s="20" t="s">
        <v>481</v>
      </c>
      <c r="U26" s="18" t="n">
        <v>415.06199174</v>
      </c>
      <c r="V26" s="20" t="n">
        <v>11.20748635</v>
      </c>
    </row>
    <row r="27" spans="1:22">
      <c r="A27" s="15" t="s">
        <v>502</v>
      </c>
      <c r="B27" s="17" t="n">
        <v>5299</v>
      </c>
      <c r="C27" s="18">
        <f>(55.0/B27*100)</f>
        <v/>
      </c>
      <c r="D27" s="19" t="n">
        <v>5244</v>
      </c>
      <c r="E27" s="18" t="n">
        <v>473.80238329</v>
      </c>
      <c r="F27" s="20" t="n">
        <v>4.03463971</v>
      </c>
      <c r="G27" s="18" t="n">
        <v>492.58714653</v>
      </c>
      <c r="H27" s="20" t="n">
        <v>2.91429646</v>
      </c>
      <c r="I27" s="18" t="n">
        <v>507.77041431</v>
      </c>
      <c r="J27" s="20" t="n">
        <v>2.8341036</v>
      </c>
      <c r="K27" s="18" t="n">
        <v>491.9072475</v>
      </c>
      <c r="L27" s="20" t="n">
        <v>3.93934741</v>
      </c>
      <c r="M27" s="18" t="n">
        <v>420.45359793</v>
      </c>
      <c r="N27" s="20" t="n">
        <v>3.81960599</v>
      </c>
      <c r="O27" s="18" t="s">
        <v>481</v>
      </c>
      <c r="P27" s="20" t="s">
        <v>481</v>
      </c>
      <c r="Q27" s="18" t="s">
        <v>481</v>
      </c>
      <c r="R27" s="20" t="s">
        <v>481</v>
      </c>
      <c r="S27" s="18" t="s">
        <v>481</v>
      </c>
      <c r="T27" s="20" t="s">
        <v>481</v>
      </c>
      <c r="U27" s="18" t="n">
        <v>396.15655923</v>
      </c>
      <c r="V27" s="20" t="n">
        <v>8.45181434</v>
      </c>
    </row>
    <row r="28" spans="1:22">
      <c r="A28" s="15" t="s">
        <v>503</v>
      </c>
      <c r="B28" s="17" t="n">
        <v>7568</v>
      </c>
      <c r="C28" s="18">
        <f>(196.0/B28*100)</f>
        <v/>
      </c>
      <c r="D28" s="19" t="n">
        <v>7372</v>
      </c>
      <c r="E28" s="18" t="n">
        <v>424.93820178</v>
      </c>
      <c r="F28" s="20" t="n">
        <v>3.35206341</v>
      </c>
      <c r="G28" s="18" t="n">
        <v>434.7599308</v>
      </c>
      <c r="H28" s="20" t="n">
        <v>3.24296935</v>
      </c>
      <c r="I28" s="18" t="n">
        <v>423.94027124</v>
      </c>
      <c r="J28" s="20" t="n">
        <v>3.57771757</v>
      </c>
      <c r="K28" s="18" t="n">
        <v>416.58658981</v>
      </c>
      <c r="L28" s="20" t="n">
        <v>5.74762305</v>
      </c>
      <c r="M28" s="18" t="n">
        <v>420.50292955</v>
      </c>
      <c r="N28" s="20" t="n">
        <v>13.30341568</v>
      </c>
      <c r="O28" s="18" t="s">
        <v>481</v>
      </c>
      <c r="P28" s="20" t="s">
        <v>481</v>
      </c>
      <c r="Q28" s="18" t="s">
        <v>481</v>
      </c>
      <c r="R28" s="20" t="s">
        <v>481</v>
      </c>
      <c r="S28" s="18" t="s">
        <v>481</v>
      </c>
      <c r="T28" s="20" t="s">
        <v>481</v>
      </c>
      <c r="U28" s="18" t="n">
        <v>386.49811332</v>
      </c>
      <c r="V28" s="20" t="n">
        <v>6.83645849</v>
      </c>
    </row>
    <row r="29" spans="1:22">
      <c r="A29" s="15" t="s">
        <v>504</v>
      </c>
      <c r="B29" s="17" t="n">
        <v>5385</v>
      </c>
      <c r="C29" s="18">
        <f>(30.0/B29*100)</f>
        <v/>
      </c>
      <c r="D29" s="19" t="n">
        <v>5355</v>
      </c>
      <c r="E29" s="18" t="n">
        <v>489.03040073</v>
      </c>
      <c r="F29" s="20" t="n">
        <v>6.71481718</v>
      </c>
      <c r="G29" s="18" t="n">
        <v>522.74160255</v>
      </c>
      <c r="H29" s="20" t="n">
        <v>3.60484892</v>
      </c>
      <c r="I29" s="18" t="n">
        <v>517.01883412</v>
      </c>
      <c r="J29" s="20" t="n">
        <v>2.94406407</v>
      </c>
      <c r="K29" s="18" t="n">
        <v>498.71214076</v>
      </c>
      <c r="L29" s="20" t="n">
        <v>4.38007518</v>
      </c>
      <c r="M29" s="18" t="n">
        <v>500.05950033</v>
      </c>
      <c r="N29" s="20" t="n">
        <v>5.45605007</v>
      </c>
      <c r="O29" s="18" t="s">
        <v>481</v>
      </c>
      <c r="P29" s="20" t="s">
        <v>481</v>
      </c>
      <c r="Q29" s="18" t="n">
        <v>314.02123871</v>
      </c>
      <c r="R29" s="20" t="n">
        <v>13.26138992</v>
      </c>
      <c r="S29" s="18" t="s">
        <v>481</v>
      </c>
      <c r="T29" s="20" t="s">
        <v>481</v>
      </c>
      <c r="U29" s="18" t="n">
        <v>441.13421635</v>
      </c>
      <c r="V29" s="20" t="n">
        <v>9.29671795</v>
      </c>
    </row>
    <row r="30" spans="1:22">
      <c r="A30" s="15" t="s">
        <v>505</v>
      </c>
      <c r="B30" s="17" t="n">
        <v>4520</v>
      </c>
      <c r="C30" s="18">
        <f>(148.0/B30*100)</f>
        <v/>
      </c>
      <c r="D30" s="19" t="n">
        <v>4372</v>
      </c>
      <c r="E30" s="18" t="n">
        <v>524.36736691</v>
      </c>
      <c r="F30" s="20" t="n">
        <v>3.94865292</v>
      </c>
      <c r="G30" s="18" t="n">
        <v>522.37905902</v>
      </c>
      <c r="H30" s="20" t="n">
        <v>3.44207448</v>
      </c>
      <c r="I30" s="18" t="n">
        <v>528.20024184</v>
      </c>
      <c r="J30" s="20" t="n">
        <v>3.55278006</v>
      </c>
      <c r="K30" s="18" t="n">
        <v>521.46088708</v>
      </c>
      <c r="L30" s="20" t="n">
        <v>4.88945372</v>
      </c>
      <c r="M30" s="18" t="n">
        <v>418.7611067</v>
      </c>
      <c r="N30" s="20" t="n">
        <v>6.04878688</v>
      </c>
      <c r="O30" s="18" t="s">
        <v>481</v>
      </c>
      <c r="P30" s="20" t="s">
        <v>481</v>
      </c>
      <c r="Q30" s="18" t="s">
        <v>481</v>
      </c>
      <c r="R30" s="20" t="s">
        <v>481</v>
      </c>
      <c r="S30" s="18" t="s">
        <v>481</v>
      </c>
      <c r="T30" s="20" t="s">
        <v>481</v>
      </c>
      <c r="U30" s="18" t="n">
        <v>412.93895026</v>
      </c>
      <c r="V30" s="20" t="n">
        <v>9.46038811</v>
      </c>
    </row>
    <row r="31" spans="1:22">
      <c r="A31" s="15" t="s">
        <v>506</v>
      </c>
      <c r="B31" s="17" t="n">
        <v>5456</v>
      </c>
      <c r="C31" s="18">
        <f>(135.0/B31*100)</f>
        <v/>
      </c>
      <c r="D31" s="19" t="n">
        <v>5321</v>
      </c>
      <c r="E31" s="18" t="n">
        <v>504.86043047</v>
      </c>
      <c r="F31" s="20" t="n">
        <v>5.57619444</v>
      </c>
      <c r="G31" s="18" t="n">
        <v>522.96648295</v>
      </c>
      <c r="H31" s="20" t="n">
        <v>3.59302045</v>
      </c>
      <c r="I31" s="18" t="n">
        <v>522.94029268</v>
      </c>
      <c r="J31" s="20" t="n">
        <v>3.2720915</v>
      </c>
      <c r="K31" s="18" t="n">
        <v>522.03290338</v>
      </c>
      <c r="L31" s="20" t="n">
        <v>4.16650534</v>
      </c>
      <c r="M31" s="18" t="s">
        <v>481</v>
      </c>
      <c r="N31" s="20" t="s">
        <v>481</v>
      </c>
      <c r="O31" s="18" t="s">
        <v>481</v>
      </c>
      <c r="P31" s="20" t="s">
        <v>481</v>
      </c>
      <c r="Q31" s="18" t="s">
        <v>481</v>
      </c>
      <c r="R31" s="20" t="s">
        <v>481</v>
      </c>
      <c r="S31" s="18" t="s">
        <v>481</v>
      </c>
      <c r="T31" s="20" t="s">
        <v>481</v>
      </c>
      <c r="U31" s="18" t="n">
        <v>401.69656769</v>
      </c>
      <c r="V31" s="20" t="n">
        <v>8.05856657</v>
      </c>
    </row>
    <row r="32" spans="1:22">
      <c r="A32" s="15" t="s">
        <v>507</v>
      </c>
      <c r="B32" s="17" t="n">
        <v>4478</v>
      </c>
      <c r="C32" s="18">
        <f>(6.0/B32*100)</f>
        <v/>
      </c>
      <c r="D32" s="19" t="n">
        <v>4472</v>
      </c>
      <c r="E32" s="18" t="n">
        <v>493.31206072</v>
      </c>
      <c r="F32" s="20" t="n">
        <v>4.71452738</v>
      </c>
      <c r="G32" s="18" t="n">
        <v>507.6314552</v>
      </c>
      <c r="H32" s="20" t="n">
        <v>3.50047288</v>
      </c>
      <c r="I32" s="18" t="n">
        <v>514.44836029</v>
      </c>
      <c r="J32" s="20" t="n">
        <v>3.07604728</v>
      </c>
      <c r="K32" s="18" t="n">
        <v>511.20241134</v>
      </c>
      <c r="L32" s="20" t="n">
        <v>3.94375067</v>
      </c>
      <c r="M32" s="18" t="n">
        <v>418.27699634</v>
      </c>
      <c r="N32" s="20" t="n">
        <v>11.93967801</v>
      </c>
      <c r="O32" s="18" t="s">
        <v>481</v>
      </c>
      <c r="P32" s="20" t="s">
        <v>481</v>
      </c>
      <c r="Q32" s="18" t="s">
        <v>481</v>
      </c>
      <c r="R32" s="20" t="s">
        <v>481</v>
      </c>
      <c r="S32" s="18" t="s">
        <v>481</v>
      </c>
      <c r="T32" s="20" t="s">
        <v>481</v>
      </c>
      <c r="U32" s="18" t="n">
        <v>451.87397211</v>
      </c>
      <c r="V32" s="20" t="n">
        <v>15.31731109</v>
      </c>
    </row>
    <row r="33" spans="1:22">
      <c r="A33" s="15" t="s">
        <v>508</v>
      </c>
      <c r="B33" s="17" t="n">
        <v>7325</v>
      </c>
      <c r="C33" s="18">
        <f>(78.0/B33*100)</f>
        <v/>
      </c>
      <c r="D33" s="19" t="n">
        <v>7247</v>
      </c>
      <c r="E33" s="18" t="n">
        <v>489.4915628</v>
      </c>
      <c r="F33" s="20" t="n">
        <v>4.27940844</v>
      </c>
      <c r="G33" s="18" t="n">
        <v>509.24733899</v>
      </c>
      <c r="H33" s="20" t="n">
        <v>3.98044444</v>
      </c>
      <c r="I33" s="18" t="n">
        <v>494.87047691</v>
      </c>
      <c r="J33" s="20" t="n">
        <v>4.38439724</v>
      </c>
      <c r="K33" s="18" t="n">
        <v>494.47652897</v>
      </c>
      <c r="L33" s="20" t="n">
        <v>5.77144117</v>
      </c>
      <c r="M33" s="18" t="n">
        <v>504.79760102</v>
      </c>
      <c r="N33" s="20" t="n">
        <v>3.40739521</v>
      </c>
      <c r="O33" s="18" t="s">
        <v>481</v>
      </c>
      <c r="P33" s="20" t="s">
        <v>481</v>
      </c>
      <c r="Q33" s="18" t="s">
        <v>481</v>
      </c>
      <c r="R33" s="20" t="s">
        <v>481</v>
      </c>
      <c r="S33" s="18" t="s">
        <v>481</v>
      </c>
      <c r="T33" s="20" t="s">
        <v>481</v>
      </c>
      <c r="U33" s="18" t="n">
        <v>441.40226943</v>
      </c>
      <c r="V33" s="20" t="n">
        <v>10.58034238</v>
      </c>
    </row>
    <row r="34" spans="1:22">
      <c r="A34" s="15" t="s">
        <v>509</v>
      </c>
      <c r="B34" s="17" t="n">
        <v>6350</v>
      </c>
      <c r="C34" s="18">
        <f>(67.0/B34*100)</f>
        <v/>
      </c>
      <c r="D34" s="19" t="n">
        <v>6283</v>
      </c>
      <c r="E34" s="18" t="n">
        <v>451.38912365</v>
      </c>
      <c r="F34" s="20" t="n">
        <v>4.78779518</v>
      </c>
      <c r="G34" s="18" t="n">
        <v>476.17622115</v>
      </c>
      <c r="H34" s="20" t="n">
        <v>3.25677513</v>
      </c>
      <c r="I34" s="18" t="n">
        <v>472.1928505</v>
      </c>
      <c r="J34" s="20" t="n">
        <v>3.32489579</v>
      </c>
      <c r="K34" s="18" t="n">
        <v>456.09674991</v>
      </c>
      <c r="L34" s="20" t="n">
        <v>4.4593037</v>
      </c>
      <c r="M34" s="18" t="n">
        <v>412.69710629</v>
      </c>
      <c r="N34" s="20" t="n">
        <v>14.24962195</v>
      </c>
      <c r="O34" s="18" t="s">
        <v>481</v>
      </c>
      <c r="P34" s="20" t="s">
        <v>481</v>
      </c>
      <c r="Q34" s="18" t="n">
        <v>263.37193708</v>
      </c>
      <c r="R34" s="20" t="n">
        <v>13.61114927</v>
      </c>
      <c r="S34" s="18" t="s">
        <v>481</v>
      </c>
      <c r="T34" s="20" t="s">
        <v>481</v>
      </c>
      <c r="U34" s="18" t="n">
        <v>358.70588125</v>
      </c>
      <c r="V34" s="20" t="n">
        <v>8.08181576</v>
      </c>
    </row>
    <row r="35" spans="1:22">
      <c r="A35" s="15" t="s">
        <v>510</v>
      </c>
      <c r="B35" s="17" t="n">
        <v>6406</v>
      </c>
      <c r="C35" s="18">
        <f>(50.0/B35*100)</f>
        <v/>
      </c>
      <c r="D35" s="19" t="n">
        <v>6356</v>
      </c>
      <c r="E35" s="18" t="n">
        <v>487.72822887</v>
      </c>
      <c r="F35" s="20" t="n">
        <v>5.97435127</v>
      </c>
      <c r="G35" s="18" t="n">
        <v>499.33090007</v>
      </c>
      <c r="H35" s="20" t="n">
        <v>5.00599396</v>
      </c>
      <c r="I35" s="18" t="n">
        <v>509.37412565</v>
      </c>
      <c r="J35" s="20" t="n">
        <v>4.27153257</v>
      </c>
      <c r="K35" s="18" t="n">
        <v>502.0944387</v>
      </c>
      <c r="L35" s="20" t="n">
        <v>6.02747731</v>
      </c>
      <c r="M35" s="18" t="n">
        <v>511.96195839</v>
      </c>
      <c r="N35" s="20" t="n">
        <v>2.20247171</v>
      </c>
      <c r="O35" s="18" t="s">
        <v>481</v>
      </c>
      <c r="P35" s="20" t="s">
        <v>481</v>
      </c>
      <c r="Q35" s="18" t="n">
        <v>337.32521215</v>
      </c>
      <c r="R35" s="20" t="n">
        <v>11.65794297</v>
      </c>
      <c r="S35" s="18" t="s">
        <v>481</v>
      </c>
      <c r="T35" s="20" t="s">
        <v>481</v>
      </c>
      <c r="U35" s="18" t="n">
        <v>445.00915771</v>
      </c>
      <c r="V35" s="20" t="n">
        <v>13.79214573</v>
      </c>
    </row>
    <row r="36" spans="1:22">
      <c r="A36" s="15" t="s">
        <v>511</v>
      </c>
      <c r="B36" s="17" t="n">
        <v>6736</v>
      </c>
      <c r="C36" s="18">
        <f>(42.0/B36*100)</f>
        <v/>
      </c>
      <c r="D36" s="19" t="n">
        <v>6694</v>
      </c>
      <c r="E36" s="18" t="n">
        <v>493.82799355</v>
      </c>
      <c r="F36" s="20" t="n">
        <v>4.34727937</v>
      </c>
      <c r="G36" s="18" t="n">
        <v>506.02039359</v>
      </c>
      <c r="H36" s="20" t="n">
        <v>2.80252506</v>
      </c>
      <c r="I36" s="18" t="n">
        <v>502.52903406</v>
      </c>
      <c r="J36" s="20" t="n">
        <v>3.50138245</v>
      </c>
      <c r="K36" s="18" t="n">
        <v>490.84702057</v>
      </c>
      <c r="L36" s="20" t="n">
        <v>4.62683425</v>
      </c>
      <c r="M36" s="18" t="n">
        <v>490.3722416</v>
      </c>
      <c r="N36" s="20" t="n">
        <v>4.18420925</v>
      </c>
      <c r="O36" s="18" t="s">
        <v>481</v>
      </c>
      <c r="P36" s="20" t="s">
        <v>481</v>
      </c>
      <c r="Q36" s="18" t="s">
        <v>481</v>
      </c>
      <c r="R36" s="20" t="s">
        <v>481</v>
      </c>
      <c r="S36" s="18" t="s">
        <v>481</v>
      </c>
      <c r="T36" s="20" t="s">
        <v>481</v>
      </c>
      <c r="U36" s="18" t="n">
        <v>417.92789027</v>
      </c>
      <c r="V36" s="20" t="n">
        <v>7.75126741</v>
      </c>
    </row>
    <row r="37" spans="1:22">
      <c r="A37" s="15" t="s">
        <v>512</v>
      </c>
      <c r="B37" s="17" t="n">
        <v>5458</v>
      </c>
      <c r="C37" s="18">
        <f>(88.0/B37*100)</f>
        <v/>
      </c>
      <c r="D37" s="19" t="n">
        <v>5370</v>
      </c>
      <c r="E37" s="18" t="n">
        <v>507.44242323</v>
      </c>
      <c r="F37" s="20" t="n">
        <v>4.98519954</v>
      </c>
      <c r="G37" s="18" t="n">
        <v>514.3373592</v>
      </c>
      <c r="H37" s="20" t="n">
        <v>3.93724466</v>
      </c>
      <c r="I37" s="18" t="n">
        <v>516.51506596</v>
      </c>
      <c r="J37" s="20" t="n">
        <v>3.26858223</v>
      </c>
      <c r="K37" s="18" t="n">
        <v>508.07966981</v>
      </c>
      <c r="L37" s="20" t="n">
        <v>6.22117452</v>
      </c>
      <c r="M37" s="18" t="n">
        <v>377.66528973</v>
      </c>
      <c r="N37" s="20" t="n">
        <v>8.85964399</v>
      </c>
      <c r="O37" s="18" t="s">
        <v>481</v>
      </c>
      <c r="P37" s="20" t="s">
        <v>481</v>
      </c>
      <c r="Q37" s="18" t="s">
        <v>481</v>
      </c>
      <c r="R37" s="20" t="s">
        <v>481</v>
      </c>
      <c r="S37" s="18" t="s">
        <v>481</v>
      </c>
      <c r="T37" s="20" t="s">
        <v>481</v>
      </c>
      <c r="U37" s="18" t="n">
        <v>391.05581384</v>
      </c>
      <c r="V37" s="20" t="n">
        <v>7.74586711</v>
      </c>
    </row>
    <row r="38" spans="1:22">
      <c r="A38" s="15" t="s">
        <v>513</v>
      </c>
      <c r="B38" s="17" t="n">
        <v>5860</v>
      </c>
      <c r="C38" s="18">
        <f>(20.0/B38*100)</f>
        <v/>
      </c>
      <c r="D38" s="19" t="n">
        <v>5840</v>
      </c>
      <c r="E38" s="18" t="n">
        <v>482.48368181</v>
      </c>
      <c r="F38" s="20" t="n">
        <v>4.67005335</v>
      </c>
      <c r="G38" s="18" t="n">
        <v>502.03151585</v>
      </c>
      <c r="H38" s="20" t="n">
        <v>3.6676967</v>
      </c>
      <c r="I38" s="18" t="n">
        <v>510.14025567</v>
      </c>
      <c r="J38" s="20" t="n">
        <v>3.9320627</v>
      </c>
      <c r="K38" s="18" t="n">
        <v>506.11564863</v>
      </c>
      <c r="L38" s="20" t="n">
        <v>4.49640132</v>
      </c>
      <c r="M38" s="18" t="n">
        <v>451.3764209</v>
      </c>
      <c r="N38" s="20" t="n">
        <v>7.03334187</v>
      </c>
      <c r="O38" s="18" t="s">
        <v>481</v>
      </c>
      <c r="P38" s="20" t="s">
        <v>481</v>
      </c>
      <c r="Q38" s="18" t="s">
        <v>481</v>
      </c>
      <c r="R38" s="20" t="s">
        <v>481</v>
      </c>
      <c r="S38" s="18" t="s">
        <v>481</v>
      </c>
      <c r="T38" s="20" t="s">
        <v>481</v>
      </c>
      <c r="U38" s="18" t="n">
        <v>425.35655852</v>
      </c>
      <c r="V38" s="20" t="n">
        <v>8.1195652</v>
      </c>
    </row>
    <row r="39" spans="1:22">
      <c r="A39" s="15" t="s">
        <v>514</v>
      </c>
      <c r="B39" s="17" t="n">
        <v>5895</v>
      </c>
      <c r="C39" s="18">
        <f>(33.0/B39*100)</f>
        <v/>
      </c>
      <c r="D39" s="19" t="n">
        <v>5862</v>
      </c>
      <c r="E39" s="18" t="n">
        <v>428.61335823</v>
      </c>
      <c r="F39" s="20" t="n">
        <v>4.45335547</v>
      </c>
      <c r="G39" s="18" t="n">
        <v>439.01477999</v>
      </c>
      <c r="H39" s="20" t="n">
        <v>4.83354903</v>
      </c>
      <c r="I39" s="18" t="n">
        <v>439.374085</v>
      </c>
      <c r="J39" s="20" t="n">
        <v>4.53142802</v>
      </c>
      <c r="K39" s="18" t="n">
        <v>430.33444628</v>
      </c>
      <c r="L39" s="20" t="n">
        <v>6.45358905</v>
      </c>
      <c r="M39" s="18" t="n">
        <v>385.43607751</v>
      </c>
      <c r="N39" s="20" t="n">
        <v>6.46388279</v>
      </c>
      <c r="O39" s="18" t="s">
        <v>481</v>
      </c>
      <c r="P39" s="20" t="s">
        <v>481</v>
      </c>
      <c r="Q39" s="18" t="s">
        <v>481</v>
      </c>
      <c r="R39" s="20" t="s">
        <v>481</v>
      </c>
      <c r="S39" s="18" t="s">
        <v>481</v>
      </c>
      <c r="T39" s="20" t="s">
        <v>481</v>
      </c>
      <c r="U39" s="18" t="n">
        <v>359.46401493</v>
      </c>
      <c r="V39" s="20" t="n">
        <v>11.37996586</v>
      </c>
    </row>
    <row r="40" spans="1:22">
      <c r="A40" s="15" t="s">
        <v>515</v>
      </c>
      <c r="B40" s="17" t="n">
        <v>14157</v>
      </c>
      <c r="C40" s="18">
        <f>(359.0/B40*100)</f>
        <v/>
      </c>
      <c r="D40" s="19" t="n">
        <v>13798</v>
      </c>
      <c r="E40" s="18" t="n">
        <v>496.94293823</v>
      </c>
      <c r="F40" s="20" t="n">
        <v>4.14455754</v>
      </c>
      <c r="G40" s="18" t="n">
        <v>514.79754869</v>
      </c>
      <c r="H40" s="20" t="n">
        <v>3.02492776</v>
      </c>
      <c r="I40" s="18" t="n">
        <v>506.95808042</v>
      </c>
      <c r="J40" s="20" t="n">
        <v>3.53042829</v>
      </c>
      <c r="K40" s="18" t="n">
        <v>497.63133394</v>
      </c>
      <c r="L40" s="20" t="n">
        <v>4.38708691</v>
      </c>
      <c r="M40" s="18" t="n">
        <v>419.2667557</v>
      </c>
      <c r="N40" s="20" t="n">
        <v>6.86651094</v>
      </c>
      <c r="O40" s="18" t="s">
        <v>481</v>
      </c>
      <c r="P40" s="20" t="s">
        <v>481</v>
      </c>
      <c r="Q40" s="18" t="s">
        <v>481</v>
      </c>
      <c r="R40" s="20" t="s">
        <v>481</v>
      </c>
      <c r="S40" s="18" t="s">
        <v>481</v>
      </c>
      <c r="T40" s="20" t="s">
        <v>481</v>
      </c>
      <c r="U40" s="18" t="n">
        <v>410.39928001</v>
      </c>
      <c r="V40" s="20" t="n">
        <v>8.29135606</v>
      </c>
    </row>
    <row r="41" spans="1:22">
      <c r="A41" s="15" t="s">
        <v>516</v>
      </c>
      <c r="B41" s="17" t="n">
        <v>5712</v>
      </c>
      <c r="C41" s="18">
        <f>(47.0/B41*100)</f>
        <v/>
      </c>
      <c r="D41" s="19" t="n">
        <v>5665</v>
      </c>
      <c r="E41" s="18" t="n">
        <v>499.609432</v>
      </c>
      <c r="F41" s="20" t="n">
        <v>4.63865767</v>
      </c>
      <c r="G41" s="18" t="n">
        <v>505.55368693</v>
      </c>
      <c r="H41" s="20" t="n">
        <v>4.01967648</v>
      </c>
      <c r="I41" s="18" t="n">
        <v>503.51412151</v>
      </c>
      <c r="J41" s="20" t="n">
        <v>3.87750801</v>
      </c>
      <c r="K41" s="18" t="n">
        <v>507.85931734</v>
      </c>
      <c r="L41" s="20" t="n">
        <v>5.64018027</v>
      </c>
      <c r="M41" s="18" t="n">
        <v>460.36740886</v>
      </c>
      <c r="N41" s="20" t="n">
        <v>8.72283927</v>
      </c>
      <c r="O41" s="18" t="s">
        <v>481</v>
      </c>
      <c r="P41" s="20" t="s">
        <v>481</v>
      </c>
      <c r="Q41" s="18" t="n">
        <v>399.91015703</v>
      </c>
      <c r="R41" s="20" t="n">
        <v>16.72230739</v>
      </c>
      <c r="S41" s="18" t="s">
        <v>481</v>
      </c>
      <c r="T41" s="20" t="s">
        <v>481</v>
      </c>
      <c r="U41" s="18" t="n">
        <v>415.29780137</v>
      </c>
      <c r="V41" s="20" t="n">
        <v>12.44840827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347.24308416</v>
      </c>
      <c r="F45" s="20" t="n">
        <v>3.4013295</v>
      </c>
      <c r="G45" s="18" t="n">
        <v>356.81002241</v>
      </c>
      <c r="H45" s="20" t="n">
        <v>4.3127325</v>
      </c>
      <c r="I45" s="18" t="n">
        <v>356.73642882</v>
      </c>
      <c r="J45" s="20" t="n">
        <v>3.69021313</v>
      </c>
      <c r="K45" s="18" t="n">
        <v>342.50294692</v>
      </c>
      <c r="L45" s="20" t="n">
        <v>4.90242807</v>
      </c>
      <c r="M45" s="18" t="s">
        <v>481</v>
      </c>
      <c r="N45" s="20" t="s">
        <v>481</v>
      </c>
      <c r="O45" s="18" t="s">
        <v>481</v>
      </c>
      <c r="P45" s="20" t="s">
        <v>481</v>
      </c>
      <c r="Q45" s="18" t="n">
        <v>329.76087353</v>
      </c>
      <c r="R45" s="20" t="n">
        <v>49.87363775</v>
      </c>
      <c r="S45" s="18" t="n">
        <v>323.7535831</v>
      </c>
      <c r="T45" s="20" t="n">
        <v>19.42737488</v>
      </c>
      <c r="U45" s="18" t="n">
        <v>324.44080305</v>
      </c>
      <c r="V45" s="20" t="n">
        <v>6.61350853</v>
      </c>
    </row>
    <row r="46" spans="1:22">
      <c r="A46" s="15" t="s">
        <v>521</v>
      </c>
      <c r="B46" s="17" t="n">
        <v>23141</v>
      </c>
      <c r="C46" s="18">
        <f>(1857.0/B46*100)</f>
        <v/>
      </c>
      <c r="D46" s="19" t="n">
        <v>21284</v>
      </c>
      <c r="E46" s="18" t="n">
        <v>425.71650894</v>
      </c>
      <c r="F46" s="20" t="n">
        <v>3.87646704</v>
      </c>
      <c r="G46" s="18" t="n">
        <v>438.84918659</v>
      </c>
      <c r="H46" s="20" t="n">
        <v>4.43268391</v>
      </c>
      <c r="I46" s="18" t="n">
        <v>430.24752001</v>
      </c>
      <c r="J46" s="20" t="n">
        <v>4.09799107</v>
      </c>
      <c r="K46" s="18" t="n">
        <v>419.02415214</v>
      </c>
      <c r="L46" s="20" t="n">
        <v>5.27720061</v>
      </c>
      <c r="M46" s="18" t="n">
        <v>361.70374871</v>
      </c>
      <c r="N46" s="20" t="n">
        <v>3.67101074</v>
      </c>
      <c r="O46" s="18" t="s">
        <v>481</v>
      </c>
      <c r="P46" s="20" t="s">
        <v>481</v>
      </c>
      <c r="Q46" s="18" t="s">
        <v>481</v>
      </c>
      <c r="R46" s="20" t="s">
        <v>481</v>
      </c>
      <c r="S46" s="18" t="s">
        <v>481</v>
      </c>
      <c r="T46" s="20" t="s">
        <v>481</v>
      </c>
      <c r="U46" s="18" t="n">
        <v>367.44611833</v>
      </c>
      <c r="V46" s="20" t="n">
        <v>4.18916451</v>
      </c>
    </row>
    <row r="47" spans="1:22">
      <c r="A47" s="15" t="s">
        <v>522</v>
      </c>
      <c r="B47" s="17" t="n">
        <v>5928</v>
      </c>
      <c r="C47" s="18">
        <f>(223.0/B47*100)</f>
        <v/>
      </c>
      <c r="D47" s="19" t="n">
        <v>5705</v>
      </c>
      <c r="E47" s="18" t="n">
        <v>444.00061486</v>
      </c>
      <c r="F47" s="20" t="n">
        <v>6.0491523</v>
      </c>
      <c r="G47" s="18" t="n">
        <v>449.86508602</v>
      </c>
      <c r="H47" s="20" t="n">
        <v>5.10879329</v>
      </c>
      <c r="I47" s="18" t="n">
        <v>459.34045324</v>
      </c>
      <c r="J47" s="20" t="n">
        <v>4.90721635</v>
      </c>
      <c r="K47" s="18" t="n">
        <v>459.13718293</v>
      </c>
      <c r="L47" s="20" t="n">
        <v>7.23114701</v>
      </c>
      <c r="M47" s="18" t="n">
        <v>330.16195456</v>
      </c>
      <c r="N47" s="20" t="n">
        <v>6.5233442</v>
      </c>
      <c r="O47" s="18" t="s">
        <v>481</v>
      </c>
      <c r="P47" s="20" t="s">
        <v>481</v>
      </c>
      <c r="Q47" s="18" t="s">
        <v>481</v>
      </c>
      <c r="R47" s="20" t="s">
        <v>481</v>
      </c>
      <c r="S47" s="18" t="s">
        <v>481</v>
      </c>
      <c r="T47" s="20" t="s">
        <v>481</v>
      </c>
      <c r="U47" s="18" t="n">
        <v>351.40039607</v>
      </c>
      <c r="V47" s="20" t="n">
        <v>8.58765681</v>
      </c>
    </row>
    <row r="48" spans="1:22">
      <c r="A48" s="15" t="s">
        <v>523</v>
      </c>
      <c r="B48" s="17" t="n">
        <v>9841</v>
      </c>
      <c r="C48" s="18">
        <f>(7.0/B48*100)</f>
        <v/>
      </c>
      <c r="D48" s="19" t="n">
        <v>9834</v>
      </c>
      <c r="E48" s="18" t="n">
        <v>520.39996383</v>
      </c>
      <c r="F48" s="20" t="n">
        <v>7.21718746</v>
      </c>
      <c r="G48" s="18" t="n">
        <v>518.25284085</v>
      </c>
      <c r="H48" s="20" t="n">
        <v>6.04569531</v>
      </c>
      <c r="I48" s="18" t="n">
        <v>492.26177192</v>
      </c>
      <c r="J48" s="20" t="n">
        <v>5.69802005</v>
      </c>
      <c r="K48" s="18" t="n">
        <v>478.43301234</v>
      </c>
      <c r="L48" s="20" t="n">
        <v>6.6077611</v>
      </c>
      <c r="M48" s="18" t="n">
        <v>442.18295743</v>
      </c>
      <c r="N48" s="20" t="n">
        <v>7.02465201</v>
      </c>
      <c r="O48" s="18" t="s">
        <v>481</v>
      </c>
      <c r="P48" s="20" t="s">
        <v>481</v>
      </c>
      <c r="Q48" s="18" t="s">
        <v>481</v>
      </c>
      <c r="R48" s="20" t="s">
        <v>481</v>
      </c>
      <c r="S48" s="18" t="s">
        <v>481</v>
      </c>
      <c r="T48" s="20" t="s">
        <v>481</v>
      </c>
      <c r="U48" s="18" t="n">
        <v>411.80885659</v>
      </c>
      <c r="V48" s="20" t="n">
        <v>14.55924881</v>
      </c>
    </row>
    <row r="49" spans="1:22">
      <c r="A49" s="15" t="s">
        <v>524</v>
      </c>
      <c r="B49" s="17" t="n">
        <v>6349</v>
      </c>
      <c r="C49" s="18">
        <f>(56.0/B49*100)</f>
        <v/>
      </c>
      <c r="D49" s="19" t="n">
        <v>6293</v>
      </c>
      <c r="E49" s="18" t="n">
        <v>415.20974385</v>
      </c>
      <c r="F49" s="20" t="n">
        <v>3.9375954</v>
      </c>
      <c r="G49" s="18" t="n">
        <v>434.85928192</v>
      </c>
      <c r="H49" s="20" t="n">
        <v>4.06139334</v>
      </c>
      <c r="I49" s="18" t="n">
        <v>435.03343381</v>
      </c>
      <c r="J49" s="20" t="n">
        <v>3.91335455</v>
      </c>
      <c r="K49" s="18" t="n">
        <v>424.83450968</v>
      </c>
      <c r="L49" s="20" t="n">
        <v>4.87572834</v>
      </c>
      <c r="M49" s="18" t="s">
        <v>481</v>
      </c>
      <c r="N49" s="20" t="s">
        <v>481</v>
      </c>
      <c r="O49" s="18" t="s">
        <v>481</v>
      </c>
      <c r="P49" s="20" t="s">
        <v>481</v>
      </c>
      <c r="Q49" s="18" t="s">
        <v>481</v>
      </c>
      <c r="R49" s="20" t="s">
        <v>481</v>
      </c>
      <c r="S49" s="18" t="n">
        <v>355.52590543</v>
      </c>
      <c r="T49" s="20" t="n">
        <v>78.17677372999999</v>
      </c>
      <c r="U49" s="18" t="n">
        <v>348.09296873</v>
      </c>
      <c r="V49" s="20" t="n">
        <v>9.645691149999999</v>
      </c>
    </row>
    <row r="50" spans="1:22">
      <c r="A50" s="15" t="s">
        <v>525</v>
      </c>
      <c r="B50" s="17" t="n">
        <v>11795</v>
      </c>
      <c r="C50" s="18">
        <f>(260.0/B50*100)</f>
        <v/>
      </c>
      <c r="D50" s="19" t="n">
        <v>11535</v>
      </c>
      <c r="E50" s="18" t="n">
        <v>421.55921447</v>
      </c>
      <c r="F50" s="20" t="n">
        <v>3.70418932</v>
      </c>
      <c r="G50" s="18" t="n">
        <v>434.71123592</v>
      </c>
      <c r="H50" s="20" t="n">
        <v>2.98540243</v>
      </c>
      <c r="I50" s="18" t="n">
        <v>434.72247618</v>
      </c>
      <c r="J50" s="20" t="n">
        <v>3.51625868</v>
      </c>
      <c r="K50" s="18" t="n">
        <v>429.34613547</v>
      </c>
      <c r="L50" s="20" t="n">
        <v>6.89023993</v>
      </c>
      <c r="M50" s="18" t="n">
        <v>366.92642505</v>
      </c>
      <c r="N50" s="20" t="n">
        <v>6.73675518</v>
      </c>
      <c r="O50" s="18" t="s">
        <v>481</v>
      </c>
      <c r="P50" s="20" t="s">
        <v>481</v>
      </c>
      <c r="Q50" s="18" t="s">
        <v>481</v>
      </c>
      <c r="R50" s="20" t="s">
        <v>481</v>
      </c>
      <c r="S50" s="18" t="s">
        <v>481</v>
      </c>
      <c r="T50" s="20" t="s">
        <v>481</v>
      </c>
      <c r="U50" s="18" t="n">
        <v>348.71992389</v>
      </c>
      <c r="V50" s="20" t="n">
        <v>8.29415371</v>
      </c>
    </row>
    <row r="51" spans="1:22">
      <c r="A51" s="15" t="s">
        <v>526</v>
      </c>
      <c r="B51" s="17" t="n">
        <v>6866</v>
      </c>
      <c r="C51" s="18">
        <f>(114.0/B51*100)</f>
        <v/>
      </c>
      <c r="D51" s="19" t="n">
        <v>6752</v>
      </c>
      <c r="E51" s="18" t="n">
        <v>429.54489018</v>
      </c>
      <c r="F51" s="20" t="n">
        <v>3.13837688</v>
      </c>
      <c r="G51" s="18" t="n">
        <v>442.04204815</v>
      </c>
      <c r="H51" s="20" t="n">
        <v>3.96072772</v>
      </c>
      <c r="I51" s="18" t="n">
        <v>434.00077789</v>
      </c>
      <c r="J51" s="20" t="n">
        <v>3.90874129</v>
      </c>
      <c r="K51" s="18" t="n">
        <v>414.54482773</v>
      </c>
      <c r="L51" s="20" t="n">
        <v>6.49695257</v>
      </c>
      <c r="M51" s="18" t="n">
        <v>383.27112715</v>
      </c>
      <c r="N51" s="20" t="n">
        <v>7.20497991</v>
      </c>
      <c r="O51" s="18" t="s">
        <v>481</v>
      </c>
      <c r="P51" s="20" t="s">
        <v>481</v>
      </c>
      <c r="Q51" s="18" t="n">
        <v>427.96430568</v>
      </c>
      <c r="R51" s="20" t="n">
        <v>5.20460603</v>
      </c>
      <c r="S51" s="18" t="s">
        <v>481</v>
      </c>
      <c r="T51" s="20" t="s">
        <v>481</v>
      </c>
      <c r="U51" s="18" t="n">
        <v>376.78655727</v>
      </c>
      <c r="V51" s="20" t="n">
        <v>8.592682760000001</v>
      </c>
    </row>
    <row r="52" spans="1:22">
      <c r="A52" s="15" t="s">
        <v>527</v>
      </c>
      <c r="B52" s="17" t="n">
        <v>5809</v>
      </c>
      <c r="C52" s="18">
        <f>(88.0/B52*100)</f>
        <v/>
      </c>
      <c r="D52" s="19" t="n">
        <v>5721</v>
      </c>
      <c r="E52" s="18" t="n">
        <v>487.7844592</v>
      </c>
      <c r="F52" s="20" t="n">
        <v>3.95426328</v>
      </c>
      <c r="G52" s="18" t="n">
        <v>505.5715368</v>
      </c>
      <c r="H52" s="20" t="n">
        <v>3.45039022</v>
      </c>
      <c r="I52" s="18" t="n">
        <v>501.53656559</v>
      </c>
      <c r="J52" s="20" t="n">
        <v>3.34891888</v>
      </c>
      <c r="K52" s="18" t="n">
        <v>484.53027696</v>
      </c>
      <c r="L52" s="20" t="n">
        <v>4.49150934</v>
      </c>
      <c r="M52" s="18" t="n">
        <v>421.26811804</v>
      </c>
      <c r="N52" s="20" t="n">
        <v>5.96822849</v>
      </c>
      <c r="O52" s="18" t="s">
        <v>481</v>
      </c>
      <c r="P52" s="20" t="s">
        <v>481</v>
      </c>
      <c r="Q52" s="18" t="s">
        <v>481</v>
      </c>
      <c r="R52" s="20" t="s">
        <v>481</v>
      </c>
      <c r="S52" s="18" t="s">
        <v>481</v>
      </c>
      <c r="T52" s="20" t="s">
        <v>481</v>
      </c>
      <c r="U52" s="18" t="n">
        <v>412.30592377</v>
      </c>
      <c r="V52" s="20" t="n">
        <v>6.49749705</v>
      </c>
    </row>
    <row r="53" spans="1:22">
      <c r="A53" s="15" t="s">
        <v>528</v>
      </c>
      <c r="B53" s="17" t="n">
        <v>5571</v>
      </c>
      <c r="C53" s="18">
        <f>(95.0/B53*100)</f>
        <v/>
      </c>
      <c r="D53" s="19" t="n">
        <v>5476</v>
      </c>
      <c r="E53" s="18" t="n">
        <v>453.23909433</v>
      </c>
      <c r="F53" s="20" t="n">
        <v>3.31090662</v>
      </c>
      <c r="G53" s="18" t="n">
        <v>456.04902622</v>
      </c>
      <c r="H53" s="20" t="n">
        <v>3.27424412</v>
      </c>
      <c r="I53" s="18" t="n">
        <v>455.80554151</v>
      </c>
      <c r="J53" s="20" t="n">
        <v>2.92031289</v>
      </c>
      <c r="K53" s="18" t="n">
        <v>441.17518865</v>
      </c>
      <c r="L53" s="20" t="n">
        <v>5.55666823</v>
      </c>
      <c r="M53" s="18" t="n">
        <v>364.18043417</v>
      </c>
      <c r="N53" s="20" t="n">
        <v>5.41914123</v>
      </c>
      <c r="O53" s="18" t="s">
        <v>481</v>
      </c>
      <c r="P53" s="20" t="s">
        <v>481</v>
      </c>
      <c r="Q53" s="18" t="s">
        <v>481</v>
      </c>
      <c r="R53" s="20" t="s">
        <v>481</v>
      </c>
      <c r="S53" s="18" t="s">
        <v>481</v>
      </c>
      <c r="T53" s="20" t="s">
        <v>481</v>
      </c>
      <c r="U53" s="18" t="n">
        <v>369.76979928</v>
      </c>
      <c r="V53" s="20" t="n">
        <v>7.48307536</v>
      </c>
    </row>
    <row r="54" spans="1:22">
      <c r="A54" s="15" t="s">
        <v>529</v>
      </c>
      <c r="B54" s="17" t="n">
        <v>4740</v>
      </c>
      <c r="C54" s="18">
        <f>(276.0/B54*100)</f>
        <v/>
      </c>
      <c r="D54" s="19" t="n">
        <v>4464</v>
      </c>
      <c r="E54" s="18" t="n">
        <v>371.77395912</v>
      </c>
      <c r="F54" s="20" t="n">
        <v>3.25800967</v>
      </c>
      <c r="G54" s="18" t="n">
        <v>376.97966589</v>
      </c>
      <c r="H54" s="20" t="n">
        <v>4.5321091</v>
      </c>
      <c r="I54" s="18" t="n">
        <v>373.94178469</v>
      </c>
      <c r="J54" s="20" t="n">
        <v>5.17140963</v>
      </c>
      <c r="K54" s="18" t="n">
        <v>364.13019188</v>
      </c>
      <c r="L54" s="20" t="n">
        <v>8.17411349</v>
      </c>
      <c r="M54" s="18" t="n">
        <v>285.11114138</v>
      </c>
      <c r="N54" s="20" t="n">
        <v>8.04981896</v>
      </c>
      <c r="O54" s="18" t="s">
        <v>481</v>
      </c>
      <c r="P54" s="20" t="s">
        <v>481</v>
      </c>
      <c r="Q54" s="18" t="s">
        <v>481</v>
      </c>
      <c r="R54" s="20" t="s">
        <v>481</v>
      </c>
      <c r="S54" s="18" t="s">
        <v>481</v>
      </c>
      <c r="T54" s="20" t="s">
        <v>481</v>
      </c>
      <c r="U54" s="18" t="n">
        <v>305.93712675</v>
      </c>
      <c r="V54" s="20" t="n">
        <v>5.18243742</v>
      </c>
    </row>
    <row r="55" spans="1:22">
      <c r="A55" s="15" t="s">
        <v>530</v>
      </c>
      <c r="B55" s="17" t="n">
        <v>5316</v>
      </c>
      <c r="C55" s="18">
        <f>(22.0/B55*100)</f>
        <v/>
      </c>
      <c r="D55" s="19" t="n">
        <v>5294</v>
      </c>
      <c r="E55" s="18" t="n">
        <v>397.68678634</v>
      </c>
      <c r="F55" s="20" t="n">
        <v>3.90989474</v>
      </c>
      <c r="G55" s="18" t="n">
        <v>423.64196251</v>
      </c>
      <c r="H55" s="20" t="n">
        <v>4.03020736</v>
      </c>
      <c r="I55" s="18" t="n">
        <v>406.00932675</v>
      </c>
      <c r="J55" s="20" t="n">
        <v>4.08112975</v>
      </c>
      <c r="K55" s="18" t="n">
        <v>398.33036915</v>
      </c>
      <c r="L55" s="20" t="n">
        <v>6.87764914</v>
      </c>
      <c r="M55" s="18" t="s">
        <v>481</v>
      </c>
      <c r="N55" s="20" t="s">
        <v>481</v>
      </c>
      <c r="O55" s="18" t="s">
        <v>481</v>
      </c>
      <c r="P55" s="20" t="s">
        <v>481</v>
      </c>
      <c r="Q55" s="18" t="s">
        <v>481</v>
      </c>
      <c r="R55" s="20" t="s">
        <v>481</v>
      </c>
      <c r="S55" s="18" t="n">
        <v>299.66055768</v>
      </c>
      <c r="T55" s="20" t="n">
        <v>33.91609441</v>
      </c>
      <c r="U55" s="18" t="n">
        <v>275.09593165</v>
      </c>
      <c r="V55" s="20" t="n">
        <v>7.99619076</v>
      </c>
    </row>
    <row r="56" spans="1:22">
      <c r="A56" s="15" t="s">
        <v>531</v>
      </c>
      <c r="B56" s="17" t="n">
        <v>5359</v>
      </c>
      <c r="C56" s="18">
        <f>(77.0/B56*100)</f>
        <v/>
      </c>
      <c r="D56" s="19" t="n">
        <v>5282</v>
      </c>
      <c r="E56" s="18" t="n">
        <v>538.30744467</v>
      </c>
      <c r="F56" s="20" t="n">
        <v>5.35179504</v>
      </c>
      <c r="G56" s="18" t="n">
        <v>544.3124686899999</v>
      </c>
      <c r="H56" s="20" t="n">
        <v>4.77528595</v>
      </c>
      <c r="I56" s="18" t="n">
        <v>526.27359139</v>
      </c>
      <c r="J56" s="20" t="n">
        <v>3.20650325</v>
      </c>
      <c r="K56" s="18" t="n">
        <v>514.25271661</v>
      </c>
      <c r="L56" s="20" t="n">
        <v>6.58293156</v>
      </c>
      <c r="M56" s="18" t="n">
        <v>511.472242</v>
      </c>
      <c r="N56" s="20" t="n">
        <v>3.24970706</v>
      </c>
      <c r="O56" s="18" t="s">
        <v>481</v>
      </c>
      <c r="P56" s="20" t="s">
        <v>481</v>
      </c>
      <c r="Q56" s="18" t="s">
        <v>481</v>
      </c>
      <c r="R56" s="20" t="s">
        <v>481</v>
      </c>
      <c r="S56" s="18" t="s">
        <v>481</v>
      </c>
      <c r="T56" s="20" t="s">
        <v>481</v>
      </c>
      <c r="U56" s="18" t="n">
        <v>492.26658667</v>
      </c>
      <c r="V56" s="20" t="n">
        <v>18.9443461</v>
      </c>
    </row>
    <row r="57" spans="1:22">
      <c r="A57" s="15" t="s">
        <v>532</v>
      </c>
      <c r="B57" s="17" t="n">
        <v>6513</v>
      </c>
      <c r="C57" s="18">
        <f>(0.0/B57*100)</f>
        <v/>
      </c>
      <c r="D57" s="19" t="n">
        <v>6513</v>
      </c>
      <c r="E57" s="18" t="n">
        <v>398.67015883</v>
      </c>
      <c r="F57" s="20" t="n">
        <v>3.32029967</v>
      </c>
      <c r="G57" s="18" t="n">
        <v>404.64513877</v>
      </c>
      <c r="H57" s="20" t="n">
        <v>3.65549682</v>
      </c>
      <c r="I57" s="18" t="n">
        <v>393.7471275</v>
      </c>
      <c r="J57" s="20" t="n">
        <v>3.34334614</v>
      </c>
      <c r="K57" s="18" t="n">
        <v>371.87841053</v>
      </c>
      <c r="L57" s="20" t="n">
        <v>7.43516845</v>
      </c>
      <c r="M57" s="18" t="s">
        <v>481</v>
      </c>
      <c r="N57" s="20" t="s">
        <v>481</v>
      </c>
      <c r="O57" s="18" t="s">
        <v>481</v>
      </c>
      <c r="P57" s="20" t="s">
        <v>481</v>
      </c>
      <c r="Q57" s="18" t="s">
        <v>481</v>
      </c>
      <c r="R57" s="20" t="s">
        <v>481</v>
      </c>
      <c r="S57" s="18" t="n">
        <v>336.8779733</v>
      </c>
      <c r="T57" s="20" t="n">
        <v>25.45405857</v>
      </c>
      <c r="U57" s="18" t="n">
        <v>373.97006169</v>
      </c>
      <c r="V57" s="20" t="n">
        <v>11.86333312</v>
      </c>
    </row>
    <row r="58" spans="1:22">
      <c r="A58" s="15" t="s">
        <v>533</v>
      </c>
      <c r="B58" s="17" t="n">
        <v>7267</v>
      </c>
      <c r="C58" s="18">
        <f>(10.0/B58*100)</f>
        <v/>
      </c>
      <c r="D58" s="19" t="n">
        <v>7257</v>
      </c>
      <c r="E58" s="18" t="n">
        <v>419.86690278</v>
      </c>
      <c r="F58" s="20" t="n">
        <v>3.03501671</v>
      </c>
      <c r="G58" s="18" t="n">
        <v>416.82385416</v>
      </c>
      <c r="H58" s="20" t="n">
        <v>3.70012848</v>
      </c>
      <c r="I58" s="18" t="n">
        <v>403.97103682</v>
      </c>
      <c r="J58" s="20" t="n">
        <v>4.38947881</v>
      </c>
      <c r="K58" s="18" t="n">
        <v>382.18470771</v>
      </c>
      <c r="L58" s="20" t="n">
        <v>6.44032569</v>
      </c>
      <c r="M58" s="18" t="s">
        <v>481</v>
      </c>
      <c r="N58" s="20" t="s">
        <v>481</v>
      </c>
      <c r="O58" s="18" t="s">
        <v>481</v>
      </c>
      <c r="P58" s="20" t="s">
        <v>481</v>
      </c>
      <c r="Q58" s="18" t="s">
        <v>481</v>
      </c>
      <c r="R58" s="20" t="s">
        <v>481</v>
      </c>
      <c r="S58" s="18" t="n">
        <v>286.16073416</v>
      </c>
      <c r="T58" s="20" t="n">
        <v>18.39301525</v>
      </c>
      <c r="U58" s="18" t="n">
        <v>296.10404897</v>
      </c>
      <c r="V58" s="20" t="n">
        <v>13.30035033</v>
      </c>
    </row>
    <row r="59" spans="1:22">
      <c r="A59" s="15" t="s">
        <v>534</v>
      </c>
      <c r="B59" s="17" t="n">
        <v>4826</v>
      </c>
      <c r="C59" s="18">
        <f>(26.0/B59*100)</f>
        <v/>
      </c>
      <c r="D59" s="19" t="n">
        <v>4800</v>
      </c>
      <c r="E59" s="18" t="n">
        <v>349.26009693</v>
      </c>
      <c r="F59" s="20" t="n">
        <v>3.26560593</v>
      </c>
      <c r="G59" s="18" t="n">
        <v>362.23429541</v>
      </c>
      <c r="H59" s="20" t="n">
        <v>3.03865475</v>
      </c>
      <c r="I59" s="18" t="n">
        <v>353.6829861</v>
      </c>
      <c r="J59" s="20" t="n">
        <v>2.61025148</v>
      </c>
      <c r="K59" s="18" t="n">
        <v>323.30445531</v>
      </c>
      <c r="L59" s="20" t="n">
        <v>4.62311984</v>
      </c>
      <c r="M59" s="18" t="s">
        <v>481</v>
      </c>
      <c r="N59" s="20" t="s">
        <v>481</v>
      </c>
      <c r="O59" s="18" t="s">
        <v>481</v>
      </c>
      <c r="P59" s="20" t="s">
        <v>481</v>
      </c>
      <c r="Q59" s="18" t="s">
        <v>481</v>
      </c>
      <c r="R59" s="20" t="s">
        <v>481</v>
      </c>
      <c r="S59" s="18" t="n">
        <v>268.1561423</v>
      </c>
      <c r="T59" s="20" t="n">
        <v>17.87599171</v>
      </c>
      <c r="U59" s="18" t="n">
        <v>268.06673018</v>
      </c>
      <c r="V59" s="20" t="n">
        <v>9.394762679999999</v>
      </c>
    </row>
    <row r="60" spans="1:22">
      <c r="A60" s="15" t="s">
        <v>535</v>
      </c>
      <c r="B60" s="17" t="n">
        <v>4546</v>
      </c>
      <c r="C60" s="18">
        <f>(15.0/B60*100)</f>
        <v/>
      </c>
      <c r="D60" s="19" t="n">
        <v>4531</v>
      </c>
      <c r="E60" s="18" t="n">
        <v>341.28625988</v>
      </c>
      <c r="F60" s="20" t="n">
        <v>4.67775463</v>
      </c>
      <c r="G60" s="18" t="n">
        <v>352.37851988</v>
      </c>
      <c r="H60" s="20" t="n">
        <v>6.54809917</v>
      </c>
      <c r="I60" s="18" t="n">
        <v>360.75503899</v>
      </c>
      <c r="J60" s="20" t="n">
        <v>6.52575537</v>
      </c>
      <c r="K60" s="18" t="n">
        <v>341.13517535</v>
      </c>
      <c r="L60" s="20" t="n">
        <v>11.48167321</v>
      </c>
      <c r="M60" s="18" t="s">
        <v>481</v>
      </c>
      <c r="N60" s="20" t="s">
        <v>481</v>
      </c>
      <c r="O60" s="18" t="s">
        <v>481</v>
      </c>
      <c r="P60" s="20" t="s">
        <v>481</v>
      </c>
      <c r="Q60" s="18" t="s">
        <v>481</v>
      </c>
      <c r="R60" s="20" t="s">
        <v>481</v>
      </c>
      <c r="S60" s="18" t="n">
        <v>245.71633075</v>
      </c>
      <c r="T60" s="20" t="n">
        <v>21.85620131</v>
      </c>
      <c r="U60" s="18" t="n">
        <v>297.42625094</v>
      </c>
      <c r="V60" s="20" t="n">
        <v>10.34442822</v>
      </c>
    </row>
    <row r="61" spans="1:22">
      <c r="A61" s="15" t="s">
        <v>536</v>
      </c>
      <c r="B61" s="17" t="n">
        <v>6525</v>
      </c>
      <c r="C61" s="18">
        <f>(150.0/B61*100)</f>
        <v/>
      </c>
      <c r="D61" s="19" t="n">
        <v>6375</v>
      </c>
      <c r="E61" s="18" t="n">
        <v>477.52643559</v>
      </c>
      <c r="F61" s="20" t="n">
        <v>3.66339802</v>
      </c>
      <c r="G61" s="18" t="n">
        <v>484.3156323</v>
      </c>
      <c r="H61" s="20" t="n">
        <v>3.3388823</v>
      </c>
      <c r="I61" s="18" t="n">
        <v>480.7955351</v>
      </c>
      <c r="J61" s="20" t="n">
        <v>3.37899297</v>
      </c>
      <c r="K61" s="18" t="n">
        <v>469.19416071</v>
      </c>
      <c r="L61" s="20" t="n">
        <v>5.07038514</v>
      </c>
      <c r="M61" s="18" t="n">
        <v>383.6044198</v>
      </c>
      <c r="N61" s="20" t="n">
        <v>9.387721190000001</v>
      </c>
      <c r="O61" s="18" t="s">
        <v>481</v>
      </c>
      <c r="P61" s="20" t="s">
        <v>481</v>
      </c>
      <c r="Q61" s="18" t="s">
        <v>481</v>
      </c>
      <c r="R61" s="20" t="s">
        <v>481</v>
      </c>
      <c r="S61" s="18" t="s">
        <v>481</v>
      </c>
      <c r="T61" s="20" t="s">
        <v>481</v>
      </c>
      <c r="U61" s="18" t="n">
        <v>389.38997779</v>
      </c>
      <c r="V61" s="20" t="n">
        <v>8.02365975</v>
      </c>
    </row>
    <row r="62" spans="1:22">
      <c r="A62" s="15" t="s">
        <v>537</v>
      </c>
      <c r="B62" s="17" t="n">
        <v>4476</v>
      </c>
      <c r="C62" s="18">
        <f>(3.0/B62*100)</f>
        <v/>
      </c>
      <c r="D62" s="19" t="n">
        <v>4473</v>
      </c>
      <c r="E62" s="18" t="n">
        <v>505.38149885</v>
      </c>
      <c r="F62" s="20" t="n">
        <v>4.73434728</v>
      </c>
      <c r="G62" s="18" t="n">
        <v>523.2238724699999</v>
      </c>
      <c r="H62" s="20" t="n">
        <v>2.80465428</v>
      </c>
      <c r="I62" s="18" t="n">
        <v>510.14294977</v>
      </c>
      <c r="J62" s="20" t="n">
        <v>1.78311153</v>
      </c>
      <c r="K62" s="18" t="n">
        <v>490.54524038</v>
      </c>
      <c r="L62" s="20" t="n">
        <v>4.35644417</v>
      </c>
      <c r="M62" s="18" t="n">
        <v>489.95828195</v>
      </c>
      <c r="N62" s="20" t="n">
        <v>4.45531942</v>
      </c>
      <c r="O62" s="18" t="s">
        <v>481</v>
      </c>
      <c r="P62" s="20" t="s">
        <v>481</v>
      </c>
      <c r="Q62" s="18" t="s">
        <v>481</v>
      </c>
      <c r="R62" s="20" t="s">
        <v>481</v>
      </c>
      <c r="S62" s="18" t="s">
        <v>481</v>
      </c>
      <c r="T62" s="20" t="s">
        <v>481</v>
      </c>
      <c r="U62" s="18" t="n">
        <v>464.94177075</v>
      </c>
      <c r="V62" s="20" t="n">
        <v>13.96567281</v>
      </c>
    </row>
    <row r="63" spans="1:22">
      <c r="A63" s="15" t="s">
        <v>538</v>
      </c>
      <c r="B63" s="17" t="n">
        <v>5324</v>
      </c>
      <c r="C63" s="18">
        <f>(13.0/B63*100)</f>
        <v/>
      </c>
      <c r="D63" s="19" t="n">
        <v>5311</v>
      </c>
      <c r="E63" s="18" t="n">
        <v>349.50727121</v>
      </c>
      <c r="F63" s="20" t="n">
        <v>3.2619412</v>
      </c>
      <c r="G63" s="18" t="n">
        <v>369.1523009</v>
      </c>
      <c r="H63" s="20" t="n">
        <v>3.36303833</v>
      </c>
      <c r="I63" s="18" t="n">
        <v>354.34479459</v>
      </c>
      <c r="J63" s="20" t="n">
        <v>2.88019416</v>
      </c>
      <c r="K63" s="18" t="n">
        <v>337.7471219</v>
      </c>
      <c r="L63" s="20" t="n">
        <v>5.82639704</v>
      </c>
      <c r="M63" s="18" t="s">
        <v>481</v>
      </c>
      <c r="N63" s="20" t="s">
        <v>481</v>
      </c>
      <c r="O63" s="18" t="s">
        <v>481</v>
      </c>
      <c r="P63" s="20" t="s">
        <v>481</v>
      </c>
      <c r="Q63" s="18" t="n">
        <v>318.68526965</v>
      </c>
      <c r="R63" s="20" t="n">
        <v>42.43703458</v>
      </c>
      <c r="S63" s="18" t="n">
        <v>256.73732169</v>
      </c>
      <c r="T63" s="20" t="n">
        <v>43.20261102</v>
      </c>
      <c r="U63" s="18" t="n">
        <v>316.06037663</v>
      </c>
      <c r="V63" s="20" t="n">
        <v>5.63054845</v>
      </c>
    </row>
    <row r="64" spans="1:22">
      <c r="A64" s="15" t="s">
        <v>539</v>
      </c>
      <c r="B64" s="17" t="n">
        <v>3634</v>
      </c>
      <c r="C64" s="18">
        <f>(3.0/B64*100)</f>
        <v/>
      </c>
      <c r="D64" s="19" t="n">
        <v>3631</v>
      </c>
      <c r="E64" s="18" t="n">
        <v>460.51055968</v>
      </c>
      <c r="F64" s="20" t="n">
        <v>4.15276692</v>
      </c>
      <c r="G64" s="18" t="n">
        <v>459.32096825</v>
      </c>
      <c r="H64" s="20" t="n">
        <v>3.80853636</v>
      </c>
      <c r="I64" s="18" t="n">
        <v>454.31902923</v>
      </c>
      <c r="J64" s="20" t="n">
        <v>3.53996198</v>
      </c>
      <c r="K64" s="18" t="n">
        <v>413.17825924</v>
      </c>
      <c r="L64" s="20" t="n">
        <v>7.24320241</v>
      </c>
      <c r="M64" s="18" t="s">
        <v>481</v>
      </c>
      <c r="N64" s="20" t="s">
        <v>481</v>
      </c>
      <c r="O64" s="18" t="s">
        <v>481</v>
      </c>
      <c r="P64" s="20" t="s">
        <v>481</v>
      </c>
      <c r="Q64" s="18" t="s">
        <v>481</v>
      </c>
      <c r="R64" s="20" t="s">
        <v>481</v>
      </c>
      <c r="S64" s="18" t="n">
        <v>318.54574524</v>
      </c>
      <c r="T64" s="20" t="n">
        <v>60.49481795</v>
      </c>
      <c r="U64" s="18" t="n">
        <v>288.02376946</v>
      </c>
      <c r="V64" s="20" t="n">
        <v>10.7907927</v>
      </c>
    </row>
    <row r="65" spans="1:22">
      <c r="A65" s="15" t="s">
        <v>540</v>
      </c>
      <c r="B65" s="17" t="n">
        <v>5325</v>
      </c>
      <c r="C65" s="18">
        <f>(14.0/B65*100)</f>
        <v/>
      </c>
      <c r="D65" s="19" t="n">
        <v>5311</v>
      </c>
      <c r="E65" s="18" t="n">
        <v>416.004102</v>
      </c>
      <c r="F65" s="20" t="n">
        <v>3.11489389</v>
      </c>
      <c r="G65" s="18" t="n">
        <v>440.64666975</v>
      </c>
      <c r="H65" s="20" t="n">
        <v>3.03252172</v>
      </c>
      <c r="I65" s="18" t="n">
        <v>413.19399886</v>
      </c>
      <c r="J65" s="20" t="n">
        <v>4.32382513</v>
      </c>
      <c r="K65" s="18" t="n">
        <v>385.97708412</v>
      </c>
      <c r="L65" s="20" t="n">
        <v>7.72659502</v>
      </c>
      <c r="M65" s="18" t="s">
        <v>481</v>
      </c>
      <c r="N65" s="20" t="s">
        <v>481</v>
      </c>
      <c r="O65" s="18" t="s">
        <v>481</v>
      </c>
      <c r="P65" s="20" t="s">
        <v>481</v>
      </c>
      <c r="Q65" s="18" t="n">
        <v>326.90001132</v>
      </c>
      <c r="R65" s="20" t="n">
        <v>38.28518542</v>
      </c>
      <c r="S65" s="18" t="s">
        <v>481</v>
      </c>
      <c r="T65" s="20" t="s">
        <v>481</v>
      </c>
      <c r="U65" s="18" t="n">
        <v>296.21742101</v>
      </c>
      <c r="V65" s="20" t="n">
        <v>7.69716124</v>
      </c>
    </row>
    <row r="66" spans="1:22">
      <c r="A66" s="15" t="s">
        <v>541</v>
      </c>
      <c r="B66" s="17" t="n">
        <v>5665</v>
      </c>
      <c r="C66" s="18">
        <f>(82.0/B66*100)</f>
        <v/>
      </c>
      <c r="D66" s="19" t="n">
        <v>5583</v>
      </c>
      <c r="E66" s="18" t="n">
        <v>422.69798297</v>
      </c>
      <c r="F66" s="20" t="n">
        <v>4.02514958</v>
      </c>
      <c r="G66" s="18" t="n">
        <v>437.19849375</v>
      </c>
      <c r="H66" s="20" t="n">
        <v>3.50645447</v>
      </c>
      <c r="I66" s="18" t="n">
        <v>451.06433814</v>
      </c>
      <c r="J66" s="20" t="n">
        <v>2.67125649</v>
      </c>
      <c r="K66" s="18" t="n">
        <v>456.70872765</v>
      </c>
      <c r="L66" s="20" t="n">
        <v>3.37468155</v>
      </c>
      <c r="M66" s="18" t="n">
        <v>375.03384174</v>
      </c>
      <c r="N66" s="20" t="n">
        <v>4.57448314</v>
      </c>
      <c r="O66" s="18" t="s">
        <v>481</v>
      </c>
      <c r="P66" s="20" t="s">
        <v>481</v>
      </c>
      <c r="Q66" s="18" t="s">
        <v>481</v>
      </c>
      <c r="R66" s="20" t="s">
        <v>481</v>
      </c>
      <c r="S66" s="18" t="s">
        <v>481</v>
      </c>
      <c r="T66" s="20" t="s">
        <v>481</v>
      </c>
      <c r="U66" s="18" t="n">
        <v>363.03474668</v>
      </c>
      <c r="V66" s="20" t="n">
        <v>4.20454517</v>
      </c>
    </row>
    <row r="67" spans="1:22">
      <c r="A67" s="15" t="s">
        <v>542</v>
      </c>
      <c r="B67" s="17" t="n">
        <v>6971</v>
      </c>
      <c r="C67" s="18">
        <f>(480.0/B67*100)</f>
        <v/>
      </c>
      <c r="D67" s="19" t="n">
        <v>6491</v>
      </c>
      <c r="E67" s="18" t="n">
        <v>398.96608226</v>
      </c>
      <c r="F67" s="20" t="n">
        <v>3.69200695</v>
      </c>
      <c r="G67" s="18" t="n">
        <v>416.71163437</v>
      </c>
      <c r="H67" s="20" t="n">
        <v>3.56842353</v>
      </c>
      <c r="I67" s="18" t="n">
        <v>415.32982137</v>
      </c>
      <c r="J67" s="20" t="n">
        <v>3.60799367</v>
      </c>
      <c r="K67" s="18" t="n">
        <v>425.91684366</v>
      </c>
      <c r="L67" s="20" t="n">
        <v>7.24445511</v>
      </c>
      <c r="M67" s="18" t="n">
        <v>362.89280251</v>
      </c>
      <c r="N67" s="20" t="n">
        <v>6.96386695</v>
      </c>
      <c r="O67" s="18" t="s">
        <v>481</v>
      </c>
      <c r="P67" s="20" t="s">
        <v>481</v>
      </c>
      <c r="Q67" s="18" t="s">
        <v>481</v>
      </c>
      <c r="R67" s="20" t="s">
        <v>481</v>
      </c>
      <c r="S67" s="18" t="s">
        <v>481</v>
      </c>
      <c r="T67" s="20" t="s">
        <v>481</v>
      </c>
      <c r="U67" s="18" t="n">
        <v>329.54891613</v>
      </c>
      <c r="V67" s="20" t="n">
        <v>6.7478087</v>
      </c>
    </row>
    <row r="68" spans="1:22">
      <c r="A68" s="15" t="s">
        <v>543</v>
      </c>
      <c r="B68" s="17" t="n">
        <v>12083</v>
      </c>
      <c r="C68" s="18">
        <f>(30.0/B68*100)</f>
        <v/>
      </c>
      <c r="D68" s="19" t="n">
        <v>12053</v>
      </c>
      <c r="E68" s="18" t="n">
        <v>418.28280164</v>
      </c>
      <c r="F68" s="20" t="n">
        <v>2.36422918</v>
      </c>
      <c r="G68" s="18" t="n">
        <v>424.15224496</v>
      </c>
      <c r="H68" s="20" t="n">
        <v>2.26592858</v>
      </c>
      <c r="I68" s="18" t="n">
        <v>422.05102824</v>
      </c>
      <c r="J68" s="20" t="n">
        <v>2.19893298</v>
      </c>
      <c r="K68" s="18" t="n">
        <v>407.88582444</v>
      </c>
      <c r="L68" s="20" t="n">
        <v>4.29196458</v>
      </c>
      <c r="M68" s="18" t="n">
        <v>328.28585839</v>
      </c>
      <c r="N68" s="20" t="n">
        <v>3.23835827</v>
      </c>
      <c r="O68" s="18" t="s">
        <v>481</v>
      </c>
      <c r="P68" s="20" t="s">
        <v>481</v>
      </c>
      <c r="Q68" s="18" t="s">
        <v>481</v>
      </c>
      <c r="R68" s="20" t="s">
        <v>481</v>
      </c>
      <c r="S68" s="18" t="s">
        <v>481</v>
      </c>
      <c r="T68" s="20" t="s">
        <v>481</v>
      </c>
      <c r="U68" s="18" t="n">
        <v>335.22760155</v>
      </c>
      <c r="V68" s="20" t="n">
        <v>5.38448496</v>
      </c>
    </row>
    <row r="69" spans="1:22">
      <c r="A69" s="15" t="s">
        <v>544</v>
      </c>
      <c r="B69" s="17" t="n">
        <v>4876</v>
      </c>
      <c r="C69" s="18">
        <f>(0.0/B69*100)</f>
        <v/>
      </c>
      <c r="D69" s="19" t="n">
        <v>4876</v>
      </c>
      <c r="E69" s="18" t="n">
        <v>418.91240588</v>
      </c>
      <c r="F69" s="20" t="n">
        <v>4.99678483</v>
      </c>
      <c r="G69" s="18" t="n">
        <v>450.36936433</v>
      </c>
      <c r="H69" s="20" t="n">
        <v>4.80447008</v>
      </c>
      <c r="I69" s="18" t="n">
        <v>436.79535583</v>
      </c>
      <c r="J69" s="20" t="n">
        <v>4.62997199</v>
      </c>
      <c r="K69" s="18" t="n">
        <v>422.88248531</v>
      </c>
      <c r="L69" s="20" t="n">
        <v>6.03299918</v>
      </c>
      <c r="M69" s="18" t="s">
        <v>481</v>
      </c>
      <c r="N69" s="20" t="s">
        <v>481</v>
      </c>
      <c r="O69" s="18" t="s">
        <v>481</v>
      </c>
      <c r="P69" s="20" t="s">
        <v>481</v>
      </c>
      <c r="Q69" s="18" t="s">
        <v>481</v>
      </c>
      <c r="R69" s="20" t="s">
        <v>481</v>
      </c>
      <c r="S69" s="18" t="s">
        <v>481</v>
      </c>
      <c r="T69" s="20" t="s">
        <v>481</v>
      </c>
      <c r="U69" s="18" t="n">
        <v>309.93923418</v>
      </c>
      <c r="V69" s="20" t="n">
        <v>26.13212168</v>
      </c>
    </row>
    <row r="70" spans="1:22">
      <c r="A70" s="15" t="s">
        <v>545</v>
      </c>
      <c r="B70" s="17" t="n">
        <v>6036</v>
      </c>
      <c r="C70" s="18">
        <f>(223.0/B70*100)</f>
        <v/>
      </c>
      <c r="D70" s="19" t="n">
        <v>5813</v>
      </c>
      <c r="E70" s="18" t="n">
        <v>493.94261928</v>
      </c>
      <c r="F70" s="20" t="n">
        <v>3.60506939</v>
      </c>
      <c r="G70" s="18" t="n">
        <v>509.40085694</v>
      </c>
      <c r="H70" s="20" t="n">
        <v>3.74948396</v>
      </c>
      <c r="I70" s="18" t="n">
        <v>503.38920352</v>
      </c>
      <c r="J70" s="20" t="n">
        <v>4.47304815</v>
      </c>
      <c r="K70" s="18" t="n">
        <v>502.54079573</v>
      </c>
      <c r="L70" s="20" t="n">
        <v>7.77413372</v>
      </c>
      <c r="M70" s="18" t="n">
        <v>432.50302033</v>
      </c>
      <c r="N70" s="20" t="n">
        <v>6.8787403</v>
      </c>
      <c r="O70" s="18" t="s">
        <v>481</v>
      </c>
      <c r="P70" s="20" t="s">
        <v>481</v>
      </c>
      <c r="Q70" s="18" t="s">
        <v>481</v>
      </c>
      <c r="R70" s="20" t="s">
        <v>481</v>
      </c>
      <c r="S70" s="18" t="s">
        <v>481</v>
      </c>
      <c r="T70" s="20" t="s">
        <v>481</v>
      </c>
      <c r="U70" s="18" t="n">
        <v>432.40546575</v>
      </c>
      <c r="V70" s="20" t="n">
        <v>8.44579837</v>
      </c>
    </row>
    <row r="71" spans="1:22">
      <c r="A71" s="15" t="s">
        <v>546</v>
      </c>
      <c r="B71" s="17" t="n">
        <v>6115</v>
      </c>
      <c r="C71" s="18">
        <f>(23.0/B71*100)</f>
        <v/>
      </c>
      <c r="D71" s="19" t="n">
        <v>6092</v>
      </c>
      <c r="E71" s="18" t="n">
        <v>531.39883866</v>
      </c>
      <c r="F71" s="20" t="n">
        <v>3.75972195</v>
      </c>
      <c r="G71" s="18" t="n">
        <v>545.49475366</v>
      </c>
      <c r="H71" s="20" t="n">
        <v>2.68119493</v>
      </c>
      <c r="I71" s="18" t="n">
        <v>545.7074437799999</v>
      </c>
      <c r="J71" s="20" t="n">
        <v>2.25051545</v>
      </c>
      <c r="K71" s="18" t="n">
        <v>532.14496963</v>
      </c>
      <c r="L71" s="20" t="n">
        <v>4.13262201</v>
      </c>
      <c r="M71" s="18" t="n">
        <v>434.90114573</v>
      </c>
      <c r="N71" s="20" t="n">
        <v>6.3583381</v>
      </c>
      <c r="O71" s="18" t="s">
        <v>481</v>
      </c>
      <c r="P71" s="20" t="s">
        <v>481</v>
      </c>
      <c r="Q71" s="18" t="s">
        <v>481</v>
      </c>
      <c r="R71" s="20" t="s">
        <v>481</v>
      </c>
      <c r="S71" s="18" t="s">
        <v>481</v>
      </c>
      <c r="T71" s="20" t="s">
        <v>481</v>
      </c>
      <c r="U71" s="18" t="n">
        <v>489.78113152</v>
      </c>
      <c r="V71" s="20" t="n">
        <v>17.85898227</v>
      </c>
    </row>
    <row r="72" spans="1:22">
      <c r="A72" s="15" t="s">
        <v>547</v>
      </c>
      <c r="B72" s="17" t="n">
        <v>7708</v>
      </c>
      <c r="C72" s="18">
        <f>(5.0/B72*100)</f>
        <v/>
      </c>
      <c r="D72" s="19" t="n">
        <v>7703</v>
      </c>
      <c r="E72" s="18" t="n">
        <v>505.85554135</v>
      </c>
      <c r="F72" s="20" t="n">
        <v>4.26853936</v>
      </c>
      <c r="G72" s="18" t="n">
        <v>520.07630906</v>
      </c>
      <c r="H72" s="20" t="n">
        <v>3.91567106</v>
      </c>
      <c r="I72" s="18" t="n">
        <v>503.17875532</v>
      </c>
      <c r="J72" s="20" t="n">
        <v>2.81790271</v>
      </c>
      <c r="K72" s="18" t="n">
        <v>472.57546774</v>
      </c>
      <c r="L72" s="20" t="n">
        <v>4.56648455</v>
      </c>
      <c r="M72" s="18" t="n">
        <v>444.00457368</v>
      </c>
      <c r="N72" s="20" t="n">
        <v>7.84830689</v>
      </c>
      <c r="O72" s="18" t="s">
        <v>481</v>
      </c>
      <c r="P72" s="20" t="s">
        <v>481</v>
      </c>
      <c r="Q72" s="18" t="s">
        <v>481</v>
      </c>
      <c r="R72" s="20" t="s">
        <v>481</v>
      </c>
      <c r="S72" s="18" t="s">
        <v>481</v>
      </c>
      <c r="T72" s="20" t="s">
        <v>481</v>
      </c>
      <c r="U72" s="18" t="n">
        <v>473.47087308</v>
      </c>
      <c r="V72" s="20" t="n">
        <v>23.77449284</v>
      </c>
    </row>
    <row r="73" spans="1:22">
      <c r="A73" s="15" t="s">
        <v>548</v>
      </c>
      <c r="B73" s="17" t="n">
        <v>8249</v>
      </c>
      <c r="C73" s="18">
        <f>(166.0/B73*100)</f>
        <v/>
      </c>
      <c r="D73" s="19" t="n">
        <v>8083</v>
      </c>
      <c r="E73" s="18" t="n">
        <v>400.02177417</v>
      </c>
      <c r="F73" s="20" t="n">
        <v>5.53162037</v>
      </c>
      <c r="G73" s="18" t="n">
        <v>411.92918367</v>
      </c>
      <c r="H73" s="20" t="n">
        <v>6.09240175</v>
      </c>
      <c r="I73" s="18" t="n">
        <v>417.65199384</v>
      </c>
      <c r="J73" s="20" t="n">
        <v>3.4661046</v>
      </c>
      <c r="K73" s="18" t="n">
        <v>414.80293941</v>
      </c>
      <c r="L73" s="20" t="n">
        <v>4.11997569</v>
      </c>
      <c r="M73" s="18" t="n">
        <v>377.38336375</v>
      </c>
      <c r="N73" s="20" t="n">
        <v>4.3272088</v>
      </c>
      <c r="O73" s="18" t="s">
        <v>481</v>
      </c>
      <c r="P73" s="20" t="s">
        <v>481</v>
      </c>
      <c r="Q73" s="18" t="s">
        <v>481</v>
      </c>
      <c r="R73" s="20" t="s">
        <v>481</v>
      </c>
      <c r="S73" s="18" t="s">
        <v>481</v>
      </c>
      <c r="T73" s="20" t="s">
        <v>481</v>
      </c>
      <c r="U73" s="18" t="n">
        <v>369.97007437</v>
      </c>
      <c r="V73" s="20" t="n">
        <v>10.04387548</v>
      </c>
    </row>
    <row r="74" spans="1:22">
      <c r="A74" s="15" t="s">
        <v>549</v>
      </c>
      <c r="B74" s="17" t="n">
        <v>4692</v>
      </c>
      <c r="C74" s="18">
        <f>(82.0/B74*100)</f>
        <v/>
      </c>
      <c r="D74" s="19" t="n">
        <v>4610</v>
      </c>
      <c r="E74" s="18" t="n">
        <v>432.66757739</v>
      </c>
      <c r="F74" s="20" t="n">
        <v>3.47503934</v>
      </c>
      <c r="G74" s="18" t="n">
        <v>434.15888845</v>
      </c>
      <c r="H74" s="20" t="n">
        <v>3.34568277</v>
      </c>
      <c r="I74" s="18" t="n">
        <v>441.10776545</v>
      </c>
      <c r="J74" s="20" t="n">
        <v>3.08130085</v>
      </c>
      <c r="K74" s="18" t="n">
        <v>421.82886509</v>
      </c>
      <c r="L74" s="20" t="n">
        <v>4.9561121</v>
      </c>
      <c r="M74" s="18" t="s">
        <v>481</v>
      </c>
      <c r="N74" s="20" t="s">
        <v>481</v>
      </c>
      <c r="O74" s="18" t="s">
        <v>481</v>
      </c>
      <c r="P74" s="20" t="s">
        <v>481</v>
      </c>
      <c r="Q74" s="18" t="s">
        <v>481</v>
      </c>
      <c r="R74" s="20" t="s">
        <v>481</v>
      </c>
      <c r="S74" s="18" t="n">
        <v>373.09366636</v>
      </c>
      <c r="T74" s="20" t="n">
        <v>56.65530159</v>
      </c>
      <c r="U74" s="18" t="n">
        <v>347.98493295</v>
      </c>
      <c r="V74" s="20" t="n">
        <v>7.22020078</v>
      </c>
    </row>
    <row r="75" spans="1:22">
      <c r="A75" s="15" t="s">
        <v>550</v>
      </c>
      <c r="B75" s="17" t="n">
        <v>5375</v>
      </c>
      <c r="C75" s="18">
        <f>(259.0/B75*100)</f>
        <v/>
      </c>
      <c r="D75" s="19" t="n">
        <v>5116</v>
      </c>
      <c r="E75" s="18" t="n">
        <v>368.42794926</v>
      </c>
      <c r="F75" s="20" t="n">
        <v>3.26608475</v>
      </c>
      <c r="G75" s="18" t="n">
        <v>372.41677001</v>
      </c>
      <c r="H75" s="20" t="n">
        <v>4.36988845</v>
      </c>
      <c r="I75" s="18" t="n">
        <v>371.62233199</v>
      </c>
      <c r="J75" s="20" t="n">
        <v>4.24474385</v>
      </c>
      <c r="K75" s="18" t="n">
        <v>359.81960568</v>
      </c>
      <c r="L75" s="20" t="n">
        <v>7.052077</v>
      </c>
      <c r="M75" s="18" t="n">
        <v>325.98411213</v>
      </c>
      <c r="N75" s="20" t="n">
        <v>6.90174597</v>
      </c>
      <c r="O75" s="18" t="s">
        <v>481</v>
      </c>
      <c r="P75" s="20" t="s">
        <v>481</v>
      </c>
      <c r="Q75" s="18" t="s">
        <v>481</v>
      </c>
      <c r="R75" s="20" t="s">
        <v>481</v>
      </c>
      <c r="S75" s="18" t="s">
        <v>481</v>
      </c>
      <c r="T75" s="20" t="s">
        <v>481</v>
      </c>
      <c r="U75" s="18" t="n">
        <v>309.74998581</v>
      </c>
      <c r="V75" s="20" t="n">
        <v>6.78863226</v>
      </c>
    </row>
    <row r="76" spans="1:22">
      <c r="A76" s="15" t="s">
        <v>551</v>
      </c>
      <c r="B76" s="17" t="n">
        <v>14167</v>
      </c>
      <c r="C76" s="18">
        <f>(233.0/B76*100)</f>
        <v/>
      </c>
      <c r="D76" s="19" t="n">
        <v>13934</v>
      </c>
      <c r="E76" s="18" t="n">
        <v>435.10001215</v>
      </c>
      <c r="F76" s="20" t="n">
        <v>3.02998599</v>
      </c>
      <c r="G76" s="18" t="n">
        <v>443.9740833</v>
      </c>
      <c r="H76" s="20" t="n">
        <v>3.82794596</v>
      </c>
      <c r="I76" s="18" t="n">
        <v>449.08670992</v>
      </c>
      <c r="J76" s="20" t="n">
        <v>4.12946658</v>
      </c>
      <c r="K76" s="18" t="n">
        <v>431.71310198</v>
      </c>
      <c r="L76" s="20" t="n">
        <v>6.40228823</v>
      </c>
      <c r="M76" s="18" t="n">
        <v>400.94788857</v>
      </c>
      <c r="N76" s="20" t="n">
        <v>5.3177581</v>
      </c>
      <c r="O76" s="18" t="s">
        <v>481</v>
      </c>
      <c r="P76" s="20" t="s">
        <v>481</v>
      </c>
      <c r="Q76" s="18" t="s">
        <v>481</v>
      </c>
      <c r="R76" s="20" t="s">
        <v>481</v>
      </c>
      <c r="S76" s="18" t="s">
        <v>481</v>
      </c>
      <c r="T76" s="20" t="s">
        <v>481</v>
      </c>
      <c r="U76" s="18" t="n">
        <v>359.63134838</v>
      </c>
      <c r="V76" s="20" t="n">
        <v>7.83594769</v>
      </c>
    </row>
    <row r="77" spans="1:22">
      <c r="A77" s="15" t="s">
        <v>552</v>
      </c>
      <c r="B77" s="17" t="n">
        <v>6062</v>
      </c>
      <c r="C77" s="18">
        <f>(201.0/B77*100)</f>
        <v/>
      </c>
      <c r="D77" s="19" t="n">
        <v>5861</v>
      </c>
      <c r="E77" s="18" t="n">
        <v>424.27099398</v>
      </c>
      <c r="F77" s="20" t="n">
        <v>5.35669117</v>
      </c>
      <c r="G77" s="18" t="n">
        <v>461.43909006</v>
      </c>
      <c r="H77" s="20" t="n">
        <v>4.38442376</v>
      </c>
      <c r="I77" s="18" t="n">
        <v>464.4231538</v>
      </c>
      <c r="J77" s="20" t="n">
        <v>3.5326551</v>
      </c>
      <c r="K77" s="18" t="n">
        <v>458.41440501</v>
      </c>
      <c r="L77" s="20" t="n">
        <v>4.41979192</v>
      </c>
      <c r="M77" s="18" t="n">
        <v>375.78327184</v>
      </c>
      <c r="N77" s="20" t="n">
        <v>5.9843522</v>
      </c>
      <c r="O77" s="18" t="s">
        <v>481</v>
      </c>
      <c r="P77" s="20" t="s">
        <v>481</v>
      </c>
      <c r="Q77" s="18" t="s">
        <v>481</v>
      </c>
      <c r="R77" s="20" t="s">
        <v>481</v>
      </c>
      <c r="S77" s="18" t="s">
        <v>481</v>
      </c>
      <c r="T77" s="20" t="s">
        <v>481</v>
      </c>
      <c r="U77" s="18" t="n">
        <v>372.16640476</v>
      </c>
      <c r="V77" s="20" t="n">
        <v>4.58216772</v>
      </c>
    </row>
    <row r="78" spans="1:22">
      <c r="A78" s="15" t="s">
        <v>553</v>
      </c>
      <c r="B78" s="17" t="n">
        <v>5826</v>
      </c>
      <c r="C78" s="18">
        <f>(0.0/B78*100)</f>
        <v/>
      </c>
      <c r="D78" s="19" t="n">
        <v>5826</v>
      </c>
      <c r="E78" s="18" t="n">
        <v>487.63387989</v>
      </c>
      <c r="F78" s="20" t="n">
        <v>3.66155067</v>
      </c>
      <c r="G78" s="18" t="n">
        <v>493.80647292</v>
      </c>
      <c r="H78" s="20" t="n">
        <v>4.78077607</v>
      </c>
      <c r="I78" s="18" t="n">
        <v>481.05259821</v>
      </c>
      <c r="J78" s="20" t="n">
        <v>4.61490879</v>
      </c>
      <c r="K78" s="18" t="n">
        <v>470.20570993</v>
      </c>
      <c r="L78" s="20" t="n">
        <v>7.50307991</v>
      </c>
      <c r="M78" s="18" t="s">
        <v>481</v>
      </c>
      <c r="N78" s="20" t="s">
        <v>481</v>
      </c>
      <c r="O78" s="18" t="s">
        <v>481</v>
      </c>
      <c r="P78" s="20" t="s">
        <v>481</v>
      </c>
      <c r="Q78" s="18" t="n">
        <v>279.6191</v>
      </c>
      <c r="R78" s="20" t="n">
        <v>47.45639091</v>
      </c>
      <c r="S78" s="18" t="n">
        <v>283.8465</v>
      </c>
      <c r="T78" s="20" t="n">
        <v>40.85821469</v>
      </c>
      <c r="U78" s="18" t="n">
        <v>435.90011558</v>
      </c>
      <c r="V78" s="20" t="n">
        <v>25.66232215</v>
      </c>
    </row>
    <row customHeight="1" ht="25" r="79" spans="1:22">
      <c r="A79" s="15" t="s">
        <v>554</v>
      </c>
      <c r="B79" s="17" t="n">
        <v>1657</v>
      </c>
      <c r="C79" s="18">
        <f>(41.0/B79*100)</f>
        <v/>
      </c>
      <c r="D79" s="19" t="n">
        <v>1616</v>
      </c>
      <c r="E79" s="18" t="n">
        <v>470.15485933</v>
      </c>
      <c r="F79" s="20" t="n">
        <v>9.16663335</v>
      </c>
      <c r="G79" s="18" t="n">
        <v>479.05056232</v>
      </c>
      <c r="H79" s="20" t="n">
        <v>8.404661600000001</v>
      </c>
      <c r="I79" s="18" t="n">
        <v>485.4013033</v>
      </c>
      <c r="J79" s="20" t="n">
        <v>7.89740679</v>
      </c>
      <c r="K79" s="18" t="n">
        <v>473.54745746</v>
      </c>
      <c r="L79" s="20" t="n">
        <v>9.374401280000001</v>
      </c>
      <c r="M79" s="18" t="s">
        <v>481</v>
      </c>
      <c r="N79" s="20" t="s">
        <v>481</v>
      </c>
      <c r="O79" s="18" t="s">
        <v>481</v>
      </c>
      <c r="P79" s="20" t="s">
        <v>481</v>
      </c>
      <c r="Q79" s="18" t="s">
        <v>481</v>
      </c>
      <c r="R79" s="20" t="s">
        <v>481</v>
      </c>
      <c r="S79" s="18" t="s">
        <v>481</v>
      </c>
      <c r="T79" s="20" t="s">
        <v>481</v>
      </c>
      <c r="U79" s="18" t="n">
        <v>372.03314185</v>
      </c>
      <c r="V79" s="20" t="n">
        <v>21.14783464</v>
      </c>
    </row>
    <row r="80" spans="1:22">
      <c r="A80" s="15" t="s">
        <v>555</v>
      </c>
      <c r="B80" s="17" t="n">
        <v>7841</v>
      </c>
      <c r="C80" s="18">
        <f>(0.0/B80*100)</f>
        <v/>
      </c>
      <c r="D80" s="19" t="n">
        <v>7841</v>
      </c>
      <c r="E80" s="18" t="n">
        <v>430.1641838</v>
      </c>
      <c r="F80" s="20" t="n">
        <v>3.9244132</v>
      </c>
      <c r="G80" s="18" t="n">
        <v>423.06093533</v>
      </c>
      <c r="H80" s="20" t="n">
        <v>3.97759653</v>
      </c>
      <c r="I80" s="18" t="n">
        <v>428.24747851</v>
      </c>
      <c r="J80" s="20" t="n">
        <v>5.4266</v>
      </c>
      <c r="K80" s="18" t="n">
        <v>432.61153607</v>
      </c>
      <c r="L80" s="20" t="n">
        <v>15.02644042</v>
      </c>
      <c r="M80" s="18" t="s">
        <v>481</v>
      </c>
      <c r="N80" s="20" t="s">
        <v>481</v>
      </c>
      <c r="O80" s="18" t="s">
        <v>481</v>
      </c>
      <c r="P80" s="20" t="s">
        <v>481</v>
      </c>
      <c r="Q80" s="18" t="s">
        <v>481</v>
      </c>
      <c r="R80" s="20" t="s">
        <v>481</v>
      </c>
      <c r="S80" s="18" t="n">
        <v>334.1882</v>
      </c>
      <c r="T80" s="20" t="n">
        <v>49.07166718</v>
      </c>
      <c r="U80" s="18" t="n">
        <v>336.62830282</v>
      </c>
      <c r="V80" s="20" t="n">
        <v>48.49765552</v>
      </c>
    </row>
    <row r="81" spans="1:22">
      <c r="A81" s="23" t="s">
        <v>556</v>
      </c>
      <c r="B81" s="17" t="n">
        <v>8861</v>
      </c>
      <c r="C81" s="18">
        <f>(78.0/B81*100)</f>
        <v/>
      </c>
      <c r="D81" s="19" t="n">
        <v>8783</v>
      </c>
      <c r="E81" s="18" t="n">
        <v>451.7968216</v>
      </c>
      <c r="F81" s="20" t="n">
        <v>3.35603293</v>
      </c>
      <c r="G81" s="18" t="n">
        <v>441.34447302</v>
      </c>
      <c r="H81" s="20" t="n">
        <v>3.94155431</v>
      </c>
      <c r="I81" s="18" t="n">
        <v>423.83033035</v>
      </c>
      <c r="J81" s="20" t="n">
        <v>4.18628027</v>
      </c>
      <c r="K81" s="18" t="n">
        <v>399.24448634</v>
      </c>
      <c r="L81" s="20" t="n">
        <v>13.06115938</v>
      </c>
      <c r="M81" s="18" t="n">
        <v>374.0329919</v>
      </c>
      <c r="N81" s="20" t="n">
        <v>5.49053462</v>
      </c>
      <c r="O81" s="18" t="s">
        <v>481</v>
      </c>
      <c r="P81" s="20" t="s">
        <v>481</v>
      </c>
      <c r="Q81" s="18" t="s">
        <v>481</v>
      </c>
      <c r="R81" s="20" t="s">
        <v>481</v>
      </c>
      <c r="S81" s="18" t="s">
        <v>481</v>
      </c>
      <c r="T81" s="20" t="s">
        <v>481</v>
      </c>
      <c r="U81" s="18" t="n">
        <v>366.63895549</v>
      </c>
      <c r="V81" s="20" t="n">
        <v>14.94894468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799</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479.47709783</v>
      </c>
      <c r="F7" s="20" t="n">
        <v>4.54321449</v>
      </c>
      <c r="G7" s="18" t="n">
        <v>513.98717705</v>
      </c>
      <c r="H7" s="20" t="n">
        <v>2.69895464</v>
      </c>
      <c r="I7" s="18" t="n">
        <v>529.75186787</v>
      </c>
      <c r="J7" s="20" t="n">
        <v>2.51322094</v>
      </c>
      <c r="K7" s="18" t="n">
        <v>501.98806594</v>
      </c>
      <c r="L7" s="20" t="n">
        <v>3.62018151</v>
      </c>
      <c r="M7" s="18" t="n">
        <v>450.87490711</v>
      </c>
      <c r="N7" s="20" t="n">
        <v>3.97931916</v>
      </c>
      <c r="O7" s="18" t="s">
        <v>481</v>
      </c>
      <c r="P7" s="20" t="s">
        <v>481</v>
      </c>
      <c r="Q7" s="18" t="s">
        <v>481</v>
      </c>
      <c r="R7" s="20" t="s">
        <v>481</v>
      </c>
      <c r="S7" s="18" t="s">
        <v>481</v>
      </c>
      <c r="T7" s="20" t="s">
        <v>481</v>
      </c>
      <c r="U7" s="18" t="n">
        <v>444.3048525</v>
      </c>
      <c r="V7" s="20" t="n">
        <v>7.86142589</v>
      </c>
    </row>
    <row r="8" spans="1:22">
      <c r="A8" s="15" t="s">
        <v>483</v>
      </c>
      <c r="B8" s="17" t="n">
        <v>7007</v>
      </c>
      <c r="C8" s="18">
        <f>(58.0/B8*100)</f>
        <v/>
      </c>
      <c r="D8" s="19" t="n">
        <v>6949</v>
      </c>
      <c r="E8" s="18" t="n">
        <v>445.79861075</v>
      </c>
      <c r="F8" s="20" t="n">
        <v>8.04570983</v>
      </c>
      <c r="G8" s="18" t="n">
        <v>486.60722961</v>
      </c>
      <c r="H8" s="20" t="n">
        <v>6.14447815</v>
      </c>
      <c r="I8" s="18" t="n">
        <v>513.26169338</v>
      </c>
      <c r="J8" s="20" t="n">
        <v>3.78015706</v>
      </c>
      <c r="K8" s="18" t="n">
        <v>516.12124044</v>
      </c>
      <c r="L8" s="20" t="n">
        <v>3.05293695</v>
      </c>
      <c r="M8" s="18" t="n">
        <v>410.33790904</v>
      </c>
      <c r="N8" s="20" t="n">
        <v>4.41162932</v>
      </c>
      <c r="O8" s="18" t="s">
        <v>481</v>
      </c>
      <c r="P8" s="20" t="s">
        <v>481</v>
      </c>
      <c r="Q8" s="18" t="n">
        <v>361.38025951</v>
      </c>
      <c r="R8" s="20" t="n">
        <v>22.72565673</v>
      </c>
      <c r="S8" s="18" t="s">
        <v>481</v>
      </c>
      <c r="T8" s="20" t="s">
        <v>481</v>
      </c>
      <c r="U8" s="18" t="n">
        <v>410.60889441</v>
      </c>
      <c r="V8" s="20" t="n">
        <v>7.59443912</v>
      </c>
    </row>
    <row r="9" spans="1:22">
      <c r="A9" s="15" t="s">
        <v>484</v>
      </c>
      <c r="B9" s="17" t="n">
        <v>9651</v>
      </c>
      <c r="C9" s="18">
        <f>(519.0/B9*100)</f>
        <v/>
      </c>
      <c r="D9" s="19" t="n">
        <v>9132</v>
      </c>
      <c r="E9" s="18" t="n">
        <v>438.91838014</v>
      </c>
      <c r="F9" s="20" t="n">
        <v>5.90713067</v>
      </c>
      <c r="G9" s="18" t="n">
        <v>488.00563102</v>
      </c>
      <c r="H9" s="20" t="n">
        <v>3.8930071</v>
      </c>
      <c r="I9" s="18" t="n">
        <v>526.36524567</v>
      </c>
      <c r="J9" s="20" t="n">
        <v>2.78675695</v>
      </c>
      <c r="K9" s="18" t="n">
        <v>531.00518477</v>
      </c>
      <c r="L9" s="20" t="n">
        <v>2.37057771</v>
      </c>
      <c r="M9" s="18" t="n">
        <v>394.33661884</v>
      </c>
      <c r="N9" s="20" t="n">
        <v>6.36348139</v>
      </c>
      <c r="O9" s="18" t="s">
        <v>481</v>
      </c>
      <c r="P9" s="20" t="s">
        <v>481</v>
      </c>
      <c r="Q9" s="18" t="n">
        <v>347.7815185</v>
      </c>
      <c r="R9" s="20" t="n">
        <v>11.20716786</v>
      </c>
      <c r="S9" s="18" t="s">
        <v>481</v>
      </c>
      <c r="T9" s="20" t="s">
        <v>481</v>
      </c>
      <c r="U9" s="18" t="n">
        <v>427.40056538</v>
      </c>
      <c r="V9" s="20" t="n">
        <v>4.96790144</v>
      </c>
    </row>
    <row r="10" spans="1:22">
      <c r="A10" s="15" t="s">
        <v>485</v>
      </c>
      <c r="B10" s="17" t="n">
        <v>20058</v>
      </c>
      <c r="C10" s="18">
        <f>(548.0/B10*100)</f>
        <v/>
      </c>
      <c r="D10" s="19" t="n">
        <v>19510</v>
      </c>
      <c r="E10" s="18" t="n">
        <v>502.48072898</v>
      </c>
      <c r="F10" s="20" t="n">
        <v>4.83285798</v>
      </c>
      <c r="G10" s="18" t="n">
        <v>530.16266544</v>
      </c>
      <c r="H10" s="20" t="n">
        <v>2.92939718</v>
      </c>
      <c r="I10" s="18" t="n">
        <v>543.75177224</v>
      </c>
      <c r="J10" s="20" t="n">
        <v>2.19150566</v>
      </c>
      <c r="K10" s="18" t="n">
        <v>544.36450625</v>
      </c>
      <c r="L10" s="20" t="n">
        <v>3.1494527</v>
      </c>
      <c r="M10" s="18" t="n">
        <v>453.64943714</v>
      </c>
      <c r="N10" s="20" t="n">
        <v>6.7129813</v>
      </c>
      <c r="O10" s="18" t="s">
        <v>481</v>
      </c>
      <c r="P10" s="20" t="s">
        <v>481</v>
      </c>
      <c r="Q10" s="18" t="s">
        <v>481</v>
      </c>
      <c r="R10" s="20" t="s">
        <v>481</v>
      </c>
      <c r="S10" s="18" t="s">
        <v>481</v>
      </c>
      <c r="T10" s="20" t="s">
        <v>481</v>
      </c>
      <c r="U10" s="18" t="n">
        <v>448.23416728</v>
      </c>
      <c r="V10" s="20" t="n">
        <v>9.00876422</v>
      </c>
    </row>
    <row r="11" spans="1:22">
      <c r="A11" s="15" t="s">
        <v>486</v>
      </c>
      <c r="B11" s="17" t="n">
        <v>7053</v>
      </c>
      <c r="C11" s="18">
        <f>(107.0/B11*100)</f>
        <v/>
      </c>
      <c r="D11" s="19" t="n">
        <v>6946</v>
      </c>
      <c r="E11" s="18" t="n">
        <v>421.18590942</v>
      </c>
      <c r="F11" s="20" t="n">
        <v>5.24165599</v>
      </c>
      <c r="G11" s="18" t="n">
        <v>449.83232842</v>
      </c>
      <c r="H11" s="20" t="n">
        <v>4.14908491</v>
      </c>
      <c r="I11" s="18" t="n">
        <v>473.68830883</v>
      </c>
      <c r="J11" s="20" t="n">
        <v>3.29990699</v>
      </c>
      <c r="K11" s="18" t="n">
        <v>483.08652073</v>
      </c>
      <c r="L11" s="20" t="n">
        <v>3.59475232</v>
      </c>
      <c r="M11" s="18" t="n">
        <v>413.12735541</v>
      </c>
      <c r="N11" s="20" t="n">
        <v>5.33297846</v>
      </c>
      <c r="O11" s="18" t="s">
        <v>481</v>
      </c>
      <c r="P11" s="20" t="s">
        <v>481</v>
      </c>
      <c r="Q11" s="18" t="s">
        <v>481</v>
      </c>
      <c r="R11" s="20" t="s">
        <v>481</v>
      </c>
      <c r="S11" s="18" t="s">
        <v>481</v>
      </c>
      <c r="T11" s="20" t="s">
        <v>481</v>
      </c>
      <c r="U11" s="18" t="n">
        <v>398.52298644</v>
      </c>
      <c r="V11" s="20" t="n">
        <v>7.06825252</v>
      </c>
    </row>
    <row r="12" spans="1:22">
      <c r="A12" s="15" t="s">
        <v>487</v>
      </c>
      <c r="B12" s="17" t="n">
        <v>6894</v>
      </c>
      <c r="C12" s="18">
        <f>(59.0/B12*100)</f>
        <v/>
      </c>
      <c r="D12" s="19" t="n">
        <v>6835</v>
      </c>
      <c r="E12" s="18" t="n">
        <v>456.56457801</v>
      </c>
      <c r="F12" s="20" t="n">
        <v>6.04406264</v>
      </c>
      <c r="G12" s="18" t="n">
        <v>495.17565694</v>
      </c>
      <c r="H12" s="20" t="n">
        <v>3.89174164</v>
      </c>
      <c r="I12" s="18" t="n">
        <v>511.34285713</v>
      </c>
      <c r="J12" s="20" t="n">
        <v>2.97296315</v>
      </c>
      <c r="K12" s="18" t="n">
        <v>497.31246806</v>
      </c>
      <c r="L12" s="20" t="n">
        <v>3.3495315</v>
      </c>
      <c r="M12" s="18" t="n">
        <v>398.45973425</v>
      </c>
      <c r="N12" s="20" t="n">
        <v>7.99109385</v>
      </c>
      <c r="O12" s="18" t="s">
        <v>481</v>
      </c>
      <c r="P12" s="20" t="s">
        <v>481</v>
      </c>
      <c r="Q12" s="18" t="n">
        <v>332.31014509</v>
      </c>
      <c r="R12" s="20" t="n">
        <v>18.34291261</v>
      </c>
      <c r="S12" s="18" t="s">
        <v>481</v>
      </c>
      <c r="T12" s="20" t="s">
        <v>481</v>
      </c>
      <c r="U12" s="18" t="n">
        <v>400.02490563</v>
      </c>
      <c r="V12" s="20" t="n">
        <v>8.113546530000001</v>
      </c>
    </row>
    <row r="13" spans="1:22">
      <c r="A13" s="15" t="s">
        <v>488</v>
      </c>
      <c r="B13" s="17" t="n">
        <v>7161</v>
      </c>
      <c r="C13" s="18">
        <f>(138.0/B13*100)</f>
        <v/>
      </c>
      <c r="D13" s="19" t="n">
        <v>7023</v>
      </c>
      <c r="E13" s="18" t="n">
        <v>475.02856884</v>
      </c>
      <c r="F13" s="20" t="n">
        <v>4.68059903</v>
      </c>
      <c r="G13" s="18" t="n">
        <v>503.96418379</v>
      </c>
      <c r="H13" s="20" t="n">
        <v>3.72023496</v>
      </c>
      <c r="I13" s="18" t="n">
        <v>510.86447713</v>
      </c>
      <c r="J13" s="20" t="n">
        <v>2.67396973</v>
      </c>
      <c r="K13" s="18" t="n">
        <v>523.61733507</v>
      </c>
      <c r="L13" s="20" t="n">
        <v>3.28277674</v>
      </c>
      <c r="M13" s="18" t="n">
        <v>408.4497126</v>
      </c>
      <c r="N13" s="20" t="n">
        <v>11.09739784</v>
      </c>
      <c r="O13" s="18" t="s">
        <v>481</v>
      </c>
      <c r="P13" s="20" t="s">
        <v>481</v>
      </c>
      <c r="Q13" s="18" t="n">
        <v>407.4699787</v>
      </c>
      <c r="R13" s="20" t="n">
        <v>6.79601306</v>
      </c>
      <c r="S13" s="18" t="s">
        <v>481</v>
      </c>
      <c r="T13" s="20" t="s">
        <v>481</v>
      </c>
      <c r="U13" s="18" t="n">
        <v>405.49772899</v>
      </c>
      <c r="V13" s="20" t="n">
        <v>8.330048229999999</v>
      </c>
    </row>
    <row r="14" spans="1:22">
      <c r="A14" s="15" t="s">
        <v>489</v>
      </c>
      <c r="B14" s="17" t="n">
        <v>5587</v>
      </c>
      <c r="C14" s="18">
        <f>(78.0/B14*100)</f>
        <v/>
      </c>
      <c r="D14" s="19" t="n">
        <v>5509</v>
      </c>
      <c r="E14" s="18" t="n">
        <v>454.40792686</v>
      </c>
      <c r="F14" s="20" t="n">
        <v>7.05122387</v>
      </c>
      <c r="G14" s="18" t="n">
        <v>480.54771273</v>
      </c>
      <c r="H14" s="20" t="n">
        <v>5.20330852</v>
      </c>
      <c r="I14" s="18" t="n">
        <v>515.77372641</v>
      </c>
      <c r="J14" s="20" t="n">
        <v>2.66414985</v>
      </c>
      <c r="K14" s="18" t="n">
        <v>546.1457614</v>
      </c>
      <c r="L14" s="20" t="n">
        <v>2.69122513</v>
      </c>
      <c r="M14" s="18" t="n">
        <v>441.30811903</v>
      </c>
      <c r="N14" s="20" t="n">
        <v>11.03084771</v>
      </c>
      <c r="O14" s="18" t="s">
        <v>481</v>
      </c>
      <c r="P14" s="20" t="s">
        <v>481</v>
      </c>
      <c r="Q14" s="18" t="s">
        <v>481</v>
      </c>
      <c r="R14" s="20" t="s">
        <v>481</v>
      </c>
      <c r="S14" s="18" t="s">
        <v>481</v>
      </c>
      <c r="T14" s="20" t="s">
        <v>481</v>
      </c>
      <c r="U14" s="18" t="n">
        <v>418.06144872</v>
      </c>
      <c r="V14" s="20" t="n">
        <v>12.88505775</v>
      </c>
    </row>
    <row r="15" spans="1:22">
      <c r="A15" s="15" t="s">
        <v>490</v>
      </c>
      <c r="B15" s="17" t="n">
        <v>5882</v>
      </c>
      <c r="C15" s="18">
        <f>(64.0/B15*100)</f>
        <v/>
      </c>
      <c r="D15" s="19" t="n">
        <v>5818</v>
      </c>
      <c r="E15" s="18" t="n">
        <v>456.06934957</v>
      </c>
      <c r="F15" s="20" t="n">
        <v>10.58921796</v>
      </c>
      <c r="G15" s="18" t="n">
        <v>493.59042671</v>
      </c>
      <c r="H15" s="20" t="n">
        <v>5.75328851</v>
      </c>
      <c r="I15" s="18" t="n">
        <v>525.44230724</v>
      </c>
      <c r="J15" s="20" t="n">
        <v>2.9414239</v>
      </c>
      <c r="K15" s="18" t="n">
        <v>547.50621329</v>
      </c>
      <c r="L15" s="20" t="n">
        <v>2.4169802</v>
      </c>
      <c r="M15" s="18" t="n">
        <v>427.85194516</v>
      </c>
      <c r="N15" s="20" t="n">
        <v>13.33750715</v>
      </c>
      <c r="O15" s="18" t="s">
        <v>481</v>
      </c>
      <c r="P15" s="20" t="s">
        <v>481</v>
      </c>
      <c r="Q15" s="18" t="n">
        <v>367.66871077</v>
      </c>
      <c r="R15" s="20" t="n">
        <v>14.82638214</v>
      </c>
      <c r="S15" s="18" t="s">
        <v>481</v>
      </c>
      <c r="T15" s="20" t="s">
        <v>481</v>
      </c>
      <c r="U15" s="18" t="n">
        <v>432.46738902</v>
      </c>
      <c r="V15" s="20" t="n">
        <v>8.65572996</v>
      </c>
    </row>
    <row r="16" spans="1:22">
      <c r="A16" s="15" t="s">
        <v>491</v>
      </c>
      <c r="B16" s="17" t="n">
        <v>6108</v>
      </c>
      <c r="C16" s="18">
        <f>(123.0/B16*100)</f>
        <v/>
      </c>
      <c r="D16" s="19" t="n">
        <v>5985</v>
      </c>
      <c r="E16" s="18" t="n">
        <v>451.91086209</v>
      </c>
      <c r="F16" s="20" t="n">
        <v>5.36622046</v>
      </c>
      <c r="G16" s="18" t="n">
        <v>497.55337248</v>
      </c>
      <c r="H16" s="20" t="n">
        <v>4.40928058</v>
      </c>
      <c r="I16" s="18" t="n">
        <v>521.68314393</v>
      </c>
      <c r="J16" s="20" t="n">
        <v>3.67816241</v>
      </c>
      <c r="K16" s="18" t="n">
        <v>531.82856552</v>
      </c>
      <c r="L16" s="20" t="n">
        <v>2.91431833</v>
      </c>
      <c r="M16" s="18" t="n">
        <v>381.32610846</v>
      </c>
      <c r="N16" s="20" t="n">
        <v>9.03415012</v>
      </c>
      <c r="O16" s="18" t="s">
        <v>481</v>
      </c>
      <c r="P16" s="20" t="s">
        <v>481</v>
      </c>
      <c r="Q16" s="18" t="s">
        <v>481</v>
      </c>
      <c r="R16" s="20" t="s">
        <v>481</v>
      </c>
      <c r="S16" s="18" t="s">
        <v>481</v>
      </c>
      <c r="T16" s="20" t="s">
        <v>481</v>
      </c>
      <c r="U16" s="18" t="n">
        <v>388.53921763</v>
      </c>
      <c r="V16" s="20" t="n">
        <v>7.99581583</v>
      </c>
    </row>
    <row r="17" spans="1:22">
      <c r="A17" s="15" t="s">
        <v>492</v>
      </c>
      <c r="B17" s="17" t="n">
        <v>6504</v>
      </c>
      <c r="C17" s="18">
        <f>(1262.0/B17*100)</f>
        <v/>
      </c>
      <c r="D17" s="19" t="n">
        <v>5242</v>
      </c>
      <c r="E17" s="18" t="n">
        <v>505.10964765</v>
      </c>
      <c r="F17" s="20" t="n">
        <v>7.548317</v>
      </c>
      <c r="G17" s="18" t="n">
        <v>532.4137743799999</v>
      </c>
      <c r="H17" s="20" t="n">
        <v>4.4549388</v>
      </c>
      <c r="I17" s="18" t="n">
        <v>534.57252783</v>
      </c>
      <c r="J17" s="20" t="n">
        <v>4.24335395</v>
      </c>
      <c r="K17" s="18" t="n">
        <v>536.514405</v>
      </c>
      <c r="L17" s="20" t="n">
        <v>3.7187026</v>
      </c>
      <c r="M17" s="18" t="n">
        <v>421.3677583</v>
      </c>
      <c r="N17" s="20" t="n">
        <v>11.78783625</v>
      </c>
      <c r="O17" s="18" t="s">
        <v>481</v>
      </c>
      <c r="P17" s="20" t="s">
        <v>481</v>
      </c>
      <c r="Q17" s="18" t="n">
        <v>338.260297</v>
      </c>
      <c r="R17" s="20" t="n">
        <v>14.23011861</v>
      </c>
      <c r="S17" s="18" t="s">
        <v>481</v>
      </c>
      <c r="T17" s="20" t="s">
        <v>481</v>
      </c>
      <c r="U17" s="18" t="n">
        <v>468.80897223</v>
      </c>
      <c r="V17" s="20" t="n">
        <v>6.34210954</v>
      </c>
    </row>
    <row r="18" spans="1:22">
      <c r="A18" s="15" t="s">
        <v>493</v>
      </c>
      <c r="B18" s="17" t="n">
        <v>5532</v>
      </c>
      <c r="C18" s="18">
        <f>(29.0/B18*100)</f>
        <v/>
      </c>
      <c r="D18" s="19" t="n">
        <v>5503</v>
      </c>
      <c r="E18" s="18" t="n">
        <v>419.3535794</v>
      </c>
      <c r="F18" s="20" t="n">
        <v>6.84006845</v>
      </c>
      <c r="G18" s="18" t="n">
        <v>456.30500115</v>
      </c>
      <c r="H18" s="20" t="n">
        <v>5.29493128</v>
      </c>
      <c r="I18" s="18" t="n">
        <v>471.10754936</v>
      </c>
      <c r="J18" s="20" t="n">
        <v>5.03091765</v>
      </c>
      <c r="K18" s="18" t="n">
        <v>501.07673722</v>
      </c>
      <c r="L18" s="20" t="n">
        <v>3.84563447</v>
      </c>
      <c r="M18" s="18" t="n">
        <v>384.05732268</v>
      </c>
      <c r="N18" s="20" t="n">
        <v>8.562141260000001</v>
      </c>
      <c r="O18" s="18" t="s">
        <v>481</v>
      </c>
      <c r="P18" s="20" t="s">
        <v>481</v>
      </c>
      <c r="Q18" s="18" t="s">
        <v>481</v>
      </c>
      <c r="R18" s="20" t="s">
        <v>481</v>
      </c>
      <c r="S18" s="18" t="s">
        <v>481</v>
      </c>
      <c r="T18" s="20" t="s">
        <v>481</v>
      </c>
      <c r="U18" s="18" t="n">
        <v>379.96239566</v>
      </c>
      <c r="V18" s="20" t="n">
        <v>10.82569506</v>
      </c>
    </row>
    <row r="19" spans="1:22">
      <c r="A19" s="15" t="s">
        <v>494</v>
      </c>
      <c r="B19" s="17" t="n">
        <v>5658</v>
      </c>
      <c r="C19" s="18">
        <f>(178.0/B19*100)</f>
        <v/>
      </c>
      <c r="D19" s="19" t="n">
        <v>5480</v>
      </c>
      <c r="E19" s="18" t="n">
        <v>446.10535649</v>
      </c>
      <c r="F19" s="20" t="n">
        <v>7.00250168</v>
      </c>
      <c r="G19" s="18" t="n">
        <v>471.21469852</v>
      </c>
      <c r="H19" s="20" t="n">
        <v>4.5491352</v>
      </c>
      <c r="I19" s="18" t="n">
        <v>479.23018053</v>
      </c>
      <c r="J19" s="20" t="n">
        <v>4.21636066</v>
      </c>
      <c r="K19" s="18" t="n">
        <v>482.79387277</v>
      </c>
      <c r="L19" s="20" t="n">
        <v>3.49945964</v>
      </c>
      <c r="M19" s="18" t="n">
        <v>460.09464118</v>
      </c>
      <c r="N19" s="20" t="n">
        <v>9.06619712</v>
      </c>
      <c r="O19" s="18" t="s">
        <v>481</v>
      </c>
      <c r="P19" s="20" t="s">
        <v>481</v>
      </c>
      <c r="Q19" s="18" t="s">
        <v>481</v>
      </c>
      <c r="R19" s="20" t="s">
        <v>481</v>
      </c>
      <c r="S19" s="18" t="s">
        <v>481</v>
      </c>
      <c r="T19" s="20" t="s">
        <v>481</v>
      </c>
      <c r="U19" s="18" t="n">
        <v>407.16887481</v>
      </c>
      <c r="V19" s="20" t="n">
        <v>8.20980052</v>
      </c>
    </row>
    <row r="20" spans="1:22">
      <c r="A20" s="15" t="s">
        <v>495</v>
      </c>
      <c r="B20" s="17" t="n">
        <v>3371</v>
      </c>
      <c r="C20" s="18">
        <f>(75.0/B20*100)</f>
        <v/>
      </c>
      <c r="D20" s="19" t="n">
        <v>3296</v>
      </c>
      <c r="E20" s="18" t="n">
        <v>452.07640644</v>
      </c>
      <c r="F20" s="20" t="n">
        <v>6.50257953</v>
      </c>
      <c r="G20" s="18" t="n">
        <v>480.92584202</v>
      </c>
      <c r="H20" s="20" t="n">
        <v>5.40835783</v>
      </c>
      <c r="I20" s="18" t="n">
        <v>496.07325313</v>
      </c>
      <c r="J20" s="20" t="n">
        <v>3.02456076</v>
      </c>
      <c r="K20" s="18" t="n">
        <v>496.55843215</v>
      </c>
      <c r="L20" s="20" t="n">
        <v>3.6016065</v>
      </c>
      <c r="M20" s="18" t="n">
        <v>405.22087886</v>
      </c>
      <c r="N20" s="20" t="n">
        <v>6.65394786</v>
      </c>
      <c r="O20" s="18" t="s">
        <v>481</v>
      </c>
      <c r="P20" s="20" t="s">
        <v>481</v>
      </c>
      <c r="Q20" s="18" t="s">
        <v>481</v>
      </c>
      <c r="R20" s="20" t="s">
        <v>481</v>
      </c>
      <c r="S20" s="18" t="s">
        <v>481</v>
      </c>
      <c r="T20" s="20" t="s">
        <v>481</v>
      </c>
      <c r="U20" s="18" t="n">
        <v>431.49836641</v>
      </c>
      <c r="V20" s="20" t="n">
        <v>12.40903691</v>
      </c>
    </row>
    <row r="21" spans="1:22">
      <c r="A21" s="15" t="s">
        <v>496</v>
      </c>
      <c r="B21" s="17" t="n">
        <v>5741</v>
      </c>
      <c r="C21" s="18">
        <f>(47.0/B21*100)</f>
        <v/>
      </c>
      <c r="D21" s="19" t="n">
        <v>5694</v>
      </c>
      <c r="E21" s="18" t="n">
        <v>495.14350931</v>
      </c>
      <c r="F21" s="20" t="n">
        <v>6.37830576</v>
      </c>
      <c r="G21" s="18" t="n">
        <v>531.73838705</v>
      </c>
      <c r="H21" s="20" t="n">
        <v>3.35526789</v>
      </c>
      <c r="I21" s="18" t="n">
        <v>532.03295357</v>
      </c>
      <c r="J21" s="20" t="n">
        <v>2.79513033</v>
      </c>
      <c r="K21" s="18" t="n">
        <v>528.08326671</v>
      </c>
      <c r="L21" s="20" t="n">
        <v>3.09916175</v>
      </c>
      <c r="M21" s="18" t="n">
        <v>460.50425535</v>
      </c>
      <c r="N21" s="20" t="n">
        <v>6.50407017</v>
      </c>
      <c r="O21" s="18" t="s">
        <v>481</v>
      </c>
      <c r="P21" s="20" t="s">
        <v>481</v>
      </c>
      <c r="Q21" s="18" t="s">
        <v>481</v>
      </c>
      <c r="R21" s="20" t="s">
        <v>481</v>
      </c>
      <c r="S21" s="18" t="s">
        <v>481</v>
      </c>
      <c r="T21" s="20" t="s">
        <v>481</v>
      </c>
      <c r="U21" s="18" t="n">
        <v>446.88458923</v>
      </c>
      <c r="V21" s="20" t="n">
        <v>11.98359031</v>
      </c>
    </row>
    <row r="22" spans="1:22">
      <c r="A22" s="15" t="s">
        <v>497</v>
      </c>
      <c r="B22" s="17" t="n">
        <v>6598</v>
      </c>
      <c r="C22" s="18">
        <f>(36.0/B22*100)</f>
        <v/>
      </c>
      <c r="D22" s="19" t="n">
        <v>6562</v>
      </c>
      <c r="E22" s="18" t="n">
        <v>416.85286152</v>
      </c>
      <c r="F22" s="20" t="n">
        <v>5.72698945</v>
      </c>
      <c r="G22" s="18" t="n">
        <v>453.54834738</v>
      </c>
      <c r="H22" s="20" t="n">
        <v>5.9194274</v>
      </c>
      <c r="I22" s="18" t="n">
        <v>496.94213668</v>
      </c>
      <c r="J22" s="20" t="n">
        <v>4.78808237</v>
      </c>
      <c r="K22" s="18" t="n">
        <v>516.4233514</v>
      </c>
      <c r="L22" s="20" t="n">
        <v>4.30686846</v>
      </c>
      <c r="M22" s="18" t="n">
        <v>426.78224483</v>
      </c>
      <c r="N22" s="20" t="n">
        <v>11.90936557</v>
      </c>
      <c r="O22" s="18" t="s">
        <v>481</v>
      </c>
      <c r="P22" s="20" t="s">
        <v>481</v>
      </c>
      <c r="Q22" s="18" t="s">
        <v>481</v>
      </c>
      <c r="R22" s="20" t="s">
        <v>481</v>
      </c>
      <c r="S22" s="18" t="n">
        <v>430.02594717</v>
      </c>
      <c r="T22" s="20" t="n">
        <v>26.72962306</v>
      </c>
      <c r="U22" s="18" t="n">
        <v>406.81121919</v>
      </c>
      <c r="V22" s="20" t="n">
        <v>9.70125333</v>
      </c>
    </row>
    <row r="23" spans="1:22">
      <c r="A23" s="15" t="s">
        <v>498</v>
      </c>
      <c r="B23" s="17" t="n">
        <v>11583</v>
      </c>
      <c r="C23" s="18">
        <f>(235.0/B23*100)</f>
        <v/>
      </c>
      <c r="D23" s="19" t="n">
        <v>11348</v>
      </c>
      <c r="E23" s="18" t="n">
        <v>429.2316252</v>
      </c>
      <c r="F23" s="20" t="n">
        <v>8.488338779999999</v>
      </c>
      <c r="G23" s="18" t="n">
        <v>448.1606953</v>
      </c>
      <c r="H23" s="20" t="n">
        <v>6.59723882</v>
      </c>
      <c r="I23" s="18" t="n">
        <v>484.67437642</v>
      </c>
      <c r="J23" s="20" t="n">
        <v>3.52468593</v>
      </c>
      <c r="K23" s="18" t="n">
        <v>509.78333013</v>
      </c>
      <c r="L23" s="20" t="n">
        <v>2.83761226</v>
      </c>
      <c r="M23" s="18" t="n">
        <v>436.39321419</v>
      </c>
      <c r="N23" s="20" t="n">
        <v>6.25548004</v>
      </c>
      <c r="O23" s="18" t="s">
        <v>481</v>
      </c>
      <c r="P23" s="20" t="s">
        <v>481</v>
      </c>
      <c r="Q23" s="18" t="s">
        <v>481</v>
      </c>
      <c r="R23" s="20" t="s">
        <v>481</v>
      </c>
      <c r="S23" s="18" t="s">
        <v>481</v>
      </c>
      <c r="T23" s="20" t="s">
        <v>481</v>
      </c>
      <c r="U23" s="18" t="n">
        <v>402.97521888</v>
      </c>
      <c r="V23" s="20" t="n">
        <v>8.744531179999999</v>
      </c>
    </row>
    <row r="24" spans="1:22">
      <c r="A24" s="15" t="s">
        <v>499</v>
      </c>
      <c r="B24" s="17" t="n">
        <v>6647</v>
      </c>
      <c r="C24" s="18">
        <f>(7.0/B24*100)</f>
        <v/>
      </c>
      <c r="D24" s="19" t="n">
        <v>6640</v>
      </c>
      <c r="E24" s="18" t="n">
        <v>469.89374496</v>
      </c>
      <c r="F24" s="20" t="n">
        <v>7.67776555</v>
      </c>
      <c r="G24" s="18" t="n">
        <v>485.19816092</v>
      </c>
      <c r="H24" s="20" t="n">
        <v>6.73942391</v>
      </c>
      <c r="I24" s="18" t="n">
        <v>504.48845764</v>
      </c>
      <c r="J24" s="20" t="n">
        <v>4.33130212</v>
      </c>
      <c r="K24" s="18" t="n">
        <v>530.84925672</v>
      </c>
      <c r="L24" s="20" t="n">
        <v>3.15000483</v>
      </c>
      <c r="M24" s="18" t="n">
        <v>470.10022337</v>
      </c>
      <c r="N24" s="20" t="n">
        <v>16.01405269</v>
      </c>
      <c r="O24" s="18" t="s">
        <v>481</v>
      </c>
      <c r="P24" s="20" t="s">
        <v>481</v>
      </c>
      <c r="Q24" s="18" t="s">
        <v>481</v>
      </c>
      <c r="R24" s="20" t="s">
        <v>481</v>
      </c>
      <c r="S24" s="18" t="s">
        <v>481</v>
      </c>
      <c r="T24" s="20" t="s">
        <v>481</v>
      </c>
      <c r="U24" s="18" t="n">
        <v>450.27942581</v>
      </c>
      <c r="V24" s="20" t="n">
        <v>12.49276521</v>
      </c>
    </row>
    <row r="25" spans="1:22">
      <c r="A25" s="15" t="s">
        <v>500</v>
      </c>
      <c r="B25" s="17" t="n">
        <v>5581</v>
      </c>
      <c r="C25" s="18">
        <f>(25.0/B25*100)</f>
        <v/>
      </c>
      <c r="D25" s="19" t="n">
        <v>5556</v>
      </c>
      <c r="E25" s="18" t="n">
        <v>468.87561085</v>
      </c>
      <c r="F25" s="20" t="n">
        <v>9.60962915</v>
      </c>
      <c r="G25" s="18" t="n">
        <v>489.48329311</v>
      </c>
      <c r="H25" s="20" t="n">
        <v>7.18539623</v>
      </c>
      <c r="I25" s="18" t="n">
        <v>515.42440729</v>
      </c>
      <c r="J25" s="20" t="n">
        <v>4.57632636</v>
      </c>
      <c r="K25" s="18" t="n">
        <v>541.22266393</v>
      </c>
      <c r="L25" s="20" t="n">
        <v>3.55317287</v>
      </c>
      <c r="M25" s="18" t="n">
        <v>421.68171102</v>
      </c>
      <c r="N25" s="20" t="n">
        <v>6.83880854</v>
      </c>
      <c r="O25" s="18" t="s">
        <v>481</v>
      </c>
      <c r="P25" s="20" t="s">
        <v>481</v>
      </c>
      <c r="Q25" s="18" t="s">
        <v>481</v>
      </c>
      <c r="R25" s="20" t="s">
        <v>481</v>
      </c>
      <c r="S25" s="18" t="s">
        <v>481</v>
      </c>
      <c r="T25" s="20" t="s">
        <v>481</v>
      </c>
      <c r="U25" s="18" t="n">
        <v>478.39229746</v>
      </c>
      <c r="V25" s="20" t="n">
        <v>19.79801844</v>
      </c>
    </row>
    <row r="26" spans="1:22">
      <c r="A26" s="15" t="s">
        <v>501</v>
      </c>
      <c r="B26" s="17" t="n">
        <v>4869</v>
      </c>
      <c r="C26" s="18">
        <f>(53.0/B26*100)</f>
        <v/>
      </c>
      <c r="D26" s="19" t="n">
        <v>4816</v>
      </c>
      <c r="E26" s="18" t="n">
        <v>448.54830285</v>
      </c>
      <c r="F26" s="20" t="n">
        <v>6.26097959</v>
      </c>
      <c r="G26" s="18" t="n">
        <v>468.01497778</v>
      </c>
      <c r="H26" s="20" t="n">
        <v>3.77850043</v>
      </c>
      <c r="I26" s="18" t="n">
        <v>494.27648455</v>
      </c>
      <c r="J26" s="20" t="n">
        <v>2.10652409</v>
      </c>
      <c r="K26" s="18" t="n">
        <v>516.0317205699999</v>
      </c>
      <c r="L26" s="20" t="n">
        <v>3.28547524</v>
      </c>
      <c r="M26" s="18" t="n">
        <v>467.99747676</v>
      </c>
      <c r="N26" s="20" t="n">
        <v>7.60690177</v>
      </c>
      <c r="O26" s="18" t="s">
        <v>481</v>
      </c>
      <c r="P26" s="20" t="s">
        <v>481</v>
      </c>
      <c r="Q26" s="18" t="s">
        <v>481</v>
      </c>
      <c r="R26" s="20" t="s">
        <v>481</v>
      </c>
      <c r="S26" s="18" t="s">
        <v>481</v>
      </c>
      <c r="T26" s="20" t="s">
        <v>481</v>
      </c>
      <c r="U26" s="18" t="n">
        <v>410.54462661</v>
      </c>
      <c r="V26" s="20" t="n">
        <v>11.75596259</v>
      </c>
    </row>
    <row r="27" spans="1:22">
      <c r="A27" s="15" t="s">
        <v>502</v>
      </c>
      <c r="B27" s="17" t="n">
        <v>5299</v>
      </c>
      <c r="C27" s="18">
        <f>(55.0/B27*100)</f>
        <v/>
      </c>
      <c r="D27" s="19" t="n">
        <v>5244</v>
      </c>
      <c r="E27" s="18" t="n">
        <v>443.49551938</v>
      </c>
      <c r="F27" s="20" t="n">
        <v>5.10811292</v>
      </c>
      <c r="G27" s="18" t="n">
        <v>478.49099618</v>
      </c>
      <c r="H27" s="20" t="n">
        <v>4.40279124</v>
      </c>
      <c r="I27" s="18" t="n">
        <v>501.59250795</v>
      </c>
      <c r="J27" s="20" t="n">
        <v>2.6961568</v>
      </c>
      <c r="K27" s="18" t="n">
        <v>510.20021687</v>
      </c>
      <c r="L27" s="20" t="n">
        <v>2.62615086</v>
      </c>
      <c r="M27" s="18" t="n">
        <v>420.45359793</v>
      </c>
      <c r="N27" s="20" t="n">
        <v>3.81960599</v>
      </c>
      <c r="O27" s="18" t="s">
        <v>481</v>
      </c>
      <c r="P27" s="20" t="s">
        <v>481</v>
      </c>
      <c r="Q27" s="18" t="s">
        <v>481</v>
      </c>
      <c r="R27" s="20" t="s">
        <v>481</v>
      </c>
      <c r="S27" s="18" t="s">
        <v>481</v>
      </c>
      <c r="T27" s="20" t="s">
        <v>481</v>
      </c>
      <c r="U27" s="18" t="n">
        <v>389.0148455</v>
      </c>
      <c r="V27" s="20" t="n">
        <v>7.90209554</v>
      </c>
    </row>
    <row r="28" spans="1:22">
      <c r="A28" s="15" t="s">
        <v>503</v>
      </c>
      <c r="B28" s="17" t="n">
        <v>7568</v>
      </c>
      <c r="C28" s="18">
        <f>(196.0/B28*100)</f>
        <v/>
      </c>
      <c r="D28" s="19" t="n">
        <v>7372</v>
      </c>
      <c r="E28" s="18" t="n">
        <v>414.08394197</v>
      </c>
      <c r="F28" s="20" t="n">
        <v>3.69265517</v>
      </c>
      <c r="G28" s="18" t="n">
        <v>429.44180565</v>
      </c>
      <c r="H28" s="20" t="n">
        <v>3.10844159</v>
      </c>
      <c r="I28" s="18" t="n">
        <v>429.78540367</v>
      </c>
      <c r="J28" s="20" t="n">
        <v>3.15804081</v>
      </c>
      <c r="K28" s="18" t="n">
        <v>441.12785865</v>
      </c>
      <c r="L28" s="20" t="n">
        <v>4.64192538</v>
      </c>
      <c r="M28" s="18" t="n">
        <v>420.50292955</v>
      </c>
      <c r="N28" s="20" t="n">
        <v>13.30341568</v>
      </c>
      <c r="O28" s="18" t="s">
        <v>481</v>
      </c>
      <c r="P28" s="20" t="s">
        <v>481</v>
      </c>
      <c r="Q28" s="18" t="s">
        <v>481</v>
      </c>
      <c r="R28" s="20" t="s">
        <v>481</v>
      </c>
      <c r="S28" s="18" t="s">
        <v>481</v>
      </c>
      <c r="T28" s="20" t="s">
        <v>481</v>
      </c>
      <c r="U28" s="18" t="n">
        <v>366.94606645</v>
      </c>
      <c r="V28" s="20" t="n">
        <v>9.31412871</v>
      </c>
    </row>
    <row r="29" spans="1:22">
      <c r="A29" s="15" t="s">
        <v>504</v>
      </c>
      <c r="B29" s="17" t="n">
        <v>5385</v>
      </c>
      <c r="C29" s="18">
        <f>(30.0/B29*100)</f>
        <v/>
      </c>
      <c r="D29" s="19" t="n">
        <v>5355</v>
      </c>
      <c r="E29" s="18" t="n">
        <v>443.10863124</v>
      </c>
      <c r="F29" s="20" t="n">
        <v>9.893024349999999</v>
      </c>
      <c r="G29" s="18" t="n">
        <v>483.71338995</v>
      </c>
      <c r="H29" s="20" t="n">
        <v>6.80097727</v>
      </c>
      <c r="I29" s="18" t="n">
        <v>512.90093713</v>
      </c>
      <c r="J29" s="20" t="n">
        <v>3.73207366</v>
      </c>
      <c r="K29" s="18" t="n">
        <v>525.87562311</v>
      </c>
      <c r="L29" s="20" t="n">
        <v>2.74057674</v>
      </c>
      <c r="M29" s="18" t="n">
        <v>500.05950033</v>
      </c>
      <c r="N29" s="20" t="n">
        <v>5.45605007</v>
      </c>
      <c r="O29" s="18" t="s">
        <v>481</v>
      </c>
      <c r="P29" s="20" t="s">
        <v>481</v>
      </c>
      <c r="Q29" s="18" t="n">
        <v>314.02123871</v>
      </c>
      <c r="R29" s="20" t="n">
        <v>13.26138992</v>
      </c>
      <c r="S29" s="18" t="s">
        <v>481</v>
      </c>
      <c r="T29" s="20" t="s">
        <v>481</v>
      </c>
      <c r="U29" s="18" t="n">
        <v>436.82828707</v>
      </c>
      <c r="V29" s="20" t="n">
        <v>9.494672100000001</v>
      </c>
    </row>
    <row r="30" spans="1:22">
      <c r="A30" s="15" t="s">
        <v>505</v>
      </c>
      <c r="B30" s="17" t="n">
        <v>4520</v>
      </c>
      <c r="C30" s="18">
        <f>(148.0/B30*100)</f>
        <v/>
      </c>
      <c r="D30" s="19" t="n">
        <v>4372</v>
      </c>
      <c r="E30" s="18" t="n">
        <v>472.49725127</v>
      </c>
      <c r="F30" s="20" t="n">
        <v>5.65939534</v>
      </c>
      <c r="G30" s="18" t="n">
        <v>505.90940368</v>
      </c>
      <c r="H30" s="20" t="n">
        <v>3.76495289</v>
      </c>
      <c r="I30" s="18" t="n">
        <v>541.4799405</v>
      </c>
      <c r="J30" s="20" t="n">
        <v>3.38850184</v>
      </c>
      <c r="K30" s="18" t="n">
        <v>536.397709</v>
      </c>
      <c r="L30" s="20" t="n">
        <v>4.88642653</v>
      </c>
      <c r="M30" s="18" t="n">
        <v>418.7611067</v>
      </c>
      <c r="N30" s="20" t="n">
        <v>6.04878688</v>
      </c>
      <c r="O30" s="18" t="s">
        <v>481</v>
      </c>
      <c r="P30" s="20" t="s">
        <v>481</v>
      </c>
      <c r="Q30" s="18" t="s">
        <v>481</v>
      </c>
      <c r="R30" s="20" t="s">
        <v>481</v>
      </c>
      <c r="S30" s="18" t="s">
        <v>481</v>
      </c>
      <c r="T30" s="20" t="s">
        <v>481</v>
      </c>
      <c r="U30" s="18" t="n">
        <v>416.19186434</v>
      </c>
      <c r="V30" s="20" t="n">
        <v>9.254837630000001</v>
      </c>
    </row>
    <row r="31" spans="1:22">
      <c r="A31" s="15" t="s">
        <v>506</v>
      </c>
      <c r="B31" s="17" t="n">
        <v>5456</v>
      </c>
      <c r="C31" s="18">
        <f>(135.0/B31*100)</f>
        <v/>
      </c>
      <c r="D31" s="19" t="n">
        <v>5321</v>
      </c>
      <c r="E31" s="18" t="n">
        <v>454.95438028</v>
      </c>
      <c r="F31" s="20" t="n">
        <v>7.51292105</v>
      </c>
      <c r="G31" s="18" t="n">
        <v>499.149184</v>
      </c>
      <c r="H31" s="20" t="n">
        <v>4.23157139</v>
      </c>
      <c r="I31" s="18" t="n">
        <v>523.48851192</v>
      </c>
      <c r="J31" s="20" t="n">
        <v>3.19066177</v>
      </c>
      <c r="K31" s="18" t="n">
        <v>537.24073019</v>
      </c>
      <c r="L31" s="20" t="n">
        <v>3.37581451</v>
      </c>
      <c r="M31" s="18" t="s">
        <v>481</v>
      </c>
      <c r="N31" s="20" t="s">
        <v>481</v>
      </c>
      <c r="O31" s="18" t="s">
        <v>481</v>
      </c>
      <c r="P31" s="20" t="s">
        <v>481</v>
      </c>
      <c r="Q31" s="18" t="s">
        <v>481</v>
      </c>
      <c r="R31" s="20" t="s">
        <v>481</v>
      </c>
      <c r="S31" s="18" t="s">
        <v>481</v>
      </c>
      <c r="T31" s="20" t="s">
        <v>481</v>
      </c>
      <c r="U31" s="18" t="n">
        <v>399.12364209</v>
      </c>
      <c r="V31" s="20" t="n">
        <v>7.3467248</v>
      </c>
    </row>
    <row r="32" spans="1:22">
      <c r="A32" s="15" t="s">
        <v>507</v>
      </c>
      <c r="B32" s="17" t="n">
        <v>4478</v>
      </c>
      <c r="C32" s="18">
        <f>(6.0/B32*100)</f>
        <v/>
      </c>
      <c r="D32" s="19" t="n">
        <v>4472</v>
      </c>
      <c r="E32" s="18" t="n">
        <v>452.28305605</v>
      </c>
      <c r="F32" s="20" t="n">
        <v>6.3735268</v>
      </c>
      <c r="G32" s="18" t="n">
        <v>469.60323192</v>
      </c>
      <c r="H32" s="20" t="n">
        <v>5.40730697</v>
      </c>
      <c r="I32" s="18" t="n">
        <v>505.68823775</v>
      </c>
      <c r="J32" s="20" t="n">
        <v>2.86568752</v>
      </c>
      <c r="K32" s="18" t="n">
        <v>527.0983969</v>
      </c>
      <c r="L32" s="20" t="n">
        <v>3.13623953</v>
      </c>
      <c r="M32" s="18" t="n">
        <v>418.27699634</v>
      </c>
      <c r="N32" s="20" t="n">
        <v>11.93967801</v>
      </c>
      <c r="O32" s="18" t="s">
        <v>481</v>
      </c>
      <c r="P32" s="20" t="s">
        <v>481</v>
      </c>
      <c r="Q32" s="18" t="s">
        <v>481</v>
      </c>
      <c r="R32" s="20" t="s">
        <v>481</v>
      </c>
      <c r="S32" s="18" t="s">
        <v>481</v>
      </c>
      <c r="T32" s="20" t="s">
        <v>481</v>
      </c>
      <c r="U32" s="18" t="n">
        <v>426.97095374</v>
      </c>
      <c r="V32" s="20" t="n">
        <v>14.11931132</v>
      </c>
    </row>
    <row r="33" spans="1:22">
      <c r="A33" s="15" t="s">
        <v>508</v>
      </c>
      <c r="B33" s="17" t="n">
        <v>7325</v>
      </c>
      <c r="C33" s="18">
        <f>(78.0/B33*100)</f>
        <v/>
      </c>
      <c r="D33" s="19" t="n">
        <v>7247</v>
      </c>
      <c r="E33" s="18" t="n">
        <v>452.14356878</v>
      </c>
      <c r="F33" s="20" t="n">
        <v>5.48819615</v>
      </c>
      <c r="G33" s="18" t="n">
        <v>483.84826338</v>
      </c>
      <c r="H33" s="20" t="n">
        <v>5.90264501</v>
      </c>
      <c r="I33" s="18" t="n">
        <v>508.42748881</v>
      </c>
      <c r="J33" s="20" t="n">
        <v>3.7651018</v>
      </c>
      <c r="K33" s="18" t="n">
        <v>509.6462084</v>
      </c>
      <c r="L33" s="20" t="n">
        <v>3.77789405</v>
      </c>
      <c r="M33" s="18" t="n">
        <v>504.79760102</v>
      </c>
      <c r="N33" s="20" t="n">
        <v>3.40739521</v>
      </c>
      <c r="O33" s="18" t="s">
        <v>481</v>
      </c>
      <c r="P33" s="20" t="s">
        <v>481</v>
      </c>
      <c r="Q33" s="18" t="s">
        <v>481</v>
      </c>
      <c r="R33" s="20" t="s">
        <v>481</v>
      </c>
      <c r="S33" s="18" t="s">
        <v>481</v>
      </c>
      <c r="T33" s="20" t="s">
        <v>481</v>
      </c>
      <c r="U33" s="18" t="n">
        <v>440.03804769</v>
      </c>
      <c r="V33" s="20" t="n">
        <v>9.685772050000001</v>
      </c>
    </row>
    <row r="34" spans="1:22">
      <c r="A34" s="15" t="s">
        <v>509</v>
      </c>
      <c r="B34" s="17" t="n">
        <v>6350</v>
      </c>
      <c r="C34" s="18">
        <f>(67.0/B34*100)</f>
        <v/>
      </c>
      <c r="D34" s="19" t="n">
        <v>6283</v>
      </c>
      <c r="E34" s="18" t="n">
        <v>396.53240357</v>
      </c>
      <c r="F34" s="20" t="n">
        <v>6.74117912</v>
      </c>
      <c r="G34" s="18" t="n">
        <v>425.49136877</v>
      </c>
      <c r="H34" s="20" t="n">
        <v>5.75365835</v>
      </c>
      <c r="I34" s="18" t="n">
        <v>462.74637807</v>
      </c>
      <c r="J34" s="20" t="n">
        <v>3.60415482</v>
      </c>
      <c r="K34" s="18" t="n">
        <v>484.43818224</v>
      </c>
      <c r="L34" s="20" t="n">
        <v>3.06721165</v>
      </c>
      <c r="M34" s="18" t="n">
        <v>412.69710629</v>
      </c>
      <c r="N34" s="20" t="n">
        <v>14.24962195</v>
      </c>
      <c r="O34" s="18" t="s">
        <v>481</v>
      </c>
      <c r="P34" s="20" t="s">
        <v>481</v>
      </c>
      <c r="Q34" s="18" t="n">
        <v>263.37193708</v>
      </c>
      <c r="R34" s="20" t="n">
        <v>13.61114927</v>
      </c>
      <c r="S34" s="18" t="s">
        <v>481</v>
      </c>
      <c r="T34" s="20" t="s">
        <v>481</v>
      </c>
      <c r="U34" s="18" t="n">
        <v>356.90734923</v>
      </c>
      <c r="V34" s="20" t="n">
        <v>8.925271860000001</v>
      </c>
    </row>
    <row r="35" spans="1:22">
      <c r="A35" s="15" t="s">
        <v>510</v>
      </c>
      <c r="B35" s="17" t="n">
        <v>6406</v>
      </c>
      <c r="C35" s="18">
        <f>(50.0/B35*100)</f>
        <v/>
      </c>
      <c r="D35" s="19" t="n">
        <v>6356</v>
      </c>
      <c r="E35" s="18" t="n">
        <v>456.55309214</v>
      </c>
      <c r="F35" s="20" t="n">
        <v>7.33449535</v>
      </c>
      <c r="G35" s="18" t="n">
        <v>481.47223824</v>
      </c>
      <c r="H35" s="20" t="n">
        <v>5.94067605</v>
      </c>
      <c r="I35" s="18" t="n">
        <v>506.75613717</v>
      </c>
      <c r="J35" s="20" t="n">
        <v>4.65015224</v>
      </c>
      <c r="K35" s="18" t="n">
        <v>519.55274081</v>
      </c>
      <c r="L35" s="20" t="n">
        <v>4.76378214</v>
      </c>
      <c r="M35" s="18" t="n">
        <v>511.96195839</v>
      </c>
      <c r="N35" s="20" t="n">
        <v>2.20247171</v>
      </c>
      <c r="O35" s="18" t="s">
        <v>481</v>
      </c>
      <c r="P35" s="20" t="s">
        <v>481</v>
      </c>
      <c r="Q35" s="18" t="n">
        <v>337.32521215</v>
      </c>
      <c r="R35" s="20" t="n">
        <v>11.65794297</v>
      </c>
      <c r="S35" s="18" t="s">
        <v>481</v>
      </c>
      <c r="T35" s="20" t="s">
        <v>481</v>
      </c>
      <c r="U35" s="18" t="n">
        <v>445.99234141</v>
      </c>
      <c r="V35" s="20" t="n">
        <v>13.55583683</v>
      </c>
    </row>
    <row r="36" spans="1:22">
      <c r="A36" s="15" t="s">
        <v>511</v>
      </c>
      <c r="B36" s="17" t="n">
        <v>6736</v>
      </c>
      <c r="C36" s="18">
        <f>(42.0/B36*100)</f>
        <v/>
      </c>
      <c r="D36" s="19" t="n">
        <v>6694</v>
      </c>
      <c r="E36" s="18" t="n">
        <v>464.39567326</v>
      </c>
      <c r="F36" s="20" t="n">
        <v>6.89435253</v>
      </c>
      <c r="G36" s="18" t="n">
        <v>492.11646909</v>
      </c>
      <c r="H36" s="20" t="n">
        <v>4.36625129</v>
      </c>
      <c r="I36" s="18" t="n">
        <v>502.6529413</v>
      </c>
      <c r="J36" s="20" t="n">
        <v>3.11237254</v>
      </c>
      <c r="K36" s="18" t="n">
        <v>506.7047808</v>
      </c>
      <c r="L36" s="20" t="n">
        <v>2.94673833</v>
      </c>
      <c r="M36" s="18" t="n">
        <v>490.3722416</v>
      </c>
      <c r="N36" s="20" t="n">
        <v>4.18420925</v>
      </c>
      <c r="O36" s="18" t="s">
        <v>481</v>
      </c>
      <c r="P36" s="20" t="s">
        <v>481</v>
      </c>
      <c r="Q36" s="18" t="s">
        <v>481</v>
      </c>
      <c r="R36" s="20" t="s">
        <v>481</v>
      </c>
      <c r="S36" s="18" t="s">
        <v>481</v>
      </c>
      <c r="T36" s="20" t="s">
        <v>481</v>
      </c>
      <c r="U36" s="18" t="n">
        <v>407.52181581</v>
      </c>
      <c r="V36" s="20" t="n">
        <v>8.83653086</v>
      </c>
    </row>
    <row r="37" spans="1:22">
      <c r="A37" s="15" t="s">
        <v>512</v>
      </c>
      <c r="B37" s="17" t="n">
        <v>5458</v>
      </c>
      <c r="C37" s="18">
        <f>(88.0/B37*100)</f>
        <v/>
      </c>
      <c r="D37" s="19" t="n">
        <v>5370</v>
      </c>
      <c r="E37" s="18" t="n">
        <v>464.80011744</v>
      </c>
      <c r="F37" s="20" t="n">
        <v>7.02526464</v>
      </c>
      <c r="G37" s="18" t="n">
        <v>488.15307341</v>
      </c>
      <c r="H37" s="20" t="n">
        <v>4.25896812</v>
      </c>
      <c r="I37" s="18" t="n">
        <v>517.67404158</v>
      </c>
      <c r="J37" s="20" t="n">
        <v>3.53369184</v>
      </c>
      <c r="K37" s="18" t="n">
        <v>533.27992428</v>
      </c>
      <c r="L37" s="20" t="n">
        <v>3.82850424</v>
      </c>
      <c r="M37" s="18" t="n">
        <v>377.66528973</v>
      </c>
      <c r="N37" s="20" t="n">
        <v>8.85964399</v>
      </c>
      <c r="O37" s="18" t="s">
        <v>481</v>
      </c>
      <c r="P37" s="20" t="s">
        <v>481</v>
      </c>
      <c r="Q37" s="18" t="s">
        <v>481</v>
      </c>
      <c r="R37" s="20" t="s">
        <v>481</v>
      </c>
      <c r="S37" s="18" t="s">
        <v>481</v>
      </c>
      <c r="T37" s="20" t="s">
        <v>481</v>
      </c>
      <c r="U37" s="18" t="n">
        <v>381.88919383</v>
      </c>
      <c r="V37" s="20" t="n">
        <v>7.67794049</v>
      </c>
    </row>
    <row r="38" spans="1:22">
      <c r="A38" s="15" t="s">
        <v>513</v>
      </c>
      <c r="B38" s="17" t="n">
        <v>5860</v>
      </c>
      <c r="C38" s="18">
        <f>(20.0/B38*100)</f>
        <v/>
      </c>
      <c r="D38" s="19" t="n">
        <v>5840</v>
      </c>
      <c r="E38" s="18" t="n">
        <v>448.39973175</v>
      </c>
      <c r="F38" s="20" t="n">
        <v>5.51058739</v>
      </c>
      <c r="G38" s="18" t="n">
        <v>485.85226874</v>
      </c>
      <c r="H38" s="20" t="n">
        <v>4.55296268</v>
      </c>
      <c r="I38" s="18" t="n">
        <v>502.17017165</v>
      </c>
      <c r="J38" s="20" t="n">
        <v>3.40176563</v>
      </c>
      <c r="K38" s="18" t="n">
        <v>522.12991533</v>
      </c>
      <c r="L38" s="20" t="n">
        <v>3.99102577</v>
      </c>
      <c r="M38" s="18" t="n">
        <v>451.3764209</v>
      </c>
      <c r="N38" s="20" t="n">
        <v>7.03334187</v>
      </c>
      <c r="O38" s="18" t="s">
        <v>481</v>
      </c>
      <c r="P38" s="20" t="s">
        <v>481</v>
      </c>
      <c r="Q38" s="18" t="s">
        <v>481</v>
      </c>
      <c r="R38" s="20" t="s">
        <v>481</v>
      </c>
      <c r="S38" s="18" t="s">
        <v>481</v>
      </c>
      <c r="T38" s="20" t="s">
        <v>481</v>
      </c>
      <c r="U38" s="18" t="n">
        <v>426.15192385</v>
      </c>
      <c r="V38" s="20" t="n">
        <v>7.61453629</v>
      </c>
    </row>
    <row r="39" spans="1:22">
      <c r="A39" s="15" t="s">
        <v>514</v>
      </c>
      <c r="B39" s="17" t="n">
        <v>5895</v>
      </c>
      <c r="C39" s="18">
        <f>(33.0/B39*100)</f>
        <v/>
      </c>
      <c r="D39" s="19" t="n">
        <v>5862</v>
      </c>
      <c r="E39" s="18" t="n">
        <v>411.32453502</v>
      </c>
      <c r="F39" s="20" t="n">
        <v>4.27960116</v>
      </c>
      <c r="G39" s="18" t="n">
        <v>417.13397629</v>
      </c>
      <c r="H39" s="20" t="n">
        <v>4.92168848</v>
      </c>
      <c r="I39" s="18" t="n">
        <v>435.81119236</v>
      </c>
      <c r="J39" s="20" t="n">
        <v>4.69410359</v>
      </c>
      <c r="K39" s="18" t="n">
        <v>460.54868688</v>
      </c>
      <c r="L39" s="20" t="n">
        <v>4.77233713</v>
      </c>
      <c r="M39" s="18" t="n">
        <v>385.43607751</v>
      </c>
      <c r="N39" s="20" t="n">
        <v>6.46388279</v>
      </c>
      <c r="O39" s="18" t="s">
        <v>481</v>
      </c>
      <c r="P39" s="20" t="s">
        <v>481</v>
      </c>
      <c r="Q39" s="18" t="s">
        <v>481</v>
      </c>
      <c r="R39" s="20" t="s">
        <v>481</v>
      </c>
      <c r="S39" s="18" t="s">
        <v>481</v>
      </c>
      <c r="T39" s="20" t="s">
        <v>481</v>
      </c>
      <c r="U39" s="18" t="n">
        <v>355.47407939</v>
      </c>
      <c r="V39" s="20" t="n">
        <v>11.37110308</v>
      </c>
    </row>
    <row r="40" spans="1:22">
      <c r="A40" s="15" t="s">
        <v>515</v>
      </c>
      <c r="B40" s="17" t="n">
        <v>14157</v>
      </c>
      <c r="C40" s="18">
        <f>(359.0/B40*100)</f>
        <v/>
      </c>
      <c r="D40" s="19" t="n">
        <v>13798</v>
      </c>
      <c r="E40" s="18" t="n">
        <v>461.56813411</v>
      </c>
      <c r="F40" s="20" t="n">
        <v>4.85533856</v>
      </c>
      <c r="G40" s="18" t="n">
        <v>502.68976988</v>
      </c>
      <c r="H40" s="20" t="n">
        <v>4.00452614</v>
      </c>
      <c r="I40" s="18" t="n">
        <v>516.12212818</v>
      </c>
      <c r="J40" s="20" t="n">
        <v>3.2890859</v>
      </c>
      <c r="K40" s="18" t="n">
        <v>499.03574394</v>
      </c>
      <c r="L40" s="20" t="n">
        <v>4.03022844</v>
      </c>
      <c r="M40" s="18" t="n">
        <v>419.2667557</v>
      </c>
      <c r="N40" s="20" t="n">
        <v>6.86651094</v>
      </c>
      <c r="O40" s="18" t="s">
        <v>481</v>
      </c>
      <c r="P40" s="20" t="s">
        <v>481</v>
      </c>
      <c r="Q40" s="18" t="s">
        <v>481</v>
      </c>
      <c r="R40" s="20" t="s">
        <v>481</v>
      </c>
      <c r="S40" s="18" t="s">
        <v>481</v>
      </c>
      <c r="T40" s="20" t="s">
        <v>481</v>
      </c>
      <c r="U40" s="18" t="n">
        <v>409.45411812</v>
      </c>
      <c r="V40" s="20" t="n">
        <v>8.45487462</v>
      </c>
    </row>
    <row r="41" spans="1:22">
      <c r="A41" s="15" t="s">
        <v>516</v>
      </c>
      <c r="B41" s="17" t="n">
        <v>5712</v>
      </c>
      <c r="C41" s="18">
        <f>(47.0/B41*100)</f>
        <v/>
      </c>
      <c r="D41" s="19" t="n">
        <v>5665</v>
      </c>
      <c r="E41" s="18" t="n">
        <v>482.06700297</v>
      </c>
      <c r="F41" s="20" t="n">
        <v>4.58529353</v>
      </c>
      <c r="G41" s="18" t="n">
        <v>501.22339763</v>
      </c>
      <c r="H41" s="20" t="n">
        <v>4.36339413</v>
      </c>
      <c r="I41" s="18" t="n">
        <v>513.42316567</v>
      </c>
      <c r="J41" s="20" t="n">
        <v>3.82643164</v>
      </c>
      <c r="K41" s="18" t="n">
        <v>506.62691881</v>
      </c>
      <c r="L41" s="20" t="n">
        <v>4.72610005</v>
      </c>
      <c r="M41" s="18" t="n">
        <v>460.36740886</v>
      </c>
      <c r="N41" s="20" t="n">
        <v>8.72283927</v>
      </c>
      <c r="O41" s="18" t="s">
        <v>481</v>
      </c>
      <c r="P41" s="20" t="s">
        <v>481</v>
      </c>
      <c r="Q41" s="18" t="n">
        <v>399.91015703</v>
      </c>
      <c r="R41" s="20" t="n">
        <v>16.72230739</v>
      </c>
      <c r="S41" s="18" t="s">
        <v>481</v>
      </c>
      <c r="T41" s="20" t="s">
        <v>481</v>
      </c>
      <c r="U41" s="18" t="n">
        <v>426.7377416</v>
      </c>
      <c r="V41" s="20" t="n">
        <v>13.09380596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347.70736895</v>
      </c>
      <c r="F45" s="20" t="n">
        <v>3.41970686</v>
      </c>
      <c r="G45" s="18" t="n">
        <v>350.26845101</v>
      </c>
      <c r="H45" s="20" t="n">
        <v>3.8829508</v>
      </c>
      <c r="I45" s="18" t="n">
        <v>353.15663197</v>
      </c>
      <c r="J45" s="20" t="n">
        <v>3.80634784</v>
      </c>
      <c r="K45" s="18" t="n">
        <v>355.88748492</v>
      </c>
      <c r="L45" s="20" t="n">
        <v>4.84928687</v>
      </c>
      <c r="M45" s="18" t="s">
        <v>481</v>
      </c>
      <c r="N45" s="20" t="s">
        <v>481</v>
      </c>
      <c r="O45" s="18" t="s">
        <v>481</v>
      </c>
      <c r="P45" s="20" t="s">
        <v>481</v>
      </c>
      <c r="Q45" s="18" t="n">
        <v>329.76087353</v>
      </c>
      <c r="R45" s="20" t="n">
        <v>49.87363775</v>
      </c>
      <c r="S45" s="18" t="n">
        <v>332.27731589</v>
      </c>
      <c r="T45" s="20" t="n">
        <v>19.21678327</v>
      </c>
      <c r="U45" s="18" t="n">
        <v>324.85005561</v>
      </c>
      <c r="V45" s="20" t="n">
        <v>5.91289224</v>
      </c>
    </row>
    <row r="46" spans="1:22">
      <c r="A46" s="15" t="s">
        <v>521</v>
      </c>
      <c r="B46" s="17" t="n">
        <v>23141</v>
      </c>
      <c r="C46" s="18">
        <f>(1857.0/B46*100)</f>
        <v/>
      </c>
      <c r="D46" s="19" t="n">
        <v>21284</v>
      </c>
      <c r="E46" s="18" t="n">
        <v>395.53898865</v>
      </c>
      <c r="F46" s="20" t="n">
        <v>4.50012945</v>
      </c>
      <c r="G46" s="18" t="n">
        <v>429.1328589</v>
      </c>
      <c r="H46" s="20" t="n">
        <v>3.85474816</v>
      </c>
      <c r="I46" s="18" t="n">
        <v>441.80837138</v>
      </c>
      <c r="J46" s="20" t="n">
        <v>4.03129717</v>
      </c>
      <c r="K46" s="18" t="n">
        <v>439.49850795</v>
      </c>
      <c r="L46" s="20" t="n">
        <v>4.89355741</v>
      </c>
      <c r="M46" s="18" t="n">
        <v>361.70374871</v>
      </c>
      <c r="N46" s="20" t="n">
        <v>3.67101074</v>
      </c>
      <c r="O46" s="18" t="s">
        <v>481</v>
      </c>
      <c r="P46" s="20" t="s">
        <v>481</v>
      </c>
      <c r="Q46" s="18" t="s">
        <v>481</v>
      </c>
      <c r="R46" s="20" t="s">
        <v>481</v>
      </c>
      <c r="S46" s="18" t="s">
        <v>481</v>
      </c>
      <c r="T46" s="20" t="s">
        <v>481</v>
      </c>
      <c r="U46" s="18" t="n">
        <v>364.90221798</v>
      </c>
      <c r="V46" s="20" t="n">
        <v>4.09750796</v>
      </c>
    </row>
    <row r="47" spans="1:22">
      <c r="A47" s="15" t="s">
        <v>522</v>
      </c>
      <c r="B47" s="17" t="n">
        <v>5928</v>
      </c>
      <c r="C47" s="18">
        <f>(223.0/B47*100)</f>
        <v/>
      </c>
      <c r="D47" s="19" t="n">
        <v>5705</v>
      </c>
      <c r="E47" s="18" t="n">
        <v>395.20529616</v>
      </c>
      <c r="F47" s="20" t="n">
        <v>6.26639917</v>
      </c>
      <c r="G47" s="18" t="n">
        <v>415.3109996</v>
      </c>
      <c r="H47" s="20" t="n">
        <v>5.77177917</v>
      </c>
      <c r="I47" s="18" t="n">
        <v>452.10630092</v>
      </c>
      <c r="J47" s="20" t="n">
        <v>5.31729929</v>
      </c>
      <c r="K47" s="18" t="n">
        <v>491.74997412</v>
      </c>
      <c r="L47" s="20" t="n">
        <v>5.24670585</v>
      </c>
      <c r="M47" s="18" t="n">
        <v>330.16195456</v>
      </c>
      <c r="N47" s="20" t="n">
        <v>6.5233442</v>
      </c>
      <c r="O47" s="18" t="s">
        <v>481</v>
      </c>
      <c r="P47" s="20" t="s">
        <v>481</v>
      </c>
      <c r="Q47" s="18" t="s">
        <v>481</v>
      </c>
      <c r="R47" s="20" t="s">
        <v>481</v>
      </c>
      <c r="S47" s="18" t="s">
        <v>481</v>
      </c>
      <c r="T47" s="20" t="s">
        <v>481</v>
      </c>
      <c r="U47" s="18" t="n">
        <v>349.71369251</v>
      </c>
      <c r="V47" s="20" t="n">
        <v>7.47415729</v>
      </c>
    </row>
    <row r="48" spans="1:22">
      <c r="A48" s="15" t="s">
        <v>523</v>
      </c>
      <c r="B48" s="17" t="n">
        <v>9841</v>
      </c>
      <c r="C48" s="18">
        <f>(7.0/B48*100)</f>
        <v/>
      </c>
      <c r="D48" s="19" t="n">
        <v>9834</v>
      </c>
      <c r="E48" s="18" t="n">
        <v>471.74983479</v>
      </c>
      <c r="F48" s="20" t="n">
        <v>8.58193691</v>
      </c>
      <c r="G48" s="18" t="n">
        <v>489.66912409</v>
      </c>
      <c r="H48" s="20" t="n">
        <v>7.39526383</v>
      </c>
      <c r="I48" s="18" t="n">
        <v>486.01225417</v>
      </c>
      <c r="J48" s="20" t="n">
        <v>6.02834444</v>
      </c>
      <c r="K48" s="18" t="n">
        <v>513.36775372</v>
      </c>
      <c r="L48" s="20" t="n">
        <v>5.74553186</v>
      </c>
      <c r="M48" s="18" t="n">
        <v>442.18295743</v>
      </c>
      <c r="N48" s="20" t="n">
        <v>7.02465201</v>
      </c>
      <c r="O48" s="18" t="s">
        <v>481</v>
      </c>
      <c r="P48" s="20" t="s">
        <v>481</v>
      </c>
      <c r="Q48" s="18" t="s">
        <v>481</v>
      </c>
      <c r="R48" s="20" t="s">
        <v>481</v>
      </c>
      <c r="S48" s="18" t="s">
        <v>481</v>
      </c>
      <c r="T48" s="20" t="s">
        <v>481</v>
      </c>
      <c r="U48" s="18" t="n">
        <v>409.2984526</v>
      </c>
      <c r="V48" s="20" t="n">
        <v>15.06511972</v>
      </c>
    </row>
    <row r="49" spans="1:22">
      <c r="A49" s="15" t="s">
        <v>524</v>
      </c>
      <c r="B49" s="17" t="n">
        <v>6349</v>
      </c>
      <c r="C49" s="18">
        <f>(56.0/B49*100)</f>
        <v/>
      </c>
      <c r="D49" s="19" t="n">
        <v>6293</v>
      </c>
      <c r="E49" s="18" t="n">
        <v>403.99399961</v>
      </c>
      <c r="F49" s="20" t="n">
        <v>4.84497361</v>
      </c>
      <c r="G49" s="18" t="n">
        <v>429.00842991</v>
      </c>
      <c r="H49" s="20" t="n">
        <v>3.67893279</v>
      </c>
      <c r="I49" s="18" t="n">
        <v>439.33590484</v>
      </c>
      <c r="J49" s="20" t="n">
        <v>3.80062785</v>
      </c>
      <c r="K49" s="18" t="n">
        <v>428.39582462</v>
      </c>
      <c r="L49" s="20" t="n">
        <v>4.5815322</v>
      </c>
      <c r="M49" s="18" t="s">
        <v>481</v>
      </c>
      <c r="N49" s="20" t="s">
        <v>481</v>
      </c>
      <c r="O49" s="18" t="s">
        <v>481</v>
      </c>
      <c r="P49" s="20" t="s">
        <v>481</v>
      </c>
      <c r="Q49" s="18" t="s">
        <v>481</v>
      </c>
      <c r="R49" s="20" t="s">
        <v>481</v>
      </c>
      <c r="S49" s="18" t="n">
        <v>381.2665</v>
      </c>
      <c r="T49" s="20" t="n">
        <v>33.52172958</v>
      </c>
      <c r="U49" s="18" t="n">
        <v>342.04649385</v>
      </c>
      <c r="V49" s="20" t="n">
        <v>9.09671168</v>
      </c>
    </row>
    <row r="50" spans="1:22">
      <c r="A50" s="15" t="s">
        <v>525</v>
      </c>
      <c r="B50" s="17" t="n">
        <v>11795</v>
      </c>
      <c r="C50" s="18">
        <f>(260.0/B50*100)</f>
        <v/>
      </c>
      <c r="D50" s="19" t="n">
        <v>11535</v>
      </c>
      <c r="E50" s="18" t="n">
        <v>406.21767471</v>
      </c>
      <c r="F50" s="20" t="n">
        <v>3.89531353</v>
      </c>
      <c r="G50" s="18" t="n">
        <v>435.37874415</v>
      </c>
      <c r="H50" s="20" t="n">
        <v>3.55950082</v>
      </c>
      <c r="I50" s="18" t="n">
        <v>433.45715618</v>
      </c>
      <c r="J50" s="20" t="n">
        <v>3.2680712</v>
      </c>
      <c r="K50" s="18" t="n">
        <v>445.68306278</v>
      </c>
      <c r="L50" s="20" t="n">
        <v>5.05318036</v>
      </c>
      <c r="M50" s="18" t="n">
        <v>366.92642505</v>
      </c>
      <c r="N50" s="20" t="n">
        <v>6.73675518</v>
      </c>
      <c r="O50" s="18" t="s">
        <v>481</v>
      </c>
      <c r="P50" s="20" t="s">
        <v>481</v>
      </c>
      <c r="Q50" s="18" t="s">
        <v>481</v>
      </c>
      <c r="R50" s="20" t="s">
        <v>481</v>
      </c>
      <c r="S50" s="18" t="s">
        <v>481</v>
      </c>
      <c r="T50" s="20" t="s">
        <v>481</v>
      </c>
      <c r="U50" s="18" t="n">
        <v>341.61334297</v>
      </c>
      <c r="V50" s="20" t="n">
        <v>8.2024355</v>
      </c>
    </row>
    <row r="51" spans="1:22">
      <c r="A51" s="15" t="s">
        <v>526</v>
      </c>
      <c r="B51" s="17" t="n">
        <v>6866</v>
      </c>
      <c r="C51" s="18">
        <f>(114.0/B51*100)</f>
        <v/>
      </c>
      <c r="D51" s="19" t="n">
        <v>6752</v>
      </c>
      <c r="E51" s="18" t="n">
        <v>400.52268937</v>
      </c>
      <c r="F51" s="20" t="n">
        <v>3.90787617</v>
      </c>
      <c r="G51" s="18" t="n">
        <v>415.09858961</v>
      </c>
      <c r="H51" s="20" t="n">
        <v>3.72955661</v>
      </c>
      <c r="I51" s="18" t="n">
        <v>431.37758608</v>
      </c>
      <c r="J51" s="20" t="n">
        <v>3.27984105</v>
      </c>
      <c r="K51" s="18" t="n">
        <v>453.8624336</v>
      </c>
      <c r="L51" s="20" t="n">
        <v>4.03878259</v>
      </c>
      <c r="M51" s="18" t="n">
        <v>383.27112715</v>
      </c>
      <c r="N51" s="20" t="n">
        <v>7.20497991</v>
      </c>
      <c r="O51" s="18" t="s">
        <v>481</v>
      </c>
      <c r="P51" s="20" t="s">
        <v>481</v>
      </c>
      <c r="Q51" s="18" t="n">
        <v>427.96430568</v>
      </c>
      <c r="R51" s="20" t="n">
        <v>5.20460603</v>
      </c>
      <c r="S51" s="18" t="s">
        <v>481</v>
      </c>
      <c r="T51" s="20" t="s">
        <v>481</v>
      </c>
      <c r="U51" s="18" t="n">
        <v>386.32862923</v>
      </c>
      <c r="V51" s="20" t="n">
        <v>8.004098300000001</v>
      </c>
    </row>
    <row r="52" spans="1:22">
      <c r="A52" s="15" t="s">
        <v>527</v>
      </c>
      <c r="B52" s="17" t="n">
        <v>5809</v>
      </c>
      <c r="C52" s="18">
        <f>(88.0/B52*100)</f>
        <v/>
      </c>
      <c r="D52" s="19" t="n">
        <v>5721</v>
      </c>
      <c r="E52" s="18" t="n">
        <v>442.59788407</v>
      </c>
      <c r="F52" s="20" t="n">
        <v>5.4766116</v>
      </c>
      <c r="G52" s="18" t="n">
        <v>468.22026665</v>
      </c>
      <c r="H52" s="20" t="n">
        <v>4.97997936</v>
      </c>
      <c r="I52" s="18" t="n">
        <v>498.35646622</v>
      </c>
      <c r="J52" s="20" t="n">
        <v>3.05417455</v>
      </c>
      <c r="K52" s="18" t="n">
        <v>514.75295547</v>
      </c>
      <c r="L52" s="20" t="n">
        <v>3.17377947</v>
      </c>
      <c r="M52" s="18" t="n">
        <v>421.26811804</v>
      </c>
      <c r="N52" s="20" t="n">
        <v>5.96822849</v>
      </c>
      <c r="O52" s="18" t="s">
        <v>481</v>
      </c>
      <c r="P52" s="20" t="s">
        <v>481</v>
      </c>
      <c r="Q52" s="18" t="s">
        <v>481</v>
      </c>
      <c r="R52" s="20" t="s">
        <v>481</v>
      </c>
      <c r="S52" s="18" t="s">
        <v>481</v>
      </c>
      <c r="T52" s="20" t="s">
        <v>481</v>
      </c>
      <c r="U52" s="18" t="n">
        <v>414.18689151</v>
      </c>
      <c r="V52" s="20" t="n">
        <v>7.0985315</v>
      </c>
    </row>
    <row r="53" spans="1:22">
      <c r="A53" s="15" t="s">
        <v>528</v>
      </c>
      <c r="B53" s="17" t="n">
        <v>5571</v>
      </c>
      <c r="C53" s="18">
        <f>(95.0/B53*100)</f>
        <v/>
      </c>
      <c r="D53" s="19" t="n">
        <v>5476</v>
      </c>
      <c r="E53" s="18" t="n">
        <v>414.97874796</v>
      </c>
      <c r="F53" s="20" t="n">
        <v>3.94706619</v>
      </c>
      <c r="G53" s="18" t="n">
        <v>438.6995556</v>
      </c>
      <c r="H53" s="20" t="n">
        <v>3.29546121</v>
      </c>
      <c r="I53" s="18" t="n">
        <v>462.64792517</v>
      </c>
      <c r="J53" s="20" t="n">
        <v>2.40678941</v>
      </c>
      <c r="K53" s="18" t="n">
        <v>476.64532755</v>
      </c>
      <c r="L53" s="20" t="n">
        <v>3.33536507</v>
      </c>
      <c r="M53" s="18" t="n">
        <v>364.18043417</v>
      </c>
      <c r="N53" s="20" t="n">
        <v>5.41914123</v>
      </c>
      <c r="O53" s="18" t="s">
        <v>481</v>
      </c>
      <c r="P53" s="20" t="s">
        <v>481</v>
      </c>
      <c r="Q53" s="18" t="s">
        <v>481</v>
      </c>
      <c r="R53" s="20" t="s">
        <v>481</v>
      </c>
      <c r="S53" s="18" t="s">
        <v>481</v>
      </c>
      <c r="T53" s="20" t="s">
        <v>481</v>
      </c>
      <c r="U53" s="18" t="n">
        <v>357.49945509</v>
      </c>
      <c r="V53" s="20" t="n">
        <v>7.10377327</v>
      </c>
    </row>
    <row r="54" spans="1:22">
      <c r="A54" s="15" t="s">
        <v>529</v>
      </c>
      <c r="B54" s="17" t="n">
        <v>4740</v>
      </c>
      <c r="C54" s="18">
        <f>(276.0/B54*100)</f>
        <v/>
      </c>
      <c r="D54" s="19" t="n">
        <v>4464</v>
      </c>
      <c r="E54" s="18" t="n">
        <v>361.02673978</v>
      </c>
      <c r="F54" s="20" t="n">
        <v>3.31350927</v>
      </c>
      <c r="G54" s="18" t="n">
        <v>377.63597974</v>
      </c>
      <c r="H54" s="20" t="n">
        <v>4.1732556</v>
      </c>
      <c r="I54" s="18" t="n">
        <v>382.10022501</v>
      </c>
      <c r="J54" s="20" t="n">
        <v>4.33607611</v>
      </c>
      <c r="K54" s="18" t="n">
        <v>392.75705335</v>
      </c>
      <c r="L54" s="20" t="n">
        <v>9.22542138</v>
      </c>
      <c r="M54" s="18" t="n">
        <v>285.11114138</v>
      </c>
      <c r="N54" s="20" t="n">
        <v>8.04981896</v>
      </c>
      <c r="O54" s="18" t="s">
        <v>481</v>
      </c>
      <c r="P54" s="20" t="s">
        <v>481</v>
      </c>
      <c r="Q54" s="18" t="s">
        <v>481</v>
      </c>
      <c r="R54" s="20" t="s">
        <v>481</v>
      </c>
      <c r="S54" s="18" t="s">
        <v>481</v>
      </c>
      <c r="T54" s="20" t="s">
        <v>481</v>
      </c>
      <c r="U54" s="18" t="n">
        <v>301.17578507</v>
      </c>
      <c r="V54" s="20" t="n">
        <v>4.93824699</v>
      </c>
    </row>
    <row r="55" spans="1:22">
      <c r="A55" s="15" t="s">
        <v>530</v>
      </c>
      <c r="B55" s="17" t="n">
        <v>5316</v>
      </c>
      <c r="C55" s="18">
        <f>(22.0/B55*100)</f>
        <v/>
      </c>
      <c r="D55" s="19" t="n">
        <v>5294</v>
      </c>
      <c r="E55" s="18" t="n">
        <v>371.5980932</v>
      </c>
      <c r="F55" s="20" t="n">
        <v>4.48673245</v>
      </c>
      <c r="G55" s="18" t="n">
        <v>404.48711978</v>
      </c>
      <c r="H55" s="20" t="n">
        <v>4.21512175</v>
      </c>
      <c r="I55" s="18" t="n">
        <v>413.96113298</v>
      </c>
      <c r="J55" s="20" t="n">
        <v>3.45151077</v>
      </c>
      <c r="K55" s="18" t="n">
        <v>440.63191671</v>
      </c>
      <c r="L55" s="20" t="n">
        <v>4.23476471</v>
      </c>
      <c r="M55" s="18" t="s">
        <v>481</v>
      </c>
      <c r="N55" s="20" t="s">
        <v>481</v>
      </c>
      <c r="O55" s="18" t="s">
        <v>481</v>
      </c>
      <c r="P55" s="20" t="s">
        <v>481</v>
      </c>
      <c r="Q55" s="18" t="s">
        <v>481</v>
      </c>
      <c r="R55" s="20" t="s">
        <v>481</v>
      </c>
      <c r="S55" s="18" t="n">
        <v>309.03700309</v>
      </c>
      <c r="T55" s="20" t="n">
        <v>31.39014428</v>
      </c>
      <c r="U55" s="18" t="n">
        <v>281.30575492</v>
      </c>
      <c r="V55" s="20" t="n">
        <v>8.267505870000001</v>
      </c>
    </row>
    <row r="56" spans="1:22">
      <c r="A56" s="15" t="s">
        <v>531</v>
      </c>
      <c r="B56" s="17" t="n">
        <v>5359</v>
      </c>
      <c r="C56" s="18">
        <f>(77.0/B56*100)</f>
        <v/>
      </c>
      <c r="D56" s="19" t="n">
        <v>5282</v>
      </c>
      <c r="E56" s="18" t="n">
        <v>518.66590483</v>
      </c>
      <c r="F56" s="20" t="n">
        <v>5.60369539</v>
      </c>
      <c r="G56" s="18" t="n">
        <v>534.87054979</v>
      </c>
      <c r="H56" s="20" t="n">
        <v>5.12484448</v>
      </c>
      <c r="I56" s="18" t="n">
        <v>530.53675478</v>
      </c>
      <c r="J56" s="20" t="n">
        <v>3.50647698</v>
      </c>
      <c r="K56" s="18" t="n">
        <v>543.69693312</v>
      </c>
      <c r="L56" s="20" t="n">
        <v>5.58614499</v>
      </c>
      <c r="M56" s="18" t="n">
        <v>511.472242</v>
      </c>
      <c r="N56" s="20" t="n">
        <v>3.24970706</v>
      </c>
      <c r="O56" s="18" t="s">
        <v>481</v>
      </c>
      <c r="P56" s="20" t="s">
        <v>481</v>
      </c>
      <c r="Q56" s="18" t="s">
        <v>481</v>
      </c>
      <c r="R56" s="20" t="s">
        <v>481</v>
      </c>
      <c r="S56" s="18" t="s">
        <v>481</v>
      </c>
      <c r="T56" s="20" t="s">
        <v>481</v>
      </c>
      <c r="U56" s="18" t="n">
        <v>496.49132526</v>
      </c>
      <c r="V56" s="20" t="n">
        <v>17.91822433</v>
      </c>
    </row>
    <row r="57" spans="1:22">
      <c r="A57" s="15" t="s">
        <v>532</v>
      </c>
      <c r="B57" s="17" t="n">
        <v>6513</v>
      </c>
      <c r="C57" s="18">
        <f>(0.0/B57*100)</f>
        <v/>
      </c>
      <c r="D57" s="19" t="n">
        <v>6513</v>
      </c>
      <c r="E57" s="18" t="n">
        <v>369.48231612</v>
      </c>
      <c r="F57" s="20" t="n">
        <v>4.95540339</v>
      </c>
      <c r="G57" s="18" t="n">
        <v>384.33593029</v>
      </c>
      <c r="H57" s="20" t="n">
        <v>4.99587127</v>
      </c>
      <c r="I57" s="18" t="n">
        <v>406.44187825</v>
      </c>
      <c r="J57" s="20" t="n">
        <v>2.68987373</v>
      </c>
      <c r="K57" s="18" t="n">
        <v>408.444157</v>
      </c>
      <c r="L57" s="20" t="n">
        <v>3.79525921</v>
      </c>
      <c r="M57" s="18" t="s">
        <v>481</v>
      </c>
      <c r="N57" s="20" t="s">
        <v>481</v>
      </c>
      <c r="O57" s="18" t="s">
        <v>481</v>
      </c>
      <c r="P57" s="20" t="s">
        <v>481</v>
      </c>
      <c r="Q57" s="18" t="s">
        <v>481</v>
      </c>
      <c r="R57" s="20" t="s">
        <v>481</v>
      </c>
      <c r="S57" s="18" t="n">
        <v>316.0951183</v>
      </c>
      <c r="T57" s="20" t="n">
        <v>30.0796845</v>
      </c>
      <c r="U57" s="18" t="n">
        <v>374.11972924</v>
      </c>
      <c r="V57" s="20" t="n">
        <v>10.32133894</v>
      </c>
    </row>
    <row r="58" spans="1:22">
      <c r="A58" s="15" t="s">
        <v>533</v>
      </c>
      <c r="B58" s="17" t="n">
        <v>7267</v>
      </c>
      <c r="C58" s="18">
        <f>(10.0/B58*100)</f>
        <v/>
      </c>
      <c r="D58" s="19" t="n">
        <v>7257</v>
      </c>
      <c r="E58" s="18" t="n">
        <v>388.72321627</v>
      </c>
      <c r="F58" s="20" t="n">
        <v>3.59304554</v>
      </c>
      <c r="G58" s="18" t="n">
        <v>413.11133768</v>
      </c>
      <c r="H58" s="20" t="n">
        <v>3.72701161</v>
      </c>
      <c r="I58" s="18" t="n">
        <v>429.54845819</v>
      </c>
      <c r="J58" s="20" t="n">
        <v>3.71613878</v>
      </c>
      <c r="K58" s="18" t="n">
        <v>421.33031664</v>
      </c>
      <c r="L58" s="20" t="n">
        <v>4.14765359</v>
      </c>
      <c r="M58" s="18" t="s">
        <v>481</v>
      </c>
      <c r="N58" s="20" t="s">
        <v>481</v>
      </c>
      <c r="O58" s="18" t="s">
        <v>481</v>
      </c>
      <c r="P58" s="20" t="s">
        <v>481</v>
      </c>
      <c r="Q58" s="18" t="s">
        <v>481</v>
      </c>
      <c r="R58" s="20" t="s">
        <v>481</v>
      </c>
      <c r="S58" s="18" t="n">
        <v>288.14979439</v>
      </c>
      <c r="T58" s="20" t="n">
        <v>20.94028435</v>
      </c>
      <c r="U58" s="18" t="n">
        <v>296.51318001</v>
      </c>
      <c r="V58" s="20" t="n">
        <v>14.33553351</v>
      </c>
    </row>
    <row r="59" spans="1:22">
      <c r="A59" s="15" t="s">
        <v>534</v>
      </c>
      <c r="B59" s="17" t="n">
        <v>4826</v>
      </c>
      <c r="C59" s="18">
        <f>(26.0/B59*100)</f>
        <v/>
      </c>
      <c r="D59" s="19" t="n">
        <v>4800</v>
      </c>
      <c r="E59" s="18" t="n">
        <v>325.42105944</v>
      </c>
      <c r="F59" s="20" t="n">
        <v>3.44787068</v>
      </c>
      <c r="G59" s="18" t="n">
        <v>358.9064409</v>
      </c>
      <c r="H59" s="20" t="n">
        <v>3.07908101</v>
      </c>
      <c r="I59" s="18" t="n">
        <v>354.52436953</v>
      </c>
      <c r="J59" s="20" t="n">
        <v>2.11571764</v>
      </c>
      <c r="K59" s="18" t="n">
        <v>362.18891293</v>
      </c>
      <c r="L59" s="20" t="n">
        <v>4.1184919</v>
      </c>
      <c r="M59" s="18" t="s">
        <v>481</v>
      </c>
      <c r="N59" s="20" t="s">
        <v>481</v>
      </c>
      <c r="O59" s="18" t="s">
        <v>481</v>
      </c>
      <c r="P59" s="20" t="s">
        <v>481</v>
      </c>
      <c r="Q59" s="18" t="n">
        <v>202.4832</v>
      </c>
      <c r="R59" s="20" t="n">
        <v>35.99843812</v>
      </c>
      <c r="S59" s="18" t="n">
        <v>275.5042911</v>
      </c>
      <c r="T59" s="20" t="n">
        <v>18.6563751</v>
      </c>
      <c r="U59" s="18" t="n">
        <v>261.98274894</v>
      </c>
      <c r="V59" s="20" t="n">
        <v>11.21196079</v>
      </c>
    </row>
    <row r="60" spans="1:22">
      <c r="A60" s="15" t="s">
        <v>535</v>
      </c>
      <c r="B60" s="17" t="n">
        <v>4546</v>
      </c>
      <c r="C60" s="18">
        <f>(15.0/B60*100)</f>
        <v/>
      </c>
      <c r="D60" s="19" t="n">
        <v>4531</v>
      </c>
      <c r="E60" s="18" t="n">
        <v>313.8720736</v>
      </c>
      <c r="F60" s="20" t="n">
        <v>5.62545259</v>
      </c>
      <c r="G60" s="18" t="n">
        <v>334.29412167</v>
      </c>
      <c r="H60" s="20" t="n">
        <v>5.09184433</v>
      </c>
      <c r="I60" s="18" t="n">
        <v>361.72812361</v>
      </c>
      <c r="J60" s="20" t="n">
        <v>5.75340682</v>
      </c>
      <c r="K60" s="18" t="n">
        <v>376.58018288</v>
      </c>
      <c r="L60" s="20" t="n">
        <v>8.204335739999999</v>
      </c>
      <c r="M60" s="18" t="s">
        <v>481</v>
      </c>
      <c r="N60" s="20" t="s">
        <v>481</v>
      </c>
      <c r="O60" s="18" t="s">
        <v>481</v>
      </c>
      <c r="P60" s="20" t="s">
        <v>481</v>
      </c>
      <c r="Q60" s="18" t="s">
        <v>481</v>
      </c>
      <c r="R60" s="20" t="s">
        <v>481</v>
      </c>
      <c r="S60" s="18" t="n">
        <v>263.71652728</v>
      </c>
      <c r="T60" s="20" t="n">
        <v>40.37587965</v>
      </c>
      <c r="U60" s="18" t="n">
        <v>294.89107202</v>
      </c>
      <c r="V60" s="20" t="n">
        <v>10.66378765</v>
      </c>
    </row>
    <row r="61" spans="1:22">
      <c r="A61" s="15" t="s">
        <v>536</v>
      </c>
      <c r="B61" s="17" t="n">
        <v>6525</v>
      </c>
      <c r="C61" s="18">
        <f>(150.0/B61*100)</f>
        <v/>
      </c>
      <c r="D61" s="19" t="n">
        <v>6375</v>
      </c>
      <c r="E61" s="18" t="n">
        <v>441.91972824</v>
      </c>
      <c r="F61" s="20" t="n">
        <v>4.65791258</v>
      </c>
      <c r="G61" s="18" t="n">
        <v>458.48596221</v>
      </c>
      <c r="H61" s="20" t="n">
        <v>4.29649773</v>
      </c>
      <c r="I61" s="18" t="n">
        <v>482.74607301</v>
      </c>
      <c r="J61" s="20" t="n">
        <v>2.96360286</v>
      </c>
      <c r="K61" s="18" t="n">
        <v>500.31046046</v>
      </c>
      <c r="L61" s="20" t="n">
        <v>3.79403333</v>
      </c>
      <c r="M61" s="18" t="n">
        <v>383.6044198</v>
      </c>
      <c r="N61" s="20" t="n">
        <v>9.387721190000001</v>
      </c>
      <c r="O61" s="18" t="s">
        <v>481</v>
      </c>
      <c r="P61" s="20" t="s">
        <v>481</v>
      </c>
      <c r="Q61" s="18" t="s">
        <v>481</v>
      </c>
      <c r="R61" s="20" t="s">
        <v>481</v>
      </c>
      <c r="S61" s="18" t="s">
        <v>481</v>
      </c>
      <c r="T61" s="20" t="s">
        <v>481</v>
      </c>
      <c r="U61" s="18" t="n">
        <v>396.60899286</v>
      </c>
      <c r="V61" s="20" t="n">
        <v>8.635995510000001</v>
      </c>
    </row>
    <row r="62" spans="1:22">
      <c r="A62" s="15" t="s">
        <v>537</v>
      </c>
      <c r="B62" s="17" t="n">
        <v>4476</v>
      </c>
      <c r="C62" s="18">
        <f>(3.0/B62*100)</f>
        <v/>
      </c>
      <c r="D62" s="19" t="n">
        <v>4473</v>
      </c>
      <c r="E62" s="18" t="n">
        <v>469.30843063</v>
      </c>
      <c r="F62" s="20" t="n">
        <v>9.26401437</v>
      </c>
      <c r="G62" s="18" t="n">
        <v>482.73548917</v>
      </c>
      <c r="H62" s="20" t="n">
        <v>4.49780074</v>
      </c>
      <c r="I62" s="18" t="n">
        <v>502.34690136</v>
      </c>
      <c r="J62" s="20" t="n">
        <v>2.45141822</v>
      </c>
      <c r="K62" s="18" t="n">
        <v>528.96127256</v>
      </c>
      <c r="L62" s="20" t="n">
        <v>2.13287627</v>
      </c>
      <c r="M62" s="18" t="n">
        <v>489.95828195</v>
      </c>
      <c r="N62" s="20" t="n">
        <v>4.45531942</v>
      </c>
      <c r="O62" s="18" t="s">
        <v>481</v>
      </c>
      <c r="P62" s="20" t="s">
        <v>481</v>
      </c>
      <c r="Q62" s="18" t="s">
        <v>481</v>
      </c>
      <c r="R62" s="20" t="s">
        <v>481</v>
      </c>
      <c r="S62" s="18" t="s">
        <v>481</v>
      </c>
      <c r="T62" s="20" t="s">
        <v>481</v>
      </c>
      <c r="U62" s="18" t="n">
        <v>459.44977645</v>
      </c>
      <c r="V62" s="20" t="n">
        <v>16.41117127</v>
      </c>
    </row>
    <row r="63" spans="1:22">
      <c r="A63" s="15" t="s">
        <v>538</v>
      </c>
      <c r="B63" s="17" t="n">
        <v>5324</v>
      </c>
      <c r="C63" s="18">
        <f>(13.0/B63*100)</f>
        <v/>
      </c>
      <c r="D63" s="19" t="n">
        <v>5311</v>
      </c>
      <c r="E63" s="18" t="n">
        <v>320.18476082</v>
      </c>
      <c r="F63" s="20" t="n">
        <v>4.41609345</v>
      </c>
      <c r="G63" s="18" t="n">
        <v>351.92039964</v>
      </c>
      <c r="H63" s="20" t="n">
        <v>3.77955369</v>
      </c>
      <c r="I63" s="18" t="n">
        <v>365.85685346</v>
      </c>
      <c r="J63" s="20" t="n">
        <v>2.84258552</v>
      </c>
      <c r="K63" s="18" t="n">
        <v>364.67306474</v>
      </c>
      <c r="L63" s="20" t="n">
        <v>3.9249731</v>
      </c>
      <c r="M63" s="18" t="s">
        <v>481</v>
      </c>
      <c r="N63" s="20" t="s">
        <v>481</v>
      </c>
      <c r="O63" s="18" t="s">
        <v>481</v>
      </c>
      <c r="P63" s="20" t="s">
        <v>481</v>
      </c>
      <c r="Q63" s="18" t="n">
        <v>411.43149579</v>
      </c>
      <c r="R63" s="20" t="n">
        <v>52.88997187</v>
      </c>
      <c r="S63" s="18" t="n">
        <v>284.82001623</v>
      </c>
      <c r="T63" s="20" t="n">
        <v>52.47791227</v>
      </c>
      <c r="U63" s="18" t="n">
        <v>314.52663545</v>
      </c>
      <c r="V63" s="20" t="n">
        <v>5.50946301</v>
      </c>
    </row>
    <row r="64" spans="1:22">
      <c r="A64" s="15" t="s">
        <v>539</v>
      </c>
      <c r="B64" s="17" t="n">
        <v>3634</v>
      </c>
      <c r="C64" s="18">
        <f>(3.0/B64*100)</f>
        <v/>
      </c>
      <c r="D64" s="19" t="n">
        <v>3631</v>
      </c>
      <c r="E64" s="18" t="n">
        <v>387.2786501</v>
      </c>
      <c r="F64" s="20" t="n">
        <v>8.24475284</v>
      </c>
      <c r="G64" s="18" t="n">
        <v>434.01640904</v>
      </c>
      <c r="H64" s="20" t="n">
        <v>5.32008</v>
      </c>
      <c r="I64" s="18" t="n">
        <v>471.10117182</v>
      </c>
      <c r="J64" s="20" t="n">
        <v>3.15911572</v>
      </c>
      <c r="K64" s="18" t="n">
        <v>453.47968015</v>
      </c>
      <c r="L64" s="20" t="n">
        <v>4.2097856</v>
      </c>
      <c r="M64" s="18" t="s">
        <v>481</v>
      </c>
      <c r="N64" s="20" t="s">
        <v>481</v>
      </c>
      <c r="O64" s="18" t="s">
        <v>481</v>
      </c>
      <c r="P64" s="20" t="s">
        <v>481</v>
      </c>
      <c r="Q64" s="18" t="s">
        <v>481</v>
      </c>
      <c r="R64" s="20" t="s">
        <v>481</v>
      </c>
      <c r="S64" s="18" t="n">
        <v>411.35683957</v>
      </c>
      <c r="T64" s="20" t="n">
        <v>66.93951352000001</v>
      </c>
      <c r="U64" s="18" t="n">
        <v>291.7240718</v>
      </c>
      <c r="V64" s="20" t="n">
        <v>10.73882299</v>
      </c>
    </row>
    <row r="65" spans="1:22">
      <c r="A65" s="15" t="s">
        <v>540</v>
      </c>
      <c r="B65" s="17" t="n">
        <v>5325</v>
      </c>
      <c r="C65" s="18">
        <f>(14.0/B65*100)</f>
        <v/>
      </c>
      <c r="D65" s="19" t="n">
        <v>5311</v>
      </c>
      <c r="E65" s="18" t="n">
        <v>391.73720095</v>
      </c>
      <c r="F65" s="20" t="n">
        <v>3.81411268</v>
      </c>
      <c r="G65" s="18" t="n">
        <v>425.31480201</v>
      </c>
      <c r="H65" s="20" t="n">
        <v>3.42520255</v>
      </c>
      <c r="I65" s="18" t="n">
        <v>424.89915902</v>
      </c>
      <c r="J65" s="20" t="n">
        <v>3.09767471</v>
      </c>
      <c r="K65" s="18" t="n">
        <v>446.6472945</v>
      </c>
      <c r="L65" s="20" t="n">
        <v>5.6586862</v>
      </c>
      <c r="M65" s="18" t="s">
        <v>481</v>
      </c>
      <c r="N65" s="20" t="s">
        <v>481</v>
      </c>
      <c r="O65" s="18" t="s">
        <v>481</v>
      </c>
      <c r="P65" s="20" t="s">
        <v>481</v>
      </c>
      <c r="Q65" s="18" t="n">
        <v>302.23881991</v>
      </c>
      <c r="R65" s="20" t="n">
        <v>37.73201395</v>
      </c>
      <c r="S65" s="18" t="s">
        <v>481</v>
      </c>
      <c r="T65" s="20" t="s">
        <v>481</v>
      </c>
      <c r="U65" s="18" t="n">
        <v>297.52391233</v>
      </c>
      <c r="V65" s="20" t="n">
        <v>8.285393089999999</v>
      </c>
    </row>
    <row r="66" spans="1:22">
      <c r="A66" s="15" t="s">
        <v>541</v>
      </c>
      <c r="B66" s="17" t="n">
        <v>5665</v>
      </c>
      <c r="C66" s="18">
        <f>(82.0/B66*100)</f>
        <v/>
      </c>
      <c r="D66" s="19" t="n">
        <v>5583</v>
      </c>
      <c r="E66" s="18" t="n">
        <v>399.88384398</v>
      </c>
      <c r="F66" s="20" t="n">
        <v>3.99638904</v>
      </c>
      <c r="G66" s="18" t="n">
        <v>419.44137192</v>
      </c>
      <c r="H66" s="20" t="n">
        <v>3.83122035</v>
      </c>
      <c r="I66" s="18" t="n">
        <v>442.4477552</v>
      </c>
      <c r="J66" s="20" t="n">
        <v>3.02618544</v>
      </c>
      <c r="K66" s="18" t="n">
        <v>473.1305118</v>
      </c>
      <c r="L66" s="20" t="n">
        <v>2.5815573</v>
      </c>
      <c r="M66" s="18" t="n">
        <v>375.03384174</v>
      </c>
      <c r="N66" s="20" t="n">
        <v>4.57448314</v>
      </c>
      <c r="O66" s="18" t="s">
        <v>481</v>
      </c>
      <c r="P66" s="20" t="s">
        <v>481</v>
      </c>
      <c r="Q66" s="18" t="s">
        <v>481</v>
      </c>
      <c r="R66" s="20" t="s">
        <v>481</v>
      </c>
      <c r="S66" s="18" t="s">
        <v>481</v>
      </c>
      <c r="T66" s="20" t="s">
        <v>481</v>
      </c>
      <c r="U66" s="18" t="n">
        <v>359.41748658</v>
      </c>
      <c r="V66" s="20" t="n">
        <v>3.92449256</v>
      </c>
    </row>
    <row r="67" spans="1:22">
      <c r="A67" s="15" t="s">
        <v>542</v>
      </c>
      <c r="B67" s="17" t="n">
        <v>6971</v>
      </c>
      <c r="C67" s="18">
        <f>(480.0/B67*100)</f>
        <v/>
      </c>
      <c r="D67" s="19" t="n">
        <v>6491</v>
      </c>
      <c r="E67" s="18" t="n">
        <v>386.90428971</v>
      </c>
      <c r="F67" s="20" t="n">
        <v>3.45206047</v>
      </c>
      <c r="G67" s="18" t="n">
        <v>414.42274229</v>
      </c>
      <c r="H67" s="20" t="n">
        <v>3.70394918</v>
      </c>
      <c r="I67" s="18" t="n">
        <v>415.40759254</v>
      </c>
      <c r="J67" s="20" t="n">
        <v>4.05619165</v>
      </c>
      <c r="K67" s="18" t="n">
        <v>451.0969945</v>
      </c>
      <c r="L67" s="20" t="n">
        <v>6.87306258</v>
      </c>
      <c r="M67" s="18" t="n">
        <v>362.89280251</v>
      </c>
      <c r="N67" s="20" t="n">
        <v>6.96386695</v>
      </c>
      <c r="O67" s="18" t="s">
        <v>481</v>
      </c>
      <c r="P67" s="20" t="s">
        <v>481</v>
      </c>
      <c r="Q67" s="18" t="s">
        <v>481</v>
      </c>
      <c r="R67" s="20" t="s">
        <v>481</v>
      </c>
      <c r="S67" s="18" t="s">
        <v>481</v>
      </c>
      <c r="T67" s="20" t="s">
        <v>481</v>
      </c>
      <c r="U67" s="18" t="n">
        <v>323.13392602</v>
      </c>
      <c r="V67" s="20" t="n">
        <v>6.8246046</v>
      </c>
    </row>
    <row r="68" spans="1:22">
      <c r="A68" s="15" t="s">
        <v>543</v>
      </c>
      <c r="B68" s="17" t="n">
        <v>12083</v>
      </c>
      <c r="C68" s="18">
        <f>(30.0/B68*100)</f>
        <v/>
      </c>
      <c r="D68" s="19" t="n">
        <v>12053</v>
      </c>
      <c r="E68" s="18" t="n">
        <v>378.98820406</v>
      </c>
      <c r="F68" s="20" t="n">
        <v>3.15036229</v>
      </c>
      <c r="G68" s="18" t="n">
        <v>403.81318741</v>
      </c>
      <c r="H68" s="20" t="n">
        <v>2.36324218</v>
      </c>
      <c r="I68" s="18" t="n">
        <v>434.62544952</v>
      </c>
      <c r="J68" s="20" t="n">
        <v>2.20520116</v>
      </c>
      <c r="K68" s="18" t="n">
        <v>448.8405446</v>
      </c>
      <c r="L68" s="20" t="n">
        <v>2.40073877</v>
      </c>
      <c r="M68" s="18" t="n">
        <v>328.28585839</v>
      </c>
      <c r="N68" s="20" t="n">
        <v>3.23835827</v>
      </c>
      <c r="O68" s="18" t="s">
        <v>481</v>
      </c>
      <c r="P68" s="20" t="s">
        <v>481</v>
      </c>
      <c r="Q68" s="18" t="s">
        <v>481</v>
      </c>
      <c r="R68" s="20" t="s">
        <v>481</v>
      </c>
      <c r="S68" s="18" t="s">
        <v>481</v>
      </c>
      <c r="T68" s="20" t="s">
        <v>481</v>
      </c>
      <c r="U68" s="18" t="n">
        <v>342.06425989</v>
      </c>
      <c r="V68" s="20" t="n">
        <v>4.73840952</v>
      </c>
    </row>
    <row r="69" spans="1:22">
      <c r="A69" s="15" t="s">
        <v>544</v>
      </c>
      <c r="B69" s="17" t="n">
        <v>4876</v>
      </c>
      <c r="C69" s="18">
        <f>(0.0/B69*100)</f>
        <v/>
      </c>
      <c r="D69" s="19" t="n">
        <v>4876</v>
      </c>
      <c r="E69" s="18" t="n">
        <v>388.19111068</v>
      </c>
      <c r="F69" s="20" t="n">
        <v>5.9042111</v>
      </c>
      <c r="G69" s="18" t="n">
        <v>431.39547511</v>
      </c>
      <c r="H69" s="20" t="n">
        <v>5.40301087</v>
      </c>
      <c r="I69" s="18" t="n">
        <v>438.05225757</v>
      </c>
      <c r="J69" s="20" t="n">
        <v>4.47067581</v>
      </c>
      <c r="K69" s="18" t="n">
        <v>452.31152123</v>
      </c>
      <c r="L69" s="20" t="n">
        <v>4.58910393</v>
      </c>
      <c r="M69" s="18" t="s">
        <v>481</v>
      </c>
      <c r="N69" s="20" t="s">
        <v>481</v>
      </c>
      <c r="O69" s="18" t="s">
        <v>481</v>
      </c>
      <c r="P69" s="20" t="s">
        <v>481</v>
      </c>
      <c r="Q69" s="18" t="s">
        <v>481</v>
      </c>
      <c r="R69" s="20" t="s">
        <v>481</v>
      </c>
      <c r="S69" s="18" t="s">
        <v>481</v>
      </c>
      <c r="T69" s="20" t="s">
        <v>481</v>
      </c>
      <c r="U69" s="18" t="n">
        <v>328.69978691</v>
      </c>
      <c r="V69" s="20" t="n">
        <v>23.51136083</v>
      </c>
    </row>
    <row r="70" spans="1:22">
      <c r="A70" s="15" t="s">
        <v>545</v>
      </c>
      <c r="B70" s="17" t="n">
        <v>6036</v>
      </c>
      <c r="C70" s="18">
        <f>(223.0/B70*100)</f>
        <v/>
      </c>
      <c r="D70" s="19" t="n">
        <v>5813</v>
      </c>
      <c r="E70" s="18" t="n">
        <v>465.69133464</v>
      </c>
      <c r="F70" s="20" t="n">
        <v>5.68126397</v>
      </c>
      <c r="G70" s="18" t="n">
        <v>483.75656172</v>
      </c>
      <c r="H70" s="20" t="n">
        <v>4.05112568</v>
      </c>
      <c r="I70" s="18" t="n">
        <v>504.14923359</v>
      </c>
      <c r="J70" s="20" t="n">
        <v>3.05255184</v>
      </c>
      <c r="K70" s="18" t="n">
        <v>530.82060171</v>
      </c>
      <c r="L70" s="20" t="n">
        <v>4.25336787</v>
      </c>
      <c r="M70" s="18" t="n">
        <v>432.50302033</v>
      </c>
      <c r="N70" s="20" t="n">
        <v>6.8787403</v>
      </c>
      <c r="O70" s="18" t="s">
        <v>481</v>
      </c>
      <c r="P70" s="20" t="s">
        <v>481</v>
      </c>
      <c r="Q70" s="18" t="s">
        <v>481</v>
      </c>
      <c r="R70" s="20" t="s">
        <v>481</v>
      </c>
      <c r="S70" s="18" t="s">
        <v>481</v>
      </c>
      <c r="T70" s="20" t="s">
        <v>481</v>
      </c>
      <c r="U70" s="18" t="n">
        <v>428.61068565</v>
      </c>
      <c r="V70" s="20" t="n">
        <v>8.49139798</v>
      </c>
    </row>
    <row r="71" spans="1:22">
      <c r="A71" s="15" t="s">
        <v>546</v>
      </c>
      <c r="B71" s="17" t="n">
        <v>6115</v>
      </c>
      <c r="C71" s="18">
        <f>(23.0/B71*100)</f>
        <v/>
      </c>
      <c r="D71" s="19" t="n">
        <v>6092</v>
      </c>
      <c r="E71" s="18" t="n">
        <v>507.64132224</v>
      </c>
      <c r="F71" s="20" t="n">
        <v>6.73354869</v>
      </c>
      <c r="G71" s="18" t="n">
        <v>540.25994719</v>
      </c>
      <c r="H71" s="20" t="n">
        <v>3.31101099</v>
      </c>
      <c r="I71" s="18" t="n">
        <v>550.8099512700001</v>
      </c>
      <c r="J71" s="20" t="n">
        <v>2.30121017</v>
      </c>
      <c r="K71" s="18" t="n">
        <v>536.25540252</v>
      </c>
      <c r="L71" s="20" t="n">
        <v>2.8043218</v>
      </c>
      <c r="M71" s="18" t="n">
        <v>434.90114573</v>
      </c>
      <c r="N71" s="20" t="n">
        <v>6.3583381</v>
      </c>
      <c r="O71" s="18" t="s">
        <v>481</v>
      </c>
      <c r="P71" s="20" t="s">
        <v>481</v>
      </c>
      <c r="Q71" s="18" t="s">
        <v>481</v>
      </c>
      <c r="R71" s="20" t="s">
        <v>481</v>
      </c>
      <c r="S71" s="18" t="s">
        <v>481</v>
      </c>
      <c r="T71" s="20" t="s">
        <v>481</v>
      </c>
      <c r="U71" s="18" t="n">
        <v>458.06829984</v>
      </c>
      <c r="V71" s="20" t="n">
        <v>23.6931038</v>
      </c>
    </row>
    <row r="72" spans="1:22">
      <c r="A72" s="15" t="s">
        <v>547</v>
      </c>
      <c r="B72" s="17" t="n">
        <v>7708</v>
      </c>
      <c r="C72" s="18">
        <f>(5.0/B72*100)</f>
        <v/>
      </c>
      <c r="D72" s="19" t="n">
        <v>7703</v>
      </c>
      <c r="E72" s="18" t="n">
        <v>461.14028883</v>
      </c>
      <c r="F72" s="20" t="n">
        <v>6.17632163</v>
      </c>
      <c r="G72" s="18" t="n">
        <v>478.43975838</v>
      </c>
      <c r="H72" s="20" t="n">
        <v>5.82762524</v>
      </c>
      <c r="I72" s="18" t="n">
        <v>498.01967403</v>
      </c>
      <c r="J72" s="20" t="n">
        <v>3.73773229</v>
      </c>
      <c r="K72" s="18" t="n">
        <v>514.8078144999999</v>
      </c>
      <c r="L72" s="20" t="n">
        <v>2.90170363</v>
      </c>
      <c r="M72" s="18" t="n">
        <v>444.00457368</v>
      </c>
      <c r="N72" s="20" t="n">
        <v>7.84830689</v>
      </c>
      <c r="O72" s="18" t="s">
        <v>481</v>
      </c>
      <c r="P72" s="20" t="s">
        <v>481</v>
      </c>
      <c r="Q72" s="18" t="s">
        <v>481</v>
      </c>
      <c r="R72" s="20" t="s">
        <v>481</v>
      </c>
      <c r="S72" s="18" t="s">
        <v>481</v>
      </c>
      <c r="T72" s="20" t="s">
        <v>481</v>
      </c>
      <c r="U72" s="18" t="n">
        <v>426.82466698</v>
      </c>
      <c r="V72" s="20" t="n">
        <v>23.84008643</v>
      </c>
    </row>
    <row r="73" spans="1:22">
      <c r="A73" s="15" t="s">
        <v>548</v>
      </c>
      <c r="B73" s="17" t="n">
        <v>8249</v>
      </c>
      <c r="C73" s="18">
        <f>(166.0/B73*100)</f>
        <v/>
      </c>
      <c r="D73" s="19" t="n">
        <v>8083</v>
      </c>
      <c r="E73" s="18" t="n">
        <v>396.45242219</v>
      </c>
      <c r="F73" s="20" t="n">
        <v>4.52246298</v>
      </c>
      <c r="G73" s="18" t="n">
        <v>410.33086602</v>
      </c>
      <c r="H73" s="20" t="n">
        <v>4.4612064</v>
      </c>
      <c r="I73" s="18" t="n">
        <v>416.94294867</v>
      </c>
      <c r="J73" s="20" t="n">
        <v>3.69519868</v>
      </c>
      <c r="K73" s="18" t="n">
        <v>425.76966482</v>
      </c>
      <c r="L73" s="20" t="n">
        <v>6.20117903</v>
      </c>
      <c r="M73" s="18" t="n">
        <v>377.38336375</v>
      </c>
      <c r="N73" s="20" t="n">
        <v>4.3272088</v>
      </c>
      <c r="O73" s="18" t="s">
        <v>481</v>
      </c>
      <c r="P73" s="20" t="s">
        <v>481</v>
      </c>
      <c r="Q73" s="18" t="s">
        <v>481</v>
      </c>
      <c r="R73" s="20" t="s">
        <v>481</v>
      </c>
      <c r="S73" s="18" t="s">
        <v>481</v>
      </c>
      <c r="T73" s="20" t="s">
        <v>481</v>
      </c>
      <c r="U73" s="18" t="n">
        <v>373.42511099</v>
      </c>
      <c r="V73" s="20" t="n">
        <v>10.18161445</v>
      </c>
    </row>
    <row r="74" spans="1:22">
      <c r="A74" s="15" t="s">
        <v>549</v>
      </c>
      <c r="B74" s="17" t="n">
        <v>4692</v>
      </c>
      <c r="C74" s="18">
        <f>(82.0/B74*100)</f>
        <v/>
      </c>
      <c r="D74" s="19" t="n">
        <v>4610</v>
      </c>
      <c r="E74" s="18" t="n">
        <v>401.84570186</v>
      </c>
      <c r="F74" s="20" t="n">
        <v>4.60572703</v>
      </c>
      <c r="G74" s="18" t="n">
        <v>438.67838891</v>
      </c>
      <c r="H74" s="20" t="n">
        <v>3.63912954</v>
      </c>
      <c r="I74" s="18" t="n">
        <v>447.38792365</v>
      </c>
      <c r="J74" s="20" t="n">
        <v>2.90782294</v>
      </c>
      <c r="K74" s="18" t="n">
        <v>427.2369967</v>
      </c>
      <c r="L74" s="20" t="n">
        <v>3.39681123</v>
      </c>
      <c r="M74" s="18" t="s">
        <v>481</v>
      </c>
      <c r="N74" s="20" t="s">
        <v>481</v>
      </c>
      <c r="O74" s="18" t="s">
        <v>481</v>
      </c>
      <c r="P74" s="20" t="s">
        <v>481</v>
      </c>
      <c r="Q74" s="18" t="n">
        <v>415.06742077</v>
      </c>
      <c r="R74" s="20" t="n">
        <v>41.64767314</v>
      </c>
      <c r="S74" s="18" t="n">
        <v>289.4231</v>
      </c>
      <c r="T74" s="20" t="n">
        <v>39.12495596</v>
      </c>
      <c r="U74" s="18" t="n">
        <v>350.37156963</v>
      </c>
      <c r="V74" s="20" t="n">
        <v>6.87607483</v>
      </c>
    </row>
    <row r="75" spans="1:22">
      <c r="A75" s="15" t="s">
        <v>550</v>
      </c>
      <c r="B75" s="17" t="n">
        <v>5375</v>
      </c>
      <c r="C75" s="18">
        <f>(259.0/B75*100)</f>
        <v/>
      </c>
      <c r="D75" s="19" t="n">
        <v>5116</v>
      </c>
      <c r="E75" s="18" t="n">
        <v>344.17879926</v>
      </c>
      <c r="F75" s="20" t="n">
        <v>4.18506641</v>
      </c>
      <c r="G75" s="18" t="n">
        <v>356.46200234</v>
      </c>
      <c r="H75" s="20" t="n">
        <v>5.21838193</v>
      </c>
      <c r="I75" s="18" t="n">
        <v>378.49708682</v>
      </c>
      <c r="J75" s="20" t="n">
        <v>3.5343799</v>
      </c>
      <c r="K75" s="18" t="n">
        <v>390.31159177</v>
      </c>
      <c r="L75" s="20" t="n">
        <v>4.95387547</v>
      </c>
      <c r="M75" s="18" t="n">
        <v>325.98411213</v>
      </c>
      <c r="N75" s="20" t="n">
        <v>6.90174597</v>
      </c>
      <c r="O75" s="18" t="s">
        <v>481</v>
      </c>
      <c r="P75" s="20" t="s">
        <v>481</v>
      </c>
      <c r="Q75" s="18" t="s">
        <v>481</v>
      </c>
      <c r="R75" s="20" t="s">
        <v>481</v>
      </c>
      <c r="S75" s="18" t="s">
        <v>481</v>
      </c>
      <c r="T75" s="20" t="s">
        <v>481</v>
      </c>
      <c r="U75" s="18" t="n">
        <v>309.73888688</v>
      </c>
      <c r="V75" s="20" t="n">
        <v>6.50412091</v>
      </c>
    </row>
    <row r="76" spans="1:22">
      <c r="A76" s="15" t="s">
        <v>551</v>
      </c>
      <c r="B76" s="17" t="n">
        <v>14167</v>
      </c>
      <c r="C76" s="18">
        <f>(233.0/B76*100)</f>
        <v/>
      </c>
      <c r="D76" s="19" t="n">
        <v>13934</v>
      </c>
      <c r="E76" s="18" t="n">
        <v>407.69141692</v>
      </c>
      <c r="F76" s="20" t="n">
        <v>3.31997153</v>
      </c>
      <c r="G76" s="18" t="n">
        <v>431.04966263</v>
      </c>
      <c r="H76" s="20" t="n">
        <v>3.58115922</v>
      </c>
      <c r="I76" s="18" t="n">
        <v>454.04430298</v>
      </c>
      <c r="J76" s="20" t="n">
        <v>3.47052009</v>
      </c>
      <c r="K76" s="18" t="n">
        <v>467.08235594</v>
      </c>
      <c r="L76" s="20" t="n">
        <v>4.41959576</v>
      </c>
      <c r="M76" s="18" t="n">
        <v>400.94788857</v>
      </c>
      <c r="N76" s="20" t="n">
        <v>5.3177581</v>
      </c>
      <c r="O76" s="18" t="s">
        <v>481</v>
      </c>
      <c r="P76" s="20" t="s">
        <v>481</v>
      </c>
      <c r="Q76" s="18" t="s">
        <v>481</v>
      </c>
      <c r="R76" s="20" t="s">
        <v>481</v>
      </c>
      <c r="S76" s="18" t="s">
        <v>481</v>
      </c>
      <c r="T76" s="20" t="s">
        <v>481</v>
      </c>
      <c r="U76" s="18" t="n">
        <v>354.91061558</v>
      </c>
      <c r="V76" s="20" t="n">
        <v>8.62658841</v>
      </c>
    </row>
    <row r="77" spans="1:22">
      <c r="A77" s="15" t="s">
        <v>552</v>
      </c>
      <c r="B77" s="17" t="n">
        <v>6062</v>
      </c>
      <c r="C77" s="18">
        <f>(201.0/B77*100)</f>
        <v/>
      </c>
      <c r="D77" s="19" t="n">
        <v>5861</v>
      </c>
      <c r="E77" s="18" t="n">
        <v>408.45449357</v>
      </c>
      <c r="F77" s="20" t="n">
        <v>4.79721528</v>
      </c>
      <c r="G77" s="18" t="n">
        <v>450.30333895</v>
      </c>
      <c r="H77" s="20" t="n">
        <v>3.86027035</v>
      </c>
      <c r="I77" s="18" t="n">
        <v>463.0223246</v>
      </c>
      <c r="J77" s="20" t="n">
        <v>3.61716245</v>
      </c>
      <c r="K77" s="18" t="n">
        <v>471.6707191</v>
      </c>
      <c r="L77" s="20" t="n">
        <v>4.55327939</v>
      </c>
      <c r="M77" s="18" t="n">
        <v>375.78327184</v>
      </c>
      <c r="N77" s="20" t="n">
        <v>5.9843522</v>
      </c>
      <c r="O77" s="18" t="s">
        <v>481</v>
      </c>
      <c r="P77" s="20" t="s">
        <v>481</v>
      </c>
      <c r="Q77" s="18" t="s">
        <v>481</v>
      </c>
      <c r="R77" s="20" t="s">
        <v>481</v>
      </c>
      <c r="S77" s="18" t="s">
        <v>481</v>
      </c>
      <c r="T77" s="20" t="s">
        <v>481</v>
      </c>
      <c r="U77" s="18" t="n">
        <v>368.84031155</v>
      </c>
      <c r="V77" s="20" t="n">
        <v>5.06628513</v>
      </c>
    </row>
    <row r="78" spans="1:22">
      <c r="A78" s="15" t="s">
        <v>553</v>
      </c>
      <c r="B78" s="17" t="n">
        <v>5826</v>
      </c>
      <c r="C78" s="18">
        <f>(0.0/B78*100)</f>
        <v/>
      </c>
      <c r="D78" s="19" t="n">
        <v>5826</v>
      </c>
      <c r="E78" s="18" t="n">
        <v>450.40378549</v>
      </c>
      <c r="F78" s="20" t="n">
        <v>7.83944762</v>
      </c>
      <c r="G78" s="18" t="n">
        <v>468.76416698</v>
      </c>
      <c r="H78" s="20" t="n">
        <v>5.87291036</v>
      </c>
      <c r="I78" s="18" t="n">
        <v>483.78897453</v>
      </c>
      <c r="J78" s="20" t="n">
        <v>3.69933343</v>
      </c>
      <c r="K78" s="18" t="n">
        <v>497.97978069</v>
      </c>
      <c r="L78" s="20" t="n">
        <v>4.61644922</v>
      </c>
      <c r="M78" s="18" t="s">
        <v>481</v>
      </c>
      <c r="N78" s="20" t="s">
        <v>481</v>
      </c>
      <c r="O78" s="18" t="s">
        <v>481</v>
      </c>
      <c r="P78" s="20" t="s">
        <v>481</v>
      </c>
      <c r="Q78" s="18" t="n">
        <v>279.6191</v>
      </c>
      <c r="R78" s="20" t="n">
        <v>47.45639091</v>
      </c>
      <c r="S78" s="18" t="n">
        <v>400.34709167</v>
      </c>
      <c r="T78" s="20" t="n">
        <v>58.91652975</v>
      </c>
      <c r="U78" s="18" t="n">
        <v>459.58880063</v>
      </c>
      <c r="V78" s="20" t="n">
        <v>27.21576814</v>
      </c>
    </row>
    <row customHeight="1" ht="25" r="79" spans="1:22">
      <c r="A79" s="15" t="s">
        <v>554</v>
      </c>
      <c r="B79" s="17" t="n">
        <v>1657</v>
      </c>
      <c r="C79" s="18">
        <f>(41.0/B79*100)</f>
        <v/>
      </c>
      <c r="D79" s="19" t="n">
        <v>1616</v>
      </c>
      <c r="E79" s="18" t="n">
        <v>448.75075261</v>
      </c>
      <c r="F79" s="20" t="n">
        <v>10.34248351</v>
      </c>
      <c r="G79" s="18" t="n">
        <v>479.353997</v>
      </c>
      <c r="H79" s="20" t="n">
        <v>8.12066918</v>
      </c>
      <c r="I79" s="18" t="n">
        <v>487.1111259</v>
      </c>
      <c r="J79" s="20" t="n">
        <v>8.224810550000001</v>
      </c>
      <c r="K79" s="18" t="n">
        <v>474.03171049</v>
      </c>
      <c r="L79" s="20" t="n">
        <v>8.96148127</v>
      </c>
      <c r="M79" s="18" t="s">
        <v>481</v>
      </c>
      <c r="N79" s="20" t="s">
        <v>481</v>
      </c>
      <c r="O79" s="18" t="s">
        <v>481</v>
      </c>
      <c r="P79" s="20" t="s">
        <v>481</v>
      </c>
      <c r="Q79" s="18" t="s">
        <v>481</v>
      </c>
      <c r="R79" s="20" t="s">
        <v>481</v>
      </c>
      <c r="S79" s="18" t="s">
        <v>481</v>
      </c>
      <c r="T79" s="20" t="s">
        <v>481</v>
      </c>
      <c r="U79" s="18" t="n">
        <v>361.1099188</v>
      </c>
      <c r="V79" s="20" t="n">
        <v>19.71810088</v>
      </c>
    </row>
    <row r="80" spans="1:22">
      <c r="A80" s="15" t="s">
        <v>555</v>
      </c>
      <c r="B80" s="17" t="n">
        <v>7841</v>
      </c>
      <c r="C80" s="18">
        <f>(0.0/B80*100)</f>
        <v/>
      </c>
      <c r="D80" s="19" t="n">
        <v>7841</v>
      </c>
      <c r="E80" s="18" t="n">
        <v>415.19081825</v>
      </c>
      <c r="F80" s="20" t="n">
        <v>4.07379711</v>
      </c>
      <c r="G80" s="18" t="n">
        <v>422.82978999</v>
      </c>
      <c r="H80" s="20" t="n">
        <v>4.79929734</v>
      </c>
      <c r="I80" s="18" t="n">
        <v>433.96447608</v>
      </c>
      <c r="J80" s="20" t="n">
        <v>3.69435172</v>
      </c>
      <c r="K80" s="18" t="n">
        <v>444.77977389</v>
      </c>
      <c r="L80" s="20" t="n">
        <v>6.98383674</v>
      </c>
      <c r="M80" s="18" t="s">
        <v>481</v>
      </c>
      <c r="N80" s="20" t="s">
        <v>481</v>
      </c>
      <c r="O80" s="18" t="s">
        <v>481</v>
      </c>
      <c r="P80" s="20" t="s">
        <v>481</v>
      </c>
      <c r="Q80" s="18" t="n">
        <v>548.5229</v>
      </c>
      <c r="R80" s="20" t="n">
        <v>57.30365943</v>
      </c>
      <c r="S80" s="18" t="n">
        <v>334.1882</v>
      </c>
      <c r="T80" s="20" t="n">
        <v>49.07166718</v>
      </c>
      <c r="U80" s="18" t="n">
        <v>354.77587214</v>
      </c>
      <c r="V80" s="20" t="n">
        <v>40.21679502</v>
      </c>
    </row>
    <row r="81" spans="1:22">
      <c r="A81" s="23" t="s">
        <v>556</v>
      </c>
      <c r="B81" s="17" t="n">
        <v>8861</v>
      </c>
      <c r="C81" s="18">
        <f>(78.0/B81*100)</f>
        <v/>
      </c>
      <c r="D81" s="19" t="n">
        <v>8783</v>
      </c>
      <c r="E81" s="18" t="n">
        <v>432.27427206</v>
      </c>
      <c r="F81" s="20" t="n">
        <v>4.06565872</v>
      </c>
      <c r="G81" s="18" t="n">
        <v>434.16278811</v>
      </c>
      <c r="H81" s="20" t="n">
        <v>4.21789882</v>
      </c>
      <c r="I81" s="18" t="n">
        <v>437.72370779</v>
      </c>
      <c r="J81" s="20" t="n">
        <v>3.61121884</v>
      </c>
      <c r="K81" s="18" t="n">
        <v>454.79314131</v>
      </c>
      <c r="L81" s="20" t="n">
        <v>5.55217907</v>
      </c>
      <c r="M81" s="18" t="n">
        <v>374.0329919</v>
      </c>
      <c r="N81" s="20" t="n">
        <v>5.49053462</v>
      </c>
      <c r="O81" s="18" t="s">
        <v>481</v>
      </c>
      <c r="P81" s="20" t="s">
        <v>481</v>
      </c>
      <c r="Q81" s="18" t="s">
        <v>481</v>
      </c>
      <c r="R81" s="20" t="s">
        <v>481</v>
      </c>
      <c r="S81" s="18" t="s">
        <v>481</v>
      </c>
      <c r="T81" s="20" t="s">
        <v>481</v>
      </c>
      <c r="U81" s="18" t="n">
        <v>352.44927485</v>
      </c>
      <c r="V81" s="20" t="n">
        <v>16.69749278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800</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(627.0/B7*100)</f>
        <v/>
      </c>
      <c r="D7" s="19" t="n">
        <v>13903</v>
      </c>
      <c r="E7" s="18" t="n">
        <v>520.01451286</v>
      </c>
      <c r="F7" s="20" t="n">
        <v>2.35962274</v>
      </c>
      <c r="G7" s="18" t="n">
        <v>515.25342905</v>
      </c>
      <c r="H7" s="20" t="n">
        <v>2.79763757</v>
      </c>
      <c r="I7" s="18" t="n">
        <v>505.62700624</v>
      </c>
      <c r="J7" s="20" t="n">
        <v>3.30745035</v>
      </c>
      <c r="K7" s="18" t="n">
        <v>501.68182796</v>
      </c>
      <c r="L7" s="20" t="n">
        <v>6.50739353</v>
      </c>
      <c r="M7" s="18" t="n">
        <v>450.87490711</v>
      </c>
      <c r="N7" s="20" t="n">
        <v>3.97931916</v>
      </c>
      <c r="O7" s="18" t="s">
        <v>481</v>
      </c>
      <c r="P7" s="20" t="s">
        <v>481</v>
      </c>
      <c r="Q7" s="18" t="s">
        <v>481</v>
      </c>
      <c r="R7" s="20" t="s">
        <v>481</v>
      </c>
      <c r="S7" s="18" t="s">
        <v>481</v>
      </c>
      <c r="T7" s="20" t="s">
        <v>481</v>
      </c>
      <c r="U7" s="18" t="n">
        <v>470.96076113</v>
      </c>
      <c r="V7" s="20" t="n">
        <v>9.192042710000001</v>
      </c>
    </row>
    <row r="8" spans="1:22">
      <c r="A8" s="15" t="s">
        <v>483</v>
      </c>
      <c r="B8" s="17" t="n">
        <v>7007</v>
      </c>
      <c r="C8" s="18">
        <f>(84.0/B8*100)</f>
        <v/>
      </c>
      <c r="D8" s="19" t="n">
        <v>6923</v>
      </c>
      <c r="E8" s="18" t="n">
        <v>484.49114278</v>
      </c>
      <c r="F8" s="20" t="n">
        <v>4.60844626</v>
      </c>
      <c r="G8" s="18" t="n">
        <v>508.20320078</v>
      </c>
      <c r="H8" s="20" t="n">
        <v>3.89243793</v>
      </c>
      <c r="I8" s="18" t="n">
        <v>513.2772959</v>
      </c>
      <c r="J8" s="20" t="n">
        <v>3.95819287</v>
      </c>
      <c r="K8" s="18" t="n">
        <v>512.20073482</v>
      </c>
      <c r="L8" s="20" t="n">
        <v>5.13718087</v>
      </c>
      <c r="M8" s="18" t="n">
        <v>410.33790904</v>
      </c>
      <c r="N8" s="20" t="n">
        <v>4.41162932</v>
      </c>
      <c r="O8" s="18" t="s">
        <v>481</v>
      </c>
      <c r="P8" s="20" t="s">
        <v>481</v>
      </c>
      <c r="Q8" s="18" t="s">
        <v>481</v>
      </c>
      <c r="R8" s="20" t="s">
        <v>481</v>
      </c>
      <c r="S8" s="18" t="s">
        <v>481</v>
      </c>
      <c r="T8" s="20" t="s">
        <v>481</v>
      </c>
      <c r="U8" s="18" t="n">
        <v>407.13708785</v>
      </c>
      <c r="V8" s="20" t="n">
        <v>8.15251174</v>
      </c>
    </row>
    <row r="9" spans="1:22">
      <c r="A9" s="15" t="s">
        <v>484</v>
      </c>
      <c r="B9" s="17" t="n">
        <v>9651</v>
      </c>
      <c r="C9" s="18">
        <f>(674.0/B9*100)</f>
        <v/>
      </c>
      <c r="D9" s="19" t="n">
        <v>8977</v>
      </c>
      <c r="E9" s="18" t="n">
        <v>490.99066774</v>
      </c>
      <c r="F9" s="20" t="n">
        <v>3.8232487</v>
      </c>
      <c r="G9" s="18" t="n">
        <v>525.7744515000001</v>
      </c>
      <c r="H9" s="20" t="n">
        <v>2.67233999</v>
      </c>
      <c r="I9" s="18" t="n">
        <v>526.3532396099999</v>
      </c>
      <c r="J9" s="20" t="n">
        <v>2.50743427</v>
      </c>
      <c r="K9" s="18" t="n">
        <v>518.10811268</v>
      </c>
      <c r="L9" s="20" t="n">
        <v>4.24043231</v>
      </c>
      <c r="M9" s="18" t="n">
        <v>394.33661884</v>
      </c>
      <c r="N9" s="20" t="n">
        <v>6.36348139</v>
      </c>
      <c r="O9" s="18" t="s">
        <v>481</v>
      </c>
      <c r="P9" s="20" t="s">
        <v>481</v>
      </c>
      <c r="Q9" s="18" t="s">
        <v>481</v>
      </c>
      <c r="R9" s="20" t="s">
        <v>481</v>
      </c>
      <c r="S9" s="18" t="s">
        <v>481</v>
      </c>
      <c r="T9" s="20" t="s">
        <v>481</v>
      </c>
      <c r="U9" s="18" t="n">
        <v>413.51322378</v>
      </c>
      <c r="V9" s="20" t="n">
        <v>7.02736076</v>
      </c>
    </row>
    <row r="10" spans="1:22">
      <c r="A10" s="15" t="s">
        <v>485</v>
      </c>
      <c r="B10" s="17" t="n">
        <v>20058</v>
      </c>
      <c r="C10" s="18">
        <f>(550.0/B10*100)</f>
        <v/>
      </c>
      <c r="D10" s="19" t="n">
        <v>19508</v>
      </c>
      <c r="E10" s="18" t="n">
        <v>531.23951992</v>
      </c>
      <c r="F10" s="20" t="n">
        <v>2.48854506</v>
      </c>
      <c r="G10" s="18" t="n">
        <v>539.7767133</v>
      </c>
      <c r="H10" s="20" t="n">
        <v>2.47072164</v>
      </c>
      <c r="I10" s="18" t="n">
        <v>538.25900623</v>
      </c>
      <c r="J10" s="20" t="n">
        <v>3.42524299</v>
      </c>
      <c r="K10" s="18" t="n">
        <v>525.37675443</v>
      </c>
      <c r="L10" s="20" t="n">
        <v>7.03327394</v>
      </c>
      <c r="M10" s="18" t="n">
        <v>453.64943714</v>
      </c>
      <c r="N10" s="20" t="n">
        <v>6.7129813</v>
      </c>
      <c r="O10" s="18" t="s">
        <v>481</v>
      </c>
      <c r="P10" s="20" t="s">
        <v>481</v>
      </c>
      <c r="Q10" s="18" t="s">
        <v>481</v>
      </c>
      <c r="R10" s="20" t="s">
        <v>481</v>
      </c>
      <c r="S10" s="18" t="s">
        <v>481</v>
      </c>
      <c r="T10" s="20" t="s">
        <v>481</v>
      </c>
      <c r="U10" s="18" t="n">
        <v>444.31231317</v>
      </c>
      <c r="V10" s="20" t="n">
        <v>9.95521293</v>
      </c>
    </row>
    <row r="11" spans="1:22">
      <c r="A11" s="15" t="s">
        <v>486</v>
      </c>
      <c r="B11" s="17" t="n">
        <v>7053</v>
      </c>
      <c r="C11" s="18">
        <f>(125.0/B11*100)</f>
        <v/>
      </c>
      <c r="D11" s="19" t="n">
        <v>6928</v>
      </c>
      <c r="E11" s="18" t="n">
        <v>460.47791343</v>
      </c>
      <c r="F11" s="20" t="n">
        <v>3.03337759</v>
      </c>
      <c r="G11" s="18" t="n">
        <v>476.58338702</v>
      </c>
      <c r="H11" s="20" t="n">
        <v>3.77899279</v>
      </c>
      <c r="I11" s="18" t="n">
        <v>460.98118346</v>
      </c>
      <c r="J11" s="20" t="n">
        <v>5.40614477</v>
      </c>
      <c r="K11" s="18" t="n">
        <v>471.70477814</v>
      </c>
      <c r="L11" s="20" t="n">
        <v>8.833909569999999</v>
      </c>
      <c r="M11" s="18" t="n">
        <v>413.12735541</v>
      </c>
      <c r="N11" s="20" t="n">
        <v>5.33297846</v>
      </c>
      <c r="O11" s="18" t="s">
        <v>481</v>
      </c>
      <c r="P11" s="20" t="s">
        <v>481</v>
      </c>
      <c r="Q11" s="18" t="s">
        <v>481</v>
      </c>
      <c r="R11" s="20" t="s">
        <v>481</v>
      </c>
      <c r="S11" s="18" t="s">
        <v>481</v>
      </c>
      <c r="T11" s="20" t="s">
        <v>481</v>
      </c>
      <c r="U11" s="18" t="n">
        <v>405.67512391</v>
      </c>
      <c r="V11" s="20" t="n">
        <v>10.3201629</v>
      </c>
    </row>
    <row r="12" spans="1:22">
      <c r="A12" s="15" t="s">
        <v>487</v>
      </c>
      <c r="B12" s="17" t="n">
        <v>6894</v>
      </c>
      <c r="C12" s="18">
        <f>(59.0/B12*100)</f>
        <v/>
      </c>
      <c r="D12" s="19" t="n">
        <v>6835</v>
      </c>
      <c r="E12" s="18" t="n">
        <v>474.87797879</v>
      </c>
      <c r="F12" s="20" t="n">
        <v>4.1575365</v>
      </c>
      <c r="G12" s="18" t="n">
        <v>500.38138381</v>
      </c>
      <c r="H12" s="20" t="n">
        <v>2.96819524</v>
      </c>
      <c r="I12" s="18" t="n">
        <v>505.02497198</v>
      </c>
      <c r="J12" s="20" t="n">
        <v>3.44048303</v>
      </c>
      <c r="K12" s="18" t="n">
        <v>498.94158533</v>
      </c>
      <c r="L12" s="20" t="n">
        <v>6.75821855</v>
      </c>
      <c r="M12" s="18" t="n">
        <v>398.45973425</v>
      </c>
      <c r="N12" s="20" t="n">
        <v>7.99109385</v>
      </c>
      <c r="O12" s="18" t="s">
        <v>481</v>
      </c>
      <c r="P12" s="20" t="s">
        <v>481</v>
      </c>
      <c r="Q12" s="18" t="s">
        <v>481</v>
      </c>
      <c r="R12" s="20" t="s">
        <v>481</v>
      </c>
      <c r="S12" s="18" t="s">
        <v>481</v>
      </c>
      <c r="T12" s="20" t="s">
        <v>481</v>
      </c>
      <c r="U12" s="18" t="n">
        <v>372.54632874</v>
      </c>
      <c r="V12" s="20" t="n">
        <v>13.15104312</v>
      </c>
    </row>
    <row r="13" spans="1:22">
      <c r="A13" s="15" t="s">
        <v>488</v>
      </c>
      <c r="B13" s="17" t="n">
        <v>7161</v>
      </c>
      <c r="C13" s="18">
        <f>(172.0/B13*100)</f>
        <v/>
      </c>
      <c r="D13" s="19" t="n">
        <v>6989</v>
      </c>
      <c r="E13" s="18" t="n">
        <v>510.04030919</v>
      </c>
      <c r="F13" s="20" t="n">
        <v>3.09959038</v>
      </c>
      <c r="G13" s="18" t="n">
        <v>507.09501791</v>
      </c>
      <c r="H13" s="20" t="n">
        <v>2.85135222</v>
      </c>
      <c r="I13" s="18" t="n">
        <v>498.10232904</v>
      </c>
      <c r="J13" s="20" t="n">
        <v>3.85684206</v>
      </c>
      <c r="K13" s="18" t="n">
        <v>492.9431545</v>
      </c>
      <c r="L13" s="20" t="n">
        <v>7.18979676</v>
      </c>
      <c r="M13" s="18" t="n">
        <v>408.4497126</v>
      </c>
      <c r="N13" s="20" t="n">
        <v>11.09739784</v>
      </c>
      <c r="O13" s="18" t="s">
        <v>481</v>
      </c>
      <c r="P13" s="20" t="s">
        <v>481</v>
      </c>
      <c r="Q13" s="18" t="s">
        <v>481</v>
      </c>
      <c r="R13" s="20" t="s">
        <v>481</v>
      </c>
      <c r="S13" s="18" t="s">
        <v>481</v>
      </c>
      <c r="T13" s="20" t="s">
        <v>481</v>
      </c>
      <c r="U13" s="18" t="n">
        <v>426.79148455</v>
      </c>
      <c r="V13" s="20" t="n">
        <v>13.50095931</v>
      </c>
    </row>
    <row r="14" spans="1:22">
      <c r="A14" s="15" t="s">
        <v>489</v>
      </c>
      <c r="B14" s="17" t="n">
        <v>5587</v>
      </c>
      <c r="C14" s="18">
        <f>(79.0/B14*100)</f>
        <v/>
      </c>
      <c r="D14" s="19" t="n">
        <v>5508</v>
      </c>
      <c r="E14" s="18" t="n">
        <v>518.24742967</v>
      </c>
      <c r="F14" s="20" t="n">
        <v>3.45887564</v>
      </c>
      <c r="G14" s="18" t="n">
        <v>524.53116526</v>
      </c>
      <c r="H14" s="20" t="n">
        <v>2.8969771</v>
      </c>
      <c r="I14" s="18" t="n">
        <v>520.2809377900001</v>
      </c>
      <c r="J14" s="20" t="n">
        <v>3.08592434</v>
      </c>
      <c r="K14" s="18" t="n">
        <v>531.57926177</v>
      </c>
      <c r="L14" s="20" t="n">
        <v>4.09734164</v>
      </c>
      <c r="M14" s="18" t="n">
        <v>441.30811903</v>
      </c>
      <c r="N14" s="20" t="n">
        <v>11.03084771</v>
      </c>
      <c r="O14" s="18" t="s">
        <v>481</v>
      </c>
      <c r="P14" s="20" t="s">
        <v>481</v>
      </c>
      <c r="Q14" s="18" t="s">
        <v>481</v>
      </c>
      <c r="R14" s="20" t="s">
        <v>481</v>
      </c>
      <c r="S14" s="18" t="s">
        <v>481</v>
      </c>
      <c r="T14" s="20" t="s">
        <v>481</v>
      </c>
      <c r="U14" s="18" t="n">
        <v>446.91990748</v>
      </c>
      <c r="V14" s="20" t="n">
        <v>16.3139035</v>
      </c>
    </row>
    <row r="15" spans="1:22">
      <c r="A15" s="15" t="s">
        <v>490</v>
      </c>
      <c r="B15" s="17" t="n">
        <v>5882</v>
      </c>
      <c r="C15" s="18">
        <f>(74.0/B15*100)</f>
        <v/>
      </c>
      <c r="D15" s="19" t="n">
        <v>5808</v>
      </c>
      <c r="E15" s="18" t="n">
        <v>533.62659285</v>
      </c>
      <c r="F15" s="20" t="n">
        <v>3.5208119</v>
      </c>
      <c r="G15" s="18" t="n">
        <v>537.46758897</v>
      </c>
      <c r="H15" s="20" t="n">
        <v>2.70785332</v>
      </c>
      <c r="I15" s="18" t="n">
        <v>518.3902025</v>
      </c>
      <c r="J15" s="20" t="n">
        <v>3.45606444</v>
      </c>
      <c r="K15" s="18" t="n">
        <v>494.44637798</v>
      </c>
      <c r="L15" s="20" t="n">
        <v>6.34442674</v>
      </c>
      <c r="M15" s="18" t="n">
        <v>427.85194516</v>
      </c>
      <c r="N15" s="20" t="n">
        <v>13.33750715</v>
      </c>
      <c r="O15" s="18" t="s">
        <v>481</v>
      </c>
      <c r="P15" s="20" t="s">
        <v>481</v>
      </c>
      <c r="Q15" s="18" t="s">
        <v>481</v>
      </c>
      <c r="R15" s="20" t="s">
        <v>481</v>
      </c>
      <c r="S15" s="18" t="s">
        <v>481</v>
      </c>
      <c r="T15" s="20" t="s">
        <v>481</v>
      </c>
      <c r="U15" s="18" t="n">
        <v>452.86078877</v>
      </c>
      <c r="V15" s="20" t="n">
        <v>12.72070353</v>
      </c>
    </row>
    <row r="16" spans="1:22">
      <c r="A16" s="15" t="s">
        <v>491</v>
      </c>
      <c r="B16" s="17" t="n">
        <v>6108</v>
      </c>
      <c r="C16" s="18">
        <f>(127.0/B16*100)</f>
        <v/>
      </c>
      <c r="D16" s="19" t="n">
        <v>5981</v>
      </c>
      <c r="E16" s="18" t="n">
        <v>480.34078352</v>
      </c>
      <c r="F16" s="20" t="n">
        <v>4.04867341</v>
      </c>
      <c r="G16" s="18" t="n">
        <v>526.70815865</v>
      </c>
      <c r="H16" s="20" t="n">
        <v>2.93041975</v>
      </c>
      <c r="I16" s="18" t="n">
        <v>526.19657607</v>
      </c>
      <c r="J16" s="20" t="n">
        <v>3.18881603</v>
      </c>
      <c r="K16" s="18" t="n">
        <v>518.97480493</v>
      </c>
      <c r="L16" s="20" t="n">
        <v>4.70744731</v>
      </c>
      <c r="M16" s="18" t="n">
        <v>381.32610846</v>
      </c>
      <c r="N16" s="20" t="n">
        <v>9.03415012</v>
      </c>
      <c r="O16" s="18" t="s">
        <v>481</v>
      </c>
      <c r="P16" s="20" t="s">
        <v>481</v>
      </c>
      <c r="Q16" s="18" t="s">
        <v>481</v>
      </c>
      <c r="R16" s="20" t="s">
        <v>481</v>
      </c>
      <c r="S16" s="18" t="s">
        <v>481</v>
      </c>
      <c r="T16" s="20" t="s">
        <v>481</v>
      </c>
      <c r="U16" s="18" t="n">
        <v>388.29719782</v>
      </c>
      <c r="V16" s="20" t="n">
        <v>12.01206421</v>
      </c>
    </row>
    <row r="17" spans="1:22">
      <c r="A17" s="15" t="s">
        <v>492</v>
      </c>
      <c r="B17" s="17" t="n">
        <v>6504</v>
      </c>
      <c r="C17" s="18">
        <f>(1512.0/B17*100)</f>
        <v/>
      </c>
      <c r="D17" s="19" t="n">
        <v>4992</v>
      </c>
      <c r="E17" s="18" t="n">
        <v>516.05991321</v>
      </c>
      <c r="F17" s="20" t="n">
        <v>5.33211309</v>
      </c>
      <c r="G17" s="18" t="n">
        <v>528.4402968099999</v>
      </c>
      <c r="H17" s="20" t="n">
        <v>3.90828102</v>
      </c>
      <c r="I17" s="18" t="n">
        <v>534.22423761</v>
      </c>
      <c r="J17" s="20" t="n">
        <v>4.05894796</v>
      </c>
      <c r="K17" s="18" t="n">
        <v>528.25164252</v>
      </c>
      <c r="L17" s="20" t="n">
        <v>4.70294717</v>
      </c>
      <c r="M17" s="18" t="n">
        <v>421.3677583</v>
      </c>
      <c r="N17" s="20" t="n">
        <v>11.78783625</v>
      </c>
      <c r="O17" s="18" t="s">
        <v>481</v>
      </c>
      <c r="P17" s="20" t="s">
        <v>481</v>
      </c>
      <c r="Q17" s="18" t="s">
        <v>481</v>
      </c>
      <c r="R17" s="20" t="s">
        <v>481</v>
      </c>
      <c r="S17" s="18" t="s">
        <v>481</v>
      </c>
      <c r="T17" s="20" t="s">
        <v>481</v>
      </c>
      <c r="U17" s="18" t="n">
        <v>427.74363433</v>
      </c>
      <c r="V17" s="20" t="n">
        <v>7.37162912</v>
      </c>
    </row>
    <row r="18" spans="1:22">
      <c r="A18" s="15" t="s">
        <v>493</v>
      </c>
      <c r="B18" s="17" t="n">
        <v>5532</v>
      </c>
      <c r="C18" s="18">
        <f>(30.0/B18*100)</f>
        <v/>
      </c>
      <c r="D18" s="19" t="n">
        <v>5502</v>
      </c>
      <c r="E18" s="18" t="n">
        <v>457.0610942</v>
      </c>
      <c r="F18" s="20" t="n">
        <v>5.17553794</v>
      </c>
      <c r="G18" s="18" t="n">
        <v>480.61976105</v>
      </c>
      <c r="H18" s="20" t="n">
        <v>4.70990192</v>
      </c>
      <c r="I18" s="18" t="n">
        <v>484.18754786</v>
      </c>
      <c r="J18" s="20" t="n">
        <v>4.61540458</v>
      </c>
      <c r="K18" s="18" t="n">
        <v>482.08571869</v>
      </c>
      <c r="L18" s="20" t="n">
        <v>4.97947663</v>
      </c>
      <c r="M18" s="18" t="n">
        <v>384.05732268</v>
      </c>
      <c r="N18" s="20" t="n">
        <v>8.562141260000001</v>
      </c>
      <c r="O18" s="18" t="s">
        <v>481</v>
      </c>
      <c r="P18" s="20" t="s">
        <v>481</v>
      </c>
      <c r="Q18" s="18" t="s">
        <v>481</v>
      </c>
      <c r="R18" s="20" t="s">
        <v>481</v>
      </c>
      <c r="S18" s="18" t="s">
        <v>481</v>
      </c>
      <c r="T18" s="20" t="s">
        <v>481</v>
      </c>
      <c r="U18" s="18" t="n">
        <v>363.56534896</v>
      </c>
      <c r="V18" s="20" t="n">
        <v>12.55867542</v>
      </c>
    </row>
    <row r="19" spans="1:22">
      <c r="A19" s="15" t="s">
        <v>494</v>
      </c>
      <c r="B19" s="17" t="n">
        <v>5658</v>
      </c>
      <c r="C19" s="18">
        <f>(221.0/B19*100)</f>
        <v/>
      </c>
      <c r="D19" s="19" t="n">
        <v>5437</v>
      </c>
      <c r="E19" s="18" t="n">
        <v>474.09780879</v>
      </c>
      <c r="F19" s="20" t="n">
        <v>4.57132554</v>
      </c>
      <c r="G19" s="18" t="n">
        <v>480.10033135</v>
      </c>
      <c r="H19" s="20" t="n">
        <v>3.60389571</v>
      </c>
      <c r="I19" s="18" t="n">
        <v>467.28844004</v>
      </c>
      <c r="J19" s="20" t="n">
        <v>3.93668094</v>
      </c>
      <c r="K19" s="18" t="n">
        <v>479.68440479</v>
      </c>
      <c r="L19" s="20" t="n">
        <v>4.86488859</v>
      </c>
      <c r="M19" s="18" t="n">
        <v>460.09464118</v>
      </c>
      <c r="N19" s="20" t="n">
        <v>9.06619712</v>
      </c>
      <c r="O19" s="18" t="s">
        <v>481</v>
      </c>
      <c r="P19" s="20" t="s">
        <v>481</v>
      </c>
      <c r="Q19" s="18" t="s">
        <v>481</v>
      </c>
      <c r="R19" s="20" t="s">
        <v>481</v>
      </c>
      <c r="S19" s="18" t="s">
        <v>481</v>
      </c>
      <c r="T19" s="20" t="s">
        <v>481</v>
      </c>
      <c r="U19" s="18" t="n">
        <v>392.94745389</v>
      </c>
      <c r="V19" s="20" t="n">
        <v>11.10685555</v>
      </c>
    </row>
    <row r="20" spans="1:22">
      <c r="A20" s="15" t="s">
        <v>495</v>
      </c>
      <c r="B20" s="17" t="n">
        <v>3371</v>
      </c>
      <c r="C20" s="18">
        <f>(75.0/B20*100)</f>
        <v/>
      </c>
      <c r="D20" s="19" t="n">
        <v>3296</v>
      </c>
      <c r="E20" s="18" t="n">
        <v>487.63523733</v>
      </c>
      <c r="F20" s="20" t="n">
        <v>3.30695174</v>
      </c>
      <c r="G20" s="18" t="n">
        <v>492.41529796</v>
      </c>
      <c r="H20" s="20" t="n">
        <v>3.41882028</v>
      </c>
      <c r="I20" s="18" t="n">
        <v>488.65828637</v>
      </c>
      <c r="J20" s="20" t="n">
        <v>3.78171658</v>
      </c>
      <c r="K20" s="18" t="n">
        <v>477.03428635</v>
      </c>
      <c r="L20" s="20" t="n">
        <v>8.23555985</v>
      </c>
      <c r="M20" s="18" t="n">
        <v>405.22087886</v>
      </c>
      <c r="N20" s="20" t="n">
        <v>6.65394786</v>
      </c>
      <c r="O20" s="18" t="s">
        <v>481</v>
      </c>
      <c r="P20" s="20" t="s">
        <v>481</v>
      </c>
      <c r="Q20" s="18" t="s">
        <v>481</v>
      </c>
      <c r="R20" s="20" t="s">
        <v>481</v>
      </c>
      <c r="S20" s="18" t="s">
        <v>481</v>
      </c>
      <c r="T20" s="20" t="s">
        <v>481</v>
      </c>
      <c r="U20" s="18" t="n">
        <v>439.53614063</v>
      </c>
      <c r="V20" s="20" t="n">
        <v>16.46970007</v>
      </c>
    </row>
    <row r="21" spans="1:22">
      <c r="A21" s="15" t="s">
        <v>496</v>
      </c>
      <c r="B21" s="17" t="n">
        <v>5741</v>
      </c>
      <c r="C21" s="18">
        <f>(49.0/B21*100)</f>
        <v/>
      </c>
      <c r="D21" s="19" t="n">
        <v>5692</v>
      </c>
      <c r="E21" s="18" t="n">
        <v>524.27443627</v>
      </c>
      <c r="F21" s="20" t="n">
        <v>2.91104498</v>
      </c>
      <c r="G21" s="18" t="n">
        <v>534.61320324</v>
      </c>
      <c r="H21" s="20" t="n">
        <v>2.8579321</v>
      </c>
      <c r="I21" s="18" t="n">
        <v>522.9564529</v>
      </c>
      <c r="J21" s="20" t="n">
        <v>3.321483</v>
      </c>
      <c r="K21" s="18" t="n">
        <v>519.50984219</v>
      </c>
      <c r="L21" s="20" t="n">
        <v>6.69750312</v>
      </c>
      <c r="M21" s="18" t="n">
        <v>460.50425535</v>
      </c>
      <c r="N21" s="20" t="n">
        <v>6.50407017</v>
      </c>
      <c r="O21" s="18" t="s">
        <v>481</v>
      </c>
      <c r="P21" s="20" t="s">
        <v>481</v>
      </c>
      <c r="Q21" s="18" t="s">
        <v>481</v>
      </c>
      <c r="R21" s="20" t="s">
        <v>481</v>
      </c>
      <c r="S21" s="18" t="s">
        <v>481</v>
      </c>
      <c r="T21" s="20" t="s">
        <v>481</v>
      </c>
      <c r="U21" s="18" t="n">
        <v>468.73454271</v>
      </c>
      <c r="V21" s="20" t="n">
        <v>19.37790943</v>
      </c>
    </row>
    <row r="22" spans="1:22">
      <c r="A22" s="15" t="s">
        <v>497</v>
      </c>
      <c r="B22" s="17" t="n">
        <v>6598</v>
      </c>
      <c r="C22" s="18">
        <f>(36.0/B22*100)</f>
        <v/>
      </c>
      <c r="D22" s="19" t="n">
        <v>6562</v>
      </c>
      <c r="E22" s="18" t="n">
        <v>461.93105181</v>
      </c>
      <c r="F22" s="20" t="n">
        <v>4.77507438</v>
      </c>
      <c r="G22" s="18" t="n">
        <v>494.20192221</v>
      </c>
      <c r="H22" s="20" t="n">
        <v>4.9584422</v>
      </c>
      <c r="I22" s="18" t="n">
        <v>509.73712349</v>
      </c>
      <c r="J22" s="20" t="n">
        <v>4.74669789</v>
      </c>
      <c r="K22" s="18" t="n">
        <v>509.26842487</v>
      </c>
      <c r="L22" s="20" t="n">
        <v>7.61707587</v>
      </c>
      <c r="M22" s="18" t="n">
        <v>419.58566859</v>
      </c>
      <c r="N22" s="20" t="n">
        <v>15.2592962</v>
      </c>
      <c r="O22" s="18" t="s">
        <v>481</v>
      </c>
      <c r="P22" s="20" t="s">
        <v>481</v>
      </c>
      <c r="Q22" s="18" t="n">
        <v>481.75555063</v>
      </c>
      <c r="R22" s="20" t="n">
        <v>8.711038220000001</v>
      </c>
      <c r="S22" s="18" t="s">
        <v>481</v>
      </c>
      <c r="T22" s="20" t="s">
        <v>481</v>
      </c>
      <c r="U22" s="18" t="n">
        <v>394.03574696</v>
      </c>
      <c r="V22" s="20" t="n">
        <v>12.37863245</v>
      </c>
    </row>
    <row r="23" spans="1:22">
      <c r="A23" s="15" t="s">
        <v>498</v>
      </c>
      <c r="B23" s="17" t="n">
        <v>11583</v>
      </c>
      <c r="C23" s="18">
        <f>(243.0/B23*100)</f>
        <v/>
      </c>
      <c r="D23" s="19" t="n">
        <v>11340</v>
      </c>
      <c r="E23" s="18" t="n">
        <v>475.57054926</v>
      </c>
      <c r="F23" s="20" t="n">
        <v>4.21413811</v>
      </c>
      <c r="G23" s="18" t="n">
        <v>501.86659692</v>
      </c>
      <c r="H23" s="20" t="n">
        <v>3.03009668</v>
      </c>
      <c r="I23" s="18" t="n">
        <v>492.98732512</v>
      </c>
      <c r="J23" s="20" t="n">
        <v>4.12526946</v>
      </c>
      <c r="K23" s="18" t="n">
        <v>497.67331325</v>
      </c>
      <c r="L23" s="20" t="n">
        <v>6.22381933</v>
      </c>
      <c r="M23" s="18" t="n">
        <v>436.39321419</v>
      </c>
      <c r="N23" s="20" t="n">
        <v>6.25548004</v>
      </c>
      <c r="O23" s="18" t="s">
        <v>481</v>
      </c>
      <c r="P23" s="20" t="s">
        <v>481</v>
      </c>
      <c r="Q23" s="18" t="s">
        <v>481</v>
      </c>
      <c r="R23" s="20" t="s">
        <v>481</v>
      </c>
      <c r="S23" s="18" t="s">
        <v>481</v>
      </c>
      <c r="T23" s="20" t="s">
        <v>481</v>
      </c>
      <c r="U23" s="18" t="n">
        <v>387.76284681</v>
      </c>
      <c r="V23" s="20" t="n">
        <v>15.12049171</v>
      </c>
    </row>
    <row r="24" spans="1:22">
      <c r="A24" s="15" t="s">
        <v>499</v>
      </c>
      <c r="B24" s="17" t="n">
        <v>6647</v>
      </c>
      <c r="C24" s="18">
        <f>(7.0/B24*100)</f>
        <v/>
      </c>
      <c r="D24" s="19" t="n">
        <v>6640</v>
      </c>
      <c r="E24" s="18" t="n">
        <v>508.21267849</v>
      </c>
      <c r="F24" s="20" t="n">
        <v>4.20721957</v>
      </c>
      <c r="G24" s="18" t="n">
        <v>524.40758922</v>
      </c>
      <c r="H24" s="20" t="n">
        <v>3.26718722</v>
      </c>
      <c r="I24" s="18" t="n">
        <v>520.83806069</v>
      </c>
      <c r="J24" s="20" t="n">
        <v>3.96088405</v>
      </c>
      <c r="K24" s="18" t="n">
        <v>511.50608281</v>
      </c>
      <c r="L24" s="20" t="n">
        <v>5.54152759</v>
      </c>
      <c r="M24" s="18" t="n">
        <v>470.10022337</v>
      </c>
      <c r="N24" s="20" t="n">
        <v>16.01405269</v>
      </c>
      <c r="O24" s="18" t="s">
        <v>481</v>
      </c>
      <c r="P24" s="20" t="s">
        <v>481</v>
      </c>
      <c r="Q24" s="18" t="s">
        <v>481</v>
      </c>
      <c r="R24" s="20" t="s">
        <v>481</v>
      </c>
      <c r="S24" s="18" t="s">
        <v>481</v>
      </c>
      <c r="T24" s="20" t="s">
        <v>481</v>
      </c>
      <c r="U24" s="18" t="n">
        <v>425.71630267</v>
      </c>
      <c r="V24" s="20" t="n">
        <v>13.18085725</v>
      </c>
    </row>
    <row r="25" spans="1:22">
      <c r="A25" s="15" t="s">
        <v>500</v>
      </c>
      <c r="B25" s="17" t="n">
        <v>5581</v>
      </c>
      <c r="C25" s="18">
        <f>(25.0/B25*100)</f>
        <v/>
      </c>
      <c r="D25" s="19" t="n">
        <v>5556</v>
      </c>
      <c r="E25" s="18" t="n">
        <v>524.46938518</v>
      </c>
      <c r="F25" s="20" t="n">
        <v>4.63728848</v>
      </c>
      <c r="G25" s="18" t="n">
        <v>530.25452542</v>
      </c>
      <c r="H25" s="20" t="n">
        <v>3.76338288</v>
      </c>
      <c r="I25" s="18" t="n">
        <v>524.81973868</v>
      </c>
      <c r="J25" s="20" t="n">
        <v>4.04951276</v>
      </c>
      <c r="K25" s="18" t="n">
        <v>508.44279743</v>
      </c>
      <c r="L25" s="20" t="n">
        <v>7.57581036</v>
      </c>
      <c r="M25" s="18" t="n">
        <v>421.68171102</v>
      </c>
      <c r="N25" s="20" t="n">
        <v>6.83880854</v>
      </c>
      <c r="O25" s="18" t="s">
        <v>481</v>
      </c>
      <c r="P25" s="20" t="s">
        <v>481</v>
      </c>
      <c r="Q25" s="18" t="s">
        <v>481</v>
      </c>
      <c r="R25" s="20" t="s">
        <v>481</v>
      </c>
      <c r="S25" s="18" t="s">
        <v>481</v>
      </c>
      <c r="T25" s="20" t="s">
        <v>481</v>
      </c>
      <c r="U25" s="18" t="n">
        <v>467.16160234</v>
      </c>
      <c r="V25" s="20" t="n">
        <v>26.7576603</v>
      </c>
    </row>
    <row r="26" spans="1:22">
      <c r="A26" s="15" t="s">
        <v>501</v>
      </c>
      <c r="B26" s="17" t="n">
        <v>4869</v>
      </c>
      <c r="C26" s="18">
        <f>(58.0/B26*100)</f>
        <v/>
      </c>
      <c r="D26" s="19" t="n">
        <v>4811</v>
      </c>
      <c r="E26" s="18" t="n">
        <v>477.05687953</v>
      </c>
      <c r="F26" s="20" t="n">
        <v>3.33729738</v>
      </c>
      <c r="G26" s="18" t="n">
        <v>491.88406136</v>
      </c>
      <c r="H26" s="20" t="n">
        <v>2.80044688</v>
      </c>
      <c r="I26" s="18" t="n">
        <v>491.18985562</v>
      </c>
      <c r="J26" s="20" t="n">
        <v>3.20188252</v>
      </c>
      <c r="K26" s="18" t="n">
        <v>507.49824335</v>
      </c>
      <c r="L26" s="20" t="n">
        <v>5.14786638</v>
      </c>
      <c r="M26" s="18" t="n">
        <v>467.99747676</v>
      </c>
      <c r="N26" s="20" t="n">
        <v>7.60690177</v>
      </c>
      <c r="O26" s="18" t="s">
        <v>481</v>
      </c>
      <c r="P26" s="20" t="s">
        <v>481</v>
      </c>
      <c r="Q26" s="18" t="s">
        <v>481</v>
      </c>
      <c r="R26" s="20" t="s">
        <v>481</v>
      </c>
      <c r="S26" s="18" t="s">
        <v>481</v>
      </c>
      <c r="T26" s="20" t="s">
        <v>481</v>
      </c>
      <c r="U26" s="18" t="n">
        <v>415.44277513</v>
      </c>
      <c r="V26" s="20" t="n">
        <v>18.58013387</v>
      </c>
    </row>
    <row r="27" spans="1:22">
      <c r="A27" s="15" t="s">
        <v>502</v>
      </c>
      <c r="B27" s="17" t="n">
        <v>5299</v>
      </c>
      <c r="C27" s="18">
        <f>(73.0/B27*100)</f>
        <v/>
      </c>
      <c r="D27" s="19" t="n">
        <v>5226</v>
      </c>
      <c r="E27" s="18" t="n">
        <v>465.14076017</v>
      </c>
      <c r="F27" s="20" t="n">
        <v>3.57556236</v>
      </c>
      <c r="G27" s="18" t="n">
        <v>496.87905034</v>
      </c>
      <c r="H27" s="20" t="n">
        <v>2.79143404</v>
      </c>
      <c r="I27" s="18" t="n">
        <v>504.01556553</v>
      </c>
      <c r="J27" s="20" t="n">
        <v>3.12480159</v>
      </c>
      <c r="K27" s="18" t="n">
        <v>504.81339753</v>
      </c>
      <c r="L27" s="20" t="n">
        <v>4.39461689</v>
      </c>
      <c r="M27" s="18" t="n">
        <v>420.45359793</v>
      </c>
      <c r="N27" s="20" t="n">
        <v>3.81960599</v>
      </c>
      <c r="O27" s="18" t="s">
        <v>481</v>
      </c>
      <c r="P27" s="20" t="s">
        <v>481</v>
      </c>
      <c r="Q27" s="18" t="s">
        <v>481</v>
      </c>
      <c r="R27" s="20" t="s">
        <v>481</v>
      </c>
      <c r="S27" s="18" t="s">
        <v>481</v>
      </c>
      <c r="T27" s="20" t="s">
        <v>481</v>
      </c>
      <c r="U27" s="18" t="n">
        <v>398.80597875</v>
      </c>
      <c r="V27" s="20" t="n">
        <v>10.74147126</v>
      </c>
    </row>
    <row r="28" spans="1:22">
      <c r="A28" s="15" t="s">
        <v>503</v>
      </c>
      <c r="B28" s="17" t="n">
        <v>7568</v>
      </c>
      <c r="C28" s="18">
        <f>(242.0/B28*100)</f>
        <v/>
      </c>
      <c r="D28" s="19" t="n">
        <v>7326</v>
      </c>
      <c r="E28" s="18" t="n">
        <v>420.92094749</v>
      </c>
      <c r="F28" s="20" t="n">
        <v>2.86659488</v>
      </c>
      <c r="G28" s="18" t="n">
        <v>445.50915409</v>
      </c>
      <c r="H28" s="20" t="n">
        <v>3.52578659</v>
      </c>
      <c r="I28" s="18" t="n">
        <v>426.63179142</v>
      </c>
      <c r="J28" s="20" t="n">
        <v>4.12357764</v>
      </c>
      <c r="K28" s="18" t="n">
        <v>413.95370177</v>
      </c>
      <c r="L28" s="20" t="n">
        <v>8.79464003</v>
      </c>
      <c r="M28" s="18" t="n">
        <v>420.50292955</v>
      </c>
      <c r="N28" s="20" t="n">
        <v>13.30341568</v>
      </c>
      <c r="O28" s="18" t="s">
        <v>481</v>
      </c>
      <c r="P28" s="20" t="s">
        <v>481</v>
      </c>
      <c r="Q28" s="18" t="s">
        <v>481</v>
      </c>
      <c r="R28" s="20" t="s">
        <v>481</v>
      </c>
      <c r="S28" s="18" t="s">
        <v>481</v>
      </c>
      <c r="T28" s="20" t="s">
        <v>481</v>
      </c>
      <c r="U28" s="18" t="n">
        <v>372.83943653</v>
      </c>
      <c r="V28" s="20" t="n">
        <v>9.364150840000001</v>
      </c>
    </row>
    <row r="29" spans="1:22">
      <c r="A29" s="15" t="s">
        <v>504</v>
      </c>
      <c r="B29" s="17" t="n">
        <v>5385</v>
      </c>
      <c r="C29" s="18">
        <f>(30.0/B29*100)</f>
        <v/>
      </c>
      <c r="D29" s="19" t="n">
        <v>5355</v>
      </c>
      <c r="E29" s="18" t="n">
        <v>486.47019542</v>
      </c>
      <c r="F29" s="20" t="n">
        <v>5.09601394</v>
      </c>
      <c r="G29" s="18" t="n">
        <v>510.7593353</v>
      </c>
      <c r="H29" s="20" t="n">
        <v>3.01051862</v>
      </c>
      <c r="I29" s="18" t="n">
        <v>510.54029019</v>
      </c>
      <c r="J29" s="20" t="n">
        <v>3.79124057</v>
      </c>
      <c r="K29" s="18" t="n">
        <v>509.78361736</v>
      </c>
      <c r="L29" s="20" t="n">
        <v>5.92894291</v>
      </c>
      <c r="M29" s="18" t="n">
        <v>500.05950033</v>
      </c>
      <c r="N29" s="20" t="n">
        <v>5.45605007</v>
      </c>
      <c r="O29" s="18" t="s">
        <v>481</v>
      </c>
      <c r="P29" s="20" t="s">
        <v>481</v>
      </c>
      <c r="Q29" s="18" t="s">
        <v>481</v>
      </c>
      <c r="R29" s="20" t="s">
        <v>481</v>
      </c>
      <c r="S29" s="18" t="s">
        <v>481</v>
      </c>
      <c r="T29" s="20" t="s">
        <v>481</v>
      </c>
      <c r="U29" s="18" t="n">
        <v>402.04328181</v>
      </c>
      <c r="V29" s="20" t="n">
        <v>16.69164774</v>
      </c>
    </row>
    <row r="30" spans="1:22">
      <c r="A30" s="15" t="s">
        <v>505</v>
      </c>
      <c r="B30" s="17" t="n">
        <v>4520</v>
      </c>
      <c r="C30" s="18">
        <f>(162.0/B30*100)</f>
        <v/>
      </c>
      <c r="D30" s="19" t="n">
        <v>4358</v>
      </c>
      <c r="E30" s="18" t="n">
        <v>522.5363465299999</v>
      </c>
      <c r="F30" s="20" t="n">
        <v>3.25508827</v>
      </c>
      <c r="G30" s="18" t="n">
        <v>523.88748646</v>
      </c>
      <c r="H30" s="20" t="n">
        <v>3.65117633</v>
      </c>
      <c r="I30" s="18" t="n">
        <v>524.18473274</v>
      </c>
      <c r="J30" s="20" t="n">
        <v>4.38202245</v>
      </c>
      <c r="K30" s="18" t="n">
        <v>518.76942465</v>
      </c>
      <c r="L30" s="20" t="n">
        <v>9.15235697</v>
      </c>
      <c r="M30" s="18" t="n">
        <v>418.7611067</v>
      </c>
      <c r="N30" s="20" t="n">
        <v>6.04878688</v>
      </c>
      <c r="O30" s="18" t="s">
        <v>481</v>
      </c>
      <c r="P30" s="20" t="s">
        <v>481</v>
      </c>
      <c r="Q30" s="18" t="s">
        <v>481</v>
      </c>
      <c r="R30" s="20" t="s">
        <v>481</v>
      </c>
      <c r="S30" s="18" t="s">
        <v>481</v>
      </c>
      <c r="T30" s="20" t="s">
        <v>481</v>
      </c>
      <c r="U30" s="18" t="n">
        <v>408.92625218</v>
      </c>
      <c r="V30" s="20" t="n">
        <v>12.01979335</v>
      </c>
    </row>
    <row r="31" spans="1:22">
      <c r="A31" s="15" t="s">
        <v>506</v>
      </c>
      <c r="B31" s="17" t="n">
        <v>5456</v>
      </c>
      <c r="C31" s="18">
        <f>(139.0/B31*100)</f>
        <v/>
      </c>
      <c r="D31" s="19" t="n">
        <v>5317</v>
      </c>
      <c r="E31" s="18" t="n">
        <v>521.2361035</v>
      </c>
      <c r="F31" s="20" t="n">
        <v>3.1144033</v>
      </c>
      <c r="G31" s="18" t="n">
        <v>526.09495492</v>
      </c>
      <c r="H31" s="20" t="n">
        <v>3.23332069</v>
      </c>
      <c r="I31" s="18" t="n">
        <v>517.0030097600001</v>
      </c>
      <c r="J31" s="20" t="n">
        <v>3.6648905</v>
      </c>
      <c r="K31" s="18" t="n">
        <v>485.9269612</v>
      </c>
      <c r="L31" s="20" t="n">
        <v>6.54705609</v>
      </c>
      <c r="M31" s="18" t="s">
        <v>481</v>
      </c>
      <c r="N31" s="20" t="s">
        <v>481</v>
      </c>
      <c r="O31" s="18" t="s">
        <v>481</v>
      </c>
      <c r="P31" s="20" t="s">
        <v>481</v>
      </c>
      <c r="Q31" s="18" t="s">
        <v>481</v>
      </c>
      <c r="R31" s="20" t="s">
        <v>481</v>
      </c>
      <c r="S31" s="18" t="s">
        <v>481</v>
      </c>
      <c r="T31" s="20" t="s">
        <v>481</v>
      </c>
      <c r="U31" s="18" t="n">
        <v>394.00656567</v>
      </c>
      <c r="V31" s="20" t="n">
        <v>8.53606606</v>
      </c>
    </row>
    <row r="32" spans="1:22">
      <c r="A32" s="15" t="s">
        <v>507</v>
      </c>
      <c r="B32" s="17" t="n">
        <v>4478</v>
      </c>
      <c r="C32" s="18">
        <f>(6.0/B32*100)</f>
        <v/>
      </c>
      <c r="D32" s="19" t="n">
        <v>4472</v>
      </c>
      <c r="E32" s="18" t="n">
        <v>489.53490367</v>
      </c>
      <c r="F32" s="20" t="n">
        <v>4.11886625</v>
      </c>
      <c r="G32" s="18" t="n">
        <v>512.00106213</v>
      </c>
      <c r="H32" s="20" t="n">
        <v>3.18059242</v>
      </c>
      <c r="I32" s="18" t="n">
        <v>517.69271466</v>
      </c>
      <c r="J32" s="20" t="n">
        <v>3.22579673</v>
      </c>
      <c r="K32" s="18" t="n">
        <v>516.8141401399999</v>
      </c>
      <c r="L32" s="20" t="n">
        <v>5.95106827</v>
      </c>
      <c r="M32" s="18" t="n">
        <v>418.27699634</v>
      </c>
      <c r="N32" s="20" t="n">
        <v>11.93967801</v>
      </c>
      <c r="O32" s="18" t="s">
        <v>481</v>
      </c>
      <c r="P32" s="20" t="s">
        <v>481</v>
      </c>
      <c r="Q32" s="18" t="s">
        <v>481</v>
      </c>
      <c r="R32" s="20" t="s">
        <v>481</v>
      </c>
      <c r="S32" s="18" t="s">
        <v>481</v>
      </c>
      <c r="T32" s="20" t="s">
        <v>481</v>
      </c>
      <c r="U32" s="18" t="n">
        <v>426.41754311</v>
      </c>
      <c r="V32" s="20" t="n">
        <v>16.97239356</v>
      </c>
    </row>
    <row r="33" spans="1:22">
      <c r="A33" s="15" t="s">
        <v>508</v>
      </c>
      <c r="B33" s="17" t="n">
        <v>7325</v>
      </c>
      <c r="C33" s="18">
        <f>(78.0/B33*100)</f>
        <v/>
      </c>
      <c r="D33" s="19" t="n">
        <v>7247</v>
      </c>
      <c r="E33" s="18" t="n">
        <v>492.83920194</v>
      </c>
      <c r="F33" s="20" t="n">
        <v>3.62714757</v>
      </c>
      <c r="G33" s="18" t="n">
        <v>505.52516884</v>
      </c>
      <c r="H33" s="20" t="n">
        <v>4.63627051</v>
      </c>
      <c r="I33" s="18" t="n">
        <v>496.90846164</v>
      </c>
      <c r="J33" s="20" t="n">
        <v>5.48371117</v>
      </c>
      <c r="K33" s="18" t="n">
        <v>487.4461916</v>
      </c>
      <c r="L33" s="20" t="n">
        <v>10.24013601</v>
      </c>
      <c r="M33" s="18" t="n">
        <v>504.79760102</v>
      </c>
      <c r="N33" s="20" t="n">
        <v>3.40739521</v>
      </c>
      <c r="O33" s="18" t="s">
        <v>481</v>
      </c>
      <c r="P33" s="20" t="s">
        <v>481</v>
      </c>
      <c r="Q33" s="18" t="s">
        <v>481</v>
      </c>
      <c r="R33" s="20" t="s">
        <v>481</v>
      </c>
      <c r="S33" s="18" t="s">
        <v>481</v>
      </c>
      <c r="T33" s="20" t="s">
        <v>481</v>
      </c>
      <c r="U33" s="18" t="n">
        <v>461.12549743</v>
      </c>
      <c r="V33" s="20" t="n">
        <v>12.99114521</v>
      </c>
    </row>
    <row r="34" spans="1:22">
      <c r="A34" s="15" t="s">
        <v>509</v>
      </c>
      <c r="B34" s="17" t="n">
        <v>6350</v>
      </c>
      <c r="C34" s="18">
        <f>(101.0/B34*100)</f>
        <v/>
      </c>
      <c r="D34" s="19" t="n">
        <v>6249</v>
      </c>
      <c r="E34" s="18" t="n">
        <v>439.4616085</v>
      </c>
      <c r="F34" s="20" t="n">
        <v>3.72697298</v>
      </c>
      <c r="G34" s="18" t="n">
        <v>473.13619468</v>
      </c>
      <c r="H34" s="20" t="n">
        <v>3.4278134</v>
      </c>
      <c r="I34" s="18" t="n">
        <v>472.32048926</v>
      </c>
      <c r="J34" s="20" t="n">
        <v>3.64128171</v>
      </c>
      <c r="K34" s="18" t="n">
        <v>455.53757921</v>
      </c>
      <c r="L34" s="20" t="n">
        <v>6.51829297</v>
      </c>
      <c r="M34" s="18" t="n">
        <v>412.69710629</v>
      </c>
      <c r="N34" s="20" t="n">
        <v>14.24962195</v>
      </c>
      <c r="O34" s="18" t="s">
        <v>481</v>
      </c>
      <c r="P34" s="20" t="s">
        <v>481</v>
      </c>
      <c r="Q34" s="18" t="s">
        <v>481</v>
      </c>
      <c r="R34" s="20" t="s">
        <v>481</v>
      </c>
      <c r="S34" s="18" t="s">
        <v>481</v>
      </c>
      <c r="T34" s="20" t="s">
        <v>481</v>
      </c>
      <c r="U34" s="18" t="n">
        <v>351.33783968</v>
      </c>
      <c r="V34" s="20" t="n">
        <v>10.75938907</v>
      </c>
    </row>
    <row r="35" spans="1:22">
      <c r="A35" s="15" t="s">
        <v>510</v>
      </c>
      <c r="B35" s="17" t="n">
        <v>6406</v>
      </c>
      <c r="C35" s="18">
        <f>(58.0/B35*100)</f>
        <v/>
      </c>
      <c r="D35" s="19" t="n">
        <v>6348</v>
      </c>
      <c r="E35" s="18" t="n">
        <v>483.18805923</v>
      </c>
      <c r="F35" s="20" t="n">
        <v>6.28501887</v>
      </c>
      <c r="G35" s="18" t="n">
        <v>501.13196444</v>
      </c>
      <c r="H35" s="20" t="n">
        <v>4.05765782</v>
      </c>
      <c r="I35" s="18" t="n">
        <v>504.67776221</v>
      </c>
      <c r="J35" s="20" t="n">
        <v>5.48606798</v>
      </c>
      <c r="K35" s="18" t="n">
        <v>493.78814017</v>
      </c>
      <c r="L35" s="20" t="n">
        <v>7.05994302</v>
      </c>
      <c r="M35" s="18" t="n">
        <v>511.96195839</v>
      </c>
      <c r="N35" s="20" t="n">
        <v>2.20247171</v>
      </c>
      <c r="O35" s="18" t="s">
        <v>481</v>
      </c>
      <c r="P35" s="20" t="s">
        <v>481</v>
      </c>
      <c r="Q35" s="18" t="s">
        <v>481</v>
      </c>
      <c r="R35" s="20" t="s">
        <v>481</v>
      </c>
      <c r="S35" s="18" t="s">
        <v>481</v>
      </c>
      <c r="T35" s="20" t="s">
        <v>481</v>
      </c>
      <c r="U35" s="18" t="n">
        <v>456.07418346</v>
      </c>
      <c r="V35" s="20" t="n">
        <v>15.4594193</v>
      </c>
    </row>
    <row r="36" spans="1:22">
      <c r="A36" s="15" t="s">
        <v>511</v>
      </c>
      <c r="B36" s="17" t="n">
        <v>6736</v>
      </c>
      <c r="C36" s="18">
        <f>(55.0/B36*100)</f>
        <v/>
      </c>
      <c r="D36" s="19" t="n">
        <v>6681</v>
      </c>
      <c r="E36" s="18" t="n">
        <v>491.31652988</v>
      </c>
      <c r="F36" s="20" t="n">
        <v>3.35491838</v>
      </c>
      <c r="G36" s="18" t="n">
        <v>506.65630753</v>
      </c>
      <c r="H36" s="20" t="n">
        <v>3.17156204</v>
      </c>
      <c r="I36" s="18" t="n">
        <v>501.07969826</v>
      </c>
      <c r="J36" s="20" t="n">
        <v>3.72895404</v>
      </c>
      <c r="K36" s="18" t="n">
        <v>498.66193601</v>
      </c>
      <c r="L36" s="20" t="n">
        <v>7.80339359</v>
      </c>
      <c r="M36" s="18" t="n">
        <v>490.3722416</v>
      </c>
      <c r="N36" s="20" t="n">
        <v>4.18420925</v>
      </c>
      <c r="O36" s="18" t="s">
        <v>481</v>
      </c>
      <c r="P36" s="20" t="s">
        <v>481</v>
      </c>
      <c r="Q36" s="18" t="s">
        <v>481</v>
      </c>
      <c r="R36" s="20" t="s">
        <v>481</v>
      </c>
      <c r="S36" s="18" t="s">
        <v>481</v>
      </c>
      <c r="T36" s="20" t="s">
        <v>481</v>
      </c>
      <c r="U36" s="18" t="n">
        <v>423.87773685</v>
      </c>
      <c r="V36" s="20" t="n">
        <v>8.838919300000001</v>
      </c>
    </row>
    <row r="37" spans="1:22">
      <c r="A37" s="15" t="s">
        <v>512</v>
      </c>
      <c r="B37" s="17" t="n">
        <v>5458</v>
      </c>
      <c r="C37" s="18">
        <f>(104.0/B37*100)</f>
        <v/>
      </c>
      <c r="D37" s="19" t="n">
        <v>5354</v>
      </c>
      <c r="E37" s="18" t="n">
        <v>515.3193417700001</v>
      </c>
      <c r="F37" s="20" t="n">
        <v>3.71706102</v>
      </c>
      <c r="G37" s="18" t="n">
        <v>511.87896677</v>
      </c>
      <c r="H37" s="20" t="n">
        <v>3.88600229</v>
      </c>
      <c r="I37" s="18" t="n">
        <v>506.38953199</v>
      </c>
      <c r="J37" s="20" t="n">
        <v>5.10001636</v>
      </c>
      <c r="K37" s="18" t="n">
        <v>473.69020979</v>
      </c>
      <c r="L37" s="20" t="n">
        <v>6.91179162</v>
      </c>
      <c r="M37" s="18" t="n">
        <v>377.66528973</v>
      </c>
      <c r="N37" s="20" t="n">
        <v>8.85964399</v>
      </c>
      <c r="O37" s="18" t="s">
        <v>481</v>
      </c>
      <c r="P37" s="20" t="s">
        <v>481</v>
      </c>
      <c r="Q37" s="18" t="s">
        <v>481</v>
      </c>
      <c r="R37" s="20" t="s">
        <v>481</v>
      </c>
      <c r="S37" s="18" t="s">
        <v>481</v>
      </c>
      <c r="T37" s="20" t="s">
        <v>481</v>
      </c>
      <c r="U37" s="18" t="n">
        <v>396.61756653</v>
      </c>
      <c r="V37" s="20" t="n">
        <v>13.14064809</v>
      </c>
    </row>
    <row r="38" spans="1:22">
      <c r="A38" s="15" t="s">
        <v>513</v>
      </c>
      <c r="B38" s="17" t="n">
        <v>5860</v>
      </c>
      <c r="C38" s="18">
        <f>(21.0/B38*100)</f>
        <v/>
      </c>
      <c r="D38" s="19" t="n">
        <v>5839</v>
      </c>
      <c r="E38" s="18" t="n">
        <v>479.8324433</v>
      </c>
      <c r="F38" s="20" t="n">
        <v>4.61152391</v>
      </c>
      <c r="G38" s="18" t="n">
        <v>504.00136497</v>
      </c>
      <c r="H38" s="20" t="n">
        <v>4.30293831</v>
      </c>
      <c r="I38" s="18" t="n">
        <v>509.38929382</v>
      </c>
      <c r="J38" s="20" t="n">
        <v>3.73955796</v>
      </c>
      <c r="K38" s="18" t="n">
        <v>509.90741266</v>
      </c>
      <c r="L38" s="20" t="n">
        <v>5.19187653</v>
      </c>
      <c r="M38" s="18" t="n">
        <v>451.3764209</v>
      </c>
      <c r="N38" s="20" t="n">
        <v>7.03334187</v>
      </c>
      <c r="O38" s="18" t="s">
        <v>481</v>
      </c>
      <c r="P38" s="20" t="s">
        <v>481</v>
      </c>
      <c r="Q38" s="18" t="s">
        <v>481</v>
      </c>
      <c r="R38" s="20" t="s">
        <v>481</v>
      </c>
      <c r="S38" s="18" t="s">
        <v>481</v>
      </c>
      <c r="T38" s="20" t="s">
        <v>481</v>
      </c>
      <c r="U38" s="18" t="n">
        <v>439.88419449</v>
      </c>
      <c r="V38" s="20" t="n">
        <v>8.53904835</v>
      </c>
    </row>
    <row r="39" spans="1:22">
      <c r="A39" s="15" t="s">
        <v>514</v>
      </c>
      <c r="B39" s="17" t="n">
        <v>5895</v>
      </c>
      <c r="C39" s="18">
        <f>(33.0/B39*100)</f>
        <v/>
      </c>
      <c r="D39" s="19" t="n">
        <v>5862</v>
      </c>
      <c r="E39" s="18" t="n">
        <v>423.16334566</v>
      </c>
      <c r="F39" s="20" t="n">
        <v>4.35857637</v>
      </c>
      <c r="G39" s="18" t="n">
        <v>443.42793925</v>
      </c>
      <c r="H39" s="20" t="n">
        <v>4.77192717</v>
      </c>
      <c r="I39" s="18" t="n">
        <v>442.2143906</v>
      </c>
      <c r="J39" s="20" t="n">
        <v>4.64342087</v>
      </c>
      <c r="K39" s="18" t="n">
        <v>437.01062137</v>
      </c>
      <c r="L39" s="20" t="n">
        <v>8.722989249999999</v>
      </c>
      <c r="M39" s="18" t="n">
        <v>385.43607751</v>
      </c>
      <c r="N39" s="20" t="n">
        <v>6.46388279</v>
      </c>
      <c r="O39" s="18" t="s">
        <v>481</v>
      </c>
      <c r="P39" s="20" t="s">
        <v>481</v>
      </c>
      <c r="Q39" s="18" t="s">
        <v>481</v>
      </c>
      <c r="R39" s="20" t="s">
        <v>481</v>
      </c>
      <c r="S39" s="18" t="s">
        <v>481</v>
      </c>
      <c r="T39" s="20" t="s">
        <v>481</v>
      </c>
      <c r="U39" s="18" t="n">
        <v>367.60591197</v>
      </c>
      <c r="V39" s="20" t="n">
        <v>16.28126678</v>
      </c>
    </row>
    <row r="40" spans="1:22">
      <c r="A40" s="15" t="s">
        <v>515</v>
      </c>
      <c r="B40" s="17" t="n">
        <v>14157</v>
      </c>
      <c r="C40" s="18">
        <f>(376.0/B40*100)</f>
        <v/>
      </c>
      <c r="D40" s="19" t="n">
        <v>13781</v>
      </c>
      <c r="E40" s="18" t="n">
        <v>504.3699733</v>
      </c>
      <c r="F40" s="20" t="n">
        <v>3.49300604</v>
      </c>
      <c r="G40" s="18" t="n">
        <v>508.63614139</v>
      </c>
      <c r="H40" s="20" t="n">
        <v>3.16255996</v>
      </c>
      <c r="I40" s="18" t="n">
        <v>499.65981039</v>
      </c>
      <c r="J40" s="20" t="n">
        <v>4.2243004</v>
      </c>
      <c r="K40" s="18" t="n">
        <v>493.53227583</v>
      </c>
      <c r="L40" s="20" t="n">
        <v>5.89379436</v>
      </c>
      <c r="M40" s="18" t="n">
        <v>419.2667557</v>
      </c>
      <c r="N40" s="20" t="n">
        <v>6.86651094</v>
      </c>
      <c r="O40" s="18" t="s">
        <v>481</v>
      </c>
      <c r="P40" s="20" t="s">
        <v>481</v>
      </c>
      <c r="Q40" s="18" t="s">
        <v>481</v>
      </c>
      <c r="R40" s="20" t="s">
        <v>481</v>
      </c>
      <c r="S40" s="18" t="s">
        <v>481</v>
      </c>
      <c r="T40" s="20" t="s">
        <v>481</v>
      </c>
      <c r="U40" s="18" t="n">
        <v>379.02443861</v>
      </c>
      <c r="V40" s="20" t="n">
        <v>9.1066143</v>
      </c>
    </row>
    <row r="41" spans="1:22">
      <c r="A41" s="15" t="s">
        <v>516</v>
      </c>
      <c r="B41" s="17" t="n">
        <v>5712</v>
      </c>
      <c r="C41" s="18">
        <f>(52.0/B41*100)</f>
        <v/>
      </c>
      <c r="D41" s="19" t="n">
        <v>5660</v>
      </c>
      <c r="E41" s="18" t="n">
        <v>508.55511498</v>
      </c>
      <c r="F41" s="20" t="n">
        <v>3.99977811</v>
      </c>
      <c r="G41" s="18" t="n">
        <v>501.48622598</v>
      </c>
      <c r="H41" s="20" t="n">
        <v>3.79660265</v>
      </c>
      <c r="I41" s="18" t="n">
        <v>490.2148157</v>
      </c>
      <c r="J41" s="20" t="n">
        <v>4.97673379</v>
      </c>
      <c r="K41" s="18" t="n">
        <v>483.33523297</v>
      </c>
      <c r="L41" s="20" t="n">
        <v>10.11980139</v>
      </c>
      <c r="M41" s="18" t="n">
        <v>460.36740886</v>
      </c>
      <c r="N41" s="20" t="n">
        <v>8.72283927</v>
      </c>
      <c r="O41" s="18" t="s">
        <v>481</v>
      </c>
      <c r="P41" s="20" t="s">
        <v>481</v>
      </c>
      <c r="Q41" s="18" t="s">
        <v>481</v>
      </c>
      <c r="R41" s="20" t="s">
        <v>481</v>
      </c>
      <c r="S41" s="18" t="s">
        <v>481</v>
      </c>
      <c r="T41" s="20" t="s">
        <v>481</v>
      </c>
      <c r="U41" s="18" t="n">
        <v>381.15579579</v>
      </c>
      <c r="V41" s="20" t="n">
        <v>17.19403746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345.72675985</v>
      </c>
      <c r="F45" s="20" t="n">
        <v>3.22168181</v>
      </c>
      <c r="G45" s="18" t="n">
        <v>360.69001031</v>
      </c>
      <c r="H45" s="20" t="n">
        <v>4.39911271</v>
      </c>
      <c r="I45" s="18" t="n">
        <v>359.13915886</v>
      </c>
      <c r="J45" s="20" t="n">
        <v>5.20434894</v>
      </c>
      <c r="K45" s="18" t="n">
        <v>342.36360179</v>
      </c>
      <c r="L45" s="20" t="n">
        <v>4.77069058</v>
      </c>
      <c r="M45" s="18" t="s">
        <v>481</v>
      </c>
      <c r="N45" s="20" t="s">
        <v>481</v>
      </c>
      <c r="O45" s="18" t="s">
        <v>481</v>
      </c>
      <c r="P45" s="20" t="s">
        <v>481</v>
      </c>
      <c r="Q45" s="18" t="s">
        <v>481</v>
      </c>
      <c r="R45" s="20" t="s">
        <v>481</v>
      </c>
      <c r="S45" s="18" t="n">
        <v>334.64408702</v>
      </c>
      <c r="T45" s="20" t="n">
        <v>18.30798545</v>
      </c>
      <c r="U45" s="18" t="n">
        <v>337.67487175</v>
      </c>
      <c r="V45" s="20" t="n">
        <v>7.24052734</v>
      </c>
    </row>
    <row r="46" spans="1:22">
      <c r="A46" s="15" t="s">
        <v>521</v>
      </c>
      <c r="B46" s="17" t="n">
        <v>23141</v>
      </c>
      <c r="C46" s="18">
        <f>(1960.0/B46*100)</f>
        <v/>
      </c>
      <c r="D46" s="19" t="n">
        <v>21181</v>
      </c>
      <c r="E46" s="18" t="n">
        <v>424.36344213</v>
      </c>
      <c r="F46" s="20" t="n">
        <v>3.41192479</v>
      </c>
      <c r="G46" s="18" t="n">
        <v>436.07287174</v>
      </c>
      <c r="H46" s="20" t="n">
        <v>3.96555407</v>
      </c>
      <c r="I46" s="18" t="n">
        <v>423.54690984</v>
      </c>
      <c r="J46" s="20" t="n">
        <v>4.46976841</v>
      </c>
      <c r="K46" s="18" t="n">
        <v>411.55658125</v>
      </c>
      <c r="L46" s="20" t="n">
        <v>9.363233490000001</v>
      </c>
      <c r="M46" s="18" t="n">
        <v>361.70374871</v>
      </c>
      <c r="N46" s="20" t="n">
        <v>3.67101074</v>
      </c>
      <c r="O46" s="18" t="s">
        <v>481</v>
      </c>
      <c r="P46" s="20" t="s">
        <v>481</v>
      </c>
      <c r="Q46" s="18" t="s">
        <v>481</v>
      </c>
      <c r="R46" s="20" t="s">
        <v>481</v>
      </c>
      <c r="S46" s="18" t="s">
        <v>481</v>
      </c>
      <c r="T46" s="20" t="s">
        <v>481</v>
      </c>
      <c r="U46" s="18" t="n">
        <v>378.94612038</v>
      </c>
      <c r="V46" s="20" t="n">
        <v>4.661534</v>
      </c>
    </row>
    <row r="47" spans="1:22">
      <c r="A47" s="15" t="s">
        <v>522</v>
      </c>
      <c r="B47" s="17" t="n">
        <v>5928</v>
      </c>
      <c r="C47" s="18">
        <f>(267.0/B47*100)</f>
        <v/>
      </c>
      <c r="D47" s="19" t="n">
        <v>5661</v>
      </c>
      <c r="E47" s="18" t="n">
        <v>432.52762804</v>
      </c>
      <c r="F47" s="20" t="n">
        <v>5.15709271</v>
      </c>
      <c r="G47" s="18" t="n">
        <v>463.94483088</v>
      </c>
      <c r="H47" s="20" t="n">
        <v>5.15274473</v>
      </c>
      <c r="I47" s="18" t="n">
        <v>462.33272094</v>
      </c>
      <c r="J47" s="20" t="n">
        <v>5.63023697</v>
      </c>
      <c r="K47" s="18" t="n">
        <v>453.57545891</v>
      </c>
      <c r="L47" s="20" t="n">
        <v>10.30069589</v>
      </c>
      <c r="M47" s="18" t="n">
        <v>330.16195456</v>
      </c>
      <c r="N47" s="20" t="n">
        <v>6.5233442</v>
      </c>
      <c r="O47" s="18" t="s">
        <v>481</v>
      </c>
      <c r="P47" s="20" t="s">
        <v>481</v>
      </c>
      <c r="Q47" s="18" t="s">
        <v>481</v>
      </c>
      <c r="R47" s="20" t="s">
        <v>481</v>
      </c>
      <c r="S47" s="18" t="s">
        <v>481</v>
      </c>
      <c r="T47" s="20" t="s">
        <v>481</v>
      </c>
      <c r="U47" s="18" t="n">
        <v>339.9062147</v>
      </c>
      <c r="V47" s="20" t="n">
        <v>9.28247021</v>
      </c>
    </row>
    <row r="48" spans="1:22">
      <c r="A48" s="15" t="s">
        <v>523</v>
      </c>
      <c r="B48" s="17" t="n">
        <v>9841</v>
      </c>
      <c r="C48" s="18">
        <f>(8.0/B48*100)</f>
        <v/>
      </c>
      <c r="D48" s="19" t="n">
        <v>9833</v>
      </c>
      <c r="E48" s="18" t="n">
        <v>499.44289626</v>
      </c>
      <c r="F48" s="20" t="n">
        <v>5.5153208</v>
      </c>
      <c r="G48" s="18" t="n">
        <v>506.51986106</v>
      </c>
      <c r="H48" s="20" t="n">
        <v>5.49222101</v>
      </c>
      <c r="I48" s="18" t="n">
        <v>477.74490179</v>
      </c>
      <c r="J48" s="20" t="n">
        <v>7.7605574</v>
      </c>
      <c r="K48" s="18" t="n">
        <v>498.6901372</v>
      </c>
      <c r="L48" s="20" t="n">
        <v>13.44487888</v>
      </c>
      <c r="M48" s="18" t="n">
        <v>442.18295743</v>
      </c>
      <c r="N48" s="20" t="n">
        <v>7.02465201</v>
      </c>
      <c r="O48" s="18" t="s">
        <v>481</v>
      </c>
      <c r="P48" s="20" t="s">
        <v>481</v>
      </c>
      <c r="Q48" s="18" t="s">
        <v>481</v>
      </c>
      <c r="R48" s="20" t="s">
        <v>481</v>
      </c>
      <c r="S48" s="18" t="s">
        <v>481</v>
      </c>
      <c r="T48" s="20" t="s">
        <v>481</v>
      </c>
      <c r="U48" s="18" t="n">
        <v>453.80913254</v>
      </c>
      <c r="V48" s="20" t="n">
        <v>27.93294402</v>
      </c>
    </row>
    <row r="49" spans="1:22">
      <c r="A49" s="15" t="s">
        <v>524</v>
      </c>
      <c r="B49" s="17" t="n">
        <v>6349</v>
      </c>
      <c r="C49" s="18">
        <f>(56.0/B49*100)</f>
        <v/>
      </c>
      <c r="D49" s="19" t="n">
        <v>6293</v>
      </c>
      <c r="E49" s="18" t="n">
        <v>423.50762371</v>
      </c>
      <c r="F49" s="20" t="n">
        <v>3.29556098</v>
      </c>
      <c r="G49" s="18" t="n">
        <v>444.79601735</v>
      </c>
      <c r="H49" s="20" t="n">
        <v>4.44878425</v>
      </c>
      <c r="I49" s="18" t="n">
        <v>423.35026742</v>
      </c>
      <c r="J49" s="20" t="n">
        <v>5.51343257</v>
      </c>
      <c r="K49" s="18" t="n">
        <v>389.79758568</v>
      </c>
      <c r="L49" s="20" t="n">
        <v>8.64467234</v>
      </c>
      <c r="M49" s="18" t="s">
        <v>481</v>
      </c>
      <c r="N49" s="20" t="s">
        <v>481</v>
      </c>
      <c r="O49" s="18" t="s">
        <v>481</v>
      </c>
      <c r="P49" s="20" t="s">
        <v>481</v>
      </c>
      <c r="Q49" s="18" t="s">
        <v>481</v>
      </c>
      <c r="R49" s="20" t="s">
        <v>481</v>
      </c>
      <c r="S49" s="18" t="n">
        <v>449.237</v>
      </c>
      <c r="T49" s="20" t="n">
        <v>42.20727044</v>
      </c>
      <c r="U49" s="18" t="n">
        <v>345.28109078</v>
      </c>
      <c r="V49" s="20" t="n">
        <v>11.35789371</v>
      </c>
    </row>
    <row r="50" spans="1:22">
      <c r="A50" s="15" t="s">
        <v>525</v>
      </c>
      <c r="B50" s="17" t="n">
        <v>11795</v>
      </c>
      <c r="C50" s="18">
        <f>(294.0/B50*100)</f>
        <v/>
      </c>
      <c r="D50" s="19" t="n">
        <v>11501</v>
      </c>
      <c r="E50" s="18" t="n">
        <v>425.34979947</v>
      </c>
      <c r="F50" s="20" t="n">
        <v>3.14830534</v>
      </c>
      <c r="G50" s="18" t="n">
        <v>434.78911965</v>
      </c>
      <c r="H50" s="20" t="n">
        <v>3.5837228</v>
      </c>
      <c r="I50" s="18" t="n">
        <v>436.6356543</v>
      </c>
      <c r="J50" s="20" t="n">
        <v>4.4798029</v>
      </c>
      <c r="K50" s="18" t="n">
        <v>423.65601734</v>
      </c>
      <c r="L50" s="20" t="n">
        <v>9.962580040000001</v>
      </c>
      <c r="M50" s="18" t="n">
        <v>366.92642505</v>
      </c>
      <c r="N50" s="20" t="n">
        <v>6.73675518</v>
      </c>
      <c r="O50" s="18" t="s">
        <v>481</v>
      </c>
      <c r="P50" s="20" t="s">
        <v>481</v>
      </c>
      <c r="Q50" s="18" t="s">
        <v>481</v>
      </c>
      <c r="R50" s="20" t="s">
        <v>481</v>
      </c>
      <c r="S50" s="18" t="s">
        <v>481</v>
      </c>
      <c r="T50" s="20" t="s">
        <v>481</v>
      </c>
      <c r="U50" s="18" t="n">
        <v>350.97616524</v>
      </c>
      <c r="V50" s="20" t="n">
        <v>12.1110224</v>
      </c>
    </row>
    <row r="51" spans="1:22">
      <c r="A51" s="15" t="s">
        <v>526</v>
      </c>
      <c r="B51" s="17" t="n">
        <v>6866</v>
      </c>
      <c r="C51" s="18">
        <f>(119.0/B51*100)</f>
        <v/>
      </c>
      <c r="D51" s="19" t="n">
        <v>6747</v>
      </c>
      <c r="E51" s="18" t="n">
        <v>430.1367337</v>
      </c>
      <c r="F51" s="20" t="n">
        <v>2.61808643</v>
      </c>
      <c r="G51" s="18" t="n">
        <v>440.0253985</v>
      </c>
      <c r="H51" s="20" t="n">
        <v>3.67193729</v>
      </c>
      <c r="I51" s="18" t="n">
        <v>427.06172979</v>
      </c>
      <c r="J51" s="20" t="n">
        <v>5.2904125</v>
      </c>
      <c r="K51" s="18" t="n">
        <v>406.39770156</v>
      </c>
      <c r="L51" s="20" t="n">
        <v>9.452573750000001</v>
      </c>
      <c r="M51" s="18" t="n">
        <v>383.27112715</v>
      </c>
      <c r="N51" s="20" t="n">
        <v>7.20497991</v>
      </c>
      <c r="O51" s="18" t="s">
        <v>481</v>
      </c>
      <c r="P51" s="20" t="s">
        <v>481</v>
      </c>
      <c r="Q51" s="18" t="s">
        <v>481</v>
      </c>
      <c r="R51" s="20" t="s">
        <v>481</v>
      </c>
      <c r="S51" s="18" t="s">
        <v>481</v>
      </c>
      <c r="T51" s="20" t="s">
        <v>481</v>
      </c>
      <c r="U51" s="18" t="n">
        <v>399.4672219</v>
      </c>
      <c r="V51" s="20" t="n">
        <v>11.71870852</v>
      </c>
    </row>
    <row r="52" spans="1:22">
      <c r="A52" s="15" t="s">
        <v>527</v>
      </c>
      <c r="B52" s="17" t="n">
        <v>5809</v>
      </c>
      <c r="C52" s="18">
        <f>(90.0/B52*100)</f>
        <v/>
      </c>
      <c r="D52" s="19" t="n">
        <v>5719</v>
      </c>
      <c r="E52" s="18" t="n">
        <v>497.15908448</v>
      </c>
      <c r="F52" s="20" t="n">
        <v>3.57547814</v>
      </c>
      <c r="G52" s="18" t="n">
        <v>496.23219815</v>
      </c>
      <c r="H52" s="20" t="n">
        <v>3.60928932</v>
      </c>
      <c r="I52" s="18" t="n">
        <v>494.11001543</v>
      </c>
      <c r="J52" s="20" t="n">
        <v>3.47538597</v>
      </c>
      <c r="K52" s="18" t="n">
        <v>506.04307998</v>
      </c>
      <c r="L52" s="20" t="n">
        <v>5.84571958</v>
      </c>
      <c r="M52" s="18" t="n">
        <v>421.26811804</v>
      </c>
      <c r="N52" s="20" t="n">
        <v>5.96822849</v>
      </c>
      <c r="O52" s="18" t="s">
        <v>481</v>
      </c>
      <c r="P52" s="20" t="s">
        <v>481</v>
      </c>
      <c r="Q52" s="18" t="s">
        <v>481</v>
      </c>
      <c r="R52" s="20" t="s">
        <v>481</v>
      </c>
      <c r="S52" s="18" t="s">
        <v>481</v>
      </c>
      <c r="T52" s="20" t="s">
        <v>481</v>
      </c>
      <c r="U52" s="18" t="n">
        <v>406.08816297</v>
      </c>
      <c r="V52" s="20" t="n">
        <v>9.18594965</v>
      </c>
    </row>
    <row r="53" spans="1:22">
      <c r="A53" s="15" t="s">
        <v>528</v>
      </c>
      <c r="B53" s="17" t="n">
        <v>5571</v>
      </c>
      <c r="C53" s="18">
        <f>(100.0/B53*100)</f>
        <v/>
      </c>
      <c r="D53" s="19" t="n">
        <v>5471</v>
      </c>
      <c r="E53" s="18" t="n">
        <v>448.46600858</v>
      </c>
      <c r="F53" s="20" t="n">
        <v>3.09227623</v>
      </c>
      <c r="G53" s="18" t="n">
        <v>459.9529272</v>
      </c>
      <c r="H53" s="20" t="n">
        <v>3.34176422</v>
      </c>
      <c r="I53" s="18" t="n">
        <v>455.86609824</v>
      </c>
      <c r="J53" s="20" t="n">
        <v>3.25967888</v>
      </c>
      <c r="K53" s="18" t="n">
        <v>439.13430281</v>
      </c>
      <c r="L53" s="20" t="n">
        <v>5.84804076</v>
      </c>
      <c r="M53" s="18" t="n">
        <v>364.18043417</v>
      </c>
      <c r="N53" s="20" t="n">
        <v>5.41914123</v>
      </c>
      <c r="O53" s="18" t="s">
        <v>481</v>
      </c>
      <c r="P53" s="20" t="s">
        <v>481</v>
      </c>
      <c r="Q53" s="18" t="s">
        <v>481</v>
      </c>
      <c r="R53" s="20" t="s">
        <v>481</v>
      </c>
      <c r="S53" s="18" t="s">
        <v>481</v>
      </c>
      <c r="T53" s="20" t="s">
        <v>481</v>
      </c>
      <c r="U53" s="18" t="n">
        <v>361.57442959</v>
      </c>
      <c r="V53" s="20" t="n">
        <v>9.122228740000001</v>
      </c>
    </row>
    <row r="54" spans="1:22">
      <c r="A54" s="15" t="s">
        <v>529</v>
      </c>
      <c r="B54" s="17" t="n">
        <v>4740</v>
      </c>
      <c r="C54" s="18">
        <f>(336.0/B54*100)</f>
        <v/>
      </c>
      <c r="D54" s="19" t="n">
        <v>4404</v>
      </c>
      <c r="E54" s="18" t="n">
        <v>365.81956644</v>
      </c>
      <c r="F54" s="20" t="n">
        <v>3.19430371</v>
      </c>
      <c r="G54" s="18" t="n">
        <v>388.10906672</v>
      </c>
      <c r="H54" s="20" t="n">
        <v>5.07009126</v>
      </c>
      <c r="I54" s="18" t="n">
        <v>371.45889211</v>
      </c>
      <c r="J54" s="20" t="n">
        <v>7.48266629</v>
      </c>
      <c r="K54" s="18" t="n">
        <v>357.81417352</v>
      </c>
      <c r="L54" s="20" t="n">
        <v>12.89420951</v>
      </c>
      <c r="M54" s="18" t="n">
        <v>285.11114138</v>
      </c>
      <c r="N54" s="20" t="n">
        <v>8.04981896</v>
      </c>
      <c r="O54" s="18" t="s">
        <v>481</v>
      </c>
      <c r="P54" s="20" t="s">
        <v>481</v>
      </c>
      <c r="Q54" s="18" t="s">
        <v>481</v>
      </c>
      <c r="R54" s="20" t="s">
        <v>481</v>
      </c>
      <c r="S54" s="18" t="s">
        <v>481</v>
      </c>
      <c r="T54" s="20" t="s">
        <v>481</v>
      </c>
      <c r="U54" s="18" t="n">
        <v>302.72628158</v>
      </c>
      <c r="V54" s="20" t="n">
        <v>7.35829709</v>
      </c>
    </row>
    <row r="55" spans="1:22">
      <c r="A55" s="15" t="s">
        <v>530</v>
      </c>
      <c r="B55" s="17" t="n">
        <v>5316</v>
      </c>
      <c r="C55" s="18">
        <f>(22.0/B55*100)</f>
        <v/>
      </c>
      <c r="D55" s="19" t="n">
        <v>5294</v>
      </c>
      <c r="E55" s="18" t="n">
        <v>402.66304468</v>
      </c>
      <c r="F55" s="20" t="n">
        <v>3.02019423</v>
      </c>
      <c r="G55" s="18" t="n">
        <v>413.53124729</v>
      </c>
      <c r="H55" s="20" t="n">
        <v>4.69198283</v>
      </c>
      <c r="I55" s="18" t="n">
        <v>393.79643068</v>
      </c>
      <c r="J55" s="20" t="n">
        <v>6.71947091</v>
      </c>
      <c r="K55" s="18" t="n">
        <v>383.13386441</v>
      </c>
      <c r="L55" s="20" t="n">
        <v>12.624222</v>
      </c>
      <c r="M55" s="18" t="s">
        <v>481</v>
      </c>
      <c r="N55" s="20" t="s">
        <v>481</v>
      </c>
      <c r="O55" s="18" t="s">
        <v>481</v>
      </c>
      <c r="P55" s="20" t="s">
        <v>481</v>
      </c>
      <c r="Q55" s="18" t="n">
        <v>497.2114</v>
      </c>
      <c r="R55" s="20" t="n">
        <v>56.15080101</v>
      </c>
      <c r="S55" s="18" t="n">
        <v>273.47995101</v>
      </c>
      <c r="T55" s="20" t="n">
        <v>38.52280594</v>
      </c>
      <c r="U55" s="18" t="n">
        <v>287.81205598</v>
      </c>
      <c r="V55" s="20" t="n">
        <v>13.23213059</v>
      </c>
    </row>
    <row r="56" spans="1:22">
      <c r="A56" s="15" t="s">
        <v>531</v>
      </c>
      <c r="B56" s="17" t="n">
        <v>5359</v>
      </c>
      <c r="C56" s="18">
        <f>(77.0/B56*100)</f>
        <v/>
      </c>
      <c r="D56" s="19" t="n">
        <v>5282</v>
      </c>
      <c r="E56" s="18" t="n">
        <v>534.24463356</v>
      </c>
      <c r="F56" s="20" t="n">
        <v>4.23389945</v>
      </c>
      <c r="G56" s="18" t="n">
        <v>538.44949865</v>
      </c>
      <c r="H56" s="20" t="n">
        <v>3.66357525</v>
      </c>
      <c r="I56" s="18" t="n">
        <v>523.49058844</v>
      </c>
      <c r="J56" s="20" t="n">
        <v>4.60566322</v>
      </c>
      <c r="K56" s="18" t="n">
        <v>519.63253991</v>
      </c>
      <c r="L56" s="20" t="n">
        <v>9.834539530000001</v>
      </c>
      <c r="M56" s="18" t="n">
        <v>511.472242</v>
      </c>
      <c r="N56" s="20" t="n">
        <v>3.24970706</v>
      </c>
      <c r="O56" s="18" t="s">
        <v>481</v>
      </c>
      <c r="P56" s="20" t="s">
        <v>481</v>
      </c>
      <c r="Q56" s="18" t="s">
        <v>481</v>
      </c>
      <c r="R56" s="20" t="s">
        <v>481</v>
      </c>
      <c r="S56" s="18" t="s">
        <v>481</v>
      </c>
      <c r="T56" s="20" t="s">
        <v>481</v>
      </c>
      <c r="U56" s="18" t="n">
        <v>498.73215448</v>
      </c>
      <c r="V56" s="20" t="n">
        <v>15.24247495</v>
      </c>
    </row>
    <row r="57" spans="1:22">
      <c r="A57" s="15" t="s">
        <v>532</v>
      </c>
      <c r="B57" s="17" t="n">
        <v>6513</v>
      </c>
      <c r="C57" s="18">
        <f>(0.0/B57*100)</f>
        <v/>
      </c>
      <c r="D57" s="19" t="n">
        <v>6513</v>
      </c>
      <c r="E57" s="18" t="n">
        <v>376.42011589</v>
      </c>
      <c r="F57" s="20" t="n">
        <v>4.20831779</v>
      </c>
      <c r="G57" s="18" t="n">
        <v>402.28280376</v>
      </c>
      <c r="H57" s="20" t="n">
        <v>4.300259</v>
      </c>
      <c r="I57" s="18" t="n">
        <v>408.29459036</v>
      </c>
      <c r="J57" s="20" t="n">
        <v>2.46862946</v>
      </c>
      <c r="K57" s="18" t="n">
        <v>389.83796892</v>
      </c>
      <c r="L57" s="20" t="n">
        <v>5.30912302</v>
      </c>
      <c r="M57" s="18" t="s">
        <v>481</v>
      </c>
      <c r="N57" s="20" t="s">
        <v>481</v>
      </c>
      <c r="O57" s="18" t="s">
        <v>481</v>
      </c>
      <c r="P57" s="20" t="s">
        <v>481</v>
      </c>
      <c r="Q57" s="18" t="n">
        <v>471.1484</v>
      </c>
      <c r="R57" s="20" t="n">
        <v>21.89527366</v>
      </c>
      <c r="S57" s="18" t="n">
        <v>242.62209678</v>
      </c>
      <c r="T57" s="20" t="n">
        <v>28.34974032</v>
      </c>
      <c r="U57" s="18" t="n">
        <v>378.49639731</v>
      </c>
      <c r="V57" s="20" t="n">
        <v>11.23046138</v>
      </c>
    </row>
    <row r="58" spans="1:22">
      <c r="A58" s="15" t="s">
        <v>533</v>
      </c>
      <c r="B58" s="17" t="n">
        <v>7267</v>
      </c>
      <c r="C58" s="18">
        <f>(10.0/B58*100)</f>
        <v/>
      </c>
      <c r="D58" s="19" t="n">
        <v>7257</v>
      </c>
      <c r="E58" s="18" t="n">
        <v>407.52552617</v>
      </c>
      <c r="F58" s="20" t="n">
        <v>3.21296124</v>
      </c>
      <c r="G58" s="18" t="n">
        <v>423.61037313</v>
      </c>
      <c r="H58" s="20" t="n">
        <v>3.99261736</v>
      </c>
      <c r="I58" s="18" t="n">
        <v>421.89387613</v>
      </c>
      <c r="J58" s="20" t="n">
        <v>4.55881951</v>
      </c>
      <c r="K58" s="18" t="n">
        <v>388.36309145</v>
      </c>
      <c r="L58" s="20" t="n">
        <v>7.53096625</v>
      </c>
      <c r="M58" s="18" t="s">
        <v>481</v>
      </c>
      <c r="N58" s="20" t="s">
        <v>481</v>
      </c>
      <c r="O58" s="18" t="s">
        <v>481</v>
      </c>
      <c r="P58" s="20" t="s">
        <v>481</v>
      </c>
      <c r="Q58" s="18" t="s">
        <v>481</v>
      </c>
      <c r="R58" s="20" t="s">
        <v>481</v>
      </c>
      <c r="S58" s="18" t="n">
        <v>240.71722115</v>
      </c>
      <c r="T58" s="20" t="n">
        <v>20.1838576</v>
      </c>
      <c r="U58" s="18" t="n">
        <v>305.11061884</v>
      </c>
      <c r="V58" s="20" t="n">
        <v>15.29508218</v>
      </c>
    </row>
    <row r="59" spans="1:22">
      <c r="A59" s="15" t="s">
        <v>534</v>
      </c>
      <c r="B59" s="17" t="n">
        <v>4826</v>
      </c>
      <c r="C59" s="18">
        <f>(26.0/B59*100)</f>
        <v/>
      </c>
      <c r="D59" s="19" t="n">
        <v>4800</v>
      </c>
      <c r="E59" s="18" t="n">
        <v>350.51294769</v>
      </c>
      <c r="F59" s="20" t="n">
        <v>2.02598963</v>
      </c>
      <c r="G59" s="18" t="n">
        <v>368.29013328</v>
      </c>
      <c r="H59" s="20" t="n">
        <v>3.29695704</v>
      </c>
      <c r="I59" s="18" t="n">
        <v>350.15723589</v>
      </c>
      <c r="J59" s="20" t="n">
        <v>4.47760472</v>
      </c>
      <c r="K59" s="18" t="n">
        <v>308.45432579</v>
      </c>
      <c r="L59" s="20" t="n">
        <v>4.73531177</v>
      </c>
      <c r="M59" s="18" t="s">
        <v>481</v>
      </c>
      <c r="N59" s="20" t="s">
        <v>481</v>
      </c>
      <c r="O59" s="18" t="s">
        <v>481</v>
      </c>
      <c r="P59" s="20" t="s">
        <v>481</v>
      </c>
      <c r="Q59" s="18" t="n">
        <v>261.3012</v>
      </c>
      <c r="R59" s="20" t="n">
        <v>48.97098191</v>
      </c>
      <c r="S59" s="18" t="n">
        <v>265.18350699</v>
      </c>
      <c r="T59" s="20" t="n">
        <v>14.36439019</v>
      </c>
      <c r="U59" s="18" t="n">
        <v>279.81408036</v>
      </c>
      <c r="V59" s="20" t="n">
        <v>11.21517699</v>
      </c>
    </row>
    <row r="60" spans="1:22">
      <c r="A60" s="15" t="s">
        <v>535</v>
      </c>
      <c r="B60" s="17" t="n">
        <v>4546</v>
      </c>
      <c r="C60" s="18">
        <f>(15.0/B60*100)</f>
        <v/>
      </c>
      <c r="D60" s="19" t="n">
        <v>4531</v>
      </c>
      <c r="E60" s="18" t="n">
        <v>335.02052237</v>
      </c>
      <c r="F60" s="20" t="n">
        <v>5.66759178</v>
      </c>
      <c r="G60" s="18" t="n">
        <v>369.18406901</v>
      </c>
      <c r="H60" s="20" t="n">
        <v>6.07991571</v>
      </c>
      <c r="I60" s="18" t="n">
        <v>358.31574505</v>
      </c>
      <c r="J60" s="20" t="n">
        <v>6.27584932</v>
      </c>
      <c r="K60" s="18" t="n">
        <v>335.13544225</v>
      </c>
      <c r="L60" s="20" t="n">
        <v>9.92940825</v>
      </c>
      <c r="M60" s="18" t="s">
        <v>481</v>
      </c>
      <c r="N60" s="20" t="s">
        <v>481</v>
      </c>
      <c r="O60" s="18" t="s">
        <v>481</v>
      </c>
      <c r="P60" s="20" t="s">
        <v>481</v>
      </c>
      <c r="Q60" s="18" t="s">
        <v>481</v>
      </c>
      <c r="R60" s="20" t="s">
        <v>481</v>
      </c>
      <c r="S60" s="18" t="n">
        <v>246.6637177</v>
      </c>
      <c r="T60" s="20" t="n">
        <v>28.6418558</v>
      </c>
      <c r="U60" s="18" t="n">
        <v>294.50002303</v>
      </c>
      <c r="V60" s="20" t="n">
        <v>12.35906665</v>
      </c>
    </row>
    <row r="61" spans="1:22">
      <c r="A61" s="15" t="s">
        <v>536</v>
      </c>
      <c r="B61" s="17" t="n">
        <v>6525</v>
      </c>
      <c r="C61" s="18">
        <f>(157.0/B61*100)</f>
        <v/>
      </c>
      <c r="D61" s="19" t="n">
        <v>6368</v>
      </c>
      <c r="E61" s="18" t="n">
        <v>466.02871244</v>
      </c>
      <c r="F61" s="20" t="n">
        <v>3.46304101</v>
      </c>
      <c r="G61" s="18" t="n">
        <v>487.74776177</v>
      </c>
      <c r="H61" s="20" t="n">
        <v>3.37311137</v>
      </c>
      <c r="I61" s="18" t="n">
        <v>482.27627465</v>
      </c>
      <c r="J61" s="20" t="n">
        <v>2.96660996</v>
      </c>
      <c r="K61" s="18" t="n">
        <v>476.6959753</v>
      </c>
      <c r="L61" s="20" t="n">
        <v>5.84125996</v>
      </c>
      <c r="M61" s="18" t="n">
        <v>383.6044198</v>
      </c>
      <c r="N61" s="20" t="n">
        <v>9.387721190000001</v>
      </c>
      <c r="O61" s="18" t="s">
        <v>481</v>
      </c>
      <c r="P61" s="20" t="s">
        <v>481</v>
      </c>
      <c r="Q61" s="18" t="s">
        <v>481</v>
      </c>
      <c r="R61" s="20" t="s">
        <v>481</v>
      </c>
      <c r="S61" s="18" t="s">
        <v>481</v>
      </c>
      <c r="T61" s="20" t="s">
        <v>481</v>
      </c>
      <c r="U61" s="18" t="n">
        <v>395.85040858</v>
      </c>
      <c r="V61" s="20" t="n">
        <v>11.46341006</v>
      </c>
    </row>
    <row r="62" spans="1:22">
      <c r="A62" s="15" t="s">
        <v>537</v>
      </c>
      <c r="B62" s="17" t="n">
        <v>4476</v>
      </c>
      <c r="C62" s="18">
        <f>(3.0/B62*100)</f>
        <v/>
      </c>
      <c r="D62" s="19" t="n">
        <v>4473</v>
      </c>
      <c r="E62" s="18" t="n">
        <v>504.39747492</v>
      </c>
      <c r="F62" s="20" t="n">
        <v>2.55634127</v>
      </c>
      <c r="G62" s="18" t="n">
        <v>519.47422404</v>
      </c>
      <c r="H62" s="20" t="n">
        <v>2.33926994</v>
      </c>
      <c r="I62" s="18" t="n">
        <v>507.37434162</v>
      </c>
      <c r="J62" s="20" t="n">
        <v>3.23776833</v>
      </c>
      <c r="K62" s="18" t="n">
        <v>506.70530546</v>
      </c>
      <c r="L62" s="20" t="n">
        <v>8.10194542</v>
      </c>
      <c r="M62" s="18" t="n">
        <v>489.95828195</v>
      </c>
      <c r="N62" s="20" t="n">
        <v>4.45531942</v>
      </c>
      <c r="O62" s="18" t="s">
        <v>481</v>
      </c>
      <c r="P62" s="20" t="s">
        <v>481</v>
      </c>
      <c r="Q62" s="18" t="s">
        <v>481</v>
      </c>
      <c r="R62" s="20" t="s">
        <v>481</v>
      </c>
      <c r="S62" s="18" t="s">
        <v>481</v>
      </c>
      <c r="T62" s="20" t="s">
        <v>481</v>
      </c>
      <c r="U62" s="18" t="n">
        <v>463.50825614</v>
      </c>
      <c r="V62" s="20" t="n">
        <v>23.24320799</v>
      </c>
    </row>
    <row r="63" spans="1:22">
      <c r="A63" s="15" t="s">
        <v>538</v>
      </c>
      <c r="B63" s="17" t="n">
        <v>5324</v>
      </c>
      <c r="C63" s="18">
        <f>(13.0/B63*100)</f>
        <v/>
      </c>
      <c r="D63" s="19" t="n">
        <v>5311</v>
      </c>
      <c r="E63" s="18" t="n">
        <v>353.96690984</v>
      </c>
      <c r="F63" s="20" t="n">
        <v>2.48435183</v>
      </c>
      <c r="G63" s="18" t="n">
        <v>361.92692116</v>
      </c>
      <c r="H63" s="20" t="n">
        <v>3.51176681</v>
      </c>
      <c r="I63" s="18" t="n">
        <v>355.66841364</v>
      </c>
      <c r="J63" s="20" t="n">
        <v>4.01623856</v>
      </c>
      <c r="K63" s="18" t="n">
        <v>316.80440845</v>
      </c>
      <c r="L63" s="20" t="n">
        <v>7.04324465</v>
      </c>
      <c r="M63" s="18" t="s">
        <v>481</v>
      </c>
      <c r="N63" s="20" t="s">
        <v>481</v>
      </c>
      <c r="O63" s="18" t="s">
        <v>481</v>
      </c>
      <c r="P63" s="20" t="s">
        <v>481</v>
      </c>
      <c r="Q63" s="18" t="s">
        <v>481</v>
      </c>
      <c r="R63" s="20" t="s">
        <v>481</v>
      </c>
      <c r="S63" s="18" t="n">
        <v>271.46158503</v>
      </c>
      <c r="T63" s="20" t="n">
        <v>34.43251843</v>
      </c>
      <c r="U63" s="18" t="n">
        <v>321.69992772</v>
      </c>
      <c r="V63" s="20" t="n">
        <v>7.04533791</v>
      </c>
    </row>
    <row r="64" spans="1:22">
      <c r="A64" s="15" t="s">
        <v>539</v>
      </c>
      <c r="B64" s="17" t="n">
        <v>3634</v>
      </c>
      <c r="C64" s="18">
        <f>(3.0/B64*100)</f>
        <v/>
      </c>
      <c r="D64" s="19" t="n">
        <v>3631</v>
      </c>
      <c r="E64" s="18" t="n">
        <v>464.0598165</v>
      </c>
      <c r="F64" s="20" t="n">
        <v>2.97649676</v>
      </c>
      <c r="G64" s="18" t="n">
        <v>454.29557222</v>
      </c>
      <c r="H64" s="20" t="n">
        <v>3.85230058</v>
      </c>
      <c r="I64" s="18" t="n">
        <v>430.98910594</v>
      </c>
      <c r="J64" s="20" t="n">
        <v>5.28537637</v>
      </c>
      <c r="K64" s="18" t="n">
        <v>400.50065507</v>
      </c>
      <c r="L64" s="20" t="n">
        <v>11.44756149</v>
      </c>
      <c r="M64" s="18" t="s">
        <v>481</v>
      </c>
      <c r="N64" s="20" t="s">
        <v>481</v>
      </c>
      <c r="O64" s="18" t="s">
        <v>481</v>
      </c>
      <c r="P64" s="20" t="s">
        <v>481</v>
      </c>
      <c r="Q64" s="18" t="s">
        <v>481</v>
      </c>
      <c r="R64" s="20" t="s">
        <v>481</v>
      </c>
      <c r="S64" s="18" t="s">
        <v>481</v>
      </c>
      <c r="T64" s="20" t="s">
        <v>481</v>
      </c>
      <c r="U64" s="18" t="n">
        <v>278.99240573</v>
      </c>
      <c r="V64" s="20" t="n">
        <v>11.09975678</v>
      </c>
    </row>
    <row r="65" spans="1:22">
      <c r="A65" s="15" t="s">
        <v>540</v>
      </c>
      <c r="B65" s="17" t="n">
        <v>5325</v>
      </c>
      <c r="C65" s="18">
        <f>(14.0/B65*100)</f>
        <v/>
      </c>
      <c r="D65" s="19" t="n">
        <v>5311</v>
      </c>
      <c r="E65" s="18" t="n">
        <v>413.08065008</v>
      </c>
      <c r="F65" s="20" t="n">
        <v>2.99948709</v>
      </c>
      <c r="G65" s="18" t="n">
        <v>447.46631367</v>
      </c>
      <c r="H65" s="20" t="n">
        <v>3.14567651</v>
      </c>
      <c r="I65" s="18" t="n">
        <v>405.98126886</v>
      </c>
      <c r="J65" s="20" t="n">
        <v>4.17569251</v>
      </c>
      <c r="K65" s="18" t="n">
        <v>397.88232143</v>
      </c>
      <c r="L65" s="20" t="n">
        <v>8.697403250000001</v>
      </c>
      <c r="M65" s="18" t="s">
        <v>481</v>
      </c>
      <c r="N65" s="20" t="s">
        <v>481</v>
      </c>
      <c r="O65" s="18" t="s">
        <v>481</v>
      </c>
      <c r="P65" s="20" t="s">
        <v>481</v>
      </c>
      <c r="Q65" s="18" t="n">
        <v>293.81407054</v>
      </c>
      <c r="R65" s="20" t="n">
        <v>34.0874147</v>
      </c>
      <c r="S65" s="18" t="s">
        <v>481</v>
      </c>
      <c r="T65" s="20" t="s">
        <v>481</v>
      </c>
      <c r="U65" s="18" t="n">
        <v>311.61427932</v>
      </c>
      <c r="V65" s="20" t="n">
        <v>9.83939808</v>
      </c>
    </row>
    <row r="66" spans="1:22">
      <c r="A66" s="15" t="s">
        <v>541</v>
      </c>
      <c r="B66" s="17" t="n">
        <v>5665</v>
      </c>
      <c r="C66" s="18">
        <f>(83.0/B66*100)</f>
        <v/>
      </c>
      <c r="D66" s="19" t="n">
        <v>5582</v>
      </c>
      <c r="E66" s="18" t="n">
        <v>428.12816126</v>
      </c>
      <c r="F66" s="20" t="n">
        <v>2.8988588</v>
      </c>
      <c r="G66" s="18" t="n">
        <v>441.07870111</v>
      </c>
      <c r="H66" s="20" t="n">
        <v>2.81222312</v>
      </c>
      <c r="I66" s="18" t="n">
        <v>454.35092503</v>
      </c>
      <c r="J66" s="20" t="n">
        <v>3.77553792</v>
      </c>
      <c r="K66" s="18" t="n">
        <v>455.72659652</v>
      </c>
      <c r="L66" s="20" t="n">
        <v>5.32333216</v>
      </c>
      <c r="M66" s="18" t="n">
        <v>375.03384174</v>
      </c>
      <c r="N66" s="20" t="n">
        <v>4.57448314</v>
      </c>
      <c r="O66" s="18" t="s">
        <v>481</v>
      </c>
      <c r="P66" s="20" t="s">
        <v>481</v>
      </c>
      <c r="Q66" s="18" t="s">
        <v>481</v>
      </c>
      <c r="R66" s="20" t="s">
        <v>481</v>
      </c>
      <c r="S66" s="18" t="s">
        <v>481</v>
      </c>
      <c r="T66" s="20" t="s">
        <v>481</v>
      </c>
      <c r="U66" s="18" t="n">
        <v>349.29978132</v>
      </c>
      <c r="V66" s="20" t="n">
        <v>6.42134918</v>
      </c>
    </row>
    <row r="67" spans="1:22">
      <c r="A67" s="15" t="s">
        <v>542</v>
      </c>
      <c r="B67" s="17" t="n">
        <v>6971</v>
      </c>
      <c r="C67" s="18">
        <f>(607.0/B67*100)</f>
        <v/>
      </c>
      <c r="D67" s="19" t="n">
        <v>6364</v>
      </c>
      <c r="E67" s="18" t="n">
        <v>396.92544503</v>
      </c>
      <c r="F67" s="20" t="n">
        <v>2.89971499</v>
      </c>
      <c r="G67" s="18" t="n">
        <v>431.99687218</v>
      </c>
      <c r="H67" s="20" t="n">
        <v>3.92580195</v>
      </c>
      <c r="I67" s="18" t="n">
        <v>416.72166632</v>
      </c>
      <c r="J67" s="20" t="n">
        <v>4.97180011</v>
      </c>
      <c r="K67" s="18" t="n">
        <v>422.71777394</v>
      </c>
      <c r="L67" s="20" t="n">
        <v>10.08715769</v>
      </c>
      <c r="M67" s="18" t="n">
        <v>362.89280251</v>
      </c>
      <c r="N67" s="20" t="n">
        <v>6.96386695</v>
      </c>
      <c r="O67" s="18" t="s">
        <v>481</v>
      </c>
      <c r="P67" s="20" t="s">
        <v>481</v>
      </c>
      <c r="Q67" s="18" t="s">
        <v>481</v>
      </c>
      <c r="R67" s="20" t="s">
        <v>481</v>
      </c>
      <c r="S67" s="18" t="s">
        <v>481</v>
      </c>
      <c r="T67" s="20" t="s">
        <v>481</v>
      </c>
      <c r="U67" s="18" t="n">
        <v>309.12884956</v>
      </c>
      <c r="V67" s="20" t="n">
        <v>10.33500923</v>
      </c>
    </row>
    <row r="68" spans="1:22">
      <c r="A68" s="15" t="s">
        <v>543</v>
      </c>
      <c r="B68" s="17" t="n">
        <v>12083</v>
      </c>
      <c r="C68" s="18">
        <f>(31.0/B68*100)</f>
        <v/>
      </c>
      <c r="D68" s="19" t="n">
        <v>12052</v>
      </c>
      <c r="E68" s="18" t="n">
        <v>414.84100208</v>
      </c>
      <c r="F68" s="20" t="n">
        <v>2.03336073</v>
      </c>
      <c r="G68" s="18" t="n">
        <v>433.1746923</v>
      </c>
      <c r="H68" s="20" t="n">
        <v>1.91030167</v>
      </c>
      <c r="I68" s="18" t="n">
        <v>422.23534248</v>
      </c>
      <c r="J68" s="20" t="n">
        <v>2.98562585</v>
      </c>
      <c r="K68" s="18" t="n">
        <v>379.31925302</v>
      </c>
      <c r="L68" s="20" t="n">
        <v>6.81386897</v>
      </c>
      <c r="M68" s="18" t="n">
        <v>328.28585839</v>
      </c>
      <c r="N68" s="20" t="n">
        <v>3.23835827</v>
      </c>
      <c r="O68" s="18" t="s">
        <v>481</v>
      </c>
      <c r="P68" s="20" t="s">
        <v>481</v>
      </c>
      <c r="Q68" s="18" t="s">
        <v>481</v>
      </c>
      <c r="R68" s="20" t="s">
        <v>481</v>
      </c>
      <c r="S68" s="18" t="s">
        <v>481</v>
      </c>
      <c r="T68" s="20" t="s">
        <v>481</v>
      </c>
      <c r="U68" s="18" t="n">
        <v>326.72608379</v>
      </c>
      <c r="V68" s="20" t="n">
        <v>5.8046101</v>
      </c>
    </row>
    <row r="69" spans="1:22">
      <c r="A69" s="15" t="s">
        <v>544</v>
      </c>
      <c r="B69" s="17" t="n">
        <v>4876</v>
      </c>
      <c r="C69" s="18">
        <f>(0.0/B69*100)</f>
        <v/>
      </c>
      <c r="D69" s="19" t="n">
        <v>4876</v>
      </c>
      <c r="E69" s="18" t="n">
        <v>419.97253585</v>
      </c>
      <c r="F69" s="20" t="n">
        <v>4.82985341</v>
      </c>
      <c r="G69" s="18" t="n">
        <v>457.87822605</v>
      </c>
      <c r="H69" s="20" t="n">
        <v>4.22102321</v>
      </c>
      <c r="I69" s="18" t="n">
        <v>431.414804</v>
      </c>
      <c r="J69" s="20" t="n">
        <v>5.23100359</v>
      </c>
      <c r="K69" s="18" t="n">
        <v>432.43685099</v>
      </c>
      <c r="L69" s="20" t="n">
        <v>8.18893257</v>
      </c>
      <c r="M69" s="18" t="s">
        <v>481</v>
      </c>
      <c r="N69" s="20" t="s">
        <v>481</v>
      </c>
      <c r="O69" s="18" t="s">
        <v>481</v>
      </c>
      <c r="P69" s="20" t="s">
        <v>481</v>
      </c>
      <c r="Q69" s="18" t="n">
        <v>317.9843</v>
      </c>
      <c r="R69" s="20" t="n">
        <v>80.9258633</v>
      </c>
      <c r="S69" s="18" t="s">
        <v>481</v>
      </c>
      <c r="T69" s="20" t="s">
        <v>481</v>
      </c>
      <c r="U69" s="18" t="n">
        <v>310.28437602</v>
      </c>
      <c r="V69" s="20" t="n">
        <v>23.88032938</v>
      </c>
    </row>
    <row r="70" spans="1:22">
      <c r="A70" s="15" t="s">
        <v>545</v>
      </c>
      <c r="B70" s="17" t="n">
        <v>6036</v>
      </c>
      <c r="C70" s="18">
        <f>(223.0/B70*100)</f>
        <v/>
      </c>
      <c r="D70" s="19" t="n">
        <v>5813</v>
      </c>
      <c r="E70" s="18" t="n">
        <v>489.31992492</v>
      </c>
      <c r="F70" s="20" t="n">
        <v>3.88353625</v>
      </c>
      <c r="G70" s="18" t="n">
        <v>507.14000463</v>
      </c>
      <c r="H70" s="20" t="n">
        <v>3.70470594</v>
      </c>
      <c r="I70" s="18" t="n">
        <v>510.55445219</v>
      </c>
      <c r="J70" s="20" t="n">
        <v>4.51595805</v>
      </c>
      <c r="K70" s="18" t="n">
        <v>516.0354151400001</v>
      </c>
      <c r="L70" s="20" t="n">
        <v>8.36947101</v>
      </c>
      <c r="M70" s="18" t="n">
        <v>432.50302033</v>
      </c>
      <c r="N70" s="20" t="n">
        <v>6.8787403</v>
      </c>
      <c r="O70" s="18" t="s">
        <v>481</v>
      </c>
      <c r="P70" s="20" t="s">
        <v>481</v>
      </c>
      <c r="Q70" s="18" t="s">
        <v>481</v>
      </c>
      <c r="R70" s="20" t="s">
        <v>481</v>
      </c>
      <c r="S70" s="18" t="s">
        <v>481</v>
      </c>
      <c r="T70" s="20" t="s">
        <v>481</v>
      </c>
      <c r="U70" s="18" t="n">
        <v>463.9233159</v>
      </c>
      <c r="V70" s="20" t="n">
        <v>11.48908534</v>
      </c>
    </row>
    <row r="71" spans="1:22">
      <c r="A71" s="15" t="s">
        <v>546</v>
      </c>
      <c r="B71" s="17" t="n">
        <v>6115</v>
      </c>
      <c r="C71" s="18">
        <f>(29.0/B71*100)</f>
        <v/>
      </c>
      <c r="D71" s="19" t="n">
        <v>6086</v>
      </c>
      <c r="E71" s="18" t="n">
        <v>548.99254147</v>
      </c>
      <c r="F71" s="20" t="n">
        <v>2.97728476</v>
      </c>
      <c r="G71" s="18" t="n">
        <v>543.8153526999999</v>
      </c>
      <c r="H71" s="20" t="n">
        <v>2.4592309</v>
      </c>
      <c r="I71" s="18" t="n">
        <v>525.43312116</v>
      </c>
      <c r="J71" s="20" t="n">
        <v>3.72876958</v>
      </c>
      <c r="K71" s="18" t="n">
        <v>508.11568388</v>
      </c>
      <c r="L71" s="20" t="n">
        <v>11.3226723</v>
      </c>
      <c r="M71" s="18" t="n">
        <v>434.90114573</v>
      </c>
      <c r="N71" s="20" t="n">
        <v>6.3583381</v>
      </c>
      <c r="O71" s="18" t="s">
        <v>481</v>
      </c>
      <c r="P71" s="20" t="s">
        <v>481</v>
      </c>
      <c r="Q71" s="18" t="s">
        <v>481</v>
      </c>
      <c r="R71" s="20" t="s">
        <v>481</v>
      </c>
      <c r="S71" s="18" t="s">
        <v>481</v>
      </c>
      <c r="T71" s="20" t="s">
        <v>481</v>
      </c>
      <c r="U71" s="18" t="n">
        <v>420.66711137</v>
      </c>
      <c r="V71" s="20" t="n">
        <v>35.586625</v>
      </c>
    </row>
    <row r="72" spans="1:22">
      <c r="A72" s="15" t="s">
        <v>547</v>
      </c>
      <c r="B72" s="17" t="n">
        <v>7708</v>
      </c>
      <c r="C72" s="18">
        <f>(5.0/B72*100)</f>
        <v/>
      </c>
      <c r="D72" s="19" t="n">
        <v>7703</v>
      </c>
      <c r="E72" s="18" t="n">
        <v>501.73045318</v>
      </c>
      <c r="F72" s="20" t="n">
        <v>4.16175869</v>
      </c>
      <c r="G72" s="18" t="n">
        <v>505.84939671</v>
      </c>
      <c r="H72" s="20" t="n">
        <v>3.4882216</v>
      </c>
      <c r="I72" s="18" t="n">
        <v>499.29726751</v>
      </c>
      <c r="J72" s="20" t="n">
        <v>3.21486603</v>
      </c>
      <c r="K72" s="18" t="n">
        <v>495.28046136</v>
      </c>
      <c r="L72" s="20" t="n">
        <v>6.34889824</v>
      </c>
      <c r="M72" s="18" t="n">
        <v>444.00457368</v>
      </c>
      <c r="N72" s="20" t="n">
        <v>7.84830689</v>
      </c>
      <c r="O72" s="18" t="s">
        <v>481</v>
      </c>
      <c r="P72" s="20" t="s">
        <v>481</v>
      </c>
      <c r="Q72" s="18" t="s">
        <v>481</v>
      </c>
      <c r="R72" s="20" t="s">
        <v>481</v>
      </c>
      <c r="S72" s="18" t="s">
        <v>481</v>
      </c>
      <c r="T72" s="20" t="s">
        <v>481</v>
      </c>
      <c r="U72" s="18" t="n">
        <v>472.6392136</v>
      </c>
      <c r="V72" s="20" t="n">
        <v>38.9156224</v>
      </c>
    </row>
    <row r="73" spans="1:22">
      <c r="A73" s="15" t="s">
        <v>548</v>
      </c>
      <c r="B73" s="17" t="n">
        <v>8249</v>
      </c>
      <c r="C73" s="18">
        <f>(178.0/B73*100)</f>
        <v/>
      </c>
      <c r="D73" s="19" t="n">
        <v>8071</v>
      </c>
      <c r="E73" s="18" t="n">
        <v>415.29666667</v>
      </c>
      <c r="F73" s="20" t="n">
        <v>3.19529188</v>
      </c>
      <c r="G73" s="18" t="n">
        <v>424.45093372</v>
      </c>
      <c r="H73" s="20" t="n">
        <v>4.79037088</v>
      </c>
      <c r="I73" s="18" t="n">
        <v>397.43431957</v>
      </c>
      <c r="J73" s="20" t="n">
        <v>4.90022837</v>
      </c>
      <c r="K73" s="18" t="n">
        <v>391.53588584</v>
      </c>
      <c r="L73" s="20" t="n">
        <v>14.44740149</v>
      </c>
      <c r="M73" s="18" t="n">
        <v>377.38336375</v>
      </c>
      <c r="N73" s="20" t="n">
        <v>4.3272088</v>
      </c>
      <c r="O73" s="18" t="s">
        <v>481</v>
      </c>
      <c r="P73" s="20" t="s">
        <v>481</v>
      </c>
      <c r="Q73" s="18" t="s">
        <v>481</v>
      </c>
      <c r="R73" s="20" t="s">
        <v>481</v>
      </c>
      <c r="S73" s="18" t="s">
        <v>481</v>
      </c>
      <c r="T73" s="20" t="s">
        <v>481</v>
      </c>
      <c r="U73" s="18" t="n">
        <v>361.94727447</v>
      </c>
      <c r="V73" s="20" t="n">
        <v>15.94587857</v>
      </c>
    </row>
    <row r="74" spans="1:22">
      <c r="A74" s="15" t="s">
        <v>549</v>
      </c>
      <c r="B74" s="17" t="n">
        <v>4692</v>
      </c>
      <c r="C74" s="18">
        <f>(82.0/B74*100)</f>
        <v/>
      </c>
      <c r="D74" s="19" t="n">
        <v>4610</v>
      </c>
      <c r="E74" s="18" t="n">
        <v>433.21166192</v>
      </c>
      <c r="F74" s="20" t="n">
        <v>2.60806658</v>
      </c>
      <c r="G74" s="18" t="n">
        <v>435.09516148</v>
      </c>
      <c r="H74" s="20" t="n">
        <v>3.61173905</v>
      </c>
      <c r="I74" s="18" t="n">
        <v>431.22873742</v>
      </c>
      <c r="J74" s="20" t="n">
        <v>4.33410672</v>
      </c>
      <c r="K74" s="18" t="n">
        <v>415.64181768</v>
      </c>
      <c r="L74" s="20" t="n">
        <v>8.32951001</v>
      </c>
      <c r="M74" s="18" t="s">
        <v>481</v>
      </c>
      <c r="N74" s="20" t="s">
        <v>481</v>
      </c>
      <c r="O74" s="18" t="s">
        <v>481</v>
      </c>
      <c r="P74" s="20" t="s">
        <v>481</v>
      </c>
      <c r="Q74" s="18" t="s">
        <v>481</v>
      </c>
      <c r="R74" s="20" t="s">
        <v>481</v>
      </c>
      <c r="S74" s="18" t="n">
        <v>384.11332613</v>
      </c>
      <c r="T74" s="20" t="n">
        <v>55.12542971</v>
      </c>
      <c r="U74" s="18" t="n">
        <v>360.3483982</v>
      </c>
      <c r="V74" s="20" t="n">
        <v>7.37255484</v>
      </c>
    </row>
    <row r="75" spans="1:22">
      <c r="A75" s="15" t="s">
        <v>550</v>
      </c>
      <c r="B75" s="17" t="n">
        <v>5375</v>
      </c>
      <c r="C75" s="18">
        <f>(270.0/B75*100)</f>
        <v/>
      </c>
      <c r="D75" s="19" t="n">
        <v>5105</v>
      </c>
      <c r="E75" s="18" t="n">
        <v>354.10502141</v>
      </c>
      <c r="F75" s="20" t="n">
        <v>3.37336398</v>
      </c>
      <c r="G75" s="18" t="n">
        <v>378.3441622</v>
      </c>
      <c r="H75" s="20" t="n">
        <v>3.86559614</v>
      </c>
      <c r="I75" s="18" t="n">
        <v>384.20847452</v>
      </c>
      <c r="J75" s="20" t="n">
        <v>4.28046695</v>
      </c>
      <c r="K75" s="18" t="n">
        <v>352.18014591</v>
      </c>
      <c r="L75" s="20" t="n">
        <v>6.82206652</v>
      </c>
      <c r="M75" s="18" t="n">
        <v>325.98411213</v>
      </c>
      <c r="N75" s="20" t="n">
        <v>6.90174597</v>
      </c>
      <c r="O75" s="18" t="s">
        <v>481</v>
      </c>
      <c r="P75" s="20" t="s">
        <v>481</v>
      </c>
      <c r="Q75" s="18" t="s">
        <v>481</v>
      </c>
      <c r="R75" s="20" t="s">
        <v>481</v>
      </c>
      <c r="S75" s="18" t="s">
        <v>481</v>
      </c>
      <c r="T75" s="20" t="s">
        <v>481</v>
      </c>
      <c r="U75" s="18" t="n">
        <v>322.82679828</v>
      </c>
      <c r="V75" s="20" t="n">
        <v>7.50589915</v>
      </c>
    </row>
    <row r="76" spans="1:22">
      <c r="A76" s="15" t="s">
        <v>551</v>
      </c>
      <c r="B76" s="17" t="n">
        <v>14167</v>
      </c>
      <c r="C76" s="18">
        <f>(234.0/B76*100)</f>
        <v/>
      </c>
      <c r="D76" s="19" t="n">
        <v>13933</v>
      </c>
      <c r="E76" s="18" t="n">
        <v>432.51203351</v>
      </c>
      <c r="F76" s="20" t="n">
        <v>3.17537539</v>
      </c>
      <c r="G76" s="18" t="n">
        <v>454.80340235</v>
      </c>
      <c r="H76" s="20" t="n">
        <v>3.07205862</v>
      </c>
      <c r="I76" s="18" t="n">
        <v>450.78572514</v>
      </c>
      <c r="J76" s="20" t="n">
        <v>5.16620271</v>
      </c>
      <c r="K76" s="18" t="n">
        <v>406.23954049</v>
      </c>
      <c r="L76" s="20" t="n">
        <v>7.56547852</v>
      </c>
      <c r="M76" s="18" t="n">
        <v>400.94788857</v>
      </c>
      <c r="N76" s="20" t="n">
        <v>5.3177581</v>
      </c>
      <c r="O76" s="18" t="s">
        <v>481</v>
      </c>
      <c r="P76" s="20" t="s">
        <v>481</v>
      </c>
      <c r="Q76" s="18" t="s">
        <v>481</v>
      </c>
      <c r="R76" s="20" t="s">
        <v>481</v>
      </c>
      <c r="S76" s="18" t="s">
        <v>481</v>
      </c>
      <c r="T76" s="20" t="s">
        <v>481</v>
      </c>
      <c r="U76" s="18" t="n">
        <v>345.85301389</v>
      </c>
      <c r="V76" s="20" t="n">
        <v>12.21638216</v>
      </c>
    </row>
    <row r="77" spans="1:22">
      <c r="A77" s="15" t="s">
        <v>552</v>
      </c>
      <c r="B77" s="17" t="n">
        <v>6062</v>
      </c>
      <c r="C77" s="18">
        <f>(238.0/B77*100)</f>
        <v/>
      </c>
      <c r="D77" s="19" t="n">
        <v>5824</v>
      </c>
      <c r="E77" s="18" t="n">
        <v>436.46747385</v>
      </c>
      <c r="F77" s="20" t="n">
        <v>3.43054722</v>
      </c>
      <c r="G77" s="18" t="n">
        <v>469.23077528</v>
      </c>
      <c r="H77" s="20" t="n">
        <v>3.74830867</v>
      </c>
      <c r="I77" s="18" t="n">
        <v>461.67213487</v>
      </c>
      <c r="J77" s="20" t="n">
        <v>4.78456184</v>
      </c>
      <c r="K77" s="18" t="n">
        <v>452.58020193</v>
      </c>
      <c r="L77" s="20" t="n">
        <v>8.63288562</v>
      </c>
      <c r="M77" s="18" t="n">
        <v>375.78327184</v>
      </c>
      <c r="N77" s="20" t="n">
        <v>5.9843522</v>
      </c>
      <c r="O77" s="18" t="s">
        <v>481</v>
      </c>
      <c r="P77" s="20" t="s">
        <v>481</v>
      </c>
      <c r="Q77" s="18" t="s">
        <v>481</v>
      </c>
      <c r="R77" s="20" t="s">
        <v>481</v>
      </c>
      <c r="S77" s="18" t="s">
        <v>481</v>
      </c>
      <c r="T77" s="20" t="s">
        <v>481</v>
      </c>
      <c r="U77" s="18" t="n">
        <v>383.80916571</v>
      </c>
      <c r="V77" s="20" t="n">
        <v>6.07621747</v>
      </c>
    </row>
    <row r="78" spans="1:22">
      <c r="A78" s="15" t="s">
        <v>553</v>
      </c>
      <c r="B78" s="17" t="n">
        <v>5826</v>
      </c>
      <c r="C78" s="18">
        <f>(0.0/B78*100)</f>
        <v/>
      </c>
      <c r="D78" s="19" t="n">
        <v>5826</v>
      </c>
      <c r="E78" s="18" t="n">
        <v>490.83724209</v>
      </c>
      <c r="F78" s="20" t="n">
        <v>3.65394788</v>
      </c>
      <c r="G78" s="18" t="n">
        <v>482.51839042</v>
      </c>
      <c r="H78" s="20" t="n">
        <v>4.75650624</v>
      </c>
      <c r="I78" s="18" t="n">
        <v>486.72742799</v>
      </c>
      <c r="J78" s="20" t="n">
        <v>4.33162117</v>
      </c>
      <c r="K78" s="18" t="n">
        <v>481.2242339</v>
      </c>
      <c r="L78" s="20" t="n">
        <v>11.89447612</v>
      </c>
      <c r="M78" s="18" t="s">
        <v>481</v>
      </c>
      <c r="N78" s="20" t="s">
        <v>481</v>
      </c>
      <c r="O78" s="18" t="s">
        <v>481</v>
      </c>
      <c r="P78" s="20" t="s">
        <v>481</v>
      </c>
      <c r="Q78" s="18" t="n">
        <v>324.52135656</v>
      </c>
      <c r="R78" s="20" t="n">
        <v>33.37375708</v>
      </c>
      <c r="S78" s="18" t="n">
        <v>309.50181641</v>
      </c>
      <c r="T78" s="20" t="n">
        <v>40.07204311</v>
      </c>
      <c r="U78" s="18" t="n">
        <v>420.94831429</v>
      </c>
      <c r="V78" s="20" t="n">
        <v>38.76104163</v>
      </c>
    </row>
    <row customHeight="1" ht="25" r="79" spans="1:22">
      <c r="A79" s="15" t="s">
        <v>554</v>
      </c>
      <c r="B79" s="17" t="n">
        <v>1657</v>
      </c>
      <c r="C79" s="18">
        <f>(41.0/B79*100)</f>
        <v/>
      </c>
      <c r="D79" s="19" t="n">
        <v>1616</v>
      </c>
      <c r="E79" s="18" t="n">
        <v>477.3185664</v>
      </c>
      <c r="F79" s="20" t="n">
        <v>7.9159674</v>
      </c>
      <c r="G79" s="18" t="n">
        <v>485.83276931</v>
      </c>
      <c r="H79" s="20" t="n">
        <v>7.85422449</v>
      </c>
      <c r="I79" s="18" t="n">
        <v>464.10941896</v>
      </c>
      <c r="J79" s="20" t="n">
        <v>11.48370435</v>
      </c>
      <c r="K79" s="18" t="n">
        <v>467.12408641</v>
      </c>
      <c r="L79" s="20" t="n">
        <v>13.14267721</v>
      </c>
      <c r="M79" s="18" t="s">
        <v>481</v>
      </c>
      <c r="N79" s="20" t="s">
        <v>481</v>
      </c>
      <c r="O79" s="18" t="s">
        <v>481</v>
      </c>
      <c r="P79" s="20" t="s">
        <v>481</v>
      </c>
      <c r="Q79" s="18" t="s">
        <v>481</v>
      </c>
      <c r="R79" s="20" t="s">
        <v>481</v>
      </c>
      <c r="S79" s="18" t="s">
        <v>481</v>
      </c>
      <c r="T79" s="20" t="s">
        <v>481</v>
      </c>
      <c r="U79" s="18" t="n">
        <v>354.64884118</v>
      </c>
      <c r="V79" s="20" t="n">
        <v>22.69356727</v>
      </c>
    </row>
    <row r="80" spans="1:22">
      <c r="A80" s="15" t="s">
        <v>555</v>
      </c>
      <c r="B80" s="17" t="n">
        <v>7841</v>
      </c>
      <c r="C80" s="18">
        <f>(0.0/B80*100)</f>
        <v/>
      </c>
      <c r="D80" s="19" t="n">
        <v>7841</v>
      </c>
      <c r="E80" s="18" t="n">
        <v>428.8769751</v>
      </c>
      <c r="F80" s="20" t="n">
        <v>4.05361585</v>
      </c>
      <c r="G80" s="18" t="n">
        <v>425.58265664</v>
      </c>
      <c r="H80" s="20" t="n">
        <v>4.21656086</v>
      </c>
      <c r="I80" s="18" t="n">
        <v>428.19237716</v>
      </c>
      <c r="J80" s="20" t="n">
        <v>5.97313752</v>
      </c>
      <c r="K80" s="18" t="n">
        <v>410.23036047</v>
      </c>
      <c r="L80" s="20" t="n">
        <v>11.71101022</v>
      </c>
      <c r="M80" s="18" t="s">
        <v>481</v>
      </c>
      <c r="N80" s="20" t="s">
        <v>481</v>
      </c>
      <c r="O80" s="18" t="s">
        <v>481</v>
      </c>
      <c r="P80" s="20" t="s">
        <v>481</v>
      </c>
      <c r="Q80" s="18" t="s">
        <v>481</v>
      </c>
      <c r="R80" s="20" t="s">
        <v>481</v>
      </c>
      <c r="S80" s="18" t="s">
        <v>481</v>
      </c>
      <c r="T80" s="20" t="s">
        <v>481</v>
      </c>
      <c r="U80" s="18" t="n">
        <v>341.16634034</v>
      </c>
      <c r="V80" s="20" t="n">
        <v>39.62434564</v>
      </c>
    </row>
    <row r="81" spans="1:22">
      <c r="A81" s="23" t="s">
        <v>556</v>
      </c>
      <c r="B81" s="17" t="n">
        <v>8861</v>
      </c>
      <c r="C81" s="18">
        <f>(82.0/B81*100)</f>
        <v/>
      </c>
      <c r="D81" s="19" t="n">
        <v>8779</v>
      </c>
      <c r="E81" s="18" t="n">
        <v>440.79575517</v>
      </c>
      <c r="F81" s="20" t="n">
        <v>3.52558519</v>
      </c>
      <c r="G81" s="18" t="n">
        <v>442.66663574</v>
      </c>
      <c r="H81" s="20" t="n">
        <v>3.97450343</v>
      </c>
      <c r="I81" s="18" t="n">
        <v>425.65399617</v>
      </c>
      <c r="J81" s="20" t="n">
        <v>4.84781336</v>
      </c>
      <c r="K81" s="18" t="n">
        <v>394.34687376</v>
      </c>
      <c r="L81" s="20" t="n">
        <v>15.01538147</v>
      </c>
      <c r="M81" s="18" t="n">
        <v>374.0329919</v>
      </c>
      <c r="N81" s="20" t="n">
        <v>5.49053462</v>
      </c>
      <c r="O81" s="18" t="s">
        <v>481</v>
      </c>
      <c r="P81" s="20" t="s">
        <v>481</v>
      </c>
      <c r="Q81" s="18" t="s">
        <v>481</v>
      </c>
      <c r="R81" s="20" t="s">
        <v>481</v>
      </c>
      <c r="S81" s="18" t="s">
        <v>481</v>
      </c>
      <c r="T81" s="20" t="s">
        <v>481</v>
      </c>
      <c r="U81" s="18" t="n">
        <v>336.88953431</v>
      </c>
      <c r="V81" s="20" t="n">
        <v>25.60672111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801</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(627.0/B7*100)</f>
        <v/>
      </c>
      <c r="D7" s="19" t="n">
        <v>13903</v>
      </c>
      <c r="E7" s="18" t="n">
        <v>523.91014783</v>
      </c>
      <c r="F7" s="20" t="n">
        <v>2.21167925</v>
      </c>
      <c r="G7" s="18" t="n">
        <v>510.86171381</v>
      </c>
      <c r="H7" s="20" t="n">
        <v>2.75235485</v>
      </c>
      <c r="I7" s="18" t="n">
        <v>498.76087282</v>
      </c>
      <c r="J7" s="20" t="n">
        <v>3.20289636</v>
      </c>
      <c r="K7" s="18" t="n">
        <v>501.4072103</v>
      </c>
      <c r="L7" s="20" t="n">
        <v>6.60393727</v>
      </c>
      <c r="M7" s="18" t="n">
        <v>450.87490711</v>
      </c>
      <c r="N7" s="20" t="n">
        <v>3.97931916</v>
      </c>
      <c r="O7" s="18" t="s">
        <v>481</v>
      </c>
      <c r="P7" s="20" t="s">
        <v>481</v>
      </c>
      <c r="Q7" s="18" t="s">
        <v>481</v>
      </c>
      <c r="R7" s="20" t="s">
        <v>481</v>
      </c>
      <c r="S7" s="18" t="s">
        <v>481</v>
      </c>
      <c r="T7" s="20" t="s">
        <v>481</v>
      </c>
      <c r="U7" s="18" t="n">
        <v>468.41132077</v>
      </c>
      <c r="V7" s="20" t="n">
        <v>8.786544620000001</v>
      </c>
    </row>
    <row r="8" spans="1:22">
      <c r="A8" s="15" t="s">
        <v>483</v>
      </c>
      <c r="B8" s="17" t="n">
        <v>7007</v>
      </c>
      <c r="C8" s="18">
        <f>(84.0/B8*100)</f>
        <v/>
      </c>
      <c r="D8" s="19" t="n">
        <v>6923</v>
      </c>
      <c r="E8" s="18" t="n">
        <v>495.26046225</v>
      </c>
      <c r="F8" s="20" t="n">
        <v>4.01052702</v>
      </c>
      <c r="G8" s="18" t="n">
        <v>507.23879521</v>
      </c>
      <c r="H8" s="20" t="n">
        <v>3.51867893</v>
      </c>
      <c r="I8" s="18" t="n">
        <v>510.3535212</v>
      </c>
      <c r="J8" s="20" t="n">
        <v>4.22033717</v>
      </c>
      <c r="K8" s="18" t="n">
        <v>508.38334708</v>
      </c>
      <c r="L8" s="20" t="n">
        <v>5.68043668</v>
      </c>
      <c r="M8" s="18" t="n">
        <v>410.33790904</v>
      </c>
      <c r="N8" s="20" t="n">
        <v>4.41162932</v>
      </c>
      <c r="O8" s="18" t="s">
        <v>481</v>
      </c>
      <c r="P8" s="20" t="s">
        <v>481</v>
      </c>
      <c r="Q8" s="18" t="s">
        <v>481</v>
      </c>
      <c r="R8" s="20" t="s">
        <v>481</v>
      </c>
      <c r="S8" s="18" t="s">
        <v>481</v>
      </c>
      <c r="T8" s="20" t="s">
        <v>481</v>
      </c>
      <c r="U8" s="18" t="n">
        <v>408.80239916</v>
      </c>
      <c r="V8" s="20" t="n">
        <v>7.52927578</v>
      </c>
    </row>
    <row r="9" spans="1:22">
      <c r="A9" s="15" t="s">
        <v>484</v>
      </c>
      <c r="B9" s="17" t="n">
        <v>9651</v>
      </c>
      <c r="C9" s="18">
        <f>(674.0/B9*100)</f>
        <v/>
      </c>
      <c r="D9" s="19" t="n">
        <v>8977</v>
      </c>
      <c r="E9" s="18" t="n">
        <v>511.47139111</v>
      </c>
      <c r="F9" s="20" t="n">
        <v>3.33621603</v>
      </c>
      <c r="G9" s="18" t="n">
        <v>523.44213547</v>
      </c>
      <c r="H9" s="20" t="n">
        <v>2.64948697</v>
      </c>
      <c r="I9" s="18" t="n">
        <v>520.95462527</v>
      </c>
      <c r="J9" s="20" t="n">
        <v>3.3297957</v>
      </c>
      <c r="K9" s="18" t="n">
        <v>496.12325466</v>
      </c>
      <c r="L9" s="20" t="n">
        <v>5.16294408</v>
      </c>
      <c r="M9" s="18" t="n">
        <v>394.33661884</v>
      </c>
      <c r="N9" s="20" t="n">
        <v>6.36348139</v>
      </c>
      <c r="O9" s="18" t="s">
        <v>481</v>
      </c>
      <c r="P9" s="20" t="s">
        <v>481</v>
      </c>
      <c r="Q9" s="18" t="s">
        <v>481</v>
      </c>
      <c r="R9" s="20" t="s">
        <v>481</v>
      </c>
      <c r="S9" s="18" t="s">
        <v>481</v>
      </c>
      <c r="T9" s="20" t="s">
        <v>481</v>
      </c>
      <c r="U9" s="18" t="n">
        <v>416.00733199</v>
      </c>
      <c r="V9" s="20" t="n">
        <v>7.09815889</v>
      </c>
    </row>
    <row r="10" spans="1:22">
      <c r="A10" s="15" t="s">
        <v>485</v>
      </c>
      <c r="B10" s="17" t="n">
        <v>20058</v>
      </c>
      <c r="C10" s="18">
        <f>(550.0/B10*100)</f>
        <v/>
      </c>
      <c r="D10" s="19" t="n">
        <v>19508</v>
      </c>
      <c r="E10" s="18" t="n">
        <v>537.6039048599999</v>
      </c>
      <c r="F10" s="20" t="n">
        <v>2.26511835</v>
      </c>
      <c r="G10" s="18" t="n">
        <v>533.15806718</v>
      </c>
      <c r="H10" s="20" t="n">
        <v>3.056659</v>
      </c>
      <c r="I10" s="18" t="n">
        <v>533.7583888299999</v>
      </c>
      <c r="J10" s="20" t="n">
        <v>3.52926793</v>
      </c>
      <c r="K10" s="18" t="n">
        <v>521.15261101</v>
      </c>
      <c r="L10" s="20" t="n">
        <v>7.51047401</v>
      </c>
      <c r="M10" s="18" t="n">
        <v>453.64943714</v>
      </c>
      <c r="N10" s="20" t="n">
        <v>6.7129813</v>
      </c>
      <c r="O10" s="18" t="s">
        <v>481</v>
      </c>
      <c r="P10" s="20" t="s">
        <v>481</v>
      </c>
      <c r="Q10" s="18" t="s">
        <v>481</v>
      </c>
      <c r="R10" s="20" t="s">
        <v>481</v>
      </c>
      <c r="S10" s="18" t="s">
        <v>481</v>
      </c>
      <c r="T10" s="20" t="s">
        <v>481</v>
      </c>
      <c r="U10" s="18" t="n">
        <v>445.83910524</v>
      </c>
      <c r="V10" s="20" t="n">
        <v>10.97232953</v>
      </c>
    </row>
    <row r="11" spans="1:22">
      <c r="A11" s="15" t="s">
        <v>486</v>
      </c>
      <c r="B11" s="17" t="n">
        <v>7053</v>
      </c>
      <c r="C11" s="18">
        <f>(125.0/B11*100)</f>
        <v/>
      </c>
      <c r="D11" s="19" t="n">
        <v>6928</v>
      </c>
      <c r="E11" s="18" t="n">
        <v>460.8178061</v>
      </c>
      <c r="F11" s="20" t="n">
        <v>3.14590583</v>
      </c>
      <c r="G11" s="18" t="n">
        <v>474.18729618</v>
      </c>
      <c r="H11" s="20" t="n">
        <v>3.31707721</v>
      </c>
      <c r="I11" s="18" t="n">
        <v>468.54727095</v>
      </c>
      <c r="J11" s="20" t="n">
        <v>4.7335003</v>
      </c>
      <c r="K11" s="18" t="n">
        <v>459.63989283</v>
      </c>
      <c r="L11" s="20" t="n">
        <v>8.096071800000001</v>
      </c>
      <c r="M11" s="18" t="n">
        <v>413.12735541</v>
      </c>
      <c r="N11" s="20" t="n">
        <v>5.33297846</v>
      </c>
      <c r="O11" s="18" t="s">
        <v>481</v>
      </c>
      <c r="P11" s="20" t="s">
        <v>481</v>
      </c>
      <c r="Q11" s="18" t="s">
        <v>481</v>
      </c>
      <c r="R11" s="20" t="s">
        <v>481</v>
      </c>
      <c r="S11" s="18" t="s">
        <v>481</v>
      </c>
      <c r="T11" s="20" t="s">
        <v>481</v>
      </c>
      <c r="U11" s="18" t="n">
        <v>412.28005039</v>
      </c>
      <c r="V11" s="20" t="n">
        <v>8.58273908</v>
      </c>
    </row>
    <row r="12" spans="1:22">
      <c r="A12" s="15" t="s">
        <v>487</v>
      </c>
      <c r="B12" s="17" t="n">
        <v>6894</v>
      </c>
      <c r="C12" s="18">
        <f>(59.0/B12*100)</f>
        <v/>
      </c>
      <c r="D12" s="19" t="n">
        <v>6835</v>
      </c>
      <c r="E12" s="18" t="n">
        <v>489.31533916</v>
      </c>
      <c r="F12" s="20" t="n">
        <v>2.91310205</v>
      </c>
      <c r="G12" s="18" t="n">
        <v>496.75530794</v>
      </c>
      <c r="H12" s="20" t="n">
        <v>2.94790212</v>
      </c>
      <c r="I12" s="18" t="n">
        <v>497.09188443</v>
      </c>
      <c r="J12" s="20" t="n">
        <v>3.98622171</v>
      </c>
      <c r="K12" s="18" t="n">
        <v>505.95923233</v>
      </c>
      <c r="L12" s="20" t="n">
        <v>9.19804957</v>
      </c>
      <c r="M12" s="18" t="n">
        <v>398.45973425</v>
      </c>
      <c r="N12" s="20" t="n">
        <v>7.99109385</v>
      </c>
      <c r="O12" s="18" t="s">
        <v>481</v>
      </c>
      <c r="P12" s="20" t="s">
        <v>481</v>
      </c>
      <c r="Q12" s="18" t="s">
        <v>481</v>
      </c>
      <c r="R12" s="20" t="s">
        <v>481</v>
      </c>
      <c r="S12" s="18" t="s">
        <v>481</v>
      </c>
      <c r="T12" s="20" t="s">
        <v>481</v>
      </c>
      <c r="U12" s="18" t="n">
        <v>374.08643955</v>
      </c>
      <c r="V12" s="20" t="n">
        <v>15.22846457</v>
      </c>
    </row>
    <row r="13" spans="1:22">
      <c r="A13" s="15" t="s">
        <v>488</v>
      </c>
      <c r="B13" s="17" t="n">
        <v>7161</v>
      </c>
      <c r="C13" s="18">
        <f>(172.0/B13*100)</f>
        <v/>
      </c>
      <c r="D13" s="19" t="n">
        <v>6989</v>
      </c>
      <c r="E13" s="18" t="n">
        <v>514.01931049</v>
      </c>
      <c r="F13" s="20" t="n">
        <v>3.18988659</v>
      </c>
      <c r="G13" s="18" t="n">
        <v>504.63687972</v>
      </c>
      <c r="H13" s="20" t="n">
        <v>2.51326339</v>
      </c>
      <c r="I13" s="18" t="n">
        <v>495.83664458</v>
      </c>
      <c r="J13" s="20" t="n">
        <v>4.13201578</v>
      </c>
      <c r="K13" s="18" t="n">
        <v>484.07565612</v>
      </c>
      <c r="L13" s="20" t="n">
        <v>6.95215938</v>
      </c>
      <c r="M13" s="18" t="n">
        <v>408.4497126</v>
      </c>
      <c r="N13" s="20" t="n">
        <v>11.09739784</v>
      </c>
      <c r="O13" s="18" t="s">
        <v>481</v>
      </c>
      <c r="P13" s="20" t="s">
        <v>481</v>
      </c>
      <c r="Q13" s="18" t="s">
        <v>481</v>
      </c>
      <c r="R13" s="20" t="s">
        <v>481</v>
      </c>
      <c r="S13" s="18" t="s">
        <v>481</v>
      </c>
      <c r="T13" s="20" t="s">
        <v>481</v>
      </c>
      <c r="U13" s="18" t="n">
        <v>430.39574778</v>
      </c>
      <c r="V13" s="20" t="n">
        <v>12.58372062</v>
      </c>
    </row>
    <row r="14" spans="1:22">
      <c r="A14" s="15" t="s">
        <v>489</v>
      </c>
      <c r="B14" s="17" t="n">
        <v>5587</v>
      </c>
      <c r="C14" s="18">
        <f>(79.0/B14*100)</f>
        <v/>
      </c>
      <c r="D14" s="19" t="n">
        <v>5508</v>
      </c>
      <c r="E14" s="18" t="n">
        <v>527.23714912</v>
      </c>
      <c r="F14" s="20" t="n">
        <v>2.91371508</v>
      </c>
      <c r="G14" s="18" t="n">
        <v>518.99873829</v>
      </c>
      <c r="H14" s="20" t="n">
        <v>3.16676959</v>
      </c>
      <c r="I14" s="18" t="n">
        <v>516.64945783</v>
      </c>
      <c r="J14" s="20" t="n">
        <v>3.375032</v>
      </c>
      <c r="K14" s="18" t="n">
        <v>530.26752484</v>
      </c>
      <c r="L14" s="20" t="n">
        <v>6.07045739</v>
      </c>
      <c r="M14" s="18" t="n">
        <v>441.30811903</v>
      </c>
      <c r="N14" s="20" t="n">
        <v>11.03084771</v>
      </c>
      <c r="O14" s="18" t="s">
        <v>481</v>
      </c>
      <c r="P14" s="20" t="s">
        <v>481</v>
      </c>
      <c r="Q14" s="18" t="s">
        <v>481</v>
      </c>
      <c r="R14" s="20" t="s">
        <v>481</v>
      </c>
      <c r="S14" s="18" t="s">
        <v>481</v>
      </c>
      <c r="T14" s="20" t="s">
        <v>481</v>
      </c>
      <c r="U14" s="18" t="n">
        <v>427.10404457</v>
      </c>
      <c r="V14" s="20" t="n">
        <v>15.56114275</v>
      </c>
    </row>
    <row r="15" spans="1:22">
      <c r="A15" s="15" t="s">
        <v>490</v>
      </c>
      <c r="B15" s="17" t="n">
        <v>5882</v>
      </c>
      <c r="C15" s="18">
        <f>(74.0/B15*100)</f>
        <v/>
      </c>
      <c r="D15" s="19" t="n">
        <v>5808</v>
      </c>
      <c r="E15" s="18" t="n">
        <v>537.71390835</v>
      </c>
      <c r="F15" s="20" t="n">
        <v>2.95481178</v>
      </c>
      <c r="G15" s="18" t="n">
        <v>531.75400859</v>
      </c>
      <c r="H15" s="20" t="n">
        <v>3.05845431</v>
      </c>
      <c r="I15" s="18" t="n">
        <v>510.18245168</v>
      </c>
      <c r="J15" s="20" t="n">
        <v>4.29267748</v>
      </c>
      <c r="K15" s="18" t="n">
        <v>472.2193399</v>
      </c>
      <c r="L15" s="20" t="n">
        <v>9.524166839999999</v>
      </c>
      <c r="M15" s="18" t="n">
        <v>427.85194516</v>
      </c>
      <c r="N15" s="20" t="n">
        <v>13.33750715</v>
      </c>
      <c r="O15" s="18" t="s">
        <v>481</v>
      </c>
      <c r="P15" s="20" t="s">
        <v>481</v>
      </c>
      <c r="Q15" s="18" t="s">
        <v>481</v>
      </c>
      <c r="R15" s="20" t="s">
        <v>481</v>
      </c>
      <c r="S15" s="18" t="s">
        <v>481</v>
      </c>
      <c r="T15" s="20" t="s">
        <v>481</v>
      </c>
      <c r="U15" s="18" t="n">
        <v>460.55755976</v>
      </c>
      <c r="V15" s="20" t="n">
        <v>11.79733493</v>
      </c>
    </row>
    <row r="16" spans="1:22">
      <c r="A16" s="15" t="s">
        <v>491</v>
      </c>
      <c r="B16" s="17" t="n">
        <v>6108</v>
      </c>
      <c r="C16" s="18">
        <f>(127.0/B16*100)</f>
        <v/>
      </c>
      <c r="D16" s="19" t="n">
        <v>5981</v>
      </c>
      <c r="E16" s="18" t="n">
        <v>509.46724065</v>
      </c>
      <c r="F16" s="20" t="n">
        <v>3.02768419</v>
      </c>
      <c r="G16" s="18" t="n">
        <v>519.83229454</v>
      </c>
      <c r="H16" s="20" t="n">
        <v>2.93172797</v>
      </c>
      <c r="I16" s="18" t="n">
        <v>516.07537321</v>
      </c>
      <c r="J16" s="20" t="n">
        <v>4.08332936</v>
      </c>
      <c r="K16" s="18" t="n">
        <v>520.39194853</v>
      </c>
      <c r="L16" s="20" t="n">
        <v>6.73414859</v>
      </c>
      <c r="M16" s="18" t="n">
        <v>381.32610846</v>
      </c>
      <c r="N16" s="20" t="n">
        <v>9.03415012</v>
      </c>
      <c r="O16" s="18" t="s">
        <v>481</v>
      </c>
      <c r="P16" s="20" t="s">
        <v>481</v>
      </c>
      <c r="Q16" s="18" t="s">
        <v>481</v>
      </c>
      <c r="R16" s="20" t="s">
        <v>481</v>
      </c>
      <c r="S16" s="18" t="s">
        <v>481</v>
      </c>
      <c r="T16" s="20" t="s">
        <v>481</v>
      </c>
      <c r="U16" s="18" t="n">
        <v>389.02894809</v>
      </c>
      <c r="V16" s="20" t="n">
        <v>10.84829499</v>
      </c>
    </row>
    <row r="17" spans="1:22">
      <c r="A17" s="15" t="s">
        <v>492</v>
      </c>
      <c r="B17" s="17" t="n">
        <v>6504</v>
      </c>
      <c r="C17" s="18">
        <f>(1512.0/B17*100)</f>
        <v/>
      </c>
      <c r="D17" s="19" t="n">
        <v>4992</v>
      </c>
      <c r="E17" s="18" t="n">
        <v>528.35534661</v>
      </c>
      <c r="F17" s="20" t="n">
        <v>3.87032364</v>
      </c>
      <c r="G17" s="18" t="n">
        <v>523.83259765</v>
      </c>
      <c r="H17" s="20" t="n">
        <v>4.1067034</v>
      </c>
      <c r="I17" s="18" t="n">
        <v>531.89144748</v>
      </c>
      <c r="J17" s="20" t="n">
        <v>3.79839101</v>
      </c>
      <c r="K17" s="18" t="n">
        <v>529.61657036</v>
      </c>
      <c r="L17" s="20" t="n">
        <v>6.03111465</v>
      </c>
      <c r="M17" s="18" t="n">
        <v>421.3677583</v>
      </c>
      <c r="N17" s="20" t="n">
        <v>11.78783625</v>
      </c>
      <c r="O17" s="18" t="s">
        <v>481</v>
      </c>
      <c r="P17" s="20" t="s">
        <v>481</v>
      </c>
      <c r="Q17" s="18" t="s">
        <v>481</v>
      </c>
      <c r="R17" s="20" t="s">
        <v>481</v>
      </c>
      <c r="S17" s="18" t="s">
        <v>481</v>
      </c>
      <c r="T17" s="20" t="s">
        <v>481</v>
      </c>
      <c r="U17" s="18" t="n">
        <v>427.54317352</v>
      </c>
      <c r="V17" s="20" t="n">
        <v>7.64254517</v>
      </c>
    </row>
    <row r="18" spans="1:22">
      <c r="A18" s="15" t="s">
        <v>493</v>
      </c>
      <c r="B18" s="17" t="n">
        <v>5532</v>
      </c>
      <c r="C18" s="18">
        <f>(30.0/B18*100)</f>
        <v/>
      </c>
      <c r="D18" s="19" t="n">
        <v>5502</v>
      </c>
      <c r="E18" s="18" t="n">
        <v>470.62226752</v>
      </c>
      <c r="F18" s="20" t="n">
        <v>4.35584132</v>
      </c>
      <c r="G18" s="18" t="n">
        <v>470.05936579</v>
      </c>
      <c r="H18" s="20" t="n">
        <v>5.32187551</v>
      </c>
      <c r="I18" s="18" t="n">
        <v>481.99169457</v>
      </c>
      <c r="J18" s="20" t="n">
        <v>4.28237871</v>
      </c>
      <c r="K18" s="18" t="n">
        <v>481.15319736</v>
      </c>
      <c r="L18" s="20" t="n">
        <v>6.81987298</v>
      </c>
      <c r="M18" s="18" t="n">
        <v>384.05732268</v>
      </c>
      <c r="N18" s="20" t="n">
        <v>8.562141260000001</v>
      </c>
      <c r="O18" s="18" t="s">
        <v>481</v>
      </c>
      <c r="P18" s="20" t="s">
        <v>481</v>
      </c>
      <c r="Q18" s="18" t="s">
        <v>481</v>
      </c>
      <c r="R18" s="20" t="s">
        <v>481</v>
      </c>
      <c r="S18" s="18" t="s">
        <v>481</v>
      </c>
      <c r="T18" s="20" t="s">
        <v>481</v>
      </c>
      <c r="U18" s="18" t="n">
        <v>356.9179902</v>
      </c>
      <c r="V18" s="20" t="n">
        <v>12.69467479</v>
      </c>
    </row>
    <row r="19" spans="1:22">
      <c r="A19" s="15" t="s">
        <v>494</v>
      </c>
      <c r="B19" s="17" t="n">
        <v>5658</v>
      </c>
      <c r="C19" s="18">
        <f>(221.0/B19*100)</f>
        <v/>
      </c>
      <c r="D19" s="19" t="n">
        <v>5437</v>
      </c>
      <c r="E19" s="18" t="n">
        <v>477.83386209</v>
      </c>
      <c r="F19" s="20" t="n">
        <v>4.37865842</v>
      </c>
      <c r="G19" s="18" t="n">
        <v>473.5730277</v>
      </c>
      <c r="H19" s="20" t="n">
        <v>3.54705728</v>
      </c>
      <c r="I19" s="18" t="n">
        <v>474.98133078</v>
      </c>
      <c r="J19" s="20" t="n">
        <v>4.10213761</v>
      </c>
      <c r="K19" s="18" t="n">
        <v>478.36681697</v>
      </c>
      <c r="L19" s="20" t="n">
        <v>5.02666199</v>
      </c>
      <c r="M19" s="18" t="n">
        <v>460.09464118</v>
      </c>
      <c r="N19" s="20" t="n">
        <v>9.06619712</v>
      </c>
      <c r="O19" s="18" t="s">
        <v>481</v>
      </c>
      <c r="P19" s="20" t="s">
        <v>481</v>
      </c>
      <c r="Q19" s="18" t="s">
        <v>481</v>
      </c>
      <c r="R19" s="20" t="s">
        <v>481</v>
      </c>
      <c r="S19" s="18" t="s">
        <v>481</v>
      </c>
      <c r="T19" s="20" t="s">
        <v>481</v>
      </c>
      <c r="U19" s="18" t="n">
        <v>388.51436705</v>
      </c>
      <c r="V19" s="20" t="n">
        <v>10.14243115</v>
      </c>
    </row>
    <row r="20" spans="1:22">
      <c r="A20" s="15" t="s">
        <v>495</v>
      </c>
      <c r="B20" s="17" t="n">
        <v>3371</v>
      </c>
      <c r="C20" s="18">
        <f>(75.0/B20*100)</f>
        <v/>
      </c>
      <c r="D20" s="19" t="n">
        <v>3296</v>
      </c>
      <c r="E20" s="18" t="n">
        <v>494.98793784</v>
      </c>
      <c r="F20" s="20" t="n">
        <v>3.24851376</v>
      </c>
      <c r="G20" s="18" t="n">
        <v>488.27197058</v>
      </c>
      <c r="H20" s="20" t="n">
        <v>3.45851239</v>
      </c>
      <c r="I20" s="18" t="n">
        <v>477.39069064</v>
      </c>
      <c r="J20" s="20" t="n">
        <v>4.98951405</v>
      </c>
      <c r="K20" s="18" t="n">
        <v>479.30273185</v>
      </c>
      <c r="L20" s="20" t="n">
        <v>7.37454788</v>
      </c>
      <c r="M20" s="18" t="n">
        <v>405.22087886</v>
      </c>
      <c r="N20" s="20" t="n">
        <v>6.65394786</v>
      </c>
      <c r="O20" s="18" t="s">
        <v>481</v>
      </c>
      <c r="P20" s="20" t="s">
        <v>481</v>
      </c>
      <c r="Q20" s="18" t="s">
        <v>481</v>
      </c>
      <c r="R20" s="20" t="s">
        <v>481</v>
      </c>
      <c r="S20" s="18" t="s">
        <v>481</v>
      </c>
      <c r="T20" s="20" t="s">
        <v>481</v>
      </c>
      <c r="U20" s="18" t="n">
        <v>443.14280093</v>
      </c>
      <c r="V20" s="20" t="n">
        <v>17.46009119</v>
      </c>
    </row>
    <row r="21" spans="1:22">
      <c r="A21" s="15" t="s">
        <v>496</v>
      </c>
      <c r="B21" s="17" t="n">
        <v>5741</v>
      </c>
      <c r="C21" s="18">
        <f>(49.0/B21*100)</f>
        <v/>
      </c>
      <c r="D21" s="19" t="n">
        <v>5692</v>
      </c>
      <c r="E21" s="18" t="n">
        <v>525.49332664</v>
      </c>
      <c r="F21" s="20" t="n">
        <v>3.04024599</v>
      </c>
      <c r="G21" s="18" t="n">
        <v>533.15553504</v>
      </c>
      <c r="H21" s="20" t="n">
        <v>2.88048173</v>
      </c>
      <c r="I21" s="18" t="n">
        <v>525.34363043</v>
      </c>
      <c r="J21" s="20" t="n">
        <v>3.19442189</v>
      </c>
      <c r="K21" s="18" t="n">
        <v>516.80923756</v>
      </c>
      <c r="L21" s="20" t="n">
        <v>5.59913165</v>
      </c>
      <c r="M21" s="18" t="n">
        <v>460.50425535</v>
      </c>
      <c r="N21" s="20" t="n">
        <v>6.50407017</v>
      </c>
      <c r="O21" s="18" t="s">
        <v>481</v>
      </c>
      <c r="P21" s="20" t="s">
        <v>481</v>
      </c>
      <c r="Q21" s="18" t="s">
        <v>481</v>
      </c>
      <c r="R21" s="20" t="s">
        <v>481</v>
      </c>
      <c r="S21" s="18" t="s">
        <v>481</v>
      </c>
      <c r="T21" s="20" t="s">
        <v>481</v>
      </c>
      <c r="U21" s="18" t="n">
        <v>487.42733385</v>
      </c>
      <c r="V21" s="20" t="n">
        <v>17.51635519</v>
      </c>
    </row>
    <row r="22" spans="1:22">
      <c r="A22" s="15" t="s">
        <v>497</v>
      </c>
      <c r="B22" s="17" t="n">
        <v>6598</v>
      </c>
      <c r="C22" s="18">
        <f>(36.0/B22*100)</f>
        <v/>
      </c>
      <c r="D22" s="19" t="n">
        <v>6562</v>
      </c>
      <c r="E22" s="18" t="n">
        <v>476.64310134</v>
      </c>
      <c r="F22" s="20" t="n">
        <v>4.64608449</v>
      </c>
      <c r="G22" s="18" t="n">
        <v>483.01427084</v>
      </c>
      <c r="H22" s="20" t="n">
        <v>5.39029869</v>
      </c>
      <c r="I22" s="18" t="n">
        <v>503.21684571</v>
      </c>
      <c r="J22" s="20" t="n">
        <v>4.56263456</v>
      </c>
      <c r="K22" s="18" t="n">
        <v>514.87554231</v>
      </c>
      <c r="L22" s="20" t="n">
        <v>6.59818978</v>
      </c>
      <c r="M22" s="18" t="n">
        <v>419.58566859</v>
      </c>
      <c r="N22" s="20" t="n">
        <v>15.2592962</v>
      </c>
      <c r="O22" s="18" t="s">
        <v>481</v>
      </c>
      <c r="P22" s="20" t="s">
        <v>481</v>
      </c>
      <c r="Q22" s="18" t="n">
        <v>481.75555063</v>
      </c>
      <c r="R22" s="20" t="n">
        <v>8.711038220000001</v>
      </c>
      <c r="S22" s="18" t="s">
        <v>481</v>
      </c>
      <c r="T22" s="20" t="s">
        <v>481</v>
      </c>
      <c r="U22" s="18" t="n">
        <v>390.71127709</v>
      </c>
      <c r="V22" s="20" t="n">
        <v>11.7670253</v>
      </c>
    </row>
    <row r="23" spans="1:22">
      <c r="A23" s="15" t="s">
        <v>498</v>
      </c>
      <c r="B23" s="17" t="n">
        <v>11583</v>
      </c>
      <c r="C23" s="18">
        <f>(243.0/B23*100)</f>
        <v/>
      </c>
      <c r="D23" s="19" t="n">
        <v>11340</v>
      </c>
      <c r="E23" s="18" t="n">
        <v>479.99012084</v>
      </c>
      <c r="F23" s="20" t="n">
        <v>3.96442908</v>
      </c>
      <c r="G23" s="18" t="n">
        <v>492.84894557</v>
      </c>
      <c r="H23" s="20" t="n">
        <v>3.25024855</v>
      </c>
      <c r="I23" s="18" t="n">
        <v>496.28211606</v>
      </c>
      <c r="J23" s="20" t="n">
        <v>3.84876202</v>
      </c>
      <c r="K23" s="18" t="n">
        <v>510.22999976</v>
      </c>
      <c r="L23" s="20" t="n">
        <v>5.93951107</v>
      </c>
      <c r="M23" s="18" t="n">
        <v>436.39321419</v>
      </c>
      <c r="N23" s="20" t="n">
        <v>6.25548004</v>
      </c>
      <c r="O23" s="18" t="s">
        <v>481</v>
      </c>
      <c r="P23" s="20" t="s">
        <v>481</v>
      </c>
      <c r="Q23" s="18" t="s">
        <v>481</v>
      </c>
      <c r="R23" s="20" t="s">
        <v>481</v>
      </c>
      <c r="S23" s="18" t="s">
        <v>481</v>
      </c>
      <c r="T23" s="20" t="s">
        <v>481</v>
      </c>
      <c r="U23" s="18" t="n">
        <v>394.90178098</v>
      </c>
      <c r="V23" s="20" t="n">
        <v>14.19361003</v>
      </c>
    </row>
    <row r="24" spans="1:22">
      <c r="A24" s="15" t="s">
        <v>499</v>
      </c>
      <c r="B24" s="17" t="n">
        <v>6647</v>
      </c>
      <c r="C24" s="18">
        <f>(7.0/B24*100)</f>
        <v/>
      </c>
      <c r="D24" s="19" t="n">
        <v>6640</v>
      </c>
      <c r="E24" s="18" t="n">
        <v>521.40433475</v>
      </c>
      <c r="F24" s="20" t="n">
        <v>3.92056488</v>
      </c>
      <c r="G24" s="18" t="n">
        <v>523.58561403</v>
      </c>
      <c r="H24" s="20" t="n">
        <v>3.41112606</v>
      </c>
      <c r="I24" s="18" t="n">
        <v>508.59129299</v>
      </c>
      <c r="J24" s="20" t="n">
        <v>3.99723382</v>
      </c>
      <c r="K24" s="18" t="n">
        <v>496.82043317</v>
      </c>
      <c r="L24" s="20" t="n">
        <v>6.87041528</v>
      </c>
      <c r="M24" s="18" t="n">
        <v>470.10022337</v>
      </c>
      <c r="N24" s="20" t="n">
        <v>16.01405269</v>
      </c>
      <c r="O24" s="18" t="s">
        <v>481</v>
      </c>
      <c r="P24" s="20" t="s">
        <v>481</v>
      </c>
      <c r="Q24" s="18" t="s">
        <v>481</v>
      </c>
      <c r="R24" s="20" t="s">
        <v>481</v>
      </c>
      <c r="S24" s="18" t="s">
        <v>481</v>
      </c>
      <c r="T24" s="20" t="s">
        <v>481</v>
      </c>
      <c r="U24" s="18" t="n">
        <v>429.48185986</v>
      </c>
      <c r="V24" s="20" t="n">
        <v>15.18012741</v>
      </c>
    </row>
    <row r="25" spans="1:22">
      <c r="A25" s="15" t="s">
        <v>500</v>
      </c>
      <c r="B25" s="17" t="n">
        <v>5581</v>
      </c>
      <c r="C25" s="18">
        <f>(25.0/B25*100)</f>
        <v/>
      </c>
      <c r="D25" s="19" t="n">
        <v>5556</v>
      </c>
      <c r="E25" s="18" t="n">
        <v>533.5185340100001</v>
      </c>
      <c r="F25" s="20" t="n">
        <v>4.17693535</v>
      </c>
      <c r="G25" s="18" t="n">
        <v>528.22068905</v>
      </c>
      <c r="H25" s="20" t="n">
        <v>3.65513368</v>
      </c>
      <c r="I25" s="18" t="n">
        <v>519.86529444</v>
      </c>
      <c r="J25" s="20" t="n">
        <v>4.14102327</v>
      </c>
      <c r="K25" s="18" t="n">
        <v>498.51629041</v>
      </c>
      <c r="L25" s="20" t="n">
        <v>8.488308699999999</v>
      </c>
      <c r="M25" s="18" t="n">
        <v>421.68171102</v>
      </c>
      <c r="N25" s="20" t="n">
        <v>6.83880854</v>
      </c>
      <c r="O25" s="18" t="s">
        <v>481</v>
      </c>
      <c r="P25" s="20" t="s">
        <v>481</v>
      </c>
      <c r="Q25" s="18" t="s">
        <v>481</v>
      </c>
      <c r="R25" s="20" t="s">
        <v>481</v>
      </c>
      <c r="S25" s="18" t="s">
        <v>481</v>
      </c>
      <c r="T25" s="20" t="s">
        <v>481</v>
      </c>
      <c r="U25" s="18" t="n">
        <v>494.58023332</v>
      </c>
      <c r="V25" s="20" t="n">
        <v>24.31338313</v>
      </c>
    </row>
    <row r="26" spans="1:22">
      <c r="A26" s="15" t="s">
        <v>501</v>
      </c>
      <c r="B26" s="17" t="n">
        <v>4869</v>
      </c>
      <c r="C26" s="18">
        <f>(58.0/B26*100)</f>
        <v/>
      </c>
      <c r="D26" s="19" t="n">
        <v>4811</v>
      </c>
      <c r="E26" s="18" t="n">
        <v>493.06883469</v>
      </c>
      <c r="F26" s="20" t="n">
        <v>2.55716049</v>
      </c>
      <c r="G26" s="18" t="n">
        <v>484.38143148</v>
      </c>
      <c r="H26" s="20" t="n">
        <v>2.4551483</v>
      </c>
      <c r="I26" s="18" t="n">
        <v>492.30987647</v>
      </c>
      <c r="J26" s="20" t="n">
        <v>4.04400368</v>
      </c>
      <c r="K26" s="18" t="n">
        <v>499.96820054</v>
      </c>
      <c r="L26" s="20" t="n">
        <v>9.298728519999999</v>
      </c>
      <c r="M26" s="18" t="n">
        <v>467.99747676</v>
      </c>
      <c r="N26" s="20" t="n">
        <v>7.60690177</v>
      </c>
      <c r="O26" s="18" t="s">
        <v>481</v>
      </c>
      <c r="P26" s="20" t="s">
        <v>481</v>
      </c>
      <c r="Q26" s="18" t="s">
        <v>481</v>
      </c>
      <c r="R26" s="20" t="s">
        <v>481</v>
      </c>
      <c r="S26" s="18" t="s">
        <v>481</v>
      </c>
      <c r="T26" s="20" t="s">
        <v>481</v>
      </c>
      <c r="U26" s="18" t="n">
        <v>414.0342534</v>
      </c>
      <c r="V26" s="20" t="n">
        <v>16.88766337</v>
      </c>
    </row>
    <row r="27" spans="1:22">
      <c r="A27" s="15" t="s">
        <v>502</v>
      </c>
      <c r="B27" s="17" t="n">
        <v>5299</v>
      </c>
      <c r="C27" s="18">
        <f>(73.0/B27*100)</f>
        <v/>
      </c>
      <c r="D27" s="19" t="n">
        <v>5226</v>
      </c>
      <c r="E27" s="18" t="n">
        <v>483.67805932</v>
      </c>
      <c r="F27" s="20" t="n">
        <v>3.18111531</v>
      </c>
      <c r="G27" s="18" t="n">
        <v>495.84221627</v>
      </c>
      <c r="H27" s="20" t="n">
        <v>2.44702641</v>
      </c>
      <c r="I27" s="18" t="n">
        <v>495.13682785</v>
      </c>
      <c r="J27" s="20" t="n">
        <v>3.43691697</v>
      </c>
      <c r="K27" s="18" t="n">
        <v>500.32417817</v>
      </c>
      <c r="L27" s="20" t="n">
        <v>5.6647243</v>
      </c>
      <c r="M27" s="18" t="n">
        <v>420.45359793</v>
      </c>
      <c r="N27" s="20" t="n">
        <v>3.81960599</v>
      </c>
      <c r="O27" s="18" t="s">
        <v>481</v>
      </c>
      <c r="P27" s="20" t="s">
        <v>481</v>
      </c>
      <c r="Q27" s="18" t="s">
        <v>481</v>
      </c>
      <c r="R27" s="20" t="s">
        <v>481</v>
      </c>
      <c r="S27" s="18" t="s">
        <v>481</v>
      </c>
      <c r="T27" s="20" t="s">
        <v>481</v>
      </c>
      <c r="U27" s="18" t="n">
        <v>394.93544696</v>
      </c>
      <c r="V27" s="20" t="n">
        <v>10.28036633</v>
      </c>
    </row>
    <row r="28" spans="1:22">
      <c r="A28" s="15" t="s">
        <v>503</v>
      </c>
      <c r="B28" s="17" t="n">
        <v>7568</v>
      </c>
      <c r="C28" s="18">
        <f>(242.0/B28*100)</f>
        <v/>
      </c>
      <c r="D28" s="19" t="n">
        <v>7326</v>
      </c>
      <c r="E28" s="18" t="n">
        <v>423.08323263</v>
      </c>
      <c r="F28" s="20" t="n">
        <v>2.96040801</v>
      </c>
      <c r="G28" s="18" t="n">
        <v>435.13625045</v>
      </c>
      <c r="H28" s="20" t="n">
        <v>3.20729601</v>
      </c>
      <c r="I28" s="18" t="n">
        <v>428.06915428</v>
      </c>
      <c r="J28" s="20" t="n">
        <v>4.16776183</v>
      </c>
      <c r="K28" s="18" t="n">
        <v>426.69954349</v>
      </c>
      <c r="L28" s="20" t="n">
        <v>9.1621059</v>
      </c>
      <c r="M28" s="18" t="n">
        <v>420.50292955</v>
      </c>
      <c r="N28" s="20" t="n">
        <v>13.30341568</v>
      </c>
      <c r="O28" s="18" t="s">
        <v>481</v>
      </c>
      <c r="P28" s="20" t="s">
        <v>481</v>
      </c>
      <c r="Q28" s="18" t="s">
        <v>481</v>
      </c>
      <c r="R28" s="20" t="s">
        <v>481</v>
      </c>
      <c r="S28" s="18" t="s">
        <v>481</v>
      </c>
      <c r="T28" s="20" t="s">
        <v>481</v>
      </c>
      <c r="U28" s="18" t="n">
        <v>369.53233306</v>
      </c>
      <c r="V28" s="20" t="n">
        <v>8.863044070000001</v>
      </c>
    </row>
    <row r="29" spans="1:22">
      <c r="A29" s="15" t="s">
        <v>504</v>
      </c>
      <c r="B29" s="17" t="n">
        <v>5385</v>
      </c>
      <c r="C29" s="18">
        <f>(30.0/B29*100)</f>
        <v/>
      </c>
      <c r="D29" s="19" t="n">
        <v>5355</v>
      </c>
      <c r="E29" s="18" t="n">
        <v>509.22757001</v>
      </c>
      <c r="F29" s="20" t="n">
        <v>4.80206176</v>
      </c>
      <c r="G29" s="18" t="n">
        <v>506.86661637</v>
      </c>
      <c r="H29" s="20" t="n">
        <v>3.15420377</v>
      </c>
      <c r="I29" s="18" t="n">
        <v>501.56387538</v>
      </c>
      <c r="J29" s="20" t="n">
        <v>3.76751258</v>
      </c>
      <c r="K29" s="18" t="n">
        <v>496.81608866</v>
      </c>
      <c r="L29" s="20" t="n">
        <v>7.7567001</v>
      </c>
      <c r="M29" s="18" t="n">
        <v>500.05950033</v>
      </c>
      <c r="N29" s="20" t="n">
        <v>5.45605007</v>
      </c>
      <c r="O29" s="18" t="s">
        <v>481</v>
      </c>
      <c r="P29" s="20" t="s">
        <v>481</v>
      </c>
      <c r="Q29" s="18" t="s">
        <v>481</v>
      </c>
      <c r="R29" s="20" t="s">
        <v>481</v>
      </c>
      <c r="S29" s="18" t="s">
        <v>481</v>
      </c>
      <c r="T29" s="20" t="s">
        <v>481</v>
      </c>
      <c r="U29" s="18" t="n">
        <v>406.10649128</v>
      </c>
      <c r="V29" s="20" t="n">
        <v>17.99413663</v>
      </c>
    </row>
    <row r="30" spans="1:22">
      <c r="A30" s="15" t="s">
        <v>505</v>
      </c>
      <c r="B30" s="17" t="n">
        <v>4520</v>
      </c>
      <c r="C30" s="18">
        <f>(162.0/B30*100)</f>
        <v/>
      </c>
      <c r="D30" s="19" t="n">
        <v>4358</v>
      </c>
      <c r="E30" s="18" t="n">
        <v>528.57910001</v>
      </c>
      <c r="F30" s="20" t="n">
        <v>3.11782161</v>
      </c>
      <c r="G30" s="18" t="n">
        <v>517.7906268</v>
      </c>
      <c r="H30" s="20" t="n">
        <v>4.13529463</v>
      </c>
      <c r="I30" s="18" t="n">
        <v>520.27640488</v>
      </c>
      <c r="J30" s="20" t="n">
        <v>4.39440242</v>
      </c>
      <c r="K30" s="18" t="n">
        <v>503.605612</v>
      </c>
      <c r="L30" s="20" t="n">
        <v>11.6086837</v>
      </c>
      <c r="M30" s="18" t="n">
        <v>418.7611067</v>
      </c>
      <c r="N30" s="20" t="n">
        <v>6.04878688</v>
      </c>
      <c r="O30" s="18" t="s">
        <v>481</v>
      </c>
      <c r="P30" s="20" t="s">
        <v>481</v>
      </c>
      <c r="Q30" s="18" t="s">
        <v>481</v>
      </c>
      <c r="R30" s="20" t="s">
        <v>481</v>
      </c>
      <c r="S30" s="18" t="s">
        <v>481</v>
      </c>
      <c r="T30" s="20" t="s">
        <v>481</v>
      </c>
      <c r="U30" s="18" t="n">
        <v>427.53658768</v>
      </c>
      <c r="V30" s="20" t="n">
        <v>11.56318996</v>
      </c>
    </row>
    <row r="31" spans="1:22">
      <c r="A31" s="15" t="s">
        <v>506</v>
      </c>
      <c r="B31" s="17" t="n">
        <v>5456</v>
      </c>
      <c r="C31" s="18">
        <f>(139.0/B31*100)</f>
        <v/>
      </c>
      <c r="D31" s="19" t="n">
        <v>5317</v>
      </c>
      <c r="E31" s="18" t="n">
        <v>525.56932653</v>
      </c>
      <c r="F31" s="20" t="n">
        <v>3.18565017</v>
      </c>
      <c r="G31" s="18" t="n">
        <v>524.7875105000001</v>
      </c>
      <c r="H31" s="20" t="n">
        <v>3.05879072</v>
      </c>
      <c r="I31" s="18" t="n">
        <v>511.11138728</v>
      </c>
      <c r="J31" s="20" t="n">
        <v>3.90888524</v>
      </c>
      <c r="K31" s="18" t="n">
        <v>482.26867312</v>
      </c>
      <c r="L31" s="20" t="n">
        <v>6.50997077</v>
      </c>
      <c r="M31" s="18" t="s">
        <v>481</v>
      </c>
      <c r="N31" s="20" t="s">
        <v>481</v>
      </c>
      <c r="O31" s="18" t="s">
        <v>481</v>
      </c>
      <c r="P31" s="20" t="s">
        <v>481</v>
      </c>
      <c r="Q31" s="18" t="s">
        <v>481</v>
      </c>
      <c r="R31" s="20" t="s">
        <v>481</v>
      </c>
      <c r="S31" s="18" t="s">
        <v>481</v>
      </c>
      <c r="T31" s="20" t="s">
        <v>481</v>
      </c>
      <c r="U31" s="18" t="n">
        <v>401.70571544</v>
      </c>
      <c r="V31" s="20" t="n">
        <v>8.37087726</v>
      </c>
    </row>
    <row r="32" spans="1:22">
      <c r="A32" s="15" t="s">
        <v>507</v>
      </c>
      <c r="B32" s="17" t="n">
        <v>4478</v>
      </c>
      <c r="C32" s="18">
        <f>(6.0/B32*100)</f>
        <v/>
      </c>
      <c r="D32" s="19" t="n">
        <v>4472</v>
      </c>
      <c r="E32" s="18" t="n">
        <v>502.97576761</v>
      </c>
      <c r="F32" s="20" t="n">
        <v>3.79677547</v>
      </c>
      <c r="G32" s="18" t="n">
        <v>508.78495166</v>
      </c>
      <c r="H32" s="20" t="n">
        <v>3.04699636</v>
      </c>
      <c r="I32" s="18" t="n">
        <v>510.30310175</v>
      </c>
      <c r="J32" s="20" t="n">
        <v>3.88323823</v>
      </c>
      <c r="K32" s="18" t="n">
        <v>519.77384022</v>
      </c>
      <c r="L32" s="20" t="n">
        <v>7.05505584</v>
      </c>
      <c r="M32" s="18" t="n">
        <v>418.27699634</v>
      </c>
      <c r="N32" s="20" t="n">
        <v>11.93967801</v>
      </c>
      <c r="O32" s="18" t="s">
        <v>481</v>
      </c>
      <c r="P32" s="20" t="s">
        <v>481</v>
      </c>
      <c r="Q32" s="18" t="s">
        <v>481</v>
      </c>
      <c r="R32" s="20" t="s">
        <v>481</v>
      </c>
      <c r="S32" s="18" t="s">
        <v>481</v>
      </c>
      <c r="T32" s="20" t="s">
        <v>481</v>
      </c>
      <c r="U32" s="18" t="n">
        <v>444.5817991</v>
      </c>
      <c r="V32" s="20" t="n">
        <v>19.63581551</v>
      </c>
    </row>
    <row r="33" spans="1:22">
      <c r="A33" s="15" t="s">
        <v>508</v>
      </c>
      <c r="B33" s="17" t="n">
        <v>7325</v>
      </c>
      <c r="C33" s="18">
        <f>(78.0/B33*100)</f>
        <v/>
      </c>
      <c r="D33" s="19" t="n">
        <v>7247</v>
      </c>
      <c r="E33" s="18" t="n">
        <v>494.8158512</v>
      </c>
      <c r="F33" s="20" t="n">
        <v>3.51771598</v>
      </c>
      <c r="G33" s="18" t="n">
        <v>504.45989989</v>
      </c>
      <c r="H33" s="20" t="n">
        <v>4.58781751</v>
      </c>
      <c r="I33" s="18" t="n">
        <v>494.77785408</v>
      </c>
      <c r="J33" s="20" t="n">
        <v>4.91615103</v>
      </c>
      <c r="K33" s="18" t="n">
        <v>478.85546747</v>
      </c>
      <c r="L33" s="20" t="n">
        <v>11.41947098</v>
      </c>
      <c r="M33" s="18" t="n">
        <v>504.79760102</v>
      </c>
      <c r="N33" s="20" t="n">
        <v>3.40739521</v>
      </c>
      <c r="O33" s="18" t="s">
        <v>481</v>
      </c>
      <c r="P33" s="20" t="s">
        <v>481</v>
      </c>
      <c r="Q33" s="18" t="s">
        <v>481</v>
      </c>
      <c r="R33" s="20" t="s">
        <v>481</v>
      </c>
      <c r="S33" s="18" t="s">
        <v>481</v>
      </c>
      <c r="T33" s="20" t="s">
        <v>481</v>
      </c>
      <c r="U33" s="18" t="n">
        <v>453.40404928</v>
      </c>
      <c r="V33" s="20" t="n">
        <v>12.66298977</v>
      </c>
    </row>
    <row r="34" spans="1:22">
      <c r="A34" s="15" t="s">
        <v>509</v>
      </c>
      <c r="B34" s="17" t="n">
        <v>6350</v>
      </c>
      <c r="C34" s="18">
        <f>(101.0/B34*100)</f>
        <v/>
      </c>
      <c r="D34" s="19" t="n">
        <v>6249</v>
      </c>
      <c r="E34" s="18" t="n">
        <v>452.81079315</v>
      </c>
      <c r="F34" s="20" t="n">
        <v>3.46321421</v>
      </c>
      <c r="G34" s="18" t="n">
        <v>464.49953577</v>
      </c>
      <c r="H34" s="20" t="n">
        <v>3.51711599</v>
      </c>
      <c r="I34" s="18" t="n">
        <v>467.16626449</v>
      </c>
      <c r="J34" s="20" t="n">
        <v>4.37170365</v>
      </c>
      <c r="K34" s="18" t="n">
        <v>467.41497364</v>
      </c>
      <c r="L34" s="20" t="n">
        <v>5.85479388</v>
      </c>
      <c r="M34" s="18" t="n">
        <v>412.69710629</v>
      </c>
      <c r="N34" s="20" t="n">
        <v>14.24962195</v>
      </c>
      <c r="O34" s="18" t="s">
        <v>481</v>
      </c>
      <c r="P34" s="20" t="s">
        <v>481</v>
      </c>
      <c r="Q34" s="18" t="s">
        <v>481</v>
      </c>
      <c r="R34" s="20" t="s">
        <v>481</v>
      </c>
      <c r="S34" s="18" t="s">
        <v>481</v>
      </c>
      <c r="T34" s="20" t="s">
        <v>481</v>
      </c>
      <c r="U34" s="18" t="n">
        <v>348.28506743</v>
      </c>
      <c r="V34" s="20" t="n">
        <v>9.864036649999999</v>
      </c>
    </row>
    <row r="35" spans="1:22">
      <c r="A35" s="15" t="s">
        <v>510</v>
      </c>
      <c r="B35" s="17" t="n">
        <v>6406</v>
      </c>
      <c r="C35" s="18">
        <f>(58.0/B35*100)</f>
        <v/>
      </c>
      <c r="D35" s="19" t="n">
        <v>6348</v>
      </c>
      <c r="E35" s="18" t="n">
        <v>498.1910564</v>
      </c>
      <c r="F35" s="20" t="n">
        <v>4.86515305</v>
      </c>
      <c r="G35" s="18" t="n">
        <v>497.99259905</v>
      </c>
      <c r="H35" s="20" t="n">
        <v>4.16970926</v>
      </c>
      <c r="I35" s="18" t="n">
        <v>497.21419887</v>
      </c>
      <c r="J35" s="20" t="n">
        <v>4.90701011</v>
      </c>
      <c r="K35" s="18" t="n">
        <v>486.94874473</v>
      </c>
      <c r="L35" s="20" t="n">
        <v>8.417568429999999</v>
      </c>
      <c r="M35" s="18" t="n">
        <v>511.96195839</v>
      </c>
      <c r="N35" s="20" t="n">
        <v>2.20247171</v>
      </c>
      <c r="O35" s="18" t="s">
        <v>481</v>
      </c>
      <c r="P35" s="20" t="s">
        <v>481</v>
      </c>
      <c r="Q35" s="18" t="s">
        <v>481</v>
      </c>
      <c r="R35" s="20" t="s">
        <v>481</v>
      </c>
      <c r="S35" s="18" t="s">
        <v>481</v>
      </c>
      <c r="T35" s="20" t="s">
        <v>481</v>
      </c>
      <c r="U35" s="18" t="n">
        <v>460.0256053</v>
      </c>
      <c r="V35" s="20" t="n">
        <v>14.71034488</v>
      </c>
    </row>
    <row r="36" spans="1:22">
      <c r="A36" s="15" t="s">
        <v>511</v>
      </c>
      <c r="B36" s="17" t="n">
        <v>6736</v>
      </c>
      <c r="C36" s="18">
        <f>(55.0/B36*100)</f>
        <v/>
      </c>
      <c r="D36" s="19" t="n">
        <v>6681</v>
      </c>
      <c r="E36" s="18" t="n">
        <v>494.73029516</v>
      </c>
      <c r="F36" s="20" t="n">
        <v>3.46368687</v>
      </c>
      <c r="G36" s="18" t="n">
        <v>502.45016559</v>
      </c>
      <c r="H36" s="20" t="n">
        <v>3.23775675</v>
      </c>
      <c r="I36" s="18" t="n">
        <v>502.15463164</v>
      </c>
      <c r="J36" s="20" t="n">
        <v>4.00204751</v>
      </c>
      <c r="K36" s="18" t="n">
        <v>496.07505671</v>
      </c>
      <c r="L36" s="20" t="n">
        <v>6.35563559</v>
      </c>
      <c r="M36" s="18" t="n">
        <v>490.3722416</v>
      </c>
      <c r="N36" s="20" t="n">
        <v>4.18420925</v>
      </c>
      <c r="O36" s="18" t="s">
        <v>481</v>
      </c>
      <c r="P36" s="20" t="s">
        <v>481</v>
      </c>
      <c r="Q36" s="18" t="s">
        <v>481</v>
      </c>
      <c r="R36" s="20" t="s">
        <v>481</v>
      </c>
      <c r="S36" s="18" t="s">
        <v>481</v>
      </c>
      <c r="T36" s="20" t="s">
        <v>481</v>
      </c>
      <c r="U36" s="18" t="n">
        <v>423.99755867</v>
      </c>
      <c r="V36" s="20" t="n">
        <v>9.175531400000001</v>
      </c>
    </row>
    <row r="37" spans="1:22">
      <c r="A37" s="15" t="s">
        <v>512</v>
      </c>
      <c r="B37" s="17" t="n">
        <v>5458</v>
      </c>
      <c r="C37" s="18">
        <f>(104.0/B37*100)</f>
        <v/>
      </c>
      <c r="D37" s="19" t="n">
        <v>5354</v>
      </c>
      <c r="E37" s="18" t="n">
        <v>514.50833171</v>
      </c>
      <c r="F37" s="20" t="n">
        <v>3.87302207</v>
      </c>
      <c r="G37" s="18" t="n">
        <v>510.86231655</v>
      </c>
      <c r="H37" s="20" t="n">
        <v>3.65052703</v>
      </c>
      <c r="I37" s="18" t="n">
        <v>508.50645066</v>
      </c>
      <c r="J37" s="20" t="n">
        <v>4.90528037</v>
      </c>
      <c r="K37" s="18" t="n">
        <v>485.17180421</v>
      </c>
      <c r="L37" s="20" t="n">
        <v>7.58099156</v>
      </c>
      <c r="M37" s="18" t="n">
        <v>377.66528973</v>
      </c>
      <c r="N37" s="20" t="n">
        <v>8.85964399</v>
      </c>
      <c r="O37" s="18" t="s">
        <v>481</v>
      </c>
      <c r="P37" s="20" t="s">
        <v>481</v>
      </c>
      <c r="Q37" s="18" t="s">
        <v>481</v>
      </c>
      <c r="R37" s="20" t="s">
        <v>481</v>
      </c>
      <c r="S37" s="18" t="s">
        <v>481</v>
      </c>
      <c r="T37" s="20" t="s">
        <v>481</v>
      </c>
      <c r="U37" s="18" t="n">
        <v>401.40676268</v>
      </c>
      <c r="V37" s="20" t="n">
        <v>12.78072283</v>
      </c>
    </row>
    <row r="38" spans="1:22">
      <c r="A38" s="15" t="s">
        <v>513</v>
      </c>
      <c r="B38" s="17" t="n">
        <v>5860</v>
      </c>
      <c r="C38" s="18">
        <f>(21.0/B38*100)</f>
        <v/>
      </c>
      <c r="D38" s="19" t="n">
        <v>5839</v>
      </c>
      <c r="E38" s="18" t="n">
        <v>505.33607121</v>
      </c>
      <c r="F38" s="20" t="n">
        <v>4.12800033</v>
      </c>
      <c r="G38" s="18" t="n">
        <v>500.81634647</v>
      </c>
      <c r="H38" s="20" t="n">
        <v>4.27671255</v>
      </c>
      <c r="I38" s="18" t="n">
        <v>499.43060991</v>
      </c>
      <c r="J38" s="20" t="n">
        <v>4.14986783</v>
      </c>
      <c r="K38" s="18" t="n">
        <v>487.54871331</v>
      </c>
      <c r="L38" s="20" t="n">
        <v>5.68513279</v>
      </c>
      <c r="M38" s="18" t="n">
        <v>451.3764209</v>
      </c>
      <c r="N38" s="20" t="n">
        <v>7.03334187</v>
      </c>
      <c r="O38" s="18" t="s">
        <v>481</v>
      </c>
      <c r="P38" s="20" t="s">
        <v>481</v>
      </c>
      <c r="Q38" s="18" t="s">
        <v>481</v>
      </c>
      <c r="R38" s="20" t="s">
        <v>481</v>
      </c>
      <c r="S38" s="18" t="s">
        <v>481</v>
      </c>
      <c r="T38" s="20" t="s">
        <v>481</v>
      </c>
      <c r="U38" s="18" t="n">
        <v>437.7672477</v>
      </c>
      <c r="V38" s="20" t="n">
        <v>7.74087289</v>
      </c>
    </row>
    <row r="39" spans="1:22">
      <c r="A39" s="15" t="s">
        <v>514</v>
      </c>
      <c r="B39" s="17" t="n">
        <v>5895</v>
      </c>
      <c r="C39" s="18">
        <f>(33.0/B39*100)</f>
        <v/>
      </c>
      <c r="D39" s="19" t="n">
        <v>5862</v>
      </c>
      <c r="E39" s="18" t="n">
        <v>431.29114464</v>
      </c>
      <c r="F39" s="20" t="n">
        <v>4.44508082</v>
      </c>
      <c r="G39" s="18" t="n">
        <v>439.29975997</v>
      </c>
      <c r="H39" s="20" t="n">
        <v>4.53695867</v>
      </c>
      <c r="I39" s="18" t="n">
        <v>436.70703266</v>
      </c>
      <c r="J39" s="20" t="n">
        <v>5.45893727</v>
      </c>
      <c r="K39" s="18" t="n">
        <v>418.61965543</v>
      </c>
      <c r="L39" s="20" t="n">
        <v>7.2819716</v>
      </c>
      <c r="M39" s="18" t="n">
        <v>385.43607751</v>
      </c>
      <c r="N39" s="20" t="n">
        <v>6.46388279</v>
      </c>
      <c r="O39" s="18" t="s">
        <v>481</v>
      </c>
      <c r="P39" s="20" t="s">
        <v>481</v>
      </c>
      <c r="Q39" s="18" t="s">
        <v>481</v>
      </c>
      <c r="R39" s="20" t="s">
        <v>481</v>
      </c>
      <c r="S39" s="18" t="s">
        <v>481</v>
      </c>
      <c r="T39" s="20" t="s">
        <v>481</v>
      </c>
      <c r="U39" s="18" t="n">
        <v>367.29682049</v>
      </c>
      <c r="V39" s="20" t="n">
        <v>13.03593741</v>
      </c>
    </row>
    <row r="40" spans="1:22">
      <c r="A40" s="15" t="s">
        <v>515</v>
      </c>
      <c r="B40" s="17" t="n">
        <v>14157</v>
      </c>
      <c r="C40" s="18">
        <f>(376.0/B40*100)</f>
        <v/>
      </c>
      <c r="D40" s="19" t="n">
        <v>13781</v>
      </c>
      <c r="E40" s="18" t="n">
        <v>509.00487015</v>
      </c>
      <c r="F40" s="20" t="n">
        <v>3.34940869</v>
      </c>
      <c r="G40" s="18" t="n">
        <v>508.24201796</v>
      </c>
      <c r="H40" s="20" t="n">
        <v>3.12935082</v>
      </c>
      <c r="I40" s="18" t="n">
        <v>487.12268479</v>
      </c>
      <c r="J40" s="20" t="n">
        <v>4.75904474</v>
      </c>
      <c r="K40" s="18" t="n">
        <v>484.70165791</v>
      </c>
      <c r="L40" s="20" t="n">
        <v>8.65142077</v>
      </c>
      <c r="M40" s="18" t="n">
        <v>419.2667557</v>
      </c>
      <c r="N40" s="20" t="n">
        <v>6.86651094</v>
      </c>
      <c r="O40" s="18" t="s">
        <v>481</v>
      </c>
      <c r="P40" s="20" t="s">
        <v>481</v>
      </c>
      <c r="Q40" s="18" t="s">
        <v>481</v>
      </c>
      <c r="R40" s="20" t="s">
        <v>481</v>
      </c>
      <c r="S40" s="18" t="s">
        <v>481</v>
      </c>
      <c r="T40" s="20" t="s">
        <v>481</v>
      </c>
      <c r="U40" s="18" t="n">
        <v>392.95079996</v>
      </c>
      <c r="V40" s="20" t="n">
        <v>10.28376876</v>
      </c>
    </row>
    <row r="41" spans="1:22">
      <c r="A41" s="15" t="s">
        <v>516</v>
      </c>
      <c r="B41" s="17" t="n">
        <v>5712</v>
      </c>
      <c r="C41" s="18">
        <f>(52.0/B41*100)</f>
        <v/>
      </c>
      <c r="D41" s="19" t="n">
        <v>5660</v>
      </c>
      <c r="E41" s="18" t="n">
        <v>511.09677566</v>
      </c>
      <c r="F41" s="20" t="n">
        <v>3.91056826</v>
      </c>
      <c r="G41" s="18" t="n">
        <v>495.00386499</v>
      </c>
      <c r="H41" s="20" t="n">
        <v>4.37831326</v>
      </c>
      <c r="I41" s="18" t="n">
        <v>489.06638625</v>
      </c>
      <c r="J41" s="20" t="n">
        <v>4.54975158</v>
      </c>
      <c r="K41" s="18" t="n">
        <v>484.48095553</v>
      </c>
      <c r="L41" s="20" t="n">
        <v>8.217140949999999</v>
      </c>
      <c r="M41" s="18" t="n">
        <v>460.36740886</v>
      </c>
      <c r="N41" s="20" t="n">
        <v>8.72283927</v>
      </c>
      <c r="O41" s="18" t="s">
        <v>481</v>
      </c>
      <c r="P41" s="20" t="s">
        <v>481</v>
      </c>
      <c r="Q41" s="18" t="s">
        <v>481</v>
      </c>
      <c r="R41" s="20" t="s">
        <v>481</v>
      </c>
      <c r="S41" s="18" t="s">
        <v>481</v>
      </c>
      <c r="T41" s="20" t="s">
        <v>481</v>
      </c>
      <c r="U41" s="18" t="n">
        <v>381.65637099</v>
      </c>
      <c r="V41" s="20" t="n">
        <v>16.80467341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350.86657762</v>
      </c>
      <c r="F45" s="20" t="n">
        <v>3.21875323</v>
      </c>
      <c r="G45" s="18" t="n">
        <v>350.38989724</v>
      </c>
      <c r="H45" s="20" t="n">
        <v>3.83347913</v>
      </c>
      <c r="I45" s="18" t="n">
        <v>351.50292918</v>
      </c>
      <c r="J45" s="20" t="n">
        <v>4.19404421</v>
      </c>
      <c r="K45" s="18" t="n">
        <v>343.14004681</v>
      </c>
      <c r="L45" s="20" t="n">
        <v>5.32970434</v>
      </c>
      <c r="M45" s="18" t="s">
        <v>481</v>
      </c>
      <c r="N45" s="20" t="s">
        <v>481</v>
      </c>
      <c r="O45" s="18" t="s">
        <v>481</v>
      </c>
      <c r="P45" s="20" t="s">
        <v>481</v>
      </c>
      <c r="Q45" s="18" t="s">
        <v>481</v>
      </c>
      <c r="R45" s="20" t="s">
        <v>481</v>
      </c>
      <c r="S45" s="18" t="n">
        <v>342.88801693</v>
      </c>
      <c r="T45" s="20" t="n">
        <v>16.70179944</v>
      </c>
      <c r="U45" s="18" t="n">
        <v>339.49272999</v>
      </c>
      <c r="V45" s="20" t="n">
        <v>7.78059765</v>
      </c>
    </row>
    <row r="46" spans="1:22">
      <c r="A46" s="15" t="s">
        <v>521</v>
      </c>
      <c r="B46" s="17" t="n">
        <v>23141</v>
      </c>
      <c r="C46" s="18">
        <f>(1960.0/B46*100)</f>
        <v/>
      </c>
      <c r="D46" s="19" t="n">
        <v>21181</v>
      </c>
      <c r="E46" s="18" t="n">
        <v>425.62053925</v>
      </c>
      <c r="F46" s="20" t="n">
        <v>3.84051019</v>
      </c>
      <c r="G46" s="18" t="n">
        <v>429.98210839</v>
      </c>
      <c r="H46" s="20" t="n">
        <v>3.38183597</v>
      </c>
      <c r="I46" s="18" t="n">
        <v>427.08317736</v>
      </c>
      <c r="J46" s="20" t="n">
        <v>4.05622716</v>
      </c>
      <c r="K46" s="18" t="n">
        <v>428.86276293</v>
      </c>
      <c r="L46" s="20" t="n">
        <v>7.22039097</v>
      </c>
      <c r="M46" s="18" t="n">
        <v>361.70374871</v>
      </c>
      <c r="N46" s="20" t="n">
        <v>3.67101074</v>
      </c>
      <c r="O46" s="18" t="s">
        <v>481</v>
      </c>
      <c r="P46" s="20" t="s">
        <v>481</v>
      </c>
      <c r="Q46" s="18" t="s">
        <v>481</v>
      </c>
      <c r="R46" s="20" t="s">
        <v>481</v>
      </c>
      <c r="S46" s="18" t="s">
        <v>481</v>
      </c>
      <c r="T46" s="20" t="s">
        <v>481</v>
      </c>
      <c r="U46" s="18" t="n">
        <v>377.74438857</v>
      </c>
      <c r="V46" s="20" t="n">
        <v>4.92660219</v>
      </c>
    </row>
    <row r="47" spans="1:22">
      <c r="A47" s="15" t="s">
        <v>522</v>
      </c>
      <c r="B47" s="17" t="n">
        <v>5928</v>
      </c>
      <c r="C47" s="18">
        <f>(267.0/B47*100)</f>
        <v/>
      </c>
      <c r="D47" s="19" t="n">
        <v>5661</v>
      </c>
      <c r="E47" s="18" t="n">
        <v>443.99876356</v>
      </c>
      <c r="F47" s="20" t="n">
        <v>5.25226777</v>
      </c>
      <c r="G47" s="18" t="n">
        <v>446.99785078</v>
      </c>
      <c r="H47" s="20" t="n">
        <v>5.24254174</v>
      </c>
      <c r="I47" s="18" t="n">
        <v>456.16613398</v>
      </c>
      <c r="J47" s="20" t="n">
        <v>5.50379934</v>
      </c>
      <c r="K47" s="18" t="n">
        <v>474.10242738</v>
      </c>
      <c r="L47" s="20" t="n">
        <v>8.54594567</v>
      </c>
      <c r="M47" s="18" t="n">
        <v>330.16195456</v>
      </c>
      <c r="N47" s="20" t="n">
        <v>6.5233442</v>
      </c>
      <c r="O47" s="18" t="s">
        <v>481</v>
      </c>
      <c r="P47" s="20" t="s">
        <v>481</v>
      </c>
      <c r="Q47" s="18" t="s">
        <v>481</v>
      </c>
      <c r="R47" s="20" t="s">
        <v>481</v>
      </c>
      <c r="S47" s="18" t="s">
        <v>481</v>
      </c>
      <c r="T47" s="20" t="s">
        <v>481</v>
      </c>
      <c r="U47" s="18" t="n">
        <v>336.03711808</v>
      </c>
      <c r="V47" s="20" t="n">
        <v>9.101694520000001</v>
      </c>
    </row>
    <row r="48" spans="1:22">
      <c r="A48" s="15" t="s">
        <v>523</v>
      </c>
      <c r="B48" s="17" t="n">
        <v>9841</v>
      </c>
      <c r="C48" s="18">
        <f>(8.0/B48*100)</f>
        <v/>
      </c>
      <c r="D48" s="19" t="n">
        <v>9833</v>
      </c>
      <c r="E48" s="18" t="n">
        <v>514.27227307</v>
      </c>
      <c r="F48" s="20" t="n">
        <v>5.98869566</v>
      </c>
      <c r="G48" s="18" t="n">
        <v>497.57544448</v>
      </c>
      <c r="H48" s="20" t="n">
        <v>5.57362518</v>
      </c>
      <c r="I48" s="18" t="n">
        <v>468.66329934</v>
      </c>
      <c r="J48" s="20" t="n">
        <v>7.78238264</v>
      </c>
      <c r="K48" s="18" t="n">
        <v>454.56173545</v>
      </c>
      <c r="L48" s="20" t="n">
        <v>13.33849739</v>
      </c>
      <c r="M48" s="18" t="n">
        <v>442.18295743</v>
      </c>
      <c r="N48" s="20" t="n">
        <v>7.02465201</v>
      </c>
      <c r="O48" s="18" t="s">
        <v>481</v>
      </c>
      <c r="P48" s="20" t="s">
        <v>481</v>
      </c>
      <c r="Q48" s="18" t="s">
        <v>481</v>
      </c>
      <c r="R48" s="20" t="s">
        <v>481</v>
      </c>
      <c r="S48" s="18" t="s">
        <v>481</v>
      </c>
      <c r="T48" s="20" t="s">
        <v>481</v>
      </c>
      <c r="U48" s="18" t="n">
        <v>416.64789982</v>
      </c>
      <c r="V48" s="20" t="n">
        <v>21.90595954</v>
      </c>
    </row>
    <row r="49" spans="1:22">
      <c r="A49" s="15" t="s">
        <v>524</v>
      </c>
      <c r="B49" s="17" t="n">
        <v>6349</v>
      </c>
      <c r="C49" s="18">
        <f>(56.0/B49*100)</f>
        <v/>
      </c>
      <c r="D49" s="19" t="n">
        <v>6293</v>
      </c>
      <c r="E49" s="18" t="n">
        <v>424.07876463</v>
      </c>
      <c r="F49" s="20" t="n">
        <v>3.36653369</v>
      </c>
      <c r="G49" s="18" t="n">
        <v>431.06904932</v>
      </c>
      <c r="H49" s="20" t="n">
        <v>3.76459593</v>
      </c>
      <c r="I49" s="18" t="n">
        <v>436.24474496</v>
      </c>
      <c r="J49" s="20" t="n">
        <v>5.0070617</v>
      </c>
      <c r="K49" s="18" t="n">
        <v>417.47733587</v>
      </c>
      <c r="L49" s="20" t="n">
        <v>7.5365358</v>
      </c>
      <c r="M49" s="18" t="s">
        <v>481</v>
      </c>
      <c r="N49" s="20" t="s">
        <v>481</v>
      </c>
      <c r="O49" s="18" t="s">
        <v>481</v>
      </c>
      <c r="P49" s="20" t="s">
        <v>481</v>
      </c>
      <c r="Q49" s="18" t="s">
        <v>481</v>
      </c>
      <c r="R49" s="20" t="s">
        <v>481</v>
      </c>
      <c r="S49" s="18" t="n">
        <v>376.7731</v>
      </c>
      <c r="T49" s="20" t="n">
        <v>21.86899057</v>
      </c>
      <c r="U49" s="18" t="n">
        <v>343.65115403</v>
      </c>
      <c r="V49" s="20" t="n">
        <v>10.0646698</v>
      </c>
    </row>
    <row r="50" spans="1:22">
      <c r="A50" s="15" t="s">
        <v>525</v>
      </c>
      <c r="B50" s="17" t="n">
        <v>11795</v>
      </c>
      <c r="C50" s="18">
        <f>(294.0/B50*100)</f>
        <v/>
      </c>
      <c r="D50" s="19" t="n">
        <v>11501</v>
      </c>
      <c r="E50" s="18" t="n">
        <v>422.57869631</v>
      </c>
      <c r="F50" s="20" t="n">
        <v>2.98239025</v>
      </c>
      <c r="G50" s="18" t="n">
        <v>433.28488747</v>
      </c>
      <c r="H50" s="20" t="n">
        <v>3.65637595</v>
      </c>
      <c r="I50" s="18" t="n">
        <v>433.78610996</v>
      </c>
      <c r="J50" s="20" t="n">
        <v>3.90581771</v>
      </c>
      <c r="K50" s="18" t="n">
        <v>448.76013076</v>
      </c>
      <c r="L50" s="20" t="n">
        <v>7.0344078</v>
      </c>
      <c r="M50" s="18" t="n">
        <v>366.92642505</v>
      </c>
      <c r="N50" s="20" t="n">
        <v>6.73675518</v>
      </c>
      <c r="O50" s="18" t="s">
        <v>481</v>
      </c>
      <c r="P50" s="20" t="s">
        <v>481</v>
      </c>
      <c r="Q50" s="18" t="s">
        <v>481</v>
      </c>
      <c r="R50" s="20" t="s">
        <v>481</v>
      </c>
      <c r="S50" s="18" t="s">
        <v>481</v>
      </c>
      <c r="T50" s="20" t="s">
        <v>481</v>
      </c>
      <c r="U50" s="18" t="n">
        <v>352.51234262</v>
      </c>
      <c r="V50" s="20" t="n">
        <v>10.60187658</v>
      </c>
    </row>
    <row r="51" spans="1:22">
      <c r="A51" s="15" t="s">
        <v>526</v>
      </c>
      <c r="B51" s="17" t="n">
        <v>6866</v>
      </c>
      <c r="C51" s="18">
        <f>(119.0/B51*100)</f>
        <v/>
      </c>
      <c r="D51" s="19" t="n">
        <v>6747</v>
      </c>
      <c r="E51" s="18" t="n">
        <v>429.76870264</v>
      </c>
      <c r="F51" s="20" t="n">
        <v>2.76828702</v>
      </c>
      <c r="G51" s="18" t="n">
        <v>439.53474911</v>
      </c>
      <c r="H51" s="20" t="n">
        <v>3.35764764</v>
      </c>
      <c r="I51" s="18" t="n">
        <v>423.81686121</v>
      </c>
      <c r="J51" s="20" t="n">
        <v>4.58189788</v>
      </c>
      <c r="K51" s="18" t="n">
        <v>426.57149136</v>
      </c>
      <c r="L51" s="20" t="n">
        <v>7.17999309</v>
      </c>
      <c r="M51" s="18" t="n">
        <v>383.27112715</v>
      </c>
      <c r="N51" s="20" t="n">
        <v>7.20497991</v>
      </c>
      <c r="O51" s="18" t="s">
        <v>481</v>
      </c>
      <c r="P51" s="20" t="s">
        <v>481</v>
      </c>
      <c r="Q51" s="18" t="s">
        <v>481</v>
      </c>
      <c r="R51" s="20" t="s">
        <v>481</v>
      </c>
      <c r="S51" s="18" t="s">
        <v>481</v>
      </c>
      <c r="T51" s="20" t="s">
        <v>481</v>
      </c>
      <c r="U51" s="18" t="n">
        <v>400.88485399</v>
      </c>
      <c r="V51" s="20" t="n">
        <v>11.01958579</v>
      </c>
    </row>
    <row r="52" spans="1:22">
      <c r="A52" s="15" t="s">
        <v>527</v>
      </c>
      <c r="B52" s="17" t="n">
        <v>5809</v>
      </c>
      <c r="C52" s="18">
        <f>(90.0/B52*100)</f>
        <v/>
      </c>
      <c r="D52" s="19" t="n">
        <v>5719</v>
      </c>
      <c r="E52" s="18" t="n">
        <v>495.36128243</v>
      </c>
      <c r="F52" s="20" t="n">
        <v>3.50481804</v>
      </c>
      <c r="G52" s="18" t="n">
        <v>491.88988791</v>
      </c>
      <c r="H52" s="20" t="n">
        <v>3.73972928</v>
      </c>
      <c r="I52" s="18" t="n">
        <v>501.29684043</v>
      </c>
      <c r="J52" s="20" t="n">
        <v>3.47715278</v>
      </c>
      <c r="K52" s="18" t="n">
        <v>509.1967417</v>
      </c>
      <c r="L52" s="20" t="n">
        <v>5.16116849</v>
      </c>
      <c r="M52" s="18" t="n">
        <v>421.26811804</v>
      </c>
      <c r="N52" s="20" t="n">
        <v>5.96822849</v>
      </c>
      <c r="O52" s="18" t="s">
        <v>481</v>
      </c>
      <c r="P52" s="20" t="s">
        <v>481</v>
      </c>
      <c r="Q52" s="18" t="s">
        <v>481</v>
      </c>
      <c r="R52" s="20" t="s">
        <v>481</v>
      </c>
      <c r="S52" s="18" t="s">
        <v>481</v>
      </c>
      <c r="T52" s="20" t="s">
        <v>481</v>
      </c>
      <c r="U52" s="18" t="n">
        <v>416.11521977</v>
      </c>
      <c r="V52" s="20" t="n">
        <v>8.77780403</v>
      </c>
    </row>
    <row r="53" spans="1:22">
      <c r="A53" s="15" t="s">
        <v>528</v>
      </c>
      <c r="B53" s="17" t="n">
        <v>5571</v>
      </c>
      <c r="C53" s="18">
        <f>(100.0/B53*100)</f>
        <v/>
      </c>
      <c r="D53" s="19" t="n">
        <v>5471</v>
      </c>
      <c r="E53" s="18" t="n">
        <v>463.22954235</v>
      </c>
      <c r="F53" s="20" t="n">
        <v>3.11477055</v>
      </c>
      <c r="G53" s="18" t="n">
        <v>449.40294329</v>
      </c>
      <c r="H53" s="20" t="n">
        <v>2.93958547</v>
      </c>
      <c r="I53" s="18" t="n">
        <v>444.2432006</v>
      </c>
      <c r="J53" s="20" t="n">
        <v>3.49810695</v>
      </c>
      <c r="K53" s="18" t="n">
        <v>438.96915184</v>
      </c>
      <c r="L53" s="20" t="n">
        <v>5.83067038</v>
      </c>
      <c r="M53" s="18" t="n">
        <v>364.18043417</v>
      </c>
      <c r="N53" s="20" t="n">
        <v>5.41914123</v>
      </c>
      <c r="O53" s="18" t="s">
        <v>481</v>
      </c>
      <c r="P53" s="20" t="s">
        <v>481</v>
      </c>
      <c r="Q53" s="18" t="s">
        <v>481</v>
      </c>
      <c r="R53" s="20" t="s">
        <v>481</v>
      </c>
      <c r="S53" s="18" t="s">
        <v>481</v>
      </c>
      <c r="T53" s="20" t="s">
        <v>481</v>
      </c>
      <c r="U53" s="18" t="n">
        <v>355.13715541</v>
      </c>
      <c r="V53" s="20" t="n">
        <v>9.135167819999999</v>
      </c>
    </row>
    <row r="54" spans="1:22">
      <c r="A54" s="15" t="s">
        <v>529</v>
      </c>
      <c r="B54" s="17" t="n">
        <v>4740</v>
      </c>
      <c r="C54" s="18">
        <f>(336.0/B54*100)</f>
        <v/>
      </c>
      <c r="D54" s="19" t="n">
        <v>4404</v>
      </c>
      <c r="E54" s="18" t="n">
        <v>363.83842969</v>
      </c>
      <c r="F54" s="20" t="n">
        <v>3.23382376</v>
      </c>
      <c r="G54" s="18" t="n">
        <v>379.06802073</v>
      </c>
      <c r="H54" s="20" t="n">
        <v>5.19159212</v>
      </c>
      <c r="I54" s="18" t="n">
        <v>385.04865008</v>
      </c>
      <c r="J54" s="20" t="n">
        <v>5.48184067</v>
      </c>
      <c r="K54" s="18" t="n">
        <v>387.34285086</v>
      </c>
      <c r="L54" s="20" t="n">
        <v>10.50734245</v>
      </c>
      <c r="M54" s="18" t="n">
        <v>285.11114138</v>
      </c>
      <c r="N54" s="20" t="n">
        <v>8.04981896</v>
      </c>
      <c r="O54" s="18" t="s">
        <v>481</v>
      </c>
      <c r="P54" s="20" t="s">
        <v>481</v>
      </c>
      <c r="Q54" s="18" t="s">
        <v>481</v>
      </c>
      <c r="R54" s="20" t="s">
        <v>481</v>
      </c>
      <c r="S54" s="18" t="s">
        <v>481</v>
      </c>
      <c r="T54" s="20" t="s">
        <v>481</v>
      </c>
      <c r="U54" s="18" t="n">
        <v>301.80737774</v>
      </c>
      <c r="V54" s="20" t="n">
        <v>5.90121827</v>
      </c>
    </row>
    <row r="55" spans="1:22">
      <c r="A55" s="15" t="s">
        <v>530</v>
      </c>
      <c r="B55" s="17" t="n">
        <v>5316</v>
      </c>
      <c r="C55" s="18">
        <f>(22.0/B55*100)</f>
        <v/>
      </c>
      <c r="D55" s="19" t="n">
        <v>5294</v>
      </c>
      <c r="E55" s="18" t="n">
        <v>397.79899571</v>
      </c>
      <c r="F55" s="20" t="n">
        <v>4.14634163</v>
      </c>
      <c r="G55" s="18" t="n">
        <v>414.52179123</v>
      </c>
      <c r="H55" s="20" t="n">
        <v>4.11270871</v>
      </c>
      <c r="I55" s="18" t="n">
        <v>402.34698805</v>
      </c>
      <c r="J55" s="20" t="n">
        <v>3.81443428</v>
      </c>
      <c r="K55" s="18" t="n">
        <v>410.26873011</v>
      </c>
      <c r="L55" s="20" t="n">
        <v>6.94796409</v>
      </c>
      <c r="M55" s="18" t="s">
        <v>481</v>
      </c>
      <c r="N55" s="20" t="s">
        <v>481</v>
      </c>
      <c r="O55" s="18" t="s">
        <v>481</v>
      </c>
      <c r="P55" s="20" t="s">
        <v>481</v>
      </c>
      <c r="Q55" s="18" t="s">
        <v>481</v>
      </c>
      <c r="R55" s="20" t="s">
        <v>481</v>
      </c>
      <c r="S55" s="18" t="n">
        <v>288.80248939</v>
      </c>
      <c r="T55" s="20" t="n">
        <v>28.62160899</v>
      </c>
      <c r="U55" s="18" t="n">
        <v>290.12282034</v>
      </c>
      <c r="V55" s="20" t="n">
        <v>11.18624029</v>
      </c>
    </row>
    <row r="56" spans="1:22">
      <c r="A56" s="15" t="s">
        <v>531</v>
      </c>
      <c r="B56" s="17" t="n">
        <v>5359</v>
      </c>
      <c r="C56" s="18">
        <f>(77.0/B56*100)</f>
        <v/>
      </c>
      <c r="D56" s="19" t="n">
        <v>5282</v>
      </c>
      <c r="E56" s="18" t="n">
        <v>545.97846135</v>
      </c>
      <c r="F56" s="20" t="n">
        <v>4.2812515</v>
      </c>
      <c r="G56" s="18" t="n">
        <v>535.3926794499999</v>
      </c>
      <c r="H56" s="20" t="n">
        <v>3.72739922</v>
      </c>
      <c r="I56" s="18" t="n">
        <v>511.6972677</v>
      </c>
      <c r="J56" s="20" t="n">
        <v>4.30321247</v>
      </c>
      <c r="K56" s="18" t="n">
        <v>518.51256627</v>
      </c>
      <c r="L56" s="20" t="n">
        <v>11.14570218</v>
      </c>
      <c r="M56" s="18" t="n">
        <v>511.472242</v>
      </c>
      <c r="N56" s="20" t="n">
        <v>3.24970706</v>
      </c>
      <c r="O56" s="18" t="s">
        <v>481</v>
      </c>
      <c r="P56" s="20" t="s">
        <v>481</v>
      </c>
      <c r="Q56" s="18" t="s">
        <v>481</v>
      </c>
      <c r="R56" s="20" t="s">
        <v>481</v>
      </c>
      <c r="S56" s="18" t="s">
        <v>481</v>
      </c>
      <c r="T56" s="20" t="s">
        <v>481</v>
      </c>
      <c r="U56" s="18" t="n">
        <v>505.04479073</v>
      </c>
      <c r="V56" s="20" t="n">
        <v>14.73927595</v>
      </c>
    </row>
    <row r="57" spans="1:22">
      <c r="A57" s="15" t="s">
        <v>532</v>
      </c>
      <c r="B57" s="17" t="n">
        <v>6513</v>
      </c>
      <c r="C57" s="18">
        <f>(0.0/B57*100)</f>
        <v/>
      </c>
      <c r="D57" s="19" t="n">
        <v>6513</v>
      </c>
      <c r="E57" s="18" t="n">
        <v>398.30065057</v>
      </c>
      <c r="F57" s="20" t="n">
        <v>3.5039489</v>
      </c>
      <c r="G57" s="18" t="n">
        <v>403.44332808</v>
      </c>
      <c r="H57" s="20" t="n">
        <v>3.75629721</v>
      </c>
      <c r="I57" s="18" t="n">
        <v>395.14384997</v>
      </c>
      <c r="J57" s="20" t="n">
        <v>3.40422136</v>
      </c>
      <c r="K57" s="18" t="n">
        <v>379.53396593</v>
      </c>
      <c r="L57" s="20" t="n">
        <v>6.13856269</v>
      </c>
      <c r="M57" s="18" t="s">
        <v>481</v>
      </c>
      <c r="N57" s="20" t="s">
        <v>481</v>
      </c>
      <c r="O57" s="18" t="s">
        <v>481</v>
      </c>
      <c r="P57" s="20" t="s">
        <v>481</v>
      </c>
      <c r="Q57" s="18" t="n">
        <v>471.1484</v>
      </c>
      <c r="R57" s="20" t="n">
        <v>21.89527366</v>
      </c>
      <c r="S57" s="18" t="n">
        <v>242.62209678</v>
      </c>
      <c r="T57" s="20" t="n">
        <v>28.34974032</v>
      </c>
      <c r="U57" s="18" t="n">
        <v>376.65481689</v>
      </c>
      <c r="V57" s="20" t="n">
        <v>11.86790297</v>
      </c>
    </row>
    <row r="58" spans="1:22">
      <c r="A58" s="15" t="s">
        <v>533</v>
      </c>
      <c r="B58" s="17" t="n">
        <v>7267</v>
      </c>
      <c r="C58" s="18">
        <f>(10.0/B58*100)</f>
        <v/>
      </c>
      <c r="D58" s="19" t="n">
        <v>7257</v>
      </c>
      <c r="E58" s="18" t="n">
        <v>418.1350598</v>
      </c>
      <c r="F58" s="20" t="n">
        <v>3.20573283</v>
      </c>
      <c r="G58" s="18" t="n">
        <v>408.1944227</v>
      </c>
      <c r="H58" s="20" t="n">
        <v>3.39375548</v>
      </c>
      <c r="I58" s="18" t="n">
        <v>407.9517226</v>
      </c>
      <c r="J58" s="20" t="n">
        <v>4.91070266</v>
      </c>
      <c r="K58" s="18" t="n">
        <v>380.66451373</v>
      </c>
      <c r="L58" s="20" t="n">
        <v>7.65605671</v>
      </c>
      <c r="M58" s="18" t="s">
        <v>481</v>
      </c>
      <c r="N58" s="20" t="s">
        <v>481</v>
      </c>
      <c r="O58" s="18" t="s">
        <v>481</v>
      </c>
      <c r="P58" s="20" t="s">
        <v>481</v>
      </c>
      <c r="Q58" s="18" t="s">
        <v>481</v>
      </c>
      <c r="R58" s="20" t="s">
        <v>481</v>
      </c>
      <c r="S58" s="18" t="n">
        <v>269.84376974</v>
      </c>
      <c r="T58" s="20" t="n">
        <v>26.34383045</v>
      </c>
      <c r="U58" s="18" t="n">
        <v>311.24376037</v>
      </c>
      <c r="V58" s="20" t="n">
        <v>15.17566673</v>
      </c>
    </row>
    <row r="59" spans="1:22">
      <c r="A59" s="15" t="s">
        <v>534</v>
      </c>
      <c r="B59" s="17" t="n">
        <v>4826</v>
      </c>
      <c r="C59" s="18">
        <f>(26.0/B59*100)</f>
        <v/>
      </c>
      <c r="D59" s="19" t="n">
        <v>4800</v>
      </c>
      <c r="E59" s="18" t="n">
        <v>348.15899196</v>
      </c>
      <c r="F59" s="20" t="n">
        <v>1.88920735</v>
      </c>
      <c r="G59" s="18" t="n">
        <v>354.12318228</v>
      </c>
      <c r="H59" s="20" t="n">
        <v>3.4245556</v>
      </c>
      <c r="I59" s="18" t="n">
        <v>352.82262137</v>
      </c>
      <c r="J59" s="20" t="n">
        <v>5.41016526</v>
      </c>
      <c r="K59" s="18" t="n">
        <v>334.17919363</v>
      </c>
      <c r="L59" s="20" t="n">
        <v>12.88260435</v>
      </c>
      <c r="M59" s="18" t="s">
        <v>481</v>
      </c>
      <c r="N59" s="20" t="s">
        <v>481</v>
      </c>
      <c r="O59" s="18" t="s">
        <v>481</v>
      </c>
      <c r="P59" s="20" t="s">
        <v>481</v>
      </c>
      <c r="Q59" s="18" t="s">
        <v>481</v>
      </c>
      <c r="R59" s="20" t="s">
        <v>481</v>
      </c>
      <c r="S59" s="18" t="n">
        <v>269.97671255</v>
      </c>
      <c r="T59" s="20" t="n">
        <v>14.5658452</v>
      </c>
      <c r="U59" s="18" t="n">
        <v>246.74417353</v>
      </c>
      <c r="V59" s="20" t="n">
        <v>11.55044717</v>
      </c>
    </row>
    <row r="60" spans="1:22">
      <c r="A60" s="15" t="s">
        <v>535</v>
      </c>
      <c r="B60" s="17" t="n">
        <v>4546</v>
      </c>
      <c r="C60" s="18">
        <f>(15.0/B60*100)</f>
        <v/>
      </c>
      <c r="D60" s="19" t="n">
        <v>4531</v>
      </c>
      <c r="E60" s="18" t="n">
        <v>354.82096228</v>
      </c>
      <c r="F60" s="20" t="n">
        <v>4.91940528</v>
      </c>
      <c r="G60" s="18" t="n">
        <v>339.53997801</v>
      </c>
      <c r="H60" s="20" t="n">
        <v>6.65371146</v>
      </c>
      <c r="I60" s="18" t="n">
        <v>352.23217696</v>
      </c>
      <c r="J60" s="20" t="n">
        <v>6.75754623</v>
      </c>
      <c r="K60" s="18" t="n">
        <v>342.53119851</v>
      </c>
      <c r="L60" s="20" t="n">
        <v>10.00152658</v>
      </c>
      <c r="M60" s="18" t="s">
        <v>481</v>
      </c>
      <c r="N60" s="20" t="s">
        <v>481</v>
      </c>
      <c r="O60" s="18" t="s">
        <v>481</v>
      </c>
      <c r="P60" s="20" t="s">
        <v>481</v>
      </c>
      <c r="Q60" s="18" t="s">
        <v>481</v>
      </c>
      <c r="R60" s="20" t="s">
        <v>481</v>
      </c>
      <c r="S60" s="18" t="n">
        <v>219.99985629</v>
      </c>
      <c r="T60" s="20" t="n">
        <v>17.6658676</v>
      </c>
      <c r="U60" s="18" t="n">
        <v>294.60173312</v>
      </c>
      <c r="V60" s="20" t="n">
        <v>12.16070053</v>
      </c>
    </row>
    <row r="61" spans="1:22">
      <c r="A61" s="15" t="s">
        <v>536</v>
      </c>
      <c r="B61" s="17" t="n">
        <v>6525</v>
      </c>
      <c r="C61" s="18">
        <f>(157.0/B61*100)</f>
        <v/>
      </c>
      <c r="D61" s="19" t="n">
        <v>6368</v>
      </c>
      <c r="E61" s="18" t="n">
        <v>484.96871904</v>
      </c>
      <c r="F61" s="20" t="n">
        <v>3.31300929</v>
      </c>
      <c r="G61" s="18" t="n">
        <v>478.14460899</v>
      </c>
      <c r="H61" s="20" t="n">
        <v>3.12326588</v>
      </c>
      <c r="I61" s="18" t="n">
        <v>469.1637934</v>
      </c>
      <c r="J61" s="20" t="n">
        <v>3.60777142</v>
      </c>
      <c r="K61" s="18" t="n">
        <v>461.71271158</v>
      </c>
      <c r="L61" s="20" t="n">
        <v>8.0839912</v>
      </c>
      <c r="M61" s="18" t="n">
        <v>383.6044198</v>
      </c>
      <c r="N61" s="20" t="n">
        <v>9.387721190000001</v>
      </c>
      <c r="O61" s="18" t="s">
        <v>481</v>
      </c>
      <c r="P61" s="20" t="s">
        <v>481</v>
      </c>
      <c r="Q61" s="18" t="s">
        <v>481</v>
      </c>
      <c r="R61" s="20" t="s">
        <v>481</v>
      </c>
      <c r="S61" s="18" t="s">
        <v>481</v>
      </c>
      <c r="T61" s="20" t="s">
        <v>481</v>
      </c>
      <c r="U61" s="18" t="n">
        <v>395.39121342</v>
      </c>
      <c r="V61" s="20" t="n">
        <v>13.18772165</v>
      </c>
    </row>
    <row r="62" spans="1:22">
      <c r="A62" s="15" t="s">
        <v>537</v>
      </c>
      <c r="B62" s="17" t="n">
        <v>4476</v>
      </c>
      <c r="C62" s="18">
        <f>(3.0/B62*100)</f>
        <v/>
      </c>
      <c r="D62" s="19" t="n">
        <v>4473</v>
      </c>
      <c r="E62" s="18" t="n">
        <v>516.72077816</v>
      </c>
      <c r="F62" s="20" t="n">
        <v>2.60330929</v>
      </c>
      <c r="G62" s="18" t="n">
        <v>517.70662444</v>
      </c>
      <c r="H62" s="20" t="n">
        <v>2.43057402</v>
      </c>
      <c r="I62" s="18" t="n">
        <v>500.1105664</v>
      </c>
      <c r="J62" s="20" t="n">
        <v>3.2069496</v>
      </c>
      <c r="K62" s="18" t="n">
        <v>475.81406325</v>
      </c>
      <c r="L62" s="20" t="n">
        <v>8.574070389999999</v>
      </c>
      <c r="M62" s="18" t="n">
        <v>489.95828195</v>
      </c>
      <c r="N62" s="20" t="n">
        <v>4.45531942</v>
      </c>
      <c r="O62" s="18" t="s">
        <v>481</v>
      </c>
      <c r="P62" s="20" t="s">
        <v>481</v>
      </c>
      <c r="Q62" s="18" t="s">
        <v>481</v>
      </c>
      <c r="R62" s="20" t="s">
        <v>481</v>
      </c>
      <c r="S62" s="18" t="s">
        <v>481</v>
      </c>
      <c r="T62" s="20" t="s">
        <v>481</v>
      </c>
      <c r="U62" s="18" t="n">
        <v>466.54164588</v>
      </c>
      <c r="V62" s="20" t="n">
        <v>22.68719725</v>
      </c>
    </row>
    <row r="63" spans="1:22">
      <c r="A63" s="15" t="s">
        <v>538</v>
      </c>
      <c r="B63" s="17" t="n">
        <v>5324</v>
      </c>
      <c r="C63" s="18">
        <f>(13.0/B63*100)</f>
        <v/>
      </c>
      <c r="D63" s="19" t="n">
        <v>5311</v>
      </c>
      <c r="E63" s="18" t="n">
        <v>350.64614313</v>
      </c>
      <c r="F63" s="20" t="n">
        <v>2.21244229</v>
      </c>
      <c r="G63" s="18" t="n">
        <v>361.68936184</v>
      </c>
      <c r="H63" s="20" t="n">
        <v>3.50309453</v>
      </c>
      <c r="I63" s="18" t="n">
        <v>350.2616922</v>
      </c>
      <c r="J63" s="20" t="n">
        <v>4.09284956</v>
      </c>
      <c r="K63" s="18" t="n">
        <v>358.74403324</v>
      </c>
      <c r="L63" s="20" t="n">
        <v>9.02896309</v>
      </c>
      <c r="M63" s="18" t="s">
        <v>481</v>
      </c>
      <c r="N63" s="20" t="s">
        <v>481</v>
      </c>
      <c r="O63" s="18" t="s">
        <v>481</v>
      </c>
      <c r="P63" s="20" t="s">
        <v>481</v>
      </c>
      <c r="Q63" s="18" t="s">
        <v>481</v>
      </c>
      <c r="R63" s="20" t="s">
        <v>481</v>
      </c>
      <c r="S63" s="18" t="n">
        <v>242.38245476</v>
      </c>
      <c r="T63" s="20" t="n">
        <v>32.18303561</v>
      </c>
      <c r="U63" s="18" t="n">
        <v>320.80424133</v>
      </c>
      <c r="V63" s="20" t="n">
        <v>6.90632907</v>
      </c>
    </row>
    <row r="64" spans="1:22">
      <c r="A64" s="15" t="s">
        <v>539</v>
      </c>
      <c r="B64" s="17" t="n">
        <v>3634</v>
      </c>
      <c r="C64" s="18">
        <f>(3.0/B64*100)</f>
        <v/>
      </c>
      <c r="D64" s="19" t="n">
        <v>3631</v>
      </c>
      <c r="E64" s="18" t="n">
        <v>463.58227379</v>
      </c>
      <c r="F64" s="20" t="n">
        <v>2.56741235</v>
      </c>
      <c r="G64" s="18" t="n">
        <v>452.2277962</v>
      </c>
      <c r="H64" s="20" t="n">
        <v>3.7369175</v>
      </c>
      <c r="I64" s="18" t="n">
        <v>437.06155202</v>
      </c>
      <c r="J64" s="20" t="n">
        <v>5.85911306</v>
      </c>
      <c r="K64" s="18" t="n">
        <v>402.04477939</v>
      </c>
      <c r="L64" s="20" t="n">
        <v>10.59776714</v>
      </c>
      <c r="M64" s="18" t="s">
        <v>481</v>
      </c>
      <c r="N64" s="20" t="s">
        <v>481</v>
      </c>
      <c r="O64" s="18" t="s">
        <v>481</v>
      </c>
      <c r="P64" s="20" t="s">
        <v>481</v>
      </c>
      <c r="Q64" s="18" t="s">
        <v>481</v>
      </c>
      <c r="R64" s="20" t="s">
        <v>481</v>
      </c>
      <c r="S64" s="18" t="n">
        <v>435.7079</v>
      </c>
      <c r="T64" s="20" t="n">
        <v>34.25105388</v>
      </c>
      <c r="U64" s="18" t="n">
        <v>275.26979229</v>
      </c>
      <c r="V64" s="20" t="n">
        <v>11.32442045</v>
      </c>
    </row>
    <row r="65" spans="1:22">
      <c r="A65" s="15" t="s">
        <v>540</v>
      </c>
      <c r="B65" s="17" t="n">
        <v>5325</v>
      </c>
      <c r="C65" s="18">
        <f>(14.0/B65*100)</f>
        <v/>
      </c>
      <c r="D65" s="19" t="n">
        <v>5311</v>
      </c>
      <c r="E65" s="18" t="n">
        <v>417.00045541</v>
      </c>
      <c r="F65" s="20" t="n">
        <v>2.87083633</v>
      </c>
      <c r="G65" s="18" t="n">
        <v>431.06737459</v>
      </c>
      <c r="H65" s="20" t="n">
        <v>3.46855286</v>
      </c>
      <c r="I65" s="18" t="n">
        <v>411.72867111</v>
      </c>
      <c r="J65" s="20" t="n">
        <v>4.75160335</v>
      </c>
      <c r="K65" s="18" t="n">
        <v>379.95700427</v>
      </c>
      <c r="L65" s="20" t="n">
        <v>11.67562531</v>
      </c>
      <c r="M65" s="18" t="s">
        <v>481</v>
      </c>
      <c r="N65" s="20" t="s">
        <v>481</v>
      </c>
      <c r="O65" s="18" t="s">
        <v>481</v>
      </c>
      <c r="P65" s="20" t="s">
        <v>481</v>
      </c>
      <c r="Q65" s="18" t="n">
        <v>342.87482639</v>
      </c>
      <c r="R65" s="20" t="n">
        <v>24.87514371</v>
      </c>
      <c r="S65" s="18" t="s">
        <v>481</v>
      </c>
      <c r="T65" s="20" t="s">
        <v>481</v>
      </c>
      <c r="U65" s="18" t="n">
        <v>308.8127076</v>
      </c>
      <c r="V65" s="20" t="n">
        <v>11.15053678</v>
      </c>
    </row>
    <row r="66" spans="1:22">
      <c r="A66" s="15" t="s">
        <v>541</v>
      </c>
      <c r="B66" s="17" t="n">
        <v>5665</v>
      </c>
      <c r="C66" s="18">
        <f>(83.0/B66*100)</f>
        <v/>
      </c>
      <c r="D66" s="19" t="n">
        <v>5582</v>
      </c>
      <c r="E66" s="18" t="n">
        <v>431.67572803</v>
      </c>
      <c r="F66" s="20" t="n">
        <v>3.0215966</v>
      </c>
      <c r="G66" s="18" t="n">
        <v>436.9288276</v>
      </c>
      <c r="H66" s="20" t="n">
        <v>2.91428253</v>
      </c>
      <c r="I66" s="18" t="n">
        <v>454.24323749</v>
      </c>
      <c r="J66" s="20" t="n">
        <v>3.92807414</v>
      </c>
      <c r="K66" s="18" t="n">
        <v>457.36050642</v>
      </c>
      <c r="L66" s="20" t="n">
        <v>5.86254322</v>
      </c>
      <c r="M66" s="18" t="n">
        <v>375.03384174</v>
      </c>
      <c r="N66" s="20" t="n">
        <v>4.57448314</v>
      </c>
      <c r="O66" s="18" t="s">
        <v>481</v>
      </c>
      <c r="P66" s="20" t="s">
        <v>481</v>
      </c>
      <c r="Q66" s="18" t="s">
        <v>481</v>
      </c>
      <c r="R66" s="20" t="s">
        <v>481</v>
      </c>
      <c r="S66" s="18" t="s">
        <v>481</v>
      </c>
      <c r="T66" s="20" t="s">
        <v>481</v>
      </c>
      <c r="U66" s="18" t="n">
        <v>356.04220703</v>
      </c>
      <c r="V66" s="20" t="n">
        <v>5.76436052</v>
      </c>
    </row>
    <row r="67" spans="1:22">
      <c r="A67" s="15" t="s">
        <v>542</v>
      </c>
      <c r="B67" s="17" t="n">
        <v>6971</v>
      </c>
      <c r="C67" s="18">
        <f>(607.0/B67*100)</f>
        <v/>
      </c>
      <c r="D67" s="19" t="n">
        <v>6364</v>
      </c>
      <c r="E67" s="18" t="n">
        <v>399.13086286</v>
      </c>
      <c r="F67" s="20" t="n">
        <v>3.28107728</v>
      </c>
      <c r="G67" s="18" t="n">
        <v>421.89035978</v>
      </c>
      <c r="H67" s="20" t="n">
        <v>3.52716092</v>
      </c>
      <c r="I67" s="18" t="n">
        <v>419.35876772</v>
      </c>
      <c r="J67" s="20" t="n">
        <v>4.31076067</v>
      </c>
      <c r="K67" s="18" t="n">
        <v>421.81319142</v>
      </c>
      <c r="L67" s="20" t="n">
        <v>9.25915268</v>
      </c>
      <c r="M67" s="18" t="n">
        <v>362.89280251</v>
      </c>
      <c r="N67" s="20" t="n">
        <v>6.96386695</v>
      </c>
      <c r="O67" s="18" t="s">
        <v>481</v>
      </c>
      <c r="P67" s="20" t="s">
        <v>481</v>
      </c>
      <c r="Q67" s="18" t="s">
        <v>481</v>
      </c>
      <c r="R67" s="20" t="s">
        <v>481</v>
      </c>
      <c r="S67" s="18" t="s">
        <v>481</v>
      </c>
      <c r="T67" s="20" t="s">
        <v>481</v>
      </c>
      <c r="U67" s="18" t="n">
        <v>313.01818454</v>
      </c>
      <c r="V67" s="20" t="n">
        <v>7.7372418</v>
      </c>
    </row>
    <row r="68" spans="1:22">
      <c r="A68" s="15" t="s">
        <v>543</v>
      </c>
      <c r="B68" s="17" t="n">
        <v>12083</v>
      </c>
      <c r="C68" s="18">
        <f>(31.0/B68*100)</f>
        <v/>
      </c>
      <c r="D68" s="19" t="n">
        <v>12052</v>
      </c>
      <c r="E68" s="18" t="n">
        <v>429.00644142</v>
      </c>
      <c r="F68" s="20" t="n">
        <v>2.03018648</v>
      </c>
      <c r="G68" s="18" t="n">
        <v>417.10637434</v>
      </c>
      <c r="H68" s="20" t="n">
        <v>2.33816956</v>
      </c>
      <c r="I68" s="18" t="n">
        <v>413.71515165</v>
      </c>
      <c r="J68" s="20" t="n">
        <v>3.4305938</v>
      </c>
      <c r="K68" s="18" t="n">
        <v>365.11463965</v>
      </c>
      <c r="L68" s="20" t="n">
        <v>6.17202299</v>
      </c>
      <c r="M68" s="18" t="n">
        <v>328.28585839</v>
      </c>
      <c r="N68" s="20" t="n">
        <v>3.23835827</v>
      </c>
      <c r="O68" s="18" t="s">
        <v>481</v>
      </c>
      <c r="P68" s="20" t="s">
        <v>481</v>
      </c>
      <c r="Q68" s="18" t="s">
        <v>481</v>
      </c>
      <c r="R68" s="20" t="s">
        <v>481</v>
      </c>
      <c r="S68" s="18" t="s">
        <v>481</v>
      </c>
      <c r="T68" s="20" t="s">
        <v>481</v>
      </c>
      <c r="U68" s="18" t="n">
        <v>325.88736524</v>
      </c>
      <c r="V68" s="20" t="n">
        <v>5.70150209</v>
      </c>
    </row>
    <row r="69" spans="1:22">
      <c r="A69" s="15" t="s">
        <v>544</v>
      </c>
      <c r="B69" s="17" t="n">
        <v>4876</v>
      </c>
      <c r="C69" s="18">
        <f>(0.0/B69*100)</f>
        <v/>
      </c>
      <c r="D69" s="19" t="n">
        <v>4876</v>
      </c>
      <c r="E69" s="18" t="n">
        <v>425.19901151</v>
      </c>
      <c r="F69" s="20" t="n">
        <v>4.72431543</v>
      </c>
      <c r="G69" s="18" t="n">
        <v>449.08599565</v>
      </c>
      <c r="H69" s="20" t="n">
        <v>4.78471212</v>
      </c>
      <c r="I69" s="18" t="n">
        <v>432.42152882</v>
      </c>
      <c r="J69" s="20" t="n">
        <v>4.78457058</v>
      </c>
      <c r="K69" s="18" t="n">
        <v>423.63695554</v>
      </c>
      <c r="L69" s="20" t="n">
        <v>8.38408261</v>
      </c>
      <c r="M69" s="18" t="s">
        <v>481</v>
      </c>
      <c r="N69" s="20" t="s">
        <v>481</v>
      </c>
      <c r="O69" s="18" t="s">
        <v>481</v>
      </c>
      <c r="P69" s="20" t="s">
        <v>481</v>
      </c>
      <c r="Q69" s="18" t="s">
        <v>481</v>
      </c>
      <c r="R69" s="20" t="s">
        <v>481</v>
      </c>
      <c r="S69" s="18" t="s">
        <v>481</v>
      </c>
      <c r="T69" s="20" t="s">
        <v>481</v>
      </c>
      <c r="U69" s="18" t="n">
        <v>307.15076357</v>
      </c>
      <c r="V69" s="20" t="n">
        <v>28.84729529</v>
      </c>
    </row>
    <row r="70" spans="1:22">
      <c r="A70" s="15" t="s">
        <v>545</v>
      </c>
      <c r="B70" s="17" t="n">
        <v>6036</v>
      </c>
      <c r="C70" s="18">
        <f>(223.0/B70*100)</f>
        <v/>
      </c>
      <c r="D70" s="19" t="n">
        <v>5813</v>
      </c>
      <c r="E70" s="18" t="n">
        <v>496.38936817</v>
      </c>
      <c r="F70" s="20" t="n">
        <v>3.82952631</v>
      </c>
      <c r="G70" s="18" t="n">
        <v>503.1044689</v>
      </c>
      <c r="H70" s="20" t="n">
        <v>3.60840145</v>
      </c>
      <c r="I70" s="18" t="n">
        <v>504.33329398</v>
      </c>
      <c r="J70" s="20" t="n">
        <v>4.42172202</v>
      </c>
      <c r="K70" s="18" t="n">
        <v>512.34430487</v>
      </c>
      <c r="L70" s="20" t="n">
        <v>7.97380199</v>
      </c>
      <c r="M70" s="18" t="n">
        <v>432.50302033</v>
      </c>
      <c r="N70" s="20" t="n">
        <v>6.8787403</v>
      </c>
      <c r="O70" s="18" t="s">
        <v>481</v>
      </c>
      <c r="P70" s="20" t="s">
        <v>481</v>
      </c>
      <c r="Q70" s="18" t="s">
        <v>481</v>
      </c>
      <c r="R70" s="20" t="s">
        <v>481</v>
      </c>
      <c r="S70" s="18" t="s">
        <v>481</v>
      </c>
      <c r="T70" s="20" t="s">
        <v>481</v>
      </c>
      <c r="U70" s="18" t="n">
        <v>457.92283582</v>
      </c>
      <c r="V70" s="20" t="n">
        <v>10.72395137</v>
      </c>
    </row>
    <row r="71" spans="1:22">
      <c r="A71" s="15" t="s">
        <v>546</v>
      </c>
      <c r="B71" s="17" t="n">
        <v>6115</v>
      </c>
      <c r="C71" s="18">
        <f>(29.0/B71*100)</f>
        <v/>
      </c>
      <c r="D71" s="19" t="n">
        <v>6086</v>
      </c>
      <c r="E71" s="18" t="n">
        <v>552.20133053</v>
      </c>
      <c r="F71" s="20" t="n">
        <v>2.67623889</v>
      </c>
      <c r="G71" s="18" t="n">
        <v>539.14046909</v>
      </c>
      <c r="H71" s="20" t="n">
        <v>2.59867544</v>
      </c>
      <c r="I71" s="18" t="n">
        <v>512.27337866</v>
      </c>
      <c r="J71" s="20" t="n">
        <v>4.820473</v>
      </c>
      <c r="K71" s="18" t="n">
        <v>505.81214364</v>
      </c>
      <c r="L71" s="20" t="n">
        <v>14.78646677</v>
      </c>
      <c r="M71" s="18" t="n">
        <v>434.90114573</v>
      </c>
      <c r="N71" s="20" t="n">
        <v>6.3583381</v>
      </c>
      <c r="O71" s="18" t="s">
        <v>481</v>
      </c>
      <c r="P71" s="20" t="s">
        <v>481</v>
      </c>
      <c r="Q71" s="18" t="s">
        <v>481</v>
      </c>
      <c r="R71" s="20" t="s">
        <v>481</v>
      </c>
      <c r="S71" s="18" t="s">
        <v>481</v>
      </c>
      <c r="T71" s="20" t="s">
        <v>481</v>
      </c>
      <c r="U71" s="18" t="n">
        <v>441.95151062</v>
      </c>
      <c r="V71" s="20" t="n">
        <v>25.28054819</v>
      </c>
    </row>
    <row r="72" spans="1:22">
      <c r="A72" s="15" t="s">
        <v>547</v>
      </c>
      <c r="B72" s="17" t="n">
        <v>7708</v>
      </c>
      <c r="C72" s="18">
        <f>(5.0/B72*100)</f>
        <v/>
      </c>
      <c r="D72" s="19" t="n">
        <v>7703</v>
      </c>
      <c r="E72" s="18" t="n">
        <v>511.96169694</v>
      </c>
      <c r="F72" s="20" t="n">
        <v>3.5074679</v>
      </c>
      <c r="G72" s="18" t="n">
        <v>504.45130886</v>
      </c>
      <c r="H72" s="20" t="n">
        <v>3.14767411</v>
      </c>
      <c r="I72" s="18" t="n">
        <v>481.11961225</v>
      </c>
      <c r="J72" s="20" t="n">
        <v>4.04315812</v>
      </c>
      <c r="K72" s="18" t="n">
        <v>455.78871869</v>
      </c>
      <c r="L72" s="20" t="n">
        <v>8.485076019999999</v>
      </c>
      <c r="M72" s="18" t="n">
        <v>444.00457368</v>
      </c>
      <c r="N72" s="20" t="n">
        <v>7.84830689</v>
      </c>
      <c r="O72" s="18" t="s">
        <v>481</v>
      </c>
      <c r="P72" s="20" t="s">
        <v>481</v>
      </c>
      <c r="Q72" s="18" t="s">
        <v>481</v>
      </c>
      <c r="R72" s="20" t="s">
        <v>481</v>
      </c>
      <c r="S72" s="18" t="s">
        <v>481</v>
      </c>
      <c r="T72" s="20" t="s">
        <v>481</v>
      </c>
      <c r="U72" s="18" t="n">
        <v>440.64478972</v>
      </c>
      <c r="V72" s="20" t="n">
        <v>29.06501871</v>
      </c>
    </row>
    <row r="73" spans="1:22">
      <c r="A73" s="15" t="s">
        <v>548</v>
      </c>
      <c r="B73" s="17" t="n">
        <v>8249</v>
      </c>
      <c r="C73" s="18">
        <f>(178.0/B73*100)</f>
        <v/>
      </c>
      <c r="D73" s="19" t="n">
        <v>8071</v>
      </c>
      <c r="E73" s="18" t="n">
        <v>417.3152378</v>
      </c>
      <c r="F73" s="20" t="n">
        <v>3.50140628</v>
      </c>
      <c r="G73" s="18" t="n">
        <v>420.60169903</v>
      </c>
      <c r="H73" s="20" t="n">
        <v>4.38008809</v>
      </c>
      <c r="I73" s="18" t="n">
        <v>400.97082391</v>
      </c>
      <c r="J73" s="20" t="n">
        <v>4.91006872</v>
      </c>
      <c r="K73" s="18" t="n">
        <v>398.91785785</v>
      </c>
      <c r="L73" s="20" t="n">
        <v>12.40793223</v>
      </c>
      <c r="M73" s="18" t="n">
        <v>377.38336375</v>
      </c>
      <c r="N73" s="20" t="n">
        <v>4.3272088</v>
      </c>
      <c r="O73" s="18" t="s">
        <v>481</v>
      </c>
      <c r="P73" s="20" t="s">
        <v>481</v>
      </c>
      <c r="Q73" s="18" t="s">
        <v>481</v>
      </c>
      <c r="R73" s="20" t="s">
        <v>481</v>
      </c>
      <c r="S73" s="18" t="s">
        <v>481</v>
      </c>
      <c r="T73" s="20" t="s">
        <v>481</v>
      </c>
      <c r="U73" s="18" t="n">
        <v>351.04716383</v>
      </c>
      <c r="V73" s="20" t="n">
        <v>14.61320585</v>
      </c>
    </row>
    <row r="74" spans="1:22">
      <c r="A74" s="15" t="s">
        <v>549</v>
      </c>
      <c r="B74" s="17" t="n">
        <v>4692</v>
      </c>
      <c r="C74" s="18">
        <f>(82.0/B74*100)</f>
        <v/>
      </c>
      <c r="D74" s="19" t="n">
        <v>4610</v>
      </c>
      <c r="E74" s="18" t="n">
        <v>433.19011764</v>
      </c>
      <c r="F74" s="20" t="n">
        <v>2.51579295</v>
      </c>
      <c r="G74" s="18" t="n">
        <v>431.98676699</v>
      </c>
      <c r="H74" s="20" t="n">
        <v>3.24011324</v>
      </c>
      <c r="I74" s="18" t="n">
        <v>435.0887792</v>
      </c>
      <c r="J74" s="20" t="n">
        <v>4.11448187</v>
      </c>
      <c r="K74" s="18" t="n">
        <v>430.69874936</v>
      </c>
      <c r="L74" s="20" t="n">
        <v>5.7440516</v>
      </c>
      <c r="M74" s="18" t="s">
        <v>481</v>
      </c>
      <c r="N74" s="20" t="s">
        <v>481</v>
      </c>
      <c r="O74" s="18" t="s">
        <v>481</v>
      </c>
      <c r="P74" s="20" t="s">
        <v>481</v>
      </c>
      <c r="Q74" s="18" t="s">
        <v>481</v>
      </c>
      <c r="R74" s="20" t="s">
        <v>481</v>
      </c>
      <c r="S74" s="18" t="n">
        <v>352.16632298</v>
      </c>
      <c r="T74" s="20" t="n">
        <v>47.40623623</v>
      </c>
      <c r="U74" s="18" t="n">
        <v>354.66299128</v>
      </c>
      <c r="V74" s="20" t="n">
        <v>7.89703257</v>
      </c>
    </row>
    <row r="75" spans="1:22">
      <c r="A75" s="15" t="s">
        <v>550</v>
      </c>
      <c r="B75" s="17" t="n">
        <v>5375</v>
      </c>
      <c r="C75" s="18">
        <f>(270.0/B75*100)</f>
        <v/>
      </c>
      <c r="D75" s="19" t="n">
        <v>5105</v>
      </c>
      <c r="E75" s="18" t="n">
        <v>358.21905706</v>
      </c>
      <c r="F75" s="20" t="n">
        <v>3.2362158</v>
      </c>
      <c r="G75" s="18" t="n">
        <v>372.40253428</v>
      </c>
      <c r="H75" s="20" t="n">
        <v>4.28350899</v>
      </c>
      <c r="I75" s="18" t="n">
        <v>375.27131242</v>
      </c>
      <c r="J75" s="20" t="n">
        <v>4.33916872</v>
      </c>
      <c r="K75" s="18" t="n">
        <v>358.28949302</v>
      </c>
      <c r="L75" s="20" t="n">
        <v>6.94495972</v>
      </c>
      <c r="M75" s="18" t="n">
        <v>325.98411213</v>
      </c>
      <c r="N75" s="20" t="n">
        <v>6.90174597</v>
      </c>
      <c r="O75" s="18" t="s">
        <v>481</v>
      </c>
      <c r="P75" s="20" t="s">
        <v>481</v>
      </c>
      <c r="Q75" s="18" t="s">
        <v>481</v>
      </c>
      <c r="R75" s="20" t="s">
        <v>481</v>
      </c>
      <c r="S75" s="18" t="s">
        <v>481</v>
      </c>
      <c r="T75" s="20" t="s">
        <v>481</v>
      </c>
      <c r="U75" s="18" t="n">
        <v>328.58334388</v>
      </c>
      <c r="V75" s="20" t="n">
        <v>6.24788971</v>
      </c>
    </row>
    <row r="76" spans="1:22">
      <c r="A76" s="15" t="s">
        <v>551</v>
      </c>
      <c r="B76" s="17" t="n">
        <v>14167</v>
      </c>
      <c r="C76" s="18">
        <f>(234.0/B76*100)</f>
        <v/>
      </c>
      <c r="D76" s="19" t="n">
        <v>13933</v>
      </c>
      <c r="E76" s="18" t="n">
        <v>444.09500307</v>
      </c>
      <c r="F76" s="20" t="n">
        <v>3.17363132</v>
      </c>
      <c r="G76" s="18" t="n">
        <v>443.0902403</v>
      </c>
      <c r="H76" s="20" t="n">
        <v>3.87479345</v>
      </c>
      <c r="I76" s="18" t="n">
        <v>435.59873894</v>
      </c>
      <c r="J76" s="20" t="n">
        <v>5.33115474</v>
      </c>
      <c r="K76" s="18" t="n">
        <v>402.54075567</v>
      </c>
      <c r="L76" s="20" t="n">
        <v>6.74090952</v>
      </c>
      <c r="M76" s="18" t="n">
        <v>400.94788857</v>
      </c>
      <c r="N76" s="20" t="n">
        <v>5.3177581</v>
      </c>
      <c r="O76" s="18" t="s">
        <v>481</v>
      </c>
      <c r="P76" s="20" t="s">
        <v>481</v>
      </c>
      <c r="Q76" s="18" t="s">
        <v>481</v>
      </c>
      <c r="R76" s="20" t="s">
        <v>481</v>
      </c>
      <c r="S76" s="18" t="s">
        <v>481</v>
      </c>
      <c r="T76" s="20" t="s">
        <v>481</v>
      </c>
      <c r="U76" s="18" t="n">
        <v>353.1091019</v>
      </c>
      <c r="V76" s="20" t="n">
        <v>11.16463463</v>
      </c>
    </row>
    <row r="77" spans="1:22">
      <c r="A77" s="15" t="s">
        <v>552</v>
      </c>
      <c r="B77" s="17" t="n">
        <v>6062</v>
      </c>
      <c r="C77" s="18">
        <f>(238.0/B77*100)</f>
        <v/>
      </c>
      <c r="D77" s="19" t="n">
        <v>5824</v>
      </c>
      <c r="E77" s="18" t="n">
        <v>437.94773727</v>
      </c>
      <c r="F77" s="20" t="n">
        <v>3.40116881</v>
      </c>
      <c r="G77" s="18" t="n">
        <v>463.94359485</v>
      </c>
      <c r="H77" s="20" t="n">
        <v>3.68913655</v>
      </c>
      <c r="I77" s="18" t="n">
        <v>463.29659784</v>
      </c>
      <c r="J77" s="20" t="n">
        <v>4.53045366</v>
      </c>
      <c r="K77" s="18" t="n">
        <v>459.2492385</v>
      </c>
      <c r="L77" s="20" t="n">
        <v>7.87030472</v>
      </c>
      <c r="M77" s="18" t="n">
        <v>375.78327184</v>
      </c>
      <c r="N77" s="20" t="n">
        <v>5.9843522</v>
      </c>
      <c r="O77" s="18" t="s">
        <v>481</v>
      </c>
      <c r="P77" s="20" t="s">
        <v>481</v>
      </c>
      <c r="Q77" s="18" t="s">
        <v>481</v>
      </c>
      <c r="R77" s="20" t="s">
        <v>481</v>
      </c>
      <c r="S77" s="18" t="s">
        <v>481</v>
      </c>
      <c r="T77" s="20" t="s">
        <v>481</v>
      </c>
      <c r="U77" s="18" t="n">
        <v>380.39537039</v>
      </c>
      <c r="V77" s="20" t="n">
        <v>5.29890122</v>
      </c>
    </row>
    <row r="78" spans="1:22">
      <c r="A78" s="15" t="s">
        <v>553</v>
      </c>
      <c r="B78" s="17" t="n">
        <v>5826</v>
      </c>
      <c r="C78" s="18">
        <f>(0.0/B78*100)</f>
        <v/>
      </c>
      <c r="D78" s="19" t="n">
        <v>5826</v>
      </c>
      <c r="E78" s="18" t="n">
        <v>495.00414787</v>
      </c>
      <c r="F78" s="20" t="n">
        <v>3.69375029</v>
      </c>
      <c r="G78" s="18" t="n">
        <v>479.55803332</v>
      </c>
      <c r="H78" s="20" t="n">
        <v>4.63280115</v>
      </c>
      <c r="I78" s="18" t="n">
        <v>472.21996748</v>
      </c>
      <c r="J78" s="20" t="n">
        <v>5.74334554</v>
      </c>
      <c r="K78" s="18" t="n">
        <v>456.40267718</v>
      </c>
      <c r="L78" s="20" t="n">
        <v>16.07740135</v>
      </c>
      <c r="M78" s="18" t="s">
        <v>481</v>
      </c>
      <c r="N78" s="20" t="s">
        <v>481</v>
      </c>
      <c r="O78" s="18" t="s">
        <v>481</v>
      </c>
      <c r="P78" s="20" t="s">
        <v>481</v>
      </c>
      <c r="Q78" s="18" t="n">
        <v>279.6191</v>
      </c>
      <c r="R78" s="20" t="n">
        <v>47.45639091</v>
      </c>
      <c r="S78" s="18" t="n">
        <v>425.29967447</v>
      </c>
      <c r="T78" s="20" t="n">
        <v>71.15096097</v>
      </c>
      <c r="U78" s="18" t="n">
        <v>385.09970134</v>
      </c>
      <c r="V78" s="20" t="n">
        <v>31.71017678</v>
      </c>
    </row>
    <row customHeight="1" ht="25" r="79" spans="1:22">
      <c r="A79" s="15" t="s">
        <v>554</v>
      </c>
      <c r="B79" s="17" t="n">
        <v>1657</v>
      </c>
      <c r="C79" s="18">
        <f>(41.0/B79*100)</f>
        <v/>
      </c>
      <c r="D79" s="19" t="n">
        <v>1616</v>
      </c>
      <c r="E79" s="18" t="n">
        <v>474.49521194</v>
      </c>
      <c r="F79" s="20" t="n">
        <v>8.29322206</v>
      </c>
      <c r="G79" s="18" t="n">
        <v>478.61205547</v>
      </c>
      <c r="H79" s="20" t="n">
        <v>7.70147485</v>
      </c>
      <c r="I79" s="18" t="n">
        <v>476.88363171</v>
      </c>
      <c r="J79" s="20" t="n">
        <v>9.024411110000001</v>
      </c>
      <c r="K79" s="18" t="n">
        <v>485.44595731</v>
      </c>
      <c r="L79" s="20" t="n">
        <v>12.04768693</v>
      </c>
      <c r="M79" s="18" t="s">
        <v>481</v>
      </c>
      <c r="N79" s="20" t="s">
        <v>481</v>
      </c>
      <c r="O79" s="18" t="s">
        <v>481</v>
      </c>
      <c r="P79" s="20" t="s">
        <v>481</v>
      </c>
      <c r="Q79" s="18" t="s">
        <v>481</v>
      </c>
      <c r="R79" s="20" t="s">
        <v>481</v>
      </c>
      <c r="S79" s="18" t="n">
        <v>376.7731</v>
      </c>
      <c r="T79" s="20" t="n">
        <v>21.86899057</v>
      </c>
      <c r="U79" s="18" t="n">
        <v>373.73106947</v>
      </c>
      <c r="V79" s="20" t="n">
        <v>25.91449965</v>
      </c>
    </row>
    <row r="80" spans="1:22">
      <c r="A80" s="15" t="s">
        <v>555</v>
      </c>
      <c r="B80" s="17" t="n">
        <v>7841</v>
      </c>
      <c r="C80" s="18">
        <f>(0.0/B80*100)</f>
        <v/>
      </c>
      <c r="D80" s="19" t="n">
        <v>7841</v>
      </c>
      <c r="E80" s="18" t="n">
        <v>432.92513328</v>
      </c>
      <c r="F80" s="20" t="n">
        <v>3.69846419</v>
      </c>
      <c r="G80" s="18" t="n">
        <v>421.77690229</v>
      </c>
      <c r="H80" s="20" t="n">
        <v>4.24767809</v>
      </c>
      <c r="I80" s="18" t="n">
        <v>420.21314478</v>
      </c>
      <c r="J80" s="20" t="n">
        <v>6.99316824</v>
      </c>
      <c r="K80" s="18" t="n">
        <v>404.36615571</v>
      </c>
      <c r="L80" s="20" t="n">
        <v>10.84614997</v>
      </c>
      <c r="M80" s="18" t="s">
        <v>481</v>
      </c>
      <c r="N80" s="20" t="s">
        <v>481</v>
      </c>
      <c r="O80" s="18" t="s">
        <v>481</v>
      </c>
      <c r="P80" s="20" t="s">
        <v>481</v>
      </c>
      <c r="Q80" s="18" t="s">
        <v>481</v>
      </c>
      <c r="R80" s="20" t="s">
        <v>481</v>
      </c>
      <c r="S80" s="18" t="s">
        <v>481</v>
      </c>
      <c r="T80" s="20" t="s">
        <v>481</v>
      </c>
      <c r="U80" s="18" t="n">
        <v>355.69136444</v>
      </c>
      <c r="V80" s="20" t="n">
        <v>39.69069507</v>
      </c>
    </row>
    <row r="81" spans="1:22">
      <c r="A81" s="23" t="s">
        <v>556</v>
      </c>
      <c r="B81" s="17" t="n">
        <v>8861</v>
      </c>
      <c r="C81" s="18">
        <f>(82.0/B81*100)</f>
        <v/>
      </c>
      <c r="D81" s="19" t="n">
        <v>8779</v>
      </c>
      <c r="E81" s="18" t="n">
        <v>447.12335723</v>
      </c>
      <c r="F81" s="20" t="n">
        <v>3.30124192</v>
      </c>
      <c r="G81" s="18" t="n">
        <v>435.25153419</v>
      </c>
      <c r="H81" s="20" t="n">
        <v>3.73677105</v>
      </c>
      <c r="I81" s="18" t="n">
        <v>413.74355296</v>
      </c>
      <c r="J81" s="20" t="n">
        <v>5.43108384</v>
      </c>
      <c r="K81" s="18" t="n">
        <v>383.46233754</v>
      </c>
      <c r="L81" s="20" t="n">
        <v>16.54765138</v>
      </c>
      <c r="M81" s="18" t="n">
        <v>374.0329919</v>
      </c>
      <c r="N81" s="20" t="n">
        <v>5.49053462</v>
      </c>
      <c r="O81" s="18" t="s">
        <v>481</v>
      </c>
      <c r="P81" s="20" t="s">
        <v>481</v>
      </c>
      <c r="Q81" s="18" t="s">
        <v>481</v>
      </c>
      <c r="R81" s="20" t="s">
        <v>481</v>
      </c>
      <c r="S81" s="18" t="s">
        <v>481</v>
      </c>
      <c r="T81" s="20" t="s">
        <v>481</v>
      </c>
      <c r="U81" s="18" t="n">
        <v>347.26659783</v>
      </c>
      <c r="V81" s="20" t="n">
        <v>21.91330073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802</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(627.0/B7*100)</f>
        <v/>
      </c>
      <c r="D7" s="19" t="n">
        <v>13903</v>
      </c>
      <c r="E7" s="18" t="n">
        <v>522.72333337</v>
      </c>
      <c r="F7" s="20" t="n">
        <v>2.16185824</v>
      </c>
      <c r="G7" s="18" t="n">
        <v>511.32407995</v>
      </c>
      <c r="H7" s="20" t="n">
        <v>2.99768946</v>
      </c>
      <c r="I7" s="18" t="n">
        <v>497.89856547</v>
      </c>
      <c r="J7" s="20" t="n">
        <v>4.32626386</v>
      </c>
      <c r="K7" s="18" t="n">
        <v>491.8550649</v>
      </c>
      <c r="L7" s="20" t="n">
        <v>7.52629832</v>
      </c>
      <c r="M7" s="18" t="n">
        <v>450.87490711</v>
      </c>
      <c r="N7" s="20" t="n">
        <v>3.97931916</v>
      </c>
      <c r="O7" s="18" t="s">
        <v>481</v>
      </c>
      <c r="P7" s="20" t="s">
        <v>481</v>
      </c>
      <c r="Q7" s="18" t="s">
        <v>481</v>
      </c>
      <c r="R7" s="20" t="s">
        <v>481</v>
      </c>
      <c r="S7" s="18" t="s">
        <v>481</v>
      </c>
      <c r="T7" s="20" t="s">
        <v>481</v>
      </c>
      <c r="U7" s="18" t="n">
        <v>475.27543679</v>
      </c>
      <c r="V7" s="20" t="n">
        <v>8.413361139999999</v>
      </c>
    </row>
    <row r="8" spans="1:22">
      <c r="A8" s="15" t="s">
        <v>483</v>
      </c>
      <c r="B8" s="17" t="n">
        <v>7007</v>
      </c>
      <c r="C8" s="18">
        <f>(84.0/B8*100)</f>
        <v/>
      </c>
      <c r="D8" s="19" t="n">
        <v>6923</v>
      </c>
      <c r="E8" s="18" t="n">
        <v>476.97042436</v>
      </c>
      <c r="F8" s="20" t="n">
        <v>5.42656038</v>
      </c>
      <c r="G8" s="18" t="n">
        <v>496.11831794</v>
      </c>
      <c r="H8" s="20" t="n">
        <v>4.123637</v>
      </c>
      <c r="I8" s="18" t="n">
        <v>509.56517101</v>
      </c>
      <c r="J8" s="20" t="n">
        <v>3.98272547</v>
      </c>
      <c r="K8" s="18" t="n">
        <v>520.984327</v>
      </c>
      <c r="L8" s="20" t="n">
        <v>3.85513578</v>
      </c>
      <c r="M8" s="18" t="n">
        <v>410.33790904</v>
      </c>
      <c r="N8" s="20" t="n">
        <v>4.41162932</v>
      </c>
      <c r="O8" s="18" t="s">
        <v>481</v>
      </c>
      <c r="P8" s="20" t="s">
        <v>481</v>
      </c>
      <c r="Q8" s="18" t="s">
        <v>481</v>
      </c>
      <c r="R8" s="20" t="s">
        <v>481</v>
      </c>
      <c r="S8" s="18" t="s">
        <v>481</v>
      </c>
      <c r="T8" s="20" t="s">
        <v>481</v>
      </c>
      <c r="U8" s="18" t="n">
        <v>418.19511939</v>
      </c>
      <c r="V8" s="20" t="n">
        <v>8.150166779999999</v>
      </c>
    </row>
    <row r="9" spans="1:22">
      <c r="A9" s="15" t="s">
        <v>484</v>
      </c>
      <c r="B9" s="17" t="n">
        <v>9651</v>
      </c>
      <c r="C9" s="18">
        <f>(674.0/B9*100)</f>
        <v/>
      </c>
      <c r="D9" s="19" t="n">
        <v>8977</v>
      </c>
      <c r="E9" s="18" t="n">
        <v>495.34117446</v>
      </c>
      <c r="F9" s="20" t="n">
        <v>4.3134371</v>
      </c>
      <c r="G9" s="18" t="n">
        <v>516.61982973</v>
      </c>
      <c r="H9" s="20" t="n">
        <v>2.95813869</v>
      </c>
      <c r="I9" s="18" t="n">
        <v>529.06089927</v>
      </c>
      <c r="J9" s="20" t="n">
        <v>2.62538731</v>
      </c>
      <c r="K9" s="18" t="n">
        <v>530.91361569</v>
      </c>
      <c r="L9" s="20" t="n">
        <v>3.52479406</v>
      </c>
      <c r="M9" s="18" t="n">
        <v>394.33661884</v>
      </c>
      <c r="N9" s="20" t="n">
        <v>6.36348139</v>
      </c>
      <c r="O9" s="18" t="s">
        <v>481</v>
      </c>
      <c r="P9" s="20" t="s">
        <v>481</v>
      </c>
      <c r="Q9" s="18" t="s">
        <v>481</v>
      </c>
      <c r="R9" s="20" t="s">
        <v>481</v>
      </c>
      <c r="S9" s="18" t="s">
        <v>481</v>
      </c>
      <c r="T9" s="20" t="s">
        <v>481</v>
      </c>
      <c r="U9" s="18" t="n">
        <v>420.22032855</v>
      </c>
      <c r="V9" s="20" t="n">
        <v>6.00579448</v>
      </c>
    </row>
    <row r="10" spans="1:22">
      <c r="A10" s="15" t="s">
        <v>485</v>
      </c>
      <c r="B10" s="17" t="n">
        <v>20058</v>
      </c>
      <c r="C10" s="18">
        <f>(550.0/B10*100)</f>
        <v/>
      </c>
      <c r="D10" s="19" t="n">
        <v>19508</v>
      </c>
      <c r="E10" s="18" t="n">
        <v>537.8463514699999</v>
      </c>
      <c r="F10" s="20" t="n">
        <v>2.25678624</v>
      </c>
      <c r="G10" s="18" t="n">
        <v>533.85739859</v>
      </c>
      <c r="H10" s="20" t="n">
        <v>2.96876821</v>
      </c>
      <c r="I10" s="18" t="n">
        <v>530.04498583</v>
      </c>
      <c r="J10" s="20" t="n">
        <v>3.76660172</v>
      </c>
      <c r="K10" s="18" t="n">
        <v>521.50412378</v>
      </c>
      <c r="L10" s="20" t="n">
        <v>9.089522219999999</v>
      </c>
      <c r="M10" s="18" t="n">
        <v>453.64943714</v>
      </c>
      <c r="N10" s="20" t="n">
        <v>6.7129813</v>
      </c>
      <c r="O10" s="18" t="s">
        <v>481</v>
      </c>
      <c r="P10" s="20" t="s">
        <v>481</v>
      </c>
      <c r="Q10" s="18" t="s">
        <v>481</v>
      </c>
      <c r="R10" s="20" t="s">
        <v>481</v>
      </c>
      <c r="S10" s="18" t="s">
        <v>481</v>
      </c>
      <c r="T10" s="20" t="s">
        <v>481</v>
      </c>
      <c r="U10" s="18" t="n">
        <v>463.44830022</v>
      </c>
      <c r="V10" s="20" t="n">
        <v>10.54901645</v>
      </c>
    </row>
    <row r="11" spans="1:22">
      <c r="A11" s="15" t="s">
        <v>486</v>
      </c>
      <c r="B11" s="17" t="n">
        <v>7053</v>
      </c>
      <c r="C11" s="18">
        <f>(125.0/B11*100)</f>
        <v/>
      </c>
      <c r="D11" s="19" t="n">
        <v>6928</v>
      </c>
      <c r="E11" s="18" t="n">
        <v>464.97805118</v>
      </c>
      <c r="F11" s="20" t="n">
        <v>2.95934263</v>
      </c>
      <c r="G11" s="18" t="n">
        <v>474.76517077</v>
      </c>
      <c r="H11" s="20" t="n">
        <v>4.01573001</v>
      </c>
      <c r="I11" s="18" t="n">
        <v>454.38106837</v>
      </c>
      <c r="J11" s="20" t="n">
        <v>4.64029391</v>
      </c>
      <c r="K11" s="18" t="n">
        <v>451.88327176</v>
      </c>
      <c r="L11" s="20" t="n">
        <v>12.16852399</v>
      </c>
      <c r="M11" s="18" t="n">
        <v>413.12735541</v>
      </c>
      <c r="N11" s="20" t="n">
        <v>5.33297846</v>
      </c>
      <c r="O11" s="18" t="s">
        <v>481</v>
      </c>
      <c r="P11" s="20" t="s">
        <v>481</v>
      </c>
      <c r="Q11" s="18" t="s">
        <v>481</v>
      </c>
      <c r="R11" s="20" t="s">
        <v>481</v>
      </c>
      <c r="S11" s="18" t="s">
        <v>481</v>
      </c>
      <c r="T11" s="20" t="s">
        <v>481</v>
      </c>
      <c r="U11" s="18" t="n">
        <v>417.13196738</v>
      </c>
      <c r="V11" s="20" t="n">
        <v>7.99606876</v>
      </c>
    </row>
    <row r="12" spans="1:22">
      <c r="A12" s="15" t="s">
        <v>487</v>
      </c>
      <c r="B12" s="17" t="n">
        <v>6894</v>
      </c>
      <c r="C12" s="18">
        <f>(59.0/B12*100)</f>
        <v/>
      </c>
      <c r="D12" s="19" t="n">
        <v>6835</v>
      </c>
      <c r="E12" s="18" t="n">
        <v>473.40103174</v>
      </c>
      <c r="F12" s="20" t="n">
        <v>4.1150669</v>
      </c>
      <c r="G12" s="18" t="n">
        <v>496.69797943</v>
      </c>
      <c r="H12" s="20" t="n">
        <v>2.94085198</v>
      </c>
      <c r="I12" s="18" t="n">
        <v>500.25644315</v>
      </c>
      <c r="J12" s="20" t="n">
        <v>3.55771112</v>
      </c>
      <c r="K12" s="18" t="n">
        <v>505.49630331</v>
      </c>
      <c r="L12" s="20" t="n">
        <v>4.84732839</v>
      </c>
      <c r="M12" s="18" t="n">
        <v>398.45973425</v>
      </c>
      <c r="N12" s="20" t="n">
        <v>7.99109385</v>
      </c>
      <c r="O12" s="18" t="s">
        <v>481</v>
      </c>
      <c r="P12" s="20" t="s">
        <v>481</v>
      </c>
      <c r="Q12" s="18" t="s">
        <v>481</v>
      </c>
      <c r="R12" s="20" t="s">
        <v>481</v>
      </c>
      <c r="S12" s="18" t="s">
        <v>481</v>
      </c>
      <c r="T12" s="20" t="s">
        <v>481</v>
      </c>
      <c r="U12" s="18" t="n">
        <v>366.26024376</v>
      </c>
      <c r="V12" s="20" t="n">
        <v>13.27779527</v>
      </c>
    </row>
    <row r="13" spans="1:22">
      <c r="A13" s="15" t="s">
        <v>488</v>
      </c>
      <c r="B13" s="17" t="n">
        <v>7161</v>
      </c>
      <c r="C13" s="18">
        <f>(172.0/B13*100)</f>
        <v/>
      </c>
      <c r="D13" s="19" t="n">
        <v>6989</v>
      </c>
      <c r="E13" s="18" t="n">
        <v>510.87241582</v>
      </c>
      <c r="F13" s="20" t="n">
        <v>3.01195516</v>
      </c>
      <c r="G13" s="18" t="n">
        <v>504.97798603</v>
      </c>
      <c r="H13" s="20" t="n">
        <v>2.89247355</v>
      </c>
      <c r="I13" s="18" t="n">
        <v>493.10410584</v>
      </c>
      <c r="J13" s="20" t="n">
        <v>4.83732893</v>
      </c>
      <c r="K13" s="18" t="n">
        <v>482.47722257</v>
      </c>
      <c r="L13" s="20" t="n">
        <v>12.03194217</v>
      </c>
      <c r="M13" s="18" t="n">
        <v>408.4497126</v>
      </c>
      <c r="N13" s="20" t="n">
        <v>11.09739784</v>
      </c>
      <c r="O13" s="18" t="s">
        <v>481</v>
      </c>
      <c r="P13" s="20" t="s">
        <v>481</v>
      </c>
      <c r="Q13" s="18" t="s">
        <v>481</v>
      </c>
      <c r="R13" s="20" t="s">
        <v>481</v>
      </c>
      <c r="S13" s="18" t="s">
        <v>481</v>
      </c>
      <c r="T13" s="20" t="s">
        <v>481</v>
      </c>
      <c r="U13" s="18" t="n">
        <v>428.90566108</v>
      </c>
      <c r="V13" s="20" t="n">
        <v>12.01898278</v>
      </c>
    </row>
    <row r="14" spans="1:22">
      <c r="A14" s="15" t="s">
        <v>489</v>
      </c>
      <c r="B14" s="17" t="n">
        <v>5587</v>
      </c>
      <c r="C14" s="18">
        <f>(79.0/B14*100)</f>
        <v/>
      </c>
      <c r="D14" s="19" t="n">
        <v>5508</v>
      </c>
      <c r="E14" s="18" t="n">
        <v>526.15131359</v>
      </c>
      <c r="F14" s="20" t="n">
        <v>3.03245795</v>
      </c>
      <c r="G14" s="18" t="n">
        <v>521.43818649</v>
      </c>
      <c r="H14" s="20" t="n">
        <v>2.75814915</v>
      </c>
      <c r="I14" s="18" t="n">
        <v>515.4564222</v>
      </c>
      <c r="J14" s="20" t="n">
        <v>3.80903272</v>
      </c>
      <c r="K14" s="18" t="n">
        <v>530.33005891</v>
      </c>
      <c r="L14" s="20" t="n">
        <v>6.13412824</v>
      </c>
      <c r="M14" s="18" t="n">
        <v>441.30811903</v>
      </c>
      <c r="N14" s="20" t="n">
        <v>11.03084771</v>
      </c>
      <c r="O14" s="18" t="s">
        <v>481</v>
      </c>
      <c r="P14" s="20" t="s">
        <v>481</v>
      </c>
      <c r="Q14" s="18" t="s">
        <v>481</v>
      </c>
      <c r="R14" s="20" t="s">
        <v>481</v>
      </c>
      <c r="S14" s="18" t="s">
        <v>481</v>
      </c>
      <c r="T14" s="20" t="s">
        <v>481</v>
      </c>
      <c r="U14" s="18" t="n">
        <v>451.20021059</v>
      </c>
      <c r="V14" s="20" t="n">
        <v>14.05083501</v>
      </c>
    </row>
    <row r="15" spans="1:22">
      <c r="A15" s="15" t="s">
        <v>490</v>
      </c>
      <c r="B15" s="17" t="n">
        <v>5882</v>
      </c>
      <c r="C15" s="18">
        <f>(74.0/B15*100)</f>
        <v/>
      </c>
      <c r="D15" s="19" t="n">
        <v>5808</v>
      </c>
      <c r="E15" s="18" t="n">
        <v>536.39511354</v>
      </c>
      <c r="F15" s="20" t="n">
        <v>2.93532275</v>
      </c>
      <c r="G15" s="18" t="n">
        <v>532.66071779</v>
      </c>
      <c r="H15" s="20" t="n">
        <v>2.7621682</v>
      </c>
      <c r="I15" s="18" t="n">
        <v>510.86069556</v>
      </c>
      <c r="J15" s="20" t="n">
        <v>4.9056946</v>
      </c>
      <c r="K15" s="18" t="n">
        <v>456.97665726</v>
      </c>
      <c r="L15" s="20" t="n">
        <v>11.60282195</v>
      </c>
      <c r="M15" s="18" t="n">
        <v>427.85194516</v>
      </c>
      <c r="N15" s="20" t="n">
        <v>13.33750715</v>
      </c>
      <c r="O15" s="18" t="s">
        <v>481</v>
      </c>
      <c r="P15" s="20" t="s">
        <v>481</v>
      </c>
      <c r="Q15" s="18" t="s">
        <v>481</v>
      </c>
      <c r="R15" s="20" t="s">
        <v>481</v>
      </c>
      <c r="S15" s="18" t="s">
        <v>481</v>
      </c>
      <c r="T15" s="20" t="s">
        <v>481</v>
      </c>
      <c r="U15" s="18" t="n">
        <v>461.10777585</v>
      </c>
      <c r="V15" s="20" t="n">
        <v>11.15432942</v>
      </c>
    </row>
    <row r="16" spans="1:22">
      <c r="A16" s="15" t="s">
        <v>491</v>
      </c>
      <c r="B16" s="17" t="n">
        <v>6108</v>
      </c>
      <c r="C16" s="18">
        <f>(127.0/B16*100)</f>
        <v/>
      </c>
      <c r="D16" s="19" t="n">
        <v>5981</v>
      </c>
      <c r="E16" s="18" t="n">
        <v>508.59475905</v>
      </c>
      <c r="F16" s="20" t="n">
        <v>3.19815371</v>
      </c>
      <c r="G16" s="18" t="n">
        <v>519.71879914</v>
      </c>
      <c r="H16" s="20" t="n">
        <v>3.00873649</v>
      </c>
      <c r="I16" s="18" t="n">
        <v>516.73584599</v>
      </c>
      <c r="J16" s="20" t="n">
        <v>3.67737955</v>
      </c>
      <c r="K16" s="18" t="n">
        <v>520.27923284</v>
      </c>
      <c r="L16" s="20" t="n">
        <v>5.09648857</v>
      </c>
      <c r="M16" s="18" t="n">
        <v>381.32610846</v>
      </c>
      <c r="N16" s="20" t="n">
        <v>9.03415012</v>
      </c>
      <c r="O16" s="18" t="s">
        <v>481</v>
      </c>
      <c r="P16" s="20" t="s">
        <v>481</v>
      </c>
      <c r="Q16" s="18" t="s">
        <v>481</v>
      </c>
      <c r="R16" s="20" t="s">
        <v>481</v>
      </c>
      <c r="S16" s="18" t="s">
        <v>481</v>
      </c>
      <c r="T16" s="20" t="s">
        <v>481</v>
      </c>
      <c r="U16" s="18" t="n">
        <v>405.13917996</v>
      </c>
      <c r="V16" s="20" t="n">
        <v>10.48681707</v>
      </c>
    </row>
    <row r="17" spans="1:22">
      <c r="A17" s="15" t="s">
        <v>492</v>
      </c>
      <c r="B17" s="17" t="n">
        <v>6504</v>
      </c>
      <c r="C17" s="18">
        <f>(1512.0/B17*100)</f>
        <v/>
      </c>
      <c r="D17" s="19" t="n">
        <v>4992</v>
      </c>
      <c r="E17" s="18" t="n">
        <v>508.1077286</v>
      </c>
      <c r="F17" s="20" t="n">
        <v>5.09419528</v>
      </c>
      <c r="G17" s="18" t="n">
        <v>530.36765102</v>
      </c>
      <c r="H17" s="20" t="n">
        <v>4.37231131</v>
      </c>
      <c r="I17" s="18" t="n">
        <v>530.69032295</v>
      </c>
      <c r="J17" s="20" t="n">
        <v>3.47529834</v>
      </c>
      <c r="K17" s="18" t="n">
        <v>537.87162339</v>
      </c>
      <c r="L17" s="20" t="n">
        <v>3.86229513</v>
      </c>
      <c r="M17" s="18" t="n">
        <v>421.3677583</v>
      </c>
      <c r="N17" s="20" t="n">
        <v>11.78783625</v>
      </c>
      <c r="O17" s="18" t="s">
        <v>481</v>
      </c>
      <c r="P17" s="20" t="s">
        <v>481</v>
      </c>
      <c r="Q17" s="18" t="s">
        <v>481</v>
      </c>
      <c r="R17" s="20" t="s">
        <v>481</v>
      </c>
      <c r="S17" s="18" t="s">
        <v>481</v>
      </c>
      <c r="T17" s="20" t="s">
        <v>481</v>
      </c>
      <c r="U17" s="18" t="n">
        <v>438.21406886</v>
      </c>
      <c r="V17" s="20" t="n">
        <v>7.65438915</v>
      </c>
    </row>
    <row r="18" spans="1:22">
      <c r="A18" s="15" t="s">
        <v>493</v>
      </c>
      <c r="B18" s="17" t="n">
        <v>5532</v>
      </c>
      <c r="C18" s="18">
        <f>(30.0/B18*100)</f>
        <v/>
      </c>
      <c r="D18" s="19" t="n">
        <v>5502</v>
      </c>
      <c r="E18" s="18" t="n">
        <v>471.71231543</v>
      </c>
      <c r="F18" s="20" t="n">
        <v>4.36727602</v>
      </c>
      <c r="G18" s="18" t="n">
        <v>475.64292051</v>
      </c>
      <c r="H18" s="20" t="n">
        <v>4.94156797</v>
      </c>
      <c r="I18" s="18" t="n">
        <v>476.48985521</v>
      </c>
      <c r="J18" s="20" t="n">
        <v>5.58034446</v>
      </c>
      <c r="K18" s="18" t="n">
        <v>475.76242881</v>
      </c>
      <c r="L18" s="20" t="n">
        <v>7.11132108</v>
      </c>
      <c r="M18" s="18" t="n">
        <v>384.05732268</v>
      </c>
      <c r="N18" s="20" t="n">
        <v>8.562141260000001</v>
      </c>
      <c r="O18" s="18" t="s">
        <v>481</v>
      </c>
      <c r="P18" s="20" t="s">
        <v>481</v>
      </c>
      <c r="Q18" s="18" t="s">
        <v>481</v>
      </c>
      <c r="R18" s="20" t="s">
        <v>481</v>
      </c>
      <c r="S18" s="18" t="s">
        <v>481</v>
      </c>
      <c r="T18" s="20" t="s">
        <v>481</v>
      </c>
      <c r="U18" s="18" t="n">
        <v>373.58397294</v>
      </c>
      <c r="V18" s="20" t="n">
        <v>11.40853891</v>
      </c>
    </row>
    <row r="19" spans="1:22">
      <c r="A19" s="15" t="s">
        <v>494</v>
      </c>
      <c r="B19" s="17" t="n">
        <v>5658</v>
      </c>
      <c r="C19" s="18">
        <f>(221.0/B19*100)</f>
        <v/>
      </c>
      <c r="D19" s="19" t="n">
        <v>5437</v>
      </c>
      <c r="E19" s="18" t="n">
        <v>469.18275579</v>
      </c>
      <c r="F19" s="20" t="n">
        <v>4.5853748</v>
      </c>
      <c r="G19" s="18" t="n">
        <v>474.33339368</v>
      </c>
      <c r="H19" s="20" t="n">
        <v>4.06101929</v>
      </c>
      <c r="I19" s="18" t="n">
        <v>475.9536986</v>
      </c>
      <c r="J19" s="20" t="n">
        <v>3.97444342</v>
      </c>
      <c r="K19" s="18" t="n">
        <v>486.86316253</v>
      </c>
      <c r="L19" s="20" t="n">
        <v>4.10170808</v>
      </c>
      <c r="M19" s="18" t="n">
        <v>460.09464118</v>
      </c>
      <c r="N19" s="20" t="n">
        <v>9.06619712</v>
      </c>
      <c r="O19" s="18" t="s">
        <v>481</v>
      </c>
      <c r="P19" s="20" t="s">
        <v>481</v>
      </c>
      <c r="Q19" s="18" t="s">
        <v>481</v>
      </c>
      <c r="R19" s="20" t="s">
        <v>481</v>
      </c>
      <c r="S19" s="18" t="s">
        <v>481</v>
      </c>
      <c r="T19" s="20" t="s">
        <v>481</v>
      </c>
      <c r="U19" s="18" t="n">
        <v>398.9891129</v>
      </c>
      <c r="V19" s="20" t="n">
        <v>10.21261406</v>
      </c>
    </row>
    <row r="20" spans="1:22">
      <c r="A20" s="15" t="s">
        <v>495</v>
      </c>
      <c r="B20" s="17" t="n">
        <v>3371</v>
      </c>
      <c r="C20" s="18">
        <f>(75.0/B20*100)</f>
        <v/>
      </c>
      <c r="D20" s="19" t="n">
        <v>3296</v>
      </c>
      <c r="E20" s="18" t="n">
        <v>493.4849559</v>
      </c>
      <c r="F20" s="20" t="n">
        <v>3.03742623</v>
      </c>
      <c r="G20" s="18" t="n">
        <v>483.91116088</v>
      </c>
      <c r="H20" s="20" t="n">
        <v>3.34261066</v>
      </c>
      <c r="I20" s="18" t="n">
        <v>482.39946928</v>
      </c>
      <c r="J20" s="20" t="n">
        <v>5.44198419</v>
      </c>
      <c r="K20" s="18" t="n">
        <v>482.03015123</v>
      </c>
      <c r="L20" s="20" t="n">
        <v>12.08839221</v>
      </c>
      <c r="M20" s="18" t="n">
        <v>405.22087886</v>
      </c>
      <c r="N20" s="20" t="n">
        <v>6.65394786</v>
      </c>
      <c r="O20" s="18" t="s">
        <v>481</v>
      </c>
      <c r="P20" s="20" t="s">
        <v>481</v>
      </c>
      <c r="Q20" s="18" t="s">
        <v>481</v>
      </c>
      <c r="R20" s="20" t="s">
        <v>481</v>
      </c>
      <c r="S20" s="18" t="s">
        <v>481</v>
      </c>
      <c r="T20" s="20" t="s">
        <v>481</v>
      </c>
      <c r="U20" s="18" t="n">
        <v>439.8714216</v>
      </c>
      <c r="V20" s="20" t="n">
        <v>17.70277702</v>
      </c>
    </row>
    <row r="21" spans="1:22">
      <c r="A21" s="15" t="s">
        <v>496</v>
      </c>
      <c r="B21" s="17" t="n">
        <v>5741</v>
      </c>
      <c r="C21" s="18">
        <f>(49.0/B21*100)</f>
        <v/>
      </c>
      <c r="D21" s="19" t="n">
        <v>5692</v>
      </c>
      <c r="E21" s="18" t="n">
        <v>525.71136017</v>
      </c>
      <c r="F21" s="20" t="n">
        <v>3.01757922</v>
      </c>
      <c r="G21" s="18" t="n">
        <v>534.24329049</v>
      </c>
      <c r="H21" s="20" t="n">
        <v>2.8609243</v>
      </c>
      <c r="I21" s="18" t="n">
        <v>524.12913067</v>
      </c>
      <c r="J21" s="20" t="n">
        <v>3.45523911</v>
      </c>
      <c r="K21" s="18" t="n">
        <v>514.07018352</v>
      </c>
      <c r="L21" s="20" t="n">
        <v>6.28741704</v>
      </c>
      <c r="M21" s="18" t="n">
        <v>460.50425535</v>
      </c>
      <c r="N21" s="20" t="n">
        <v>6.50407017</v>
      </c>
      <c r="O21" s="18" t="s">
        <v>481</v>
      </c>
      <c r="P21" s="20" t="s">
        <v>481</v>
      </c>
      <c r="Q21" s="18" t="s">
        <v>481</v>
      </c>
      <c r="R21" s="20" t="s">
        <v>481</v>
      </c>
      <c r="S21" s="18" t="s">
        <v>481</v>
      </c>
      <c r="T21" s="20" t="s">
        <v>481</v>
      </c>
      <c r="U21" s="18" t="n">
        <v>494.02044677</v>
      </c>
      <c r="V21" s="20" t="n">
        <v>13.65186199</v>
      </c>
    </row>
    <row r="22" spans="1:22">
      <c r="A22" s="15" t="s">
        <v>497</v>
      </c>
      <c r="B22" s="17" t="n">
        <v>6598</v>
      </c>
      <c r="C22" s="18">
        <f>(36.0/B22*100)</f>
        <v/>
      </c>
      <c r="D22" s="19" t="n">
        <v>6562</v>
      </c>
      <c r="E22" s="18" t="n">
        <v>479.7096882</v>
      </c>
      <c r="F22" s="20" t="n">
        <v>5.11130123</v>
      </c>
      <c r="G22" s="18" t="n">
        <v>493.39230833</v>
      </c>
      <c r="H22" s="20" t="n">
        <v>5.18516919</v>
      </c>
      <c r="I22" s="18" t="n">
        <v>495.54613181</v>
      </c>
      <c r="J22" s="20" t="n">
        <v>4.89849121</v>
      </c>
      <c r="K22" s="18" t="n">
        <v>496.96915528</v>
      </c>
      <c r="L22" s="20" t="n">
        <v>7.05065151</v>
      </c>
      <c r="M22" s="18" t="n">
        <v>419.58566859</v>
      </c>
      <c r="N22" s="20" t="n">
        <v>15.2592962</v>
      </c>
      <c r="O22" s="18" t="s">
        <v>481</v>
      </c>
      <c r="P22" s="20" t="s">
        <v>481</v>
      </c>
      <c r="Q22" s="18" t="n">
        <v>481.75555063</v>
      </c>
      <c r="R22" s="20" t="n">
        <v>8.711038220000001</v>
      </c>
      <c r="S22" s="18" t="s">
        <v>481</v>
      </c>
      <c r="T22" s="20" t="s">
        <v>481</v>
      </c>
      <c r="U22" s="18" t="n">
        <v>396.14293495</v>
      </c>
      <c r="V22" s="20" t="n">
        <v>11.38377461</v>
      </c>
    </row>
    <row r="23" spans="1:22">
      <c r="A23" s="15" t="s">
        <v>498</v>
      </c>
      <c r="B23" s="17" t="n">
        <v>11583</v>
      </c>
      <c r="C23" s="18">
        <f>(243.0/B23*100)</f>
        <v/>
      </c>
      <c r="D23" s="19" t="n">
        <v>11340</v>
      </c>
      <c r="E23" s="18" t="n">
        <v>484.12302587</v>
      </c>
      <c r="F23" s="20" t="n">
        <v>3.79538935</v>
      </c>
      <c r="G23" s="18" t="n">
        <v>498.58097306</v>
      </c>
      <c r="H23" s="20" t="n">
        <v>3.53217094</v>
      </c>
      <c r="I23" s="18" t="n">
        <v>487.02570686</v>
      </c>
      <c r="J23" s="20" t="n">
        <v>4.04637555</v>
      </c>
      <c r="K23" s="18" t="n">
        <v>502.76699205</v>
      </c>
      <c r="L23" s="20" t="n">
        <v>7.20969262</v>
      </c>
      <c r="M23" s="18" t="n">
        <v>436.39321419</v>
      </c>
      <c r="N23" s="20" t="n">
        <v>6.25548004</v>
      </c>
      <c r="O23" s="18" t="s">
        <v>481</v>
      </c>
      <c r="P23" s="20" t="s">
        <v>481</v>
      </c>
      <c r="Q23" s="18" t="s">
        <v>481</v>
      </c>
      <c r="R23" s="20" t="s">
        <v>481</v>
      </c>
      <c r="S23" s="18" t="s">
        <v>481</v>
      </c>
      <c r="T23" s="20" t="s">
        <v>481</v>
      </c>
      <c r="U23" s="18" t="n">
        <v>406.31270413</v>
      </c>
      <c r="V23" s="20" t="n">
        <v>12.17242088</v>
      </c>
    </row>
    <row r="24" spans="1:22">
      <c r="A24" s="15" t="s">
        <v>499</v>
      </c>
      <c r="B24" s="17" t="n">
        <v>6647</v>
      </c>
      <c r="C24" s="18">
        <f>(7.0/B24*100)</f>
        <v/>
      </c>
      <c r="D24" s="19" t="n">
        <v>6640</v>
      </c>
      <c r="E24" s="18" t="n">
        <v>520.6275279499999</v>
      </c>
      <c r="F24" s="20" t="n">
        <v>3.70345431</v>
      </c>
      <c r="G24" s="18" t="n">
        <v>523.31541054</v>
      </c>
      <c r="H24" s="20" t="n">
        <v>3.26190535</v>
      </c>
      <c r="I24" s="18" t="n">
        <v>509.94531855</v>
      </c>
      <c r="J24" s="20" t="n">
        <v>4.34325908</v>
      </c>
      <c r="K24" s="18" t="n">
        <v>496.98679812</v>
      </c>
      <c r="L24" s="20" t="n">
        <v>7.33454613</v>
      </c>
      <c r="M24" s="18" t="n">
        <v>470.10022337</v>
      </c>
      <c r="N24" s="20" t="n">
        <v>16.01405269</v>
      </c>
      <c r="O24" s="18" t="s">
        <v>481</v>
      </c>
      <c r="P24" s="20" t="s">
        <v>481</v>
      </c>
      <c r="Q24" s="18" t="s">
        <v>481</v>
      </c>
      <c r="R24" s="20" t="s">
        <v>481</v>
      </c>
      <c r="S24" s="18" t="s">
        <v>481</v>
      </c>
      <c r="T24" s="20" t="s">
        <v>481</v>
      </c>
      <c r="U24" s="18" t="n">
        <v>430.91052402</v>
      </c>
      <c r="V24" s="20" t="n">
        <v>13.46596137</v>
      </c>
    </row>
    <row r="25" spans="1:22">
      <c r="A25" s="15" t="s">
        <v>500</v>
      </c>
      <c r="B25" s="17" t="n">
        <v>5581</v>
      </c>
      <c r="C25" s="18">
        <f>(25.0/B25*100)</f>
        <v/>
      </c>
      <c r="D25" s="19" t="n">
        <v>5556</v>
      </c>
      <c r="E25" s="18" t="n">
        <v>533.09015663</v>
      </c>
      <c r="F25" s="20" t="n">
        <v>3.9986477</v>
      </c>
      <c r="G25" s="18" t="n">
        <v>529.8183133</v>
      </c>
      <c r="H25" s="20" t="n">
        <v>3.65213517</v>
      </c>
      <c r="I25" s="18" t="n">
        <v>511.05311523</v>
      </c>
      <c r="J25" s="20" t="n">
        <v>4.52545949</v>
      </c>
      <c r="K25" s="18" t="n">
        <v>486.58591924</v>
      </c>
      <c r="L25" s="20" t="n">
        <v>10.89557</v>
      </c>
      <c r="M25" s="18" t="n">
        <v>421.68171102</v>
      </c>
      <c r="N25" s="20" t="n">
        <v>6.83880854</v>
      </c>
      <c r="O25" s="18" t="s">
        <v>481</v>
      </c>
      <c r="P25" s="20" t="s">
        <v>481</v>
      </c>
      <c r="Q25" s="18" t="s">
        <v>481</v>
      </c>
      <c r="R25" s="20" t="s">
        <v>481</v>
      </c>
      <c r="S25" s="18" t="s">
        <v>481</v>
      </c>
      <c r="T25" s="20" t="s">
        <v>481</v>
      </c>
      <c r="U25" s="18" t="n">
        <v>495.23860293</v>
      </c>
      <c r="V25" s="20" t="n">
        <v>27.31018838</v>
      </c>
    </row>
    <row r="26" spans="1:22">
      <c r="A26" s="15" t="s">
        <v>501</v>
      </c>
      <c r="B26" s="17" t="n">
        <v>4869</v>
      </c>
      <c r="C26" s="18">
        <f>(58.0/B26*100)</f>
        <v/>
      </c>
      <c r="D26" s="19" t="n">
        <v>4811</v>
      </c>
      <c r="E26" s="18" t="n">
        <v>493.30017366</v>
      </c>
      <c r="F26" s="20" t="n">
        <v>2.48343147</v>
      </c>
      <c r="G26" s="18" t="n">
        <v>486.1482168</v>
      </c>
      <c r="H26" s="20" t="n">
        <v>2.71082681</v>
      </c>
      <c r="I26" s="18" t="n">
        <v>486.52103648</v>
      </c>
      <c r="J26" s="20" t="n">
        <v>3.91078</v>
      </c>
      <c r="K26" s="18" t="n">
        <v>505.20427772</v>
      </c>
      <c r="L26" s="20" t="n">
        <v>8.888630129999999</v>
      </c>
      <c r="M26" s="18" t="n">
        <v>467.99747676</v>
      </c>
      <c r="N26" s="20" t="n">
        <v>7.60690177</v>
      </c>
      <c r="O26" s="18" t="s">
        <v>481</v>
      </c>
      <c r="P26" s="20" t="s">
        <v>481</v>
      </c>
      <c r="Q26" s="18" t="s">
        <v>481</v>
      </c>
      <c r="R26" s="20" t="s">
        <v>481</v>
      </c>
      <c r="S26" s="18" t="s">
        <v>481</v>
      </c>
      <c r="T26" s="20" t="s">
        <v>481</v>
      </c>
      <c r="U26" s="18" t="n">
        <v>428.37967372</v>
      </c>
      <c r="V26" s="20" t="n">
        <v>19.6041375</v>
      </c>
    </row>
    <row r="27" spans="1:22">
      <c r="A27" s="15" t="s">
        <v>502</v>
      </c>
      <c r="B27" s="17" t="n">
        <v>5299</v>
      </c>
      <c r="C27" s="18">
        <f>(73.0/B27*100)</f>
        <v/>
      </c>
      <c r="D27" s="19" t="n">
        <v>5226</v>
      </c>
      <c r="E27" s="18" t="n">
        <v>473.01840949</v>
      </c>
      <c r="F27" s="20" t="n">
        <v>3.97115101</v>
      </c>
      <c r="G27" s="18" t="n">
        <v>487.7867951</v>
      </c>
      <c r="H27" s="20" t="n">
        <v>3.07100673</v>
      </c>
      <c r="I27" s="18" t="n">
        <v>495.07953249</v>
      </c>
      <c r="J27" s="20" t="n">
        <v>3.31636089</v>
      </c>
      <c r="K27" s="18" t="n">
        <v>511.05599517</v>
      </c>
      <c r="L27" s="20" t="n">
        <v>2.98903976</v>
      </c>
      <c r="M27" s="18" t="n">
        <v>420.45359793</v>
      </c>
      <c r="N27" s="20" t="n">
        <v>3.81960599</v>
      </c>
      <c r="O27" s="18" t="s">
        <v>481</v>
      </c>
      <c r="P27" s="20" t="s">
        <v>481</v>
      </c>
      <c r="Q27" s="18" t="s">
        <v>481</v>
      </c>
      <c r="R27" s="20" t="s">
        <v>481</v>
      </c>
      <c r="S27" s="18" t="s">
        <v>481</v>
      </c>
      <c r="T27" s="20" t="s">
        <v>481</v>
      </c>
      <c r="U27" s="18" t="n">
        <v>404.1004245</v>
      </c>
      <c r="V27" s="20" t="n">
        <v>9.52651491</v>
      </c>
    </row>
    <row r="28" spans="1:22">
      <c r="A28" s="15" t="s">
        <v>503</v>
      </c>
      <c r="B28" s="17" t="n">
        <v>7568</v>
      </c>
      <c r="C28" s="18">
        <f>(242.0/B28*100)</f>
        <v/>
      </c>
      <c r="D28" s="19" t="n">
        <v>7326</v>
      </c>
      <c r="E28" s="18" t="n">
        <v>424.61547241</v>
      </c>
      <c r="F28" s="20" t="n">
        <v>2.86503219</v>
      </c>
      <c r="G28" s="18" t="n">
        <v>437.20824868</v>
      </c>
      <c r="H28" s="20" t="n">
        <v>3.5322624</v>
      </c>
      <c r="I28" s="18" t="n">
        <v>420.09709091</v>
      </c>
      <c r="J28" s="20" t="n">
        <v>4.52409899</v>
      </c>
      <c r="K28" s="18" t="n">
        <v>407.94685499</v>
      </c>
      <c r="L28" s="20" t="n">
        <v>11.51652206</v>
      </c>
      <c r="M28" s="18" t="n">
        <v>420.50292955</v>
      </c>
      <c r="N28" s="20" t="n">
        <v>13.30341568</v>
      </c>
      <c r="O28" s="18" t="s">
        <v>481</v>
      </c>
      <c r="P28" s="20" t="s">
        <v>481</v>
      </c>
      <c r="Q28" s="18" t="s">
        <v>481</v>
      </c>
      <c r="R28" s="20" t="s">
        <v>481</v>
      </c>
      <c r="S28" s="18" t="s">
        <v>481</v>
      </c>
      <c r="T28" s="20" t="s">
        <v>481</v>
      </c>
      <c r="U28" s="18" t="n">
        <v>387.1213699</v>
      </c>
      <c r="V28" s="20" t="n">
        <v>9.01805952</v>
      </c>
    </row>
    <row r="29" spans="1:22">
      <c r="A29" s="15" t="s">
        <v>504</v>
      </c>
      <c r="B29" s="17" t="n">
        <v>5385</v>
      </c>
      <c r="C29" s="18">
        <f>(30.0/B29*100)</f>
        <v/>
      </c>
      <c r="D29" s="19" t="n">
        <v>5355</v>
      </c>
      <c r="E29" s="18" t="n">
        <v>476.78800927</v>
      </c>
      <c r="F29" s="20" t="n">
        <v>6.44642761</v>
      </c>
      <c r="G29" s="18" t="n">
        <v>501.28835499</v>
      </c>
      <c r="H29" s="20" t="n">
        <v>3.21988738</v>
      </c>
      <c r="I29" s="18" t="n">
        <v>512.8111335999999</v>
      </c>
      <c r="J29" s="20" t="n">
        <v>3.18861117</v>
      </c>
      <c r="K29" s="18" t="n">
        <v>520.75246038</v>
      </c>
      <c r="L29" s="20" t="n">
        <v>3.66308562</v>
      </c>
      <c r="M29" s="18" t="n">
        <v>500.05950033</v>
      </c>
      <c r="N29" s="20" t="n">
        <v>5.45605007</v>
      </c>
      <c r="O29" s="18" t="s">
        <v>481</v>
      </c>
      <c r="P29" s="20" t="s">
        <v>481</v>
      </c>
      <c r="Q29" s="18" t="s">
        <v>481</v>
      </c>
      <c r="R29" s="20" t="s">
        <v>481</v>
      </c>
      <c r="S29" s="18" t="s">
        <v>481</v>
      </c>
      <c r="T29" s="20" t="s">
        <v>481</v>
      </c>
      <c r="U29" s="18" t="n">
        <v>409.7972789</v>
      </c>
      <c r="V29" s="20" t="n">
        <v>15.30728752</v>
      </c>
    </row>
    <row r="30" spans="1:22">
      <c r="A30" s="15" t="s">
        <v>505</v>
      </c>
      <c r="B30" s="17" t="n">
        <v>4520</v>
      </c>
      <c r="C30" s="18">
        <f>(162.0/B30*100)</f>
        <v/>
      </c>
      <c r="D30" s="19" t="n">
        <v>4358</v>
      </c>
      <c r="E30" s="18" t="n">
        <v>528.0506701199999</v>
      </c>
      <c r="F30" s="20" t="n">
        <v>2.97117932</v>
      </c>
      <c r="G30" s="18" t="n">
        <v>520.27220577</v>
      </c>
      <c r="H30" s="20" t="n">
        <v>3.87998732</v>
      </c>
      <c r="I30" s="18" t="n">
        <v>514.96794669</v>
      </c>
      <c r="J30" s="20" t="n">
        <v>5.03037228</v>
      </c>
      <c r="K30" s="18" t="n">
        <v>495.35728473</v>
      </c>
      <c r="L30" s="20" t="n">
        <v>13.50142025</v>
      </c>
      <c r="M30" s="18" t="n">
        <v>418.7611067</v>
      </c>
      <c r="N30" s="20" t="n">
        <v>6.04878688</v>
      </c>
      <c r="O30" s="18" t="s">
        <v>481</v>
      </c>
      <c r="P30" s="20" t="s">
        <v>481</v>
      </c>
      <c r="Q30" s="18" t="s">
        <v>481</v>
      </c>
      <c r="R30" s="20" t="s">
        <v>481</v>
      </c>
      <c r="S30" s="18" t="s">
        <v>481</v>
      </c>
      <c r="T30" s="20" t="s">
        <v>481</v>
      </c>
      <c r="U30" s="18" t="n">
        <v>435.68299947</v>
      </c>
      <c r="V30" s="20" t="n">
        <v>11.76289749</v>
      </c>
    </row>
    <row r="31" spans="1:22">
      <c r="A31" s="15" t="s">
        <v>506</v>
      </c>
      <c r="B31" s="17" t="n">
        <v>5456</v>
      </c>
      <c r="C31" s="18">
        <f>(139.0/B31*100)</f>
        <v/>
      </c>
      <c r="D31" s="19" t="n">
        <v>5317</v>
      </c>
      <c r="E31" s="18" t="n">
        <v>527.36816191</v>
      </c>
      <c r="F31" s="20" t="n">
        <v>2.87215132</v>
      </c>
      <c r="G31" s="18" t="n">
        <v>526.4044957999999</v>
      </c>
      <c r="H31" s="20" t="n">
        <v>2.91963531</v>
      </c>
      <c r="I31" s="18" t="n">
        <v>491.53909563</v>
      </c>
      <c r="J31" s="20" t="n">
        <v>4.30556386</v>
      </c>
      <c r="K31" s="18" t="n">
        <v>466.06527552</v>
      </c>
      <c r="L31" s="20" t="n">
        <v>10.31074496</v>
      </c>
      <c r="M31" s="18" t="s">
        <v>481</v>
      </c>
      <c r="N31" s="20" t="s">
        <v>481</v>
      </c>
      <c r="O31" s="18" t="s">
        <v>481</v>
      </c>
      <c r="P31" s="20" t="s">
        <v>481</v>
      </c>
      <c r="Q31" s="18" t="s">
        <v>481</v>
      </c>
      <c r="R31" s="20" t="s">
        <v>481</v>
      </c>
      <c r="S31" s="18" t="s">
        <v>481</v>
      </c>
      <c r="T31" s="20" t="s">
        <v>481</v>
      </c>
      <c r="U31" s="18" t="n">
        <v>409.23746021</v>
      </c>
      <c r="V31" s="20" t="n">
        <v>8.056936670000001</v>
      </c>
    </row>
    <row r="32" spans="1:22">
      <c r="A32" s="15" t="s">
        <v>507</v>
      </c>
      <c r="B32" s="17" t="n">
        <v>4478</v>
      </c>
      <c r="C32" s="18">
        <f>(6.0/B32*100)</f>
        <v/>
      </c>
      <c r="D32" s="19" t="n">
        <v>4472</v>
      </c>
      <c r="E32" s="18" t="n">
        <v>503.32142517</v>
      </c>
      <c r="F32" s="20" t="n">
        <v>3.54358102</v>
      </c>
      <c r="G32" s="18" t="n">
        <v>510.90225127</v>
      </c>
      <c r="H32" s="20" t="n">
        <v>2.86850264</v>
      </c>
      <c r="I32" s="18" t="n">
        <v>509.20463422</v>
      </c>
      <c r="J32" s="20" t="n">
        <v>3.66646952</v>
      </c>
      <c r="K32" s="18" t="n">
        <v>513.0266482</v>
      </c>
      <c r="L32" s="20" t="n">
        <v>7.91744704</v>
      </c>
      <c r="M32" s="18" t="n">
        <v>418.27699634</v>
      </c>
      <c r="N32" s="20" t="n">
        <v>11.93967801</v>
      </c>
      <c r="O32" s="18" t="s">
        <v>481</v>
      </c>
      <c r="P32" s="20" t="s">
        <v>481</v>
      </c>
      <c r="Q32" s="18" t="s">
        <v>481</v>
      </c>
      <c r="R32" s="20" t="s">
        <v>481</v>
      </c>
      <c r="S32" s="18" t="s">
        <v>481</v>
      </c>
      <c r="T32" s="20" t="s">
        <v>481</v>
      </c>
      <c r="U32" s="18" t="n">
        <v>437.48851087</v>
      </c>
      <c r="V32" s="20" t="n">
        <v>13.9200628</v>
      </c>
    </row>
    <row r="33" spans="1:22">
      <c r="A33" s="15" t="s">
        <v>508</v>
      </c>
      <c r="B33" s="17" t="n">
        <v>7325</v>
      </c>
      <c r="C33" s="18">
        <f>(78.0/B33*100)</f>
        <v/>
      </c>
      <c r="D33" s="19" t="n">
        <v>7247</v>
      </c>
      <c r="E33" s="18" t="n">
        <v>496.24625314</v>
      </c>
      <c r="F33" s="20" t="n">
        <v>3.58461545</v>
      </c>
      <c r="G33" s="18" t="n">
        <v>501.60510929</v>
      </c>
      <c r="H33" s="20" t="n">
        <v>4.11525139</v>
      </c>
      <c r="I33" s="18" t="n">
        <v>495.71003988</v>
      </c>
      <c r="J33" s="20" t="n">
        <v>5.35161846</v>
      </c>
      <c r="K33" s="18" t="n">
        <v>472.06372824</v>
      </c>
      <c r="L33" s="20" t="n">
        <v>13.04343365</v>
      </c>
      <c r="M33" s="18" t="n">
        <v>504.79760102</v>
      </c>
      <c r="N33" s="20" t="n">
        <v>3.40739521</v>
      </c>
      <c r="O33" s="18" t="s">
        <v>481</v>
      </c>
      <c r="P33" s="20" t="s">
        <v>481</v>
      </c>
      <c r="Q33" s="18" t="s">
        <v>481</v>
      </c>
      <c r="R33" s="20" t="s">
        <v>481</v>
      </c>
      <c r="S33" s="18" t="s">
        <v>481</v>
      </c>
      <c r="T33" s="20" t="s">
        <v>481</v>
      </c>
      <c r="U33" s="18" t="n">
        <v>458.55278914</v>
      </c>
      <c r="V33" s="20" t="n">
        <v>11.92642057</v>
      </c>
    </row>
    <row r="34" spans="1:22">
      <c r="A34" s="15" t="s">
        <v>509</v>
      </c>
      <c r="B34" s="17" t="n">
        <v>6350</v>
      </c>
      <c r="C34" s="18">
        <f>(101.0/B34*100)</f>
        <v/>
      </c>
      <c r="D34" s="19" t="n">
        <v>6249</v>
      </c>
      <c r="E34" s="18" t="n">
        <v>431.75684502</v>
      </c>
      <c r="F34" s="20" t="n">
        <v>4.19668272</v>
      </c>
      <c r="G34" s="18" t="n">
        <v>466.04251947</v>
      </c>
      <c r="H34" s="20" t="n">
        <v>3.50106202</v>
      </c>
      <c r="I34" s="18" t="n">
        <v>469.81755355</v>
      </c>
      <c r="J34" s="20" t="n">
        <v>3.85444305</v>
      </c>
      <c r="K34" s="18" t="n">
        <v>477.77181719</v>
      </c>
      <c r="L34" s="20" t="n">
        <v>4.82151893</v>
      </c>
      <c r="M34" s="18" t="n">
        <v>412.69710629</v>
      </c>
      <c r="N34" s="20" t="n">
        <v>14.24962195</v>
      </c>
      <c r="O34" s="18" t="s">
        <v>481</v>
      </c>
      <c r="P34" s="20" t="s">
        <v>481</v>
      </c>
      <c r="Q34" s="18" t="s">
        <v>481</v>
      </c>
      <c r="R34" s="20" t="s">
        <v>481</v>
      </c>
      <c r="S34" s="18" t="s">
        <v>481</v>
      </c>
      <c r="T34" s="20" t="s">
        <v>481</v>
      </c>
      <c r="U34" s="18" t="n">
        <v>353.06767607</v>
      </c>
      <c r="V34" s="20" t="n">
        <v>10.4507666</v>
      </c>
    </row>
    <row r="35" spans="1:22">
      <c r="A35" s="15" t="s">
        <v>510</v>
      </c>
      <c r="B35" s="17" t="n">
        <v>6406</v>
      </c>
      <c r="C35" s="18">
        <f>(58.0/B35*100)</f>
        <v/>
      </c>
      <c r="D35" s="19" t="n">
        <v>6348</v>
      </c>
      <c r="E35" s="18" t="n">
        <v>478.75950808</v>
      </c>
      <c r="F35" s="20" t="n">
        <v>6.84716546</v>
      </c>
      <c r="G35" s="18" t="n">
        <v>493.1541879</v>
      </c>
      <c r="H35" s="20" t="n">
        <v>4.73524045</v>
      </c>
      <c r="I35" s="18" t="n">
        <v>501.88396867</v>
      </c>
      <c r="J35" s="20" t="n">
        <v>4.23254766</v>
      </c>
      <c r="K35" s="18" t="n">
        <v>515.2278106799999</v>
      </c>
      <c r="L35" s="20" t="n">
        <v>5.86237862</v>
      </c>
      <c r="M35" s="18" t="n">
        <v>511.96195839</v>
      </c>
      <c r="N35" s="20" t="n">
        <v>2.20247171</v>
      </c>
      <c r="O35" s="18" t="s">
        <v>481</v>
      </c>
      <c r="P35" s="20" t="s">
        <v>481</v>
      </c>
      <c r="Q35" s="18" t="s">
        <v>481</v>
      </c>
      <c r="R35" s="20" t="s">
        <v>481</v>
      </c>
      <c r="S35" s="18" t="s">
        <v>481</v>
      </c>
      <c r="T35" s="20" t="s">
        <v>481</v>
      </c>
      <c r="U35" s="18" t="n">
        <v>452.71733435</v>
      </c>
      <c r="V35" s="20" t="n">
        <v>14.17990754</v>
      </c>
    </row>
    <row r="36" spans="1:22">
      <c r="A36" s="15" t="s">
        <v>511</v>
      </c>
      <c r="B36" s="17" t="n">
        <v>6736</v>
      </c>
      <c r="C36" s="18">
        <f>(55.0/B36*100)</f>
        <v/>
      </c>
      <c r="D36" s="19" t="n">
        <v>6681</v>
      </c>
      <c r="E36" s="18" t="n">
        <v>496.52763854</v>
      </c>
      <c r="F36" s="20" t="n">
        <v>3.17341952</v>
      </c>
      <c r="G36" s="18" t="n">
        <v>502.96116717</v>
      </c>
      <c r="H36" s="20" t="n">
        <v>3.17409262</v>
      </c>
      <c r="I36" s="18" t="n">
        <v>499.18605937</v>
      </c>
      <c r="J36" s="20" t="n">
        <v>4.23849513</v>
      </c>
      <c r="K36" s="18" t="n">
        <v>490.35319666</v>
      </c>
      <c r="L36" s="20" t="n">
        <v>8.751261660000001</v>
      </c>
      <c r="M36" s="18" t="n">
        <v>490.3722416</v>
      </c>
      <c r="N36" s="20" t="n">
        <v>4.18420925</v>
      </c>
      <c r="O36" s="18" t="s">
        <v>481</v>
      </c>
      <c r="P36" s="20" t="s">
        <v>481</v>
      </c>
      <c r="Q36" s="18" t="s">
        <v>481</v>
      </c>
      <c r="R36" s="20" t="s">
        <v>481</v>
      </c>
      <c r="S36" s="18" t="s">
        <v>481</v>
      </c>
      <c r="T36" s="20" t="s">
        <v>481</v>
      </c>
      <c r="U36" s="18" t="n">
        <v>438.82276006</v>
      </c>
      <c r="V36" s="20" t="n">
        <v>7.72213633</v>
      </c>
    </row>
    <row r="37" spans="1:22">
      <c r="A37" s="15" t="s">
        <v>512</v>
      </c>
      <c r="B37" s="17" t="n">
        <v>5458</v>
      </c>
      <c r="C37" s="18">
        <f>(104.0/B37*100)</f>
        <v/>
      </c>
      <c r="D37" s="19" t="n">
        <v>5354</v>
      </c>
      <c r="E37" s="18" t="n">
        <v>516.79137819</v>
      </c>
      <c r="F37" s="20" t="n">
        <v>3.83819633</v>
      </c>
      <c r="G37" s="18" t="n">
        <v>510.55519553</v>
      </c>
      <c r="H37" s="20" t="n">
        <v>3.20647774</v>
      </c>
      <c r="I37" s="18" t="n">
        <v>497.35161525</v>
      </c>
      <c r="J37" s="20" t="n">
        <v>5.53930696</v>
      </c>
      <c r="K37" s="18" t="n">
        <v>471.62472233</v>
      </c>
      <c r="L37" s="20" t="n">
        <v>9.69744556</v>
      </c>
      <c r="M37" s="18" t="n">
        <v>377.66528973</v>
      </c>
      <c r="N37" s="20" t="n">
        <v>8.85964399</v>
      </c>
      <c r="O37" s="18" t="s">
        <v>481</v>
      </c>
      <c r="P37" s="20" t="s">
        <v>481</v>
      </c>
      <c r="Q37" s="18" t="s">
        <v>481</v>
      </c>
      <c r="R37" s="20" t="s">
        <v>481</v>
      </c>
      <c r="S37" s="18" t="s">
        <v>481</v>
      </c>
      <c r="T37" s="20" t="s">
        <v>481</v>
      </c>
      <c r="U37" s="18" t="n">
        <v>417.46940673</v>
      </c>
      <c r="V37" s="20" t="n">
        <v>11.46304668</v>
      </c>
    </row>
    <row r="38" spans="1:22">
      <c r="A38" s="15" t="s">
        <v>513</v>
      </c>
      <c r="B38" s="17" t="n">
        <v>5860</v>
      </c>
      <c r="C38" s="18">
        <f>(21.0/B38*100)</f>
        <v/>
      </c>
      <c r="D38" s="19" t="n">
        <v>5839</v>
      </c>
      <c r="E38" s="18" t="n">
        <v>494.20805768</v>
      </c>
      <c r="F38" s="20" t="n">
        <v>4.89253952</v>
      </c>
      <c r="G38" s="18" t="n">
        <v>502.89494634</v>
      </c>
      <c r="H38" s="20" t="n">
        <v>4.36023043</v>
      </c>
      <c r="I38" s="18" t="n">
        <v>506.11990773</v>
      </c>
      <c r="J38" s="20" t="n">
        <v>3.63215234</v>
      </c>
      <c r="K38" s="18" t="n">
        <v>501.48913903</v>
      </c>
      <c r="L38" s="20" t="n">
        <v>4.84003565</v>
      </c>
      <c r="M38" s="18" t="n">
        <v>451.3764209</v>
      </c>
      <c r="N38" s="20" t="n">
        <v>7.03334187</v>
      </c>
      <c r="O38" s="18" t="s">
        <v>481</v>
      </c>
      <c r="P38" s="20" t="s">
        <v>481</v>
      </c>
      <c r="Q38" s="18" t="s">
        <v>481</v>
      </c>
      <c r="R38" s="20" t="s">
        <v>481</v>
      </c>
      <c r="S38" s="18" t="s">
        <v>481</v>
      </c>
      <c r="T38" s="20" t="s">
        <v>481</v>
      </c>
      <c r="U38" s="18" t="n">
        <v>440.63972977</v>
      </c>
      <c r="V38" s="20" t="n">
        <v>7.82924245</v>
      </c>
    </row>
    <row r="39" spans="1:22">
      <c r="A39" s="15" t="s">
        <v>514</v>
      </c>
      <c r="B39" s="17" t="n">
        <v>5895</v>
      </c>
      <c r="C39" s="18">
        <f>(33.0/B39*100)</f>
        <v/>
      </c>
      <c r="D39" s="19" t="n">
        <v>5862</v>
      </c>
      <c r="E39" s="18" t="n">
        <v>432.61149408</v>
      </c>
      <c r="F39" s="20" t="n">
        <v>4.58103631</v>
      </c>
      <c r="G39" s="18" t="n">
        <v>444.85612485</v>
      </c>
      <c r="H39" s="20" t="n">
        <v>4.53047167</v>
      </c>
      <c r="I39" s="18" t="n">
        <v>424.87867774</v>
      </c>
      <c r="J39" s="20" t="n">
        <v>5.38813504</v>
      </c>
      <c r="K39" s="18" t="n">
        <v>412.57340075</v>
      </c>
      <c r="L39" s="20" t="n">
        <v>10.84239237</v>
      </c>
      <c r="M39" s="18" t="n">
        <v>385.43607751</v>
      </c>
      <c r="N39" s="20" t="n">
        <v>6.46388279</v>
      </c>
      <c r="O39" s="18" t="s">
        <v>481</v>
      </c>
      <c r="P39" s="20" t="s">
        <v>481</v>
      </c>
      <c r="Q39" s="18" t="s">
        <v>481</v>
      </c>
      <c r="R39" s="20" t="s">
        <v>481</v>
      </c>
      <c r="S39" s="18" t="s">
        <v>481</v>
      </c>
      <c r="T39" s="20" t="s">
        <v>481</v>
      </c>
      <c r="U39" s="18" t="n">
        <v>371.73445453</v>
      </c>
      <c r="V39" s="20" t="n">
        <v>12.81905827</v>
      </c>
    </row>
    <row r="40" spans="1:22">
      <c r="A40" s="15" t="s">
        <v>515</v>
      </c>
      <c r="B40" s="17" t="n">
        <v>14157</v>
      </c>
      <c r="C40" s="18">
        <f>(376.0/B40*100)</f>
        <v/>
      </c>
      <c r="D40" s="19" t="n">
        <v>13781</v>
      </c>
      <c r="E40" s="18" t="n">
        <v>510.29501806</v>
      </c>
      <c r="F40" s="20" t="n">
        <v>3.32685062</v>
      </c>
      <c r="G40" s="18" t="n">
        <v>505.12290008</v>
      </c>
      <c r="H40" s="20" t="n">
        <v>3.2016803</v>
      </c>
      <c r="I40" s="18" t="n">
        <v>487.70779076</v>
      </c>
      <c r="J40" s="20" t="n">
        <v>4.86584759</v>
      </c>
      <c r="K40" s="18" t="n">
        <v>465.99223496</v>
      </c>
      <c r="L40" s="20" t="n">
        <v>8.834049070000001</v>
      </c>
      <c r="M40" s="18" t="n">
        <v>419.2667557</v>
      </c>
      <c r="N40" s="20" t="n">
        <v>6.86651094</v>
      </c>
      <c r="O40" s="18" t="s">
        <v>481</v>
      </c>
      <c r="P40" s="20" t="s">
        <v>481</v>
      </c>
      <c r="Q40" s="18" t="s">
        <v>481</v>
      </c>
      <c r="R40" s="20" t="s">
        <v>481</v>
      </c>
      <c r="S40" s="18" t="s">
        <v>481</v>
      </c>
      <c r="T40" s="20" t="s">
        <v>481</v>
      </c>
      <c r="U40" s="18" t="n">
        <v>402.0717783</v>
      </c>
      <c r="V40" s="20" t="n">
        <v>9.18599594</v>
      </c>
    </row>
    <row r="41" spans="1:22">
      <c r="A41" s="15" t="s">
        <v>516</v>
      </c>
      <c r="B41" s="17" t="n">
        <v>5712</v>
      </c>
      <c r="C41" s="18">
        <f>(52.0/B41*100)</f>
        <v/>
      </c>
      <c r="D41" s="19" t="n">
        <v>5660</v>
      </c>
      <c r="E41" s="18" t="n">
        <v>510.78744352</v>
      </c>
      <c r="F41" s="20" t="n">
        <v>3.75145711</v>
      </c>
      <c r="G41" s="18" t="n">
        <v>491.88901515</v>
      </c>
      <c r="H41" s="20" t="n">
        <v>4.09534277</v>
      </c>
      <c r="I41" s="18" t="n">
        <v>490.02094784</v>
      </c>
      <c r="J41" s="20" t="n">
        <v>4.88997218</v>
      </c>
      <c r="K41" s="18" t="n">
        <v>491.70877039</v>
      </c>
      <c r="L41" s="20" t="n">
        <v>13.20139444</v>
      </c>
      <c r="M41" s="18" t="n">
        <v>460.36740886</v>
      </c>
      <c r="N41" s="20" t="n">
        <v>8.72283927</v>
      </c>
      <c r="O41" s="18" t="s">
        <v>481</v>
      </c>
      <c r="P41" s="20" t="s">
        <v>481</v>
      </c>
      <c r="Q41" s="18" t="s">
        <v>481</v>
      </c>
      <c r="R41" s="20" t="s">
        <v>481</v>
      </c>
      <c r="S41" s="18" t="s">
        <v>481</v>
      </c>
      <c r="T41" s="20" t="s">
        <v>481</v>
      </c>
      <c r="U41" s="18" t="n">
        <v>405.75009756</v>
      </c>
      <c r="V41" s="20" t="n">
        <v>16.53458824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348.42441361</v>
      </c>
      <c r="F45" s="20" t="n">
        <v>3.1373022</v>
      </c>
      <c r="G45" s="18" t="n">
        <v>359.03602615</v>
      </c>
      <c r="H45" s="20" t="n">
        <v>4.74977622</v>
      </c>
      <c r="I45" s="18" t="n">
        <v>353.39505591</v>
      </c>
      <c r="J45" s="20" t="n">
        <v>5.14881605</v>
      </c>
      <c r="K45" s="18" t="n">
        <v>330.08385824</v>
      </c>
      <c r="L45" s="20" t="n">
        <v>6.02188084</v>
      </c>
      <c r="M45" s="18" t="s">
        <v>481</v>
      </c>
      <c r="N45" s="20" t="s">
        <v>481</v>
      </c>
      <c r="O45" s="18" t="s">
        <v>481</v>
      </c>
      <c r="P45" s="20" t="s">
        <v>481</v>
      </c>
      <c r="Q45" s="18" t="s">
        <v>481</v>
      </c>
      <c r="R45" s="20" t="s">
        <v>481</v>
      </c>
      <c r="S45" s="18" t="n">
        <v>334.82683517</v>
      </c>
      <c r="T45" s="20" t="n">
        <v>19.30020795</v>
      </c>
      <c r="U45" s="18" t="n">
        <v>336.94928713</v>
      </c>
      <c r="V45" s="20" t="n">
        <v>7.4151298</v>
      </c>
    </row>
    <row r="46" spans="1:22">
      <c r="A46" s="15" t="s">
        <v>521</v>
      </c>
      <c r="B46" s="17" t="n">
        <v>23141</v>
      </c>
      <c r="C46" s="18">
        <f>(1960.0/B46*100)</f>
        <v/>
      </c>
      <c r="D46" s="19" t="n">
        <v>21181</v>
      </c>
      <c r="E46" s="18" t="n">
        <v>430.46030043</v>
      </c>
      <c r="F46" s="20" t="n">
        <v>3.55273326</v>
      </c>
      <c r="G46" s="18" t="n">
        <v>431.81291012</v>
      </c>
      <c r="H46" s="20" t="n">
        <v>3.58639253</v>
      </c>
      <c r="I46" s="18" t="n">
        <v>416.73501125</v>
      </c>
      <c r="J46" s="20" t="n">
        <v>4.86324179</v>
      </c>
      <c r="K46" s="18" t="n">
        <v>399.81775129</v>
      </c>
      <c r="L46" s="20" t="n">
        <v>10.56207379</v>
      </c>
      <c r="M46" s="18" t="n">
        <v>361.70374871</v>
      </c>
      <c r="N46" s="20" t="n">
        <v>3.67101074</v>
      </c>
      <c r="O46" s="18" t="s">
        <v>481</v>
      </c>
      <c r="P46" s="20" t="s">
        <v>481</v>
      </c>
      <c r="Q46" s="18" t="s">
        <v>481</v>
      </c>
      <c r="R46" s="20" t="s">
        <v>481</v>
      </c>
      <c r="S46" s="18" t="s">
        <v>481</v>
      </c>
      <c r="T46" s="20" t="s">
        <v>481</v>
      </c>
      <c r="U46" s="18" t="n">
        <v>375.80214783</v>
      </c>
      <c r="V46" s="20" t="n">
        <v>4.3682059</v>
      </c>
    </row>
    <row r="47" spans="1:22">
      <c r="A47" s="15" t="s">
        <v>522</v>
      </c>
      <c r="B47" s="17" t="n">
        <v>5928</v>
      </c>
      <c r="C47" s="18">
        <f>(267.0/B47*100)</f>
        <v/>
      </c>
      <c r="D47" s="19" t="n">
        <v>5661</v>
      </c>
      <c r="E47" s="18" t="n">
        <v>441.63838386</v>
      </c>
      <c r="F47" s="20" t="n">
        <v>4.9976976</v>
      </c>
      <c r="G47" s="18" t="n">
        <v>450.71909306</v>
      </c>
      <c r="H47" s="20" t="n">
        <v>5.61784201</v>
      </c>
      <c r="I47" s="18" t="n">
        <v>455.89217883</v>
      </c>
      <c r="J47" s="20" t="n">
        <v>5.44731516</v>
      </c>
      <c r="K47" s="18" t="n">
        <v>465.742216</v>
      </c>
      <c r="L47" s="20" t="n">
        <v>6.7949791</v>
      </c>
      <c r="M47" s="18" t="n">
        <v>330.16195456</v>
      </c>
      <c r="N47" s="20" t="n">
        <v>6.5233442</v>
      </c>
      <c r="O47" s="18" t="s">
        <v>481</v>
      </c>
      <c r="P47" s="20" t="s">
        <v>481</v>
      </c>
      <c r="Q47" s="18" t="s">
        <v>481</v>
      </c>
      <c r="R47" s="20" t="s">
        <v>481</v>
      </c>
      <c r="S47" s="18" t="s">
        <v>481</v>
      </c>
      <c r="T47" s="20" t="s">
        <v>481</v>
      </c>
      <c r="U47" s="18" t="n">
        <v>336.31635002</v>
      </c>
      <c r="V47" s="20" t="n">
        <v>9.36877123</v>
      </c>
    </row>
    <row r="48" spans="1:22">
      <c r="A48" s="15" t="s">
        <v>523</v>
      </c>
      <c r="B48" s="17" t="n">
        <v>9841</v>
      </c>
      <c r="C48" s="18">
        <f>(8.0/B48*100)</f>
        <v/>
      </c>
      <c r="D48" s="19" t="n">
        <v>9833</v>
      </c>
      <c r="E48" s="18" t="n">
        <v>507.04784847</v>
      </c>
      <c r="F48" s="20" t="n">
        <v>5.56504521</v>
      </c>
      <c r="G48" s="18" t="n">
        <v>500.48058604</v>
      </c>
      <c r="H48" s="20" t="n">
        <v>5.14582756</v>
      </c>
      <c r="I48" s="18" t="n">
        <v>472.28350874</v>
      </c>
      <c r="J48" s="20" t="n">
        <v>7.40581686</v>
      </c>
      <c r="K48" s="18" t="n">
        <v>462.81917894</v>
      </c>
      <c r="L48" s="20" t="n">
        <v>16.82649887</v>
      </c>
      <c r="M48" s="18" t="n">
        <v>442.18295743</v>
      </c>
      <c r="N48" s="20" t="n">
        <v>7.02465201</v>
      </c>
      <c r="O48" s="18" t="s">
        <v>481</v>
      </c>
      <c r="P48" s="20" t="s">
        <v>481</v>
      </c>
      <c r="Q48" s="18" t="s">
        <v>481</v>
      </c>
      <c r="R48" s="20" t="s">
        <v>481</v>
      </c>
      <c r="S48" s="18" t="s">
        <v>481</v>
      </c>
      <c r="T48" s="20" t="s">
        <v>481</v>
      </c>
      <c r="U48" s="18" t="n">
        <v>433.27588449</v>
      </c>
      <c r="V48" s="20" t="n">
        <v>22.13536649</v>
      </c>
    </row>
    <row r="49" spans="1:22">
      <c r="A49" s="15" t="s">
        <v>524</v>
      </c>
      <c r="B49" s="17" t="n">
        <v>6349</v>
      </c>
      <c r="C49" s="18">
        <f>(56.0/B49*100)</f>
        <v/>
      </c>
      <c r="D49" s="19" t="n">
        <v>6293</v>
      </c>
      <c r="E49" s="18" t="n">
        <v>427.39930176</v>
      </c>
      <c r="F49" s="20" t="n">
        <v>3.46451875</v>
      </c>
      <c r="G49" s="18" t="n">
        <v>434.46277976</v>
      </c>
      <c r="H49" s="20" t="n">
        <v>4.10625596</v>
      </c>
      <c r="I49" s="18" t="n">
        <v>422.36803347</v>
      </c>
      <c r="J49" s="20" t="n">
        <v>5.55709714</v>
      </c>
      <c r="K49" s="18" t="n">
        <v>388.35037228</v>
      </c>
      <c r="L49" s="20" t="n">
        <v>9.933411209999999</v>
      </c>
      <c r="M49" s="18" t="s">
        <v>481</v>
      </c>
      <c r="N49" s="20" t="s">
        <v>481</v>
      </c>
      <c r="O49" s="18" t="s">
        <v>481</v>
      </c>
      <c r="P49" s="20" t="s">
        <v>481</v>
      </c>
      <c r="Q49" s="18" t="s">
        <v>481</v>
      </c>
      <c r="R49" s="20" t="s">
        <v>481</v>
      </c>
      <c r="S49" s="18" t="n">
        <v>294.1217896</v>
      </c>
      <c r="T49" s="20" t="n">
        <v>57.79617409</v>
      </c>
      <c r="U49" s="18" t="n">
        <v>352.08229671</v>
      </c>
      <c r="V49" s="20" t="n">
        <v>10.44613913</v>
      </c>
    </row>
    <row r="50" spans="1:22">
      <c r="A50" s="15" t="s">
        <v>525</v>
      </c>
      <c r="B50" s="17" t="n">
        <v>11795</v>
      </c>
      <c r="C50" s="18">
        <f>(294.0/B50*100)</f>
        <v/>
      </c>
      <c r="D50" s="19" t="n">
        <v>11501</v>
      </c>
      <c r="E50" s="18" t="n">
        <v>428.14889186</v>
      </c>
      <c r="F50" s="20" t="n">
        <v>3.10934719</v>
      </c>
      <c r="G50" s="18" t="n">
        <v>437.0954161</v>
      </c>
      <c r="H50" s="20" t="n">
        <v>3.20510393</v>
      </c>
      <c r="I50" s="18" t="n">
        <v>426.20919948</v>
      </c>
      <c r="J50" s="20" t="n">
        <v>5.28464831</v>
      </c>
      <c r="K50" s="18" t="n">
        <v>411.61443466</v>
      </c>
      <c r="L50" s="20" t="n">
        <v>9.9116879</v>
      </c>
      <c r="M50" s="18" t="n">
        <v>366.92642505</v>
      </c>
      <c r="N50" s="20" t="n">
        <v>6.73675518</v>
      </c>
      <c r="O50" s="18" t="s">
        <v>481</v>
      </c>
      <c r="P50" s="20" t="s">
        <v>481</v>
      </c>
      <c r="Q50" s="18" t="s">
        <v>481</v>
      </c>
      <c r="R50" s="20" t="s">
        <v>481</v>
      </c>
      <c r="S50" s="18" t="s">
        <v>481</v>
      </c>
      <c r="T50" s="20" t="s">
        <v>481</v>
      </c>
      <c r="U50" s="18" t="n">
        <v>345.59373732</v>
      </c>
      <c r="V50" s="20" t="n">
        <v>10.34879007</v>
      </c>
    </row>
    <row r="51" spans="1:22">
      <c r="A51" s="15" t="s">
        <v>526</v>
      </c>
      <c r="B51" s="17" t="n">
        <v>6866</v>
      </c>
      <c r="C51" s="18">
        <f>(119.0/B51*100)</f>
        <v/>
      </c>
      <c r="D51" s="19" t="n">
        <v>6747</v>
      </c>
      <c r="E51" s="18" t="n">
        <v>431.81695174</v>
      </c>
      <c r="F51" s="20" t="n">
        <v>2.74712933</v>
      </c>
      <c r="G51" s="18" t="n">
        <v>437.23541465</v>
      </c>
      <c r="H51" s="20" t="n">
        <v>3.4988308</v>
      </c>
      <c r="I51" s="18" t="n">
        <v>421.31841259</v>
      </c>
      <c r="J51" s="20" t="n">
        <v>5.30792943</v>
      </c>
      <c r="K51" s="18" t="n">
        <v>418.70638477</v>
      </c>
      <c r="L51" s="20" t="n">
        <v>11.34611907</v>
      </c>
      <c r="M51" s="18" t="n">
        <v>383.27112715</v>
      </c>
      <c r="N51" s="20" t="n">
        <v>7.20497991</v>
      </c>
      <c r="O51" s="18" t="s">
        <v>481</v>
      </c>
      <c r="P51" s="20" t="s">
        <v>481</v>
      </c>
      <c r="Q51" s="18" t="s">
        <v>481</v>
      </c>
      <c r="R51" s="20" t="s">
        <v>481</v>
      </c>
      <c r="S51" s="18" t="s">
        <v>481</v>
      </c>
      <c r="T51" s="20" t="s">
        <v>481</v>
      </c>
      <c r="U51" s="18" t="n">
        <v>401.57214986</v>
      </c>
      <c r="V51" s="20" t="n">
        <v>9.61231463</v>
      </c>
    </row>
    <row r="52" spans="1:22">
      <c r="A52" s="15" t="s">
        <v>527</v>
      </c>
      <c r="B52" s="17" t="n">
        <v>5809</v>
      </c>
      <c r="C52" s="18">
        <f>(90.0/B52*100)</f>
        <v/>
      </c>
      <c r="D52" s="19" t="n">
        <v>5719</v>
      </c>
      <c r="E52" s="18" t="n">
        <v>489.33120026</v>
      </c>
      <c r="F52" s="20" t="n">
        <v>4.22029686</v>
      </c>
      <c r="G52" s="18" t="n">
        <v>495.5090971</v>
      </c>
      <c r="H52" s="20" t="n">
        <v>4.25290128</v>
      </c>
      <c r="I52" s="18" t="n">
        <v>499.48234195</v>
      </c>
      <c r="J52" s="20" t="n">
        <v>3.49382953</v>
      </c>
      <c r="K52" s="18" t="n">
        <v>504.47586685</v>
      </c>
      <c r="L52" s="20" t="n">
        <v>3.66755987</v>
      </c>
      <c r="M52" s="18" t="n">
        <v>421.26811804</v>
      </c>
      <c r="N52" s="20" t="n">
        <v>5.96822849</v>
      </c>
      <c r="O52" s="18" t="s">
        <v>481</v>
      </c>
      <c r="P52" s="20" t="s">
        <v>481</v>
      </c>
      <c r="Q52" s="18" t="s">
        <v>481</v>
      </c>
      <c r="R52" s="20" t="s">
        <v>481</v>
      </c>
      <c r="S52" s="18" t="s">
        <v>481</v>
      </c>
      <c r="T52" s="20" t="s">
        <v>481</v>
      </c>
      <c r="U52" s="18" t="n">
        <v>425.58335354</v>
      </c>
      <c r="V52" s="20" t="n">
        <v>7.42022861</v>
      </c>
    </row>
    <row r="53" spans="1:22">
      <c r="A53" s="15" t="s">
        <v>528</v>
      </c>
      <c r="B53" s="17" t="n">
        <v>5571</v>
      </c>
      <c r="C53" s="18">
        <f>(100.0/B53*100)</f>
        <v/>
      </c>
      <c r="D53" s="19" t="n">
        <v>5471</v>
      </c>
      <c r="E53" s="18" t="n">
        <v>462.99098674</v>
      </c>
      <c r="F53" s="20" t="n">
        <v>3.03967775</v>
      </c>
      <c r="G53" s="18" t="n">
        <v>457.41688869</v>
      </c>
      <c r="H53" s="20" t="n">
        <v>3.04466379</v>
      </c>
      <c r="I53" s="18" t="n">
        <v>434.29337974</v>
      </c>
      <c r="J53" s="20" t="n">
        <v>4.10192215</v>
      </c>
      <c r="K53" s="18" t="n">
        <v>414.87383157</v>
      </c>
      <c r="L53" s="20" t="n">
        <v>7.38607172</v>
      </c>
      <c r="M53" s="18" t="n">
        <v>364.18043417</v>
      </c>
      <c r="N53" s="20" t="n">
        <v>5.41914123</v>
      </c>
      <c r="O53" s="18" t="s">
        <v>481</v>
      </c>
      <c r="P53" s="20" t="s">
        <v>481</v>
      </c>
      <c r="Q53" s="18" t="s">
        <v>481</v>
      </c>
      <c r="R53" s="20" t="s">
        <v>481</v>
      </c>
      <c r="S53" s="18" t="s">
        <v>481</v>
      </c>
      <c r="T53" s="20" t="s">
        <v>481</v>
      </c>
      <c r="U53" s="18" t="n">
        <v>362.69355114</v>
      </c>
      <c r="V53" s="20" t="n">
        <v>7.53635432</v>
      </c>
    </row>
    <row r="54" spans="1:22">
      <c r="A54" s="15" t="s">
        <v>529</v>
      </c>
      <c r="B54" s="17" t="n">
        <v>4740</v>
      </c>
      <c r="C54" s="18">
        <f>(336.0/B54*100)</f>
        <v/>
      </c>
      <c r="D54" s="19" t="n">
        <v>4404</v>
      </c>
      <c r="E54" s="18" t="n">
        <v>368.91521947</v>
      </c>
      <c r="F54" s="20" t="n">
        <v>3.17433434</v>
      </c>
      <c r="G54" s="18" t="n">
        <v>384.87768311</v>
      </c>
      <c r="H54" s="20" t="n">
        <v>4.74597902</v>
      </c>
      <c r="I54" s="18" t="n">
        <v>372.18775966</v>
      </c>
      <c r="J54" s="20" t="n">
        <v>6.95531839</v>
      </c>
      <c r="K54" s="18" t="n">
        <v>353.72963631</v>
      </c>
      <c r="L54" s="20" t="n">
        <v>14.417185</v>
      </c>
      <c r="M54" s="18" t="n">
        <v>285.11114138</v>
      </c>
      <c r="N54" s="20" t="n">
        <v>8.04981896</v>
      </c>
      <c r="O54" s="18" t="s">
        <v>481</v>
      </c>
      <c r="P54" s="20" t="s">
        <v>481</v>
      </c>
      <c r="Q54" s="18" t="s">
        <v>481</v>
      </c>
      <c r="R54" s="20" t="s">
        <v>481</v>
      </c>
      <c r="S54" s="18" t="s">
        <v>481</v>
      </c>
      <c r="T54" s="20" t="s">
        <v>481</v>
      </c>
      <c r="U54" s="18" t="n">
        <v>303.2734477</v>
      </c>
      <c r="V54" s="20" t="n">
        <v>5.34240092</v>
      </c>
    </row>
    <row r="55" spans="1:22">
      <c r="A55" s="15" t="s">
        <v>530</v>
      </c>
      <c r="B55" s="17" t="n">
        <v>5316</v>
      </c>
      <c r="C55" s="18">
        <f>(22.0/B55*100)</f>
        <v/>
      </c>
      <c r="D55" s="19" t="n">
        <v>5294</v>
      </c>
      <c r="E55" s="18" t="n">
        <v>401.04532012</v>
      </c>
      <c r="F55" s="20" t="n">
        <v>3.10093966</v>
      </c>
      <c r="G55" s="18" t="n">
        <v>415.46363325</v>
      </c>
      <c r="H55" s="20" t="n">
        <v>4.16711485</v>
      </c>
      <c r="I55" s="18" t="n">
        <v>404.09731239</v>
      </c>
      <c r="J55" s="20" t="n">
        <v>5.21525936</v>
      </c>
      <c r="K55" s="18" t="n">
        <v>396.93539627</v>
      </c>
      <c r="L55" s="20" t="n">
        <v>10.99959328</v>
      </c>
      <c r="M55" s="18" t="s">
        <v>481</v>
      </c>
      <c r="N55" s="20" t="s">
        <v>481</v>
      </c>
      <c r="O55" s="18" t="s">
        <v>481</v>
      </c>
      <c r="P55" s="20" t="s">
        <v>481</v>
      </c>
      <c r="Q55" s="18" t="s">
        <v>481</v>
      </c>
      <c r="R55" s="20" t="s">
        <v>481</v>
      </c>
      <c r="S55" s="18" t="n">
        <v>263.05545365</v>
      </c>
      <c r="T55" s="20" t="n">
        <v>29.31307445</v>
      </c>
      <c r="U55" s="18" t="n">
        <v>285.69633396</v>
      </c>
      <c r="V55" s="20" t="n">
        <v>10.17585765</v>
      </c>
    </row>
    <row r="56" spans="1:22">
      <c r="A56" s="15" t="s">
        <v>531</v>
      </c>
      <c r="B56" s="17" t="n">
        <v>5359</v>
      </c>
      <c r="C56" s="18">
        <f>(77.0/B56*100)</f>
        <v/>
      </c>
      <c r="D56" s="19" t="n">
        <v>5282</v>
      </c>
      <c r="E56" s="18" t="n">
        <v>545.05960476</v>
      </c>
      <c r="F56" s="20" t="n">
        <v>4.20940401</v>
      </c>
      <c r="G56" s="18" t="n">
        <v>535.33193981</v>
      </c>
      <c r="H56" s="20" t="n">
        <v>3.51177309</v>
      </c>
      <c r="I56" s="18" t="n">
        <v>510.74881749</v>
      </c>
      <c r="J56" s="20" t="n">
        <v>4.6204973</v>
      </c>
      <c r="K56" s="18" t="n">
        <v>505.54026244</v>
      </c>
      <c r="L56" s="20" t="n">
        <v>12.05700389</v>
      </c>
      <c r="M56" s="18" t="n">
        <v>511.472242</v>
      </c>
      <c r="N56" s="20" t="n">
        <v>3.24970706</v>
      </c>
      <c r="O56" s="18" t="s">
        <v>481</v>
      </c>
      <c r="P56" s="20" t="s">
        <v>481</v>
      </c>
      <c r="Q56" s="18" t="s">
        <v>481</v>
      </c>
      <c r="R56" s="20" t="s">
        <v>481</v>
      </c>
      <c r="S56" s="18" t="s">
        <v>481</v>
      </c>
      <c r="T56" s="20" t="s">
        <v>481</v>
      </c>
      <c r="U56" s="18" t="n">
        <v>511.47820707</v>
      </c>
      <c r="V56" s="20" t="n">
        <v>15.27565352</v>
      </c>
    </row>
    <row r="57" spans="1:22">
      <c r="A57" s="15" t="s">
        <v>532</v>
      </c>
      <c r="B57" s="17" t="n">
        <v>6513</v>
      </c>
      <c r="C57" s="18">
        <f>(0.0/B57*100)</f>
        <v/>
      </c>
      <c r="D57" s="19" t="n">
        <v>6513</v>
      </c>
      <c r="E57" s="18" t="n">
        <v>406.02722433</v>
      </c>
      <c r="F57" s="20" t="n">
        <v>3.19203165</v>
      </c>
      <c r="G57" s="18" t="n">
        <v>400.91275827</v>
      </c>
      <c r="H57" s="20" t="n">
        <v>3.8939127</v>
      </c>
      <c r="I57" s="18" t="n">
        <v>380.11854622</v>
      </c>
      <c r="J57" s="20" t="n">
        <v>3.67065027</v>
      </c>
      <c r="K57" s="18" t="n">
        <v>365.16153297</v>
      </c>
      <c r="L57" s="20" t="n">
        <v>5.7159681</v>
      </c>
      <c r="M57" s="18" t="s">
        <v>481</v>
      </c>
      <c r="N57" s="20" t="s">
        <v>481</v>
      </c>
      <c r="O57" s="18" t="s">
        <v>481</v>
      </c>
      <c r="P57" s="20" t="s">
        <v>481</v>
      </c>
      <c r="Q57" s="18" t="s">
        <v>481</v>
      </c>
      <c r="R57" s="20" t="s">
        <v>481</v>
      </c>
      <c r="S57" s="18" t="n">
        <v>310.79464666</v>
      </c>
      <c r="T57" s="20" t="n">
        <v>47.3296618</v>
      </c>
      <c r="U57" s="18" t="n">
        <v>372.62832245</v>
      </c>
      <c r="V57" s="20" t="n">
        <v>10.37744192</v>
      </c>
    </row>
    <row r="58" spans="1:22">
      <c r="A58" s="15" t="s">
        <v>533</v>
      </c>
      <c r="B58" s="17" t="n">
        <v>7267</v>
      </c>
      <c r="C58" s="18">
        <f>(10.0/B58*100)</f>
        <v/>
      </c>
      <c r="D58" s="19" t="n">
        <v>7257</v>
      </c>
      <c r="E58" s="18" t="n">
        <v>416.91101363</v>
      </c>
      <c r="F58" s="20" t="n">
        <v>3.16440135</v>
      </c>
      <c r="G58" s="18" t="n">
        <v>419.36682141</v>
      </c>
      <c r="H58" s="20" t="n">
        <v>3.72083211</v>
      </c>
      <c r="I58" s="18" t="n">
        <v>390.90434854</v>
      </c>
      <c r="J58" s="20" t="n">
        <v>5.15979898</v>
      </c>
      <c r="K58" s="18" t="n">
        <v>373.86183636</v>
      </c>
      <c r="L58" s="20" t="n">
        <v>8.96396934</v>
      </c>
      <c r="M58" s="18" t="s">
        <v>481</v>
      </c>
      <c r="N58" s="20" t="s">
        <v>481</v>
      </c>
      <c r="O58" s="18" t="s">
        <v>481</v>
      </c>
      <c r="P58" s="20" t="s">
        <v>481</v>
      </c>
      <c r="Q58" s="18" t="s">
        <v>481</v>
      </c>
      <c r="R58" s="20" t="s">
        <v>481</v>
      </c>
      <c r="S58" s="18" t="n">
        <v>297.20316458</v>
      </c>
      <c r="T58" s="20" t="n">
        <v>17.85586984</v>
      </c>
      <c r="U58" s="18" t="n">
        <v>307.69302793</v>
      </c>
      <c r="V58" s="20" t="n">
        <v>13.42999586</v>
      </c>
    </row>
    <row r="59" spans="1:22">
      <c r="A59" s="15" t="s">
        <v>534</v>
      </c>
      <c r="B59" s="17" t="n">
        <v>4826</v>
      </c>
      <c r="C59" s="18">
        <f>(26.0/B59*100)</f>
        <v/>
      </c>
      <c r="D59" s="19" t="n">
        <v>4800</v>
      </c>
      <c r="E59" s="18" t="n">
        <v>345.71687446</v>
      </c>
      <c r="F59" s="20" t="n">
        <v>1.67217377</v>
      </c>
      <c r="G59" s="18" t="n">
        <v>363.74160319</v>
      </c>
      <c r="H59" s="20" t="n">
        <v>3.8849095</v>
      </c>
      <c r="I59" s="18" t="n">
        <v>370.56625399</v>
      </c>
      <c r="J59" s="20" t="n">
        <v>6.93956954</v>
      </c>
      <c r="K59" s="18" t="n">
        <v>326.46069879</v>
      </c>
      <c r="L59" s="20" t="n">
        <v>14.45498537</v>
      </c>
      <c r="M59" s="18" t="s">
        <v>481</v>
      </c>
      <c r="N59" s="20" t="s">
        <v>481</v>
      </c>
      <c r="O59" s="18" t="s">
        <v>481</v>
      </c>
      <c r="P59" s="20" t="s">
        <v>481</v>
      </c>
      <c r="Q59" s="18" t="n">
        <v>261.3012</v>
      </c>
      <c r="R59" s="20" t="n">
        <v>48.97098191</v>
      </c>
      <c r="S59" s="18" t="n">
        <v>273.36784726</v>
      </c>
      <c r="T59" s="20" t="n">
        <v>14.9732902</v>
      </c>
      <c r="U59" s="18" t="n">
        <v>248.96089354</v>
      </c>
      <c r="V59" s="20" t="n">
        <v>12.79882119</v>
      </c>
    </row>
    <row r="60" spans="1:22">
      <c r="A60" s="15" t="s">
        <v>535</v>
      </c>
      <c r="B60" s="17" t="n">
        <v>4546</v>
      </c>
      <c r="C60" s="18">
        <f>(15.0/B60*100)</f>
        <v/>
      </c>
      <c r="D60" s="19" t="n">
        <v>4531</v>
      </c>
      <c r="E60" s="18" t="n">
        <v>352.90107057</v>
      </c>
      <c r="F60" s="20" t="n">
        <v>4.90861566</v>
      </c>
      <c r="G60" s="18" t="n">
        <v>358.08732716</v>
      </c>
      <c r="H60" s="20" t="n">
        <v>5.07753238</v>
      </c>
      <c r="I60" s="18" t="n">
        <v>330.23959739</v>
      </c>
      <c r="J60" s="20" t="n">
        <v>8.59405374</v>
      </c>
      <c r="K60" s="18" t="n">
        <v>324.20007871</v>
      </c>
      <c r="L60" s="20" t="n">
        <v>11.28148686</v>
      </c>
      <c r="M60" s="18" t="s">
        <v>481</v>
      </c>
      <c r="N60" s="20" t="s">
        <v>481</v>
      </c>
      <c r="O60" s="18" t="s">
        <v>481</v>
      </c>
      <c r="P60" s="20" t="s">
        <v>481</v>
      </c>
      <c r="Q60" s="18" t="s">
        <v>481</v>
      </c>
      <c r="R60" s="20" t="s">
        <v>481</v>
      </c>
      <c r="S60" s="18" t="n">
        <v>222.13848714</v>
      </c>
      <c r="T60" s="20" t="n">
        <v>21.4703054</v>
      </c>
      <c r="U60" s="18" t="n">
        <v>296.43268439</v>
      </c>
      <c r="V60" s="20" t="n">
        <v>10.84517028</v>
      </c>
    </row>
    <row r="61" spans="1:22">
      <c r="A61" s="15" t="s">
        <v>536</v>
      </c>
      <c r="B61" s="17" t="n">
        <v>6525</v>
      </c>
      <c r="C61" s="18">
        <f>(157.0/B61*100)</f>
        <v/>
      </c>
      <c r="D61" s="19" t="n">
        <v>6368</v>
      </c>
      <c r="E61" s="18" t="n">
        <v>485.15158658</v>
      </c>
      <c r="F61" s="20" t="n">
        <v>3.00121469</v>
      </c>
      <c r="G61" s="18" t="n">
        <v>479.19275455</v>
      </c>
      <c r="H61" s="20" t="n">
        <v>3.24382257</v>
      </c>
      <c r="I61" s="18" t="n">
        <v>465.90692681</v>
      </c>
      <c r="J61" s="20" t="n">
        <v>4.12928421</v>
      </c>
      <c r="K61" s="18" t="n">
        <v>457.04270025</v>
      </c>
      <c r="L61" s="20" t="n">
        <v>8.00632643</v>
      </c>
      <c r="M61" s="18" t="n">
        <v>383.6044198</v>
      </c>
      <c r="N61" s="20" t="n">
        <v>9.387721190000001</v>
      </c>
      <c r="O61" s="18" t="s">
        <v>481</v>
      </c>
      <c r="P61" s="20" t="s">
        <v>481</v>
      </c>
      <c r="Q61" s="18" t="s">
        <v>481</v>
      </c>
      <c r="R61" s="20" t="s">
        <v>481</v>
      </c>
      <c r="S61" s="18" t="s">
        <v>481</v>
      </c>
      <c r="T61" s="20" t="s">
        <v>481</v>
      </c>
      <c r="U61" s="18" t="n">
        <v>400.02609303</v>
      </c>
      <c r="V61" s="20" t="n">
        <v>11.74295058</v>
      </c>
    </row>
    <row r="62" spans="1:22">
      <c r="A62" s="15" t="s">
        <v>537</v>
      </c>
      <c r="B62" s="17" t="n">
        <v>4476</v>
      </c>
      <c r="C62" s="18">
        <f>(3.0/B62*100)</f>
        <v/>
      </c>
      <c r="D62" s="19" t="n">
        <v>4473</v>
      </c>
      <c r="E62" s="18" t="n">
        <v>510.44262139</v>
      </c>
      <c r="F62" s="20" t="n">
        <v>2.75359276</v>
      </c>
      <c r="G62" s="18" t="n">
        <v>517.86579921</v>
      </c>
      <c r="H62" s="20" t="n">
        <v>2.33645668</v>
      </c>
      <c r="I62" s="18" t="n">
        <v>504.86684282</v>
      </c>
      <c r="J62" s="20" t="n">
        <v>3.58981335</v>
      </c>
      <c r="K62" s="18" t="n">
        <v>484.41156302</v>
      </c>
      <c r="L62" s="20" t="n">
        <v>9.513537879999999</v>
      </c>
      <c r="M62" s="18" t="n">
        <v>489.95828195</v>
      </c>
      <c r="N62" s="20" t="n">
        <v>4.45531942</v>
      </c>
      <c r="O62" s="18" t="s">
        <v>481</v>
      </c>
      <c r="P62" s="20" t="s">
        <v>481</v>
      </c>
      <c r="Q62" s="18" t="s">
        <v>481</v>
      </c>
      <c r="R62" s="20" t="s">
        <v>481</v>
      </c>
      <c r="S62" s="18" t="s">
        <v>481</v>
      </c>
      <c r="T62" s="20" t="s">
        <v>481</v>
      </c>
      <c r="U62" s="18" t="n">
        <v>459.4406276</v>
      </c>
      <c r="V62" s="20" t="n">
        <v>22.29877951</v>
      </c>
    </row>
    <row r="63" spans="1:22">
      <c r="A63" s="15" t="s">
        <v>538</v>
      </c>
      <c r="B63" s="17" t="n">
        <v>5324</v>
      </c>
      <c r="C63" s="18">
        <f>(13.0/B63*100)</f>
        <v/>
      </c>
      <c r="D63" s="19" t="n">
        <v>5311</v>
      </c>
      <c r="E63" s="18" t="n">
        <v>344.55476798</v>
      </c>
      <c r="F63" s="20" t="n">
        <v>2.26226049</v>
      </c>
      <c r="G63" s="18" t="n">
        <v>367.89358775</v>
      </c>
      <c r="H63" s="20" t="n">
        <v>3.43136622</v>
      </c>
      <c r="I63" s="18" t="n">
        <v>358.61940686</v>
      </c>
      <c r="J63" s="20" t="n">
        <v>4.02912262</v>
      </c>
      <c r="K63" s="18" t="n">
        <v>363.88060571</v>
      </c>
      <c r="L63" s="20" t="n">
        <v>7.89094188</v>
      </c>
      <c r="M63" s="18" t="s">
        <v>481</v>
      </c>
      <c r="N63" s="20" t="s">
        <v>481</v>
      </c>
      <c r="O63" s="18" t="s">
        <v>481</v>
      </c>
      <c r="P63" s="20" t="s">
        <v>481</v>
      </c>
      <c r="Q63" s="18" t="s">
        <v>481</v>
      </c>
      <c r="R63" s="20" t="s">
        <v>481</v>
      </c>
      <c r="S63" s="18" t="n">
        <v>267.36920292</v>
      </c>
      <c r="T63" s="20" t="n">
        <v>43.00526007</v>
      </c>
      <c r="U63" s="18" t="n">
        <v>320.05709348</v>
      </c>
      <c r="V63" s="20" t="n">
        <v>6.81373865</v>
      </c>
    </row>
    <row r="64" spans="1:22">
      <c r="A64" s="15" t="s">
        <v>539</v>
      </c>
      <c r="B64" s="17" t="n">
        <v>3634</v>
      </c>
      <c r="C64" s="18">
        <f>(3.0/B64*100)</f>
        <v/>
      </c>
      <c r="D64" s="19" t="n">
        <v>3631</v>
      </c>
      <c r="E64" s="18" t="n">
        <v>465.80063097</v>
      </c>
      <c r="F64" s="20" t="n">
        <v>2.58964253</v>
      </c>
      <c r="G64" s="18" t="n">
        <v>453.18652834</v>
      </c>
      <c r="H64" s="20" t="n">
        <v>3.52046925</v>
      </c>
      <c r="I64" s="18" t="n">
        <v>421.38399484</v>
      </c>
      <c r="J64" s="20" t="n">
        <v>6.65789555</v>
      </c>
      <c r="K64" s="18" t="n">
        <v>389.46422544</v>
      </c>
      <c r="L64" s="20" t="n">
        <v>13.09106355</v>
      </c>
      <c r="M64" s="18" t="s">
        <v>481</v>
      </c>
      <c r="N64" s="20" t="s">
        <v>481</v>
      </c>
      <c r="O64" s="18" t="s">
        <v>481</v>
      </c>
      <c r="P64" s="20" t="s">
        <v>481</v>
      </c>
      <c r="Q64" s="18" t="s">
        <v>481</v>
      </c>
      <c r="R64" s="20" t="s">
        <v>481</v>
      </c>
      <c r="S64" s="18" t="n">
        <v>376.48144441</v>
      </c>
      <c r="T64" s="20" t="n">
        <v>51.61820585</v>
      </c>
      <c r="U64" s="18" t="n">
        <v>278.43617606</v>
      </c>
      <c r="V64" s="20" t="n">
        <v>10.6048828</v>
      </c>
    </row>
    <row r="65" spans="1:22">
      <c r="A65" s="15" t="s">
        <v>540</v>
      </c>
      <c r="B65" s="17" t="n">
        <v>5325</v>
      </c>
      <c r="C65" s="18">
        <f>(14.0/B65*100)</f>
        <v/>
      </c>
      <c r="D65" s="19" t="n">
        <v>5311</v>
      </c>
      <c r="E65" s="18" t="n">
        <v>414.90426708</v>
      </c>
      <c r="F65" s="20" t="n">
        <v>2.84368087</v>
      </c>
      <c r="G65" s="18" t="n">
        <v>430.64346189</v>
      </c>
      <c r="H65" s="20" t="n">
        <v>3.63457341</v>
      </c>
      <c r="I65" s="18" t="n">
        <v>421.22048479</v>
      </c>
      <c r="J65" s="20" t="n">
        <v>5.79555641</v>
      </c>
      <c r="K65" s="18" t="n">
        <v>404.26523375</v>
      </c>
      <c r="L65" s="20" t="n">
        <v>12.35451325</v>
      </c>
      <c r="M65" s="18" t="s">
        <v>481</v>
      </c>
      <c r="N65" s="20" t="s">
        <v>481</v>
      </c>
      <c r="O65" s="18" t="s">
        <v>481</v>
      </c>
      <c r="P65" s="20" t="s">
        <v>481</v>
      </c>
      <c r="Q65" s="18" t="n">
        <v>334.70238297</v>
      </c>
      <c r="R65" s="20" t="n">
        <v>28.10178428</v>
      </c>
      <c r="S65" s="18" t="s">
        <v>481</v>
      </c>
      <c r="T65" s="20" t="s">
        <v>481</v>
      </c>
      <c r="U65" s="18" t="n">
        <v>312.98992173</v>
      </c>
      <c r="V65" s="20" t="n">
        <v>10.63808508</v>
      </c>
    </row>
    <row r="66" spans="1:22">
      <c r="A66" s="15" t="s">
        <v>541</v>
      </c>
      <c r="B66" s="17" t="n">
        <v>5665</v>
      </c>
      <c r="C66" s="18">
        <f>(83.0/B66*100)</f>
        <v/>
      </c>
      <c r="D66" s="19" t="n">
        <v>5582</v>
      </c>
      <c r="E66" s="18" t="n">
        <v>428.16580374</v>
      </c>
      <c r="F66" s="20" t="n">
        <v>3.03391119</v>
      </c>
      <c r="G66" s="18" t="n">
        <v>438.9165137</v>
      </c>
      <c r="H66" s="20" t="n">
        <v>2.95574054</v>
      </c>
      <c r="I66" s="18" t="n">
        <v>449.46799914</v>
      </c>
      <c r="J66" s="20" t="n">
        <v>3.08157343</v>
      </c>
      <c r="K66" s="18" t="n">
        <v>459.43934498</v>
      </c>
      <c r="L66" s="20" t="n">
        <v>4.43644917</v>
      </c>
      <c r="M66" s="18" t="n">
        <v>375.03384174</v>
      </c>
      <c r="N66" s="20" t="n">
        <v>4.57448314</v>
      </c>
      <c r="O66" s="18" t="s">
        <v>481</v>
      </c>
      <c r="P66" s="20" t="s">
        <v>481</v>
      </c>
      <c r="Q66" s="18" t="s">
        <v>481</v>
      </c>
      <c r="R66" s="20" t="s">
        <v>481</v>
      </c>
      <c r="S66" s="18" t="s">
        <v>481</v>
      </c>
      <c r="T66" s="20" t="s">
        <v>481</v>
      </c>
      <c r="U66" s="18" t="n">
        <v>357.62067973</v>
      </c>
      <c r="V66" s="20" t="n">
        <v>6.54211411</v>
      </c>
    </row>
    <row r="67" spans="1:22">
      <c r="A67" s="15" t="s">
        <v>542</v>
      </c>
      <c r="B67" s="17" t="n">
        <v>6971</v>
      </c>
      <c r="C67" s="18">
        <f>(607.0/B67*100)</f>
        <v/>
      </c>
      <c r="D67" s="19" t="n">
        <v>6364</v>
      </c>
      <c r="E67" s="18" t="n">
        <v>402.06173719</v>
      </c>
      <c r="F67" s="20" t="n">
        <v>3.28446882</v>
      </c>
      <c r="G67" s="18" t="n">
        <v>424.08991982</v>
      </c>
      <c r="H67" s="20" t="n">
        <v>3.74327777</v>
      </c>
      <c r="I67" s="18" t="n">
        <v>416.15770951</v>
      </c>
      <c r="J67" s="20" t="n">
        <v>4.86594032</v>
      </c>
      <c r="K67" s="18" t="n">
        <v>407.30117372</v>
      </c>
      <c r="L67" s="20" t="n">
        <v>11.50460477</v>
      </c>
      <c r="M67" s="18" t="n">
        <v>362.89280251</v>
      </c>
      <c r="N67" s="20" t="n">
        <v>6.96386695</v>
      </c>
      <c r="O67" s="18" t="s">
        <v>481</v>
      </c>
      <c r="P67" s="20" t="s">
        <v>481</v>
      </c>
      <c r="Q67" s="18" t="s">
        <v>481</v>
      </c>
      <c r="R67" s="20" t="s">
        <v>481</v>
      </c>
      <c r="S67" s="18" t="s">
        <v>481</v>
      </c>
      <c r="T67" s="20" t="s">
        <v>481</v>
      </c>
      <c r="U67" s="18" t="n">
        <v>315.37573699</v>
      </c>
      <c r="V67" s="20" t="n">
        <v>7.81775458</v>
      </c>
    </row>
    <row r="68" spans="1:22">
      <c r="A68" s="15" t="s">
        <v>543</v>
      </c>
      <c r="B68" s="17" t="n">
        <v>12083</v>
      </c>
      <c r="C68" s="18">
        <f>(31.0/B68*100)</f>
        <v/>
      </c>
      <c r="D68" s="19" t="n">
        <v>12052</v>
      </c>
      <c r="E68" s="18" t="n">
        <v>429.30873402</v>
      </c>
      <c r="F68" s="20" t="n">
        <v>1.80193009</v>
      </c>
      <c r="G68" s="18" t="n">
        <v>424.69780974</v>
      </c>
      <c r="H68" s="20" t="n">
        <v>2.15264757</v>
      </c>
      <c r="I68" s="18" t="n">
        <v>394.97327609</v>
      </c>
      <c r="J68" s="20" t="n">
        <v>3.42925572</v>
      </c>
      <c r="K68" s="18" t="n">
        <v>364.3219413</v>
      </c>
      <c r="L68" s="20" t="n">
        <v>7.61236638</v>
      </c>
      <c r="M68" s="18" t="n">
        <v>328.28585839</v>
      </c>
      <c r="N68" s="20" t="n">
        <v>3.23835827</v>
      </c>
      <c r="O68" s="18" t="s">
        <v>481</v>
      </c>
      <c r="P68" s="20" t="s">
        <v>481</v>
      </c>
      <c r="Q68" s="18" t="s">
        <v>481</v>
      </c>
      <c r="R68" s="20" t="s">
        <v>481</v>
      </c>
      <c r="S68" s="18" t="s">
        <v>481</v>
      </c>
      <c r="T68" s="20" t="s">
        <v>481</v>
      </c>
      <c r="U68" s="18" t="n">
        <v>329.41956959</v>
      </c>
      <c r="V68" s="20" t="n">
        <v>5.71352876</v>
      </c>
    </row>
    <row r="69" spans="1:22">
      <c r="A69" s="15" t="s">
        <v>544</v>
      </c>
      <c r="B69" s="17" t="n">
        <v>4876</v>
      </c>
      <c r="C69" s="18">
        <f>(0.0/B69*100)</f>
        <v/>
      </c>
      <c r="D69" s="19" t="n">
        <v>4876</v>
      </c>
      <c r="E69" s="18" t="n">
        <v>420.675619</v>
      </c>
      <c r="F69" s="20" t="n">
        <v>4.35186332</v>
      </c>
      <c r="G69" s="18" t="n">
        <v>452.48441715</v>
      </c>
      <c r="H69" s="20" t="n">
        <v>4.88924839</v>
      </c>
      <c r="I69" s="18" t="n">
        <v>441.50383313</v>
      </c>
      <c r="J69" s="20" t="n">
        <v>5.60594914</v>
      </c>
      <c r="K69" s="18" t="n">
        <v>431.38137824</v>
      </c>
      <c r="L69" s="20" t="n">
        <v>9.19782919</v>
      </c>
      <c r="M69" s="18" t="s">
        <v>481</v>
      </c>
      <c r="N69" s="20" t="s">
        <v>481</v>
      </c>
      <c r="O69" s="18" t="s">
        <v>481</v>
      </c>
      <c r="P69" s="20" t="s">
        <v>481</v>
      </c>
      <c r="Q69" s="18" t="s">
        <v>481</v>
      </c>
      <c r="R69" s="20" t="s">
        <v>481</v>
      </c>
      <c r="S69" s="18" t="s">
        <v>481</v>
      </c>
      <c r="T69" s="20" t="s">
        <v>481</v>
      </c>
      <c r="U69" s="18" t="n">
        <v>309.50962964</v>
      </c>
      <c r="V69" s="20" t="n">
        <v>30.97990113</v>
      </c>
    </row>
    <row r="70" spans="1:22">
      <c r="A70" s="15" t="s">
        <v>545</v>
      </c>
      <c r="B70" s="17" t="n">
        <v>6036</v>
      </c>
      <c r="C70" s="18">
        <f>(223.0/B70*100)</f>
        <v/>
      </c>
      <c r="D70" s="19" t="n">
        <v>5813</v>
      </c>
      <c r="E70" s="18" t="n">
        <v>496.16183019</v>
      </c>
      <c r="F70" s="20" t="n">
        <v>4.0285835</v>
      </c>
      <c r="G70" s="18" t="n">
        <v>508.27906415</v>
      </c>
      <c r="H70" s="20" t="n">
        <v>3.3173367</v>
      </c>
      <c r="I70" s="18" t="n">
        <v>495.65435604</v>
      </c>
      <c r="J70" s="20" t="n">
        <v>4.80134527</v>
      </c>
      <c r="K70" s="18" t="n">
        <v>507.46731197</v>
      </c>
      <c r="L70" s="20" t="n">
        <v>11.19145417</v>
      </c>
      <c r="M70" s="18" t="n">
        <v>432.50302033</v>
      </c>
      <c r="N70" s="20" t="n">
        <v>6.8787403</v>
      </c>
      <c r="O70" s="18" t="s">
        <v>481</v>
      </c>
      <c r="P70" s="20" t="s">
        <v>481</v>
      </c>
      <c r="Q70" s="18" t="s">
        <v>481</v>
      </c>
      <c r="R70" s="20" t="s">
        <v>481</v>
      </c>
      <c r="S70" s="18" t="s">
        <v>481</v>
      </c>
      <c r="T70" s="20" t="s">
        <v>481</v>
      </c>
      <c r="U70" s="18" t="n">
        <v>462.18379612</v>
      </c>
      <c r="V70" s="20" t="n">
        <v>10.13878998</v>
      </c>
    </row>
    <row r="71" spans="1:22">
      <c r="A71" s="15" t="s">
        <v>546</v>
      </c>
      <c r="B71" s="17" t="n">
        <v>6115</v>
      </c>
      <c r="C71" s="18">
        <f>(29.0/B71*100)</f>
        <v/>
      </c>
      <c r="D71" s="19" t="n">
        <v>6086</v>
      </c>
      <c r="E71" s="18" t="n">
        <v>549.96390132</v>
      </c>
      <c r="F71" s="20" t="n">
        <v>2.35811384</v>
      </c>
      <c r="G71" s="18" t="n">
        <v>540.4888261900001</v>
      </c>
      <c r="H71" s="20" t="n">
        <v>2.55975141</v>
      </c>
      <c r="I71" s="18" t="n">
        <v>508.34692595</v>
      </c>
      <c r="J71" s="20" t="n">
        <v>5.74602558</v>
      </c>
      <c r="K71" s="18" t="n">
        <v>502.57787201</v>
      </c>
      <c r="L71" s="20" t="n">
        <v>13.43564612</v>
      </c>
      <c r="M71" s="18" t="n">
        <v>434.90114573</v>
      </c>
      <c r="N71" s="20" t="n">
        <v>6.3583381</v>
      </c>
      <c r="O71" s="18" t="s">
        <v>481</v>
      </c>
      <c r="P71" s="20" t="s">
        <v>481</v>
      </c>
      <c r="Q71" s="18" t="s">
        <v>481</v>
      </c>
      <c r="R71" s="20" t="s">
        <v>481</v>
      </c>
      <c r="S71" s="18" t="s">
        <v>481</v>
      </c>
      <c r="T71" s="20" t="s">
        <v>481</v>
      </c>
      <c r="U71" s="18" t="n">
        <v>499.68063096</v>
      </c>
      <c r="V71" s="20" t="n">
        <v>20.83524982</v>
      </c>
    </row>
    <row r="72" spans="1:22">
      <c r="A72" s="15" t="s">
        <v>547</v>
      </c>
      <c r="B72" s="17" t="n">
        <v>7708</v>
      </c>
      <c r="C72" s="18">
        <f>(5.0/B72*100)</f>
        <v/>
      </c>
      <c r="D72" s="19" t="n">
        <v>7703</v>
      </c>
      <c r="E72" s="18" t="n">
        <v>510.56360901</v>
      </c>
      <c r="F72" s="20" t="n">
        <v>3.41335993</v>
      </c>
      <c r="G72" s="18" t="n">
        <v>502.88181072</v>
      </c>
      <c r="H72" s="20" t="n">
        <v>3.11271926</v>
      </c>
      <c r="I72" s="18" t="n">
        <v>482.35760791</v>
      </c>
      <c r="J72" s="20" t="n">
        <v>4.72905505</v>
      </c>
      <c r="K72" s="18" t="n">
        <v>464.77837031</v>
      </c>
      <c r="L72" s="20" t="n">
        <v>8.417048729999999</v>
      </c>
      <c r="M72" s="18" t="n">
        <v>444.00457368</v>
      </c>
      <c r="N72" s="20" t="n">
        <v>7.84830689</v>
      </c>
      <c r="O72" s="18" t="s">
        <v>481</v>
      </c>
      <c r="P72" s="20" t="s">
        <v>481</v>
      </c>
      <c r="Q72" s="18" t="s">
        <v>481</v>
      </c>
      <c r="R72" s="20" t="s">
        <v>481</v>
      </c>
      <c r="S72" s="18" t="s">
        <v>481</v>
      </c>
      <c r="T72" s="20" t="s">
        <v>481</v>
      </c>
      <c r="U72" s="18" t="n">
        <v>452.9679816</v>
      </c>
      <c r="V72" s="20" t="n">
        <v>23.69639072</v>
      </c>
    </row>
    <row r="73" spans="1:22">
      <c r="A73" s="15" t="s">
        <v>548</v>
      </c>
      <c r="B73" s="17" t="n">
        <v>8249</v>
      </c>
      <c r="C73" s="18">
        <f>(178.0/B73*100)</f>
        <v/>
      </c>
      <c r="D73" s="19" t="n">
        <v>8071</v>
      </c>
      <c r="E73" s="18" t="n">
        <v>417.7927022</v>
      </c>
      <c r="F73" s="20" t="n">
        <v>3.47006456</v>
      </c>
      <c r="G73" s="18" t="n">
        <v>421.3072386</v>
      </c>
      <c r="H73" s="20" t="n">
        <v>4.37924794</v>
      </c>
      <c r="I73" s="18" t="n">
        <v>397.4610851</v>
      </c>
      <c r="J73" s="20" t="n">
        <v>4.62201099</v>
      </c>
      <c r="K73" s="18" t="n">
        <v>397.60890592</v>
      </c>
      <c r="L73" s="20" t="n">
        <v>13.0882915</v>
      </c>
      <c r="M73" s="18" t="n">
        <v>377.38336375</v>
      </c>
      <c r="N73" s="20" t="n">
        <v>4.3272088</v>
      </c>
      <c r="O73" s="18" t="s">
        <v>481</v>
      </c>
      <c r="P73" s="20" t="s">
        <v>481</v>
      </c>
      <c r="Q73" s="18" t="s">
        <v>481</v>
      </c>
      <c r="R73" s="20" t="s">
        <v>481</v>
      </c>
      <c r="S73" s="18" t="s">
        <v>481</v>
      </c>
      <c r="T73" s="20" t="s">
        <v>481</v>
      </c>
      <c r="U73" s="18" t="n">
        <v>370.63903065</v>
      </c>
      <c r="V73" s="20" t="n">
        <v>11.73098691</v>
      </c>
    </row>
    <row r="74" spans="1:22">
      <c r="A74" s="15" t="s">
        <v>549</v>
      </c>
      <c r="B74" s="17" t="n">
        <v>4692</v>
      </c>
      <c r="C74" s="18">
        <f>(82.0/B74*100)</f>
        <v/>
      </c>
      <c r="D74" s="19" t="n">
        <v>4610</v>
      </c>
      <c r="E74" s="18" t="n">
        <v>435.98038539</v>
      </c>
      <c r="F74" s="20" t="n">
        <v>2.48275618</v>
      </c>
      <c r="G74" s="18" t="n">
        <v>434.14483497</v>
      </c>
      <c r="H74" s="20" t="n">
        <v>3.45205857</v>
      </c>
      <c r="I74" s="18" t="n">
        <v>428.05885961</v>
      </c>
      <c r="J74" s="20" t="n">
        <v>4.40332593</v>
      </c>
      <c r="K74" s="18" t="n">
        <v>421.64642419</v>
      </c>
      <c r="L74" s="20" t="n">
        <v>8.230129639999999</v>
      </c>
      <c r="M74" s="18" t="s">
        <v>481</v>
      </c>
      <c r="N74" s="20" t="s">
        <v>481</v>
      </c>
      <c r="O74" s="18" t="s">
        <v>481</v>
      </c>
      <c r="P74" s="20" t="s">
        <v>481</v>
      </c>
      <c r="Q74" s="18" t="s">
        <v>481</v>
      </c>
      <c r="R74" s="20" t="s">
        <v>481</v>
      </c>
      <c r="S74" s="18" t="n">
        <v>307.28940864</v>
      </c>
      <c r="T74" s="20" t="n">
        <v>28.94443865</v>
      </c>
      <c r="U74" s="18" t="n">
        <v>357.81253821</v>
      </c>
      <c r="V74" s="20" t="n">
        <v>7.51608651</v>
      </c>
    </row>
    <row r="75" spans="1:22">
      <c r="A75" s="15" t="s">
        <v>550</v>
      </c>
      <c r="B75" s="17" t="n">
        <v>5375</v>
      </c>
      <c r="C75" s="18">
        <f>(270.0/B75*100)</f>
        <v/>
      </c>
      <c r="D75" s="19" t="n">
        <v>5105</v>
      </c>
      <c r="E75" s="18" t="n">
        <v>362.93788066</v>
      </c>
      <c r="F75" s="20" t="n">
        <v>3.27079578</v>
      </c>
      <c r="G75" s="18" t="n">
        <v>376.62039323</v>
      </c>
      <c r="H75" s="20" t="n">
        <v>4.1422936</v>
      </c>
      <c r="I75" s="18" t="n">
        <v>369.79238256</v>
      </c>
      <c r="J75" s="20" t="n">
        <v>4.93413353</v>
      </c>
      <c r="K75" s="18" t="n">
        <v>342.87174094</v>
      </c>
      <c r="L75" s="20" t="n">
        <v>8.368967059999999</v>
      </c>
      <c r="M75" s="18" t="n">
        <v>325.98411213</v>
      </c>
      <c r="N75" s="20" t="n">
        <v>6.90174597</v>
      </c>
      <c r="O75" s="18" t="s">
        <v>481</v>
      </c>
      <c r="P75" s="20" t="s">
        <v>481</v>
      </c>
      <c r="Q75" s="18" t="s">
        <v>481</v>
      </c>
      <c r="R75" s="20" t="s">
        <v>481</v>
      </c>
      <c r="S75" s="18" t="s">
        <v>481</v>
      </c>
      <c r="T75" s="20" t="s">
        <v>481</v>
      </c>
      <c r="U75" s="18" t="n">
        <v>325.95283317</v>
      </c>
      <c r="V75" s="20" t="n">
        <v>6.42320375</v>
      </c>
    </row>
    <row r="76" spans="1:22">
      <c r="A76" s="15" t="s">
        <v>551</v>
      </c>
      <c r="B76" s="17" t="n">
        <v>14167</v>
      </c>
      <c r="C76" s="18">
        <f>(234.0/B76*100)</f>
        <v/>
      </c>
      <c r="D76" s="19" t="n">
        <v>13933</v>
      </c>
      <c r="E76" s="18" t="n">
        <v>443.054462</v>
      </c>
      <c r="F76" s="20" t="n">
        <v>2.87550592</v>
      </c>
      <c r="G76" s="18" t="n">
        <v>448.65157724</v>
      </c>
      <c r="H76" s="20" t="n">
        <v>4.15287458</v>
      </c>
      <c r="I76" s="18" t="n">
        <v>427.03405811</v>
      </c>
      <c r="J76" s="20" t="n">
        <v>5.70772321</v>
      </c>
      <c r="K76" s="18" t="n">
        <v>400.91706969</v>
      </c>
      <c r="L76" s="20" t="n">
        <v>8.035017290000001</v>
      </c>
      <c r="M76" s="18" t="n">
        <v>400.94788857</v>
      </c>
      <c r="N76" s="20" t="n">
        <v>5.3177581</v>
      </c>
      <c r="O76" s="18" t="s">
        <v>481</v>
      </c>
      <c r="P76" s="20" t="s">
        <v>481</v>
      </c>
      <c r="Q76" s="18" t="s">
        <v>481</v>
      </c>
      <c r="R76" s="20" t="s">
        <v>481</v>
      </c>
      <c r="S76" s="18" t="s">
        <v>481</v>
      </c>
      <c r="T76" s="20" t="s">
        <v>481</v>
      </c>
      <c r="U76" s="18" t="n">
        <v>355.1002476</v>
      </c>
      <c r="V76" s="20" t="n">
        <v>9.19252635</v>
      </c>
    </row>
    <row r="77" spans="1:22">
      <c r="A77" s="15" t="s">
        <v>552</v>
      </c>
      <c r="B77" s="17" t="n">
        <v>6062</v>
      </c>
      <c r="C77" s="18">
        <f>(238.0/B77*100)</f>
        <v/>
      </c>
      <c r="D77" s="19" t="n">
        <v>5824</v>
      </c>
      <c r="E77" s="18" t="n">
        <v>442.78077134</v>
      </c>
      <c r="F77" s="20" t="n">
        <v>3.33511702</v>
      </c>
      <c r="G77" s="18" t="n">
        <v>466.2969322</v>
      </c>
      <c r="H77" s="20" t="n">
        <v>3.72443857</v>
      </c>
      <c r="I77" s="18" t="n">
        <v>457.82083476</v>
      </c>
      <c r="J77" s="20" t="n">
        <v>4.88886675</v>
      </c>
      <c r="K77" s="18" t="n">
        <v>441.68323453</v>
      </c>
      <c r="L77" s="20" t="n">
        <v>9.331792739999999</v>
      </c>
      <c r="M77" s="18" t="n">
        <v>375.78327184</v>
      </c>
      <c r="N77" s="20" t="n">
        <v>5.9843522</v>
      </c>
      <c r="O77" s="18" t="s">
        <v>481</v>
      </c>
      <c r="P77" s="20" t="s">
        <v>481</v>
      </c>
      <c r="Q77" s="18" t="s">
        <v>481</v>
      </c>
      <c r="R77" s="20" t="s">
        <v>481</v>
      </c>
      <c r="S77" s="18" t="s">
        <v>481</v>
      </c>
      <c r="T77" s="20" t="s">
        <v>481</v>
      </c>
      <c r="U77" s="18" t="n">
        <v>381.74111461</v>
      </c>
      <c r="V77" s="20" t="n">
        <v>5.38580262</v>
      </c>
    </row>
    <row r="78" spans="1:22">
      <c r="A78" s="15" t="s">
        <v>553</v>
      </c>
      <c r="B78" s="17" t="n">
        <v>5826</v>
      </c>
      <c r="C78" s="18">
        <f>(0.0/B78*100)</f>
        <v/>
      </c>
      <c r="D78" s="19" t="n">
        <v>5826</v>
      </c>
      <c r="E78" s="18" t="n">
        <v>493.24152378</v>
      </c>
      <c r="F78" s="20" t="n">
        <v>3.59387342</v>
      </c>
      <c r="G78" s="18" t="n">
        <v>485.56161838</v>
      </c>
      <c r="H78" s="20" t="n">
        <v>4.69051716</v>
      </c>
      <c r="I78" s="18" t="n">
        <v>485.11327921</v>
      </c>
      <c r="J78" s="20" t="n">
        <v>4.53671129</v>
      </c>
      <c r="K78" s="18" t="n">
        <v>462.1835909</v>
      </c>
      <c r="L78" s="20" t="n">
        <v>7.50940688</v>
      </c>
      <c r="M78" s="18" t="s">
        <v>481</v>
      </c>
      <c r="N78" s="20" t="s">
        <v>481</v>
      </c>
      <c r="O78" s="18" t="s">
        <v>481</v>
      </c>
      <c r="P78" s="20" t="s">
        <v>481</v>
      </c>
      <c r="Q78" s="18" t="s">
        <v>481</v>
      </c>
      <c r="R78" s="20" t="s">
        <v>481</v>
      </c>
      <c r="S78" s="18" t="n">
        <v>319.63397598</v>
      </c>
      <c r="T78" s="20" t="n">
        <v>28.3177964</v>
      </c>
      <c r="U78" s="18" t="n">
        <v>441.48770036</v>
      </c>
      <c r="V78" s="20" t="n">
        <v>16.58534464</v>
      </c>
    </row>
    <row customHeight="1" ht="25" r="79" spans="1:22">
      <c r="A79" s="15" t="s">
        <v>554</v>
      </c>
      <c r="B79" s="17" t="n">
        <v>1657</v>
      </c>
      <c r="C79" s="18">
        <f>(41.0/B79*100)</f>
        <v/>
      </c>
      <c r="D79" s="19" t="n">
        <v>1616</v>
      </c>
      <c r="E79" s="18" t="n">
        <v>477.61665126</v>
      </c>
      <c r="F79" s="20" t="n">
        <v>8.29632163</v>
      </c>
      <c r="G79" s="18" t="n">
        <v>481.81690075</v>
      </c>
      <c r="H79" s="20" t="n">
        <v>7.71525543</v>
      </c>
      <c r="I79" s="18" t="n">
        <v>465.78985878</v>
      </c>
      <c r="J79" s="20" t="n">
        <v>9.28653886</v>
      </c>
      <c r="K79" s="18" t="n">
        <v>477.67102827</v>
      </c>
      <c r="L79" s="20" t="n">
        <v>15.4776095</v>
      </c>
      <c r="M79" s="18" t="s">
        <v>481</v>
      </c>
      <c r="N79" s="20" t="s">
        <v>481</v>
      </c>
      <c r="O79" s="18" t="s">
        <v>481</v>
      </c>
      <c r="P79" s="20" t="s">
        <v>481</v>
      </c>
      <c r="Q79" s="18" t="s">
        <v>481</v>
      </c>
      <c r="R79" s="20" t="s">
        <v>481</v>
      </c>
      <c r="S79" s="18" t="s">
        <v>481</v>
      </c>
      <c r="T79" s="20" t="s">
        <v>481</v>
      </c>
      <c r="U79" s="18" t="n">
        <v>377.33364873</v>
      </c>
      <c r="V79" s="20" t="n">
        <v>21.8334998</v>
      </c>
    </row>
    <row r="80" spans="1:22">
      <c r="A80" s="15" t="s">
        <v>555</v>
      </c>
      <c r="B80" s="17" t="n">
        <v>7841</v>
      </c>
      <c r="C80" s="18">
        <f>(0.0/B80*100)</f>
        <v/>
      </c>
      <c r="D80" s="19" t="n">
        <v>7841</v>
      </c>
      <c r="E80" s="18" t="n">
        <v>432.46092852</v>
      </c>
      <c r="F80" s="20" t="n">
        <v>3.70772696</v>
      </c>
      <c r="G80" s="18" t="n">
        <v>419.58190822</v>
      </c>
      <c r="H80" s="20" t="n">
        <v>4.28780897</v>
      </c>
      <c r="I80" s="18" t="n">
        <v>420.23624384</v>
      </c>
      <c r="J80" s="20" t="n">
        <v>7.22232228</v>
      </c>
      <c r="K80" s="18" t="n">
        <v>404.28702297</v>
      </c>
      <c r="L80" s="20" t="n">
        <v>21.67790506</v>
      </c>
      <c r="M80" s="18" t="s">
        <v>481</v>
      </c>
      <c r="N80" s="20" t="s">
        <v>481</v>
      </c>
      <c r="O80" s="18" t="s">
        <v>481</v>
      </c>
      <c r="P80" s="20" t="s">
        <v>481</v>
      </c>
      <c r="Q80" s="18" t="s">
        <v>481</v>
      </c>
      <c r="R80" s="20" t="s">
        <v>481</v>
      </c>
      <c r="S80" s="18" t="s">
        <v>481</v>
      </c>
      <c r="T80" s="20" t="s">
        <v>481</v>
      </c>
      <c r="U80" s="18" t="n">
        <v>354.11446535</v>
      </c>
      <c r="V80" s="20" t="n">
        <v>32.94643978</v>
      </c>
    </row>
    <row r="81" spans="1:22">
      <c r="A81" s="23" t="s">
        <v>556</v>
      </c>
      <c r="B81" s="17" t="n">
        <v>8861</v>
      </c>
      <c r="C81" s="18">
        <f>(82.0/B81*100)</f>
        <v/>
      </c>
      <c r="D81" s="19" t="n">
        <v>8779</v>
      </c>
      <c r="E81" s="18" t="n">
        <v>446.59015867</v>
      </c>
      <c r="F81" s="20" t="n">
        <v>3.29788224</v>
      </c>
      <c r="G81" s="18" t="n">
        <v>433.87972355</v>
      </c>
      <c r="H81" s="20" t="n">
        <v>4.24104961</v>
      </c>
      <c r="I81" s="18" t="n">
        <v>407.56729502</v>
      </c>
      <c r="J81" s="20" t="n">
        <v>6.13142552</v>
      </c>
      <c r="K81" s="18" t="n">
        <v>344.90581221</v>
      </c>
      <c r="L81" s="20" t="n">
        <v>18.28117505</v>
      </c>
      <c r="M81" s="18" t="n">
        <v>374.0329919</v>
      </c>
      <c r="N81" s="20" t="n">
        <v>5.49053462</v>
      </c>
      <c r="O81" s="18" t="s">
        <v>481</v>
      </c>
      <c r="P81" s="20" t="s">
        <v>481</v>
      </c>
      <c r="Q81" s="18" t="s">
        <v>481</v>
      </c>
      <c r="R81" s="20" t="s">
        <v>481</v>
      </c>
      <c r="S81" s="18" t="s">
        <v>481</v>
      </c>
      <c r="T81" s="20" t="s">
        <v>481</v>
      </c>
      <c r="U81" s="18" t="n">
        <v>387.18158552</v>
      </c>
      <c r="V81" s="20" t="n">
        <v>18.5054195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803</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(627.0/B7*100)</f>
        <v/>
      </c>
      <c r="D7" s="19" t="n">
        <v>13903</v>
      </c>
      <c r="E7" s="18" t="n">
        <v>520.19659512</v>
      </c>
      <c r="F7" s="20" t="n">
        <v>2.51504431</v>
      </c>
      <c r="G7" s="18" t="n">
        <v>515.42859778</v>
      </c>
      <c r="H7" s="20" t="n">
        <v>2.69733794</v>
      </c>
      <c r="I7" s="18" t="n">
        <v>504.6403409</v>
      </c>
      <c r="J7" s="20" t="n">
        <v>3.23419895</v>
      </c>
      <c r="K7" s="18" t="n">
        <v>506.67705014</v>
      </c>
      <c r="L7" s="20" t="n">
        <v>5.5085846</v>
      </c>
      <c r="M7" s="18" t="n">
        <v>450.87490711</v>
      </c>
      <c r="N7" s="20" t="n">
        <v>3.97931916</v>
      </c>
      <c r="O7" s="18" t="s">
        <v>481</v>
      </c>
      <c r="P7" s="20" t="s">
        <v>481</v>
      </c>
      <c r="Q7" s="18" t="s">
        <v>481</v>
      </c>
      <c r="R7" s="20" t="s">
        <v>481</v>
      </c>
      <c r="S7" s="18" t="s">
        <v>481</v>
      </c>
      <c r="T7" s="20" t="s">
        <v>481</v>
      </c>
      <c r="U7" s="18" t="n">
        <v>471.64579906</v>
      </c>
      <c r="V7" s="20" t="n">
        <v>8.12082442</v>
      </c>
    </row>
    <row r="8" spans="1:22">
      <c r="A8" s="15" t="s">
        <v>483</v>
      </c>
      <c r="B8" s="17" t="n">
        <v>7007</v>
      </c>
      <c r="C8" s="18">
        <f>(84.0/B8*100)</f>
        <v/>
      </c>
      <c r="D8" s="19" t="n">
        <v>6923</v>
      </c>
      <c r="E8" s="18" t="n">
        <v>503.60975916</v>
      </c>
      <c r="F8" s="20" t="n">
        <v>4.55395873</v>
      </c>
      <c r="G8" s="18" t="n">
        <v>507.98899573</v>
      </c>
      <c r="H8" s="20" t="n">
        <v>3.64094946</v>
      </c>
      <c r="I8" s="18" t="n">
        <v>505.65546212</v>
      </c>
      <c r="J8" s="20" t="n">
        <v>4.65788064</v>
      </c>
      <c r="K8" s="18" t="n">
        <v>498.24157168</v>
      </c>
      <c r="L8" s="20" t="n">
        <v>5.57621097</v>
      </c>
      <c r="M8" s="18" t="n">
        <v>410.33790904</v>
      </c>
      <c r="N8" s="20" t="n">
        <v>4.41162932</v>
      </c>
      <c r="O8" s="18" t="s">
        <v>481</v>
      </c>
      <c r="P8" s="20" t="s">
        <v>481</v>
      </c>
      <c r="Q8" s="18" t="s">
        <v>481</v>
      </c>
      <c r="R8" s="20" t="s">
        <v>481</v>
      </c>
      <c r="S8" s="18" t="s">
        <v>481</v>
      </c>
      <c r="T8" s="20" t="s">
        <v>481</v>
      </c>
      <c r="U8" s="18" t="n">
        <v>413.11774873</v>
      </c>
      <c r="V8" s="20" t="n">
        <v>7.49405822</v>
      </c>
    </row>
    <row r="9" spans="1:22">
      <c r="A9" s="15" t="s">
        <v>484</v>
      </c>
      <c r="B9" s="17" t="n">
        <v>9651</v>
      </c>
      <c r="C9" s="18">
        <f>(674.0/B9*100)</f>
        <v/>
      </c>
      <c r="D9" s="19" t="n">
        <v>8977</v>
      </c>
      <c r="E9" s="18" t="n">
        <v>509.4178793</v>
      </c>
      <c r="F9" s="20" t="n">
        <v>3.8083829</v>
      </c>
      <c r="G9" s="18" t="n">
        <v>526.8570351</v>
      </c>
      <c r="H9" s="20" t="n">
        <v>2.60495223</v>
      </c>
      <c r="I9" s="18" t="n">
        <v>519.3157353</v>
      </c>
      <c r="J9" s="20" t="n">
        <v>3.23668375</v>
      </c>
      <c r="K9" s="18" t="n">
        <v>503.16025284</v>
      </c>
      <c r="L9" s="20" t="n">
        <v>4.91629209</v>
      </c>
      <c r="M9" s="18" t="n">
        <v>394.33661884</v>
      </c>
      <c r="N9" s="20" t="n">
        <v>6.36348139</v>
      </c>
      <c r="O9" s="18" t="s">
        <v>481</v>
      </c>
      <c r="P9" s="20" t="s">
        <v>481</v>
      </c>
      <c r="Q9" s="18" t="s">
        <v>481</v>
      </c>
      <c r="R9" s="20" t="s">
        <v>481</v>
      </c>
      <c r="S9" s="18" t="s">
        <v>481</v>
      </c>
      <c r="T9" s="20" t="s">
        <v>481</v>
      </c>
      <c r="U9" s="18" t="n">
        <v>409.05977295</v>
      </c>
      <c r="V9" s="20" t="n">
        <v>7.1973991</v>
      </c>
    </row>
    <row r="10" spans="1:22">
      <c r="A10" s="15" t="s">
        <v>485</v>
      </c>
      <c r="B10" s="17" t="n">
        <v>20058</v>
      </c>
      <c r="C10" s="18">
        <f>(550.0/B10*100)</f>
        <v/>
      </c>
      <c r="D10" s="19" t="n">
        <v>19508</v>
      </c>
      <c r="E10" s="18" t="n">
        <v>533.94413674</v>
      </c>
      <c r="F10" s="20" t="n">
        <v>2.5812221</v>
      </c>
      <c r="G10" s="18" t="n">
        <v>537.34090822</v>
      </c>
      <c r="H10" s="20" t="n">
        <v>2.53845672</v>
      </c>
      <c r="I10" s="18" t="n">
        <v>535.88361948</v>
      </c>
      <c r="J10" s="20" t="n">
        <v>3.69375025</v>
      </c>
      <c r="K10" s="18" t="n">
        <v>532.01224502</v>
      </c>
      <c r="L10" s="20" t="n">
        <v>6.23343958</v>
      </c>
      <c r="M10" s="18" t="n">
        <v>453.64943714</v>
      </c>
      <c r="N10" s="20" t="n">
        <v>6.7129813</v>
      </c>
      <c r="O10" s="18" t="s">
        <v>481</v>
      </c>
      <c r="P10" s="20" t="s">
        <v>481</v>
      </c>
      <c r="Q10" s="18" t="s">
        <v>481</v>
      </c>
      <c r="R10" s="20" t="s">
        <v>481</v>
      </c>
      <c r="S10" s="18" t="s">
        <v>481</v>
      </c>
      <c r="T10" s="20" t="s">
        <v>481</v>
      </c>
      <c r="U10" s="18" t="n">
        <v>446.94434767</v>
      </c>
      <c r="V10" s="20" t="n">
        <v>9.362430010000001</v>
      </c>
    </row>
    <row r="11" spans="1:22">
      <c r="A11" s="15" t="s">
        <v>486</v>
      </c>
      <c r="B11" s="17" t="n">
        <v>7053</v>
      </c>
      <c r="C11" s="18">
        <f>(125.0/B11*100)</f>
        <v/>
      </c>
      <c r="D11" s="19" t="n">
        <v>6928</v>
      </c>
      <c r="E11" s="18" t="n">
        <v>462.96404615</v>
      </c>
      <c r="F11" s="20" t="n">
        <v>3.29023596</v>
      </c>
      <c r="G11" s="18" t="n">
        <v>475.27719939</v>
      </c>
      <c r="H11" s="20" t="n">
        <v>3.75063875</v>
      </c>
      <c r="I11" s="18" t="n">
        <v>461.0927442</v>
      </c>
      <c r="J11" s="20" t="n">
        <v>4.6848676</v>
      </c>
      <c r="K11" s="18" t="n">
        <v>458.90293759</v>
      </c>
      <c r="L11" s="20" t="n">
        <v>7.83989497</v>
      </c>
      <c r="M11" s="18" t="n">
        <v>413.12735541</v>
      </c>
      <c r="N11" s="20" t="n">
        <v>5.33297846</v>
      </c>
      <c r="O11" s="18" t="s">
        <v>481</v>
      </c>
      <c r="P11" s="20" t="s">
        <v>481</v>
      </c>
      <c r="Q11" s="18" t="s">
        <v>481</v>
      </c>
      <c r="R11" s="20" t="s">
        <v>481</v>
      </c>
      <c r="S11" s="18" t="s">
        <v>481</v>
      </c>
      <c r="T11" s="20" t="s">
        <v>481</v>
      </c>
      <c r="U11" s="18" t="n">
        <v>411.7671465</v>
      </c>
      <c r="V11" s="20" t="n">
        <v>8.987901770000001</v>
      </c>
    </row>
    <row r="12" spans="1:22">
      <c r="A12" s="15" t="s">
        <v>487</v>
      </c>
      <c r="B12" s="17" t="n">
        <v>6894</v>
      </c>
      <c r="C12" s="18">
        <f>(59.0/B12*100)</f>
        <v/>
      </c>
      <c r="D12" s="19" t="n">
        <v>6835</v>
      </c>
      <c r="E12" s="18" t="n">
        <v>484.58352628</v>
      </c>
      <c r="F12" s="20" t="n">
        <v>3.79387522</v>
      </c>
      <c r="G12" s="18" t="n">
        <v>496.90859537</v>
      </c>
      <c r="H12" s="20" t="n">
        <v>3.65813376</v>
      </c>
      <c r="I12" s="18" t="n">
        <v>496.45682819</v>
      </c>
      <c r="J12" s="20" t="n">
        <v>3.12978073</v>
      </c>
      <c r="K12" s="18" t="n">
        <v>500.90418001</v>
      </c>
      <c r="L12" s="20" t="n">
        <v>5.27556594</v>
      </c>
      <c r="M12" s="18" t="n">
        <v>398.45973425</v>
      </c>
      <c r="N12" s="20" t="n">
        <v>7.99109385</v>
      </c>
      <c r="O12" s="18" t="s">
        <v>481</v>
      </c>
      <c r="P12" s="20" t="s">
        <v>481</v>
      </c>
      <c r="Q12" s="18" t="s">
        <v>481</v>
      </c>
      <c r="R12" s="20" t="s">
        <v>481</v>
      </c>
      <c r="S12" s="18" t="s">
        <v>481</v>
      </c>
      <c r="T12" s="20" t="s">
        <v>481</v>
      </c>
      <c r="U12" s="18" t="n">
        <v>379.14561123</v>
      </c>
      <c r="V12" s="20" t="n">
        <v>15.16163589</v>
      </c>
    </row>
    <row r="13" spans="1:22">
      <c r="A13" s="15" t="s">
        <v>488</v>
      </c>
      <c r="B13" s="17" t="n">
        <v>7161</v>
      </c>
      <c r="C13" s="18">
        <f>(172.0/B13*100)</f>
        <v/>
      </c>
      <c r="D13" s="19" t="n">
        <v>6989</v>
      </c>
      <c r="E13" s="18" t="n">
        <v>514.06335688</v>
      </c>
      <c r="F13" s="20" t="n">
        <v>3.11909254</v>
      </c>
      <c r="G13" s="18" t="n">
        <v>504.17672084</v>
      </c>
      <c r="H13" s="20" t="n">
        <v>2.89246783</v>
      </c>
      <c r="I13" s="18" t="n">
        <v>496.08914955</v>
      </c>
      <c r="J13" s="20" t="n">
        <v>4.18659593</v>
      </c>
      <c r="K13" s="18" t="n">
        <v>479.52131108</v>
      </c>
      <c r="L13" s="20" t="n">
        <v>6.45180975</v>
      </c>
      <c r="M13" s="18" t="n">
        <v>408.4497126</v>
      </c>
      <c r="N13" s="20" t="n">
        <v>11.09739784</v>
      </c>
      <c r="O13" s="18" t="s">
        <v>481</v>
      </c>
      <c r="P13" s="20" t="s">
        <v>481</v>
      </c>
      <c r="Q13" s="18" t="s">
        <v>481</v>
      </c>
      <c r="R13" s="20" t="s">
        <v>481</v>
      </c>
      <c r="S13" s="18" t="s">
        <v>481</v>
      </c>
      <c r="T13" s="20" t="s">
        <v>481</v>
      </c>
      <c r="U13" s="18" t="n">
        <v>436.42373484</v>
      </c>
      <c r="V13" s="20" t="n">
        <v>11.95579088</v>
      </c>
    </row>
    <row r="14" spans="1:22">
      <c r="A14" s="15" t="s">
        <v>489</v>
      </c>
      <c r="B14" s="17" t="n">
        <v>5587</v>
      </c>
      <c r="C14" s="18">
        <f>(79.0/B14*100)</f>
        <v/>
      </c>
      <c r="D14" s="19" t="n">
        <v>5508</v>
      </c>
      <c r="E14" s="18" t="n">
        <v>523.6057598800001</v>
      </c>
      <c r="F14" s="20" t="n">
        <v>3.33102817</v>
      </c>
      <c r="G14" s="18" t="n">
        <v>526.3624306200001</v>
      </c>
      <c r="H14" s="20" t="n">
        <v>2.96744576</v>
      </c>
      <c r="I14" s="18" t="n">
        <v>512.1604206</v>
      </c>
      <c r="J14" s="20" t="n">
        <v>3.54653594</v>
      </c>
      <c r="K14" s="18" t="n">
        <v>529.09931739</v>
      </c>
      <c r="L14" s="20" t="n">
        <v>4.78774608</v>
      </c>
      <c r="M14" s="18" t="n">
        <v>441.30811903</v>
      </c>
      <c r="N14" s="20" t="n">
        <v>11.03084771</v>
      </c>
      <c r="O14" s="18" t="s">
        <v>481</v>
      </c>
      <c r="P14" s="20" t="s">
        <v>481</v>
      </c>
      <c r="Q14" s="18" t="s">
        <v>481</v>
      </c>
      <c r="R14" s="20" t="s">
        <v>481</v>
      </c>
      <c r="S14" s="18" t="s">
        <v>481</v>
      </c>
      <c r="T14" s="20" t="s">
        <v>481</v>
      </c>
      <c r="U14" s="18" t="n">
        <v>444.27216124</v>
      </c>
      <c r="V14" s="20" t="n">
        <v>16.3067949</v>
      </c>
    </row>
    <row r="15" spans="1:22">
      <c r="A15" s="15" t="s">
        <v>490</v>
      </c>
      <c r="B15" s="17" t="n">
        <v>5882</v>
      </c>
      <c r="C15" s="18">
        <f>(74.0/B15*100)</f>
        <v/>
      </c>
      <c r="D15" s="19" t="n">
        <v>5808</v>
      </c>
      <c r="E15" s="18" t="n">
        <v>534.4813496199999</v>
      </c>
      <c r="F15" s="20" t="n">
        <v>3.20948877</v>
      </c>
      <c r="G15" s="18" t="n">
        <v>533.19030077</v>
      </c>
      <c r="H15" s="20" t="n">
        <v>2.70354659</v>
      </c>
      <c r="I15" s="18" t="n">
        <v>526.51138407</v>
      </c>
      <c r="J15" s="20" t="n">
        <v>3.95308341</v>
      </c>
      <c r="K15" s="18" t="n">
        <v>491.71849981</v>
      </c>
      <c r="L15" s="20" t="n">
        <v>9.021659959999999</v>
      </c>
      <c r="M15" s="18" t="n">
        <v>427.85194516</v>
      </c>
      <c r="N15" s="20" t="n">
        <v>13.33750715</v>
      </c>
      <c r="O15" s="18" t="s">
        <v>481</v>
      </c>
      <c r="P15" s="20" t="s">
        <v>481</v>
      </c>
      <c r="Q15" s="18" t="s">
        <v>481</v>
      </c>
      <c r="R15" s="20" t="s">
        <v>481</v>
      </c>
      <c r="S15" s="18" t="s">
        <v>481</v>
      </c>
      <c r="T15" s="20" t="s">
        <v>481</v>
      </c>
      <c r="U15" s="18" t="n">
        <v>460.29363307</v>
      </c>
      <c r="V15" s="20" t="n">
        <v>10.55763807</v>
      </c>
    </row>
    <row r="16" spans="1:22">
      <c r="A16" s="15" t="s">
        <v>491</v>
      </c>
      <c r="B16" s="17" t="n">
        <v>6108</v>
      </c>
      <c r="C16" s="18">
        <f>(127.0/B16*100)</f>
        <v/>
      </c>
      <c r="D16" s="19" t="n">
        <v>5981</v>
      </c>
      <c r="E16" s="18" t="n">
        <v>513.47551877</v>
      </c>
      <c r="F16" s="20" t="n">
        <v>3.15072798</v>
      </c>
      <c r="G16" s="18" t="n">
        <v>521.35238659</v>
      </c>
      <c r="H16" s="20" t="n">
        <v>3.41604205</v>
      </c>
      <c r="I16" s="18" t="n">
        <v>511.37144886</v>
      </c>
      <c r="J16" s="20" t="n">
        <v>4.38107842</v>
      </c>
      <c r="K16" s="18" t="n">
        <v>512.35773998</v>
      </c>
      <c r="L16" s="20" t="n">
        <v>5.39068603</v>
      </c>
      <c r="M16" s="18" t="n">
        <v>381.32610846</v>
      </c>
      <c r="N16" s="20" t="n">
        <v>9.03415012</v>
      </c>
      <c r="O16" s="18" t="s">
        <v>481</v>
      </c>
      <c r="P16" s="20" t="s">
        <v>481</v>
      </c>
      <c r="Q16" s="18" t="s">
        <v>481</v>
      </c>
      <c r="R16" s="20" t="s">
        <v>481</v>
      </c>
      <c r="S16" s="18" t="s">
        <v>481</v>
      </c>
      <c r="T16" s="20" t="s">
        <v>481</v>
      </c>
      <c r="U16" s="18" t="n">
        <v>393.55995331</v>
      </c>
      <c r="V16" s="20" t="n">
        <v>10.84824289</v>
      </c>
    </row>
    <row r="17" spans="1:22">
      <c r="A17" s="15" t="s">
        <v>492</v>
      </c>
      <c r="B17" s="17" t="n">
        <v>6504</v>
      </c>
      <c r="C17" s="18">
        <f>(1512.0/B17*100)</f>
        <v/>
      </c>
      <c r="D17" s="19" t="n">
        <v>4992</v>
      </c>
      <c r="E17" s="18" t="n">
        <v>533.7826826199999</v>
      </c>
      <c r="F17" s="20" t="n">
        <v>4.07416419</v>
      </c>
      <c r="G17" s="18" t="n">
        <v>528.46477299</v>
      </c>
      <c r="H17" s="20" t="n">
        <v>3.8523201</v>
      </c>
      <c r="I17" s="18" t="n">
        <v>526.84711888</v>
      </c>
      <c r="J17" s="20" t="n">
        <v>4.21874335</v>
      </c>
      <c r="K17" s="18" t="n">
        <v>515.69327966</v>
      </c>
      <c r="L17" s="20" t="n">
        <v>6.12794219</v>
      </c>
      <c r="M17" s="18" t="n">
        <v>421.3677583</v>
      </c>
      <c r="N17" s="20" t="n">
        <v>11.78783625</v>
      </c>
      <c r="O17" s="18" t="s">
        <v>481</v>
      </c>
      <c r="P17" s="20" t="s">
        <v>481</v>
      </c>
      <c r="Q17" s="18" t="s">
        <v>481</v>
      </c>
      <c r="R17" s="20" t="s">
        <v>481</v>
      </c>
      <c r="S17" s="18" t="s">
        <v>481</v>
      </c>
      <c r="T17" s="20" t="s">
        <v>481</v>
      </c>
      <c r="U17" s="18" t="n">
        <v>434.07399742</v>
      </c>
      <c r="V17" s="20" t="n">
        <v>7.13696895</v>
      </c>
    </row>
    <row r="18" spans="1:22">
      <c r="A18" s="15" t="s">
        <v>493</v>
      </c>
      <c r="B18" s="17" t="n">
        <v>5532</v>
      </c>
      <c r="C18" s="18">
        <f>(30.0/B18*100)</f>
        <v/>
      </c>
      <c r="D18" s="19" t="n">
        <v>5502</v>
      </c>
      <c r="E18" s="18" t="n">
        <v>471.70191101</v>
      </c>
      <c r="F18" s="20" t="n">
        <v>4.77092829</v>
      </c>
      <c r="G18" s="18" t="n">
        <v>475.04917519</v>
      </c>
      <c r="H18" s="20" t="n">
        <v>5.08444854</v>
      </c>
      <c r="I18" s="18" t="n">
        <v>477.56402273</v>
      </c>
      <c r="J18" s="20" t="n">
        <v>4.48274414</v>
      </c>
      <c r="K18" s="18" t="n">
        <v>472.42630635</v>
      </c>
      <c r="L18" s="20" t="n">
        <v>6.45854276</v>
      </c>
      <c r="M18" s="18" t="n">
        <v>384.05732268</v>
      </c>
      <c r="N18" s="20" t="n">
        <v>8.562141260000001</v>
      </c>
      <c r="O18" s="18" t="s">
        <v>481</v>
      </c>
      <c r="P18" s="20" t="s">
        <v>481</v>
      </c>
      <c r="Q18" s="18" t="s">
        <v>481</v>
      </c>
      <c r="R18" s="20" t="s">
        <v>481</v>
      </c>
      <c r="S18" s="18" t="s">
        <v>481</v>
      </c>
      <c r="T18" s="20" t="s">
        <v>481</v>
      </c>
      <c r="U18" s="18" t="n">
        <v>364.28297468</v>
      </c>
      <c r="V18" s="20" t="n">
        <v>12.31867496</v>
      </c>
    </row>
    <row r="19" spans="1:22">
      <c r="A19" s="15" t="s">
        <v>494</v>
      </c>
      <c r="B19" s="17" t="n">
        <v>5658</v>
      </c>
      <c r="C19" s="18">
        <f>(221.0/B19*100)</f>
        <v/>
      </c>
      <c r="D19" s="19" t="n">
        <v>5437</v>
      </c>
      <c r="E19" s="18" t="n">
        <v>475.49307253</v>
      </c>
      <c r="F19" s="20" t="n">
        <v>4.1720942</v>
      </c>
      <c r="G19" s="18" t="n">
        <v>476.80253817</v>
      </c>
      <c r="H19" s="20" t="n">
        <v>4.0649938</v>
      </c>
      <c r="I19" s="18" t="n">
        <v>470.50838691</v>
      </c>
      <c r="J19" s="20" t="n">
        <v>3.88472612</v>
      </c>
      <c r="K19" s="18" t="n">
        <v>480.42440527</v>
      </c>
      <c r="L19" s="20" t="n">
        <v>4.50378438</v>
      </c>
      <c r="M19" s="18" t="n">
        <v>460.09464118</v>
      </c>
      <c r="N19" s="20" t="n">
        <v>9.06619712</v>
      </c>
      <c r="O19" s="18" t="s">
        <v>481</v>
      </c>
      <c r="P19" s="20" t="s">
        <v>481</v>
      </c>
      <c r="Q19" s="18" t="s">
        <v>481</v>
      </c>
      <c r="R19" s="20" t="s">
        <v>481</v>
      </c>
      <c r="S19" s="18" t="s">
        <v>481</v>
      </c>
      <c r="T19" s="20" t="s">
        <v>481</v>
      </c>
      <c r="U19" s="18" t="n">
        <v>397.22014014</v>
      </c>
      <c r="V19" s="20" t="n">
        <v>10.43059668</v>
      </c>
    </row>
    <row r="20" spans="1:22">
      <c r="A20" s="15" t="s">
        <v>495</v>
      </c>
      <c r="B20" s="17" t="n">
        <v>3371</v>
      </c>
      <c r="C20" s="18">
        <f>(75.0/B20*100)</f>
        <v/>
      </c>
      <c r="D20" s="19" t="n">
        <v>3296</v>
      </c>
      <c r="E20" s="18" t="n">
        <v>494.98497856</v>
      </c>
      <c r="F20" s="20" t="n">
        <v>3.17528276</v>
      </c>
      <c r="G20" s="18" t="n">
        <v>487.8848127</v>
      </c>
      <c r="H20" s="20" t="n">
        <v>3.44496805</v>
      </c>
      <c r="I20" s="18" t="n">
        <v>478.30016537</v>
      </c>
      <c r="J20" s="20" t="n">
        <v>4.60058605</v>
      </c>
      <c r="K20" s="18" t="n">
        <v>452.64415587</v>
      </c>
      <c r="L20" s="20" t="n">
        <v>9.49135046</v>
      </c>
      <c r="M20" s="18" t="n">
        <v>405.22087886</v>
      </c>
      <c r="N20" s="20" t="n">
        <v>6.65394786</v>
      </c>
      <c r="O20" s="18" t="s">
        <v>481</v>
      </c>
      <c r="P20" s="20" t="s">
        <v>481</v>
      </c>
      <c r="Q20" s="18" t="s">
        <v>481</v>
      </c>
      <c r="R20" s="20" t="s">
        <v>481</v>
      </c>
      <c r="S20" s="18" t="s">
        <v>481</v>
      </c>
      <c r="T20" s="20" t="s">
        <v>481</v>
      </c>
      <c r="U20" s="18" t="n">
        <v>448.60279832</v>
      </c>
      <c r="V20" s="20" t="n">
        <v>16.82678994</v>
      </c>
    </row>
    <row r="21" spans="1:22">
      <c r="A21" s="15" t="s">
        <v>496</v>
      </c>
      <c r="B21" s="17" t="n">
        <v>5741</v>
      </c>
      <c r="C21" s="18">
        <f>(49.0/B21*100)</f>
        <v/>
      </c>
      <c r="D21" s="19" t="n">
        <v>5692</v>
      </c>
      <c r="E21" s="18" t="n">
        <v>525.72181948</v>
      </c>
      <c r="F21" s="20" t="n">
        <v>2.83627753</v>
      </c>
      <c r="G21" s="18" t="n">
        <v>533.3347242900001</v>
      </c>
      <c r="H21" s="20" t="n">
        <v>2.88225104</v>
      </c>
      <c r="I21" s="18" t="n">
        <v>525.34722728</v>
      </c>
      <c r="J21" s="20" t="n">
        <v>3.42688456</v>
      </c>
      <c r="K21" s="18" t="n">
        <v>521.0243447300001</v>
      </c>
      <c r="L21" s="20" t="n">
        <v>5.36569869</v>
      </c>
      <c r="M21" s="18" t="n">
        <v>460.50425535</v>
      </c>
      <c r="N21" s="20" t="n">
        <v>6.50407017</v>
      </c>
      <c r="O21" s="18" t="s">
        <v>481</v>
      </c>
      <c r="P21" s="20" t="s">
        <v>481</v>
      </c>
      <c r="Q21" s="18" t="s">
        <v>481</v>
      </c>
      <c r="R21" s="20" t="s">
        <v>481</v>
      </c>
      <c r="S21" s="18" t="s">
        <v>481</v>
      </c>
      <c r="T21" s="20" t="s">
        <v>481</v>
      </c>
      <c r="U21" s="18" t="n">
        <v>468.29445149</v>
      </c>
      <c r="V21" s="20" t="n">
        <v>16.43365562</v>
      </c>
    </row>
    <row r="22" spans="1:22">
      <c r="A22" s="15" t="s">
        <v>497</v>
      </c>
      <c r="B22" s="17" t="n">
        <v>6598</v>
      </c>
      <c r="C22" s="18">
        <f>(36.0/B22*100)</f>
        <v/>
      </c>
      <c r="D22" s="19" t="n">
        <v>6562</v>
      </c>
      <c r="E22" s="18" t="n">
        <v>487.94290073</v>
      </c>
      <c r="F22" s="20" t="n">
        <v>5.10046106</v>
      </c>
      <c r="G22" s="18" t="n">
        <v>496.44878208</v>
      </c>
      <c r="H22" s="20" t="n">
        <v>4.82057453</v>
      </c>
      <c r="I22" s="18" t="n">
        <v>487.36628773</v>
      </c>
      <c r="J22" s="20" t="n">
        <v>4.67512398</v>
      </c>
      <c r="K22" s="18" t="n">
        <v>477.60841354</v>
      </c>
      <c r="L22" s="20" t="n">
        <v>8.6795858</v>
      </c>
      <c r="M22" s="18" t="n">
        <v>419.58566859</v>
      </c>
      <c r="N22" s="20" t="n">
        <v>15.2592962</v>
      </c>
      <c r="O22" s="18" t="s">
        <v>481</v>
      </c>
      <c r="P22" s="20" t="s">
        <v>481</v>
      </c>
      <c r="Q22" s="18" t="n">
        <v>481.75555063</v>
      </c>
      <c r="R22" s="20" t="n">
        <v>8.711038220000001</v>
      </c>
      <c r="S22" s="18" t="s">
        <v>481</v>
      </c>
      <c r="T22" s="20" t="s">
        <v>481</v>
      </c>
      <c r="U22" s="18" t="n">
        <v>393.57763711</v>
      </c>
      <c r="V22" s="20" t="n">
        <v>12.10008206</v>
      </c>
    </row>
    <row r="23" spans="1:22">
      <c r="A23" s="15" t="s">
        <v>498</v>
      </c>
      <c r="B23" s="17" t="n">
        <v>11583</v>
      </c>
      <c r="C23" s="18">
        <f>(243.0/B23*100)</f>
        <v/>
      </c>
      <c r="D23" s="19" t="n">
        <v>11340</v>
      </c>
      <c r="E23" s="18" t="n">
        <v>485.75178064</v>
      </c>
      <c r="F23" s="20" t="n">
        <v>3.89141015</v>
      </c>
      <c r="G23" s="18" t="n">
        <v>498.42497418</v>
      </c>
      <c r="H23" s="20" t="n">
        <v>3.60277166</v>
      </c>
      <c r="I23" s="18" t="n">
        <v>488.44946509</v>
      </c>
      <c r="J23" s="20" t="n">
        <v>3.71755552</v>
      </c>
      <c r="K23" s="18" t="n">
        <v>491.98184413</v>
      </c>
      <c r="L23" s="20" t="n">
        <v>4.64586438</v>
      </c>
      <c r="M23" s="18" t="n">
        <v>436.39321419</v>
      </c>
      <c r="N23" s="20" t="n">
        <v>6.25548004</v>
      </c>
      <c r="O23" s="18" t="s">
        <v>481</v>
      </c>
      <c r="P23" s="20" t="s">
        <v>481</v>
      </c>
      <c r="Q23" s="18" t="s">
        <v>481</v>
      </c>
      <c r="R23" s="20" t="s">
        <v>481</v>
      </c>
      <c r="S23" s="18" t="s">
        <v>481</v>
      </c>
      <c r="T23" s="20" t="s">
        <v>481</v>
      </c>
      <c r="U23" s="18" t="n">
        <v>398.18261597</v>
      </c>
      <c r="V23" s="20" t="n">
        <v>13.15155018</v>
      </c>
    </row>
    <row r="24" spans="1:22">
      <c r="A24" s="15" t="s">
        <v>499</v>
      </c>
      <c r="B24" s="17" t="n">
        <v>6647</v>
      </c>
      <c r="C24" s="18">
        <f>(7.0/B24*100)</f>
        <v/>
      </c>
      <c r="D24" s="19" t="n">
        <v>6640</v>
      </c>
      <c r="E24" s="18" t="n">
        <v>520.94623372</v>
      </c>
      <c r="F24" s="20" t="n">
        <v>3.71014338</v>
      </c>
      <c r="G24" s="18" t="n">
        <v>524.74057921</v>
      </c>
      <c r="H24" s="20" t="n">
        <v>3.41612148</v>
      </c>
      <c r="I24" s="18" t="n">
        <v>510.01172234</v>
      </c>
      <c r="J24" s="20" t="n">
        <v>4.27131618</v>
      </c>
      <c r="K24" s="18" t="n">
        <v>504.53719352</v>
      </c>
      <c r="L24" s="20" t="n">
        <v>5.63146266</v>
      </c>
      <c r="M24" s="18" t="n">
        <v>470.10022337</v>
      </c>
      <c r="N24" s="20" t="n">
        <v>16.01405269</v>
      </c>
      <c r="O24" s="18" t="s">
        <v>481</v>
      </c>
      <c r="P24" s="20" t="s">
        <v>481</v>
      </c>
      <c r="Q24" s="18" t="s">
        <v>481</v>
      </c>
      <c r="R24" s="20" t="s">
        <v>481</v>
      </c>
      <c r="S24" s="18" t="s">
        <v>481</v>
      </c>
      <c r="T24" s="20" t="s">
        <v>481</v>
      </c>
      <c r="U24" s="18" t="n">
        <v>429.73342689</v>
      </c>
      <c r="V24" s="20" t="n">
        <v>13.45436383</v>
      </c>
    </row>
    <row r="25" spans="1:22">
      <c r="A25" s="15" t="s">
        <v>500</v>
      </c>
      <c r="B25" s="17" t="n">
        <v>5581</v>
      </c>
      <c r="C25" s="18">
        <f>(25.0/B25*100)</f>
        <v/>
      </c>
      <c r="D25" s="19" t="n">
        <v>5556</v>
      </c>
      <c r="E25" s="18" t="n">
        <v>529.95822785</v>
      </c>
      <c r="F25" s="20" t="n">
        <v>4.37309464</v>
      </c>
      <c r="G25" s="18" t="n">
        <v>530.4545881400001</v>
      </c>
      <c r="H25" s="20" t="n">
        <v>3.82771914</v>
      </c>
      <c r="I25" s="18" t="n">
        <v>521.17893011</v>
      </c>
      <c r="J25" s="20" t="n">
        <v>4.06060826</v>
      </c>
      <c r="K25" s="18" t="n">
        <v>501.72532555</v>
      </c>
      <c r="L25" s="20" t="n">
        <v>7.40548238</v>
      </c>
      <c r="M25" s="18" t="n">
        <v>421.68171102</v>
      </c>
      <c r="N25" s="20" t="n">
        <v>6.83880854</v>
      </c>
      <c r="O25" s="18" t="s">
        <v>481</v>
      </c>
      <c r="P25" s="20" t="s">
        <v>481</v>
      </c>
      <c r="Q25" s="18" t="s">
        <v>481</v>
      </c>
      <c r="R25" s="20" t="s">
        <v>481</v>
      </c>
      <c r="S25" s="18" t="s">
        <v>481</v>
      </c>
      <c r="T25" s="20" t="s">
        <v>481</v>
      </c>
      <c r="U25" s="18" t="n">
        <v>485.04355109</v>
      </c>
      <c r="V25" s="20" t="n">
        <v>23.67495923</v>
      </c>
    </row>
    <row r="26" spans="1:22">
      <c r="A26" s="15" t="s">
        <v>501</v>
      </c>
      <c r="B26" s="17" t="n">
        <v>4869</v>
      </c>
      <c r="C26" s="18">
        <f>(58.0/B26*100)</f>
        <v/>
      </c>
      <c r="D26" s="19" t="n">
        <v>4811</v>
      </c>
      <c r="E26" s="18" t="n">
        <v>492.1122657</v>
      </c>
      <c r="F26" s="20" t="n">
        <v>3.01750349</v>
      </c>
      <c r="G26" s="18" t="n">
        <v>488.94714054</v>
      </c>
      <c r="H26" s="20" t="n">
        <v>2.99489493</v>
      </c>
      <c r="I26" s="18" t="n">
        <v>485.88756335</v>
      </c>
      <c r="J26" s="20" t="n">
        <v>3.94880776</v>
      </c>
      <c r="K26" s="18" t="n">
        <v>498.078861</v>
      </c>
      <c r="L26" s="20" t="n">
        <v>6.47567167</v>
      </c>
      <c r="M26" s="18" t="n">
        <v>467.99747676</v>
      </c>
      <c r="N26" s="20" t="n">
        <v>7.60690177</v>
      </c>
      <c r="O26" s="18" t="s">
        <v>481</v>
      </c>
      <c r="P26" s="20" t="s">
        <v>481</v>
      </c>
      <c r="Q26" s="18" t="s">
        <v>481</v>
      </c>
      <c r="R26" s="20" t="s">
        <v>481</v>
      </c>
      <c r="S26" s="18" t="s">
        <v>481</v>
      </c>
      <c r="T26" s="20" t="s">
        <v>481</v>
      </c>
      <c r="U26" s="18" t="n">
        <v>411.06337282</v>
      </c>
      <c r="V26" s="20" t="n">
        <v>12.92410565</v>
      </c>
    </row>
    <row r="27" spans="1:22">
      <c r="A27" s="15" t="s">
        <v>502</v>
      </c>
      <c r="B27" s="17" t="n">
        <v>5299</v>
      </c>
      <c r="C27" s="18">
        <f>(73.0/B27*100)</f>
        <v/>
      </c>
      <c r="D27" s="19" t="n">
        <v>5226</v>
      </c>
      <c r="E27" s="18" t="n">
        <v>490.65048566</v>
      </c>
      <c r="F27" s="20" t="n">
        <v>2.86645501</v>
      </c>
      <c r="G27" s="18" t="n">
        <v>501.55569008</v>
      </c>
      <c r="H27" s="20" t="n">
        <v>2.85119916</v>
      </c>
      <c r="I27" s="18" t="n">
        <v>487.51684381</v>
      </c>
      <c r="J27" s="20" t="n">
        <v>3.21348052</v>
      </c>
      <c r="K27" s="18" t="n">
        <v>482.23791142</v>
      </c>
      <c r="L27" s="20" t="n">
        <v>4.62530656</v>
      </c>
      <c r="M27" s="18" t="n">
        <v>420.45359793</v>
      </c>
      <c r="N27" s="20" t="n">
        <v>3.81960599</v>
      </c>
      <c r="O27" s="18" t="s">
        <v>481</v>
      </c>
      <c r="P27" s="20" t="s">
        <v>481</v>
      </c>
      <c r="Q27" s="18" t="s">
        <v>481</v>
      </c>
      <c r="R27" s="20" t="s">
        <v>481</v>
      </c>
      <c r="S27" s="18" t="s">
        <v>481</v>
      </c>
      <c r="T27" s="20" t="s">
        <v>481</v>
      </c>
      <c r="U27" s="18" t="n">
        <v>398.60116896</v>
      </c>
      <c r="V27" s="20" t="n">
        <v>9.72217736</v>
      </c>
    </row>
    <row r="28" spans="1:22">
      <c r="A28" s="15" t="s">
        <v>503</v>
      </c>
      <c r="B28" s="17" t="n">
        <v>7568</v>
      </c>
      <c r="C28" s="18">
        <f>(242.0/B28*100)</f>
        <v/>
      </c>
      <c r="D28" s="19" t="n">
        <v>7326</v>
      </c>
      <c r="E28" s="18" t="n">
        <v>423.36275616</v>
      </c>
      <c r="F28" s="20" t="n">
        <v>3.12677948</v>
      </c>
      <c r="G28" s="18" t="n">
        <v>435.92152016</v>
      </c>
      <c r="H28" s="20" t="n">
        <v>3.35416162</v>
      </c>
      <c r="I28" s="18" t="n">
        <v>425.73957928</v>
      </c>
      <c r="J28" s="20" t="n">
        <v>4.0130475</v>
      </c>
      <c r="K28" s="18" t="n">
        <v>434.10587764</v>
      </c>
      <c r="L28" s="20" t="n">
        <v>7.13795189</v>
      </c>
      <c r="M28" s="18" t="n">
        <v>420.50292955</v>
      </c>
      <c r="N28" s="20" t="n">
        <v>13.30341568</v>
      </c>
      <c r="O28" s="18" t="s">
        <v>481</v>
      </c>
      <c r="P28" s="20" t="s">
        <v>481</v>
      </c>
      <c r="Q28" s="18" t="s">
        <v>481</v>
      </c>
      <c r="R28" s="20" t="s">
        <v>481</v>
      </c>
      <c r="S28" s="18" t="s">
        <v>481</v>
      </c>
      <c r="T28" s="20" t="s">
        <v>481</v>
      </c>
      <c r="U28" s="18" t="n">
        <v>375.71539675</v>
      </c>
      <c r="V28" s="20" t="n">
        <v>8.620172480000001</v>
      </c>
    </row>
    <row r="29" spans="1:22">
      <c r="A29" s="15" t="s">
        <v>504</v>
      </c>
      <c r="B29" s="17" t="n">
        <v>5385</v>
      </c>
      <c r="C29" s="18">
        <f>(30.0/B29*100)</f>
        <v/>
      </c>
      <c r="D29" s="19" t="n">
        <v>5355</v>
      </c>
      <c r="E29" s="18" t="n">
        <v>508.56658863</v>
      </c>
      <c r="F29" s="20" t="n">
        <v>5.04061771</v>
      </c>
      <c r="G29" s="18" t="n">
        <v>509.51176801</v>
      </c>
      <c r="H29" s="20" t="n">
        <v>3.11990923</v>
      </c>
      <c r="I29" s="18" t="n">
        <v>500.44349789</v>
      </c>
      <c r="J29" s="20" t="n">
        <v>3.45736887</v>
      </c>
      <c r="K29" s="18" t="n">
        <v>497.78343455</v>
      </c>
      <c r="L29" s="20" t="n">
        <v>5.90209056</v>
      </c>
      <c r="M29" s="18" t="n">
        <v>500.05950033</v>
      </c>
      <c r="N29" s="20" t="n">
        <v>5.45605007</v>
      </c>
      <c r="O29" s="18" t="s">
        <v>481</v>
      </c>
      <c r="P29" s="20" t="s">
        <v>481</v>
      </c>
      <c r="Q29" s="18" t="s">
        <v>481</v>
      </c>
      <c r="R29" s="20" t="s">
        <v>481</v>
      </c>
      <c r="S29" s="18" t="s">
        <v>481</v>
      </c>
      <c r="T29" s="20" t="s">
        <v>481</v>
      </c>
      <c r="U29" s="18" t="n">
        <v>421.53351525</v>
      </c>
      <c r="V29" s="20" t="n">
        <v>14.72825451</v>
      </c>
    </row>
    <row r="30" spans="1:22">
      <c r="A30" s="15" t="s">
        <v>505</v>
      </c>
      <c r="B30" s="17" t="n">
        <v>4520</v>
      </c>
      <c r="C30" s="18">
        <f>(162.0/B30*100)</f>
        <v/>
      </c>
      <c r="D30" s="19" t="n">
        <v>4358</v>
      </c>
      <c r="E30" s="18" t="n">
        <v>522.0595531</v>
      </c>
      <c r="F30" s="20" t="n">
        <v>3.21831258</v>
      </c>
      <c r="G30" s="18" t="n">
        <v>524.85728892</v>
      </c>
      <c r="H30" s="20" t="n">
        <v>3.94364072</v>
      </c>
      <c r="I30" s="18" t="n">
        <v>524.24140419</v>
      </c>
      <c r="J30" s="20" t="n">
        <v>4.24325406</v>
      </c>
      <c r="K30" s="18" t="n">
        <v>520.86274117</v>
      </c>
      <c r="L30" s="20" t="n">
        <v>7.94317175</v>
      </c>
      <c r="M30" s="18" t="n">
        <v>418.7611067</v>
      </c>
      <c r="N30" s="20" t="n">
        <v>6.04878688</v>
      </c>
      <c r="O30" s="18" t="s">
        <v>481</v>
      </c>
      <c r="P30" s="20" t="s">
        <v>481</v>
      </c>
      <c r="Q30" s="18" t="s">
        <v>481</v>
      </c>
      <c r="R30" s="20" t="s">
        <v>481</v>
      </c>
      <c r="S30" s="18" t="s">
        <v>481</v>
      </c>
      <c r="T30" s="20" t="s">
        <v>481</v>
      </c>
      <c r="U30" s="18" t="n">
        <v>424.98557976</v>
      </c>
      <c r="V30" s="20" t="n">
        <v>11.42949442</v>
      </c>
    </row>
    <row r="31" spans="1:22">
      <c r="A31" s="15" t="s">
        <v>506</v>
      </c>
      <c r="B31" s="17" t="n">
        <v>5456</v>
      </c>
      <c r="C31" s="18">
        <f>(139.0/B31*100)</f>
        <v/>
      </c>
      <c r="D31" s="19" t="n">
        <v>5317</v>
      </c>
      <c r="E31" s="18" t="n">
        <v>525.72096282</v>
      </c>
      <c r="F31" s="20" t="n">
        <v>3.08706901</v>
      </c>
      <c r="G31" s="18" t="n">
        <v>527.08529217</v>
      </c>
      <c r="H31" s="20" t="n">
        <v>3.37269285</v>
      </c>
      <c r="I31" s="18" t="n">
        <v>508.8454315</v>
      </c>
      <c r="J31" s="20" t="n">
        <v>4.084343</v>
      </c>
      <c r="K31" s="18" t="n">
        <v>483.06269001</v>
      </c>
      <c r="L31" s="20" t="n">
        <v>6.4790612</v>
      </c>
      <c r="M31" s="18" t="s">
        <v>481</v>
      </c>
      <c r="N31" s="20" t="s">
        <v>481</v>
      </c>
      <c r="O31" s="18" t="s">
        <v>481</v>
      </c>
      <c r="P31" s="20" t="s">
        <v>481</v>
      </c>
      <c r="Q31" s="18" t="s">
        <v>481</v>
      </c>
      <c r="R31" s="20" t="s">
        <v>481</v>
      </c>
      <c r="S31" s="18" t="s">
        <v>481</v>
      </c>
      <c r="T31" s="20" t="s">
        <v>481</v>
      </c>
      <c r="U31" s="18" t="n">
        <v>399.10310281</v>
      </c>
      <c r="V31" s="20" t="n">
        <v>8.482270590000001</v>
      </c>
    </row>
    <row r="32" spans="1:22">
      <c r="A32" s="15" t="s">
        <v>507</v>
      </c>
      <c r="B32" s="17" t="n">
        <v>4478</v>
      </c>
      <c r="C32" s="18">
        <f>(6.0/B32*100)</f>
        <v/>
      </c>
      <c r="D32" s="19" t="n">
        <v>4472</v>
      </c>
      <c r="E32" s="18" t="n">
        <v>510.63975643</v>
      </c>
      <c r="F32" s="20" t="n">
        <v>3.47708123</v>
      </c>
      <c r="G32" s="18" t="n">
        <v>510.08195845</v>
      </c>
      <c r="H32" s="20" t="n">
        <v>3.25867137</v>
      </c>
      <c r="I32" s="18" t="n">
        <v>501.94460331</v>
      </c>
      <c r="J32" s="20" t="n">
        <v>3.45296845</v>
      </c>
      <c r="K32" s="18" t="n">
        <v>509.46289497</v>
      </c>
      <c r="L32" s="20" t="n">
        <v>5.50509422</v>
      </c>
      <c r="M32" s="18" t="n">
        <v>418.27699634</v>
      </c>
      <c r="N32" s="20" t="n">
        <v>11.93967801</v>
      </c>
      <c r="O32" s="18" t="s">
        <v>481</v>
      </c>
      <c r="P32" s="20" t="s">
        <v>481</v>
      </c>
      <c r="Q32" s="18" t="s">
        <v>481</v>
      </c>
      <c r="R32" s="20" t="s">
        <v>481</v>
      </c>
      <c r="S32" s="18" t="s">
        <v>481</v>
      </c>
      <c r="T32" s="20" t="s">
        <v>481</v>
      </c>
      <c r="U32" s="18" t="n">
        <v>436.99074441</v>
      </c>
      <c r="V32" s="20" t="n">
        <v>16.69620511</v>
      </c>
    </row>
    <row r="33" spans="1:22">
      <c r="A33" s="15" t="s">
        <v>508</v>
      </c>
      <c r="B33" s="17" t="n">
        <v>7325</v>
      </c>
      <c r="C33" s="18">
        <f>(78.0/B33*100)</f>
        <v/>
      </c>
      <c r="D33" s="19" t="n">
        <v>7247</v>
      </c>
      <c r="E33" s="18" t="n">
        <v>497.68508426</v>
      </c>
      <c r="F33" s="20" t="n">
        <v>3.73806134</v>
      </c>
      <c r="G33" s="18" t="n">
        <v>496.35020982</v>
      </c>
      <c r="H33" s="20" t="n">
        <v>4.69440825</v>
      </c>
      <c r="I33" s="18" t="n">
        <v>496.07036558</v>
      </c>
      <c r="J33" s="20" t="n">
        <v>5.64001321</v>
      </c>
      <c r="K33" s="18" t="n">
        <v>489.24515392</v>
      </c>
      <c r="L33" s="20" t="n">
        <v>10.05448967</v>
      </c>
      <c r="M33" s="18" t="n">
        <v>504.79760102</v>
      </c>
      <c r="N33" s="20" t="n">
        <v>3.40739521</v>
      </c>
      <c r="O33" s="18" t="s">
        <v>481</v>
      </c>
      <c r="P33" s="20" t="s">
        <v>481</v>
      </c>
      <c r="Q33" s="18" t="s">
        <v>481</v>
      </c>
      <c r="R33" s="20" t="s">
        <v>481</v>
      </c>
      <c r="S33" s="18" t="s">
        <v>481</v>
      </c>
      <c r="T33" s="20" t="s">
        <v>481</v>
      </c>
      <c r="U33" s="18" t="n">
        <v>465.86937091</v>
      </c>
      <c r="V33" s="20" t="n">
        <v>12.10494096</v>
      </c>
    </row>
    <row r="34" spans="1:22">
      <c r="A34" s="15" t="s">
        <v>509</v>
      </c>
      <c r="B34" s="17" t="n">
        <v>6350</v>
      </c>
      <c r="C34" s="18">
        <f>(101.0/B34*100)</f>
        <v/>
      </c>
      <c r="D34" s="19" t="n">
        <v>6249</v>
      </c>
      <c r="E34" s="18" t="n">
        <v>448.311176</v>
      </c>
      <c r="F34" s="20" t="n">
        <v>4.63927215</v>
      </c>
      <c r="G34" s="18" t="n">
        <v>465.28378947</v>
      </c>
      <c r="H34" s="20" t="n">
        <v>3.67661564</v>
      </c>
      <c r="I34" s="18" t="n">
        <v>469.99639358</v>
      </c>
      <c r="J34" s="20" t="n">
        <v>3.60321335</v>
      </c>
      <c r="K34" s="18" t="n">
        <v>463.30471842</v>
      </c>
      <c r="L34" s="20" t="n">
        <v>4.78403255</v>
      </c>
      <c r="M34" s="18" t="n">
        <v>412.69710629</v>
      </c>
      <c r="N34" s="20" t="n">
        <v>14.24962195</v>
      </c>
      <c r="O34" s="18" t="s">
        <v>481</v>
      </c>
      <c r="P34" s="20" t="s">
        <v>481</v>
      </c>
      <c r="Q34" s="18" t="s">
        <v>481</v>
      </c>
      <c r="R34" s="20" t="s">
        <v>481</v>
      </c>
      <c r="S34" s="18" t="s">
        <v>481</v>
      </c>
      <c r="T34" s="20" t="s">
        <v>481</v>
      </c>
      <c r="U34" s="18" t="n">
        <v>340.38237539</v>
      </c>
      <c r="V34" s="20" t="n">
        <v>10.73397191</v>
      </c>
    </row>
    <row r="35" spans="1:22">
      <c r="A35" s="15" t="s">
        <v>510</v>
      </c>
      <c r="B35" s="17" t="n">
        <v>6406</v>
      </c>
      <c r="C35" s="18">
        <f>(58.0/B35*100)</f>
        <v/>
      </c>
      <c r="D35" s="19" t="n">
        <v>6348</v>
      </c>
      <c r="E35" s="18" t="n">
        <v>491.07017182</v>
      </c>
      <c r="F35" s="20" t="n">
        <v>6.05920749</v>
      </c>
      <c r="G35" s="18" t="n">
        <v>497.78241533</v>
      </c>
      <c r="H35" s="20" t="n">
        <v>4.35090945</v>
      </c>
      <c r="I35" s="18" t="n">
        <v>503.29881762</v>
      </c>
      <c r="J35" s="20" t="n">
        <v>4.3873741</v>
      </c>
      <c r="K35" s="18" t="n">
        <v>490.51852593</v>
      </c>
      <c r="L35" s="20" t="n">
        <v>5.55452268</v>
      </c>
      <c r="M35" s="18" t="n">
        <v>511.96195839</v>
      </c>
      <c r="N35" s="20" t="n">
        <v>2.20247171</v>
      </c>
      <c r="O35" s="18" t="s">
        <v>481</v>
      </c>
      <c r="P35" s="20" t="s">
        <v>481</v>
      </c>
      <c r="Q35" s="18" t="s">
        <v>481</v>
      </c>
      <c r="R35" s="20" t="s">
        <v>481</v>
      </c>
      <c r="S35" s="18" t="s">
        <v>481</v>
      </c>
      <c r="T35" s="20" t="s">
        <v>481</v>
      </c>
      <c r="U35" s="18" t="n">
        <v>458.32380422</v>
      </c>
      <c r="V35" s="20" t="n">
        <v>14.21020067</v>
      </c>
    </row>
    <row r="36" spans="1:22">
      <c r="A36" s="15" t="s">
        <v>511</v>
      </c>
      <c r="B36" s="17" t="n">
        <v>6736</v>
      </c>
      <c r="C36" s="18">
        <f>(55.0/B36*100)</f>
        <v/>
      </c>
      <c r="D36" s="19" t="n">
        <v>6681</v>
      </c>
      <c r="E36" s="18" t="n">
        <v>497.56867536</v>
      </c>
      <c r="F36" s="20" t="n">
        <v>3.14856637</v>
      </c>
      <c r="G36" s="18" t="n">
        <v>503.69200541</v>
      </c>
      <c r="H36" s="20" t="n">
        <v>2.9247701</v>
      </c>
      <c r="I36" s="18" t="n">
        <v>496.30966165</v>
      </c>
      <c r="J36" s="20" t="n">
        <v>4.24487648</v>
      </c>
      <c r="K36" s="18" t="n">
        <v>494.55664779</v>
      </c>
      <c r="L36" s="20" t="n">
        <v>6.18082931</v>
      </c>
      <c r="M36" s="18" t="n">
        <v>490.3722416</v>
      </c>
      <c r="N36" s="20" t="n">
        <v>4.18420925</v>
      </c>
      <c r="O36" s="18" t="s">
        <v>481</v>
      </c>
      <c r="P36" s="20" t="s">
        <v>481</v>
      </c>
      <c r="Q36" s="18" t="s">
        <v>481</v>
      </c>
      <c r="R36" s="20" t="s">
        <v>481</v>
      </c>
      <c r="S36" s="18" t="s">
        <v>481</v>
      </c>
      <c r="T36" s="20" t="s">
        <v>481</v>
      </c>
      <c r="U36" s="18" t="n">
        <v>431.46001779</v>
      </c>
      <c r="V36" s="20" t="n">
        <v>8.57087845</v>
      </c>
    </row>
    <row r="37" spans="1:22">
      <c r="A37" s="15" t="s">
        <v>512</v>
      </c>
      <c r="B37" s="17" t="n">
        <v>5458</v>
      </c>
      <c r="C37" s="18">
        <f>(104.0/B37*100)</f>
        <v/>
      </c>
      <c r="D37" s="19" t="n">
        <v>5354</v>
      </c>
      <c r="E37" s="18" t="n">
        <v>514.4654250900001</v>
      </c>
      <c r="F37" s="20" t="n">
        <v>3.698834</v>
      </c>
      <c r="G37" s="18" t="n">
        <v>510.2125703</v>
      </c>
      <c r="H37" s="20" t="n">
        <v>3.76554304</v>
      </c>
      <c r="I37" s="18" t="n">
        <v>508.47675963</v>
      </c>
      <c r="J37" s="20" t="n">
        <v>4.88928194</v>
      </c>
      <c r="K37" s="18" t="n">
        <v>490.04391482</v>
      </c>
      <c r="L37" s="20" t="n">
        <v>7.70518678</v>
      </c>
      <c r="M37" s="18" t="n">
        <v>377.66528973</v>
      </c>
      <c r="N37" s="20" t="n">
        <v>8.85964399</v>
      </c>
      <c r="O37" s="18" t="s">
        <v>481</v>
      </c>
      <c r="P37" s="20" t="s">
        <v>481</v>
      </c>
      <c r="Q37" s="18" t="s">
        <v>481</v>
      </c>
      <c r="R37" s="20" t="s">
        <v>481</v>
      </c>
      <c r="S37" s="18" t="s">
        <v>481</v>
      </c>
      <c r="T37" s="20" t="s">
        <v>481</v>
      </c>
      <c r="U37" s="18" t="n">
        <v>407.1194194</v>
      </c>
      <c r="V37" s="20" t="n">
        <v>12.18352165</v>
      </c>
    </row>
    <row r="38" spans="1:22">
      <c r="A38" s="15" t="s">
        <v>513</v>
      </c>
      <c r="B38" s="17" t="n">
        <v>5860</v>
      </c>
      <c r="C38" s="18">
        <f>(21.0/B38*100)</f>
        <v/>
      </c>
      <c r="D38" s="19" t="n">
        <v>5839</v>
      </c>
      <c r="E38" s="18" t="n">
        <v>502.95932407</v>
      </c>
      <c r="F38" s="20" t="n">
        <v>4.10188086</v>
      </c>
      <c r="G38" s="18" t="n">
        <v>502.97892789</v>
      </c>
      <c r="H38" s="20" t="n">
        <v>4.29687314</v>
      </c>
      <c r="I38" s="18" t="n">
        <v>499.18047276</v>
      </c>
      <c r="J38" s="20" t="n">
        <v>4.50833505</v>
      </c>
      <c r="K38" s="18" t="n">
        <v>492.2167815</v>
      </c>
      <c r="L38" s="20" t="n">
        <v>5.53131736</v>
      </c>
      <c r="M38" s="18" t="n">
        <v>451.3764209</v>
      </c>
      <c r="N38" s="20" t="n">
        <v>7.03334187</v>
      </c>
      <c r="O38" s="18" t="s">
        <v>481</v>
      </c>
      <c r="P38" s="20" t="s">
        <v>481</v>
      </c>
      <c r="Q38" s="18" t="s">
        <v>481</v>
      </c>
      <c r="R38" s="20" t="s">
        <v>481</v>
      </c>
      <c r="S38" s="18" t="s">
        <v>481</v>
      </c>
      <c r="T38" s="20" t="s">
        <v>481</v>
      </c>
      <c r="U38" s="18" t="n">
        <v>442.39531436</v>
      </c>
      <c r="V38" s="20" t="n">
        <v>8.04264551</v>
      </c>
    </row>
    <row r="39" spans="1:22">
      <c r="A39" s="15" t="s">
        <v>514</v>
      </c>
      <c r="B39" s="17" t="n">
        <v>5895</v>
      </c>
      <c r="C39" s="18">
        <f>(33.0/B39*100)</f>
        <v/>
      </c>
      <c r="D39" s="19" t="n">
        <v>5862</v>
      </c>
      <c r="E39" s="18" t="n">
        <v>430.92298014</v>
      </c>
      <c r="F39" s="20" t="n">
        <v>4.46218894</v>
      </c>
      <c r="G39" s="18" t="n">
        <v>442.11830951</v>
      </c>
      <c r="H39" s="20" t="n">
        <v>4.61252438</v>
      </c>
      <c r="I39" s="18" t="n">
        <v>433.59920313</v>
      </c>
      <c r="J39" s="20" t="n">
        <v>5.30083828</v>
      </c>
      <c r="K39" s="18" t="n">
        <v>424.94920549</v>
      </c>
      <c r="L39" s="20" t="n">
        <v>7.36586473</v>
      </c>
      <c r="M39" s="18" t="n">
        <v>385.43607751</v>
      </c>
      <c r="N39" s="20" t="n">
        <v>6.46388279</v>
      </c>
      <c r="O39" s="18" t="s">
        <v>481</v>
      </c>
      <c r="P39" s="20" t="s">
        <v>481</v>
      </c>
      <c r="Q39" s="18" t="s">
        <v>481</v>
      </c>
      <c r="R39" s="20" t="s">
        <v>481</v>
      </c>
      <c r="S39" s="18" t="s">
        <v>481</v>
      </c>
      <c r="T39" s="20" t="s">
        <v>481</v>
      </c>
      <c r="U39" s="18" t="n">
        <v>371.55042089</v>
      </c>
      <c r="V39" s="20" t="n">
        <v>12.19572173</v>
      </c>
    </row>
    <row r="40" spans="1:22">
      <c r="A40" s="15" t="s">
        <v>515</v>
      </c>
      <c r="B40" s="17" t="n">
        <v>14157</v>
      </c>
      <c r="C40" s="18">
        <f>(376.0/B40*100)</f>
        <v/>
      </c>
      <c r="D40" s="19" t="n">
        <v>13781</v>
      </c>
      <c r="E40" s="18" t="n">
        <v>505.00767848</v>
      </c>
      <c r="F40" s="20" t="n">
        <v>3.37051369</v>
      </c>
      <c r="G40" s="18" t="n">
        <v>508.24699362</v>
      </c>
      <c r="H40" s="20" t="n">
        <v>3.39084876</v>
      </c>
      <c r="I40" s="18" t="n">
        <v>502.82439335</v>
      </c>
      <c r="J40" s="20" t="n">
        <v>4.17716597</v>
      </c>
      <c r="K40" s="18" t="n">
        <v>490.31828379</v>
      </c>
      <c r="L40" s="20" t="n">
        <v>6.84314225</v>
      </c>
      <c r="M40" s="18" t="n">
        <v>419.2667557</v>
      </c>
      <c r="N40" s="20" t="n">
        <v>6.86651094</v>
      </c>
      <c r="O40" s="18" t="s">
        <v>481</v>
      </c>
      <c r="P40" s="20" t="s">
        <v>481</v>
      </c>
      <c r="Q40" s="18" t="s">
        <v>481</v>
      </c>
      <c r="R40" s="20" t="s">
        <v>481</v>
      </c>
      <c r="S40" s="18" t="s">
        <v>481</v>
      </c>
      <c r="T40" s="20" t="s">
        <v>481</v>
      </c>
      <c r="U40" s="18" t="n">
        <v>399.24729862</v>
      </c>
      <c r="V40" s="20" t="n">
        <v>7.88551954</v>
      </c>
    </row>
    <row r="41" spans="1:22">
      <c r="A41" s="15" t="s">
        <v>516</v>
      </c>
      <c r="B41" s="17" t="n">
        <v>5712</v>
      </c>
      <c r="C41" s="18">
        <f>(52.0/B41*100)</f>
        <v/>
      </c>
      <c r="D41" s="19" t="n">
        <v>5660</v>
      </c>
      <c r="E41" s="18" t="n">
        <v>507.48680021</v>
      </c>
      <c r="F41" s="20" t="n">
        <v>4.03997888</v>
      </c>
      <c r="G41" s="18" t="n">
        <v>498.29792701</v>
      </c>
      <c r="H41" s="20" t="n">
        <v>4.2892667</v>
      </c>
      <c r="I41" s="18" t="n">
        <v>497.41632768</v>
      </c>
      <c r="J41" s="20" t="n">
        <v>4.62890039</v>
      </c>
      <c r="K41" s="18" t="n">
        <v>498.3101603</v>
      </c>
      <c r="L41" s="20" t="n">
        <v>7.7203596</v>
      </c>
      <c r="M41" s="18" t="n">
        <v>460.36740886</v>
      </c>
      <c r="N41" s="20" t="n">
        <v>8.72283927</v>
      </c>
      <c r="O41" s="18" t="s">
        <v>481</v>
      </c>
      <c r="P41" s="20" t="s">
        <v>481</v>
      </c>
      <c r="Q41" s="18" t="s">
        <v>481</v>
      </c>
      <c r="R41" s="20" t="s">
        <v>481</v>
      </c>
      <c r="S41" s="18" t="s">
        <v>481</v>
      </c>
      <c r="T41" s="20" t="s">
        <v>481</v>
      </c>
      <c r="U41" s="18" t="n">
        <v>396.7419766</v>
      </c>
      <c r="V41" s="20" t="n">
        <v>16.45061828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351.48055556</v>
      </c>
      <c r="F45" s="20" t="n">
        <v>3.18365318</v>
      </c>
      <c r="G45" s="18" t="n">
        <v>353.28966589</v>
      </c>
      <c r="H45" s="20" t="n">
        <v>3.95513351</v>
      </c>
      <c r="I45" s="18" t="n">
        <v>350.27500407</v>
      </c>
      <c r="J45" s="20" t="n">
        <v>5.54369005</v>
      </c>
      <c r="K45" s="18" t="n">
        <v>329.56360731</v>
      </c>
      <c r="L45" s="20" t="n">
        <v>6.80282951</v>
      </c>
      <c r="M45" s="18" t="s">
        <v>481</v>
      </c>
      <c r="N45" s="20" t="s">
        <v>481</v>
      </c>
      <c r="O45" s="18" t="s">
        <v>481</v>
      </c>
      <c r="P45" s="20" t="s">
        <v>481</v>
      </c>
      <c r="Q45" s="18" t="s">
        <v>481</v>
      </c>
      <c r="R45" s="20" t="s">
        <v>481</v>
      </c>
      <c r="S45" s="18" t="n">
        <v>327.26792682</v>
      </c>
      <c r="T45" s="20" t="n">
        <v>19.16367265</v>
      </c>
      <c r="U45" s="18" t="n">
        <v>332.66952055</v>
      </c>
      <c r="V45" s="20" t="n">
        <v>7.85726266</v>
      </c>
    </row>
    <row r="46" spans="1:22">
      <c r="A46" s="15" t="s">
        <v>521</v>
      </c>
      <c r="B46" s="17" t="n">
        <v>23141</v>
      </c>
      <c r="C46" s="18">
        <f>(1960.0/B46*100)</f>
        <v/>
      </c>
      <c r="D46" s="19" t="n">
        <v>21181</v>
      </c>
      <c r="E46" s="18" t="n">
        <v>430.44402916</v>
      </c>
      <c r="F46" s="20" t="n">
        <v>3.49114965</v>
      </c>
      <c r="G46" s="18" t="n">
        <v>431.25558195</v>
      </c>
      <c r="H46" s="20" t="n">
        <v>4.14320328</v>
      </c>
      <c r="I46" s="18" t="n">
        <v>420.23107946</v>
      </c>
      <c r="J46" s="20" t="n">
        <v>3.88293196</v>
      </c>
      <c r="K46" s="18" t="n">
        <v>409.45842256</v>
      </c>
      <c r="L46" s="20" t="n">
        <v>7.5716747</v>
      </c>
      <c r="M46" s="18" t="n">
        <v>361.70374871</v>
      </c>
      <c r="N46" s="20" t="n">
        <v>3.67101074</v>
      </c>
      <c r="O46" s="18" t="s">
        <v>481</v>
      </c>
      <c r="P46" s="20" t="s">
        <v>481</v>
      </c>
      <c r="Q46" s="18" t="s">
        <v>481</v>
      </c>
      <c r="R46" s="20" t="s">
        <v>481</v>
      </c>
      <c r="S46" s="18" t="s">
        <v>481</v>
      </c>
      <c r="T46" s="20" t="s">
        <v>481</v>
      </c>
      <c r="U46" s="18" t="n">
        <v>375.25697315</v>
      </c>
      <c r="V46" s="20" t="n">
        <v>4.60282269</v>
      </c>
    </row>
    <row r="47" spans="1:22">
      <c r="A47" s="15" t="s">
        <v>522</v>
      </c>
      <c r="B47" s="17" t="n">
        <v>5928</v>
      </c>
      <c r="C47" s="18">
        <f>(267.0/B47*100)</f>
        <v/>
      </c>
      <c r="D47" s="19" t="n">
        <v>5661</v>
      </c>
      <c r="E47" s="18" t="n">
        <v>451.61175288</v>
      </c>
      <c r="F47" s="20" t="n">
        <v>5.21225178</v>
      </c>
      <c r="G47" s="18" t="n">
        <v>451.82906112</v>
      </c>
      <c r="H47" s="20" t="n">
        <v>5.40896566</v>
      </c>
      <c r="I47" s="18" t="n">
        <v>452.15959629</v>
      </c>
      <c r="J47" s="20" t="n">
        <v>5.18729698</v>
      </c>
      <c r="K47" s="18" t="n">
        <v>446.78695932</v>
      </c>
      <c r="L47" s="20" t="n">
        <v>9.10975226</v>
      </c>
      <c r="M47" s="18" t="n">
        <v>330.16195456</v>
      </c>
      <c r="N47" s="20" t="n">
        <v>6.5233442</v>
      </c>
      <c r="O47" s="18" t="s">
        <v>481</v>
      </c>
      <c r="P47" s="20" t="s">
        <v>481</v>
      </c>
      <c r="Q47" s="18" t="s">
        <v>481</v>
      </c>
      <c r="R47" s="20" t="s">
        <v>481</v>
      </c>
      <c r="S47" s="18" t="s">
        <v>481</v>
      </c>
      <c r="T47" s="20" t="s">
        <v>481</v>
      </c>
      <c r="U47" s="18" t="n">
        <v>326.89092732</v>
      </c>
      <c r="V47" s="20" t="n">
        <v>8.74952731</v>
      </c>
    </row>
    <row r="48" spans="1:22">
      <c r="A48" s="15" t="s">
        <v>523</v>
      </c>
      <c r="B48" s="17" t="n">
        <v>9841</v>
      </c>
      <c r="C48" s="18">
        <f>(8.0/B48*100)</f>
        <v/>
      </c>
      <c r="D48" s="19" t="n">
        <v>9833</v>
      </c>
      <c r="E48" s="18" t="n">
        <v>500.96355747</v>
      </c>
      <c r="F48" s="20" t="n">
        <v>5.72995232</v>
      </c>
      <c r="G48" s="18" t="n">
        <v>505.73938069</v>
      </c>
      <c r="H48" s="20" t="n">
        <v>5.56788836</v>
      </c>
      <c r="I48" s="18" t="n">
        <v>488.77534227</v>
      </c>
      <c r="J48" s="20" t="n">
        <v>6.94538372</v>
      </c>
      <c r="K48" s="18" t="n">
        <v>476.95104861</v>
      </c>
      <c r="L48" s="20" t="n">
        <v>12.23554435</v>
      </c>
      <c r="M48" s="18" t="n">
        <v>442.18295743</v>
      </c>
      <c r="N48" s="20" t="n">
        <v>7.02465201</v>
      </c>
      <c r="O48" s="18" t="s">
        <v>481</v>
      </c>
      <c r="P48" s="20" t="s">
        <v>481</v>
      </c>
      <c r="Q48" s="18" t="s">
        <v>481</v>
      </c>
      <c r="R48" s="20" t="s">
        <v>481</v>
      </c>
      <c r="S48" s="18" t="s">
        <v>481</v>
      </c>
      <c r="T48" s="20" t="s">
        <v>481</v>
      </c>
      <c r="U48" s="18" t="n">
        <v>432.96962935</v>
      </c>
      <c r="V48" s="20" t="n">
        <v>19.81221539</v>
      </c>
    </row>
    <row r="49" spans="1:22">
      <c r="A49" s="15" t="s">
        <v>524</v>
      </c>
      <c r="B49" s="17" t="n">
        <v>6349</v>
      </c>
      <c r="C49" s="18">
        <f>(56.0/B49*100)</f>
        <v/>
      </c>
      <c r="D49" s="19" t="n">
        <v>6293</v>
      </c>
      <c r="E49" s="18" t="n">
        <v>426.74325412</v>
      </c>
      <c r="F49" s="20" t="n">
        <v>3.45537339</v>
      </c>
      <c r="G49" s="18" t="n">
        <v>436.03013982</v>
      </c>
      <c r="H49" s="20" t="n">
        <v>3.8875029</v>
      </c>
      <c r="I49" s="18" t="n">
        <v>423.64862188</v>
      </c>
      <c r="J49" s="20" t="n">
        <v>4.92058655</v>
      </c>
      <c r="K49" s="18" t="n">
        <v>404.75179933</v>
      </c>
      <c r="L49" s="20" t="n">
        <v>8.58880446</v>
      </c>
      <c r="M49" s="18" t="s">
        <v>481</v>
      </c>
      <c r="N49" s="20" t="s">
        <v>481</v>
      </c>
      <c r="O49" s="18" t="s">
        <v>481</v>
      </c>
      <c r="P49" s="20" t="s">
        <v>481</v>
      </c>
      <c r="Q49" s="18" t="s">
        <v>481</v>
      </c>
      <c r="R49" s="20" t="s">
        <v>481</v>
      </c>
      <c r="S49" s="18" t="n">
        <v>316.82532832</v>
      </c>
      <c r="T49" s="20" t="n">
        <v>35.39040672</v>
      </c>
      <c r="U49" s="18" t="n">
        <v>342.21424122</v>
      </c>
      <c r="V49" s="20" t="n">
        <v>10.17907218</v>
      </c>
    </row>
    <row r="50" spans="1:22">
      <c r="A50" s="15" t="s">
        <v>525</v>
      </c>
      <c r="B50" s="17" t="n">
        <v>11795</v>
      </c>
      <c r="C50" s="18">
        <f>(294.0/B50*100)</f>
        <v/>
      </c>
      <c r="D50" s="19" t="n">
        <v>11501</v>
      </c>
      <c r="E50" s="18" t="n">
        <v>426.00142947</v>
      </c>
      <c r="F50" s="20" t="n">
        <v>3.04622061</v>
      </c>
      <c r="G50" s="18" t="n">
        <v>432.87877976</v>
      </c>
      <c r="H50" s="20" t="n">
        <v>3.60500157</v>
      </c>
      <c r="I50" s="18" t="n">
        <v>434.40312943</v>
      </c>
      <c r="J50" s="20" t="n">
        <v>4.2289397</v>
      </c>
      <c r="K50" s="18" t="n">
        <v>434.41651728</v>
      </c>
      <c r="L50" s="20" t="n">
        <v>7.55497107</v>
      </c>
      <c r="M50" s="18" t="n">
        <v>366.92642505</v>
      </c>
      <c r="N50" s="20" t="n">
        <v>6.73675518</v>
      </c>
      <c r="O50" s="18" t="s">
        <v>481</v>
      </c>
      <c r="P50" s="20" t="s">
        <v>481</v>
      </c>
      <c r="Q50" s="18" t="s">
        <v>481</v>
      </c>
      <c r="R50" s="20" t="s">
        <v>481</v>
      </c>
      <c r="S50" s="18" t="s">
        <v>481</v>
      </c>
      <c r="T50" s="20" t="s">
        <v>481</v>
      </c>
      <c r="U50" s="18" t="n">
        <v>347.42433028</v>
      </c>
      <c r="V50" s="20" t="n">
        <v>11.17640458</v>
      </c>
    </row>
    <row r="51" spans="1:22">
      <c r="A51" s="15" t="s">
        <v>526</v>
      </c>
      <c r="B51" s="17" t="n">
        <v>6866</v>
      </c>
      <c r="C51" s="18">
        <f>(119.0/B51*100)</f>
        <v/>
      </c>
      <c r="D51" s="19" t="n">
        <v>6747</v>
      </c>
      <c r="E51" s="18" t="n">
        <v>430.57070212</v>
      </c>
      <c r="F51" s="20" t="n">
        <v>2.68513128</v>
      </c>
      <c r="G51" s="18" t="n">
        <v>439.53385167</v>
      </c>
      <c r="H51" s="20" t="n">
        <v>3.69941856</v>
      </c>
      <c r="I51" s="18" t="n">
        <v>425.86640047</v>
      </c>
      <c r="J51" s="20" t="n">
        <v>4.73883074</v>
      </c>
      <c r="K51" s="18" t="n">
        <v>422.55658802</v>
      </c>
      <c r="L51" s="20" t="n">
        <v>7.10454981</v>
      </c>
      <c r="M51" s="18" t="n">
        <v>383.27112715</v>
      </c>
      <c r="N51" s="20" t="n">
        <v>7.20497991</v>
      </c>
      <c r="O51" s="18" t="s">
        <v>481</v>
      </c>
      <c r="P51" s="20" t="s">
        <v>481</v>
      </c>
      <c r="Q51" s="18" t="s">
        <v>481</v>
      </c>
      <c r="R51" s="20" t="s">
        <v>481</v>
      </c>
      <c r="S51" s="18" t="s">
        <v>481</v>
      </c>
      <c r="T51" s="20" t="s">
        <v>481</v>
      </c>
      <c r="U51" s="18" t="n">
        <v>397.09529678</v>
      </c>
      <c r="V51" s="20" t="n">
        <v>9.477940820000001</v>
      </c>
    </row>
    <row r="52" spans="1:22">
      <c r="A52" s="15" t="s">
        <v>527</v>
      </c>
      <c r="B52" s="17" t="n">
        <v>5809</v>
      </c>
      <c r="C52" s="18">
        <f>(90.0/B52*100)</f>
        <v/>
      </c>
      <c r="D52" s="19" t="n">
        <v>5719</v>
      </c>
      <c r="E52" s="18" t="n">
        <v>501.85787019</v>
      </c>
      <c r="F52" s="20" t="n">
        <v>3.99249355</v>
      </c>
      <c r="G52" s="18" t="n">
        <v>497.04660103</v>
      </c>
      <c r="H52" s="20" t="n">
        <v>3.75269366</v>
      </c>
      <c r="I52" s="18" t="n">
        <v>487.92804534</v>
      </c>
      <c r="J52" s="20" t="n">
        <v>3.63830095</v>
      </c>
      <c r="K52" s="18" t="n">
        <v>505.34803102</v>
      </c>
      <c r="L52" s="20" t="n">
        <v>3.8053331</v>
      </c>
      <c r="M52" s="18" t="n">
        <v>421.26811804</v>
      </c>
      <c r="N52" s="20" t="n">
        <v>5.96822849</v>
      </c>
      <c r="O52" s="18" t="s">
        <v>481</v>
      </c>
      <c r="P52" s="20" t="s">
        <v>481</v>
      </c>
      <c r="Q52" s="18" t="s">
        <v>481</v>
      </c>
      <c r="R52" s="20" t="s">
        <v>481</v>
      </c>
      <c r="S52" s="18" t="s">
        <v>481</v>
      </c>
      <c r="T52" s="20" t="s">
        <v>481</v>
      </c>
      <c r="U52" s="18" t="n">
        <v>416.6904466</v>
      </c>
      <c r="V52" s="20" t="n">
        <v>9.177269709999999</v>
      </c>
    </row>
    <row r="53" spans="1:22">
      <c r="A53" s="15" t="s">
        <v>528</v>
      </c>
      <c r="B53" s="17" t="n">
        <v>5571</v>
      </c>
      <c r="C53" s="18">
        <f>(100.0/B53*100)</f>
        <v/>
      </c>
      <c r="D53" s="19" t="n">
        <v>5471</v>
      </c>
      <c r="E53" s="18" t="n">
        <v>463.64385065</v>
      </c>
      <c r="F53" s="20" t="n">
        <v>3.36531977</v>
      </c>
      <c r="G53" s="18" t="n">
        <v>454.34202172</v>
      </c>
      <c r="H53" s="20" t="n">
        <v>3.38375685</v>
      </c>
      <c r="I53" s="18" t="n">
        <v>448.7607442</v>
      </c>
      <c r="J53" s="20" t="n">
        <v>4.0283518</v>
      </c>
      <c r="K53" s="18" t="n">
        <v>417.54706318</v>
      </c>
      <c r="L53" s="20" t="n">
        <v>6.44771955</v>
      </c>
      <c r="M53" s="18" t="n">
        <v>364.18043417</v>
      </c>
      <c r="N53" s="20" t="n">
        <v>5.41914123</v>
      </c>
      <c r="O53" s="18" t="s">
        <v>481</v>
      </c>
      <c r="P53" s="20" t="s">
        <v>481</v>
      </c>
      <c r="Q53" s="18" t="s">
        <v>481</v>
      </c>
      <c r="R53" s="20" t="s">
        <v>481</v>
      </c>
      <c r="S53" s="18" t="s">
        <v>481</v>
      </c>
      <c r="T53" s="20" t="s">
        <v>481</v>
      </c>
      <c r="U53" s="18" t="n">
        <v>358.79172487</v>
      </c>
      <c r="V53" s="20" t="n">
        <v>8.90794195</v>
      </c>
    </row>
    <row r="54" spans="1:22">
      <c r="A54" s="15" t="s">
        <v>529</v>
      </c>
      <c r="B54" s="17" t="n">
        <v>4740</v>
      </c>
      <c r="C54" s="18">
        <f>(336.0/B54*100)</f>
        <v/>
      </c>
      <c r="D54" s="19" t="n">
        <v>4404</v>
      </c>
      <c r="E54" s="18" t="n">
        <v>366.69147906</v>
      </c>
      <c r="F54" s="20" t="n">
        <v>3.53805602</v>
      </c>
      <c r="G54" s="18" t="n">
        <v>376.87515537</v>
      </c>
      <c r="H54" s="20" t="n">
        <v>4.84025835</v>
      </c>
      <c r="I54" s="18" t="n">
        <v>387.16410406</v>
      </c>
      <c r="J54" s="20" t="n">
        <v>6.56523292</v>
      </c>
      <c r="K54" s="18" t="n">
        <v>386.21106162</v>
      </c>
      <c r="L54" s="20" t="n">
        <v>10.4333703</v>
      </c>
      <c r="M54" s="18" t="n">
        <v>285.11114138</v>
      </c>
      <c r="N54" s="20" t="n">
        <v>8.04981896</v>
      </c>
      <c r="O54" s="18" t="s">
        <v>481</v>
      </c>
      <c r="P54" s="20" t="s">
        <v>481</v>
      </c>
      <c r="Q54" s="18" t="s">
        <v>481</v>
      </c>
      <c r="R54" s="20" t="s">
        <v>481</v>
      </c>
      <c r="S54" s="18" t="s">
        <v>481</v>
      </c>
      <c r="T54" s="20" t="s">
        <v>481</v>
      </c>
      <c r="U54" s="18" t="n">
        <v>301.22130231</v>
      </c>
      <c r="V54" s="20" t="n">
        <v>5.32561312</v>
      </c>
    </row>
    <row r="55" spans="1:22">
      <c r="A55" s="15" t="s">
        <v>530</v>
      </c>
      <c r="B55" s="17" t="n">
        <v>5316</v>
      </c>
      <c r="C55" s="18">
        <f>(22.0/B55*100)</f>
        <v/>
      </c>
      <c r="D55" s="19" t="n">
        <v>5294</v>
      </c>
      <c r="E55" s="18" t="n">
        <v>398.31885864</v>
      </c>
      <c r="F55" s="20" t="n">
        <v>3.30145585</v>
      </c>
      <c r="G55" s="18" t="n">
        <v>421.21391838</v>
      </c>
      <c r="H55" s="20" t="n">
        <v>3.99636641</v>
      </c>
      <c r="I55" s="18" t="n">
        <v>405.98387418</v>
      </c>
      <c r="J55" s="20" t="n">
        <v>5.05696177</v>
      </c>
      <c r="K55" s="18" t="n">
        <v>392.56846371</v>
      </c>
      <c r="L55" s="20" t="n">
        <v>8.624681499999999</v>
      </c>
      <c r="M55" s="18" t="s">
        <v>481</v>
      </c>
      <c r="N55" s="20" t="s">
        <v>481</v>
      </c>
      <c r="O55" s="18" t="s">
        <v>481</v>
      </c>
      <c r="P55" s="20" t="s">
        <v>481</v>
      </c>
      <c r="Q55" s="18" t="s">
        <v>481</v>
      </c>
      <c r="R55" s="20" t="s">
        <v>481</v>
      </c>
      <c r="S55" s="18" t="n">
        <v>247.46674405</v>
      </c>
      <c r="T55" s="20" t="n">
        <v>40.11662379</v>
      </c>
      <c r="U55" s="18" t="n">
        <v>278.70987954</v>
      </c>
      <c r="V55" s="20" t="n">
        <v>11.1015849</v>
      </c>
    </row>
    <row r="56" spans="1:22">
      <c r="A56" s="15" t="s">
        <v>531</v>
      </c>
      <c r="B56" s="17" t="n">
        <v>5359</v>
      </c>
      <c r="C56" s="18">
        <f>(77.0/B56*100)</f>
        <v/>
      </c>
      <c r="D56" s="19" t="n">
        <v>5282</v>
      </c>
      <c r="E56" s="18" t="n">
        <v>545.68322252</v>
      </c>
      <c r="F56" s="20" t="n">
        <v>4.27193059</v>
      </c>
      <c r="G56" s="18" t="n">
        <v>534.9293443399999</v>
      </c>
      <c r="H56" s="20" t="n">
        <v>3.89963098</v>
      </c>
      <c r="I56" s="18" t="n">
        <v>518.93528759</v>
      </c>
      <c r="J56" s="20" t="n">
        <v>4.30577032</v>
      </c>
      <c r="K56" s="18" t="n">
        <v>507.65946848</v>
      </c>
      <c r="L56" s="20" t="n">
        <v>10.2542124</v>
      </c>
      <c r="M56" s="18" t="n">
        <v>511.472242</v>
      </c>
      <c r="N56" s="20" t="n">
        <v>3.24970706</v>
      </c>
      <c r="O56" s="18" t="s">
        <v>481</v>
      </c>
      <c r="P56" s="20" t="s">
        <v>481</v>
      </c>
      <c r="Q56" s="18" t="s">
        <v>481</v>
      </c>
      <c r="R56" s="20" t="s">
        <v>481</v>
      </c>
      <c r="S56" s="18" t="s">
        <v>481</v>
      </c>
      <c r="T56" s="20" t="s">
        <v>481</v>
      </c>
      <c r="U56" s="18" t="n">
        <v>490.27055835</v>
      </c>
      <c r="V56" s="20" t="n">
        <v>17.3531051</v>
      </c>
    </row>
    <row r="57" spans="1:22">
      <c r="A57" s="15" t="s">
        <v>532</v>
      </c>
      <c r="B57" s="17" t="n">
        <v>6513</v>
      </c>
      <c r="C57" s="18">
        <f>(0.0/B57*100)</f>
        <v/>
      </c>
      <c r="D57" s="19" t="n">
        <v>6513</v>
      </c>
      <c r="E57" s="18" t="n">
        <v>395.40909907</v>
      </c>
      <c r="F57" s="20" t="n">
        <v>3.19820814</v>
      </c>
      <c r="G57" s="18" t="n">
        <v>399.84268579</v>
      </c>
      <c r="H57" s="20" t="n">
        <v>3.39135478</v>
      </c>
      <c r="I57" s="18" t="n">
        <v>406.72385214</v>
      </c>
      <c r="J57" s="20" t="n">
        <v>5.15003275</v>
      </c>
      <c r="K57" s="18" t="n">
        <v>394.36463975</v>
      </c>
      <c r="L57" s="20" t="n">
        <v>13.01145506</v>
      </c>
      <c r="M57" s="18" t="s">
        <v>481</v>
      </c>
      <c r="N57" s="20" t="s">
        <v>481</v>
      </c>
      <c r="O57" s="18" t="s">
        <v>481</v>
      </c>
      <c r="P57" s="20" t="s">
        <v>481</v>
      </c>
      <c r="Q57" s="18" t="s">
        <v>481</v>
      </c>
      <c r="R57" s="20" t="s">
        <v>481</v>
      </c>
      <c r="S57" s="18" t="n">
        <v>315.53227518</v>
      </c>
      <c r="T57" s="20" t="n">
        <v>37.71028205</v>
      </c>
      <c r="U57" s="18" t="n">
        <v>379.11406521</v>
      </c>
      <c r="V57" s="20" t="n">
        <v>11.96619642</v>
      </c>
    </row>
    <row r="58" spans="1:22">
      <c r="A58" s="15" t="s">
        <v>533</v>
      </c>
      <c r="B58" s="17" t="n">
        <v>7267</v>
      </c>
      <c r="C58" s="18">
        <f>(10.0/B58*100)</f>
        <v/>
      </c>
      <c r="D58" s="19" t="n">
        <v>7257</v>
      </c>
      <c r="E58" s="18" t="n">
        <v>418.45610629</v>
      </c>
      <c r="F58" s="20" t="n">
        <v>3.19878079</v>
      </c>
      <c r="G58" s="18" t="n">
        <v>416.90239215</v>
      </c>
      <c r="H58" s="20" t="n">
        <v>3.79538061</v>
      </c>
      <c r="I58" s="18" t="n">
        <v>401.03719228</v>
      </c>
      <c r="J58" s="20" t="n">
        <v>4.49408958</v>
      </c>
      <c r="K58" s="18" t="n">
        <v>363.1902166</v>
      </c>
      <c r="L58" s="20" t="n">
        <v>7.44682322</v>
      </c>
      <c r="M58" s="18" t="s">
        <v>481</v>
      </c>
      <c r="N58" s="20" t="s">
        <v>481</v>
      </c>
      <c r="O58" s="18" t="s">
        <v>481</v>
      </c>
      <c r="P58" s="20" t="s">
        <v>481</v>
      </c>
      <c r="Q58" s="18" t="s">
        <v>481</v>
      </c>
      <c r="R58" s="20" t="s">
        <v>481</v>
      </c>
      <c r="S58" s="18" t="n">
        <v>292.72125105</v>
      </c>
      <c r="T58" s="20" t="n">
        <v>25.64743151</v>
      </c>
      <c r="U58" s="18" t="n">
        <v>300.33708119</v>
      </c>
      <c r="V58" s="20" t="n">
        <v>15.72275842</v>
      </c>
    </row>
    <row r="59" spans="1:22">
      <c r="A59" s="15" t="s">
        <v>534</v>
      </c>
      <c r="B59" s="17" t="n">
        <v>4826</v>
      </c>
      <c r="C59" s="18">
        <f>(26.0/B59*100)</f>
        <v/>
      </c>
      <c r="D59" s="19" t="n">
        <v>4800</v>
      </c>
      <c r="E59" s="18" t="n">
        <v>346.41156049</v>
      </c>
      <c r="F59" s="20" t="n">
        <v>1.62517379</v>
      </c>
      <c r="G59" s="18" t="n">
        <v>362.92917135</v>
      </c>
      <c r="H59" s="20" t="n">
        <v>4.18430476</v>
      </c>
      <c r="I59" s="18" t="n">
        <v>359.89956972</v>
      </c>
      <c r="J59" s="20" t="n">
        <v>6.83080611</v>
      </c>
      <c r="K59" s="18" t="n">
        <v>344.51880099</v>
      </c>
      <c r="L59" s="20" t="n">
        <v>12.99880065</v>
      </c>
      <c r="M59" s="18" t="s">
        <v>481</v>
      </c>
      <c r="N59" s="20" t="s">
        <v>481</v>
      </c>
      <c r="O59" s="18" t="s">
        <v>481</v>
      </c>
      <c r="P59" s="20" t="s">
        <v>481</v>
      </c>
      <c r="Q59" s="18" t="s">
        <v>481</v>
      </c>
      <c r="R59" s="20" t="s">
        <v>481</v>
      </c>
      <c r="S59" s="18" t="n">
        <v>266.65240828</v>
      </c>
      <c r="T59" s="20" t="n">
        <v>16.49124191</v>
      </c>
      <c r="U59" s="18" t="n">
        <v>249.48478696</v>
      </c>
      <c r="V59" s="20" t="n">
        <v>12.33791134</v>
      </c>
    </row>
    <row r="60" spans="1:22">
      <c r="A60" s="15" t="s">
        <v>535</v>
      </c>
      <c r="B60" s="17" t="n">
        <v>4546</v>
      </c>
      <c r="C60" s="18">
        <f>(15.0/B60*100)</f>
        <v/>
      </c>
      <c r="D60" s="19" t="n">
        <v>4531</v>
      </c>
      <c r="E60" s="18" t="n">
        <v>359.50951586</v>
      </c>
      <c r="F60" s="20" t="n">
        <v>4.68170408</v>
      </c>
      <c r="G60" s="18" t="n">
        <v>349.92586798</v>
      </c>
      <c r="H60" s="20" t="n">
        <v>6.60972582</v>
      </c>
      <c r="I60" s="18" t="n">
        <v>326.5876329</v>
      </c>
      <c r="J60" s="20" t="n">
        <v>8.249246579999999</v>
      </c>
      <c r="K60" s="18" t="n">
        <v>274.00163576</v>
      </c>
      <c r="L60" s="20" t="n">
        <v>11.32714958</v>
      </c>
      <c r="M60" s="18" t="s">
        <v>481</v>
      </c>
      <c r="N60" s="20" t="s">
        <v>481</v>
      </c>
      <c r="O60" s="18" t="s">
        <v>481</v>
      </c>
      <c r="P60" s="20" t="s">
        <v>481</v>
      </c>
      <c r="Q60" s="18" t="s">
        <v>481</v>
      </c>
      <c r="R60" s="20" t="s">
        <v>481</v>
      </c>
      <c r="S60" s="18" t="n">
        <v>247.3964537</v>
      </c>
      <c r="T60" s="20" t="n">
        <v>28.44599069</v>
      </c>
      <c r="U60" s="18" t="n">
        <v>295.49068319</v>
      </c>
      <c r="V60" s="20" t="n">
        <v>13.07429819</v>
      </c>
    </row>
    <row r="61" spans="1:22">
      <c r="A61" s="15" t="s">
        <v>536</v>
      </c>
      <c r="B61" s="17" t="n">
        <v>6525</v>
      </c>
      <c r="C61" s="18">
        <f>(157.0/B61*100)</f>
        <v/>
      </c>
      <c r="D61" s="19" t="n">
        <v>6368</v>
      </c>
      <c r="E61" s="18" t="n">
        <v>482.65750108</v>
      </c>
      <c r="F61" s="20" t="n">
        <v>3.39452308</v>
      </c>
      <c r="G61" s="18" t="n">
        <v>481.60092639</v>
      </c>
      <c r="H61" s="20" t="n">
        <v>3.20295857</v>
      </c>
      <c r="I61" s="18" t="n">
        <v>469.14905452</v>
      </c>
      <c r="J61" s="20" t="n">
        <v>3.78162523</v>
      </c>
      <c r="K61" s="18" t="n">
        <v>475.96777948</v>
      </c>
      <c r="L61" s="20" t="n">
        <v>5.55166811</v>
      </c>
      <c r="M61" s="18" t="n">
        <v>383.6044198</v>
      </c>
      <c r="N61" s="20" t="n">
        <v>9.387721190000001</v>
      </c>
      <c r="O61" s="18" t="s">
        <v>481</v>
      </c>
      <c r="P61" s="20" t="s">
        <v>481</v>
      </c>
      <c r="Q61" s="18" t="s">
        <v>481</v>
      </c>
      <c r="R61" s="20" t="s">
        <v>481</v>
      </c>
      <c r="S61" s="18" t="s">
        <v>481</v>
      </c>
      <c r="T61" s="20" t="s">
        <v>481</v>
      </c>
      <c r="U61" s="18" t="n">
        <v>388.57905396</v>
      </c>
      <c r="V61" s="20" t="n">
        <v>12.27831026</v>
      </c>
    </row>
    <row r="62" spans="1:22">
      <c r="A62" s="15" t="s">
        <v>537</v>
      </c>
      <c r="B62" s="17" t="n">
        <v>4476</v>
      </c>
      <c r="C62" s="18">
        <f>(3.0/B62*100)</f>
        <v/>
      </c>
      <c r="D62" s="19" t="n">
        <v>4473</v>
      </c>
      <c r="E62" s="18" t="n">
        <v>512.14872817</v>
      </c>
      <c r="F62" s="20" t="n">
        <v>2.81109779</v>
      </c>
      <c r="G62" s="18" t="n">
        <v>517.90670453</v>
      </c>
      <c r="H62" s="20" t="n">
        <v>2.36186666</v>
      </c>
      <c r="I62" s="18" t="n">
        <v>504.72525055</v>
      </c>
      <c r="J62" s="20" t="n">
        <v>3.00731307</v>
      </c>
      <c r="K62" s="18" t="n">
        <v>489.20732464</v>
      </c>
      <c r="L62" s="20" t="n">
        <v>7.72208999</v>
      </c>
      <c r="M62" s="18" t="n">
        <v>489.95828195</v>
      </c>
      <c r="N62" s="20" t="n">
        <v>4.45531942</v>
      </c>
      <c r="O62" s="18" t="s">
        <v>481</v>
      </c>
      <c r="P62" s="20" t="s">
        <v>481</v>
      </c>
      <c r="Q62" s="18" t="s">
        <v>481</v>
      </c>
      <c r="R62" s="20" t="s">
        <v>481</v>
      </c>
      <c r="S62" s="18" t="s">
        <v>481</v>
      </c>
      <c r="T62" s="20" t="s">
        <v>481</v>
      </c>
      <c r="U62" s="18" t="n">
        <v>466.273147</v>
      </c>
      <c r="V62" s="20" t="n">
        <v>18.84309758</v>
      </c>
    </row>
    <row r="63" spans="1:22">
      <c r="A63" s="15" t="s">
        <v>538</v>
      </c>
      <c r="B63" s="17" t="n">
        <v>5324</v>
      </c>
      <c r="C63" s="18">
        <f>(13.0/B63*100)</f>
        <v/>
      </c>
      <c r="D63" s="19" t="n">
        <v>5311</v>
      </c>
      <c r="E63" s="18" t="n">
        <v>349.06419512</v>
      </c>
      <c r="F63" s="20" t="n">
        <v>2.15705323</v>
      </c>
      <c r="G63" s="18" t="n">
        <v>364.53211879</v>
      </c>
      <c r="H63" s="20" t="n">
        <v>3.68898333</v>
      </c>
      <c r="I63" s="18" t="n">
        <v>357.98089907</v>
      </c>
      <c r="J63" s="20" t="n">
        <v>4.04164977</v>
      </c>
      <c r="K63" s="18" t="n">
        <v>350.52651074</v>
      </c>
      <c r="L63" s="20" t="n">
        <v>7.71301332</v>
      </c>
      <c r="M63" s="18" t="s">
        <v>481</v>
      </c>
      <c r="N63" s="20" t="s">
        <v>481</v>
      </c>
      <c r="O63" s="18" t="s">
        <v>481</v>
      </c>
      <c r="P63" s="20" t="s">
        <v>481</v>
      </c>
      <c r="Q63" s="18" t="s">
        <v>481</v>
      </c>
      <c r="R63" s="20" t="s">
        <v>481</v>
      </c>
      <c r="S63" s="18" t="n">
        <v>224.42048842</v>
      </c>
      <c r="T63" s="20" t="n">
        <v>31.39799743</v>
      </c>
      <c r="U63" s="18" t="n">
        <v>319.44807283</v>
      </c>
      <c r="V63" s="20" t="n">
        <v>7.15570683</v>
      </c>
    </row>
    <row r="64" spans="1:22">
      <c r="A64" s="15" t="s">
        <v>539</v>
      </c>
      <c r="B64" s="17" t="n">
        <v>3634</v>
      </c>
      <c r="C64" s="18">
        <f>(3.0/B64*100)</f>
        <v/>
      </c>
      <c r="D64" s="19" t="n">
        <v>3631</v>
      </c>
      <c r="E64" s="18" t="n">
        <v>467.9838813</v>
      </c>
      <c r="F64" s="20" t="n">
        <v>2.63869568</v>
      </c>
      <c r="G64" s="18" t="n">
        <v>449.63090888</v>
      </c>
      <c r="H64" s="20" t="n">
        <v>4.05609178</v>
      </c>
      <c r="I64" s="18" t="n">
        <v>428.4054714</v>
      </c>
      <c r="J64" s="20" t="n">
        <v>6.11271133</v>
      </c>
      <c r="K64" s="18" t="n">
        <v>390.68164533</v>
      </c>
      <c r="L64" s="20" t="n">
        <v>10.20547151</v>
      </c>
      <c r="M64" s="18" t="s">
        <v>481</v>
      </c>
      <c r="N64" s="20" t="s">
        <v>481</v>
      </c>
      <c r="O64" s="18" t="s">
        <v>481</v>
      </c>
      <c r="P64" s="20" t="s">
        <v>481</v>
      </c>
      <c r="Q64" s="18" t="s">
        <v>481</v>
      </c>
      <c r="R64" s="20" t="s">
        <v>481</v>
      </c>
      <c r="S64" s="18" t="n">
        <v>252.13807264</v>
      </c>
      <c r="T64" s="20" t="n">
        <v>64.13333471999999</v>
      </c>
      <c r="U64" s="18" t="n">
        <v>275.14912845</v>
      </c>
      <c r="V64" s="20" t="n">
        <v>11.38844428</v>
      </c>
    </row>
    <row r="65" spans="1:22">
      <c r="A65" s="15" t="s">
        <v>540</v>
      </c>
      <c r="B65" s="17" t="n">
        <v>5325</v>
      </c>
      <c r="C65" s="18">
        <f>(14.0/B65*100)</f>
        <v/>
      </c>
      <c r="D65" s="19" t="n">
        <v>5311</v>
      </c>
      <c r="E65" s="18" t="n">
        <v>415.23556641</v>
      </c>
      <c r="F65" s="20" t="n">
        <v>2.81023264</v>
      </c>
      <c r="G65" s="18" t="n">
        <v>433.89747652</v>
      </c>
      <c r="H65" s="20" t="n">
        <v>4.00011027</v>
      </c>
      <c r="I65" s="18" t="n">
        <v>415.74622106</v>
      </c>
      <c r="J65" s="20" t="n">
        <v>4.73018256</v>
      </c>
      <c r="K65" s="18" t="n">
        <v>405.87418667</v>
      </c>
      <c r="L65" s="20" t="n">
        <v>11.26226838</v>
      </c>
      <c r="M65" s="18" t="s">
        <v>481</v>
      </c>
      <c r="N65" s="20" t="s">
        <v>481</v>
      </c>
      <c r="O65" s="18" t="s">
        <v>481</v>
      </c>
      <c r="P65" s="20" t="s">
        <v>481</v>
      </c>
      <c r="Q65" s="18" t="n">
        <v>357.60538076</v>
      </c>
      <c r="R65" s="20" t="n">
        <v>31.97416562</v>
      </c>
      <c r="S65" s="18" t="s">
        <v>481</v>
      </c>
      <c r="T65" s="20" t="s">
        <v>481</v>
      </c>
      <c r="U65" s="18" t="n">
        <v>307.27454595</v>
      </c>
      <c r="V65" s="20" t="n">
        <v>10.08882898</v>
      </c>
    </row>
    <row r="66" spans="1:22">
      <c r="A66" s="15" t="s">
        <v>541</v>
      </c>
      <c r="B66" s="17" t="n">
        <v>5665</v>
      </c>
      <c r="C66" s="18">
        <f>(83.0/B66*100)</f>
        <v/>
      </c>
      <c r="D66" s="19" t="n">
        <v>5582</v>
      </c>
      <c r="E66" s="18" t="n">
        <v>433.5825697</v>
      </c>
      <c r="F66" s="20" t="n">
        <v>2.90415576</v>
      </c>
      <c r="G66" s="18" t="n">
        <v>439.53310947</v>
      </c>
      <c r="H66" s="20" t="n">
        <v>2.58389012</v>
      </c>
      <c r="I66" s="18" t="n">
        <v>449.43406067</v>
      </c>
      <c r="J66" s="20" t="n">
        <v>3.49074637</v>
      </c>
      <c r="K66" s="18" t="n">
        <v>447.68550716</v>
      </c>
      <c r="L66" s="20" t="n">
        <v>5.19968839</v>
      </c>
      <c r="M66" s="18" t="n">
        <v>375.03384174</v>
      </c>
      <c r="N66" s="20" t="n">
        <v>4.57448314</v>
      </c>
      <c r="O66" s="18" t="s">
        <v>481</v>
      </c>
      <c r="P66" s="20" t="s">
        <v>481</v>
      </c>
      <c r="Q66" s="18" t="s">
        <v>481</v>
      </c>
      <c r="R66" s="20" t="s">
        <v>481</v>
      </c>
      <c r="S66" s="18" t="s">
        <v>481</v>
      </c>
      <c r="T66" s="20" t="s">
        <v>481</v>
      </c>
      <c r="U66" s="18" t="n">
        <v>351.61328726</v>
      </c>
      <c r="V66" s="20" t="n">
        <v>5.67797643</v>
      </c>
    </row>
    <row r="67" spans="1:22">
      <c r="A67" s="15" t="s">
        <v>542</v>
      </c>
      <c r="B67" s="17" t="n">
        <v>6971</v>
      </c>
      <c r="C67" s="18">
        <f>(607.0/B67*100)</f>
        <v/>
      </c>
      <c r="D67" s="19" t="n">
        <v>6364</v>
      </c>
      <c r="E67" s="18" t="n">
        <v>398.54000916</v>
      </c>
      <c r="F67" s="20" t="n">
        <v>3.34528411</v>
      </c>
      <c r="G67" s="18" t="n">
        <v>418.81827317</v>
      </c>
      <c r="H67" s="20" t="n">
        <v>3.71366835</v>
      </c>
      <c r="I67" s="18" t="n">
        <v>424.44391561</v>
      </c>
      <c r="J67" s="20" t="n">
        <v>4.27114474</v>
      </c>
      <c r="K67" s="18" t="n">
        <v>437.35362017</v>
      </c>
      <c r="L67" s="20" t="n">
        <v>8.110897899999999</v>
      </c>
      <c r="M67" s="18" t="n">
        <v>362.89280251</v>
      </c>
      <c r="N67" s="20" t="n">
        <v>6.96386695</v>
      </c>
      <c r="O67" s="18" t="s">
        <v>481</v>
      </c>
      <c r="P67" s="20" t="s">
        <v>481</v>
      </c>
      <c r="Q67" s="18" t="s">
        <v>481</v>
      </c>
      <c r="R67" s="20" t="s">
        <v>481</v>
      </c>
      <c r="S67" s="18" t="s">
        <v>481</v>
      </c>
      <c r="T67" s="20" t="s">
        <v>481</v>
      </c>
      <c r="U67" s="18" t="n">
        <v>312.71127007</v>
      </c>
      <c r="V67" s="20" t="n">
        <v>8.864637950000001</v>
      </c>
    </row>
    <row r="68" spans="1:22">
      <c r="A68" s="15" t="s">
        <v>543</v>
      </c>
      <c r="B68" s="17" t="n">
        <v>12083</v>
      </c>
      <c r="C68" s="18">
        <f>(31.0/B68*100)</f>
        <v/>
      </c>
      <c r="D68" s="19" t="n">
        <v>12052</v>
      </c>
      <c r="E68" s="18" t="n">
        <v>427.30512291</v>
      </c>
      <c r="F68" s="20" t="n">
        <v>1.98550995</v>
      </c>
      <c r="G68" s="18" t="n">
        <v>423.80961456</v>
      </c>
      <c r="H68" s="20" t="n">
        <v>2.22858642</v>
      </c>
      <c r="I68" s="18" t="n">
        <v>411.34404889</v>
      </c>
      <c r="J68" s="20" t="n">
        <v>3.00357742</v>
      </c>
      <c r="K68" s="18" t="n">
        <v>370.57183136</v>
      </c>
      <c r="L68" s="20" t="n">
        <v>6.06640437</v>
      </c>
      <c r="M68" s="18" t="n">
        <v>328.28585839</v>
      </c>
      <c r="N68" s="20" t="n">
        <v>3.23835827</v>
      </c>
      <c r="O68" s="18" t="s">
        <v>481</v>
      </c>
      <c r="P68" s="20" t="s">
        <v>481</v>
      </c>
      <c r="Q68" s="18" t="s">
        <v>481</v>
      </c>
      <c r="R68" s="20" t="s">
        <v>481</v>
      </c>
      <c r="S68" s="18" t="s">
        <v>481</v>
      </c>
      <c r="T68" s="20" t="s">
        <v>481</v>
      </c>
      <c r="U68" s="18" t="n">
        <v>328.82431889</v>
      </c>
      <c r="V68" s="20" t="n">
        <v>5.37791045</v>
      </c>
    </row>
    <row r="69" spans="1:22">
      <c r="A69" s="15" t="s">
        <v>544</v>
      </c>
      <c r="B69" s="17" t="n">
        <v>4876</v>
      </c>
      <c r="C69" s="18">
        <f>(0.0/B69*100)</f>
        <v/>
      </c>
      <c r="D69" s="19" t="n">
        <v>4876</v>
      </c>
      <c r="E69" s="18" t="n">
        <v>421.47110823</v>
      </c>
      <c r="F69" s="20" t="n">
        <v>4.39266318</v>
      </c>
      <c r="G69" s="18" t="n">
        <v>446.03425762</v>
      </c>
      <c r="H69" s="20" t="n">
        <v>4.65513112</v>
      </c>
      <c r="I69" s="18" t="n">
        <v>444.85484732</v>
      </c>
      <c r="J69" s="20" t="n">
        <v>4.70526677</v>
      </c>
      <c r="K69" s="18" t="n">
        <v>437.58295992</v>
      </c>
      <c r="L69" s="20" t="n">
        <v>9.756658959999999</v>
      </c>
      <c r="M69" s="18" t="s">
        <v>481</v>
      </c>
      <c r="N69" s="20" t="s">
        <v>481</v>
      </c>
      <c r="O69" s="18" t="s">
        <v>481</v>
      </c>
      <c r="P69" s="20" t="s">
        <v>481</v>
      </c>
      <c r="Q69" s="18" t="s">
        <v>481</v>
      </c>
      <c r="R69" s="20" t="s">
        <v>481</v>
      </c>
      <c r="S69" s="18" t="s">
        <v>481</v>
      </c>
      <c r="T69" s="20" t="s">
        <v>481</v>
      </c>
      <c r="U69" s="18" t="n">
        <v>308.19525495</v>
      </c>
      <c r="V69" s="20" t="n">
        <v>32.79977623</v>
      </c>
    </row>
    <row r="70" spans="1:22">
      <c r="A70" s="15" t="s">
        <v>545</v>
      </c>
      <c r="B70" s="17" t="n">
        <v>6036</v>
      </c>
      <c r="C70" s="18">
        <f>(223.0/B70*100)</f>
        <v/>
      </c>
      <c r="D70" s="19" t="n">
        <v>5813</v>
      </c>
      <c r="E70" s="18" t="n">
        <v>495.70590012</v>
      </c>
      <c r="F70" s="20" t="n">
        <v>3.95779478</v>
      </c>
      <c r="G70" s="18" t="n">
        <v>508.04342214</v>
      </c>
      <c r="H70" s="20" t="n">
        <v>4.31362976</v>
      </c>
      <c r="I70" s="18" t="n">
        <v>499.97335801</v>
      </c>
      <c r="J70" s="20" t="n">
        <v>3.8918499</v>
      </c>
      <c r="K70" s="18" t="n">
        <v>503.40012403</v>
      </c>
      <c r="L70" s="20" t="n">
        <v>6.40348634</v>
      </c>
      <c r="M70" s="18" t="n">
        <v>432.50302033</v>
      </c>
      <c r="N70" s="20" t="n">
        <v>6.8787403</v>
      </c>
      <c r="O70" s="18" t="s">
        <v>481</v>
      </c>
      <c r="P70" s="20" t="s">
        <v>481</v>
      </c>
      <c r="Q70" s="18" t="s">
        <v>481</v>
      </c>
      <c r="R70" s="20" t="s">
        <v>481</v>
      </c>
      <c r="S70" s="18" t="s">
        <v>481</v>
      </c>
      <c r="T70" s="20" t="s">
        <v>481</v>
      </c>
      <c r="U70" s="18" t="n">
        <v>457.1986132</v>
      </c>
      <c r="V70" s="20" t="n">
        <v>10.20962586</v>
      </c>
    </row>
    <row r="71" spans="1:22">
      <c r="A71" s="15" t="s">
        <v>546</v>
      </c>
      <c r="B71" s="17" t="n">
        <v>6115</v>
      </c>
      <c r="C71" s="18">
        <f>(29.0/B71*100)</f>
        <v/>
      </c>
      <c r="D71" s="19" t="n">
        <v>6086</v>
      </c>
      <c r="E71" s="18" t="n">
        <v>549.26989051</v>
      </c>
      <c r="F71" s="20" t="n">
        <v>2.39820805</v>
      </c>
      <c r="G71" s="18" t="n">
        <v>540.41429188</v>
      </c>
      <c r="H71" s="20" t="n">
        <v>2.77648917</v>
      </c>
      <c r="I71" s="18" t="n">
        <v>528.00670101</v>
      </c>
      <c r="J71" s="20" t="n">
        <v>4.2223295</v>
      </c>
      <c r="K71" s="18" t="n">
        <v>518.01662192</v>
      </c>
      <c r="L71" s="20" t="n">
        <v>9.75094039</v>
      </c>
      <c r="M71" s="18" t="n">
        <v>434.90114573</v>
      </c>
      <c r="N71" s="20" t="n">
        <v>6.3583381</v>
      </c>
      <c r="O71" s="18" t="s">
        <v>481</v>
      </c>
      <c r="P71" s="20" t="s">
        <v>481</v>
      </c>
      <c r="Q71" s="18" t="s">
        <v>481</v>
      </c>
      <c r="R71" s="20" t="s">
        <v>481</v>
      </c>
      <c r="S71" s="18" t="s">
        <v>481</v>
      </c>
      <c r="T71" s="20" t="s">
        <v>481</v>
      </c>
      <c r="U71" s="18" t="n">
        <v>443.58150878</v>
      </c>
      <c r="V71" s="20" t="n">
        <v>23.33685233</v>
      </c>
    </row>
    <row r="72" spans="1:22">
      <c r="A72" s="15" t="s">
        <v>547</v>
      </c>
      <c r="B72" s="17" t="n">
        <v>7708</v>
      </c>
      <c r="C72" s="18">
        <f>(5.0/B72*100)</f>
        <v/>
      </c>
      <c r="D72" s="19" t="n">
        <v>7703</v>
      </c>
      <c r="E72" s="18" t="n">
        <v>507.90689879</v>
      </c>
      <c r="F72" s="20" t="n">
        <v>3.94983513</v>
      </c>
      <c r="G72" s="18" t="n">
        <v>506.62070919</v>
      </c>
      <c r="H72" s="20" t="n">
        <v>3.30272768</v>
      </c>
      <c r="I72" s="18" t="n">
        <v>492.77180594</v>
      </c>
      <c r="J72" s="20" t="n">
        <v>3.62190691</v>
      </c>
      <c r="K72" s="18" t="n">
        <v>479.7571501</v>
      </c>
      <c r="L72" s="20" t="n">
        <v>7.1729353</v>
      </c>
      <c r="M72" s="18" t="n">
        <v>444.00457368</v>
      </c>
      <c r="N72" s="20" t="n">
        <v>7.84830689</v>
      </c>
      <c r="O72" s="18" t="s">
        <v>481</v>
      </c>
      <c r="P72" s="20" t="s">
        <v>481</v>
      </c>
      <c r="Q72" s="18" t="s">
        <v>481</v>
      </c>
      <c r="R72" s="20" t="s">
        <v>481</v>
      </c>
      <c r="S72" s="18" t="s">
        <v>481</v>
      </c>
      <c r="T72" s="20" t="s">
        <v>481</v>
      </c>
      <c r="U72" s="18" t="n">
        <v>476.22801699</v>
      </c>
      <c r="V72" s="20" t="n">
        <v>31.47651653</v>
      </c>
    </row>
    <row r="73" spans="1:22">
      <c r="A73" s="15" t="s">
        <v>548</v>
      </c>
      <c r="B73" s="17" t="n">
        <v>8249</v>
      </c>
      <c r="C73" s="18">
        <f>(178.0/B73*100)</f>
        <v/>
      </c>
      <c r="D73" s="19" t="n">
        <v>8071</v>
      </c>
      <c r="E73" s="18" t="n">
        <v>413.33102776</v>
      </c>
      <c r="F73" s="20" t="n">
        <v>3.32611979</v>
      </c>
      <c r="G73" s="18" t="n">
        <v>424.67325779</v>
      </c>
      <c r="H73" s="20" t="n">
        <v>4.34143711</v>
      </c>
      <c r="I73" s="18" t="n">
        <v>403.01214595</v>
      </c>
      <c r="J73" s="20" t="n">
        <v>5.26690466</v>
      </c>
      <c r="K73" s="18" t="n">
        <v>418.09092809</v>
      </c>
      <c r="L73" s="20" t="n">
        <v>12.34200317</v>
      </c>
      <c r="M73" s="18" t="n">
        <v>377.38336375</v>
      </c>
      <c r="N73" s="20" t="n">
        <v>4.3272088</v>
      </c>
      <c r="O73" s="18" t="s">
        <v>481</v>
      </c>
      <c r="P73" s="20" t="s">
        <v>481</v>
      </c>
      <c r="Q73" s="18" t="s">
        <v>481</v>
      </c>
      <c r="R73" s="20" t="s">
        <v>481</v>
      </c>
      <c r="S73" s="18" t="s">
        <v>481</v>
      </c>
      <c r="T73" s="20" t="s">
        <v>481</v>
      </c>
      <c r="U73" s="18" t="n">
        <v>343.36577682</v>
      </c>
      <c r="V73" s="20" t="n">
        <v>16.94853786</v>
      </c>
    </row>
    <row r="74" spans="1:22">
      <c r="A74" s="15" t="s">
        <v>549</v>
      </c>
      <c r="B74" s="17" t="n">
        <v>4692</v>
      </c>
      <c r="C74" s="18">
        <f>(82.0/B74*100)</f>
        <v/>
      </c>
      <c r="D74" s="19" t="n">
        <v>4610</v>
      </c>
      <c r="E74" s="18" t="n">
        <v>434.79369629</v>
      </c>
      <c r="F74" s="20" t="n">
        <v>2.46815117</v>
      </c>
      <c r="G74" s="18" t="n">
        <v>434.23890094</v>
      </c>
      <c r="H74" s="20" t="n">
        <v>4.23375239</v>
      </c>
      <c r="I74" s="18" t="n">
        <v>431.37862912</v>
      </c>
      <c r="J74" s="20" t="n">
        <v>3.99335459</v>
      </c>
      <c r="K74" s="18" t="n">
        <v>425.33102302</v>
      </c>
      <c r="L74" s="20" t="n">
        <v>6.17642405</v>
      </c>
      <c r="M74" s="18" t="s">
        <v>481</v>
      </c>
      <c r="N74" s="20" t="s">
        <v>481</v>
      </c>
      <c r="O74" s="18" t="s">
        <v>481</v>
      </c>
      <c r="P74" s="20" t="s">
        <v>481</v>
      </c>
      <c r="Q74" s="18" t="s">
        <v>481</v>
      </c>
      <c r="R74" s="20" t="s">
        <v>481</v>
      </c>
      <c r="S74" s="18" t="n">
        <v>285.94802643</v>
      </c>
      <c r="T74" s="20" t="n">
        <v>34.30516637</v>
      </c>
      <c r="U74" s="18" t="n">
        <v>355.11011522</v>
      </c>
      <c r="V74" s="20" t="n">
        <v>7.76112279</v>
      </c>
    </row>
    <row r="75" spans="1:22">
      <c r="A75" s="15" t="s">
        <v>550</v>
      </c>
      <c r="B75" s="17" t="n">
        <v>5375</v>
      </c>
      <c r="C75" s="18">
        <f>(270.0/B75*100)</f>
        <v/>
      </c>
      <c r="D75" s="19" t="n">
        <v>5105</v>
      </c>
      <c r="E75" s="18" t="n">
        <v>361.24757084</v>
      </c>
      <c r="F75" s="20" t="n">
        <v>3.4252016</v>
      </c>
      <c r="G75" s="18" t="n">
        <v>377.67464646</v>
      </c>
      <c r="H75" s="20" t="n">
        <v>4.72097449</v>
      </c>
      <c r="I75" s="18" t="n">
        <v>371.91466539</v>
      </c>
      <c r="J75" s="20" t="n">
        <v>3.72778422</v>
      </c>
      <c r="K75" s="18" t="n">
        <v>354.53986227</v>
      </c>
      <c r="L75" s="20" t="n">
        <v>7.14739843</v>
      </c>
      <c r="M75" s="18" t="n">
        <v>325.98411213</v>
      </c>
      <c r="N75" s="20" t="n">
        <v>6.90174597</v>
      </c>
      <c r="O75" s="18" t="s">
        <v>481</v>
      </c>
      <c r="P75" s="20" t="s">
        <v>481</v>
      </c>
      <c r="Q75" s="18" t="s">
        <v>481</v>
      </c>
      <c r="R75" s="20" t="s">
        <v>481</v>
      </c>
      <c r="S75" s="18" t="s">
        <v>481</v>
      </c>
      <c r="T75" s="20" t="s">
        <v>481</v>
      </c>
      <c r="U75" s="18" t="n">
        <v>321.97992125</v>
      </c>
      <c r="V75" s="20" t="n">
        <v>6.29075437</v>
      </c>
    </row>
    <row r="76" spans="1:22">
      <c r="A76" s="15" t="s">
        <v>551</v>
      </c>
      <c r="B76" s="17" t="n">
        <v>14167</v>
      </c>
      <c r="C76" s="18">
        <f>(234.0/B76*100)</f>
        <v/>
      </c>
      <c r="D76" s="19" t="n">
        <v>13933</v>
      </c>
      <c r="E76" s="18" t="n">
        <v>439.83234521</v>
      </c>
      <c r="F76" s="20" t="n">
        <v>2.94568688</v>
      </c>
      <c r="G76" s="18" t="n">
        <v>450.49634814</v>
      </c>
      <c r="H76" s="20" t="n">
        <v>4.27970863</v>
      </c>
      <c r="I76" s="18" t="n">
        <v>437.62785431</v>
      </c>
      <c r="J76" s="20" t="n">
        <v>5.11889322</v>
      </c>
      <c r="K76" s="18" t="n">
        <v>411.35841629</v>
      </c>
      <c r="L76" s="20" t="n">
        <v>7.04860098</v>
      </c>
      <c r="M76" s="18" t="n">
        <v>400.94788857</v>
      </c>
      <c r="N76" s="20" t="n">
        <v>5.3177581</v>
      </c>
      <c r="O76" s="18" t="s">
        <v>481</v>
      </c>
      <c r="P76" s="20" t="s">
        <v>481</v>
      </c>
      <c r="Q76" s="18" t="s">
        <v>481</v>
      </c>
      <c r="R76" s="20" t="s">
        <v>481</v>
      </c>
      <c r="S76" s="18" t="s">
        <v>481</v>
      </c>
      <c r="T76" s="20" t="s">
        <v>481</v>
      </c>
      <c r="U76" s="18" t="n">
        <v>352.04207988</v>
      </c>
      <c r="V76" s="20" t="n">
        <v>10.59551082</v>
      </c>
    </row>
    <row r="77" spans="1:22">
      <c r="A77" s="15" t="s">
        <v>552</v>
      </c>
      <c r="B77" s="17" t="n">
        <v>6062</v>
      </c>
      <c r="C77" s="18">
        <f>(238.0/B77*100)</f>
        <v/>
      </c>
      <c r="D77" s="19" t="n">
        <v>5824</v>
      </c>
      <c r="E77" s="18" t="n">
        <v>444.51932426</v>
      </c>
      <c r="F77" s="20" t="n">
        <v>3.24067009</v>
      </c>
      <c r="G77" s="18" t="n">
        <v>467.38278398</v>
      </c>
      <c r="H77" s="20" t="n">
        <v>4.24658382</v>
      </c>
      <c r="I77" s="18" t="n">
        <v>453.76201191</v>
      </c>
      <c r="J77" s="20" t="n">
        <v>4.592107</v>
      </c>
      <c r="K77" s="18" t="n">
        <v>441.10556938</v>
      </c>
      <c r="L77" s="20" t="n">
        <v>7.45357678</v>
      </c>
      <c r="M77" s="18" t="n">
        <v>375.78327184</v>
      </c>
      <c r="N77" s="20" t="n">
        <v>5.9843522</v>
      </c>
      <c r="O77" s="18" t="s">
        <v>481</v>
      </c>
      <c r="P77" s="20" t="s">
        <v>481</v>
      </c>
      <c r="Q77" s="18" t="s">
        <v>481</v>
      </c>
      <c r="R77" s="20" t="s">
        <v>481</v>
      </c>
      <c r="S77" s="18" t="s">
        <v>481</v>
      </c>
      <c r="T77" s="20" t="s">
        <v>481</v>
      </c>
      <c r="U77" s="18" t="n">
        <v>380.01381904</v>
      </c>
      <c r="V77" s="20" t="n">
        <v>5.21579125</v>
      </c>
    </row>
    <row r="78" spans="1:22">
      <c r="A78" s="15" t="s">
        <v>553</v>
      </c>
      <c r="B78" s="17" t="n">
        <v>5826</v>
      </c>
      <c r="C78" s="18">
        <f>(0.0/B78*100)</f>
        <v/>
      </c>
      <c r="D78" s="19" t="n">
        <v>5826</v>
      </c>
      <c r="E78" s="18" t="n">
        <v>492.62208867</v>
      </c>
      <c r="F78" s="20" t="n">
        <v>3.8950272</v>
      </c>
      <c r="G78" s="18" t="n">
        <v>482.02953191</v>
      </c>
      <c r="H78" s="20" t="n">
        <v>4.90109789</v>
      </c>
      <c r="I78" s="18" t="n">
        <v>485.52924986</v>
      </c>
      <c r="J78" s="20" t="n">
        <v>4.51689791</v>
      </c>
      <c r="K78" s="18" t="n">
        <v>471.59855648</v>
      </c>
      <c r="L78" s="20" t="n">
        <v>8.227191489999999</v>
      </c>
      <c r="M78" s="18" t="s">
        <v>481</v>
      </c>
      <c r="N78" s="20" t="s">
        <v>481</v>
      </c>
      <c r="O78" s="18" t="s">
        <v>481</v>
      </c>
      <c r="P78" s="20" t="s">
        <v>481</v>
      </c>
      <c r="Q78" s="18" t="s">
        <v>481</v>
      </c>
      <c r="R78" s="20" t="s">
        <v>481</v>
      </c>
      <c r="S78" s="18" t="n">
        <v>422.37559163</v>
      </c>
      <c r="T78" s="20" t="n">
        <v>73.55197443</v>
      </c>
      <c r="U78" s="18" t="n">
        <v>397.41452207</v>
      </c>
      <c r="V78" s="20" t="n">
        <v>25.80973528</v>
      </c>
    </row>
    <row customHeight="1" ht="25" r="79" spans="1:22">
      <c r="A79" s="15" t="s">
        <v>554</v>
      </c>
      <c r="B79" s="17" t="n">
        <v>1657</v>
      </c>
      <c r="C79" s="18">
        <f>(41.0/B79*100)</f>
        <v/>
      </c>
      <c r="D79" s="19" t="n">
        <v>1616</v>
      </c>
      <c r="E79" s="18" t="n">
        <v>477.16202792</v>
      </c>
      <c r="F79" s="20" t="n">
        <v>8.347711889999999</v>
      </c>
      <c r="G79" s="18" t="n">
        <v>480.02883547</v>
      </c>
      <c r="H79" s="20" t="n">
        <v>8.52694677</v>
      </c>
      <c r="I79" s="18" t="n">
        <v>475.29243259</v>
      </c>
      <c r="J79" s="20" t="n">
        <v>9.13561997</v>
      </c>
      <c r="K79" s="18" t="n">
        <v>468.50452342</v>
      </c>
      <c r="L79" s="20" t="n">
        <v>14.43885205</v>
      </c>
      <c r="M79" s="18" t="s">
        <v>481</v>
      </c>
      <c r="N79" s="20" t="s">
        <v>481</v>
      </c>
      <c r="O79" s="18" t="s">
        <v>481</v>
      </c>
      <c r="P79" s="20" t="s">
        <v>481</v>
      </c>
      <c r="Q79" s="18" t="s">
        <v>481</v>
      </c>
      <c r="R79" s="20" t="s">
        <v>481</v>
      </c>
      <c r="S79" s="18" t="s">
        <v>481</v>
      </c>
      <c r="T79" s="20" t="s">
        <v>481</v>
      </c>
      <c r="U79" s="18" t="n">
        <v>365.34617495</v>
      </c>
      <c r="V79" s="20" t="n">
        <v>21.71944954</v>
      </c>
    </row>
    <row r="80" spans="1:22">
      <c r="A80" s="15" t="s">
        <v>555</v>
      </c>
      <c r="B80" s="17" t="n">
        <v>7841</v>
      </c>
      <c r="C80" s="18">
        <f>(0.0/B80*100)</f>
        <v/>
      </c>
      <c r="D80" s="19" t="n">
        <v>7841</v>
      </c>
      <c r="E80" s="18" t="n">
        <v>433.06834501</v>
      </c>
      <c r="F80" s="20" t="n">
        <v>3.8084423</v>
      </c>
      <c r="G80" s="18" t="n">
        <v>419.04501384</v>
      </c>
      <c r="H80" s="20" t="n">
        <v>3.85461084</v>
      </c>
      <c r="I80" s="18" t="n">
        <v>422.06704164</v>
      </c>
      <c r="J80" s="20" t="n">
        <v>6.9387416</v>
      </c>
      <c r="K80" s="18" t="n">
        <v>416.72783615</v>
      </c>
      <c r="L80" s="20" t="n">
        <v>13.06880541</v>
      </c>
      <c r="M80" s="18" t="s">
        <v>481</v>
      </c>
      <c r="N80" s="20" t="s">
        <v>481</v>
      </c>
      <c r="O80" s="18" t="s">
        <v>481</v>
      </c>
      <c r="P80" s="20" t="s">
        <v>481</v>
      </c>
      <c r="Q80" s="18" t="s">
        <v>481</v>
      </c>
      <c r="R80" s="20" t="s">
        <v>481</v>
      </c>
      <c r="S80" s="18" t="s">
        <v>481</v>
      </c>
      <c r="T80" s="20" t="s">
        <v>481</v>
      </c>
      <c r="U80" s="18" t="n">
        <v>341.72513731</v>
      </c>
      <c r="V80" s="20" t="n">
        <v>38.63935179</v>
      </c>
    </row>
    <row r="81" spans="1:22">
      <c r="A81" s="23" t="s">
        <v>556</v>
      </c>
      <c r="B81" s="17" t="n">
        <v>8861</v>
      </c>
      <c r="C81" s="18">
        <f>(82.0/B81*100)</f>
        <v/>
      </c>
      <c r="D81" s="19" t="n">
        <v>8779</v>
      </c>
      <c r="E81" s="18" t="n">
        <v>439.72881118</v>
      </c>
      <c r="F81" s="20" t="n">
        <v>3.55294733</v>
      </c>
      <c r="G81" s="18" t="n">
        <v>442.48920335</v>
      </c>
      <c r="H81" s="20" t="n">
        <v>3.91123699</v>
      </c>
      <c r="I81" s="18" t="n">
        <v>427.60104584</v>
      </c>
      <c r="J81" s="20" t="n">
        <v>4.50522817</v>
      </c>
      <c r="K81" s="18" t="n">
        <v>397.18441999</v>
      </c>
      <c r="L81" s="20" t="n">
        <v>15.02474539</v>
      </c>
      <c r="M81" s="18" t="n">
        <v>374.0329919</v>
      </c>
      <c r="N81" s="20" t="n">
        <v>5.49053462</v>
      </c>
      <c r="O81" s="18" t="s">
        <v>481</v>
      </c>
      <c r="P81" s="20" t="s">
        <v>481</v>
      </c>
      <c r="Q81" s="18" t="s">
        <v>481</v>
      </c>
      <c r="R81" s="20" t="s">
        <v>481</v>
      </c>
      <c r="S81" s="18" t="s">
        <v>481</v>
      </c>
      <c r="T81" s="20" t="s">
        <v>481</v>
      </c>
      <c r="U81" s="18" t="n">
        <v>341.78882619</v>
      </c>
      <c r="V81" s="20" t="n">
        <v>17.74835684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804</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(627.0/B7*100)</f>
        <v/>
      </c>
      <c r="D7" s="19" t="n">
        <v>13903</v>
      </c>
      <c r="E7" s="18" t="n">
        <v>517.21075159</v>
      </c>
      <c r="F7" s="20" t="n">
        <v>2.40544453</v>
      </c>
      <c r="G7" s="18" t="n">
        <v>516.78401902</v>
      </c>
      <c r="H7" s="20" t="n">
        <v>3.10302197</v>
      </c>
      <c r="I7" s="18" t="n">
        <v>511.05290396</v>
      </c>
      <c r="J7" s="20" t="n">
        <v>3.13531374</v>
      </c>
      <c r="K7" s="18" t="n">
        <v>505.02130329</v>
      </c>
      <c r="L7" s="20" t="n">
        <v>4.91210936</v>
      </c>
      <c r="M7" s="18" t="n">
        <v>450.87490711</v>
      </c>
      <c r="N7" s="20" t="n">
        <v>3.97931916</v>
      </c>
      <c r="O7" s="18" t="s">
        <v>481</v>
      </c>
      <c r="P7" s="20" t="s">
        <v>481</v>
      </c>
      <c r="Q7" s="18" t="s">
        <v>481</v>
      </c>
      <c r="R7" s="20" t="s">
        <v>481</v>
      </c>
      <c r="S7" s="18" t="s">
        <v>481</v>
      </c>
      <c r="T7" s="20" t="s">
        <v>481</v>
      </c>
      <c r="U7" s="18" t="n">
        <v>475.48351986</v>
      </c>
      <c r="V7" s="20" t="n">
        <v>8.527601450000001</v>
      </c>
    </row>
    <row r="8" spans="1:22">
      <c r="A8" s="15" t="s">
        <v>483</v>
      </c>
      <c r="B8" s="17" t="n">
        <v>7007</v>
      </c>
      <c r="C8" s="18">
        <f>(84.0/B8*100)</f>
        <v/>
      </c>
      <c r="D8" s="19" t="n">
        <v>6923</v>
      </c>
      <c r="E8" s="18" t="n">
        <v>503.50573143</v>
      </c>
      <c r="F8" s="20" t="n">
        <v>4.09018786</v>
      </c>
      <c r="G8" s="18" t="n">
        <v>505.47443303</v>
      </c>
      <c r="H8" s="20" t="n">
        <v>3.85630349</v>
      </c>
      <c r="I8" s="18" t="n">
        <v>507.73660854</v>
      </c>
      <c r="J8" s="20" t="n">
        <v>4.0894867</v>
      </c>
      <c r="K8" s="18" t="n">
        <v>502.52762767</v>
      </c>
      <c r="L8" s="20" t="n">
        <v>5.89412827</v>
      </c>
      <c r="M8" s="18" t="n">
        <v>410.33790904</v>
      </c>
      <c r="N8" s="20" t="n">
        <v>4.41162932</v>
      </c>
      <c r="O8" s="18" t="s">
        <v>481</v>
      </c>
      <c r="P8" s="20" t="s">
        <v>481</v>
      </c>
      <c r="Q8" s="18" t="s">
        <v>481</v>
      </c>
      <c r="R8" s="20" t="s">
        <v>481</v>
      </c>
      <c r="S8" s="18" t="s">
        <v>481</v>
      </c>
      <c r="T8" s="20" t="s">
        <v>481</v>
      </c>
      <c r="U8" s="18" t="n">
        <v>405.62152987</v>
      </c>
      <c r="V8" s="20" t="n">
        <v>7.3314801</v>
      </c>
    </row>
    <row r="9" spans="1:22">
      <c r="A9" s="15" t="s">
        <v>484</v>
      </c>
      <c r="B9" s="17" t="n">
        <v>9651</v>
      </c>
      <c r="C9" s="18">
        <f>(674.0/B9*100)</f>
        <v/>
      </c>
      <c r="D9" s="19" t="n">
        <v>8977</v>
      </c>
      <c r="E9" s="18" t="n">
        <v>502.27775479</v>
      </c>
      <c r="F9" s="20" t="n">
        <v>3.78618685</v>
      </c>
      <c r="G9" s="18" t="n">
        <v>522.93202577</v>
      </c>
      <c r="H9" s="20" t="n">
        <v>2.96229502</v>
      </c>
      <c r="I9" s="18" t="n">
        <v>523.87920834</v>
      </c>
      <c r="J9" s="20" t="n">
        <v>2.83485298</v>
      </c>
      <c r="K9" s="18" t="n">
        <v>518.67720836</v>
      </c>
      <c r="L9" s="20" t="n">
        <v>4.15378535</v>
      </c>
      <c r="M9" s="18" t="n">
        <v>394.33661884</v>
      </c>
      <c r="N9" s="20" t="n">
        <v>6.36348139</v>
      </c>
      <c r="O9" s="18" t="s">
        <v>481</v>
      </c>
      <c r="P9" s="20" t="s">
        <v>481</v>
      </c>
      <c r="Q9" s="18" t="s">
        <v>481</v>
      </c>
      <c r="R9" s="20" t="s">
        <v>481</v>
      </c>
      <c r="S9" s="18" t="s">
        <v>481</v>
      </c>
      <c r="T9" s="20" t="s">
        <v>481</v>
      </c>
      <c r="U9" s="18" t="n">
        <v>417.70124573</v>
      </c>
      <c r="V9" s="20" t="n">
        <v>6.20467389</v>
      </c>
    </row>
    <row r="10" spans="1:22">
      <c r="A10" s="15" t="s">
        <v>485</v>
      </c>
      <c r="B10" s="17" t="n">
        <v>20058</v>
      </c>
      <c r="C10" s="18">
        <f>(550.0/B10*100)</f>
        <v/>
      </c>
      <c r="D10" s="19" t="n">
        <v>19508</v>
      </c>
      <c r="E10" s="18" t="n">
        <v>532.20297537</v>
      </c>
      <c r="F10" s="20" t="n">
        <v>2.48517056</v>
      </c>
      <c r="G10" s="18" t="n">
        <v>538.3247990900001</v>
      </c>
      <c r="H10" s="20" t="n">
        <v>2.73779108</v>
      </c>
      <c r="I10" s="18" t="n">
        <v>538.19984411</v>
      </c>
      <c r="J10" s="20" t="n">
        <v>3.66509574</v>
      </c>
      <c r="K10" s="18" t="n">
        <v>531.92011948</v>
      </c>
      <c r="L10" s="20" t="n">
        <v>6.00359343</v>
      </c>
      <c r="M10" s="18" t="n">
        <v>453.64943714</v>
      </c>
      <c r="N10" s="20" t="n">
        <v>6.7129813</v>
      </c>
      <c r="O10" s="18" t="s">
        <v>481</v>
      </c>
      <c r="P10" s="20" t="s">
        <v>481</v>
      </c>
      <c r="Q10" s="18" t="s">
        <v>481</v>
      </c>
      <c r="R10" s="20" t="s">
        <v>481</v>
      </c>
      <c r="S10" s="18" t="s">
        <v>481</v>
      </c>
      <c r="T10" s="20" t="s">
        <v>481</v>
      </c>
      <c r="U10" s="18" t="n">
        <v>450.57325582</v>
      </c>
      <c r="V10" s="20" t="n">
        <v>8.800210529999999</v>
      </c>
    </row>
    <row r="11" spans="1:22">
      <c r="A11" s="15" t="s">
        <v>486</v>
      </c>
      <c r="B11" s="17" t="n">
        <v>7053</v>
      </c>
      <c r="C11" s="18">
        <f>(125.0/B11*100)</f>
        <v/>
      </c>
      <c r="D11" s="19" t="n">
        <v>6928</v>
      </c>
      <c r="E11" s="18" t="n">
        <v>460.40807653</v>
      </c>
      <c r="F11" s="20" t="n">
        <v>3.18792042</v>
      </c>
      <c r="G11" s="18" t="n">
        <v>473.67437718</v>
      </c>
      <c r="H11" s="20" t="n">
        <v>3.81627086</v>
      </c>
      <c r="I11" s="18" t="n">
        <v>467.71090704</v>
      </c>
      <c r="J11" s="20" t="n">
        <v>4.51358671</v>
      </c>
      <c r="K11" s="18" t="n">
        <v>467.88942551</v>
      </c>
      <c r="L11" s="20" t="n">
        <v>7.17742634</v>
      </c>
      <c r="M11" s="18" t="n">
        <v>413.12735541</v>
      </c>
      <c r="N11" s="20" t="n">
        <v>5.33297846</v>
      </c>
      <c r="O11" s="18" t="s">
        <v>481</v>
      </c>
      <c r="P11" s="20" t="s">
        <v>481</v>
      </c>
      <c r="Q11" s="18" t="s">
        <v>481</v>
      </c>
      <c r="R11" s="20" t="s">
        <v>481</v>
      </c>
      <c r="S11" s="18" t="s">
        <v>481</v>
      </c>
      <c r="T11" s="20" t="s">
        <v>481</v>
      </c>
      <c r="U11" s="18" t="n">
        <v>410.33174098</v>
      </c>
      <c r="V11" s="20" t="n">
        <v>9.261469569999999</v>
      </c>
    </row>
    <row r="12" spans="1:22">
      <c r="A12" s="15" t="s">
        <v>487</v>
      </c>
      <c r="B12" s="17" t="n">
        <v>6894</v>
      </c>
      <c r="C12" s="18">
        <f>(59.0/B12*100)</f>
        <v/>
      </c>
      <c r="D12" s="19" t="n">
        <v>6835</v>
      </c>
      <c r="E12" s="18" t="n">
        <v>492.09307514</v>
      </c>
      <c r="F12" s="20" t="n">
        <v>3.16126149</v>
      </c>
      <c r="G12" s="18" t="n">
        <v>494.33829805</v>
      </c>
      <c r="H12" s="20" t="n">
        <v>3.06168766</v>
      </c>
      <c r="I12" s="18" t="n">
        <v>499.40960187</v>
      </c>
      <c r="J12" s="20" t="n">
        <v>3.71587528</v>
      </c>
      <c r="K12" s="18" t="n">
        <v>493.91377042</v>
      </c>
      <c r="L12" s="20" t="n">
        <v>5.5692823</v>
      </c>
      <c r="M12" s="18" t="n">
        <v>398.45973425</v>
      </c>
      <c r="N12" s="20" t="n">
        <v>7.99109385</v>
      </c>
      <c r="O12" s="18" t="s">
        <v>481</v>
      </c>
      <c r="P12" s="20" t="s">
        <v>481</v>
      </c>
      <c r="Q12" s="18" t="s">
        <v>481</v>
      </c>
      <c r="R12" s="20" t="s">
        <v>481</v>
      </c>
      <c r="S12" s="18" t="s">
        <v>481</v>
      </c>
      <c r="T12" s="20" t="s">
        <v>481</v>
      </c>
      <c r="U12" s="18" t="n">
        <v>373.42302627</v>
      </c>
      <c r="V12" s="20" t="n">
        <v>12.63573533</v>
      </c>
    </row>
    <row r="13" spans="1:22">
      <c r="A13" s="15" t="s">
        <v>488</v>
      </c>
      <c r="B13" s="17" t="n">
        <v>7161</v>
      </c>
      <c r="C13" s="18">
        <f>(172.0/B13*100)</f>
        <v/>
      </c>
      <c r="D13" s="19" t="n">
        <v>6989</v>
      </c>
      <c r="E13" s="18" t="n">
        <v>508.28305478</v>
      </c>
      <c r="F13" s="20" t="n">
        <v>3.17397604</v>
      </c>
      <c r="G13" s="18" t="n">
        <v>506.26388519</v>
      </c>
      <c r="H13" s="20" t="n">
        <v>3.0613451</v>
      </c>
      <c r="I13" s="18" t="n">
        <v>503.82382978</v>
      </c>
      <c r="J13" s="20" t="n">
        <v>3.67500592</v>
      </c>
      <c r="K13" s="18" t="n">
        <v>484.46743919</v>
      </c>
      <c r="L13" s="20" t="n">
        <v>6.38445369</v>
      </c>
      <c r="M13" s="18" t="n">
        <v>408.4497126</v>
      </c>
      <c r="N13" s="20" t="n">
        <v>11.09739784</v>
      </c>
      <c r="O13" s="18" t="s">
        <v>481</v>
      </c>
      <c r="P13" s="20" t="s">
        <v>481</v>
      </c>
      <c r="Q13" s="18" t="s">
        <v>481</v>
      </c>
      <c r="R13" s="20" t="s">
        <v>481</v>
      </c>
      <c r="S13" s="18" t="s">
        <v>481</v>
      </c>
      <c r="T13" s="20" t="s">
        <v>481</v>
      </c>
      <c r="U13" s="18" t="n">
        <v>433.18420383</v>
      </c>
      <c r="V13" s="20" t="n">
        <v>12.6655221</v>
      </c>
    </row>
    <row r="14" spans="1:22">
      <c r="A14" s="15" t="s">
        <v>489</v>
      </c>
      <c r="B14" s="17" t="n">
        <v>5587</v>
      </c>
      <c r="C14" s="18">
        <f>(79.0/B14*100)</f>
        <v/>
      </c>
      <c r="D14" s="19" t="n">
        <v>5508</v>
      </c>
      <c r="E14" s="18" t="n">
        <v>525.97591578</v>
      </c>
      <c r="F14" s="20" t="n">
        <v>2.89633249</v>
      </c>
      <c r="G14" s="18" t="n">
        <v>520.25052019</v>
      </c>
      <c r="H14" s="20" t="n">
        <v>3.28003672</v>
      </c>
      <c r="I14" s="18" t="n">
        <v>521.55265202</v>
      </c>
      <c r="J14" s="20" t="n">
        <v>3.57107257</v>
      </c>
      <c r="K14" s="18" t="n">
        <v>522.324871</v>
      </c>
      <c r="L14" s="20" t="n">
        <v>5.17771971</v>
      </c>
      <c r="M14" s="18" t="n">
        <v>441.30811903</v>
      </c>
      <c r="N14" s="20" t="n">
        <v>11.03084771</v>
      </c>
      <c r="O14" s="18" t="s">
        <v>481</v>
      </c>
      <c r="P14" s="20" t="s">
        <v>481</v>
      </c>
      <c r="Q14" s="18" t="s">
        <v>481</v>
      </c>
      <c r="R14" s="20" t="s">
        <v>481</v>
      </c>
      <c r="S14" s="18" t="s">
        <v>481</v>
      </c>
      <c r="T14" s="20" t="s">
        <v>481</v>
      </c>
      <c r="U14" s="18" t="n">
        <v>410.12099166</v>
      </c>
      <c r="V14" s="20" t="n">
        <v>15.62522434</v>
      </c>
    </row>
    <row r="15" spans="1:22">
      <c r="A15" s="15" t="s">
        <v>490</v>
      </c>
      <c r="B15" s="17" t="n">
        <v>5882</v>
      </c>
      <c r="C15" s="18">
        <f>(74.0/B15*100)</f>
        <v/>
      </c>
      <c r="D15" s="19" t="n">
        <v>5808</v>
      </c>
      <c r="E15" s="18" t="n">
        <v>535.02142415</v>
      </c>
      <c r="F15" s="20" t="n">
        <v>3.1062422</v>
      </c>
      <c r="G15" s="18" t="n">
        <v>534.09514985</v>
      </c>
      <c r="H15" s="20" t="n">
        <v>2.82121595</v>
      </c>
      <c r="I15" s="18" t="n">
        <v>520.86725455</v>
      </c>
      <c r="J15" s="20" t="n">
        <v>3.97476732</v>
      </c>
      <c r="K15" s="18" t="n">
        <v>499.49590463</v>
      </c>
      <c r="L15" s="20" t="n">
        <v>8.379122560000001</v>
      </c>
      <c r="M15" s="18" t="n">
        <v>427.85194516</v>
      </c>
      <c r="N15" s="20" t="n">
        <v>13.33750715</v>
      </c>
      <c r="O15" s="18" t="s">
        <v>481</v>
      </c>
      <c r="P15" s="20" t="s">
        <v>481</v>
      </c>
      <c r="Q15" s="18" t="s">
        <v>481</v>
      </c>
      <c r="R15" s="20" t="s">
        <v>481</v>
      </c>
      <c r="S15" s="18" t="s">
        <v>481</v>
      </c>
      <c r="T15" s="20" t="s">
        <v>481</v>
      </c>
      <c r="U15" s="18" t="n">
        <v>454.4169624</v>
      </c>
      <c r="V15" s="20" t="n">
        <v>11.04616031</v>
      </c>
    </row>
    <row r="16" spans="1:22">
      <c r="A16" s="15" t="s">
        <v>491</v>
      </c>
      <c r="B16" s="17" t="n">
        <v>6108</v>
      </c>
      <c r="C16" s="18">
        <f>(127.0/B16*100)</f>
        <v/>
      </c>
      <c r="D16" s="19" t="n">
        <v>5981</v>
      </c>
      <c r="E16" s="18" t="n">
        <v>508.39464052</v>
      </c>
      <c r="F16" s="20" t="n">
        <v>3.24465501</v>
      </c>
      <c r="G16" s="18" t="n">
        <v>522.68579826</v>
      </c>
      <c r="H16" s="20" t="n">
        <v>3.1301535</v>
      </c>
      <c r="I16" s="18" t="n">
        <v>515.8466610200001</v>
      </c>
      <c r="J16" s="20" t="n">
        <v>4.06348348</v>
      </c>
      <c r="K16" s="18" t="n">
        <v>520.1469754</v>
      </c>
      <c r="L16" s="20" t="n">
        <v>5.32508868</v>
      </c>
      <c r="M16" s="18" t="n">
        <v>381.32610846</v>
      </c>
      <c r="N16" s="20" t="n">
        <v>9.03415012</v>
      </c>
      <c r="O16" s="18" t="s">
        <v>481</v>
      </c>
      <c r="P16" s="20" t="s">
        <v>481</v>
      </c>
      <c r="Q16" s="18" t="s">
        <v>481</v>
      </c>
      <c r="R16" s="20" t="s">
        <v>481</v>
      </c>
      <c r="S16" s="18" t="s">
        <v>481</v>
      </c>
      <c r="T16" s="20" t="s">
        <v>481</v>
      </c>
      <c r="U16" s="18" t="n">
        <v>380.05468184</v>
      </c>
      <c r="V16" s="20" t="n">
        <v>9.60177726</v>
      </c>
    </row>
    <row r="17" spans="1:22">
      <c r="A17" s="15" t="s">
        <v>492</v>
      </c>
      <c r="B17" s="17" t="n">
        <v>6504</v>
      </c>
      <c r="C17" s="18">
        <f>(1512.0/B17*100)</f>
        <v/>
      </c>
      <c r="D17" s="19" t="n">
        <v>4992</v>
      </c>
      <c r="E17" s="18" t="n">
        <v>529.56295359</v>
      </c>
      <c r="F17" s="20" t="n">
        <v>4.23408918</v>
      </c>
      <c r="G17" s="18" t="n">
        <v>530.2185498</v>
      </c>
      <c r="H17" s="20" t="n">
        <v>3.9350805</v>
      </c>
      <c r="I17" s="18" t="n">
        <v>526.61915346</v>
      </c>
      <c r="J17" s="20" t="n">
        <v>4.54227809</v>
      </c>
      <c r="K17" s="18" t="n">
        <v>519.25651936</v>
      </c>
      <c r="L17" s="20" t="n">
        <v>6.44285878</v>
      </c>
      <c r="M17" s="18" t="n">
        <v>421.3677583</v>
      </c>
      <c r="N17" s="20" t="n">
        <v>11.78783625</v>
      </c>
      <c r="O17" s="18" t="s">
        <v>481</v>
      </c>
      <c r="P17" s="20" t="s">
        <v>481</v>
      </c>
      <c r="Q17" s="18" t="s">
        <v>481</v>
      </c>
      <c r="R17" s="20" t="s">
        <v>481</v>
      </c>
      <c r="S17" s="18" t="s">
        <v>481</v>
      </c>
      <c r="T17" s="20" t="s">
        <v>481</v>
      </c>
      <c r="U17" s="18" t="n">
        <v>435.63569437</v>
      </c>
      <c r="V17" s="20" t="n">
        <v>7.38001237</v>
      </c>
    </row>
    <row r="18" spans="1:22">
      <c r="A18" s="15" t="s">
        <v>493</v>
      </c>
      <c r="B18" s="17" t="n">
        <v>5532</v>
      </c>
      <c r="C18" s="18">
        <f>(30.0/B18*100)</f>
        <v/>
      </c>
      <c r="D18" s="19" t="n">
        <v>5502</v>
      </c>
      <c r="E18" s="18" t="n">
        <v>467.94951733</v>
      </c>
      <c r="F18" s="20" t="n">
        <v>4.22378404</v>
      </c>
      <c r="G18" s="18" t="n">
        <v>482.46514281</v>
      </c>
      <c r="H18" s="20" t="n">
        <v>4.78279493</v>
      </c>
      <c r="I18" s="18" t="n">
        <v>481.54050838</v>
      </c>
      <c r="J18" s="20" t="n">
        <v>5.00549564</v>
      </c>
      <c r="K18" s="18" t="n">
        <v>458.40369347</v>
      </c>
      <c r="L18" s="20" t="n">
        <v>6.60530091</v>
      </c>
      <c r="M18" s="18" t="n">
        <v>384.05732268</v>
      </c>
      <c r="N18" s="20" t="n">
        <v>8.562141260000001</v>
      </c>
      <c r="O18" s="18" t="s">
        <v>481</v>
      </c>
      <c r="P18" s="20" t="s">
        <v>481</v>
      </c>
      <c r="Q18" s="18" t="s">
        <v>481</v>
      </c>
      <c r="R18" s="20" t="s">
        <v>481</v>
      </c>
      <c r="S18" s="18" t="s">
        <v>481</v>
      </c>
      <c r="T18" s="20" t="s">
        <v>481</v>
      </c>
      <c r="U18" s="18" t="n">
        <v>367.79322917</v>
      </c>
      <c r="V18" s="20" t="n">
        <v>11.86456615</v>
      </c>
    </row>
    <row r="19" spans="1:22">
      <c r="A19" s="15" t="s">
        <v>494</v>
      </c>
      <c r="B19" s="17" t="n">
        <v>5658</v>
      </c>
      <c r="C19" s="18">
        <f>(221.0/B19*100)</f>
        <v/>
      </c>
      <c r="D19" s="19" t="n">
        <v>5437</v>
      </c>
      <c r="E19" s="18" t="n">
        <v>481.1827795</v>
      </c>
      <c r="F19" s="20" t="n">
        <v>4.5968252</v>
      </c>
      <c r="G19" s="18" t="n">
        <v>477.34833245</v>
      </c>
      <c r="H19" s="20" t="n">
        <v>4.14502922</v>
      </c>
      <c r="I19" s="18" t="n">
        <v>469.33964444</v>
      </c>
      <c r="J19" s="20" t="n">
        <v>3.53807781</v>
      </c>
      <c r="K19" s="18" t="n">
        <v>470.61764764</v>
      </c>
      <c r="L19" s="20" t="n">
        <v>5.02251519</v>
      </c>
      <c r="M19" s="18" t="n">
        <v>460.09464118</v>
      </c>
      <c r="N19" s="20" t="n">
        <v>9.06619712</v>
      </c>
      <c r="O19" s="18" t="s">
        <v>481</v>
      </c>
      <c r="P19" s="20" t="s">
        <v>481</v>
      </c>
      <c r="Q19" s="18" t="s">
        <v>481</v>
      </c>
      <c r="R19" s="20" t="s">
        <v>481</v>
      </c>
      <c r="S19" s="18" t="s">
        <v>481</v>
      </c>
      <c r="T19" s="20" t="s">
        <v>481</v>
      </c>
      <c r="U19" s="18" t="n">
        <v>388.49366417</v>
      </c>
      <c r="V19" s="20" t="n">
        <v>10.06207746</v>
      </c>
    </row>
    <row r="20" spans="1:22">
      <c r="A20" s="15" t="s">
        <v>495</v>
      </c>
      <c r="B20" s="17" t="n">
        <v>3371</v>
      </c>
      <c r="C20" s="18">
        <f>(75.0/B20*100)</f>
        <v/>
      </c>
      <c r="D20" s="19" t="n">
        <v>3296</v>
      </c>
      <c r="E20" s="18" t="n">
        <v>496.83617154</v>
      </c>
      <c r="F20" s="20" t="n">
        <v>3.09872106</v>
      </c>
      <c r="G20" s="18" t="n">
        <v>490.46085529</v>
      </c>
      <c r="H20" s="20" t="n">
        <v>3.48815163</v>
      </c>
      <c r="I20" s="18" t="n">
        <v>469.00347953</v>
      </c>
      <c r="J20" s="20" t="n">
        <v>5.29543716</v>
      </c>
      <c r="K20" s="18" t="n">
        <v>465.64540025</v>
      </c>
      <c r="L20" s="20" t="n">
        <v>9.07164792</v>
      </c>
      <c r="M20" s="18" t="n">
        <v>405.22087886</v>
      </c>
      <c r="N20" s="20" t="n">
        <v>6.65394786</v>
      </c>
      <c r="O20" s="18" t="s">
        <v>481</v>
      </c>
      <c r="P20" s="20" t="s">
        <v>481</v>
      </c>
      <c r="Q20" s="18" t="s">
        <v>481</v>
      </c>
      <c r="R20" s="20" t="s">
        <v>481</v>
      </c>
      <c r="S20" s="18" t="s">
        <v>481</v>
      </c>
      <c r="T20" s="20" t="s">
        <v>481</v>
      </c>
      <c r="U20" s="18" t="n">
        <v>440.03464585</v>
      </c>
      <c r="V20" s="20" t="n">
        <v>14.49734969</v>
      </c>
    </row>
    <row r="21" spans="1:22">
      <c r="A21" s="15" t="s">
        <v>496</v>
      </c>
      <c r="B21" s="17" t="n">
        <v>5741</v>
      </c>
      <c r="C21" s="18">
        <f>(49.0/B21*100)</f>
        <v/>
      </c>
      <c r="D21" s="19" t="n">
        <v>5692</v>
      </c>
      <c r="E21" s="18" t="n">
        <v>518.76080652</v>
      </c>
      <c r="F21" s="20" t="n">
        <v>3.0794036</v>
      </c>
      <c r="G21" s="18" t="n">
        <v>533.98756326</v>
      </c>
      <c r="H21" s="20" t="n">
        <v>2.87400214</v>
      </c>
      <c r="I21" s="18" t="n">
        <v>532.03299368</v>
      </c>
      <c r="J21" s="20" t="n">
        <v>3.08299403</v>
      </c>
      <c r="K21" s="18" t="n">
        <v>526.26983551</v>
      </c>
      <c r="L21" s="20" t="n">
        <v>4.35606797</v>
      </c>
      <c r="M21" s="18" t="n">
        <v>460.50425535</v>
      </c>
      <c r="N21" s="20" t="n">
        <v>6.50407017</v>
      </c>
      <c r="O21" s="18" t="s">
        <v>481</v>
      </c>
      <c r="P21" s="20" t="s">
        <v>481</v>
      </c>
      <c r="Q21" s="18" t="s">
        <v>481</v>
      </c>
      <c r="R21" s="20" t="s">
        <v>481</v>
      </c>
      <c r="S21" s="18" t="s">
        <v>481</v>
      </c>
      <c r="T21" s="20" t="s">
        <v>481</v>
      </c>
      <c r="U21" s="18" t="n">
        <v>480.71294398</v>
      </c>
      <c r="V21" s="20" t="n">
        <v>14.29348055</v>
      </c>
    </row>
    <row r="22" spans="1:22">
      <c r="A22" s="15" t="s">
        <v>497</v>
      </c>
      <c r="B22" s="17" t="n">
        <v>6598</v>
      </c>
      <c r="C22" s="18">
        <f>(36.0/B22*100)</f>
        <v/>
      </c>
      <c r="D22" s="19" t="n">
        <v>6562</v>
      </c>
      <c r="E22" s="18" t="n">
        <v>486.39403912</v>
      </c>
      <c r="F22" s="20" t="n">
        <v>4.99065066</v>
      </c>
      <c r="G22" s="18" t="n">
        <v>494.28158995</v>
      </c>
      <c r="H22" s="20" t="n">
        <v>5.18258504</v>
      </c>
      <c r="I22" s="18" t="n">
        <v>493.16151238</v>
      </c>
      <c r="J22" s="20" t="n">
        <v>4.1097803</v>
      </c>
      <c r="K22" s="18" t="n">
        <v>482.00688721</v>
      </c>
      <c r="L22" s="20" t="n">
        <v>7.41449817</v>
      </c>
      <c r="M22" s="18" t="n">
        <v>419.58566859</v>
      </c>
      <c r="N22" s="20" t="n">
        <v>15.2592962</v>
      </c>
      <c r="O22" s="18" t="s">
        <v>481</v>
      </c>
      <c r="P22" s="20" t="s">
        <v>481</v>
      </c>
      <c r="Q22" s="18" t="n">
        <v>481.75555063</v>
      </c>
      <c r="R22" s="20" t="n">
        <v>8.711038220000001</v>
      </c>
      <c r="S22" s="18" t="s">
        <v>481</v>
      </c>
      <c r="T22" s="20" t="s">
        <v>481</v>
      </c>
      <c r="U22" s="18" t="n">
        <v>385.91346298</v>
      </c>
      <c r="V22" s="20" t="n">
        <v>12.48399996</v>
      </c>
    </row>
    <row r="23" spans="1:22">
      <c r="A23" s="15" t="s">
        <v>498</v>
      </c>
      <c r="B23" s="17" t="n">
        <v>11583</v>
      </c>
      <c r="C23" s="18">
        <f>(243.0/B23*100)</f>
        <v/>
      </c>
      <c r="D23" s="19" t="n">
        <v>11340</v>
      </c>
      <c r="E23" s="18" t="n">
        <v>483.28282567</v>
      </c>
      <c r="F23" s="20" t="n">
        <v>3.41821331</v>
      </c>
      <c r="G23" s="18" t="n">
        <v>498.48933294</v>
      </c>
      <c r="H23" s="20" t="n">
        <v>3.17752634</v>
      </c>
      <c r="I23" s="18" t="n">
        <v>490.98462241</v>
      </c>
      <c r="J23" s="20" t="n">
        <v>4.44231142</v>
      </c>
      <c r="K23" s="18" t="n">
        <v>497.06261874</v>
      </c>
      <c r="L23" s="20" t="n">
        <v>6.31812045</v>
      </c>
      <c r="M23" s="18" t="n">
        <v>436.39321419</v>
      </c>
      <c r="N23" s="20" t="n">
        <v>6.25548004</v>
      </c>
      <c r="O23" s="18" t="s">
        <v>481</v>
      </c>
      <c r="P23" s="20" t="s">
        <v>481</v>
      </c>
      <c r="Q23" s="18" t="s">
        <v>481</v>
      </c>
      <c r="R23" s="20" t="s">
        <v>481</v>
      </c>
      <c r="S23" s="18" t="s">
        <v>481</v>
      </c>
      <c r="T23" s="20" t="s">
        <v>481</v>
      </c>
      <c r="U23" s="18" t="n">
        <v>406.76849273</v>
      </c>
      <c r="V23" s="20" t="n">
        <v>13.30955415</v>
      </c>
    </row>
    <row r="24" spans="1:22">
      <c r="A24" s="15" t="s">
        <v>499</v>
      </c>
      <c r="B24" s="17" t="n">
        <v>6647</v>
      </c>
      <c r="C24" s="18">
        <f>(7.0/B24*100)</f>
        <v/>
      </c>
      <c r="D24" s="19" t="n">
        <v>6640</v>
      </c>
      <c r="E24" s="18" t="n">
        <v>505.301197</v>
      </c>
      <c r="F24" s="20" t="n">
        <v>4.02730479</v>
      </c>
      <c r="G24" s="18" t="n">
        <v>516.6841348299999</v>
      </c>
      <c r="H24" s="20" t="n">
        <v>3.61478783</v>
      </c>
      <c r="I24" s="18" t="n">
        <v>527.0471450700001</v>
      </c>
      <c r="J24" s="20" t="n">
        <v>3.85873659</v>
      </c>
      <c r="K24" s="18" t="n">
        <v>525.02382441</v>
      </c>
      <c r="L24" s="20" t="n">
        <v>5.18012495</v>
      </c>
      <c r="M24" s="18" t="n">
        <v>470.10022337</v>
      </c>
      <c r="N24" s="20" t="n">
        <v>16.01405269</v>
      </c>
      <c r="O24" s="18" t="s">
        <v>481</v>
      </c>
      <c r="P24" s="20" t="s">
        <v>481</v>
      </c>
      <c r="Q24" s="18" t="s">
        <v>481</v>
      </c>
      <c r="R24" s="20" t="s">
        <v>481</v>
      </c>
      <c r="S24" s="18" t="s">
        <v>481</v>
      </c>
      <c r="T24" s="20" t="s">
        <v>481</v>
      </c>
      <c r="U24" s="18" t="n">
        <v>424.76707945</v>
      </c>
      <c r="V24" s="20" t="n">
        <v>12.83053637</v>
      </c>
    </row>
    <row r="25" spans="1:22">
      <c r="A25" s="15" t="s">
        <v>500</v>
      </c>
      <c r="B25" s="17" t="n">
        <v>5581</v>
      </c>
      <c r="C25" s="18">
        <f>(25.0/B25*100)</f>
        <v/>
      </c>
      <c r="D25" s="19" t="n">
        <v>5556</v>
      </c>
      <c r="E25" s="18" t="n">
        <v>521.97011911</v>
      </c>
      <c r="F25" s="20" t="n">
        <v>4.81817926</v>
      </c>
      <c r="G25" s="18" t="n">
        <v>521.52796877</v>
      </c>
      <c r="H25" s="20" t="n">
        <v>3.77264878</v>
      </c>
      <c r="I25" s="18" t="n">
        <v>532.11943477</v>
      </c>
      <c r="J25" s="20" t="n">
        <v>3.76546923</v>
      </c>
      <c r="K25" s="18" t="n">
        <v>532.70135284</v>
      </c>
      <c r="L25" s="20" t="n">
        <v>6.66229032</v>
      </c>
      <c r="M25" s="18" t="n">
        <v>421.68171102</v>
      </c>
      <c r="N25" s="20" t="n">
        <v>6.83880854</v>
      </c>
      <c r="O25" s="18" t="s">
        <v>481</v>
      </c>
      <c r="P25" s="20" t="s">
        <v>481</v>
      </c>
      <c r="Q25" s="18" t="s">
        <v>481</v>
      </c>
      <c r="R25" s="20" t="s">
        <v>481</v>
      </c>
      <c r="S25" s="18" t="s">
        <v>481</v>
      </c>
      <c r="T25" s="20" t="s">
        <v>481</v>
      </c>
      <c r="U25" s="18" t="n">
        <v>450.38035585</v>
      </c>
      <c r="V25" s="20" t="n">
        <v>28.09761842</v>
      </c>
    </row>
    <row r="26" spans="1:22">
      <c r="A26" s="15" t="s">
        <v>501</v>
      </c>
      <c r="B26" s="17" t="n">
        <v>4869</v>
      </c>
      <c r="C26" s="18">
        <f>(58.0/B26*100)</f>
        <v/>
      </c>
      <c r="D26" s="19" t="n">
        <v>4811</v>
      </c>
      <c r="E26" s="18" t="n">
        <v>491.89430983</v>
      </c>
      <c r="F26" s="20" t="n">
        <v>2.59066357</v>
      </c>
      <c r="G26" s="18" t="n">
        <v>486.27326694</v>
      </c>
      <c r="H26" s="20" t="n">
        <v>2.97004578</v>
      </c>
      <c r="I26" s="18" t="n">
        <v>493.02454219</v>
      </c>
      <c r="J26" s="20" t="n">
        <v>3.71056117</v>
      </c>
      <c r="K26" s="18" t="n">
        <v>488.06982824</v>
      </c>
      <c r="L26" s="20" t="n">
        <v>6.52581069</v>
      </c>
      <c r="M26" s="18" t="n">
        <v>467.99747676</v>
      </c>
      <c r="N26" s="20" t="n">
        <v>7.60690177</v>
      </c>
      <c r="O26" s="18" t="s">
        <v>481</v>
      </c>
      <c r="P26" s="20" t="s">
        <v>481</v>
      </c>
      <c r="Q26" s="18" t="s">
        <v>481</v>
      </c>
      <c r="R26" s="20" t="s">
        <v>481</v>
      </c>
      <c r="S26" s="18" t="s">
        <v>481</v>
      </c>
      <c r="T26" s="20" t="s">
        <v>481</v>
      </c>
      <c r="U26" s="18" t="n">
        <v>415.54069585</v>
      </c>
      <c r="V26" s="20" t="n">
        <v>15.34431123</v>
      </c>
    </row>
    <row r="27" spans="1:22">
      <c r="A27" s="15" t="s">
        <v>502</v>
      </c>
      <c r="B27" s="17" t="n">
        <v>5299</v>
      </c>
      <c r="C27" s="18">
        <f>(73.0/B27*100)</f>
        <v/>
      </c>
      <c r="D27" s="19" t="n">
        <v>5226</v>
      </c>
      <c r="E27" s="18" t="n">
        <v>492.69888769</v>
      </c>
      <c r="F27" s="20" t="n">
        <v>2.77104338</v>
      </c>
      <c r="G27" s="18" t="n">
        <v>497.11102346</v>
      </c>
      <c r="H27" s="20" t="n">
        <v>3.20318949</v>
      </c>
      <c r="I27" s="18" t="n">
        <v>488.87325051</v>
      </c>
      <c r="J27" s="20" t="n">
        <v>3.25131171</v>
      </c>
      <c r="K27" s="18" t="n">
        <v>483.60054851</v>
      </c>
      <c r="L27" s="20" t="n">
        <v>5.38748568</v>
      </c>
      <c r="M27" s="18" t="n">
        <v>420.45359793</v>
      </c>
      <c r="N27" s="20" t="n">
        <v>3.81960599</v>
      </c>
      <c r="O27" s="18" t="s">
        <v>481</v>
      </c>
      <c r="P27" s="20" t="s">
        <v>481</v>
      </c>
      <c r="Q27" s="18" t="s">
        <v>481</v>
      </c>
      <c r="R27" s="20" t="s">
        <v>481</v>
      </c>
      <c r="S27" s="18" t="s">
        <v>481</v>
      </c>
      <c r="T27" s="20" t="s">
        <v>481</v>
      </c>
      <c r="U27" s="18" t="n">
        <v>395.86476618</v>
      </c>
      <c r="V27" s="20" t="n">
        <v>10.02698803</v>
      </c>
    </row>
    <row r="28" spans="1:22">
      <c r="A28" s="15" t="s">
        <v>503</v>
      </c>
      <c r="B28" s="17" t="n">
        <v>7568</v>
      </c>
      <c r="C28" s="18">
        <f>(242.0/B28*100)</f>
        <v/>
      </c>
      <c r="D28" s="19" t="n">
        <v>7326</v>
      </c>
      <c r="E28" s="18" t="n">
        <v>423.17183506</v>
      </c>
      <c r="F28" s="20" t="n">
        <v>2.86297545</v>
      </c>
      <c r="G28" s="18" t="n">
        <v>437.06496479</v>
      </c>
      <c r="H28" s="20" t="n">
        <v>3.65030091</v>
      </c>
      <c r="I28" s="18" t="n">
        <v>427.12731544</v>
      </c>
      <c r="J28" s="20" t="n">
        <v>3.88126128</v>
      </c>
      <c r="K28" s="18" t="n">
        <v>427.68041447</v>
      </c>
      <c r="L28" s="20" t="n">
        <v>9.26439248</v>
      </c>
      <c r="M28" s="18" t="n">
        <v>420.50292955</v>
      </c>
      <c r="N28" s="20" t="n">
        <v>13.30341568</v>
      </c>
      <c r="O28" s="18" t="s">
        <v>481</v>
      </c>
      <c r="P28" s="20" t="s">
        <v>481</v>
      </c>
      <c r="Q28" s="18" t="s">
        <v>481</v>
      </c>
      <c r="R28" s="20" t="s">
        <v>481</v>
      </c>
      <c r="S28" s="18" t="s">
        <v>481</v>
      </c>
      <c r="T28" s="20" t="s">
        <v>481</v>
      </c>
      <c r="U28" s="18" t="n">
        <v>375.35976906</v>
      </c>
      <c r="V28" s="20" t="n">
        <v>7.80136055</v>
      </c>
    </row>
    <row r="29" spans="1:22">
      <c r="A29" s="15" t="s">
        <v>504</v>
      </c>
      <c r="B29" s="17" t="n">
        <v>5385</v>
      </c>
      <c r="C29" s="18">
        <f>(30.0/B29*100)</f>
        <v/>
      </c>
      <c r="D29" s="19" t="n">
        <v>5355</v>
      </c>
      <c r="E29" s="18" t="n">
        <v>498.15146656</v>
      </c>
      <c r="F29" s="20" t="n">
        <v>5.11977278</v>
      </c>
      <c r="G29" s="18" t="n">
        <v>504.51946028</v>
      </c>
      <c r="H29" s="20" t="n">
        <v>2.78853604</v>
      </c>
      <c r="I29" s="18" t="n">
        <v>507.42827292</v>
      </c>
      <c r="J29" s="20" t="n">
        <v>3.36405577</v>
      </c>
      <c r="K29" s="18" t="n">
        <v>516.84405331</v>
      </c>
      <c r="L29" s="20" t="n">
        <v>5.00911601</v>
      </c>
      <c r="M29" s="18" t="n">
        <v>500.05950033</v>
      </c>
      <c r="N29" s="20" t="n">
        <v>5.45605007</v>
      </c>
      <c r="O29" s="18" t="s">
        <v>481</v>
      </c>
      <c r="P29" s="20" t="s">
        <v>481</v>
      </c>
      <c r="Q29" s="18" t="s">
        <v>481</v>
      </c>
      <c r="R29" s="20" t="s">
        <v>481</v>
      </c>
      <c r="S29" s="18" t="s">
        <v>481</v>
      </c>
      <c r="T29" s="20" t="s">
        <v>481</v>
      </c>
      <c r="U29" s="18" t="n">
        <v>406.56400694</v>
      </c>
      <c r="V29" s="20" t="n">
        <v>15.1294382</v>
      </c>
    </row>
    <row r="30" spans="1:22">
      <c r="A30" s="15" t="s">
        <v>505</v>
      </c>
      <c r="B30" s="17" t="n">
        <v>4520</v>
      </c>
      <c r="C30" s="18">
        <f>(162.0/B30*100)</f>
        <v/>
      </c>
      <c r="D30" s="19" t="n">
        <v>4358</v>
      </c>
      <c r="E30" s="18" t="n">
        <v>515.30361165</v>
      </c>
      <c r="F30" s="20" t="n">
        <v>3.59082169</v>
      </c>
      <c r="G30" s="18" t="n">
        <v>525.61709935</v>
      </c>
      <c r="H30" s="20" t="n">
        <v>4.01753898</v>
      </c>
      <c r="I30" s="18" t="n">
        <v>530.44293566</v>
      </c>
      <c r="J30" s="20" t="n">
        <v>3.9652771</v>
      </c>
      <c r="K30" s="18" t="n">
        <v>533.3374927999999</v>
      </c>
      <c r="L30" s="20" t="n">
        <v>6.05589763</v>
      </c>
      <c r="M30" s="18" t="n">
        <v>418.7611067</v>
      </c>
      <c r="N30" s="20" t="n">
        <v>6.04878688</v>
      </c>
      <c r="O30" s="18" t="s">
        <v>481</v>
      </c>
      <c r="P30" s="20" t="s">
        <v>481</v>
      </c>
      <c r="Q30" s="18" t="s">
        <v>481</v>
      </c>
      <c r="R30" s="20" t="s">
        <v>481</v>
      </c>
      <c r="S30" s="18" t="s">
        <v>481</v>
      </c>
      <c r="T30" s="20" t="s">
        <v>481</v>
      </c>
      <c r="U30" s="18" t="n">
        <v>414.83849848</v>
      </c>
      <c r="V30" s="20" t="n">
        <v>11.93070907</v>
      </c>
    </row>
    <row r="31" spans="1:22">
      <c r="A31" s="15" t="s">
        <v>506</v>
      </c>
      <c r="B31" s="17" t="n">
        <v>5456</v>
      </c>
      <c r="C31" s="18">
        <f>(139.0/B31*100)</f>
        <v/>
      </c>
      <c r="D31" s="19" t="n">
        <v>5317</v>
      </c>
      <c r="E31" s="18" t="n">
        <v>523.3554445</v>
      </c>
      <c r="F31" s="20" t="n">
        <v>3.00191596</v>
      </c>
      <c r="G31" s="18" t="n">
        <v>527.03383632</v>
      </c>
      <c r="H31" s="20" t="n">
        <v>3.12269162</v>
      </c>
      <c r="I31" s="18" t="n">
        <v>511.05343674</v>
      </c>
      <c r="J31" s="20" t="n">
        <v>4.3280704</v>
      </c>
      <c r="K31" s="18" t="n">
        <v>470.7184532</v>
      </c>
      <c r="L31" s="20" t="n">
        <v>8.593321769999999</v>
      </c>
      <c r="M31" s="18" t="s">
        <v>481</v>
      </c>
      <c r="N31" s="20" t="s">
        <v>481</v>
      </c>
      <c r="O31" s="18" t="s">
        <v>481</v>
      </c>
      <c r="P31" s="20" t="s">
        <v>481</v>
      </c>
      <c r="Q31" s="18" t="s">
        <v>481</v>
      </c>
      <c r="R31" s="20" t="s">
        <v>481</v>
      </c>
      <c r="S31" s="18" t="s">
        <v>481</v>
      </c>
      <c r="T31" s="20" t="s">
        <v>481</v>
      </c>
      <c r="U31" s="18" t="n">
        <v>403.42848449</v>
      </c>
      <c r="V31" s="20" t="n">
        <v>8.61497061</v>
      </c>
    </row>
    <row r="32" spans="1:22">
      <c r="A32" s="15" t="s">
        <v>507</v>
      </c>
      <c r="B32" s="17" t="n">
        <v>4478</v>
      </c>
      <c r="C32" s="18">
        <f>(6.0/B32*100)</f>
        <v/>
      </c>
      <c r="D32" s="19" t="n">
        <v>4472</v>
      </c>
      <c r="E32" s="18" t="n">
        <v>505.48565006</v>
      </c>
      <c r="F32" s="20" t="n">
        <v>3.60249076</v>
      </c>
      <c r="G32" s="18" t="n">
        <v>508.98081985</v>
      </c>
      <c r="H32" s="20" t="n">
        <v>2.93221197</v>
      </c>
      <c r="I32" s="18" t="n">
        <v>507.81658499</v>
      </c>
      <c r="J32" s="20" t="n">
        <v>3.83918877</v>
      </c>
      <c r="K32" s="18" t="n">
        <v>514.20855824</v>
      </c>
      <c r="L32" s="20" t="n">
        <v>5.87766612</v>
      </c>
      <c r="M32" s="18" t="n">
        <v>418.27699634</v>
      </c>
      <c r="N32" s="20" t="n">
        <v>11.93967801</v>
      </c>
      <c r="O32" s="18" t="s">
        <v>481</v>
      </c>
      <c r="P32" s="20" t="s">
        <v>481</v>
      </c>
      <c r="Q32" s="18" t="s">
        <v>481</v>
      </c>
      <c r="R32" s="20" t="s">
        <v>481</v>
      </c>
      <c r="S32" s="18" t="s">
        <v>481</v>
      </c>
      <c r="T32" s="20" t="s">
        <v>481</v>
      </c>
      <c r="U32" s="18" t="n">
        <v>442.35867714</v>
      </c>
      <c r="V32" s="20" t="n">
        <v>13.69279756</v>
      </c>
    </row>
    <row r="33" spans="1:22">
      <c r="A33" s="15" t="s">
        <v>508</v>
      </c>
      <c r="B33" s="17" t="n">
        <v>7325</v>
      </c>
      <c r="C33" s="18">
        <f>(78.0/B33*100)</f>
        <v/>
      </c>
      <c r="D33" s="19" t="n">
        <v>7247</v>
      </c>
      <c r="E33" s="18" t="n">
        <v>492.60765725</v>
      </c>
      <c r="F33" s="20" t="n">
        <v>3.71147461</v>
      </c>
      <c r="G33" s="18" t="n">
        <v>502.2301238</v>
      </c>
      <c r="H33" s="20" t="n">
        <v>4.60939391</v>
      </c>
      <c r="I33" s="18" t="n">
        <v>499.80320371</v>
      </c>
      <c r="J33" s="20" t="n">
        <v>4.43677954</v>
      </c>
      <c r="K33" s="18" t="n">
        <v>502.06636805</v>
      </c>
      <c r="L33" s="20" t="n">
        <v>10.3899054</v>
      </c>
      <c r="M33" s="18" t="n">
        <v>504.79760102</v>
      </c>
      <c r="N33" s="20" t="n">
        <v>3.40739521</v>
      </c>
      <c r="O33" s="18" t="s">
        <v>481</v>
      </c>
      <c r="P33" s="20" t="s">
        <v>481</v>
      </c>
      <c r="Q33" s="18" t="s">
        <v>481</v>
      </c>
      <c r="R33" s="20" t="s">
        <v>481</v>
      </c>
      <c r="S33" s="18" t="s">
        <v>481</v>
      </c>
      <c r="T33" s="20" t="s">
        <v>481</v>
      </c>
      <c r="U33" s="18" t="n">
        <v>462.33779777</v>
      </c>
      <c r="V33" s="20" t="n">
        <v>11.95740221</v>
      </c>
    </row>
    <row r="34" spans="1:22">
      <c r="A34" s="15" t="s">
        <v>509</v>
      </c>
      <c r="B34" s="17" t="n">
        <v>6350</v>
      </c>
      <c r="C34" s="18">
        <f>(101.0/B34*100)</f>
        <v/>
      </c>
      <c r="D34" s="19" t="n">
        <v>6249</v>
      </c>
      <c r="E34" s="18" t="n">
        <v>454.33119907</v>
      </c>
      <c r="F34" s="20" t="n">
        <v>3.92584398</v>
      </c>
      <c r="G34" s="18" t="n">
        <v>470.68781134</v>
      </c>
      <c r="H34" s="20" t="n">
        <v>3.79886766</v>
      </c>
      <c r="I34" s="18" t="n">
        <v>462.79237146</v>
      </c>
      <c r="J34" s="20" t="n">
        <v>3.4566983</v>
      </c>
      <c r="K34" s="18" t="n">
        <v>457.27274317</v>
      </c>
      <c r="L34" s="20" t="n">
        <v>5.93478478</v>
      </c>
      <c r="M34" s="18" t="n">
        <v>412.69710629</v>
      </c>
      <c r="N34" s="20" t="n">
        <v>14.24962195</v>
      </c>
      <c r="O34" s="18" t="s">
        <v>481</v>
      </c>
      <c r="P34" s="20" t="s">
        <v>481</v>
      </c>
      <c r="Q34" s="18" t="s">
        <v>481</v>
      </c>
      <c r="R34" s="20" t="s">
        <v>481</v>
      </c>
      <c r="S34" s="18" t="s">
        <v>481</v>
      </c>
      <c r="T34" s="20" t="s">
        <v>481</v>
      </c>
      <c r="U34" s="18" t="n">
        <v>338.97004184</v>
      </c>
      <c r="V34" s="20" t="n">
        <v>10.63171561</v>
      </c>
    </row>
    <row r="35" spans="1:22">
      <c r="A35" s="15" t="s">
        <v>510</v>
      </c>
      <c r="B35" s="17" t="n">
        <v>6406</v>
      </c>
      <c r="C35" s="18">
        <f>(58.0/B35*100)</f>
        <v/>
      </c>
      <c r="D35" s="19" t="n">
        <v>6348</v>
      </c>
      <c r="E35" s="18" t="n">
        <v>498.48276499</v>
      </c>
      <c r="F35" s="20" t="n">
        <v>5.21463295</v>
      </c>
      <c r="G35" s="18" t="n">
        <v>503.09833463</v>
      </c>
      <c r="H35" s="20" t="n">
        <v>4.05039025</v>
      </c>
      <c r="I35" s="18" t="n">
        <v>494.14338805</v>
      </c>
      <c r="J35" s="20" t="n">
        <v>6.06911061</v>
      </c>
      <c r="K35" s="18" t="n">
        <v>474.05516928</v>
      </c>
      <c r="L35" s="20" t="n">
        <v>8.72707213</v>
      </c>
      <c r="M35" s="18" t="n">
        <v>511.96195839</v>
      </c>
      <c r="N35" s="20" t="n">
        <v>2.20247171</v>
      </c>
      <c r="O35" s="18" t="s">
        <v>481</v>
      </c>
      <c r="P35" s="20" t="s">
        <v>481</v>
      </c>
      <c r="Q35" s="18" t="s">
        <v>481</v>
      </c>
      <c r="R35" s="20" t="s">
        <v>481</v>
      </c>
      <c r="S35" s="18" t="s">
        <v>481</v>
      </c>
      <c r="T35" s="20" t="s">
        <v>481</v>
      </c>
      <c r="U35" s="18" t="n">
        <v>457.74463343</v>
      </c>
      <c r="V35" s="20" t="n">
        <v>14.17893025</v>
      </c>
    </row>
    <row r="36" spans="1:22">
      <c r="A36" s="15" t="s">
        <v>511</v>
      </c>
      <c r="B36" s="17" t="n">
        <v>6736</v>
      </c>
      <c r="C36" s="18">
        <f>(55.0/B36*100)</f>
        <v/>
      </c>
      <c r="D36" s="19" t="n">
        <v>6681</v>
      </c>
      <c r="E36" s="18" t="n">
        <v>491.85505918</v>
      </c>
      <c r="F36" s="20" t="n">
        <v>3.46156657</v>
      </c>
      <c r="G36" s="18" t="n">
        <v>502.48408725</v>
      </c>
      <c r="H36" s="20" t="n">
        <v>3.05184748</v>
      </c>
      <c r="I36" s="18" t="n">
        <v>501.84864392</v>
      </c>
      <c r="J36" s="20" t="n">
        <v>3.33219372</v>
      </c>
      <c r="K36" s="18" t="n">
        <v>505.9087408</v>
      </c>
      <c r="L36" s="20" t="n">
        <v>5.25035241</v>
      </c>
      <c r="M36" s="18" t="n">
        <v>490.3722416</v>
      </c>
      <c r="N36" s="20" t="n">
        <v>4.18420925</v>
      </c>
      <c r="O36" s="18" t="s">
        <v>481</v>
      </c>
      <c r="P36" s="20" t="s">
        <v>481</v>
      </c>
      <c r="Q36" s="18" t="s">
        <v>481</v>
      </c>
      <c r="R36" s="20" t="s">
        <v>481</v>
      </c>
      <c r="S36" s="18" t="s">
        <v>481</v>
      </c>
      <c r="T36" s="20" t="s">
        <v>481</v>
      </c>
      <c r="U36" s="18" t="n">
        <v>425.59537104</v>
      </c>
      <c r="V36" s="20" t="n">
        <v>9.23175494</v>
      </c>
    </row>
    <row r="37" spans="1:22">
      <c r="A37" s="15" t="s">
        <v>512</v>
      </c>
      <c r="B37" s="17" t="n">
        <v>5458</v>
      </c>
      <c r="C37" s="18">
        <f>(104.0/B37*100)</f>
        <v/>
      </c>
      <c r="D37" s="19" t="n">
        <v>5354</v>
      </c>
      <c r="E37" s="18" t="n">
        <v>515.27355516</v>
      </c>
      <c r="F37" s="20" t="n">
        <v>4.03726983</v>
      </c>
      <c r="G37" s="18" t="n">
        <v>512.2137494</v>
      </c>
      <c r="H37" s="20" t="n">
        <v>3.52807588</v>
      </c>
      <c r="I37" s="18" t="n">
        <v>507.33887005</v>
      </c>
      <c r="J37" s="20" t="n">
        <v>4.59674304</v>
      </c>
      <c r="K37" s="18" t="n">
        <v>478.50486502</v>
      </c>
      <c r="L37" s="20" t="n">
        <v>8.45533625</v>
      </c>
      <c r="M37" s="18" t="n">
        <v>377.66528973</v>
      </c>
      <c r="N37" s="20" t="n">
        <v>8.85964399</v>
      </c>
      <c r="O37" s="18" t="s">
        <v>481</v>
      </c>
      <c r="P37" s="20" t="s">
        <v>481</v>
      </c>
      <c r="Q37" s="18" t="s">
        <v>481</v>
      </c>
      <c r="R37" s="20" t="s">
        <v>481</v>
      </c>
      <c r="S37" s="18" t="s">
        <v>481</v>
      </c>
      <c r="T37" s="20" t="s">
        <v>481</v>
      </c>
      <c r="U37" s="18" t="n">
        <v>403.36028743</v>
      </c>
      <c r="V37" s="20" t="n">
        <v>11.47165781</v>
      </c>
    </row>
    <row r="38" spans="1:22">
      <c r="A38" s="15" t="s">
        <v>513</v>
      </c>
      <c r="B38" s="17" t="n">
        <v>5860</v>
      </c>
      <c r="C38" s="18">
        <f>(21.0/B38*100)</f>
        <v/>
      </c>
      <c r="D38" s="19" t="n">
        <v>5839</v>
      </c>
      <c r="E38" s="18" t="n">
        <v>507.21737065</v>
      </c>
      <c r="F38" s="20" t="n">
        <v>3.77920514</v>
      </c>
      <c r="G38" s="18" t="n">
        <v>501.30120846</v>
      </c>
      <c r="H38" s="20" t="n">
        <v>3.91986689</v>
      </c>
      <c r="I38" s="18" t="n">
        <v>494.06040751</v>
      </c>
      <c r="J38" s="20" t="n">
        <v>4.99813593</v>
      </c>
      <c r="K38" s="18" t="n">
        <v>488.46901694</v>
      </c>
      <c r="L38" s="20" t="n">
        <v>6.47294381</v>
      </c>
      <c r="M38" s="18" t="n">
        <v>451.3764209</v>
      </c>
      <c r="N38" s="20" t="n">
        <v>7.03334187</v>
      </c>
      <c r="O38" s="18" t="s">
        <v>481</v>
      </c>
      <c r="P38" s="20" t="s">
        <v>481</v>
      </c>
      <c r="Q38" s="18" t="s">
        <v>481</v>
      </c>
      <c r="R38" s="20" t="s">
        <v>481</v>
      </c>
      <c r="S38" s="18" t="s">
        <v>481</v>
      </c>
      <c r="T38" s="20" t="s">
        <v>481</v>
      </c>
      <c r="U38" s="18" t="n">
        <v>437.61456194</v>
      </c>
      <c r="V38" s="20" t="n">
        <v>7.70982907</v>
      </c>
    </row>
    <row r="39" spans="1:22">
      <c r="A39" s="15" t="s">
        <v>514</v>
      </c>
      <c r="B39" s="17" t="n">
        <v>5895</v>
      </c>
      <c r="C39" s="18">
        <f>(33.0/B39*100)</f>
        <v/>
      </c>
      <c r="D39" s="19" t="n">
        <v>5862</v>
      </c>
      <c r="E39" s="18" t="n">
        <v>432.28087543</v>
      </c>
      <c r="F39" s="20" t="n">
        <v>4.64973224</v>
      </c>
      <c r="G39" s="18" t="n">
        <v>441.96366218</v>
      </c>
      <c r="H39" s="20" t="n">
        <v>4.44416173</v>
      </c>
      <c r="I39" s="18" t="n">
        <v>433.83737677</v>
      </c>
      <c r="J39" s="20" t="n">
        <v>4.96466877</v>
      </c>
      <c r="K39" s="18" t="n">
        <v>423.46516612</v>
      </c>
      <c r="L39" s="20" t="n">
        <v>8.44606729</v>
      </c>
      <c r="M39" s="18" t="n">
        <v>385.43607751</v>
      </c>
      <c r="N39" s="20" t="n">
        <v>6.46388279</v>
      </c>
      <c r="O39" s="18" t="s">
        <v>481</v>
      </c>
      <c r="P39" s="20" t="s">
        <v>481</v>
      </c>
      <c r="Q39" s="18" t="s">
        <v>481</v>
      </c>
      <c r="R39" s="20" t="s">
        <v>481</v>
      </c>
      <c r="S39" s="18" t="s">
        <v>481</v>
      </c>
      <c r="T39" s="20" t="s">
        <v>481</v>
      </c>
      <c r="U39" s="18" t="n">
        <v>357.22234486</v>
      </c>
      <c r="V39" s="20" t="n">
        <v>12.26195774</v>
      </c>
    </row>
    <row r="40" spans="1:22">
      <c r="A40" s="15" t="s">
        <v>515</v>
      </c>
      <c r="B40" s="17" t="n">
        <v>14157</v>
      </c>
      <c r="C40" s="18">
        <f>(376.0/B40*100)</f>
        <v/>
      </c>
      <c r="D40" s="19" t="n">
        <v>13781</v>
      </c>
      <c r="E40" s="18" t="n">
        <v>497.25449034</v>
      </c>
      <c r="F40" s="20" t="n">
        <v>3.49555046</v>
      </c>
      <c r="G40" s="18" t="n">
        <v>510.79264571</v>
      </c>
      <c r="H40" s="20" t="n">
        <v>3.4500755</v>
      </c>
      <c r="I40" s="18" t="n">
        <v>510.09823496</v>
      </c>
      <c r="J40" s="20" t="n">
        <v>3.6133854</v>
      </c>
      <c r="K40" s="18" t="n">
        <v>499.94262235</v>
      </c>
      <c r="L40" s="20" t="n">
        <v>5.17384832</v>
      </c>
      <c r="M40" s="18" t="n">
        <v>419.2667557</v>
      </c>
      <c r="N40" s="20" t="n">
        <v>6.86651094</v>
      </c>
      <c r="O40" s="18" t="s">
        <v>481</v>
      </c>
      <c r="P40" s="20" t="s">
        <v>481</v>
      </c>
      <c r="Q40" s="18" t="s">
        <v>481</v>
      </c>
      <c r="R40" s="20" t="s">
        <v>481</v>
      </c>
      <c r="S40" s="18" t="s">
        <v>481</v>
      </c>
      <c r="T40" s="20" t="s">
        <v>481</v>
      </c>
      <c r="U40" s="18" t="n">
        <v>393.29913928</v>
      </c>
      <c r="V40" s="20" t="n">
        <v>8.98471988</v>
      </c>
    </row>
    <row r="41" spans="1:22">
      <c r="A41" s="15" t="s">
        <v>516</v>
      </c>
      <c r="B41" s="17" t="n">
        <v>5712</v>
      </c>
      <c r="C41" s="18">
        <f>(52.0/B41*100)</f>
        <v/>
      </c>
      <c r="D41" s="19" t="n">
        <v>5660</v>
      </c>
      <c r="E41" s="18" t="n">
        <v>503.27317733</v>
      </c>
      <c r="F41" s="20" t="n">
        <v>3.90276651</v>
      </c>
      <c r="G41" s="18" t="n">
        <v>501.9487465</v>
      </c>
      <c r="H41" s="20" t="n">
        <v>4.28182213</v>
      </c>
      <c r="I41" s="18" t="n">
        <v>500.74507821</v>
      </c>
      <c r="J41" s="20" t="n">
        <v>4.38629309</v>
      </c>
      <c r="K41" s="18" t="n">
        <v>510.67630818</v>
      </c>
      <c r="L41" s="20" t="n">
        <v>6.151916</v>
      </c>
      <c r="M41" s="18" t="n">
        <v>460.36740886</v>
      </c>
      <c r="N41" s="20" t="n">
        <v>8.72283927</v>
      </c>
      <c r="O41" s="18" t="s">
        <v>481</v>
      </c>
      <c r="P41" s="20" t="s">
        <v>481</v>
      </c>
      <c r="Q41" s="18" t="s">
        <v>481</v>
      </c>
      <c r="R41" s="20" t="s">
        <v>481</v>
      </c>
      <c r="S41" s="18" t="s">
        <v>481</v>
      </c>
      <c r="T41" s="20" t="s">
        <v>481</v>
      </c>
      <c r="U41" s="18" t="n">
        <v>402.60485829</v>
      </c>
      <c r="V41" s="20" t="n">
        <v>15.67125273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349.92619821</v>
      </c>
      <c r="F45" s="20" t="n">
        <v>3.34263611</v>
      </c>
      <c r="G45" s="18" t="n">
        <v>354.30867935</v>
      </c>
      <c r="H45" s="20" t="n">
        <v>3.68201649</v>
      </c>
      <c r="I45" s="18" t="n">
        <v>351.84472875</v>
      </c>
      <c r="J45" s="20" t="n">
        <v>4.3944779</v>
      </c>
      <c r="K45" s="18" t="n">
        <v>339.16230899</v>
      </c>
      <c r="L45" s="20" t="n">
        <v>5.43365344</v>
      </c>
      <c r="M45" s="18" t="s">
        <v>481</v>
      </c>
      <c r="N45" s="20" t="s">
        <v>481</v>
      </c>
      <c r="O45" s="18" t="s">
        <v>481</v>
      </c>
      <c r="P45" s="20" t="s">
        <v>481</v>
      </c>
      <c r="Q45" s="18" t="n">
        <v>278.69710433</v>
      </c>
      <c r="R45" s="20" t="n">
        <v>39.33340905</v>
      </c>
      <c r="S45" s="18" t="n">
        <v>337.44783317</v>
      </c>
      <c r="T45" s="20" t="n">
        <v>17.03581273</v>
      </c>
      <c r="U45" s="18" t="n">
        <v>336.22668748</v>
      </c>
      <c r="V45" s="20" t="n">
        <v>7.196167</v>
      </c>
    </row>
    <row r="46" spans="1:22">
      <c r="A46" s="15" t="s">
        <v>521</v>
      </c>
      <c r="B46" s="17" t="n">
        <v>23141</v>
      </c>
      <c r="C46" s="18">
        <f>(1960.0/B46*100)</f>
        <v/>
      </c>
      <c r="D46" s="19" t="n">
        <v>21181</v>
      </c>
      <c r="E46" s="18" t="n">
        <v>423.68053967</v>
      </c>
      <c r="F46" s="20" t="n">
        <v>3.229767</v>
      </c>
      <c r="G46" s="18" t="n">
        <v>437.36268629</v>
      </c>
      <c r="H46" s="20" t="n">
        <v>4.26795756</v>
      </c>
      <c r="I46" s="18" t="n">
        <v>432.70603665</v>
      </c>
      <c r="J46" s="20" t="n">
        <v>4.35547186</v>
      </c>
      <c r="K46" s="18" t="n">
        <v>423.80778777</v>
      </c>
      <c r="L46" s="20" t="n">
        <v>6.74896523</v>
      </c>
      <c r="M46" s="18" t="n">
        <v>361.70374871</v>
      </c>
      <c r="N46" s="20" t="n">
        <v>3.67101074</v>
      </c>
      <c r="O46" s="18" t="s">
        <v>481</v>
      </c>
      <c r="P46" s="20" t="s">
        <v>481</v>
      </c>
      <c r="Q46" s="18" t="s">
        <v>481</v>
      </c>
      <c r="R46" s="20" t="s">
        <v>481</v>
      </c>
      <c r="S46" s="18" t="s">
        <v>481</v>
      </c>
      <c r="T46" s="20" t="s">
        <v>481</v>
      </c>
      <c r="U46" s="18" t="n">
        <v>372.3633676</v>
      </c>
      <c r="V46" s="20" t="n">
        <v>4.51823574</v>
      </c>
    </row>
    <row r="47" spans="1:22">
      <c r="A47" s="15" t="s">
        <v>522</v>
      </c>
      <c r="B47" s="17" t="n">
        <v>5928</v>
      </c>
      <c r="C47" s="18">
        <f>(267.0/B47*100)</f>
        <v/>
      </c>
      <c r="D47" s="19" t="n">
        <v>5661</v>
      </c>
      <c r="E47" s="18" t="n">
        <v>444.52862838</v>
      </c>
      <c r="F47" s="20" t="n">
        <v>5.14604327</v>
      </c>
      <c r="G47" s="18" t="n">
        <v>456.93388018</v>
      </c>
      <c r="H47" s="20" t="n">
        <v>5.08450898</v>
      </c>
      <c r="I47" s="18" t="n">
        <v>457.5029059</v>
      </c>
      <c r="J47" s="20" t="n">
        <v>5.72548259</v>
      </c>
      <c r="K47" s="18" t="n">
        <v>450.06474548</v>
      </c>
      <c r="L47" s="20" t="n">
        <v>8.91874007</v>
      </c>
      <c r="M47" s="18" t="n">
        <v>330.16195456</v>
      </c>
      <c r="N47" s="20" t="n">
        <v>6.5233442</v>
      </c>
      <c r="O47" s="18" t="s">
        <v>481</v>
      </c>
      <c r="P47" s="20" t="s">
        <v>481</v>
      </c>
      <c r="Q47" s="18" t="s">
        <v>481</v>
      </c>
      <c r="R47" s="20" t="s">
        <v>481</v>
      </c>
      <c r="S47" s="18" t="s">
        <v>481</v>
      </c>
      <c r="T47" s="20" t="s">
        <v>481</v>
      </c>
      <c r="U47" s="18" t="n">
        <v>327.6367037</v>
      </c>
      <c r="V47" s="20" t="n">
        <v>8.51455945</v>
      </c>
    </row>
    <row r="48" spans="1:22">
      <c r="A48" s="15" t="s">
        <v>523</v>
      </c>
      <c r="B48" s="17" t="n">
        <v>9841</v>
      </c>
      <c r="C48" s="18">
        <f>(8.0/B48*100)</f>
        <v/>
      </c>
      <c r="D48" s="19" t="n">
        <v>9833</v>
      </c>
      <c r="E48" s="18" t="n">
        <v>505.30784713</v>
      </c>
      <c r="F48" s="20" t="n">
        <v>5.38678746</v>
      </c>
      <c r="G48" s="18" t="n">
        <v>508.62775002</v>
      </c>
      <c r="H48" s="20" t="n">
        <v>5.50107496</v>
      </c>
      <c r="I48" s="18" t="n">
        <v>479.60933705</v>
      </c>
      <c r="J48" s="20" t="n">
        <v>7.23338181</v>
      </c>
      <c r="K48" s="18" t="n">
        <v>467.30876001</v>
      </c>
      <c r="L48" s="20" t="n">
        <v>10.24304716</v>
      </c>
      <c r="M48" s="18" t="n">
        <v>442.18295743</v>
      </c>
      <c r="N48" s="20" t="n">
        <v>7.02465201</v>
      </c>
      <c r="O48" s="18" t="s">
        <v>481</v>
      </c>
      <c r="P48" s="20" t="s">
        <v>481</v>
      </c>
      <c r="Q48" s="18" t="s">
        <v>481</v>
      </c>
      <c r="R48" s="20" t="s">
        <v>481</v>
      </c>
      <c r="S48" s="18" t="s">
        <v>481</v>
      </c>
      <c r="T48" s="20" t="s">
        <v>481</v>
      </c>
      <c r="U48" s="18" t="n">
        <v>417.21384501</v>
      </c>
      <c r="V48" s="20" t="n">
        <v>18.90591761</v>
      </c>
    </row>
    <row r="49" spans="1:22">
      <c r="A49" s="15" t="s">
        <v>524</v>
      </c>
      <c r="B49" s="17" t="n">
        <v>6349</v>
      </c>
      <c r="C49" s="18">
        <f>(56.0/B49*100)</f>
        <v/>
      </c>
      <c r="D49" s="19" t="n">
        <v>6293</v>
      </c>
      <c r="E49" s="18" t="n">
        <v>425.0476641</v>
      </c>
      <c r="F49" s="20" t="n">
        <v>3.59177279</v>
      </c>
      <c r="G49" s="18" t="n">
        <v>433.01638662</v>
      </c>
      <c r="H49" s="20" t="n">
        <v>3.88243169</v>
      </c>
      <c r="I49" s="18" t="n">
        <v>428.3169154</v>
      </c>
      <c r="J49" s="20" t="n">
        <v>4.85907382</v>
      </c>
      <c r="K49" s="18" t="n">
        <v>424.78304953</v>
      </c>
      <c r="L49" s="20" t="n">
        <v>7.90271949</v>
      </c>
      <c r="M49" s="18" t="s">
        <v>481</v>
      </c>
      <c r="N49" s="20" t="s">
        <v>481</v>
      </c>
      <c r="O49" s="18" t="s">
        <v>481</v>
      </c>
      <c r="P49" s="20" t="s">
        <v>481</v>
      </c>
      <c r="Q49" s="18" t="s">
        <v>481</v>
      </c>
      <c r="R49" s="20" t="s">
        <v>481</v>
      </c>
      <c r="S49" s="18" t="n">
        <v>309.108</v>
      </c>
      <c r="T49" s="20" t="n">
        <v>51.2131624</v>
      </c>
      <c r="U49" s="18" t="n">
        <v>340.68729169</v>
      </c>
      <c r="V49" s="20" t="n">
        <v>9.937527960000001</v>
      </c>
    </row>
    <row r="50" spans="1:22">
      <c r="A50" s="15" t="s">
        <v>525</v>
      </c>
      <c r="B50" s="17" t="n">
        <v>11795</v>
      </c>
      <c r="C50" s="18">
        <f>(294.0/B50*100)</f>
        <v/>
      </c>
      <c r="D50" s="19" t="n">
        <v>11501</v>
      </c>
      <c r="E50" s="18" t="n">
        <v>423.66766121</v>
      </c>
      <c r="F50" s="20" t="n">
        <v>2.98893856</v>
      </c>
      <c r="G50" s="18" t="n">
        <v>433.7130884</v>
      </c>
      <c r="H50" s="20" t="n">
        <v>3.65418066</v>
      </c>
      <c r="I50" s="18" t="n">
        <v>439.86989963</v>
      </c>
      <c r="J50" s="20" t="n">
        <v>4.53786729</v>
      </c>
      <c r="K50" s="18" t="n">
        <v>432.51710336</v>
      </c>
      <c r="L50" s="20" t="n">
        <v>7.90573463</v>
      </c>
      <c r="M50" s="18" t="n">
        <v>366.92642505</v>
      </c>
      <c r="N50" s="20" t="n">
        <v>6.73675518</v>
      </c>
      <c r="O50" s="18" t="s">
        <v>481</v>
      </c>
      <c r="P50" s="20" t="s">
        <v>481</v>
      </c>
      <c r="Q50" s="18" t="s">
        <v>481</v>
      </c>
      <c r="R50" s="20" t="s">
        <v>481</v>
      </c>
      <c r="S50" s="18" t="s">
        <v>481</v>
      </c>
      <c r="T50" s="20" t="s">
        <v>481</v>
      </c>
      <c r="U50" s="18" t="n">
        <v>350.31848373</v>
      </c>
      <c r="V50" s="20" t="n">
        <v>9.875511189999999</v>
      </c>
    </row>
    <row r="51" spans="1:22">
      <c r="A51" s="15" t="s">
        <v>526</v>
      </c>
      <c r="B51" s="17" t="n">
        <v>6866</v>
      </c>
      <c r="C51" s="18">
        <f>(119.0/B51*100)</f>
        <v/>
      </c>
      <c r="D51" s="19" t="n">
        <v>6747</v>
      </c>
      <c r="E51" s="18" t="n">
        <v>425.11366565</v>
      </c>
      <c r="F51" s="20" t="n">
        <v>2.61035855</v>
      </c>
      <c r="G51" s="18" t="n">
        <v>440.06903112</v>
      </c>
      <c r="H51" s="20" t="n">
        <v>3.46482987</v>
      </c>
      <c r="I51" s="18" t="n">
        <v>436.65364589</v>
      </c>
      <c r="J51" s="20" t="n">
        <v>4.04303341</v>
      </c>
      <c r="K51" s="18" t="n">
        <v>434.97613123</v>
      </c>
      <c r="L51" s="20" t="n">
        <v>6.28413752</v>
      </c>
      <c r="M51" s="18" t="n">
        <v>383.27112715</v>
      </c>
      <c r="N51" s="20" t="n">
        <v>7.20497991</v>
      </c>
      <c r="O51" s="18" t="s">
        <v>481</v>
      </c>
      <c r="P51" s="20" t="s">
        <v>481</v>
      </c>
      <c r="Q51" s="18" t="s">
        <v>481</v>
      </c>
      <c r="R51" s="20" t="s">
        <v>481</v>
      </c>
      <c r="S51" s="18" t="s">
        <v>481</v>
      </c>
      <c r="T51" s="20" t="s">
        <v>481</v>
      </c>
      <c r="U51" s="18" t="n">
        <v>398.15531943</v>
      </c>
      <c r="V51" s="20" t="n">
        <v>9.3434162</v>
      </c>
    </row>
    <row r="52" spans="1:22">
      <c r="A52" s="15" t="s">
        <v>527</v>
      </c>
      <c r="B52" s="17" t="n">
        <v>5809</v>
      </c>
      <c r="C52" s="18">
        <f>(90.0/B52*100)</f>
        <v/>
      </c>
      <c r="D52" s="19" t="n">
        <v>5719</v>
      </c>
      <c r="E52" s="18" t="n">
        <v>497.30702224</v>
      </c>
      <c r="F52" s="20" t="n">
        <v>3.80208622</v>
      </c>
      <c r="G52" s="18" t="n">
        <v>493.07225892</v>
      </c>
      <c r="H52" s="20" t="n">
        <v>3.66778905</v>
      </c>
      <c r="I52" s="18" t="n">
        <v>497.45522868</v>
      </c>
      <c r="J52" s="20" t="n">
        <v>3.47613207</v>
      </c>
      <c r="K52" s="18" t="n">
        <v>507.84367265</v>
      </c>
      <c r="L52" s="20" t="n">
        <v>5.03870639</v>
      </c>
      <c r="M52" s="18" t="n">
        <v>421.26811804</v>
      </c>
      <c r="N52" s="20" t="n">
        <v>5.96822849</v>
      </c>
      <c r="O52" s="18" t="s">
        <v>481</v>
      </c>
      <c r="P52" s="20" t="s">
        <v>481</v>
      </c>
      <c r="Q52" s="18" t="s">
        <v>481</v>
      </c>
      <c r="R52" s="20" t="s">
        <v>481</v>
      </c>
      <c r="S52" s="18" t="s">
        <v>481</v>
      </c>
      <c r="T52" s="20" t="s">
        <v>481</v>
      </c>
      <c r="U52" s="18" t="n">
        <v>409.91743086</v>
      </c>
      <c r="V52" s="20" t="n">
        <v>9.01943934</v>
      </c>
    </row>
    <row r="53" spans="1:22">
      <c r="A53" s="15" t="s">
        <v>528</v>
      </c>
      <c r="B53" s="17" t="n">
        <v>5571</v>
      </c>
      <c r="C53" s="18">
        <f>(100.0/B53*100)</f>
        <v/>
      </c>
      <c r="D53" s="19" t="n">
        <v>5471</v>
      </c>
      <c r="E53" s="18" t="n">
        <v>458.99347694</v>
      </c>
      <c r="F53" s="20" t="n">
        <v>3.05610426</v>
      </c>
      <c r="G53" s="18" t="n">
        <v>456.30126174</v>
      </c>
      <c r="H53" s="20" t="n">
        <v>3.1509025</v>
      </c>
      <c r="I53" s="18" t="n">
        <v>451.04509643</v>
      </c>
      <c r="J53" s="20" t="n">
        <v>3.86676418</v>
      </c>
      <c r="K53" s="18" t="n">
        <v>421.11320577</v>
      </c>
      <c r="L53" s="20" t="n">
        <v>5.85311964</v>
      </c>
      <c r="M53" s="18" t="n">
        <v>364.18043417</v>
      </c>
      <c r="N53" s="20" t="n">
        <v>5.41914123</v>
      </c>
      <c r="O53" s="18" t="s">
        <v>481</v>
      </c>
      <c r="P53" s="20" t="s">
        <v>481</v>
      </c>
      <c r="Q53" s="18" t="s">
        <v>481</v>
      </c>
      <c r="R53" s="20" t="s">
        <v>481</v>
      </c>
      <c r="S53" s="18" t="s">
        <v>481</v>
      </c>
      <c r="T53" s="20" t="s">
        <v>481</v>
      </c>
      <c r="U53" s="18" t="n">
        <v>358.86155281</v>
      </c>
      <c r="V53" s="20" t="n">
        <v>7.57500978</v>
      </c>
    </row>
    <row r="54" spans="1:22">
      <c r="A54" s="15" t="s">
        <v>529</v>
      </c>
      <c r="B54" s="17" t="n">
        <v>4740</v>
      </c>
      <c r="C54" s="18">
        <f>(336.0/B54*100)</f>
        <v/>
      </c>
      <c r="D54" s="19" t="n">
        <v>4404</v>
      </c>
      <c r="E54" s="18" t="n">
        <v>371.38837982</v>
      </c>
      <c r="F54" s="20" t="n">
        <v>2.95604754</v>
      </c>
      <c r="G54" s="18" t="n">
        <v>381.05059146</v>
      </c>
      <c r="H54" s="20" t="n">
        <v>5.17691794</v>
      </c>
      <c r="I54" s="18" t="n">
        <v>372.90585453</v>
      </c>
      <c r="J54" s="20" t="n">
        <v>6.84185689</v>
      </c>
      <c r="K54" s="18" t="n">
        <v>331.7700408</v>
      </c>
      <c r="L54" s="20" t="n">
        <v>12.77323467</v>
      </c>
      <c r="M54" s="18" t="n">
        <v>285.11114138</v>
      </c>
      <c r="N54" s="20" t="n">
        <v>8.04981896</v>
      </c>
      <c r="O54" s="18" t="s">
        <v>481</v>
      </c>
      <c r="P54" s="20" t="s">
        <v>481</v>
      </c>
      <c r="Q54" s="18" t="s">
        <v>481</v>
      </c>
      <c r="R54" s="20" t="s">
        <v>481</v>
      </c>
      <c r="S54" s="18" t="s">
        <v>481</v>
      </c>
      <c r="T54" s="20" t="s">
        <v>481</v>
      </c>
      <c r="U54" s="18" t="n">
        <v>303.05364078</v>
      </c>
      <c r="V54" s="20" t="n">
        <v>5.52198525</v>
      </c>
    </row>
    <row r="55" spans="1:22">
      <c r="A55" s="15" t="s">
        <v>530</v>
      </c>
      <c r="B55" s="17" t="n">
        <v>5316</v>
      </c>
      <c r="C55" s="18">
        <f>(22.0/B55*100)</f>
        <v/>
      </c>
      <c r="D55" s="19" t="n">
        <v>5294</v>
      </c>
      <c r="E55" s="18" t="n">
        <v>402.15493787</v>
      </c>
      <c r="F55" s="20" t="n">
        <v>3.08677313</v>
      </c>
      <c r="G55" s="18" t="n">
        <v>416.8208617</v>
      </c>
      <c r="H55" s="20" t="n">
        <v>4.80803553</v>
      </c>
      <c r="I55" s="18" t="n">
        <v>393.96267259</v>
      </c>
      <c r="J55" s="20" t="n">
        <v>5.72704134</v>
      </c>
      <c r="K55" s="18" t="n">
        <v>403.51281415</v>
      </c>
      <c r="L55" s="20" t="n">
        <v>14.1630765</v>
      </c>
      <c r="M55" s="18" t="s">
        <v>481</v>
      </c>
      <c r="N55" s="20" t="s">
        <v>481</v>
      </c>
      <c r="O55" s="18" t="s">
        <v>481</v>
      </c>
      <c r="P55" s="20" t="s">
        <v>481</v>
      </c>
      <c r="Q55" s="18" t="s">
        <v>481</v>
      </c>
      <c r="R55" s="20" t="s">
        <v>481</v>
      </c>
      <c r="S55" s="18" t="n">
        <v>265.70732899</v>
      </c>
      <c r="T55" s="20" t="n">
        <v>32.01789935</v>
      </c>
      <c r="U55" s="18" t="n">
        <v>276.35663264</v>
      </c>
      <c r="V55" s="20" t="n">
        <v>11.53200705</v>
      </c>
    </row>
    <row r="56" spans="1:22">
      <c r="A56" s="15" t="s">
        <v>531</v>
      </c>
      <c r="B56" s="17" t="n">
        <v>5359</v>
      </c>
      <c r="C56" s="18">
        <f>(77.0/B56*100)</f>
        <v/>
      </c>
      <c r="D56" s="19" t="n">
        <v>5282</v>
      </c>
      <c r="E56" s="18" t="n">
        <v>541.56858273</v>
      </c>
      <c r="F56" s="20" t="n">
        <v>4.58472051</v>
      </c>
      <c r="G56" s="18" t="n">
        <v>533.64706455</v>
      </c>
      <c r="H56" s="20" t="n">
        <v>3.58840655</v>
      </c>
      <c r="I56" s="18" t="n">
        <v>524.15112365</v>
      </c>
      <c r="J56" s="20" t="n">
        <v>4.56198144</v>
      </c>
      <c r="K56" s="18" t="n">
        <v>520.97566947</v>
      </c>
      <c r="L56" s="20" t="n">
        <v>10.96938018</v>
      </c>
      <c r="M56" s="18" t="n">
        <v>511.472242</v>
      </c>
      <c r="N56" s="20" t="n">
        <v>3.24970706</v>
      </c>
      <c r="O56" s="18" t="s">
        <v>481</v>
      </c>
      <c r="P56" s="20" t="s">
        <v>481</v>
      </c>
      <c r="Q56" s="18" t="s">
        <v>481</v>
      </c>
      <c r="R56" s="20" t="s">
        <v>481</v>
      </c>
      <c r="S56" s="18" t="s">
        <v>481</v>
      </c>
      <c r="T56" s="20" t="s">
        <v>481</v>
      </c>
      <c r="U56" s="18" t="n">
        <v>496.55944355</v>
      </c>
      <c r="V56" s="20" t="n">
        <v>13.55221567</v>
      </c>
    </row>
    <row r="57" spans="1:22">
      <c r="A57" s="15" t="s">
        <v>532</v>
      </c>
      <c r="B57" s="17" t="n">
        <v>6513</v>
      </c>
      <c r="C57" s="18">
        <f>(0.0/B57*100)</f>
        <v/>
      </c>
      <c r="D57" s="19" t="n">
        <v>6513</v>
      </c>
      <c r="E57" s="18" t="n">
        <v>397.90525117</v>
      </c>
      <c r="F57" s="20" t="n">
        <v>3.35935297</v>
      </c>
      <c r="G57" s="18" t="n">
        <v>404.28231384</v>
      </c>
      <c r="H57" s="20" t="n">
        <v>3.45461323</v>
      </c>
      <c r="I57" s="18" t="n">
        <v>390.90275364</v>
      </c>
      <c r="J57" s="20" t="n">
        <v>3.71119569</v>
      </c>
      <c r="K57" s="18" t="n">
        <v>379.23365505</v>
      </c>
      <c r="L57" s="20" t="n">
        <v>9.70005257</v>
      </c>
      <c r="M57" s="18" t="s">
        <v>481</v>
      </c>
      <c r="N57" s="20" t="s">
        <v>481</v>
      </c>
      <c r="O57" s="18" t="s">
        <v>481</v>
      </c>
      <c r="P57" s="20" t="s">
        <v>481</v>
      </c>
      <c r="Q57" s="18" t="s">
        <v>481</v>
      </c>
      <c r="R57" s="20" t="s">
        <v>481</v>
      </c>
      <c r="S57" s="18" t="n">
        <v>242.62209678</v>
      </c>
      <c r="T57" s="20" t="n">
        <v>28.34974032</v>
      </c>
      <c r="U57" s="18" t="n">
        <v>377.24315049</v>
      </c>
      <c r="V57" s="20" t="n">
        <v>12.79403533</v>
      </c>
    </row>
    <row r="58" spans="1:22">
      <c r="A58" s="15" t="s">
        <v>533</v>
      </c>
      <c r="B58" s="17" t="n">
        <v>7267</v>
      </c>
      <c r="C58" s="18">
        <f>(10.0/B58*100)</f>
        <v/>
      </c>
      <c r="D58" s="19" t="n">
        <v>7257</v>
      </c>
      <c r="E58" s="18" t="n">
        <v>411.24689864</v>
      </c>
      <c r="F58" s="20" t="n">
        <v>3.2891757</v>
      </c>
      <c r="G58" s="18" t="n">
        <v>422.67538055</v>
      </c>
      <c r="H58" s="20" t="n">
        <v>3.72769372</v>
      </c>
      <c r="I58" s="18" t="n">
        <v>415.74201731</v>
      </c>
      <c r="J58" s="20" t="n">
        <v>3.73474412</v>
      </c>
      <c r="K58" s="18" t="n">
        <v>379.30276262</v>
      </c>
      <c r="L58" s="20" t="n">
        <v>7.10219216</v>
      </c>
      <c r="M58" s="18" t="s">
        <v>481</v>
      </c>
      <c r="N58" s="20" t="s">
        <v>481</v>
      </c>
      <c r="O58" s="18" t="s">
        <v>481</v>
      </c>
      <c r="P58" s="20" t="s">
        <v>481</v>
      </c>
      <c r="Q58" s="18" t="s">
        <v>481</v>
      </c>
      <c r="R58" s="20" t="s">
        <v>481</v>
      </c>
      <c r="S58" s="18" t="n">
        <v>281.68470078</v>
      </c>
      <c r="T58" s="20" t="n">
        <v>19.51299219</v>
      </c>
      <c r="U58" s="18" t="n">
        <v>299.19285253</v>
      </c>
      <c r="V58" s="20" t="n">
        <v>15.86822457</v>
      </c>
    </row>
    <row r="59" spans="1:22">
      <c r="A59" s="15" t="s">
        <v>534</v>
      </c>
      <c r="B59" s="17" t="n">
        <v>4826</v>
      </c>
      <c r="C59" s="18">
        <f>(26.0/B59*100)</f>
        <v/>
      </c>
      <c r="D59" s="19" t="n">
        <v>4800</v>
      </c>
      <c r="E59" s="18" t="n">
        <v>349.87218579</v>
      </c>
      <c r="F59" s="20" t="n">
        <v>1.89525797</v>
      </c>
      <c r="G59" s="18" t="n">
        <v>355.66336399</v>
      </c>
      <c r="H59" s="20" t="n">
        <v>3.68338354</v>
      </c>
      <c r="I59" s="18" t="n">
        <v>344.14095151</v>
      </c>
      <c r="J59" s="20" t="n">
        <v>6.13041099</v>
      </c>
      <c r="K59" s="18" t="n">
        <v>329.86341052</v>
      </c>
      <c r="L59" s="20" t="n">
        <v>12.70185389</v>
      </c>
      <c r="M59" s="18" t="s">
        <v>481</v>
      </c>
      <c r="N59" s="20" t="s">
        <v>481</v>
      </c>
      <c r="O59" s="18" t="s">
        <v>481</v>
      </c>
      <c r="P59" s="20" t="s">
        <v>481</v>
      </c>
      <c r="Q59" s="18" t="n">
        <v>261.3012</v>
      </c>
      <c r="R59" s="20" t="n">
        <v>48.97098191</v>
      </c>
      <c r="S59" s="18" t="n">
        <v>265.27189343</v>
      </c>
      <c r="T59" s="20" t="n">
        <v>17.14629577</v>
      </c>
      <c r="U59" s="18" t="n">
        <v>255.01790273</v>
      </c>
      <c r="V59" s="20" t="n">
        <v>11.19670976</v>
      </c>
    </row>
    <row r="60" spans="1:22">
      <c r="A60" s="15" t="s">
        <v>535</v>
      </c>
      <c r="B60" s="17" t="n">
        <v>4546</v>
      </c>
      <c r="C60" s="18">
        <f>(15.0/B60*100)</f>
        <v/>
      </c>
      <c r="D60" s="19" t="n">
        <v>4531</v>
      </c>
      <c r="E60" s="18" t="n">
        <v>352.84221959</v>
      </c>
      <c r="F60" s="20" t="n">
        <v>4.6888929</v>
      </c>
      <c r="G60" s="18" t="n">
        <v>355.45892054</v>
      </c>
      <c r="H60" s="20" t="n">
        <v>5.5880168</v>
      </c>
      <c r="I60" s="18" t="n">
        <v>339.25111759</v>
      </c>
      <c r="J60" s="20" t="n">
        <v>8.487085540000001</v>
      </c>
      <c r="K60" s="18" t="n">
        <v>312.573845</v>
      </c>
      <c r="L60" s="20" t="n">
        <v>13.09330054</v>
      </c>
      <c r="M60" s="18" t="s">
        <v>481</v>
      </c>
      <c r="N60" s="20" t="s">
        <v>481</v>
      </c>
      <c r="O60" s="18" t="s">
        <v>481</v>
      </c>
      <c r="P60" s="20" t="s">
        <v>481</v>
      </c>
      <c r="Q60" s="18" t="s">
        <v>481</v>
      </c>
      <c r="R60" s="20" t="s">
        <v>481</v>
      </c>
      <c r="S60" s="18" t="n">
        <v>228.86968611</v>
      </c>
      <c r="T60" s="20" t="n">
        <v>30.44040425</v>
      </c>
      <c r="U60" s="18" t="n">
        <v>296.09762772</v>
      </c>
      <c r="V60" s="20" t="n">
        <v>12.12252091</v>
      </c>
    </row>
    <row r="61" spans="1:22">
      <c r="A61" s="15" t="s">
        <v>536</v>
      </c>
      <c r="B61" s="17" t="n">
        <v>6525</v>
      </c>
      <c r="C61" s="18">
        <f>(157.0/B61*100)</f>
        <v/>
      </c>
      <c r="D61" s="19" t="n">
        <v>6368</v>
      </c>
      <c r="E61" s="18" t="n">
        <v>481.46336142</v>
      </c>
      <c r="F61" s="20" t="n">
        <v>3.03972226</v>
      </c>
      <c r="G61" s="18" t="n">
        <v>482.55694978</v>
      </c>
      <c r="H61" s="20" t="n">
        <v>3.53577588</v>
      </c>
      <c r="I61" s="18" t="n">
        <v>472.95037184</v>
      </c>
      <c r="J61" s="20" t="n">
        <v>3.61380447</v>
      </c>
      <c r="K61" s="18" t="n">
        <v>469.97363772</v>
      </c>
      <c r="L61" s="20" t="n">
        <v>6.75268903</v>
      </c>
      <c r="M61" s="18" t="n">
        <v>383.6044198</v>
      </c>
      <c r="N61" s="20" t="n">
        <v>9.387721190000001</v>
      </c>
      <c r="O61" s="18" t="s">
        <v>481</v>
      </c>
      <c r="P61" s="20" t="s">
        <v>481</v>
      </c>
      <c r="Q61" s="18" t="s">
        <v>481</v>
      </c>
      <c r="R61" s="20" t="s">
        <v>481</v>
      </c>
      <c r="S61" s="18" t="s">
        <v>481</v>
      </c>
      <c r="T61" s="20" t="s">
        <v>481</v>
      </c>
      <c r="U61" s="18" t="n">
        <v>390.48051934</v>
      </c>
      <c r="V61" s="20" t="n">
        <v>10.05544203</v>
      </c>
    </row>
    <row r="62" spans="1:22">
      <c r="A62" s="15" t="s">
        <v>537</v>
      </c>
      <c r="B62" s="17" t="n">
        <v>4476</v>
      </c>
      <c r="C62" s="18">
        <f>(3.0/B62*100)</f>
        <v/>
      </c>
      <c r="D62" s="19" t="n">
        <v>4473</v>
      </c>
      <c r="E62" s="18" t="n">
        <v>510.76501316</v>
      </c>
      <c r="F62" s="20" t="n">
        <v>2.82778529</v>
      </c>
      <c r="G62" s="18" t="n">
        <v>515.08496916</v>
      </c>
      <c r="H62" s="20" t="n">
        <v>2.27603602</v>
      </c>
      <c r="I62" s="18" t="n">
        <v>507.27394993</v>
      </c>
      <c r="J62" s="20" t="n">
        <v>3.15736893</v>
      </c>
      <c r="K62" s="18" t="n">
        <v>510.54171075</v>
      </c>
      <c r="L62" s="20" t="n">
        <v>7.03161651</v>
      </c>
      <c r="M62" s="18" t="n">
        <v>489.95828195</v>
      </c>
      <c r="N62" s="20" t="n">
        <v>4.45531942</v>
      </c>
      <c r="O62" s="18" t="s">
        <v>481</v>
      </c>
      <c r="P62" s="20" t="s">
        <v>481</v>
      </c>
      <c r="Q62" s="18" t="s">
        <v>481</v>
      </c>
      <c r="R62" s="20" t="s">
        <v>481</v>
      </c>
      <c r="S62" s="18" t="s">
        <v>481</v>
      </c>
      <c r="T62" s="20" t="s">
        <v>481</v>
      </c>
      <c r="U62" s="18" t="n">
        <v>475.55736745</v>
      </c>
      <c r="V62" s="20" t="n">
        <v>24.36969107</v>
      </c>
    </row>
    <row r="63" spans="1:22">
      <c r="A63" s="15" t="s">
        <v>538</v>
      </c>
      <c r="B63" s="17" t="n">
        <v>5324</v>
      </c>
      <c r="C63" s="18">
        <f>(13.0/B63*100)</f>
        <v/>
      </c>
      <c r="D63" s="19" t="n">
        <v>5311</v>
      </c>
      <c r="E63" s="18" t="n">
        <v>354.67703266</v>
      </c>
      <c r="F63" s="20" t="n">
        <v>2.28270562</v>
      </c>
      <c r="G63" s="18" t="n">
        <v>360.79422122</v>
      </c>
      <c r="H63" s="20" t="n">
        <v>3.76204929</v>
      </c>
      <c r="I63" s="18" t="n">
        <v>349.7889731</v>
      </c>
      <c r="J63" s="20" t="n">
        <v>4.79614882</v>
      </c>
      <c r="K63" s="18" t="n">
        <v>329.60400642</v>
      </c>
      <c r="L63" s="20" t="n">
        <v>9.47496144</v>
      </c>
      <c r="M63" s="18" t="s">
        <v>481</v>
      </c>
      <c r="N63" s="20" t="s">
        <v>481</v>
      </c>
      <c r="O63" s="18" t="s">
        <v>481</v>
      </c>
      <c r="P63" s="20" t="s">
        <v>481</v>
      </c>
      <c r="Q63" s="18" t="s">
        <v>481</v>
      </c>
      <c r="R63" s="20" t="s">
        <v>481</v>
      </c>
      <c r="S63" s="18" t="n">
        <v>227.40675065</v>
      </c>
      <c r="T63" s="20" t="n">
        <v>38.20343707</v>
      </c>
      <c r="U63" s="18" t="n">
        <v>318.80314473</v>
      </c>
      <c r="V63" s="20" t="n">
        <v>7.07873965</v>
      </c>
    </row>
    <row r="64" spans="1:22">
      <c r="A64" s="15" t="s">
        <v>539</v>
      </c>
      <c r="B64" s="17" t="n">
        <v>3634</v>
      </c>
      <c r="C64" s="18">
        <f>(3.0/B64*100)</f>
        <v/>
      </c>
      <c r="D64" s="19" t="n">
        <v>3631</v>
      </c>
      <c r="E64" s="18" t="n">
        <v>461.34531085</v>
      </c>
      <c r="F64" s="20" t="n">
        <v>3.14241457</v>
      </c>
      <c r="G64" s="18" t="n">
        <v>455.84805504</v>
      </c>
      <c r="H64" s="20" t="n">
        <v>3.49313676</v>
      </c>
      <c r="I64" s="18" t="n">
        <v>443.63663967</v>
      </c>
      <c r="J64" s="20" t="n">
        <v>5.20099028</v>
      </c>
      <c r="K64" s="18" t="n">
        <v>419.94696744</v>
      </c>
      <c r="L64" s="20" t="n">
        <v>8.18352921</v>
      </c>
      <c r="M64" s="18" t="s">
        <v>481</v>
      </c>
      <c r="N64" s="20" t="s">
        <v>481</v>
      </c>
      <c r="O64" s="18" t="s">
        <v>481</v>
      </c>
      <c r="P64" s="20" t="s">
        <v>481</v>
      </c>
      <c r="Q64" s="18" t="s">
        <v>481</v>
      </c>
      <c r="R64" s="20" t="s">
        <v>481</v>
      </c>
      <c r="S64" s="18" t="n">
        <v>326.80019963</v>
      </c>
      <c r="T64" s="20" t="n">
        <v>43.71838928</v>
      </c>
      <c r="U64" s="18" t="n">
        <v>274.73847213</v>
      </c>
      <c r="V64" s="20" t="n">
        <v>11.28401289</v>
      </c>
    </row>
    <row r="65" spans="1:22">
      <c r="A65" s="15" t="s">
        <v>540</v>
      </c>
      <c r="B65" s="17" t="n">
        <v>5325</v>
      </c>
      <c r="C65" s="18">
        <f>(14.0/B65*100)</f>
        <v/>
      </c>
      <c r="D65" s="19" t="n">
        <v>5311</v>
      </c>
      <c r="E65" s="18" t="n">
        <v>417.16154847</v>
      </c>
      <c r="F65" s="20" t="n">
        <v>2.84284512</v>
      </c>
      <c r="G65" s="18" t="n">
        <v>434.52002205</v>
      </c>
      <c r="H65" s="20" t="n">
        <v>3.77501806</v>
      </c>
      <c r="I65" s="18" t="n">
        <v>403.26999945</v>
      </c>
      <c r="J65" s="20" t="n">
        <v>6.41491872</v>
      </c>
      <c r="K65" s="18" t="n">
        <v>393.25077918</v>
      </c>
      <c r="L65" s="20" t="n">
        <v>15.08450066</v>
      </c>
      <c r="M65" s="18" t="s">
        <v>481</v>
      </c>
      <c r="N65" s="20" t="s">
        <v>481</v>
      </c>
      <c r="O65" s="18" t="s">
        <v>481</v>
      </c>
      <c r="P65" s="20" t="s">
        <v>481</v>
      </c>
      <c r="Q65" s="18" t="n">
        <v>335.52417998</v>
      </c>
      <c r="R65" s="20" t="n">
        <v>40.39406118</v>
      </c>
      <c r="S65" s="18" t="s">
        <v>481</v>
      </c>
      <c r="T65" s="20" t="s">
        <v>481</v>
      </c>
      <c r="U65" s="18" t="n">
        <v>302.30480394</v>
      </c>
      <c r="V65" s="20" t="n">
        <v>10.35185845</v>
      </c>
    </row>
    <row r="66" spans="1:22">
      <c r="A66" s="15" t="s">
        <v>541</v>
      </c>
      <c r="B66" s="17" t="n">
        <v>5665</v>
      </c>
      <c r="C66" s="18">
        <f>(83.0/B66*100)</f>
        <v/>
      </c>
      <c r="D66" s="19" t="n">
        <v>5582</v>
      </c>
      <c r="E66" s="18" t="n">
        <v>431.13991505</v>
      </c>
      <c r="F66" s="20" t="n">
        <v>2.9368589</v>
      </c>
      <c r="G66" s="18" t="n">
        <v>443.31686915</v>
      </c>
      <c r="H66" s="20" t="n">
        <v>2.90043215</v>
      </c>
      <c r="I66" s="18" t="n">
        <v>447.14047532</v>
      </c>
      <c r="J66" s="20" t="n">
        <v>3.24474143</v>
      </c>
      <c r="K66" s="18" t="n">
        <v>461.26133972</v>
      </c>
      <c r="L66" s="20" t="n">
        <v>5.2350137</v>
      </c>
      <c r="M66" s="18" t="n">
        <v>375.03384174</v>
      </c>
      <c r="N66" s="20" t="n">
        <v>4.57448314</v>
      </c>
      <c r="O66" s="18" t="s">
        <v>481</v>
      </c>
      <c r="P66" s="20" t="s">
        <v>481</v>
      </c>
      <c r="Q66" s="18" t="s">
        <v>481</v>
      </c>
      <c r="R66" s="20" t="s">
        <v>481</v>
      </c>
      <c r="S66" s="18" t="s">
        <v>481</v>
      </c>
      <c r="T66" s="20" t="s">
        <v>481</v>
      </c>
      <c r="U66" s="18" t="n">
        <v>349.01936324</v>
      </c>
      <c r="V66" s="20" t="n">
        <v>5.45872889</v>
      </c>
    </row>
    <row r="67" spans="1:22">
      <c r="A67" s="15" t="s">
        <v>542</v>
      </c>
      <c r="B67" s="17" t="n">
        <v>6971</v>
      </c>
      <c r="C67" s="18">
        <f>(607.0/B67*100)</f>
        <v/>
      </c>
      <c r="D67" s="19" t="n">
        <v>6364</v>
      </c>
      <c r="E67" s="18" t="n">
        <v>403.79803403</v>
      </c>
      <c r="F67" s="20" t="n">
        <v>3.13282508</v>
      </c>
      <c r="G67" s="18" t="n">
        <v>420.94527884</v>
      </c>
      <c r="H67" s="20" t="n">
        <v>3.63588531</v>
      </c>
      <c r="I67" s="18" t="n">
        <v>418.41794837</v>
      </c>
      <c r="J67" s="20" t="n">
        <v>4.48272661</v>
      </c>
      <c r="K67" s="18" t="n">
        <v>422.7052454</v>
      </c>
      <c r="L67" s="20" t="n">
        <v>10.25067106</v>
      </c>
      <c r="M67" s="18" t="n">
        <v>362.89280251</v>
      </c>
      <c r="N67" s="20" t="n">
        <v>6.96386695</v>
      </c>
      <c r="O67" s="18" t="s">
        <v>481</v>
      </c>
      <c r="P67" s="20" t="s">
        <v>481</v>
      </c>
      <c r="Q67" s="18" t="s">
        <v>481</v>
      </c>
      <c r="R67" s="20" t="s">
        <v>481</v>
      </c>
      <c r="S67" s="18" t="s">
        <v>481</v>
      </c>
      <c r="T67" s="20" t="s">
        <v>481</v>
      </c>
      <c r="U67" s="18" t="n">
        <v>311.34351835</v>
      </c>
      <c r="V67" s="20" t="n">
        <v>7.96395001</v>
      </c>
    </row>
    <row r="68" spans="1:22">
      <c r="A68" s="15" t="s">
        <v>543</v>
      </c>
      <c r="B68" s="17" t="n">
        <v>12083</v>
      </c>
      <c r="C68" s="18">
        <f>(31.0/B68*100)</f>
        <v/>
      </c>
      <c r="D68" s="19" t="n">
        <v>12052</v>
      </c>
      <c r="E68" s="18" t="n">
        <v>419.54340168</v>
      </c>
      <c r="F68" s="20" t="n">
        <v>1.88506918</v>
      </c>
      <c r="G68" s="18" t="n">
        <v>427.25120348</v>
      </c>
      <c r="H68" s="20" t="n">
        <v>2.29507115</v>
      </c>
      <c r="I68" s="18" t="n">
        <v>424.92175278</v>
      </c>
      <c r="J68" s="20" t="n">
        <v>2.29258172</v>
      </c>
      <c r="K68" s="18" t="n">
        <v>392.92557842</v>
      </c>
      <c r="L68" s="20" t="n">
        <v>5.64282631</v>
      </c>
      <c r="M68" s="18" t="n">
        <v>328.28585839</v>
      </c>
      <c r="N68" s="20" t="n">
        <v>3.23835827</v>
      </c>
      <c r="O68" s="18" t="s">
        <v>481</v>
      </c>
      <c r="P68" s="20" t="s">
        <v>481</v>
      </c>
      <c r="Q68" s="18" t="s">
        <v>481</v>
      </c>
      <c r="R68" s="20" t="s">
        <v>481</v>
      </c>
      <c r="S68" s="18" t="s">
        <v>481</v>
      </c>
      <c r="T68" s="20" t="s">
        <v>481</v>
      </c>
      <c r="U68" s="18" t="n">
        <v>325.70128851</v>
      </c>
      <c r="V68" s="20" t="n">
        <v>5.440388</v>
      </c>
    </row>
    <row r="69" spans="1:22">
      <c r="A69" s="15" t="s">
        <v>544</v>
      </c>
      <c r="B69" s="17" t="n">
        <v>4876</v>
      </c>
      <c r="C69" s="18">
        <f>(0.0/B69*100)</f>
        <v/>
      </c>
      <c r="D69" s="19" t="n">
        <v>4876</v>
      </c>
      <c r="E69" s="18" t="n">
        <v>421.99739989</v>
      </c>
      <c r="F69" s="20" t="n">
        <v>4.59673421</v>
      </c>
      <c r="G69" s="18" t="n">
        <v>448.85501686</v>
      </c>
      <c r="H69" s="20" t="n">
        <v>4.58041476</v>
      </c>
      <c r="I69" s="18" t="n">
        <v>435.8514298</v>
      </c>
      <c r="J69" s="20" t="n">
        <v>4.73177668</v>
      </c>
      <c r="K69" s="18" t="n">
        <v>434.01774102</v>
      </c>
      <c r="L69" s="20" t="n">
        <v>9.28117127</v>
      </c>
      <c r="M69" s="18" t="s">
        <v>481</v>
      </c>
      <c r="N69" s="20" t="s">
        <v>481</v>
      </c>
      <c r="O69" s="18" t="s">
        <v>481</v>
      </c>
      <c r="P69" s="20" t="s">
        <v>481</v>
      </c>
      <c r="Q69" s="18" t="s">
        <v>481</v>
      </c>
      <c r="R69" s="20" t="s">
        <v>481</v>
      </c>
      <c r="S69" s="18" t="s">
        <v>481</v>
      </c>
      <c r="T69" s="20" t="s">
        <v>481</v>
      </c>
      <c r="U69" s="18" t="n">
        <v>313.98643343</v>
      </c>
      <c r="V69" s="20" t="n">
        <v>35.51047135</v>
      </c>
    </row>
    <row r="70" spans="1:22">
      <c r="A70" s="15" t="s">
        <v>545</v>
      </c>
      <c r="B70" s="17" t="n">
        <v>6036</v>
      </c>
      <c r="C70" s="18">
        <f>(223.0/B70*100)</f>
        <v/>
      </c>
      <c r="D70" s="19" t="n">
        <v>5813</v>
      </c>
      <c r="E70" s="18" t="n">
        <v>496.94715124</v>
      </c>
      <c r="F70" s="20" t="n">
        <v>3.73159008</v>
      </c>
      <c r="G70" s="18" t="n">
        <v>504.40533671</v>
      </c>
      <c r="H70" s="20" t="n">
        <v>4.02022725</v>
      </c>
      <c r="I70" s="18" t="n">
        <v>501.79964881</v>
      </c>
      <c r="J70" s="20" t="n">
        <v>4.10734715</v>
      </c>
      <c r="K70" s="18" t="n">
        <v>504.79889555</v>
      </c>
      <c r="L70" s="20" t="n">
        <v>7.2543433</v>
      </c>
      <c r="M70" s="18" t="n">
        <v>432.50302033</v>
      </c>
      <c r="N70" s="20" t="n">
        <v>6.8787403</v>
      </c>
      <c r="O70" s="18" t="s">
        <v>481</v>
      </c>
      <c r="P70" s="20" t="s">
        <v>481</v>
      </c>
      <c r="Q70" s="18" t="s">
        <v>481</v>
      </c>
      <c r="R70" s="20" t="s">
        <v>481</v>
      </c>
      <c r="S70" s="18" t="s">
        <v>481</v>
      </c>
      <c r="T70" s="20" t="s">
        <v>481</v>
      </c>
      <c r="U70" s="18" t="n">
        <v>455.12222056</v>
      </c>
      <c r="V70" s="20" t="n">
        <v>10.21598865</v>
      </c>
    </row>
    <row r="71" spans="1:22">
      <c r="A71" s="15" t="s">
        <v>546</v>
      </c>
      <c r="B71" s="17" t="n">
        <v>6115</v>
      </c>
      <c r="C71" s="18">
        <f>(29.0/B71*100)</f>
        <v/>
      </c>
      <c r="D71" s="19" t="n">
        <v>6086</v>
      </c>
      <c r="E71" s="18" t="n">
        <v>547.76667661</v>
      </c>
      <c r="F71" s="20" t="n">
        <v>2.91371443</v>
      </c>
      <c r="G71" s="18" t="n">
        <v>540.8894770000001</v>
      </c>
      <c r="H71" s="20" t="n">
        <v>2.82818634</v>
      </c>
      <c r="I71" s="18" t="n">
        <v>536.63069138</v>
      </c>
      <c r="J71" s="20" t="n">
        <v>3.9556976</v>
      </c>
      <c r="K71" s="18" t="n">
        <v>518.81230538</v>
      </c>
      <c r="L71" s="20" t="n">
        <v>7.50873476</v>
      </c>
      <c r="M71" s="18" t="n">
        <v>434.90114573</v>
      </c>
      <c r="N71" s="20" t="n">
        <v>6.3583381</v>
      </c>
      <c r="O71" s="18" t="s">
        <v>481</v>
      </c>
      <c r="P71" s="20" t="s">
        <v>481</v>
      </c>
      <c r="Q71" s="18" t="s">
        <v>481</v>
      </c>
      <c r="R71" s="20" t="s">
        <v>481</v>
      </c>
      <c r="S71" s="18" t="s">
        <v>481</v>
      </c>
      <c r="T71" s="20" t="s">
        <v>481</v>
      </c>
      <c r="U71" s="18" t="n">
        <v>443.24566848</v>
      </c>
      <c r="V71" s="20" t="n">
        <v>26.26808892</v>
      </c>
    </row>
    <row r="72" spans="1:22">
      <c r="A72" s="15" t="s">
        <v>547</v>
      </c>
      <c r="B72" s="17" t="n">
        <v>7708</v>
      </c>
      <c r="C72" s="18">
        <f>(5.0/B72*100)</f>
        <v/>
      </c>
      <c r="D72" s="19" t="n">
        <v>7703</v>
      </c>
      <c r="E72" s="18" t="n">
        <v>508.52878265</v>
      </c>
      <c r="F72" s="20" t="n">
        <v>3.66407187</v>
      </c>
      <c r="G72" s="18" t="n">
        <v>502.58153358</v>
      </c>
      <c r="H72" s="20" t="n">
        <v>3.00142751</v>
      </c>
      <c r="I72" s="18" t="n">
        <v>491.93148436</v>
      </c>
      <c r="J72" s="20" t="n">
        <v>4.14858142</v>
      </c>
      <c r="K72" s="18" t="n">
        <v>487.23974144</v>
      </c>
      <c r="L72" s="20" t="n">
        <v>6.77947055</v>
      </c>
      <c r="M72" s="18" t="n">
        <v>444.00457368</v>
      </c>
      <c r="N72" s="20" t="n">
        <v>7.84830689</v>
      </c>
      <c r="O72" s="18" t="s">
        <v>481</v>
      </c>
      <c r="P72" s="20" t="s">
        <v>481</v>
      </c>
      <c r="Q72" s="18" t="s">
        <v>481</v>
      </c>
      <c r="R72" s="20" t="s">
        <v>481</v>
      </c>
      <c r="S72" s="18" t="s">
        <v>481</v>
      </c>
      <c r="T72" s="20" t="s">
        <v>481</v>
      </c>
      <c r="U72" s="18" t="n">
        <v>447.60412076</v>
      </c>
      <c r="V72" s="20" t="n">
        <v>33.3097082</v>
      </c>
    </row>
    <row r="73" spans="1:22">
      <c r="A73" s="15" t="s">
        <v>548</v>
      </c>
      <c r="B73" s="17" t="n">
        <v>8249</v>
      </c>
      <c r="C73" s="18">
        <f>(178.0/B73*100)</f>
        <v/>
      </c>
      <c r="D73" s="19" t="n">
        <v>8071</v>
      </c>
      <c r="E73" s="18" t="n">
        <v>415.39321122</v>
      </c>
      <c r="F73" s="20" t="n">
        <v>3.39679798</v>
      </c>
      <c r="G73" s="18" t="n">
        <v>419.77115666</v>
      </c>
      <c r="H73" s="20" t="n">
        <v>4.36432423</v>
      </c>
      <c r="I73" s="18" t="n">
        <v>405.90710644</v>
      </c>
      <c r="J73" s="20" t="n">
        <v>5.35870307</v>
      </c>
      <c r="K73" s="18" t="n">
        <v>410.43277353</v>
      </c>
      <c r="L73" s="20" t="n">
        <v>13.98674115</v>
      </c>
      <c r="M73" s="18" t="n">
        <v>377.38336375</v>
      </c>
      <c r="N73" s="20" t="n">
        <v>4.3272088</v>
      </c>
      <c r="O73" s="18" t="s">
        <v>481</v>
      </c>
      <c r="P73" s="20" t="s">
        <v>481</v>
      </c>
      <c r="Q73" s="18" t="s">
        <v>481</v>
      </c>
      <c r="R73" s="20" t="s">
        <v>481</v>
      </c>
      <c r="S73" s="18" t="s">
        <v>481</v>
      </c>
      <c r="T73" s="20" t="s">
        <v>481</v>
      </c>
      <c r="U73" s="18" t="n">
        <v>356.64100316</v>
      </c>
      <c r="V73" s="20" t="n">
        <v>13.87635571</v>
      </c>
    </row>
    <row r="74" spans="1:22">
      <c r="A74" s="15" t="s">
        <v>549</v>
      </c>
      <c r="B74" s="17" t="n">
        <v>4692</v>
      </c>
      <c r="C74" s="18">
        <f>(82.0/B74*100)</f>
        <v/>
      </c>
      <c r="D74" s="19" t="n">
        <v>4610</v>
      </c>
      <c r="E74" s="18" t="n">
        <v>432.01134213</v>
      </c>
      <c r="F74" s="20" t="n">
        <v>2.61711221</v>
      </c>
      <c r="G74" s="18" t="n">
        <v>434.59529372</v>
      </c>
      <c r="H74" s="20" t="n">
        <v>3.59201248</v>
      </c>
      <c r="I74" s="18" t="n">
        <v>434.65566598</v>
      </c>
      <c r="J74" s="20" t="n">
        <v>3.59670276</v>
      </c>
      <c r="K74" s="18" t="n">
        <v>424.76204926</v>
      </c>
      <c r="L74" s="20" t="n">
        <v>7.79013213</v>
      </c>
      <c r="M74" s="18" t="s">
        <v>481</v>
      </c>
      <c r="N74" s="20" t="s">
        <v>481</v>
      </c>
      <c r="O74" s="18" t="s">
        <v>481</v>
      </c>
      <c r="P74" s="20" t="s">
        <v>481</v>
      </c>
      <c r="Q74" s="18" t="n">
        <v>467.219</v>
      </c>
      <c r="R74" s="20" t="n">
        <v>63.56490204</v>
      </c>
      <c r="S74" s="18" t="n">
        <v>340.55371044</v>
      </c>
      <c r="T74" s="20" t="n">
        <v>51.01150211</v>
      </c>
      <c r="U74" s="18" t="n">
        <v>357.54062253</v>
      </c>
      <c r="V74" s="20" t="n">
        <v>7.38708749</v>
      </c>
    </row>
    <row r="75" spans="1:22">
      <c r="A75" s="15" t="s">
        <v>550</v>
      </c>
      <c r="B75" s="17" t="n">
        <v>5375</v>
      </c>
      <c r="C75" s="18">
        <f>(270.0/B75*100)</f>
        <v/>
      </c>
      <c r="D75" s="19" t="n">
        <v>5105</v>
      </c>
      <c r="E75" s="18" t="n">
        <v>357.99732987</v>
      </c>
      <c r="F75" s="20" t="n">
        <v>3.56940487</v>
      </c>
      <c r="G75" s="18" t="n">
        <v>372.36514559</v>
      </c>
      <c r="H75" s="20" t="n">
        <v>3.81411271</v>
      </c>
      <c r="I75" s="18" t="n">
        <v>381.9486432</v>
      </c>
      <c r="J75" s="20" t="n">
        <v>4.26507716</v>
      </c>
      <c r="K75" s="18" t="n">
        <v>349.46738923</v>
      </c>
      <c r="L75" s="20" t="n">
        <v>6.88800364</v>
      </c>
      <c r="M75" s="18" t="n">
        <v>325.98411213</v>
      </c>
      <c r="N75" s="20" t="n">
        <v>6.90174597</v>
      </c>
      <c r="O75" s="18" t="s">
        <v>481</v>
      </c>
      <c r="P75" s="20" t="s">
        <v>481</v>
      </c>
      <c r="Q75" s="18" t="s">
        <v>481</v>
      </c>
      <c r="R75" s="20" t="s">
        <v>481</v>
      </c>
      <c r="S75" s="18" t="s">
        <v>481</v>
      </c>
      <c r="T75" s="20" t="s">
        <v>481</v>
      </c>
      <c r="U75" s="18" t="n">
        <v>323.57534876</v>
      </c>
      <c r="V75" s="20" t="n">
        <v>5.83257803</v>
      </c>
    </row>
    <row r="76" spans="1:22">
      <c r="A76" s="15" t="s">
        <v>551</v>
      </c>
      <c r="B76" s="17" t="n">
        <v>14167</v>
      </c>
      <c r="C76" s="18">
        <f>(234.0/B76*100)</f>
        <v/>
      </c>
      <c r="D76" s="19" t="n">
        <v>13933</v>
      </c>
      <c r="E76" s="18" t="n">
        <v>434.42870431</v>
      </c>
      <c r="F76" s="20" t="n">
        <v>3.09257698</v>
      </c>
      <c r="G76" s="18" t="n">
        <v>448.96768218</v>
      </c>
      <c r="H76" s="20" t="n">
        <v>3.5411269</v>
      </c>
      <c r="I76" s="18" t="n">
        <v>450.0950197</v>
      </c>
      <c r="J76" s="20" t="n">
        <v>5.06961852</v>
      </c>
      <c r="K76" s="18" t="n">
        <v>426.39718596</v>
      </c>
      <c r="L76" s="20" t="n">
        <v>5.50974819</v>
      </c>
      <c r="M76" s="18" t="n">
        <v>400.94788857</v>
      </c>
      <c r="N76" s="20" t="n">
        <v>5.3177581</v>
      </c>
      <c r="O76" s="18" t="s">
        <v>481</v>
      </c>
      <c r="P76" s="20" t="s">
        <v>481</v>
      </c>
      <c r="Q76" s="18" t="s">
        <v>481</v>
      </c>
      <c r="R76" s="20" t="s">
        <v>481</v>
      </c>
      <c r="S76" s="18" t="s">
        <v>481</v>
      </c>
      <c r="T76" s="20" t="s">
        <v>481</v>
      </c>
      <c r="U76" s="18" t="n">
        <v>350.9673113</v>
      </c>
      <c r="V76" s="20" t="n">
        <v>9.61479231</v>
      </c>
    </row>
    <row r="77" spans="1:22">
      <c r="A77" s="15" t="s">
        <v>552</v>
      </c>
      <c r="B77" s="17" t="n">
        <v>6062</v>
      </c>
      <c r="C77" s="18">
        <f>(238.0/B77*100)</f>
        <v/>
      </c>
      <c r="D77" s="19" t="n">
        <v>5824</v>
      </c>
      <c r="E77" s="18" t="n">
        <v>440.219968</v>
      </c>
      <c r="F77" s="20" t="n">
        <v>3.61014611</v>
      </c>
      <c r="G77" s="18" t="n">
        <v>468.28549205</v>
      </c>
      <c r="H77" s="20" t="n">
        <v>3.5644053</v>
      </c>
      <c r="I77" s="18" t="n">
        <v>459.25975457</v>
      </c>
      <c r="J77" s="20" t="n">
        <v>4.25640743</v>
      </c>
      <c r="K77" s="18" t="n">
        <v>451.51862216</v>
      </c>
      <c r="L77" s="20" t="n">
        <v>8.20351391</v>
      </c>
      <c r="M77" s="18" t="n">
        <v>375.78327184</v>
      </c>
      <c r="N77" s="20" t="n">
        <v>5.9843522</v>
      </c>
      <c r="O77" s="18" t="s">
        <v>481</v>
      </c>
      <c r="P77" s="20" t="s">
        <v>481</v>
      </c>
      <c r="Q77" s="18" t="s">
        <v>481</v>
      </c>
      <c r="R77" s="20" t="s">
        <v>481</v>
      </c>
      <c r="S77" s="18" t="s">
        <v>481</v>
      </c>
      <c r="T77" s="20" t="s">
        <v>481</v>
      </c>
      <c r="U77" s="18" t="n">
        <v>378.41371571</v>
      </c>
      <c r="V77" s="20" t="n">
        <v>5.56224204</v>
      </c>
    </row>
    <row r="78" spans="1:22">
      <c r="A78" s="15" t="s">
        <v>553</v>
      </c>
      <c r="B78" s="17" t="n">
        <v>5826</v>
      </c>
      <c r="C78" s="18">
        <f>(0.0/B78*100)</f>
        <v/>
      </c>
      <c r="D78" s="19" t="n">
        <v>5826</v>
      </c>
      <c r="E78" s="18" t="n">
        <v>494.35937424</v>
      </c>
      <c r="F78" s="20" t="n">
        <v>3.65852915</v>
      </c>
      <c r="G78" s="18" t="n">
        <v>479.64296545</v>
      </c>
      <c r="H78" s="20" t="n">
        <v>4.34207036</v>
      </c>
      <c r="I78" s="18" t="n">
        <v>468.11858034</v>
      </c>
      <c r="J78" s="20" t="n">
        <v>6.16302216</v>
      </c>
      <c r="K78" s="18" t="n">
        <v>460.86332431</v>
      </c>
      <c r="L78" s="20" t="n">
        <v>17.30669426</v>
      </c>
      <c r="M78" s="18" t="s">
        <v>481</v>
      </c>
      <c r="N78" s="20" t="s">
        <v>481</v>
      </c>
      <c r="O78" s="18" t="s">
        <v>481</v>
      </c>
      <c r="P78" s="20" t="s">
        <v>481</v>
      </c>
      <c r="Q78" s="18" t="n">
        <v>279.6191</v>
      </c>
      <c r="R78" s="20" t="n">
        <v>47.45639091</v>
      </c>
      <c r="S78" s="18" t="n">
        <v>309.50181641</v>
      </c>
      <c r="T78" s="20" t="n">
        <v>40.07204311</v>
      </c>
      <c r="U78" s="18" t="n">
        <v>386.42780797</v>
      </c>
      <c r="V78" s="20" t="n">
        <v>31.23243752</v>
      </c>
    </row>
    <row customHeight="1" ht="25" r="79" spans="1:22">
      <c r="A79" s="15" t="s">
        <v>554</v>
      </c>
      <c r="B79" s="17" t="n">
        <v>1657</v>
      </c>
      <c r="C79" s="18">
        <f>(41.0/B79*100)</f>
        <v/>
      </c>
      <c r="D79" s="19" t="n">
        <v>1616</v>
      </c>
      <c r="E79" s="18" t="n">
        <v>467.79325986</v>
      </c>
      <c r="F79" s="20" t="n">
        <v>8.17750863</v>
      </c>
      <c r="G79" s="18" t="n">
        <v>481.50751079</v>
      </c>
      <c r="H79" s="20" t="n">
        <v>8.17929277</v>
      </c>
      <c r="I79" s="18" t="n">
        <v>483.8030211</v>
      </c>
      <c r="J79" s="20" t="n">
        <v>8.384384710000001</v>
      </c>
      <c r="K79" s="18" t="n">
        <v>490.75046653</v>
      </c>
      <c r="L79" s="20" t="n">
        <v>9.80429816</v>
      </c>
      <c r="M79" s="18" t="s">
        <v>481</v>
      </c>
      <c r="N79" s="20" t="s">
        <v>481</v>
      </c>
      <c r="O79" s="18" t="s">
        <v>481</v>
      </c>
      <c r="P79" s="20" t="s">
        <v>481</v>
      </c>
      <c r="Q79" s="18" t="s">
        <v>481</v>
      </c>
      <c r="R79" s="20" t="s">
        <v>481</v>
      </c>
      <c r="S79" s="18" t="s">
        <v>481</v>
      </c>
      <c r="T79" s="20" t="s">
        <v>481</v>
      </c>
      <c r="U79" s="18" t="n">
        <v>360.3692951</v>
      </c>
      <c r="V79" s="20" t="n">
        <v>23.08723249</v>
      </c>
    </row>
    <row r="80" spans="1:22">
      <c r="A80" s="15" t="s">
        <v>555</v>
      </c>
      <c r="B80" s="17" t="n">
        <v>7841</v>
      </c>
      <c r="C80" s="18">
        <f>(0.0/B80*100)</f>
        <v/>
      </c>
      <c r="D80" s="19" t="n">
        <v>7841</v>
      </c>
      <c r="E80" s="18" t="n">
        <v>430.41025888</v>
      </c>
      <c r="F80" s="20" t="n">
        <v>3.70076408</v>
      </c>
      <c r="G80" s="18" t="n">
        <v>421.96454927</v>
      </c>
      <c r="H80" s="20" t="n">
        <v>4.12824529</v>
      </c>
      <c r="I80" s="18" t="n">
        <v>429.75394098</v>
      </c>
      <c r="J80" s="20" t="n">
        <v>7.09505619</v>
      </c>
      <c r="K80" s="18" t="n">
        <v>406.16636066</v>
      </c>
      <c r="L80" s="20" t="n">
        <v>16.96496937</v>
      </c>
      <c r="M80" s="18" t="s">
        <v>481</v>
      </c>
      <c r="N80" s="20" t="s">
        <v>481</v>
      </c>
      <c r="O80" s="18" t="s">
        <v>481</v>
      </c>
      <c r="P80" s="20" t="s">
        <v>481</v>
      </c>
      <c r="Q80" s="18" t="s">
        <v>481</v>
      </c>
      <c r="R80" s="20" t="s">
        <v>481</v>
      </c>
      <c r="S80" s="18" t="s">
        <v>481</v>
      </c>
      <c r="T80" s="20" t="s">
        <v>481</v>
      </c>
      <c r="U80" s="18" t="n">
        <v>343.85636409</v>
      </c>
      <c r="V80" s="20" t="n">
        <v>40.19179662</v>
      </c>
    </row>
    <row r="81" spans="1:22">
      <c r="A81" s="23" t="s">
        <v>556</v>
      </c>
      <c r="B81" s="17" t="n">
        <v>8861</v>
      </c>
      <c r="C81" s="18">
        <f>(82.0/B81*100)</f>
        <v/>
      </c>
      <c r="D81" s="19" t="n">
        <v>8779</v>
      </c>
      <c r="E81" s="18" t="n">
        <v>440.50156042</v>
      </c>
      <c r="F81" s="20" t="n">
        <v>3.59917043</v>
      </c>
      <c r="G81" s="18" t="n">
        <v>440.63615575</v>
      </c>
      <c r="H81" s="20" t="n">
        <v>3.5040633</v>
      </c>
      <c r="I81" s="18" t="n">
        <v>430.95077536</v>
      </c>
      <c r="J81" s="20" t="n">
        <v>4.83572469</v>
      </c>
      <c r="K81" s="18" t="n">
        <v>403.574686</v>
      </c>
      <c r="L81" s="20" t="n">
        <v>14.53742918</v>
      </c>
      <c r="M81" s="18" t="n">
        <v>374.0329919</v>
      </c>
      <c r="N81" s="20" t="n">
        <v>5.49053462</v>
      </c>
      <c r="O81" s="18" t="s">
        <v>481</v>
      </c>
      <c r="P81" s="20" t="s">
        <v>481</v>
      </c>
      <c r="Q81" s="18" t="s">
        <v>481</v>
      </c>
      <c r="R81" s="20" t="s">
        <v>481</v>
      </c>
      <c r="S81" s="18" t="s">
        <v>481</v>
      </c>
      <c r="T81" s="20" t="s">
        <v>481</v>
      </c>
      <c r="U81" s="18" t="n">
        <v>337.92073505</v>
      </c>
      <c r="V81" s="20" t="n">
        <v>17.38067909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805</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(647.0/B7*100)</f>
        <v/>
      </c>
      <c r="D7" s="19" t="n">
        <v>13883</v>
      </c>
      <c r="E7" s="18" t="n">
        <v>463.5685941</v>
      </c>
      <c r="F7" s="20" t="n">
        <v>5.92622414</v>
      </c>
      <c r="G7" s="18" t="n">
        <v>483.54869326</v>
      </c>
      <c r="H7" s="20" t="n">
        <v>2.93819472</v>
      </c>
      <c r="I7" s="18" t="n">
        <v>520.43182562</v>
      </c>
      <c r="J7" s="20" t="n">
        <v>2.50587695</v>
      </c>
      <c r="K7" s="18" t="n">
        <v>542.24057291</v>
      </c>
      <c r="L7" s="20" t="n">
        <v>2.65114381</v>
      </c>
      <c r="M7" s="18" t="n">
        <v>450.87490711</v>
      </c>
      <c r="N7" s="20" t="n">
        <v>3.97931916</v>
      </c>
      <c r="O7" s="18" t="s">
        <v>481</v>
      </c>
      <c r="P7" s="20" t="s">
        <v>481</v>
      </c>
      <c r="Q7" s="18" t="s">
        <v>481</v>
      </c>
      <c r="R7" s="20" t="s">
        <v>481</v>
      </c>
      <c r="S7" s="18" t="s">
        <v>481</v>
      </c>
      <c r="T7" s="20" t="s">
        <v>481</v>
      </c>
      <c r="U7" s="18" t="n">
        <v>469.47860592</v>
      </c>
      <c r="V7" s="20" t="n">
        <v>8.66936413</v>
      </c>
    </row>
    <row r="8" spans="1:22">
      <c r="A8" s="15" t="s">
        <v>483</v>
      </c>
      <c r="B8" s="17" t="n">
        <v>7007</v>
      </c>
      <c r="C8" s="18">
        <f>(99.0/B8*100)</f>
        <v/>
      </c>
      <c r="D8" s="19" t="n">
        <v>6908</v>
      </c>
      <c r="E8" s="18" t="n">
        <v>467.01003189</v>
      </c>
      <c r="F8" s="20" t="n">
        <v>5.71503982</v>
      </c>
      <c r="G8" s="18" t="n">
        <v>503.25944167</v>
      </c>
      <c r="H8" s="20" t="n">
        <v>3.9816105</v>
      </c>
      <c r="I8" s="18" t="n">
        <v>517.83272117</v>
      </c>
      <c r="J8" s="20" t="n">
        <v>3.92605843</v>
      </c>
      <c r="K8" s="18" t="n">
        <v>521.657168</v>
      </c>
      <c r="L8" s="20" t="n">
        <v>4.17602551</v>
      </c>
      <c r="M8" s="18" t="n">
        <v>410.33790904</v>
      </c>
      <c r="N8" s="20" t="n">
        <v>4.41162932</v>
      </c>
      <c r="O8" s="18" t="s">
        <v>481</v>
      </c>
      <c r="P8" s="20" t="s">
        <v>481</v>
      </c>
      <c r="Q8" s="18" t="n">
        <v>361.38025951</v>
      </c>
      <c r="R8" s="20" t="n">
        <v>22.72565673</v>
      </c>
      <c r="S8" s="18" t="s">
        <v>481</v>
      </c>
      <c r="T8" s="20" t="s">
        <v>481</v>
      </c>
      <c r="U8" s="18" t="n">
        <v>413.83174777</v>
      </c>
      <c r="V8" s="20" t="n">
        <v>7.74917662</v>
      </c>
    </row>
    <row r="9" spans="1:22">
      <c r="A9" s="15" t="s">
        <v>484</v>
      </c>
      <c r="B9" s="17" t="n">
        <v>9651</v>
      </c>
      <c r="C9" s="18">
        <f>(557.0/B9*100)</f>
        <v/>
      </c>
      <c r="D9" s="19" t="n">
        <v>9094</v>
      </c>
      <c r="E9" s="18" t="n">
        <v>488.15571428</v>
      </c>
      <c r="F9" s="20" t="n">
        <v>3.61445857</v>
      </c>
      <c r="G9" s="18" t="n">
        <v>520.3046094600001</v>
      </c>
      <c r="H9" s="20" t="n">
        <v>2.27784684</v>
      </c>
      <c r="I9" s="18" t="n">
        <v>536.15925255</v>
      </c>
      <c r="J9" s="20" t="n">
        <v>2.67659499</v>
      </c>
      <c r="K9" s="18" t="n">
        <v>520.1506826</v>
      </c>
      <c r="L9" s="20" t="n">
        <v>4.90845188</v>
      </c>
      <c r="M9" s="18" t="n">
        <v>394.33661884</v>
      </c>
      <c r="N9" s="20" t="n">
        <v>6.36348139</v>
      </c>
      <c r="O9" s="18" t="s">
        <v>481</v>
      </c>
      <c r="P9" s="20" t="s">
        <v>481</v>
      </c>
      <c r="Q9" s="18" t="n">
        <v>347.7815185</v>
      </c>
      <c r="R9" s="20" t="n">
        <v>11.20716786</v>
      </c>
      <c r="S9" s="18" t="s">
        <v>481</v>
      </c>
      <c r="T9" s="20" t="s">
        <v>481</v>
      </c>
      <c r="U9" s="18" t="n">
        <v>425.83904384</v>
      </c>
      <c r="V9" s="20" t="n">
        <v>4.73845149</v>
      </c>
    </row>
    <row r="10" spans="1:22">
      <c r="A10" s="15" t="s">
        <v>485</v>
      </c>
      <c r="B10" s="17" t="n">
        <v>20058</v>
      </c>
      <c r="C10" s="18">
        <f>(553.0/B10*100)</f>
        <v/>
      </c>
      <c r="D10" s="19" t="n">
        <v>19505</v>
      </c>
      <c r="E10" s="18" t="n">
        <v>493.64746011</v>
      </c>
      <c r="F10" s="20" t="n">
        <v>5.53718402</v>
      </c>
      <c r="G10" s="18" t="n">
        <v>509.96901168</v>
      </c>
      <c r="H10" s="20" t="n">
        <v>3.14442793</v>
      </c>
      <c r="I10" s="18" t="n">
        <v>534.31666002</v>
      </c>
      <c r="J10" s="20" t="n">
        <v>2.78387504</v>
      </c>
      <c r="K10" s="18" t="n">
        <v>556.29426744</v>
      </c>
      <c r="L10" s="20" t="n">
        <v>2.40938976</v>
      </c>
      <c r="M10" s="18" t="n">
        <v>453.64943714</v>
      </c>
      <c r="N10" s="20" t="n">
        <v>6.7129813</v>
      </c>
      <c r="O10" s="18" t="s">
        <v>481</v>
      </c>
      <c r="P10" s="20" t="s">
        <v>481</v>
      </c>
      <c r="Q10" s="18" t="s">
        <v>481</v>
      </c>
      <c r="R10" s="20" t="s">
        <v>481</v>
      </c>
      <c r="S10" s="18" t="s">
        <v>481</v>
      </c>
      <c r="T10" s="20" t="s">
        <v>481</v>
      </c>
      <c r="U10" s="18" t="n">
        <v>454.80785234</v>
      </c>
      <c r="V10" s="20" t="n">
        <v>10.77171599</v>
      </c>
    </row>
    <row r="11" spans="1:22">
      <c r="A11" s="15" t="s">
        <v>486</v>
      </c>
      <c r="B11" s="17" t="n">
        <v>7053</v>
      </c>
      <c r="C11" s="18">
        <f>(136.0/B11*100)</f>
        <v/>
      </c>
      <c r="D11" s="19" t="n">
        <v>6917</v>
      </c>
      <c r="E11" s="18" t="n">
        <v>437.11578493</v>
      </c>
      <c r="F11" s="20" t="n">
        <v>5.57421146</v>
      </c>
      <c r="G11" s="18" t="n">
        <v>456.04466478</v>
      </c>
      <c r="H11" s="20" t="n">
        <v>3.31623897</v>
      </c>
      <c r="I11" s="18" t="n">
        <v>479.39066007</v>
      </c>
      <c r="J11" s="20" t="n">
        <v>3.26271556</v>
      </c>
      <c r="K11" s="18" t="n">
        <v>479.67830163</v>
      </c>
      <c r="L11" s="20" t="n">
        <v>4.57342701</v>
      </c>
      <c r="M11" s="18" t="n">
        <v>413.12735541</v>
      </c>
      <c r="N11" s="20" t="n">
        <v>5.33297846</v>
      </c>
      <c r="O11" s="18" t="s">
        <v>481</v>
      </c>
      <c r="P11" s="20" t="s">
        <v>481</v>
      </c>
      <c r="Q11" s="18" t="s">
        <v>481</v>
      </c>
      <c r="R11" s="20" t="s">
        <v>481</v>
      </c>
      <c r="S11" s="18" t="s">
        <v>481</v>
      </c>
      <c r="T11" s="20" t="s">
        <v>481</v>
      </c>
      <c r="U11" s="18" t="n">
        <v>415.04837778</v>
      </c>
      <c r="V11" s="20" t="n">
        <v>9.43857188</v>
      </c>
    </row>
    <row r="12" spans="1:22">
      <c r="A12" s="15" t="s">
        <v>487</v>
      </c>
      <c r="B12" s="17" t="n">
        <v>6894</v>
      </c>
      <c r="C12" s="18">
        <f>(59.0/B12*100)</f>
        <v/>
      </c>
      <c r="D12" s="19" t="n">
        <v>6835</v>
      </c>
      <c r="E12" s="18" t="n">
        <v>475.74717731</v>
      </c>
      <c r="F12" s="20" t="n">
        <v>4.6022681</v>
      </c>
      <c r="G12" s="18" t="n">
        <v>496.31881981</v>
      </c>
      <c r="H12" s="20" t="n">
        <v>2.78067628</v>
      </c>
      <c r="I12" s="18" t="n">
        <v>515.89383705</v>
      </c>
      <c r="J12" s="20" t="n">
        <v>3.23727862</v>
      </c>
      <c r="K12" s="18" t="n">
        <v>503.65240531</v>
      </c>
      <c r="L12" s="20" t="n">
        <v>4.6144421</v>
      </c>
      <c r="M12" s="18" t="n">
        <v>398.45973425</v>
      </c>
      <c r="N12" s="20" t="n">
        <v>7.99109385</v>
      </c>
      <c r="O12" s="18" t="s">
        <v>481</v>
      </c>
      <c r="P12" s="20" t="s">
        <v>481</v>
      </c>
      <c r="Q12" s="18" t="n">
        <v>332.31014509</v>
      </c>
      <c r="R12" s="20" t="n">
        <v>18.34291261</v>
      </c>
      <c r="S12" s="18" t="s">
        <v>481</v>
      </c>
      <c r="T12" s="20" t="s">
        <v>481</v>
      </c>
      <c r="U12" s="18" t="n">
        <v>398.12720729</v>
      </c>
      <c r="V12" s="20" t="n">
        <v>11.38287823</v>
      </c>
    </row>
    <row r="13" spans="1:22">
      <c r="A13" s="15" t="s">
        <v>488</v>
      </c>
      <c r="B13" s="17" t="n">
        <v>7161</v>
      </c>
      <c r="C13" s="18">
        <f>(168.0/B13*100)</f>
        <v/>
      </c>
      <c r="D13" s="19" t="n">
        <v>6993</v>
      </c>
      <c r="E13" s="18" t="n">
        <v>487.18092677</v>
      </c>
      <c r="F13" s="20" t="n">
        <v>4.75183952</v>
      </c>
      <c r="G13" s="18" t="n">
        <v>501.28849195</v>
      </c>
      <c r="H13" s="20" t="n">
        <v>2.58036599</v>
      </c>
      <c r="I13" s="18" t="n">
        <v>519.19034388</v>
      </c>
      <c r="J13" s="20" t="n">
        <v>3.15761532</v>
      </c>
      <c r="K13" s="18" t="n">
        <v>525.94571477</v>
      </c>
      <c r="L13" s="20" t="n">
        <v>4.34690936</v>
      </c>
      <c r="M13" s="18" t="n">
        <v>408.4497126</v>
      </c>
      <c r="N13" s="20" t="n">
        <v>11.09739784</v>
      </c>
      <c r="O13" s="18" t="s">
        <v>481</v>
      </c>
      <c r="P13" s="20" t="s">
        <v>481</v>
      </c>
      <c r="Q13" s="18" t="n">
        <v>407.4699787</v>
      </c>
      <c r="R13" s="20" t="n">
        <v>6.79601306</v>
      </c>
      <c r="S13" s="18" t="s">
        <v>481</v>
      </c>
      <c r="T13" s="20" t="s">
        <v>481</v>
      </c>
      <c r="U13" s="18" t="n">
        <v>416.14539758</v>
      </c>
      <c r="V13" s="20" t="n">
        <v>9.965081440000001</v>
      </c>
    </row>
    <row r="14" spans="1:22">
      <c r="A14" s="15" t="s">
        <v>489</v>
      </c>
      <c r="B14" s="17" t="n">
        <v>5587</v>
      </c>
      <c r="C14" s="18">
        <f>(80.0/B14*100)</f>
        <v/>
      </c>
      <c r="D14" s="19" t="n">
        <v>5507</v>
      </c>
      <c r="E14" s="18" t="n">
        <v>518.40403241</v>
      </c>
      <c r="F14" s="20" t="n">
        <v>5.37486715</v>
      </c>
      <c r="G14" s="18" t="n">
        <v>515.21587884</v>
      </c>
      <c r="H14" s="20" t="n">
        <v>2.92490704</v>
      </c>
      <c r="I14" s="18" t="n">
        <v>526.03265021</v>
      </c>
      <c r="J14" s="20" t="n">
        <v>3.11269573</v>
      </c>
      <c r="K14" s="18" t="n">
        <v>534.90192008</v>
      </c>
      <c r="L14" s="20" t="n">
        <v>4.40043871</v>
      </c>
      <c r="M14" s="18" t="n">
        <v>441.30811903</v>
      </c>
      <c r="N14" s="20" t="n">
        <v>11.03084771</v>
      </c>
      <c r="O14" s="18" t="s">
        <v>481</v>
      </c>
      <c r="P14" s="20" t="s">
        <v>481</v>
      </c>
      <c r="Q14" s="18" t="s">
        <v>481</v>
      </c>
      <c r="R14" s="20" t="s">
        <v>481</v>
      </c>
      <c r="S14" s="18" t="s">
        <v>481</v>
      </c>
      <c r="T14" s="20" t="s">
        <v>481</v>
      </c>
      <c r="U14" s="18" t="n">
        <v>438.28027147</v>
      </c>
      <c r="V14" s="20" t="n">
        <v>16.56282864</v>
      </c>
    </row>
    <row r="15" spans="1:22">
      <c r="A15" s="15" t="s">
        <v>490</v>
      </c>
      <c r="B15" s="17" t="n">
        <v>5882</v>
      </c>
      <c r="C15" s="18">
        <f>(83.0/B15*100)</f>
        <v/>
      </c>
      <c r="D15" s="19" t="n">
        <v>5799</v>
      </c>
      <c r="E15" s="18" t="n">
        <v>484.40340259</v>
      </c>
      <c r="F15" s="20" t="n">
        <v>7.53952627</v>
      </c>
      <c r="G15" s="18" t="n">
        <v>505.60100319</v>
      </c>
      <c r="H15" s="20" t="n">
        <v>3.02804396</v>
      </c>
      <c r="I15" s="18" t="n">
        <v>538.96716259</v>
      </c>
      <c r="J15" s="20" t="n">
        <v>2.89840884</v>
      </c>
      <c r="K15" s="18" t="n">
        <v>558.14562328</v>
      </c>
      <c r="L15" s="20" t="n">
        <v>3.11914534</v>
      </c>
      <c r="M15" s="18" t="n">
        <v>427.85194516</v>
      </c>
      <c r="N15" s="20" t="n">
        <v>13.33750715</v>
      </c>
      <c r="O15" s="18" t="s">
        <v>481</v>
      </c>
      <c r="P15" s="20" t="s">
        <v>481</v>
      </c>
      <c r="Q15" s="18" t="n">
        <v>367.66871077</v>
      </c>
      <c r="R15" s="20" t="n">
        <v>14.82638214</v>
      </c>
      <c r="S15" s="18" t="s">
        <v>481</v>
      </c>
      <c r="T15" s="20" t="s">
        <v>481</v>
      </c>
      <c r="U15" s="18" t="n">
        <v>476.72837511</v>
      </c>
      <c r="V15" s="20" t="n">
        <v>11.26990228</v>
      </c>
    </row>
    <row r="16" spans="1:22">
      <c r="A16" s="15" t="s">
        <v>491</v>
      </c>
      <c r="B16" s="17" t="n">
        <v>6108</v>
      </c>
      <c r="C16" s="18">
        <f>(130.0/B16*100)</f>
        <v/>
      </c>
      <c r="D16" s="19" t="n">
        <v>5978</v>
      </c>
      <c r="E16" s="18" t="n">
        <v>466.3026024</v>
      </c>
      <c r="F16" s="20" t="n">
        <v>4.83797631</v>
      </c>
      <c r="G16" s="18" t="n">
        <v>509.47371606</v>
      </c>
      <c r="H16" s="20" t="n">
        <v>3.11262475</v>
      </c>
      <c r="I16" s="18" t="n">
        <v>536.92423753</v>
      </c>
      <c r="J16" s="20" t="n">
        <v>2.9199861</v>
      </c>
      <c r="K16" s="18" t="n">
        <v>535.95740521</v>
      </c>
      <c r="L16" s="20" t="n">
        <v>5.07626152</v>
      </c>
      <c r="M16" s="18" t="n">
        <v>381.32610846</v>
      </c>
      <c r="N16" s="20" t="n">
        <v>9.03415012</v>
      </c>
      <c r="O16" s="18" t="s">
        <v>481</v>
      </c>
      <c r="P16" s="20" t="s">
        <v>481</v>
      </c>
      <c r="Q16" s="18" t="s">
        <v>481</v>
      </c>
      <c r="R16" s="20" t="s">
        <v>481</v>
      </c>
      <c r="S16" s="18" t="s">
        <v>481</v>
      </c>
      <c r="T16" s="20" t="s">
        <v>481</v>
      </c>
      <c r="U16" s="18" t="n">
        <v>382.29035276</v>
      </c>
      <c r="V16" s="20" t="n">
        <v>10.58329556</v>
      </c>
    </row>
    <row r="17" spans="1:22">
      <c r="A17" s="15" t="s">
        <v>492</v>
      </c>
      <c r="B17" s="17" t="n">
        <v>6504</v>
      </c>
      <c r="C17" s="18">
        <f>(1550.0/B17*100)</f>
        <v/>
      </c>
      <c r="D17" s="19" t="n">
        <v>4954</v>
      </c>
      <c r="E17" s="18" t="n">
        <v>500.82759318</v>
      </c>
      <c r="F17" s="20" t="n">
        <v>4.44088942</v>
      </c>
      <c r="G17" s="18" t="n">
        <v>520.67720963</v>
      </c>
      <c r="H17" s="20" t="n">
        <v>3.73726166</v>
      </c>
      <c r="I17" s="18" t="n">
        <v>542.14448433</v>
      </c>
      <c r="J17" s="20" t="n">
        <v>4.06518446</v>
      </c>
      <c r="K17" s="18" t="n">
        <v>563.1151634300001</v>
      </c>
      <c r="L17" s="20" t="n">
        <v>4.59248279</v>
      </c>
      <c r="M17" s="18" t="n">
        <v>421.3677583</v>
      </c>
      <c r="N17" s="20" t="n">
        <v>11.78783625</v>
      </c>
      <c r="O17" s="18" t="s">
        <v>481</v>
      </c>
      <c r="P17" s="20" t="s">
        <v>481</v>
      </c>
      <c r="Q17" s="18" t="n">
        <v>338.260297</v>
      </c>
      <c r="R17" s="20" t="n">
        <v>14.23011861</v>
      </c>
      <c r="S17" s="18" t="s">
        <v>481</v>
      </c>
      <c r="T17" s="20" t="s">
        <v>481</v>
      </c>
      <c r="U17" s="18" t="n">
        <v>458.15107935</v>
      </c>
      <c r="V17" s="20" t="n">
        <v>5.85148271</v>
      </c>
    </row>
    <row r="18" spans="1:22">
      <c r="A18" s="15" t="s">
        <v>493</v>
      </c>
      <c r="B18" s="17" t="n">
        <v>5532</v>
      </c>
      <c r="C18" s="18">
        <f>(31.0/B18*100)</f>
        <v/>
      </c>
      <c r="D18" s="19" t="n">
        <v>5501</v>
      </c>
      <c r="E18" s="18" t="n">
        <v>417.81016557</v>
      </c>
      <c r="F18" s="20" t="n">
        <v>7.08741265</v>
      </c>
      <c r="G18" s="18" t="n">
        <v>453.68912282</v>
      </c>
      <c r="H18" s="20" t="n">
        <v>4.86229746</v>
      </c>
      <c r="I18" s="18" t="n">
        <v>482.01094114</v>
      </c>
      <c r="J18" s="20" t="n">
        <v>5.16166259</v>
      </c>
      <c r="K18" s="18" t="n">
        <v>503.31002021</v>
      </c>
      <c r="L18" s="20" t="n">
        <v>3.81152745</v>
      </c>
      <c r="M18" s="18" t="n">
        <v>384.05732268</v>
      </c>
      <c r="N18" s="20" t="n">
        <v>8.562141260000001</v>
      </c>
      <c r="O18" s="18" t="s">
        <v>481</v>
      </c>
      <c r="P18" s="20" t="s">
        <v>481</v>
      </c>
      <c r="Q18" s="18" t="s">
        <v>481</v>
      </c>
      <c r="R18" s="20" t="s">
        <v>481</v>
      </c>
      <c r="S18" s="18" t="s">
        <v>481</v>
      </c>
      <c r="T18" s="20" t="s">
        <v>481</v>
      </c>
      <c r="U18" s="18" t="n">
        <v>359.09961979</v>
      </c>
      <c r="V18" s="20" t="n">
        <v>11.59598495</v>
      </c>
    </row>
    <row r="19" spans="1:22">
      <c r="A19" s="15" t="s">
        <v>494</v>
      </c>
      <c r="B19" s="17" t="n">
        <v>5658</v>
      </c>
      <c r="C19" s="18">
        <f>(240.0/B19*100)</f>
        <v/>
      </c>
      <c r="D19" s="19" t="n">
        <v>5418</v>
      </c>
      <c r="E19" s="18" t="n">
        <v>447.63586989</v>
      </c>
      <c r="F19" s="20" t="n">
        <v>5.85855813</v>
      </c>
      <c r="G19" s="18" t="n">
        <v>456.67873865</v>
      </c>
      <c r="H19" s="20" t="n">
        <v>3.7550512</v>
      </c>
      <c r="I19" s="18" t="n">
        <v>480.37628332</v>
      </c>
      <c r="J19" s="20" t="n">
        <v>3.9256211</v>
      </c>
      <c r="K19" s="18" t="n">
        <v>497.36403149</v>
      </c>
      <c r="L19" s="20" t="n">
        <v>3.67269056</v>
      </c>
      <c r="M19" s="18" t="n">
        <v>460.09464118</v>
      </c>
      <c r="N19" s="20" t="n">
        <v>9.06619712</v>
      </c>
      <c r="O19" s="18" t="s">
        <v>481</v>
      </c>
      <c r="P19" s="20" t="s">
        <v>481</v>
      </c>
      <c r="Q19" s="18" t="s">
        <v>481</v>
      </c>
      <c r="R19" s="20" t="s">
        <v>481</v>
      </c>
      <c r="S19" s="18" t="s">
        <v>481</v>
      </c>
      <c r="T19" s="20" t="s">
        <v>481</v>
      </c>
      <c r="U19" s="18" t="n">
        <v>397.81209204</v>
      </c>
      <c r="V19" s="20" t="n">
        <v>10.43242642</v>
      </c>
    </row>
    <row r="20" spans="1:22">
      <c r="A20" s="15" t="s">
        <v>495</v>
      </c>
      <c r="B20" s="17" t="n">
        <v>3371</v>
      </c>
      <c r="C20" s="18">
        <f>(75.0/B20*100)</f>
        <v/>
      </c>
      <c r="D20" s="19" t="n">
        <v>3296</v>
      </c>
      <c r="E20" s="18" t="n">
        <v>461.9907679</v>
      </c>
      <c r="F20" s="20" t="n">
        <v>7.04570507</v>
      </c>
      <c r="G20" s="18" t="n">
        <v>471.29163479</v>
      </c>
      <c r="H20" s="20" t="n">
        <v>3.48182997</v>
      </c>
      <c r="I20" s="18" t="n">
        <v>491.10653888</v>
      </c>
      <c r="J20" s="20" t="n">
        <v>3.64506829</v>
      </c>
      <c r="K20" s="18" t="n">
        <v>512.95300794</v>
      </c>
      <c r="L20" s="20" t="n">
        <v>3.99522561</v>
      </c>
      <c r="M20" s="18" t="n">
        <v>405.22087886</v>
      </c>
      <c r="N20" s="20" t="n">
        <v>6.65394786</v>
      </c>
      <c r="O20" s="18" t="s">
        <v>481</v>
      </c>
      <c r="P20" s="20" t="s">
        <v>481</v>
      </c>
      <c r="Q20" s="18" t="s">
        <v>481</v>
      </c>
      <c r="R20" s="20" t="s">
        <v>481</v>
      </c>
      <c r="S20" s="18" t="s">
        <v>481</v>
      </c>
      <c r="T20" s="20" t="s">
        <v>481</v>
      </c>
      <c r="U20" s="18" t="n">
        <v>444.25330977</v>
      </c>
      <c r="V20" s="20" t="n">
        <v>13.59239843</v>
      </c>
    </row>
    <row r="21" spans="1:22">
      <c r="A21" s="15" t="s">
        <v>496</v>
      </c>
      <c r="B21" s="17" t="n">
        <v>5741</v>
      </c>
      <c r="C21" s="18">
        <f>(50.0/B21*100)</f>
        <v/>
      </c>
      <c r="D21" s="19" t="n">
        <v>5691</v>
      </c>
      <c r="E21" s="18" t="n">
        <v>508.57138258</v>
      </c>
      <c r="F21" s="20" t="n">
        <v>5.05257695</v>
      </c>
      <c r="G21" s="18" t="n">
        <v>513.33363652</v>
      </c>
      <c r="H21" s="20" t="n">
        <v>2.56048321</v>
      </c>
      <c r="I21" s="18" t="n">
        <v>535.46818147</v>
      </c>
      <c r="J21" s="20" t="n">
        <v>2.951129</v>
      </c>
      <c r="K21" s="18" t="n">
        <v>546.6598451900001</v>
      </c>
      <c r="L21" s="20" t="n">
        <v>3.52731741</v>
      </c>
      <c r="M21" s="18" t="n">
        <v>460.50425535</v>
      </c>
      <c r="N21" s="20" t="n">
        <v>6.50407017</v>
      </c>
      <c r="O21" s="18" t="s">
        <v>481</v>
      </c>
      <c r="P21" s="20" t="s">
        <v>481</v>
      </c>
      <c r="Q21" s="18" t="s">
        <v>481</v>
      </c>
      <c r="R21" s="20" t="s">
        <v>481</v>
      </c>
      <c r="S21" s="18" t="s">
        <v>481</v>
      </c>
      <c r="T21" s="20" t="s">
        <v>481</v>
      </c>
      <c r="U21" s="18" t="n">
        <v>472.86196535</v>
      </c>
      <c r="V21" s="20" t="n">
        <v>10.25376045</v>
      </c>
    </row>
    <row r="22" spans="1:22">
      <c r="A22" s="15" t="s">
        <v>497</v>
      </c>
      <c r="B22" s="17" t="n">
        <v>6598</v>
      </c>
      <c r="C22" s="18">
        <f>(36.0/B22*100)</f>
        <v/>
      </c>
      <c r="D22" s="19" t="n">
        <v>6562</v>
      </c>
      <c r="E22" s="18" t="n">
        <v>426.92617156</v>
      </c>
      <c r="F22" s="20" t="n">
        <v>7.64029522</v>
      </c>
      <c r="G22" s="18" t="n">
        <v>465.09281624</v>
      </c>
      <c r="H22" s="20" t="n">
        <v>4.38715753</v>
      </c>
      <c r="I22" s="18" t="n">
        <v>498.96090852</v>
      </c>
      <c r="J22" s="20" t="n">
        <v>4.55531349</v>
      </c>
      <c r="K22" s="18" t="n">
        <v>526.0533209500001</v>
      </c>
      <c r="L22" s="20" t="n">
        <v>5.40746363</v>
      </c>
      <c r="M22" s="18" t="n">
        <v>419.58566859</v>
      </c>
      <c r="N22" s="20" t="n">
        <v>15.2592962</v>
      </c>
      <c r="O22" s="18" t="s">
        <v>481</v>
      </c>
      <c r="P22" s="20" t="s">
        <v>481</v>
      </c>
      <c r="Q22" s="18" t="n">
        <v>481.75555063</v>
      </c>
      <c r="R22" s="20" t="n">
        <v>8.711038220000001</v>
      </c>
      <c r="S22" s="18" t="s">
        <v>481</v>
      </c>
      <c r="T22" s="20" t="s">
        <v>481</v>
      </c>
      <c r="U22" s="18" t="n">
        <v>388.18688492</v>
      </c>
      <c r="V22" s="20" t="n">
        <v>12.03019656</v>
      </c>
    </row>
    <row r="23" spans="1:22">
      <c r="A23" s="15" t="s">
        <v>498</v>
      </c>
      <c r="B23" s="17" t="n">
        <v>11583</v>
      </c>
      <c r="C23" s="18">
        <f>(246.0/B23*100)</f>
        <v/>
      </c>
      <c r="D23" s="19" t="n">
        <v>11337</v>
      </c>
      <c r="E23" s="18" t="n">
        <v>440.92961346</v>
      </c>
      <c r="F23" s="20" t="n">
        <v>5.87615792</v>
      </c>
      <c r="G23" s="18" t="n">
        <v>464.00236921</v>
      </c>
      <c r="H23" s="20" t="n">
        <v>3.12650009</v>
      </c>
      <c r="I23" s="18" t="n">
        <v>498.17910173</v>
      </c>
      <c r="J23" s="20" t="n">
        <v>3.47810421</v>
      </c>
      <c r="K23" s="18" t="n">
        <v>534.37758481</v>
      </c>
      <c r="L23" s="20" t="n">
        <v>3.44848006</v>
      </c>
      <c r="M23" s="18" t="n">
        <v>436.39321419</v>
      </c>
      <c r="N23" s="20" t="n">
        <v>6.25548004</v>
      </c>
      <c r="O23" s="18" t="s">
        <v>481</v>
      </c>
      <c r="P23" s="20" t="s">
        <v>481</v>
      </c>
      <c r="Q23" s="18" t="s">
        <v>481</v>
      </c>
      <c r="R23" s="20" t="s">
        <v>481</v>
      </c>
      <c r="S23" s="18" t="s">
        <v>481</v>
      </c>
      <c r="T23" s="20" t="s">
        <v>481</v>
      </c>
      <c r="U23" s="18" t="n">
        <v>406.43149826</v>
      </c>
      <c r="V23" s="20" t="n">
        <v>11.43671341</v>
      </c>
    </row>
    <row r="24" spans="1:22">
      <c r="A24" s="15" t="s">
        <v>499</v>
      </c>
      <c r="B24" s="17" t="n">
        <v>6647</v>
      </c>
      <c r="C24" s="18">
        <f>(8.0/B24*100)</f>
        <v/>
      </c>
      <c r="D24" s="19" t="n">
        <v>6639</v>
      </c>
      <c r="E24" s="18" t="n">
        <v>503.51821323</v>
      </c>
      <c r="F24" s="20" t="n">
        <v>4.2023156</v>
      </c>
      <c r="G24" s="18" t="n">
        <v>513.74517014</v>
      </c>
      <c r="H24" s="20" t="n">
        <v>3.58311898</v>
      </c>
      <c r="I24" s="18" t="n">
        <v>524.83410082</v>
      </c>
      <c r="J24" s="20" t="n">
        <v>3.93873713</v>
      </c>
      <c r="K24" s="18" t="n">
        <v>531.47765425</v>
      </c>
      <c r="L24" s="20" t="n">
        <v>4.51512375</v>
      </c>
      <c r="M24" s="18" t="n">
        <v>470.10022337</v>
      </c>
      <c r="N24" s="20" t="n">
        <v>16.01405269</v>
      </c>
      <c r="O24" s="18" t="s">
        <v>481</v>
      </c>
      <c r="P24" s="20" t="s">
        <v>481</v>
      </c>
      <c r="Q24" s="18" t="s">
        <v>481</v>
      </c>
      <c r="R24" s="20" t="s">
        <v>481</v>
      </c>
      <c r="S24" s="18" t="s">
        <v>481</v>
      </c>
      <c r="T24" s="20" t="s">
        <v>481</v>
      </c>
      <c r="U24" s="18" t="n">
        <v>415.59287472</v>
      </c>
      <c r="V24" s="20" t="n">
        <v>14.10567885</v>
      </c>
    </row>
    <row r="25" spans="1:22">
      <c r="A25" s="15" t="s">
        <v>500</v>
      </c>
      <c r="B25" s="17" t="n">
        <v>5581</v>
      </c>
      <c r="C25" s="18">
        <f>(25.0/B25*100)</f>
        <v/>
      </c>
      <c r="D25" s="19" t="n">
        <v>5556</v>
      </c>
      <c r="E25" s="18" t="n">
        <v>525.5497848</v>
      </c>
      <c r="F25" s="20" t="n">
        <v>4.383812</v>
      </c>
      <c r="G25" s="18" t="n">
        <v>525.23923208</v>
      </c>
      <c r="H25" s="20" t="n">
        <v>3.58871282</v>
      </c>
      <c r="I25" s="18" t="n">
        <v>525.6202917099999</v>
      </c>
      <c r="J25" s="20" t="n">
        <v>4.97570241</v>
      </c>
      <c r="K25" s="18" t="n">
        <v>531.37940215</v>
      </c>
      <c r="L25" s="20" t="n">
        <v>6.69297305</v>
      </c>
      <c r="M25" s="18" t="n">
        <v>421.68171102</v>
      </c>
      <c r="N25" s="20" t="n">
        <v>6.83880854</v>
      </c>
      <c r="O25" s="18" t="s">
        <v>481</v>
      </c>
      <c r="P25" s="20" t="s">
        <v>481</v>
      </c>
      <c r="Q25" s="18" t="s">
        <v>481</v>
      </c>
      <c r="R25" s="20" t="s">
        <v>481</v>
      </c>
      <c r="S25" s="18" t="s">
        <v>481</v>
      </c>
      <c r="T25" s="20" t="s">
        <v>481</v>
      </c>
      <c r="U25" s="18" t="n">
        <v>469.82135671</v>
      </c>
      <c r="V25" s="20" t="n">
        <v>30.44633125</v>
      </c>
    </row>
    <row r="26" spans="1:22">
      <c r="A26" s="15" t="s">
        <v>501</v>
      </c>
      <c r="B26" s="17" t="n">
        <v>4869</v>
      </c>
      <c r="C26" s="18">
        <f>(61.0/B26*100)</f>
        <v/>
      </c>
      <c r="D26" s="19" t="n">
        <v>4808</v>
      </c>
      <c r="E26" s="18" t="n">
        <v>471.04773952</v>
      </c>
      <c r="F26" s="20" t="n">
        <v>5.63800495</v>
      </c>
      <c r="G26" s="18" t="n">
        <v>483.41336701</v>
      </c>
      <c r="H26" s="20" t="n">
        <v>2.52375153</v>
      </c>
      <c r="I26" s="18" t="n">
        <v>497.0712521</v>
      </c>
      <c r="J26" s="20" t="n">
        <v>2.81638499</v>
      </c>
      <c r="K26" s="18" t="n">
        <v>505.11719463</v>
      </c>
      <c r="L26" s="20" t="n">
        <v>3.96387904</v>
      </c>
      <c r="M26" s="18" t="n">
        <v>467.99747676</v>
      </c>
      <c r="N26" s="20" t="n">
        <v>7.60690177</v>
      </c>
      <c r="O26" s="18" t="s">
        <v>481</v>
      </c>
      <c r="P26" s="20" t="s">
        <v>481</v>
      </c>
      <c r="Q26" s="18" t="s">
        <v>481</v>
      </c>
      <c r="R26" s="20" t="s">
        <v>481</v>
      </c>
      <c r="S26" s="18" t="s">
        <v>481</v>
      </c>
      <c r="T26" s="20" t="s">
        <v>481</v>
      </c>
      <c r="U26" s="18" t="n">
        <v>414.05659241</v>
      </c>
      <c r="V26" s="20" t="n">
        <v>18.28922937</v>
      </c>
    </row>
    <row r="27" spans="1:22">
      <c r="A27" s="15" t="s">
        <v>502</v>
      </c>
      <c r="B27" s="17" t="n">
        <v>5299</v>
      </c>
      <c r="C27" s="18">
        <f>(80.0/B27*100)</f>
        <v/>
      </c>
      <c r="D27" s="19" t="n">
        <v>5219</v>
      </c>
      <c r="E27" s="18" t="n">
        <v>442.73925115</v>
      </c>
      <c r="F27" s="20" t="n">
        <v>4.76860209</v>
      </c>
      <c r="G27" s="18" t="n">
        <v>483.1908848</v>
      </c>
      <c r="H27" s="20" t="n">
        <v>2.85639448</v>
      </c>
      <c r="I27" s="18" t="n">
        <v>510.8132006</v>
      </c>
      <c r="J27" s="20" t="n">
        <v>3.19739065</v>
      </c>
      <c r="K27" s="18" t="n">
        <v>519.7278956599999</v>
      </c>
      <c r="L27" s="20" t="n">
        <v>3.70589462</v>
      </c>
      <c r="M27" s="18" t="n">
        <v>420.45359793</v>
      </c>
      <c r="N27" s="20" t="n">
        <v>3.81960599</v>
      </c>
      <c r="O27" s="18" t="s">
        <v>481</v>
      </c>
      <c r="P27" s="20" t="s">
        <v>481</v>
      </c>
      <c r="Q27" s="18" t="s">
        <v>481</v>
      </c>
      <c r="R27" s="20" t="s">
        <v>481</v>
      </c>
      <c r="S27" s="18" t="s">
        <v>481</v>
      </c>
      <c r="T27" s="20" t="s">
        <v>481</v>
      </c>
      <c r="U27" s="18" t="n">
        <v>393.76146283</v>
      </c>
      <c r="V27" s="20" t="n">
        <v>8.80311605</v>
      </c>
    </row>
    <row r="28" spans="1:22">
      <c r="A28" s="15" t="s">
        <v>503</v>
      </c>
      <c r="B28" s="17" t="n">
        <v>7568</v>
      </c>
      <c r="C28" s="18">
        <f>(262.0/B28*100)</f>
        <v/>
      </c>
      <c r="D28" s="19" t="n">
        <v>7306</v>
      </c>
      <c r="E28" s="18" t="n">
        <v>403.49870804</v>
      </c>
      <c r="F28" s="20" t="n">
        <v>4.30183629</v>
      </c>
      <c r="G28" s="18" t="n">
        <v>406.71803696</v>
      </c>
      <c r="H28" s="20" t="n">
        <v>4.08997576</v>
      </c>
      <c r="I28" s="18" t="n">
        <v>433.66955635</v>
      </c>
      <c r="J28" s="20" t="n">
        <v>3.23048882</v>
      </c>
      <c r="K28" s="18" t="n">
        <v>440.5480571</v>
      </c>
      <c r="L28" s="20" t="n">
        <v>3.29659174</v>
      </c>
      <c r="M28" s="18" t="n">
        <v>420.50292955</v>
      </c>
      <c r="N28" s="20" t="n">
        <v>13.30341568</v>
      </c>
      <c r="O28" s="18" t="s">
        <v>481</v>
      </c>
      <c r="P28" s="20" t="s">
        <v>481</v>
      </c>
      <c r="Q28" s="18" t="s">
        <v>481</v>
      </c>
      <c r="R28" s="20" t="s">
        <v>481</v>
      </c>
      <c r="S28" s="18" t="s">
        <v>481</v>
      </c>
      <c r="T28" s="20" t="s">
        <v>481</v>
      </c>
      <c r="U28" s="18" t="n">
        <v>383.51949534</v>
      </c>
      <c r="V28" s="20" t="n">
        <v>9.99420026</v>
      </c>
    </row>
    <row r="29" spans="1:22">
      <c r="A29" s="15" t="s">
        <v>504</v>
      </c>
      <c r="B29" s="17" t="n">
        <v>5385</v>
      </c>
      <c r="C29" s="18">
        <f>(30.0/B29*100)</f>
        <v/>
      </c>
      <c r="D29" s="19" t="n">
        <v>5355</v>
      </c>
      <c r="E29" s="18" t="n">
        <v>480.20005191</v>
      </c>
      <c r="F29" s="20" t="n">
        <v>4.24770833</v>
      </c>
      <c r="G29" s="18" t="n">
        <v>507.9483747</v>
      </c>
      <c r="H29" s="20" t="n">
        <v>2.98698988</v>
      </c>
      <c r="I29" s="18" t="n">
        <v>536.14906722</v>
      </c>
      <c r="J29" s="20" t="n">
        <v>3.88835307</v>
      </c>
      <c r="K29" s="18" t="n">
        <v>538.9782063</v>
      </c>
      <c r="L29" s="20" t="n">
        <v>7.41702636</v>
      </c>
      <c r="M29" s="18" t="n">
        <v>500.05950033</v>
      </c>
      <c r="N29" s="20" t="n">
        <v>5.45605007</v>
      </c>
      <c r="O29" s="18" t="s">
        <v>481</v>
      </c>
      <c r="P29" s="20" t="s">
        <v>481</v>
      </c>
      <c r="Q29" s="18" t="n">
        <v>314.02123871</v>
      </c>
      <c r="R29" s="20" t="n">
        <v>13.26138992</v>
      </c>
      <c r="S29" s="18" t="s">
        <v>481</v>
      </c>
      <c r="T29" s="20" t="s">
        <v>481</v>
      </c>
      <c r="U29" s="18" t="n">
        <v>434.30698341</v>
      </c>
      <c r="V29" s="20" t="n">
        <v>9.58766191</v>
      </c>
    </row>
    <row r="30" spans="1:22">
      <c r="A30" s="15" t="s">
        <v>505</v>
      </c>
      <c r="B30" s="17" t="n">
        <v>4520</v>
      </c>
      <c r="C30" s="18">
        <f>(167.0/B30*100)</f>
        <v/>
      </c>
      <c r="D30" s="19" t="n">
        <v>4353</v>
      </c>
      <c r="E30" s="18" t="n">
        <v>485.53160443</v>
      </c>
      <c r="F30" s="20" t="n">
        <v>7.46504122</v>
      </c>
      <c r="G30" s="18" t="n">
        <v>496.15408449</v>
      </c>
      <c r="H30" s="20" t="n">
        <v>3.725651</v>
      </c>
      <c r="I30" s="18" t="n">
        <v>525.06341518</v>
      </c>
      <c r="J30" s="20" t="n">
        <v>3.98164825</v>
      </c>
      <c r="K30" s="18" t="n">
        <v>548.25264211</v>
      </c>
      <c r="L30" s="20" t="n">
        <v>3.10217286</v>
      </c>
      <c r="M30" s="18" t="n">
        <v>418.7611067</v>
      </c>
      <c r="N30" s="20" t="n">
        <v>6.04878688</v>
      </c>
      <c r="O30" s="18" t="s">
        <v>481</v>
      </c>
      <c r="P30" s="20" t="s">
        <v>481</v>
      </c>
      <c r="Q30" s="18" t="s">
        <v>481</v>
      </c>
      <c r="R30" s="20" t="s">
        <v>481</v>
      </c>
      <c r="S30" s="18" t="s">
        <v>481</v>
      </c>
      <c r="T30" s="20" t="s">
        <v>481</v>
      </c>
      <c r="U30" s="18" t="n">
        <v>415.18928881</v>
      </c>
      <c r="V30" s="20" t="n">
        <v>11.04189431</v>
      </c>
    </row>
    <row r="31" spans="1:22">
      <c r="A31" s="15" t="s">
        <v>506</v>
      </c>
      <c r="B31" s="17" t="n">
        <v>5456</v>
      </c>
      <c r="C31" s="18">
        <f>(139.0/B31*100)</f>
        <v/>
      </c>
      <c r="D31" s="19" t="n">
        <v>5317</v>
      </c>
      <c r="E31" s="18" t="n">
        <v>466.0895208</v>
      </c>
      <c r="F31" s="20" t="n">
        <v>7.37097779</v>
      </c>
      <c r="G31" s="18" t="n">
        <v>504.61977159</v>
      </c>
      <c r="H31" s="20" t="n">
        <v>3.424376</v>
      </c>
      <c r="I31" s="18" t="n">
        <v>522.7189362300001</v>
      </c>
      <c r="J31" s="20" t="n">
        <v>3.15932555</v>
      </c>
      <c r="K31" s="18" t="n">
        <v>542.29431124</v>
      </c>
      <c r="L31" s="20" t="n">
        <v>3.21814599</v>
      </c>
      <c r="M31" s="18" t="s">
        <v>481</v>
      </c>
      <c r="N31" s="20" t="s">
        <v>481</v>
      </c>
      <c r="O31" s="18" t="s">
        <v>481</v>
      </c>
      <c r="P31" s="20" t="s">
        <v>481</v>
      </c>
      <c r="Q31" s="18" t="s">
        <v>481</v>
      </c>
      <c r="R31" s="20" t="s">
        <v>481</v>
      </c>
      <c r="S31" s="18" t="s">
        <v>481</v>
      </c>
      <c r="T31" s="20" t="s">
        <v>481</v>
      </c>
      <c r="U31" s="18" t="n">
        <v>397.76534617</v>
      </c>
      <c r="V31" s="20" t="n">
        <v>7.83570037</v>
      </c>
    </row>
    <row r="32" spans="1:22">
      <c r="A32" s="15" t="s">
        <v>507</v>
      </c>
      <c r="B32" s="17" t="n">
        <v>4478</v>
      </c>
      <c r="C32" s="18">
        <f>(6.0/B32*100)</f>
        <v/>
      </c>
      <c r="D32" s="19" t="n">
        <v>4472</v>
      </c>
      <c r="E32" s="18" t="n">
        <v>473.80352375</v>
      </c>
      <c r="F32" s="20" t="n">
        <v>7.34262316</v>
      </c>
      <c r="G32" s="18" t="n">
        <v>488.57427837</v>
      </c>
      <c r="H32" s="20" t="n">
        <v>3.44418162</v>
      </c>
      <c r="I32" s="18" t="n">
        <v>509.42834593</v>
      </c>
      <c r="J32" s="20" t="n">
        <v>2.84088169</v>
      </c>
      <c r="K32" s="18" t="n">
        <v>535.7746966</v>
      </c>
      <c r="L32" s="20" t="n">
        <v>3.50845713</v>
      </c>
      <c r="M32" s="18" t="n">
        <v>418.27699634</v>
      </c>
      <c r="N32" s="20" t="n">
        <v>11.93967801</v>
      </c>
      <c r="O32" s="18" t="s">
        <v>481</v>
      </c>
      <c r="P32" s="20" t="s">
        <v>481</v>
      </c>
      <c r="Q32" s="18" t="s">
        <v>481</v>
      </c>
      <c r="R32" s="20" t="s">
        <v>481</v>
      </c>
      <c r="S32" s="18" t="s">
        <v>481</v>
      </c>
      <c r="T32" s="20" t="s">
        <v>481</v>
      </c>
      <c r="U32" s="18" t="n">
        <v>422.63168242</v>
      </c>
      <c r="V32" s="20" t="n">
        <v>13.38344217</v>
      </c>
    </row>
    <row r="33" spans="1:22">
      <c r="A33" s="15" t="s">
        <v>508</v>
      </c>
      <c r="B33" s="17" t="n">
        <v>7325</v>
      </c>
      <c r="C33" s="18">
        <f>(78.0/B33*100)</f>
        <v/>
      </c>
      <c r="D33" s="19" t="n">
        <v>7247</v>
      </c>
      <c r="E33" s="18" t="n">
        <v>455.12331529</v>
      </c>
      <c r="F33" s="20" t="n">
        <v>6.04088673</v>
      </c>
      <c r="G33" s="18" t="n">
        <v>474.55065849</v>
      </c>
      <c r="H33" s="20" t="n">
        <v>4.21899434</v>
      </c>
      <c r="I33" s="18" t="n">
        <v>496.71173625</v>
      </c>
      <c r="J33" s="20" t="n">
        <v>4.1457182</v>
      </c>
      <c r="K33" s="18" t="n">
        <v>518.4414656599999</v>
      </c>
      <c r="L33" s="20" t="n">
        <v>3.87254187</v>
      </c>
      <c r="M33" s="18" t="n">
        <v>504.79760102</v>
      </c>
      <c r="N33" s="20" t="n">
        <v>3.40739521</v>
      </c>
      <c r="O33" s="18" t="s">
        <v>481</v>
      </c>
      <c r="P33" s="20" t="s">
        <v>481</v>
      </c>
      <c r="Q33" s="18" t="s">
        <v>481</v>
      </c>
      <c r="R33" s="20" t="s">
        <v>481</v>
      </c>
      <c r="S33" s="18" t="s">
        <v>481</v>
      </c>
      <c r="T33" s="20" t="s">
        <v>481</v>
      </c>
      <c r="U33" s="18" t="n">
        <v>462.69171656</v>
      </c>
      <c r="V33" s="20" t="n">
        <v>12.59740824</v>
      </c>
    </row>
    <row r="34" spans="1:22">
      <c r="A34" s="15" t="s">
        <v>509</v>
      </c>
      <c r="B34" s="17" t="n">
        <v>6350</v>
      </c>
      <c r="C34" s="18">
        <f>(76.0/B34*100)</f>
        <v/>
      </c>
      <c r="D34" s="19" t="n">
        <v>6274</v>
      </c>
      <c r="E34" s="18" t="n">
        <v>443.71650348</v>
      </c>
      <c r="F34" s="20" t="n">
        <v>4.07068544</v>
      </c>
      <c r="G34" s="18" t="n">
        <v>468.69966105</v>
      </c>
      <c r="H34" s="20" t="n">
        <v>3.35913892</v>
      </c>
      <c r="I34" s="18" t="n">
        <v>474.75144904</v>
      </c>
      <c r="J34" s="20" t="n">
        <v>4.94924055</v>
      </c>
      <c r="K34" s="18" t="n">
        <v>469.69259329</v>
      </c>
      <c r="L34" s="20" t="n">
        <v>4.77015318</v>
      </c>
      <c r="M34" s="18" t="n">
        <v>412.69710629</v>
      </c>
      <c r="N34" s="20" t="n">
        <v>14.24962195</v>
      </c>
      <c r="O34" s="18" t="s">
        <v>481</v>
      </c>
      <c r="P34" s="20" t="s">
        <v>481</v>
      </c>
      <c r="Q34" s="18" t="n">
        <v>263.37193708</v>
      </c>
      <c r="R34" s="20" t="n">
        <v>13.61114927</v>
      </c>
      <c r="S34" s="18" t="s">
        <v>481</v>
      </c>
      <c r="T34" s="20" t="s">
        <v>481</v>
      </c>
      <c r="U34" s="18" t="n">
        <v>375.18924675</v>
      </c>
      <c r="V34" s="20" t="n">
        <v>8.659657320000001</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505.2158807</v>
      </c>
      <c r="T35" s="20" t="n">
        <v>1.4729023</v>
      </c>
      <c r="U35" s="18" t="s">
        <v>481</v>
      </c>
      <c r="V35" s="20" t="s">
        <v>481</v>
      </c>
    </row>
    <row r="36" spans="1:22">
      <c r="A36" s="15" t="s">
        <v>511</v>
      </c>
      <c r="B36" s="17" t="n">
        <v>6736</v>
      </c>
      <c r="C36" s="18">
        <f>(55.0/B36*100)</f>
        <v/>
      </c>
      <c r="D36" s="19" t="n">
        <v>6681</v>
      </c>
      <c r="E36" s="18" t="n">
        <v>458.49216811</v>
      </c>
      <c r="F36" s="20" t="n">
        <v>5.03040995</v>
      </c>
      <c r="G36" s="18" t="n">
        <v>477.0968132</v>
      </c>
      <c r="H36" s="20" t="n">
        <v>3.2119801</v>
      </c>
      <c r="I36" s="18" t="n">
        <v>515.78956807</v>
      </c>
      <c r="J36" s="20" t="n">
        <v>2.84489696</v>
      </c>
      <c r="K36" s="18" t="n">
        <v>526.06901436</v>
      </c>
      <c r="L36" s="20" t="n">
        <v>3.66758411</v>
      </c>
      <c r="M36" s="18" t="n">
        <v>490.3722416</v>
      </c>
      <c r="N36" s="20" t="n">
        <v>4.18420925</v>
      </c>
      <c r="O36" s="18" t="s">
        <v>481</v>
      </c>
      <c r="P36" s="20" t="s">
        <v>481</v>
      </c>
      <c r="Q36" s="18" t="s">
        <v>481</v>
      </c>
      <c r="R36" s="20" t="s">
        <v>481</v>
      </c>
      <c r="S36" s="18" t="s">
        <v>481</v>
      </c>
      <c r="T36" s="20" t="s">
        <v>481</v>
      </c>
      <c r="U36" s="18" t="n">
        <v>423.46852744</v>
      </c>
      <c r="V36" s="20" t="n">
        <v>9.32128992</v>
      </c>
    </row>
    <row r="37" spans="1:22">
      <c r="A37" s="15" t="s">
        <v>512</v>
      </c>
      <c r="B37" s="17" t="n">
        <v>5458</v>
      </c>
      <c r="C37" s="18">
        <f>(107.0/B37*100)</f>
        <v/>
      </c>
      <c r="D37" s="19" t="n">
        <v>5351</v>
      </c>
      <c r="E37" s="18" t="n">
        <v>480.15508913</v>
      </c>
      <c r="F37" s="20" t="n">
        <v>4.82326076</v>
      </c>
      <c r="G37" s="18" t="n">
        <v>503.94943971</v>
      </c>
      <c r="H37" s="20" t="n">
        <v>2.94549617</v>
      </c>
      <c r="I37" s="18" t="n">
        <v>517.67939358</v>
      </c>
      <c r="J37" s="20" t="n">
        <v>4.32951381</v>
      </c>
      <c r="K37" s="18" t="n">
        <v>529.6035783900001</v>
      </c>
      <c r="L37" s="20" t="n">
        <v>5.30633342</v>
      </c>
      <c r="M37" s="18" t="n">
        <v>377.66528973</v>
      </c>
      <c r="N37" s="20" t="n">
        <v>8.85964399</v>
      </c>
      <c r="O37" s="18" t="s">
        <v>481</v>
      </c>
      <c r="P37" s="20" t="s">
        <v>481</v>
      </c>
      <c r="Q37" s="18" t="s">
        <v>481</v>
      </c>
      <c r="R37" s="20" t="s">
        <v>481</v>
      </c>
      <c r="S37" s="18" t="s">
        <v>481</v>
      </c>
      <c r="T37" s="20" t="s">
        <v>481</v>
      </c>
      <c r="U37" s="18" t="n">
        <v>399.46390583</v>
      </c>
      <c r="V37" s="20" t="n">
        <v>11.34406168</v>
      </c>
    </row>
    <row r="38" spans="1:22">
      <c r="A38" s="15" t="s">
        <v>513</v>
      </c>
      <c r="B38" s="17" t="n">
        <v>5860</v>
      </c>
      <c r="C38" s="18">
        <f>(22.0/B38*100)</f>
        <v/>
      </c>
      <c r="D38" s="19" t="n">
        <v>5838</v>
      </c>
      <c r="E38" s="18" t="n">
        <v>459.40212968</v>
      </c>
      <c r="F38" s="20" t="n">
        <v>6.9243143</v>
      </c>
      <c r="G38" s="18" t="n">
        <v>488.83518851</v>
      </c>
      <c r="H38" s="20" t="n">
        <v>4.491863</v>
      </c>
      <c r="I38" s="18" t="n">
        <v>514.77768588</v>
      </c>
      <c r="J38" s="20" t="n">
        <v>3.61359936</v>
      </c>
      <c r="K38" s="18" t="n">
        <v>521.48934377</v>
      </c>
      <c r="L38" s="20" t="n">
        <v>3.80849239</v>
      </c>
      <c r="M38" s="18" t="n">
        <v>451.3764209</v>
      </c>
      <c r="N38" s="20" t="n">
        <v>7.03334187</v>
      </c>
      <c r="O38" s="18" t="s">
        <v>481</v>
      </c>
      <c r="P38" s="20" t="s">
        <v>481</v>
      </c>
      <c r="Q38" s="18" t="s">
        <v>481</v>
      </c>
      <c r="R38" s="20" t="s">
        <v>481</v>
      </c>
      <c r="S38" s="18" t="s">
        <v>481</v>
      </c>
      <c r="T38" s="20" t="s">
        <v>481</v>
      </c>
      <c r="U38" s="18" t="n">
        <v>441.07769106</v>
      </c>
      <c r="V38" s="20" t="n">
        <v>7.68459451</v>
      </c>
    </row>
    <row r="39" spans="1:22">
      <c r="A39" s="15" t="s">
        <v>514</v>
      </c>
      <c r="B39" s="17" t="n">
        <v>5895</v>
      </c>
      <c r="C39" s="18">
        <f>(33.0/B39*100)</f>
        <v/>
      </c>
      <c r="D39" s="19" t="n">
        <v>5862</v>
      </c>
      <c r="E39" s="18" t="n">
        <v>418.74855142</v>
      </c>
      <c r="F39" s="20" t="n">
        <v>5.93099995</v>
      </c>
      <c r="G39" s="18" t="n">
        <v>430.52694861</v>
      </c>
      <c r="H39" s="20" t="n">
        <v>3.89411708</v>
      </c>
      <c r="I39" s="18" t="n">
        <v>436.89624338</v>
      </c>
      <c r="J39" s="20" t="n">
        <v>4.73903935</v>
      </c>
      <c r="K39" s="18" t="n">
        <v>448.33495504</v>
      </c>
      <c r="L39" s="20" t="n">
        <v>5.68244843</v>
      </c>
      <c r="M39" s="18" t="n">
        <v>385.43607751</v>
      </c>
      <c r="N39" s="20" t="n">
        <v>6.46388279</v>
      </c>
      <c r="O39" s="18" t="s">
        <v>481</v>
      </c>
      <c r="P39" s="20" t="s">
        <v>481</v>
      </c>
      <c r="Q39" s="18" t="s">
        <v>481</v>
      </c>
      <c r="R39" s="20" t="s">
        <v>481</v>
      </c>
      <c r="S39" s="18" t="s">
        <v>481</v>
      </c>
      <c r="T39" s="20" t="s">
        <v>481</v>
      </c>
      <c r="U39" s="18" t="n">
        <v>361.24807455</v>
      </c>
      <c r="V39" s="20" t="n">
        <v>14.43546236</v>
      </c>
    </row>
    <row r="40" spans="1:22">
      <c r="A40" s="15" t="s">
        <v>515</v>
      </c>
      <c r="B40" s="17" t="n">
        <v>14157</v>
      </c>
      <c r="C40" s="18">
        <f>(382.0/B40*100)</f>
        <v/>
      </c>
      <c r="D40" s="19" t="n">
        <v>13775</v>
      </c>
      <c r="E40" s="18" t="n">
        <v>458.33548517</v>
      </c>
      <c r="F40" s="20" t="n">
        <v>5.5401296</v>
      </c>
      <c r="G40" s="18" t="n">
        <v>474.28522691</v>
      </c>
      <c r="H40" s="20" t="n">
        <v>3.34477722</v>
      </c>
      <c r="I40" s="18" t="n">
        <v>510.19727683</v>
      </c>
      <c r="J40" s="20" t="n">
        <v>3.17211377</v>
      </c>
      <c r="K40" s="18" t="n">
        <v>535.58942903</v>
      </c>
      <c r="L40" s="20" t="n">
        <v>3.86054798</v>
      </c>
      <c r="M40" s="18" t="n">
        <v>419.2667557</v>
      </c>
      <c r="N40" s="20" t="n">
        <v>6.86651094</v>
      </c>
      <c r="O40" s="18" t="s">
        <v>481</v>
      </c>
      <c r="P40" s="20" t="s">
        <v>481</v>
      </c>
      <c r="Q40" s="18" t="s">
        <v>481</v>
      </c>
      <c r="R40" s="20" t="s">
        <v>481</v>
      </c>
      <c r="S40" s="18" t="s">
        <v>481</v>
      </c>
      <c r="T40" s="20" t="s">
        <v>481</v>
      </c>
      <c r="U40" s="18" t="n">
        <v>396.91833423</v>
      </c>
      <c r="V40" s="20" t="n">
        <v>8.66430736</v>
      </c>
    </row>
    <row r="41" spans="1:22">
      <c r="A41" s="15" t="s">
        <v>516</v>
      </c>
      <c r="B41" s="17" t="n">
        <v>5712</v>
      </c>
      <c r="C41" s="18">
        <f>(51.0/B41*100)</f>
        <v/>
      </c>
      <c r="D41" s="19" t="n">
        <v>5661</v>
      </c>
      <c r="E41" s="18" t="n">
        <v>462.38241178</v>
      </c>
      <c r="F41" s="20" t="n">
        <v>6.22466285</v>
      </c>
      <c r="G41" s="18" t="n">
        <v>474.28390387</v>
      </c>
      <c r="H41" s="20" t="n">
        <v>4.10263895</v>
      </c>
      <c r="I41" s="18" t="n">
        <v>504.60861801</v>
      </c>
      <c r="J41" s="20" t="n">
        <v>4.06213957</v>
      </c>
      <c r="K41" s="18" t="n">
        <v>533.29578177</v>
      </c>
      <c r="L41" s="20" t="n">
        <v>3.68206986</v>
      </c>
      <c r="M41" s="18" t="n">
        <v>460.36740886</v>
      </c>
      <c r="N41" s="20" t="n">
        <v>8.72283927</v>
      </c>
      <c r="O41" s="18" t="s">
        <v>481</v>
      </c>
      <c r="P41" s="20" t="s">
        <v>481</v>
      </c>
      <c r="Q41" s="18" t="n">
        <v>399.91015703</v>
      </c>
      <c r="R41" s="20" t="n">
        <v>16.72230739</v>
      </c>
      <c r="S41" s="18" t="s">
        <v>481</v>
      </c>
      <c r="T41" s="20" t="s">
        <v>481</v>
      </c>
      <c r="U41" s="18" t="n">
        <v>410.45416954</v>
      </c>
      <c r="V41" s="20" t="n">
        <v>18.82148577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332.95493962</v>
      </c>
      <c r="F45" s="20" t="n">
        <v>4.13289955</v>
      </c>
      <c r="G45" s="18" t="n">
        <v>348.15247875</v>
      </c>
      <c r="H45" s="20" t="n">
        <v>3.20323697</v>
      </c>
      <c r="I45" s="18" t="n">
        <v>365.50213721</v>
      </c>
      <c r="J45" s="20" t="n">
        <v>5.17777109</v>
      </c>
      <c r="K45" s="18" t="n">
        <v>353.07604913</v>
      </c>
      <c r="L45" s="20" t="n">
        <v>4.02816817</v>
      </c>
      <c r="M45" s="18" t="s">
        <v>481</v>
      </c>
      <c r="N45" s="20" t="s">
        <v>481</v>
      </c>
      <c r="O45" s="18" t="s">
        <v>481</v>
      </c>
      <c r="P45" s="20" t="s">
        <v>481</v>
      </c>
      <c r="Q45" s="18" t="n">
        <v>414.82314621</v>
      </c>
      <c r="R45" s="20" t="n">
        <v>30.7093161</v>
      </c>
      <c r="S45" s="18" t="n">
        <v>330.48131015</v>
      </c>
      <c r="T45" s="20" t="n">
        <v>18.65043773</v>
      </c>
      <c r="U45" s="18" t="n">
        <v>333.00418682</v>
      </c>
      <c r="V45" s="20" t="n">
        <v>6.54439866</v>
      </c>
    </row>
    <row r="46" spans="1:22">
      <c r="A46" s="15" t="s">
        <v>521</v>
      </c>
      <c r="B46" s="17" t="n">
        <v>23141</v>
      </c>
      <c r="C46" s="18">
        <f>(2000.0/B46*100)</f>
        <v/>
      </c>
      <c r="D46" s="19" t="n">
        <v>21141</v>
      </c>
      <c r="E46" s="18" t="n">
        <v>399.78185173</v>
      </c>
      <c r="F46" s="20" t="n">
        <v>3.67950251</v>
      </c>
      <c r="G46" s="18" t="n">
        <v>418.59577796</v>
      </c>
      <c r="H46" s="20" t="n">
        <v>3.58621554</v>
      </c>
      <c r="I46" s="18" t="n">
        <v>442.08146989</v>
      </c>
      <c r="J46" s="20" t="n">
        <v>4.38594223</v>
      </c>
      <c r="K46" s="18" t="n">
        <v>452.8259565</v>
      </c>
      <c r="L46" s="20" t="n">
        <v>4.88293289</v>
      </c>
      <c r="M46" s="18" t="n">
        <v>361.70374871</v>
      </c>
      <c r="N46" s="20" t="n">
        <v>3.67101074</v>
      </c>
      <c r="O46" s="18" t="s">
        <v>481</v>
      </c>
      <c r="P46" s="20" t="s">
        <v>481</v>
      </c>
      <c r="Q46" s="18" t="s">
        <v>481</v>
      </c>
      <c r="R46" s="20" t="s">
        <v>481</v>
      </c>
      <c r="S46" s="18" t="s">
        <v>481</v>
      </c>
      <c r="T46" s="20" t="s">
        <v>481</v>
      </c>
      <c r="U46" s="18" t="n">
        <v>383.22654931</v>
      </c>
      <c r="V46" s="20" t="n">
        <v>4.2100873</v>
      </c>
    </row>
    <row r="47" spans="1:22">
      <c r="A47" s="15" t="s">
        <v>522</v>
      </c>
      <c r="B47" s="17" t="n">
        <v>5928</v>
      </c>
      <c r="C47" s="18">
        <f>(276.0/B47*100)</f>
        <v/>
      </c>
      <c r="D47" s="19" t="n">
        <v>5652</v>
      </c>
      <c r="E47" s="18" t="n">
        <v>421.5614002</v>
      </c>
      <c r="F47" s="20" t="n">
        <v>6.81455564</v>
      </c>
      <c r="G47" s="18" t="n">
        <v>455.633074</v>
      </c>
      <c r="H47" s="20" t="n">
        <v>4.86216502</v>
      </c>
      <c r="I47" s="18" t="n">
        <v>453.54993531</v>
      </c>
      <c r="J47" s="20" t="n">
        <v>5.47226182</v>
      </c>
      <c r="K47" s="18" t="n">
        <v>456.00855649</v>
      </c>
      <c r="L47" s="20" t="n">
        <v>6.36017308</v>
      </c>
      <c r="M47" s="18" t="n">
        <v>330.16195456</v>
      </c>
      <c r="N47" s="20" t="n">
        <v>6.5233442</v>
      </c>
      <c r="O47" s="18" t="s">
        <v>481</v>
      </c>
      <c r="P47" s="20" t="s">
        <v>481</v>
      </c>
      <c r="Q47" s="18" t="s">
        <v>481</v>
      </c>
      <c r="R47" s="20" t="s">
        <v>481</v>
      </c>
      <c r="S47" s="18" t="s">
        <v>481</v>
      </c>
      <c r="T47" s="20" t="s">
        <v>481</v>
      </c>
      <c r="U47" s="18" t="n">
        <v>349.81543761</v>
      </c>
      <c r="V47" s="20" t="n">
        <v>9.49441577</v>
      </c>
    </row>
    <row r="48" spans="1:22">
      <c r="A48" s="15" t="s">
        <v>523</v>
      </c>
      <c r="B48" s="17" t="n">
        <v>9841</v>
      </c>
      <c r="C48" s="18">
        <f>(8.0/B48*100)</f>
        <v/>
      </c>
      <c r="D48" s="19" t="n">
        <v>9833</v>
      </c>
      <c r="E48" s="18" t="n">
        <v>458.55992445</v>
      </c>
      <c r="F48" s="20" t="n">
        <v>6.50785156</v>
      </c>
      <c r="G48" s="18" t="n">
        <v>471.07885388</v>
      </c>
      <c r="H48" s="20" t="n">
        <v>5.18723838</v>
      </c>
      <c r="I48" s="18" t="n">
        <v>512.25853273</v>
      </c>
      <c r="J48" s="20" t="n">
        <v>5.66781525</v>
      </c>
      <c r="K48" s="18" t="n">
        <v>536.63091602</v>
      </c>
      <c r="L48" s="20" t="n">
        <v>6.61721872</v>
      </c>
      <c r="M48" s="18" t="n">
        <v>442.18295743</v>
      </c>
      <c r="N48" s="20" t="n">
        <v>7.02465201</v>
      </c>
      <c r="O48" s="18" t="s">
        <v>481</v>
      </c>
      <c r="P48" s="20" t="s">
        <v>481</v>
      </c>
      <c r="Q48" s="18" t="s">
        <v>481</v>
      </c>
      <c r="R48" s="20" t="s">
        <v>481</v>
      </c>
      <c r="S48" s="18" t="s">
        <v>481</v>
      </c>
      <c r="T48" s="20" t="s">
        <v>481</v>
      </c>
      <c r="U48" s="18" t="n">
        <v>406.45459724</v>
      </c>
      <c r="V48" s="20" t="n">
        <v>18.59041024</v>
      </c>
    </row>
    <row r="49" spans="1:22">
      <c r="A49" s="15" t="s">
        <v>524</v>
      </c>
      <c r="B49" s="17" t="n">
        <v>6349</v>
      </c>
      <c r="C49" s="18">
        <f>(56.0/B49*100)</f>
        <v/>
      </c>
      <c r="D49" s="19" t="n">
        <v>6293</v>
      </c>
      <c r="E49" s="18" t="n">
        <v>394.30077504</v>
      </c>
      <c r="F49" s="20" t="n">
        <v>4.69428425</v>
      </c>
      <c r="G49" s="18" t="n">
        <v>421.36265184</v>
      </c>
      <c r="H49" s="20" t="n">
        <v>3.5230668</v>
      </c>
      <c r="I49" s="18" t="n">
        <v>450.91481174</v>
      </c>
      <c r="J49" s="20" t="n">
        <v>4.64614517</v>
      </c>
      <c r="K49" s="18" t="n">
        <v>443.80106141</v>
      </c>
      <c r="L49" s="20" t="n">
        <v>5.1011829</v>
      </c>
      <c r="M49" s="18" t="s">
        <v>481</v>
      </c>
      <c r="N49" s="20" t="s">
        <v>481</v>
      </c>
      <c r="O49" s="18" t="s">
        <v>481</v>
      </c>
      <c r="P49" s="20" t="s">
        <v>481</v>
      </c>
      <c r="Q49" s="18" t="s">
        <v>481</v>
      </c>
      <c r="R49" s="20" t="s">
        <v>481</v>
      </c>
      <c r="S49" s="18" t="n">
        <v>379.82227967</v>
      </c>
      <c r="T49" s="20" t="n">
        <v>32.27351917</v>
      </c>
      <c r="U49" s="18" t="n">
        <v>347.68709986</v>
      </c>
      <c r="V49" s="20" t="n">
        <v>9.338472489999999</v>
      </c>
    </row>
    <row r="50" spans="1:22">
      <c r="A50" s="15" t="s">
        <v>525</v>
      </c>
      <c r="B50" s="17" t="n">
        <v>11795</v>
      </c>
      <c r="C50" s="18">
        <f>(302.0/B50*100)</f>
        <v/>
      </c>
      <c r="D50" s="19" t="n">
        <v>11493</v>
      </c>
      <c r="E50" s="18" t="n">
        <v>401.96676181</v>
      </c>
      <c r="F50" s="20" t="n">
        <v>5.14163622</v>
      </c>
      <c r="G50" s="18" t="n">
        <v>421.93799192</v>
      </c>
      <c r="H50" s="20" t="n">
        <v>3.42425852</v>
      </c>
      <c r="I50" s="18" t="n">
        <v>448.03352747</v>
      </c>
      <c r="J50" s="20" t="n">
        <v>3.49557768</v>
      </c>
      <c r="K50" s="18" t="n">
        <v>441.53883767</v>
      </c>
      <c r="L50" s="20" t="n">
        <v>3.98230787</v>
      </c>
      <c r="M50" s="18" t="n">
        <v>366.92642505</v>
      </c>
      <c r="N50" s="20" t="n">
        <v>6.73675518</v>
      </c>
      <c r="O50" s="18" t="s">
        <v>481</v>
      </c>
      <c r="P50" s="20" t="s">
        <v>481</v>
      </c>
      <c r="Q50" s="18" t="s">
        <v>481</v>
      </c>
      <c r="R50" s="20" t="s">
        <v>481</v>
      </c>
      <c r="S50" s="18" t="s">
        <v>481</v>
      </c>
      <c r="T50" s="20" t="s">
        <v>481</v>
      </c>
      <c r="U50" s="18" t="n">
        <v>364.02992509</v>
      </c>
      <c r="V50" s="20" t="n">
        <v>9.458869330000001</v>
      </c>
    </row>
    <row r="51" spans="1:22">
      <c r="A51" s="15" t="s">
        <v>526</v>
      </c>
      <c r="B51" s="17" t="n">
        <v>6866</v>
      </c>
      <c r="C51" s="18">
        <f>(113.0/B51*100)</f>
        <v/>
      </c>
      <c r="D51" s="19" t="n">
        <v>6753</v>
      </c>
      <c r="E51" s="18" t="n">
        <v>410.17602781</v>
      </c>
      <c r="F51" s="20" t="n">
        <v>5.16692533</v>
      </c>
      <c r="G51" s="18" t="n">
        <v>429.81912659</v>
      </c>
      <c r="H51" s="20" t="n">
        <v>3.41148446</v>
      </c>
      <c r="I51" s="18" t="n">
        <v>440.21305455</v>
      </c>
      <c r="J51" s="20" t="n">
        <v>3.73075998</v>
      </c>
      <c r="K51" s="18" t="n">
        <v>437.6638173</v>
      </c>
      <c r="L51" s="20" t="n">
        <v>3.94858396</v>
      </c>
      <c r="M51" s="18" t="n">
        <v>383.27112715</v>
      </c>
      <c r="N51" s="20" t="n">
        <v>7.20497991</v>
      </c>
      <c r="O51" s="18" t="s">
        <v>481</v>
      </c>
      <c r="P51" s="20" t="s">
        <v>481</v>
      </c>
      <c r="Q51" s="18" t="n">
        <v>427.96430568</v>
      </c>
      <c r="R51" s="20" t="n">
        <v>5.20460603</v>
      </c>
      <c r="S51" s="18" t="s">
        <v>481</v>
      </c>
      <c r="T51" s="20" t="s">
        <v>481</v>
      </c>
      <c r="U51" s="18" t="n">
        <v>399.35669534</v>
      </c>
      <c r="V51" s="20" t="n">
        <v>9.87767693</v>
      </c>
    </row>
    <row r="52" spans="1:22">
      <c r="A52" s="15" t="s">
        <v>527</v>
      </c>
      <c r="B52" s="17" t="n">
        <v>5809</v>
      </c>
      <c r="C52" s="18">
        <f>(94.0/B52*100)</f>
        <v/>
      </c>
      <c r="D52" s="19" t="n">
        <v>5715</v>
      </c>
      <c r="E52" s="18" t="n">
        <v>469.88067895</v>
      </c>
      <c r="F52" s="20" t="n">
        <v>4.21503165</v>
      </c>
      <c r="G52" s="18" t="n">
        <v>484.23320917</v>
      </c>
      <c r="H52" s="20" t="n">
        <v>3.17502679</v>
      </c>
      <c r="I52" s="18" t="n">
        <v>506.32698341</v>
      </c>
      <c r="J52" s="20" t="n">
        <v>3.60368118</v>
      </c>
      <c r="K52" s="18" t="n">
        <v>521.9414104700001</v>
      </c>
      <c r="L52" s="20" t="n">
        <v>4.36475045</v>
      </c>
      <c r="M52" s="18" t="n">
        <v>421.26811804</v>
      </c>
      <c r="N52" s="20" t="n">
        <v>5.96822849</v>
      </c>
      <c r="O52" s="18" t="s">
        <v>481</v>
      </c>
      <c r="P52" s="20" t="s">
        <v>481</v>
      </c>
      <c r="Q52" s="18" t="s">
        <v>481</v>
      </c>
      <c r="R52" s="20" t="s">
        <v>481</v>
      </c>
      <c r="S52" s="18" t="s">
        <v>481</v>
      </c>
      <c r="T52" s="20" t="s">
        <v>481</v>
      </c>
      <c r="U52" s="18" t="n">
        <v>416.04444912</v>
      </c>
      <c r="V52" s="20" t="n">
        <v>9.36872518</v>
      </c>
    </row>
    <row r="53" spans="1:22">
      <c r="A53" s="15" t="s">
        <v>528</v>
      </c>
      <c r="B53" s="17" t="n">
        <v>5571</v>
      </c>
      <c r="C53" s="18">
        <f>(101.0/B53*100)</f>
        <v/>
      </c>
      <c r="D53" s="19" t="n">
        <v>5470</v>
      </c>
      <c r="E53" s="18" t="n">
        <v>397.80562124</v>
      </c>
      <c r="F53" s="20" t="n">
        <v>4.75559893</v>
      </c>
      <c r="G53" s="18" t="n">
        <v>437.65087176</v>
      </c>
      <c r="H53" s="20" t="n">
        <v>2.90475402</v>
      </c>
      <c r="I53" s="18" t="n">
        <v>462.81978273</v>
      </c>
      <c r="J53" s="20" t="n">
        <v>3.09007748</v>
      </c>
      <c r="K53" s="18" t="n">
        <v>484.91928193</v>
      </c>
      <c r="L53" s="20" t="n">
        <v>3.65918648</v>
      </c>
      <c r="M53" s="18" t="n">
        <v>364.18043417</v>
      </c>
      <c r="N53" s="20" t="n">
        <v>5.41914123</v>
      </c>
      <c r="O53" s="18" t="s">
        <v>481</v>
      </c>
      <c r="P53" s="20" t="s">
        <v>481</v>
      </c>
      <c r="Q53" s="18" t="s">
        <v>481</v>
      </c>
      <c r="R53" s="20" t="s">
        <v>481</v>
      </c>
      <c r="S53" s="18" t="s">
        <v>481</v>
      </c>
      <c r="T53" s="20" t="s">
        <v>481</v>
      </c>
      <c r="U53" s="18" t="n">
        <v>352.8528625</v>
      </c>
      <c r="V53" s="20" t="n">
        <v>7.85415559</v>
      </c>
    </row>
    <row r="54" spans="1:22">
      <c r="A54" s="15" t="s">
        <v>529</v>
      </c>
      <c r="B54" s="17" t="n">
        <v>4740</v>
      </c>
      <c r="C54" s="18">
        <f>(362.0/B54*100)</f>
        <v/>
      </c>
      <c r="D54" s="19" t="n">
        <v>4378</v>
      </c>
      <c r="E54" s="18" t="n">
        <v>335.01322234</v>
      </c>
      <c r="F54" s="20" t="n">
        <v>5.84166098</v>
      </c>
      <c r="G54" s="18" t="n">
        <v>365.81575103</v>
      </c>
      <c r="H54" s="20" t="n">
        <v>3.86676936</v>
      </c>
      <c r="I54" s="18" t="n">
        <v>378.21808692</v>
      </c>
      <c r="J54" s="20" t="n">
        <v>4.07379617</v>
      </c>
      <c r="K54" s="18" t="n">
        <v>387.73828952</v>
      </c>
      <c r="L54" s="20" t="n">
        <v>4.68327297</v>
      </c>
      <c r="M54" s="18" t="n">
        <v>285.11114138</v>
      </c>
      <c r="N54" s="20" t="n">
        <v>8.04981896</v>
      </c>
      <c r="O54" s="18" t="s">
        <v>481</v>
      </c>
      <c r="P54" s="20" t="s">
        <v>481</v>
      </c>
      <c r="Q54" s="18" t="s">
        <v>481</v>
      </c>
      <c r="R54" s="20" t="s">
        <v>481</v>
      </c>
      <c r="S54" s="18" t="s">
        <v>481</v>
      </c>
      <c r="T54" s="20" t="s">
        <v>481</v>
      </c>
      <c r="U54" s="18" t="n">
        <v>304.62926548</v>
      </c>
      <c r="V54" s="20" t="n">
        <v>6.14684372</v>
      </c>
    </row>
    <row r="55" spans="1:22">
      <c r="A55" s="15" t="s">
        <v>530</v>
      </c>
      <c r="B55" s="17" t="n">
        <v>5316</v>
      </c>
      <c r="C55" s="18">
        <f>(22.0/B55*100)</f>
        <v/>
      </c>
      <c r="D55" s="19" t="n">
        <v>5294</v>
      </c>
      <c r="E55" s="18" t="n">
        <v>383.6042027</v>
      </c>
      <c r="F55" s="20" t="n">
        <v>4.83137999</v>
      </c>
      <c r="G55" s="18" t="n">
        <v>395.72414714</v>
      </c>
      <c r="H55" s="20" t="n">
        <v>3.14496322</v>
      </c>
      <c r="I55" s="18" t="n">
        <v>421.16322721</v>
      </c>
      <c r="J55" s="20" t="n">
        <v>4.20227703</v>
      </c>
      <c r="K55" s="18" t="n">
        <v>436.61189664</v>
      </c>
      <c r="L55" s="20" t="n">
        <v>5.93818709</v>
      </c>
      <c r="M55" s="18" t="s">
        <v>481</v>
      </c>
      <c r="N55" s="20" t="s">
        <v>481</v>
      </c>
      <c r="O55" s="18" t="s">
        <v>481</v>
      </c>
      <c r="P55" s="20" t="s">
        <v>481</v>
      </c>
      <c r="Q55" s="18" t="s">
        <v>481</v>
      </c>
      <c r="R55" s="20" t="s">
        <v>481</v>
      </c>
      <c r="S55" s="18" t="n">
        <v>297.61392349</v>
      </c>
      <c r="T55" s="20" t="n">
        <v>25.73444903</v>
      </c>
      <c r="U55" s="18" t="n">
        <v>307.65214074</v>
      </c>
      <c r="V55" s="20" t="n">
        <v>7.88572892</v>
      </c>
    </row>
    <row r="56" spans="1:22">
      <c r="A56" s="15" t="s">
        <v>531</v>
      </c>
      <c r="B56" s="17" t="n">
        <v>5359</v>
      </c>
      <c r="C56" s="18">
        <f>(77.0/B56*100)</f>
        <v/>
      </c>
      <c r="D56" s="19" t="n">
        <v>5282</v>
      </c>
      <c r="E56" s="18" t="n">
        <v>494.62399538</v>
      </c>
      <c r="F56" s="20" t="n">
        <v>7.9710333</v>
      </c>
      <c r="G56" s="18" t="n">
        <v>504.81111879</v>
      </c>
      <c r="H56" s="20" t="n">
        <v>4.3854195</v>
      </c>
      <c r="I56" s="18" t="n">
        <v>536.64282574</v>
      </c>
      <c r="J56" s="20" t="n">
        <v>3.80387486</v>
      </c>
      <c r="K56" s="18" t="n">
        <v>565.3717087</v>
      </c>
      <c r="L56" s="20" t="n">
        <v>3.9533783</v>
      </c>
      <c r="M56" s="18" t="n">
        <v>511.472242</v>
      </c>
      <c r="N56" s="20" t="n">
        <v>3.24970706</v>
      </c>
      <c r="O56" s="18" t="s">
        <v>481</v>
      </c>
      <c r="P56" s="20" t="s">
        <v>481</v>
      </c>
      <c r="Q56" s="18" t="s">
        <v>481</v>
      </c>
      <c r="R56" s="20" t="s">
        <v>481</v>
      </c>
      <c r="S56" s="18" t="s">
        <v>481</v>
      </c>
      <c r="T56" s="20" t="s">
        <v>481</v>
      </c>
      <c r="U56" s="18" t="n">
        <v>487.40965755</v>
      </c>
      <c r="V56" s="20" t="n">
        <v>16.64305863</v>
      </c>
    </row>
    <row r="57" spans="1:22">
      <c r="A57" s="15" t="s">
        <v>532</v>
      </c>
      <c r="B57" s="17" t="n">
        <v>6513</v>
      </c>
      <c r="C57" s="18">
        <f>(0.0/B57*100)</f>
        <v/>
      </c>
      <c r="D57" s="19" t="n">
        <v>6513</v>
      </c>
      <c r="E57" s="18" t="n">
        <v>383.80354512</v>
      </c>
      <c r="F57" s="20" t="n">
        <v>5.28131838</v>
      </c>
      <c r="G57" s="18" t="n">
        <v>398.91485441</v>
      </c>
      <c r="H57" s="20" t="n">
        <v>2.69200714</v>
      </c>
      <c r="I57" s="18" t="n">
        <v>405.31244807</v>
      </c>
      <c r="J57" s="20" t="n">
        <v>5.11514414</v>
      </c>
      <c r="K57" s="18" t="n">
        <v>394.55852787</v>
      </c>
      <c r="L57" s="20" t="n">
        <v>3.84603121</v>
      </c>
      <c r="M57" s="18" t="s">
        <v>481</v>
      </c>
      <c r="N57" s="20" t="s">
        <v>481</v>
      </c>
      <c r="O57" s="18" t="s">
        <v>481</v>
      </c>
      <c r="P57" s="20" t="s">
        <v>481</v>
      </c>
      <c r="Q57" s="18" t="s">
        <v>481</v>
      </c>
      <c r="R57" s="20" t="s">
        <v>481</v>
      </c>
      <c r="S57" s="18" t="n">
        <v>333.77287965</v>
      </c>
      <c r="T57" s="20" t="n">
        <v>40.70277259</v>
      </c>
      <c r="U57" s="18" t="n">
        <v>380.48357522</v>
      </c>
      <c r="V57" s="20" t="n">
        <v>11.66809522</v>
      </c>
    </row>
    <row r="58" spans="1:22">
      <c r="A58" s="15" t="s">
        <v>533</v>
      </c>
      <c r="B58" s="17" t="n">
        <v>7267</v>
      </c>
      <c r="C58" s="18">
        <f>(10.0/B58*100)</f>
        <v/>
      </c>
      <c r="D58" s="19" t="n">
        <v>7257</v>
      </c>
      <c r="E58" s="18" t="n">
        <v>359.30039914</v>
      </c>
      <c r="F58" s="20" t="n">
        <v>4.45580387</v>
      </c>
      <c r="G58" s="18" t="n">
        <v>396.26036472</v>
      </c>
      <c r="H58" s="20" t="n">
        <v>4.115237</v>
      </c>
      <c r="I58" s="18" t="n">
        <v>418.1349151</v>
      </c>
      <c r="J58" s="20" t="n">
        <v>4.04285889</v>
      </c>
      <c r="K58" s="18" t="n">
        <v>439.56510513</v>
      </c>
      <c r="L58" s="20" t="n">
        <v>3.02837263</v>
      </c>
      <c r="M58" s="18" t="s">
        <v>481</v>
      </c>
      <c r="N58" s="20" t="s">
        <v>481</v>
      </c>
      <c r="O58" s="18" t="s">
        <v>481</v>
      </c>
      <c r="P58" s="20" t="s">
        <v>481</v>
      </c>
      <c r="Q58" s="18" t="s">
        <v>481</v>
      </c>
      <c r="R58" s="20" t="s">
        <v>481</v>
      </c>
      <c r="S58" s="18" t="n">
        <v>327.76695834</v>
      </c>
      <c r="T58" s="20" t="n">
        <v>20.62312832</v>
      </c>
      <c r="U58" s="18" t="n">
        <v>306.12841976</v>
      </c>
      <c r="V58" s="20" t="n">
        <v>14.58895472</v>
      </c>
    </row>
    <row r="59" spans="1:22">
      <c r="A59" s="15" t="s">
        <v>534</v>
      </c>
      <c r="B59" s="17" t="n">
        <v>4826</v>
      </c>
      <c r="C59" s="18">
        <f>(26.0/B59*100)</f>
        <v/>
      </c>
      <c r="D59" s="19" t="n">
        <v>4800</v>
      </c>
      <c r="E59" s="18" t="n">
        <v>313.19461151</v>
      </c>
      <c r="F59" s="20" t="n">
        <v>3.19147755</v>
      </c>
      <c r="G59" s="18" t="n">
        <v>358.89843684</v>
      </c>
      <c r="H59" s="20" t="n">
        <v>2.30525643</v>
      </c>
      <c r="I59" s="18" t="n">
        <v>370.31437585</v>
      </c>
      <c r="J59" s="20" t="n">
        <v>3.57843929</v>
      </c>
      <c r="K59" s="18" t="n">
        <v>368.74662179</v>
      </c>
      <c r="L59" s="20" t="n">
        <v>3.63922148</v>
      </c>
      <c r="M59" s="18" t="s">
        <v>481</v>
      </c>
      <c r="N59" s="20" t="s">
        <v>481</v>
      </c>
      <c r="O59" s="18" t="s">
        <v>481</v>
      </c>
      <c r="P59" s="20" t="s">
        <v>481</v>
      </c>
      <c r="Q59" s="18" t="n">
        <v>232.8408895</v>
      </c>
      <c r="R59" s="20" t="n">
        <v>24.07096831</v>
      </c>
      <c r="S59" s="18" t="n">
        <v>295.99888058</v>
      </c>
      <c r="T59" s="20" t="n">
        <v>16.70764271</v>
      </c>
      <c r="U59" s="18" t="n">
        <v>287.55304339</v>
      </c>
      <c r="V59" s="20" t="n">
        <v>9.724882989999999</v>
      </c>
    </row>
    <row r="60" spans="1:22">
      <c r="A60" s="15" t="s">
        <v>535</v>
      </c>
      <c r="B60" s="17" t="n">
        <v>4546</v>
      </c>
      <c r="C60" s="18">
        <f>(15.0/B60*100)</f>
        <v/>
      </c>
      <c r="D60" s="19" t="n">
        <v>4531</v>
      </c>
      <c r="E60" s="18" t="n">
        <v>269.86372395</v>
      </c>
      <c r="F60" s="20" t="n">
        <v>7.82833122</v>
      </c>
      <c r="G60" s="18" t="n">
        <v>340.3175113</v>
      </c>
      <c r="H60" s="20" t="n">
        <v>5.42618582</v>
      </c>
      <c r="I60" s="18" t="n">
        <v>369.47014115</v>
      </c>
      <c r="J60" s="20" t="n">
        <v>6.02322283</v>
      </c>
      <c r="K60" s="18" t="n">
        <v>370.97482628</v>
      </c>
      <c r="L60" s="20" t="n">
        <v>6.93947774</v>
      </c>
      <c r="M60" s="18" t="s">
        <v>481</v>
      </c>
      <c r="N60" s="20" t="s">
        <v>481</v>
      </c>
      <c r="O60" s="18" t="s">
        <v>481</v>
      </c>
      <c r="P60" s="20" t="s">
        <v>481</v>
      </c>
      <c r="Q60" s="18" t="s">
        <v>481</v>
      </c>
      <c r="R60" s="20" t="s">
        <v>481</v>
      </c>
      <c r="S60" s="18" t="n">
        <v>293.00220242</v>
      </c>
      <c r="T60" s="20" t="n">
        <v>23.64106626</v>
      </c>
      <c r="U60" s="18" t="n">
        <v>312.19720596</v>
      </c>
      <c r="V60" s="20" t="n">
        <v>13.26478252</v>
      </c>
    </row>
    <row r="61" spans="1:22">
      <c r="A61" s="15" t="s">
        <v>536</v>
      </c>
      <c r="B61" s="17" t="n">
        <v>6525</v>
      </c>
      <c r="C61" s="18">
        <f>(163.0/B61*100)</f>
        <v/>
      </c>
      <c r="D61" s="19" t="n">
        <v>6362</v>
      </c>
      <c r="E61" s="18" t="n">
        <v>465.24302539</v>
      </c>
      <c r="F61" s="20" t="n">
        <v>4.6651038</v>
      </c>
      <c r="G61" s="18" t="n">
        <v>478.90245417</v>
      </c>
      <c r="H61" s="20" t="n">
        <v>3.04497796</v>
      </c>
      <c r="I61" s="18" t="n">
        <v>482.42951732</v>
      </c>
      <c r="J61" s="20" t="n">
        <v>3.58262805</v>
      </c>
      <c r="K61" s="18" t="n">
        <v>483.97972277</v>
      </c>
      <c r="L61" s="20" t="n">
        <v>4.45996602</v>
      </c>
      <c r="M61" s="18" t="n">
        <v>383.6044198</v>
      </c>
      <c r="N61" s="20" t="n">
        <v>9.387721190000001</v>
      </c>
      <c r="O61" s="18" t="s">
        <v>481</v>
      </c>
      <c r="P61" s="20" t="s">
        <v>481</v>
      </c>
      <c r="Q61" s="18" t="s">
        <v>481</v>
      </c>
      <c r="R61" s="20" t="s">
        <v>481</v>
      </c>
      <c r="S61" s="18" t="s">
        <v>481</v>
      </c>
      <c r="T61" s="20" t="s">
        <v>481</v>
      </c>
      <c r="U61" s="18" t="n">
        <v>389.82360653</v>
      </c>
      <c r="V61" s="20" t="n">
        <v>10.85505172</v>
      </c>
    </row>
    <row r="62" spans="1:22">
      <c r="A62" s="15" t="s">
        <v>537</v>
      </c>
      <c r="B62" s="17" t="n">
        <v>4476</v>
      </c>
      <c r="C62" s="18">
        <f>(3.0/B62*100)</f>
        <v/>
      </c>
      <c r="D62" s="19" t="n">
        <v>4473</v>
      </c>
      <c r="E62" s="18" t="n">
        <v>466.9031767</v>
      </c>
      <c r="F62" s="20" t="n">
        <v>6.79339385</v>
      </c>
      <c r="G62" s="18" t="n">
        <v>496.37447583</v>
      </c>
      <c r="H62" s="20" t="n">
        <v>2.12625754</v>
      </c>
      <c r="I62" s="18" t="n">
        <v>519.57464911</v>
      </c>
      <c r="J62" s="20" t="n">
        <v>2.63103588</v>
      </c>
      <c r="K62" s="18" t="n">
        <v>534.39347711</v>
      </c>
      <c r="L62" s="20" t="n">
        <v>3.2765769</v>
      </c>
      <c r="M62" s="18" t="n">
        <v>489.95828195</v>
      </c>
      <c r="N62" s="20" t="n">
        <v>4.45531942</v>
      </c>
      <c r="O62" s="18" t="s">
        <v>481</v>
      </c>
      <c r="P62" s="20" t="s">
        <v>481</v>
      </c>
      <c r="Q62" s="18" t="s">
        <v>481</v>
      </c>
      <c r="R62" s="20" t="s">
        <v>481</v>
      </c>
      <c r="S62" s="18" t="s">
        <v>481</v>
      </c>
      <c r="T62" s="20" t="s">
        <v>481</v>
      </c>
      <c r="U62" s="18" t="n">
        <v>461.86774753</v>
      </c>
      <c r="V62" s="20" t="n">
        <v>23.34989355</v>
      </c>
    </row>
    <row r="63" spans="1:22">
      <c r="A63" s="15" t="s">
        <v>538</v>
      </c>
      <c r="B63" s="17" t="n">
        <v>5324</v>
      </c>
      <c r="C63" s="18">
        <f>(13.0/B63*100)</f>
        <v/>
      </c>
      <c r="D63" s="19" t="n">
        <v>5311</v>
      </c>
      <c r="E63" s="18" t="n">
        <v>330.73380048</v>
      </c>
      <c r="F63" s="20" t="n">
        <v>4.62485467</v>
      </c>
      <c r="G63" s="18" t="n">
        <v>353.99212674</v>
      </c>
      <c r="H63" s="20" t="n">
        <v>2.29832335</v>
      </c>
      <c r="I63" s="18" t="n">
        <v>370.56102467</v>
      </c>
      <c r="J63" s="20" t="n">
        <v>3.55015548</v>
      </c>
      <c r="K63" s="18" t="n">
        <v>354.85996872</v>
      </c>
      <c r="L63" s="20" t="n">
        <v>5.53599972</v>
      </c>
      <c r="M63" s="18" t="s">
        <v>481</v>
      </c>
      <c r="N63" s="20" t="s">
        <v>481</v>
      </c>
      <c r="O63" s="18" t="s">
        <v>481</v>
      </c>
      <c r="P63" s="20" t="s">
        <v>481</v>
      </c>
      <c r="Q63" s="18" t="s">
        <v>481</v>
      </c>
      <c r="R63" s="20" t="s">
        <v>481</v>
      </c>
      <c r="S63" s="18" t="n">
        <v>241.01579665</v>
      </c>
      <c r="T63" s="20" t="n">
        <v>36.21809515</v>
      </c>
      <c r="U63" s="18" t="n">
        <v>326.16296279</v>
      </c>
      <c r="V63" s="20" t="n">
        <v>6.52356522</v>
      </c>
    </row>
    <row r="64" spans="1:22">
      <c r="A64" s="15" t="s">
        <v>539</v>
      </c>
      <c r="B64" s="17" t="n">
        <v>3634</v>
      </c>
      <c r="C64" s="18">
        <f>(3.0/B64*100)</f>
        <v/>
      </c>
      <c r="D64" s="19" t="n">
        <v>3631</v>
      </c>
      <c r="E64" s="18" t="n">
        <v>382.75671907</v>
      </c>
      <c r="F64" s="20" t="n">
        <v>8.33769141</v>
      </c>
      <c r="G64" s="18" t="n">
        <v>428.3373991</v>
      </c>
      <c r="H64" s="20" t="n">
        <v>3.44211176</v>
      </c>
      <c r="I64" s="18" t="n">
        <v>467.26630529</v>
      </c>
      <c r="J64" s="20" t="n">
        <v>3.96093178</v>
      </c>
      <c r="K64" s="18" t="n">
        <v>488.97593676</v>
      </c>
      <c r="L64" s="20" t="n">
        <v>4.279421</v>
      </c>
      <c r="M64" s="18" t="s">
        <v>481</v>
      </c>
      <c r="N64" s="20" t="s">
        <v>481</v>
      </c>
      <c r="O64" s="18" t="s">
        <v>481</v>
      </c>
      <c r="P64" s="20" t="s">
        <v>481</v>
      </c>
      <c r="Q64" s="18" t="s">
        <v>481</v>
      </c>
      <c r="R64" s="20" t="s">
        <v>481</v>
      </c>
      <c r="S64" s="18" t="n">
        <v>288.1247</v>
      </c>
      <c r="T64" s="20" t="n">
        <v>63.61302155</v>
      </c>
      <c r="U64" s="18" t="n">
        <v>273.54365214</v>
      </c>
      <c r="V64" s="20" t="n">
        <v>9.63631176</v>
      </c>
    </row>
    <row r="65" spans="1:22">
      <c r="A65" s="15" t="s">
        <v>540</v>
      </c>
      <c r="B65" s="17" t="n">
        <v>5325</v>
      </c>
      <c r="C65" s="18">
        <f>(14.0/B65*100)</f>
        <v/>
      </c>
      <c r="D65" s="19" t="n">
        <v>5311</v>
      </c>
      <c r="E65" s="18" t="n">
        <v>379.29275288</v>
      </c>
      <c r="F65" s="20" t="n">
        <v>6.50618362</v>
      </c>
      <c r="G65" s="18" t="n">
        <v>402.54447131</v>
      </c>
      <c r="H65" s="20" t="n">
        <v>2.97583603</v>
      </c>
      <c r="I65" s="18" t="n">
        <v>433.91435509</v>
      </c>
      <c r="J65" s="20" t="n">
        <v>4.04329672</v>
      </c>
      <c r="K65" s="18" t="n">
        <v>440.32302541</v>
      </c>
      <c r="L65" s="20" t="n">
        <v>4.1758537</v>
      </c>
      <c r="M65" s="18" t="s">
        <v>481</v>
      </c>
      <c r="N65" s="20" t="s">
        <v>481</v>
      </c>
      <c r="O65" s="18" t="s">
        <v>481</v>
      </c>
      <c r="P65" s="20" t="s">
        <v>481</v>
      </c>
      <c r="Q65" s="18" t="n">
        <v>299.17067078</v>
      </c>
      <c r="R65" s="20" t="n">
        <v>54.5343037</v>
      </c>
      <c r="S65" s="18" t="n">
        <v>286.2151</v>
      </c>
      <c r="T65" s="20" t="n">
        <v>16.86516999</v>
      </c>
      <c r="U65" s="18" t="n">
        <v>329.0385986</v>
      </c>
      <c r="V65" s="20" t="n">
        <v>10.73802156</v>
      </c>
    </row>
    <row r="66" spans="1:22">
      <c r="A66" s="15" t="s">
        <v>541</v>
      </c>
      <c r="B66" s="17" t="n">
        <v>5665</v>
      </c>
      <c r="C66" s="18">
        <f>(85.0/B66*100)</f>
        <v/>
      </c>
      <c r="D66" s="19" t="n">
        <v>5580</v>
      </c>
      <c r="E66" s="18" t="n">
        <v>441.23050125</v>
      </c>
      <c r="F66" s="20" t="n">
        <v>3.28388516</v>
      </c>
      <c r="G66" s="18" t="n">
        <v>441.10578706</v>
      </c>
      <c r="H66" s="20" t="n">
        <v>2.29727854</v>
      </c>
      <c r="I66" s="18" t="n">
        <v>436.46540962</v>
      </c>
      <c r="J66" s="20" t="n">
        <v>3.979753</v>
      </c>
      <c r="K66" s="18" t="n">
        <v>439.66247912</v>
      </c>
      <c r="L66" s="20" t="n">
        <v>5.09977503</v>
      </c>
      <c r="M66" s="18" t="n">
        <v>375.03384174</v>
      </c>
      <c r="N66" s="20" t="n">
        <v>4.57448314</v>
      </c>
      <c r="O66" s="18" t="s">
        <v>481</v>
      </c>
      <c r="P66" s="20" t="s">
        <v>481</v>
      </c>
      <c r="Q66" s="18" t="s">
        <v>481</v>
      </c>
      <c r="R66" s="20" t="s">
        <v>481</v>
      </c>
      <c r="S66" s="18" t="s">
        <v>481</v>
      </c>
      <c r="T66" s="20" t="s">
        <v>481</v>
      </c>
      <c r="U66" s="18" t="n">
        <v>361.3104454</v>
      </c>
      <c r="V66" s="20" t="n">
        <v>4.96630053</v>
      </c>
    </row>
    <row r="67" spans="1:22">
      <c r="A67" s="15" t="s">
        <v>542</v>
      </c>
      <c r="B67" s="17" t="n">
        <v>6971</v>
      </c>
      <c r="C67" s="18">
        <f>(648.0/B67*100)</f>
        <v/>
      </c>
      <c r="D67" s="19" t="n">
        <v>6323</v>
      </c>
      <c r="E67" s="18" t="n">
        <v>382.78790654</v>
      </c>
      <c r="F67" s="20" t="n">
        <v>6.0119289</v>
      </c>
      <c r="G67" s="18" t="n">
        <v>399.70593638</v>
      </c>
      <c r="H67" s="20" t="n">
        <v>3.24219973</v>
      </c>
      <c r="I67" s="18" t="n">
        <v>418.62878277</v>
      </c>
      <c r="J67" s="20" t="n">
        <v>3.74247254</v>
      </c>
      <c r="K67" s="18" t="n">
        <v>423.64876561</v>
      </c>
      <c r="L67" s="20" t="n">
        <v>4.35138251</v>
      </c>
      <c r="M67" s="18" t="n">
        <v>362.89280251</v>
      </c>
      <c r="N67" s="20" t="n">
        <v>6.96386695</v>
      </c>
      <c r="O67" s="18" t="s">
        <v>481</v>
      </c>
      <c r="P67" s="20" t="s">
        <v>481</v>
      </c>
      <c r="Q67" s="18" t="s">
        <v>481</v>
      </c>
      <c r="R67" s="20" t="s">
        <v>481</v>
      </c>
      <c r="S67" s="18" t="s">
        <v>481</v>
      </c>
      <c r="T67" s="20" t="s">
        <v>481</v>
      </c>
      <c r="U67" s="18" t="n">
        <v>314.96737883</v>
      </c>
      <c r="V67" s="20" t="n">
        <v>8.90316571</v>
      </c>
    </row>
    <row r="68" spans="1:22">
      <c r="A68" s="15" t="s">
        <v>543</v>
      </c>
      <c r="B68" s="17" t="n">
        <v>12083</v>
      </c>
      <c r="C68" s="18">
        <f>(31.0/B68*100)</f>
        <v/>
      </c>
      <c r="D68" s="19" t="n">
        <v>12052</v>
      </c>
      <c r="E68" s="18" t="n">
        <v>350.86875001</v>
      </c>
      <c r="F68" s="20" t="n">
        <v>3.63765016</v>
      </c>
      <c r="G68" s="18" t="n">
        <v>401.96361543</v>
      </c>
      <c r="H68" s="20" t="n">
        <v>2.23342995</v>
      </c>
      <c r="I68" s="18" t="n">
        <v>438.16032686</v>
      </c>
      <c r="J68" s="20" t="n">
        <v>2.38119662</v>
      </c>
      <c r="K68" s="18" t="n">
        <v>450.98661797</v>
      </c>
      <c r="L68" s="20" t="n">
        <v>2.33222707</v>
      </c>
      <c r="M68" s="18" t="n">
        <v>328.28585839</v>
      </c>
      <c r="N68" s="20" t="n">
        <v>3.23835827</v>
      </c>
      <c r="O68" s="18" t="s">
        <v>481</v>
      </c>
      <c r="P68" s="20" t="s">
        <v>481</v>
      </c>
      <c r="Q68" s="18" t="s">
        <v>481</v>
      </c>
      <c r="R68" s="20" t="s">
        <v>481</v>
      </c>
      <c r="S68" s="18" t="s">
        <v>481</v>
      </c>
      <c r="T68" s="20" t="s">
        <v>481</v>
      </c>
      <c r="U68" s="18" t="n">
        <v>334.19775483</v>
      </c>
      <c r="V68" s="20" t="n">
        <v>5.19395833</v>
      </c>
    </row>
    <row r="69" spans="1:22">
      <c r="A69" s="15" t="s">
        <v>544</v>
      </c>
      <c r="B69" s="17" t="n">
        <v>4876</v>
      </c>
      <c r="C69" s="18">
        <f>(0.0/B69*100)</f>
        <v/>
      </c>
      <c r="D69" s="19" t="n">
        <v>4876</v>
      </c>
      <c r="E69" s="18" t="n">
        <v>399.90470563</v>
      </c>
      <c r="F69" s="20" t="n">
        <v>5.92370445</v>
      </c>
      <c r="G69" s="18" t="n">
        <v>425.28597532</v>
      </c>
      <c r="H69" s="20" t="n">
        <v>4.1187517</v>
      </c>
      <c r="I69" s="18" t="n">
        <v>449.09867321</v>
      </c>
      <c r="J69" s="20" t="n">
        <v>4.92602021</v>
      </c>
      <c r="K69" s="18" t="n">
        <v>463.34053307</v>
      </c>
      <c r="L69" s="20" t="n">
        <v>6.7281961</v>
      </c>
      <c r="M69" s="18" t="s">
        <v>481</v>
      </c>
      <c r="N69" s="20" t="s">
        <v>481</v>
      </c>
      <c r="O69" s="18" t="s">
        <v>481</v>
      </c>
      <c r="P69" s="20" t="s">
        <v>481</v>
      </c>
      <c r="Q69" s="18" t="s">
        <v>481</v>
      </c>
      <c r="R69" s="20" t="s">
        <v>481</v>
      </c>
      <c r="S69" s="18" t="s">
        <v>481</v>
      </c>
      <c r="T69" s="20" t="s">
        <v>481</v>
      </c>
      <c r="U69" s="18" t="n">
        <v>349.86712809</v>
      </c>
      <c r="V69" s="20" t="n">
        <v>25.04564901</v>
      </c>
    </row>
    <row r="70" spans="1:22">
      <c r="A70" s="15" t="s">
        <v>545</v>
      </c>
      <c r="B70" s="17" t="n">
        <v>6036</v>
      </c>
      <c r="C70" s="18">
        <f>(223.0/B70*100)</f>
        <v/>
      </c>
      <c r="D70" s="19" t="n">
        <v>5813</v>
      </c>
      <c r="E70" s="18" t="n">
        <v>460.55507515</v>
      </c>
      <c r="F70" s="20" t="n">
        <v>5.66436266</v>
      </c>
      <c r="G70" s="18" t="n">
        <v>477.09140024</v>
      </c>
      <c r="H70" s="20" t="n">
        <v>4.74004583</v>
      </c>
      <c r="I70" s="18" t="n">
        <v>494.89239748</v>
      </c>
      <c r="J70" s="20" t="n">
        <v>3.6802413</v>
      </c>
      <c r="K70" s="18" t="n">
        <v>520.05394298</v>
      </c>
      <c r="L70" s="20" t="n">
        <v>3.4889139</v>
      </c>
      <c r="M70" s="18" t="n">
        <v>432.50302033</v>
      </c>
      <c r="N70" s="20" t="n">
        <v>6.8787403</v>
      </c>
      <c r="O70" s="18" t="s">
        <v>481</v>
      </c>
      <c r="P70" s="20" t="s">
        <v>481</v>
      </c>
      <c r="Q70" s="18" t="s">
        <v>481</v>
      </c>
      <c r="R70" s="20" t="s">
        <v>481</v>
      </c>
      <c r="S70" s="18" t="s">
        <v>481</v>
      </c>
      <c r="T70" s="20" t="s">
        <v>481</v>
      </c>
      <c r="U70" s="18" t="n">
        <v>463.81160877</v>
      </c>
      <c r="V70" s="20" t="n">
        <v>11.46820211</v>
      </c>
    </row>
    <row r="71" spans="1:22">
      <c r="A71" s="15" t="s">
        <v>546</v>
      </c>
      <c r="B71" s="17" t="n">
        <v>6115</v>
      </c>
      <c r="C71" s="18">
        <f>(29.0/B71*100)</f>
        <v/>
      </c>
      <c r="D71" s="19" t="n">
        <v>6086</v>
      </c>
      <c r="E71" s="18" t="n">
        <v>509.76756761</v>
      </c>
      <c r="F71" s="20" t="n">
        <v>7.53903453</v>
      </c>
      <c r="G71" s="18" t="n">
        <v>503.85509096</v>
      </c>
      <c r="H71" s="20" t="n">
        <v>2.78456697</v>
      </c>
      <c r="I71" s="18" t="n">
        <v>544.76517286</v>
      </c>
      <c r="J71" s="20" t="n">
        <v>2.46545419</v>
      </c>
      <c r="K71" s="18" t="n">
        <v>575.9373328299999</v>
      </c>
      <c r="L71" s="20" t="n">
        <v>2.71289062</v>
      </c>
      <c r="M71" s="18" t="n">
        <v>434.90114573</v>
      </c>
      <c r="N71" s="20" t="n">
        <v>6.3583381</v>
      </c>
      <c r="O71" s="18" t="s">
        <v>481</v>
      </c>
      <c r="P71" s="20" t="s">
        <v>481</v>
      </c>
      <c r="Q71" s="18" t="s">
        <v>481</v>
      </c>
      <c r="R71" s="20" t="s">
        <v>481</v>
      </c>
      <c r="S71" s="18" t="s">
        <v>481</v>
      </c>
      <c r="T71" s="20" t="s">
        <v>481</v>
      </c>
      <c r="U71" s="18" t="n">
        <v>426.06004775</v>
      </c>
      <c r="V71" s="20" t="n">
        <v>27.17707321</v>
      </c>
    </row>
    <row r="72" spans="1:22">
      <c r="A72" s="15" t="s">
        <v>547</v>
      </c>
      <c r="B72" s="17" t="n">
        <v>7708</v>
      </c>
      <c r="C72" s="18">
        <f>(5.0/B72*100)</f>
        <v/>
      </c>
      <c r="D72" s="19" t="n">
        <v>7703</v>
      </c>
      <c r="E72" s="18" t="n">
        <v>478.09263894</v>
      </c>
      <c r="F72" s="20" t="n">
        <v>5.34763509</v>
      </c>
      <c r="G72" s="18" t="n">
        <v>484.19851556</v>
      </c>
      <c r="H72" s="20" t="n">
        <v>3.27993083</v>
      </c>
      <c r="I72" s="18" t="n">
        <v>504.22439299</v>
      </c>
      <c r="J72" s="20" t="n">
        <v>3.24440223</v>
      </c>
      <c r="K72" s="18" t="n">
        <v>528.9800711399999</v>
      </c>
      <c r="L72" s="20" t="n">
        <v>3.95040658</v>
      </c>
      <c r="M72" s="18" t="n">
        <v>444.00457368</v>
      </c>
      <c r="N72" s="20" t="n">
        <v>7.84830689</v>
      </c>
      <c r="O72" s="18" t="s">
        <v>481</v>
      </c>
      <c r="P72" s="20" t="s">
        <v>481</v>
      </c>
      <c r="Q72" s="18" t="s">
        <v>481</v>
      </c>
      <c r="R72" s="20" t="s">
        <v>481</v>
      </c>
      <c r="S72" s="18" t="s">
        <v>481</v>
      </c>
      <c r="T72" s="20" t="s">
        <v>481</v>
      </c>
      <c r="U72" s="18" t="n">
        <v>444.38800628</v>
      </c>
      <c r="V72" s="20" t="n">
        <v>30.23321426</v>
      </c>
    </row>
    <row r="73" spans="1:22">
      <c r="A73" s="15" t="s">
        <v>548</v>
      </c>
      <c r="B73" s="17" t="n">
        <v>8249</v>
      </c>
      <c r="C73" s="18">
        <f>(182.0/B73*100)</f>
        <v/>
      </c>
      <c r="D73" s="19" t="n">
        <v>8067</v>
      </c>
      <c r="E73" s="18" t="n">
        <v>373.77081022</v>
      </c>
      <c r="F73" s="20" t="n">
        <v>9.07664003</v>
      </c>
      <c r="G73" s="18" t="n">
        <v>399.83058276</v>
      </c>
      <c r="H73" s="20" t="n">
        <v>4.58221587</v>
      </c>
      <c r="I73" s="18" t="n">
        <v>423.90737017</v>
      </c>
      <c r="J73" s="20" t="n">
        <v>3.98661253</v>
      </c>
      <c r="K73" s="18" t="n">
        <v>422.43439174</v>
      </c>
      <c r="L73" s="20" t="n">
        <v>3.55541995</v>
      </c>
      <c r="M73" s="18" t="n">
        <v>377.38336375</v>
      </c>
      <c r="N73" s="20" t="n">
        <v>4.3272088</v>
      </c>
      <c r="O73" s="18" t="s">
        <v>481</v>
      </c>
      <c r="P73" s="20" t="s">
        <v>481</v>
      </c>
      <c r="Q73" s="18" t="s">
        <v>481</v>
      </c>
      <c r="R73" s="20" t="s">
        <v>481</v>
      </c>
      <c r="S73" s="18" t="s">
        <v>481</v>
      </c>
      <c r="T73" s="20" t="s">
        <v>481</v>
      </c>
      <c r="U73" s="18" t="n">
        <v>353.5627315</v>
      </c>
      <c r="V73" s="20" t="n">
        <v>13.89083858</v>
      </c>
    </row>
    <row r="74" spans="1:22">
      <c r="A74" s="15" t="s">
        <v>549</v>
      </c>
      <c r="B74" s="17" t="n">
        <v>4692</v>
      </c>
      <c r="C74" s="18">
        <f>(82.0/B74*100)</f>
        <v/>
      </c>
      <c r="D74" s="19" t="n">
        <v>4610</v>
      </c>
      <c r="E74" s="18" t="n">
        <v>398.38200267</v>
      </c>
      <c r="F74" s="20" t="n">
        <v>5.6781531</v>
      </c>
      <c r="G74" s="18" t="n">
        <v>427.71662791</v>
      </c>
      <c r="H74" s="20" t="n">
        <v>2.5428537</v>
      </c>
      <c r="I74" s="18" t="n">
        <v>437.91199081</v>
      </c>
      <c r="J74" s="20" t="n">
        <v>4.0201379</v>
      </c>
      <c r="K74" s="18" t="n">
        <v>457.00570735</v>
      </c>
      <c r="L74" s="20" t="n">
        <v>3.82289963</v>
      </c>
      <c r="M74" s="18" t="s">
        <v>481</v>
      </c>
      <c r="N74" s="20" t="s">
        <v>481</v>
      </c>
      <c r="O74" s="18" t="s">
        <v>481</v>
      </c>
      <c r="P74" s="20" t="s">
        <v>481</v>
      </c>
      <c r="Q74" s="18" t="s">
        <v>481</v>
      </c>
      <c r="R74" s="20" t="s">
        <v>481</v>
      </c>
      <c r="S74" s="18" t="n">
        <v>410.94337366</v>
      </c>
      <c r="T74" s="20" t="n">
        <v>41.24542031</v>
      </c>
      <c r="U74" s="18" t="n">
        <v>361.80532967</v>
      </c>
      <c r="V74" s="20" t="n">
        <v>6.85540104</v>
      </c>
    </row>
    <row r="75" spans="1:22">
      <c r="A75" s="15" t="s">
        <v>550</v>
      </c>
      <c r="B75" s="17" t="n">
        <v>5375</v>
      </c>
      <c r="C75" s="18">
        <f>(272.0/B75*100)</f>
        <v/>
      </c>
      <c r="D75" s="19" t="n">
        <v>5103</v>
      </c>
      <c r="E75" s="18" t="n">
        <v>323.88181836</v>
      </c>
      <c r="F75" s="20" t="n">
        <v>5.76119719</v>
      </c>
      <c r="G75" s="18" t="n">
        <v>356.4791116</v>
      </c>
      <c r="H75" s="20" t="n">
        <v>3.43680045</v>
      </c>
      <c r="I75" s="18" t="n">
        <v>381.46655229</v>
      </c>
      <c r="J75" s="20" t="n">
        <v>3.76451392</v>
      </c>
      <c r="K75" s="18" t="n">
        <v>377.55450007</v>
      </c>
      <c r="L75" s="20" t="n">
        <v>4.03909155</v>
      </c>
      <c r="M75" s="18" t="n">
        <v>325.98411213</v>
      </c>
      <c r="N75" s="20" t="n">
        <v>6.90174597</v>
      </c>
      <c r="O75" s="18" t="s">
        <v>481</v>
      </c>
      <c r="P75" s="20" t="s">
        <v>481</v>
      </c>
      <c r="Q75" s="18" t="s">
        <v>481</v>
      </c>
      <c r="R75" s="20" t="s">
        <v>481</v>
      </c>
      <c r="S75" s="18" t="s">
        <v>481</v>
      </c>
      <c r="T75" s="20" t="s">
        <v>481</v>
      </c>
      <c r="U75" s="18" t="n">
        <v>324.16879918</v>
      </c>
      <c r="V75" s="20" t="n">
        <v>7.50345917</v>
      </c>
    </row>
    <row r="76" spans="1:22">
      <c r="A76" s="15" t="s">
        <v>551</v>
      </c>
      <c r="B76" s="17" t="n">
        <v>14167</v>
      </c>
      <c r="C76" s="18">
        <f>(234.0/B76*100)</f>
        <v/>
      </c>
      <c r="D76" s="19" t="n">
        <v>13933</v>
      </c>
      <c r="E76" s="18" t="n">
        <v>377.86239833</v>
      </c>
      <c r="F76" s="20" t="n">
        <v>4.90090847</v>
      </c>
      <c r="G76" s="18" t="n">
        <v>421.25809859</v>
      </c>
      <c r="H76" s="20" t="n">
        <v>3.62473145</v>
      </c>
      <c r="I76" s="18" t="n">
        <v>450.67627314</v>
      </c>
      <c r="J76" s="20" t="n">
        <v>3.46359948</v>
      </c>
      <c r="K76" s="18" t="n">
        <v>466.19147829</v>
      </c>
      <c r="L76" s="20" t="n">
        <v>3.4489214</v>
      </c>
      <c r="M76" s="18" t="n">
        <v>400.94788857</v>
      </c>
      <c r="N76" s="20" t="n">
        <v>5.3177581</v>
      </c>
      <c r="O76" s="18" t="s">
        <v>481</v>
      </c>
      <c r="P76" s="20" t="s">
        <v>481</v>
      </c>
      <c r="Q76" s="18" t="s">
        <v>481</v>
      </c>
      <c r="R76" s="20" t="s">
        <v>481</v>
      </c>
      <c r="S76" s="18" t="s">
        <v>481</v>
      </c>
      <c r="T76" s="20" t="s">
        <v>481</v>
      </c>
      <c r="U76" s="18" t="n">
        <v>348.01586553</v>
      </c>
      <c r="V76" s="20" t="n">
        <v>10.30699056</v>
      </c>
    </row>
    <row r="77" spans="1:22">
      <c r="A77" s="15" t="s">
        <v>552</v>
      </c>
      <c r="B77" s="17" t="n">
        <v>6062</v>
      </c>
      <c r="C77" s="18">
        <f>(248.0/B77*100)</f>
        <v/>
      </c>
      <c r="D77" s="19" t="n">
        <v>5814</v>
      </c>
      <c r="E77" s="18" t="n">
        <v>417.89739197</v>
      </c>
      <c r="F77" s="20" t="n">
        <v>3.63459238</v>
      </c>
      <c r="G77" s="18" t="n">
        <v>448.33691668</v>
      </c>
      <c r="H77" s="20" t="n">
        <v>3.32793338</v>
      </c>
      <c r="I77" s="18" t="n">
        <v>482.4416992</v>
      </c>
      <c r="J77" s="20" t="n">
        <v>4.49396311</v>
      </c>
      <c r="K77" s="18" t="n">
        <v>460.7817383</v>
      </c>
      <c r="L77" s="20" t="n">
        <v>6.61653162</v>
      </c>
      <c r="M77" s="18" t="n">
        <v>375.78327184</v>
      </c>
      <c r="N77" s="20" t="n">
        <v>5.9843522</v>
      </c>
      <c r="O77" s="18" t="s">
        <v>481</v>
      </c>
      <c r="P77" s="20" t="s">
        <v>481</v>
      </c>
      <c r="Q77" s="18" t="s">
        <v>481</v>
      </c>
      <c r="R77" s="20" t="s">
        <v>481</v>
      </c>
      <c r="S77" s="18" t="s">
        <v>481</v>
      </c>
      <c r="T77" s="20" t="s">
        <v>481</v>
      </c>
      <c r="U77" s="18" t="n">
        <v>384.12956927</v>
      </c>
      <c r="V77" s="20" t="n">
        <v>5.07283404</v>
      </c>
    </row>
    <row r="78" spans="1:22">
      <c r="A78" s="15" t="s">
        <v>553</v>
      </c>
      <c r="B78" s="17" t="n">
        <v>5826</v>
      </c>
      <c r="C78" s="18">
        <f>(0.0/B78*100)</f>
        <v/>
      </c>
      <c r="D78" s="19" t="n">
        <v>5826</v>
      </c>
      <c r="E78" s="18" t="n">
        <v>469.70124547</v>
      </c>
      <c r="F78" s="20" t="n">
        <v>8.62881644</v>
      </c>
      <c r="G78" s="18" t="n">
        <v>478.20219101</v>
      </c>
      <c r="H78" s="20" t="n">
        <v>3.71489589</v>
      </c>
      <c r="I78" s="18" t="n">
        <v>498.39467803</v>
      </c>
      <c r="J78" s="20" t="n">
        <v>4.38700176</v>
      </c>
      <c r="K78" s="18" t="n">
        <v>495.54701771</v>
      </c>
      <c r="L78" s="20" t="n">
        <v>4.68617807</v>
      </c>
      <c r="M78" s="18" t="s">
        <v>481</v>
      </c>
      <c r="N78" s="20" t="s">
        <v>481</v>
      </c>
      <c r="O78" s="18" t="s">
        <v>481</v>
      </c>
      <c r="P78" s="20" t="s">
        <v>481</v>
      </c>
      <c r="Q78" s="18" t="n">
        <v>324.52135656</v>
      </c>
      <c r="R78" s="20" t="n">
        <v>33.37375708</v>
      </c>
      <c r="S78" s="18" t="n">
        <v>309.50181641</v>
      </c>
      <c r="T78" s="20" t="n">
        <v>40.07204311</v>
      </c>
      <c r="U78" s="18" t="n">
        <v>410.88765965</v>
      </c>
      <c r="V78" s="20" t="n">
        <v>26.81967257</v>
      </c>
    </row>
    <row customHeight="1" ht="25" r="79" spans="1:22">
      <c r="A79" s="15" t="s">
        <v>554</v>
      </c>
      <c r="B79" s="17" t="n">
        <v>1657</v>
      </c>
      <c r="C79" s="18">
        <f>(41.0/B79*100)</f>
        <v/>
      </c>
      <c r="D79" s="19" t="n">
        <v>1616</v>
      </c>
      <c r="E79" s="18" t="n">
        <v>435.22504663</v>
      </c>
      <c r="F79" s="20" t="n">
        <v>10.7440291</v>
      </c>
      <c r="G79" s="18" t="n">
        <v>457.81286754</v>
      </c>
      <c r="H79" s="20" t="n">
        <v>7.77900553</v>
      </c>
      <c r="I79" s="18" t="n">
        <v>493.12677773</v>
      </c>
      <c r="J79" s="20" t="n">
        <v>8.506202160000001</v>
      </c>
      <c r="K79" s="18" t="n">
        <v>509.52522297</v>
      </c>
      <c r="L79" s="20" t="n">
        <v>8.96181443</v>
      </c>
      <c r="M79" s="18" t="s">
        <v>481</v>
      </c>
      <c r="N79" s="20" t="s">
        <v>481</v>
      </c>
      <c r="O79" s="18" t="s">
        <v>481</v>
      </c>
      <c r="P79" s="20" t="s">
        <v>481</v>
      </c>
      <c r="Q79" s="18" t="s">
        <v>481</v>
      </c>
      <c r="R79" s="20" t="s">
        <v>481</v>
      </c>
      <c r="S79" s="18" t="n">
        <v>533.3115035</v>
      </c>
      <c r="T79" s="20" t="n">
        <v>35.96730378</v>
      </c>
      <c r="U79" s="18" t="n">
        <v>374.58024463</v>
      </c>
      <c r="V79" s="20" t="n">
        <v>18.71073269</v>
      </c>
    </row>
    <row r="80" spans="1:22">
      <c r="A80" s="15" t="s">
        <v>555</v>
      </c>
      <c r="B80" s="17" t="n">
        <v>7841</v>
      </c>
      <c r="C80" s="18">
        <f>(0.0/B80*100)</f>
        <v/>
      </c>
      <c r="D80" s="19" t="n">
        <v>7841</v>
      </c>
      <c r="E80" s="18" t="n">
        <v>406.39815128</v>
      </c>
      <c r="F80" s="20" t="n">
        <v>5.99344124</v>
      </c>
      <c r="G80" s="18" t="n">
        <v>418.88568781</v>
      </c>
      <c r="H80" s="20" t="n">
        <v>4.66545067</v>
      </c>
      <c r="I80" s="18" t="n">
        <v>425.41507523</v>
      </c>
      <c r="J80" s="20" t="n">
        <v>3.99453105</v>
      </c>
      <c r="K80" s="18" t="n">
        <v>442.3050258</v>
      </c>
      <c r="L80" s="20" t="n">
        <v>4.80624901</v>
      </c>
      <c r="M80" s="18" t="s">
        <v>481</v>
      </c>
      <c r="N80" s="20" t="s">
        <v>481</v>
      </c>
      <c r="O80" s="18" t="s">
        <v>481</v>
      </c>
      <c r="P80" s="20" t="s">
        <v>481</v>
      </c>
      <c r="Q80" s="18" t="s">
        <v>481</v>
      </c>
      <c r="R80" s="20" t="s">
        <v>481</v>
      </c>
      <c r="S80" s="18" t="s">
        <v>481</v>
      </c>
      <c r="T80" s="20" t="s">
        <v>481</v>
      </c>
      <c r="U80" s="18" t="n">
        <v>359.45629249</v>
      </c>
      <c r="V80" s="20" t="n">
        <v>47.17449749</v>
      </c>
    </row>
    <row r="81" spans="1:22">
      <c r="A81" s="23" t="s">
        <v>556</v>
      </c>
      <c r="B81" s="17" t="n">
        <v>8861</v>
      </c>
      <c r="C81" s="18">
        <f>(82.0/B81*100)</f>
        <v/>
      </c>
      <c r="D81" s="19" t="n">
        <v>8779</v>
      </c>
      <c r="E81" s="18" t="n">
        <v>387.71921818</v>
      </c>
      <c r="F81" s="20" t="n">
        <v>8.938548689999999</v>
      </c>
      <c r="G81" s="18" t="n">
        <v>423.61071484</v>
      </c>
      <c r="H81" s="20" t="n">
        <v>3.40712172</v>
      </c>
      <c r="I81" s="18" t="n">
        <v>446.49947962</v>
      </c>
      <c r="J81" s="20" t="n">
        <v>3.78387807</v>
      </c>
      <c r="K81" s="18" t="n">
        <v>455.19965316</v>
      </c>
      <c r="L81" s="20" t="n">
        <v>4.31514544</v>
      </c>
      <c r="M81" s="18" t="n">
        <v>374.0329919</v>
      </c>
      <c r="N81" s="20" t="n">
        <v>5.49053462</v>
      </c>
      <c r="O81" s="18" t="s">
        <v>481</v>
      </c>
      <c r="P81" s="20" t="s">
        <v>481</v>
      </c>
      <c r="Q81" s="18" t="s">
        <v>481</v>
      </c>
      <c r="R81" s="20" t="s">
        <v>481</v>
      </c>
      <c r="S81" s="18" t="s">
        <v>481</v>
      </c>
      <c r="T81" s="20" t="s">
        <v>481</v>
      </c>
      <c r="U81" s="18" t="n">
        <v>356.27986692</v>
      </c>
      <c r="V81" s="20" t="n">
        <v>22.09669648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808</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(647.0/B7*100)</f>
        <v/>
      </c>
      <c r="D7" s="19" t="n">
        <v>13883</v>
      </c>
      <c r="E7" s="18" t="n">
        <v>516.47331762</v>
      </c>
      <c r="F7" s="20" t="n">
        <v>3.41776321</v>
      </c>
      <c r="G7" s="18" t="n">
        <v>512.34345512</v>
      </c>
      <c r="H7" s="20" t="n">
        <v>3.0164013</v>
      </c>
      <c r="I7" s="18" t="n">
        <v>517.1750016</v>
      </c>
      <c r="J7" s="20" t="n">
        <v>3.11101345</v>
      </c>
      <c r="K7" s="18" t="n">
        <v>517.02921635</v>
      </c>
      <c r="L7" s="20" t="n">
        <v>3.37578716</v>
      </c>
      <c r="M7" s="18" t="n">
        <v>450.87490711</v>
      </c>
      <c r="N7" s="20" t="n">
        <v>3.97931916</v>
      </c>
      <c r="O7" s="18" t="s">
        <v>481</v>
      </c>
      <c r="P7" s="20" t="s">
        <v>481</v>
      </c>
      <c r="Q7" s="18" t="s">
        <v>481</v>
      </c>
      <c r="R7" s="20" t="s">
        <v>481</v>
      </c>
      <c r="S7" s="18" t="s">
        <v>481</v>
      </c>
      <c r="T7" s="20" t="s">
        <v>481</v>
      </c>
      <c r="U7" s="18" t="n">
        <v>470.43532483</v>
      </c>
      <c r="V7" s="20" t="n">
        <v>7.98113361</v>
      </c>
    </row>
    <row r="8" spans="1:22">
      <c r="A8" s="15" t="s">
        <v>483</v>
      </c>
      <c r="B8" s="17" t="n">
        <v>7007</v>
      </c>
      <c r="C8" s="18">
        <f>(99.0/B8*100)</f>
        <v/>
      </c>
      <c r="D8" s="19" t="n">
        <v>6908</v>
      </c>
      <c r="E8" s="18" t="n">
        <v>506.33169917</v>
      </c>
      <c r="F8" s="20" t="n">
        <v>5.07378152</v>
      </c>
      <c r="G8" s="18" t="n">
        <v>503.97483722</v>
      </c>
      <c r="H8" s="20" t="n">
        <v>3.9607837</v>
      </c>
      <c r="I8" s="18" t="n">
        <v>503.85611976</v>
      </c>
      <c r="J8" s="20" t="n">
        <v>4.21593683</v>
      </c>
      <c r="K8" s="18" t="n">
        <v>506.44214711</v>
      </c>
      <c r="L8" s="20" t="n">
        <v>5.0328949</v>
      </c>
      <c r="M8" s="18" t="n">
        <v>410.33790904</v>
      </c>
      <c r="N8" s="20" t="n">
        <v>4.41162932</v>
      </c>
      <c r="O8" s="18" t="s">
        <v>481</v>
      </c>
      <c r="P8" s="20" t="s">
        <v>481</v>
      </c>
      <c r="Q8" s="18" t="n">
        <v>361.38025951</v>
      </c>
      <c r="R8" s="20" t="n">
        <v>22.72565673</v>
      </c>
      <c r="S8" s="18" t="s">
        <v>481</v>
      </c>
      <c r="T8" s="20" t="s">
        <v>481</v>
      </c>
      <c r="U8" s="18" t="n">
        <v>418.92495037</v>
      </c>
      <c r="V8" s="20" t="n">
        <v>7.8971534</v>
      </c>
    </row>
    <row r="9" spans="1:22">
      <c r="A9" s="15" t="s">
        <v>484</v>
      </c>
      <c r="B9" s="17" t="n">
        <v>9651</v>
      </c>
      <c r="C9" s="18">
        <f>(557.0/B9*100)</f>
        <v/>
      </c>
      <c r="D9" s="19" t="n">
        <v>9094</v>
      </c>
      <c r="E9" s="18" t="n">
        <v>530.37586087</v>
      </c>
      <c r="F9" s="20" t="n">
        <v>3.16871421</v>
      </c>
      <c r="G9" s="18" t="n">
        <v>522.31465703</v>
      </c>
      <c r="H9" s="20" t="n">
        <v>2.60992249</v>
      </c>
      <c r="I9" s="18" t="n">
        <v>511.61857517</v>
      </c>
      <c r="J9" s="20" t="n">
        <v>3.2615348</v>
      </c>
      <c r="K9" s="18" t="n">
        <v>500.15753526</v>
      </c>
      <c r="L9" s="20" t="n">
        <v>4.62094981</v>
      </c>
      <c r="M9" s="18" t="n">
        <v>394.33661884</v>
      </c>
      <c r="N9" s="20" t="n">
        <v>6.36348139</v>
      </c>
      <c r="O9" s="18" t="s">
        <v>481</v>
      </c>
      <c r="P9" s="20" t="s">
        <v>481</v>
      </c>
      <c r="Q9" s="18" t="n">
        <v>347.7815185</v>
      </c>
      <c r="R9" s="20" t="n">
        <v>11.20716786</v>
      </c>
      <c r="S9" s="18" t="s">
        <v>481</v>
      </c>
      <c r="T9" s="20" t="s">
        <v>481</v>
      </c>
      <c r="U9" s="18" t="n">
        <v>426.46873872</v>
      </c>
      <c r="V9" s="20" t="n">
        <v>5.34266337</v>
      </c>
    </row>
    <row r="10" spans="1:22">
      <c r="A10" s="15" t="s">
        <v>485</v>
      </c>
      <c r="B10" s="17" t="n">
        <v>20058</v>
      </c>
      <c r="C10" s="18">
        <f>(553.0/B10*100)</f>
        <v/>
      </c>
      <c r="D10" s="19" t="n">
        <v>19505</v>
      </c>
      <c r="E10" s="18" t="n">
        <v>539.09529647</v>
      </c>
      <c r="F10" s="20" t="n">
        <v>3.91077161</v>
      </c>
      <c r="G10" s="18" t="n">
        <v>534.75911696</v>
      </c>
      <c r="H10" s="20" t="n">
        <v>2.75631527</v>
      </c>
      <c r="I10" s="18" t="n">
        <v>534.94614189</v>
      </c>
      <c r="J10" s="20" t="n">
        <v>2.69808491</v>
      </c>
      <c r="K10" s="18" t="n">
        <v>534.56433302</v>
      </c>
      <c r="L10" s="20" t="n">
        <v>3.12452949</v>
      </c>
      <c r="M10" s="18" t="n">
        <v>453.64943714</v>
      </c>
      <c r="N10" s="20" t="n">
        <v>6.7129813</v>
      </c>
      <c r="O10" s="18" t="s">
        <v>481</v>
      </c>
      <c r="P10" s="20" t="s">
        <v>481</v>
      </c>
      <c r="Q10" s="18" t="s">
        <v>481</v>
      </c>
      <c r="R10" s="20" t="s">
        <v>481</v>
      </c>
      <c r="S10" s="18" t="s">
        <v>481</v>
      </c>
      <c r="T10" s="20" t="s">
        <v>481</v>
      </c>
      <c r="U10" s="18" t="n">
        <v>443.73258423</v>
      </c>
      <c r="V10" s="20" t="n">
        <v>10.10005608</v>
      </c>
    </row>
    <row r="11" spans="1:22">
      <c r="A11" s="15" t="s">
        <v>486</v>
      </c>
      <c r="B11" s="17" t="n">
        <v>7053</v>
      </c>
      <c r="C11" s="18">
        <f>(136.0/B11*100)</f>
        <v/>
      </c>
      <c r="D11" s="19" t="n">
        <v>6917</v>
      </c>
      <c r="E11" s="18" t="n">
        <v>469.74802138</v>
      </c>
      <c r="F11" s="20" t="n">
        <v>3.54770541</v>
      </c>
      <c r="G11" s="18" t="n">
        <v>470.23964733</v>
      </c>
      <c r="H11" s="20" t="n">
        <v>3.1163933</v>
      </c>
      <c r="I11" s="18" t="n">
        <v>455.72007914</v>
      </c>
      <c r="J11" s="20" t="n">
        <v>4.60517928</v>
      </c>
      <c r="K11" s="18" t="n">
        <v>458.34135699</v>
      </c>
      <c r="L11" s="20" t="n">
        <v>6.45305863</v>
      </c>
      <c r="M11" s="18" t="n">
        <v>413.12735541</v>
      </c>
      <c r="N11" s="20" t="n">
        <v>5.33297846</v>
      </c>
      <c r="O11" s="18" t="s">
        <v>481</v>
      </c>
      <c r="P11" s="20" t="s">
        <v>481</v>
      </c>
      <c r="Q11" s="18" t="s">
        <v>481</v>
      </c>
      <c r="R11" s="20" t="s">
        <v>481</v>
      </c>
      <c r="S11" s="18" t="s">
        <v>481</v>
      </c>
      <c r="T11" s="20" t="s">
        <v>481</v>
      </c>
      <c r="U11" s="18" t="n">
        <v>415.49821796</v>
      </c>
      <c r="V11" s="20" t="n">
        <v>8.979882870000001</v>
      </c>
    </row>
    <row r="12" spans="1:22">
      <c r="A12" s="15" t="s">
        <v>487</v>
      </c>
      <c r="B12" s="17" t="n">
        <v>6894</v>
      </c>
      <c r="C12" s="18">
        <f>(59.0/B12*100)</f>
        <v/>
      </c>
      <c r="D12" s="19" t="n">
        <v>6835</v>
      </c>
      <c r="E12" s="18" t="n">
        <v>507.74157112</v>
      </c>
      <c r="F12" s="20" t="n">
        <v>4.32170685</v>
      </c>
      <c r="G12" s="18" t="n">
        <v>491.37329573</v>
      </c>
      <c r="H12" s="20" t="n">
        <v>2.9777669</v>
      </c>
      <c r="I12" s="18" t="n">
        <v>499.77426528</v>
      </c>
      <c r="J12" s="20" t="n">
        <v>3.24867778</v>
      </c>
      <c r="K12" s="18" t="n">
        <v>497.98060049</v>
      </c>
      <c r="L12" s="20" t="n">
        <v>4.81632455</v>
      </c>
      <c r="M12" s="18" t="n">
        <v>398.45973425</v>
      </c>
      <c r="N12" s="20" t="n">
        <v>7.99109385</v>
      </c>
      <c r="O12" s="18" t="s">
        <v>481</v>
      </c>
      <c r="P12" s="20" t="s">
        <v>481</v>
      </c>
      <c r="Q12" s="18" t="n">
        <v>332.31014509</v>
      </c>
      <c r="R12" s="20" t="n">
        <v>18.34291261</v>
      </c>
      <c r="S12" s="18" t="s">
        <v>481</v>
      </c>
      <c r="T12" s="20" t="s">
        <v>481</v>
      </c>
      <c r="U12" s="18" t="n">
        <v>397.76169331</v>
      </c>
      <c r="V12" s="20" t="n">
        <v>10.1257693</v>
      </c>
    </row>
    <row r="13" spans="1:22">
      <c r="A13" s="15" t="s">
        <v>488</v>
      </c>
      <c r="B13" s="17" t="n">
        <v>7161</v>
      </c>
      <c r="C13" s="18">
        <f>(168.0/B13*100)</f>
        <v/>
      </c>
      <c r="D13" s="19" t="n">
        <v>6993</v>
      </c>
      <c r="E13" s="18" t="n">
        <v>515.71561167</v>
      </c>
      <c r="F13" s="20" t="n">
        <v>4.03991798</v>
      </c>
      <c r="G13" s="18" t="n">
        <v>507.9924134</v>
      </c>
      <c r="H13" s="20" t="n">
        <v>2.97625631</v>
      </c>
      <c r="I13" s="18" t="n">
        <v>506.22856268</v>
      </c>
      <c r="J13" s="20" t="n">
        <v>3.16240719</v>
      </c>
      <c r="K13" s="18" t="n">
        <v>511.40692006</v>
      </c>
      <c r="L13" s="20" t="n">
        <v>5.56330767</v>
      </c>
      <c r="M13" s="18" t="n">
        <v>408.4497126</v>
      </c>
      <c r="N13" s="20" t="n">
        <v>11.09739784</v>
      </c>
      <c r="O13" s="18" t="s">
        <v>481</v>
      </c>
      <c r="P13" s="20" t="s">
        <v>481</v>
      </c>
      <c r="Q13" s="18" t="n">
        <v>407.4699787</v>
      </c>
      <c r="R13" s="20" t="n">
        <v>6.79601306</v>
      </c>
      <c r="S13" s="18" t="s">
        <v>481</v>
      </c>
      <c r="T13" s="20" t="s">
        <v>481</v>
      </c>
      <c r="U13" s="18" t="n">
        <v>410.62154517</v>
      </c>
      <c r="V13" s="20" t="n">
        <v>9.22794788</v>
      </c>
    </row>
    <row r="14" spans="1:22">
      <c r="A14" s="15" t="s">
        <v>489</v>
      </c>
      <c r="B14" s="17" t="n">
        <v>5587</v>
      </c>
      <c r="C14" s="18">
        <f>(80.0/B14*100)</f>
        <v/>
      </c>
      <c r="D14" s="19" t="n">
        <v>5507</v>
      </c>
      <c r="E14" s="18" t="n">
        <v>535.32347213</v>
      </c>
      <c r="F14" s="20" t="n">
        <v>4.14587651</v>
      </c>
      <c r="G14" s="18" t="n">
        <v>519.63284665</v>
      </c>
      <c r="H14" s="20" t="n">
        <v>2.64208478</v>
      </c>
      <c r="I14" s="18" t="n">
        <v>520.67075037</v>
      </c>
      <c r="J14" s="20" t="n">
        <v>3.16448234</v>
      </c>
      <c r="K14" s="18" t="n">
        <v>521.61998614</v>
      </c>
      <c r="L14" s="20" t="n">
        <v>4.3884382</v>
      </c>
      <c r="M14" s="18" t="n">
        <v>441.30811903</v>
      </c>
      <c r="N14" s="20" t="n">
        <v>11.03084771</v>
      </c>
      <c r="O14" s="18" t="s">
        <v>481</v>
      </c>
      <c r="P14" s="20" t="s">
        <v>481</v>
      </c>
      <c r="Q14" s="18" t="s">
        <v>481</v>
      </c>
      <c r="R14" s="20" t="s">
        <v>481</v>
      </c>
      <c r="S14" s="18" t="s">
        <v>481</v>
      </c>
      <c r="T14" s="20" t="s">
        <v>481</v>
      </c>
      <c r="U14" s="18" t="n">
        <v>428.04247529</v>
      </c>
      <c r="V14" s="20" t="n">
        <v>14.59859404</v>
      </c>
    </row>
    <row r="15" spans="1:22">
      <c r="A15" s="15" t="s">
        <v>490</v>
      </c>
      <c r="B15" s="17" t="n">
        <v>5882</v>
      </c>
      <c r="C15" s="18">
        <f>(83.0/B15*100)</f>
        <v/>
      </c>
      <c r="D15" s="19" t="n">
        <v>5799</v>
      </c>
      <c r="E15" s="18" t="n">
        <v>526.87366747</v>
      </c>
      <c r="F15" s="20" t="n">
        <v>4.27197879</v>
      </c>
      <c r="G15" s="18" t="n">
        <v>528.93856025</v>
      </c>
      <c r="H15" s="20" t="n">
        <v>3.16802344</v>
      </c>
      <c r="I15" s="18" t="n">
        <v>534.75693559</v>
      </c>
      <c r="J15" s="20" t="n">
        <v>3.04837506</v>
      </c>
      <c r="K15" s="18" t="n">
        <v>539.05784084</v>
      </c>
      <c r="L15" s="20" t="n">
        <v>4.69467145</v>
      </c>
      <c r="M15" s="18" t="n">
        <v>427.85194516</v>
      </c>
      <c r="N15" s="20" t="n">
        <v>13.33750715</v>
      </c>
      <c r="O15" s="18" t="s">
        <v>481</v>
      </c>
      <c r="P15" s="20" t="s">
        <v>481</v>
      </c>
      <c r="Q15" s="18" t="n">
        <v>367.66871077</v>
      </c>
      <c r="R15" s="20" t="n">
        <v>14.82638214</v>
      </c>
      <c r="S15" s="18" t="s">
        <v>481</v>
      </c>
      <c r="T15" s="20" t="s">
        <v>481</v>
      </c>
      <c r="U15" s="18" t="n">
        <v>480.34329476</v>
      </c>
      <c r="V15" s="20" t="n">
        <v>10.74982009</v>
      </c>
    </row>
    <row r="16" spans="1:22">
      <c r="A16" s="15" t="s">
        <v>491</v>
      </c>
      <c r="B16" s="17" t="n">
        <v>6108</v>
      </c>
      <c r="C16" s="18">
        <f>(130.0/B16*100)</f>
        <v/>
      </c>
      <c r="D16" s="19" t="n">
        <v>5978</v>
      </c>
      <c r="E16" s="18" t="n">
        <v>518.97128858</v>
      </c>
      <c r="F16" s="20" t="n">
        <v>4.33083633</v>
      </c>
      <c r="G16" s="18" t="n">
        <v>513.44165601</v>
      </c>
      <c r="H16" s="20" t="n">
        <v>3.65394284</v>
      </c>
      <c r="I16" s="18" t="n">
        <v>520.57100748</v>
      </c>
      <c r="J16" s="20" t="n">
        <v>3.25035782</v>
      </c>
      <c r="K16" s="18" t="n">
        <v>518.94878798</v>
      </c>
      <c r="L16" s="20" t="n">
        <v>4.27124219</v>
      </c>
      <c r="M16" s="18" t="n">
        <v>381.32610846</v>
      </c>
      <c r="N16" s="20" t="n">
        <v>9.03415012</v>
      </c>
      <c r="O16" s="18" t="s">
        <v>481</v>
      </c>
      <c r="P16" s="20" t="s">
        <v>481</v>
      </c>
      <c r="Q16" s="18" t="s">
        <v>481</v>
      </c>
      <c r="R16" s="20" t="s">
        <v>481</v>
      </c>
      <c r="S16" s="18" t="s">
        <v>481</v>
      </c>
      <c r="T16" s="20" t="s">
        <v>481</v>
      </c>
      <c r="U16" s="18" t="n">
        <v>376.57092274</v>
      </c>
      <c r="V16" s="20" t="n">
        <v>10.1316412</v>
      </c>
    </row>
    <row r="17" spans="1:22">
      <c r="A17" s="15" t="s">
        <v>492</v>
      </c>
      <c r="B17" s="17" t="n">
        <v>6504</v>
      </c>
      <c r="C17" s="18">
        <f>(1550.0/B17*100)</f>
        <v/>
      </c>
      <c r="D17" s="19" t="n">
        <v>4954</v>
      </c>
      <c r="E17" s="18" t="n">
        <v>535.51723009</v>
      </c>
      <c r="F17" s="20" t="n">
        <v>4.67857459</v>
      </c>
      <c r="G17" s="18" t="n">
        <v>526.79966315</v>
      </c>
      <c r="H17" s="20" t="n">
        <v>3.76298636</v>
      </c>
      <c r="I17" s="18" t="n">
        <v>530.93279532</v>
      </c>
      <c r="J17" s="20" t="n">
        <v>4.34551502</v>
      </c>
      <c r="K17" s="18" t="n">
        <v>549.06546023</v>
      </c>
      <c r="L17" s="20" t="n">
        <v>5.52768492</v>
      </c>
      <c r="M17" s="18" t="n">
        <v>421.3677583</v>
      </c>
      <c r="N17" s="20" t="n">
        <v>11.78783625</v>
      </c>
      <c r="O17" s="18" t="s">
        <v>481</v>
      </c>
      <c r="P17" s="20" t="s">
        <v>481</v>
      </c>
      <c r="Q17" s="18" t="n">
        <v>338.260297</v>
      </c>
      <c r="R17" s="20" t="n">
        <v>14.23011861</v>
      </c>
      <c r="S17" s="18" t="s">
        <v>481</v>
      </c>
      <c r="T17" s="20" t="s">
        <v>481</v>
      </c>
      <c r="U17" s="18" t="n">
        <v>459.20660412</v>
      </c>
      <c r="V17" s="20" t="n">
        <v>6.40834504</v>
      </c>
    </row>
    <row r="18" spans="1:22">
      <c r="A18" s="15" t="s">
        <v>493</v>
      </c>
      <c r="B18" s="17" t="n">
        <v>5532</v>
      </c>
      <c r="C18" s="18">
        <f>(31.0/B18*100)</f>
        <v/>
      </c>
      <c r="D18" s="19" t="n">
        <v>5501</v>
      </c>
      <c r="E18" s="18" t="n">
        <v>474.24306213</v>
      </c>
      <c r="F18" s="20" t="n">
        <v>5.90278671</v>
      </c>
      <c r="G18" s="18" t="n">
        <v>467.26938159</v>
      </c>
      <c r="H18" s="20" t="n">
        <v>4.94924323</v>
      </c>
      <c r="I18" s="18" t="n">
        <v>483.11850074</v>
      </c>
      <c r="J18" s="20" t="n">
        <v>4.3567793</v>
      </c>
      <c r="K18" s="18" t="n">
        <v>470.59211899</v>
      </c>
      <c r="L18" s="20" t="n">
        <v>4.67353757</v>
      </c>
      <c r="M18" s="18" t="n">
        <v>384.05732268</v>
      </c>
      <c r="N18" s="20" t="n">
        <v>8.562141260000001</v>
      </c>
      <c r="O18" s="18" t="s">
        <v>481</v>
      </c>
      <c r="P18" s="20" t="s">
        <v>481</v>
      </c>
      <c r="Q18" s="18" t="s">
        <v>481</v>
      </c>
      <c r="R18" s="20" t="s">
        <v>481</v>
      </c>
      <c r="S18" s="18" t="s">
        <v>481</v>
      </c>
      <c r="T18" s="20" t="s">
        <v>481</v>
      </c>
      <c r="U18" s="18" t="n">
        <v>361.03222343</v>
      </c>
      <c r="V18" s="20" t="n">
        <v>11.27918852</v>
      </c>
    </row>
    <row r="19" spans="1:22">
      <c r="A19" s="15" t="s">
        <v>494</v>
      </c>
      <c r="B19" s="17" t="n">
        <v>5658</v>
      </c>
      <c r="C19" s="18">
        <f>(240.0/B19*100)</f>
        <v/>
      </c>
      <c r="D19" s="19" t="n">
        <v>5418</v>
      </c>
      <c r="E19" s="18" t="n">
        <v>484.27446635</v>
      </c>
      <c r="F19" s="20" t="n">
        <v>3.77174069</v>
      </c>
      <c r="G19" s="18" t="n">
        <v>471.69253463</v>
      </c>
      <c r="H19" s="20" t="n">
        <v>3.33667716</v>
      </c>
      <c r="I19" s="18" t="n">
        <v>475.43535843</v>
      </c>
      <c r="J19" s="20" t="n">
        <v>4.42587158</v>
      </c>
      <c r="K19" s="18" t="n">
        <v>469.3705584</v>
      </c>
      <c r="L19" s="20" t="n">
        <v>5.7172104</v>
      </c>
      <c r="M19" s="18" t="n">
        <v>460.09464118</v>
      </c>
      <c r="N19" s="20" t="n">
        <v>9.06619712</v>
      </c>
      <c r="O19" s="18" t="s">
        <v>481</v>
      </c>
      <c r="P19" s="20" t="s">
        <v>481</v>
      </c>
      <c r="Q19" s="18" t="s">
        <v>481</v>
      </c>
      <c r="R19" s="20" t="s">
        <v>481</v>
      </c>
      <c r="S19" s="18" t="s">
        <v>481</v>
      </c>
      <c r="T19" s="20" t="s">
        <v>481</v>
      </c>
      <c r="U19" s="18" t="n">
        <v>396.0407905</v>
      </c>
      <c r="V19" s="20" t="n">
        <v>10.28989436</v>
      </c>
    </row>
    <row r="20" spans="1:22">
      <c r="A20" s="15" t="s">
        <v>495</v>
      </c>
      <c r="B20" s="17" t="n">
        <v>3371</v>
      </c>
      <c r="C20" s="18">
        <f>(75.0/B20*100)</f>
        <v/>
      </c>
      <c r="D20" s="19" t="n">
        <v>3296</v>
      </c>
      <c r="E20" s="18" t="n">
        <v>478.76183688</v>
      </c>
      <c r="F20" s="20" t="n">
        <v>6.54233862</v>
      </c>
      <c r="G20" s="18" t="n">
        <v>485.52344844</v>
      </c>
      <c r="H20" s="20" t="n">
        <v>3.49644651</v>
      </c>
      <c r="I20" s="18" t="n">
        <v>487.47938449</v>
      </c>
      <c r="J20" s="20" t="n">
        <v>3.5383082</v>
      </c>
      <c r="K20" s="18" t="n">
        <v>502.4989548</v>
      </c>
      <c r="L20" s="20" t="n">
        <v>4.73853061</v>
      </c>
      <c r="M20" s="18" t="n">
        <v>405.22087886</v>
      </c>
      <c r="N20" s="20" t="n">
        <v>6.65394786</v>
      </c>
      <c r="O20" s="18" t="s">
        <v>481</v>
      </c>
      <c r="P20" s="20" t="s">
        <v>481</v>
      </c>
      <c r="Q20" s="18" t="s">
        <v>481</v>
      </c>
      <c r="R20" s="20" t="s">
        <v>481</v>
      </c>
      <c r="S20" s="18" t="s">
        <v>481</v>
      </c>
      <c r="T20" s="20" t="s">
        <v>481</v>
      </c>
      <c r="U20" s="18" t="n">
        <v>441.21195536</v>
      </c>
      <c r="V20" s="20" t="n">
        <v>13.8162222</v>
      </c>
    </row>
    <row r="21" spans="1:22">
      <c r="A21" s="15" t="s">
        <v>496</v>
      </c>
      <c r="B21" s="17" t="n">
        <v>5741</v>
      </c>
      <c r="C21" s="18">
        <f>(50.0/B21*100)</f>
        <v/>
      </c>
      <c r="D21" s="19" t="n">
        <v>5691</v>
      </c>
      <c r="E21" s="18" t="n">
        <v>534.72314099</v>
      </c>
      <c r="F21" s="20" t="n">
        <v>3.19234012</v>
      </c>
      <c r="G21" s="18" t="n">
        <v>525.62802507</v>
      </c>
      <c r="H21" s="20" t="n">
        <v>3.0889382</v>
      </c>
      <c r="I21" s="18" t="n">
        <v>524.35139821</v>
      </c>
      <c r="J21" s="20" t="n">
        <v>3.35535242</v>
      </c>
      <c r="K21" s="18" t="n">
        <v>527.57157054</v>
      </c>
      <c r="L21" s="20" t="n">
        <v>4.62198994</v>
      </c>
      <c r="M21" s="18" t="n">
        <v>460.50425535</v>
      </c>
      <c r="N21" s="20" t="n">
        <v>6.50407017</v>
      </c>
      <c r="O21" s="18" t="s">
        <v>481</v>
      </c>
      <c r="P21" s="20" t="s">
        <v>481</v>
      </c>
      <c r="Q21" s="18" t="s">
        <v>481</v>
      </c>
      <c r="R21" s="20" t="s">
        <v>481</v>
      </c>
      <c r="S21" s="18" t="s">
        <v>481</v>
      </c>
      <c r="T21" s="20" t="s">
        <v>481</v>
      </c>
      <c r="U21" s="18" t="n">
        <v>464.1956061</v>
      </c>
      <c r="V21" s="20" t="n">
        <v>10.85031688</v>
      </c>
    </row>
    <row r="22" spans="1:22">
      <c r="A22" s="15" t="s">
        <v>497</v>
      </c>
      <c r="B22" s="17" t="n">
        <v>6598</v>
      </c>
      <c r="C22" s="18">
        <f>(36.0/B22*100)</f>
        <v/>
      </c>
      <c r="D22" s="19" t="n">
        <v>6562</v>
      </c>
      <c r="E22" s="18" t="n">
        <v>487.57522941</v>
      </c>
      <c r="F22" s="20" t="n">
        <v>8.16016898</v>
      </c>
      <c r="G22" s="18" t="n">
        <v>476.81176785</v>
      </c>
      <c r="H22" s="20" t="n">
        <v>4.89697312</v>
      </c>
      <c r="I22" s="18" t="n">
        <v>490.32686437</v>
      </c>
      <c r="J22" s="20" t="n">
        <v>4.20628853</v>
      </c>
      <c r="K22" s="18" t="n">
        <v>509.14544394</v>
      </c>
      <c r="L22" s="20" t="n">
        <v>5.30966683</v>
      </c>
      <c r="M22" s="18" t="n">
        <v>419.58566859</v>
      </c>
      <c r="N22" s="20" t="n">
        <v>15.2592962</v>
      </c>
      <c r="O22" s="18" t="s">
        <v>481</v>
      </c>
      <c r="P22" s="20" t="s">
        <v>481</v>
      </c>
      <c r="Q22" s="18" t="n">
        <v>481.75555063</v>
      </c>
      <c r="R22" s="20" t="n">
        <v>8.711038220000001</v>
      </c>
      <c r="S22" s="18" t="s">
        <v>481</v>
      </c>
      <c r="T22" s="20" t="s">
        <v>481</v>
      </c>
      <c r="U22" s="18" t="n">
        <v>399.11929636</v>
      </c>
      <c r="V22" s="20" t="n">
        <v>10.87279631</v>
      </c>
    </row>
    <row r="23" spans="1:22">
      <c r="A23" s="15" t="s">
        <v>498</v>
      </c>
      <c r="B23" s="17" t="n">
        <v>11583</v>
      </c>
      <c r="C23" s="18">
        <f>(246.0/B23*100)</f>
        <v/>
      </c>
      <c r="D23" s="19" t="n">
        <v>11337</v>
      </c>
      <c r="E23" s="18" t="n">
        <v>497.54162048</v>
      </c>
      <c r="F23" s="20" t="n">
        <v>3.80377505</v>
      </c>
      <c r="G23" s="18" t="n">
        <v>488.28645106</v>
      </c>
      <c r="H23" s="20" t="n">
        <v>3.08645578</v>
      </c>
      <c r="I23" s="18" t="n">
        <v>490.59752708</v>
      </c>
      <c r="J23" s="20" t="n">
        <v>3.91669731</v>
      </c>
      <c r="K23" s="18" t="n">
        <v>495.48832458</v>
      </c>
      <c r="L23" s="20" t="n">
        <v>5.69676201</v>
      </c>
      <c r="M23" s="18" t="n">
        <v>436.39321419</v>
      </c>
      <c r="N23" s="20" t="n">
        <v>6.25548004</v>
      </c>
      <c r="O23" s="18" t="s">
        <v>481</v>
      </c>
      <c r="P23" s="20" t="s">
        <v>481</v>
      </c>
      <c r="Q23" s="18" t="s">
        <v>481</v>
      </c>
      <c r="R23" s="20" t="s">
        <v>481</v>
      </c>
      <c r="S23" s="18" t="s">
        <v>481</v>
      </c>
      <c r="T23" s="20" t="s">
        <v>481</v>
      </c>
      <c r="U23" s="18" t="n">
        <v>408.25721606</v>
      </c>
      <c r="V23" s="20" t="n">
        <v>10.87384692</v>
      </c>
    </row>
    <row r="24" spans="1:22">
      <c r="A24" s="15" t="s">
        <v>499</v>
      </c>
      <c r="B24" s="17" t="n">
        <v>6647</v>
      </c>
      <c r="C24" s="18">
        <f>(8.0/B24*100)</f>
        <v/>
      </c>
      <c r="D24" s="19" t="n">
        <v>6639</v>
      </c>
      <c r="E24" s="18" t="n">
        <v>530.23705023</v>
      </c>
      <c r="F24" s="20" t="n">
        <v>3.4766195</v>
      </c>
      <c r="G24" s="18" t="n">
        <v>513.79051938</v>
      </c>
      <c r="H24" s="20" t="n">
        <v>3.57060722</v>
      </c>
      <c r="I24" s="18" t="n">
        <v>492.72074301</v>
      </c>
      <c r="J24" s="20" t="n">
        <v>5.4395667</v>
      </c>
      <c r="K24" s="18" t="n">
        <v>486.41983332</v>
      </c>
      <c r="L24" s="20" t="n">
        <v>7.34201148</v>
      </c>
      <c r="M24" s="18" t="n">
        <v>470.10022337</v>
      </c>
      <c r="N24" s="20" t="n">
        <v>16.01405269</v>
      </c>
      <c r="O24" s="18" t="s">
        <v>481</v>
      </c>
      <c r="P24" s="20" t="s">
        <v>481</v>
      </c>
      <c r="Q24" s="18" t="s">
        <v>481</v>
      </c>
      <c r="R24" s="20" t="s">
        <v>481</v>
      </c>
      <c r="S24" s="18" t="s">
        <v>481</v>
      </c>
      <c r="T24" s="20" t="s">
        <v>481</v>
      </c>
      <c r="U24" s="18" t="n">
        <v>452.84824175</v>
      </c>
      <c r="V24" s="20" t="n">
        <v>14.0603333</v>
      </c>
    </row>
    <row r="25" spans="1:22">
      <c r="A25" s="15" t="s">
        <v>500</v>
      </c>
      <c r="B25" s="17" t="n">
        <v>5581</v>
      </c>
      <c r="C25" s="18">
        <f>(25.0/B25*100)</f>
        <v/>
      </c>
      <c r="D25" s="19" t="n">
        <v>5556</v>
      </c>
      <c r="E25" s="18" t="n">
        <v>542.5965189999999</v>
      </c>
      <c r="F25" s="20" t="n">
        <v>3.45340667</v>
      </c>
      <c r="G25" s="18" t="n">
        <v>512.46548053</v>
      </c>
      <c r="H25" s="20" t="n">
        <v>4.65190257</v>
      </c>
      <c r="I25" s="18" t="n">
        <v>490.64367729</v>
      </c>
      <c r="J25" s="20" t="n">
        <v>5.36121591</v>
      </c>
      <c r="K25" s="18" t="n">
        <v>500.88658618</v>
      </c>
      <c r="L25" s="20" t="n">
        <v>7.36263088</v>
      </c>
      <c r="M25" s="18" t="n">
        <v>421.68171102</v>
      </c>
      <c r="N25" s="20" t="n">
        <v>6.83880854</v>
      </c>
      <c r="O25" s="18" t="s">
        <v>481</v>
      </c>
      <c r="P25" s="20" t="s">
        <v>481</v>
      </c>
      <c r="Q25" s="18" t="s">
        <v>481</v>
      </c>
      <c r="R25" s="20" t="s">
        <v>481</v>
      </c>
      <c r="S25" s="18" t="s">
        <v>481</v>
      </c>
      <c r="T25" s="20" t="s">
        <v>481</v>
      </c>
      <c r="U25" s="18" t="n">
        <v>485.07873689</v>
      </c>
      <c r="V25" s="20" t="n">
        <v>24.11974531</v>
      </c>
    </row>
    <row r="26" spans="1:22">
      <c r="A26" s="15" t="s">
        <v>501</v>
      </c>
      <c r="B26" s="17" t="n">
        <v>4869</v>
      </c>
      <c r="C26" s="18">
        <f>(61.0/B26*100)</f>
        <v/>
      </c>
      <c r="D26" s="19" t="n">
        <v>4808</v>
      </c>
      <c r="E26" s="18" t="n">
        <v>498.39116418</v>
      </c>
      <c r="F26" s="20" t="n">
        <v>4.07487411</v>
      </c>
      <c r="G26" s="18" t="n">
        <v>484.12228254</v>
      </c>
      <c r="H26" s="20" t="n">
        <v>2.67226766</v>
      </c>
      <c r="I26" s="18" t="n">
        <v>491.30233848</v>
      </c>
      <c r="J26" s="20" t="n">
        <v>2.83717607</v>
      </c>
      <c r="K26" s="18" t="n">
        <v>496.73071221</v>
      </c>
      <c r="L26" s="20" t="n">
        <v>4.23248969</v>
      </c>
      <c r="M26" s="18" t="n">
        <v>467.99747676</v>
      </c>
      <c r="N26" s="20" t="n">
        <v>7.60690177</v>
      </c>
      <c r="O26" s="18" t="s">
        <v>481</v>
      </c>
      <c r="P26" s="20" t="s">
        <v>481</v>
      </c>
      <c r="Q26" s="18" t="s">
        <v>481</v>
      </c>
      <c r="R26" s="20" t="s">
        <v>481</v>
      </c>
      <c r="S26" s="18" t="s">
        <v>481</v>
      </c>
      <c r="T26" s="20" t="s">
        <v>481</v>
      </c>
      <c r="U26" s="18" t="n">
        <v>426.9411534</v>
      </c>
      <c r="V26" s="20" t="n">
        <v>16.47940233</v>
      </c>
    </row>
    <row r="27" spans="1:22">
      <c r="A27" s="15" t="s">
        <v>502</v>
      </c>
      <c r="B27" s="17" t="n">
        <v>5299</v>
      </c>
      <c r="C27" s="18">
        <f>(80.0/B27*100)</f>
        <v/>
      </c>
      <c r="D27" s="19" t="n">
        <v>5219</v>
      </c>
      <c r="E27" s="18" t="n">
        <v>493.1262376</v>
      </c>
      <c r="F27" s="20" t="n">
        <v>4.48926654</v>
      </c>
      <c r="G27" s="18" t="n">
        <v>490.24504475</v>
      </c>
      <c r="H27" s="20" t="n">
        <v>2.95748593</v>
      </c>
      <c r="I27" s="18" t="n">
        <v>496.85633719</v>
      </c>
      <c r="J27" s="20" t="n">
        <v>2.77589819</v>
      </c>
      <c r="K27" s="18" t="n">
        <v>494.72603823</v>
      </c>
      <c r="L27" s="20" t="n">
        <v>3.67022874</v>
      </c>
      <c r="M27" s="18" t="n">
        <v>420.45359793</v>
      </c>
      <c r="N27" s="20" t="n">
        <v>3.81960599</v>
      </c>
      <c r="O27" s="18" t="s">
        <v>481</v>
      </c>
      <c r="P27" s="20" t="s">
        <v>481</v>
      </c>
      <c r="Q27" s="18" t="s">
        <v>481</v>
      </c>
      <c r="R27" s="20" t="s">
        <v>481</v>
      </c>
      <c r="S27" s="18" t="s">
        <v>481</v>
      </c>
      <c r="T27" s="20" t="s">
        <v>481</v>
      </c>
      <c r="U27" s="18" t="n">
        <v>395.79147218</v>
      </c>
      <c r="V27" s="20" t="n">
        <v>8.789921959999999</v>
      </c>
    </row>
    <row r="28" spans="1:22">
      <c r="A28" s="15" t="s">
        <v>503</v>
      </c>
      <c r="B28" s="17" t="n">
        <v>7568</v>
      </c>
      <c r="C28" s="18">
        <f>(262.0/B28*100)</f>
        <v/>
      </c>
      <c r="D28" s="19" t="n">
        <v>7306</v>
      </c>
      <c r="E28" s="18" t="n">
        <v>434.06671989</v>
      </c>
      <c r="F28" s="20" t="n">
        <v>3.72857463</v>
      </c>
      <c r="G28" s="18" t="n">
        <v>428.58431287</v>
      </c>
      <c r="H28" s="20" t="n">
        <v>2.96093454</v>
      </c>
      <c r="I28" s="18" t="n">
        <v>426.21338552</v>
      </c>
      <c r="J28" s="20" t="n">
        <v>3.7753755</v>
      </c>
      <c r="K28" s="18" t="n">
        <v>413.81974266</v>
      </c>
      <c r="L28" s="20" t="n">
        <v>4.84800721</v>
      </c>
      <c r="M28" s="18" t="n">
        <v>420.50292955</v>
      </c>
      <c r="N28" s="20" t="n">
        <v>13.30341568</v>
      </c>
      <c r="O28" s="18" t="s">
        <v>481</v>
      </c>
      <c r="P28" s="20" t="s">
        <v>481</v>
      </c>
      <c r="Q28" s="18" t="s">
        <v>481</v>
      </c>
      <c r="R28" s="20" t="s">
        <v>481</v>
      </c>
      <c r="S28" s="18" t="s">
        <v>481</v>
      </c>
      <c r="T28" s="20" t="s">
        <v>481</v>
      </c>
      <c r="U28" s="18" t="n">
        <v>374.8285993</v>
      </c>
      <c r="V28" s="20" t="n">
        <v>9.42493696</v>
      </c>
    </row>
    <row r="29" spans="1:22">
      <c r="A29" s="15" t="s">
        <v>504</v>
      </c>
      <c r="B29" s="17" t="n">
        <v>5385</v>
      </c>
      <c r="C29" s="18">
        <f>(30.0/B29*100)</f>
        <v/>
      </c>
      <c r="D29" s="19" t="n">
        <v>5355</v>
      </c>
      <c r="E29" s="18" t="n">
        <v>527.04873206</v>
      </c>
      <c r="F29" s="20" t="n">
        <v>3.12879729</v>
      </c>
      <c r="G29" s="18" t="n">
        <v>506.7040824</v>
      </c>
      <c r="H29" s="20" t="n">
        <v>3.00829905</v>
      </c>
      <c r="I29" s="18" t="n">
        <v>503.61396641</v>
      </c>
      <c r="J29" s="20" t="n">
        <v>4.4385234</v>
      </c>
      <c r="K29" s="18" t="n">
        <v>490.33630171</v>
      </c>
      <c r="L29" s="20" t="n">
        <v>9.874856919999999</v>
      </c>
      <c r="M29" s="18" t="n">
        <v>500.05950033</v>
      </c>
      <c r="N29" s="20" t="n">
        <v>5.45605007</v>
      </c>
      <c r="O29" s="18" t="s">
        <v>481</v>
      </c>
      <c r="P29" s="20" t="s">
        <v>481</v>
      </c>
      <c r="Q29" s="18" t="n">
        <v>314.02123871</v>
      </c>
      <c r="R29" s="20" t="n">
        <v>13.26138992</v>
      </c>
      <c r="S29" s="18" t="s">
        <v>481</v>
      </c>
      <c r="T29" s="20" t="s">
        <v>481</v>
      </c>
      <c r="U29" s="18" t="n">
        <v>429.53141947</v>
      </c>
      <c r="V29" s="20" t="n">
        <v>10.68485989</v>
      </c>
    </row>
    <row r="30" spans="1:22">
      <c r="A30" s="15" t="s">
        <v>505</v>
      </c>
      <c r="B30" s="17" t="n">
        <v>4520</v>
      </c>
      <c r="C30" s="18">
        <f>(167.0/B30*100)</f>
        <v/>
      </c>
      <c r="D30" s="19" t="n">
        <v>4353</v>
      </c>
      <c r="E30" s="18" t="n">
        <v>542.77206238</v>
      </c>
      <c r="F30" s="20" t="n">
        <v>4.287111</v>
      </c>
      <c r="G30" s="18" t="n">
        <v>523.64922721</v>
      </c>
      <c r="H30" s="20" t="n">
        <v>3.40917742</v>
      </c>
      <c r="I30" s="18" t="n">
        <v>516.87913752</v>
      </c>
      <c r="J30" s="20" t="n">
        <v>3.7975558</v>
      </c>
      <c r="K30" s="18" t="n">
        <v>515.46137603</v>
      </c>
      <c r="L30" s="20" t="n">
        <v>5.03876504</v>
      </c>
      <c r="M30" s="18" t="n">
        <v>418.7611067</v>
      </c>
      <c r="N30" s="20" t="n">
        <v>6.04878688</v>
      </c>
      <c r="O30" s="18" t="s">
        <v>481</v>
      </c>
      <c r="P30" s="20" t="s">
        <v>481</v>
      </c>
      <c r="Q30" s="18" t="s">
        <v>481</v>
      </c>
      <c r="R30" s="20" t="s">
        <v>481</v>
      </c>
      <c r="S30" s="18" t="s">
        <v>481</v>
      </c>
      <c r="T30" s="20" t="s">
        <v>481</v>
      </c>
      <c r="U30" s="18" t="n">
        <v>421.8409245</v>
      </c>
      <c r="V30" s="20" t="n">
        <v>10.4322325</v>
      </c>
    </row>
    <row r="31" spans="1:22">
      <c r="A31" s="15" t="s">
        <v>506</v>
      </c>
      <c r="B31" s="17" t="n">
        <v>5456</v>
      </c>
      <c r="C31" s="18">
        <f>(139.0/B31*100)</f>
        <v/>
      </c>
      <c r="D31" s="19" t="n">
        <v>5317</v>
      </c>
      <c r="E31" s="18" t="n">
        <v>520.62191026</v>
      </c>
      <c r="F31" s="20" t="n">
        <v>4.85519627</v>
      </c>
      <c r="G31" s="18" t="n">
        <v>518.72720245</v>
      </c>
      <c r="H31" s="20" t="n">
        <v>3.2671923</v>
      </c>
      <c r="I31" s="18" t="n">
        <v>523.13935936</v>
      </c>
      <c r="J31" s="20" t="n">
        <v>3.30764584</v>
      </c>
      <c r="K31" s="18" t="n">
        <v>513.73695764</v>
      </c>
      <c r="L31" s="20" t="n">
        <v>4.10217845</v>
      </c>
      <c r="M31" s="18" t="s">
        <v>481</v>
      </c>
      <c r="N31" s="20" t="s">
        <v>481</v>
      </c>
      <c r="O31" s="18" t="s">
        <v>481</v>
      </c>
      <c r="P31" s="20" t="s">
        <v>481</v>
      </c>
      <c r="Q31" s="18" t="s">
        <v>481</v>
      </c>
      <c r="R31" s="20" t="s">
        <v>481</v>
      </c>
      <c r="S31" s="18" t="s">
        <v>481</v>
      </c>
      <c r="T31" s="20" t="s">
        <v>481</v>
      </c>
      <c r="U31" s="18" t="n">
        <v>399.37227204</v>
      </c>
      <c r="V31" s="20" t="n">
        <v>7.74033986</v>
      </c>
    </row>
    <row r="32" spans="1:22">
      <c r="A32" s="15" t="s">
        <v>507</v>
      </c>
      <c r="B32" s="17" t="n">
        <v>4478</v>
      </c>
      <c r="C32" s="18">
        <f>(6.0/B32*100)</f>
        <v/>
      </c>
      <c r="D32" s="19" t="n">
        <v>4472</v>
      </c>
      <c r="E32" s="18" t="n">
        <v>521.72679227</v>
      </c>
      <c r="F32" s="20" t="n">
        <v>4.46947354</v>
      </c>
      <c r="G32" s="18" t="n">
        <v>507.86458474</v>
      </c>
      <c r="H32" s="20" t="n">
        <v>3.04095585</v>
      </c>
      <c r="I32" s="18" t="n">
        <v>500.24996623</v>
      </c>
      <c r="J32" s="20" t="n">
        <v>3.31183344</v>
      </c>
      <c r="K32" s="18" t="n">
        <v>508.08363829</v>
      </c>
      <c r="L32" s="20" t="n">
        <v>4.59945305</v>
      </c>
      <c r="M32" s="18" t="n">
        <v>418.27699634</v>
      </c>
      <c r="N32" s="20" t="n">
        <v>11.93967801</v>
      </c>
      <c r="O32" s="18" t="s">
        <v>481</v>
      </c>
      <c r="P32" s="20" t="s">
        <v>481</v>
      </c>
      <c r="Q32" s="18" t="s">
        <v>481</v>
      </c>
      <c r="R32" s="20" t="s">
        <v>481</v>
      </c>
      <c r="S32" s="18" t="s">
        <v>481</v>
      </c>
      <c r="T32" s="20" t="s">
        <v>481</v>
      </c>
      <c r="U32" s="18" t="n">
        <v>420.66692073</v>
      </c>
      <c r="V32" s="20" t="n">
        <v>14.87553219</v>
      </c>
    </row>
    <row r="33" spans="1:22">
      <c r="A33" s="15" t="s">
        <v>508</v>
      </c>
      <c r="B33" s="17" t="n">
        <v>7325</v>
      </c>
      <c r="C33" s="18">
        <f>(78.0/B33*100)</f>
        <v/>
      </c>
      <c r="D33" s="19" t="n">
        <v>7247</v>
      </c>
      <c r="E33" s="18" t="n">
        <v>498.28488987</v>
      </c>
      <c r="F33" s="20" t="n">
        <v>5.76063387</v>
      </c>
      <c r="G33" s="18" t="n">
        <v>502.00929576</v>
      </c>
      <c r="H33" s="20" t="n">
        <v>3.66473388</v>
      </c>
      <c r="I33" s="18" t="n">
        <v>497.72727712</v>
      </c>
      <c r="J33" s="20" t="n">
        <v>4.62683836</v>
      </c>
      <c r="K33" s="18" t="n">
        <v>484.02365455</v>
      </c>
      <c r="L33" s="20" t="n">
        <v>5.06690958</v>
      </c>
      <c r="M33" s="18" t="n">
        <v>504.79760102</v>
      </c>
      <c r="N33" s="20" t="n">
        <v>3.40739521</v>
      </c>
      <c r="O33" s="18" t="s">
        <v>481</v>
      </c>
      <c r="P33" s="20" t="s">
        <v>481</v>
      </c>
      <c r="Q33" s="18" t="s">
        <v>481</v>
      </c>
      <c r="R33" s="20" t="s">
        <v>481</v>
      </c>
      <c r="S33" s="18" t="s">
        <v>481</v>
      </c>
      <c r="T33" s="20" t="s">
        <v>481</v>
      </c>
      <c r="U33" s="18" t="n">
        <v>461.6176527</v>
      </c>
      <c r="V33" s="20" t="n">
        <v>11.40136864</v>
      </c>
    </row>
    <row r="34" spans="1:22">
      <c r="A34" s="15" t="s">
        <v>509</v>
      </c>
      <c r="B34" s="17" t="n">
        <v>6350</v>
      </c>
      <c r="C34" s="18">
        <f>(76.0/B34*100)</f>
        <v/>
      </c>
      <c r="D34" s="19" t="n">
        <v>6274</v>
      </c>
      <c r="E34" s="18" t="n">
        <v>473.34396404</v>
      </c>
      <c r="F34" s="20" t="n">
        <v>4.79511252</v>
      </c>
      <c r="G34" s="18" t="n">
        <v>460.29737175</v>
      </c>
      <c r="H34" s="20" t="n">
        <v>3.31699178</v>
      </c>
      <c r="I34" s="18" t="n">
        <v>466.66182324</v>
      </c>
      <c r="J34" s="20" t="n">
        <v>3.69637108</v>
      </c>
      <c r="K34" s="18" t="n">
        <v>464.32103211</v>
      </c>
      <c r="L34" s="20" t="n">
        <v>4.66551733</v>
      </c>
      <c r="M34" s="18" t="n">
        <v>412.69710629</v>
      </c>
      <c r="N34" s="20" t="n">
        <v>14.24962195</v>
      </c>
      <c r="O34" s="18" t="s">
        <v>481</v>
      </c>
      <c r="P34" s="20" t="s">
        <v>481</v>
      </c>
      <c r="Q34" s="18" t="n">
        <v>263.37193708</v>
      </c>
      <c r="R34" s="20" t="n">
        <v>13.61114927</v>
      </c>
      <c r="S34" s="18" t="s">
        <v>481</v>
      </c>
      <c r="T34" s="20" t="s">
        <v>481</v>
      </c>
      <c r="U34" s="18" t="n">
        <v>363.84999609</v>
      </c>
      <c r="V34" s="20" t="n">
        <v>9.53353257</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505.2158807</v>
      </c>
      <c r="T35" s="20" t="n">
        <v>1.4729023</v>
      </c>
      <c r="U35" s="18" t="s">
        <v>481</v>
      </c>
      <c r="V35" s="20" t="s">
        <v>481</v>
      </c>
    </row>
    <row r="36" spans="1:22">
      <c r="A36" s="15" t="s">
        <v>511</v>
      </c>
      <c r="B36" s="17" t="n">
        <v>6736</v>
      </c>
      <c r="C36" s="18">
        <f>(55.0/B36*100)</f>
        <v/>
      </c>
      <c r="D36" s="19" t="n">
        <v>6681</v>
      </c>
      <c r="E36" s="18" t="n">
        <v>507.9986455</v>
      </c>
      <c r="F36" s="20" t="n">
        <v>3.18530057</v>
      </c>
      <c r="G36" s="18" t="n">
        <v>497.07923855</v>
      </c>
      <c r="H36" s="20" t="n">
        <v>3.238824</v>
      </c>
      <c r="I36" s="18" t="n">
        <v>496.41903857</v>
      </c>
      <c r="J36" s="20" t="n">
        <v>3.8617821</v>
      </c>
      <c r="K36" s="18" t="n">
        <v>484.97544194</v>
      </c>
      <c r="L36" s="20" t="n">
        <v>5.96473994</v>
      </c>
      <c r="M36" s="18" t="n">
        <v>490.3722416</v>
      </c>
      <c r="N36" s="20" t="n">
        <v>4.18420925</v>
      </c>
      <c r="O36" s="18" t="s">
        <v>481</v>
      </c>
      <c r="P36" s="20" t="s">
        <v>481</v>
      </c>
      <c r="Q36" s="18" t="s">
        <v>481</v>
      </c>
      <c r="R36" s="20" t="s">
        <v>481</v>
      </c>
      <c r="S36" s="18" t="s">
        <v>481</v>
      </c>
      <c r="T36" s="20" t="s">
        <v>481</v>
      </c>
      <c r="U36" s="18" t="n">
        <v>419.52784007</v>
      </c>
      <c r="V36" s="20" t="n">
        <v>8.21641193</v>
      </c>
    </row>
    <row r="37" spans="1:22">
      <c r="A37" s="15" t="s">
        <v>512</v>
      </c>
      <c r="B37" s="17" t="n">
        <v>5458</v>
      </c>
      <c r="C37" s="18">
        <f>(107.0/B37*100)</f>
        <v/>
      </c>
      <c r="D37" s="19" t="n">
        <v>5351</v>
      </c>
      <c r="E37" s="18" t="n">
        <v>500.46514063</v>
      </c>
      <c r="F37" s="20" t="n">
        <v>5.56402536</v>
      </c>
      <c r="G37" s="18" t="n">
        <v>506.97864967</v>
      </c>
      <c r="H37" s="20" t="n">
        <v>3.4928075</v>
      </c>
      <c r="I37" s="18" t="n">
        <v>515.62497348</v>
      </c>
      <c r="J37" s="20" t="n">
        <v>4.36623406</v>
      </c>
      <c r="K37" s="18" t="n">
        <v>517.79313508</v>
      </c>
      <c r="L37" s="20" t="n">
        <v>4.61157594</v>
      </c>
      <c r="M37" s="18" t="n">
        <v>377.66528973</v>
      </c>
      <c r="N37" s="20" t="n">
        <v>8.85964399</v>
      </c>
      <c r="O37" s="18" t="s">
        <v>481</v>
      </c>
      <c r="P37" s="20" t="s">
        <v>481</v>
      </c>
      <c r="Q37" s="18" t="s">
        <v>481</v>
      </c>
      <c r="R37" s="20" t="s">
        <v>481</v>
      </c>
      <c r="S37" s="18" t="s">
        <v>481</v>
      </c>
      <c r="T37" s="20" t="s">
        <v>481</v>
      </c>
      <c r="U37" s="18" t="n">
        <v>398.61294574</v>
      </c>
      <c r="V37" s="20" t="n">
        <v>11.48633449</v>
      </c>
    </row>
    <row r="38" spans="1:22">
      <c r="A38" s="15" t="s">
        <v>513</v>
      </c>
      <c r="B38" s="17" t="n">
        <v>5860</v>
      </c>
      <c r="C38" s="18">
        <f>(22.0/B38*100)</f>
        <v/>
      </c>
      <c r="D38" s="19" t="n">
        <v>5838</v>
      </c>
      <c r="E38" s="18" t="n">
        <v>498.40179387</v>
      </c>
      <c r="F38" s="20" t="n">
        <v>5.25192943</v>
      </c>
      <c r="G38" s="18" t="n">
        <v>497.91576075</v>
      </c>
      <c r="H38" s="20" t="n">
        <v>4.73299404</v>
      </c>
      <c r="I38" s="18" t="n">
        <v>505.11732158</v>
      </c>
      <c r="J38" s="20" t="n">
        <v>3.60566439</v>
      </c>
      <c r="K38" s="18" t="n">
        <v>504.50178112</v>
      </c>
      <c r="L38" s="20" t="n">
        <v>4.46750043</v>
      </c>
      <c r="M38" s="18" t="n">
        <v>451.3764209</v>
      </c>
      <c r="N38" s="20" t="n">
        <v>7.03334187</v>
      </c>
      <c r="O38" s="18" t="s">
        <v>481</v>
      </c>
      <c r="P38" s="20" t="s">
        <v>481</v>
      </c>
      <c r="Q38" s="18" t="s">
        <v>481</v>
      </c>
      <c r="R38" s="20" t="s">
        <v>481</v>
      </c>
      <c r="S38" s="18" t="s">
        <v>481</v>
      </c>
      <c r="T38" s="20" t="s">
        <v>481</v>
      </c>
      <c r="U38" s="18" t="n">
        <v>440.9729278</v>
      </c>
      <c r="V38" s="20" t="n">
        <v>7.94091318</v>
      </c>
    </row>
    <row r="39" spans="1:22">
      <c r="A39" s="15" t="s">
        <v>514</v>
      </c>
      <c r="B39" s="17" t="n">
        <v>5895</v>
      </c>
      <c r="C39" s="18">
        <f>(33.0/B39*100)</f>
        <v/>
      </c>
      <c r="D39" s="19" t="n">
        <v>5862</v>
      </c>
      <c r="E39" s="18" t="n">
        <v>436.77975805</v>
      </c>
      <c r="F39" s="20" t="n">
        <v>4.69491734</v>
      </c>
      <c r="G39" s="18" t="n">
        <v>434.61013534</v>
      </c>
      <c r="H39" s="20" t="n">
        <v>4.37323201</v>
      </c>
      <c r="I39" s="18" t="n">
        <v>430.91514175</v>
      </c>
      <c r="J39" s="20" t="n">
        <v>5.4203048</v>
      </c>
      <c r="K39" s="18" t="n">
        <v>433.82238152</v>
      </c>
      <c r="L39" s="20" t="n">
        <v>5.59617014</v>
      </c>
      <c r="M39" s="18" t="n">
        <v>385.43607751</v>
      </c>
      <c r="N39" s="20" t="n">
        <v>6.46388279</v>
      </c>
      <c r="O39" s="18" t="s">
        <v>481</v>
      </c>
      <c r="P39" s="20" t="s">
        <v>481</v>
      </c>
      <c r="Q39" s="18" t="s">
        <v>481</v>
      </c>
      <c r="R39" s="20" t="s">
        <v>481</v>
      </c>
      <c r="S39" s="18" t="s">
        <v>481</v>
      </c>
      <c r="T39" s="20" t="s">
        <v>481</v>
      </c>
      <c r="U39" s="18" t="n">
        <v>368.89456815</v>
      </c>
      <c r="V39" s="20" t="n">
        <v>12.27483618</v>
      </c>
    </row>
    <row r="40" spans="1:22">
      <c r="A40" s="15" t="s">
        <v>515</v>
      </c>
      <c r="B40" s="17" t="n">
        <v>14157</v>
      </c>
      <c r="C40" s="18">
        <f>(382.0/B40*100)</f>
        <v/>
      </c>
      <c r="D40" s="19" t="n">
        <v>13775</v>
      </c>
      <c r="E40" s="18" t="n">
        <v>513.57814293</v>
      </c>
      <c r="F40" s="20" t="n">
        <v>3.65231857</v>
      </c>
      <c r="G40" s="18" t="n">
        <v>506.02569208</v>
      </c>
      <c r="H40" s="20" t="n">
        <v>3.68143106</v>
      </c>
      <c r="I40" s="18" t="n">
        <v>502.98005041</v>
      </c>
      <c r="J40" s="20" t="n">
        <v>3.90300987</v>
      </c>
      <c r="K40" s="18" t="n">
        <v>489.13497796</v>
      </c>
      <c r="L40" s="20" t="n">
        <v>5.17108143</v>
      </c>
      <c r="M40" s="18" t="n">
        <v>419.2667557</v>
      </c>
      <c r="N40" s="20" t="n">
        <v>6.86651094</v>
      </c>
      <c r="O40" s="18" t="s">
        <v>481</v>
      </c>
      <c r="P40" s="20" t="s">
        <v>481</v>
      </c>
      <c r="Q40" s="18" t="s">
        <v>481</v>
      </c>
      <c r="R40" s="20" t="s">
        <v>481</v>
      </c>
      <c r="S40" s="18" t="s">
        <v>481</v>
      </c>
      <c r="T40" s="20" t="s">
        <v>481</v>
      </c>
      <c r="U40" s="18" t="n">
        <v>404.28424451</v>
      </c>
      <c r="V40" s="20" t="n">
        <v>9.18129076</v>
      </c>
    </row>
    <row r="41" spans="1:22">
      <c r="A41" s="15" t="s">
        <v>516</v>
      </c>
      <c r="B41" s="17" t="n">
        <v>5712</v>
      </c>
      <c r="C41" s="18">
        <f>(51.0/B41*100)</f>
        <v/>
      </c>
      <c r="D41" s="19" t="n">
        <v>5661</v>
      </c>
      <c r="E41" s="18" t="n">
        <v>521.53162949</v>
      </c>
      <c r="F41" s="20" t="n">
        <v>5.50357121</v>
      </c>
      <c r="G41" s="18" t="n">
        <v>497.6387466</v>
      </c>
      <c r="H41" s="20" t="n">
        <v>3.86305968</v>
      </c>
      <c r="I41" s="18" t="n">
        <v>498.67121827</v>
      </c>
      <c r="J41" s="20" t="n">
        <v>4.01006637</v>
      </c>
      <c r="K41" s="18" t="n">
        <v>505.80032823</v>
      </c>
      <c r="L41" s="20" t="n">
        <v>4.73674198</v>
      </c>
      <c r="M41" s="18" t="n">
        <v>460.36740886</v>
      </c>
      <c r="N41" s="20" t="n">
        <v>8.72283927</v>
      </c>
      <c r="O41" s="18" t="s">
        <v>481</v>
      </c>
      <c r="P41" s="20" t="s">
        <v>481</v>
      </c>
      <c r="Q41" s="18" t="n">
        <v>399.91015703</v>
      </c>
      <c r="R41" s="20" t="n">
        <v>16.72230739</v>
      </c>
      <c r="S41" s="18" t="s">
        <v>481</v>
      </c>
      <c r="T41" s="20" t="s">
        <v>481</v>
      </c>
      <c r="U41" s="18" t="n">
        <v>410.15396365</v>
      </c>
      <c r="V41" s="20" t="n">
        <v>13.85203903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343.52696366</v>
      </c>
      <c r="F45" s="20" t="n">
        <v>3.37955687</v>
      </c>
      <c r="G45" s="18" t="n">
        <v>353.36356236</v>
      </c>
      <c r="H45" s="20" t="n">
        <v>3.81813442</v>
      </c>
      <c r="I45" s="18" t="n">
        <v>354.86250366</v>
      </c>
      <c r="J45" s="20" t="n">
        <v>4.64373405</v>
      </c>
      <c r="K45" s="18" t="n">
        <v>349.49534426</v>
      </c>
      <c r="L45" s="20" t="n">
        <v>3.44353262</v>
      </c>
      <c r="M45" s="18" t="s">
        <v>481</v>
      </c>
      <c r="N45" s="20" t="s">
        <v>481</v>
      </c>
      <c r="O45" s="18" t="s">
        <v>481</v>
      </c>
      <c r="P45" s="20" t="s">
        <v>481</v>
      </c>
      <c r="Q45" s="18" t="n">
        <v>397.95801902</v>
      </c>
      <c r="R45" s="20" t="n">
        <v>26.30784891</v>
      </c>
      <c r="S45" s="18" t="n">
        <v>333.53090668</v>
      </c>
      <c r="T45" s="20" t="n">
        <v>17.85683424</v>
      </c>
      <c r="U45" s="18" t="n">
        <v>328.19678964</v>
      </c>
      <c r="V45" s="20" t="n">
        <v>8.152223899999999</v>
      </c>
    </row>
    <row r="46" spans="1:22">
      <c r="A46" s="15" t="s">
        <v>521</v>
      </c>
      <c r="B46" s="17" t="n">
        <v>23141</v>
      </c>
      <c r="C46" s="18">
        <f>(2000.0/B46*100)</f>
        <v/>
      </c>
      <c r="D46" s="19" t="n">
        <v>21141</v>
      </c>
      <c r="E46" s="18" t="n">
        <v>423.04034961</v>
      </c>
      <c r="F46" s="20" t="n">
        <v>3.94219795</v>
      </c>
      <c r="G46" s="18" t="n">
        <v>431.66454455</v>
      </c>
      <c r="H46" s="20" t="n">
        <v>3.62456197</v>
      </c>
      <c r="I46" s="18" t="n">
        <v>425.60898852</v>
      </c>
      <c r="J46" s="20" t="n">
        <v>4.11799734</v>
      </c>
      <c r="K46" s="18" t="n">
        <v>439.61527229</v>
      </c>
      <c r="L46" s="20" t="n">
        <v>6.32125004</v>
      </c>
      <c r="M46" s="18" t="n">
        <v>361.70374871</v>
      </c>
      <c r="N46" s="20" t="n">
        <v>3.67101074</v>
      </c>
      <c r="O46" s="18" t="s">
        <v>481</v>
      </c>
      <c r="P46" s="20" t="s">
        <v>481</v>
      </c>
      <c r="Q46" s="18" t="s">
        <v>481</v>
      </c>
      <c r="R46" s="20" t="s">
        <v>481</v>
      </c>
      <c r="S46" s="18" t="s">
        <v>481</v>
      </c>
      <c r="T46" s="20" t="s">
        <v>481</v>
      </c>
      <c r="U46" s="18" t="n">
        <v>378.46127126</v>
      </c>
      <c r="V46" s="20" t="n">
        <v>4.15392338</v>
      </c>
    </row>
    <row r="47" spans="1:22">
      <c r="A47" s="15" t="s">
        <v>522</v>
      </c>
      <c r="B47" s="17" t="n">
        <v>5928</v>
      </c>
      <c r="C47" s="18">
        <f>(276.0/B47*100)</f>
        <v/>
      </c>
      <c r="D47" s="19" t="n">
        <v>5652</v>
      </c>
      <c r="E47" s="18" t="n">
        <v>451.90520808</v>
      </c>
      <c r="F47" s="20" t="n">
        <v>6.96743553</v>
      </c>
      <c r="G47" s="18" t="n">
        <v>447.70386017</v>
      </c>
      <c r="H47" s="20" t="n">
        <v>4.92718493</v>
      </c>
      <c r="I47" s="18" t="n">
        <v>448.0078439</v>
      </c>
      <c r="J47" s="20" t="n">
        <v>5.0595866</v>
      </c>
      <c r="K47" s="18" t="n">
        <v>458.4005953</v>
      </c>
      <c r="L47" s="20" t="n">
        <v>6.10237693</v>
      </c>
      <c r="M47" s="18" t="n">
        <v>330.16195456</v>
      </c>
      <c r="N47" s="20" t="n">
        <v>6.5233442</v>
      </c>
      <c r="O47" s="18" t="s">
        <v>481</v>
      </c>
      <c r="P47" s="20" t="s">
        <v>481</v>
      </c>
      <c r="Q47" s="18" t="s">
        <v>481</v>
      </c>
      <c r="R47" s="20" t="s">
        <v>481</v>
      </c>
      <c r="S47" s="18" t="s">
        <v>481</v>
      </c>
      <c r="T47" s="20" t="s">
        <v>481</v>
      </c>
      <c r="U47" s="18" t="n">
        <v>348.32928549</v>
      </c>
      <c r="V47" s="20" t="n">
        <v>9.07975938</v>
      </c>
    </row>
    <row r="48" spans="1:22">
      <c r="A48" s="15" t="s">
        <v>523</v>
      </c>
      <c r="B48" s="17" t="n">
        <v>9841</v>
      </c>
      <c r="C48" s="18">
        <f>(8.0/B48*100)</f>
        <v/>
      </c>
      <c r="D48" s="19" t="n">
        <v>9833</v>
      </c>
      <c r="E48" s="18" t="n">
        <v>495.57874354</v>
      </c>
      <c r="F48" s="20" t="n">
        <v>7.48903164</v>
      </c>
      <c r="G48" s="18" t="n">
        <v>491.04151597</v>
      </c>
      <c r="H48" s="20" t="n">
        <v>6.20726801</v>
      </c>
      <c r="I48" s="18" t="n">
        <v>501.93055505</v>
      </c>
      <c r="J48" s="20" t="n">
        <v>5.41286177</v>
      </c>
      <c r="K48" s="18" t="n">
        <v>512.0816869400001</v>
      </c>
      <c r="L48" s="20" t="n">
        <v>6.42489801</v>
      </c>
      <c r="M48" s="18" t="n">
        <v>442.18295743</v>
      </c>
      <c r="N48" s="20" t="n">
        <v>7.02465201</v>
      </c>
      <c r="O48" s="18" t="s">
        <v>481</v>
      </c>
      <c r="P48" s="20" t="s">
        <v>481</v>
      </c>
      <c r="Q48" s="18" t="s">
        <v>481</v>
      </c>
      <c r="R48" s="20" t="s">
        <v>481</v>
      </c>
      <c r="S48" s="18" t="s">
        <v>481</v>
      </c>
      <c r="T48" s="20" t="s">
        <v>481</v>
      </c>
      <c r="U48" s="18" t="n">
        <v>425.93495581</v>
      </c>
      <c r="V48" s="20" t="n">
        <v>18.7558534</v>
      </c>
    </row>
    <row r="49" spans="1:22">
      <c r="A49" s="15" t="s">
        <v>524</v>
      </c>
      <c r="B49" s="17" t="n">
        <v>6349</v>
      </c>
      <c r="C49" s="18">
        <f>(56.0/B49*100)</f>
        <v/>
      </c>
      <c r="D49" s="19" t="n">
        <v>6293</v>
      </c>
      <c r="E49" s="18" t="n">
        <v>418.71974505</v>
      </c>
      <c r="F49" s="20" t="n">
        <v>4.30941448</v>
      </c>
      <c r="G49" s="18" t="n">
        <v>423.6770929</v>
      </c>
      <c r="H49" s="20" t="n">
        <v>3.77384028</v>
      </c>
      <c r="I49" s="18" t="n">
        <v>444.30766039</v>
      </c>
      <c r="J49" s="20" t="n">
        <v>4.23280559</v>
      </c>
      <c r="K49" s="18" t="n">
        <v>430.61966388</v>
      </c>
      <c r="L49" s="20" t="n">
        <v>5.17403257</v>
      </c>
      <c r="M49" s="18" t="s">
        <v>481</v>
      </c>
      <c r="N49" s="20" t="s">
        <v>481</v>
      </c>
      <c r="O49" s="18" t="s">
        <v>481</v>
      </c>
      <c r="P49" s="20" t="s">
        <v>481</v>
      </c>
      <c r="Q49" s="18" t="s">
        <v>481</v>
      </c>
      <c r="R49" s="20" t="s">
        <v>481</v>
      </c>
      <c r="S49" s="18" t="n">
        <v>359.62659925</v>
      </c>
      <c r="T49" s="20" t="n">
        <v>40.09000696</v>
      </c>
      <c r="U49" s="18" t="n">
        <v>352.01566718</v>
      </c>
      <c r="V49" s="20" t="n">
        <v>8.928126929999999</v>
      </c>
    </row>
    <row r="50" spans="1:22">
      <c r="A50" s="15" t="s">
        <v>525</v>
      </c>
      <c r="B50" s="17" t="n">
        <v>11795</v>
      </c>
      <c r="C50" s="18">
        <f>(302.0/B50*100)</f>
        <v/>
      </c>
      <c r="D50" s="19" t="n">
        <v>11493</v>
      </c>
      <c r="E50" s="18" t="n">
        <v>423.41868279</v>
      </c>
      <c r="F50" s="20" t="n">
        <v>4.28321659</v>
      </c>
      <c r="G50" s="18" t="n">
        <v>434.1207714</v>
      </c>
      <c r="H50" s="20" t="n">
        <v>3.19227498</v>
      </c>
      <c r="I50" s="18" t="n">
        <v>431.00444436</v>
      </c>
      <c r="J50" s="20" t="n">
        <v>3.70712934</v>
      </c>
      <c r="K50" s="18" t="n">
        <v>426.17644171</v>
      </c>
      <c r="L50" s="20" t="n">
        <v>5.01436624</v>
      </c>
      <c r="M50" s="18" t="n">
        <v>366.92642505</v>
      </c>
      <c r="N50" s="20" t="n">
        <v>6.73675518</v>
      </c>
      <c r="O50" s="18" t="s">
        <v>481</v>
      </c>
      <c r="P50" s="20" t="s">
        <v>481</v>
      </c>
      <c r="Q50" s="18" t="s">
        <v>481</v>
      </c>
      <c r="R50" s="20" t="s">
        <v>481</v>
      </c>
      <c r="S50" s="18" t="s">
        <v>481</v>
      </c>
      <c r="T50" s="20" t="s">
        <v>481</v>
      </c>
      <c r="U50" s="18" t="n">
        <v>362.58016176</v>
      </c>
      <c r="V50" s="20" t="n">
        <v>9.312081020000001</v>
      </c>
    </row>
    <row r="51" spans="1:22">
      <c r="A51" s="15" t="s">
        <v>526</v>
      </c>
      <c r="B51" s="17" t="n">
        <v>6866</v>
      </c>
      <c r="C51" s="18">
        <f>(113.0/B51*100)</f>
        <v/>
      </c>
      <c r="D51" s="19" t="n">
        <v>6753</v>
      </c>
      <c r="E51" s="18" t="n">
        <v>435.49765184</v>
      </c>
      <c r="F51" s="20" t="n">
        <v>3.37070027</v>
      </c>
      <c r="G51" s="18" t="n">
        <v>435.57149148</v>
      </c>
      <c r="H51" s="20" t="n">
        <v>3.32775081</v>
      </c>
      <c r="I51" s="18" t="n">
        <v>427.04120957</v>
      </c>
      <c r="J51" s="20" t="n">
        <v>4.30779661</v>
      </c>
      <c r="K51" s="18" t="n">
        <v>418.46510737</v>
      </c>
      <c r="L51" s="20" t="n">
        <v>5.24472437</v>
      </c>
      <c r="M51" s="18" t="n">
        <v>383.27112715</v>
      </c>
      <c r="N51" s="20" t="n">
        <v>7.20497991</v>
      </c>
      <c r="O51" s="18" t="s">
        <v>481</v>
      </c>
      <c r="P51" s="20" t="s">
        <v>481</v>
      </c>
      <c r="Q51" s="18" t="n">
        <v>427.96430568</v>
      </c>
      <c r="R51" s="20" t="n">
        <v>5.20460603</v>
      </c>
      <c r="S51" s="18" t="s">
        <v>481</v>
      </c>
      <c r="T51" s="20" t="s">
        <v>481</v>
      </c>
      <c r="U51" s="18" t="n">
        <v>395.38874341</v>
      </c>
      <c r="V51" s="20" t="n">
        <v>9.469964450000001</v>
      </c>
    </row>
    <row r="52" spans="1:22">
      <c r="A52" s="15" t="s">
        <v>527</v>
      </c>
      <c r="B52" s="17" t="n">
        <v>5809</v>
      </c>
      <c r="C52" s="18">
        <f>(94.0/B52*100)</f>
        <v/>
      </c>
      <c r="D52" s="19" t="n">
        <v>5715</v>
      </c>
      <c r="E52" s="18" t="n">
        <v>500.01696692</v>
      </c>
      <c r="F52" s="20" t="n">
        <v>3.8435947</v>
      </c>
      <c r="G52" s="18" t="n">
        <v>490.99301095</v>
      </c>
      <c r="H52" s="20" t="n">
        <v>3.15011249</v>
      </c>
      <c r="I52" s="18" t="n">
        <v>498.24568384</v>
      </c>
      <c r="J52" s="20" t="n">
        <v>3.26267167</v>
      </c>
      <c r="K52" s="18" t="n">
        <v>505.03160394</v>
      </c>
      <c r="L52" s="20" t="n">
        <v>4.53991683</v>
      </c>
      <c r="M52" s="18" t="n">
        <v>421.26811804</v>
      </c>
      <c r="N52" s="20" t="n">
        <v>5.96822849</v>
      </c>
      <c r="O52" s="18" t="s">
        <v>481</v>
      </c>
      <c r="P52" s="20" t="s">
        <v>481</v>
      </c>
      <c r="Q52" s="18" t="s">
        <v>481</v>
      </c>
      <c r="R52" s="20" t="s">
        <v>481</v>
      </c>
      <c r="S52" s="18" t="s">
        <v>481</v>
      </c>
      <c r="T52" s="20" t="s">
        <v>481</v>
      </c>
      <c r="U52" s="18" t="n">
        <v>420.83577827</v>
      </c>
      <c r="V52" s="20" t="n">
        <v>8.599237820000001</v>
      </c>
    </row>
    <row r="53" spans="1:22">
      <c r="A53" s="15" t="s">
        <v>528</v>
      </c>
      <c r="B53" s="17" t="n">
        <v>5571</v>
      </c>
      <c r="C53" s="18">
        <f>(101.0/B53*100)</f>
        <v/>
      </c>
      <c r="D53" s="19" t="n">
        <v>5470</v>
      </c>
      <c r="E53" s="18" t="n">
        <v>440.33955416</v>
      </c>
      <c r="F53" s="20" t="n">
        <v>4.1451948</v>
      </c>
      <c r="G53" s="18" t="n">
        <v>449.77411023</v>
      </c>
      <c r="H53" s="20" t="n">
        <v>2.69650228</v>
      </c>
      <c r="I53" s="18" t="n">
        <v>457.03947112</v>
      </c>
      <c r="J53" s="20" t="n">
        <v>2.57568172</v>
      </c>
      <c r="K53" s="18" t="n">
        <v>463.01589163</v>
      </c>
      <c r="L53" s="20" t="n">
        <v>4.79608885</v>
      </c>
      <c r="M53" s="18" t="n">
        <v>364.18043417</v>
      </c>
      <c r="N53" s="20" t="n">
        <v>5.41914123</v>
      </c>
      <c r="O53" s="18" t="s">
        <v>481</v>
      </c>
      <c r="P53" s="20" t="s">
        <v>481</v>
      </c>
      <c r="Q53" s="18" t="s">
        <v>481</v>
      </c>
      <c r="R53" s="20" t="s">
        <v>481</v>
      </c>
      <c r="S53" s="18" t="s">
        <v>481</v>
      </c>
      <c r="T53" s="20" t="s">
        <v>481</v>
      </c>
      <c r="U53" s="18" t="n">
        <v>358.61945221</v>
      </c>
      <c r="V53" s="20" t="n">
        <v>7.76660493</v>
      </c>
    </row>
    <row r="54" spans="1:22">
      <c r="A54" s="15" t="s">
        <v>529</v>
      </c>
      <c r="B54" s="17" t="n">
        <v>4740</v>
      </c>
      <c r="C54" s="18">
        <f>(362.0/B54*100)</f>
        <v/>
      </c>
      <c r="D54" s="19" t="n">
        <v>4378</v>
      </c>
      <c r="E54" s="18" t="n">
        <v>366.13822867</v>
      </c>
      <c r="F54" s="20" t="n">
        <v>5.54622246</v>
      </c>
      <c r="G54" s="18" t="n">
        <v>372.50968379</v>
      </c>
      <c r="H54" s="20" t="n">
        <v>3.91358494</v>
      </c>
      <c r="I54" s="18" t="n">
        <v>371.85725326</v>
      </c>
      <c r="J54" s="20" t="n">
        <v>4.2140106</v>
      </c>
      <c r="K54" s="18" t="n">
        <v>376.91580713</v>
      </c>
      <c r="L54" s="20" t="n">
        <v>4.83316382</v>
      </c>
      <c r="M54" s="18" t="n">
        <v>285.11114138</v>
      </c>
      <c r="N54" s="20" t="n">
        <v>8.04981896</v>
      </c>
      <c r="O54" s="18" t="s">
        <v>481</v>
      </c>
      <c r="P54" s="20" t="s">
        <v>481</v>
      </c>
      <c r="Q54" s="18" t="s">
        <v>481</v>
      </c>
      <c r="R54" s="20" t="s">
        <v>481</v>
      </c>
      <c r="S54" s="18" t="s">
        <v>481</v>
      </c>
      <c r="T54" s="20" t="s">
        <v>481</v>
      </c>
      <c r="U54" s="18" t="n">
        <v>305.67859205</v>
      </c>
      <c r="V54" s="20" t="n">
        <v>5.42130732</v>
      </c>
    </row>
    <row r="55" spans="1:22">
      <c r="A55" s="15" t="s">
        <v>530</v>
      </c>
      <c r="B55" s="17" t="n">
        <v>5316</v>
      </c>
      <c r="C55" s="18">
        <f>(22.0/B55*100)</f>
        <v/>
      </c>
      <c r="D55" s="19" t="n">
        <v>5294</v>
      </c>
      <c r="E55" s="18" t="n">
        <v>404.28571732</v>
      </c>
      <c r="F55" s="20" t="n">
        <v>5.2839148</v>
      </c>
      <c r="G55" s="18" t="n">
        <v>398.55420213</v>
      </c>
      <c r="H55" s="20" t="n">
        <v>3.24931859</v>
      </c>
      <c r="I55" s="18" t="n">
        <v>415.08120704</v>
      </c>
      <c r="J55" s="20" t="n">
        <v>4.20451949</v>
      </c>
      <c r="K55" s="18" t="n">
        <v>417.11232184</v>
      </c>
      <c r="L55" s="20" t="n">
        <v>5.83106187</v>
      </c>
      <c r="M55" s="18" t="s">
        <v>481</v>
      </c>
      <c r="N55" s="20" t="s">
        <v>481</v>
      </c>
      <c r="O55" s="18" t="s">
        <v>481</v>
      </c>
      <c r="P55" s="20" t="s">
        <v>481</v>
      </c>
      <c r="Q55" s="18" t="s">
        <v>481</v>
      </c>
      <c r="R55" s="20" t="s">
        <v>481</v>
      </c>
      <c r="S55" s="18" t="n">
        <v>311.79455977</v>
      </c>
      <c r="T55" s="20" t="n">
        <v>23.77947889</v>
      </c>
      <c r="U55" s="18" t="n">
        <v>279.17141698</v>
      </c>
      <c r="V55" s="20" t="n">
        <v>9.17212443</v>
      </c>
    </row>
    <row r="56" spans="1:22">
      <c r="A56" s="15" t="s">
        <v>531</v>
      </c>
      <c r="B56" s="17" t="n">
        <v>5359</v>
      </c>
      <c r="C56" s="18">
        <f>(77.0/B56*100)</f>
        <v/>
      </c>
      <c r="D56" s="19" t="n">
        <v>5282</v>
      </c>
      <c r="E56" s="18" t="n">
        <v>544.84927925</v>
      </c>
      <c r="F56" s="20" t="n">
        <v>5.55600515</v>
      </c>
      <c r="G56" s="18" t="n">
        <v>526.97076729</v>
      </c>
      <c r="H56" s="20" t="n">
        <v>4.19305632</v>
      </c>
      <c r="I56" s="18" t="n">
        <v>533.7013309</v>
      </c>
      <c r="J56" s="20" t="n">
        <v>4.09422719</v>
      </c>
      <c r="K56" s="18" t="n">
        <v>544.67028262</v>
      </c>
      <c r="L56" s="20" t="n">
        <v>4.73010635</v>
      </c>
      <c r="M56" s="18" t="n">
        <v>511.472242</v>
      </c>
      <c r="N56" s="20" t="n">
        <v>3.24970706</v>
      </c>
      <c r="O56" s="18" t="s">
        <v>481</v>
      </c>
      <c r="P56" s="20" t="s">
        <v>481</v>
      </c>
      <c r="Q56" s="18" t="s">
        <v>481</v>
      </c>
      <c r="R56" s="20" t="s">
        <v>481</v>
      </c>
      <c r="S56" s="18" t="s">
        <v>481</v>
      </c>
      <c r="T56" s="20" t="s">
        <v>481</v>
      </c>
      <c r="U56" s="18" t="n">
        <v>478.56727134</v>
      </c>
      <c r="V56" s="20" t="n">
        <v>16.65014803</v>
      </c>
    </row>
    <row r="57" spans="1:22">
      <c r="A57" s="15" t="s">
        <v>532</v>
      </c>
      <c r="B57" s="17" t="n">
        <v>6513</v>
      </c>
      <c r="C57" s="18">
        <f>(0.0/B57*100)</f>
        <v/>
      </c>
      <c r="D57" s="19" t="n">
        <v>6513</v>
      </c>
      <c r="E57" s="18" t="n">
        <v>384.34465048</v>
      </c>
      <c r="F57" s="20" t="n">
        <v>5.6009179</v>
      </c>
      <c r="G57" s="18" t="n">
        <v>396.31515677</v>
      </c>
      <c r="H57" s="20" t="n">
        <v>2.83774855</v>
      </c>
      <c r="I57" s="18" t="n">
        <v>408.27073002</v>
      </c>
      <c r="J57" s="20" t="n">
        <v>4.72010142</v>
      </c>
      <c r="K57" s="18" t="n">
        <v>396.93637315</v>
      </c>
      <c r="L57" s="20" t="n">
        <v>4.40405598</v>
      </c>
      <c r="M57" s="18" t="s">
        <v>481</v>
      </c>
      <c r="N57" s="20" t="s">
        <v>481</v>
      </c>
      <c r="O57" s="18" t="s">
        <v>481</v>
      </c>
      <c r="P57" s="20" t="s">
        <v>481</v>
      </c>
      <c r="Q57" s="18" t="s">
        <v>481</v>
      </c>
      <c r="R57" s="20" t="s">
        <v>481</v>
      </c>
      <c r="S57" s="18" t="n">
        <v>302.05629866</v>
      </c>
      <c r="T57" s="20" t="n">
        <v>29.60580583</v>
      </c>
      <c r="U57" s="18" t="n">
        <v>380.63623322</v>
      </c>
      <c r="V57" s="20" t="n">
        <v>11.07911707</v>
      </c>
    </row>
    <row r="58" spans="1:22">
      <c r="A58" s="15" t="s">
        <v>533</v>
      </c>
      <c r="B58" s="17" t="n">
        <v>7267</v>
      </c>
      <c r="C58" s="18">
        <f>(10.0/B58*100)</f>
        <v/>
      </c>
      <c r="D58" s="19" t="n">
        <v>7257</v>
      </c>
      <c r="E58" s="18" t="n">
        <v>380.82702908</v>
      </c>
      <c r="F58" s="20" t="n">
        <v>4.9243704</v>
      </c>
      <c r="G58" s="18" t="n">
        <v>402.46151653</v>
      </c>
      <c r="H58" s="20" t="n">
        <v>3.75605215</v>
      </c>
      <c r="I58" s="18" t="n">
        <v>426.36357477</v>
      </c>
      <c r="J58" s="20" t="n">
        <v>3.79184509</v>
      </c>
      <c r="K58" s="18" t="n">
        <v>426.55627413</v>
      </c>
      <c r="L58" s="20" t="n">
        <v>3.40802927</v>
      </c>
      <c r="M58" s="18" t="s">
        <v>481</v>
      </c>
      <c r="N58" s="20" t="s">
        <v>481</v>
      </c>
      <c r="O58" s="18" t="s">
        <v>481</v>
      </c>
      <c r="P58" s="20" t="s">
        <v>481</v>
      </c>
      <c r="Q58" s="18" t="s">
        <v>481</v>
      </c>
      <c r="R58" s="20" t="s">
        <v>481</v>
      </c>
      <c r="S58" s="18" t="n">
        <v>314.76997073</v>
      </c>
      <c r="T58" s="20" t="n">
        <v>20.26624307</v>
      </c>
      <c r="U58" s="18" t="n">
        <v>308.4000963</v>
      </c>
      <c r="V58" s="20" t="n">
        <v>14.93316366</v>
      </c>
    </row>
    <row r="59" spans="1:22">
      <c r="A59" s="15" t="s">
        <v>534</v>
      </c>
      <c r="B59" s="17" t="n">
        <v>4826</v>
      </c>
      <c r="C59" s="18">
        <f>(26.0/B59*100)</f>
        <v/>
      </c>
      <c r="D59" s="19" t="n">
        <v>4800</v>
      </c>
      <c r="E59" s="18" t="n">
        <v>312.69044868</v>
      </c>
      <c r="F59" s="20" t="n">
        <v>2.86658908</v>
      </c>
      <c r="G59" s="18" t="n">
        <v>361.42403511</v>
      </c>
      <c r="H59" s="20" t="n">
        <v>2.98924672</v>
      </c>
      <c r="I59" s="18" t="n">
        <v>365.21594248</v>
      </c>
      <c r="J59" s="20" t="n">
        <v>3.06458571</v>
      </c>
      <c r="K59" s="18" t="n">
        <v>366.62475888</v>
      </c>
      <c r="L59" s="20" t="n">
        <v>3.0495158</v>
      </c>
      <c r="M59" s="18" t="s">
        <v>481</v>
      </c>
      <c r="N59" s="20" t="s">
        <v>481</v>
      </c>
      <c r="O59" s="18" t="s">
        <v>481</v>
      </c>
      <c r="P59" s="20" t="s">
        <v>481</v>
      </c>
      <c r="Q59" s="18" t="s">
        <v>481</v>
      </c>
      <c r="R59" s="20" t="s">
        <v>481</v>
      </c>
      <c r="S59" s="18" t="n">
        <v>293.08973295</v>
      </c>
      <c r="T59" s="20" t="n">
        <v>18.03394525</v>
      </c>
      <c r="U59" s="18" t="n">
        <v>270.835839</v>
      </c>
      <c r="V59" s="20" t="n">
        <v>10.46321567</v>
      </c>
    </row>
    <row r="60" spans="1:22">
      <c r="A60" s="15" t="s">
        <v>535</v>
      </c>
      <c r="B60" s="17" t="n">
        <v>4546</v>
      </c>
      <c r="C60" s="18">
        <f>(15.0/B60*100)</f>
        <v/>
      </c>
      <c r="D60" s="19" t="n">
        <v>4531</v>
      </c>
      <c r="E60" s="18" t="n">
        <v>329.69604861</v>
      </c>
      <c r="F60" s="20" t="n">
        <v>8.1768228</v>
      </c>
      <c r="G60" s="18" t="n">
        <v>333.59486377</v>
      </c>
      <c r="H60" s="20" t="n">
        <v>6.08703545</v>
      </c>
      <c r="I60" s="18" t="n">
        <v>368.86272137</v>
      </c>
      <c r="J60" s="20" t="n">
        <v>5.28667129</v>
      </c>
      <c r="K60" s="18" t="n">
        <v>357.79719143</v>
      </c>
      <c r="L60" s="20" t="n">
        <v>6.91847135</v>
      </c>
      <c r="M60" s="18" t="s">
        <v>481</v>
      </c>
      <c r="N60" s="20" t="s">
        <v>481</v>
      </c>
      <c r="O60" s="18" t="s">
        <v>481</v>
      </c>
      <c r="P60" s="20" t="s">
        <v>481</v>
      </c>
      <c r="Q60" s="18" t="s">
        <v>481</v>
      </c>
      <c r="R60" s="20" t="s">
        <v>481</v>
      </c>
      <c r="S60" s="18" t="n">
        <v>261.84635813</v>
      </c>
      <c r="T60" s="20" t="n">
        <v>25.49477103</v>
      </c>
      <c r="U60" s="18" t="n">
        <v>308.15301557</v>
      </c>
      <c r="V60" s="20" t="n">
        <v>12.11749172</v>
      </c>
    </row>
    <row r="61" spans="1:22">
      <c r="A61" s="15" t="s">
        <v>536</v>
      </c>
      <c r="B61" s="17" t="n">
        <v>6525</v>
      </c>
      <c r="C61" s="18">
        <f>(163.0/B61*100)</f>
        <v/>
      </c>
      <c r="D61" s="19" t="n">
        <v>6362</v>
      </c>
      <c r="E61" s="18" t="n">
        <v>484.64733157</v>
      </c>
      <c r="F61" s="20" t="n">
        <v>4.30535504</v>
      </c>
      <c r="G61" s="18" t="n">
        <v>480.88670783</v>
      </c>
      <c r="H61" s="20" t="n">
        <v>3.68768256</v>
      </c>
      <c r="I61" s="18" t="n">
        <v>473.12162141</v>
      </c>
      <c r="J61" s="20" t="n">
        <v>2.84271373</v>
      </c>
      <c r="K61" s="18" t="n">
        <v>478.08024998</v>
      </c>
      <c r="L61" s="20" t="n">
        <v>4.46279757</v>
      </c>
      <c r="M61" s="18" t="n">
        <v>383.6044198</v>
      </c>
      <c r="N61" s="20" t="n">
        <v>9.387721190000001</v>
      </c>
      <c r="O61" s="18" t="s">
        <v>481</v>
      </c>
      <c r="P61" s="20" t="s">
        <v>481</v>
      </c>
      <c r="Q61" s="18" t="s">
        <v>481</v>
      </c>
      <c r="R61" s="20" t="s">
        <v>481</v>
      </c>
      <c r="S61" s="18" t="s">
        <v>481</v>
      </c>
      <c r="T61" s="20" t="s">
        <v>481</v>
      </c>
      <c r="U61" s="18" t="n">
        <v>396.0744876</v>
      </c>
      <c r="V61" s="20" t="n">
        <v>11.07330344</v>
      </c>
    </row>
    <row r="62" spans="1:22">
      <c r="A62" s="15" t="s">
        <v>537</v>
      </c>
      <c r="B62" s="17" t="n">
        <v>4476</v>
      </c>
      <c r="C62" s="18">
        <f>(3.0/B62*100)</f>
        <v/>
      </c>
      <c r="D62" s="19" t="n">
        <v>4473</v>
      </c>
      <c r="E62" s="18" t="n">
        <v>517.26547185</v>
      </c>
      <c r="F62" s="20" t="n">
        <v>4.59302656</v>
      </c>
      <c r="G62" s="18" t="n">
        <v>511.97228071</v>
      </c>
      <c r="H62" s="20" t="n">
        <v>1.86639093</v>
      </c>
      <c r="I62" s="18" t="n">
        <v>507.20136421</v>
      </c>
      <c r="J62" s="20" t="n">
        <v>2.87779955</v>
      </c>
      <c r="K62" s="18" t="n">
        <v>512.95144907</v>
      </c>
      <c r="L62" s="20" t="n">
        <v>4.10375779</v>
      </c>
      <c r="M62" s="18" t="n">
        <v>489.95828195</v>
      </c>
      <c r="N62" s="20" t="n">
        <v>4.45531942</v>
      </c>
      <c r="O62" s="18" t="s">
        <v>481</v>
      </c>
      <c r="P62" s="20" t="s">
        <v>481</v>
      </c>
      <c r="Q62" s="18" t="s">
        <v>481</v>
      </c>
      <c r="R62" s="20" t="s">
        <v>481</v>
      </c>
      <c r="S62" s="18" t="s">
        <v>481</v>
      </c>
      <c r="T62" s="20" t="s">
        <v>481</v>
      </c>
      <c r="U62" s="18" t="n">
        <v>465.86131968</v>
      </c>
      <c r="V62" s="20" t="n">
        <v>21.31385368</v>
      </c>
    </row>
    <row r="63" spans="1:22">
      <c r="A63" s="15" t="s">
        <v>538</v>
      </c>
      <c r="B63" s="17" t="n">
        <v>5324</v>
      </c>
      <c r="C63" s="18">
        <f>(13.0/B63*100)</f>
        <v/>
      </c>
      <c r="D63" s="19" t="n">
        <v>5311</v>
      </c>
      <c r="E63" s="18" t="n">
        <v>332.94029343</v>
      </c>
      <c r="F63" s="20" t="n">
        <v>4.44765658</v>
      </c>
      <c r="G63" s="18" t="n">
        <v>353.54897383</v>
      </c>
      <c r="H63" s="20" t="n">
        <v>2.93586875</v>
      </c>
      <c r="I63" s="18" t="n">
        <v>360.02193406</v>
      </c>
      <c r="J63" s="20" t="n">
        <v>3.02371213</v>
      </c>
      <c r="K63" s="18" t="n">
        <v>363.02865393</v>
      </c>
      <c r="L63" s="20" t="n">
        <v>4.08921283</v>
      </c>
      <c r="M63" s="18" t="s">
        <v>481</v>
      </c>
      <c r="N63" s="20" t="s">
        <v>481</v>
      </c>
      <c r="O63" s="18" t="s">
        <v>481</v>
      </c>
      <c r="P63" s="20" t="s">
        <v>481</v>
      </c>
      <c r="Q63" s="18" t="s">
        <v>481</v>
      </c>
      <c r="R63" s="20" t="s">
        <v>481</v>
      </c>
      <c r="S63" s="18" t="n">
        <v>288.58510589</v>
      </c>
      <c r="T63" s="20" t="n">
        <v>36.96112816</v>
      </c>
      <c r="U63" s="18" t="n">
        <v>316.9588137</v>
      </c>
      <c r="V63" s="20" t="n">
        <v>6.34101373</v>
      </c>
    </row>
    <row r="64" spans="1:22">
      <c r="A64" s="15" t="s">
        <v>539</v>
      </c>
      <c r="B64" s="17" t="n">
        <v>3634</v>
      </c>
      <c r="C64" s="18">
        <f>(3.0/B64*100)</f>
        <v/>
      </c>
      <c r="D64" s="19" t="n">
        <v>3631</v>
      </c>
      <c r="E64" s="18" t="n">
        <v>452.35651831</v>
      </c>
      <c r="F64" s="20" t="n">
        <v>5.54010142</v>
      </c>
      <c r="G64" s="18" t="n">
        <v>449.61626447</v>
      </c>
      <c r="H64" s="20" t="n">
        <v>3.26895153</v>
      </c>
      <c r="I64" s="18" t="n">
        <v>459.59524216</v>
      </c>
      <c r="J64" s="20" t="n">
        <v>3.94523901</v>
      </c>
      <c r="K64" s="18" t="n">
        <v>451.7616018</v>
      </c>
      <c r="L64" s="20" t="n">
        <v>4.75900967</v>
      </c>
      <c r="M64" s="18" t="s">
        <v>481</v>
      </c>
      <c r="N64" s="20" t="s">
        <v>481</v>
      </c>
      <c r="O64" s="18" t="s">
        <v>481</v>
      </c>
      <c r="P64" s="20" t="s">
        <v>481</v>
      </c>
      <c r="Q64" s="18" t="s">
        <v>481</v>
      </c>
      <c r="R64" s="20" t="s">
        <v>481</v>
      </c>
      <c r="S64" s="18" t="s">
        <v>481</v>
      </c>
      <c r="T64" s="20" t="s">
        <v>481</v>
      </c>
      <c r="U64" s="18" t="n">
        <v>273.61774116</v>
      </c>
      <c r="V64" s="20" t="n">
        <v>9.68693916</v>
      </c>
    </row>
    <row r="65" spans="1:22">
      <c r="A65" s="15" t="s">
        <v>540</v>
      </c>
      <c r="B65" s="17" t="n">
        <v>5325</v>
      </c>
      <c r="C65" s="18">
        <f>(14.0/B65*100)</f>
        <v/>
      </c>
      <c r="D65" s="19" t="n">
        <v>5311</v>
      </c>
      <c r="E65" s="18" t="n">
        <v>394.53005591</v>
      </c>
      <c r="F65" s="20" t="n">
        <v>6.23503022</v>
      </c>
      <c r="G65" s="18" t="n">
        <v>408.17615207</v>
      </c>
      <c r="H65" s="20" t="n">
        <v>3.61704372</v>
      </c>
      <c r="I65" s="18" t="n">
        <v>427.48619017</v>
      </c>
      <c r="J65" s="20" t="n">
        <v>3.58656006</v>
      </c>
      <c r="K65" s="18" t="n">
        <v>438.51574536</v>
      </c>
      <c r="L65" s="20" t="n">
        <v>4.62833152</v>
      </c>
      <c r="M65" s="18" t="s">
        <v>481</v>
      </c>
      <c r="N65" s="20" t="s">
        <v>481</v>
      </c>
      <c r="O65" s="18" t="s">
        <v>481</v>
      </c>
      <c r="P65" s="20" t="s">
        <v>481</v>
      </c>
      <c r="Q65" s="18" t="n">
        <v>314.40770069</v>
      </c>
      <c r="R65" s="20" t="n">
        <v>35.62909701</v>
      </c>
      <c r="S65" s="18" t="n">
        <v>346.0147</v>
      </c>
      <c r="T65" s="20" t="n">
        <v>20.42380652</v>
      </c>
      <c r="U65" s="18" t="n">
        <v>318.38611414</v>
      </c>
      <c r="V65" s="20" t="n">
        <v>10.32947731</v>
      </c>
    </row>
    <row r="66" spans="1:22">
      <c r="A66" s="15" t="s">
        <v>541</v>
      </c>
      <c r="B66" s="17" t="n">
        <v>5665</v>
      </c>
      <c r="C66" s="18">
        <f>(85.0/B66*100)</f>
        <v/>
      </c>
      <c r="D66" s="19" t="n">
        <v>5580</v>
      </c>
      <c r="E66" s="18" t="n">
        <v>450.44754172</v>
      </c>
      <c r="F66" s="20" t="n">
        <v>3.58919242</v>
      </c>
      <c r="G66" s="18" t="n">
        <v>437.65421614</v>
      </c>
      <c r="H66" s="20" t="n">
        <v>1.92007197</v>
      </c>
      <c r="I66" s="18" t="n">
        <v>438.70142014</v>
      </c>
      <c r="J66" s="20" t="n">
        <v>4.18204919</v>
      </c>
      <c r="K66" s="18" t="n">
        <v>440.73601279</v>
      </c>
      <c r="L66" s="20" t="n">
        <v>5.00137365</v>
      </c>
      <c r="M66" s="18" t="n">
        <v>375.03384174</v>
      </c>
      <c r="N66" s="20" t="n">
        <v>4.57448314</v>
      </c>
      <c r="O66" s="18" t="s">
        <v>481</v>
      </c>
      <c r="P66" s="20" t="s">
        <v>481</v>
      </c>
      <c r="Q66" s="18" t="s">
        <v>481</v>
      </c>
      <c r="R66" s="20" t="s">
        <v>481</v>
      </c>
      <c r="S66" s="18" t="s">
        <v>481</v>
      </c>
      <c r="T66" s="20" t="s">
        <v>481</v>
      </c>
      <c r="U66" s="18" t="n">
        <v>360.55737559</v>
      </c>
      <c r="V66" s="20" t="n">
        <v>4.91154848</v>
      </c>
    </row>
    <row r="67" spans="1:22">
      <c r="A67" s="15" t="s">
        <v>542</v>
      </c>
      <c r="B67" s="17" t="n">
        <v>6971</v>
      </c>
      <c r="C67" s="18">
        <f>(648.0/B67*100)</f>
        <v/>
      </c>
      <c r="D67" s="19" t="n">
        <v>6323</v>
      </c>
      <c r="E67" s="18" t="n">
        <v>429.91382762</v>
      </c>
      <c r="F67" s="20" t="n">
        <v>5.25896799</v>
      </c>
      <c r="G67" s="18" t="n">
        <v>412.19288318</v>
      </c>
      <c r="H67" s="20" t="n">
        <v>3.063331</v>
      </c>
      <c r="I67" s="18" t="n">
        <v>405.27630008</v>
      </c>
      <c r="J67" s="20" t="n">
        <v>4.15368688</v>
      </c>
      <c r="K67" s="18" t="n">
        <v>398.93049172</v>
      </c>
      <c r="L67" s="20" t="n">
        <v>5.17914265</v>
      </c>
      <c r="M67" s="18" t="n">
        <v>362.89280251</v>
      </c>
      <c r="N67" s="20" t="n">
        <v>6.96386695</v>
      </c>
      <c r="O67" s="18" t="s">
        <v>481</v>
      </c>
      <c r="P67" s="20" t="s">
        <v>481</v>
      </c>
      <c r="Q67" s="18" t="s">
        <v>481</v>
      </c>
      <c r="R67" s="20" t="s">
        <v>481</v>
      </c>
      <c r="S67" s="18" t="s">
        <v>481</v>
      </c>
      <c r="T67" s="20" t="s">
        <v>481</v>
      </c>
      <c r="U67" s="18" t="n">
        <v>312.76314742</v>
      </c>
      <c r="V67" s="20" t="n">
        <v>8.14591257</v>
      </c>
    </row>
    <row r="68" spans="1:22">
      <c r="A68" s="15" t="s">
        <v>543</v>
      </c>
      <c r="B68" s="17" t="n">
        <v>12083</v>
      </c>
      <c r="C68" s="18">
        <f>(31.0/B68*100)</f>
        <v/>
      </c>
      <c r="D68" s="19" t="n">
        <v>12052</v>
      </c>
      <c r="E68" s="18" t="n">
        <v>401.36555686</v>
      </c>
      <c r="F68" s="20" t="n">
        <v>3.52922119</v>
      </c>
      <c r="G68" s="18" t="n">
        <v>416.54837099</v>
      </c>
      <c r="H68" s="20" t="n">
        <v>2.04630275</v>
      </c>
      <c r="I68" s="18" t="n">
        <v>427.1102497</v>
      </c>
      <c r="J68" s="20" t="n">
        <v>2.08001148</v>
      </c>
      <c r="K68" s="18" t="n">
        <v>429.34875186</v>
      </c>
      <c r="L68" s="20" t="n">
        <v>2.59444862</v>
      </c>
      <c r="M68" s="18" t="n">
        <v>328.28585839</v>
      </c>
      <c r="N68" s="20" t="n">
        <v>3.23835827</v>
      </c>
      <c r="O68" s="18" t="s">
        <v>481</v>
      </c>
      <c r="P68" s="20" t="s">
        <v>481</v>
      </c>
      <c r="Q68" s="18" t="s">
        <v>481</v>
      </c>
      <c r="R68" s="20" t="s">
        <v>481</v>
      </c>
      <c r="S68" s="18" t="s">
        <v>481</v>
      </c>
      <c r="T68" s="20" t="s">
        <v>481</v>
      </c>
      <c r="U68" s="18" t="n">
        <v>334.60407399</v>
      </c>
      <c r="V68" s="20" t="n">
        <v>5.14146224</v>
      </c>
    </row>
    <row r="69" spans="1:22">
      <c r="A69" s="15" t="s">
        <v>544</v>
      </c>
      <c r="B69" s="17" t="n">
        <v>4876</v>
      </c>
      <c r="C69" s="18">
        <f>(0.0/B69*100)</f>
        <v/>
      </c>
      <c r="D69" s="19" t="n">
        <v>4876</v>
      </c>
      <c r="E69" s="18" t="n">
        <v>421.58720415</v>
      </c>
      <c r="F69" s="20" t="n">
        <v>7.07730559</v>
      </c>
      <c r="G69" s="18" t="n">
        <v>427.82293289</v>
      </c>
      <c r="H69" s="20" t="n">
        <v>4.63382542</v>
      </c>
      <c r="I69" s="18" t="n">
        <v>441.78221375</v>
      </c>
      <c r="J69" s="20" t="n">
        <v>4.70097182</v>
      </c>
      <c r="K69" s="18" t="n">
        <v>444.05830795</v>
      </c>
      <c r="L69" s="20" t="n">
        <v>5.3085448</v>
      </c>
      <c r="M69" s="18" t="s">
        <v>481</v>
      </c>
      <c r="N69" s="20" t="s">
        <v>481</v>
      </c>
      <c r="O69" s="18" t="s">
        <v>481</v>
      </c>
      <c r="P69" s="20" t="s">
        <v>481</v>
      </c>
      <c r="Q69" s="18" t="s">
        <v>481</v>
      </c>
      <c r="R69" s="20" t="s">
        <v>481</v>
      </c>
      <c r="S69" s="18" t="s">
        <v>481</v>
      </c>
      <c r="T69" s="20" t="s">
        <v>481</v>
      </c>
      <c r="U69" s="18" t="n">
        <v>343.45948044</v>
      </c>
      <c r="V69" s="20" t="n">
        <v>29.40896939</v>
      </c>
    </row>
    <row r="70" spans="1:22">
      <c r="A70" s="15" t="s">
        <v>545</v>
      </c>
      <c r="B70" s="17" t="n">
        <v>6036</v>
      </c>
      <c r="C70" s="18">
        <f>(223.0/B70*100)</f>
        <v/>
      </c>
      <c r="D70" s="19" t="n">
        <v>5813</v>
      </c>
      <c r="E70" s="18" t="n">
        <v>499.50449799</v>
      </c>
      <c r="F70" s="20" t="n">
        <v>5.61743442</v>
      </c>
      <c r="G70" s="18" t="n">
        <v>502.39549229</v>
      </c>
      <c r="H70" s="20" t="n">
        <v>4.23616206</v>
      </c>
      <c r="I70" s="18" t="n">
        <v>500.01360153</v>
      </c>
      <c r="J70" s="20" t="n">
        <v>3.5548798</v>
      </c>
      <c r="K70" s="18" t="n">
        <v>499.72981603</v>
      </c>
      <c r="L70" s="20" t="n">
        <v>3.98878523</v>
      </c>
      <c r="M70" s="18" t="n">
        <v>432.50302033</v>
      </c>
      <c r="N70" s="20" t="n">
        <v>6.8787403</v>
      </c>
      <c r="O70" s="18" t="s">
        <v>481</v>
      </c>
      <c r="P70" s="20" t="s">
        <v>481</v>
      </c>
      <c r="Q70" s="18" t="s">
        <v>481</v>
      </c>
      <c r="R70" s="20" t="s">
        <v>481</v>
      </c>
      <c r="S70" s="18" t="s">
        <v>481</v>
      </c>
      <c r="T70" s="20" t="s">
        <v>481</v>
      </c>
      <c r="U70" s="18" t="n">
        <v>460.17518258</v>
      </c>
      <c r="V70" s="20" t="n">
        <v>10.20186031</v>
      </c>
    </row>
    <row r="71" spans="1:22">
      <c r="A71" s="15" t="s">
        <v>546</v>
      </c>
      <c r="B71" s="17" t="n">
        <v>6115</v>
      </c>
      <c r="C71" s="18">
        <f>(29.0/B71*100)</f>
        <v/>
      </c>
      <c r="D71" s="19" t="n">
        <v>6086</v>
      </c>
      <c r="E71" s="18" t="n">
        <v>550.10975589</v>
      </c>
      <c r="F71" s="20" t="n">
        <v>4.1022278</v>
      </c>
      <c r="G71" s="18" t="n">
        <v>540.77761976</v>
      </c>
      <c r="H71" s="20" t="n">
        <v>2.17494019</v>
      </c>
      <c r="I71" s="18" t="n">
        <v>537.64791593</v>
      </c>
      <c r="J71" s="20" t="n">
        <v>3.21254402</v>
      </c>
      <c r="K71" s="18" t="n">
        <v>545.28216281</v>
      </c>
      <c r="L71" s="20" t="n">
        <v>3.98856214</v>
      </c>
      <c r="M71" s="18" t="n">
        <v>434.90114573</v>
      </c>
      <c r="N71" s="20" t="n">
        <v>6.3583381</v>
      </c>
      <c r="O71" s="18" t="s">
        <v>481</v>
      </c>
      <c r="P71" s="20" t="s">
        <v>481</v>
      </c>
      <c r="Q71" s="18" t="s">
        <v>481</v>
      </c>
      <c r="R71" s="20" t="s">
        <v>481</v>
      </c>
      <c r="S71" s="18" t="s">
        <v>481</v>
      </c>
      <c r="T71" s="20" t="s">
        <v>481</v>
      </c>
      <c r="U71" s="18" t="n">
        <v>420.60749762</v>
      </c>
      <c r="V71" s="20" t="n">
        <v>27.00598936</v>
      </c>
    </row>
    <row r="72" spans="1:22">
      <c r="A72" s="15" t="s">
        <v>547</v>
      </c>
      <c r="B72" s="17" t="n">
        <v>7708</v>
      </c>
      <c r="C72" s="18">
        <f>(5.0/B72*100)</f>
        <v/>
      </c>
      <c r="D72" s="19" t="n">
        <v>7703</v>
      </c>
      <c r="E72" s="18" t="n">
        <v>509.25134039</v>
      </c>
      <c r="F72" s="20" t="n">
        <v>4.3365662</v>
      </c>
      <c r="G72" s="18" t="n">
        <v>499.91611854</v>
      </c>
      <c r="H72" s="20" t="n">
        <v>3.33456912</v>
      </c>
      <c r="I72" s="18" t="n">
        <v>497.47397446</v>
      </c>
      <c r="J72" s="20" t="n">
        <v>3.33538748</v>
      </c>
      <c r="K72" s="18" t="n">
        <v>509.60785749</v>
      </c>
      <c r="L72" s="20" t="n">
        <v>4.34738638</v>
      </c>
      <c r="M72" s="18" t="n">
        <v>444.00457368</v>
      </c>
      <c r="N72" s="20" t="n">
        <v>7.84830689</v>
      </c>
      <c r="O72" s="18" t="s">
        <v>481</v>
      </c>
      <c r="P72" s="20" t="s">
        <v>481</v>
      </c>
      <c r="Q72" s="18" t="s">
        <v>481</v>
      </c>
      <c r="R72" s="20" t="s">
        <v>481</v>
      </c>
      <c r="S72" s="18" t="s">
        <v>481</v>
      </c>
      <c r="T72" s="20" t="s">
        <v>481</v>
      </c>
      <c r="U72" s="18" t="n">
        <v>447.13551813</v>
      </c>
      <c r="V72" s="20" t="n">
        <v>31.96313947</v>
      </c>
    </row>
    <row r="73" spans="1:22">
      <c r="A73" s="15" t="s">
        <v>548</v>
      </c>
      <c r="B73" s="17" t="n">
        <v>8249</v>
      </c>
      <c r="C73" s="18">
        <f>(182.0/B73*100)</f>
        <v/>
      </c>
      <c r="D73" s="19" t="n">
        <v>8067</v>
      </c>
      <c r="E73" s="18" t="n">
        <v>423.29661046</v>
      </c>
      <c r="F73" s="20" t="n">
        <v>6.7382454</v>
      </c>
      <c r="G73" s="18" t="n">
        <v>413.75041835</v>
      </c>
      <c r="H73" s="20" t="n">
        <v>4.37730672</v>
      </c>
      <c r="I73" s="18" t="n">
        <v>418.1220061</v>
      </c>
      <c r="J73" s="20" t="n">
        <v>4.15172126</v>
      </c>
      <c r="K73" s="18" t="n">
        <v>408.34127933</v>
      </c>
      <c r="L73" s="20" t="n">
        <v>3.60237192</v>
      </c>
      <c r="M73" s="18" t="n">
        <v>377.38336375</v>
      </c>
      <c r="N73" s="20" t="n">
        <v>4.3272088</v>
      </c>
      <c r="O73" s="18" t="s">
        <v>481</v>
      </c>
      <c r="P73" s="20" t="s">
        <v>481</v>
      </c>
      <c r="Q73" s="18" t="s">
        <v>481</v>
      </c>
      <c r="R73" s="20" t="s">
        <v>481</v>
      </c>
      <c r="S73" s="18" t="s">
        <v>481</v>
      </c>
      <c r="T73" s="20" t="s">
        <v>481</v>
      </c>
      <c r="U73" s="18" t="n">
        <v>359.86888694</v>
      </c>
      <c r="V73" s="20" t="n">
        <v>11.25150209</v>
      </c>
    </row>
    <row r="74" spans="1:22">
      <c r="A74" s="15" t="s">
        <v>549</v>
      </c>
      <c r="B74" s="17" t="n">
        <v>4692</v>
      </c>
      <c r="C74" s="18">
        <f>(82.0/B74*100)</f>
        <v/>
      </c>
      <c r="D74" s="19" t="n">
        <v>4610</v>
      </c>
      <c r="E74" s="18" t="n">
        <v>420.10443975</v>
      </c>
      <c r="F74" s="20" t="n">
        <v>4.92621814</v>
      </c>
      <c r="G74" s="18" t="n">
        <v>432.00311913</v>
      </c>
      <c r="H74" s="20" t="n">
        <v>2.92417569</v>
      </c>
      <c r="I74" s="18" t="n">
        <v>435.00209255</v>
      </c>
      <c r="J74" s="20" t="n">
        <v>3.74854012</v>
      </c>
      <c r="K74" s="18" t="n">
        <v>450.32600625</v>
      </c>
      <c r="L74" s="20" t="n">
        <v>5.17756359</v>
      </c>
      <c r="M74" s="18" t="s">
        <v>481</v>
      </c>
      <c r="N74" s="20" t="s">
        <v>481</v>
      </c>
      <c r="O74" s="18" t="s">
        <v>481</v>
      </c>
      <c r="P74" s="20" t="s">
        <v>481</v>
      </c>
      <c r="Q74" s="18" t="s">
        <v>481</v>
      </c>
      <c r="R74" s="20" t="s">
        <v>481</v>
      </c>
      <c r="S74" s="18" t="n">
        <v>350.06995507</v>
      </c>
      <c r="T74" s="20" t="n">
        <v>32.02400846</v>
      </c>
      <c r="U74" s="18" t="n">
        <v>358.28755813</v>
      </c>
      <c r="V74" s="20" t="n">
        <v>6.87885605</v>
      </c>
    </row>
    <row r="75" spans="1:22">
      <c r="A75" s="15" t="s">
        <v>550</v>
      </c>
      <c r="B75" s="17" t="n">
        <v>5375</v>
      </c>
      <c r="C75" s="18">
        <f>(272.0/B75*100)</f>
        <v/>
      </c>
      <c r="D75" s="19" t="n">
        <v>5103</v>
      </c>
      <c r="E75" s="18" t="n">
        <v>345.59780559</v>
      </c>
      <c r="F75" s="20" t="n">
        <v>6.06595758</v>
      </c>
      <c r="G75" s="18" t="n">
        <v>364.1867036</v>
      </c>
      <c r="H75" s="20" t="n">
        <v>4.17167642</v>
      </c>
      <c r="I75" s="18" t="n">
        <v>376.89188354</v>
      </c>
      <c r="J75" s="20" t="n">
        <v>3.92322441</v>
      </c>
      <c r="K75" s="18" t="n">
        <v>368.02387482</v>
      </c>
      <c r="L75" s="20" t="n">
        <v>3.65998899</v>
      </c>
      <c r="M75" s="18" t="n">
        <v>325.98411213</v>
      </c>
      <c r="N75" s="20" t="n">
        <v>6.90174597</v>
      </c>
      <c r="O75" s="18" t="s">
        <v>481</v>
      </c>
      <c r="P75" s="20" t="s">
        <v>481</v>
      </c>
      <c r="Q75" s="18" t="s">
        <v>481</v>
      </c>
      <c r="R75" s="20" t="s">
        <v>481</v>
      </c>
      <c r="S75" s="18" t="s">
        <v>481</v>
      </c>
      <c r="T75" s="20" t="s">
        <v>481</v>
      </c>
      <c r="U75" s="18" t="n">
        <v>324.13466397</v>
      </c>
      <c r="V75" s="20" t="n">
        <v>6.56090501</v>
      </c>
    </row>
    <row r="76" spans="1:22">
      <c r="A76" s="15" t="s">
        <v>551</v>
      </c>
      <c r="B76" s="17" t="n">
        <v>14167</v>
      </c>
      <c r="C76" s="18">
        <f>(234.0/B76*100)</f>
        <v/>
      </c>
      <c r="D76" s="19" t="n">
        <v>13933</v>
      </c>
      <c r="E76" s="18" t="n">
        <v>433.47109094</v>
      </c>
      <c r="F76" s="20" t="n">
        <v>4.61838158</v>
      </c>
      <c r="G76" s="18" t="n">
        <v>440.26965984</v>
      </c>
      <c r="H76" s="20" t="n">
        <v>3.4807522</v>
      </c>
      <c r="I76" s="18" t="n">
        <v>442.15419466</v>
      </c>
      <c r="J76" s="20" t="n">
        <v>3.54168626</v>
      </c>
      <c r="K76" s="18" t="n">
        <v>445.37714576</v>
      </c>
      <c r="L76" s="20" t="n">
        <v>4.35877563</v>
      </c>
      <c r="M76" s="18" t="n">
        <v>400.94788857</v>
      </c>
      <c r="N76" s="20" t="n">
        <v>5.3177581</v>
      </c>
      <c r="O76" s="18" t="s">
        <v>481</v>
      </c>
      <c r="P76" s="20" t="s">
        <v>481</v>
      </c>
      <c r="Q76" s="18" t="s">
        <v>481</v>
      </c>
      <c r="R76" s="20" t="s">
        <v>481</v>
      </c>
      <c r="S76" s="18" t="s">
        <v>481</v>
      </c>
      <c r="T76" s="20" t="s">
        <v>481</v>
      </c>
      <c r="U76" s="18" t="n">
        <v>356.18273192</v>
      </c>
      <c r="V76" s="20" t="n">
        <v>7.9258854</v>
      </c>
    </row>
    <row r="77" spans="1:22">
      <c r="A77" s="15" t="s">
        <v>552</v>
      </c>
      <c r="B77" s="17" t="n">
        <v>6062</v>
      </c>
      <c r="C77" s="18">
        <f>(248.0/B77*100)</f>
        <v/>
      </c>
      <c r="D77" s="19" t="n">
        <v>5814</v>
      </c>
      <c r="E77" s="18" t="n">
        <v>452.17101325</v>
      </c>
      <c r="F77" s="20" t="n">
        <v>3.67697237</v>
      </c>
      <c r="G77" s="18" t="n">
        <v>455.0466765</v>
      </c>
      <c r="H77" s="20" t="n">
        <v>3.29340172</v>
      </c>
      <c r="I77" s="18" t="n">
        <v>463.7431701</v>
      </c>
      <c r="J77" s="20" t="n">
        <v>4.4898739</v>
      </c>
      <c r="K77" s="18" t="n">
        <v>435.09623131</v>
      </c>
      <c r="L77" s="20" t="n">
        <v>7.06775263</v>
      </c>
      <c r="M77" s="18" t="n">
        <v>375.78327184</v>
      </c>
      <c r="N77" s="20" t="n">
        <v>5.9843522</v>
      </c>
      <c r="O77" s="18" t="s">
        <v>481</v>
      </c>
      <c r="P77" s="20" t="s">
        <v>481</v>
      </c>
      <c r="Q77" s="18" t="s">
        <v>481</v>
      </c>
      <c r="R77" s="20" t="s">
        <v>481</v>
      </c>
      <c r="S77" s="18" t="s">
        <v>481</v>
      </c>
      <c r="T77" s="20" t="s">
        <v>481</v>
      </c>
      <c r="U77" s="18" t="n">
        <v>380.32299931</v>
      </c>
      <c r="V77" s="20" t="n">
        <v>4.81934229</v>
      </c>
    </row>
    <row r="78" spans="1:22">
      <c r="A78" s="15" t="s">
        <v>553</v>
      </c>
      <c r="B78" s="17" t="n">
        <v>5826</v>
      </c>
      <c r="C78" s="18">
        <f>(0.0/B78*100)</f>
        <v/>
      </c>
      <c r="D78" s="19" t="n">
        <v>5826</v>
      </c>
      <c r="E78" s="18" t="n">
        <v>477.233104</v>
      </c>
      <c r="F78" s="20" t="n">
        <v>7.16416501</v>
      </c>
      <c r="G78" s="18" t="n">
        <v>485.61967939</v>
      </c>
      <c r="H78" s="20" t="n">
        <v>3.81990909</v>
      </c>
      <c r="I78" s="18" t="n">
        <v>495.75607802</v>
      </c>
      <c r="J78" s="20" t="n">
        <v>4.5597689</v>
      </c>
      <c r="K78" s="18" t="n">
        <v>489.24275493</v>
      </c>
      <c r="L78" s="20" t="n">
        <v>5.27754389</v>
      </c>
      <c r="M78" s="18" t="s">
        <v>481</v>
      </c>
      <c r="N78" s="20" t="s">
        <v>481</v>
      </c>
      <c r="O78" s="18" t="s">
        <v>481</v>
      </c>
      <c r="P78" s="20" t="s">
        <v>481</v>
      </c>
      <c r="Q78" s="18" t="n">
        <v>279.6191</v>
      </c>
      <c r="R78" s="20" t="n">
        <v>47.45639091</v>
      </c>
      <c r="S78" s="18" t="n">
        <v>411.15470764</v>
      </c>
      <c r="T78" s="20" t="n">
        <v>61.40031004</v>
      </c>
      <c r="U78" s="18" t="n">
        <v>435.83415081</v>
      </c>
      <c r="V78" s="20" t="n">
        <v>15.66858358</v>
      </c>
    </row>
    <row customHeight="1" ht="25" r="79" spans="1:22">
      <c r="A79" s="15" t="s">
        <v>554</v>
      </c>
      <c r="B79" s="17" t="n">
        <v>1657</v>
      </c>
      <c r="C79" s="18">
        <f>(41.0/B79*100)</f>
        <v/>
      </c>
      <c r="D79" s="19" t="n">
        <v>1616</v>
      </c>
      <c r="E79" s="18" t="n">
        <v>485.75570659</v>
      </c>
      <c r="F79" s="20" t="n">
        <v>8.34092199</v>
      </c>
      <c r="G79" s="18" t="n">
        <v>472.10171673</v>
      </c>
      <c r="H79" s="20" t="n">
        <v>8.00762464</v>
      </c>
      <c r="I79" s="18" t="n">
        <v>478.74456276</v>
      </c>
      <c r="J79" s="20" t="n">
        <v>8.615524000000001</v>
      </c>
      <c r="K79" s="18" t="n">
        <v>477.91816042</v>
      </c>
      <c r="L79" s="20" t="n">
        <v>12.25396115</v>
      </c>
      <c r="M79" s="18" t="s">
        <v>481</v>
      </c>
      <c r="N79" s="20" t="s">
        <v>481</v>
      </c>
      <c r="O79" s="18" t="s">
        <v>481</v>
      </c>
      <c r="P79" s="20" t="s">
        <v>481</v>
      </c>
      <c r="Q79" s="18" t="s">
        <v>481</v>
      </c>
      <c r="R79" s="20" t="s">
        <v>481</v>
      </c>
      <c r="S79" s="18" t="n">
        <v>470.1647</v>
      </c>
      <c r="T79" s="20" t="n">
        <v>18.61978416</v>
      </c>
      <c r="U79" s="18" t="n">
        <v>374.27681905</v>
      </c>
      <c r="V79" s="20" t="n">
        <v>20.10473292</v>
      </c>
    </row>
    <row r="80" spans="1:22">
      <c r="A80" s="15" t="s">
        <v>555</v>
      </c>
      <c r="B80" s="17" t="n">
        <v>7841</v>
      </c>
      <c r="C80" s="18">
        <f>(0.0/B80*100)</f>
        <v/>
      </c>
      <c r="D80" s="19" t="n">
        <v>7841</v>
      </c>
      <c r="E80" s="18" t="n">
        <v>420.48586347</v>
      </c>
      <c r="F80" s="20" t="n">
        <v>5.81888086</v>
      </c>
      <c r="G80" s="18" t="n">
        <v>426.85869553</v>
      </c>
      <c r="H80" s="20" t="n">
        <v>4.25783484</v>
      </c>
      <c r="I80" s="18" t="n">
        <v>425.79672046</v>
      </c>
      <c r="J80" s="20" t="n">
        <v>4.12579047</v>
      </c>
      <c r="K80" s="18" t="n">
        <v>431.9669766</v>
      </c>
      <c r="L80" s="20" t="n">
        <v>4.92362711</v>
      </c>
      <c r="M80" s="18" t="s">
        <v>481</v>
      </c>
      <c r="N80" s="20" t="s">
        <v>481</v>
      </c>
      <c r="O80" s="18" t="s">
        <v>481</v>
      </c>
      <c r="P80" s="20" t="s">
        <v>481</v>
      </c>
      <c r="Q80" s="18" t="s">
        <v>481</v>
      </c>
      <c r="R80" s="20" t="s">
        <v>481</v>
      </c>
      <c r="S80" s="18" t="s">
        <v>481</v>
      </c>
      <c r="T80" s="20" t="s">
        <v>481</v>
      </c>
      <c r="U80" s="18" t="n">
        <v>350.1805774</v>
      </c>
      <c r="V80" s="20" t="n">
        <v>39.05589322</v>
      </c>
    </row>
    <row r="81" spans="1:22">
      <c r="A81" s="23" t="s">
        <v>556</v>
      </c>
      <c r="B81" s="17" t="n">
        <v>8861</v>
      </c>
      <c r="C81" s="18">
        <f>(82.0/B81*100)</f>
        <v/>
      </c>
      <c r="D81" s="19" t="n">
        <v>8779</v>
      </c>
      <c r="E81" s="18" t="n">
        <v>441.35461271</v>
      </c>
      <c r="F81" s="20" t="n">
        <v>11.33027439</v>
      </c>
      <c r="G81" s="18" t="n">
        <v>424.71529002</v>
      </c>
      <c r="H81" s="20" t="n">
        <v>4.33693372</v>
      </c>
      <c r="I81" s="18" t="n">
        <v>438.56763537</v>
      </c>
      <c r="J81" s="20" t="n">
        <v>3.57896834</v>
      </c>
      <c r="K81" s="18" t="n">
        <v>447.09140514</v>
      </c>
      <c r="L81" s="20" t="n">
        <v>3.70214978</v>
      </c>
      <c r="M81" s="18" t="n">
        <v>374.0329919</v>
      </c>
      <c r="N81" s="20" t="n">
        <v>5.49053462</v>
      </c>
      <c r="O81" s="18" t="s">
        <v>481</v>
      </c>
      <c r="P81" s="20" t="s">
        <v>481</v>
      </c>
      <c r="Q81" s="18" t="s">
        <v>481</v>
      </c>
      <c r="R81" s="20" t="s">
        <v>481</v>
      </c>
      <c r="S81" s="18" t="s">
        <v>481</v>
      </c>
      <c r="T81" s="20" t="s">
        <v>481</v>
      </c>
      <c r="U81" s="18" t="n">
        <v>364.26496379</v>
      </c>
      <c r="V81" s="20" t="n">
        <v>21.44727844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809</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(647.0/B7*100)</f>
        <v/>
      </c>
      <c r="D7" s="19" t="n">
        <v>13883</v>
      </c>
      <c r="E7" s="18" t="n">
        <v>495.71474142</v>
      </c>
      <c r="F7" s="20" t="n">
        <v>4.5421448</v>
      </c>
      <c r="G7" s="18" t="n">
        <v>498.60944792</v>
      </c>
      <c r="H7" s="20" t="n">
        <v>3.00015398</v>
      </c>
      <c r="I7" s="18" t="n">
        <v>522.28229259</v>
      </c>
      <c r="J7" s="20" t="n">
        <v>2.51633519</v>
      </c>
      <c r="K7" s="18" t="n">
        <v>527.39686951</v>
      </c>
      <c r="L7" s="20" t="n">
        <v>2.49404478</v>
      </c>
      <c r="M7" s="18" t="n">
        <v>450.87490711</v>
      </c>
      <c r="N7" s="20" t="n">
        <v>3.97931916</v>
      </c>
      <c r="O7" s="18" t="s">
        <v>481</v>
      </c>
      <c r="P7" s="20" t="s">
        <v>481</v>
      </c>
      <c r="Q7" s="18" t="s">
        <v>481</v>
      </c>
      <c r="R7" s="20" t="s">
        <v>481</v>
      </c>
      <c r="S7" s="18" t="s">
        <v>481</v>
      </c>
      <c r="T7" s="20" t="s">
        <v>481</v>
      </c>
      <c r="U7" s="18" t="n">
        <v>468.4266127</v>
      </c>
      <c r="V7" s="20" t="n">
        <v>8.31523756</v>
      </c>
    </row>
    <row r="8" spans="1:22">
      <c r="A8" s="15" t="s">
        <v>483</v>
      </c>
      <c r="B8" s="17" t="n">
        <v>7007</v>
      </c>
      <c r="C8" s="18">
        <f>(99.0/B8*100)</f>
        <v/>
      </c>
      <c r="D8" s="19" t="n">
        <v>6908</v>
      </c>
      <c r="E8" s="18" t="n">
        <v>497.06558831</v>
      </c>
      <c r="F8" s="20" t="n">
        <v>4.98760298</v>
      </c>
      <c r="G8" s="18" t="n">
        <v>503.95646997</v>
      </c>
      <c r="H8" s="20" t="n">
        <v>3.66377532</v>
      </c>
      <c r="I8" s="18" t="n">
        <v>507.16028346</v>
      </c>
      <c r="J8" s="20" t="n">
        <v>3.79622499</v>
      </c>
      <c r="K8" s="18" t="n">
        <v>510.13853687</v>
      </c>
      <c r="L8" s="20" t="n">
        <v>4.60634559</v>
      </c>
      <c r="M8" s="18" t="n">
        <v>410.33790904</v>
      </c>
      <c r="N8" s="20" t="n">
        <v>4.41162932</v>
      </c>
      <c r="O8" s="18" t="s">
        <v>481</v>
      </c>
      <c r="P8" s="20" t="s">
        <v>481</v>
      </c>
      <c r="Q8" s="18" t="n">
        <v>361.38025951</v>
      </c>
      <c r="R8" s="20" t="n">
        <v>22.72565673</v>
      </c>
      <c r="S8" s="18" t="s">
        <v>481</v>
      </c>
      <c r="T8" s="20" t="s">
        <v>481</v>
      </c>
      <c r="U8" s="18" t="n">
        <v>424.28789083</v>
      </c>
      <c r="V8" s="20" t="n">
        <v>8.47150527</v>
      </c>
    </row>
    <row r="9" spans="1:22">
      <c r="A9" s="15" t="s">
        <v>484</v>
      </c>
      <c r="B9" s="17" t="n">
        <v>9651</v>
      </c>
      <c r="C9" s="18">
        <f>(557.0/B9*100)</f>
        <v/>
      </c>
      <c r="D9" s="19" t="n">
        <v>9094</v>
      </c>
      <c r="E9" s="18" t="n">
        <v>503.72268541</v>
      </c>
      <c r="F9" s="20" t="n">
        <v>4.59539701</v>
      </c>
      <c r="G9" s="18" t="n">
        <v>518.79088532</v>
      </c>
      <c r="H9" s="20" t="n">
        <v>2.68333383</v>
      </c>
      <c r="I9" s="18" t="n">
        <v>527.79690078</v>
      </c>
      <c r="J9" s="20" t="n">
        <v>2.93816837</v>
      </c>
      <c r="K9" s="18" t="n">
        <v>514.4488736</v>
      </c>
      <c r="L9" s="20" t="n">
        <v>4.48000913</v>
      </c>
      <c r="M9" s="18" t="n">
        <v>394.33661884</v>
      </c>
      <c r="N9" s="20" t="n">
        <v>6.36348139</v>
      </c>
      <c r="O9" s="18" t="s">
        <v>481</v>
      </c>
      <c r="P9" s="20" t="s">
        <v>481</v>
      </c>
      <c r="Q9" s="18" t="n">
        <v>347.7815185</v>
      </c>
      <c r="R9" s="20" t="n">
        <v>11.20716786</v>
      </c>
      <c r="S9" s="18" t="s">
        <v>481</v>
      </c>
      <c r="T9" s="20" t="s">
        <v>481</v>
      </c>
      <c r="U9" s="18" t="n">
        <v>428.34311943</v>
      </c>
      <c r="V9" s="20" t="n">
        <v>5.41565366</v>
      </c>
    </row>
    <row r="10" spans="1:22">
      <c r="A10" s="15" t="s">
        <v>485</v>
      </c>
      <c r="B10" s="17" t="n">
        <v>20058</v>
      </c>
      <c r="C10" s="18">
        <f>(553.0/B10*100)</f>
        <v/>
      </c>
      <c r="D10" s="19" t="n">
        <v>19505</v>
      </c>
      <c r="E10" s="18" t="n">
        <v>515.22968737</v>
      </c>
      <c r="F10" s="20" t="n">
        <v>4.99211465</v>
      </c>
      <c r="G10" s="18" t="n">
        <v>526.69707557</v>
      </c>
      <c r="H10" s="20" t="n">
        <v>3.3762907</v>
      </c>
      <c r="I10" s="18" t="n">
        <v>538.06824557</v>
      </c>
      <c r="J10" s="20" t="n">
        <v>2.43090987</v>
      </c>
      <c r="K10" s="18" t="n">
        <v>544.40261137</v>
      </c>
      <c r="L10" s="20" t="n">
        <v>2.94820452</v>
      </c>
      <c r="M10" s="18" t="n">
        <v>453.64943714</v>
      </c>
      <c r="N10" s="20" t="n">
        <v>6.7129813</v>
      </c>
      <c r="O10" s="18" t="s">
        <v>481</v>
      </c>
      <c r="P10" s="20" t="s">
        <v>481</v>
      </c>
      <c r="Q10" s="18" t="s">
        <v>481</v>
      </c>
      <c r="R10" s="20" t="s">
        <v>481</v>
      </c>
      <c r="S10" s="18" t="s">
        <v>481</v>
      </c>
      <c r="T10" s="20" t="s">
        <v>481</v>
      </c>
      <c r="U10" s="18" t="n">
        <v>451.1130567</v>
      </c>
      <c r="V10" s="20" t="n">
        <v>9.441457550000001</v>
      </c>
    </row>
    <row r="11" spans="1:22">
      <c r="A11" s="15" t="s">
        <v>486</v>
      </c>
      <c r="B11" s="17" t="n">
        <v>7053</v>
      </c>
      <c r="C11" s="18">
        <f>(136.0/B11*100)</f>
        <v/>
      </c>
      <c r="D11" s="19" t="n">
        <v>6917</v>
      </c>
      <c r="E11" s="18" t="n">
        <v>450.20811907</v>
      </c>
      <c r="F11" s="20" t="n">
        <v>4.23577185</v>
      </c>
      <c r="G11" s="18" t="n">
        <v>459.01775695</v>
      </c>
      <c r="H11" s="20" t="n">
        <v>3.36914265</v>
      </c>
      <c r="I11" s="18" t="n">
        <v>474.56536428</v>
      </c>
      <c r="J11" s="20" t="n">
        <v>3.73462453</v>
      </c>
      <c r="K11" s="18" t="n">
        <v>476.98665406</v>
      </c>
      <c r="L11" s="20" t="n">
        <v>4.16725254</v>
      </c>
      <c r="M11" s="18" t="n">
        <v>413.12735541</v>
      </c>
      <c r="N11" s="20" t="n">
        <v>5.33297846</v>
      </c>
      <c r="O11" s="18" t="s">
        <v>481</v>
      </c>
      <c r="P11" s="20" t="s">
        <v>481</v>
      </c>
      <c r="Q11" s="18" t="s">
        <v>481</v>
      </c>
      <c r="R11" s="20" t="s">
        <v>481</v>
      </c>
      <c r="S11" s="18" t="s">
        <v>481</v>
      </c>
      <c r="T11" s="20" t="s">
        <v>481</v>
      </c>
      <c r="U11" s="18" t="n">
        <v>412.24698915</v>
      </c>
      <c r="V11" s="20" t="n">
        <v>8.084624379999999</v>
      </c>
    </row>
    <row r="12" spans="1:22">
      <c r="A12" s="15" t="s">
        <v>487</v>
      </c>
      <c r="B12" s="17" t="n">
        <v>6894</v>
      </c>
      <c r="C12" s="18">
        <f>(59.0/B12*100)</f>
        <v/>
      </c>
      <c r="D12" s="19" t="n">
        <v>6835</v>
      </c>
      <c r="E12" s="18" t="n">
        <v>494.5579034</v>
      </c>
      <c r="F12" s="20" t="n">
        <v>4.60693343</v>
      </c>
      <c r="G12" s="18" t="n">
        <v>489.78948989</v>
      </c>
      <c r="H12" s="20" t="n">
        <v>3.06740296</v>
      </c>
      <c r="I12" s="18" t="n">
        <v>508.17276711</v>
      </c>
      <c r="J12" s="20" t="n">
        <v>3.07256713</v>
      </c>
      <c r="K12" s="18" t="n">
        <v>508.08966151</v>
      </c>
      <c r="L12" s="20" t="n">
        <v>5.04984688</v>
      </c>
      <c r="M12" s="18" t="n">
        <v>398.45973425</v>
      </c>
      <c r="N12" s="20" t="n">
        <v>7.99109385</v>
      </c>
      <c r="O12" s="18" t="s">
        <v>481</v>
      </c>
      <c r="P12" s="20" t="s">
        <v>481</v>
      </c>
      <c r="Q12" s="18" t="n">
        <v>332.31014509</v>
      </c>
      <c r="R12" s="20" t="n">
        <v>18.34291261</v>
      </c>
      <c r="S12" s="18" t="s">
        <v>481</v>
      </c>
      <c r="T12" s="20" t="s">
        <v>481</v>
      </c>
      <c r="U12" s="18" t="n">
        <v>400.55114022</v>
      </c>
      <c r="V12" s="20" t="n">
        <v>11.17430322</v>
      </c>
    </row>
    <row r="13" spans="1:22">
      <c r="A13" s="15" t="s">
        <v>488</v>
      </c>
      <c r="B13" s="17" t="n">
        <v>7161</v>
      </c>
      <c r="C13" s="18">
        <f>(168.0/B13*100)</f>
        <v/>
      </c>
      <c r="D13" s="19" t="n">
        <v>6993</v>
      </c>
      <c r="E13" s="18" t="n">
        <v>503.7597674</v>
      </c>
      <c r="F13" s="20" t="n">
        <v>4.46037795</v>
      </c>
      <c r="G13" s="18" t="n">
        <v>507.7539055</v>
      </c>
      <c r="H13" s="20" t="n">
        <v>2.72633692</v>
      </c>
      <c r="I13" s="18" t="n">
        <v>513.18713207</v>
      </c>
      <c r="J13" s="20" t="n">
        <v>3.38636292</v>
      </c>
      <c r="K13" s="18" t="n">
        <v>511.88965899</v>
      </c>
      <c r="L13" s="20" t="n">
        <v>5.34882849</v>
      </c>
      <c r="M13" s="18" t="n">
        <v>408.4497126</v>
      </c>
      <c r="N13" s="20" t="n">
        <v>11.09739784</v>
      </c>
      <c r="O13" s="18" t="s">
        <v>481</v>
      </c>
      <c r="P13" s="20" t="s">
        <v>481</v>
      </c>
      <c r="Q13" s="18" t="n">
        <v>407.4699787</v>
      </c>
      <c r="R13" s="20" t="n">
        <v>6.79601306</v>
      </c>
      <c r="S13" s="18" t="s">
        <v>481</v>
      </c>
      <c r="T13" s="20" t="s">
        <v>481</v>
      </c>
      <c r="U13" s="18" t="n">
        <v>417.19721439</v>
      </c>
      <c r="V13" s="20" t="n">
        <v>8.926984859999999</v>
      </c>
    </row>
    <row r="14" spans="1:22">
      <c r="A14" s="15" t="s">
        <v>489</v>
      </c>
      <c r="B14" s="17" t="n">
        <v>5587</v>
      </c>
      <c r="C14" s="18">
        <f>(80.0/B14*100)</f>
        <v/>
      </c>
      <c r="D14" s="19" t="n">
        <v>5507</v>
      </c>
      <c r="E14" s="18" t="n">
        <v>522.48927435</v>
      </c>
      <c r="F14" s="20" t="n">
        <v>4.62080022</v>
      </c>
      <c r="G14" s="18" t="n">
        <v>514.3219355799999</v>
      </c>
      <c r="H14" s="20" t="n">
        <v>3.33903152</v>
      </c>
      <c r="I14" s="18" t="n">
        <v>525.55950464</v>
      </c>
      <c r="J14" s="20" t="n">
        <v>2.79121614</v>
      </c>
      <c r="K14" s="18" t="n">
        <v>531.5445618</v>
      </c>
      <c r="L14" s="20" t="n">
        <v>4.36513826</v>
      </c>
      <c r="M14" s="18" t="n">
        <v>441.30811903</v>
      </c>
      <c r="N14" s="20" t="n">
        <v>11.03084771</v>
      </c>
      <c r="O14" s="18" t="s">
        <v>481</v>
      </c>
      <c r="P14" s="20" t="s">
        <v>481</v>
      </c>
      <c r="Q14" s="18" t="s">
        <v>481</v>
      </c>
      <c r="R14" s="20" t="s">
        <v>481</v>
      </c>
      <c r="S14" s="18" t="s">
        <v>481</v>
      </c>
      <c r="T14" s="20" t="s">
        <v>481</v>
      </c>
      <c r="U14" s="18" t="n">
        <v>441.7469238</v>
      </c>
      <c r="V14" s="20" t="n">
        <v>13.92080894</v>
      </c>
    </row>
    <row r="15" spans="1:22">
      <c r="A15" s="15" t="s">
        <v>490</v>
      </c>
      <c r="B15" s="17" t="n">
        <v>5882</v>
      </c>
      <c r="C15" s="18">
        <f>(83.0/B15*100)</f>
        <v/>
      </c>
      <c r="D15" s="19" t="n">
        <v>5799</v>
      </c>
      <c r="E15" s="18" t="n">
        <v>505.70233077</v>
      </c>
      <c r="F15" s="20" t="n">
        <v>6.21050872</v>
      </c>
      <c r="G15" s="18" t="n">
        <v>508.64140212</v>
      </c>
      <c r="H15" s="20" t="n">
        <v>3.36665631</v>
      </c>
      <c r="I15" s="18" t="n">
        <v>536.73868093</v>
      </c>
      <c r="J15" s="20" t="n">
        <v>2.95993235</v>
      </c>
      <c r="K15" s="18" t="n">
        <v>557.87980391</v>
      </c>
      <c r="L15" s="20" t="n">
        <v>3.5022393</v>
      </c>
      <c r="M15" s="18" t="n">
        <v>427.85194516</v>
      </c>
      <c r="N15" s="20" t="n">
        <v>13.33750715</v>
      </c>
      <c r="O15" s="18" t="s">
        <v>481</v>
      </c>
      <c r="P15" s="20" t="s">
        <v>481</v>
      </c>
      <c r="Q15" s="18" t="n">
        <v>367.66871077</v>
      </c>
      <c r="R15" s="20" t="n">
        <v>14.82638214</v>
      </c>
      <c r="S15" s="18" t="s">
        <v>481</v>
      </c>
      <c r="T15" s="20" t="s">
        <v>481</v>
      </c>
      <c r="U15" s="18" t="n">
        <v>480.80331593</v>
      </c>
      <c r="V15" s="20" t="n">
        <v>10.60680338</v>
      </c>
    </row>
    <row r="16" spans="1:22">
      <c r="A16" s="15" t="s">
        <v>491</v>
      </c>
      <c r="B16" s="17" t="n">
        <v>6108</v>
      </c>
      <c r="C16" s="18">
        <f>(130.0/B16*100)</f>
        <v/>
      </c>
      <c r="D16" s="19" t="n">
        <v>5978</v>
      </c>
      <c r="E16" s="18" t="n">
        <v>502.60580335</v>
      </c>
      <c r="F16" s="20" t="n">
        <v>5.01267359</v>
      </c>
      <c r="G16" s="18" t="n">
        <v>509.82484031</v>
      </c>
      <c r="H16" s="20" t="n">
        <v>3.48982641</v>
      </c>
      <c r="I16" s="18" t="n">
        <v>527.8722061</v>
      </c>
      <c r="J16" s="20" t="n">
        <v>3.45570216</v>
      </c>
      <c r="K16" s="18" t="n">
        <v>521.26927186</v>
      </c>
      <c r="L16" s="20" t="n">
        <v>3.73468276</v>
      </c>
      <c r="M16" s="18" t="n">
        <v>381.32610846</v>
      </c>
      <c r="N16" s="20" t="n">
        <v>9.03415012</v>
      </c>
      <c r="O16" s="18" t="s">
        <v>481</v>
      </c>
      <c r="P16" s="20" t="s">
        <v>481</v>
      </c>
      <c r="Q16" s="18" t="s">
        <v>481</v>
      </c>
      <c r="R16" s="20" t="s">
        <v>481</v>
      </c>
      <c r="S16" s="18" t="s">
        <v>481</v>
      </c>
      <c r="T16" s="20" t="s">
        <v>481</v>
      </c>
      <c r="U16" s="18" t="n">
        <v>389.73650529</v>
      </c>
      <c r="V16" s="20" t="n">
        <v>10.69399481</v>
      </c>
    </row>
    <row r="17" spans="1:22">
      <c r="A17" s="15" t="s">
        <v>492</v>
      </c>
      <c r="B17" s="17" t="n">
        <v>6504</v>
      </c>
      <c r="C17" s="18">
        <f>(1550.0/B17*100)</f>
        <v/>
      </c>
      <c r="D17" s="19" t="n">
        <v>4954</v>
      </c>
      <c r="E17" s="18" t="n">
        <v>520.56147245</v>
      </c>
      <c r="F17" s="20" t="n">
        <v>5.33916823</v>
      </c>
      <c r="G17" s="18" t="n">
        <v>526.9401295500001</v>
      </c>
      <c r="H17" s="20" t="n">
        <v>3.92185489</v>
      </c>
      <c r="I17" s="18" t="n">
        <v>533.66251068</v>
      </c>
      <c r="J17" s="20" t="n">
        <v>3.88821422</v>
      </c>
      <c r="K17" s="18" t="n">
        <v>555.11344523</v>
      </c>
      <c r="L17" s="20" t="n">
        <v>5.08272156</v>
      </c>
      <c r="M17" s="18" t="n">
        <v>421.3677583</v>
      </c>
      <c r="N17" s="20" t="n">
        <v>11.78783625</v>
      </c>
      <c r="O17" s="18" t="s">
        <v>481</v>
      </c>
      <c r="P17" s="20" t="s">
        <v>481</v>
      </c>
      <c r="Q17" s="18" t="n">
        <v>338.260297</v>
      </c>
      <c r="R17" s="20" t="n">
        <v>14.23011861</v>
      </c>
      <c r="S17" s="18" t="s">
        <v>481</v>
      </c>
      <c r="T17" s="20" t="s">
        <v>481</v>
      </c>
      <c r="U17" s="18" t="n">
        <v>463.17327734</v>
      </c>
      <c r="V17" s="20" t="n">
        <v>5.74283446</v>
      </c>
    </row>
    <row r="18" spans="1:22">
      <c r="A18" s="15" t="s">
        <v>493</v>
      </c>
      <c r="B18" s="17" t="n">
        <v>5532</v>
      </c>
      <c r="C18" s="18">
        <f>(31.0/B18*100)</f>
        <v/>
      </c>
      <c r="D18" s="19" t="n">
        <v>5501</v>
      </c>
      <c r="E18" s="18" t="n">
        <v>451.73848976</v>
      </c>
      <c r="F18" s="20" t="n">
        <v>6.35350084</v>
      </c>
      <c r="G18" s="18" t="n">
        <v>459.44880769</v>
      </c>
      <c r="H18" s="20" t="n">
        <v>5.12605542</v>
      </c>
      <c r="I18" s="18" t="n">
        <v>477.20425353</v>
      </c>
      <c r="J18" s="20" t="n">
        <v>5.58662928</v>
      </c>
      <c r="K18" s="18" t="n">
        <v>490.10596465</v>
      </c>
      <c r="L18" s="20" t="n">
        <v>3.94740616</v>
      </c>
      <c r="M18" s="18" t="n">
        <v>384.05732268</v>
      </c>
      <c r="N18" s="20" t="n">
        <v>8.562141260000001</v>
      </c>
      <c r="O18" s="18" t="s">
        <v>481</v>
      </c>
      <c r="P18" s="20" t="s">
        <v>481</v>
      </c>
      <c r="Q18" s="18" t="s">
        <v>481</v>
      </c>
      <c r="R18" s="20" t="s">
        <v>481</v>
      </c>
      <c r="S18" s="18" t="s">
        <v>481</v>
      </c>
      <c r="T18" s="20" t="s">
        <v>481</v>
      </c>
      <c r="U18" s="18" t="n">
        <v>362.46679767</v>
      </c>
      <c r="V18" s="20" t="n">
        <v>11.7614382</v>
      </c>
    </row>
    <row r="19" spans="1:22">
      <c r="A19" s="15" t="s">
        <v>494</v>
      </c>
      <c r="B19" s="17" t="n">
        <v>5658</v>
      </c>
      <c r="C19" s="18">
        <f>(240.0/B19*100)</f>
        <v/>
      </c>
      <c r="D19" s="19" t="n">
        <v>5418</v>
      </c>
      <c r="E19" s="18" t="n">
        <v>471.78353447</v>
      </c>
      <c r="F19" s="20" t="n">
        <v>4.64991825</v>
      </c>
      <c r="G19" s="18" t="n">
        <v>464.36285983</v>
      </c>
      <c r="H19" s="20" t="n">
        <v>3.29139026</v>
      </c>
      <c r="I19" s="18" t="n">
        <v>482.40858795</v>
      </c>
      <c r="J19" s="20" t="n">
        <v>3.79995376</v>
      </c>
      <c r="K19" s="18" t="n">
        <v>491.06581998</v>
      </c>
      <c r="L19" s="20" t="n">
        <v>4.7787201</v>
      </c>
      <c r="M19" s="18" t="n">
        <v>460.09464118</v>
      </c>
      <c r="N19" s="20" t="n">
        <v>9.06619712</v>
      </c>
      <c r="O19" s="18" t="s">
        <v>481</v>
      </c>
      <c r="P19" s="20" t="s">
        <v>481</v>
      </c>
      <c r="Q19" s="18" t="s">
        <v>481</v>
      </c>
      <c r="R19" s="20" t="s">
        <v>481</v>
      </c>
      <c r="S19" s="18" t="s">
        <v>481</v>
      </c>
      <c r="T19" s="20" t="s">
        <v>481</v>
      </c>
      <c r="U19" s="18" t="n">
        <v>387.32797542</v>
      </c>
      <c r="V19" s="20" t="n">
        <v>10.44104558</v>
      </c>
    </row>
    <row r="20" spans="1:22">
      <c r="A20" s="15" t="s">
        <v>495</v>
      </c>
      <c r="B20" s="17" t="n">
        <v>3371</v>
      </c>
      <c r="C20" s="18">
        <f>(75.0/B20*100)</f>
        <v/>
      </c>
      <c r="D20" s="19" t="n">
        <v>3296</v>
      </c>
      <c r="E20" s="18" t="n">
        <v>458.46775767</v>
      </c>
      <c r="F20" s="20" t="n">
        <v>6.73894087</v>
      </c>
      <c r="G20" s="18" t="n">
        <v>480.67608004</v>
      </c>
      <c r="H20" s="20" t="n">
        <v>3.3886824</v>
      </c>
      <c r="I20" s="18" t="n">
        <v>485.00764335</v>
      </c>
      <c r="J20" s="20" t="n">
        <v>3.63191787</v>
      </c>
      <c r="K20" s="18" t="n">
        <v>511.76743827</v>
      </c>
      <c r="L20" s="20" t="n">
        <v>4.12169306</v>
      </c>
      <c r="M20" s="18" t="n">
        <v>405.22087886</v>
      </c>
      <c r="N20" s="20" t="n">
        <v>6.65394786</v>
      </c>
      <c r="O20" s="18" t="s">
        <v>481</v>
      </c>
      <c r="P20" s="20" t="s">
        <v>481</v>
      </c>
      <c r="Q20" s="18" t="s">
        <v>481</v>
      </c>
      <c r="R20" s="20" t="s">
        <v>481</v>
      </c>
      <c r="S20" s="18" t="s">
        <v>481</v>
      </c>
      <c r="T20" s="20" t="s">
        <v>481</v>
      </c>
      <c r="U20" s="18" t="n">
        <v>443.40996439</v>
      </c>
      <c r="V20" s="20" t="n">
        <v>13.76042874</v>
      </c>
    </row>
    <row r="21" spans="1:22">
      <c r="A21" s="15" t="s">
        <v>496</v>
      </c>
      <c r="B21" s="17" t="n">
        <v>5741</v>
      </c>
      <c r="C21" s="18">
        <f>(50.0/B21*100)</f>
        <v/>
      </c>
      <c r="D21" s="19" t="n">
        <v>5691</v>
      </c>
      <c r="E21" s="18" t="n">
        <v>520.0736626200001</v>
      </c>
      <c r="F21" s="20" t="n">
        <v>4.61128621</v>
      </c>
      <c r="G21" s="18" t="n">
        <v>522.01783419</v>
      </c>
      <c r="H21" s="20" t="n">
        <v>3.02951991</v>
      </c>
      <c r="I21" s="18" t="n">
        <v>532.4931031900001</v>
      </c>
      <c r="J21" s="20" t="n">
        <v>3.02086051</v>
      </c>
      <c r="K21" s="18" t="n">
        <v>533.50360891</v>
      </c>
      <c r="L21" s="20" t="n">
        <v>3.55878096</v>
      </c>
      <c r="M21" s="18" t="n">
        <v>460.50425535</v>
      </c>
      <c r="N21" s="20" t="n">
        <v>6.50407017</v>
      </c>
      <c r="O21" s="18" t="s">
        <v>481</v>
      </c>
      <c r="P21" s="20" t="s">
        <v>481</v>
      </c>
      <c r="Q21" s="18" t="s">
        <v>481</v>
      </c>
      <c r="R21" s="20" t="s">
        <v>481</v>
      </c>
      <c r="S21" s="18" t="s">
        <v>481</v>
      </c>
      <c r="T21" s="20" t="s">
        <v>481</v>
      </c>
      <c r="U21" s="18" t="n">
        <v>458.79461768</v>
      </c>
      <c r="V21" s="20" t="n">
        <v>13.64949396</v>
      </c>
    </row>
    <row r="22" spans="1:22">
      <c r="A22" s="15" t="s">
        <v>497</v>
      </c>
      <c r="B22" s="17" t="n">
        <v>6598</v>
      </c>
      <c r="C22" s="18">
        <f>(36.0/B22*100)</f>
        <v/>
      </c>
      <c r="D22" s="19" t="n">
        <v>6562</v>
      </c>
      <c r="E22" s="18" t="n">
        <v>495.38709887</v>
      </c>
      <c r="F22" s="20" t="n">
        <v>6.83662511</v>
      </c>
      <c r="G22" s="18" t="n">
        <v>486.39562452</v>
      </c>
      <c r="H22" s="20" t="n">
        <v>4.79762869</v>
      </c>
      <c r="I22" s="18" t="n">
        <v>482.79490252</v>
      </c>
      <c r="J22" s="20" t="n">
        <v>4.57851712</v>
      </c>
      <c r="K22" s="18" t="n">
        <v>502.45780469</v>
      </c>
      <c r="L22" s="20" t="n">
        <v>5.75625062</v>
      </c>
      <c r="M22" s="18" t="n">
        <v>419.58566859</v>
      </c>
      <c r="N22" s="20" t="n">
        <v>15.2592962</v>
      </c>
      <c r="O22" s="18" t="s">
        <v>481</v>
      </c>
      <c r="P22" s="20" t="s">
        <v>481</v>
      </c>
      <c r="Q22" s="18" t="n">
        <v>481.75555063</v>
      </c>
      <c r="R22" s="20" t="n">
        <v>8.711038220000001</v>
      </c>
      <c r="S22" s="18" t="s">
        <v>481</v>
      </c>
      <c r="T22" s="20" t="s">
        <v>481</v>
      </c>
      <c r="U22" s="18" t="n">
        <v>396.23785972</v>
      </c>
      <c r="V22" s="20" t="n">
        <v>11.32690773</v>
      </c>
    </row>
    <row r="23" spans="1:22">
      <c r="A23" s="15" t="s">
        <v>498</v>
      </c>
      <c r="B23" s="17" t="n">
        <v>11583</v>
      </c>
      <c r="C23" s="18">
        <f>(246.0/B23*100)</f>
        <v/>
      </c>
      <c r="D23" s="19" t="n">
        <v>11337</v>
      </c>
      <c r="E23" s="18" t="n">
        <v>496.97931127</v>
      </c>
      <c r="F23" s="20" t="n">
        <v>3.53803919</v>
      </c>
      <c r="G23" s="18" t="n">
        <v>486.28810043</v>
      </c>
      <c r="H23" s="20" t="n">
        <v>3.26972589</v>
      </c>
      <c r="I23" s="18" t="n">
        <v>492.39242458</v>
      </c>
      <c r="J23" s="20" t="n">
        <v>4.21213652</v>
      </c>
      <c r="K23" s="18" t="n">
        <v>499.09833625</v>
      </c>
      <c r="L23" s="20" t="n">
        <v>5.95801041</v>
      </c>
      <c r="M23" s="18" t="n">
        <v>436.39321419</v>
      </c>
      <c r="N23" s="20" t="n">
        <v>6.25548004</v>
      </c>
      <c r="O23" s="18" t="s">
        <v>481</v>
      </c>
      <c r="P23" s="20" t="s">
        <v>481</v>
      </c>
      <c r="Q23" s="18" t="s">
        <v>481</v>
      </c>
      <c r="R23" s="20" t="s">
        <v>481</v>
      </c>
      <c r="S23" s="18" t="s">
        <v>481</v>
      </c>
      <c r="T23" s="20" t="s">
        <v>481</v>
      </c>
      <c r="U23" s="18" t="n">
        <v>407.76987009</v>
      </c>
      <c r="V23" s="20" t="n">
        <v>10.60637172</v>
      </c>
    </row>
    <row r="24" spans="1:22">
      <c r="A24" s="15" t="s">
        <v>499</v>
      </c>
      <c r="B24" s="17" t="n">
        <v>6647</v>
      </c>
      <c r="C24" s="18">
        <f>(8.0/B24*100)</f>
        <v/>
      </c>
      <c r="D24" s="19" t="n">
        <v>6639</v>
      </c>
      <c r="E24" s="18" t="n">
        <v>505.19188294</v>
      </c>
      <c r="F24" s="20" t="n">
        <v>4.10134243</v>
      </c>
      <c r="G24" s="18" t="n">
        <v>514.84132699</v>
      </c>
      <c r="H24" s="20" t="n">
        <v>3.61246737</v>
      </c>
      <c r="I24" s="18" t="n">
        <v>523.13361198</v>
      </c>
      <c r="J24" s="20" t="n">
        <v>4.3877954</v>
      </c>
      <c r="K24" s="18" t="n">
        <v>529.95880131</v>
      </c>
      <c r="L24" s="20" t="n">
        <v>4.38231378</v>
      </c>
      <c r="M24" s="18" t="n">
        <v>470.10022337</v>
      </c>
      <c r="N24" s="20" t="n">
        <v>16.01405269</v>
      </c>
      <c r="O24" s="18" t="s">
        <v>481</v>
      </c>
      <c r="P24" s="20" t="s">
        <v>481</v>
      </c>
      <c r="Q24" s="18" t="s">
        <v>481</v>
      </c>
      <c r="R24" s="20" t="s">
        <v>481</v>
      </c>
      <c r="S24" s="18" t="s">
        <v>481</v>
      </c>
      <c r="T24" s="20" t="s">
        <v>481</v>
      </c>
      <c r="U24" s="18" t="n">
        <v>429.16469403</v>
      </c>
      <c r="V24" s="20" t="n">
        <v>13.37935727</v>
      </c>
    </row>
    <row r="25" spans="1:22">
      <c r="A25" s="15" t="s">
        <v>500</v>
      </c>
      <c r="B25" s="17" t="n">
        <v>5581</v>
      </c>
      <c r="C25" s="18">
        <f>(25.0/B25*100)</f>
        <v/>
      </c>
      <c r="D25" s="19" t="n">
        <v>5556</v>
      </c>
      <c r="E25" s="18" t="n">
        <v>528.8678105</v>
      </c>
      <c r="F25" s="20" t="n">
        <v>4.1177126</v>
      </c>
      <c r="G25" s="18" t="n">
        <v>522.2530847100001</v>
      </c>
      <c r="H25" s="20" t="n">
        <v>4.04094619</v>
      </c>
      <c r="I25" s="18" t="n">
        <v>527.4249433</v>
      </c>
      <c r="J25" s="20" t="n">
        <v>4.40711909</v>
      </c>
      <c r="K25" s="18" t="n">
        <v>529.04627844</v>
      </c>
      <c r="L25" s="20" t="n">
        <v>6.79859955</v>
      </c>
      <c r="M25" s="18" t="n">
        <v>421.68171102</v>
      </c>
      <c r="N25" s="20" t="n">
        <v>6.83880854</v>
      </c>
      <c r="O25" s="18" t="s">
        <v>481</v>
      </c>
      <c r="P25" s="20" t="s">
        <v>481</v>
      </c>
      <c r="Q25" s="18" t="s">
        <v>481</v>
      </c>
      <c r="R25" s="20" t="s">
        <v>481</v>
      </c>
      <c r="S25" s="18" t="s">
        <v>481</v>
      </c>
      <c r="T25" s="20" t="s">
        <v>481</v>
      </c>
      <c r="U25" s="18" t="n">
        <v>484.57526063</v>
      </c>
      <c r="V25" s="20" t="n">
        <v>18.34668787</v>
      </c>
    </row>
    <row r="26" spans="1:22">
      <c r="A26" s="15" t="s">
        <v>501</v>
      </c>
      <c r="B26" s="17" t="n">
        <v>4869</v>
      </c>
      <c r="C26" s="18">
        <f>(61.0/B26*100)</f>
        <v/>
      </c>
      <c r="D26" s="19" t="n">
        <v>4808</v>
      </c>
      <c r="E26" s="18" t="n">
        <v>486.70074632</v>
      </c>
      <c r="F26" s="20" t="n">
        <v>5.16064008</v>
      </c>
      <c r="G26" s="18" t="n">
        <v>480.44064258</v>
      </c>
      <c r="H26" s="20" t="n">
        <v>2.92601507</v>
      </c>
      <c r="I26" s="18" t="n">
        <v>490.25185454</v>
      </c>
      <c r="J26" s="20" t="n">
        <v>2.814925</v>
      </c>
      <c r="K26" s="18" t="n">
        <v>507.24825126</v>
      </c>
      <c r="L26" s="20" t="n">
        <v>3.62192542</v>
      </c>
      <c r="M26" s="18" t="n">
        <v>467.99747676</v>
      </c>
      <c r="N26" s="20" t="n">
        <v>7.60690177</v>
      </c>
      <c r="O26" s="18" t="s">
        <v>481</v>
      </c>
      <c r="P26" s="20" t="s">
        <v>481</v>
      </c>
      <c r="Q26" s="18" t="s">
        <v>481</v>
      </c>
      <c r="R26" s="20" t="s">
        <v>481</v>
      </c>
      <c r="S26" s="18" t="s">
        <v>481</v>
      </c>
      <c r="T26" s="20" t="s">
        <v>481</v>
      </c>
      <c r="U26" s="18" t="n">
        <v>428.70818683</v>
      </c>
      <c r="V26" s="20" t="n">
        <v>14.58287173</v>
      </c>
    </row>
    <row r="27" spans="1:22">
      <c r="A27" s="15" t="s">
        <v>502</v>
      </c>
      <c r="B27" s="17" t="n">
        <v>5299</v>
      </c>
      <c r="C27" s="18">
        <f>(80.0/B27*100)</f>
        <v/>
      </c>
      <c r="D27" s="19" t="n">
        <v>5219</v>
      </c>
      <c r="E27" s="18" t="n">
        <v>470.0205281</v>
      </c>
      <c r="F27" s="20" t="n">
        <v>5.04370986</v>
      </c>
      <c r="G27" s="18" t="n">
        <v>488.42465108</v>
      </c>
      <c r="H27" s="20" t="n">
        <v>2.93043527</v>
      </c>
      <c r="I27" s="18" t="n">
        <v>500.66316956</v>
      </c>
      <c r="J27" s="20" t="n">
        <v>3.00354598</v>
      </c>
      <c r="K27" s="18" t="n">
        <v>504.62403287</v>
      </c>
      <c r="L27" s="20" t="n">
        <v>3.49004944</v>
      </c>
      <c r="M27" s="18" t="n">
        <v>420.45359793</v>
      </c>
      <c r="N27" s="20" t="n">
        <v>3.81960599</v>
      </c>
      <c r="O27" s="18" t="s">
        <v>481</v>
      </c>
      <c r="P27" s="20" t="s">
        <v>481</v>
      </c>
      <c r="Q27" s="18" t="s">
        <v>481</v>
      </c>
      <c r="R27" s="20" t="s">
        <v>481</v>
      </c>
      <c r="S27" s="18" t="s">
        <v>481</v>
      </c>
      <c r="T27" s="20" t="s">
        <v>481</v>
      </c>
      <c r="U27" s="18" t="n">
        <v>394.7004115</v>
      </c>
      <c r="V27" s="20" t="n">
        <v>8.7516856</v>
      </c>
    </row>
    <row r="28" spans="1:22">
      <c r="A28" s="15" t="s">
        <v>503</v>
      </c>
      <c r="B28" s="17" t="n">
        <v>7568</v>
      </c>
      <c r="C28" s="18">
        <f>(262.0/B28*100)</f>
        <v/>
      </c>
      <c r="D28" s="19" t="n">
        <v>7306</v>
      </c>
      <c r="E28" s="18" t="n">
        <v>415.33263084</v>
      </c>
      <c r="F28" s="20" t="n">
        <v>4.07157057</v>
      </c>
      <c r="G28" s="18" t="n">
        <v>421.89882627</v>
      </c>
      <c r="H28" s="20" t="n">
        <v>2.96949492</v>
      </c>
      <c r="I28" s="18" t="n">
        <v>437.15403387</v>
      </c>
      <c r="J28" s="20" t="n">
        <v>3.37643806</v>
      </c>
      <c r="K28" s="18" t="n">
        <v>434.25221053</v>
      </c>
      <c r="L28" s="20" t="n">
        <v>4.92374813</v>
      </c>
      <c r="M28" s="18" t="n">
        <v>420.50292955</v>
      </c>
      <c r="N28" s="20" t="n">
        <v>13.30341568</v>
      </c>
      <c r="O28" s="18" t="s">
        <v>481</v>
      </c>
      <c r="P28" s="20" t="s">
        <v>481</v>
      </c>
      <c r="Q28" s="18" t="s">
        <v>481</v>
      </c>
      <c r="R28" s="20" t="s">
        <v>481</v>
      </c>
      <c r="S28" s="18" t="s">
        <v>481</v>
      </c>
      <c r="T28" s="20" t="s">
        <v>481</v>
      </c>
      <c r="U28" s="18" t="n">
        <v>381.34683302</v>
      </c>
      <c r="V28" s="20" t="n">
        <v>7.76327633</v>
      </c>
    </row>
    <row r="29" spans="1:22">
      <c r="A29" s="15" t="s">
        <v>504</v>
      </c>
      <c r="B29" s="17" t="n">
        <v>5385</v>
      </c>
      <c r="C29" s="18">
        <f>(30.0/B29*100)</f>
        <v/>
      </c>
      <c r="D29" s="19" t="n">
        <v>5355</v>
      </c>
      <c r="E29" s="18" t="n">
        <v>497.78702109</v>
      </c>
      <c r="F29" s="20" t="n">
        <v>6.80783063</v>
      </c>
      <c r="G29" s="18" t="n">
        <v>493.96720889</v>
      </c>
      <c r="H29" s="20" t="n">
        <v>3.7834728</v>
      </c>
      <c r="I29" s="18" t="n">
        <v>515.30642242</v>
      </c>
      <c r="J29" s="20" t="n">
        <v>3.10859384</v>
      </c>
      <c r="K29" s="18" t="n">
        <v>538.35111366</v>
      </c>
      <c r="L29" s="20" t="n">
        <v>4.90890359</v>
      </c>
      <c r="M29" s="18" t="n">
        <v>500.05950033</v>
      </c>
      <c r="N29" s="20" t="n">
        <v>5.45605007</v>
      </c>
      <c r="O29" s="18" t="s">
        <v>481</v>
      </c>
      <c r="P29" s="20" t="s">
        <v>481</v>
      </c>
      <c r="Q29" s="18" t="n">
        <v>314.02123871</v>
      </c>
      <c r="R29" s="20" t="n">
        <v>13.26138992</v>
      </c>
      <c r="S29" s="18" t="s">
        <v>481</v>
      </c>
      <c r="T29" s="20" t="s">
        <v>481</v>
      </c>
      <c r="U29" s="18" t="n">
        <v>427.50655727</v>
      </c>
      <c r="V29" s="20" t="n">
        <v>10.07057379</v>
      </c>
    </row>
    <row r="30" spans="1:22">
      <c r="A30" s="15" t="s">
        <v>505</v>
      </c>
      <c r="B30" s="17" t="n">
        <v>4520</v>
      </c>
      <c r="C30" s="18">
        <f>(167.0/B30*100)</f>
        <v/>
      </c>
      <c r="D30" s="19" t="n">
        <v>4353</v>
      </c>
      <c r="E30" s="18" t="n">
        <v>505.56915187</v>
      </c>
      <c r="F30" s="20" t="n">
        <v>6.64204049</v>
      </c>
      <c r="G30" s="18" t="n">
        <v>511.66552019</v>
      </c>
      <c r="H30" s="20" t="n">
        <v>3.86999207</v>
      </c>
      <c r="I30" s="18" t="n">
        <v>528.48356618</v>
      </c>
      <c r="J30" s="20" t="n">
        <v>3.92017705</v>
      </c>
      <c r="K30" s="18" t="n">
        <v>534.61482182</v>
      </c>
      <c r="L30" s="20" t="n">
        <v>3.60375172</v>
      </c>
      <c r="M30" s="18" t="n">
        <v>418.7611067</v>
      </c>
      <c r="N30" s="20" t="n">
        <v>6.04878688</v>
      </c>
      <c r="O30" s="18" t="s">
        <v>481</v>
      </c>
      <c r="P30" s="20" t="s">
        <v>481</v>
      </c>
      <c r="Q30" s="18" t="s">
        <v>481</v>
      </c>
      <c r="R30" s="20" t="s">
        <v>481</v>
      </c>
      <c r="S30" s="18" t="s">
        <v>481</v>
      </c>
      <c r="T30" s="20" t="s">
        <v>481</v>
      </c>
      <c r="U30" s="18" t="n">
        <v>420.82864095</v>
      </c>
      <c r="V30" s="20" t="n">
        <v>10.09857895</v>
      </c>
    </row>
    <row r="31" spans="1:22">
      <c r="A31" s="15" t="s">
        <v>506</v>
      </c>
      <c r="B31" s="17" t="n">
        <v>5456</v>
      </c>
      <c r="C31" s="18">
        <f>(139.0/B31*100)</f>
        <v/>
      </c>
      <c r="D31" s="19" t="n">
        <v>5317</v>
      </c>
      <c r="E31" s="18" t="n">
        <v>504.03519511</v>
      </c>
      <c r="F31" s="20" t="n">
        <v>5.22142265</v>
      </c>
      <c r="G31" s="18" t="n">
        <v>519.04994648</v>
      </c>
      <c r="H31" s="20" t="n">
        <v>3.13802948</v>
      </c>
      <c r="I31" s="18" t="n">
        <v>523.98790349</v>
      </c>
      <c r="J31" s="20" t="n">
        <v>3.08431842</v>
      </c>
      <c r="K31" s="18" t="n">
        <v>521.95466259</v>
      </c>
      <c r="L31" s="20" t="n">
        <v>3.94276031</v>
      </c>
      <c r="M31" s="18" t="s">
        <v>481</v>
      </c>
      <c r="N31" s="20" t="s">
        <v>481</v>
      </c>
      <c r="O31" s="18" t="s">
        <v>481</v>
      </c>
      <c r="P31" s="20" t="s">
        <v>481</v>
      </c>
      <c r="Q31" s="18" t="s">
        <v>481</v>
      </c>
      <c r="R31" s="20" t="s">
        <v>481</v>
      </c>
      <c r="S31" s="18" t="s">
        <v>481</v>
      </c>
      <c r="T31" s="20" t="s">
        <v>481</v>
      </c>
      <c r="U31" s="18" t="n">
        <v>407.1945462</v>
      </c>
      <c r="V31" s="20" t="n">
        <v>8.494665469999999</v>
      </c>
    </row>
    <row r="32" spans="1:22">
      <c r="A32" s="15" t="s">
        <v>507</v>
      </c>
      <c r="B32" s="17" t="n">
        <v>4478</v>
      </c>
      <c r="C32" s="18">
        <f>(6.0/B32*100)</f>
        <v/>
      </c>
      <c r="D32" s="19" t="n">
        <v>4472</v>
      </c>
      <c r="E32" s="18" t="n">
        <v>484.04161063</v>
      </c>
      <c r="F32" s="20" t="n">
        <v>5.57688139</v>
      </c>
      <c r="G32" s="18" t="n">
        <v>501.98468019</v>
      </c>
      <c r="H32" s="20" t="n">
        <v>3.66157454</v>
      </c>
      <c r="I32" s="18" t="n">
        <v>509.21577444</v>
      </c>
      <c r="J32" s="20" t="n">
        <v>3.12760006</v>
      </c>
      <c r="K32" s="18" t="n">
        <v>525.2166519899999</v>
      </c>
      <c r="L32" s="20" t="n">
        <v>3.36593524</v>
      </c>
      <c r="M32" s="18" t="n">
        <v>418.27699634</v>
      </c>
      <c r="N32" s="20" t="n">
        <v>11.93967801</v>
      </c>
      <c r="O32" s="18" t="s">
        <v>481</v>
      </c>
      <c r="P32" s="20" t="s">
        <v>481</v>
      </c>
      <c r="Q32" s="18" t="s">
        <v>481</v>
      </c>
      <c r="R32" s="20" t="s">
        <v>481</v>
      </c>
      <c r="S32" s="18" t="s">
        <v>481</v>
      </c>
      <c r="T32" s="20" t="s">
        <v>481</v>
      </c>
      <c r="U32" s="18" t="n">
        <v>423.3150564</v>
      </c>
      <c r="V32" s="20" t="n">
        <v>12.81333943</v>
      </c>
    </row>
    <row r="33" spans="1:22">
      <c r="A33" s="15" t="s">
        <v>508</v>
      </c>
      <c r="B33" s="17" t="n">
        <v>7325</v>
      </c>
      <c r="C33" s="18">
        <f>(78.0/B33*100)</f>
        <v/>
      </c>
      <c r="D33" s="19" t="n">
        <v>7247</v>
      </c>
      <c r="E33" s="18" t="n">
        <v>474.87462629</v>
      </c>
      <c r="F33" s="20" t="n">
        <v>6.86451085</v>
      </c>
      <c r="G33" s="18" t="n">
        <v>489.92430456</v>
      </c>
      <c r="H33" s="20" t="n">
        <v>4.05025235</v>
      </c>
      <c r="I33" s="18" t="n">
        <v>500.20910268</v>
      </c>
      <c r="J33" s="20" t="n">
        <v>4.35021329</v>
      </c>
      <c r="K33" s="18" t="n">
        <v>505.51380361</v>
      </c>
      <c r="L33" s="20" t="n">
        <v>4.4107621</v>
      </c>
      <c r="M33" s="18" t="n">
        <v>504.79760102</v>
      </c>
      <c r="N33" s="20" t="n">
        <v>3.40739521</v>
      </c>
      <c r="O33" s="18" t="s">
        <v>481</v>
      </c>
      <c r="P33" s="20" t="s">
        <v>481</v>
      </c>
      <c r="Q33" s="18" t="s">
        <v>481</v>
      </c>
      <c r="R33" s="20" t="s">
        <v>481</v>
      </c>
      <c r="S33" s="18" t="s">
        <v>481</v>
      </c>
      <c r="T33" s="20" t="s">
        <v>481</v>
      </c>
      <c r="U33" s="18" t="n">
        <v>461.27878347</v>
      </c>
      <c r="V33" s="20" t="n">
        <v>11.14982709</v>
      </c>
    </row>
    <row r="34" spans="1:22">
      <c r="A34" s="15" t="s">
        <v>509</v>
      </c>
      <c r="B34" s="17" t="n">
        <v>6350</v>
      </c>
      <c r="C34" s="18">
        <f>(76.0/B34*100)</f>
        <v/>
      </c>
      <c r="D34" s="19" t="n">
        <v>6274</v>
      </c>
      <c r="E34" s="18" t="n">
        <v>460.31599792</v>
      </c>
      <c r="F34" s="20" t="n">
        <v>4.71546334</v>
      </c>
      <c r="G34" s="18" t="n">
        <v>465.93306465</v>
      </c>
      <c r="H34" s="20" t="n">
        <v>3.46294483</v>
      </c>
      <c r="I34" s="18" t="n">
        <v>466.8864751</v>
      </c>
      <c r="J34" s="20" t="n">
        <v>3.8024911</v>
      </c>
      <c r="K34" s="18" t="n">
        <v>465.58842612</v>
      </c>
      <c r="L34" s="20" t="n">
        <v>4.82534878</v>
      </c>
      <c r="M34" s="18" t="n">
        <v>412.69710629</v>
      </c>
      <c r="N34" s="20" t="n">
        <v>14.24962195</v>
      </c>
      <c r="O34" s="18" t="s">
        <v>481</v>
      </c>
      <c r="P34" s="20" t="s">
        <v>481</v>
      </c>
      <c r="Q34" s="18" t="n">
        <v>263.37193708</v>
      </c>
      <c r="R34" s="20" t="n">
        <v>13.61114927</v>
      </c>
      <c r="S34" s="18" t="s">
        <v>481</v>
      </c>
      <c r="T34" s="20" t="s">
        <v>481</v>
      </c>
      <c r="U34" s="18" t="n">
        <v>368.32720352</v>
      </c>
      <c r="V34" s="20" t="n">
        <v>9.20801601</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505.2158807</v>
      </c>
      <c r="T35" s="20" t="n">
        <v>1.4729023</v>
      </c>
      <c r="U35" s="18" t="s">
        <v>481</v>
      </c>
      <c r="V35" s="20" t="s">
        <v>481</v>
      </c>
    </row>
    <row r="36" spans="1:22">
      <c r="A36" s="15" t="s">
        <v>511</v>
      </c>
      <c r="B36" s="17" t="n">
        <v>6736</v>
      </c>
      <c r="C36" s="18">
        <f>(55.0/B36*100)</f>
        <v/>
      </c>
      <c r="D36" s="19" t="n">
        <v>6681</v>
      </c>
      <c r="E36" s="18" t="n">
        <v>478.03126927</v>
      </c>
      <c r="F36" s="20" t="n">
        <v>5.57089212</v>
      </c>
      <c r="G36" s="18" t="n">
        <v>482.98488363</v>
      </c>
      <c r="H36" s="20" t="n">
        <v>3.81703548</v>
      </c>
      <c r="I36" s="18" t="n">
        <v>503.88097977</v>
      </c>
      <c r="J36" s="20" t="n">
        <v>3.66335515</v>
      </c>
      <c r="K36" s="18" t="n">
        <v>512.26366427</v>
      </c>
      <c r="L36" s="20" t="n">
        <v>3.27126446</v>
      </c>
      <c r="M36" s="18" t="n">
        <v>490.3722416</v>
      </c>
      <c r="N36" s="20" t="n">
        <v>4.18420925</v>
      </c>
      <c r="O36" s="18" t="s">
        <v>481</v>
      </c>
      <c r="P36" s="20" t="s">
        <v>481</v>
      </c>
      <c r="Q36" s="18" t="s">
        <v>481</v>
      </c>
      <c r="R36" s="20" t="s">
        <v>481</v>
      </c>
      <c r="S36" s="18" t="s">
        <v>481</v>
      </c>
      <c r="T36" s="20" t="s">
        <v>481</v>
      </c>
      <c r="U36" s="18" t="n">
        <v>424.61456641</v>
      </c>
      <c r="V36" s="20" t="n">
        <v>8.60534359</v>
      </c>
    </row>
    <row r="37" spans="1:22">
      <c r="A37" s="15" t="s">
        <v>512</v>
      </c>
      <c r="B37" s="17" t="n">
        <v>5458</v>
      </c>
      <c r="C37" s="18">
        <f>(107.0/B37*100)</f>
        <v/>
      </c>
      <c r="D37" s="19" t="n">
        <v>5351</v>
      </c>
      <c r="E37" s="18" t="n">
        <v>499.59295266</v>
      </c>
      <c r="F37" s="20" t="n">
        <v>5.02214415</v>
      </c>
      <c r="G37" s="18" t="n">
        <v>505.23002226</v>
      </c>
      <c r="H37" s="20" t="n">
        <v>3.41704098</v>
      </c>
      <c r="I37" s="18" t="n">
        <v>515.49509879</v>
      </c>
      <c r="J37" s="20" t="n">
        <v>4.2238094</v>
      </c>
      <c r="K37" s="18" t="n">
        <v>520.70318659</v>
      </c>
      <c r="L37" s="20" t="n">
        <v>5.16689251</v>
      </c>
      <c r="M37" s="18" t="n">
        <v>377.66528973</v>
      </c>
      <c r="N37" s="20" t="n">
        <v>8.85964399</v>
      </c>
      <c r="O37" s="18" t="s">
        <v>481</v>
      </c>
      <c r="P37" s="20" t="s">
        <v>481</v>
      </c>
      <c r="Q37" s="18" t="s">
        <v>481</v>
      </c>
      <c r="R37" s="20" t="s">
        <v>481</v>
      </c>
      <c r="S37" s="18" t="s">
        <v>481</v>
      </c>
      <c r="T37" s="20" t="s">
        <v>481</v>
      </c>
      <c r="U37" s="18" t="n">
        <v>403.89113584</v>
      </c>
      <c r="V37" s="20" t="n">
        <v>11.45246524</v>
      </c>
    </row>
    <row r="38" spans="1:22">
      <c r="A38" s="15" t="s">
        <v>513</v>
      </c>
      <c r="B38" s="17" t="n">
        <v>5860</v>
      </c>
      <c r="C38" s="18">
        <f>(22.0/B38*100)</f>
        <v/>
      </c>
      <c r="D38" s="19" t="n">
        <v>5838</v>
      </c>
      <c r="E38" s="18" t="n">
        <v>472.94251052</v>
      </c>
      <c r="F38" s="20" t="n">
        <v>6.24310359</v>
      </c>
      <c r="G38" s="18" t="n">
        <v>492.11315093</v>
      </c>
      <c r="H38" s="20" t="n">
        <v>4.1492808</v>
      </c>
      <c r="I38" s="18" t="n">
        <v>508.15143955</v>
      </c>
      <c r="J38" s="20" t="n">
        <v>4.0290174</v>
      </c>
      <c r="K38" s="18" t="n">
        <v>513.79022015</v>
      </c>
      <c r="L38" s="20" t="n">
        <v>4.04989653</v>
      </c>
      <c r="M38" s="18" t="n">
        <v>451.3764209</v>
      </c>
      <c r="N38" s="20" t="n">
        <v>7.03334187</v>
      </c>
      <c r="O38" s="18" t="s">
        <v>481</v>
      </c>
      <c r="P38" s="20" t="s">
        <v>481</v>
      </c>
      <c r="Q38" s="18" t="s">
        <v>481</v>
      </c>
      <c r="R38" s="20" t="s">
        <v>481</v>
      </c>
      <c r="S38" s="18" t="s">
        <v>481</v>
      </c>
      <c r="T38" s="20" t="s">
        <v>481</v>
      </c>
      <c r="U38" s="18" t="n">
        <v>441.99559358</v>
      </c>
      <c r="V38" s="20" t="n">
        <v>7.73334153</v>
      </c>
    </row>
    <row r="39" spans="1:22">
      <c r="A39" s="15" t="s">
        <v>514</v>
      </c>
      <c r="B39" s="17" t="n">
        <v>5895</v>
      </c>
      <c r="C39" s="18">
        <f>(33.0/B39*100)</f>
        <v/>
      </c>
      <c r="D39" s="19" t="n">
        <v>5862</v>
      </c>
      <c r="E39" s="18" t="n">
        <v>421.29619532</v>
      </c>
      <c r="F39" s="20" t="n">
        <v>5.38939497</v>
      </c>
      <c r="G39" s="18" t="n">
        <v>425.00684684</v>
      </c>
      <c r="H39" s="20" t="n">
        <v>3.8717989</v>
      </c>
      <c r="I39" s="18" t="n">
        <v>439.07939539</v>
      </c>
      <c r="J39" s="20" t="n">
        <v>4.88178695</v>
      </c>
      <c r="K39" s="18" t="n">
        <v>448.81003394</v>
      </c>
      <c r="L39" s="20" t="n">
        <v>5.15454237</v>
      </c>
      <c r="M39" s="18" t="n">
        <v>385.43607751</v>
      </c>
      <c r="N39" s="20" t="n">
        <v>6.46388279</v>
      </c>
      <c r="O39" s="18" t="s">
        <v>481</v>
      </c>
      <c r="P39" s="20" t="s">
        <v>481</v>
      </c>
      <c r="Q39" s="18" t="s">
        <v>481</v>
      </c>
      <c r="R39" s="20" t="s">
        <v>481</v>
      </c>
      <c r="S39" s="18" t="s">
        <v>481</v>
      </c>
      <c r="T39" s="20" t="s">
        <v>481</v>
      </c>
      <c r="U39" s="18" t="n">
        <v>363.627021</v>
      </c>
      <c r="V39" s="20" t="n">
        <v>12.90600021</v>
      </c>
    </row>
    <row r="40" spans="1:22">
      <c r="A40" s="15" t="s">
        <v>515</v>
      </c>
      <c r="B40" s="17" t="n">
        <v>14157</v>
      </c>
      <c r="C40" s="18">
        <f>(382.0/B40*100)</f>
        <v/>
      </c>
      <c r="D40" s="19" t="n">
        <v>13775</v>
      </c>
      <c r="E40" s="18" t="n">
        <v>489.93570112</v>
      </c>
      <c r="F40" s="20" t="n">
        <v>5.09191562</v>
      </c>
      <c r="G40" s="18" t="n">
        <v>494.71272385</v>
      </c>
      <c r="H40" s="20" t="n">
        <v>3.58059497</v>
      </c>
      <c r="I40" s="18" t="n">
        <v>514.95274246</v>
      </c>
      <c r="J40" s="20" t="n">
        <v>3.40344112</v>
      </c>
      <c r="K40" s="18" t="n">
        <v>509.55810033</v>
      </c>
      <c r="L40" s="20" t="n">
        <v>4.60551582</v>
      </c>
      <c r="M40" s="18" t="n">
        <v>419.2667557</v>
      </c>
      <c r="N40" s="20" t="n">
        <v>6.86651094</v>
      </c>
      <c r="O40" s="18" t="s">
        <v>481</v>
      </c>
      <c r="P40" s="20" t="s">
        <v>481</v>
      </c>
      <c r="Q40" s="18" t="s">
        <v>481</v>
      </c>
      <c r="R40" s="20" t="s">
        <v>481</v>
      </c>
      <c r="S40" s="18" t="s">
        <v>481</v>
      </c>
      <c r="T40" s="20" t="s">
        <v>481</v>
      </c>
      <c r="U40" s="18" t="n">
        <v>404.72645293</v>
      </c>
      <c r="V40" s="20" t="n">
        <v>8.25620792</v>
      </c>
    </row>
    <row r="41" spans="1:22">
      <c r="A41" s="15" t="s">
        <v>516</v>
      </c>
      <c r="B41" s="17" t="n">
        <v>5712</v>
      </c>
      <c r="C41" s="18">
        <f>(51.0/B41*100)</f>
        <v/>
      </c>
      <c r="D41" s="19" t="n">
        <v>5661</v>
      </c>
      <c r="E41" s="18" t="n">
        <v>484.11535843</v>
      </c>
      <c r="F41" s="20" t="n">
        <v>6.494608</v>
      </c>
      <c r="G41" s="18" t="n">
        <v>483.98733138</v>
      </c>
      <c r="H41" s="20" t="n">
        <v>4.10852075</v>
      </c>
      <c r="I41" s="18" t="n">
        <v>505.17382775</v>
      </c>
      <c r="J41" s="20" t="n">
        <v>3.58423617</v>
      </c>
      <c r="K41" s="18" t="n">
        <v>523.27654811</v>
      </c>
      <c r="L41" s="20" t="n">
        <v>4.20082746</v>
      </c>
      <c r="M41" s="18" t="n">
        <v>460.36740886</v>
      </c>
      <c r="N41" s="20" t="n">
        <v>8.72283927</v>
      </c>
      <c r="O41" s="18" t="s">
        <v>481</v>
      </c>
      <c r="P41" s="20" t="s">
        <v>481</v>
      </c>
      <c r="Q41" s="18" t="n">
        <v>399.91015703</v>
      </c>
      <c r="R41" s="20" t="n">
        <v>16.72230739</v>
      </c>
      <c r="S41" s="18" t="s">
        <v>481</v>
      </c>
      <c r="T41" s="20" t="s">
        <v>481</v>
      </c>
      <c r="U41" s="18" t="n">
        <v>399.15130524</v>
      </c>
      <c r="V41" s="20" t="n">
        <v>15.90782299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341.45806882</v>
      </c>
      <c r="F45" s="20" t="n">
        <v>3.74359128</v>
      </c>
      <c r="G45" s="18" t="n">
        <v>347.99811671</v>
      </c>
      <c r="H45" s="20" t="n">
        <v>3.81946008</v>
      </c>
      <c r="I45" s="18" t="n">
        <v>353.42474767</v>
      </c>
      <c r="J45" s="20" t="n">
        <v>4.55300092</v>
      </c>
      <c r="K45" s="18" t="n">
        <v>354.98839551</v>
      </c>
      <c r="L45" s="20" t="n">
        <v>3.54370861</v>
      </c>
      <c r="M45" s="18" t="s">
        <v>481</v>
      </c>
      <c r="N45" s="20" t="s">
        <v>481</v>
      </c>
      <c r="O45" s="18" t="s">
        <v>481</v>
      </c>
      <c r="P45" s="20" t="s">
        <v>481</v>
      </c>
      <c r="Q45" s="18" t="n">
        <v>415.44721572</v>
      </c>
      <c r="R45" s="20" t="n">
        <v>25.91687505</v>
      </c>
      <c r="S45" s="18" t="n">
        <v>353.30008207</v>
      </c>
      <c r="T45" s="20" t="n">
        <v>20.63010587</v>
      </c>
      <c r="U45" s="18" t="n">
        <v>331.53174983</v>
      </c>
      <c r="V45" s="20" t="n">
        <v>7.08581525</v>
      </c>
    </row>
    <row r="46" spans="1:22">
      <c r="A46" s="15" t="s">
        <v>521</v>
      </c>
      <c r="B46" s="17" t="n">
        <v>23141</v>
      </c>
      <c r="C46" s="18">
        <f>(2000.0/B46*100)</f>
        <v/>
      </c>
      <c r="D46" s="19" t="n">
        <v>21141</v>
      </c>
      <c r="E46" s="18" t="n">
        <v>411.23474103</v>
      </c>
      <c r="F46" s="20" t="n">
        <v>4.21931525</v>
      </c>
      <c r="G46" s="18" t="n">
        <v>425.1550323</v>
      </c>
      <c r="H46" s="20" t="n">
        <v>3.13514094</v>
      </c>
      <c r="I46" s="18" t="n">
        <v>436.81787102</v>
      </c>
      <c r="J46" s="20" t="n">
        <v>4.36963477</v>
      </c>
      <c r="K46" s="18" t="n">
        <v>439.92597028</v>
      </c>
      <c r="L46" s="20" t="n">
        <v>5.25872434</v>
      </c>
      <c r="M46" s="18" t="n">
        <v>361.70374871</v>
      </c>
      <c r="N46" s="20" t="n">
        <v>3.67101074</v>
      </c>
      <c r="O46" s="18" t="s">
        <v>481</v>
      </c>
      <c r="P46" s="20" t="s">
        <v>481</v>
      </c>
      <c r="Q46" s="18" t="s">
        <v>481</v>
      </c>
      <c r="R46" s="20" t="s">
        <v>481</v>
      </c>
      <c r="S46" s="18" t="s">
        <v>481</v>
      </c>
      <c r="T46" s="20" t="s">
        <v>481</v>
      </c>
      <c r="U46" s="18" t="n">
        <v>379.17191295</v>
      </c>
      <c r="V46" s="20" t="n">
        <v>4.2913247</v>
      </c>
    </row>
    <row r="47" spans="1:22">
      <c r="A47" s="15" t="s">
        <v>522</v>
      </c>
      <c r="B47" s="17" t="n">
        <v>5928</v>
      </c>
      <c r="C47" s="18">
        <f>(276.0/B47*100)</f>
        <v/>
      </c>
      <c r="D47" s="19" t="n">
        <v>5652</v>
      </c>
      <c r="E47" s="18" t="n">
        <v>430.59784414</v>
      </c>
      <c r="F47" s="20" t="n">
        <v>7.00416388</v>
      </c>
      <c r="G47" s="18" t="n">
        <v>446.88874314</v>
      </c>
      <c r="H47" s="20" t="n">
        <v>5.21257177</v>
      </c>
      <c r="I47" s="18" t="n">
        <v>452.47356249</v>
      </c>
      <c r="J47" s="20" t="n">
        <v>5.16969018</v>
      </c>
      <c r="K47" s="18" t="n">
        <v>471.40076374</v>
      </c>
      <c r="L47" s="20" t="n">
        <v>6.18037201</v>
      </c>
      <c r="M47" s="18" t="n">
        <v>330.16195456</v>
      </c>
      <c r="N47" s="20" t="n">
        <v>6.5233442</v>
      </c>
      <c r="O47" s="18" t="s">
        <v>481</v>
      </c>
      <c r="P47" s="20" t="s">
        <v>481</v>
      </c>
      <c r="Q47" s="18" t="s">
        <v>481</v>
      </c>
      <c r="R47" s="20" t="s">
        <v>481</v>
      </c>
      <c r="S47" s="18" t="s">
        <v>481</v>
      </c>
      <c r="T47" s="20" t="s">
        <v>481</v>
      </c>
      <c r="U47" s="18" t="n">
        <v>341.71454373</v>
      </c>
      <c r="V47" s="20" t="n">
        <v>9.341051950000001</v>
      </c>
    </row>
    <row r="48" spans="1:22">
      <c r="A48" s="15" t="s">
        <v>523</v>
      </c>
      <c r="B48" s="17" t="n">
        <v>9841</v>
      </c>
      <c r="C48" s="18">
        <f>(8.0/B48*100)</f>
        <v/>
      </c>
      <c r="D48" s="19" t="n">
        <v>9833</v>
      </c>
      <c r="E48" s="18" t="n">
        <v>493.37170728</v>
      </c>
      <c r="F48" s="20" t="n">
        <v>7.45266556</v>
      </c>
      <c r="G48" s="18" t="n">
        <v>490.70822994</v>
      </c>
      <c r="H48" s="20" t="n">
        <v>5.94295089</v>
      </c>
      <c r="I48" s="18" t="n">
        <v>504.05658148</v>
      </c>
      <c r="J48" s="20" t="n">
        <v>5.98089389</v>
      </c>
      <c r="K48" s="18" t="n">
        <v>512.2225427</v>
      </c>
      <c r="L48" s="20" t="n">
        <v>6.54639383</v>
      </c>
      <c r="M48" s="18" t="n">
        <v>442.18295743</v>
      </c>
      <c r="N48" s="20" t="n">
        <v>7.02465201</v>
      </c>
      <c r="O48" s="18" t="s">
        <v>481</v>
      </c>
      <c r="P48" s="20" t="s">
        <v>481</v>
      </c>
      <c r="Q48" s="18" t="s">
        <v>481</v>
      </c>
      <c r="R48" s="20" t="s">
        <v>481</v>
      </c>
      <c r="S48" s="18" t="s">
        <v>481</v>
      </c>
      <c r="T48" s="20" t="s">
        <v>481</v>
      </c>
      <c r="U48" s="18" t="n">
        <v>410.35257316</v>
      </c>
      <c r="V48" s="20" t="n">
        <v>21.00750305</v>
      </c>
    </row>
    <row r="49" spans="1:22">
      <c r="A49" s="15" t="s">
        <v>524</v>
      </c>
      <c r="B49" s="17" t="n">
        <v>6349</v>
      </c>
      <c r="C49" s="18">
        <f>(56.0/B49*100)</f>
        <v/>
      </c>
      <c r="D49" s="19" t="n">
        <v>6293</v>
      </c>
      <c r="E49" s="18" t="n">
        <v>407.01588828</v>
      </c>
      <c r="F49" s="20" t="n">
        <v>4.70125712</v>
      </c>
      <c r="G49" s="18" t="n">
        <v>418.94450995</v>
      </c>
      <c r="H49" s="20" t="n">
        <v>3.41133206</v>
      </c>
      <c r="I49" s="18" t="n">
        <v>448.76758818</v>
      </c>
      <c r="J49" s="20" t="n">
        <v>3.92827525</v>
      </c>
      <c r="K49" s="18" t="n">
        <v>437.37806336</v>
      </c>
      <c r="L49" s="20" t="n">
        <v>4.65598256</v>
      </c>
      <c r="M49" s="18" t="s">
        <v>481</v>
      </c>
      <c r="N49" s="20" t="s">
        <v>481</v>
      </c>
      <c r="O49" s="18" t="s">
        <v>481</v>
      </c>
      <c r="P49" s="20" t="s">
        <v>481</v>
      </c>
      <c r="Q49" s="18" t="s">
        <v>481</v>
      </c>
      <c r="R49" s="20" t="s">
        <v>481</v>
      </c>
      <c r="S49" s="18" t="n">
        <v>372.77381679</v>
      </c>
      <c r="T49" s="20" t="n">
        <v>23.12775375</v>
      </c>
      <c r="U49" s="18" t="n">
        <v>347.28061072</v>
      </c>
      <c r="V49" s="20" t="n">
        <v>8.4511044</v>
      </c>
    </row>
    <row r="50" spans="1:22">
      <c r="A50" s="15" t="s">
        <v>525</v>
      </c>
      <c r="B50" s="17" t="n">
        <v>11795</v>
      </c>
      <c r="C50" s="18">
        <f>(302.0/B50*100)</f>
        <v/>
      </c>
      <c r="D50" s="19" t="n">
        <v>11493</v>
      </c>
      <c r="E50" s="18" t="n">
        <v>389.93518118</v>
      </c>
      <c r="F50" s="20" t="n">
        <v>4.518875</v>
      </c>
      <c r="G50" s="18" t="n">
        <v>406.85132667</v>
      </c>
      <c r="H50" s="20" t="n">
        <v>3.68096164</v>
      </c>
      <c r="I50" s="18" t="n">
        <v>442.81418055</v>
      </c>
      <c r="J50" s="20" t="n">
        <v>3.15338418</v>
      </c>
      <c r="K50" s="18" t="n">
        <v>464.72516422</v>
      </c>
      <c r="L50" s="20" t="n">
        <v>3.16175976</v>
      </c>
      <c r="M50" s="18" t="n">
        <v>366.92642505</v>
      </c>
      <c r="N50" s="20" t="n">
        <v>6.73675518</v>
      </c>
      <c r="O50" s="18" t="s">
        <v>481</v>
      </c>
      <c r="P50" s="20" t="s">
        <v>481</v>
      </c>
      <c r="Q50" s="18" t="s">
        <v>481</v>
      </c>
      <c r="R50" s="20" t="s">
        <v>481</v>
      </c>
      <c r="S50" s="18" t="s">
        <v>481</v>
      </c>
      <c r="T50" s="20" t="s">
        <v>481</v>
      </c>
      <c r="U50" s="18" t="n">
        <v>358.21635361</v>
      </c>
      <c r="V50" s="20" t="n">
        <v>9.061864529999999</v>
      </c>
    </row>
    <row r="51" spans="1:22">
      <c r="A51" s="15" t="s">
        <v>526</v>
      </c>
      <c r="B51" s="17" t="n">
        <v>6866</v>
      </c>
      <c r="C51" s="18">
        <f>(113.0/B51*100)</f>
        <v/>
      </c>
      <c r="D51" s="19" t="n">
        <v>6753</v>
      </c>
      <c r="E51" s="18" t="n">
        <v>418.31722995</v>
      </c>
      <c r="F51" s="20" t="n">
        <v>3.33592092</v>
      </c>
      <c r="G51" s="18" t="n">
        <v>434.7670531</v>
      </c>
      <c r="H51" s="20" t="n">
        <v>3.24789786</v>
      </c>
      <c r="I51" s="18" t="n">
        <v>443.6938787</v>
      </c>
      <c r="J51" s="20" t="n">
        <v>4.00557595</v>
      </c>
      <c r="K51" s="18" t="n">
        <v>435.73275637</v>
      </c>
      <c r="L51" s="20" t="n">
        <v>5.30677629</v>
      </c>
      <c r="M51" s="18" t="n">
        <v>383.27112715</v>
      </c>
      <c r="N51" s="20" t="n">
        <v>7.20497991</v>
      </c>
      <c r="O51" s="18" t="s">
        <v>481</v>
      </c>
      <c r="P51" s="20" t="s">
        <v>481</v>
      </c>
      <c r="Q51" s="18" t="n">
        <v>427.96430568</v>
      </c>
      <c r="R51" s="20" t="n">
        <v>5.20460603</v>
      </c>
      <c r="S51" s="18" t="s">
        <v>481</v>
      </c>
      <c r="T51" s="20" t="s">
        <v>481</v>
      </c>
      <c r="U51" s="18" t="n">
        <v>397.88895542</v>
      </c>
      <c r="V51" s="20" t="n">
        <v>9.413908210000001</v>
      </c>
    </row>
    <row r="52" spans="1:22">
      <c r="A52" s="15" t="s">
        <v>527</v>
      </c>
      <c r="B52" s="17" t="n">
        <v>5809</v>
      </c>
      <c r="C52" s="18">
        <f>(94.0/B52*100)</f>
        <v/>
      </c>
      <c r="D52" s="19" t="n">
        <v>5715</v>
      </c>
      <c r="E52" s="18" t="n">
        <v>494.54327712</v>
      </c>
      <c r="F52" s="20" t="n">
        <v>4.63329832</v>
      </c>
      <c r="G52" s="18" t="n">
        <v>489.11619525</v>
      </c>
      <c r="H52" s="20" t="n">
        <v>3.08267169</v>
      </c>
      <c r="I52" s="18" t="n">
        <v>499.4029065</v>
      </c>
      <c r="J52" s="20" t="n">
        <v>3.54854826</v>
      </c>
      <c r="K52" s="18" t="n">
        <v>510.70464441</v>
      </c>
      <c r="L52" s="20" t="n">
        <v>4.31538951</v>
      </c>
      <c r="M52" s="18" t="n">
        <v>421.26811804</v>
      </c>
      <c r="N52" s="20" t="n">
        <v>5.96822849</v>
      </c>
      <c r="O52" s="18" t="s">
        <v>481</v>
      </c>
      <c r="P52" s="20" t="s">
        <v>481</v>
      </c>
      <c r="Q52" s="18" t="s">
        <v>481</v>
      </c>
      <c r="R52" s="20" t="s">
        <v>481</v>
      </c>
      <c r="S52" s="18" t="s">
        <v>481</v>
      </c>
      <c r="T52" s="20" t="s">
        <v>481</v>
      </c>
      <c r="U52" s="18" t="n">
        <v>422.2608685</v>
      </c>
      <c r="V52" s="20" t="n">
        <v>8.51306902</v>
      </c>
    </row>
    <row r="53" spans="1:22">
      <c r="A53" s="15" t="s">
        <v>528</v>
      </c>
      <c r="B53" s="17" t="n">
        <v>5571</v>
      </c>
      <c r="C53" s="18">
        <f>(101.0/B53*100)</f>
        <v/>
      </c>
      <c r="D53" s="19" t="n">
        <v>5470</v>
      </c>
      <c r="E53" s="18" t="n">
        <v>420.40444361</v>
      </c>
      <c r="F53" s="20" t="n">
        <v>4.99779887</v>
      </c>
      <c r="G53" s="18" t="n">
        <v>440.84981601</v>
      </c>
      <c r="H53" s="20" t="n">
        <v>3.3276428</v>
      </c>
      <c r="I53" s="18" t="n">
        <v>457.79930509</v>
      </c>
      <c r="J53" s="20" t="n">
        <v>2.90384581</v>
      </c>
      <c r="K53" s="18" t="n">
        <v>474.45922943</v>
      </c>
      <c r="L53" s="20" t="n">
        <v>3.43918967</v>
      </c>
      <c r="M53" s="18" t="n">
        <v>364.18043417</v>
      </c>
      <c r="N53" s="20" t="n">
        <v>5.41914123</v>
      </c>
      <c r="O53" s="18" t="s">
        <v>481</v>
      </c>
      <c r="P53" s="20" t="s">
        <v>481</v>
      </c>
      <c r="Q53" s="18" t="s">
        <v>481</v>
      </c>
      <c r="R53" s="20" t="s">
        <v>481</v>
      </c>
      <c r="S53" s="18" t="s">
        <v>481</v>
      </c>
      <c r="T53" s="20" t="s">
        <v>481</v>
      </c>
      <c r="U53" s="18" t="n">
        <v>361.59235974</v>
      </c>
      <c r="V53" s="20" t="n">
        <v>8.344645610000001</v>
      </c>
    </row>
    <row r="54" spans="1:22">
      <c r="A54" s="15" t="s">
        <v>529</v>
      </c>
      <c r="B54" s="17" t="n">
        <v>4740</v>
      </c>
      <c r="C54" s="18">
        <f>(362.0/B54*100)</f>
        <v/>
      </c>
      <c r="D54" s="19" t="n">
        <v>4378</v>
      </c>
      <c r="E54" s="18" t="n">
        <v>351.21726284</v>
      </c>
      <c r="F54" s="20" t="n">
        <v>7.01026595</v>
      </c>
      <c r="G54" s="18" t="n">
        <v>365.98872215</v>
      </c>
      <c r="H54" s="20" t="n">
        <v>3.87711459</v>
      </c>
      <c r="I54" s="18" t="n">
        <v>375.34436098</v>
      </c>
      <c r="J54" s="20" t="n">
        <v>4.4264006</v>
      </c>
      <c r="K54" s="18" t="n">
        <v>383.09407781</v>
      </c>
      <c r="L54" s="20" t="n">
        <v>3.80227786</v>
      </c>
      <c r="M54" s="18" t="n">
        <v>285.11114138</v>
      </c>
      <c r="N54" s="20" t="n">
        <v>8.04981896</v>
      </c>
      <c r="O54" s="18" t="s">
        <v>481</v>
      </c>
      <c r="P54" s="20" t="s">
        <v>481</v>
      </c>
      <c r="Q54" s="18" t="s">
        <v>481</v>
      </c>
      <c r="R54" s="20" t="s">
        <v>481</v>
      </c>
      <c r="S54" s="18" t="s">
        <v>481</v>
      </c>
      <c r="T54" s="20" t="s">
        <v>481</v>
      </c>
      <c r="U54" s="18" t="n">
        <v>303.13355097</v>
      </c>
      <c r="V54" s="20" t="n">
        <v>5.21854471</v>
      </c>
    </row>
    <row r="55" spans="1:22">
      <c r="A55" s="15" t="s">
        <v>530</v>
      </c>
      <c r="B55" s="17" t="n">
        <v>5316</v>
      </c>
      <c r="C55" s="18">
        <f>(22.0/B55*100)</f>
        <v/>
      </c>
      <c r="D55" s="19" t="n">
        <v>5294</v>
      </c>
      <c r="E55" s="18" t="n">
        <v>371.94071684</v>
      </c>
      <c r="F55" s="20" t="n">
        <v>6.64297193</v>
      </c>
      <c r="G55" s="18" t="n">
        <v>390.73497264</v>
      </c>
      <c r="H55" s="20" t="n">
        <v>3.73657226</v>
      </c>
      <c r="I55" s="18" t="n">
        <v>403.29504639</v>
      </c>
      <c r="J55" s="20" t="n">
        <v>3.60646631</v>
      </c>
      <c r="K55" s="18" t="n">
        <v>431.49239341</v>
      </c>
      <c r="L55" s="20" t="n">
        <v>3.75991434</v>
      </c>
      <c r="M55" s="18" t="s">
        <v>481</v>
      </c>
      <c r="N55" s="20" t="s">
        <v>481</v>
      </c>
      <c r="O55" s="18" t="s">
        <v>481</v>
      </c>
      <c r="P55" s="20" t="s">
        <v>481</v>
      </c>
      <c r="Q55" s="18" t="s">
        <v>481</v>
      </c>
      <c r="R55" s="20" t="s">
        <v>481</v>
      </c>
      <c r="S55" s="18" t="n">
        <v>323.84815755</v>
      </c>
      <c r="T55" s="20" t="n">
        <v>25.50825398</v>
      </c>
      <c r="U55" s="18" t="n">
        <v>278.728544</v>
      </c>
      <c r="V55" s="20" t="n">
        <v>9.530841519999999</v>
      </c>
    </row>
    <row r="56" spans="1:22">
      <c r="A56" s="15" t="s">
        <v>531</v>
      </c>
      <c r="B56" s="17" t="n">
        <v>5359</v>
      </c>
      <c r="C56" s="18">
        <f>(77.0/B56*100)</f>
        <v/>
      </c>
      <c r="D56" s="19" t="n">
        <v>5282</v>
      </c>
      <c r="E56" s="18" t="n">
        <v>520.58570015</v>
      </c>
      <c r="F56" s="20" t="n">
        <v>6.31370416</v>
      </c>
      <c r="G56" s="18" t="n">
        <v>525.4899423099999</v>
      </c>
      <c r="H56" s="20" t="n">
        <v>4.41171882</v>
      </c>
      <c r="I56" s="18" t="n">
        <v>538.53288449</v>
      </c>
      <c r="J56" s="20" t="n">
        <v>3.61058645</v>
      </c>
      <c r="K56" s="18" t="n">
        <v>547.65951093</v>
      </c>
      <c r="L56" s="20" t="n">
        <v>5.08752225</v>
      </c>
      <c r="M56" s="18" t="n">
        <v>511.472242</v>
      </c>
      <c r="N56" s="20" t="n">
        <v>3.24970706</v>
      </c>
      <c r="O56" s="18" t="s">
        <v>481</v>
      </c>
      <c r="P56" s="20" t="s">
        <v>481</v>
      </c>
      <c r="Q56" s="18" t="s">
        <v>481</v>
      </c>
      <c r="R56" s="20" t="s">
        <v>481</v>
      </c>
      <c r="S56" s="18" t="s">
        <v>481</v>
      </c>
      <c r="T56" s="20" t="s">
        <v>481</v>
      </c>
      <c r="U56" s="18" t="n">
        <v>479.81139123</v>
      </c>
      <c r="V56" s="20" t="n">
        <v>16.53814368</v>
      </c>
    </row>
    <row r="57" spans="1:22">
      <c r="A57" s="15" t="s">
        <v>532</v>
      </c>
      <c r="B57" s="17" t="n">
        <v>6513</v>
      </c>
      <c r="C57" s="18">
        <f>(0.0/B57*100)</f>
        <v/>
      </c>
      <c r="D57" s="19" t="n">
        <v>6513</v>
      </c>
      <c r="E57" s="18" t="n">
        <v>388.97506371</v>
      </c>
      <c r="F57" s="20" t="n">
        <v>3.93165829</v>
      </c>
      <c r="G57" s="18" t="n">
        <v>396.56083326</v>
      </c>
      <c r="H57" s="20" t="n">
        <v>2.99634312</v>
      </c>
      <c r="I57" s="18" t="n">
        <v>406.30821817</v>
      </c>
      <c r="J57" s="20" t="n">
        <v>3.97171398</v>
      </c>
      <c r="K57" s="18" t="n">
        <v>398.33788561</v>
      </c>
      <c r="L57" s="20" t="n">
        <v>4.28636427</v>
      </c>
      <c r="M57" s="18" t="s">
        <v>481</v>
      </c>
      <c r="N57" s="20" t="s">
        <v>481</v>
      </c>
      <c r="O57" s="18" t="s">
        <v>481</v>
      </c>
      <c r="P57" s="20" t="s">
        <v>481</v>
      </c>
      <c r="Q57" s="18" t="s">
        <v>481</v>
      </c>
      <c r="R57" s="20" t="s">
        <v>481</v>
      </c>
      <c r="S57" s="18" t="n">
        <v>311.5735847</v>
      </c>
      <c r="T57" s="20" t="n">
        <v>25.90377608</v>
      </c>
      <c r="U57" s="18" t="n">
        <v>375.13147488</v>
      </c>
      <c r="V57" s="20" t="n">
        <v>10.72842839</v>
      </c>
    </row>
    <row r="58" spans="1:22">
      <c r="A58" s="15" t="s">
        <v>533</v>
      </c>
      <c r="B58" s="17" t="n">
        <v>7267</v>
      </c>
      <c r="C58" s="18">
        <f>(10.0/B58*100)</f>
        <v/>
      </c>
      <c r="D58" s="19" t="n">
        <v>7257</v>
      </c>
      <c r="E58" s="18" t="n">
        <v>376.93369478</v>
      </c>
      <c r="F58" s="20" t="n">
        <v>4.9601095</v>
      </c>
      <c r="G58" s="18" t="n">
        <v>403.04465418</v>
      </c>
      <c r="H58" s="20" t="n">
        <v>4.04234683</v>
      </c>
      <c r="I58" s="18" t="n">
        <v>414.39287713</v>
      </c>
      <c r="J58" s="20" t="n">
        <v>3.68801358</v>
      </c>
      <c r="K58" s="18" t="n">
        <v>433.02573048</v>
      </c>
      <c r="L58" s="20" t="n">
        <v>3.28001259</v>
      </c>
      <c r="M58" s="18" t="s">
        <v>481</v>
      </c>
      <c r="N58" s="20" t="s">
        <v>481</v>
      </c>
      <c r="O58" s="18" t="s">
        <v>481</v>
      </c>
      <c r="P58" s="20" t="s">
        <v>481</v>
      </c>
      <c r="Q58" s="18" t="s">
        <v>481</v>
      </c>
      <c r="R58" s="20" t="s">
        <v>481</v>
      </c>
      <c r="S58" s="18" t="n">
        <v>319.28236395</v>
      </c>
      <c r="T58" s="20" t="n">
        <v>26.19497366</v>
      </c>
      <c r="U58" s="18" t="n">
        <v>304.18480704</v>
      </c>
      <c r="V58" s="20" t="n">
        <v>14.30909269</v>
      </c>
    </row>
    <row r="59" spans="1:22">
      <c r="A59" s="15" t="s">
        <v>534</v>
      </c>
      <c r="B59" s="17" t="n">
        <v>4826</v>
      </c>
      <c r="C59" s="18">
        <f>(26.0/B59*100)</f>
        <v/>
      </c>
      <c r="D59" s="19" t="n">
        <v>4800</v>
      </c>
      <c r="E59" s="18" t="n">
        <v>317.40431184</v>
      </c>
      <c r="F59" s="20" t="n">
        <v>2.99531045</v>
      </c>
      <c r="G59" s="18" t="n">
        <v>358.47707357</v>
      </c>
      <c r="H59" s="20" t="n">
        <v>3.37297366</v>
      </c>
      <c r="I59" s="18" t="n">
        <v>365.94358755</v>
      </c>
      <c r="J59" s="20" t="n">
        <v>3.49870733</v>
      </c>
      <c r="K59" s="18" t="n">
        <v>368.73402539</v>
      </c>
      <c r="L59" s="20" t="n">
        <v>3.10896731</v>
      </c>
      <c r="M59" s="18" t="s">
        <v>481</v>
      </c>
      <c r="N59" s="20" t="s">
        <v>481</v>
      </c>
      <c r="O59" s="18" t="s">
        <v>481</v>
      </c>
      <c r="P59" s="20" t="s">
        <v>481</v>
      </c>
      <c r="Q59" s="18" t="n">
        <v>261.3012</v>
      </c>
      <c r="R59" s="20" t="n">
        <v>48.97098191</v>
      </c>
      <c r="S59" s="18" t="n">
        <v>274.91099839</v>
      </c>
      <c r="T59" s="20" t="n">
        <v>19.05953188</v>
      </c>
      <c r="U59" s="18" t="n">
        <v>267.59794479</v>
      </c>
      <c r="V59" s="20" t="n">
        <v>10.90203498</v>
      </c>
    </row>
    <row r="60" spans="1:22">
      <c r="A60" s="15" t="s">
        <v>535</v>
      </c>
      <c r="B60" s="17" t="n">
        <v>4546</v>
      </c>
      <c r="C60" s="18">
        <f>(15.0/B60*100)</f>
        <v/>
      </c>
      <c r="D60" s="19" t="n">
        <v>4531</v>
      </c>
      <c r="E60" s="18" t="n">
        <v>310.47730421</v>
      </c>
      <c r="F60" s="20" t="n">
        <v>7.28337326</v>
      </c>
      <c r="G60" s="18" t="n">
        <v>344.68223043</v>
      </c>
      <c r="H60" s="20" t="n">
        <v>6.2621877</v>
      </c>
      <c r="I60" s="18" t="n">
        <v>352.12118414</v>
      </c>
      <c r="J60" s="20" t="n">
        <v>5.9533439</v>
      </c>
      <c r="K60" s="18" t="n">
        <v>362.08685916</v>
      </c>
      <c r="L60" s="20" t="n">
        <v>6.06821359</v>
      </c>
      <c r="M60" s="18" t="s">
        <v>481</v>
      </c>
      <c r="N60" s="20" t="s">
        <v>481</v>
      </c>
      <c r="O60" s="18" t="s">
        <v>481</v>
      </c>
      <c r="P60" s="20" t="s">
        <v>481</v>
      </c>
      <c r="Q60" s="18" t="s">
        <v>481</v>
      </c>
      <c r="R60" s="20" t="s">
        <v>481</v>
      </c>
      <c r="S60" s="18" t="n">
        <v>270.90367949</v>
      </c>
      <c r="T60" s="20" t="n">
        <v>31.94978818</v>
      </c>
      <c r="U60" s="18" t="n">
        <v>303.98222457</v>
      </c>
      <c r="V60" s="20" t="n">
        <v>12.37951263</v>
      </c>
    </row>
    <row r="61" spans="1:22">
      <c r="A61" s="15" t="s">
        <v>536</v>
      </c>
      <c r="B61" s="17" t="n">
        <v>6525</v>
      </c>
      <c r="C61" s="18">
        <f>(163.0/B61*100)</f>
        <v/>
      </c>
      <c r="D61" s="19" t="n">
        <v>6362</v>
      </c>
      <c r="E61" s="18" t="n">
        <v>473.74437631</v>
      </c>
      <c r="F61" s="20" t="n">
        <v>4.61653567</v>
      </c>
      <c r="G61" s="18" t="n">
        <v>469.47672904</v>
      </c>
      <c r="H61" s="20" t="n">
        <v>3.16973359</v>
      </c>
      <c r="I61" s="18" t="n">
        <v>481.4054791</v>
      </c>
      <c r="J61" s="20" t="n">
        <v>3.35401217</v>
      </c>
      <c r="K61" s="18" t="n">
        <v>489.65363634</v>
      </c>
      <c r="L61" s="20" t="n">
        <v>4.36732078</v>
      </c>
      <c r="M61" s="18" t="n">
        <v>383.6044198</v>
      </c>
      <c r="N61" s="20" t="n">
        <v>9.387721190000001</v>
      </c>
      <c r="O61" s="18" t="s">
        <v>481</v>
      </c>
      <c r="P61" s="20" t="s">
        <v>481</v>
      </c>
      <c r="Q61" s="18" t="s">
        <v>481</v>
      </c>
      <c r="R61" s="20" t="s">
        <v>481</v>
      </c>
      <c r="S61" s="18" t="s">
        <v>481</v>
      </c>
      <c r="T61" s="20" t="s">
        <v>481</v>
      </c>
      <c r="U61" s="18" t="n">
        <v>401.14426705</v>
      </c>
      <c r="V61" s="20" t="n">
        <v>9.62243256</v>
      </c>
    </row>
    <row r="62" spans="1:22">
      <c r="A62" s="15" t="s">
        <v>537</v>
      </c>
      <c r="B62" s="17" t="n">
        <v>4476</v>
      </c>
      <c r="C62" s="18">
        <f>(3.0/B62*100)</f>
        <v/>
      </c>
      <c r="D62" s="19" t="n">
        <v>4473</v>
      </c>
      <c r="E62" s="18" t="n">
        <v>512.3671048</v>
      </c>
      <c r="F62" s="20" t="n">
        <v>5.80464944</v>
      </c>
      <c r="G62" s="18" t="n">
        <v>509.52244695</v>
      </c>
      <c r="H62" s="20" t="n">
        <v>2.03386321</v>
      </c>
      <c r="I62" s="18" t="n">
        <v>510.64445868</v>
      </c>
      <c r="J62" s="20" t="n">
        <v>2.75127018</v>
      </c>
      <c r="K62" s="18" t="n">
        <v>519.72572482</v>
      </c>
      <c r="L62" s="20" t="n">
        <v>3.81111469</v>
      </c>
      <c r="M62" s="18" t="n">
        <v>489.95828195</v>
      </c>
      <c r="N62" s="20" t="n">
        <v>4.45531942</v>
      </c>
      <c r="O62" s="18" t="s">
        <v>481</v>
      </c>
      <c r="P62" s="20" t="s">
        <v>481</v>
      </c>
      <c r="Q62" s="18" t="s">
        <v>481</v>
      </c>
      <c r="R62" s="20" t="s">
        <v>481</v>
      </c>
      <c r="S62" s="18" t="s">
        <v>481</v>
      </c>
      <c r="T62" s="20" t="s">
        <v>481</v>
      </c>
      <c r="U62" s="18" t="n">
        <v>465.82875607</v>
      </c>
      <c r="V62" s="20" t="n">
        <v>21.56264303</v>
      </c>
    </row>
    <row r="63" spans="1:22">
      <c r="A63" s="15" t="s">
        <v>538</v>
      </c>
      <c r="B63" s="17" t="n">
        <v>5324</v>
      </c>
      <c r="C63" s="18">
        <f>(13.0/B63*100)</f>
        <v/>
      </c>
      <c r="D63" s="19" t="n">
        <v>5311</v>
      </c>
      <c r="E63" s="18" t="n">
        <v>322.3559721</v>
      </c>
      <c r="F63" s="20" t="n">
        <v>4.10639843</v>
      </c>
      <c r="G63" s="18" t="n">
        <v>349.11245655</v>
      </c>
      <c r="H63" s="20" t="n">
        <v>3.00582834</v>
      </c>
      <c r="I63" s="18" t="n">
        <v>362.29527511</v>
      </c>
      <c r="J63" s="20" t="n">
        <v>3.02626871</v>
      </c>
      <c r="K63" s="18" t="n">
        <v>367.40483517</v>
      </c>
      <c r="L63" s="20" t="n">
        <v>4.12165438</v>
      </c>
      <c r="M63" s="18" t="s">
        <v>481</v>
      </c>
      <c r="N63" s="20" t="s">
        <v>481</v>
      </c>
      <c r="O63" s="18" t="s">
        <v>481</v>
      </c>
      <c r="P63" s="20" t="s">
        <v>481</v>
      </c>
      <c r="Q63" s="18" t="s">
        <v>481</v>
      </c>
      <c r="R63" s="20" t="s">
        <v>481</v>
      </c>
      <c r="S63" s="18" t="n">
        <v>254.98609819</v>
      </c>
      <c r="T63" s="20" t="n">
        <v>41.3488474</v>
      </c>
      <c r="U63" s="18" t="n">
        <v>319.66228127</v>
      </c>
      <c r="V63" s="20" t="n">
        <v>6.37170454</v>
      </c>
    </row>
    <row r="64" spans="1:22">
      <c r="A64" s="15" t="s">
        <v>539</v>
      </c>
      <c r="B64" s="17" t="n">
        <v>3634</v>
      </c>
      <c r="C64" s="18">
        <f>(3.0/B64*100)</f>
        <v/>
      </c>
      <c r="D64" s="19" t="n">
        <v>3631</v>
      </c>
      <c r="E64" s="18" t="n">
        <v>406.46514849</v>
      </c>
      <c r="F64" s="20" t="n">
        <v>8.937818569999999</v>
      </c>
      <c r="G64" s="18" t="n">
        <v>435.25552853</v>
      </c>
      <c r="H64" s="20" t="n">
        <v>4.04306012</v>
      </c>
      <c r="I64" s="18" t="n">
        <v>465.49636844</v>
      </c>
      <c r="J64" s="20" t="n">
        <v>3.27030978</v>
      </c>
      <c r="K64" s="18" t="n">
        <v>470.43082216</v>
      </c>
      <c r="L64" s="20" t="n">
        <v>3.73514883</v>
      </c>
      <c r="M64" s="18" t="s">
        <v>481</v>
      </c>
      <c r="N64" s="20" t="s">
        <v>481</v>
      </c>
      <c r="O64" s="18" t="s">
        <v>481</v>
      </c>
      <c r="P64" s="20" t="s">
        <v>481</v>
      </c>
      <c r="Q64" s="18" t="s">
        <v>481</v>
      </c>
      <c r="R64" s="20" t="s">
        <v>481</v>
      </c>
      <c r="S64" s="18" t="n">
        <v>268.1548</v>
      </c>
      <c r="T64" s="20" t="n">
        <v>65.22071355</v>
      </c>
      <c r="U64" s="18" t="n">
        <v>272.07744089</v>
      </c>
      <c r="V64" s="20" t="n">
        <v>9.56160897</v>
      </c>
    </row>
    <row r="65" spans="1:22">
      <c r="A65" s="15" t="s">
        <v>540</v>
      </c>
      <c r="B65" s="17" t="n">
        <v>5325</v>
      </c>
      <c r="C65" s="18">
        <f>(14.0/B65*100)</f>
        <v/>
      </c>
      <c r="D65" s="19" t="n">
        <v>5311</v>
      </c>
      <c r="E65" s="18" t="n">
        <v>382.95507354</v>
      </c>
      <c r="F65" s="20" t="n">
        <v>4.93328859</v>
      </c>
      <c r="G65" s="18" t="n">
        <v>410.9561636</v>
      </c>
      <c r="H65" s="20" t="n">
        <v>3.48505173</v>
      </c>
      <c r="I65" s="18" t="n">
        <v>433.06673558</v>
      </c>
      <c r="J65" s="20" t="n">
        <v>3.55105952</v>
      </c>
      <c r="K65" s="18" t="n">
        <v>438.24343675</v>
      </c>
      <c r="L65" s="20" t="n">
        <v>4.59957164</v>
      </c>
      <c r="M65" s="18" t="s">
        <v>481</v>
      </c>
      <c r="N65" s="20" t="s">
        <v>481</v>
      </c>
      <c r="O65" s="18" t="s">
        <v>481</v>
      </c>
      <c r="P65" s="20" t="s">
        <v>481</v>
      </c>
      <c r="Q65" s="18" t="n">
        <v>354.68707928</v>
      </c>
      <c r="R65" s="20" t="n">
        <v>38.04433403</v>
      </c>
      <c r="S65" s="18" t="s">
        <v>481</v>
      </c>
      <c r="T65" s="20" t="s">
        <v>481</v>
      </c>
      <c r="U65" s="18" t="n">
        <v>321.47128815</v>
      </c>
      <c r="V65" s="20" t="n">
        <v>8.80243718</v>
      </c>
    </row>
    <row r="66" spans="1:22">
      <c r="A66" s="15" t="s">
        <v>541</v>
      </c>
      <c r="B66" s="17" t="n">
        <v>5665</v>
      </c>
      <c r="C66" s="18">
        <f>(85.0/B66*100)</f>
        <v/>
      </c>
      <c r="D66" s="19" t="n">
        <v>5580</v>
      </c>
      <c r="E66" s="18" t="n">
        <v>444.924966</v>
      </c>
      <c r="F66" s="20" t="n">
        <v>3.41260277</v>
      </c>
      <c r="G66" s="18" t="n">
        <v>437.91756317</v>
      </c>
      <c r="H66" s="20" t="n">
        <v>2.28181872</v>
      </c>
      <c r="I66" s="18" t="n">
        <v>441.28030454</v>
      </c>
      <c r="J66" s="20" t="n">
        <v>3.34540489</v>
      </c>
      <c r="K66" s="18" t="n">
        <v>445.09162307</v>
      </c>
      <c r="L66" s="20" t="n">
        <v>4.29073329</v>
      </c>
      <c r="M66" s="18" t="n">
        <v>375.03384174</v>
      </c>
      <c r="N66" s="20" t="n">
        <v>4.57448314</v>
      </c>
      <c r="O66" s="18" t="s">
        <v>481</v>
      </c>
      <c r="P66" s="20" t="s">
        <v>481</v>
      </c>
      <c r="Q66" s="18" t="s">
        <v>481</v>
      </c>
      <c r="R66" s="20" t="s">
        <v>481</v>
      </c>
      <c r="S66" s="18" t="s">
        <v>481</v>
      </c>
      <c r="T66" s="20" t="s">
        <v>481</v>
      </c>
      <c r="U66" s="18" t="n">
        <v>358.71613476</v>
      </c>
      <c r="V66" s="20" t="n">
        <v>5.18277239</v>
      </c>
    </row>
    <row r="67" spans="1:22">
      <c r="A67" s="15" t="s">
        <v>542</v>
      </c>
      <c r="B67" s="17" t="n">
        <v>6971</v>
      </c>
      <c r="C67" s="18">
        <f>(648.0/B67*100)</f>
        <v/>
      </c>
      <c r="D67" s="19" t="n">
        <v>6323</v>
      </c>
      <c r="E67" s="18" t="n">
        <v>424.92130948</v>
      </c>
      <c r="F67" s="20" t="n">
        <v>5.01579214</v>
      </c>
      <c r="G67" s="18" t="n">
        <v>411.60151673</v>
      </c>
      <c r="H67" s="20" t="n">
        <v>3.28989497</v>
      </c>
      <c r="I67" s="18" t="n">
        <v>408.8837411</v>
      </c>
      <c r="J67" s="20" t="n">
        <v>3.89404891</v>
      </c>
      <c r="K67" s="18" t="n">
        <v>401.31850503</v>
      </c>
      <c r="L67" s="20" t="n">
        <v>4.89862835</v>
      </c>
      <c r="M67" s="18" t="n">
        <v>362.89280251</v>
      </c>
      <c r="N67" s="20" t="n">
        <v>6.96386695</v>
      </c>
      <c r="O67" s="18" t="s">
        <v>481</v>
      </c>
      <c r="P67" s="20" t="s">
        <v>481</v>
      </c>
      <c r="Q67" s="18" t="s">
        <v>481</v>
      </c>
      <c r="R67" s="20" t="s">
        <v>481</v>
      </c>
      <c r="S67" s="18" t="s">
        <v>481</v>
      </c>
      <c r="T67" s="20" t="s">
        <v>481</v>
      </c>
      <c r="U67" s="18" t="n">
        <v>337.16558867</v>
      </c>
      <c r="V67" s="20" t="n">
        <v>8.993394759999999</v>
      </c>
    </row>
    <row r="68" spans="1:22">
      <c r="A68" s="15" t="s">
        <v>543</v>
      </c>
      <c r="B68" s="17" t="n">
        <v>12083</v>
      </c>
      <c r="C68" s="18">
        <f>(31.0/B68*100)</f>
        <v/>
      </c>
      <c r="D68" s="19" t="n">
        <v>12052</v>
      </c>
      <c r="E68" s="18" t="n">
        <v>377.82133675</v>
      </c>
      <c r="F68" s="20" t="n">
        <v>3.94416045</v>
      </c>
      <c r="G68" s="18" t="n">
        <v>403.19669358</v>
      </c>
      <c r="H68" s="20" t="n">
        <v>2.25515744</v>
      </c>
      <c r="I68" s="18" t="n">
        <v>430.98575387</v>
      </c>
      <c r="J68" s="20" t="n">
        <v>2.21924173</v>
      </c>
      <c r="K68" s="18" t="n">
        <v>442.84605999</v>
      </c>
      <c r="L68" s="20" t="n">
        <v>2.50008246</v>
      </c>
      <c r="M68" s="18" t="n">
        <v>328.28585839</v>
      </c>
      <c r="N68" s="20" t="n">
        <v>3.23835827</v>
      </c>
      <c r="O68" s="18" t="s">
        <v>481</v>
      </c>
      <c r="P68" s="20" t="s">
        <v>481</v>
      </c>
      <c r="Q68" s="18" t="s">
        <v>481</v>
      </c>
      <c r="R68" s="20" t="s">
        <v>481</v>
      </c>
      <c r="S68" s="18" t="s">
        <v>481</v>
      </c>
      <c r="T68" s="20" t="s">
        <v>481</v>
      </c>
      <c r="U68" s="18" t="n">
        <v>334.20367198</v>
      </c>
      <c r="V68" s="20" t="n">
        <v>4.84151451</v>
      </c>
    </row>
    <row r="69" spans="1:22">
      <c r="A69" s="15" t="s">
        <v>544</v>
      </c>
      <c r="B69" s="17" t="n">
        <v>4876</v>
      </c>
      <c r="C69" s="18">
        <f>(0.0/B69*100)</f>
        <v/>
      </c>
      <c r="D69" s="19" t="n">
        <v>4876</v>
      </c>
      <c r="E69" s="18" t="n">
        <v>430.34853877</v>
      </c>
      <c r="F69" s="20" t="n">
        <v>4.66657081</v>
      </c>
      <c r="G69" s="18" t="n">
        <v>441.55980035</v>
      </c>
      <c r="H69" s="20" t="n">
        <v>4.57849133</v>
      </c>
      <c r="I69" s="18" t="n">
        <v>429.71987129</v>
      </c>
      <c r="J69" s="20" t="n">
        <v>6.7809995</v>
      </c>
      <c r="K69" s="18" t="n">
        <v>424.94653415</v>
      </c>
      <c r="L69" s="20" t="n">
        <v>6.3376951</v>
      </c>
      <c r="M69" s="18" t="s">
        <v>481</v>
      </c>
      <c r="N69" s="20" t="s">
        <v>481</v>
      </c>
      <c r="O69" s="18" t="s">
        <v>481</v>
      </c>
      <c r="P69" s="20" t="s">
        <v>481</v>
      </c>
      <c r="Q69" s="18" t="s">
        <v>481</v>
      </c>
      <c r="R69" s="20" t="s">
        <v>481</v>
      </c>
      <c r="S69" s="18" t="s">
        <v>481</v>
      </c>
      <c r="T69" s="20" t="s">
        <v>481</v>
      </c>
      <c r="U69" s="18" t="n">
        <v>330.28965399</v>
      </c>
      <c r="V69" s="20" t="n">
        <v>28.85761651</v>
      </c>
    </row>
    <row r="70" spans="1:22">
      <c r="A70" s="15" t="s">
        <v>545</v>
      </c>
      <c r="B70" s="17" t="n">
        <v>6036</v>
      </c>
      <c r="C70" s="18">
        <f>(223.0/B70*100)</f>
        <v/>
      </c>
      <c r="D70" s="19" t="n">
        <v>5813</v>
      </c>
      <c r="E70" s="18" t="n">
        <v>489.16614853</v>
      </c>
      <c r="F70" s="20" t="n">
        <v>5.57119406</v>
      </c>
      <c r="G70" s="18" t="n">
        <v>500.46135781</v>
      </c>
      <c r="H70" s="20" t="n">
        <v>3.67760214</v>
      </c>
      <c r="I70" s="18" t="n">
        <v>503.34341083</v>
      </c>
      <c r="J70" s="20" t="n">
        <v>4.00368476</v>
      </c>
      <c r="K70" s="18" t="n">
        <v>503.08139402</v>
      </c>
      <c r="L70" s="20" t="n">
        <v>4.40748505</v>
      </c>
      <c r="M70" s="18" t="n">
        <v>432.50302033</v>
      </c>
      <c r="N70" s="20" t="n">
        <v>6.8787403</v>
      </c>
      <c r="O70" s="18" t="s">
        <v>481</v>
      </c>
      <c r="P70" s="20" t="s">
        <v>481</v>
      </c>
      <c r="Q70" s="18" t="s">
        <v>481</v>
      </c>
      <c r="R70" s="20" t="s">
        <v>481</v>
      </c>
      <c r="S70" s="18" t="s">
        <v>481</v>
      </c>
      <c r="T70" s="20" t="s">
        <v>481</v>
      </c>
      <c r="U70" s="18" t="n">
        <v>461.73782436</v>
      </c>
      <c r="V70" s="20" t="n">
        <v>9.60921834</v>
      </c>
    </row>
    <row r="71" spans="1:22">
      <c r="A71" s="15" t="s">
        <v>546</v>
      </c>
      <c r="B71" s="17" t="n">
        <v>6115</v>
      </c>
      <c r="C71" s="18">
        <f>(29.0/B71*100)</f>
        <v/>
      </c>
      <c r="D71" s="19" t="n">
        <v>6086</v>
      </c>
      <c r="E71" s="18" t="n">
        <v>519.36117976</v>
      </c>
      <c r="F71" s="20" t="n">
        <v>6.41813711</v>
      </c>
      <c r="G71" s="18" t="n">
        <v>523.15065665</v>
      </c>
      <c r="H71" s="20" t="n">
        <v>3.21252722</v>
      </c>
      <c r="I71" s="18" t="n">
        <v>545.35066938</v>
      </c>
      <c r="J71" s="20" t="n">
        <v>2.83068708</v>
      </c>
      <c r="K71" s="18" t="n">
        <v>558.2497216</v>
      </c>
      <c r="L71" s="20" t="n">
        <v>2.9928767</v>
      </c>
      <c r="M71" s="18" t="n">
        <v>434.90114573</v>
      </c>
      <c r="N71" s="20" t="n">
        <v>6.3583381</v>
      </c>
      <c r="O71" s="18" t="s">
        <v>481</v>
      </c>
      <c r="P71" s="20" t="s">
        <v>481</v>
      </c>
      <c r="Q71" s="18" t="s">
        <v>481</v>
      </c>
      <c r="R71" s="20" t="s">
        <v>481</v>
      </c>
      <c r="S71" s="18" t="s">
        <v>481</v>
      </c>
      <c r="T71" s="20" t="s">
        <v>481</v>
      </c>
      <c r="U71" s="18" t="n">
        <v>420.75146047</v>
      </c>
      <c r="V71" s="20" t="n">
        <v>22.92785368</v>
      </c>
    </row>
    <row r="72" spans="1:22">
      <c r="A72" s="15" t="s">
        <v>547</v>
      </c>
      <c r="B72" s="17" t="n">
        <v>7708</v>
      </c>
      <c r="C72" s="18">
        <f>(5.0/B72*100)</f>
        <v/>
      </c>
      <c r="D72" s="19" t="n">
        <v>7703</v>
      </c>
      <c r="E72" s="18" t="n">
        <v>498.27495848</v>
      </c>
      <c r="F72" s="20" t="n">
        <v>4.3262337</v>
      </c>
      <c r="G72" s="18" t="n">
        <v>492.5493125</v>
      </c>
      <c r="H72" s="20" t="n">
        <v>3.4188934</v>
      </c>
      <c r="I72" s="18" t="n">
        <v>503.60612772</v>
      </c>
      <c r="J72" s="20" t="n">
        <v>3.31183465</v>
      </c>
      <c r="K72" s="18" t="n">
        <v>517.41740071</v>
      </c>
      <c r="L72" s="20" t="n">
        <v>4.22857928</v>
      </c>
      <c r="M72" s="18" t="n">
        <v>444.00457368</v>
      </c>
      <c r="N72" s="20" t="n">
        <v>7.84830689</v>
      </c>
      <c r="O72" s="18" t="s">
        <v>481</v>
      </c>
      <c r="P72" s="20" t="s">
        <v>481</v>
      </c>
      <c r="Q72" s="18" t="s">
        <v>481</v>
      </c>
      <c r="R72" s="20" t="s">
        <v>481</v>
      </c>
      <c r="S72" s="18" t="s">
        <v>481</v>
      </c>
      <c r="T72" s="20" t="s">
        <v>481</v>
      </c>
      <c r="U72" s="18" t="n">
        <v>433.40158657</v>
      </c>
      <c r="V72" s="20" t="n">
        <v>27.13914482</v>
      </c>
    </row>
    <row r="73" spans="1:22">
      <c r="A73" s="15" t="s">
        <v>548</v>
      </c>
      <c r="B73" s="17" t="n">
        <v>8249</v>
      </c>
      <c r="C73" s="18">
        <f>(182.0/B73*100)</f>
        <v/>
      </c>
      <c r="D73" s="19" t="n">
        <v>8067</v>
      </c>
      <c r="E73" s="18" t="n">
        <v>410.75889865</v>
      </c>
      <c r="F73" s="20" t="n">
        <v>7.81814097</v>
      </c>
      <c r="G73" s="18" t="n">
        <v>407.26856848</v>
      </c>
      <c r="H73" s="20" t="n">
        <v>4.43078689</v>
      </c>
      <c r="I73" s="18" t="n">
        <v>421.04824248</v>
      </c>
      <c r="J73" s="20" t="n">
        <v>4.02801746</v>
      </c>
      <c r="K73" s="18" t="n">
        <v>417.5839582</v>
      </c>
      <c r="L73" s="20" t="n">
        <v>3.71291864</v>
      </c>
      <c r="M73" s="18" t="n">
        <v>377.38336375</v>
      </c>
      <c r="N73" s="20" t="n">
        <v>4.3272088</v>
      </c>
      <c r="O73" s="18" t="s">
        <v>481</v>
      </c>
      <c r="P73" s="20" t="s">
        <v>481</v>
      </c>
      <c r="Q73" s="18" t="s">
        <v>481</v>
      </c>
      <c r="R73" s="20" t="s">
        <v>481</v>
      </c>
      <c r="S73" s="18" t="s">
        <v>481</v>
      </c>
      <c r="T73" s="20" t="s">
        <v>481</v>
      </c>
      <c r="U73" s="18" t="n">
        <v>358.17974091</v>
      </c>
      <c r="V73" s="20" t="n">
        <v>11.3808122</v>
      </c>
    </row>
    <row r="74" spans="1:22">
      <c r="A74" s="15" t="s">
        <v>549</v>
      </c>
      <c r="B74" s="17" t="n">
        <v>4692</v>
      </c>
      <c r="C74" s="18">
        <f>(82.0/B74*100)</f>
        <v/>
      </c>
      <c r="D74" s="19" t="n">
        <v>4610</v>
      </c>
      <c r="E74" s="18" t="n">
        <v>405.78003138</v>
      </c>
      <c r="F74" s="20" t="n">
        <v>4.98032967</v>
      </c>
      <c r="G74" s="18" t="n">
        <v>426.8050226</v>
      </c>
      <c r="H74" s="20" t="n">
        <v>3.21156799</v>
      </c>
      <c r="I74" s="18" t="n">
        <v>437.63420447</v>
      </c>
      <c r="J74" s="20" t="n">
        <v>3.31618618</v>
      </c>
      <c r="K74" s="18" t="n">
        <v>452.7750174</v>
      </c>
      <c r="L74" s="20" t="n">
        <v>3.64904747</v>
      </c>
      <c r="M74" s="18" t="s">
        <v>481</v>
      </c>
      <c r="N74" s="20" t="s">
        <v>481</v>
      </c>
      <c r="O74" s="18" t="s">
        <v>481</v>
      </c>
      <c r="P74" s="20" t="s">
        <v>481</v>
      </c>
      <c r="Q74" s="18" t="s">
        <v>481</v>
      </c>
      <c r="R74" s="20" t="s">
        <v>481</v>
      </c>
      <c r="S74" s="18" t="n">
        <v>352.77498121</v>
      </c>
      <c r="T74" s="20" t="n">
        <v>34.33485738</v>
      </c>
      <c r="U74" s="18" t="n">
        <v>356.96417621</v>
      </c>
      <c r="V74" s="20" t="n">
        <v>6.96723518</v>
      </c>
    </row>
    <row r="75" spans="1:22">
      <c r="A75" s="15" t="s">
        <v>550</v>
      </c>
      <c r="B75" s="17" t="n">
        <v>5375</v>
      </c>
      <c r="C75" s="18">
        <f>(272.0/B75*100)</f>
        <v/>
      </c>
      <c r="D75" s="19" t="n">
        <v>5103</v>
      </c>
      <c r="E75" s="18" t="n">
        <v>352.31554946</v>
      </c>
      <c r="F75" s="20" t="n">
        <v>5.66563831</v>
      </c>
      <c r="G75" s="18" t="n">
        <v>365.37968561</v>
      </c>
      <c r="H75" s="20" t="n">
        <v>4.11938114</v>
      </c>
      <c r="I75" s="18" t="n">
        <v>373.04326808</v>
      </c>
      <c r="J75" s="20" t="n">
        <v>3.65154519</v>
      </c>
      <c r="K75" s="18" t="n">
        <v>367.54443488</v>
      </c>
      <c r="L75" s="20" t="n">
        <v>3.87165624</v>
      </c>
      <c r="M75" s="18" t="n">
        <v>325.98411213</v>
      </c>
      <c r="N75" s="20" t="n">
        <v>6.90174597</v>
      </c>
      <c r="O75" s="18" t="s">
        <v>481</v>
      </c>
      <c r="P75" s="20" t="s">
        <v>481</v>
      </c>
      <c r="Q75" s="18" t="s">
        <v>481</v>
      </c>
      <c r="R75" s="20" t="s">
        <v>481</v>
      </c>
      <c r="S75" s="18" t="s">
        <v>481</v>
      </c>
      <c r="T75" s="20" t="s">
        <v>481</v>
      </c>
      <c r="U75" s="18" t="n">
        <v>326.17834905</v>
      </c>
      <c r="V75" s="20" t="n">
        <v>6.94673154</v>
      </c>
    </row>
    <row r="76" spans="1:22">
      <c r="A76" s="15" t="s">
        <v>551</v>
      </c>
      <c r="B76" s="17" t="n">
        <v>14167</v>
      </c>
      <c r="C76" s="18">
        <f>(234.0/B76*100)</f>
        <v/>
      </c>
      <c r="D76" s="19" t="n">
        <v>13933</v>
      </c>
      <c r="E76" s="18" t="n">
        <v>400.2441059</v>
      </c>
      <c r="F76" s="20" t="n">
        <v>4.99752513</v>
      </c>
      <c r="G76" s="18" t="n">
        <v>427.12077408</v>
      </c>
      <c r="H76" s="20" t="n">
        <v>3.86223025</v>
      </c>
      <c r="I76" s="18" t="n">
        <v>446.95095398</v>
      </c>
      <c r="J76" s="20" t="n">
        <v>3.59440357</v>
      </c>
      <c r="K76" s="18" t="n">
        <v>458.21105153</v>
      </c>
      <c r="L76" s="20" t="n">
        <v>3.56497487</v>
      </c>
      <c r="M76" s="18" t="n">
        <v>400.94788857</v>
      </c>
      <c r="N76" s="20" t="n">
        <v>5.3177581</v>
      </c>
      <c r="O76" s="18" t="s">
        <v>481</v>
      </c>
      <c r="P76" s="20" t="s">
        <v>481</v>
      </c>
      <c r="Q76" s="18" t="s">
        <v>481</v>
      </c>
      <c r="R76" s="20" t="s">
        <v>481</v>
      </c>
      <c r="S76" s="18" t="s">
        <v>481</v>
      </c>
      <c r="T76" s="20" t="s">
        <v>481</v>
      </c>
      <c r="U76" s="18" t="n">
        <v>353.79794352</v>
      </c>
      <c r="V76" s="20" t="n">
        <v>8.03517785</v>
      </c>
    </row>
    <row r="77" spans="1:22">
      <c r="A77" s="15" t="s">
        <v>552</v>
      </c>
      <c r="B77" s="17" t="n">
        <v>6062</v>
      </c>
      <c r="C77" s="18">
        <f>(248.0/B77*100)</f>
        <v/>
      </c>
      <c r="D77" s="19" t="n">
        <v>5814</v>
      </c>
      <c r="E77" s="18" t="n">
        <v>435.49748865</v>
      </c>
      <c r="F77" s="20" t="n">
        <v>4.78190236</v>
      </c>
      <c r="G77" s="18" t="n">
        <v>451.45379988</v>
      </c>
      <c r="H77" s="20" t="n">
        <v>2.9868799</v>
      </c>
      <c r="I77" s="18" t="n">
        <v>467.93319995</v>
      </c>
      <c r="J77" s="20" t="n">
        <v>4.01303061</v>
      </c>
      <c r="K77" s="18" t="n">
        <v>452.36332333</v>
      </c>
      <c r="L77" s="20" t="n">
        <v>6.35422319</v>
      </c>
      <c r="M77" s="18" t="n">
        <v>375.78327184</v>
      </c>
      <c r="N77" s="20" t="n">
        <v>5.9843522</v>
      </c>
      <c r="O77" s="18" t="s">
        <v>481</v>
      </c>
      <c r="P77" s="20" t="s">
        <v>481</v>
      </c>
      <c r="Q77" s="18" t="s">
        <v>481</v>
      </c>
      <c r="R77" s="20" t="s">
        <v>481</v>
      </c>
      <c r="S77" s="18" t="s">
        <v>481</v>
      </c>
      <c r="T77" s="20" t="s">
        <v>481</v>
      </c>
      <c r="U77" s="18" t="n">
        <v>381.69714562</v>
      </c>
      <c r="V77" s="20" t="n">
        <v>5.04595016</v>
      </c>
    </row>
    <row r="78" spans="1:22">
      <c r="A78" s="15" t="s">
        <v>553</v>
      </c>
      <c r="B78" s="17" t="n">
        <v>5826</v>
      </c>
      <c r="C78" s="18">
        <f>(0.0/B78*100)</f>
        <v/>
      </c>
      <c r="D78" s="19" t="n">
        <v>5826</v>
      </c>
      <c r="E78" s="18" t="n">
        <v>483.19432097</v>
      </c>
      <c r="F78" s="20" t="n">
        <v>5.98695239</v>
      </c>
      <c r="G78" s="18" t="n">
        <v>483.44833926</v>
      </c>
      <c r="H78" s="20" t="n">
        <v>3.9584944</v>
      </c>
      <c r="I78" s="18" t="n">
        <v>494.07578802</v>
      </c>
      <c r="J78" s="20" t="n">
        <v>4.56060383</v>
      </c>
      <c r="K78" s="18" t="n">
        <v>488.98892812</v>
      </c>
      <c r="L78" s="20" t="n">
        <v>5.48997918</v>
      </c>
      <c r="M78" s="18" t="s">
        <v>481</v>
      </c>
      <c r="N78" s="20" t="s">
        <v>481</v>
      </c>
      <c r="O78" s="18" t="s">
        <v>481</v>
      </c>
      <c r="P78" s="20" t="s">
        <v>481</v>
      </c>
      <c r="Q78" s="18" t="n">
        <v>324.52135656</v>
      </c>
      <c r="R78" s="20" t="n">
        <v>33.37375708</v>
      </c>
      <c r="S78" s="18" t="n">
        <v>357.66821482</v>
      </c>
      <c r="T78" s="20" t="n">
        <v>52.58232217</v>
      </c>
      <c r="U78" s="18" t="n">
        <v>412.47340744</v>
      </c>
      <c r="V78" s="20" t="n">
        <v>18.65037078</v>
      </c>
    </row>
    <row customHeight="1" ht="25" r="79" spans="1:22">
      <c r="A79" s="15" t="s">
        <v>554</v>
      </c>
      <c r="B79" s="17" t="n">
        <v>1657</v>
      </c>
      <c r="C79" s="18">
        <f>(41.0/B79*100)</f>
        <v/>
      </c>
      <c r="D79" s="19" t="n">
        <v>1616</v>
      </c>
      <c r="E79" s="18" t="n">
        <v>463.34026967</v>
      </c>
      <c r="F79" s="20" t="n">
        <v>11.42744246</v>
      </c>
      <c r="G79" s="18" t="n">
        <v>465.64142706</v>
      </c>
      <c r="H79" s="20" t="n">
        <v>8.26433499</v>
      </c>
      <c r="I79" s="18" t="n">
        <v>493.21060143</v>
      </c>
      <c r="J79" s="20" t="n">
        <v>7.1157578</v>
      </c>
      <c r="K79" s="18" t="n">
        <v>491.12929436</v>
      </c>
      <c r="L79" s="20" t="n">
        <v>9.355257460000001</v>
      </c>
      <c r="M79" s="18" t="s">
        <v>481</v>
      </c>
      <c r="N79" s="20" t="s">
        <v>481</v>
      </c>
      <c r="O79" s="18" t="s">
        <v>481</v>
      </c>
      <c r="P79" s="20" t="s">
        <v>481</v>
      </c>
      <c r="Q79" s="18" t="s">
        <v>481</v>
      </c>
      <c r="R79" s="20" t="s">
        <v>481</v>
      </c>
      <c r="S79" s="18" t="s">
        <v>481</v>
      </c>
      <c r="T79" s="20" t="s">
        <v>481</v>
      </c>
      <c r="U79" s="18" t="n">
        <v>368.82306699</v>
      </c>
      <c r="V79" s="20" t="n">
        <v>18.68612354</v>
      </c>
    </row>
    <row r="80" spans="1:22">
      <c r="A80" s="15" t="s">
        <v>555</v>
      </c>
      <c r="B80" s="17" t="n">
        <v>7841</v>
      </c>
      <c r="C80" s="18">
        <f>(0.0/B80*100)</f>
        <v/>
      </c>
      <c r="D80" s="19" t="n">
        <v>7841</v>
      </c>
      <c r="E80" s="18" t="n">
        <v>414.22664341</v>
      </c>
      <c r="F80" s="20" t="n">
        <v>5.80342793</v>
      </c>
      <c r="G80" s="18" t="n">
        <v>405.7619381</v>
      </c>
      <c r="H80" s="20" t="n">
        <v>5.34108171</v>
      </c>
      <c r="I80" s="18" t="n">
        <v>418.58539383</v>
      </c>
      <c r="J80" s="20" t="n">
        <v>3.57708728</v>
      </c>
      <c r="K80" s="18" t="n">
        <v>447.05985023</v>
      </c>
      <c r="L80" s="20" t="n">
        <v>4.23328056</v>
      </c>
      <c r="M80" s="18" t="s">
        <v>481</v>
      </c>
      <c r="N80" s="20" t="s">
        <v>481</v>
      </c>
      <c r="O80" s="18" t="s">
        <v>481</v>
      </c>
      <c r="P80" s="20" t="s">
        <v>481</v>
      </c>
      <c r="Q80" s="18" t="s">
        <v>481</v>
      </c>
      <c r="R80" s="20" t="s">
        <v>481</v>
      </c>
      <c r="S80" s="18" t="s">
        <v>481</v>
      </c>
      <c r="T80" s="20" t="s">
        <v>481</v>
      </c>
      <c r="U80" s="18" t="n">
        <v>352.32445436</v>
      </c>
      <c r="V80" s="20" t="n">
        <v>31.75546328</v>
      </c>
    </row>
    <row r="81" spans="1:22">
      <c r="A81" s="23" t="s">
        <v>556</v>
      </c>
      <c r="B81" s="17" t="n">
        <v>8861</v>
      </c>
      <c r="C81" s="18">
        <f>(82.0/B81*100)</f>
        <v/>
      </c>
      <c r="D81" s="19" t="n">
        <v>8779</v>
      </c>
      <c r="E81" s="18" t="n">
        <v>409.9426582</v>
      </c>
      <c r="F81" s="20" t="n">
        <v>10.78103551</v>
      </c>
      <c r="G81" s="18" t="n">
        <v>419.96853449</v>
      </c>
      <c r="H81" s="20" t="n">
        <v>4.19680868</v>
      </c>
      <c r="I81" s="18" t="n">
        <v>440.43898202</v>
      </c>
      <c r="J81" s="20" t="n">
        <v>3.68082447</v>
      </c>
      <c r="K81" s="18" t="n">
        <v>448.75875861</v>
      </c>
      <c r="L81" s="20" t="n">
        <v>3.88680176</v>
      </c>
      <c r="M81" s="18" t="n">
        <v>374.0329919</v>
      </c>
      <c r="N81" s="20" t="n">
        <v>5.49053462</v>
      </c>
      <c r="O81" s="18" t="s">
        <v>481</v>
      </c>
      <c r="P81" s="20" t="s">
        <v>481</v>
      </c>
      <c r="Q81" s="18" t="s">
        <v>481</v>
      </c>
      <c r="R81" s="20" t="s">
        <v>481</v>
      </c>
      <c r="S81" s="18" t="s">
        <v>481</v>
      </c>
      <c r="T81" s="20" t="s">
        <v>481</v>
      </c>
      <c r="U81" s="18" t="n">
        <v>359.98786072</v>
      </c>
      <c r="V81" s="20" t="n">
        <v>20.12921593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810</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(647.0/B7*100)</f>
        <v/>
      </c>
      <c r="D7" s="19" t="n">
        <v>13883</v>
      </c>
      <c r="E7" s="18" t="n">
        <v>484.05768511</v>
      </c>
      <c r="F7" s="20" t="n">
        <v>5.04647574</v>
      </c>
      <c r="G7" s="18" t="n">
        <v>500.79979581</v>
      </c>
      <c r="H7" s="20" t="n">
        <v>3.04567662</v>
      </c>
      <c r="I7" s="18" t="n">
        <v>526.2385262499999</v>
      </c>
      <c r="J7" s="20" t="n">
        <v>2.55887112</v>
      </c>
      <c r="K7" s="18" t="n">
        <v>523.16415198</v>
      </c>
      <c r="L7" s="20" t="n">
        <v>2.78841972</v>
      </c>
      <c r="M7" s="18" t="n">
        <v>450.87490711</v>
      </c>
      <c r="N7" s="20" t="n">
        <v>3.97931916</v>
      </c>
      <c r="O7" s="18" t="s">
        <v>481</v>
      </c>
      <c r="P7" s="20" t="s">
        <v>481</v>
      </c>
      <c r="Q7" s="18" t="s">
        <v>481</v>
      </c>
      <c r="R7" s="20" t="s">
        <v>481</v>
      </c>
      <c r="S7" s="18" t="s">
        <v>481</v>
      </c>
      <c r="T7" s="20" t="s">
        <v>481</v>
      </c>
      <c r="U7" s="18" t="n">
        <v>461.88551091</v>
      </c>
      <c r="V7" s="20" t="n">
        <v>8.263235590000001</v>
      </c>
    </row>
    <row r="8" spans="1:22">
      <c r="A8" s="15" t="s">
        <v>483</v>
      </c>
      <c r="B8" s="17" t="n">
        <v>7007</v>
      </c>
      <c r="C8" s="18">
        <f>(99.0/B8*100)</f>
        <v/>
      </c>
      <c r="D8" s="19" t="n">
        <v>6908</v>
      </c>
      <c r="E8" s="18" t="n">
        <v>470.14449158</v>
      </c>
      <c r="F8" s="20" t="n">
        <v>6.51943439</v>
      </c>
      <c r="G8" s="18" t="n">
        <v>502.35411815</v>
      </c>
      <c r="H8" s="20" t="n">
        <v>3.41075733</v>
      </c>
      <c r="I8" s="18" t="n">
        <v>514.22285559</v>
      </c>
      <c r="J8" s="20" t="n">
        <v>3.77019768</v>
      </c>
      <c r="K8" s="18" t="n">
        <v>513.48674347</v>
      </c>
      <c r="L8" s="20" t="n">
        <v>4.05895763</v>
      </c>
      <c r="M8" s="18" t="n">
        <v>410.33790904</v>
      </c>
      <c r="N8" s="20" t="n">
        <v>4.41162932</v>
      </c>
      <c r="O8" s="18" t="s">
        <v>481</v>
      </c>
      <c r="P8" s="20" t="s">
        <v>481</v>
      </c>
      <c r="Q8" s="18" t="n">
        <v>361.38025951</v>
      </c>
      <c r="R8" s="20" t="n">
        <v>22.72565673</v>
      </c>
      <c r="S8" s="18" t="s">
        <v>481</v>
      </c>
      <c r="T8" s="20" t="s">
        <v>481</v>
      </c>
      <c r="U8" s="18" t="n">
        <v>412.67126702</v>
      </c>
      <c r="V8" s="20" t="n">
        <v>8.35834101</v>
      </c>
    </row>
    <row r="9" spans="1:22">
      <c r="A9" s="15" t="s">
        <v>484</v>
      </c>
      <c r="B9" s="17" t="n">
        <v>9651</v>
      </c>
      <c r="C9" s="18">
        <f>(557.0/B9*100)</f>
        <v/>
      </c>
      <c r="D9" s="19" t="n">
        <v>9094</v>
      </c>
      <c r="E9" s="18" t="n">
        <v>507.02925233</v>
      </c>
      <c r="F9" s="20" t="n">
        <v>3.33673875</v>
      </c>
      <c r="G9" s="18" t="n">
        <v>524.81031856</v>
      </c>
      <c r="H9" s="20" t="n">
        <v>2.42141354</v>
      </c>
      <c r="I9" s="18" t="n">
        <v>528.21813175</v>
      </c>
      <c r="J9" s="20" t="n">
        <v>3.10610343</v>
      </c>
      <c r="K9" s="18" t="n">
        <v>502.47450408</v>
      </c>
      <c r="L9" s="20" t="n">
        <v>5.22747305</v>
      </c>
      <c r="M9" s="18" t="n">
        <v>394.33661884</v>
      </c>
      <c r="N9" s="20" t="n">
        <v>6.36348139</v>
      </c>
      <c r="O9" s="18" t="s">
        <v>481</v>
      </c>
      <c r="P9" s="20" t="s">
        <v>481</v>
      </c>
      <c r="Q9" s="18" t="n">
        <v>347.7815185</v>
      </c>
      <c r="R9" s="20" t="n">
        <v>11.20716786</v>
      </c>
      <c r="S9" s="18" t="s">
        <v>481</v>
      </c>
      <c r="T9" s="20" t="s">
        <v>481</v>
      </c>
      <c r="U9" s="18" t="n">
        <v>427.40823863</v>
      </c>
      <c r="V9" s="20" t="n">
        <v>5.14172364</v>
      </c>
    </row>
    <row r="10" spans="1:22">
      <c r="A10" s="15" t="s">
        <v>485</v>
      </c>
      <c r="B10" s="17" t="n">
        <v>20058</v>
      </c>
      <c r="C10" s="18">
        <f>(553.0/B10*100)</f>
        <v/>
      </c>
      <c r="D10" s="19" t="n">
        <v>19505</v>
      </c>
      <c r="E10" s="18" t="n">
        <v>507.8531527</v>
      </c>
      <c r="F10" s="20" t="n">
        <v>4.62351834</v>
      </c>
      <c r="G10" s="18" t="n">
        <v>527.48901367</v>
      </c>
      <c r="H10" s="20" t="n">
        <v>3.26393278</v>
      </c>
      <c r="I10" s="18" t="n">
        <v>540.12251859</v>
      </c>
      <c r="J10" s="20" t="n">
        <v>2.44728994</v>
      </c>
      <c r="K10" s="18" t="n">
        <v>542.3548199000001</v>
      </c>
      <c r="L10" s="20" t="n">
        <v>2.62663313</v>
      </c>
      <c r="M10" s="18" t="n">
        <v>453.64943714</v>
      </c>
      <c r="N10" s="20" t="n">
        <v>6.7129813</v>
      </c>
      <c r="O10" s="18" t="s">
        <v>481</v>
      </c>
      <c r="P10" s="20" t="s">
        <v>481</v>
      </c>
      <c r="Q10" s="18" t="s">
        <v>481</v>
      </c>
      <c r="R10" s="20" t="s">
        <v>481</v>
      </c>
      <c r="S10" s="18" t="s">
        <v>481</v>
      </c>
      <c r="T10" s="20" t="s">
        <v>481</v>
      </c>
      <c r="U10" s="18" t="n">
        <v>450.04360999</v>
      </c>
      <c r="V10" s="20" t="n">
        <v>9.84372415</v>
      </c>
    </row>
    <row r="11" spans="1:22">
      <c r="A11" s="15" t="s">
        <v>486</v>
      </c>
      <c r="B11" s="17" t="n">
        <v>7053</v>
      </c>
      <c r="C11" s="18">
        <f>(136.0/B11*100)</f>
        <v/>
      </c>
      <c r="D11" s="19" t="n">
        <v>6917</v>
      </c>
      <c r="E11" s="18" t="n">
        <v>453.25265258</v>
      </c>
      <c r="F11" s="20" t="n">
        <v>5.2137471</v>
      </c>
      <c r="G11" s="18" t="n">
        <v>456.09055337</v>
      </c>
      <c r="H11" s="20" t="n">
        <v>3.72243254</v>
      </c>
      <c r="I11" s="18" t="n">
        <v>473.07678627</v>
      </c>
      <c r="J11" s="20" t="n">
        <v>3.27455723</v>
      </c>
      <c r="K11" s="18" t="n">
        <v>473.14271673</v>
      </c>
      <c r="L11" s="20" t="n">
        <v>3.65692057</v>
      </c>
      <c r="M11" s="18" t="n">
        <v>413.12735541</v>
      </c>
      <c r="N11" s="20" t="n">
        <v>5.33297846</v>
      </c>
      <c r="O11" s="18" t="s">
        <v>481</v>
      </c>
      <c r="P11" s="20" t="s">
        <v>481</v>
      </c>
      <c r="Q11" s="18" t="s">
        <v>481</v>
      </c>
      <c r="R11" s="20" t="s">
        <v>481</v>
      </c>
      <c r="S11" s="18" t="s">
        <v>481</v>
      </c>
      <c r="T11" s="20" t="s">
        <v>481</v>
      </c>
      <c r="U11" s="18" t="n">
        <v>412.80620412</v>
      </c>
      <c r="V11" s="20" t="n">
        <v>8.82853735</v>
      </c>
    </row>
    <row r="12" spans="1:22">
      <c r="A12" s="15" t="s">
        <v>487</v>
      </c>
      <c r="B12" s="17" t="n">
        <v>6894</v>
      </c>
      <c r="C12" s="18">
        <f>(59.0/B12*100)</f>
        <v/>
      </c>
      <c r="D12" s="19" t="n">
        <v>6835</v>
      </c>
      <c r="E12" s="18" t="n">
        <v>482.65878953</v>
      </c>
      <c r="F12" s="20" t="n">
        <v>3.80838561</v>
      </c>
      <c r="G12" s="18" t="n">
        <v>500.85653221</v>
      </c>
      <c r="H12" s="20" t="n">
        <v>3.08620043</v>
      </c>
      <c r="I12" s="18" t="n">
        <v>511.48358907</v>
      </c>
      <c r="J12" s="20" t="n">
        <v>3.32281973</v>
      </c>
      <c r="K12" s="18" t="n">
        <v>496.75469329</v>
      </c>
      <c r="L12" s="20" t="n">
        <v>4.71075687</v>
      </c>
      <c r="M12" s="18" t="n">
        <v>398.45973425</v>
      </c>
      <c r="N12" s="20" t="n">
        <v>7.99109385</v>
      </c>
      <c r="O12" s="18" t="s">
        <v>481</v>
      </c>
      <c r="P12" s="20" t="s">
        <v>481</v>
      </c>
      <c r="Q12" s="18" t="n">
        <v>332.31014509</v>
      </c>
      <c r="R12" s="20" t="n">
        <v>18.34291261</v>
      </c>
      <c r="S12" s="18" t="s">
        <v>481</v>
      </c>
      <c r="T12" s="20" t="s">
        <v>481</v>
      </c>
      <c r="U12" s="18" t="n">
        <v>396.15946987</v>
      </c>
      <c r="V12" s="20" t="n">
        <v>9.57420542</v>
      </c>
    </row>
    <row r="13" spans="1:22">
      <c r="A13" s="15" t="s">
        <v>488</v>
      </c>
      <c r="B13" s="17" t="n">
        <v>7161</v>
      </c>
      <c r="C13" s="18">
        <f>(168.0/B13*100)</f>
        <v/>
      </c>
      <c r="D13" s="19" t="n">
        <v>6993</v>
      </c>
      <c r="E13" s="18" t="n">
        <v>505.68325471</v>
      </c>
      <c r="F13" s="20" t="n">
        <v>4.0212562</v>
      </c>
      <c r="G13" s="18" t="n">
        <v>509.92101988</v>
      </c>
      <c r="H13" s="20" t="n">
        <v>3.10907512</v>
      </c>
      <c r="I13" s="18" t="n">
        <v>511.87774926</v>
      </c>
      <c r="J13" s="20" t="n">
        <v>2.89442969</v>
      </c>
      <c r="K13" s="18" t="n">
        <v>505.83403876</v>
      </c>
      <c r="L13" s="20" t="n">
        <v>4.42474043</v>
      </c>
      <c r="M13" s="18" t="n">
        <v>408.4497126</v>
      </c>
      <c r="N13" s="20" t="n">
        <v>11.09739784</v>
      </c>
      <c r="O13" s="18" t="s">
        <v>481</v>
      </c>
      <c r="P13" s="20" t="s">
        <v>481</v>
      </c>
      <c r="Q13" s="18" t="n">
        <v>407.4699787</v>
      </c>
      <c r="R13" s="20" t="n">
        <v>6.79601306</v>
      </c>
      <c r="S13" s="18" t="s">
        <v>481</v>
      </c>
      <c r="T13" s="20" t="s">
        <v>481</v>
      </c>
      <c r="U13" s="18" t="n">
        <v>419.31826741</v>
      </c>
      <c r="V13" s="20" t="n">
        <v>10.55080492</v>
      </c>
    </row>
    <row r="14" spans="1:22">
      <c r="A14" s="15" t="s">
        <v>489</v>
      </c>
      <c r="B14" s="17" t="n">
        <v>5587</v>
      </c>
      <c r="C14" s="18">
        <f>(80.0/B14*100)</f>
        <v/>
      </c>
      <c r="D14" s="19" t="n">
        <v>5507</v>
      </c>
      <c r="E14" s="18" t="n">
        <v>528.67388099</v>
      </c>
      <c r="F14" s="20" t="n">
        <v>4.03304845</v>
      </c>
      <c r="G14" s="18" t="n">
        <v>525.37377467</v>
      </c>
      <c r="H14" s="20" t="n">
        <v>2.90923829</v>
      </c>
      <c r="I14" s="18" t="n">
        <v>519.55495131</v>
      </c>
      <c r="J14" s="20" t="n">
        <v>3.03790709</v>
      </c>
      <c r="K14" s="18" t="n">
        <v>514.33493401</v>
      </c>
      <c r="L14" s="20" t="n">
        <v>5.28913534</v>
      </c>
      <c r="M14" s="18" t="n">
        <v>441.30811903</v>
      </c>
      <c r="N14" s="20" t="n">
        <v>11.03084771</v>
      </c>
      <c r="O14" s="18" t="s">
        <v>481</v>
      </c>
      <c r="P14" s="20" t="s">
        <v>481</v>
      </c>
      <c r="Q14" s="18" t="s">
        <v>481</v>
      </c>
      <c r="R14" s="20" t="s">
        <v>481</v>
      </c>
      <c r="S14" s="18" t="s">
        <v>481</v>
      </c>
      <c r="T14" s="20" t="s">
        <v>481</v>
      </c>
      <c r="U14" s="18" t="n">
        <v>437.22873974</v>
      </c>
      <c r="V14" s="20" t="n">
        <v>11.90904767</v>
      </c>
    </row>
    <row r="15" spans="1:22">
      <c r="A15" s="15" t="s">
        <v>490</v>
      </c>
      <c r="B15" s="17" t="n">
        <v>5882</v>
      </c>
      <c r="C15" s="18">
        <f>(83.0/B15*100)</f>
        <v/>
      </c>
      <c r="D15" s="19" t="n">
        <v>5799</v>
      </c>
      <c r="E15" s="18" t="n">
        <v>496.95207596</v>
      </c>
      <c r="F15" s="20" t="n">
        <v>6.45533636</v>
      </c>
      <c r="G15" s="18" t="n">
        <v>513.93458821</v>
      </c>
      <c r="H15" s="20" t="n">
        <v>3.4253456</v>
      </c>
      <c r="I15" s="18" t="n">
        <v>538.82265855</v>
      </c>
      <c r="J15" s="20" t="n">
        <v>3.14526494</v>
      </c>
      <c r="K15" s="18" t="n">
        <v>554.3929929</v>
      </c>
      <c r="L15" s="20" t="n">
        <v>3.2826657</v>
      </c>
      <c r="M15" s="18" t="n">
        <v>427.85194516</v>
      </c>
      <c r="N15" s="20" t="n">
        <v>13.33750715</v>
      </c>
      <c r="O15" s="18" t="s">
        <v>481</v>
      </c>
      <c r="P15" s="20" t="s">
        <v>481</v>
      </c>
      <c r="Q15" s="18" t="n">
        <v>367.66871077</v>
      </c>
      <c r="R15" s="20" t="n">
        <v>14.82638214</v>
      </c>
      <c r="S15" s="18" t="s">
        <v>481</v>
      </c>
      <c r="T15" s="20" t="s">
        <v>481</v>
      </c>
      <c r="U15" s="18" t="n">
        <v>473.04001053</v>
      </c>
      <c r="V15" s="20" t="n">
        <v>10.40863941</v>
      </c>
    </row>
    <row r="16" spans="1:22">
      <c r="A16" s="15" t="s">
        <v>491</v>
      </c>
      <c r="B16" s="17" t="n">
        <v>6108</v>
      </c>
      <c r="C16" s="18">
        <f>(130.0/B16*100)</f>
        <v/>
      </c>
      <c r="D16" s="19" t="n">
        <v>5978</v>
      </c>
      <c r="E16" s="18" t="n">
        <v>490.82448932</v>
      </c>
      <c r="F16" s="20" t="n">
        <v>4.85956967</v>
      </c>
      <c r="G16" s="18" t="n">
        <v>518.19286684</v>
      </c>
      <c r="H16" s="20" t="n">
        <v>3.29747348</v>
      </c>
      <c r="I16" s="18" t="n">
        <v>533.05630907</v>
      </c>
      <c r="J16" s="20" t="n">
        <v>3.39248504</v>
      </c>
      <c r="K16" s="18" t="n">
        <v>510.46903282</v>
      </c>
      <c r="L16" s="20" t="n">
        <v>4.01875457</v>
      </c>
      <c r="M16" s="18" t="n">
        <v>381.32610846</v>
      </c>
      <c r="N16" s="20" t="n">
        <v>9.03415012</v>
      </c>
      <c r="O16" s="18" t="s">
        <v>481</v>
      </c>
      <c r="P16" s="20" t="s">
        <v>481</v>
      </c>
      <c r="Q16" s="18" t="s">
        <v>481</v>
      </c>
      <c r="R16" s="20" t="s">
        <v>481</v>
      </c>
      <c r="S16" s="18" t="s">
        <v>481</v>
      </c>
      <c r="T16" s="20" t="s">
        <v>481</v>
      </c>
      <c r="U16" s="18" t="n">
        <v>391.51658632</v>
      </c>
      <c r="V16" s="20" t="n">
        <v>9.19946414</v>
      </c>
    </row>
    <row r="17" spans="1:22">
      <c r="A17" s="15" t="s">
        <v>492</v>
      </c>
      <c r="B17" s="17" t="n">
        <v>6504</v>
      </c>
      <c r="C17" s="18">
        <f>(1550.0/B17*100)</f>
        <v/>
      </c>
      <c r="D17" s="19" t="n">
        <v>4954</v>
      </c>
      <c r="E17" s="18" t="n">
        <v>518.60478269</v>
      </c>
      <c r="F17" s="20" t="n">
        <v>3.82978127</v>
      </c>
      <c r="G17" s="18" t="n">
        <v>535.25510761</v>
      </c>
      <c r="H17" s="20" t="n">
        <v>3.71268313</v>
      </c>
      <c r="I17" s="18" t="n">
        <v>540.56669397</v>
      </c>
      <c r="J17" s="20" t="n">
        <v>4.1614877</v>
      </c>
      <c r="K17" s="18" t="n">
        <v>536.51815934</v>
      </c>
      <c r="L17" s="20" t="n">
        <v>6.9184987</v>
      </c>
      <c r="M17" s="18" t="n">
        <v>421.3677583</v>
      </c>
      <c r="N17" s="20" t="n">
        <v>11.78783625</v>
      </c>
      <c r="O17" s="18" t="s">
        <v>481</v>
      </c>
      <c r="P17" s="20" t="s">
        <v>481</v>
      </c>
      <c r="Q17" s="18" t="n">
        <v>338.260297</v>
      </c>
      <c r="R17" s="20" t="n">
        <v>14.23011861</v>
      </c>
      <c r="S17" s="18" t="s">
        <v>481</v>
      </c>
      <c r="T17" s="20" t="s">
        <v>481</v>
      </c>
      <c r="U17" s="18" t="n">
        <v>468.12949542</v>
      </c>
      <c r="V17" s="20" t="n">
        <v>5.41772221</v>
      </c>
    </row>
    <row r="18" spans="1:22">
      <c r="A18" s="15" t="s">
        <v>493</v>
      </c>
      <c r="B18" s="17" t="n">
        <v>5532</v>
      </c>
      <c r="C18" s="18">
        <f>(31.0/B18*100)</f>
        <v/>
      </c>
      <c r="D18" s="19" t="n">
        <v>5501</v>
      </c>
      <c r="E18" s="18" t="n">
        <v>434.27118154</v>
      </c>
      <c r="F18" s="20" t="n">
        <v>7.01972784</v>
      </c>
      <c r="G18" s="18" t="n">
        <v>461.70862908</v>
      </c>
      <c r="H18" s="20" t="n">
        <v>4.89520184</v>
      </c>
      <c r="I18" s="18" t="n">
        <v>482.62985719</v>
      </c>
      <c r="J18" s="20" t="n">
        <v>4.99243828</v>
      </c>
      <c r="K18" s="18" t="n">
        <v>489.88259124</v>
      </c>
      <c r="L18" s="20" t="n">
        <v>4.4346064</v>
      </c>
      <c r="M18" s="18" t="n">
        <v>384.05732268</v>
      </c>
      <c r="N18" s="20" t="n">
        <v>8.562141260000001</v>
      </c>
      <c r="O18" s="18" t="s">
        <v>481</v>
      </c>
      <c r="P18" s="20" t="s">
        <v>481</v>
      </c>
      <c r="Q18" s="18" t="s">
        <v>481</v>
      </c>
      <c r="R18" s="20" t="s">
        <v>481</v>
      </c>
      <c r="S18" s="18" t="s">
        <v>481</v>
      </c>
      <c r="T18" s="20" t="s">
        <v>481</v>
      </c>
      <c r="U18" s="18" t="n">
        <v>378.60907557</v>
      </c>
      <c r="V18" s="20" t="n">
        <v>10.45171819</v>
      </c>
    </row>
    <row r="19" spans="1:22">
      <c r="A19" s="15" t="s">
        <v>494</v>
      </c>
      <c r="B19" s="17" t="n">
        <v>5658</v>
      </c>
      <c r="C19" s="18">
        <f>(240.0/B19*100)</f>
        <v/>
      </c>
      <c r="D19" s="19" t="n">
        <v>5418</v>
      </c>
      <c r="E19" s="18" t="n">
        <v>463.05200555</v>
      </c>
      <c r="F19" s="20" t="n">
        <v>5.22559255</v>
      </c>
      <c r="G19" s="18" t="n">
        <v>469.27815931</v>
      </c>
      <c r="H19" s="20" t="n">
        <v>3.88013511</v>
      </c>
      <c r="I19" s="18" t="n">
        <v>479.4122918</v>
      </c>
      <c r="J19" s="20" t="n">
        <v>3.66567174</v>
      </c>
      <c r="K19" s="18" t="n">
        <v>486.49411467</v>
      </c>
      <c r="L19" s="20" t="n">
        <v>4.09977131</v>
      </c>
      <c r="M19" s="18" t="n">
        <v>460.09464118</v>
      </c>
      <c r="N19" s="20" t="n">
        <v>9.06619712</v>
      </c>
      <c r="O19" s="18" t="s">
        <v>481</v>
      </c>
      <c r="P19" s="20" t="s">
        <v>481</v>
      </c>
      <c r="Q19" s="18" t="s">
        <v>481</v>
      </c>
      <c r="R19" s="20" t="s">
        <v>481</v>
      </c>
      <c r="S19" s="18" t="s">
        <v>481</v>
      </c>
      <c r="T19" s="20" t="s">
        <v>481</v>
      </c>
      <c r="U19" s="18" t="n">
        <v>388.16916517</v>
      </c>
      <c r="V19" s="20" t="n">
        <v>9.371814390000001</v>
      </c>
    </row>
    <row r="20" spans="1:22">
      <c r="A20" s="15" t="s">
        <v>495</v>
      </c>
      <c r="B20" s="17" t="n">
        <v>3371</v>
      </c>
      <c r="C20" s="18">
        <f>(75.0/B20*100)</f>
        <v/>
      </c>
      <c r="D20" s="19" t="n">
        <v>3296</v>
      </c>
      <c r="E20" s="18" t="n">
        <v>479.34362685</v>
      </c>
      <c r="F20" s="20" t="n">
        <v>6.05959351</v>
      </c>
      <c r="G20" s="18" t="n">
        <v>487.35550244</v>
      </c>
      <c r="H20" s="20" t="n">
        <v>3.54410913</v>
      </c>
      <c r="I20" s="18" t="n">
        <v>490.78319328</v>
      </c>
      <c r="J20" s="20" t="n">
        <v>3.77610191</v>
      </c>
      <c r="K20" s="18" t="n">
        <v>495.91596982</v>
      </c>
      <c r="L20" s="20" t="n">
        <v>4.73073384</v>
      </c>
      <c r="M20" s="18" t="n">
        <v>405.22087886</v>
      </c>
      <c r="N20" s="20" t="n">
        <v>6.65394786</v>
      </c>
      <c r="O20" s="18" t="s">
        <v>481</v>
      </c>
      <c r="P20" s="20" t="s">
        <v>481</v>
      </c>
      <c r="Q20" s="18" t="s">
        <v>481</v>
      </c>
      <c r="R20" s="20" t="s">
        <v>481</v>
      </c>
      <c r="S20" s="18" t="s">
        <v>481</v>
      </c>
      <c r="T20" s="20" t="s">
        <v>481</v>
      </c>
      <c r="U20" s="18" t="n">
        <v>434.18059873</v>
      </c>
      <c r="V20" s="20" t="n">
        <v>11.46933695</v>
      </c>
    </row>
    <row r="21" spans="1:22">
      <c r="A21" s="15" t="s">
        <v>496</v>
      </c>
      <c r="B21" s="17" t="n">
        <v>5741</v>
      </c>
      <c r="C21" s="18">
        <f>(50.0/B21*100)</f>
        <v/>
      </c>
      <c r="D21" s="19" t="n">
        <v>5691</v>
      </c>
      <c r="E21" s="18" t="n">
        <v>515.86724355</v>
      </c>
      <c r="F21" s="20" t="n">
        <v>4.22127363</v>
      </c>
      <c r="G21" s="18" t="n">
        <v>526.1041229</v>
      </c>
      <c r="H21" s="20" t="n">
        <v>3.00899759</v>
      </c>
      <c r="I21" s="18" t="n">
        <v>535.24630057</v>
      </c>
      <c r="J21" s="20" t="n">
        <v>2.74718919</v>
      </c>
      <c r="K21" s="18" t="n">
        <v>522.69878992</v>
      </c>
      <c r="L21" s="20" t="n">
        <v>3.92337846</v>
      </c>
      <c r="M21" s="18" t="n">
        <v>460.50425535</v>
      </c>
      <c r="N21" s="20" t="n">
        <v>6.50407017</v>
      </c>
      <c r="O21" s="18" t="s">
        <v>481</v>
      </c>
      <c r="P21" s="20" t="s">
        <v>481</v>
      </c>
      <c r="Q21" s="18" t="s">
        <v>481</v>
      </c>
      <c r="R21" s="20" t="s">
        <v>481</v>
      </c>
      <c r="S21" s="18" t="s">
        <v>481</v>
      </c>
      <c r="T21" s="20" t="s">
        <v>481</v>
      </c>
      <c r="U21" s="18" t="n">
        <v>467.95274885</v>
      </c>
      <c r="V21" s="20" t="n">
        <v>14.18526472</v>
      </c>
    </row>
    <row r="22" spans="1:22">
      <c r="A22" s="15" t="s">
        <v>497</v>
      </c>
      <c r="B22" s="17" t="n">
        <v>6598</v>
      </c>
      <c r="C22" s="18">
        <f>(36.0/B22*100)</f>
        <v/>
      </c>
      <c r="D22" s="19" t="n">
        <v>6562</v>
      </c>
      <c r="E22" s="18" t="n">
        <v>480.47200522</v>
      </c>
      <c r="F22" s="20" t="n">
        <v>5.85572527</v>
      </c>
      <c r="G22" s="18" t="n">
        <v>493.71581841</v>
      </c>
      <c r="H22" s="20" t="n">
        <v>4.89462391</v>
      </c>
      <c r="I22" s="18" t="n">
        <v>493.10003772</v>
      </c>
      <c r="J22" s="20" t="n">
        <v>5.04805661</v>
      </c>
      <c r="K22" s="18" t="n">
        <v>488.37122898</v>
      </c>
      <c r="L22" s="20" t="n">
        <v>5.70969159</v>
      </c>
      <c r="M22" s="18" t="n">
        <v>419.58566859</v>
      </c>
      <c r="N22" s="20" t="n">
        <v>15.2592962</v>
      </c>
      <c r="O22" s="18" t="s">
        <v>481</v>
      </c>
      <c r="P22" s="20" t="s">
        <v>481</v>
      </c>
      <c r="Q22" s="18" t="n">
        <v>481.75555063</v>
      </c>
      <c r="R22" s="20" t="n">
        <v>8.711038220000001</v>
      </c>
      <c r="S22" s="18" t="s">
        <v>481</v>
      </c>
      <c r="T22" s="20" t="s">
        <v>481</v>
      </c>
      <c r="U22" s="18" t="n">
        <v>395.76891131</v>
      </c>
      <c r="V22" s="20" t="n">
        <v>10.59985828</v>
      </c>
    </row>
    <row r="23" spans="1:22">
      <c r="A23" s="15" t="s">
        <v>498</v>
      </c>
      <c r="B23" s="17" t="n">
        <v>11583</v>
      </c>
      <c r="C23" s="18">
        <f>(246.0/B23*100)</f>
        <v/>
      </c>
      <c r="D23" s="19" t="n">
        <v>11337</v>
      </c>
      <c r="E23" s="18" t="n">
        <v>482.00470846</v>
      </c>
      <c r="F23" s="20" t="n">
        <v>4.21901207</v>
      </c>
      <c r="G23" s="18" t="n">
        <v>485.67338138</v>
      </c>
      <c r="H23" s="20" t="n">
        <v>3.47718157</v>
      </c>
      <c r="I23" s="18" t="n">
        <v>498.67444589</v>
      </c>
      <c r="J23" s="20" t="n">
        <v>3.38184988</v>
      </c>
      <c r="K23" s="18" t="n">
        <v>503.06908753</v>
      </c>
      <c r="L23" s="20" t="n">
        <v>5.56529737</v>
      </c>
      <c r="M23" s="18" t="n">
        <v>436.39321419</v>
      </c>
      <c r="N23" s="20" t="n">
        <v>6.25548004</v>
      </c>
      <c r="O23" s="18" t="s">
        <v>481</v>
      </c>
      <c r="P23" s="20" t="s">
        <v>481</v>
      </c>
      <c r="Q23" s="18" t="s">
        <v>481</v>
      </c>
      <c r="R23" s="20" t="s">
        <v>481</v>
      </c>
      <c r="S23" s="18" t="s">
        <v>481</v>
      </c>
      <c r="T23" s="20" t="s">
        <v>481</v>
      </c>
      <c r="U23" s="18" t="n">
        <v>411.4072901</v>
      </c>
      <c r="V23" s="20" t="n">
        <v>9.38724515</v>
      </c>
    </row>
    <row r="24" spans="1:22">
      <c r="A24" s="15" t="s">
        <v>499</v>
      </c>
      <c r="B24" s="17" t="n">
        <v>6647</v>
      </c>
      <c r="C24" s="18">
        <f>(8.0/B24*100)</f>
        <v/>
      </c>
      <c r="D24" s="19" t="n">
        <v>6639</v>
      </c>
      <c r="E24" s="18" t="n">
        <v>497.35077024</v>
      </c>
      <c r="F24" s="20" t="n">
        <v>4.88245519</v>
      </c>
      <c r="G24" s="18" t="n">
        <v>511.53897192</v>
      </c>
      <c r="H24" s="20" t="n">
        <v>4.0720271</v>
      </c>
      <c r="I24" s="18" t="n">
        <v>524.65119608</v>
      </c>
      <c r="J24" s="20" t="n">
        <v>3.59635748</v>
      </c>
      <c r="K24" s="18" t="n">
        <v>532.39189896</v>
      </c>
      <c r="L24" s="20" t="n">
        <v>3.78213153</v>
      </c>
      <c r="M24" s="18" t="n">
        <v>470.10022337</v>
      </c>
      <c r="N24" s="20" t="n">
        <v>16.01405269</v>
      </c>
      <c r="O24" s="18" t="s">
        <v>481</v>
      </c>
      <c r="P24" s="20" t="s">
        <v>481</v>
      </c>
      <c r="Q24" s="18" t="s">
        <v>481</v>
      </c>
      <c r="R24" s="20" t="s">
        <v>481</v>
      </c>
      <c r="S24" s="18" t="s">
        <v>481</v>
      </c>
      <c r="T24" s="20" t="s">
        <v>481</v>
      </c>
      <c r="U24" s="18" t="n">
        <v>417.04847469</v>
      </c>
      <c r="V24" s="20" t="n">
        <v>14.71958873</v>
      </c>
    </row>
    <row r="25" spans="1:22">
      <c r="A25" s="15" t="s">
        <v>500</v>
      </c>
      <c r="B25" s="17" t="n">
        <v>5581</v>
      </c>
      <c r="C25" s="18">
        <f>(25.0/B25*100)</f>
        <v/>
      </c>
      <c r="D25" s="19" t="n">
        <v>5556</v>
      </c>
      <c r="E25" s="18" t="n">
        <v>518.63726801</v>
      </c>
      <c r="F25" s="20" t="n">
        <v>4.91709833</v>
      </c>
      <c r="G25" s="18" t="n">
        <v>512.1657148199999</v>
      </c>
      <c r="H25" s="20" t="n">
        <v>4.00454999</v>
      </c>
      <c r="I25" s="18" t="n">
        <v>532.37237896</v>
      </c>
      <c r="J25" s="20" t="n">
        <v>3.80746107</v>
      </c>
      <c r="K25" s="18" t="n">
        <v>550.15090891</v>
      </c>
      <c r="L25" s="20" t="n">
        <v>5.16390474</v>
      </c>
      <c r="M25" s="18" t="n">
        <v>421.68171102</v>
      </c>
      <c r="N25" s="20" t="n">
        <v>6.83880854</v>
      </c>
      <c r="O25" s="18" t="s">
        <v>481</v>
      </c>
      <c r="P25" s="20" t="s">
        <v>481</v>
      </c>
      <c r="Q25" s="18" t="s">
        <v>481</v>
      </c>
      <c r="R25" s="20" t="s">
        <v>481</v>
      </c>
      <c r="S25" s="18" t="s">
        <v>481</v>
      </c>
      <c r="T25" s="20" t="s">
        <v>481</v>
      </c>
      <c r="U25" s="18" t="n">
        <v>481.54274281</v>
      </c>
      <c r="V25" s="20" t="n">
        <v>22.16991005</v>
      </c>
    </row>
    <row r="26" spans="1:22">
      <c r="A26" s="15" t="s">
        <v>501</v>
      </c>
      <c r="B26" s="17" t="n">
        <v>4869</v>
      </c>
      <c r="C26" s="18">
        <f>(61.0/B26*100)</f>
        <v/>
      </c>
      <c r="D26" s="19" t="n">
        <v>4808</v>
      </c>
      <c r="E26" s="18" t="n">
        <v>488.26194783</v>
      </c>
      <c r="F26" s="20" t="n">
        <v>5.74242466</v>
      </c>
      <c r="G26" s="18" t="n">
        <v>492.03695345</v>
      </c>
      <c r="H26" s="20" t="n">
        <v>2.48010784</v>
      </c>
      <c r="I26" s="18" t="n">
        <v>489.44011478</v>
      </c>
      <c r="J26" s="20" t="n">
        <v>2.96128287</v>
      </c>
      <c r="K26" s="18" t="n">
        <v>490.80750167</v>
      </c>
      <c r="L26" s="20" t="n">
        <v>4.24133146</v>
      </c>
      <c r="M26" s="18" t="n">
        <v>467.99747676</v>
      </c>
      <c r="N26" s="20" t="n">
        <v>7.60690177</v>
      </c>
      <c r="O26" s="18" t="s">
        <v>481</v>
      </c>
      <c r="P26" s="20" t="s">
        <v>481</v>
      </c>
      <c r="Q26" s="18" t="s">
        <v>481</v>
      </c>
      <c r="R26" s="20" t="s">
        <v>481</v>
      </c>
      <c r="S26" s="18" t="s">
        <v>481</v>
      </c>
      <c r="T26" s="20" t="s">
        <v>481</v>
      </c>
      <c r="U26" s="18" t="n">
        <v>416.74566721</v>
      </c>
      <c r="V26" s="20" t="n">
        <v>13.07044686</v>
      </c>
    </row>
    <row r="27" spans="1:22">
      <c r="A27" s="15" t="s">
        <v>502</v>
      </c>
      <c r="B27" s="17" t="n">
        <v>5299</v>
      </c>
      <c r="C27" s="18">
        <f>(80.0/B27*100)</f>
        <v/>
      </c>
      <c r="D27" s="19" t="n">
        <v>5219</v>
      </c>
      <c r="E27" s="18" t="n">
        <v>472.04558841</v>
      </c>
      <c r="F27" s="20" t="n">
        <v>4.00828465</v>
      </c>
      <c r="G27" s="18" t="n">
        <v>494.79847111</v>
      </c>
      <c r="H27" s="20" t="n">
        <v>3.01621185</v>
      </c>
      <c r="I27" s="18" t="n">
        <v>503.02591917</v>
      </c>
      <c r="J27" s="20" t="n">
        <v>2.92273275</v>
      </c>
      <c r="K27" s="18" t="n">
        <v>498.44534327</v>
      </c>
      <c r="L27" s="20" t="n">
        <v>4.28820288</v>
      </c>
      <c r="M27" s="18" t="n">
        <v>420.45359793</v>
      </c>
      <c r="N27" s="20" t="n">
        <v>3.81960599</v>
      </c>
      <c r="O27" s="18" t="s">
        <v>481</v>
      </c>
      <c r="P27" s="20" t="s">
        <v>481</v>
      </c>
      <c r="Q27" s="18" t="s">
        <v>481</v>
      </c>
      <c r="R27" s="20" t="s">
        <v>481</v>
      </c>
      <c r="S27" s="18" t="s">
        <v>481</v>
      </c>
      <c r="T27" s="20" t="s">
        <v>481</v>
      </c>
      <c r="U27" s="18" t="n">
        <v>400.07027552</v>
      </c>
      <c r="V27" s="20" t="n">
        <v>7.7014487</v>
      </c>
    </row>
    <row r="28" spans="1:22">
      <c r="A28" s="15" t="s">
        <v>503</v>
      </c>
      <c r="B28" s="17" t="n">
        <v>7568</v>
      </c>
      <c r="C28" s="18">
        <f>(262.0/B28*100)</f>
        <v/>
      </c>
      <c r="D28" s="19" t="n">
        <v>7306</v>
      </c>
      <c r="E28" s="18" t="n">
        <v>407.04014207</v>
      </c>
      <c r="F28" s="20" t="n">
        <v>4.07685458</v>
      </c>
      <c r="G28" s="18" t="n">
        <v>413.65892761</v>
      </c>
      <c r="H28" s="20" t="n">
        <v>4.07154011</v>
      </c>
      <c r="I28" s="18" t="n">
        <v>432.86790743</v>
      </c>
      <c r="J28" s="20" t="n">
        <v>3.36996444</v>
      </c>
      <c r="K28" s="18" t="n">
        <v>439.66543561</v>
      </c>
      <c r="L28" s="20" t="n">
        <v>3.7181949</v>
      </c>
      <c r="M28" s="18" t="n">
        <v>420.50292955</v>
      </c>
      <c r="N28" s="20" t="n">
        <v>13.30341568</v>
      </c>
      <c r="O28" s="18" t="s">
        <v>481</v>
      </c>
      <c r="P28" s="20" t="s">
        <v>481</v>
      </c>
      <c r="Q28" s="18" t="s">
        <v>481</v>
      </c>
      <c r="R28" s="20" t="s">
        <v>481</v>
      </c>
      <c r="S28" s="18" t="s">
        <v>481</v>
      </c>
      <c r="T28" s="20" t="s">
        <v>481</v>
      </c>
      <c r="U28" s="18" t="n">
        <v>381.18133068</v>
      </c>
      <c r="V28" s="20" t="n">
        <v>7.54497627</v>
      </c>
    </row>
    <row r="29" spans="1:22">
      <c r="A29" s="15" t="s">
        <v>504</v>
      </c>
      <c r="B29" s="17" t="n">
        <v>5385</v>
      </c>
      <c r="C29" s="18">
        <f>(30.0/B29*100)</f>
        <v/>
      </c>
      <c r="D29" s="19" t="n">
        <v>5355</v>
      </c>
      <c r="E29" s="18" t="n">
        <v>499.52250158</v>
      </c>
      <c r="F29" s="20" t="n">
        <v>4.64189319</v>
      </c>
      <c r="G29" s="18" t="n">
        <v>515.00441475</v>
      </c>
      <c r="H29" s="20" t="n">
        <v>2.60842964</v>
      </c>
      <c r="I29" s="18" t="n">
        <v>522.36872632</v>
      </c>
      <c r="J29" s="20" t="n">
        <v>4.08059836</v>
      </c>
      <c r="K29" s="18" t="n">
        <v>503.54962714</v>
      </c>
      <c r="L29" s="20" t="n">
        <v>8.323639160000001</v>
      </c>
      <c r="M29" s="18" t="n">
        <v>500.05950033</v>
      </c>
      <c r="N29" s="20" t="n">
        <v>5.45605007</v>
      </c>
      <c r="O29" s="18" t="s">
        <v>481</v>
      </c>
      <c r="P29" s="20" t="s">
        <v>481</v>
      </c>
      <c r="Q29" s="18" t="n">
        <v>314.02123871</v>
      </c>
      <c r="R29" s="20" t="n">
        <v>13.26138992</v>
      </c>
      <c r="S29" s="18" t="s">
        <v>481</v>
      </c>
      <c r="T29" s="20" t="s">
        <v>481</v>
      </c>
      <c r="U29" s="18" t="n">
        <v>426.72663031</v>
      </c>
      <c r="V29" s="20" t="n">
        <v>9.428564440000001</v>
      </c>
    </row>
    <row r="30" spans="1:22">
      <c r="A30" s="15" t="s">
        <v>505</v>
      </c>
      <c r="B30" s="17" t="n">
        <v>4520</v>
      </c>
      <c r="C30" s="18">
        <f>(167.0/B30*100)</f>
        <v/>
      </c>
      <c r="D30" s="19" t="n">
        <v>4353</v>
      </c>
      <c r="E30" s="18" t="n">
        <v>499.86377241</v>
      </c>
      <c r="F30" s="20" t="n">
        <v>7.0483409</v>
      </c>
      <c r="G30" s="18" t="n">
        <v>515.20480993</v>
      </c>
      <c r="H30" s="20" t="n">
        <v>3.90371763</v>
      </c>
      <c r="I30" s="18" t="n">
        <v>529.51615936</v>
      </c>
      <c r="J30" s="20" t="n">
        <v>3.60998372</v>
      </c>
      <c r="K30" s="18" t="n">
        <v>529.84841529</v>
      </c>
      <c r="L30" s="20" t="n">
        <v>4.34382537</v>
      </c>
      <c r="M30" s="18" t="n">
        <v>418.7611067</v>
      </c>
      <c r="N30" s="20" t="n">
        <v>6.04878688</v>
      </c>
      <c r="O30" s="18" t="s">
        <v>481</v>
      </c>
      <c r="P30" s="20" t="s">
        <v>481</v>
      </c>
      <c r="Q30" s="18" t="s">
        <v>481</v>
      </c>
      <c r="R30" s="20" t="s">
        <v>481</v>
      </c>
      <c r="S30" s="18" t="s">
        <v>481</v>
      </c>
      <c r="T30" s="20" t="s">
        <v>481</v>
      </c>
      <c r="U30" s="18" t="n">
        <v>417.46235792</v>
      </c>
      <c r="V30" s="20" t="n">
        <v>10.16312078</v>
      </c>
    </row>
    <row r="31" spans="1:22">
      <c r="A31" s="15" t="s">
        <v>506</v>
      </c>
      <c r="B31" s="17" t="n">
        <v>5456</v>
      </c>
      <c r="C31" s="18">
        <f>(139.0/B31*100)</f>
        <v/>
      </c>
      <c r="D31" s="19" t="n">
        <v>5317</v>
      </c>
      <c r="E31" s="18" t="n">
        <v>509.53262521</v>
      </c>
      <c r="F31" s="20" t="n">
        <v>5.0167315</v>
      </c>
      <c r="G31" s="18" t="n">
        <v>526.84178408</v>
      </c>
      <c r="H31" s="20" t="n">
        <v>3.31540542</v>
      </c>
      <c r="I31" s="18" t="n">
        <v>523.41943564</v>
      </c>
      <c r="J31" s="20" t="n">
        <v>3.54780927</v>
      </c>
      <c r="K31" s="18" t="n">
        <v>502.50066238</v>
      </c>
      <c r="L31" s="20" t="n">
        <v>4.44846598</v>
      </c>
      <c r="M31" s="18" t="s">
        <v>481</v>
      </c>
      <c r="N31" s="20" t="s">
        <v>481</v>
      </c>
      <c r="O31" s="18" t="s">
        <v>481</v>
      </c>
      <c r="P31" s="20" t="s">
        <v>481</v>
      </c>
      <c r="Q31" s="18" t="s">
        <v>481</v>
      </c>
      <c r="R31" s="20" t="s">
        <v>481</v>
      </c>
      <c r="S31" s="18" t="s">
        <v>481</v>
      </c>
      <c r="T31" s="20" t="s">
        <v>481</v>
      </c>
      <c r="U31" s="18" t="n">
        <v>404.64620003</v>
      </c>
      <c r="V31" s="20" t="n">
        <v>6.86986595</v>
      </c>
    </row>
    <row r="32" spans="1:22">
      <c r="A32" s="15" t="s">
        <v>507</v>
      </c>
      <c r="B32" s="17" t="n">
        <v>4478</v>
      </c>
      <c r="C32" s="18">
        <f>(6.0/B32*100)</f>
        <v/>
      </c>
      <c r="D32" s="19" t="n">
        <v>4472</v>
      </c>
      <c r="E32" s="18" t="n">
        <v>468.80532384</v>
      </c>
      <c r="F32" s="20" t="n">
        <v>6.94425863</v>
      </c>
      <c r="G32" s="18" t="n">
        <v>484.26718964</v>
      </c>
      <c r="H32" s="20" t="n">
        <v>4.31938138</v>
      </c>
      <c r="I32" s="18" t="n">
        <v>507.60648667</v>
      </c>
      <c r="J32" s="20" t="n">
        <v>3.04710776</v>
      </c>
      <c r="K32" s="18" t="n">
        <v>531.61433501</v>
      </c>
      <c r="L32" s="20" t="n">
        <v>3.01490431</v>
      </c>
      <c r="M32" s="18" t="n">
        <v>418.27699634</v>
      </c>
      <c r="N32" s="20" t="n">
        <v>11.93967801</v>
      </c>
      <c r="O32" s="18" t="s">
        <v>481</v>
      </c>
      <c r="P32" s="20" t="s">
        <v>481</v>
      </c>
      <c r="Q32" s="18" t="s">
        <v>481</v>
      </c>
      <c r="R32" s="20" t="s">
        <v>481</v>
      </c>
      <c r="S32" s="18" t="s">
        <v>481</v>
      </c>
      <c r="T32" s="20" t="s">
        <v>481</v>
      </c>
      <c r="U32" s="18" t="n">
        <v>424.85804086</v>
      </c>
      <c r="V32" s="20" t="n">
        <v>13.05994918</v>
      </c>
    </row>
    <row r="33" spans="1:22">
      <c r="A33" s="15" t="s">
        <v>508</v>
      </c>
      <c r="B33" s="17" t="n">
        <v>7325</v>
      </c>
      <c r="C33" s="18">
        <f>(78.0/B33*100)</f>
        <v/>
      </c>
      <c r="D33" s="19" t="n">
        <v>7247</v>
      </c>
      <c r="E33" s="18" t="n">
        <v>468.9062647</v>
      </c>
      <c r="F33" s="20" t="n">
        <v>6.54108436</v>
      </c>
      <c r="G33" s="18" t="n">
        <v>489.61590438</v>
      </c>
      <c r="H33" s="20" t="n">
        <v>4.81165585</v>
      </c>
      <c r="I33" s="18" t="n">
        <v>500.30037802</v>
      </c>
      <c r="J33" s="20" t="n">
        <v>3.97223358</v>
      </c>
      <c r="K33" s="18" t="n">
        <v>505.55247502</v>
      </c>
      <c r="L33" s="20" t="n">
        <v>4.09185911</v>
      </c>
      <c r="M33" s="18" t="n">
        <v>504.79760102</v>
      </c>
      <c r="N33" s="20" t="n">
        <v>3.40739521</v>
      </c>
      <c r="O33" s="18" t="s">
        <v>481</v>
      </c>
      <c r="P33" s="20" t="s">
        <v>481</v>
      </c>
      <c r="Q33" s="18" t="s">
        <v>481</v>
      </c>
      <c r="R33" s="20" t="s">
        <v>481</v>
      </c>
      <c r="S33" s="18" t="s">
        <v>481</v>
      </c>
      <c r="T33" s="20" t="s">
        <v>481</v>
      </c>
      <c r="U33" s="18" t="n">
        <v>452.17572214</v>
      </c>
      <c r="V33" s="20" t="n">
        <v>10.70665419</v>
      </c>
    </row>
    <row r="34" spans="1:22">
      <c r="A34" s="15" t="s">
        <v>509</v>
      </c>
      <c r="B34" s="17" t="n">
        <v>6350</v>
      </c>
      <c r="C34" s="18">
        <f>(76.0/B34*100)</f>
        <v/>
      </c>
      <c r="D34" s="19" t="n">
        <v>6274</v>
      </c>
      <c r="E34" s="18" t="n">
        <v>465.0154427</v>
      </c>
      <c r="F34" s="20" t="n">
        <v>3.60761101</v>
      </c>
      <c r="G34" s="18" t="n">
        <v>469.0032718</v>
      </c>
      <c r="H34" s="20" t="n">
        <v>3.28071454</v>
      </c>
      <c r="I34" s="18" t="n">
        <v>470.80972959</v>
      </c>
      <c r="J34" s="20" t="n">
        <v>4.21199501</v>
      </c>
      <c r="K34" s="18" t="n">
        <v>448.94919326</v>
      </c>
      <c r="L34" s="20" t="n">
        <v>5.43109425</v>
      </c>
      <c r="M34" s="18" t="n">
        <v>412.69710629</v>
      </c>
      <c r="N34" s="20" t="n">
        <v>14.24962195</v>
      </c>
      <c r="O34" s="18" t="s">
        <v>481</v>
      </c>
      <c r="P34" s="20" t="s">
        <v>481</v>
      </c>
      <c r="Q34" s="18" t="n">
        <v>263.37193708</v>
      </c>
      <c r="R34" s="20" t="n">
        <v>13.61114927</v>
      </c>
      <c r="S34" s="18" t="s">
        <v>481</v>
      </c>
      <c r="T34" s="20" t="s">
        <v>481</v>
      </c>
      <c r="U34" s="18" t="n">
        <v>374.93872334</v>
      </c>
      <c r="V34" s="20" t="n">
        <v>8.10339516</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505.2158807</v>
      </c>
      <c r="T35" s="20" t="n">
        <v>1.4729023</v>
      </c>
      <c r="U35" s="18" t="s">
        <v>481</v>
      </c>
      <c r="V35" s="20" t="s">
        <v>481</v>
      </c>
    </row>
    <row r="36" spans="1:22">
      <c r="A36" s="15" t="s">
        <v>511</v>
      </c>
      <c r="B36" s="17" t="n">
        <v>6736</v>
      </c>
      <c r="C36" s="18">
        <f>(55.0/B36*100)</f>
        <v/>
      </c>
      <c r="D36" s="19" t="n">
        <v>6681</v>
      </c>
      <c r="E36" s="18" t="n">
        <v>496.85954013</v>
      </c>
      <c r="F36" s="20" t="n">
        <v>5.05836528</v>
      </c>
      <c r="G36" s="18" t="n">
        <v>495.9822801</v>
      </c>
      <c r="H36" s="20" t="n">
        <v>3.24348162</v>
      </c>
      <c r="I36" s="18" t="n">
        <v>503.54789553</v>
      </c>
      <c r="J36" s="20" t="n">
        <v>2.97208435</v>
      </c>
      <c r="K36" s="18" t="n">
        <v>500.90304236</v>
      </c>
      <c r="L36" s="20" t="n">
        <v>4.40066654</v>
      </c>
      <c r="M36" s="18" t="n">
        <v>490.3722416</v>
      </c>
      <c r="N36" s="20" t="n">
        <v>4.18420925</v>
      </c>
      <c r="O36" s="18" t="s">
        <v>481</v>
      </c>
      <c r="P36" s="20" t="s">
        <v>481</v>
      </c>
      <c r="Q36" s="18" t="s">
        <v>481</v>
      </c>
      <c r="R36" s="20" t="s">
        <v>481</v>
      </c>
      <c r="S36" s="18" t="s">
        <v>481</v>
      </c>
      <c r="T36" s="20" t="s">
        <v>481</v>
      </c>
      <c r="U36" s="18" t="n">
        <v>424.16185092</v>
      </c>
      <c r="V36" s="20" t="n">
        <v>8.53707015</v>
      </c>
    </row>
    <row r="37" spans="1:22">
      <c r="A37" s="15" t="s">
        <v>512</v>
      </c>
      <c r="B37" s="17" t="n">
        <v>5458</v>
      </c>
      <c r="C37" s="18">
        <f>(107.0/B37*100)</f>
        <v/>
      </c>
      <c r="D37" s="19" t="n">
        <v>5351</v>
      </c>
      <c r="E37" s="18" t="n">
        <v>496.07316475</v>
      </c>
      <c r="F37" s="20" t="n">
        <v>5.35716251</v>
      </c>
      <c r="G37" s="18" t="n">
        <v>513.01610583</v>
      </c>
      <c r="H37" s="20" t="n">
        <v>2.97490333</v>
      </c>
      <c r="I37" s="18" t="n">
        <v>514.69907282</v>
      </c>
      <c r="J37" s="20" t="n">
        <v>4.57448058</v>
      </c>
      <c r="K37" s="18" t="n">
        <v>516.81045122</v>
      </c>
      <c r="L37" s="20" t="n">
        <v>6.36336749</v>
      </c>
      <c r="M37" s="18" t="n">
        <v>377.66528973</v>
      </c>
      <c r="N37" s="20" t="n">
        <v>8.85964399</v>
      </c>
      <c r="O37" s="18" t="s">
        <v>481</v>
      </c>
      <c r="P37" s="20" t="s">
        <v>481</v>
      </c>
      <c r="Q37" s="18" t="s">
        <v>481</v>
      </c>
      <c r="R37" s="20" t="s">
        <v>481</v>
      </c>
      <c r="S37" s="18" t="s">
        <v>481</v>
      </c>
      <c r="T37" s="20" t="s">
        <v>481</v>
      </c>
      <c r="U37" s="18" t="n">
        <v>408.14533778</v>
      </c>
      <c r="V37" s="20" t="n">
        <v>8.93086044</v>
      </c>
    </row>
    <row r="38" spans="1:22">
      <c r="A38" s="15" t="s">
        <v>513</v>
      </c>
      <c r="B38" s="17" t="n">
        <v>5860</v>
      </c>
      <c r="C38" s="18">
        <f>(22.0/B38*100)</f>
        <v/>
      </c>
      <c r="D38" s="19" t="n">
        <v>5838</v>
      </c>
      <c r="E38" s="18" t="n">
        <v>474.25333454</v>
      </c>
      <c r="F38" s="20" t="n">
        <v>6.5112941</v>
      </c>
      <c r="G38" s="18" t="n">
        <v>495.69626775</v>
      </c>
      <c r="H38" s="20" t="n">
        <v>4.30727013</v>
      </c>
      <c r="I38" s="18" t="n">
        <v>512.32068893</v>
      </c>
      <c r="J38" s="20" t="n">
        <v>3.94802334</v>
      </c>
      <c r="K38" s="18" t="n">
        <v>509.64025108</v>
      </c>
      <c r="L38" s="20" t="n">
        <v>4.55416592</v>
      </c>
      <c r="M38" s="18" t="n">
        <v>451.3764209</v>
      </c>
      <c r="N38" s="20" t="n">
        <v>7.03334187</v>
      </c>
      <c r="O38" s="18" t="s">
        <v>481</v>
      </c>
      <c r="P38" s="20" t="s">
        <v>481</v>
      </c>
      <c r="Q38" s="18" t="s">
        <v>481</v>
      </c>
      <c r="R38" s="20" t="s">
        <v>481</v>
      </c>
      <c r="S38" s="18" t="s">
        <v>481</v>
      </c>
      <c r="T38" s="20" t="s">
        <v>481</v>
      </c>
      <c r="U38" s="18" t="n">
        <v>440.19570832</v>
      </c>
      <c r="V38" s="20" t="n">
        <v>7.38760176</v>
      </c>
    </row>
    <row r="39" spans="1:22">
      <c r="A39" s="15" t="s">
        <v>514</v>
      </c>
      <c r="B39" s="17" t="n">
        <v>5895</v>
      </c>
      <c r="C39" s="18">
        <f>(33.0/B39*100)</f>
        <v/>
      </c>
      <c r="D39" s="19" t="n">
        <v>5862</v>
      </c>
      <c r="E39" s="18" t="n">
        <v>424.30737309</v>
      </c>
      <c r="F39" s="20" t="n">
        <v>5.58850308</v>
      </c>
      <c r="G39" s="18" t="n">
        <v>431.22581125</v>
      </c>
      <c r="H39" s="20" t="n">
        <v>4.33670074</v>
      </c>
      <c r="I39" s="18" t="n">
        <v>439.34240838</v>
      </c>
      <c r="J39" s="20" t="n">
        <v>4.90277676</v>
      </c>
      <c r="K39" s="18" t="n">
        <v>436.4484825</v>
      </c>
      <c r="L39" s="20" t="n">
        <v>5.10588351</v>
      </c>
      <c r="M39" s="18" t="n">
        <v>385.43607751</v>
      </c>
      <c r="N39" s="20" t="n">
        <v>6.46388279</v>
      </c>
      <c r="O39" s="18" t="s">
        <v>481</v>
      </c>
      <c r="P39" s="20" t="s">
        <v>481</v>
      </c>
      <c r="Q39" s="18" t="s">
        <v>481</v>
      </c>
      <c r="R39" s="20" t="s">
        <v>481</v>
      </c>
      <c r="S39" s="18" t="s">
        <v>481</v>
      </c>
      <c r="T39" s="20" t="s">
        <v>481</v>
      </c>
      <c r="U39" s="18" t="n">
        <v>364.66125248</v>
      </c>
      <c r="V39" s="20" t="n">
        <v>12.72489204</v>
      </c>
    </row>
    <row r="40" spans="1:22">
      <c r="A40" s="15" t="s">
        <v>515</v>
      </c>
      <c r="B40" s="17" t="n">
        <v>14157</v>
      </c>
      <c r="C40" s="18">
        <f>(382.0/B40*100)</f>
        <v/>
      </c>
      <c r="D40" s="19" t="n">
        <v>13775</v>
      </c>
      <c r="E40" s="18" t="n">
        <v>473.70546751</v>
      </c>
      <c r="F40" s="20" t="n">
        <v>4.39934665</v>
      </c>
      <c r="G40" s="18" t="n">
        <v>497.23417138</v>
      </c>
      <c r="H40" s="20" t="n">
        <v>3.79356329</v>
      </c>
      <c r="I40" s="18" t="n">
        <v>521.3398313599999</v>
      </c>
      <c r="J40" s="20" t="n">
        <v>3.03310119</v>
      </c>
      <c r="K40" s="18" t="n">
        <v>504.08019626</v>
      </c>
      <c r="L40" s="20" t="n">
        <v>4.32226372</v>
      </c>
      <c r="M40" s="18" t="n">
        <v>419.2667557</v>
      </c>
      <c r="N40" s="20" t="n">
        <v>6.86651094</v>
      </c>
      <c r="O40" s="18" t="s">
        <v>481</v>
      </c>
      <c r="P40" s="20" t="s">
        <v>481</v>
      </c>
      <c r="Q40" s="18" t="s">
        <v>481</v>
      </c>
      <c r="R40" s="20" t="s">
        <v>481</v>
      </c>
      <c r="S40" s="18" t="s">
        <v>481</v>
      </c>
      <c r="T40" s="20" t="s">
        <v>481</v>
      </c>
      <c r="U40" s="18" t="n">
        <v>402.10770038</v>
      </c>
      <c r="V40" s="20" t="n">
        <v>7.66944468</v>
      </c>
    </row>
    <row r="41" spans="1:22">
      <c r="A41" s="15" t="s">
        <v>516</v>
      </c>
      <c r="B41" s="17" t="n">
        <v>5712</v>
      </c>
      <c r="C41" s="18">
        <f>(51.0/B41*100)</f>
        <v/>
      </c>
      <c r="D41" s="19" t="n">
        <v>5661</v>
      </c>
      <c r="E41" s="18" t="n">
        <v>480.47161672</v>
      </c>
      <c r="F41" s="20" t="n">
        <v>6.66167371</v>
      </c>
      <c r="G41" s="18" t="n">
        <v>484.05582469</v>
      </c>
      <c r="H41" s="20" t="n">
        <v>4.16949037</v>
      </c>
      <c r="I41" s="18" t="n">
        <v>505.71923347</v>
      </c>
      <c r="J41" s="20" t="n">
        <v>3.82019161</v>
      </c>
      <c r="K41" s="18" t="n">
        <v>521.1298298299999</v>
      </c>
      <c r="L41" s="20" t="n">
        <v>3.95635085</v>
      </c>
      <c r="M41" s="18" t="n">
        <v>460.36740886</v>
      </c>
      <c r="N41" s="20" t="n">
        <v>8.72283927</v>
      </c>
      <c r="O41" s="18" t="s">
        <v>481</v>
      </c>
      <c r="P41" s="20" t="s">
        <v>481</v>
      </c>
      <c r="Q41" s="18" t="n">
        <v>399.91015703</v>
      </c>
      <c r="R41" s="20" t="n">
        <v>16.72230739</v>
      </c>
      <c r="S41" s="18" t="s">
        <v>481</v>
      </c>
      <c r="T41" s="20" t="s">
        <v>481</v>
      </c>
      <c r="U41" s="18" t="n">
        <v>407.19296932</v>
      </c>
      <c r="V41" s="20" t="n">
        <v>13.84270935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332.96223654</v>
      </c>
      <c r="F45" s="20" t="n">
        <v>4.49734654</v>
      </c>
      <c r="G45" s="18" t="n">
        <v>337.01579185</v>
      </c>
      <c r="H45" s="20" t="n">
        <v>3.65987606</v>
      </c>
      <c r="I45" s="18" t="n">
        <v>359.07999295</v>
      </c>
      <c r="J45" s="20" t="n">
        <v>3.91503516</v>
      </c>
      <c r="K45" s="18" t="n">
        <v>356.75873719</v>
      </c>
      <c r="L45" s="20" t="n">
        <v>3.46865144</v>
      </c>
      <c r="M45" s="18" t="s">
        <v>481</v>
      </c>
      <c r="N45" s="20" t="s">
        <v>481</v>
      </c>
      <c r="O45" s="18" t="s">
        <v>481</v>
      </c>
      <c r="P45" s="20" t="s">
        <v>481</v>
      </c>
      <c r="Q45" s="18" t="n">
        <v>397.95801902</v>
      </c>
      <c r="R45" s="20" t="n">
        <v>26.30784891</v>
      </c>
      <c r="S45" s="18" t="n">
        <v>344.55359013</v>
      </c>
      <c r="T45" s="20" t="n">
        <v>20.6129588</v>
      </c>
      <c r="U45" s="18" t="n">
        <v>335.51091486</v>
      </c>
      <c r="V45" s="20" t="n">
        <v>7.36951507</v>
      </c>
    </row>
    <row r="46" spans="1:22">
      <c r="A46" s="15" t="s">
        <v>521</v>
      </c>
      <c r="B46" s="17" t="n">
        <v>23141</v>
      </c>
      <c r="C46" s="18">
        <f>(2000.0/B46*100)</f>
        <v/>
      </c>
      <c r="D46" s="19" t="n">
        <v>21141</v>
      </c>
      <c r="E46" s="18" t="n">
        <v>410.44361535</v>
      </c>
      <c r="F46" s="20" t="n">
        <v>4.58442233</v>
      </c>
      <c r="G46" s="18" t="n">
        <v>418.93606102</v>
      </c>
      <c r="H46" s="20" t="n">
        <v>3.25632194</v>
      </c>
      <c r="I46" s="18" t="n">
        <v>437.87223667</v>
      </c>
      <c r="J46" s="20" t="n">
        <v>3.75329938</v>
      </c>
      <c r="K46" s="18" t="n">
        <v>439.8635504</v>
      </c>
      <c r="L46" s="20" t="n">
        <v>4.90370169</v>
      </c>
      <c r="M46" s="18" t="n">
        <v>361.70374871</v>
      </c>
      <c r="N46" s="20" t="n">
        <v>3.67101074</v>
      </c>
      <c r="O46" s="18" t="s">
        <v>481</v>
      </c>
      <c r="P46" s="20" t="s">
        <v>481</v>
      </c>
      <c r="Q46" s="18" t="s">
        <v>481</v>
      </c>
      <c r="R46" s="20" t="s">
        <v>481</v>
      </c>
      <c r="S46" s="18" t="s">
        <v>481</v>
      </c>
      <c r="T46" s="20" t="s">
        <v>481</v>
      </c>
      <c r="U46" s="18" t="n">
        <v>379.93706281</v>
      </c>
      <c r="V46" s="20" t="n">
        <v>3.96733307</v>
      </c>
    </row>
    <row r="47" spans="1:22">
      <c r="A47" s="15" t="s">
        <v>522</v>
      </c>
      <c r="B47" s="17" t="n">
        <v>5928</v>
      </c>
      <c r="C47" s="18">
        <f>(276.0/B47*100)</f>
        <v/>
      </c>
      <c r="D47" s="19" t="n">
        <v>5652</v>
      </c>
      <c r="E47" s="18" t="n">
        <v>436.44621075</v>
      </c>
      <c r="F47" s="20" t="n">
        <v>6.12164325</v>
      </c>
      <c r="G47" s="18" t="n">
        <v>454.95149489</v>
      </c>
      <c r="H47" s="20" t="n">
        <v>5.16031177</v>
      </c>
      <c r="I47" s="18" t="n">
        <v>451.44457488</v>
      </c>
      <c r="J47" s="20" t="n">
        <v>5.25497885</v>
      </c>
      <c r="K47" s="18" t="n">
        <v>459.44594685</v>
      </c>
      <c r="L47" s="20" t="n">
        <v>5.60095547</v>
      </c>
      <c r="M47" s="18" t="n">
        <v>330.16195456</v>
      </c>
      <c r="N47" s="20" t="n">
        <v>6.5233442</v>
      </c>
      <c r="O47" s="18" t="s">
        <v>481</v>
      </c>
      <c r="P47" s="20" t="s">
        <v>481</v>
      </c>
      <c r="Q47" s="18" t="s">
        <v>481</v>
      </c>
      <c r="R47" s="20" t="s">
        <v>481</v>
      </c>
      <c r="S47" s="18" t="s">
        <v>481</v>
      </c>
      <c r="T47" s="20" t="s">
        <v>481</v>
      </c>
      <c r="U47" s="18" t="n">
        <v>339.69719197</v>
      </c>
      <c r="V47" s="20" t="n">
        <v>9.1302901</v>
      </c>
    </row>
    <row r="48" spans="1:22">
      <c r="A48" s="15" t="s">
        <v>523</v>
      </c>
      <c r="B48" s="17" t="n">
        <v>9841</v>
      </c>
      <c r="C48" s="18">
        <f>(8.0/B48*100)</f>
        <v/>
      </c>
      <c r="D48" s="19" t="n">
        <v>9833</v>
      </c>
      <c r="E48" s="18" t="n">
        <v>458.62253602</v>
      </c>
      <c r="F48" s="20" t="n">
        <v>7.65449283</v>
      </c>
      <c r="G48" s="18" t="n">
        <v>480.61153088</v>
      </c>
      <c r="H48" s="20" t="n">
        <v>5.57831703</v>
      </c>
      <c r="I48" s="18" t="n">
        <v>519.9173831000001</v>
      </c>
      <c r="J48" s="20" t="n">
        <v>5.34175509</v>
      </c>
      <c r="K48" s="18" t="n">
        <v>524.07048743</v>
      </c>
      <c r="L48" s="20" t="n">
        <v>7.2943655</v>
      </c>
      <c r="M48" s="18" t="n">
        <v>442.18295743</v>
      </c>
      <c r="N48" s="20" t="n">
        <v>7.02465201</v>
      </c>
      <c r="O48" s="18" t="s">
        <v>481</v>
      </c>
      <c r="P48" s="20" t="s">
        <v>481</v>
      </c>
      <c r="Q48" s="18" t="s">
        <v>481</v>
      </c>
      <c r="R48" s="20" t="s">
        <v>481</v>
      </c>
      <c r="S48" s="18" t="s">
        <v>481</v>
      </c>
      <c r="T48" s="20" t="s">
        <v>481</v>
      </c>
      <c r="U48" s="18" t="n">
        <v>406.58002132</v>
      </c>
      <c r="V48" s="20" t="n">
        <v>17.08262982</v>
      </c>
    </row>
    <row r="49" spans="1:22">
      <c r="A49" s="15" t="s">
        <v>524</v>
      </c>
      <c r="B49" s="17" t="n">
        <v>6349</v>
      </c>
      <c r="C49" s="18">
        <f>(56.0/B49*100)</f>
        <v/>
      </c>
      <c r="D49" s="19" t="n">
        <v>6293</v>
      </c>
      <c r="E49" s="18" t="n">
        <v>400.84163237</v>
      </c>
      <c r="F49" s="20" t="n">
        <v>4.46362549</v>
      </c>
      <c r="G49" s="18" t="n">
        <v>419.40883799</v>
      </c>
      <c r="H49" s="20" t="n">
        <v>3.81476193</v>
      </c>
      <c r="I49" s="18" t="n">
        <v>443.02620853</v>
      </c>
      <c r="J49" s="20" t="n">
        <v>4.09693538</v>
      </c>
      <c r="K49" s="18" t="n">
        <v>437.06488626</v>
      </c>
      <c r="L49" s="20" t="n">
        <v>4.17000478</v>
      </c>
      <c r="M49" s="18" t="s">
        <v>481</v>
      </c>
      <c r="N49" s="20" t="s">
        <v>481</v>
      </c>
      <c r="O49" s="18" t="s">
        <v>481</v>
      </c>
      <c r="P49" s="20" t="s">
        <v>481</v>
      </c>
      <c r="Q49" s="18" t="s">
        <v>481</v>
      </c>
      <c r="R49" s="20" t="s">
        <v>481</v>
      </c>
      <c r="S49" s="18" t="n">
        <v>391.31284766</v>
      </c>
      <c r="T49" s="20" t="n">
        <v>86.51897971</v>
      </c>
      <c r="U49" s="18" t="n">
        <v>349.72205021</v>
      </c>
      <c r="V49" s="20" t="n">
        <v>8.4935673</v>
      </c>
    </row>
    <row r="50" spans="1:22">
      <c r="A50" s="15" t="s">
        <v>525</v>
      </c>
      <c r="B50" s="17" t="n">
        <v>11795</v>
      </c>
      <c r="C50" s="18">
        <f>(302.0/B50*100)</f>
        <v/>
      </c>
      <c r="D50" s="19" t="n">
        <v>11493</v>
      </c>
      <c r="E50" s="18" t="n">
        <v>414.32284614</v>
      </c>
      <c r="F50" s="20" t="n">
        <v>5.62457001</v>
      </c>
      <c r="G50" s="18" t="n">
        <v>412.1688407</v>
      </c>
      <c r="H50" s="20" t="n">
        <v>4.00192213</v>
      </c>
      <c r="I50" s="18" t="n">
        <v>438.84605636</v>
      </c>
      <c r="J50" s="20" t="n">
        <v>3.15440071</v>
      </c>
      <c r="K50" s="18" t="n">
        <v>444.51914234</v>
      </c>
      <c r="L50" s="20" t="n">
        <v>3.7431397</v>
      </c>
      <c r="M50" s="18" t="n">
        <v>366.92642505</v>
      </c>
      <c r="N50" s="20" t="n">
        <v>6.73675518</v>
      </c>
      <c r="O50" s="18" t="s">
        <v>481</v>
      </c>
      <c r="P50" s="20" t="s">
        <v>481</v>
      </c>
      <c r="Q50" s="18" t="s">
        <v>481</v>
      </c>
      <c r="R50" s="20" t="s">
        <v>481</v>
      </c>
      <c r="S50" s="18" t="s">
        <v>481</v>
      </c>
      <c r="T50" s="20" t="s">
        <v>481</v>
      </c>
      <c r="U50" s="18" t="n">
        <v>367.07761763</v>
      </c>
      <c r="V50" s="20" t="n">
        <v>8.501725110000001</v>
      </c>
    </row>
    <row r="51" spans="1:22">
      <c r="A51" s="15" t="s">
        <v>526</v>
      </c>
      <c r="B51" s="17" t="n">
        <v>6866</v>
      </c>
      <c r="C51" s="18">
        <f>(113.0/B51*100)</f>
        <v/>
      </c>
      <c r="D51" s="19" t="n">
        <v>6753</v>
      </c>
      <c r="E51" s="18" t="n">
        <v>414.36592574</v>
      </c>
      <c r="F51" s="20" t="n">
        <v>5.45707337</v>
      </c>
      <c r="G51" s="18" t="n">
        <v>423.88921659</v>
      </c>
      <c r="H51" s="20" t="n">
        <v>3.54333617</v>
      </c>
      <c r="I51" s="18" t="n">
        <v>439.49813834</v>
      </c>
      <c r="J51" s="20" t="n">
        <v>3.54158546</v>
      </c>
      <c r="K51" s="18" t="n">
        <v>442.51144084</v>
      </c>
      <c r="L51" s="20" t="n">
        <v>3.68333963</v>
      </c>
      <c r="M51" s="18" t="n">
        <v>383.27112715</v>
      </c>
      <c r="N51" s="20" t="n">
        <v>7.20497991</v>
      </c>
      <c r="O51" s="18" t="s">
        <v>481</v>
      </c>
      <c r="P51" s="20" t="s">
        <v>481</v>
      </c>
      <c r="Q51" s="18" t="n">
        <v>427.96430568</v>
      </c>
      <c r="R51" s="20" t="n">
        <v>5.20460603</v>
      </c>
      <c r="S51" s="18" t="s">
        <v>481</v>
      </c>
      <c r="T51" s="20" t="s">
        <v>481</v>
      </c>
      <c r="U51" s="18" t="n">
        <v>393.47376462</v>
      </c>
      <c r="V51" s="20" t="n">
        <v>8.86708906</v>
      </c>
    </row>
    <row r="52" spans="1:22">
      <c r="A52" s="15" t="s">
        <v>527</v>
      </c>
      <c r="B52" s="17" t="n">
        <v>5809</v>
      </c>
      <c r="C52" s="18">
        <f>(94.0/B52*100)</f>
        <v/>
      </c>
      <c r="D52" s="19" t="n">
        <v>5715</v>
      </c>
      <c r="E52" s="18" t="n">
        <v>479.15699414</v>
      </c>
      <c r="F52" s="20" t="n">
        <v>4.91318376</v>
      </c>
      <c r="G52" s="18" t="n">
        <v>484.02919598</v>
      </c>
      <c r="H52" s="20" t="n">
        <v>3.11493363</v>
      </c>
      <c r="I52" s="18" t="n">
        <v>504.85004693</v>
      </c>
      <c r="J52" s="20" t="n">
        <v>3.33816391</v>
      </c>
      <c r="K52" s="18" t="n">
        <v>510.96295013</v>
      </c>
      <c r="L52" s="20" t="n">
        <v>4.10963839</v>
      </c>
      <c r="M52" s="18" t="n">
        <v>421.26811804</v>
      </c>
      <c r="N52" s="20" t="n">
        <v>5.96822849</v>
      </c>
      <c r="O52" s="18" t="s">
        <v>481</v>
      </c>
      <c r="P52" s="20" t="s">
        <v>481</v>
      </c>
      <c r="Q52" s="18" t="s">
        <v>481</v>
      </c>
      <c r="R52" s="20" t="s">
        <v>481</v>
      </c>
      <c r="S52" s="18" t="s">
        <v>481</v>
      </c>
      <c r="T52" s="20" t="s">
        <v>481</v>
      </c>
      <c r="U52" s="18" t="n">
        <v>422.61484816</v>
      </c>
      <c r="V52" s="20" t="n">
        <v>9.251258249999999</v>
      </c>
    </row>
    <row r="53" spans="1:22">
      <c r="A53" s="15" t="s">
        <v>528</v>
      </c>
      <c r="B53" s="17" t="n">
        <v>5571</v>
      </c>
      <c r="C53" s="18">
        <f>(101.0/B53*100)</f>
        <v/>
      </c>
      <c r="D53" s="19" t="n">
        <v>5470</v>
      </c>
      <c r="E53" s="18" t="n">
        <v>423.7846235</v>
      </c>
      <c r="F53" s="20" t="n">
        <v>4.59846739</v>
      </c>
      <c r="G53" s="18" t="n">
        <v>446.86679531</v>
      </c>
      <c r="H53" s="20" t="n">
        <v>2.76390268</v>
      </c>
      <c r="I53" s="18" t="n">
        <v>462.0058701</v>
      </c>
      <c r="J53" s="20" t="n">
        <v>3.05204508</v>
      </c>
      <c r="K53" s="18" t="n">
        <v>464.93018276</v>
      </c>
      <c r="L53" s="20" t="n">
        <v>3.83234468</v>
      </c>
      <c r="M53" s="18" t="n">
        <v>364.18043417</v>
      </c>
      <c r="N53" s="20" t="n">
        <v>5.41914123</v>
      </c>
      <c r="O53" s="18" t="s">
        <v>481</v>
      </c>
      <c r="P53" s="20" t="s">
        <v>481</v>
      </c>
      <c r="Q53" s="18" t="s">
        <v>481</v>
      </c>
      <c r="R53" s="20" t="s">
        <v>481</v>
      </c>
      <c r="S53" s="18" t="s">
        <v>481</v>
      </c>
      <c r="T53" s="20" t="s">
        <v>481</v>
      </c>
      <c r="U53" s="18" t="n">
        <v>360.23081151</v>
      </c>
      <c r="V53" s="20" t="n">
        <v>7.8668946</v>
      </c>
    </row>
    <row r="54" spans="1:22">
      <c r="A54" s="15" t="s">
        <v>529</v>
      </c>
      <c r="B54" s="17" t="n">
        <v>4740</v>
      </c>
      <c r="C54" s="18">
        <f>(362.0/B54*100)</f>
        <v/>
      </c>
      <c r="D54" s="19" t="n">
        <v>4378</v>
      </c>
      <c r="E54" s="18" t="n">
        <v>342.14651171</v>
      </c>
      <c r="F54" s="20" t="n">
        <v>7.05735653</v>
      </c>
      <c r="G54" s="18" t="n">
        <v>355.5461337</v>
      </c>
      <c r="H54" s="20" t="n">
        <v>4.49980969</v>
      </c>
      <c r="I54" s="18" t="n">
        <v>379.31632579</v>
      </c>
      <c r="J54" s="20" t="n">
        <v>4.00084072</v>
      </c>
      <c r="K54" s="18" t="n">
        <v>386.27105579</v>
      </c>
      <c r="L54" s="20" t="n">
        <v>3.94650192</v>
      </c>
      <c r="M54" s="18" t="n">
        <v>285.11114138</v>
      </c>
      <c r="N54" s="20" t="n">
        <v>8.04981896</v>
      </c>
      <c r="O54" s="18" t="s">
        <v>481</v>
      </c>
      <c r="P54" s="20" t="s">
        <v>481</v>
      </c>
      <c r="Q54" s="18" t="s">
        <v>481</v>
      </c>
      <c r="R54" s="20" t="s">
        <v>481</v>
      </c>
      <c r="S54" s="18" t="s">
        <v>481</v>
      </c>
      <c r="T54" s="20" t="s">
        <v>481</v>
      </c>
      <c r="U54" s="18" t="n">
        <v>305.5534768</v>
      </c>
      <c r="V54" s="20" t="n">
        <v>5.41253149</v>
      </c>
    </row>
    <row r="55" spans="1:22">
      <c r="A55" s="15" t="s">
        <v>530</v>
      </c>
      <c r="B55" s="17" t="n">
        <v>5316</v>
      </c>
      <c r="C55" s="18">
        <f>(22.0/B55*100)</f>
        <v/>
      </c>
      <c r="D55" s="19" t="n">
        <v>5294</v>
      </c>
      <c r="E55" s="18" t="n">
        <v>408.32582534</v>
      </c>
      <c r="F55" s="20" t="n">
        <v>4.47150791</v>
      </c>
      <c r="G55" s="18" t="n">
        <v>407.72453498</v>
      </c>
      <c r="H55" s="20" t="n">
        <v>3.17130431</v>
      </c>
      <c r="I55" s="18" t="n">
        <v>405.1932355</v>
      </c>
      <c r="J55" s="20" t="n">
        <v>4.30574355</v>
      </c>
      <c r="K55" s="18" t="n">
        <v>405.05866169</v>
      </c>
      <c r="L55" s="20" t="n">
        <v>6.55068601</v>
      </c>
      <c r="M55" s="18" t="s">
        <v>481</v>
      </c>
      <c r="N55" s="20" t="s">
        <v>481</v>
      </c>
      <c r="O55" s="18" t="s">
        <v>481</v>
      </c>
      <c r="P55" s="20" t="s">
        <v>481</v>
      </c>
      <c r="Q55" s="18" t="s">
        <v>481</v>
      </c>
      <c r="R55" s="20" t="s">
        <v>481</v>
      </c>
      <c r="S55" s="18" t="n">
        <v>288.60194139</v>
      </c>
      <c r="T55" s="20" t="n">
        <v>35.88675851</v>
      </c>
      <c r="U55" s="18" t="n">
        <v>320.13273464</v>
      </c>
      <c r="V55" s="20" t="n">
        <v>7.07642697</v>
      </c>
    </row>
    <row r="56" spans="1:22">
      <c r="A56" s="15" t="s">
        <v>531</v>
      </c>
      <c r="B56" s="17" t="n">
        <v>5359</v>
      </c>
      <c r="C56" s="18">
        <f>(77.0/B56*100)</f>
        <v/>
      </c>
      <c r="D56" s="19" t="n">
        <v>5282</v>
      </c>
      <c r="E56" s="18" t="n">
        <v>505.11584139</v>
      </c>
      <c r="F56" s="20" t="n">
        <v>6.80322183</v>
      </c>
      <c r="G56" s="18" t="n">
        <v>522.75679238</v>
      </c>
      <c r="H56" s="20" t="n">
        <v>4.35854319</v>
      </c>
      <c r="I56" s="18" t="n">
        <v>539.50045773</v>
      </c>
      <c r="J56" s="20" t="n">
        <v>3.66626561</v>
      </c>
      <c r="K56" s="18" t="n">
        <v>549.99743117</v>
      </c>
      <c r="L56" s="20" t="n">
        <v>4.23051316</v>
      </c>
      <c r="M56" s="18" t="n">
        <v>511.472242</v>
      </c>
      <c r="N56" s="20" t="n">
        <v>3.24970706</v>
      </c>
      <c r="O56" s="18" t="s">
        <v>481</v>
      </c>
      <c r="P56" s="20" t="s">
        <v>481</v>
      </c>
      <c r="Q56" s="18" t="s">
        <v>481</v>
      </c>
      <c r="R56" s="20" t="s">
        <v>481</v>
      </c>
      <c r="S56" s="18" t="s">
        <v>481</v>
      </c>
      <c r="T56" s="20" t="s">
        <v>481</v>
      </c>
      <c r="U56" s="18" t="n">
        <v>481.68865225</v>
      </c>
      <c r="V56" s="20" t="n">
        <v>16.08432693</v>
      </c>
    </row>
    <row r="57" spans="1:22">
      <c r="A57" s="15" t="s">
        <v>532</v>
      </c>
      <c r="B57" s="17" t="n">
        <v>6513</v>
      </c>
      <c r="C57" s="18">
        <f>(0.0/B57*100)</f>
        <v/>
      </c>
      <c r="D57" s="19" t="n">
        <v>6513</v>
      </c>
      <c r="E57" s="18" t="n">
        <v>395.45294767</v>
      </c>
      <c r="F57" s="20" t="n">
        <v>3.72851057</v>
      </c>
      <c r="G57" s="18" t="n">
        <v>399.43553977</v>
      </c>
      <c r="H57" s="20" t="n">
        <v>3.40348897</v>
      </c>
      <c r="I57" s="18" t="n">
        <v>402.27582168</v>
      </c>
      <c r="J57" s="20" t="n">
        <v>3.9108506</v>
      </c>
      <c r="K57" s="18" t="n">
        <v>392.33286278</v>
      </c>
      <c r="L57" s="20" t="n">
        <v>4.73022025</v>
      </c>
      <c r="M57" s="18" t="s">
        <v>481</v>
      </c>
      <c r="N57" s="20" t="s">
        <v>481</v>
      </c>
      <c r="O57" s="18" t="s">
        <v>481</v>
      </c>
      <c r="P57" s="20" t="s">
        <v>481</v>
      </c>
      <c r="Q57" s="18" t="s">
        <v>481</v>
      </c>
      <c r="R57" s="20" t="s">
        <v>481</v>
      </c>
      <c r="S57" s="18" t="n">
        <v>281.7580164</v>
      </c>
      <c r="T57" s="20" t="n">
        <v>32.20681161</v>
      </c>
      <c r="U57" s="18" t="n">
        <v>373.19871945</v>
      </c>
      <c r="V57" s="20" t="n">
        <v>10.09119294</v>
      </c>
    </row>
    <row r="58" spans="1:22">
      <c r="A58" s="15" t="s">
        <v>533</v>
      </c>
      <c r="B58" s="17" t="n">
        <v>7267</v>
      </c>
      <c r="C58" s="18">
        <f>(10.0/B58*100)</f>
        <v/>
      </c>
      <c r="D58" s="19" t="n">
        <v>7257</v>
      </c>
      <c r="E58" s="18" t="n">
        <v>379.59457304</v>
      </c>
      <c r="F58" s="20" t="n">
        <v>5.20255873</v>
      </c>
      <c r="G58" s="18" t="n">
        <v>385.39302462</v>
      </c>
      <c r="H58" s="20" t="n">
        <v>5.11908553</v>
      </c>
      <c r="I58" s="18" t="n">
        <v>407.1328309</v>
      </c>
      <c r="J58" s="20" t="n">
        <v>3.82409612</v>
      </c>
      <c r="K58" s="18" t="n">
        <v>433.92750247</v>
      </c>
      <c r="L58" s="20" t="n">
        <v>3.03036223</v>
      </c>
      <c r="M58" s="18" t="s">
        <v>481</v>
      </c>
      <c r="N58" s="20" t="s">
        <v>481</v>
      </c>
      <c r="O58" s="18" t="s">
        <v>481</v>
      </c>
      <c r="P58" s="20" t="s">
        <v>481</v>
      </c>
      <c r="Q58" s="18" t="s">
        <v>481</v>
      </c>
      <c r="R58" s="20" t="s">
        <v>481</v>
      </c>
      <c r="S58" s="18" t="n">
        <v>285.03525873</v>
      </c>
      <c r="T58" s="20" t="n">
        <v>21.20983191</v>
      </c>
      <c r="U58" s="18" t="n">
        <v>301.14138656</v>
      </c>
      <c r="V58" s="20" t="n">
        <v>14.96891692</v>
      </c>
    </row>
    <row r="59" spans="1:22">
      <c r="A59" s="15" t="s">
        <v>534</v>
      </c>
      <c r="B59" s="17" t="n">
        <v>4826</v>
      </c>
      <c r="C59" s="18">
        <f>(26.0/B59*100)</f>
        <v/>
      </c>
      <c r="D59" s="19" t="n">
        <v>4800</v>
      </c>
      <c r="E59" s="18" t="n">
        <v>324.73654006</v>
      </c>
      <c r="F59" s="20" t="n">
        <v>3.10899732</v>
      </c>
      <c r="G59" s="18" t="n">
        <v>357.8761088</v>
      </c>
      <c r="H59" s="20" t="n">
        <v>2.47948072</v>
      </c>
      <c r="I59" s="18" t="n">
        <v>361.13704634</v>
      </c>
      <c r="J59" s="20" t="n">
        <v>3.05246399</v>
      </c>
      <c r="K59" s="18" t="n">
        <v>361.22538474</v>
      </c>
      <c r="L59" s="20" t="n">
        <v>3.42949847</v>
      </c>
      <c r="M59" s="18" t="s">
        <v>481</v>
      </c>
      <c r="N59" s="20" t="s">
        <v>481</v>
      </c>
      <c r="O59" s="18" t="s">
        <v>481</v>
      </c>
      <c r="P59" s="20" t="s">
        <v>481</v>
      </c>
      <c r="Q59" s="18" t="n">
        <v>261.3012</v>
      </c>
      <c r="R59" s="20" t="n">
        <v>48.97098191</v>
      </c>
      <c r="S59" s="18" t="n">
        <v>278.50053776</v>
      </c>
      <c r="T59" s="20" t="n">
        <v>18.83498883</v>
      </c>
      <c r="U59" s="18" t="n">
        <v>272.90868187</v>
      </c>
      <c r="V59" s="20" t="n">
        <v>10.33688822</v>
      </c>
    </row>
    <row r="60" spans="1:22">
      <c r="A60" s="15" t="s">
        <v>535</v>
      </c>
      <c r="B60" s="17" t="n">
        <v>4546</v>
      </c>
      <c r="C60" s="18">
        <f>(15.0/B60*100)</f>
        <v/>
      </c>
      <c r="D60" s="19" t="n">
        <v>4531</v>
      </c>
      <c r="E60" s="18" t="n">
        <v>321.38013577</v>
      </c>
      <c r="F60" s="20" t="n">
        <v>8.676655200000001</v>
      </c>
      <c r="G60" s="18" t="n">
        <v>346.29598451</v>
      </c>
      <c r="H60" s="20" t="n">
        <v>6.26894512</v>
      </c>
      <c r="I60" s="18" t="n">
        <v>361.231808</v>
      </c>
      <c r="J60" s="20" t="n">
        <v>5.83734698</v>
      </c>
      <c r="K60" s="18" t="n">
        <v>347.12484186</v>
      </c>
      <c r="L60" s="20" t="n">
        <v>6.20812006</v>
      </c>
      <c r="M60" s="18" t="s">
        <v>481</v>
      </c>
      <c r="N60" s="20" t="s">
        <v>481</v>
      </c>
      <c r="O60" s="18" t="s">
        <v>481</v>
      </c>
      <c r="P60" s="20" t="s">
        <v>481</v>
      </c>
      <c r="Q60" s="18" t="s">
        <v>481</v>
      </c>
      <c r="R60" s="20" t="s">
        <v>481</v>
      </c>
      <c r="S60" s="18" t="n">
        <v>271.6725655</v>
      </c>
      <c r="T60" s="20" t="n">
        <v>33.97460274</v>
      </c>
      <c r="U60" s="18" t="n">
        <v>317.1413533</v>
      </c>
      <c r="V60" s="20" t="n">
        <v>9.723679819999999</v>
      </c>
    </row>
    <row r="61" spans="1:22">
      <c r="A61" s="15" t="s">
        <v>536</v>
      </c>
      <c r="B61" s="17" t="n">
        <v>6525</v>
      </c>
      <c r="C61" s="18">
        <f>(163.0/B61*100)</f>
        <v/>
      </c>
      <c r="D61" s="19" t="n">
        <v>6362</v>
      </c>
      <c r="E61" s="18" t="n">
        <v>479.87565548</v>
      </c>
      <c r="F61" s="20" t="n">
        <v>4.3594038</v>
      </c>
      <c r="G61" s="18" t="n">
        <v>480.81900467</v>
      </c>
      <c r="H61" s="20" t="n">
        <v>3.48990134</v>
      </c>
      <c r="I61" s="18" t="n">
        <v>481.62090224</v>
      </c>
      <c r="J61" s="20" t="n">
        <v>3.82525059</v>
      </c>
      <c r="K61" s="18" t="n">
        <v>472.15805926</v>
      </c>
      <c r="L61" s="20" t="n">
        <v>4.04665425</v>
      </c>
      <c r="M61" s="18" t="n">
        <v>383.6044198</v>
      </c>
      <c r="N61" s="20" t="n">
        <v>9.387721190000001</v>
      </c>
      <c r="O61" s="18" t="s">
        <v>481</v>
      </c>
      <c r="P61" s="20" t="s">
        <v>481</v>
      </c>
      <c r="Q61" s="18" t="s">
        <v>481</v>
      </c>
      <c r="R61" s="20" t="s">
        <v>481</v>
      </c>
      <c r="S61" s="18" t="s">
        <v>481</v>
      </c>
      <c r="T61" s="20" t="s">
        <v>481</v>
      </c>
      <c r="U61" s="18" t="n">
        <v>400.39320118</v>
      </c>
      <c r="V61" s="20" t="n">
        <v>10.64247198</v>
      </c>
    </row>
    <row r="62" spans="1:22">
      <c r="A62" s="15" t="s">
        <v>537</v>
      </c>
      <c r="B62" s="17" t="n">
        <v>4476</v>
      </c>
      <c r="C62" s="18">
        <f>(3.0/B62*100)</f>
        <v/>
      </c>
      <c r="D62" s="19" t="n">
        <v>4473</v>
      </c>
      <c r="E62" s="18" t="n">
        <v>490.36034892</v>
      </c>
      <c r="F62" s="20" t="n">
        <v>5.06058852</v>
      </c>
      <c r="G62" s="18" t="n">
        <v>508.25428455</v>
      </c>
      <c r="H62" s="20" t="n">
        <v>2.12251476</v>
      </c>
      <c r="I62" s="18" t="n">
        <v>516.080276</v>
      </c>
      <c r="J62" s="20" t="n">
        <v>2.53251223</v>
      </c>
      <c r="K62" s="18" t="n">
        <v>520.66482246</v>
      </c>
      <c r="L62" s="20" t="n">
        <v>3.79276616</v>
      </c>
      <c r="M62" s="18" t="n">
        <v>489.95828195</v>
      </c>
      <c r="N62" s="20" t="n">
        <v>4.45531942</v>
      </c>
      <c r="O62" s="18" t="s">
        <v>481</v>
      </c>
      <c r="P62" s="20" t="s">
        <v>481</v>
      </c>
      <c r="Q62" s="18" t="s">
        <v>481</v>
      </c>
      <c r="R62" s="20" t="s">
        <v>481</v>
      </c>
      <c r="S62" s="18" t="s">
        <v>481</v>
      </c>
      <c r="T62" s="20" t="s">
        <v>481</v>
      </c>
      <c r="U62" s="18" t="n">
        <v>473.27734131</v>
      </c>
      <c r="V62" s="20" t="n">
        <v>22.28212709</v>
      </c>
    </row>
    <row r="63" spans="1:22">
      <c r="A63" s="15" t="s">
        <v>538</v>
      </c>
      <c r="B63" s="17" t="n">
        <v>5324</v>
      </c>
      <c r="C63" s="18">
        <f>(13.0/B63*100)</f>
        <v/>
      </c>
      <c r="D63" s="19" t="n">
        <v>5311</v>
      </c>
      <c r="E63" s="18" t="n">
        <v>331.60663678</v>
      </c>
      <c r="F63" s="20" t="n">
        <v>4.21468003</v>
      </c>
      <c r="G63" s="18" t="n">
        <v>358.73637942</v>
      </c>
      <c r="H63" s="20" t="n">
        <v>2.5851148</v>
      </c>
      <c r="I63" s="18" t="n">
        <v>362.2851174</v>
      </c>
      <c r="J63" s="20" t="n">
        <v>3.49689237</v>
      </c>
      <c r="K63" s="18" t="n">
        <v>359.45790873</v>
      </c>
      <c r="L63" s="20" t="n">
        <v>4.75256545</v>
      </c>
      <c r="M63" s="18" t="s">
        <v>481</v>
      </c>
      <c r="N63" s="20" t="s">
        <v>481</v>
      </c>
      <c r="O63" s="18" t="s">
        <v>481</v>
      </c>
      <c r="P63" s="20" t="s">
        <v>481</v>
      </c>
      <c r="Q63" s="18" t="s">
        <v>481</v>
      </c>
      <c r="R63" s="20" t="s">
        <v>481</v>
      </c>
      <c r="S63" s="18" t="n">
        <v>282.08891726</v>
      </c>
      <c r="T63" s="20" t="n">
        <v>44.96744353</v>
      </c>
      <c r="U63" s="18" t="n">
        <v>314.88826905</v>
      </c>
      <c r="V63" s="20" t="n">
        <v>5.95370928</v>
      </c>
    </row>
    <row r="64" spans="1:22">
      <c r="A64" s="15" t="s">
        <v>539</v>
      </c>
      <c r="B64" s="17" t="n">
        <v>3634</v>
      </c>
      <c r="C64" s="18">
        <f>(3.0/B64*100)</f>
        <v/>
      </c>
      <c r="D64" s="19" t="n">
        <v>3631</v>
      </c>
      <c r="E64" s="18" t="n">
        <v>421.91699403</v>
      </c>
      <c r="F64" s="20" t="n">
        <v>6.89316654</v>
      </c>
      <c r="G64" s="18" t="n">
        <v>456.94253718</v>
      </c>
      <c r="H64" s="20" t="n">
        <v>3.39845801</v>
      </c>
      <c r="I64" s="18" t="n">
        <v>469.76214097</v>
      </c>
      <c r="J64" s="20" t="n">
        <v>3.92604656</v>
      </c>
      <c r="K64" s="18" t="n">
        <v>435.29753813</v>
      </c>
      <c r="L64" s="20" t="n">
        <v>4.48042802</v>
      </c>
      <c r="M64" s="18" t="s">
        <v>481</v>
      </c>
      <c r="N64" s="20" t="s">
        <v>481</v>
      </c>
      <c r="O64" s="18" t="s">
        <v>481</v>
      </c>
      <c r="P64" s="20" t="s">
        <v>481</v>
      </c>
      <c r="Q64" s="18" t="s">
        <v>481</v>
      </c>
      <c r="R64" s="20" t="s">
        <v>481</v>
      </c>
      <c r="S64" s="18" t="n">
        <v>313.3362</v>
      </c>
      <c r="T64" s="20" t="n">
        <v>45.4594209</v>
      </c>
      <c r="U64" s="18" t="n">
        <v>274.12458115</v>
      </c>
      <c r="V64" s="20" t="n">
        <v>9.086413670000001</v>
      </c>
    </row>
    <row r="65" spans="1:22">
      <c r="A65" s="15" t="s">
        <v>540</v>
      </c>
      <c r="B65" s="17" t="n">
        <v>5325</v>
      </c>
      <c r="C65" s="18">
        <f>(14.0/B65*100)</f>
        <v/>
      </c>
      <c r="D65" s="19" t="n">
        <v>5311</v>
      </c>
      <c r="E65" s="18" t="n">
        <v>387.03685859</v>
      </c>
      <c r="F65" s="20" t="n">
        <v>5.8531993</v>
      </c>
      <c r="G65" s="18" t="n">
        <v>405.71335523</v>
      </c>
      <c r="H65" s="20" t="n">
        <v>2.91931158</v>
      </c>
      <c r="I65" s="18" t="n">
        <v>441.26339327</v>
      </c>
      <c r="J65" s="20" t="n">
        <v>3.63615497</v>
      </c>
      <c r="K65" s="18" t="n">
        <v>432.09745357</v>
      </c>
      <c r="L65" s="20" t="n">
        <v>4.70957643</v>
      </c>
      <c r="M65" s="18" t="s">
        <v>481</v>
      </c>
      <c r="N65" s="20" t="s">
        <v>481</v>
      </c>
      <c r="O65" s="18" t="s">
        <v>481</v>
      </c>
      <c r="P65" s="20" t="s">
        <v>481</v>
      </c>
      <c r="Q65" s="18" t="n">
        <v>379.69866228</v>
      </c>
      <c r="R65" s="20" t="n">
        <v>65.04396343000001</v>
      </c>
      <c r="S65" s="18" t="n">
        <v>394.7711</v>
      </c>
      <c r="T65" s="20" t="n">
        <v>62.75210225</v>
      </c>
      <c r="U65" s="18" t="n">
        <v>327.33172918</v>
      </c>
      <c r="V65" s="20" t="n">
        <v>8.9458886</v>
      </c>
    </row>
    <row r="66" spans="1:22">
      <c r="A66" s="15" t="s">
        <v>541</v>
      </c>
      <c r="B66" s="17" t="n">
        <v>5665</v>
      </c>
      <c r="C66" s="18">
        <f>(85.0/B66*100)</f>
        <v/>
      </c>
      <c r="D66" s="19" t="n">
        <v>5580</v>
      </c>
      <c r="E66" s="18" t="n">
        <v>447.79960722</v>
      </c>
      <c r="F66" s="20" t="n">
        <v>4.71099164</v>
      </c>
      <c r="G66" s="18" t="n">
        <v>442.11747336</v>
      </c>
      <c r="H66" s="20" t="n">
        <v>2.10025638</v>
      </c>
      <c r="I66" s="18" t="n">
        <v>440.95975306</v>
      </c>
      <c r="J66" s="20" t="n">
        <v>3.09518711</v>
      </c>
      <c r="K66" s="18" t="n">
        <v>434.96306864</v>
      </c>
      <c r="L66" s="20" t="n">
        <v>3.75925307</v>
      </c>
      <c r="M66" s="18" t="n">
        <v>375.03384174</v>
      </c>
      <c r="N66" s="20" t="n">
        <v>4.57448314</v>
      </c>
      <c r="O66" s="18" t="s">
        <v>481</v>
      </c>
      <c r="P66" s="20" t="s">
        <v>481</v>
      </c>
      <c r="Q66" s="18" t="s">
        <v>481</v>
      </c>
      <c r="R66" s="20" t="s">
        <v>481</v>
      </c>
      <c r="S66" s="18" t="s">
        <v>481</v>
      </c>
      <c r="T66" s="20" t="s">
        <v>481</v>
      </c>
      <c r="U66" s="18" t="n">
        <v>360.83548239</v>
      </c>
      <c r="V66" s="20" t="n">
        <v>4.68930385</v>
      </c>
    </row>
    <row r="67" spans="1:22">
      <c r="A67" s="15" t="s">
        <v>542</v>
      </c>
      <c r="B67" s="17" t="n">
        <v>6971</v>
      </c>
      <c r="C67" s="18">
        <f>(648.0/B67*100)</f>
        <v/>
      </c>
      <c r="D67" s="19" t="n">
        <v>6323</v>
      </c>
      <c r="E67" s="18" t="n">
        <v>417.28764119</v>
      </c>
      <c r="F67" s="20" t="n">
        <v>5.00813365</v>
      </c>
      <c r="G67" s="18" t="n">
        <v>411.79721227</v>
      </c>
      <c r="H67" s="20" t="n">
        <v>3.33730083</v>
      </c>
      <c r="I67" s="18" t="n">
        <v>411.4657663</v>
      </c>
      <c r="J67" s="20" t="n">
        <v>4.12364046</v>
      </c>
      <c r="K67" s="18" t="n">
        <v>409.21194764</v>
      </c>
      <c r="L67" s="20" t="n">
        <v>4.34252474</v>
      </c>
      <c r="M67" s="18" t="n">
        <v>362.89280251</v>
      </c>
      <c r="N67" s="20" t="n">
        <v>6.96386695</v>
      </c>
      <c r="O67" s="18" t="s">
        <v>481</v>
      </c>
      <c r="P67" s="20" t="s">
        <v>481</v>
      </c>
      <c r="Q67" s="18" t="s">
        <v>481</v>
      </c>
      <c r="R67" s="20" t="s">
        <v>481</v>
      </c>
      <c r="S67" s="18" t="s">
        <v>481</v>
      </c>
      <c r="T67" s="20" t="s">
        <v>481</v>
      </c>
      <c r="U67" s="18" t="n">
        <v>319.41083239</v>
      </c>
      <c r="V67" s="20" t="n">
        <v>7.73399127</v>
      </c>
    </row>
    <row r="68" spans="1:22">
      <c r="A68" s="15" t="s">
        <v>543</v>
      </c>
      <c r="B68" s="17" t="n">
        <v>12083</v>
      </c>
      <c r="C68" s="18">
        <f>(31.0/B68*100)</f>
        <v/>
      </c>
      <c r="D68" s="19" t="n">
        <v>12052</v>
      </c>
      <c r="E68" s="18" t="n">
        <v>374.31028487</v>
      </c>
      <c r="F68" s="20" t="n">
        <v>3.83168797</v>
      </c>
      <c r="G68" s="18" t="n">
        <v>408.62660396</v>
      </c>
      <c r="H68" s="20" t="n">
        <v>2.30526448</v>
      </c>
      <c r="I68" s="18" t="n">
        <v>435.76814645</v>
      </c>
      <c r="J68" s="20" t="n">
        <v>1.94300412</v>
      </c>
      <c r="K68" s="18" t="n">
        <v>434.95049395</v>
      </c>
      <c r="L68" s="20" t="n">
        <v>2.49131938</v>
      </c>
      <c r="M68" s="18" t="n">
        <v>328.28585839</v>
      </c>
      <c r="N68" s="20" t="n">
        <v>3.23835827</v>
      </c>
      <c r="O68" s="18" t="s">
        <v>481</v>
      </c>
      <c r="P68" s="20" t="s">
        <v>481</v>
      </c>
      <c r="Q68" s="18" t="s">
        <v>481</v>
      </c>
      <c r="R68" s="20" t="s">
        <v>481</v>
      </c>
      <c r="S68" s="18" t="s">
        <v>481</v>
      </c>
      <c r="T68" s="20" t="s">
        <v>481</v>
      </c>
      <c r="U68" s="18" t="n">
        <v>334.61804788</v>
      </c>
      <c r="V68" s="20" t="n">
        <v>4.95313735</v>
      </c>
    </row>
    <row r="69" spans="1:22">
      <c r="A69" s="15" t="s">
        <v>544</v>
      </c>
      <c r="B69" s="17" t="n">
        <v>4876</v>
      </c>
      <c r="C69" s="18">
        <f>(0.0/B69*100)</f>
        <v/>
      </c>
      <c r="D69" s="19" t="n">
        <v>4876</v>
      </c>
      <c r="E69" s="18" t="n">
        <v>403.53143687</v>
      </c>
      <c r="F69" s="20" t="n">
        <v>5.69341263</v>
      </c>
      <c r="G69" s="18" t="n">
        <v>426.46266406</v>
      </c>
      <c r="H69" s="20" t="n">
        <v>4.06332272</v>
      </c>
      <c r="I69" s="18" t="n">
        <v>455.89355444</v>
      </c>
      <c r="J69" s="20" t="n">
        <v>4.86113228</v>
      </c>
      <c r="K69" s="18" t="n">
        <v>445.88892767</v>
      </c>
      <c r="L69" s="20" t="n">
        <v>5.93368294</v>
      </c>
      <c r="M69" s="18" t="s">
        <v>481</v>
      </c>
      <c r="N69" s="20" t="s">
        <v>481</v>
      </c>
      <c r="O69" s="18" t="s">
        <v>481</v>
      </c>
      <c r="P69" s="20" t="s">
        <v>481</v>
      </c>
      <c r="Q69" s="18" t="s">
        <v>481</v>
      </c>
      <c r="R69" s="20" t="s">
        <v>481</v>
      </c>
      <c r="S69" s="18" t="s">
        <v>481</v>
      </c>
      <c r="T69" s="20" t="s">
        <v>481</v>
      </c>
      <c r="U69" s="18" t="n">
        <v>342.02599154</v>
      </c>
      <c r="V69" s="20" t="n">
        <v>28.36479477</v>
      </c>
    </row>
    <row r="70" spans="1:22">
      <c r="A70" s="15" t="s">
        <v>545</v>
      </c>
      <c r="B70" s="17" t="n">
        <v>6036</v>
      </c>
      <c r="C70" s="18">
        <f>(223.0/B70*100)</f>
        <v/>
      </c>
      <c r="D70" s="19" t="n">
        <v>5813</v>
      </c>
      <c r="E70" s="18" t="n">
        <v>479.57388267</v>
      </c>
      <c r="F70" s="20" t="n">
        <v>5.53019896</v>
      </c>
      <c r="G70" s="18" t="n">
        <v>501.17951294</v>
      </c>
      <c r="H70" s="20" t="n">
        <v>4.49615315</v>
      </c>
      <c r="I70" s="18" t="n">
        <v>499.37659342</v>
      </c>
      <c r="J70" s="20" t="n">
        <v>3.71205548</v>
      </c>
      <c r="K70" s="18" t="n">
        <v>507.14553621</v>
      </c>
      <c r="L70" s="20" t="n">
        <v>3.63149071</v>
      </c>
      <c r="M70" s="18" t="n">
        <v>432.50302033</v>
      </c>
      <c r="N70" s="20" t="n">
        <v>6.8787403</v>
      </c>
      <c r="O70" s="18" t="s">
        <v>481</v>
      </c>
      <c r="P70" s="20" t="s">
        <v>481</v>
      </c>
      <c r="Q70" s="18" t="s">
        <v>481</v>
      </c>
      <c r="R70" s="20" t="s">
        <v>481</v>
      </c>
      <c r="S70" s="18" t="s">
        <v>481</v>
      </c>
      <c r="T70" s="20" t="s">
        <v>481</v>
      </c>
      <c r="U70" s="18" t="n">
        <v>458.50586666</v>
      </c>
      <c r="V70" s="20" t="n">
        <v>10.84246387</v>
      </c>
    </row>
    <row r="71" spans="1:22">
      <c r="A71" s="15" t="s">
        <v>546</v>
      </c>
      <c r="B71" s="17" t="n">
        <v>6115</v>
      </c>
      <c r="C71" s="18">
        <f>(29.0/B71*100)</f>
        <v/>
      </c>
      <c r="D71" s="19" t="n">
        <v>6086</v>
      </c>
      <c r="E71" s="18" t="n">
        <v>518.2722178499999</v>
      </c>
      <c r="F71" s="20" t="n">
        <v>5.69301701</v>
      </c>
      <c r="G71" s="18" t="n">
        <v>536.13625769</v>
      </c>
      <c r="H71" s="20" t="n">
        <v>2.58129838</v>
      </c>
      <c r="I71" s="18" t="n">
        <v>545.1532436799999</v>
      </c>
      <c r="J71" s="20" t="n">
        <v>2.7043053</v>
      </c>
      <c r="K71" s="18" t="n">
        <v>551.81931893</v>
      </c>
      <c r="L71" s="20" t="n">
        <v>3.60740957</v>
      </c>
      <c r="M71" s="18" t="n">
        <v>434.90114573</v>
      </c>
      <c r="N71" s="20" t="n">
        <v>6.3583381</v>
      </c>
      <c r="O71" s="18" t="s">
        <v>481</v>
      </c>
      <c r="P71" s="20" t="s">
        <v>481</v>
      </c>
      <c r="Q71" s="18" t="s">
        <v>481</v>
      </c>
      <c r="R71" s="20" t="s">
        <v>481</v>
      </c>
      <c r="S71" s="18" t="s">
        <v>481</v>
      </c>
      <c r="T71" s="20" t="s">
        <v>481</v>
      </c>
      <c r="U71" s="18" t="n">
        <v>413.34772433</v>
      </c>
      <c r="V71" s="20" t="n">
        <v>22.71331261</v>
      </c>
    </row>
    <row r="72" spans="1:22">
      <c r="A72" s="15" t="s">
        <v>547</v>
      </c>
      <c r="B72" s="17" t="n">
        <v>7708</v>
      </c>
      <c r="C72" s="18">
        <f>(5.0/B72*100)</f>
        <v/>
      </c>
      <c r="D72" s="19" t="n">
        <v>7703</v>
      </c>
      <c r="E72" s="18" t="n">
        <v>479.07808196</v>
      </c>
      <c r="F72" s="20" t="n">
        <v>5.42467595</v>
      </c>
      <c r="G72" s="18" t="n">
        <v>486.30062762</v>
      </c>
      <c r="H72" s="20" t="n">
        <v>3.38975834</v>
      </c>
      <c r="I72" s="18" t="n">
        <v>504.89356263</v>
      </c>
      <c r="J72" s="20" t="n">
        <v>3.0319963</v>
      </c>
      <c r="K72" s="18" t="n">
        <v>525.09029149</v>
      </c>
      <c r="L72" s="20" t="n">
        <v>3.92807007</v>
      </c>
      <c r="M72" s="18" t="n">
        <v>444.00457368</v>
      </c>
      <c r="N72" s="20" t="n">
        <v>7.84830689</v>
      </c>
      <c r="O72" s="18" t="s">
        <v>481</v>
      </c>
      <c r="P72" s="20" t="s">
        <v>481</v>
      </c>
      <c r="Q72" s="18" t="s">
        <v>481</v>
      </c>
      <c r="R72" s="20" t="s">
        <v>481</v>
      </c>
      <c r="S72" s="18" t="s">
        <v>481</v>
      </c>
      <c r="T72" s="20" t="s">
        <v>481</v>
      </c>
      <c r="U72" s="18" t="n">
        <v>417.87644034</v>
      </c>
      <c r="V72" s="20" t="n">
        <v>26.97395976</v>
      </c>
    </row>
    <row r="73" spans="1:22">
      <c r="A73" s="15" t="s">
        <v>548</v>
      </c>
      <c r="B73" s="17" t="n">
        <v>8249</v>
      </c>
      <c r="C73" s="18">
        <f>(182.0/B73*100)</f>
        <v/>
      </c>
      <c r="D73" s="19" t="n">
        <v>8067</v>
      </c>
      <c r="E73" s="18" t="n">
        <v>400.0164803</v>
      </c>
      <c r="F73" s="20" t="n">
        <v>9.87198048</v>
      </c>
      <c r="G73" s="18" t="n">
        <v>405.29034928</v>
      </c>
      <c r="H73" s="20" t="n">
        <v>4.34979957</v>
      </c>
      <c r="I73" s="18" t="n">
        <v>423.24044467</v>
      </c>
      <c r="J73" s="20" t="n">
        <v>4.27926348</v>
      </c>
      <c r="K73" s="18" t="n">
        <v>417.51948077</v>
      </c>
      <c r="L73" s="20" t="n">
        <v>3.40703755</v>
      </c>
      <c r="M73" s="18" t="n">
        <v>377.38336375</v>
      </c>
      <c r="N73" s="20" t="n">
        <v>4.3272088</v>
      </c>
      <c r="O73" s="18" t="s">
        <v>481</v>
      </c>
      <c r="P73" s="20" t="s">
        <v>481</v>
      </c>
      <c r="Q73" s="18" t="s">
        <v>481</v>
      </c>
      <c r="R73" s="20" t="s">
        <v>481</v>
      </c>
      <c r="S73" s="18" t="s">
        <v>481</v>
      </c>
      <c r="T73" s="20" t="s">
        <v>481</v>
      </c>
      <c r="U73" s="18" t="n">
        <v>346.47925153</v>
      </c>
      <c r="V73" s="20" t="n">
        <v>10.93976332</v>
      </c>
    </row>
    <row r="74" spans="1:22">
      <c r="A74" s="15" t="s">
        <v>549</v>
      </c>
      <c r="B74" s="17" t="n">
        <v>4692</v>
      </c>
      <c r="C74" s="18">
        <f>(82.0/B74*100)</f>
        <v/>
      </c>
      <c r="D74" s="19" t="n">
        <v>4610</v>
      </c>
      <c r="E74" s="18" t="n">
        <v>412.31389445</v>
      </c>
      <c r="F74" s="20" t="n">
        <v>5.71530851</v>
      </c>
      <c r="G74" s="18" t="n">
        <v>434.08354664</v>
      </c>
      <c r="H74" s="20" t="n">
        <v>3.04881443</v>
      </c>
      <c r="I74" s="18" t="n">
        <v>438.64710657</v>
      </c>
      <c r="J74" s="20" t="n">
        <v>3.28090314</v>
      </c>
      <c r="K74" s="18" t="n">
        <v>437.31736684</v>
      </c>
      <c r="L74" s="20" t="n">
        <v>4.18714344</v>
      </c>
      <c r="M74" s="18" t="s">
        <v>481</v>
      </c>
      <c r="N74" s="20" t="s">
        <v>481</v>
      </c>
      <c r="O74" s="18" t="s">
        <v>481</v>
      </c>
      <c r="P74" s="20" t="s">
        <v>481</v>
      </c>
      <c r="Q74" s="18" t="s">
        <v>481</v>
      </c>
      <c r="R74" s="20" t="s">
        <v>481</v>
      </c>
      <c r="S74" s="18" t="n">
        <v>442.74742337</v>
      </c>
      <c r="T74" s="20" t="n">
        <v>65.41744203</v>
      </c>
      <c r="U74" s="18" t="n">
        <v>357.52726679</v>
      </c>
      <c r="V74" s="20" t="n">
        <v>6.50039543</v>
      </c>
    </row>
    <row r="75" spans="1:22">
      <c r="A75" s="15" t="s">
        <v>550</v>
      </c>
      <c r="B75" s="17" t="n">
        <v>5375</v>
      </c>
      <c r="C75" s="18">
        <f>(272.0/B75*100)</f>
        <v/>
      </c>
      <c r="D75" s="19" t="n">
        <v>5103</v>
      </c>
      <c r="E75" s="18" t="n">
        <v>339.85273058</v>
      </c>
      <c r="F75" s="20" t="n">
        <v>5.77696966</v>
      </c>
      <c r="G75" s="18" t="n">
        <v>357.45201991</v>
      </c>
      <c r="H75" s="20" t="n">
        <v>3.89087067</v>
      </c>
      <c r="I75" s="18" t="n">
        <v>382.13268401</v>
      </c>
      <c r="J75" s="20" t="n">
        <v>3.64779939</v>
      </c>
      <c r="K75" s="18" t="n">
        <v>370.43123741</v>
      </c>
      <c r="L75" s="20" t="n">
        <v>3.78832251</v>
      </c>
      <c r="M75" s="18" t="n">
        <v>325.98411213</v>
      </c>
      <c r="N75" s="20" t="n">
        <v>6.90174597</v>
      </c>
      <c r="O75" s="18" t="s">
        <v>481</v>
      </c>
      <c r="P75" s="20" t="s">
        <v>481</v>
      </c>
      <c r="Q75" s="18" t="s">
        <v>481</v>
      </c>
      <c r="R75" s="20" t="s">
        <v>481</v>
      </c>
      <c r="S75" s="18" t="s">
        <v>481</v>
      </c>
      <c r="T75" s="20" t="s">
        <v>481</v>
      </c>
      <c r="U75" s="18" t="n">
        <v>322.72197096</v>
      </c>
      <c r="V75" s="20" t="n">
        <v>7.10412424</v>
      </c>
    </row>
    <row r="76" spans="1:22">
      <c r="A76" s="15" t="s">
        <v>551</v>
      </c>
      <c r="B76" s="17" t="n">
        <v>14167</v>
      </c>
      <c r="C76" s="18">
        <f>(234.0/B76*100)</f>
        <v/>
      </c>
      <c r="D76" s="19" t="n">
        <v>13933</v>
      </c>
      <c r="E76" s="18" t="n">
        <v>400.43848923</v>
      </c>
      <c r="F76" s="20" t="n">
        <v>5.48847488</v>
      </c>
      <c r="G76" s="18" t="n">
        <v>431.60763438</v>
      </c>
      <c r="H76" s="20" t="n">
        <v>4.10894975</v>
      </c>
      <c r="I76" s="18" t="n">
        <v>448.29474495</v>
      </c>
      <c r="J76" s="20" t="n">
        <v>3.60897861</v>
      </c>
      <c r="K76" s="18" t="n">
        <v>450.94565765</v>
      </c>
      <c r="L76" s="20" t="n">
        <v>3.32872104</v>
      </c>
      <c r="M76" s="18" t="n">
        <v>400.94788857</v>
      </c>
      <c r="N76" s="20" t="n">
        <v>5.3177581</v>
      </c>
      <c r="O76" s="18" t="s">
        <v>481</v>
      </c>
      <c r="P76" s="20" t="s">
        <v>481</v>
      </c>
      <c r="Q76" s="18" t="s">
        <v>481</v>
      </c>
      <c r="R76" s="20" t="s">
        <v>481</v>
      </c>
      <c r="S76" s="18" t="s">
        <v>481</v>
      </c>
      <c r="T76" s="20" t="s">
        <v>481</v>
      </c>
      <c r="U76" s="18" t="n">
        <v>356.82404559</v>
      </c>
      <c r="V76" s="20" t="n">
        <v>8.22535673</v>
      </c>
    </row>
    <row r="77" spans="1:22">
      <c r="A77" s="15" t="s">
        <v>552</v>
      </c>
      <c r="B77" s="17" t="n">
        <v>6062</v>
      </c>
      <c r="C77" s="18">
        <f>(248.0/B77*100)</f>
        <v/>
      </c>
      <c r="D77" s="19" t="n">
        <v>5814</v>
      </c>
      <c r="E77" s="18" t="n">
        <v>432.18106833</v>
      </c>
      <c r="F77" s="20" t="n">
        <v>5.80075985</v>
      </c>
      <c r="G77" s="18" t="n">
        <v>446.59544003</v>
      </c>
      <c r="H77" s="20" t="n">
        <v>3.03256844</v>
      </c>
      <c r="I77" s="18" t="n">
        <v>468.65116753</v>
      </c>
      <c r="J77" s="20" t="n">
        <v>3.90266387</v>
      </c>
      <c r="K77" s="18" t="n">
        <v>455.79252461</v>
      </c>
      <c r="L77" s="20" t="n">
        <v>5.20532017</v>
      </c>
      <c r="M77" s="18" t="n">
        <v>375.78327184</v>
      </c>
      <c r="N77" s="20" t="n">
        <v>5.9843522</v>
      </c>
      <c r="O77" s="18" t="s">
        <v>481</v>
      </c>
      <c r="P77" s="20" t="s">
        <v>481</v>
      </c>
      <c r="Q77" s="18" t="s">
        <v>481</v>
      </c>
      <c r="R77" s="20" t="s">
        <v>481</v>
      </c>
      <c r="S77" s="18" t="s">
        <v>481</v>
      </c>
      <c r="T77" s="20" t="s">
        <v>481</v>
      </c>
      <c r="U77" s="18" t="n">
        <v>381.82568169</v>
      </c>
      <c r="V77" s="20" t="n">
        <v>5.01231905</v>
      </c>
    </row>
    <row r="78" spans="1:22">
      <c r="A78" s="15" t="s">
        <v>553</v>
      </c>
      <c r="B78" s="17" t="n">
        <v>5826</v>
      </c>
      <c r="C78" s="18">
        <f>(0.0/B78*100)</f>
        <v/>
      </c>
      <c r="D78" s="19" t="n">
        <v>5826</v>
      </c>
      <c r="E78" s="18" t="n">
        <v>464.29476155</v>
      </c>
      <c r="F78" s="20" t="n">
        <v>7.92838108</v>
      </c>
      <c r="G78" s="18" t="n">
        <v>478.87299496</v>
      </c>
      <c r="H78" s="20" t="n">
        <v>4.17398002</v>
      </c>
      <c r="I78" s="18" t="n">
        <v>494.08760135</v>
      </c>
      <c r="J78" s="20" t="n">
        <v>3.82383682</v>
      </c>
      <c r="K78" s="18" t="n">
        <v>494.65714941</v>
      </c>
      <c r="L78" s="20" t="n">
        <v>4.42125868</v>
      </c>
      <c r="M78" s="18" t="s">
        <v>481</v>
      </c>
      <c r="N78" s="20" t="s">
        <v>481</v>
      </c>
      <c r="O78" s="18" t="s">
        <v>481</v>
      </c>
      <c r="P78" s="20" t="s">
        <v>481</v>
      </c>
      <c r="Q78" s="18" t="n">
        <v>279.6191</v>
      </c>
      <c r="R78" s="20" t="n">
        <v>47.45639091</v>
      </c>
      <c r="S78" s="18" t="n">
        <v>283.8465</v>
      </c>
      <c r="T78" s="20" t="n">
        <v>40.85821469</v>
      </c>
      <c r="U78" s="18" t="n">
        <v>426.79255664</v>
      </c>
      <c r="V78" s="20" t="n">
        <v>32.21688296</v>
      </c>
    </row>
    <row customHeight="1" ht="25" r="79" spans="1:22">
      <c r="A79" s="15" t="s">
        <v>554</v>
      </c>
      <c r="B79" s="17" t="n">
        <v>1657</v>
      </c>
      <c r="C79" s="18">
        <f>(41.0/B79*100)</f>
        <v/>
      </c>
      <c r="D79" s="19" t="n">
        <v>1616</v>
      </c>
      <c r="E79" s="18" t="n">
        <v>452.88629417</v>
      </c>
      <c r="F79" s="20" t="n">
        <v>10.71449045</v>
      </c>
      <c r="G79" s="18" t="n">
        <v>463.53410473</v>
      </c>
      <c r="H79" s="20" t="n">
        <v>7.67626097</v>
      </c>
      <c r="I79" s="18" t="n">
        <v>486.9085562</v>
      </c>
      <c r="J79" s="20" t="n">
        <v>8.402304989999999</v>
      </c>
      <c r="K79" s="18" t="n">
        <v>493.61774305</v>
      </c>
      <c r="L79" s="20" t="n">
        <v>9.69831458</v>
      </c>
      <c r="M79" s="18" t="s">
        <v>481</v>
      </c>
      <c r="N79" s="20" t="s">
        <v>481</v>
      </c>
      <c r="O79" s="18" t="s">
        <v>481</v>
      </c>
      <c r="P79" s="20" t="s">
        <v>481</v>
      </c>
      <c r="Q79" s="18" t="s">
        <v>481</v>
      </c>
      <c r="R79" s="20" t="s">
        <v>481</v>
      </c>
      <c r="S79" s="18" t="s">
        <v>481</v>
      </c>
      <c r="T79" s="20" t="s">
        <v>481</v>
      </c>
      <c r="U79" s="18" t="n">
        <v>356.87679707</v>
      </c>
      <c r="V79" s="20" t="n">
        <v>21.55640862</v>
      </c>
    </row>
    <row r="80" spans="1:22">
      <c r="A80" s="15" t="s">
        <v>555</v>
      </c>
      <c r="B80" s="17" t="n">
        <v>7841</v>
      </c>
      <c r="C80" s="18">
        <f>(0.0/B80*100)</f>
        <v/>
      </c>
      <c r="D80" s="19" t="n">
        <v>7841</v>
      </c>
      <c r="E80" s="18" t="n">
        <v>415.54444449</v>
      </c>
      <c r="F80" s="20" t="n">
        <v>5.65407449</v>
      </c>
      <c r="G80" s="18" t="n">
        <v>406.59882016</v>
      </c>
      <c r="H80" s="20" t="n">
        <v>6.50084391</v>
      </c>
      <c r="I80" s="18" t="n">
        <v>420.4496109</v>
      </c>
      <c r="J80" s="20" t="n">
        <v>4.04696702</v>
      </c>
      <c r="K80" s="18" t="n">
        <v>441.58081413</v>
      </c>
      <c r="L80" s="20" t="n">
        <v>3.87179264</v>
      </c>
      <c r="M80" s="18" t="s">
        <v>481</v>
      </c>
      <c r="N80" s="20" t="s">
        <v>481</v>
      </c>
      <c r="O80" s="18" t="s">
        <v>481</v>
      </c>
      <c r="P80" s="20" t="s">
        <v>481</v>
      </c>
      <c r="Q80" s="18" t="s">
        <v>481</v>
      </c>
      <c r="R80" s="20" t="s">
        <v>481</v>
      </c>
      <c r="S80" s="18" t="s">
        <v>481</v>
      </c>
      <c r="T80" s="20" t="s">
        <v>481</v>
      </c>
      <c r="U80" s="18" t="n">
        <v>343.49024163</v>
      </c>
      <c r="V80" s="20" t="n">
        <v>36.75397283</v>
      </c>
    </row>
    <row r="81" spans="1:22">
      <c r="A81" s="23" t="s">
        <v>556</v>
      </c>
      <c r="B81" s="17" t="n">
        <v>8861</v>
      </c>
      <c r="C81" s="18">
        <f>(82.0/B81*100)</f>
        <v/>
      </c>
      <c r="D81" s="19" t="n">
        <v>8779</v>
      </c>
      <c r="E81" s="18" t="n">
        <v>428.57756442</v>
      </c>
      <c r="F81" s="20" t="n">
        <v>10.83430507</v>
      </c>
      <c r="G81" s="18" t="n">
        <v>426.81637704</v>
      </c>
      <c r="H81" s="20" t="n">
        <v>4.5600725</v>
      </c>
      <c r="I81" s="18" t="n">
        <v>438.67437253</v>
      </c>
      <c r="J81" s="20" t="n">
        <v>3.69685664</v>
      </c>
      <c r="K81" s="18" t="n">
        <v>444.75015375</v>
      </c>
      <c r="L81" s="20" t="n">
        <v>3.482819</v>
      </c>
      <c r="M81" s="18" t="n">
        <v>374.0329919</v>
      </c>
      <c r="N81" s="20" t="n">
        <v>5.49053462</v>
      </c>
      <c r="O81" s="18" t="s">
        <v>481</v>
      </c>
      <c r="P81" s="20" t="s">
        <v>481</v>
      </c>
      <c r="Q81" s="18" t="s">
        <v>481</v>
      </c>
      <c r="R81" s="20" t="s">
        <v>481</v>
      </c>
      <c r="S81" s="18" t="s">
        <v>481</v>
      </c>
      <c r="T81" s="20" t="s">
        <v>481</v>
      </c>
      <c r="U81" s="18" t="n">
        <v>386.66144569</v>
      </c>
      <c r="V81" s="20" t="n">
        <v>16.48320675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811</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(667.0/B7*100)</f>
        <v/>
      </c>
      <c r="D7" s="19" t="n">
        <v>13863</v>
      </c>
      <c r="E7" s="18" t="n">
        <v>521.51758478</v>
      </c>
      <c r="F7" s="20" t="n">
        <v>3.02128408</v>
      </c>
      <c r="G7" s="18" t="n">
        <v>516.6696856900001</v>
      </c>
      <c r="H7" s="20" t="n">
        <v>2.25570496</v>
      </c>
      <c r="I7" s="18" t="n">
        <v>514.3494256</v>
      </c>
      <c r="J7" s="20" t="n">
        <v>3.04361908</v>
      </c>
      <c r="K7" s="18" t="n">
        <v>474.00590028</v>
      </c>
      <c r="L7" s="20" t="n">
        <v>7.48414931</v>
      </c>
      <c r="M7" s="18" t="n">
        <v>450.87490711</v>
      </c>
      <c r="N7" s="20" t="n">
        <v>3.97931916</v>
      </c>
      <c r="O7" s="18" t="s">
        <v>481</v>
      </c>
      <c r="P7" s="20" t="s">
        <v>481</v>
      </c>
      <c r="Q7" s="18" t="s">
        <v>481</v>
      </c>
      <c r="R7" s="20" t="s">
        <v>481</v>
      </c>
      <c r="S7" s="18" t="s">
        <v>481</v>
      </c>
      <c r="T7" s="20" t="s">
        <v>481</v>
      </c>
      <c r="U7" s="18" t="n">
        <v>475.91070903</v>
      </c>
      <c r="V7" s="20" t="n">
        <v>8.029519369999999</v>
      </c>
    </row>
    <row r="8" spans="1:22">
      <c r="A8" s="15" t="s">
        <v>483</v>
      </c>
      <c r="B8" s="17" t="n">
        <v>7007</v>
      </c>
      <c r="C8" s="18">
        <f>(104.0/B8*100)</f>
        <v/>
      </c>
      <c r="D8" s="19" t="n">
        <v>6903</v>
      </c>
      <c r="E8" s="18" t="n">
        <v>509.73291744</v>
      </c>
      <c r="F8" s="20" t="n">
        <v>4.08609987</v>
      </c>
      <c r="G8" s="18" t="n">
        <v>511.15363312</v>
      </c>
      <c r="H8" s="20" t="n">
        <v>3.40859162</v>
      </c>
      <c r="I8" s="18" t="n">
        <v>496.97954431</v>
      </c>
      <c r="J8" s="20" t="n">
        <v>4.23086687</v>
      </c>
      <c r="K8" s="18" t="n">
        <v>480.23749328</v>
      </c>
      <c r="L8" s="20" t="n">
        <v>7.30449122</v>
      </c>
      <c r="M8" s="18" t="n">
        <v>410.33790904</v>
      </c>
      <c r="N8" s="20" t="n">
        <v>4.41162932</v>
      </c>
      <c r="O8" s="18" t="s">
        <v>481</v>
      </c>
      <c r="P8" s="20" t="s">
        <v>481</v>
      </c>
      <c r="Q8" s="18" t="n">
        <v>361.38025951</v>
      </c>
      <c r="R8" s="20" t="n">
        <v>22.72565673</v>
      </c>
      <c r="S8" s="18" t="s">
        <v>481</v>
      </c>
      <c r="T8" s="20" t="s">
        <v>481</v>
      </c>
      <c r="U8" s="18" t="n">
        <v>415.31588599</v>
      </c>
      <c r="V8" s="20" t="n">
        <v>8.27092221</v>
      </c>
    </row>
    <row r="9" spans="1:22">
      <c r="A9" s="15" t="s">
        <v>484</v>
      </c>
      <c r="B9" s="17" t="n">
        <v>9651</v>
      </c>
      <c r="C9" s="18">
        <f>(565.0/B9*100)</f>
        <v/>
      </c>
      <c r="D9" s="19" t="n">
        <v>9086</v>
      </c>
      <c r="E9" s="18" t="n">
        <v>530.89025381</v>
      </c>
      <c r="F9" s="20" t="n">
        <v>2.90302858</v>
      </c>
      <c r="G9" s="18" t="n">
        <v>523.76630908</v>
      </c>
      <c r="H9" s="20" t="n">
        <v>2.44218837</v>
      </c>
      <c r="I9" s="18" t="n">
        <v>508.30028072</v>
      </c>
      <c r="J9" s="20" t="n">
        <v>3.41296715</v>
      </c>
      <c r="K9" s="18" t="n">
        <v>478.46954495</v>
      </c>
      <c r="L9" s="20" t="n">
        <v>5.29370869</v>
      </c>
      <c r="M9" s="18" t="n">
        <v>394.33661884</v>
      </c>
      <c r="N9" s="20" t="n">
        <v>6.36348139</v>
      </c>
      <c r="O9" s="18" t="s">
        <v>481</v>
      </c>
      <c r="P9" s="20" t="s">
        <v>481</v>
      </c>
      <c r="Q9" s="18" t="n">
        <v>347.7815185</v>
      </c>
      <c r="R9" s="20" t="n">
        <v>11.20716786</v>
      </c>
      <c r="S9" s="18" t="s">
        <v>481</v>
      </c>
      <c r="T9" s="20" t="s">
        <v>481</v>
      </c>
      <c r="U9" s="18" t="n">
        <v>427.84044762</v>
      </c>
      <c r="V9" s="20" t="n">
        <v>4.98085811</v>
      </c>
    </row>
    <row r="10" spans="1:22">
      <c r="A10" s="15" t="s">
        <v>485</v>
      </c>
      <c r="B10" s="17" t="n">
        <v>20058</v>
      </c>
      <c r="C10" s="18">
        <f>(553.0/B10*100)</f>
        <v/>
      </c>
      <c r="D10" s="19" t="n">
        <v>19505</v>
      </c>
      <c r="E10" s="18" t="n">
        <v>532.05266168</v>
      </c>
      <c r="F10" s="20" t="n">
        <v>3.3825644</v>
      </c>
      <c r="G10" s="18" t="n">
        <v>541.23927943</v>
      </c>
      <c r="H10" s="20" t="n">
        <v>2.40187199</v>
      </c>
      <c r="I10" s="18" t="n">
        <v>534.9419413000001</v>
      </c>
      <c r="J10" s="20" t="n">
        <v>2.73111364</v>
      </c>
      <c r="K10" s="18" t="n">
        <v>507.62511908</v>
      </c>
      <c r="L10" s="20" t="n">
        <v>5.08765</v>
      </c>
      <c r="M10" s="18" t="n">
        <v>453.64943714</v>
      </c>
      <c r="N10" s="20" t="n">
        <v>6.7129813</v>
      </c>
      <c r="O10" s="18" t="s">
        <v>481</v>
      </c>
      <c r="P10" s="20" t="s">
        <v>481</v>
      </c>
      <c r="Q10" s="18" t="s">
        <v>481</v>
      </c>
      <c r="R10" s="20" t="s">
        <v>481</v>
      </c>
      <c r="S10" s="18" t="s">
        <v>481</v>
      </c>
      <c r="T10" s="20" t="s">
        <v>481</v>
      </c>
      <c r="U10" s="18" t="n">
        <v>457.17086631</v>
      </c>
      <c r="V10" s="20" t="n">
        <v>9.11834187</v>
      </c>
    </row>
    <row r="11" spans="1:22">
      <c r="A11" s="15" t="s">
        <v>486</v>
      </c>
      <c r="B11" s="17" t="n">
        <v>7053</v>
      </c>
      <c r="C11" s="18">
        <f>(139.0/B11*100)</f>
        <v/>
      </c>
      <c r="D11" s="19" t="n">
        <v>6914</v>
      </c>
      <c r="E11" s="18" t="n">
        <v>477.30841705</v>
      </c>
      <c r="F11" s="20" t="n">
        <v>4.08057561</v>
      </c>
      <c r="G11" s="18" t="n">
        <v>464.0629254</v>
      </c>
      <c r="H11" s="20" t="n">
        <v>3.43917181</v>
      </c>
      <c r="I11" s="18" t="n">
        <v>465.00107953</v>
      </c>
      <c r="J11" s="20" t="n">
        <v>3.59655764</v>
      </c>
      <c r="K11" s="18" t="n">
        <v>451.0534177</v>
      </c>
      <c r="L11" s="20" t="n">
        <v>5.02692271</v>
      </c>
      <c r="M11" s="18" t="n">
        <v>413.12735541</v>
      </c>
      <c r="N11" s="20" t="n">
        <v>5.33297846</v>
      </c>
      <c r="O11" s="18" t="s">
        <v>481</v>
      </c>
      <c r="P11" s="20" t="s">
        <v>481</v>
      </c>
      <c r="Q11" s="18" t="s">
        <v>481</v>
      </c>
      <c r="R11" s="20" t="s">
        <v>481</v>
      </c>
      <c r="S11" s="18" t="s">
        <v>481</v>
      </c>
      <c r="T11" s="20" t="s">
        <v>481</v>
      </c>
      <c r="U11" s="18" t="n">
        <v>419.18218392</v>
      </c>
      <c r="V11" s="20" t="n">
        <v>7.90060372</v>
      </c>
    </row>
    <row r="12" spans="1:22">
      <c r="A12" s="15" t="s">
        <v>487</v>
      </c>
      <c r="B12" s="17" t="n">
        <v>6894</v>
      </c>
      <c r="C12" s="18">
        <f>(59.0/B12*100)</f>
        <v/>
      </c>
      <c r="D12" s="19" t="n">
        <v>6835</v>
      </c>
      <c r="E12" s="18" t="n">
        <v>499.62594462</v>
      </c>
      <c r="F12" s="20" t="n">
        <v>3.17555625</v>
      </c>
      <c r="G12" s="18" t="n">
        <v>495.04601853</v>
      </c>
      <c r="H12" s="20" t="n">
        <v>2.93186412</v>
      </c>
      <c r="I12" s="18" t="n">
        <v>507.19045007</v>
      </c>
      <c r="J12" s="20" t="n">
        <v>4.50323968</v>
      </c>
      <c r="K12" s="18" t="n">
        <v>497.21168172</v>
      </c>
      <c r="L12" s="20" t="n">
        <v>7.88028716</v>
      </c>
      <c r="M12" s="18" t="n">
        <v>398.45973425</v>
      </c>
      <c r="N12" s="20" t="n">
        <v>7.99109385</v>
      </c>
      <c r="O12" s="18" t="s">
        <v>481</v>
      </c>
      <c r="P12" s="20" t="s">
        <v>481</v>
      </c>
      <c r="Q12" s="18" t="n">
        <v>332.31014509</v>
      </c>
      <c r="R12" s="20" t="n">
        <v>18.34291261</v>
      </c>
      <c r="S12" s="18" t="s">
        <v>481</v>
      </c>
      <c r="T12" s="20" t="s">
        <v>481</v>
      </c>
      <c r="U12" s="18" t="n">
        <v>403.91849471</v>
      </c>
      <c r="V12" s="20" t="n">
        <v>10.10882402</v>
      </c>
    </row>
    <row r="13" spans="1:22">
      <c r="A13" s="15" t="s">
        <v>488</v>
      </c>
      <c r="B13" s="17" t="n">
        <v>7161</v>
      </c>
      <c r="C13" s="18">
        <f>(174.0/B13*100)</f>
        <v/>
      </c>
      <c r="D13" s="19" t="n">
        <v>6987</v>
      </c>
      <c r="E13" s="18" t="n">
        <v>517.38643281</v>
      </c>
      <c r="F13" s="20" t="n">
        <v>2.42150205</v>
      </c>
      <c r="G13" s="18" t="n">
        <v>508.12348018</v>
      </c>
      <c r="H13" s="20" t="n">
        <v>2.73716933</v>
      </c>
      <c r="I13" s="18" t="n">
        <v>500.87327786</v>
      </c>
      <c r="J13" s="20" t="n">
        <v>5.14357187</v>
      </c>
      <c r="K13" s="18" t="n">
        <v>476.93326993</v>
      </c>
      <c r="L13" s="20" t="n">
        <v>12.38121316</v>
      </c>
      <c r="M13" s="18" t="n">
        <v>408.4497126</v>
      </c>
      <c r="N13" s="20" t="n">
        <v>11.09739784</v>
      </c>
      <c r="O13" s="18" t="s">
        <v>481</v>
      </c>
      <c r="P13" s="20" t="s">
        <v>481</v>
      </c>
      <c r="Q13" s="18" t="n">
        <v>407.4699787</v>
      </c>
      <c r="R13" s="20" t="n">
        <v>6.79601306</v>
      </c>
      <c r="S13" s="18" t="s">
        <v>481</v>
      </c>
      <c r="T13" s="20" t="s">
        <v>481</v>
      </c>
      <c r="U13" s="18" t="n">
        <v>399.4673795</v>
      </c>
      <c r="V13" s="20" t="n">
        <v>9.460652809999999</v>
      </c>
    </row>
    <row r="14" spans="1:22">
      <c r="A14" s="15" t="s">
        <v>489</v>
      </c>
      <c r="B14" s="17" t="n">
        <v>5587</v>
      </c>
      <c r="C14" s="18">
        <f>(81.0/B14*100)</f>
        <v/>
      </c>
      <c r="D14" s="19" t="n">
        <v>5506</v>
      </c>
      <c r="E14" s="18" t="n">
        <v>536.54945218</v>
      </c>
      <c r="F14" s="20" t="n">
        <v>3.43936196</v>
      </c>
      <c r="G14" s="18" t="n">
        <v>518.38823127</v>
      </c>
      <c r="H14" s="20" t="n">
        <v>2.45435126</v>
      </c>
      <c r="I14" s="18" t="n">
        <v>513.45262909</v>
      </c>
      <c r="J14" s="20" t="n">
        <v>4.41634615</v>
      </c>
      <c r="K14" s="18" t="n">
        <v>521.9019987</v>
      </c>
      <c r="L14" s="20" t="n">
        <v>8.235679080000001</v>
      </c>
      <c r="M14" s="18" t="n">
        <v>441.30811903</v>
      </c>
      <c r="N14" s="20" t="n">
        <v>11.03084771</v>
      </c>
      <c r="O14" s="18" t="s">
        <v>481</v>
      </c>
      <c r="P14" s="20" t="s">
        <v>481</v>
      </c>
      <c r="Q14" s="18" t="s">
        <v>481</v>
      </c>
      <c r="R14" s="20" t="s">
        <v>481</v>
      </c>
      <c r="S14" s="18" t="s">
        <v>481</v>
      </c>
      <c r="T14" s="20" t="s">
        <v>481</v>
      </c>
      <c r="U14" s="18" t="n">
        <v>419.98757095</v>
      </c>
      <c r="V14" s="20" t="n">
        <v>16.67012281</v>
      </c>
    </row>
    <row r="15" spans="1:22">
      <c r="A15" s="15" t="s">
        <v>490</v>
      </c>
      <c r="B15" s="17" t="n">
        <v>5882</v>
      </c>
      <c r="C15" s="18">
        <f>(87.0/B15*100)</f>
        <v/>
      </c>
      <c r="D15" s="19" t="n">
        <v>5795</v>
      </c>
      <c r="E15" s="18" t="n">
        <v>538.25797077</v>
      </c>
      <c r="F15" s="20" t="n">
        <v>2.82675601</v>
      </c>
      <c r="G15" s="18" t="n">
        <v>534.13449413</v>
      </c>
      <c r="H15" s="20" t="n">
        <v>3.09917703</v>
      </c>
      <c r="I15" s="18" t="n">
        <v>515.90621558</v>
      </c>
      <c r="J15" s="20" t="n">
        <v>4.81197534</v>
      </c>
      <c r="K15" s="18" t="n">
        <v>502.63436344</v>
      </c>
      <c r="L15" s="20" t="n">
        <v>9.134587720000001</v>
      </c>
      <c r="M15" s="18" t="n">
        <v>427.85194516</v>
      </c>
      <c r="N15" s="20" t="n">
        <v>13.33750715</v>
      </c>
      <c r="O15" s="18" t="s">
        <v>481</v>
      </c>
      <c r="P15" s="20" t="s">
        <v>481</v>
      </c>
      <c r="Q15" s="18" t="n">
        <v>367.66871077</v>
      </c>
      <c r="R15" s="20" t="n">
        <v>14.82638214</v>
      </c>
      <c r="S15" s="18" t="s">
        <v>481</v>
      </c>
      <c r="T15" s="20" t="s">
        <v>481</v>
      </c>
      <c r="U15" s="18" t="n">
        <v>486.87576975</v>
      </c>
      <c r="V15" s="20" t="n">
        <v>9.428011250000001</v>
      </c>
    </row>
    <row r="16" spans="1:22">
      <c r="A16" s="15" t="s">
        <v>491</v>
      </c>
      <c r="B16" s="17" t="n">
        <v>6108</v>
      </c>
      <c r="C16" s="18">
        <f>(136.0/B16*100)</f>
        <v/>
      </c>
      <c r="D16" s="19" t="n">
        <v>5972</v>
      </c>
      <c r="E16" s="18" t="n">
        <v>524.2504091</v>
      </c>
      <c r="F16" s="20" t="n">
        <v>2.92435041</v>
      </c>
      <c r="G16" s="18" t="n">
        <v>519.2182982</v>
      </c>
      <c r="H16" s="20" t="n">
        <v>3.08318153</v>
      </c>
      <c r="I16" s="18" t="n">
        <v>506.74371785</v>
      </c>
      <c r="J16" s="20" t="n">
        <v>4.52348068</v>
      </c>
      <c r="K16" s="18" t="n">
        <v>477.0179259</v>
      </c>
      <c r="L16" s="20" t="n">
        <v>6.81962406</v>
      </c>
      <c r="M16" s="18" t="n">
        <v>381.32610846</v>
      </c>
      <c r="N16" s="20" t="n">
        <v>9.03415012</v>
      </c>
      <c r="O16" s="18" t="s">
        <v>481</v>
      </c>
      <c r="P16" s="20" t="s">
        <v>481</v>
      </c>
      <c r="Q16" s="18" t="s">
        <v>481</v>
      </c>
      <c r="R16" s="20" t="s">
        <v>481</v>
      </c>
      <c r="S16" s="18" t="s">
        <v>481</v>
      </c>
      <c r="T16" s="20" t="s">
        <v>481</v>
      </c>
      <c r="U16" s="18" t="n">
        <v>398.4069259</v>
      </c>
      <c r="V16" s="20" t="n">
        <v>10.90123193</v>
      </c>
    </row>
    <row r="17" spans="1:22">
      <c r="A17" s="15" t="s">
        <v>492</v>
      </c>
      <c r="B17" s="17" t="n">
        <v>6504</v>
      </c>
      <c r="C17" s="18">
        <f>(1665.0/B17*100)</f>
        <v/>
      </c>
      <c r="D17" s="19" t="n">
        <v>4839</v>
      </c>
      <c r="E17" s="18" t="n">
        <v>531.47080857</v>
      </c>
      <c r="F17" s="20" t="n">
        <v>3.8499931</v>
      </c>
      <c r="G17" s="18" t="n">
        <v>537.06984786</v>
      </c>
      <c r="H17" s="20" t="n">
        <v>3.4599146</v>
      </c>
      <c r="I17" s="18" t="n">
        <v>519.83160607</v>
      </c>
      <c r="J17" s="20" t="n">
        <v>6.21224767</v>
      </c>
      <c r="K17" s="18" t="n">
        <v>505.07976728</v>
      </c>
      <c r="L17" s="20" t="n">
        <v>9.9180276</v>
      </c>
      <c r="M17" s="18" t="n">
        <v>421.3677583</v>
      </c>
      <c r="N17" s="20" t="n">
        <v>11.78783625</v>
      </c>
      <c r="O17" s="18" t="s">
        <v>481</v>
      </c>
      <c r="P17" s="20" t="s">
        <v>481</v>
      </c>
      <c r="Q17" s="18" t="n">
        <v>338.260297</v>
      </c>
      <c r="R17" s="20" t="n">
        <v>14.23011861</v>
      </c>
      <c r="S17" s="18" t="s">
        <v>481</v>
      </c>
      <c r="T17" s="20" t="s">
        <v>481</v>
      </c>
      <c r="U17" s="18" t="n">
        <v>444.77413808</v>
      </c>
      <c r="V17" s="20" t="n">
        <v>8.263757</v>
      </c>
    </row>
    <row r="18" spans="1:22">
      <c r="A18" s="15" t="s">
        <v>493</v>
      </c>
      <c r="B18" s="17" t="n">
        <v>5532</v>
      </c>
      <c r="C18" s="18">
        <f>(31.0/B18*100)</f>
        <v/>
      </c>
      <c r="D18" s="19" t="n">
        <v>5501</v>
      </c>
      <c r="E18" s="18" t="n">
        <v>483.24092623</v>
      </c>
      <c r="F18" s="20" t="n">
        <v>5.00168389</v>
      </c>
      <c r="G18" s="18" t="n">
        <v>474.25194421</v>
      </c>
      <c r="H18" s="20" t="n">
        <v>3.96405787</v>
      </c>
      <c r="I18" s="18" t="n">
        <v>471.08774918</v>
      </c>
      <c r="J18" s="20" t="n">
        <v>5.76421262</v>
      </c>
      <c r="K18" s="18" t="n">
        <v>451.2867696</v>
      </c>
      <c r="L18" s="20" t="n">
        <v>6.14625866</v>
      </c>
      <c r="M18" s="18" t="n">
        <v>384.05732268</v>
      </c>
      <c r="N18" s="20" t="n">
        <v>8.562141260000001</v>
      </c>
      <c r="O18" s="18" t="s">
        <v>481</v>
      </c>
      <c r="P18" s="20" t="s">
        <v>481</v>
      </c>
      <c r="Q18" s="18" t="s">
        <v>481</v>
      </c>
      <c r="R18" s="20" t="s">
        <v>481</v>
      </c>
      <c r="S18" s="18" t="s">
        <v>481</v>
      </c>
      <c r="T18" s="20" t="s">
        <v>481</v>
      </c>
      <c r="U18" s="18" t="n">
        <v>363.50884728</v>
      </c>
      <c r="V18" s="20" t="n">
        <v>11.36703614</v>
      </c>
    </row>
    <row r="19" spans="1:22">
      <c r="A19" s="15" t="s">
        <v>494</v>
      </c>
      <c r="B19" s="17" t="n">
        <v>5658</v>
      </c>
      <c r="C19" s="18">
        <f>(262.0/B19*100)</f>
        <v/>
      </c>
      <c r="D19" s="19" t="n">
        <v>5396</v>
      </c>
      <c r="E19" s="18" t="n">
        <v>492.14825339</v>
      </c>
      <c r="F19" s="20" t="n">
        <v>3.98455791</v>
      </c>
      <c r="G19" s="18" t="n">
        <v>476.80090397</v>
      </c>
      <c r="H19" s="20" t="n">
        <v>3.46510129</v>
      </c>
      <c r="I19" s="18" t="n">
        <v>470.4751347</v>
      </c>
      <c r="J19" s="20" t="n">
        <v>4.08027815</v>
      </c>
      <c r="K19" s="18" t="n">
        <v>438.78373342</v>
      </c>
      <c r="L19" s="20" t="n">
        <v>8.79244091</v>
      </c>
      <c r="M19" s="18" t="n">
        <v>460.09464118</v>
      </c>
      <c r="N19" s="20" t="n">
        <v>9.06619712</v>
      </c>
      <c r="O19" s="18" t="s">
        <v>481</v>
      </c>
      <c r="P19" s="20" t="s">
        <v>481</v>
      </c>
      <c r="Q19" s="18" t="s">
        <v>481</v>
      </c>
      <c r="R19" s="20" t="s">
        <v>481</v>
      </c>
      <c r="S19" s="18" t="s">
        <v>481</v>
      </c>
      <c r="T19" s="20" t="s">
        <v>481</v>
      </c>
      <c r="U19" s="18" t="n">
        <v>388.3627223</v>
      </c>
      <c r="V19" s="20" t="n">
        <v>9.98252415</v>
      </c>
    </row>
    <row r="20" spans="1:22">
      <c r="A20" s="15" t="s">
        <v>495</v>
      </c>
      <c r="B20" s="17" t="n">
        <v>3371</v>
      </c>
      <c r="C20" s="18">
        <f>(75.0/B20*100)</f>
        <v/>
      </c>
      <c r="D20" s="19" t="n">
        <v>3296</v>
      </c>
      <c r="E20" s="18" t="n">
        <v>500.1898966</v>
      </c>
      <c r="F20" s="20" t="n">
        <v>3.66270952</v>
      </c>
      <c r="G20" s="18" t="n">
        <v>485.54884159</v>
      </c>
      <c r="H20" s="20" t="n">
        <v>3.14053723</v>
      </c>
      <c r="I20" s="18" t="n">
        <v>482.14440367</v>
      </c>
      <c r="J20" s="20" t="n">
        <v>5.01508911</v>
      </c>
      <c r="K20" s="18" t="n">
        <v>464.22450399</v>
      </c>
      <c r="L20" s="20" t="n">
        <v>9.33845232</v>
      </c>
      <c r="M20" s="18" t="n">
        <v>405.22087886</v>
      </c>
      <c r="N20" s="20" t="n">
        <v>6.65394786</v>
      </c>
      <c r="O20" s="18" t="s">
        <v>481</v>
      </c>
      <c r="P20" s="20" t="s">
        <v>481</v>
      </c>
      <c r="Q20" s="18" t="s">
        <v>481</v>
      </c>
      <c r="R20" s="20" t="s">
        <v>481</v>
      </c>
      <c r="S20" s="18" t="s">
        <v>481</v>
      </c>
      <c r="T20" s="20" t="s">
        <v>481</v>
      </c>
      <c r="U20" s="18" t="n">
        <v>443.1986078</v>
      </c>
      <c r="V20" s="20" t="n">
        <v>13.83672433</v>
      </c>
    </row>
    <row r="21" spans="1:22">
      <c r="A21" s="15" t="s">
        <v>496</v>
      </c>
      <c r="B21" s="17" t="n">
        <v>5741</v>
      </c>
      <c r="C21" s="18">
        <f>(53.0/B21*100)</f>
        <v/>
      </c>
      <c r="D21" s="19" t="n">
        <v>5688</v>
      </c>
      <c r="E21" s="18" t="n">
        <v>535.98673158</v>
      </c>
      <c r="F21" s="20" t="n">
        <v>3.44660168</v>
      </c>
      <c r="G21" s="18" t="n">
        <v>527.9991857799999</v>
      </c>
      <c r="H21" s="20" t="n">
        <v>2.55951318</v>
      </c>
      <c r="I21" s="18" t="n">
        <v>525.08071159</v>
      </c>
      <c r="J21" s="20" t="n">
        <v>3.67635434</v>
      </c>
      <c r="K21" s="18" t="n">
        <v>493.67013659</v>
      </c>
      <c r="L21" s="20" t="n">
        <v>6.94753609</v>
      </c>
      <c r="M21" s="18" t="n">
        <v>460.50425535</v>
      </c>
      <c r="N21" s="20" t="n">
        <v>6.50407017</v>
      </c>
      <c r="O21" s="18" t="s">
        <v>481</v>
      </c>
      <c r="P21" s="20" t="s">
        <v>481</v>
      </c>
      <c r="Q21" s="18" t="s">
        <v>481</v>
      </c>
      <c r="R21" s="20" t="s">
        <v>481</v>
      </c>
      <c r="S21" s="18" t="s">
        <v>481</v>
      </c>
      <c r="T21" s="20" t="s">
        <v>481</v>
      </c>
      <c r="U21" s="18" t="n">
        <v>464.51991833</v>
      </c>
      <c r="V21" s="20" t="n">
        <v>12.97608337</v>
      </c>
    </row>
    <row r="22" spans="1:22">
      <c r="A22" s="15" t="s">
        <v>497</v>
      </c>
      <c r="B22" s="17" t="n">
        <v>6598</v>
      </c>
      <c r="C22" s="18">
        <f>(36.0/B22*100)</f>
        <v/>
      </c>
      <c r="D22" s="19" t="n">
        <v>6562</v>
      </c>
      <c r="E22" s="18" t="n">
        <v>515.4854795799999</v>
      </c>
      <c r="F22" s="20" t="n">
        <v>5.16967216</v>
      </c>
      <c r="G22" s="18" t="n">
        <v>487.83993223</v>
      </c>
      <c r="H22" s="20" t="n">
        <v>4.39480404</v>
      </c>
      <c r="I22" s="18" t="n">
        <v>464.5406133</v>
      </c>
      <c r="J22" s="20" t="n">
        <v>5.58029462</v>
      </c>
      <c r="K22" s="18" t="n">
        <v>450.85153168</v>
      </c>
      <c r="L22" s="20" t="n">
        <v>6.69252994</v>
      </c>
      <c r="M22" s="18" t="n">
        <v>419.58566859</v>
      </c>
      <c r="N22" s="20" t="n">
        <v>15.2592962</v>
      </c>
      <c r="O22" s="18" t="s">
        <v>481</v>
      </c>
      <c r="P22" s="20" t="s">
        <v>481</v>
      </c>
      <c r="Q22" s="18" t="n">
        <v>481.75555063</v>
      </c>
      <c r="R22" s="20" t="n">
        <v>8.711038220000001</v>
      </c>
      <c r="S22" s="18" t="s">
        <v>481</v>
      </c>
      <c r="T22" s="20" t="s">
        <v>481</v>
      </c>
      <c r="U22" s="18" t="n">
        <v>394.70902294</v>
      </c>
      <c r="V22" s="20" t="n">
        <v>12.32903585</v>
      </c>
    </row>
    <row r="23" spans="1:22">
      <c r="A23" s="15" t="s">
        <v>498</v>
      </c>
      <c r="B23" s="17" t="n">
        <v>11583</v>
      </c>
      <c r="C23" s="18">
        <f>(251.0/B23*100)</f>
        <v/>
      </c>
      <c r="D23" s="19" t="n">
        <v>11332</v>
      </c>
      <c r="E23" s="18" t="n">
        <v>500.75747621</v>
      </c>
      <c r="F23" s="20" t="n">
        <v>4.53007425</v>
      </c>
      <c r="G23" s="18" t="n">
        <v>492.34813527</v>
      </c>
      <c r="H23" s="20" t="n">
        <v>2.72155132</v>
      </c>
      <c r="I23" s="18" t="n">
        <v>487.39000386</v>
      </c>
      <c r="J23" s="20" t="n">
        <v>4.46416634</v>
      </c>
      <c r="K23" s="18" t="n">
        <v>478.02290675</v>
      </c>
      <c r="L23" s="20" t="n">
        <v>6.11651801</v>
      </c>
      <c r="M23" s="18" t="n">
        <v>436.39321419</v>
      </c>
      <c r="N23" s="20" t="n">
        <v>6.25548004</v>
      </c>
      <c r="O23" s="18" t="s">
        <v>481</v>
      </c>
      <c r="P23" s="20" t="s">
        <v>481</v>
      </c>
      <c r="Q23" s="18" t="s">
        <v>481</v>
      </c>
      <c r="R23" s="20" t="s">
        <v>481</v>
      </c>
      <c r="S23" s="18" t="s">
        <v>481</v>
      </c>
      <c r="T23" s="20" t="s">
        <v>481</v>
      </c>
      <c r="U23" s="18" t="n">
        <v>404.58882901</v>
      </c>
      <c r="V23" s="20" t="n">
        <v>13.00151688</v>
      </c>
    </row>
    <row r="24" spans="1:22">
      <c r="A24" s="15" t="s">
        <v>499</v>
      </c>
      <c r="B24" s="17" t="n">
        <v>6647</v>
      </c>
      <c r="C24" s="18">
        <f>(8.0/B24*100)</f>
        <v/>
      </c>
      <c r="D24" s="19" t="n">
        <v>6639</v>
      </c>
      <c r="E24" s="18" t="n">
        <v>532.70673308</v>
      </c>
      <c r="F24" s="20" t="n">
        <v>3.16964822</v>
      </c>
      <c r="G24" s="18" t="n">
        <v>508.35483021</v>
      </c>
      <c r="H24" s="20" t="n">
        <v>3.78686384</v>
      </c>
      <c r="I24" s="18" t="n">
        <v>498.37259193</v>
      </c>
      <c r="J24" s="20" t="n">
        <v>6.07075478</v>
      </c>
      <c r="K24" s="18" t="n">
        <v>491.16314172</v>
      </c>
      <c r="L24" s="20" t="n">
        <v>6.99782841</v>
      </c>
      <c r="M24" s="18" t="n">
        <v>470.10022337</v>
      </c>
      <c r="N24" s="20" t="n">
        <v>16.01405269</v>
      </c>
      <c r="O24" s="18" t="s">
        <v>481</v>
      </c>
      <c r="P24" s="20" t="s">
        <v>481</v>
      </c>
      <c r="Q24" s="18" t="s">
        <v>481</v>
      </c>
      <c r="R24" s="20" t="s">
        <v>481</v>
      </c>
      <c r="S24" s="18" t="s">
        <v>481</v>
      </c>
      <c r="T24" s="20" t="s">
        <v>481</v>
      </c>
      <c r="U24" s="18" t="n">
        <v>413.75036617</v>
      </c>
      <c r="V24" s="20" t="n">
        <v>14.20819276</v>
      </c>
    </row>
    <row r="25" spans="1:22">
      <c r="A25" s="15" t="s">
        <v>500</v>
      </c>
      <c r="B25" s="17" t="n">
        <v>5581</v>
      </c>
      <c r="C25" s="18">
        <f>(25.0/B25*100)</f>
        <v/>
      </c>
      <c r="D25" s="19" t="n">
        <v>5556</v>
      </c>
      <c r="E25" s="18" t="n">
        <v>540.58886498</v>
      </c>
      <c r="F25" s="20" t="n">
        <v>3.18252857</v>
      </c>
      <c r="G25" s="18" t="n">
        <v>516.76423264</v>
      </c>
      <c r="H25" s="20" t="n">
        <v>4.85734408</v>
      </c>
      <c r="I25" s="18" t="n">
        <v>507.18648047</v>
      </c>
      <c r="J25" s="20" t="n">
        <v>5.34023545</v>
      </c>
      <c r="K25" s="18" t="n">
        <v>499.54480264</v>
      </c>
      <c r="L25" s="20" t="n">
        <v>7.68730395</v>
      </c>
      <c r="M25" s="18" t="n">
        <v>421.68171102</v>
      </c>
      <c r="N25" s="20" t="n">
        <v>6.83880854</v>
      </c>
      <c r="O25" s="18" t="s">
        <v>481</v>
      </c>
      <c r="P25" s="20" t="s">
        <v>481</v>
      </c>
      <c r="Q25" s="18" t="s">
        <v>481</v>
      </c>
      <c r="R25" s="20" t="s">
        <v>481</v>
      </c>
      <c r="S25" s="18" t="s">
        <v>481</v>
      </c>
      <c r="T25" s="20" t="s">
        <v>481</v>
      </c>
      <c r="U25" s="18" t="n">
        <v>454.94131889</v>
      </c>
      <c r="V25" s="20" t="n">
        <v>29.13655701</v>
      </c>
    </row>
    <row r="26" spans="1:22">
      <c r="A26" s="15" t="s">
        <v>501</v>
      </c>
      <c r="B26" s="17" t="n">
        <v>4869</v>
      </c>
      <c r="C26" s="18">
        <f>(62.0/B26*100)</f>
        <v/>
      </c>
      <c r="D26" s="19" t="n">
        <v>4807</v>
      </c>
      <c r="E26" s="18" t="n">
        <v>499.23308702</v>
      </c>
      <c r="F26" s="20" t="n">
        <v>4.50960697</v>
      </c>
      <c r="G26" s="18" t="n">
        <v>489.13563609</v>
      </c>
      <c r="H26" s="20" t="n">
        <v>2.80644627</v>
      </c>
      <c r="I26" s="18" t="n">
        <v>487.10968013</v>
      </c>
      <c r="J26" s="20" t="n">
        <v>3.01655708</v>
      </c>
      <c r="K26" s="18" t="n">
        <v>488.45841365</v>
      </c>
      <c r="L26" s="20" t="n">
        <v>5.10880707</v>
      </c>
      <c r="M26" s="18" t="n">
        <v>467.99747676</v>
      </c>
      <c r="N26" s="20" t="n">
        <v>7.60690177</v>
      </c>
      <c r="O26" s="18" t="s">
        <v>481</v>
      </c>
      <c r="P26" s="20" t="s">
        <v>481</v>
      </c>
      <c r="Q26" s="18" t="s">
        <v>481</v>
      </c>
      <c r="R26" s="20" t="s">
        <v>481</v>
      </c>
      <c r="S26" s="18" t="s">
        <v>481</v>
      </c>
      <c r="T26" s="20" t="s">
        <v>481</v>
      </c>
      <c r="U26" s="18" t="n">
        <v>412.67804769</v>
      </c>
      <c r="V26" s="20" t="n">
        <v>12.2307687</v>
      </c>
    </row>
    <row r="27" spans="1:22">
      <c r="A27" s="15" t="s">
        <v>502</v>
      </c>
      <c r="B27" s="17" t="n">
        <v>5299</v>
      </c>
      <c r="C27" s="18">
        <f>(87.0/B27*100)</f>
        <v/>
      </c>
      <c r="D27" s="19" t="n">
        <v>5212</v>
      </c>
      <c r="E27" s="18" t="n">
        <v>506.01912025</v>
      </c>
      <c r="F27" s="20" t="n">
        <v>2.87877142</v>
      </c>
      <c r="G27" s="18" t="n">
        <v>495.61286246</v>
      </c>
      <c r="H27" s="20" t="n">
        <v>2.52995209</v>
      </c>
      <c r="I27" s="18" t="n">
        <v>480.92537474</v>
      </c>
      <c r="J27" s="20" t="n">
        <v>3.86571393</v>
      </c>
      <c r="K27" s="18" t="n">
        <v>454.10758153</v>
      </c>
      <c r="L27" s="20" t="n">
        <v>5.97526915</v>
      </c>
      <c r="M27" s="18" t="n">
        <v>420.45359793</v>
      </c>
      <c r="N27" s="20" t="n">
        <v>3.81960599</v>
      </c>
      <c r="O27" s="18" t="s">
        <v>481</v>
      </c>
      <c r="P27" s="20" t="s">
        <v>481</v>
      </c>
      <c r="Q27" s="18" t="s">
        <v>481</v>
      </c>
      <c r="R27" s="20" t="s">
        <v>481</v>
      </c>
      <c r="S27" s="18" t="s">
        <v>481</v>
      </c>
      <c r="T27" s="20" t="s">
        <v>481</v>
      </c>
      <c r="U27" s="18" t="n">
        <v>399.67057137</v>
      </c>
      <c r="V27" s="20" t="n">
        <v>8.53634431</v>
      </c>
    </row>
    <row r="28" spans="1:22">
      <c r="A28" s="15" t="s">
        <v>503</v>
      </c>
      <c r="B28" s="17" t="n">
        <v>7568</v>
      </c>
      <c r="C28" s="18">
        <f>(288.0/B28*100)</f>
        <v/>
      </c>
      <c r="D28" s="19" t="n">
        <v>7280</v>
      </c>
      <c r="E28" s="18" t="n">
        <v>430.81381724</v>
      </c>
      <c r="F28" s="20" t="n">
        <v>4.57417602</v>
      </c>
      <c r="G28" s="18" t="n">
        <v>428.20622835</v>
      </c>
      <c r="H28" s="20" t="n">
        <v>3.30612911</v>
      </c>
      <c r="I28" s="18" t="n">
        <v>429.77362259</v>
      </c>
      <c r="J28" s="20" t="n">
        <v>3.28852854</v>
      </c>
      <c r="K28" s="18" t="n">
        <v>420.28498005</v>
      </c>
      <c r="L28" s="20" t="n">
        <v>3.88062983</v>
      </c>
      <c r="M28" s="18" t="n">
        <v>420.50292955</v>
      </c>
      <c r="N28" s="20" t="n">
        <v>13.30341568</v>
      </c>
      <c r="O28" s="18" t="s">
        <v>481</v>
      </c>
      <c r="P28" s="20" t="s">
        <v>481</v>
      </c>
      <c r="Q28" s="18" t="s">
        <v>481</v>
      </c>
      <c r="R28" s="20" t="s">
        <v>481</v>
      </c>
      <c r="S28" s="18" t="s">
        <v>481</v>
      </c>
      <c r="T28" s="20" t="s">
        <v>481</v>
      </c>
      <c r="U28" s="18" t="n">
        <v>375.18642031</v>
      </c>
      <c r="V28" s="20" t="n">
        <v>9.03372268</v>
      </c>
    </row>
    <row r="29" spans="1:22">
      <c r="A29" s="15" t="s">
        <v>504</v>
      </c>
      <c r="B29" s="17" t="n">
        <v>5385</v>
      </c>
      <c r="C29" s="18">
        <f>(30.0/B29*100)</f>
        <v/>
      </c>
      <c r="D29" s="19" t="n">
        <v>5355</v>
      </c>
      <c r="E29" s="18" t="n">
        <v>526.1653377600001</v>
      </c>
      <c r="F29" s="20" t="n">
        <v>3.79280068</v>
      </c>
      <c r="G29" s="18" t="n">
        <v>513.53703051</v>
      </c>
      <c r="H29" s="20" t="n">
        <v>2.7891799</v>
      </c>
      <c r="I29" s="18" t="n">
        <v>502.25280027</v>
      </c>
      <c r="J29" s="20" t="n">
        <v>4.09488688</v>
      </c>
      <c r="K29" s="18" t="n">
        <v>468.89248486</v>
      </c>
      <c r="L29" s="20" t="n">
        <v>11.16550305</v>
      </c>
      <c r="M29" s="18" t="n">
        <v>500.05950033</v>
      </c>
      <c r="N29" s="20" t="n">
        <v>5.45605007</v>
      </c>
      <c r="O29" s="18" t="s">
        <v>481</v>
      </c>
      <c r="P29" s="20" t="s">
        <v>481</v>
      </c>
      <c r="Q29" s="18" t="n">
        <v>314.02123871</v>
      </c>
      <c r="R29" s="20" t="n">
        <v>13.26138992</v>
      </c>
      <c r="S29" s="18" t="s">
        <v>481</v>
      </c>
      <c r="T29" s="20" t="s">
        <v>481</v>
      </c>
      <c r="U29" s="18" t="n">
        <v>426.8480694</v>
      </c>
      <c r="V29" s="20" t="n">
        <v>12.28452745</v>
      </c>
    </row>
    <row r="30" spans="1:22">
      <c r="A30" s="15" t="s">
        <v>505</v>
      </c>
      <c r="B30" s="17" t="n">
        <v>4520</v>
      </c>
      <c r="C30" s="18">
        <f>(174.0/B30*100)</f>
        <v/>
      </c>
      <c r="D30" s="19" t="n">
        <v>4346</v>
      </c>
      <c r="E30" s="18" t="n">
        <v>537.80216745</v>
      </c>
      <c r="F30" s="20" t="n">
        <v>3.8832966</v>
      </c>
      <c r="G30" s="18" t="n">
        <v>525.93113547</v>
      </c>
      <c r="H30" s="20" t="n">
        <v>3.68770848</v>
      </c>
      <c r="I30" s="18" t="n">
        <v>523.99850412</v>
      </c>
      <c r="J30" s="20" t="n">
        <v>3.5671528</v>
      </c>
      <c r="K30" s="18" t="n">
        <v>469.4580602</v>
      </c>
      <c r="L30" s="20" t="n">
        <v>7.30191615</v>
      </c>
      <c r="M30" s="18" t="n">
        <v>418.7611067</v>
      </c>
      <c r="N30" s="20" t="n">
        <v>6.04878688</v>
      </c>
      <c r="O30" s="18" t="s">
        <v>481</v>
      </c>
      <c r="P30" s="20" t="s">
        <v>481</v>
      </c>
      <c r="Q30" s="18" t="s">
        <v>481</v>
      </c>
      <c r="R30" s="20" t="s">
        <v>481</v>
      </c>
      <c r="S30" s="18" t="s">
        <v>481</v>
      </c>
      <c r="T30" s="20" t="s">
        <v>481</v>
      </c>
      <c r="U30" s="18" t="n">
        <v>412.16424548</v>
      </c>
      <c r="V30" s="20" t="n">
        <v>11.36616074</v>
      </c>
    </row>
    <row r="31" spans="1:22">
      <c r="A31" s="15" t="s">
        <v>506</v>
      </c>
      <c r="B31" s="17" t="n">
        <v>5456</v>
      </c>
      <c r="C31" s="18">
        <f>(139.0/B31*100)</f>
        <v/>
      </c>
      <c r="D31" s="19" t="n">
        <v>5317</v>
      </c>
      <c r="E31" s="18" t="n">
        <v>519.23308038</v>
      </c>
      <c r="F31" s="20" t="n">
        <v>3.18667084</v>
      </c>
      <c r="G31" s="18" t="n">
        <v>523.27890984</v>
      </c>
      <c r="H31" s="20" t="n">
        <v>3.44958811</v>
      </c>
      <c r="I31" s="18" t="n">
        <v>520.5270324099999</v>
      </c>
      <c r="J31" s="20" t="n">
        <v>4.01414052</v>
      </c>
      <c r="K31" s="18" t="n">
        <v>493.55864209</v>
      </c>
      <c r="L31" s="20" t="n">
        <v>7.46845436</v>
      </c>
      <c r="M31" s="18" t="s">
        <v>481</v>
      </c>
      <c r="N31" s="20" t="s">
        <v>481</v>
      </c>
      <c r="O31" s="18" t="s">
        <v>481</v>
      </c>
      <c r="P31" s="20" t="s">
        <v>481</v>
      </c>
      <c r="Q31" s="18" t="s">
        <v>481</v>
      </c>
      <c r="R31" s="20" t="s">
        <v>481</v>
      </c>
      <c r="S31" s="18" t="s">
        <v>481</v>
      </c>
      <c r="T31" s="20" t="s">
        <v>481</v>
      </c>
      <c r="U31" s="18" t="n">
        <v>399.2747392</v>
      </c>
      <c r="V31" s="20" t="n">
        <v>8.611648450000001</v>
      </c>
    </row>
    <row r="32" spans="1:22">
      <c r="A32" s="15" t="s">
        <v>507</v>
      </c>
      <c r="B32" s="17" t="n">
        <v>4478</v>
      </c>
      <c r="C32" s="18">
        <f>(6.0/B32*100)</f>
        <v/>
      </c>
      <c r="D32" s="19" t="n">
        <v>4472</v>
      </c>
      <c r="E32" s="18" t="n">
        <v>516.042366</v>
      </c>
      <c r="F32" s="20" t="n">
        <v>4.08737146</v>
      </c>
      <c r="G32" s="18" t="n">
        <v>506.99046069</v>
      </c>
      <c r="H32" s="20" t="n">
        <v>2.7329054</v>
      </c>
      <c r="I32" s="18" t="n">
        <v>508.61710262</v>
      </c>
      <c r="J32" s="20" t="n">
        <v>3.69483289</v>
      </c>
      <c r="K32" s="18" t="n">
        <v>494.48930278</v>
      </c>
      <c r="L32" s="20" t="n">
        <v>6.8109236</v>
      </c>
      <c r="M32" s="18" t="n">
        <v>418.27699634</v>
      </c>
      <c r="N32" s="20" t="n">
        <v>11.93967801</v>
      </c>
      <c r="O32" s="18" t="s">
        <v>481</v>
      </c>
      <c r="P32" s="20" t="s">
        <v>481</v>
      </c>
      <c r="Q32" s="18" t="s">
        <v>481</v>
      </c>
      <c r="R32" s="20" t="s">
        <v>481</v>
      </c>
      <c r="S32" s="18" t="s">
        <v>481</v>
      </c>
      <c r="T32" s="20" t="s">
        <v>481</v>
      </c>
      <c r="U32" s="18" t="n">
        <v>418.3315578</v>
      </c>
      <c r="V32" s="20" t="n">
        <v>18.92386874</v>
      </c>
    </row>
    <row r="33" spans="1:22">
      <c r="A33" s="15" t="s">
        <v>508</v>
      </c>
      <c r="B33" s="17" t="n">
        <v>7325</v>
      </c>
      <c r="C33" s="18">
        <f>(78.0/B33*100)</f>
        <v/>
      </c>
      <c r="D33" s="19" t="n">
        <v>7247</v>
      </c>
      <c r="E33" s="18" t="n">
        <v>510.43900219</v>
      </c>
      <c r="F33" s="20" t="n">
        <v>3.69444523</v>
      </c>
      <c r="G33" s="18" t="n">
        <v>502.662702</v>
      </c>
      <c r="H33" s="20" t="n">
        <v>3.85457994</v>
      </c>
      <c r="I33" s="18" t="n">
        <v>479.87125105</v>
      </c>
      <c r="J33" s="20" t="n">
        <v>4.77936709</v>
      </c>
      <c r="K33" s="18" t="n">
        <v>458.34788877</v>
      </c>
      <c r="L33" s="20" t="n">
        <v>6.67133473</v>
      </c>
      <c r="M33" s="18" t="n">
        <v>504.79760102</v>
      </c>
      <c r="N33" s="20" t="n">
        <v>3.40739521</v>
      </c>
      <c r="O33" s="18" t="s">
        <v>481</v>
      </c>
      <c r="P33" s="20" t="s">
        <v>481</v>
      </c>
      <c r="Q33" s="18" t="s">
        <v>481</v>
      </c>
      <c r="R33" s="20" t="s">
        <v>481</v>
      </c>
      <c r="S33" s="18" t="s">
        <v>481</v>
      </c>
      <c r="T33" s="20" t="s">
        <v>481</v>
      </c>
      <c r="U33" s="18" t="n">
        <v>463.31292335</v>
      </c>
      <c r="V33" s="20" t="n">
        <v>13.62242438</v>
      </c>
    </row>
    <row r="34" spans="1:22">
      <c r="A34" s="15" t="s">
        <v>509</v>
      </c>
      <c r="B34" s="17" t="n">
        <v>6350</v>
      </c>
      <c r="C34" s="18">
        <f>(81.0/B34*100)</f>
        <v/>
      </c>
      <c r="D34" s="19" t="n">
        <v>6269</v>
      </c>
      <c r="E34" s="18" t="n">
        <v>473.68781438</v>
      </c>
      <c r="F34" s="20" t="n">
        <v>3.64098656</v>
      </c>
      <c r="G34" s="18" t="n">
        <v>465.39925004</v>
      </c>
      <c r="H34" s="20" t="n">
        <v>2.79685674</v>
      </c>
      <c r="I34" s="18" t="n">
        <v>455.99990955</v>
      </c>
      <c r="J34" s="20" t="n">
        <v>5.12950824</v>
      </c>
      <c r="K34" s="18" t="n">
        <v>427.22660528</v>
      </c>
      <c r="L34" s="20" t="n">
        <v>7.53020592</v>
      </c>
      <c r="M34" s="18" t="n">
        <v>412.69710629</v>
      </c>
      <c r="N34" s="20" t="n">
        <v>14.24962195</v>
      </c>
      <c r="O34" s="18" t="s">
        <v>481</v>
      </c>
      <c r="P34" s="20" t="s">
        <v>481</v>
      </c>
      <c r="Q34" s="18" t="n">
        <v>263.37193708</v>
      </c>
      <c r="R34" s="20" t="n">
        <v>13.61114927</v>
      </c>
      <c r="S34" s="18" t="s">
        <v>481</v>
      </c>
      <c r="T34" s="20" t="s">
        <v>481</v>
      </c>
      <c r="U34" s="18" t="n">
        <v>374.81354354</v>
      </c>
      <c r="V34" s="20" t="n">
        <v>7.80554301</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505.2158807</v>
      </c>
      <c r="T35" s="20" t="n">
        <v>1.4729023</v>
      </c>
      <c r="U35" s="18" t="s">
        <v>481</v>
      </c>
      <c r="V35" s="20" t="s">
        <v>481</v>
      </c>
    </row>
    <row r="36" spans="1:22">
      <c r="A36" s="15" t="s">
        <v>511</v>
      </c>
      <c r="B36" s="17" t="n">
        <v>6736</v>
      </c>
      <c r="C36" s="18">
        <f>(60.0/B36*100)</f>
        <v/>
      </c>
      <c r="D36" s="19" t="n">
        <v>6676</v>
      </c>
      <c r="E36" s="18" t="n">
        <v>504.82332796</v>
      </c>
      <c r="F36" s="20" t="n">
        <v>3.88305565</v>
      </c>
      <c r="G36" s="18" t="n">
        <v>503.73004347</v>
      </c>
      <c r="H36" s="20" t="n">
        <v>2.93822584</v>
      </c>
      <c r="I36" s="18" t="n">
        <v>495.43308905</v>
      </c>
      <c r="J36" s="20" t="n">
        <v>3.07581228</v>
      </c>
      <c r="K36" s="18" t="n">
        <v>478.04258029</v>
      </c>
      <c r="L36" s="20" t="n">
        <v>5.96855287</v>
      </c>
      <c r="M36" s="18" t="n">
        <v>490.3722416</v>
      </c>
      <c r="N36" s="20" t="n">
        <v>4.18420925</v>
      </c>
      <c r="O36" s="18" t="s">
        <v>481</v>
      </c>
      <c r="P36" s="20" t="s">
        <v>481</v>
      </c>
      <c r="Q36" s="18" t="s">
        <v>481</v>
      </c>
      <c r="R36" s="20" t="s">
        <v>481</v>
      </c>
      <c r="S36" s="18" t="s">
        <v>481</v>
      </c>
      <c r="T36" s="20" t="s">
        <v>481</v>
      </c>
      <c r="U36" s="18" t="n">
        <v>421.23673678</v>
      </c>
      <c r="V36" s="20" t="n">
        <v>9.26536963</v>
      </c>
    </row>
    <row r="37" spans="1:22">
      <c r="A37" s="15" t="s">
        <v>512</v>
      </c>
      <c r="B37" s="17" t="n">
        <v>5458</v>
      </c>
      <c r="C37" s="18">
        <f>(111.0/B37*100)</f>
        <v/>
      </c>
      <c r="D37" s="19" t="n">
        <v>5347</v>
      </c>
      <c r="E37" s="18" t="n">
        <v>520.41516907</v>
      </c>
      <c r="F37" s="20" t="n">
        <v>4.23288856</v>
      </c>
      <c r="G37" s="18" t="n">
        <v>517.8268111899999</v>
      </c>
      <c r="H37" s="20" t="n">
        <v>3.4583594</v>
      </c>
      <c r="I37" s="18" t="n">
        <v>496.05156253</v>
      </c>
      <c r="J37" s="20" t="n">
        <v>4.42939689</v>
      </c>
      <c r="K37" s="18" t="n">
        <v>471.69620321</v>
      </c>
      <c r="L37" s="20" t="n">
        <v>8.535236380000001</v>
      </c>
      <c r="M37" s="18" t="n">
        <v>377.66528973</v>
      </c>
      <c r="N37" s="20" t="n">
        <v>8.85964399</v>
      </c>
      <c r="O37" s="18" t="s">
        <v>481</v>
      </c>
      <c r="P37" s="20" t="s">
        <v>481</v>
      </c>
      <c r="Q37" s="18" t="s">
        <v>481</v>
      </c>
      <c r="R37" s="20" t="s">
        <v>481</v>
      </c>
      <c r="S37" s="18" t="s">
        <v>481</v>
      </c>
      <c r="T37" s="20" t="s">
        <v>481</v>
      </c>
      <c r="U37" s="18" t="n">
        <v>399.87069504</v>
      </c>
      <c r="V37" s="20" t="n">
        <v>10.61907777</v>
      </c>
    </row>
    <row r="38" spans="1:22">
      <c r="A38" s="15" t="s">
        <v>513</v>
      </c>
      <c r="B38" s="17" t="n">
        <v>5860</v>
      </c>
      <c r="C38" s="18">
        <f>(22.0/B38*100)</f>
        <v/>
      </c>
      <c r="D38" s="19" t="n">
        <v>5838</v>
      </c>
      <c r="E38" s="18" t="n">
        <v>513.24025125</v>
      </c>
      <c r="F38" s="20" t="n">
        <v>4.00538853</v>
      </c>
      <c r="G38" s="18" t="n">
        <v>500.98829729</v>
      </c>
      <c r="H38" s="20" t="n">
        <v>3.72922938</v>
      </c>
      <c r="I38" s="18" t="n">
        <v>490.76162787</v>
      </c>
      <c r="J38" s="20" t="n">
        <v>4.40666315</v>
      </c>
      <c r="K38" s="18" t="n">
        <v>473.90634459</v>
      </c>
      <c r="L38" s="20" t="n">
        <v>7.48539872</v>
      </c>
      <c r="M38" s="18" t="n">
        <v>451.3764209</v>
      </c>
      <c r="N38" s="20" t="n">
        <v>7.03334187</v>
      </c>
      <c r="O38" s="18" t="s">
        <v>481</v>
      </c>
      <c r="P38" s="20" t="s">
        <v>481</v>
      </c>
      <c r="Q38" s="18" t="s">
        <v>481</v>
      </c>
      <c r="R38" s="20" t="s">
        <v>481</v>
      </c>
      <c r="S38" s="18" t="s">
        <v>481</v>
      </c>
      <c r="T38" s="20" t="s">
        <v>481</v>
      </c>
      <c r="U38" s="18" t="n">
        <v>449.49850026</v>
      </c>
      <c r="V38" s="20" t="n">
        <v>7.74844385</v>
      </c>
    </row>
    <row r="39" spans="1:22">
      <c r="A39" s="15" t="s">
        <v>514</v>
      </c>
      <c r="B39" s="17" t="n">
        <v>5895</v>
      </c>
      <c r="C39" s="18">
        <f>(33.0/B39*100)</f>
        <v/>
      </c>
      <c r="D39" s="19" t="n">
        <v>5862</v>
      </c>
      <c r="E39" s="18" t="n">
        <v>439.91002105</v>
      </c>
      <c r="F39" s="20" t="n">
        <v>5.48322793</v>
      </c>
      <c r="G39" s="18" t="n">
        <v>433.32623923</v>
      </c>
      <c r="H39" s="20" t="n">
        <v>4.84875247</v>
      </c>
      <c r="I39" s="18" t="n">
        <v>433.88194276</v>
      </c>
      <c r="J39" s="20" t="n">
        <v>4.20849389</v>
      </c>
      <c r="K39" s="18" t="n">
        <v>427.69153021</v>
      </c>
      <c r="L39" s="20" t="n">
        <v>5.04389744</v>
      </c>
      <c r="M39" s="18" t="n">
        <v>385.43607751</v>
      </c>
      <c r="N39" s="20" t="n">
        <v>6.46388279</v>
      </c>
      <c r="O39" s="18" t="s">
        <v>481</v>
      </c>
      <c r="P39" s="20" t="s">
        <v>481</v>
      </c>
      <c r="Q39" s="18" t="s">
        <v>481</v>
      </c>
      <c r="R39" s="20" t="s">
        <v>481</v>
      </c>
      <c r="S39" s="18" t="s">
        <v>481</v>
      </c>
      <c r="T39" s="20" t="s">
        <v>481</v>
      </c>
      <c r="U39" s="18" t="n">
        <v>372.1078848</v>
      </c>
      <c r="V39" s="20" t="n">
        <v>14.16661327</v>
      </c>
    </row>
    <row r="40" spans="1:22">
      <c r="A40" s="15" t="s">
        <v>515</v>
      </c>
      <c r="B40" s="17" t="n">
        <v>14157</v>
      </c>
      <c r="C40" s="18">
        <f>(387.0/B40*100)</f>
        <v/>
      </c>
      <c r="D40" s="19" t="n">
        <v>13770</v>
      </c>
      <c r="E40" s="18" t="n">
        <v>496.52215064</v>
      </c>
      <c r="F40" s="20" t="n">
        <v>5.25992488</v>
      </c>
      <c r="G40" s="18" t="n">
        <v>509.77946401</v>
      </c>
      <c r="H40" s="20" t="n">
        <v>3.15318935</v>
      </c>
      <c r="I40" s="18" t="n">
        <v>511.31238327</v>
      </c>
      <c r="J40" s="20" t="n">
        <v>3.55299091</v>
      </c>
      <c r="K40" s="18" t="n">
        <v>467.54641629</v>
      </c>
      <c r="L40" s="20" t="n">
        <v>5.9921257</v>
      </c>
      <c r="M40" s="18" t="n">
        <v>419.2667557</v>
      </c>
      <c r="N40" s="20" t="n">
        <v>6.86651094</v>
      </c>
      <c r="O40" s="18" t="s">
        <v>481</v>
      </c>
      <c r="P40" s="20" t="s">
        <v>481</v>
      </c>
      <c r="Q40" s="18" t="s">
        <v>481</v>
      </c>
      <c r="R40" s="20" t="s">
        <v>481</v>
      </c>
      <c r="S40" s="18" t="s">
        <v>481</v>
      </c>
      <c r="T40" s="20" t="s">
        <v>481</v>
      </c>
      <c r="U40" s="18" t="n">
        <v>399.95607075</v>
      </c>
      <c r="V40" s="20" t="n">
        <v>8.588407399999999</v>
      </c>
    </row>
    <row r="41" spans="1:22">
      <c r="A41" s="15" t="s">
        <v>516</v>
      </c>
      <c r="B41" s="17" t="n">
        <v>5712</v>
      </c>
      <c r="C41" s="18">
        <f>(52.0/B41*100)</f>
        <v/>
      </c>
      <c r="D41" s="19" t="n">
        <v>5660</v>
      </c>
      <c r="E41" s="18" t="n">
        <v>524.92420151</v>
      </c>
      <c r="F41" s="20" t="n">
        <v>4.72730575</v>
      </c>
      <c r="G41" s="18" t="n">
        <v>499.15976711</v>
      </c>
      <c r="H41" s="20" t="n">
        <v>3.93332679</v>
      </c>
      <c r="I41" s="18" t="n">
        <v>500.89310054</v>
      </c>
      <c r="J41" s="20" t="n">
        <v>4.34296128</v>
      </c>
      <c r="K41" s="18" t="n">
        <v>492.43130004</v>
      </c>
      <c r="L41" s="20" t="n">
        <v>4.97349506</v>
      </c>
      <c r="M41" s="18" t="n">
        <v>460.36740886</v>
      </c>
      <c r="N41" s="20" t="n">
        <v>8.72283927</v>
      </c>
      <c r="O41" s="18" t="s">
        <v>481</v>
      </c>
      <c r="P41" s="20" t="s">
        <v>481</v>
      </c>
      <c r="Q41" s="18" t="n">
        <v>399.91015703</v>
      </c>
      <c r="R41" s="20" t="n">
        <v>16.72230739</v>
      </c>
      <c r="S41" s="18" t="s">
        <v>481</v>
      </c>
      <c r="T41" s="20" t="s">
        <v>481</v>
      </c>
      <c r="U41" s="18" t="n">
        <v>399.61496693</v>
      </c>
      <c r="V41" s="20" t="n">
        <v>14.38827487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357.24019867</v>
      </c>
      <c r="F45" s="20" t="n">
        <v>3.51812271</v>
      </c>
      <c r="G45" s="18" t="n">
        <v>348.79026191</v>
      </c>
      <c r="H45" s="20" t="n">
        <v>3.2658007</v>
      </c>
      <c r="I45" s="18" t="n">
        <v>354.15152193</v>
      </c>
      <c r="J45" s="20" t="n">
        <v>5.75605138</v>
      </c>
      <c r="K45" s="18" t="n">
        <v>335.90342837</v>
      </c>
      <c r="L45" s="20" t="n">
        <v>4.24336751</v>
      </c>
      <c r="M45" s="18" t="s">
        <v>481</v>
      </c>
      <c r="N45" s="20" t="s">
        <v>481</v>
      </c>
      <c r="O45" s="18" t="s">
        <v>481</v>
      </c>
      <c r="P45" s="20" t="s">
        <v>481</v>
      </c>
      <c r="Q45" s="18" t="n">
        <v>428.5672</v>
      </c>
      <c r="R45" s="20" t="n">
        <v>17.66976703</v>
      </c>
      <c r="S45" s="18" t="n">
        <v>343.99660985</v>
      </c>
      <c r="T45" s="20" t="n">
        <v>21.99413715</v>
      </c>
      <c r="U45" s="18" t="n">
        <v>339.67140864</v>
      </c>
      <c r="V45" s="20" t="n">
        <v>6.80423073</v>
      </c>
    </row>
    <row r="46" spans="1:22">
      <c r="A46" s="15" t="s">
        <v>521</v>
      </c>
      <c r="B46" s="17" t="n">
        <v>23141</v>
      </c>
      <c r="C46" s="18">
        <f>(2033.0/B46*100)</f>
        <v/>
      </c>
      <c r="D46" s="19" t="n">
        <v>21108</v>
      </c>
      <c r="E46" s="18" t="n">
        <v>427.60727424</v>
      </c>
      <c r="F46" s="20" t="n">
        <v>4.32067584</v>
      </c>
      <c r="G46" s="18" t="n">
        <v>428.41823746</v>
      </c>
      <c r="H46" s="20" t="n">
        <v>3.6065294</v>
      </c>
      <c r="I46" s="18" t="n">
        <v>433.07708393</v>
      </c>
      <c r="J46" s="20" t="n">
        <v>4.06008176</v>
      </c>
      <c r="K46" s="18" t="n">
        <v>418.8749541</v>
      </c>
      <c r="L46" s="20" t="n">
        <v>5.96127065</v>
      </c>
      <c r="M46" s="18" t="n">
        <v>361.70374871</v>
      </c>
      <c r="N46" s="20" t="n">
        <v>3.67101074</v>
      </c>
      <c r="O46" s="18" t="s">
        <v>481</v>
      </c>
      <c r="P46" s="20" t="s">
        <v>481</v>
      </c>
      <c r="Q46" s="18" t="s">
        <v>481</v>
      </c>
      <c r="R46" s="20" t="s">
        <v>481</v>
      </c>
      <c r="S46" s="18" t="s">
        <v>481</v>
      </c>
      <c r="T46" s="20" t="s">
        <v>481</v>
      </c>
      <c r="U46" s="18" t="n">
        <v>383.35339504</v>
      </c>
      <c r="V46" s="20" t="n">
        <v>4.07029782</v>
      </c>
    </row>
    <row r="47" spans="1:22">
      <c r="A47" s="15" t="s">
        <v>522</v>
      </c>
      <c r="B47" s="17" t="n">
        <v>5928</v>
      </c>
      <c r="C47" s="18">
        <f>(299.0/B47*100)</f>
        <v/>
      </c>
      <c r="D47" s="19" t="n">
        <v>5629</v>
      </c>
      <c r="E47" s="18" t="n">
        <v>436.67389033</v>
      </c>
      <c r="F47" s="20" t="n">
        <v>7.69555204</v>
      </c>
      <c r="G47" s="18" t="n">
        <v>457.54253088</v>
      </c>
      <c r="H47" s="20" t="n">
        <v>4.97869581</v>
      </c>
      <c r="I47" s="18" t="n">
        <v>451.35384115</v>
      </c>
      <c r="J47" s="20" t="n">
        <v>5.14964628</v>
      </c>
      <c r="K47" s="18" t="n">
        <v>441.67448354</v>
      </c>
      <c r="L47" s="20" t="n">
        <v>7.227423</v>
      </c>
      <c r="M47" s="18" t="n">
        <v>330.16195456</v>
      </c>
      <c r="N47" s="20" t="n">
        <v>6.5233442</v>
      </c>
      <c r="O47" s="18" t="s">
        <v>481</v>
      </c>
      <c r="P47" s="20" t="s">
        <v>481</v>
      </c>
      <c r="Q47" s="18" t="s">
        <v>481</v>
      </c>
      <c r="R47" s="20" t="s">
        <v>481</v>
      </c>
      <c r="S47" s="18" t="s">
        <v>481</v>
      </c>
      <c r="T47" s="20" t="s">
        <v>481</v>
      </c>
      <c r="U47" s="18" t="n">
        <v>355.58934854</v>
      </c>
      <c r="V47" s="20" t="n">
        <v>8.703755689999999</v>
      </c>
    </row>
    <row r="48" spans="1:22">
      <c r="A48" s="15" t="s">
        <v>523</v>
      </c>
      <c r="B48" s="17" t="n">
        <v>9841</v>
      </c>
      <c r="C48" s="18">
        <f>(8.0/B48*100)</f>
        <v/>
      </c>
      <c r="D48" s="19" t="n">
        <v>9833</v>
      </c>
      <c r="E48" s="18" t="n">
        <v>522.49828857</v>
      </c>
      <c r="F48" s="20" t="n">
        <v>7.89589528</v>
      </c>
      <c r="G48" s="18" t="n">
        <v>487.34483263</v>
      </c>
      <c r="H48" s="20" t="n">
        <v>4.95125535</v>
      </c>
      <c r="I48" s="18" t="n">
        <v>487.74094348</v>
      </c>
      <c r="J48" s="20" t="n">
        <v>6.36402362</v>
      </c>
      <c r="K48" s="18" t="n">
        <v>493.89778645</v>
      </c>
      <c r="L48" s="20" t="n">
        <v>7.04317065</v>
      </c>
      <c r="M48" s="18" t="n">
        <v>442.18295743</v>
      </c>
      <c r="N48" s="20" t="n">
        <v>7.02465201</v>
      </c>
      <c r="O48" s="18" t="s">
        <v>481</v>
      </c>
      <c r="P48" s="20" t="s">
        <v>481</v>
      </c>
      <c r="Q48" s="18" t="s">
        <v>481</v>
      </c>
      <c r="R48" s="20" t="s">
        <v>481</v>
      </c>
      <c r="S48" s="18" t="s">
        <v>481</v>
      </c>
      <c r="T48" s="20" t="s">
        <v>481</v>
      </c>
      <c r="U48" s="18" t="n">
        <v>425.1964483</v>
      </c>
      <c r="V48" s="20" t="n">
        <v>20.19388314</v>
      </c>
    </row>
    <row r="49" spans="1:22">
      <c r="A49" s="15" t="s">
        <v>524</v>
      </c>
      <c r="B49" s="17" t="n">
        <v>6349</v>
      </c>
      <c r="C49" s="18">
        <f>(56.0/B49*100)</f>
        <v/>
      </c>
      <c r="D49" s="19" t="n">
        <v>6293</v>
      </c>
      <c r="E49" s="18" t="n">
        <v>426.68380917</v>
      </c>
      <c r="F49" s="20" t="n">
        <v>4.79407841</v>
      </c>
      <c r="G49" s="18" t="n">
        <v>428.72858888</v>
      </c>
      <c r="H49" s="20" t="n">
        <v>3.46564887</v>
      </c>
      <c r="I49" s="18" t="n">
        <v>435.80786492</v>
      </c>
      <c r="J49" s="20" t="n">
        <v>4.4469535</v>
      </c>
      <c r="K49" s="18" t="n">
        <v>411.90011254</v>
      </c>
      <c r="L49" s="20" t="n">
        <v>4.73540404</v>
      </c>
      <c r="M49" s="18" t="s">
        <v>481</v>
      </c>
      <c r="N49" s="20" t="s">
        <v>481</v>
      </c>
      <c r="O49" s="18" t="s">
        <v>481</v>
      </c>
      <c r="P49" s="20" t="s">
        <v>481</v>
      </c>
      <c r="Q49" s="18" t="s">
        <v>481</v>
      </c>
      <c r="R49" s="20" t="s">
        <v>481</v>
      </c>
      <c r="S49" s="18" t="n">
        <v>393.2398363</v>
      </c>
      <c r="T49" s="20" t="n">
        <v>24.94993586</v>
      </c>
      <c r="U49" s="18" t="n">
        <v>350.80941056</v>
      </c>
      <c r="V49" s="20" t="n">
        <v>8.528509039999999</v>
      </c>
    </row>
    <row r="50" spans="1:22">
      <c r="A50" s="15" t="s">
        <v>525</v>
      </c>
      <c r="B50" s="17" t="n">
        <v>11795</v>
      </c>
      <c r="C50" s="18">
        <f>(311.0/B50*100)</f>
        <v/>
      </c>
      <c r="D50" s="19" t="n">
        <v>11484</v>
      </c>
      <c r="E50" s="18" t="n">
        <v>432.04167737</v>
      </c>
      <c r="F50" s="20" t="n">
        <v>4.87688735</v>
      </c>
      <c r="G50" s="18" t="n">
        <v>430.81892961</v>
      </c>
      <c r="H50" s="20" t="n">
        <v>3.37950202</v>
      </c>
      <c r="I50" s="18" t="n">
        <v>433.48277464</v>
      </c>
      <c r="J50" s="20" t="n">
        <v>3.60967517</v>
      </c>
      <c r="K50" s="18" t="n">
        <v>412.78829884</v>
      </c>
      <c r="L50" s="20" t="n">
        <v>6.27296833</v>
      </c>
      <c r="M50" s="18" t="n">
        <v>366.92642505</v>
      </c>
      <c r="N50" s="20" t="n">
        <v>6.73675518</v>
      </c>
      <c r="O50" s="18" t="s">
        <v>481</v>
      </c>
      <c r="P50" s="20" t="s">
        <v>481</v>
      </c>
      <c r="Q50" s="18" t="s">
        <v>481</v>
      </c>
      <c r="R50" s="20" t="s">
        <v>481</v>
      </c>
      <c r="S50" s="18" t="s">
        <v>481</v>
      </c>
      <c r="T50" s="20" t="s">
        <v>481</v>
      </c>
      <c r="U50" s="18" t="n">
        <v>357.96707049</v>
      </c>
      <c r="V50" s="20" t="n">
        <v>10.09656005</v>
      </c>
    </row>
    <row r="51" spans="1:22">
      <c r="A51" s="15" t="s">
        <v>526</v>
      </c>
      <c r="B51" s="17" t="n">
        <v>6866</v>
      </c>
      <c r="C51" s="18">
        <f>(109.0/B51*100)</f>
        <v/>
      </c>
      <c r="D51" s="19" t="n">
        <v>6757</v>
      </c>
      <c r="E51" s="18" t="n">
        <v>445.2203339</v>
      </c>
      <c r="F51" s="20" t="n">
        <v>3.48991573</v>
      </c>
      <c r="G51" s="18" t="n">
        <v>429.59023043</v>
      </c>
      <c r="H51" s="20" t="n">
        <v>3.64928983</v>
      </c>
      <c r="I51" s="18" t="n">
        <v>427.95250648</v>
      </c>
      <c r="J51" s="20" t="n">
        <v>3.81576427</v>
      </c>
      <c r="K51" s="18" t="n">
        <v>417.72240326</v>
      </c>
      <c r="L51" s="20" t="n">
        <v>4.13462887</v>
      </c>
      <c r="M51" s="18" t="n">
        <v>383.27112715</v>
      </c>
      <c r="N51" s="20" t="n">
        <v>7.20497991</v>
      </c>
      <c r="O51" s="18" t="s">
        <v>481</v>
      </c>
      <c r="P51" s="20" t="s">
        <v>481</v>
      </c>
      <c r="Q51" s="18" t="n">
        <v>427.96430568</v>
      </c>
      <c r="R51" s="20" t="n">
        <v>5.20460603</v>
      </c>
      <c r="S51" s="18" t="s">
        <v>481</v>
      </c>
      <c r="T51" s="20" t="s">
        <v>481</v>
      </c>
      <c r="U51" s="18" t="n">
        <v>399.78486132</v>
      </c>
      <c r="V51" s="20" t="n">
        <v>9.403644160000001</v>
      </c>
    </row>
    <row r="52" spans="1:22">
      <c r="A52" s="15" t="s">
        <v>527</v>
      </c>
      <c r="B52" s="17" t="n">
        <v>5809</v>
      </c>
      <c r="C52" s="18">
        <f>(99.0/B52*100)</f>
        <v/>
      </c>
      <c r="D52" s="19" t="n">
        <v>5710</v>
      </c>
      <c r="E52" s="18" t="n">
        <v>511.44247728</v>
      </c>
      <c r="F52" s="20" t="n">
        <v>3.82218425</v>
      </c>
      <c r="G52" s="18" t="n">
        <v>496.90511887</v>
      </c>
      <c r="H52" s="20" t="n">
        <v>2.91838195</v>
      </c>
      <c r="I52" s="18" t="n">
        <v>488.56169461</v>
      </c>
      <c r="J52" s="20" t="n">
        <v>3.96877234</v>
      </c>
      <c r="K52" s="18" t="n">
        <v>473.93672965</v>
      </c>
      <c r="L52" s="20" t="n">
        <v>6.03769065</v>
      </c>
      <c r="M52" s="18" t="n">
        <v>421.26811804</v>
      </c>
      <c r="N52" s="20" t="n">
        <v>5.96822849</v>
      </c>
      <c r="O52" s="18" t="s">
        <v>481</v>
      </c>
      <c r="P52" s="20" t="s">
        <v>481</v>
      </c>
      <c r="Q52" s="18" t="s">
        <v>481</v>
      </c>
      <c r="R52" s="20" t="s">
        <v>481</v>
      </c>
      <c r="S52" s="18" t="s">
        <v>481</v>
      </c>
      <c r="T52" s="20" t="s">
        <v>481</v>
      </c>
      <c r="U52" s="18" t="n">
        <v>421.90568257</v>
      </c>
      <c r="V52" s="20" t="n">
        <v>7.78680692</v>
      </c>
    </row>
    <row r="53" spans="1:22">
      <c r="A53" s="15" t="s">
        <v>528</v>
      </c>
      <c r="B53" s="17" t="n">
        <v>5571</v>
      </c>
      <c r="C53" s="18">
        <f>(104.0/B53*100)</f>
        <v/>
      </c>
      <c r="D53" s="19" t="n">
        <v>5467</v>
      </c>
      <c r="E53" s="18" t="n">
        <v>446.04418298</v>
      </c>
      <c r="F53" s="20" t="n">
        <v>3.60090005</v>
      </c>
      <c r="G53" s="18" t="n">
        <v>456.99650141</v>
      </c>
      <c r="H53" s="20" t="n">
        <v>2.53811086</v>
      </c>
      <c r="I53" s="18" t="n">
        <v>461.27721045</v>
      </c>
      <c r="J53" s="20" t="n">
        <v>3.57402738</v>
      </c>
      <c r="K53" s="18" t="n">
        <v>436.32095705</v>
      </c>
      <c r="L53" s="20" t="n">
        <v>6.13356955</v>
      </c>
      <c r="M53" s="18" t="n">
        <v>364.18043417</v>
      </c>
      <c r="N53" s="20" t="n">
        <v>5.41914123</v>
      </c>
      <c r="O53" s="18" t="s">
        <v>481</v>
      </c>
      <c r="P53" s="20" t="s">
        <v>481</v>
      </c>
      <c r="Q53" s="18" t="s">
        <v>481</v>
      </c>
      <c r="R53" s="20" t="s">
        <v>481</v>
      </c>
      <c r="S53" s="18" t="s">
        <v>481</v>
      </c>
      <c r="T53" s="20" t="s">
        <v>481</v>
      </c>
      <c r="U53" s="18" t="n">
        <v>348.89517751</v>
      </c>
      <c r="V53" s="20" t="n">
        <v>9.209668539999999</v>
      </c>
    </row>
    <row r="54" spans="1:22">
      <c r="A54" s="15" t="s">
        <v>529</v>
      </c>
      <c r="B54" s="17" t="n">
        <v>4740</v>
      </c>
      <c r="C54" s="18">
        <f>(378.0/B54*100)</f>
        <v/>
      </c>
      <c r="D54" s="19" t="n">
        <v>4362</v>
      </c>
      <c r="E54" s="18" t="n">
        <v>356.99785842</v>
      </c>
      <c r="F54" s="20" t="n">
        <v>7.02755108</v>
      </c>
      <c r="G54" s="18" t="n">
        <v>373.02843041</v>
      </c>
      <c r="H54" s="20" t="n">
        <v>3.87525206</v>
      </c>
      <c r="I54" s="18" t="n">
        <v>372.49819192</v>
      </c>
      <c r="J54" s="20" t="n">
        <v>4.17721255</v>
      </c>
      <c r="K54" s="18" t="n">
        <v>370.95510049</v>
      </c>
      <c r="L54" s="20" t="n">
        <v>5.36666005</v>
      </c>
      <c r="M54" s="18" t="n">
        <v>285.11114138</v>
      </c>
      <c r="N54" s="20" t="n">
        <v>8.04981896</v>
      </c>
      <c r="O54" s="18" t="s">
        <v>481</v>
      </c>
      <c r="P54" s="20" t="s">
        <v>481</v>
      </c>
      <c r="Q54" s="18" t="s">
        <v>481</v>
      </c>
      <c r="R54" s="20" t="s">
        <v>481</v>
      </c>
      <c r="S54" s="18" t="s">
        <v>481</v>
      </c>
      <c r="T54" s="20" t="s">
        <v>481</v>
      </c>
      <c r="U54" s="18" t="n">
        <v>305.52521669</v>
      </c>
      <c r="V54" s="20" t="n">
        <v>6.61156747</v>
      </c>
    </row>
    <row r="55" spans="1:22">
      <c r="A55" s="15" t="s">
        <v>530</v>
      </c>
      <c r="B55" s="17" t="n">
        <v>5316</v>
      </c>
      <c r="C55" s="18">
        <f>(22.0/B55*100)</f>
        <v/>
      </c>
      <c r="D55" s="19" t="n">
        <v>5294</v>
      </c>
      <c r="E55" s="18" t="n">
        <v>352.07130853</v>
      </c>
      <c r="F55" s="20" t="n">
        <v>6.87340815</v>
      </c>
      <c r="G55" s="18" t="n">
        <v>394.5677512</v>
      </c>
      <c r="H55" s="20" t="n">
        <v>3.77431325</v>
      </c>
      <c r="I55" s="18" t="n">
        <v>414.03899704</v>
      </c>
      <c r="J55" s="20" t="n">
        <v>3.24044231</v>
      </c>
      <c r="K55" s="18" t="n">
        <v>432.94813535</v>
      </c>
      <c r="L55" s="20" t="n">
        <v>4.52633308</v>
      </c>
      <c r="M55" s="18" t="s">
        <v>481</v>
      </c>
      <c r="N55" s="20" t="s">
        <v>481</v>
      </c>
      <c r="O55" s="18" t="s">
        <v>481</v>
      </c>
      <c r="P55" s="20" t="s">
        <v>481</v>
      </c>
      <c r="Q55" s="18" t="s">
        <v>481</v>
      </c>
      <c r="R55" s="20" t="s">
        <v>481</v>
      </c>
      <c r="S55" s="18" t="n">
        <v>260.89651918</v>
      </c>
      <c r="T55" s="20" t="n">
        <v>25.49150695</v>
      </c>
      <c r="U55" s="18" t="n">
        <v>287.00713238</v>
      </c>
      <c r="V55" s="20" t="n">
        <v>12.96333452</v>
      </c>
    </row>
    <row r="56" spans="1:22">
      <c r="A56" s="15" t="s">
        <v>531</v>
      </c>
      <c r="B56" s="17" t="n">
        <v>5359</v>
      </c>
      <c r="C56" s="18">
        <f>(77.0/B56*100)</f>
        <v/>
      </c>
      <c r="D56" s="19" t="n">
        <v>5282</v>
      </c>
      <c r="E56" s="18" t="n">
        <v>537.34903981</v>
      </c>
      <c r="F56" s="20" t="n">
        <v>5.40217488</v>
      </c>
      <c r="G56" s="18" t="n">
        <v>534.61011965</v>
      </c>
      <c r="H56" s="20" t="n">
        <v>3.55706182</v>
      </c>
      <c r="I56" s="18" t="n">
        <v>529.75222984</v>
      </c>
      <c r="J56" s="20" t="n">
        <v>4.11271835</v>
      </c>
      <c r="K56" s="18" t="n">
        <v>522.22466278</v>
      </c>
      <c r="L56" s="20" t="n">
        <v>8.707995289999999</v>
      </c>
      <c r="M56" s="18" t="n">
        <v>511.472242</v>
      </c>
      <c r="N56" s="20" t="n">
        <v>3.24970706</v>
      </c>
      <c r="O56" s="18" t="s">
        <v>481</v>
      </c>
      <c r="P56" s="20" t="s">
        <v>481</v>
      </c>
      <c r="Q56" s="18" t="s">
        <v>481</v>
      </c>
      <c r="R56" s="20" t="s">
        <v>481</v>
      </c>
      <c r="S56" s="18" t="s">
        <v>481</v>
      </c>
      <c r="T56" s="20" t="s">
        <v>481</v>
      </c>
      <c r="U56" s="18" t="n">
        <v>479.19233385</v>
      </c>
      <c r="V56" s="20" t="n">
        <v>14.96279023</v>
      </c>
    </row>
    <row r="57" spans="1:22">
      <c r="A57" s="15" t="s">
        <v>532</v>
      </c>
      <c r="B57" s="17" t="n">
        <v>6513</v>
      </c>
      <c r="C57" s="18">
        <f>(0.0/B57*100)</f>
        <v/>
      </c>
      <c r="D57" s="19" t="n">
        <v>6513</v>
      </c>
      <c r="E57" s="18" t="n">
        <v>405.0783258</v>
      </c>
      <c r="F57" s="20" t="n">
        <v>3.51700866</v>
      </c>
      <c r="G57" s="18" t="n">
        <v>398.94428876</v>
      </c>
      <c r="H57" s="20" t="n">
        <v>3.08744607</v>
      </c>
      <c r="I57" s="18" t="n">
        <v>390.12268563</v>
      </c>
      <c r="J57" s="20" t="n">
        <v>5.08110798</v>
      </c>
      <c r="K57" s="18" t="n">
        <v>373.77315154</v>
      </c>
      <c r="L57" s="20" t="n">
        <v>5.35942733</v>
      </c>
      <c r="M57" s="18" t="s">
        <v>481</v>
      </c>
      <c r="N57" s="20" t="s">
        <v>481</v>
      </c>
      <c r="O57" s="18" t="s">
        <v>481</v>
      </c>
      <c r="P57" s="20" t="s">
        <v>481</v>
      </c>
      <c r="Q57" s="18" t="s">
        <v>481</v>
      </c>
      <c r="R57" s="20" t="s">
        <v>481</v>
      </c>
      <c r="S57" s="18" t="n">
        <v>330.58878878</v>
      </c>
      <c r="T57" s="20" t="n">
        <v>32.43678714</v>
      </c>
      <c r="U57" s="18" t="n">
        <v>382.55444302</v>
      </c>
      <c r="V57" s="20" t="n">
        <v>9.47779543</v>
      </c>
    </row>
    <row r="58" spans="1:22">
      <c r="A58" s="15" t="s">
        <v>533</v>
      </c>
      <c r="B58" s="17" t="n">
        <v>7267</v>
      </c>
      <c r="C58" s="18">
        <f>(10.0/B58*100)</f>
        <v/>
      </c>
      <c r="D58" s="19" t="n">
        <v>7257</v>
      </c>
      <c r="E58" s="18" t="n">
        <v>379.84631508</v>
      </c>
      <c r="F58" s="20" t="n">
        <v>4.35921138</v>
      </c>
      <c r="G58" s="18" t="n">
        <v>416.99548024</v>
      </c>
      <c r="H58" s="20" t="n">
        <v>3.3462903</v>
      </c>
      <c r="I58" s="18" t="n">
        <v>435.9527377</v>
      </c>
      <c r="J58" s="20" t="n">
        <v>3.79782781</v>
      </c>
      <c r="K58" s="18" t="n">
        <v>415.99342643</v>
      </c>
      <c r="L58" s="20" t="n">
        <v>4.51645964</v>
      </c>
      <c r="M58" s="18" t="s">
        <v>481</v>
      </c>
      <c r="N58" s="20" t="s">
        <v>481</v>
      </c>
      <c r="O58" s="18" t="s">
        <v>481</v>
      </c>
      <c r="P58" s="20" t="s">
        <v>481</v>
      </c>
      <c r="Q58" s="18" t="n">
        <v>435.475</v>
      </c>
      <c r="R58" s="20" t="n">
        <v>41.40494142</v>
      </c>
      <c r="S58" s="18" t="n">
        <v>294.66788473</v>
      </c>
      <c r="T58" s="20" t="n">
        <v>21.16164024</v>
      </c>
      <c r="U58" s="18" t="n">
        <v>304.34893715</v>
      </c>
      <c r="V58" s="20" t="n">
        <v>13.86702967</v>
      </c>
    </row>
    <row r="59" spans="1:22">
      <c r="A59" s="15" t="s">
        <v>534</v>
      </c>
      <c r="B59" s="17" t="n">
        <v>4826</v>
      </c>
      <c r="C59" s="18">
        <f>(26.0/B59*100)</f>
        <v/>
      </c>
      <c r="D59" s="19" t="n">
        <v>4800</v>
      </c>
      <c r="E59" s="18" t="n">
        <v>322.48314847</v>
      </c>
      <c r="F59" s="20" t="n">
        <v>3.58668761</v>
      </c>
      <c r="G59" s="18" t="n">
        <v>365.43900099</v>
      </c>
      <c r="H59" s="20" t="n">
        <v>2.32191789</v>
      </c>
      <c r="I59" s="18" t="n">
        <v>369.08350391</v>
      </c>
      <c r="J59" s="20" t="n">
        <v>2.87739139</v>
      </c>
      <c r="K59" s="18" t="n">
        <v>335.77723582</v>
      </c>
      <c r="L59" s="20" t="n">
        <v>4.36923023</v>
      </c>
      <c r="M59" s="18" t="s">
        <v>481</v>
      </c>
      <c r="N59" s="20" t="s">
        <v>481</v>
      </c>
      <c r="O59" s="18" t="s">
        <v>481</v>
      </c>
      <c r="P59" s="20" t="s">
        <v>481</v>
      </c>
      <c r="Q59" s="18" t="s">
        <v>481</v>
      </c>
      <c r="R59" s="20" t="s">
        <v>481</v>
      </c>
      <c r="S59" s="18" t="n">
        <v>281.06616316</v>
      </c>
      <c r="T59" s="20" t="n">
        <v>13.83619106</v>
      </c>
      <c r="U59" s="18" t="n">
        <v>290.86292237</v>
      </c>
      <c r="V59" s="20" t="n">
        <v>6.13055289</v>
      </c>
    </row>
    <row r="60" spans="1:22">
      <c r="A60" s="15" t="s">
        <v>535</v>
      </c>
      <c r="B60" s="17" t="n">
        <v>4546</v>
      </c>
      <c r="C60" s="18">
        <f>(15.0/B60*100)</f>
        <v/>
      </c>
      <c r="D60" s="19" t="n">
        <v>4531</v>
      </c>
      <c r="E60" s="18" t="n">
        <v>324.05315402</v>
      </c>
      <c r="F60" s="20" t="n">
        <v>9.746575229999999</v>
      </c>
      <c r="G60" s="18" t="n">
        <v>363.24825371</v>
      </c>
      <c r="H60" s="20" t="n">
        <v>4.78620936</v>
      </c>
      <c r="I60" s="18" t="n">
        <v>361.14837745</v>
      </c>
      <c r="J60" s="20" t="n">
        <v>5.81301562</v>
      </c>
      <c r="K60" s="18" t="n">
        <v>328.81322046</v>
      </c>
      <c r="L60" s="20" t="n">
        <v>6.64615075</v>
      </c>
      <c r="M60" s="18" t="s">
        <v>481</v>
      </c>
      <c r="N60" s="20" t="s">
        <v>481</v>
      </c>
      <c r="O60" s="18" t="s">
        <v>481</v>
      </c>
      <c r="P60" s="20" t="s">
        <v>481</v>
      </c>
      <c r="Q60" s="18" t="s">
        <v>481</v>
      </c>
      <c r="R60" s="20" t="s">
        <v>481</v>
      </c>
      <c r="S60" s="18" t="n">
        <v>242.6612986</v>
      </c>
      <c r="T60" s="20" t="n">
        <v>24.07523825</v>
      </c>
      <c r="U60" s="18" t="n">
        <v>311.74240464</v>
      </c>
      <c r="V60" s="20" t="n">
        <v>12.4763445</v>
      </c>
    </row>
    <row r="61" spans="1:22">
      <c r="A61" s="15" t="s">
        <v>536</v>
      </c>
      <c r="B61" s="17" t="n">
        <v>6525</v>
      </c>
      <c r="C61" s="18">
        <f>(164.0/B61*100)</f>
        <v/>
      </c>
      <c r="D61" s="19" t="n">
        <v>6361</v>
      </c>
      <c r="E61" s="18" t="n">
        <v>491.81701832</v>
      </c>
      <c r="F61" s="20" t="n">
        <v>3.81504411</v>
      </c>
      <c r="G61" s="18" t="n">
        <v>480.54301508</v>
      </c>
      <c r="H61" s="20" t="n">
        <v>3.23746466</v>
      </c>
      <c r="I61" s="18" t="n">
        <v>470.32534117</v>
      </c>
      <c r="J61" s="20" t="n">
        <v>4.02834496</v>
      </c>
      <c r="K61" s="18" t="n">
        <v>454.78312804</v>
      </c>
      <c r="L61" s="20" t="n">
        <v>5.43621701</v>
      </c>
      <c r="M61" s="18" t="n">
        <v>383.6044198</v>
      </c>
      <c r="N61" s="20" t="n">
        <v>9.387721190000001</v>
      </c>
      <c r="O61" s="18" t="s">
        <v>481</v>
      </c>
      <c r="P61" s="20" t="s">
        <v>481</v>
      </c>
      <c r="Q61" s="18" t="s">
        <v>481</v>
      </c>
      <c r="R61" s="20" t="s">
        <v>481</v>
      </c>
      <c r="S61" s="18" t="s">
        <v>481</v>
      </c>
      <c r="T61" s="20" t="s">
        <v>481</v>
      </c>
      <c r="U61" s="18" t="n">
        <v>393.53648777</v>
      </c>
      <c r="V61" s="20" t="n">
        <v>10.96867664</v>
      </c>
    </row>
    <row r="62" spans="1:22">
      <c r="A62" s="15" t="s">
        <v>537</v>
      </c>
      <c r="B62" s="17" t="n">
        <v>4476</v>
      </c>
      <c r="C62" s="18">
        <f>(3.0/B62*100)</f>
        <v/>
      </c>
      <c r="D62" s="19" t="n">
        <v>4473</v>
      </c>
      <c r="E62" s="18" t="n">
        <v>523.56491365</v>
      </c>
      <c r="F62" s="20" t="n">
        <v>2.71017883</v>
      </c>
      <c r="G62" s="18" t="n">
        <v>507.01280697</v>
      </c>
      <c r="H62" s="20" t="n">
        <v>1.91602304</v>
      </c>
      <c r="I62" s="18" t="n">
        <v>509.82229797</v>
      </c>
      <c r="J62" s="20" t="n">
        <v>3.58735361</v>
      </c>
      <c r="K62" s="18" t="n">
        <v>501.18625118</v>
      </c>
      <c r="L62" s="20" t="n">
        <v>6.74151866</v>
      </c>
      <c r="M62" s="18" t="n">
        <v>489.95828195</v>
      </c>
      <c r="N62" s="20" t="n">
        <v>4.45531942</v>
      </c>
      <c r="O62" s="18" t="s">
        <v>481</v>
      </c>
      <c r="P62" s="20" t="s">
        <v>481</v>
      </c>
      <c r="Q62" s="18" t="s">
        <v>481</v>
      </c>
      <c r="R62" s="20" t="s">
        <v>481</v>
      </c>
      <c r="S62" s="18" t="s">
        <v>481</v>
      </c>
      <c r="T62" s="20" t="s">
        <v>481</v>
      </c>
      <c r="U62" s="18" t="n">
        <v>468.32981066</v>
      </c>
      <c r="V62" s="20" t="n">
        <v>21.36178737</v>
      </c>
    </row>
    <row r="63" spans="1:22">
      <c r="A63" s="15" t="s">
        <v>538</v>
      </c>
      <c r="B63" s="17" t="n">
        <v>5324</v>
      </c>
      <c r="C63" s="18">
        <f>(13.0/B63*100)</f>
        <v/>
      </c>
      <c r="D63" s="19" t="n">
        <v>5311</v>
      </c>
      <c r="E63" s="18" t="n">
        <v>345.91462492</v>
      </c>
      <c r="F63" s="20" t="n">
        <v>4.35970288</v>
      </c>
      <c r="G63" s="18" t="n">
        <v>353.28340729</v>
      </c>
      <c r="H63" s="20" t="n">
        <v>2.20945339</v>
      </c>
      <c r="I63" s="18" t="n">
        <v>365.92427417</v>
      </c>
      <c r="J63" s="20" t="n">
        <v>3.48501068</v>
      </c>
      <c r="K63" s="18" t="n">
        <v>347.60960979</v>
      </c>
      <c r="L63" s="20" t="n">
        <v>6.22496558</v>
      </c>
      <c r="M63" s="18" t="s">
        <v>481</v>
      </c>
      <c r="N63" s="20" t="s">
        <v>481</v>
      </c>
      <c r="O63" s="18" t="s">
        <v>481</v>
      </c>
      <c r="P63" s="20" t="s">
        <v>481</v>
      </c>
      <c r="Q63" s="18" t="n">
        <v>306.28</v>
      </c>
      <c r="R63" s="20" t="n">
        <v>23.94339123</v>
      </c>
      <c r="S63" s="18" t="n">
        <v>226.84678515</v>
      </c>
      <c r="T63" s="20" t="n">
        <v>37.30697025</v>
      </c>
      <c r="U63" s="18" t="n">
        <v>321.89479453</v>
      </c>
      <c r="V63" s="20" t="n">
        <v>6.49717198</v>
      </c>
    </row>
    <row r="64" spans="1:22">
      <c r="A64" s="15" t="s">
        <v>539</v>
      </c>
      <c r="B64" s="17" t="n">
        <v>3634</v>
      </c>
      <c r="C64" s="18">
        <f>(3.0/B64*100)</f>
        <v/>
      </c>
      <c r="D64" s="19" t="n">
        <v>3631</v>
      </c>
      <c r="E64" s="18" t="n">
        <v>439.66300849</v>
      </c>
      <c r="F64" s="20" t="n">
        <v>5.20911599</v>
      </c>
      <c r="G64" s="18" t="n">
        <v>458.9733076</v>
      </c>
      <c r="H64" s="20" t="n">
        <v>2.9262261</v>
      </c>
      <c r="I64" s="18" t="n">
        <v>464.9527156</v>
      </c>
      <c r="J64" s="20" t="n">
        <v>4.69536944</v>
      </c>
      <c r="K64" s="18" t="n">
        <v>413.97421945</v>
      </c>
      <c r="L64" s="20" t="n">
        <v>9.311620960000001</v>
      </c>
      <c r="M64" s="18" t="s">
        <v>481</v>
      </c>
      <c r="N64" s="20" t="s">
        <v>481</v>
      </c>
      <c r="O64" s="18" t="s">
        <v>481</v>
      </c>
      <c r="P64" s="20" t="s">
        <v>481</v>
      </c>
      <c r="Q64" s="18" t="s">
        <v>481</v>
      </c>
      <c r="R64" s="20" t="s">
        <v>481</v>
      </c>
      <c r="S64" s="18" t="n">
        <v>284.4655</v>
      </c>
      <c r="T64" s="20" t="n">
        <v>50.74079871</v>
      </c>
      <c r="U64" s="18" t="n">
        <v>277.94540306</v>
      </c>
      <c r="V64" s="20" t="n">
        <v>8.62086304</v>
      </c>
    </row>
    <row r="65" spans="1:22">
      <c r="A65" s="15" t="s">
        <v>540</v>
      </c>
      <c r="B65" s="17" t="n">
        <v>5325</v>
      </c>
      <c r="C65" s="18">
        <f>(14.0/B65*100)</f>
        <v/>
      </c>
      <c r="D65" s="19" t="n">
        <v>5311</v>
      </c>
      <c r="E65" s="18" t="n">
        <v>392.3708865</v>
      </c>
      <c r="F65" s="20" t="n">
        <v>5.89078161</v>
      </c>
      <c r="G65" s="18" t="n">
        <v>410.28242115</v>
      </c>
      <c r="H65" s="20" t="n">
        <v>2.95577053</v>
      </c>
      <c r="I65" s="18" t="n">
        <v>437.89192747</v>
      </c>
      <c r="J65" s="20" t="n">
        <v>3.58577462</v>
      </c>
      <c r="K65" s="18" t="n">
        <v>431.77362858</v>
      </c>
      <c r="L65" s="20" t="n">
        <v>4.58389182</v>
      </c>
      <c r="M65" s="18" t="s">
        <v>481</v>
      </c>
      <c r="N65" s="20" t="s">
        <v>481</v>
      </c>
      <c r="O65" s="18" t="s">
        <v>481</v>
      </c>
      <c r="P65" s="20" t="s">
        <v>481</v>
      </c>
      <c r="Q65" s="18" t="n">
        <v>331.18883171</v>
      </c>
      <c r="R65" s="20" t="n">
        <v>35.93451539</v>
      </c>
      <c r="S65" s="18" t="s">
        <v>481</v>
      </c>
      <c r="T65" s="20" t="s">
        <v>481</v>
      </c>
      <c r="U65" s="18" t="n">
        <v>324.1547958</v>
      </c>
      <c r="V65" s="20" t="n">
        <v>8.15635618</v>
      </c>
    </row>
    <row r="66" spans="1:22">
      <c r="A66" s="15" t="s">
        <v>541</v>
      </c>
      <c r="B66" s="17" t="n">
        <v>5665</v>
      </c>
      <c r="C66" s="18">
        <f>(87.0/B66*100)</f>
        <v/>
      </c>
      <c r="D66" s="19" t="n">
        <v>5578</v>
      </c>
      <c r="E66" s="18" t="n">
        <v>430.33390369</v>
      </c>
      <c r="F66" s="20" t="n">
        <v>3.3145864</v>
      </c>
      <c r="G66" s="18" t="n">
        <v>442.93185694</v>
      </c>
      <c r="H66" s="20" t="n">
        <v>2.78543697</v>
      </c>
      <c r="I66" s="18" t="n">
        <v>447.88494072</v>
      </c>
      <c r="J66" s="20" t="n">
        <v>3.56544059</v>
      </c>
      <c r="K66" s="18" t="n">
        <v>446.00676818</v>
      </c>
      <c r="L66" s="20" t="n">
        <v>4.71640252</v>
      </c>
      <c r="M66" s="18" t="n">
        <v>375.03384174</v>
      </c>
      <c r="N66" s="20" t="n">
        <v>4.57448314</v>
      </c>
      <c r="O66" s="18" t="s">
        <v>481</v>
      </c>
      <c r="P66" s="20" t="s">
        <v>481</v>
      </c>
      <c r="Q66" s="18" t="s">
        <v>481</v>
      </c>
      <c r="R66" s="20" t="s">
        <v>481</v>
      </c>
      <c r="S66" s="18" t="s">
        <v>481</v>
      </c>
      <c r="T66" s="20" t="s">
        <v>481</v>
      </c>
      <c r="U66" s="18" t="n">
        <v>353.53222145</v>
      </c>
      <c r="V66" s="20" t="n">
        <v>4.65584591</v>
      </c>
    </row>
    <row r="67" spans="1:22">
      <c r="A67" s="15" t="s">
        <v>542</v>
      </c>
      <c r="B67" s="17" t="n">
        <v>6971</v>
      </c>
      <c r="C67" s="18">
        <f>(694.0/B67*100)</f>
        <v/>
      </c>
      <c r="D67" s="19" t="n">
        <v>6277</v>
      </c>
      <c r="E67" s="18" t="n">
        <v>414.86318487</v>
      </c>
      <c r="F67" s="20" t="n">
        <v>5.69926516</v>
      </c>
      <c r="G67" s="18" t="n">
        <v>410.40242302</v>
      </c>
      <c r="H67" s="20" t="n">
        <v>3.21370172</v>
      </c>
      <c r="I67" s="18" t="n">
        <v>418.90036802</v>
      </c>
      <c r="J67" s="20" t="n">
        <v>3.5301762</v>
      </c>
      <c r="K67" s="18" t="n">
        <v>388.22799149</v>
      </c>
      <c r="L67" s="20" t="n">
        <v>6.32366976</v>
      </c>
      <c r="M67" s="18" t="n">
        <v>362.89280251</v>
      </c>
      <c r="N67" s="20" t="n">
        <v>6.96386695</v>
      </c>
      <c r="O67" s="18" t="s">
        <v>481</v>
      </c>
      <c r="P67" s="20" t="s">
        <v>481</v>
      </c>
      <c r="Q67" s="18" t="s">
        <v>481</v>
      </c>
      <c r="R67" s="20" t="s">
        <v>481</v>
      </c>
      <c r="S67" s="18" t="s">
        <v>481</v>
      </c>
      <c r="T67" s="20" t="s">
        <v>481</v>
      </c>
      <c r="U67" s="18" t="n">
        <v>327.74339855</v>
      </c>
      <c r="V67" s="20" t="n">
        <v>10.17659889</v>
      </c>
    </row>
    <row r="68" spans="1:22">
      <c r="A68" s="15" t="s">
        <v>543</v>
      </c>
      <c r="B68" s="17" t="n">
        <v>12083</v>
      </c>
      <c r="C68" s="18">
        <f>(31.0/B68*100)</f>
        <v/>
      </c>
      <c r="D68" s="19" t="n">
        <v>12052</v>
      </c>
      <c r="E68" s="18" t="n">
        <v>382.66655924</v>
      </c>
      <c r="F68" s="20" t="n">
        <v>3.21368604</v>
      </c>
      <c r="G68" s="18" t="n">
        <v>425.64906803</v>
      </c>
      <c r="H68" s="20" t="n">
        <v>1.68089838</v>
      </c>
      <c r="I68" s="18" t="n">
        <v>435.95408363</v>
      </c>
      <c r="J68" s="20" t="n">
        <v>2.45297689</v>
      </c>
      <c r="K68" s="18" t="n">
        <v>414.57307657</v>
      </c>
      <c r="L68" s="20" t="n">
        <v>3.56521445</v>
      </c>
      <c r="M68" s="18" t="n">
        <v>328.28585839</v>
      </c>
      <c r="N68" s="20" t="n">
        <v>3.23835827</v>
      </c>
      <c r="O68" s="18" t="s">
        <v>481</v>
      </c>
      <c r="P68" s="20" t="s">
        <v>481</v>
      </c>
      <c r="Q68" s="18" t="s">
        <v>481</v>
      </c>
      <c r="R68" s="20" t="s">
        <v>481</v>
      </c>
      <c r="S68" s="18" t="s">
        <v>481</v>
      </c>
      <c r="T68" s="20" t="s">
        <v>481</v>
      </c>
      <c r="U68" s="18" t="n">
        <v>334.34600998</v>
      </c>
      <c r="V68" s="20" t="n">
        <v>5.24856116</v>
      </c>
    </row>
    <row r="69" spans="1:22">
      <c r="A69" s="15" t="s">
        <v>544</v>
      </c>
      <c r="B69" s="17" t="n">
        <v>4876</v>
      </c>
      <c r="C69" s="18">
        <f>(0.0/B69*100)</f>
        <v/>
      </c>
      <c r="D69" s="19" t="n">
        <v>4876</v>
      </c>
      <c r="E69" s="18" t="n">
        <v>407.49779509</v>
      </c>
      <c r="F69" s="20" t="n">
        <v>5.00828723</v>
      </c>
      <c r="G69" s="18" t="n">
        <v>427.82510113</v>
      </c>
      <c r="H69" s="20" t="n">
        <v>4.33217427</v>
      </c>
      <c r="I69" s="18" t="n">
        <v>452.22357531</v>
      </c>
      <c r="J69" s="20" t="n">
        <v>5.41520145</v>
      </c>
      <c r="K69" s="18" t="n">
        <v>457.17837888</v>
      </c>
      <c r="L69" s="20" t="n">
        <v>5.62801071</v>
      </c>
      <c r="M69" s="18" t="s">
        <v>481</v>
      </c>
      <c r="N69" s="20" t="s">
        <v>481</v>
      </c>
      <c r="O69" s="18" t="s">
        <v>481</v>
      </c>
      <c r="P69" s="20" t="s">
        <v>481</v>
      </c>
      <c r="Q69" s="18" t="s">
        <v>481</v>
      </c>
      <c r="R69" s="20" t="s">
        <v>481</v>
      </c>
      <c r="S69" s="18" t="s">
        <v>481</v>
      </c>
      <c r="T69" s="20" t="s">
        <v>481</v>
      </c>
      <c r="U69" s="18" t="n">
        <v>347.23748701</v>
      </c>
      <c r="V69" s="20" t="n">
        <v>26.84243169</v>
      </c>
    </row>
    <row r="70" spans="1:22">
      <c r="A70" s="15" t="s">
        <v>545</v>
      </c>
      <c r="B70" s="17" t="n">
        <v>6036</v>
      </c>
      <c r="C70" s="18">
        <f>(223.0/B70*100)</f>
        <v/>
      </c>
      <c r="D70" s="19" t="n">
        <v>5813</v>
      </c>
      <c r="E70" s="18" t="n">
        <v>499.04106129</v>
      </c>
      <c r="F70" s="20" t="n">
        <v>5.33972375</v>
      </c>
      <c r="G70" s="18" t="n">
        <v>506.05440983</v>
      </c>
      <c r="H70" s="20" t="n">
        <v>3.33900209</v>
      </c>
      <c r="I70" s="18" t="n">
        <v>496.25634239</v>
      </c>
      <c r="J70" s="20" t="n">
        <v>3.80129259</v>
      </c>
      <c r="K70" s="18" t="n">
        <v>487.28098515</v>
      </c>
      <c r="L70" s="20" t="n">
        <v>6.03096184</v>
      </c>
      <c r="M70" s="18" t="n">
        <v>432.50302033</v>
      </c>
      <c r="N70" s="20" t="n">
        <v>6.8787403</v>
      </c>
      <c r="O70" s="18" t="s">
        <v>481</v>
      </c>
      <c r="P70" s="20" t="s">
        <v>481</v>
      </c>
      <c r="Q70" s="18" t="s">
        <v>481</v>
      </c>
      <c r="R70" s="20" t="s">
        <v>481</v>
      </c>
      <c r="S70" s="18" t="s">
        <v>481</v>
      </c>
      <c r="T70" s="20" t="s">
        <v>481</v>
      </c>
      <c r="U70" s="18" t="n">
        <v>465.97804783</v>
      </c>
      <c r="V70" s="20" t="n">
        <v>9.66531419</v>
      </c>
    </row>
    <row r="71" spans="1:22">
      <c r="A71" s="15" t="s">
        <v>546</v>
      </c>
      <c r="B71" s="17" t="n">
        <v>6115</v>
      </c>
      <c r="C71" s="18">
        <f>(30.0/B71*100)</f>
        <v/>
      </c>
      <c r="D71" s="19" t="n">
        <v>6085</v>
      </c>
      <c r="E71" s="18" t="n">
        <v>547.43863325</v>
      </c>
      <c r="F71" s="20" t="n">
        <v>4.08113651</v>
      </c>
      <c r="G71" s="18" t="n">
        <v>542.71015834</v>
      </c>
      <c r="H71" s="20" t="n">
        <v>2.05090151</v>
      </c>
      <c r="I71" s="18" t="n">
        <v>541.78671333</v>
      </c>
      <c r="J71" s="20" t="n">
        <v>3.12383171</v>
      </c>
      <c r="K71" s="18" t="n">
        <v>522.8348644</v>
      </c>
      <c r="L71" s="20" t="n">
        <v>6.52886311</v>
      </c>
      <c r="M71" s="18" t="n">
        <v>434.90114573</v>
      </c>
      <c r="N71" s="20" t="n">
        <v>6.3583381</v>
      </c>
      <c r="O71" s="18" t="s">
        <v>481</v>
      </c>
      <c r="P71" s="20" t="s">
        <v>481</v>
      </c>
      <c r="Q71" s="18" t="s">
        <v>481</v>
      </c>
      <c r="R71" s="20" t="s">
        <v>481</v>
      </c>
      <c r="S71" s="18" t="s">
        <v>481</v>
      </c>
      <c r="T71" s="20" t="s">
        <v>481</v>
      </c>
      <c r="U71" s="18" t="n">
        <v>445.02934451</v>
      </c>
      <c r="V71" s="20" t="n">
        <v>23.31964902</v>
      </c>
    </row>
    <row r="72" spans="1:22">
      <c r="A72" s="15" t="s">
        <v>547</v>
      </c>
      <c r="B72" s="17" t="n">
        <v>7708</v>
      </c>
      <c r="C72" s="18">
        <f>(5.0/B72*100)</f>
        <v/>
      </c>
      <c r="D72" s="19" t="n">
        <v>7703</v>
      </c>
      <c r="E72" s="18" t="n">
        <v>523.52041232</v>
      </c>
      <c r="F72" s="20" t="n">
        <v>4.34414938</v>
      </c>
      <c r="G72" s="18" t="n">
        <v>496.05638599</v>
      </c>
      <c r="H72" s="20" t="n">
        <v>3.16957235</v>
      </c>
      <c r="I72" s="18" t="n">
        <v>493.73141711</v>
      </c>
      <c r="J72" s="20" t="n">
        <v>3.56748626</v>
      </c>
      <c r="K72" s="18" t="n">
        <v>492.9092919</v>
      </c>
      <c r="L72" s="20" t="n">
        <v>6.30696036</v>
      </c>
      <c r="M72" s="18" t="n">
        <v>444.00457368</v>
      </c>
      <c r="N72" s="20" t="n">
        <v>7.84830689</v>
      </c>
      <c r="O72" s="18" t="s">
        <v>481</v>
      </c>
      <c r="P72" s="20" t="s">
        <v>481</v>
      </c>
      <c r="Q72" s="18" t="s">
        <v>481</v>
      </c>
      <c r="R72" s="20" t="s">
        <v>481</v>
      </c>
      <c r="S72" s="18" t="s">
        <v>481</v>
      </c>
      <c r="T72" s="20" t="s">
        <v>481</v>
      </c>
      <c r="U72" s="18" t="n">
        <v>441.57427975</v>
      </c>
      <c r="V72" s="20" t="n">
        <v>32.61788883</v>
      </c>
    </row>
    <row r="73" spans="1:22">
      <c r="A73" s="15" t="s">
        <v>548</v>
      </c>
      <c r="B73" s="17" t="n">
        <v>8249</v>
      </c>
      <c r="C73" s="18">
        <f>(185.0/B73*100)</f>
        <v/>
      </c>
      <c r="D73" s="19" t="n">
        <v>8064</v>
      </c>
      <c r="E73" s="18" t="n">
        <v>421.24301183</v>
      </c>
      <c r="F73" s="20" t="n">
        <v>5.50457523</v>
      </c>
      <c r="G73" s="18" t="n">
        <v>415.96059971</v>
      </c>
      <c r="H73" s="20" t="n">
        <v>3.40874221</v>
      </c>
      <c r="I73" s="18" t="n">
        <v>412.91044315</v>
      </c>
      <c r="J73" s="20" t="n">
        <v>5.2586869</v>
      </c>
      <c r="K73" s="18" t="n">
        <v>392.85512879</v>
      </c>
      <c r="L73" s="20" t="n">
        <v>5.70978342</v>
      </c>
      <c r="M73" s="18" t="n">
        <v>377.38336375</v>
      </c>
      <c r="N73" s="20" t="n">
        <v>4.3272088</v>
      </c>
      <c r="O73" s="18" t="s">
        <v>481</v>
      </c>
      <c r="P73" s="20" t="s">
        <v>481</v>
      </c>
      <c r="Q73" s="18" t="s">
        <v>481</v>
      </c>
      <c r="R73" s="20" t="s">
        <v>481</v>
      </c>
      <c r="S73" s="18" t="s">
        <v>481</v>
      </c>
      <c r="T73" s="20" t="s">
        <v>481</v>
      </c>
      <c r="U73" s="18" t="n">
        <v>367.07068228</v>
      </c>
      <c r="V73" s="20" t="n">
        <v>11.11200898</v>
      </c>
    </row>
    <row r="74" spans="1:22">
      <c r="A74" s="15" t="s">
        <v>549</v>
      </c>
      <c r="B74" s="17" t="n">
        <v>4692</v>
      </c>
      <c r="C74" s="18">
        <f>(82.0/B74*100)</f>
        <v/>
      </c>
      <c r="D74" s="19" t="n">
        <v>4610</v>
      </c>
      <c r="E74" s="18" t="n">
        <v>439.26870914</v>
      </c>
      <c r="F74" s="20" t="n">
        <v>4.0770108</v>
      </c>
      <c r="G74" s="18" t="n">
        <v>439.1739765</v>
      </c>
      <c r="H74" s="20" t="n">
        <v>2.80104001</v>
      </c>
      <c r="I74" s="18" t="n">
        <v>432.85048564</v>
      </c>
      <c r="J74" s="20" t="n">
        <v>3.76335314</v>
      </c>
      <c r="K74" s="18" t="n">
        <v>405.24970464</v>
      </c>
      <c r="L74" s="20" t="n">
        <v>5.40998362</v>
      </c>
      <c r="M74" s="18" t="s">
        <v>481</v>
      </c>
      <c r="N74" s="20" t="s">
        <v>481</v>
      </c>
      <c r="O74" s="18" t="s">
        <v>481</v>
      </c>
      <c r="P74" s="20" t="s">
        <v>481</v>
      </c>
      <c r="Q74" s="18" t="s">
        <v>481</v>
      </c>
      <c r="R74" s="20" t="s">
        <v>481</v>
      </c>
      <c r="S74" s="18" t="n">
        <v>291.26783001</v>
      </c>
      <c r="T74" s="20" t="n">
        <v>29.05263981</v>
      </c>
      <c r="U74" s="18" t="n">
        <v>360.58357752</v>
      </c>
      <c r="V74" s="20" t="n">
        <v>6.37277764</v>
      </c>
    </row>
    <row r="75" spans="1:22">
      <c r="A75" s="15" t="s">
        <v>550</v>
      </c>
      <c r="B75" s="17" t="n">
        <v>5375</v>
      </c>
      <c r="C75" s="18">
        <f>(277.0/B75*100)</f>
        <v/>
      </c>
      <c r="D75" s="19" t="n">
        <v>5098</v>
      </c>
      <c r="E75" s="18" t="n">
        <v>351.46225688</v>
      </c>
      <c r="F75" s="20" t="n">
        <v>5.0243362</v>
      </c>
      <c r="G75" s="18" t="n">
        <v>363.36615812</v>
      </c>
      <c r="H75" s="20" t="n">
        <v>3.90369842</v>
      </c>
      <c r="I75" s="18" t="n">
        <v>375.20052034</v>
      </c>
      <c r="J75" s="20" t="n">
        <v>4.09605396</v>
      </c>
      <c r="K75" s="18" t="n">
        <v>378.58906674</v>
      </c>
      <c r="L75" s="20" t="n">
        <v>4.22616382</v>
      </c>
      <c r="M75" s="18" t="n">
        <v>325.98411213</v>
      </c>
      <c r="N75" s="20" t="n">
        <v>6.90174597</v>
      </c>
      <c r="O75" s="18" t="s">
        <v>481</v>
      </c>
      <c r="P75" s="20" t="s">
        <v>481</v>
      </c>
      <c r="Q75" s="18" t="s">
        <v>481</v>
      </c>
      <c r="R75" s="20" t="s">
        <v>481</v>
      </c>
      <c r="S75" s="18" t="s">
        <v>481</v>
      </c>
      <c r="T75" s="20" t="s">
        <v>481</v>
      </c>
      <c r="U75" s="18" t="n">
        <v>322.49684168</v>
      </c>
      <c r="V75" s="20" t="n">
        <v>7.11335153</v>
      </c>
    </row>
    <row r="76" spans="1:22">
      <c r="A76" s="15" t="s">
        <v>551</v>
      </c>
      <c r="B76" s="17" t="n">
        <v>14167</v>
      </c>
      <c r="C76" s="18">
        <f>(234.0/B76*100)</f>
        <v/>
      </c>
      <c r="D76" s="19" t="n">
        <v>13933</v>
      </c>
      <c r="E76" s="18" t="n">
        <v>414.52555797</v>
      </c>
      <c r="F76" s="20" t="n">
        <v>4.74738325</v>
      </c>
      <c r="G76" s="18" t="n">
        <v>445.4472527</v>
      </c>
      <c r="H76" s="20" t="n">
        <v>3.15779376</v>
      </c>
      <c r="I76" s="18" t="n">
        <v>451.89792651</v>
      </c>
      <c r="J76" s="20" t="n">
        <v>3.30565338</v>
      </c>
      <c r="K76" s="18" t="n">
        <v>432.04144336</v>
      </c>
      <c r="L76" s="20" t="n">
        <v>5.06226334</v>
      </c>
      <c r="M76" s="18" t="n">
        <v>400.94788857</v>
      </c>
      <c r="N76" s="20" t="n">
        <v>5.3177581</v>
      </c>
      <c r="O76" s="18" t="s">
        <v>481</v>
      </c>
      <c r="P76" s="20" t="s">
        <v>481</v>
      </c>
      <c r="Q76" s="18" t="s">
        <v>481</v>
      </c>
      <c r="R76" s="20" t="s">
        <v>481</v>
      </c>
      <c r="S76" s="18" t="s">
        <v>481</v>
      </c>
      <c r="T76" s="20" t="s">
        <v>481</v>
      </c>
      <c r="U76" s="18" t="n">
        <v>350.32037412</v>
      </c>
      <c r="V76" s="20" t="n">
        <v>8.17630907</v>
      </c>
    </row>
    <row r="77" spans="1:22">
      <c r="A77" s="15" t="s">
        <v>552</v>
      </c>
      <c r="B77" s="17" t="n">
        <v>6062</v>
      </c>
      <c r="C77" s="18">
        <f>(261.0/B77*100)</f>
        <v/>
      </c>
      <c r="D77" s="19" t="n">
        <v>5801</v>
      </c>
      <c r="E77" s="18" t="n">
        <v>451.89945745</v>
      </c>
      <c r="F77" s="20" t="n">
        <v>4.16318753</v>
      </c>
      <c r="G77" s="18" t="n">
        <v>457.79287409</v>
      </c>
      <c r="H77" s="20" t="n">
        <v>3.00650101</v>
      </c>
      <c r="I77" s="18" t="n">
        <v>453.87377763</v>
      </c>
      <c r="J77" s="20" t="n">
        <v>4.89915645</v>
      </c>
      <c r="K77" s="18" t="n">
        <v>411.1278475</v>
      </c>
      <c r="L77" s="20" t="n">
        <v>6.90712757</v>
      </c>
      <c r="M77" s="18" t="n">
        <v>375.78327184</v>
      </c>
      <c r="N77" s="20" t="n">
        <v>5.9843522</v>
      </c>
      <c r="O77" s="18" t="s">
        <v>481</v>
      </c>
      <c r="P77" s="20" t="s">
        <v>481</v>
      </c>
      <c r="Q77" s="18" t="s">
        <v>481</v>
      </c>
      <c r="R77" s="20" t="s">
        <v>481</v>
      </c>
      <c r="S77" s="18" t="s">
        <v>481</v>
      </c>
      <c r="T77" s="20" t="s">
        <v>481</v>
      </c>
      <c r="U77" s="18" t="n">
        <v>385.59976931</v>
      </c>
      <c r="V77" s="20" t="n">
        <v>5.1471267</v>
      </c>
    </row>
    <row r="78" spans="1:22">
      <c r="A78" s="15" t="s">
        <v>553</v>
      </c>
      <c r="B78" s="17" t="n">
        <v>5826</v>
      </c>
      <c r="C78" s="18">
        <f>(0.0/B78*100)</f>
        <v/>
      </c>
      <c r="D78" s="19" t="n">
        <v>5826</v>
      </c>
      <c r="E78" s="18" t="n">
        <v>482.53658576</v>
      </c>
      <c r="F78" s="20" t="n">
        <v>6.04519582</v>
      </c>
      <c r="G78" s="18" t="n">
        <v>488.39071046</v>
      </c>
      <c r="H78" s="20" t="n">
        <v>3.97418401</v>
      </c>
      <c r="I78" s="18" t="n">
        <v>488.30614003</v>
      </c>
      <c r="J78" s="20" t="n">
        <v>4.0575016</v>
      </c>
      <c r="K78" s="18" t="n">
        <v>482.17059616</v>
      </c>
      <c r="L78" s="20" t="n">
        <v>5.16150293</v>
      </c>
      <c r="M78" s="18" t="s">
        <v>481</v>
      </c>
      <c r="N78" s="20" t="s">
        <v>481</v>
      </c>
      <c r="O78" s="18" t="s">
        <v>481</v>
      </c>
      <c r="P78" s="20" t="s">
        <v>481</v>
      </c>
      <c r="Q78" s="18" t="n">
        <v>279.6191</v>
      </c>
      <c r="R78" s="20" t="n">
        <v>47.45639091</v>
      </c>
      <c r="S78" s="18" t="n">
        <v>373.96427526</v>
      </c>
      <c r="T78" s="20" t="n">
        <v>59.55100291</v>
      </c>
      <c r="U78" s="18" t="n">
        <v>404.88921556</v>
      </c>
      <c r="V78" s="20" t="n">
        <v>43.17279079</v>
      </c>
    </row>
    <row customHeight="1" ht="25" r="79" spans="1:22">
      <c r="A79" s="15" t="s">
        <v>554</v>
      </c>
      <c r="B79" s="17" t="n">
        <v>1657</v>
      </c>
      <c r="C79" s="18">
        <f>(41.0/B79*100)</f>
        <v/>
      </c>
      <c r="D79" s="19" t="n">
        <v>1616</v>
      </c>
      <c r="E79" s="18" t="n">
        <v>490.60819118</v>
      </c>
      <c r="F79" s="20" t="n">
        <v>8.99916165</v>
      </c>
      <c r="G79" s="18" t="n">
        <v>477.94851775</v>
      </c>
      <c r="H79" s="20" t="n">
        <v>7.86173356</v>
      </c>
      <c r="I79" s="18" t="n">
        <v>467.34753827</v>
      </c>
      <c r="J79" s="20" t="n">
        <v>8.32717673</v>
      </c>
      <c r="K79" s="18" t="n">
        <v>420.89768718</v>
      </c>
      <c r="L79" s="20" t="n">
        <v>12.96053861</v>
      </c>
      <c r="M79" s="18" t="s">
        <v>481</v>
      </c>
      <c r="N79" s="20" t="s">
        <v>481</v>
      </c>
      <c r="O79" s="18" t="s">
        <v>481</v>
      </c>
      <c r="P79" s="20" t="s">
        <v>481</v>
      </c>
      <c r="Q79" s="18" t="s">
        <v>481</v>
      </c>
      <c r="R79" s="20" t="s">
        <v>481</v>
      </c>
      <c r="S79" s="18" t="s">
        <v>481</v>
      </c>
      <c r="T79" s="20" t="s">
        <v>481</v>
      </c>
      <c r="U79" s="18" t="n">
        <v>366.65297048</v>
      </c>
      <c r="V79" s="20" t="n">
        <v>19.21181765</v>
      </c>
    </row>
    <row r="80" spans="1:22">
      <c r="A80" s="15" t="s">
        <v>555</v>
      </c>
      <c r="B80" s="17" t="n">
        <v>7841</v>
      </c>
      <c r="C80" s="18">
        <f>(0.0/B80*100)</f>
        <v/>
      </c>
      <c r="D80" s="19" t="n">
        <v>7841</v>
      </c>
      <c r="E80" s="18" t="n">
        <v>412.63455808</v>
      </c>
      <c r="F80" s="20" t="n">
        <v>6.27907934</v>
      </c>
      <c r="G80" s="18" t="n">
        <v>422.54028597</v>
      </c>
      <c r="H80" s="20" t="n">
        <v>4.34210645</v>
      </c>
      <c r="I80" s="18" t="n">
        <v>429.21597524</v>
      </c>
      <c r="J80" s="20" t="n">
        <v>4.7271816</v>
      </c>
      <c r="K80" s="18" t="n">
        <v>436.43468276</v>
      </c>
      <c r="L80" s="20" t="n">
        <v>4.68283437</v>
      </c>
      <c r="M80" s="18" t="s">
        <v>481</v>
      </c>
      <c r="N80" s="20" t="s">
        <v>481</v>
      </c>
      <c r="O80" s="18" t="s">
        <v>481</v>
      </c>
      <c r="P80" s="20" t="s">
        <v>481</v>
      </c>
      <c r="Q80" s="18" t="s">
        <v>481</v>
      </c>
      <c r="R80" s="20" t="s">
        <v>481</v>
      </c>
      <c r="S80" s="18" t="s">
        <v>481</v>
      </c>
      <c r="T80" s="20" t="s">
        <v>481</v>
      </c>
      <c r="U80" s="18" t="n">
        <v>361.8859871</v>
      </c>
      <c r="V80" s="20" t="n">
        <v>42.29770494</v>
      </c>
    </row>
    <row r="81" spans="1:22">
      <c r="A81" s="23" t="s">
        <v>556</v>
      </c>
      <c r="B81" s="17" t="n">
        <v>8861</v>
      </c>
      <c r="C81" s="18">
        <f>(82.0/B81*100)</f>
        <v/>
      </c>
      <c r="D81" s="19" t="n">
        <v>8779</v>
      </c>
      <c r="E81" s="18" t="n">
        <v>450.48108827</v>
      </c>
      <c r="F81" s="20" t="n">
        <v>6.40731141</v>
      </c>
      <c r="G81" s="18" t="n">
        <v>438.05107612</v>
      </c>
      <c r="H81" s="20" t="n">
        <v>3.58040087</v>
      </c>
      <c r="I81" s="18" t="n">
        <v>434.44246286</v>
      </c>
      <c r="J81" s="20" t="n">
        <v>3.96201344</v>
      </c>
      <c r="K81" s="18" t="n">
        <v>434.33407023</v>
      </c>
      <c r="L81" s="20" t="n">
        <v>4.24751757</v>
      </c>
      <c r="M81" s="18" t="n">
        <v>374.0329919</v>
      </c>
      <c r="N81" s="20" t="n">
        <v>5.49053462</v>
      </c>
      <c r="O81" s="18" t="s">
        <v>481</v>
      </c>
      <c r="P81" s="20" t="s">
        <v>481</v>
      </c>
      <c r="Q81" s="18" t="s">
        <v>481</v>
      </c>
      <c r="R81" s="20" t="s">
        <v>481</v>
      </c>
      <c r="S81" s="18" t="s">
        <v>481</v>
      </c>
      <c r="T81" s="20" t="s">
        <v>481</v>
      </c>
      <c r="U81" s="18" t="n">
        <v>334.35787596</v>
      </c>
      <c r="V81" s="20" t="n">
        <v>24.25778468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812</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(667.0/B7*100)</f>
        <v/>
      </c>
      <c r="D7" s="19" t="n">
        <v>13863</v>
      </c>
      <c r="E7" s="18" t="n">
        <v>529.22273977</v>
      </c>
      <c r="F7" s="20" t="n">
        <v>2.59667148</v>
      </c>
      <c r="G7" s="18" t="n">
        <v>515.13720137</v>
      </c>
      <c r="H7" s="20" t="n">
        <v>2.32167873</v>
      </c>
      <c r="I7" s="18" t="n">
        <v>506.33485219</v>
      </c>
      <c r="J7" s="20" t="n">
        <v>3.03253737</v>
      </c>
      <c r="K7" s="18" t="n">
        <v>485.9093354</v>
      </c>
      <c r="L7" s="20" t="n">
        <v>6.56471672</v>
      </c>
      <c r="M7" s="18" t="n">
        <v>450.87490711</v>
      </c>
      <c r="N7" s="20" t="n">
        <v>3.97931916</v>
      </c>
      <c r="O7" s="18" t="s">
        <v>481</v>
      </c>
      <c r="P7" s="20" t="s">
        <v>481</v>
      </c>
      <c r="Q7" s="18" t="s">
        <v>481</v>
      </c>
      <c r="R7" s="20" t="s">
        <v>481</v>
      </c>
      <c r="S7" s="18" t="s">
        <v>481</v>
      </c>
      <c r="T7" s="20" t="s">
        <v>481</v>
      </c>
      <c r="U7" s="18" t="n">
        <v>471.22712697</v>
      </c>
      <c r="V7" s="20" t="n">
        <v>7.55842803</v>
      </c>
    </row>
    <row r="8" spans="1:22">
      <c r="A8" s="15" t="s">
        <v>483</v>
      </c>
      <c r="B8" s="17" t="n">
        <v>7007</v>
      </c>
      <c r="C8" s="18">
        <f>(104.0/B8*100)</f>
        <v/>
      </c>
      <c r="D8" s="19" t="n">
        <v>6903</v>
      </c>
      <c r="E8" s="18" t="n">
        <v>526.8280170199999</v>
      </c>
      <c r="F8" s="20" t="n">
        <v>2.95469697</v>
      </c>
      <c r="G8" s="18" t="n">
        <v>482.03191827</v>
      </c>
      <c r="H8" s="20" t="n">
        <v>4.66716601</v>
      </c>
      <c r="I8" s="18" t="n">
        <v>469.75067429</v>
      </c>
      <c r="J8" s="20" t="n">
        <v>5.71539319</v>
      </c>
      <c r="K8" s="18" t="n">
        <v>483.54134749</v>
      </c>
      <c r="L8" s="20" t="n">
        <v>7.32778146</v>
      </c>
      <c r="M8" s="18" t="n">
        <v>410.33790904</v>
      </c>
      <c r="N8" s="20" t="n">
        <v>4.41162932</v>
      </c>
      <c r="O8" s="18" t="s">
        <v>481</v>
      </c>
      <c r="P8" s="20" t="s">
        <v>481</v>
      </c>
      <c r="Q8" s="18" t="n">
        <v>361.38025951</v>
      </c>
      <c r="R8" s="20" t="n">
        <v>22.72565673</v>
      </c>
      <c r="S8" s="18" t="s">
        <v>481</v>
      </c>
      <c r="T8" s="20" t="s">
        <v>481</v>
      </c>
      <c r="U8" s="18" t="n">
        <v>419.42363157</v>
      </c>
      <c r="V8" s="20" t="n">
        <v>8.59579941</v>
      </c>
    </row>
    <row r="9" spans="1:22">
      <c r="A9" s="15" t="s">
        <v>484</v>
      </c>
      <c r="B9" s="17" t="n">
        <v>9651</v>
      </c>
      <c r="C9" s="18">
        <f>(565.0/B9*100)</f>
        <v/>
      </c>
      <c r="D9" s="19" t="n">
        <v>9086</v>
      </c>
      <c r="E9" s="18" t="n">
        <v>536.81712736</v>
      </c>
      <c r="F9" s="20" t="n">
        <v>2.28677313</v>
      </c>
      <c r="G9" s="18" t="n">
        <v>515.55227625</v>
      </c>
      <c r="H9" s="20" t="n">
        <v>2.69783885</v>
      </c>
      <c r="I9" s="18" t="n">
        <v>492.85510732</v>
      </c>
      <c r="J9" s="20" t="n">
        <v>4.25829547</v>
      </c>
      <c r="K9" s="18" t="n">
        <v>457.18098475</v>
      </c>
      <c r="L9" s="20" t="n">
        <v>7.3192959</v>
      </c>
      <c r="M9" s="18" t="n">
        <v>394.33661884</v>
      </c>
      <c r="N9" s="20" t="n">
        <v>6.36348139</v>
      </c>
      <c r="O9" s="18" t="s">
        <v>481</v>
      </c>
      <c r="P9" s="20" t="s">
        <v>481</v>
      </c>
      <c r="Q9" s="18" t="n">
        <v>347.7815185</v>
      </c>
      <c r="R9" s="20" t="n">
        <v>11.20716786</v>
      </c>
      <c r="S9" s="18" t="s">
        <v>481</v>
      </c>
      <c r="T9" s="20" t="s">
        <v>481</v>
      </c>
      <c r="U9" s="18" t="n">
        <v>429.60506051</v>
      </c>
      <c r="V9" s="20" t="n">
        <v>4.82475713</v>
      </c>
    </row>
    <row r="10" spans="1:22">
      <c r="A10" s="15" t="s">
        <v>485</v>
      </c>
      <c r="B10" s="17" t="n">
        <v>20058</v>
      </c>
      <c r="C10" s="18">
        <f>(553.0/B10*100)</f>
        <v/>
      </c>
      <c r="D10" s="19" t="n">
        <v>19505</v>
      </c>
      <c r="E10" s="18" t="n">
        <v>549.56770826</v>
      </c>
      <c r="F10" s="20" t="n">
        <v>2.98242443</v>
      </c>
      <c r="G10" s="18" t="n">
        <v>539.27950624</v>
      </c>
      <c r="H10" s="20" t="n">
        <v>2.48978441</v>
      </c>
      <c r="I10" s="18" t="n">
        <v>523.96512714</v>
      </c>
      <c r="J10" s="20" t="n">
        <v>2.73916667</v>
      </c>
      <c r="K10" s="18" t="n">
        <v>509.33004612</v>
      </c>
      <c r="L10" s="20" t="n">
        <v>4.7348658</v>
      </c>
      <c r="M10" s="18" t="n">
        <v>453.64943714</v>
      </c>
      <c r="N10" s="20" t="n">
        <v>6.7129813</v>
      </c>
      <c r="O10" s="18" t="s">
        <v>481</v>
      </c>
      <c r="P10" s="20" t="s">
        <v>481</v>
      </c>
      <c r="Q10" s="18" t="s">
        <v>481</v>
      </c>
      <c r="R10" s="20" t="s">
        <v>481</v>
      </c>
      <c r="S10" s="18" t="s">
        <v>481</v>
      </c>
      <c r="T10" s="20" t="s">
        <v>481</v>
      </c>
      <c r="U10" s="18" t="n">
        <v>460.5812624</v>
      </c>
      <c r="V10" s="20" t="n">
        <v>8.895830309999999</v>
      </c>
    </row>
    <row r="11" spans="1:22">
      <c r="A11" s="15" t="s">
        <v>486</v>
      </c>
      <c r="B11" s="17" t="n">
        <v>7053</v>
      </c>
      <c r="C11" s="18">
        <f>(139.0/B11*100)</f>
        <v/>
      </c>
      <c r="D11" s="19" t="n">
        <v>6914</v>
      </c>
      <c r="E11" s="18" t="n">
        <v>484.69423164</v>
      </c>
      <c r="F11" s="20" t="n">
        <v>3.80753392</v>
      </c>
      <c r="G11" s="18" t="n">
        <v>460.82329023</v>
      </c>
      <c r="H11" s="20" t="n">
        <v>3.21069232</v>
      </c>
      <c r="I11" s="18" t="n">
        <v>459.41800829</v>
      </c>
      <c r="J11" s="20" t="n">
        <v>3.54332815</v>
      </c>
      <c r="K11" s="18" t="n">
        <v>454.39368374</v>
      </c>
      <c r="L11" s="20" t="n">
        <v>5.76255835</v>
      </c>
      <c r="M11" s="18" t="n">
        <v>413.12735541</v>
      </c>
      <c r="N11" s="20" t="n">
        <v>5.33297846</v>
      </c>
      <c r="O11" s="18" t="s">
        <v>481</v>
      </c>
      <c r="P11" s="20" t="s">
        <v>481</v>
      </c>
      <c r="Q11" s="18" t="s">
        <v>481</v>
      </c>
      <c r="R11" s="20" t="s">
        <v>481</v>
      </c>
      <c r="S11" s="18" t="s">
        <v>481</v>
      </c>
      <c r="T11" s="20" t="s">
        <v>481</v>
      </c>
      <c r="U11" s="18" t="n">
        <v>415.73531809</v>
      </c>
      <c r="V11" s="20" t="n">
        <v>7.26125698</v>
      </c>
    </row>
    <row r="12" spans="1:22">
      <c r="A12" s="15" t="s">
        <v>487</v>
      </c>
      <c r="B12" s="17" t="n">
        <v>6894</v>
      </c>
      <c r="C12" s="18">
        <f>(59.0/B12*100)</f>
        <v/>
      </c>
      <c r="D12" s="19" t="n">
        <v>6835</v>
      </c>
      <c r="E12" s="18" t="n">
        <v>507.55039991</v>
      </c>
      <c r="F12" s="20" t="n">
        <v>3.11559237</v>
      </c>
      <c r="G12" s="18" t="n">
        <v>491.99247073</v>
      </c>
      <c r="H12" s="20" t="n">
        <v>2.91532776</v>
      </c>
      <c r="I12" s="18" t="n">
        <v>500.31633635</v>
      </c>
      <c r="J12" s="20" t="n">
        <v>4.87143515</v>
      </c>
      <c r="K12" s="18" t="n">
        <v>489.75106238</v>
      </c>
      <c r="L12" s="20" t="n">
        <v>7.99577859</v>
      </c>
      <c r="M12" s="18" t="n">
        <v>398.45973425</v>
      </c>
      <c r="N12" s="20" t="n">
        <v>7.99109385</v>
      </c>
      <c r="O12" s="18" t="s">
        <v>481</v>
      </c>
      <c r="P12" s="20" t="s">
        <v>481</v>
      </c>
      <c r="Q12" s="18" t="n">
        <v>332.31014509</v>
      </c>
      <c r="R12" s="20" t="n">
        <v>18.34291261</v>
      </c>
      <c r="S12" s="18" t="s">
        <v>481</v>
      </c>
      <c r="T12" s="20" t="s">
        <v>481</v>
      </c>
      <c r="U12" s="18" t="n">
        <v>409.28554765</v>
      </c>
      <c r="V12" s="20" t="n">
        <v>9.094357779999999</v>
      </c>
    </row>
    <row r="13" spans="1:22">
      <c r="A13" s="15" t="s">
        <v>488</v>
      </c>
      <c r="B13" s="17" t="n">
        <v>7161</v>
      </c>
      <c r="C13" s="18">
        <f>(174.0/B13*100)</f>
        <v/>
      </c>
      <c r="D13" s="19" t="n">
        <v>6987</v>
      </c>
      <c r="E13" s="18" t="n">
        <v>522.95819879</v>
      </c>
      <c r="F13" s="20" t="n">
        <v>2.77329971</v>
      </c>
      <c r="G13" s="18" t="n">
        <v>504.01370121</v>
      </c>
      <c r="H13" s="20" t="n">
        <v>2.74939338</v>
      </c>
      <c r="I13" s="18" t="n">
        <v>501.18517273</v>
      </c>
      <c r="J13" s="20" t="n">
        <v>4.81451661</v>
      </c>
      <c r="K13" s="18" t="n">
        <v>479.929812</v>
      </c>
      <c r="L13" s="20" t="n">
        <v>9.55515801</v>
      </c>
      <c r="M13" s="18" t="n">
        <v>408.4497126</v>
      </c>
      <c r="N13" s="20" t="n">
        <v>11.09739784</v>
      </c>
      <c r="O13" s="18" t="s">
        <v>481</v>
      </c>
      <c r="P13" s="20" t="s">
        <v>481</v>
      </c>
      <c r="Q13" s="18" t="n">
        <v>407.4699787</v>
      </c>
      <c r="R13" s="20" t="n">
        <v>6.79601306</v>
      </c>
      <c r="S13" s="18" t="s">
        <v>481</v>
      </c>
      <c r="T13" s="20" t="s">
        <v>481</v>
      </c>
      <c r="U13" s="18" t="n">
        <v>405.62161486</v>
      </c>
      <c r="V13" s="20" t="n">
        <v>9.92122284</v>
      </c>
    </row>
    <row r="14" spans="1:22">
      <c r="A14" s="15" t="s">
        <v>489</v>
      </c>
      <c r="B14" s="17" t="n">
        <v>5587</v>
      </c>
      <c r="C14" s="18">
        <f>(81.0/B14*100)</f>
        <v/>
      </c>
      <c r="D14" s="19" t="n">
        <v>5506</v>
      </c>
      <c r="E14" s="18" t="n">
        <v>540.32237714</v>
      </c>
      <c r="F14" s="20" t="n">
        <v>3.02695953</v>
      </c>
      <c r="G14" s="18" t="n">
        <v>514.7371965</v>
      </c>
      <c r="H14" s="20" t="n">
        <v>2.50145629</v>
      </c>
      <c r="I14" s="18" t="n">
        <v>512.60762218</v>
      </c>
      <c r="J14" s="20" t="n">
        <v>4.26206709</v>
      </c>
      <c r="K14" s="18" t="n">
        <v>526.32406809</v>
      </c>
      <c r="L14" s="20" t="n">
        <v>6.94993469</v>
      </c>
      <c r="M14" s="18" t="n">
        <v>441.30811903</v>
      </c>
      <c r="N14" s="20" t="n">
        <v>11.03084771</v>
      </c>
      <c r="O14" s="18" t="s">
        <v>481</v>
      </c>
      <c r="P14" s="20" t="s">
        <v>481</v>
      </c>
      <c r="Q14" s="18" t="s">
        <v>481</v>
      </c>
      <c r="R14" s="20" t="s">
        <v>481</v>
      </c>
      <c r="S14" s="18" t="s">
        <v>481</v>
      </c>
      <c r="T14" s="20" t="s">
        <v>481</v>
      </c>
      <c r="U14" s="18" t="n">
        <v>448.2942253</v>
      </c>
      <c r="V14" s="20" t="n">
        <v>14.49837052</v>
      </c>
    </row>
    <row r="15" spans="1:22">
      <c r="A15" s="15" t="s">
        <v>490</v>
      </c>
      <c r="B15" s="17" t="n">
        <v>5882</v>
      </c>
      <c r="C15" s="18">
        <f>(87.0/B15*100)</f>
        <v/>
      </c>
      <c r="D15" s="19" t="n">
        <v>5795</v>
      </c>
      <c r="E15" s="18" t="n">
        <v>546.04526691</v>
      </c>
      <c r="F15" s="20" t="n">
        <v>2.72185327</v>
      </c>
      <c r="G15" s="18" t="n">
        <v>528.46786979</v>
      </c>
      <c r="H15" s="20" t="n">
        <v>3.09908657</v>
      </c>
      <c r="I15" s="18" t="n">
        <v>515.3405091</v>
      </c>
      <c r="J15" s="20" t="n">
        <v>4.67029991</v>
      </c>
      <c r="K15" s="18" t="n">
        <v>498.06189965</v>
      </c>
      <c r="L15" s="20" t="n">
        <v>9.93215122</v>
      </c>
      <c r="M15" s="18" t="n">
        <v>427.85194516</v>
      </c>
      <c r="N15" s="20" t="n">
        <v>13.33750715</v>
      </c>
      <c r="O15" s="18" t="s">
        <v>481</v>
      </c>
      <c r="P15" s="20" t="s">
        <v>481</v>
      </c>
      <c r="Q15" s="18" t="n">
        <v>367.66871077</v>
      </c>
      <c r="R15" s="20" t="n">
        <v>14.82638214</v>
      </c>
      <c r="S15" s="18" t="s">
        <v>481</v>
      </c>
      <c r="T15" s="20" t="s">
        <v>481</v>
      </c>
      <c r="U15" s="18" t="n">
        <v>483.77280522</v>
      </c>
      <c r="V15" s="20" t="n">
        <v>8.79926738</v>
      </c>
    </row>
    <row r="16" spans="1:22">
      <c r="A16" s="15" t="s">
        <v>491</v>
      </c>
      <c r="B16" s="17" t="n">
        <v>6108</v>
      </c>
      <c r="C16" s="18">
        <f>(136.0/B16*100)</f>
        <v/>
      </c>
      <c r="D16" s="19" t="n">
        <v>5972</v>
      </c>
      <c r="E16" s="18" t="n">
        <v>532.81823189</v>
      </c>
      <c r="F16" s="20" t="n">
        <v>2.5629038</v>
      </c>
      <c r="G16" s="18" t="n">
        <v>509.35796497</v>
      </c>
      <c r="H16" s="20" t="n">
        <v>3.34854167</v>
      </c>
      <c r="I16" s="18" t="n">
        <v>490.04582664</v>
      </c>
      <c r="J16" s="20" t="n">
        <v>4.77532102</v>
      </c>
      <c r="K16" s="18" t="n">
        <v>472.74283328</v>
      </c>
      <c r="L16" s="20" t="n">
        <v>6.572264</v>
      </c>
      <c r="M16" s="18" t="n">
        <v>381.32610846</v>
      </c>
      <c r="N16" s="20" t="n">
        <v>9.03415012</v>
      </c>
      <c r="O16" s="18" t="s">
        <v>481</v>
      </c>
      <c r="P16" s="20" t="s">
        <v>481</v>
      </c>
      <c r="Q16" s="18" t="s">
        <v>481</v>
      </c>
      <c r="R16" s="20" t="s">
        <v>481</v>
      </c>
      <c r="S16" s="18" t="s">
        <v>481</v>
      </c>
      <c r="T16" s="20" t="s">
        <v>481</v>
      </c>
      <c r="U16" s="18" t="n">
        <v>396.20680465</v>
      </c>
      <c r="V16" s="20" t="n">
        <v>10.49982456</v>
      </c>
    </row>
    <row r="17" spans="1:22">
      <c r="A17" s="15" t="s">
        <v>492</v>
      </c>
      <c r="B17" s="17" t="n">
        <v>6504</v>
      </c>
      <c r="C17" s="18">
        <f>(1665.0/B17*100)</f>
        <v/>
      </c>
      <c r="D17" s="19" t="n">
        <v>4839</v>
      </c>
      <c r="E17" s="18" t="n">
        <v>544.14507026</v>
      </c>
      <c r="F17" s="20" t="n">
        <v>2.64824278</v>
      </c>
      <c r="G17" s="18" t="n">
        <v>524.68230655</v>
      </c>
      <c r="H17" s="20" t="n">
        <v>4.41655283</v>
      </c>
      <c r="I17" s="18" t="n">
        <v>512.8208518599999</v>
      </c>
      <c r="J17" s="20" t="n">
        <v>7.16374158</v>
      </c>
      <c r="K17" s="18" t="n">
        <v>488.957175</v>
      </c>
      <c r="L17" s="20" t="n">
        <v>11.89955053</v>
      </c>
      <c r="M17" s="18" t="n">
        <v>421.3677583</v>
      </c>
      <c r="N17" s="20" t="n">
        <v>11.78783625</v>
      </c>
      <c r="O17" s="18" t="s">
        <v>481</v>
      </c>
      <c r="P17" s="20" t="s">
        <v>481</v>
      </c>
      <c r="Q17" s="18" t="n">
        <v>338.260297</v>
      </c>
      <c r="R17" s="20" t="n">
        <v>14.23011861</v>
      </c>
      <c r="S17" s="18" t="s">
        <v>481</v>
      </c>
      <c r="T17" s="20" t="s">
        <v>481</v>
      </c>
      <c r="U17" s="18" t="n">
        <v>452.46800969</v>
      </c>
      <c r="V17" s="20" t="n">
        <v>7.60312133</v>
      </c>
    </row>
    <row r="18" spans="1:22">
      <c r="A18" s="15" t="s">
        <v>493</v>
      </c>
      <c r="B18" s="17" t="n">
        <v>5532</v>
      </c>
      <c r="C18" s="18">
        <f>(31.0/B18*100)</f>
        <v/>
      </c>
      <c r="D18" s="19" t="n">
        <v>5501</v>
      </c>
      <c r="E18" s="18" t="n">
        <v>499.60415952</v>
      </c>
      <c r="F18" s="20" t="n">
        <v>3.68113143</v>
      </c>
      <c r="G18" s="18" t="n">
        <v>460.62138414</v>
      </c>
      <c r="H18" s="20" t="n">
        <v>5.22638894</v>
      </c>
      <c r="I18" s="18" t="n">
        <v>456.76296406</v>
      </c>
      <c r="J18" s="20" t="n">
        <v>5.15633918</v>
      </c>
      <c r="K18" s="18" t="n">
        <v>445.49050783</v>
      </c>
      <c r="L18" s="20" t="n">
        <v>5.99773173</v>
      </c>
      <c r="M18" s="18" t="n">
        <v>384.05732268</v>
      </c>
      <c r="N18" s="20" t="n">
        <v>8.562141260000001</v>
      </c>
      <c r="O18" s="18" t="s">
        <v>481</v>
      </c>
      <c r="P18" s="20" t="s">
        <v>481</v>
      </c>
      <c r="Q18" s="18" t="s">
        <v>481</v>
      </c>
      <c r="R18" s="20" t="s">
        <v>481</v>
      </c>
      <c r="S18" s="18" t="s">
        <v>481</v>
      </c>
      <c r="T18" s="20" t="s">
        <v>481</v>
      </c>
      <c r="U18" s="18" t="n">
        <v>369.99703973</v>
      </c>
      <c r="V18" s="20" t="n">
        <v>11.30125888</v>
      </c>
    </row>
    <row r="19" spans="1:22">
      <c r="A19" s="15" t="s">
        <v>494</v>
      </c>
      <c r="B19" s="17" t="n">
        <v>5658</v>
      </c>
      <c r="C19" s="18">
        <f>(262.0/B19*100)</f>
        <v/>
      </c>
      <c r="D19" s="19" t="n">
        <v>5396</v>
      </c>
      <c r="E19" s="18" t="n">
        <v>506.05912673</v>
      </c>
      <c r="F19" s="20" t="n">
        <v>3.12462563</v>
      </c>
      <c r="G19" s="18" t="n">
        <v>463.77708082</v>
      </c>
      <c r="H19" s="20" t="n">
        <v>3.87715385</v>
      </c>
      <c r="I19" s="18" t="n">
        <v>460.73600589</v>
      </c>
      <c r="J19" s="20" t="n">
        <v>4.24774517</v>
      </c>
      <c r="K19" s="18" t="n">
        <v>439.74231141</v>
      </c>
      <c r="L19" s="20" t="n">
        <v>9.88330227</v>
      </c>
      <c r="M19" s="18" t="n">
        <v>460.09464118</v>
      </c>
      <c r="N19" s="20" t="n">
        <v>9.06619712</v>
      </c>
      <c r="O19" s="18" t="s">
        <v>481</v>
      </c>
      <c r="P19" s="20" t="s">
        <v>481</v>
      </c>
      <c r="Q19" s="18" t="s">
        <v>481</v>
      </c>
      <c r="R19" s="20" t="s">
        <v>481</v>
      </c>
      <c r="S19" s="18" t="s">
        <v>481</v>
      </c>
      <c r="T19" s="20" t="s">
        <v>481</v>
      </c>
      <c r="U19" s="18" t="n">
        <v>397.01028841</v>
      </c>
      <c r="V19" s="20" t="n">
        <v>9.539928120000001</v>
      </c>
    </row>
    <row r="20" spans="1:22">
      <c r="A20" s="15" t="s">
        <v>495</v>
      </c>
      <c r="B20" s="17" t="n">
        <v>3371</v>
      </c>
      <c r="C20" s="18">
        <f>(75.0/B20*100)</f>
        <v/>
      </c>
      <c r="D20" s="19" t="n">
        <v>3296</v>
      </c>
      <c r="E20" s="18" t="n">
        <v>507.05738173</v>
      </c>
      <c r="F20" s="20" t="n">
        <v>2.97917375</v>
      </c>
      <c r="G20" s="18" t="n">
        <v>471.47899901</v>
      </c>
      <c r="H20" s="20" t="n">
        <v>4.0728577</v>
      </c>
      <c r="I20" s="18" t="n">
        <v>458.77528883</v>
      </c>
      <c r="J20" s="20" t="n">
        <v>6.69524916</v>
      </c>
      <c r="K20" s="18" t="n">
        <v>447.32809866</v>
      </c>
      <c r="L20" s="20" t="n">
        <v>10.20220497</v>
      </c>
      <c r="M20" s="18" t="n">
        <v>405.22087886</v>
      </c>
      <c r="N20" s="20" t="n">
        <v>6.65394786</v>
      </c>
      <c r="O20" s="18" t="s">
        <v>481</v>
      </c>
      <c r="P20" s="20" t="s">
        <v>481</v>
      </c>
      <c r="Q20" s="18" t="s">
        <v>481</v>
      </c>
      <c r="R20" s="20" t="s">
        <v>481</v>
      </c>
      <c r="S20" s="18" t="s">
        <v>481</v>
      </c>
      <c r="T20" s="20" t="s">
        <v>481</v>
      </c>
      <c r="U20" s="18" t="n">
        <v>443.13764395</v>
      </c>
      <c r="V20" s="20" t="n">
        <v>13.59121778</v>
      </c>
    </row>
    <row r="21" spans="1:22">
      <c r="A21" s="15" t="s">
        <v>496</v>
      </c>
      <c r="B21" s="17" t="n">
        <v>5741</v>
      </c>
      <c r="C21" s="18">
        <f>(53.0/B21*100)</f>
        <v/>
      </c>
      <c r="D21" s="19" t="n">
        <v>5688</v>
      </c>
      <c r="E21" s="18" t="n">
        <v>539.41380538</v>
      </c>
      <c r="F21" s="20" t="n">
        <v>3.09522812</v>
      </c>
      <c r="G21" s="18" t="n">
        <v>528.31758296</v>
      </c>
      <c r="H21" s="20" t="n">
        <v>2.76357012</v>
      </c>
      <c r="I21" s="18" t="n">
        <v>516.63779168</v>
      </c>
      <c r="J21" s="20" t="n">
        <v>3.25798983</v>
      </c>
      <c r="K21" s="18" t="n">
        <v>495.97953577</v>
      </c>
      <c r="L21" s="20" t="n">
        <v>8.0070669</v>
      </c>
      <c r="M21" s="18" t="n">
        <v>460.50425535</v>
      </c>
      <c r="N21" s="20" t="n">
        <v>6.50407017</v>
      </c>
      <c r="O21" s="18" t="s">
        <v>481</v>
      </c>
      <c r="P21" s="20" t="s">
        <v>481</v>
      </c>
      <c r="Q21" s="18" t="s">
        <v>481</v>
      </c>
      <c r="R21" s="20" t="s">
        <v>481</v>
      </c>
      <c r="S21" s="18" t="s">
        <v>481</v>
      </c>
      <c r="T21" s="20" t="s">
        <v>481</v>
      </c>
      <c r="U21" s="18" t="n">
        <v>465.26049114</v>
      </c>
      <c r="V21" s="20" t="n">
        <v>12.22218084</v>
      </c>
    </row>
    <row r="22" spans="1:22">
      <c r="A22" s="15" t="s">
        <v>497</v>
      </c>
      <c r="B22" s="17" t="n">
        <v>6598</v>
      </c>
      <c r="C22" s="18">
        <f>(36.0/B22*100)</f>
        <v/>
      </c>
      <c r="D22" s="19" t="n">
        <v>6562</v>
      </c>
      <c r="E22" s="18" t="n">
        <v>529.88273443</v>
      </c>
      <c r="F22" s="20" t="n">
        <v>5.02267016</v>
      </c>
      <c r="G22" s="18" t="n">
        <v>470.16917332</v>
      </c>
      <c r="H22" s="20" t="n">
        <v>4.96648121</v>
      </c>
      <c r="I22" s="18" t="n">
        <v>464.59208567</v>
      </c>
      <c r="J22" s="20" t="n">
        <v>4.76209788</v>
      </c>
      <c r="K22" s="18" t="n">
        <v>455.38911604</v>
      </c>
      <c r="L22" s="20" t="n">
        <v>6.95540261</v>
      </c>
      <c r="M22" s="18" t="n">
        <v>419.58566859</v>
      </c>
      <c r="N22" s="20" t="n">
        <v>15.2592962</v>
      </c>
      <c r="O22" s="18" t="s">
        <v>481</v>
      </c>
      <c r="P22" s="20" t="s">
        <v>481</v>
      </c>
      <c r="Q22" s="18" t="n">
        <v>481.75555063</v>
      </c>
      <c r="R22" s="20" t="n">
        <v>8.711038220000001</v>
      </c>
      <c r="S22" s="18" t="s">
        <v>481</v>
      </c>
      <c r="T22" s="20" t="s">
        <v>481</v>
      </c>
      <c r="U22" s="18" t="n">
        <v>394.20375166</v>
      </c>
      <c r="V22" s="20" t="n">
        <v>11.2643878</v>
      </c>
    </row>
    <row r="23" spans="1:22">
      <c r="A23" s="15" t="s">
        <v>498</v>
      </c>
      <c r="B23" s="17" t="n">
        <v>11583</v>
      </c>
      <c r="C23" s="18">
        <f>(251.0/B23*100)</f>
        <v/>
      </c>
      <c r="D23" s="19" t="n">
        <v>11332</v>
      </c>
      <c r="E23" s="18" t="n">
        <v>512.72309504</v>
      </c>
      <c r="F23" s="20" t="n">
        <v>2.75636088</v>
      </c>
      <c r="G23" s="18" t="n">
        <v>481.49844487</v>
      </c>
      <c r="H23" s="20" t="n">
        <v>3.17680971</v>
      </c>
      <c r="I23" s="18" t="n">
        <v>470.17642375</v>
      </c>
      <c r="J23" s="20" t="n">
        <v>4.55903361</v>
      </c>
      <c r="K23" s="18" t="n">
        <v>467.95690932</v>
      </c>
      <c r="L23" s="20" t="n">
        <v>8.34023161</v>
      </c>
      <c r="M23" s="18" t="n">
        <v>436.39321419</v>
      </c>
      <c r="N23" s="20" t="n">
        <v>6.25548004</v>
      </c>
      <c r="O23" s="18" t="s">
        <v>481</v>
      </c>
      <c r="P23" s="20" t="s">
        <v>481</v>
      </c>
      <c r="Q23" s="18" t="s">
        <v>481</v>
      </c>
      <c r="R23" s="20" t="s">
        <v>481</v>
      </c>
      <c r="S23" s="18" t="s">
        <v>481</v>
      </c>
      <c r="T23" s="20" t="s">
        <v>481</v>
      </c>
      <c r="U23" s="18" t="n">
        <v>408.62905123</v>
      </c>
      <c r="V23" s="20" t="n">
        <v>12.6377964</v>
      </c>
    </row>
    <row r="24" spans="1:22">
      <c r="A24" s="15" t="s">
        <v>499</v>
      </c>
      <c r="B24" s="17" t="n">
        <v>6647</v>
      </c>
      <c r="C24" s="18">
        <f>(8.0/B24*100)</f>
        <v/>
      </c>
      <c r="D24" s="19" t="n">
        <v>6639</v>
      </c>
      <c r="E24" s="18" t="n">
        <v>530.35103184</v>
      </c>
      <c r="F24" s="20" t="n">
        <v>2.94234546</v>
      </c>
      <c r="G24" s="18" t="n">
        <v>498.59669617</v>
      </c>
      <c r="H24" s="20" t="n">
        <v>4.85782648</v>
      </c>
      <c r="I24" s="18" t="n">
        <v>476.3366653</v>
      </c>
      <c r="J24" s="20" t="n">
        <v>6.61325009</v>
      </c>
      <c r="K24" s="18" t="n">
        <v>484.64490466</v>
      </c>
      <c r="L24" s="20" t="n">
        <v>9.52929441</v>
      </c>
      <c r="M24" s="18" t="n">
        <v>470.10022337</v>
      </c>
      <c r="N24" s="20" t="n">
        <v>16.01405269</v>
      </c>
      <c r="O24" s="18" t="s">
        <v>481</v>
      </c>
      <c r="P24" s="20" t="s">
        <v>481</v>
      </c>
      <c r="Q24" s="18" t="s">
        <v>481</v>
      </c>
      <c r="R24" s="20" t="s">
        <v>481</v>
      </c>
      <c r="S24" s="18" t="s">
        <v>481</v>
      </c>
      <c r="T24" s="20" t="s">
        <v>481</v>
      </c>
      <c r="U24" s="18" t="n">
        <v>412.99873576</v>
      </c>
      <c r="V24" s="20" t="n">
        <v>13.32656775</v>
      </c>
    </row>
    <row r="25" spans="1:22">
      <c r="A25" s="15" t="s">
        <v>500</v>
      </c>
      <c r="B25" s="17" t="n">
        <v>5581</v>
      </c>
      <c r="C25" s="18">
        <f>(25.0/B25*100)</f>
        <v/>
      </c>
      <c r="D25" s="19" t="n">
        <v>5556</v>
      </c>
      <c r="E25" s="18" t="n">
        <v>545.5119175900001</v>
      </c>
      <c r="F25" s="20" t="n">
        <v>3.12736948</v>
      </c>
      <c r="G25" s="18" t="n">
        <v>504.74317549</v>
      </c>
      <c r="H25" s="20" t="n">
        <v>4.86384856</v>
      </c>
      <c r="I25" s="18" t="n">
        <v>489.53997248</v>
      </c>
      <c r="J25" s="20" t="n">
        <v>5.62085286</v>
      </c>
      <c r="K25" s="18" t="n">
        <v>496.82418634</v>
      </c>
      <c r="L25" s="20" t="n">
        <v>7.84043327</v>
      </c>
      <c r="M25" s="18" t="n">
        <v>421.68171102</v>
      </c>
      <c r="N25" s="20" t="n">
        <v>6.83880854</v>
      </c>
      <c r="O25" s="18" t="s">
        <v>481</v>
      </c>
      <c r="P25" s="20" t="s">
        <v>481</v>
      </c>
      <c r="Q25" s="18" t="s">
        <v>481</v>
      </c>
      <c r="R25" s="20" t="s">
        <v>481</v>
      </c>
      <c r="S25" s="18" t="s">
        <v>481</v>
      </c>
      <c r="T25" s="20" t="s">
        <v>481</v>
      </c>
      <c r="U25" s="18" t="n">
        <v>476.12513911</v>
      </c>
      <c r="V25" s="20" t="n">
        <v>24.3528953</v>
      </c>
    </row>
    <row r="26" spans="1:22">
      <c r="A26" s="15" t="s">
        <v>501</v>
      </c>
      <c r="B26" s="17" t="n">
        <v>4869</v>
      </c>
      <c r="C26" s="18">
        <f>(62.0/B26*100)</f>
        <v/>
      </c>
      <c r="D26" s="19" t="n">
        <v>4807</v>
      </c>
      <c r="E26" s="18" t="n">
        <v>516.41993401</v>
      </c>
      <c r="F26" s="20" t="n">
        <v>3.13545662</v>
      </c>
      <c r="G26" s="18" t="n">
        <v>481.56044873</v>
      </c>
      <c r="H26" s="20" t="n">
        <v>2.66168861</v>
      </c>
      <c r="I26" s="18" t="n">
        <v>479.11955181</v>
      </c>
      <c r="J26" s="20" t="n">
        <v>3.03511359</v>
      </c>
      <c r="K26" s="18" t="n">
        <v>480.37282723</v>
      </c>
      <c r="L26" s="20" t="n">
        <v>5.37849919</v>
      </c>
      <c r="M26" s="18" t="n">
        <v>467.99747676</v>
      </c>
      <c r="N26" s="20" t="n">
        <v>7.60690177</v>
      </c>
      <c r="O26" s="18" t="s">
        <v>481</v>
      </c>
      <c r="P26" s="20" t="s">
        <v>481</v>
      </c>
      <c r="Q26" s="18" t="s">
        <v>481</v>
      </c>
      <c r="R26" s="20" t="s">
        <v>481</v>
      </c>
      <c r="S26" s="18" t="s">
        <v>481</v>
      </c>
      <c r="T26" s="20" t="s">
        <v>481</v>
      </c>
      <c r="U26" s="18" t="n">
        <v>419.63875953</v>
      </c>
      <c r="V26" s="20" t="n">
        <v>10.74292046</v>
      </c>
    </row>
    <row r="27" spans="1:22">
      <c r="A27" s="15" t="s">
        <v>502</v>
      </c>
      <c r="B27" s="17" t="n">
        <v>5299</v>
      </c>
      <c r="C27" s="18">
        <f>(87.0/B27*100)</f>
        <v/>
      </c>
      <c r="D27" s="19" t="n">
        <v>5212</v>
      </c>
      <c r="E27" s="18" t="n">
        <v>519.34586383</v>
      </c>
      <c r="F27" s="20" t="n">
        <v>2.08584716</v>
      </c>
      <c r="G27" s="18" t="n">
        <v>478.85769552</v>
      </c>
      <c r="H27" s="20" t="n">
        <v>3.29887543</v>
      </c>
      <c r="I27" s="18" t="n">
        <v>465.61901592</v>
      </c>
      <c r="J27" s="20" t="n">
        <v>4.58400242</v>
      </c>
      <c r="K27" s="18" t="n">
        <v>443.66333759</v>
      </c>
      <c r="L27" s="20" t="n">
        <v>6.35948297</v>
      </c>
      <c r="M27" s="18" t="n">
        <v>420.45359793</v>
      </c>
      <c r="N27" s="20" t="n">
        <v>3.81960599</v>
      </c>
      <c r="O27" s="18" t="s">
        <v>481</v>
      </c>
      <c r="P27" s="20" t="s">
        <v>481</v>
      </c>
      <c r="Q27" s="18" t="s">
        <v>481</v>
      </c>
      <c r="R27" s="20" t="s">
        <v>481</v>
      </c>
      <c r="S27" s="18" t="s">
        <v>481</v>
      </c>
      <c r="T27" s="20" t="s">
        <v>481</v>
      </c>
      <c r="U27" s="18" t="n">
        <v>397.26237318</v>
      </c>
      <c r="V27" s="20" t="n">
        <v>8.471438340000001</v>
      </c>
    </row>
    <row r="28" spans="1:22">
      <c r="A28" s="15" t="s">
        <v>503</v>
      </c>
      <c r="B28" s="17" t="n">
        <v>7568</v>
      </c>
      <c r="C28" s="18">
        <f>(288.0/B28*100)</f>
        <v/>
      </c>
      <c r="D28" s="19" t="n">
        <v>7280</v>
      </c>
      <c r="E28" s="18" t="n">
        <v>450.56776426</v>
      </c>
      <c r="F28" s="20" t="n">
        <v>3.45003659</v>
      </c>
      <c r="G28" s="18" t="n">
        <v>421.88001435</v>
      </c>
      <c r="H28" s="20" t="n">
        <v>3.41588229</v>
      </c>
      <c r="I28" s="18" t="n">
        <v>418.4378509</v>
      </c>
      <c r="J28" s="20" t="n">
        <v>3.22208583</v>
      </c>
      <c r="K28" s="18" t="n">
        <v>414.30971962</v>
      </c>
      <c r="L28" s="20" t="n">
        <v>4.43877573</v>
      </c>
      <c r="M28" s="18" t="n">
        <v>420.50292955</v>
      </c>
      <c r="N28" s="20" t="n">
        <v>13.30341568</v>
      </c>
      <c r="O28" s="18" t="s">
        <v>481</v>
      </c>
      <c r="P28" s="20" t="s">
        <v>481</v>
      </c>
      <c r="Q28" s="18" t="s">
        <v>481</v>
      </c>
      <c r="R28" s="20" t="s">
        <v>481</v>
      </c>
      <c r="S28" s="18" t="s">
        <v>481</v>
      </c>
      <c r="T28" s="20" t="s">
        <v>481</v>
      </c>
      <c r="U28" s="18" t="n">
        <v>376.5015597</v>
      </c>
      <c r="V28" s="20" t="n">
        <v>8.535532480000001</v>
      </c>
    </row>
    <row r="29" spans="1:22">
      <c r="A29" s="15" t="s">
        <v>504</v>
      </c>
      <c r="B29" s="17" t="n">
        <v>5385</v>
      </c>
      <c r="C29" s="18">
        <f>(30.0/B29*100)</f>
        <v/>
      </c>
      <c r="D29" s="19" t="n">
        <v>5355</v>
      </c>
      <c r="E29" s="18" t="n">
        <v>534.81102732</v>
      </c>
      <c r="F29" s="20" t="n">
        <v>2.93964693</v>
      </c>
      <c r="G29" s="18" t="n">
        <v>505.42523809</v>
      </c>
      <c r="H29" s="20" t="n">
        <v>3.1643925</v>
      </c>
      <c r="I29" s="18" t="n">
        <v>494.14377403</v>
      </c>
      <c r="J29" s="20" t="n">
        <v>5.05238659</v>
      </c>
      <c r="K29" s="18" t="n">
        <v>471.87480144</v>
      </c>
      <c r="L29" s="20" t="n">
        <v>11.13962692</v>
      </c>
      <c r="M29" s="18" t="n">
        <v>500.05950033</v>
      </c>
      <c r="N29" s="20" t="n">
        <v>5.45605007</v>
      </c>
      <c r="O29" s="18" t="s">
        <v>481</v>
      </c>
      <c r="P29" s="20" t="s">
        <v>481</v>
      </c>
      <c r="Q29" s="18" t="n">
        <v>314.02123871</v>
      </c>
      <c r="R29" s="20" t="n">
        <v>13.26138992</v>
      </c>
      <c r="S29" s="18" t="s">
        <v>481</v>
      </c>
      <c r="T29" s="20" t="s">
        <v>481</v>
      </c>
      <c r="U29" s="18" t="n">
        <v>431.8958764</v>
      </c>
      <c r="V29" s="20" t="n">
        <v>10.66642024</v>
      </c>
    </row>
    <row r="30" spans="1:22">
      <c r="A30" s="15" t="s">
        <v>505</v>
      </c>
      <c r="B30" s="17" t="n">
        <v>4520</v>
      </c>
      <c r="C30" s="18">
        <f>(174.0/B30*100)</f>
        <v/>
      </c>
      <c r="D30" s="19" t="n">
        <v>4346</v>
      </c>
      <c r="E30" s="18" t="n">
        <v>546.9386789599999</v>
      </c>
      <c r="F30" s="20" t="n">
        <v>3.49789878</v>
      </c>
      <c r="G30" s="18" t="n">
        <v>526.1555406</v>
      </c>
      <c r="H30" s="20" t="n">
        <v>3.79330949</v>
      </c>
      <c r="I30" s="18" t="n">
        <v>513.68705404</v>
      </c>
      <c r="J30" s="20" t="n">
        <v>3.75117421</v>
      </c>
      <c r="K30" s="18" t="n">
        <v>477.87787391</v>
      </c>
      <c r="L30" s="20" t="n">
        <v>6.33032688</v>
      </c>
      <c r="M30" s="18" t="n">
        <v>418.7611067</v>
      </c>
      <c r="N30" s="20" t="n">
        <v>6.04878688</v>
      </c>
      <c r="O30" s="18" t="s">
        <v>481</v>
      </c>
      <c r="P30" s="20" t="s">
        <v>481</v>
      </c>
      <c r="Q30" s="18" t="s">
        <v>481</v>
      </c>
      <c r="R30" s="20" t="s">
        <v>481</v>
      </c>
      <c r="S30" s="18" t="s">
        <v>481</v>
      </c>
      <c r="T30" s="20" t="s">
        <v>481</v>
      </c>
      <c r="U30" s="18" t="n">
        <v>424.87984816</v>
      </c>
      <c r="V30" s="20" t="n">
        <v>11.92346167</v>
      </c>
    </row>
    <row r="31" spans="1:22">
      <c r="A31" s="15" t="s">
        <v>506</v>
      </c>
      <c r="B31" s="17" t="n">
        <v>5456</v>
      </c>
      <c r="C31" s="18">
        <f>(139.0/B31*100)</f>
        <v/>
      </c>
      <c r="D31" s="19" t="n">
        <v>5317</v>
      </c>
      <c r="E31" s="18" t="n">
        <v>531.94972188</v>
      </c>
      <c r="F31" s="20" t="n">
        <v>3.06818485</v>
      </c>
      <c r="G31" s="18" t="n">
        <v>519.02302385</v>
      </c>
      <c r="H31" s="20" t="n">
        <v>3.30314723</v>
      </c>
      <c r="I31" s="18" t="n">
        <v>508.34812516</v>
      </c>
      <c r="J31" s="20" t="n">
        <v>4.18160233</v>
      </c>
      <c r="K31" s="18" t="n">
        <v>492.94745551</v>
      </c>
      <c r="L31" s="20" t="n">
        <v>6.98592042</v>
      </c>
      <c r="M31" s="18" t="s">
        <v>481</v>
      </c>
      <c r="N31" s="20" t="s">
        <v>481</v>
      </c>
      <c r="O31" s="18" t="s">
        <v>481</v>
      </c>
      <c r="P31" s="20" t="s">
        <v>481</v>
      </c>
      <c r="Q31" s="18" t="s">
        <v>481</v>
      </c>
      <c r="R31" s="20" t="s">
        <v>481</v>
      </c>
      <c r="S31" s="18" t="s">
        <v>481</v>
      </c>
      <c r="T31" s="20" t="s">
        <v>481</v>
      </c>
      <c r="U31" s="18" t="n">
        <v>401.74969239</v>
      </c>
      <c r="V31" s="20" t="n">
        <v>8.309142570000001</v>
      </c>
    </row>
    <row r="32" spans="1:22">
      <c r="A32" s="15" t="s">
        <v>507</v>
      </c>
      <c r="B32" s="17" t="n">
        <v>4478</v>
      </c>
      <c r="C32" s="18">
        <f>(6.0/B32*100)</f>
        <v/>
      </c>
      <c r="D32" s="19" t="n">
        <v>4472</v>
      </c>
      <c r="E32" s="18" t="n">
        <v>528.79472581</v>
      </c>
      <c r="F32" s="20" t="n">
        <v>3.03314755</v>
      </c>
      <c r="G32" s="18" t="n">
        <v>494.87202907</v>
      </c>
      <c r="H32" s="20" t="n">
        <v>3.21350082</v>
      </c>
      <c r="I32" s="18" t="n">
        <v>501.8395196</v>
      </c>
      <c r="J32" s="20" t="n">
        <v>3.7085968</v>
      </c>
      <c r="K32" s="18" t="n">
        <v>498.86028331</v>
      </c>
      <c r="L32" s="20" t="n">
        <v>6.85803027</v>
      </c>
      <c r="M32" s="18" t="n">
        <v>418.27699634</v>
      </c>
      <c r="N32" s="20" t="n">
        <v>11.93967801</v>
      </c>
      <c r="O32" s="18" t="s">
        <v>481</v>
      </c>
      <c r="P32" s="20" t="s">
        <v>481</v>
      </c>
      <c r="Q32" s="18" t="s">
        <v>481</v>
      </c>
      <c r="R32" s="20" t="s">
        <v>481</v>
      </c>
      <c r="S32" s="18" t="s">
        <v>481</v>
      </c>
      <c r="T32" s="20" t="s">
        <v>481</v>
      </c>
      <c r="U32" s="18" t="n">
        <v>443.13133168</v>
      </c>
      <c r="V32" s="20" t="n">
        <v>15.88673037</v>
      </c>
    </row>
    <row r="33" spans="1:22">
      <c r="A33" s="15" t="s">
        <v>508</v>
      </c>
      <c r="B33" s="17" t="n">
        <v>7325</v>
      </c>
      <c r="C33" s="18">
        <f>(78.0/B33*100)</f>
        <v/>
      </c>
      <c r="D33" s="19" t="n">
        <v>7247</v>
      </c>
      <c r="E33" s="18" t="n">
        <v>520.69746464</v>
      </c>
      <c r="F33" s="20" t="n">
        <v>3.61788241</v>
      </c>
      <c r="G33" s="18" t="n">
        <v>496.78000593</v>
      </c>
      <c r="H33" s="20" t="n">
        <v>3.91251088</v>
      </c>
      <c r="I33" s="18" t="n">
        <v>470.97963976</v>
      </c>
      <c r="J33" s="20" t="n">
        <v>5.00774945</v>
      </c>
      <c r="K33" s="18" t="n">
        <v>450.61336088</v>
      </c>
      <c r="L33" s="20" t="n">
        <v>7.43979355</v>
      </c>
      <c r="M33" s="18" t="n">
        <v>504.79760102</v>
      </c>
      <c r="N33" s="20" t="n">
        <v>3.40739521</v>
      </c>
      <c r="O33" s="18" t="s">
        <v>481</v>
      </c>
      <c r="P33" s="20" t="s">
        <v>481</v>
      </c>
      <c r="Q33" s="18" t="s">
        <v>481</v>
      </c>
      <c r="R33" s="20" t="s">
        <v>481</v>
      </c>
      <c r="S33" s="18" t="s">
        <v>481</v>
      </c>
      <c r="T33" s="20" t="s">
        <v>481</v>
      </c>
      <c r="U33" s="18" t="n">
        <v>452.29497387</v>
      </c>
      <c r="V33" s="20" t="n">
        <v>12.18278714</v>
      </c>
    </row>
    <row r="34" spans="1:22">
      <c r="A34" s="15" t="s">
        <v>509</v>
      </c>
      <c r="B34" s="17" t="n">
        <v>6350</v>
      </c>
      <c r="C34" s="18">
        <f>(81.0/B34*100)</f>
        <v/>
      </c>
      <c r="D34" s="19" t="n">
        <v>6269</v>
      </c>
      <c r="E34" s="18" t="n">
        <v>483.0640268</v>
      </c>
      <c r="F34" s="20" t="n">
        <v>3.34405592</v>
      </c>
      <c r="G34" s="18" t="n">
        <v>458.48445197</v>
      </c>
      <c r="H34" s="20" t="n">
        <v>3.04803512</v>
      </c>
      <c r="I34" s="18" t="n">
        <v>455.00176425</v>
      </c>
      <c r="J34" s="20" t="n">
        <v>4.39429153</v>
      </c>
      <c r="K34" s="18" t="n">
        <v>437.79809182</v>
      </c>
      <c r="L34" s="20" t="n">
        <v>8.338040940000001</v>
      </c>
      <c r="M34" s="18" t="n">
        <v>412.69710629</v>
      </c>
      <c r="N34" s="20" t="n">
        <v>14.24962195</v>
      </c>
      <c r="O34" s="18" t="s">
        <v>481</v>
      </c>
      <c r="P34" s="20" t="s">
        <v>481</v>
      </c>
      <c r="Q34" s="18" t="n">
        <v>263.37193708</v>
      </c>
      <c r="R34" s="20" t="n">
        <v>13.61114927</v>
      </c>
      <c r="S34" s="18" t="s">
        <v>481</v>
      </c>
      <c r="T34" s="20" t="s">
        <v>481</v>
      </c>
      <c r="U34" s="18" t="n">
        <v>366.04767634</v>
      </c>
      <c r="V34" s="20" t="n">
        <v>7.76153941</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505.2158807</v>
      </c>
      <c r="T35" s="20" t="n">
        <v>1.4729023</v>
      </c>
      <c r="U35" s="18" t="s">
        <v>481</v>
      </c>
      <c r="V35" s="20" t="s">
        <v>481</v>
      </c>
    </row>
    <row r="36" spans="1:22">
      <c r="A36" s="15" t="s">
        <v>511</v>
      </c>
      <c r="B36" s="17" t="n">
        <v>6736</v>
      </c>
      <c r="C36" s="18">
        <f>(60.0/B36*100)</f>
        <v/>
      </c>
      <c r="D36" s="19" t="n">
        <v>6676</v>
      </c>
      <c r="E36" s="18" t="n">
        <v>521.7108404000001</v>
      </c>
      <c r="F36" s="20" t="n">
        <v>2.93967206</v>
      </c>
      <c r="G36" s="18" t="n">
        <v>491.46258683</v>
      </c>
      <c r="H36" s="20" t="n">
        <v>3.32567196</v>
      </c>
      <c r="I36" s="18" t="n">
        <v>484.10459656</v>
      </c>
      <c r="J36" s="20" t="n">
        <v>3.464909</v>
      </c>
      <c r="K36" s="18" t="n">
        <v>465.05834344</v>
      </c>
      <c r="L36" s="20" t="n">
        <v>6.8711777</v>
      </c>
      <c r="M36" s="18" t="n">
        <v>490.3722416</v>
      </c>
      <c r="N36" s="20" t="n">
        <v>4.18420925</v>
      </c>
      <c r="O36" s="18" t="s">
        <v>481</v>
      </c>
      <c r="P36" s="20" t="s">
        <v>481</v>
      </c>
      <c r="Q36" s="18" t="s">
        <v>481</v>
      </c>
      <c r="R36" s="20" t="s">
        <v>481</v>
      </c>
      <c r="S36" s="18" t="s">
        <v>481</v>
      </c>
      <c r="T36" s="20" t="s">
        <v>481</v>
      </c>
      <c r="U36" s="18" t="n">
        <v>421.97769536</v>
      </c>
      <c r="V36" s="20" t="n">
        <v>8.123473150000001</v>
      </c>
    </row>
    <row r="37" spans="1:22">
      <c r="A37" s="15" t="s">
        <v>512</v>
      </c>
      <c r="B37" s="17" t="n">
        <v>5458</v>
      </c>
      <c r="C37" s="18">
        <f>(111.0/B37*100)</f>
        <v/>
      </c>
      <c r="D37" s="19" t="n">
        <v>5347</v>
      </c>
      <c r="E37" s="18" t="n">
        <v>529.6111633100001</v>
      </c>
      <c r="F37" s="20" t="n">
        <v>3.70659306</v>
      </c>
      <c r="G37" s="18" t="n">
        <v>512.31329999</v>
      </c>
      <c r="H37" s="20" t="n">
        <v>3.82451189</v>
      </c>
      <c r="I37" s="18" t="n">
        <v>487.47029246</v>
      </c>
      <c r="J37" s="20" t="n">
        <v>5.05098391</v>
      </c>
      <c r="K37" s="18" t="n">
        <v>466.65199731</v>
      </c>
      <c r="L37" s="20" t="n">
        <v>8.310308109999999</v>
      </c>
      <c r="M37" s="18" t="n">
        <v>377.66528973</v>
      </c>
      <c r="N37" s="20" t="n">
        <v>8.85964399</v>
      </c>
      <c r="O37" s="18" t="s">
        <v>481</v>
      </c>
      <c r="P37" s="20" t="s">
        <v>481</v>
      </c>
      <c r="Q37" s="18" t="s">
        <v>481</v>
      </c>
      <c r="R37" s="20" t="s">
        <v>481</v>
      </c>
      <c r="S37" s="18" t="s">
        <v>481</v>
      </c>
      <c r="T37" s="20" t="s">
        <v>481</v>
      </c>
      <c r="U37" s="18" t="n">
        <v>402.59298744</v>
      </c>
      <c r="V37" s="20" t="n">
        <v>9.714080879999999</v>
      </c>
    </row>
    <row r="38" spans="1:22">
      <c r="A38" s="15" t="s">
        <v>513</v>
      </c>
      <c r="B38" s="17" t="n">
        <v>5860</v>
      </c>
      <c r="C38" s="18">
        <f>(22.0/B38*100)</f>
        <v/>
      </c>
      <c r="D38" s="19" t="n">
        <v>5838</v>
      </c>
      <c r="E38" s="18" t="n">
        <v>523.81296563</v>
      </c>
      <c r="F38" s="20" t="n">
        <v>2.94839936</v>
      </c>
      <c r="G38" s="18" t="n">
        <v>485.55020045</v>
      </c>
      <c r="H38" s="20" t="n">
        <v>4.55693251</v>
      </c>
      <c r="I38" s="18" t="n">
        <v>459.85844865</v>
      </c>
      <c r="J38" s="20" t="n">
        <v>4.95070727</v>
      </c>
      <c r="K38" s="18" t="n">
        <v>464.55993963</v>
      </c>
      <c r="L38" s="20" t="n">
        <v>7.318459</v>
      </c>
      <c r="M38" s="18" t="n">
        <v>451.3764209</v>
      </c>
      <c r="N38" s="20" t="n">
        <v>7.03334187</v>
      </c>
      <c r="O38" s="18" t="s">
        <v>481</v>
      </c>
      <c r="P38" s="20" t="s">
        <v>481</v>
      </c>
      <c r="Q38" s="18" t="s">
        <v>481</v>
      </c>
      <c r="R38" s="20" t="s">
        <v>481</v>
      </c>
      <c r="S38" s="18" t="s">
        <v>481</v>
      </c>
      <c r="T38" s="20" t="s">
        <v>481</v>
      </c>
      <c r="U38" s="18" t="n">
        <v>451.08708016</v>
      </c>
      <c r="V38" s="20" t="n">
        <v>7.33895283</v>
      </c>
    </row>
    <row r="39" spans="1:22">
      <c r="A39" s="15" t="s">
        <v>514</v>
      </c>
      <c r="B39" s="17" t="n">
        <v>5895</v>
      </c>
      <c r="C39" s="18">
        <f>(33.0/B39*100)</f>
        <v/>
      </c>
      <c r="D39" s="19" t="n">
        <v>5862</v>
      </c>
      <c r="E39" s="18" t="n">
        <v>449.37227485</v>
      </c>
      <c r="F39" s="20" t="n">
        <v>5.24204523</v>
      </c>
      <c r="G39" s="18" t="n">
        <v>429.29687449</v>
      </c>
      <c r="H39" s="20" t="n">
        <v>4.50985399</v>
      </c>
      <c r="I39" s="18" t="n">
        <v>432.38861483</v>
      </c>
      <c r="J39" s="20" t="n">
        <v>4.49634108</v>
      </c>
      <c r="K39" s="18" t="n">
        <v>432.228313</v>
      </c>
      <c r="L39" s="20" t="n">
        <v>5.08741652</v>
      </c>
      <c r="M39" s="18" t="n">
        <v>385.43607751</v>
      </c>
      <c r="N39" s="20" t="n">
        <v>6.46388279</v>
      </c>
      <c r="O39" s="18" t="s">
        <v>481</v>
      </c>
      <c r="P39" s="20" t="s">
        <v>481</v>
      </c>
      <c r="Q39" s="18" t="s">
        <v>481</v>
      </c>
      <c r="R39" s="20" t="s">
        <v>481</v>
      </c>
      <c r="S39" s="18" t="s">
        <v>481</v>
      </c>
      <c r="T39" s="20" t="s">
        <v>481</v>
      </c>
      <c r="U39" s="18" t="n">
        <v>368.63880809</v>
      </c>
      <c r="V39" s="20" t="n">
        <v>13.27851527</v>
      </c>
    </row>
    <row r="40" spans="1:22">
      <c r="A40" s="15" t="s">
        <v>515</v>
      </c>
      <c r="B40" s="17" t="n">
        <v>14157</v>
      </c>
      <c r="C40" s="18">
        <f>(387.0/B40*100)</f>
        <v/>
      </c>
      <c r="D40" s="19" t="n">
        <v>13770</v>
      </c>
      <c r="E40" s="18" t="n">
        <v>511.26029027</v>
      </c>
      <c r="F40" s="20" t="n">
        <v>4.57134502</v>
      </c>
      <c r="G40" s="18" t="n">
        <v>508.63403905</v>
      </c>
      <c r="H40" s="20" t="n">
        <v>3.09814842</v>
      </c>
      <c r="I40" s="18" t="n">
        <v>505.59520319</v>
      </c>
      <c r="J40" s="20" t="n">
        <v>3.55387213</v>
      </c>
      <c r="K40" s="18" t="n">
        <v>478.32236694</v>
      </c>
      <c r="L40" s="20" t="n">
        <v>5.76273604</v>
      </c>
      <c r="M40" s="18" t="n">
        <v>419.2667557</v>
      </c>
      <c r="N40" s="20" t="n">
        <v>6.86651094</v>
      </c>
      <c r="O40" s="18" t="s">
        <v>481</v>
      </c>
      <c r="P40" s="20" t="s">
        <v>481</v>
      </c>
      <c r="Q40" s="18" t="s">
        <v>481</v>
      </c>
      <c r="R40" s="20" t="s">
        <v>481</v>
      </c>
      <c r="S40" s="18" t="s">
        <v>481</v>
      </c>
      <c r="T40" s="20" t="s">
        <v>481</v>
      </c>
      <c r="U40" s="18" t="n">
        <v>400.32029258</v>
      </c>
      <c r="V40" s="20" t="n">
        <v>8.61688227</v>
      </c>
    </row>
    <row r="41" spans="1:22">
      <c r="A41" s="15" t="s">
        <v>516</v>
      </c>
      <c r="B41" s="17" t="n">
        <v>5712</v>
      </c>
      <c r="C41" s="18">
        <f>(52.0/B41*100)</f>
        <v/>
      </c>
      <c r="D41" s="19" t="n">
        <v>5660</v>
      </c>
      <c r="E41" s="18" t="n">
        <v>534.85708164</v>
      </c>
      <c r="F41" s="20" t="n">
        <v>3.83478047</v>
      </c>
      <c r="G41" s="18" t="n">
        <v>499.34514413</v>
      </c>
      <c r="H41" s="20" t="n">
        <v>4.13061411</v>
      </c>
      <c r="I41" s="18" t="n">
        <v>487.75826677</v>
      </c>
      <c r="J41" s="20" t="n">
        <v>4.57263426</v>
      </c>
      <c r="K41" s="18" t="n">
        <v>483.40066648</v>
      </c>
      <c r="L41" s="20" t="n">
        <v>4.99522579</v>
      </c>
      <c r="M41" s="18" t="n">
        <v>460.36740886</v>
      </c>
      <c r="N41" s="20" t="n">
        <v>8.72283927</v>
      </c>
      <c r="O41" s="18" t="s">
        <v>481</v>
      </c>
      <c r="P41" s="20" t="s">
        <v>481</v>
      </c>
      <c r="Q41" s="18" t="n">
        <v>399.91015703</v>
      </c>
      <c r="R41" s="20" t="n">
        <v>16.72230739</v>
      </c>
      <c r="S41" s="18" t="s">
        <v>481</v>
      </c>
      <c r="T41" s="20" t="s">
        <v>481</v>
      </c>
      <c r="U41" s="18" t="n">
        <v>405.5287381</v>
      </c>
      <c r="V41" s="20" t="n">
        <v>14.19932101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361.56203857</v>
      </c>
      <c r="F45" s="20" t="n">
        <v>3.84317362</v>
      </c>
      <c r="G45" s="18" t="n">
        <v>351.41112531</v>
      </c>
      <c r="H45" s="20" t="n">
        <v>3.48988887</v>
      </c>
      <c r="I45" s="18" t="n">
        <v>344.67768421</v>
      </c>
      <c r="J45" s="20" t="n">
        <v>4.22544836</v>
      </c>
      <c r="K45" s="18" t="n">
        <v>333.96161472</v>
      </c>
      <c r="L45" s="20" t="n">
        <v>4.03700047</v>
      </c>
      <c r="M45" s="18" t="s">
        <v>481</v>
      </c>
      <c r="N45" s="20" t="s">
        <v>481</v>
      </c>
      <c r="O45" s="18" t="s">
        <v>481</v>
      </c>
      <c r="P45" s="20" t="s">
        <v>481</v>
      </c>
      <c r="Q45" s="18" t="n">
        <v>428.5672</v>
      </c>
      <c r="R45" s="20" t="n">
        <v>17.66976703</v>
      </c>
      <c r="S45" s="18" t="n">
        <v>349.30299211</v>
      </c>
      <c r="T45" s="20" t="n">
        <v>15.90012444</v>
      </c>
      <c r="U45" s="18" t="n">
        <v>335.11265567</v>
      </c>
      <c r="V45" s="20" t="n">
        <v>7.38723468</v>
      </c>
    </row>
    <row r="46" spans="1:22">
      <c r="A46" s="15" t="s">
        <v>521</v>
      </c>
      <c r="B46" s="17" t="n">
        <v>23141</v>
      </c>
      <c r="C46" s="18">
        <f>(2033.0/B46*100)</f>
        <v/>
      </c>
      <c r="D46" s="19" t="n">
        <v>21108</v>
      </c>
      <c r="E46" s="18" t="n">
        <v>430.22804502</v>
      </c>
      <c r="F46" s="20" t="n">
        <v>3.50903463</v>
      </c>
      <c r="G46" s="18" t="n">
        <v>429.83473638</v>
      </c>
      <c r="H46" s="20" t="n">
        <v>4.15842939</v>
      </c>
      <c r="I46" s="18" t="n">
        <v>426.30825029</v>
      </c>
      <c r="J46" s="20" t="n">
        <v>4.96198032</v>
      </c>
      <c r="K46" s="18" t="n">
        <v>430.0943642</v>
      </c>
      <c r="L46" s="20" t="n">
        <v>6.90775033</v>
      </c>
      <c r="M46" s="18" t="n">
        <v>361.70374871</v>
      </c>
      <c r="N46" s="20" t="n">
        <v>3.67101074</v>
      </c>
      <c r="O46" s="18" t="s">
        <v>481</v>
      </c>
      <c r="P46" s="20" t="s">
        <v>481</v>
      </c>
      <c r="Q46" s="18" t="s">
        <v>481</v>
      </c>
      <c r="R46" s="20" t="s">
        <v>481</v>
      </c>
      <c r="S46" s="18" t="s">
        <v>481</v>
      </c>
      <c r="T46" s="20" t="s">
        <v>481</v>
      </c>
      <c r="U46" s="18" t="n">
        <v>383.01539615</v>
      </c>
      <c r="V46" s="20" t="n">
        <v>3.77320951</v>
      </c>
    </row>
    <row r="47" spans="1:22">
      <c r="A47" s="15" t="s">
        <v>522</v>
      </c>
      <c r="B47" s="17" t="n">
        <v>5928</v>
      </c>
      <c r="C47" s="18">
        <f>(299.0/B47*100)</f>
        <v/>
      </c>
      <c r="D47" s="19" t="n">
        <v>5629</v>
      </c>
      <c r="E47" s="18" t="n">
        <v>488.16631157</v>
      </c>
      <c r="F47" s="20" t="n">
        <v>5.86609456</v>
      </c>
      <c r="G47" s="18" t="n">
        <v>444.04908968</v>
      </c>
      <c r="H47" s="20" t="n">
        <v>5.1586919</v>
      </c>
      <c r="I47" s="18" t="n">
        <v>435.0543523</v>
      </c>
      <c r="J47" s="20" t="n">
        <v>5.17989647</v>
      </c>
      <c r="K47" s="18" t="n">
        <v>433.27855834</v>
      </c>
      <c r="L47" s="20" t="n">
        <v>6.68533431</v>
      </c>
      <c r="M47" s="18" t="n">
        <v>330.16195456</v>
      </c>
      <c r="N47" s="20" t="n">
        <v>6.5233442</v>
      </c>
      <c r="O47" s="18" t="s">
        <v>481</v>
      </c>
      <c r="P47" s="20" t="s">
        <v>481</v>
      </c>
      <c r="Q47" s="18" t="s">
        <v>481</v>
      </c>
      <c r="R47" s="20" t="s">
        <v>481</v>
      </c>
      <c r="S47" s="18" t="s">
        <v>481</v>
      </c>
      <c r="T47" s="20" t="s">
        <v>481</v>
      </c>
      <c r="U47" s="18" t="n">
        <v>354.44433179</v>
      </c>
      <c r="V47" s="20" t="n">
        <v>9.00313193</v>
      </c>
    </row>
    <row r="48" spans="1:22">
      <c r="A48" s="15" t="s">
        <v>523</v>
      </c>
      <c r="B48" s="17" t="n">
        <v>9841</v>
      </c>
      <c r="C48" s="18">
        <f>(8.0/B48*100)</f>
        <v/>
      </c>
      <c r="D48" s="19" t="n">
        <v>9833</v>
      </c>
      <c r="E48" s="18" t="n">
        <v>524.89031598</v>
      </c>
      <c r="F48" s="20" t="n">
        <v>7.37890626</v>
      </c>
      <c r="G48" s="18" t="n">
        <v>488.25746268</v>
      </c>
      <c r="H48" s="20" t="n">
        <v>4.57419612</v>
      </c>
      <c r="I48" s="18" t="n">
        <v>487.72991045</v>
      </c>
      <c r="J48" s="20" t="n">
        <v>6.1111374</v>
      </c>
      <c r="K48" s="18" t="n">
        <v>494.22192996</v>
      </c>
      <c r="L48" s="20" t="n">
        <v>7.89110256</v>
      </c>
      <c r="M48" s="18" t="n">
        <v>442.18295743</v>
      </c>
      <c r="N48" s="20" t="n">
        <v>7.02465201</v>
      </c>
      <c r="O48" s="18" t="s">
        <v>481</v>
      </c>
      <c r="P48" s="20" t="s">
        <v>481</v>
      </c>
      <c r="Q48" s="18" t="s">
        <v>481</v>
      </c>
      <c r="R48" s="20" t="s">
        <v>481</v>
      </c>
      <c r="S48" s="18" t="s">
        <v>481</v>
      </c>
      <c r="T48" s="20" t="s">
        <v>481</v>
      </c>
      <c r="U48" s="18" t="n">
        <v>390.9354489</v>
      </c>
      <c r="V48" s="20" t="n">
        <v>22.87304911</v>
      </c>
    </row>
    <row r="49" spans="1:22">
      <c r="A49" s="15" t="s">
        <v>524</v>
      </c>
      <c r="B49" s="17" t="n">
        <v>6349</v>
      </c>
      <c r="C49" s="18">
        <f>(56.0/B49*100)</f>
        <v/>
      </c>
      <c r="D49" s="19" t="n">
        <v>6293</v>
      </c>
      <c r="E49" s="18" t="n">
        <v>440.54521461</v>
      </c>
      <c r="F49" s="20" t="n">
        <v>4.5533219</v>
      </c>
      <c r="G49" s="18" t="n">
        <v>427.16525285</v>
      </c>
      <c r="H49" s="20" t="n">
        <v>3.36564977</v>
      </c>
      <c r="I49" s="18" t="n">
        <v>422.04623841</v>
      </c>
      <c r="J49" s="20" t="n">
        <v>4.42272539</v>
      </c>
      <c r="K49" s="18" t="n">
        <v>412.4776186</v>
      </c>
      <c r="L49" s="20" t="n">
        <v>5.64889892</v>
      </c>
      <c r="M49" s="18" t="s">
        <v>481</v>
      </c>
      <c r="N49" s="20" t="s">
        <v>481</v>
      </c>
      <c r="O49" s="18" t="s">
        <v>481</v>
      </c>
      <c r="P49" s="20" t="s">
        <v>481</v>
      </c>
      <c r="Q49" s="18" t="s">
        <v>481</v>
      </c>
      <c r="R49" s="20" t="s">
        <v>481</v>
      </c>
      <c r="S49" s="18" t="n">
        <v>324.3180009</v>
      </c>
      <c r="T49" s="20" t="n">
        <v>73.77403988</v>
      </c>
      <c r="U49" s="18" t="n">
        <v>349.34970766</v>
      </c>
      <c r="V49" s="20" t="n">
        <v>8.196721520000001</v>
      </c>
    </row>
    <row r="50" spans="1:22">
      <c r="A50" s="15" t="s">
        <v>525</v>
      </c>
      <c r="B50" s="17" t="n">
        <v>11795</v>
      </c>
      <c r="C50" s="18">
        <f>(311.0/B50*100)</f>
        <v/>
      </c>
      <c r="D50" s="19" t="n">
        <v>11484</v>
      </c>
      <c r="E50" s="18" t="n">
        <v>455.32121429</v>
      </c>
      <c r="F50" s="20" t="n">
        <v>3.47686384</v>
      </c>
      <c r="G50" s="18" t="n">
        <v>423.4804942</v>
      </c>
      <c r="H50" s="20" t="n">
        <v>3.52634362</v>
      </c>
      <c r="I50" s="18" t="n">
        <v>427.71129616</v>
      </c>
      <c r="J50" s="20" t="n">
        <v>3.41549652</v>
      </c>
      <c r="K50" s="18" t="n">
        <v>404.54556079</v>
      </c>
      <c r="L50" s="20" t="n">
        <v>5.40234198</v>
      </c>
      <c r="M50" s="18" t="n">
        <v>366.92642505</v>
      </c>
      <c r="N50" s="20" t="n">
        <v>6.73675518</v>
      </c>
      <c r="O50" s="18" t="s">
        <v>481</v>
      </c>
      <c r="P50" s="20" t="s">
        <v>481</v>
      </c>
      <c r="Q50" s="18" t="s">
        <v>481</v>
      </c>
      <c r="R50" s="20" t="s">
        <v>481</v>
      </c>
      <c r="S50" s="18" t="s">
        <v>481</v>
      </c>
      <c r="T50" s="20" t="s">
        <v>481</v>
      </c>
      <c r="U50" s="18" t="n">
        <v>355.83550751</v>
      </c>
      <c r="V50" s="20" t="n">
        <v>9.159452</v>
      </c>
    </row>
    <row r="51" spans="1:22">
      <c r="A51" s="15" t="s">
        <v>526</v>
      </c>
      <c r="B51" s="17" t="n">
        <v>6866</v>
      </c>
      <c r="C51" s="18">
        <f>(109.0/B51*100)</f>
        <v/>
      </c>
      <c r="D51" s="19" t="n">
        <v>6757</v>
      </c>
      <c r="E51" s="18" t="n">
        <v>450.0744718</v>
      </c>
      <c r="F51" s="20" t="n">
        <v>3.12602012</v>
      </c>
      <c r="G51" s="18" t="n">
        <v>421.61998598</v>
      </c>
      <c r="H51" s="20" t="n">
        <v>3.61744819</v>
      </c>
      <c r="I51" s="18" t="n">
        <v>418.9017126</v>
      </c>
      <c r="J51" s="20" t="n">
        <v>4.39094115</v>
      </c>
      <c r="K51" s="18" t="n">
        <v>411.20363388</v>
      </c>
      <c r="L51" s="20" t="n">
        <v>4.63983782</v>
      </c>
      <c r="M51" s="18" t="n">
        <v>383.27112715</v>
      </c>
      <c r="N51" s="20" t="n">
        <v>7.20497991</v>
      </c>
      <c r="O51" s="18" t="s">
        <v>481</v>
      </c>
      <c r="P51" s="20" t="s">
        <v>481</v>
      </c>
      <c r="Q51" s="18" t="n">
        <v>427.96430568</v>
      </c>
      <c r="R51" s="20" t="n">
        <v>5.20460603</v>
      </c>
      <c r="S51" s="18" t="s">
        <v>481</v>
      </c>
      <c r="T51" s="20" t="s">
        <v>481</v>
      </c>
      <c r="U51" s="18" t="n">
        <v>396.90184518</v>
      </c>
      <c r="V51" s="20" t="n">
        <v>8.776614410000001</v>
      </c>
    </row>
    <row r="52" spans="1:22">
      <c r="A52" s="15" t="s">
        <v>527</v>
      </c>
      <c r="B52" s="17" t="n">
        <v>5809</v>
      </c>
      <c r="C52" s="18">
        <f>(99.0/B52*100)</f>
        <v/>
      </c>
      <c r="D52" s="19" t="n">
        <v>5710</v>
      </c>
      <c r="E52" s="18" t="n">
        <v>522.8758417499999</v>
      </c>
      <c r="F52" s="20" t="n">
        <v>2.88556499</v>
      </c>
      <c r="G52" s="18" t="n">
        <v>484.86968786</v>
      </c>
      <c r="H52" s="20" t="n">
        <v>3.34125637</v>
      </c>
      <c r="I52" s="18" t="n">
        <v>481.09515879</v>
      </c>
      <c r="J52" s="20" t="n">
        <v>4.03213831</v>
      </c>
      <c r="K52" s="18" t="n">
        <v>477.05441657</v>
      </c>
      <c r="L52" s="20" t="n">
        <v>7.61027882</v>
      </c>
      <c r="M52" s="18" t="n">
        <v>421.26811804</v>
      </c>
      <c r="N52" s="20" t="n">
        <v>5.96822849</v>
      </c>
      <c r="O52" s="18" t="s">
        <v>481</v>
      </c>
      <c r="P52" s="20" t="s">
        <v>481</v>
      </c>
      <c r="Q52" s="18" t="s">
        <v>481</v>
      </c>
      <c r="R52" s="20" t="s">
        <v>481</v>
      </c>
      <c r="S52" s="18" t="s">
        <v>481</v>
      </c>
      <c r="T52" s="20" t="s">
        <v>481</v>
      </c>
      <c r="U52" s="18" t="n">
        <v>418.97809799</v>
      </c>
      <c r="V52" s="20" t="n">
        <v>6.72631193</v>
      </c>
    </row>
    <row r="53" spans="1:22">
      <c r="A53" s="15" t="s">
        <v>528</v>
      </c>
      <c r="B53" s="17" t="n">
        <v>5571</v>
      </c>
      <c r="C53" s="18">
        <f>(104.0/B53*100)</f>
        <v/>
      </c>
      <c r="D53" s="19" t="n">
        <v>5467</v>
      </c>
      <c r="E53" s="18" t="n">
        <v>470.28224153</v>
      </c>
      <c r="F53" s="20" t="n">
        <v>3.01911725</v>
      </c>
      <c r="G53" s="18" t="n">
        <v>448.95421832</v>
      </c>
      <c r="H53" s="20" t="n">
        <v>2.74735355</v>
      </c>
      <c r="I53" s="18" t="n">
        <v>447.48506916</v>
      </c>
      <c r="J53" s="20" t="n">
        <v>3.38366351</v>
      </c>
      <c r="K53" s="18" t="n">
        <v>443.58930597</v>
      </c>
      <c r="L53" s="20" t="n">
        <v>6.5151103</v>
      </c>
      <c r="M53" s="18" t="n">
        <v>364.18043417</v>
      </c>
      <c r="N53" s="20" t="n">
        <v>5.41914123</v>
      </c>
      <c r="O53" s="18" t="s">
        <v>481</v>
      </c>
      <c r="P53" s="20" t="s">
        <v>481</v>
      </c>
      <c r="Q53" s="18" t="s">
        <v>481</v>
      </c>
      <c r="R53" s="20" t="s">
        <v>481</v>
      </c>
      <c r="S53" s="18" t="s">
        <v>481</v>
      </c>
      <c r="T53" s="20" t="s">
        <v>481</v>
      </c>
      <c r="U53" s="18" t="n">
        <v>350.35984136</v>
      </c>
      <c r="V53" s="20" t="n">
        <v>8.91104342</v>
      </c>
    </row>
    <row r="54" spans="1:22">
      <c r="A54" s="15" t="s">
        <v>529</v>
      </c>
      <c r="B54" s="17" t="n">
        <v>4740</v>
      </c>
      <c r="C54" s="18">
        <f>(378.0/B54*100)</f>
        <v/>
      </c>
      <c r="D54" s="19" t="n">
        <v>4362</v>
      </c>
      <c r="E54" s="18" t="n">
        <v>374.12960424</v>
      </c>
      <c r="F54" s="20" t="n">
        <v>7.06423577</v>
      </c>
      <c r="G54" s="18" t="n">
        <v>369.69707435</v>
      </c>
      <c r="H54" s="20" t="n">
        <v>3.81975656</v>
      </c>
      <c r="I54" s="18" t="n">
        <v>374.28589994</v>
      </c>
      <c r="J54" s="20" t="n">
        <v>4.15000115</v>
      </c>
      <c r="K54" s="18" t="n">
        <v>376.16469527</v>
      </c>
      <c r="L54" s="20" t="n">
        <v>5.04845102</v>
      </c>
      <c r="M54" s="18" t="n">
        <v>285.11114138</v>
      </c>
      <c r="N54" s="20" t="n">
        <v>8.04981896</v>
      </c>
      <c r="O54" s="18" t="s">
        <v>481</v>
      </c>
      <c r="P54" s="20" t="s">
        <v>481</v>
      </c>
      <c r="Q54" s="18" t="s">
        <v>481</v>
      </c>
      <c r="R54" s="20" t="s">
        <v>481</v>
      </c>
      <c r="S54" s="18" t="s">
        <v>481</v>
      </c>
      <c r="T54" s="20" t="s">
        <v>481</v>
      </c>
      <c r="U54" s="18" t="n">
        <v>299.32226819</v>
      </c>
      <c r="V54" s="20" t="n">
        <v>5.40211081</v>
      </c>
    </row>
    <row r="55" spans="1:22">
      <c r="A55" s="15" t="s">
        <v>530</v>
      </c>
      <c r="B55" s="17" t="n">
        <v>5316</v>
      </c>
      <c r="C55" s="18">
        <f>(22.0/B55*100)</f>
        <v/>
      </c>
      <c r="D55" s="19" t="n">
        <v>5294</v>
      </c>
      <c r="E55" s="18" t="n">
        <v>417.19856884</v>
      </c>
      <c r="F55" s="20" t="n">
        <v>4.87462964</v>
      </c>
      <c r="G55" s="18" t="n">
        <v>394.60266209</v>
      </c>
      <c r="H55" s="20" t="n">
        <v>3.40342328</v>
      </c>
      <c r="I55" s="18" t="n">
        <v>410.4528831</v>
      </c>
      <c r="J55" s="20" t="n">
        <v>3.58603719</v>
      </c>
      <c r="K55" s="18" t="n">
        <v>417.50781035</v>
      </c>
      <c r="L55" s="20" t="n">
        <v>5.43825631</v>
      </c>
      <c r="M55" s="18" t="s">
        <v>481</v>
      </c>
      <c r="N55" s="20" t="s">
        <v>481</v>
      </c>
      <c r="O55" s="18" t="s">
        <v>481</v>
      </c>
      <c r="P55" s="20" t="s">
        <v>481</v>
      </c>
      <c r="Q55" s="18" t="s">
        <v>481</v>
      </c>
      <c r="R55" s="20" t="s">
        <v>481</v>
      </c>
      <c r="S55" s="18" t="n">
        <v>275.30092894</v>
      </c>
      <c r="T55" s="20" t="n">
        <v>36.69496863</v>
      </c>
      <c r="U55" s="18" t="n">
        <v>274.40047094</v>
      </c>
      <c r="V55" s="20" t="n">
        <v>10.65742892</v>
      </c>
    </row>
    <row r="56" spans="1:22">
      <c r="A56" s="15" t="s">
        <v>531</v>
      </c>
      <c r="B56" s="17" t="n">
        <v>5359</v>
      </c>
      <c r="C56" s="18">
        <f>(77.0/B56*100)</f>
        <v/>
      </c>
      <c r="D56" s="19" t="n">
        <v>5282</v>
      </c>
      <c r="E56" s="18" t="n">
        <v>550.61557007</v>
      </c>
      <c r="F56" s="20" t="n">
        <v>4.28025527</v>
      </c>
      <c r="G56" s="18" t="n">
        <v>528.74157669</v>
      </c>
      <c r="H56" s="20" t="n">
        <v>3.98694371</v>
      </c>
      <c r="I56" s="18" t="n">
        <v>527.31629197</v>
      </c>
      <c r="J56" s="20" t="n">
        <v>4.00179476</v>
      </c>
      <c r="K56" s="18" t="n">
        <v>519.86822317</v>
      </c>
      <c r="L56" s="20" t="n">
        <v>8.300529429999999</v>
      </c>
      <c r="M56" s="18" t="n">
        <v>511.472242</v>
      </c>
      <c r="N56" s="20" t="n">
        <v>3.24970706</v>
      </c>
      <c r="O56" s="18" t="s">
        <v>481</v>
      </c>
      <c r="P56" s="20" t="s">
        <v>481</v>
      </c>
      <c r="Q56" s="18" t="s">
        <v>481</v>
      </c>
      <c r="R56" s="20" t="s">
        <v>481</v>
      </c>
      <c r="S56" s="18" t="s">
        <v>481</v>
      </c>
      <c r="T56" s="20" t="s">
        <v>481</v>
      </c>
      <c r="U56" s="18" t="n">
        <v>482.24229463</v>
      </c>
      <c r="V56" s="20" t="n">
        <v>15.06297318</v>
      </c>
    </row>
    <row r="57" spans="1:22">
      <c r="A57" s="15" t="s">
        <v>532</v>
      </c>
      <c r="B57" s="17" t="n">
        <v>6513</v>
      </c>
      <c r="C57" s="18">
        <f>(0.0/B57*100)</f>
        <v/>
      </c>
      <c r="D57" s="19" t="n">
        <v>6513</v>
      </c>
      <c r="E57" s="18" t="n">
        <v>412.63171771</v>
      </c>
      <c r="F57" s="20" t="n">
        <v>3.4042388</v>
      </c>
      <c r="G57" s="18" t="n">
        <v>394.55764942</v>
      </c>
      <c r="H57" s="20" t="n">
        <v>3.32203525</v>
      </c>
      <c r="I57" s="18" t="n">
        <v>388.09162372</v>
      </c>
      <c r="J57" s="20" t="n">
        <v>4.40948479</v>
      </c>
      <c r="K57" s="18" t="n">
        <v>371.5393156</v>
      </c>
      <c r="L57" s="20" t="n">
        <v>4.42283332</v>
      </c>
      <c r="M57" s="18" t="s">
        <v>481</v>
      </c>
      <c r="N57" s="20" t="s">
        <v>481</v>
      </c>
      <c r="O57" s="18" t="s">
        <v>481</v>
      </c>
      <c r="P57" s="20" t="s">
        <v>481</v>
      </c>
      <c r="Q57" s="18" t="s">
        <v>481</v>
      </c>
      <c r="R57" s="20" t="s">
        <v>481</v>
      </c>
      <c r="S57" s="18" t="n">
        <v>338.82335535</v>
      </c>
      <c r="T57" s="20" t="n">
        <v>47.23481912</v>
      </c>
      <c r="U57" s="18" t="n">
        <v>380.903326</v>
      </c>
      <c r="V57" s="20" t="n">
        <v>9.31433017</v>
      </c>
    </row>
    <row r="58" spans="1:22">
      <c r="A58" s="15" t="s">
        <v>533</v>
      </c>
      <c r="B58" s="17" t="n">
        <v>7267</v>
      </c>
      <c r="C58" s="18">
        <f>(10.0/B58*100)</f>
        <v/>
      </c>
      <c r="D58" s="19" t="n">
        <v>7257</v>
      </c>
      <c r="E58" s="18" t="n">
        <v>410.46046186</v>
      </c>
      <c r="F58" s="20" t="n">
        <v>4.22584352</v>
      </c>
      <c r="G58" s="18" t="n">
        <v>412.05006902</v>
      </c>
      <c r="H58" s="20" t="n">
        <v>3.3313253</v>
      </c>
      <c r="I58" s="18" t="n">
        <v>419.48620528</v>
      </c>
      <c r="J58" s="20" t="n">
        <v>3.12144033</v>
      </c>
      <c r="K58" s="18" t="n">
        <v>410.16654121</v>
      </c>
      <c r="L58" s="20" t="n">
        <v>4.30034801</v>
      </c>
      <c r="M58" s="18" t="s">
        <v>481</v>
      </c>
      <c r="N58" s="20" t="s">
        <v>481</v>
      </c>
      <c r="O58" s="18" t="s">
        <v>481</v>
      </c>
      <c r="P58" s="20" t="s">
        <v>481</v>
      </c>
      <c r="Q58" s="18" t="n">
        <v>435.475</v>
      </c>
      <c r="R58" s="20" t="n">
        <v>41.40494142</v>
      </c>
      <c r="S58" s="18" t="n">
        <v>296.68919754</v>
      </c>
      <c r="T58" s="20" t="n">
        <v>24.85884812</v>
      </c>
      <c r="U58" s="18" t="n">
        <v>309.20236595</v>
      </c>
      <c r="V58" s="20" t="n">
        <v>13.15017063</v>
      </c>
    </row>
    <row r="59" spans="1:22">
      <c r="A59" s="15" t="s">
        <v>534</v>
      </c>
      <c r="B59" s="17" t="n">
        <v>4826</v>
      </c>
      <c r="C59" s="18">
        <f>(26.0/B59*100)</f>
        <v/>
      </c>
      <c r="D59" s="19" t="n">
        <v>4800</v>
      </c>
      <c r="E59" s="18" t="n">
        <v>318.03529789</v>
      </c>
      <c r="F59" s="20" t="n">
        <v>3.46871634</v>
      </c>
      <c r="G59" s="18" t="n">
        <v>360.11975954</v>
      </c>
      <c r="H59" s="20" t="n">
        <v>2.23128052</v>
      </c>
      <c r="I59" s="18" t="n">
        <v>368.9621446</v>
      </c>
      <c r="J59" s="20" t="n">
        <v>2.55519746</v>
      </c>
      <c r="K59" s="18" t="n">
        <v>339.83907431</v>
      </c>
      <c r="L59" s="20" t="n">
        <v>4.32591523</v>
      </c>
      <c r="M59" s="18" t="s">
        <v>481</v>
      </c>
      <c r="N59" s="20" t="s">
        <v>481</v>
      </c>
      <c r="O59" s="18" t="s">
        <v>481</v>
      </c>
      <c r="P59" s="20" t="s">
        <v>481</v>
      </c>
      <c r="Q59" s="18" t="n">
        <v>261.3012</v>
      </c>
      <c r="R59" s="20" t="n">
        <v>48.97098191</v>
      </c>
      <c r="S59" s="18" t="n">
        <v>291.14872029</v>
      </c>
      <c r="T59" s="20" t="n">
        <v>23.82837768</v>
      </c>
      <c r="U59" s="18" t="n">
        <v>283.52046759</v>
      </c>
      <c r="V59" s="20" t="n">
        <v>9.761352</v>
      </c>
    </row>
    <row r="60" spans="1:22">
      <c r="A60" s="15" t="s">
        <v>535</v>
      </c>
      <c r="B60" s="17" t="n">
        <v>4546</v>
      </c>
      <c r="C60" s="18">
        <f>(15.0/B60*100)</f>
        <v/>
      </c>
      <c r="D60" s="19" t="n">
        <v>4531</v>
      </c>
      <c r="E60" s="18" t="n">
        <v>378.77142563</v>
      </c>
      <c r="F60" s="20" t="n">
        <v>8.553191959999999</v>
      </c>
      <c r="G60" s="18" t="n">
        <v>339.66156797</v>
      </c>
      <c r="H60" s="20" t="n">
        <v>5.60203362</v>
      </c>
      <c r="I60" s="18" t="n">
        <v>348.74176881</v>
      </c>
      <c r="J60" s="20" t="n">
        <v>5.03507371</v>
      </c>
      <c r="K60" s="18" t="n">
        <v>337.21844447</v>
      </c>
      <c r="L60" s="20" t="n">
        <v>6.47679654</v>
      </c>
      <c r="M60" s="18" t="s">
        <v>481</v>
      </c>
      <c r="N60" s="20" t="s">
        <v>481</v>
      </c>
      <c r="O60" s="18" t="s">
        <v>481</v>
      </c>
      <c r="P60" s="20" t="s">
        <v>481</v>
      </c>
      <c r="Q60" s="18" t="s">
        <v>481</v>
      </c>
      <c r="R60" s="20" t="s">
        <v>481</v>
      </c>
      <c r="S60" s="18" t="n">
        <v>255.84678763</v>
      </c>
      <c r="T60" s="20" t="n">
        <v>21.88336585</v>
      </c>
      <c r="U60" s="18" t="n">
        <v>314.5379128</v>
      </c>
      <c r="V60" s="20" t="n">
        <v>11.37910202</v>
      </c>
    </row>
    <row r="61" spans="1:22">
      <c r="A61" s="15" t="s">
        <v>536</v>
      </c>
      <c r="B61" s="17" t="n">
        <v>6525</v>
      </c>
      <c r="C61" s="18">
        <f>(164.0/B61*100)</f>
        <v/>
      </c>
      <c r="D61" s="19" t="n">
        <v>6361</v>
      </c>
      <c r="E61" s="18" t="n">
        <v>509.47278597</v>
      </c>
      <c r="F61" s="20" t="n">
        <v>3.45280571</v>
      </c>
      <c r="G61" s="18" t="n">
        <v>468.25652211</v>
      </c>
      <c r="H61" s="20" t="n">
        <v>3.5925116</v>
      </c>
      <c r="I61" s="18" t="n">
        <v>463.8327036</v>
      </c>
      <c r="J61" s="20" t="n">
        <v>3.77399754</v>
      </c>
      <c r="K61" s="18" t="n">
        <v>453.12801871</v>
      </c>
      <c r="L61" s="20" t="n">
        <v>5.12167116</v>
      </c>
      <c r="M61" s="18" t="n">
        <v>383.6044198</v>
      </c>
      <c r="N61" s="20" t="n">
        <v>9.387721190000001</v>
      </c>
      <c r="O61" s="18" t="s">
        <v>481</v>
      </c>
      <c r="P61" s="20" t="s">
        <v>481</v>
      </c>
      <c r="Q61" s="18" t="s">
        <v>481</v>
      </c>
      <c r="R61" s="20" t="s">
        <v>481</v>
      </c>
      <c r="S61" s="18" t="s">
        <v>481</v>
      </c>
      <c r="T61" s="20" t="s">
        <v>481</v>
      </c>
      <c r="U61" s="18" t="n">
        <v>395.26282938</v>
      </c>
      <c r="V61" s="20" t="n">
        <v>10.65962126</v>
      </c>
    </row>
    <row r="62" spans="1:22">
      <c r="A62" s="15" t="s">
        <v>537</v>
      </c>
      <c r="B62" s="17" t="n">
        <v>4476</v>
      </c>
      <c r="C62" s="18">
        <f>(3.0/B62*100)</f>
        <v/>
      </c>
      <c r="D62" s="19" t="n">
        <v>4473</v>
      </c>
      <c r="E62" s="18" t="n">
        <v>527.03193215</v>
      </c>
      <c r="F62" s="20" t="n">
        <v>1.9697418</v>
      </c>
      <c r="G62" s="18" t="n">
        <v>499.70738408</v>
      </c>
      <c r="H62" s="20" t="n">
        <v>2.32993019</v>
      </c>
      <c r="I62" s="18" t="n">
        <v>496.48359084</v>
      </c>
      <c r="J62" s="20" t="n">
        <v>4.04147749</v>
      </c>
      <c r="K62" s="18" t="n">
        <v>498.47447044</v>
      </c>
      <c r="L62" s="20" t="n">
        <v>7.94989751</v>
      </c>
      <c r="M62" s="18" t="n">
        <v>489.95828195</v>
      </c>
      <c r="N62" s="20" t="n">
        <v>4.45531942</v>
      </c>
      <c r="O62" s="18" t="s">
        <v>481</v>
      </c>
      <c r="P62" s="20" t="s">
        <v>481</v>
      </c>
      <c r="Q62" s="18" t="s">
        <v>481</v>
      </c>
      <c r="R62" s="20" t="s">
        <v>481</v>
      </c>
      <c r="S62" s="18" t="s">
        <v>481</v>
      </c>
      <c r="T62" s="20" t="s">
        <v>481</v>
      </c>
      <c r="U62" s="18" t="n">
        <v>469.00608344</v>
      </c>
      <c r="V62" s="20" t="n">
        <v>19.85210239</v>
      </c>
    </row>
    <row r="63" spans="1:22">
      <c r="A63" s="15" t="s">
        <v>538</v>
      </c>
      <c r="B63" s="17" t="n">
        <v>5324</v>
      </c>
      <c r="C63" s="18">
        <f>(13.0/B63*100)</f>
        <v/>
      </c>
      <c r="D63" s="19" t="n">
        <v>5311</v>
      </c>
      <c r="E63" s="18" t="n">
        <v>346.0097318</v>
      </c>
      <c r="F63" s="20" t="n">
        <v>4.43321963</v>
      </c>
      <c r="G63" s="18" t="n">
        <v>353.96005924</v>
      </c>
      <c r="H63" s="20" t="n">
        <v>2.36259077</v>
      </c>
      <c r="I63" s="18" t="n">
        <v>363.46439645</v>
      </c>
      <c r="J63" s="20" t="n">
        <v>3.50142104</v>
      </c>
      <c r="K63" s="18" t="n">
        <v>351.3974336</v>
      </c>
      <c r="L63" s="20" t="n">
        <v>5.63206005</v>
      </c>
      <c r="M63" s="18" t="s">
        <v>481</v>
      </c>
      <c r="N63" s="20" t="s">
        <v>481</v>
      </c>
      <c r="O63" s="18" t="s">
        <v>481</v>
      </c>
      <c r="P63" s="20" t="s">
        <v>481</v>
      </c>
      <c r="Q63" s="18" t="n">
        <v>380.14853188</v>
      </c>
      <c r="R63" s="20" t="n">
        <v>59.69961149</v>
      </c>
      <c r="S63" s="18" t="n">
        <v>268.20573694</v>
      </c>
      <c r="T63" s="20" t="n">
        <v>50.5315622</v>
      </c>
      <c r="U63" s="18" t="n">
        <v>318.15288513</v>
      </c>
      <c r="V63" s="20" t="n">
        <v>6.12173956</v>
      </c>
    </row>
    <row r="64" spans="1:22">
      <c r="A64" s="15" t="s">
        <v>539</v>
      </c>
      <c r="B64" s="17" t="n">
        <v>3634</v>
      </c>
      <c r="C64" s="18">
        <f>(3.0/B64*100)</f>
        <v/>
      </c>
      <c r="D64" s="19" t="n">
        <v>3631</v>
      </c>
      <c r="E64" s="18" t="n">
        <v>454.93255945</v>
      </c>
      <c r="F64" s="20" t="n">
        <v>5.01351404</v>
      </c>
      <c r="G64" s="18" t="n">
        <v>457.045435</v>
      </c>
      <c r="H64" s="20" t="n">
        <v>2.87678754</v>
      </c>
      <c r="I64" s="18" t="n">
        <v>455.91956725</v>
      </c>
      <c r="J64" s="20" t="n">
        <v>4.04354359</v>
      </c>
      <c r="K64" s="18" t="n">
        <v>420.71784578</v>
      </c>
      <c r="L64" s="20" t="n">
        <v>8.304870530000001</v>
      </c>
      <c r="M64" s="18" t="s">
        <v>481</v>
      </c>
      <c r="N64" s="20" t="s">
        <v>481</v>
      </c>
      <c r="O64" s="18" t="s">
        <v>481</v>
      </c>
      <c r="P64" s="20" t="s">
        <v>481</v>
      </c>
      <c r="Q64" s="18" t="s">
        <v>481</v>
      </c>
      <c r="R64" s="20" t="s">
        <v>481</v>
      </c>
      <c r="S64" s="18" t="n">
        <v>311.10597858</v>
      </c>
      <c r="T64" s="20" t="n">
        <v>49.05317428</v>
      </c>
      <c r="U64" s="18" t="n">
        <v>277.7376759</v>
      </c>
      <c r="V64" s="20" t="n">
        <v>8.92087791</v>
      </c>
    </row>
    <row r="65" spans="1:22">
      <c r="A65" s="15" t="s">
        <v>540</v>
      </c>
      <c r="B65" s="17" t="n">
        <v>5325</v>
      </c>
      <c r="C65" s="18">
        <f>(14.0/B65*100)</f>
        <v/>
      </c>
      <c r="D65" s="19" t="n">
        <v>5311</v>
      </c>
      <c r="E65" s="18" t="n">
        <v>429.49691591</v>
      </c>
      <c r="F65" s="20" t="n">
        <v>4.73479171</v>
      </c>
      <c r="G65" s="18" t="n">
        <v>415.26861591</v>
      </c>
      <c r="H65" s="20" t="n">
        <v>3.17948356</v>
      </c>
      <c r="I65" s="18" t="n">
        <v>425.13459828</v>
      </c>
      <c r="J65" s="20" t="n">
        <v>3.23982015</v>
      </c>
      <c r="K65" s="18" t="n">
        <v>416.90137615</v>
      </c>
      <c r="L65" s="20" t="n">
        <v>5.60013312</v>
      </c>
      <c r="M65" s="18" t="s">
        <v>481</v>
      </c>
      <c r="N65" s="20" t="s">
        <v>481</v>
      </c>
      <c r="O65" s="18" t="s">
        <v>481</v>
      </c>
      <c r="P65" s="20" t="s">
        <v>481</v>
      </c>
      <c r="Q65" s="18" t="n">
        <v>338.81788948</v>
      </c>
      <c r="R65" s="20" t="n">
        <v>28.59503556</v>
      </c>
      <c r="S65" s="18" t="s">
        <v>481</v>
      </c>
      <c r="T65" s="20" t="s">
        <v>481</v>
      </c>
      <c r="U65" s="18" t="n">
        <v>321.9987829</v>
      </c>
      <c r="V65" s="20" t="n">
        <v>8.019962509999999</v>
      </c>
    </row>
    <row r="66" spans="1:22">
      <c r="A66" s="15" t="s">
        <v>541</v>
      </c>
      <c r="B66" s="17" t="n">
        <v>5665</v>
      </c>
      <c r="C66" s="18">
        <f>(87.0/B66*100)</f>
        <v/>
      </c>
      <c r="D66" s="19" t="n">
        <v>5578</v>
      </c>
      <c r="E66" s="18" t="n">
        <v>453.28010272</v>
      </c>
      <c r="F66" s="20" t="n">
        <v>3.59603109</v>
      </c>
      <c r="G66" s="18" t="n">
        <v>438.58238608</v>
      </c>
      <c r="H66" s="20" t="n">
        <v>2.62571053</v>
      </c>
      <c r="I66" s="18" t="n">
        <v>442.949031</v>
      </c>
      <c r="J66" s="20" t="n">
        <v>3.96383033</v>
      </c>
      <c r="K66" s="18" t="n">
        <v>441.3421153</v>
      </c>
      <c r="L66" s="20" t="n">
        <v>5.36192564</v>
      </c>
      <c r="M66" s="18" t="n">
        <v>375.03384174</v>
      </c>
      <c r="N66" s="20" t="n">
        <v>4.57448314</v>
      </c>
      <c r="O66" s="18" t="s">
        <v>481</v>
      </c>
      <c r="P66" s="20" t="s">
        <v>481</v>
      </c>
      <c r="Q66" s="18" t="s">
        <v>481</v>
      </c>
      <c r="R66" s="20" t="s">
        <v>481</v>
      </c>
      <c r="S66" s="18" t="s">
        <v>481</v>
      </c>
      <c r="T66" s="20" t="s">
        <v>481</v>
      </c>
      <c r="U66" s="18" t="n">
        <v>356.47802916</v>
      </c>
      <c r="V66" s="20" t="n">
        <v>3.96213092</v>
      </c>
    </row>
    <row r="67" spans="1:22">
      <c r="A67" s="15" t="s">
        <v>542</v>
      </c>
      <c r="B67" s="17" t="n">
        <v>6971</v>
      </c>
      <c r="C67" s="18">
        <f>(694.0/B67*100)</f>
        <v/>
      </c>
      <c r="D67" s="19" t="n">
        <v>6277</v>
      </c>
      <c r="E67" s="18" t="n">
        <v>424.10913376</v>
      </c>
      <c r="F67" s="20" t="n">
        <v>5.20731777</v>
      </c>
      <c r="G67" s="18" t="n">
        <v>410.10133178</v>
      </c>
      <c r="H67" s="20" t="n">
        <v>3.51334203</v>
      </c>
      <c r="I67" s="18" t="n">
        <v>412.8448419</v>
      </c>
      <c r="J67" s="20" t="n">
        <v>3.81338194</v>
      </c>
      <c r="K67" s="18" t="n">
        <v>390.41507696</v>
      </c>
      <c r="L67" s="20" t="n">
        <v>6.66476836</v>
      </c>
      <c r="M67" s="18" t="n">
        <v>362.89280251</v>
      </c>
      <c r="N67" s="20" t="n">
        <v>6.96386695</v>
      </c>
      <c r="O67" s="18" t="s">
        <v>481</v>
      </c>
      <c r="P67" s="20" t="s">
        <v>481</v>
      </c>
      <c r="Q67" s="18" t="s">
        <v>481</v>
      </c>
      <c r="R67" s="20" t="s">
        <v>481</v>
      </c>
      <c r="S67" s="18" t="s">
        <v>481</v>
      </c>
      <c r="T67" s="20" t="s">
        <v>481</v>
      </c>
      <c r="U67" s="18" t="n">
        <v>329.24885517</v>
      </c>
      <c r="V67" s="20" t="n">
        <v>8.535807269999999</v>
      </c>
    </row>
    <row r="68" spans="1:22">
      <c r="A68" s="15" t="s">
        <v>543</v>
      </c>
      <c r="B68" s="17" t="n">
        <v>12083</v>
      </c>
      <c r="C68" s="18">
        <f>(31.0/B68*100)</f>
        <v/>
      </c>
      <c r="D68" s="19" t="n">
        <v>12052</v>
      </c>
      <c r="E68" s="18" t="n">
        <v>421.03746447</v>
      </c>
      <c r="F68" s="20" t="n">
        <v>2.81306394</v>
      </c>
      <c r="G68" s="18" t="n">
        <v>420.03888343</v>
      </c>
      <c r="H68" s="20" t="n">
        <v>1.84810212</v>
      </c>
      <c r="I68" s="18" t="n">
        <v>425.05136154</v>
      </c>
      <c r="J68" s="20" t="n">
        <v>2.19436424</v>
      </c>
      <c r="K68" s="18" t="n">
        <v>420.00482077</v>
      </c>
      <c r="L68" s="20" t="n">
        <v>3.61876812</v>
      </c>
      <c r="M68" s="18" t="n">
        <v>328.28585839</v>
      </c>
      <c r="N68" s="20" t="n">
        <v>3.23835827</v>
      </c>
      <c r="O68" s="18" t="s">
        <v>481</v>
      </c>
      <c r="P68" s="20" t="s">
        <v>481</v>
      </c>
      <c r="Q68" s="18" t="s">
        <v>481</v>
      </c>
      <c r="R68" s="20" t="s">
        <v>481</v>
      </c>
      <c r="S68" s="18" t="s">
        <v>481</v>
      </c>
      <c r="T68" s="20" t="s">
        <v>481</v>
      </c>
      <c r="U68" s="18" t="n">
        <v>339.11212307</v>
      </c>
      <c r="V68" s="20" t="n">
        <v>4.6783641</v>
      </c>
    </row>
    <row r="69" spans="1:22">
      <c r="A69" s="15" t="s">
        <v>544</v>
      </c>
      <c r="B69" s="17" t="n">
        <v>4876</v>
      </c>
      <c r="C69" s="18">
        <f>(0.0/B69*100)</f>
        <v/>
      </c>
      <c r="D69" s="19" t="n">
        <v>4876</v>
      </c>
      <c r="E69" s="18" t="n">
        <v>443.11251686</v>
      </c>
      <c r="F69" s="20" t="n">
        <v>4.98364062</v>
      </c>
      <c r="G69" s="18" t="n">
        <v>428.35908742</v>
      </c>
      <c r="H69" s="20" t="n">
        <v>4.24224594</v>
      </c>
      <c r="I69" s="18" t="n">
        <v>439.62817636</v>
      </c>
      <c r="J69" s="20" t="n">
        <v>5.90381245</v>
      </c>
      <c r="K69" s="18" t="n">
        <v>422.2826319</v>
      </c>
      <c r="L69" s="20" t="n">
        <v>7.11267447</v>
      </c>
      <c r="M69" s="18" t="s">
        <v>481</v>
      </c>
      <c r="N69" s="20" t="s">
        <v>481</v>
      </c>
      <c r="O69" s="18" t="s">
        <v>481</v>
      </c>
      <c r="P69" s="20" t="s">
        <v>481</v>
      </c>
      <c r="Q69" s="18" t="s">
        <v>481</v>
      </c>
      <c r="R69" s="20" t="s">
        <v>481</v>
      </c>
      <c r="S69" s="18" t="s">
        <v>481</v>
      </c>
      <c r="T69" s="20" t="s">
        <v>481</v>
      </c>
      <c r="U69" s="18" t="n">
        <v>340.86307354</v>
      </c>
      <c r="V69" s="20" t="n">
        <v>27.26771406</v>
      </c>
    </row>
    <row r="70" spans="1:22">
      <c r="A70" s="15" t="s">
        <v>545</v>
      </c>
      <c r="B70" s="17" t="n">
        <v>6036</v>
      </c>
      <c r="C70" s="18">
        <f>(223.0/B70*100)</f>
        <v/>
      </c>
      <c r="D70" s="19" t="n">
        <v>5813</v>
      </c>
      <c r="E70" s="18" t="n">
        <v>524.0020244900001</v>
      </c>
      <c r="F70" s="20" t="n">
        <v>4.32654849</v>
      </c>
      <c r="G70" s="18" t="n">
        <v>499.20553227</v>
      </c>
      <c r="H70" s="20" t="n">
        <v>3.78802723</v>
      </c>
      <c r="I70" s="18" t="n">
        <v>491.5827735</v>
      </c>
      <c r="J70" s="20" t="n">
        <v>3.88261636</v>
      </c>
      <c r="K70" s="18" t="n">
        <v>489.93040878</v>
      </c>
      <c r="L70" s="20" t="n">
        <v>6.53498482</v>
      </c>
      <c r="M70" s="18" t="n">
        <v>432.50302033</v>
      </c>
      <c r="N70" s="20" t="n">
        <v>6.8787403</v>
      </c>
      <c r="O70" s="18" t="s">
        <v>481</v>
      </c>
      <c r="P70" s="20" t="s">
        <v>481</v>
      </c>
      <c r="Q70" s="18" t="s">
        <v>481</v>
      </c>
      <c r="R70" s="20" t="s">
        <v>481</v>
      </c>
      <c r="S70" s="18" t="s">
        <v>481</v>
      </c>
      <c r="T70" s="20" t="s">
        <v>481</v>
      </c>
      <c r="U70" s="18" t="n">
        <v>460.51002399</v>
      </c>
      <c r="V70" s="20" t="n">
        <v>9.261461690000001</v>
      </c>
    </row>
    <row r="71" spans="1:22">
      <c r="A71" s="15" t="s">
        <v>546</v>
      </c>
      <c r="B71" s="17" t="n">
        <v>6115</v>
      </c>
      <c r="C71" s="18">
        <f>(30.0/B71*100)</f>
        <v/>
      </c>
      <c r="D71" s="19" t="n">
        <v>6085</v>
      </c>
      <c r="E71" s="18" t="n">
        <v>561.29766455</v>
      </c>
      <c r="F71" s="20" t="n">
        <v>3.42858647</v>
      </c>
      <c r="G71" s="18" t="n">
        <v>539.1038363</v>
      </c>
      <c r="H71" s="20" t="n">
        <v>2.08380521</v>
      </c>
      <c r="I71" s="18" t="n">
        <v>537.6288942800001</v>
      </c>
      <c r="J71" s="20" t="n">
        <v>3.34483292</v>
      </c>
      <c r="K71" s="18" t="n">
        <v>520.00023943</v>
      </c>
      <c r="L71" s="20" t="n">
        <v>5.94485565</v>
      </c>
      <c r="M71" s="18" t="n">
        <v>434.90114573</v>
      </c>
      <c r="N71" s="20" t="n">
        <v>6.3583381</v>
      </c>
      <c r="O71" s="18" t="s">
        <v>481</v>
      </c>
      <c r="P71" s="20" t="s">
        <v>481</v>
      </c>
      <c r="Q71" s="18" t="s">
        <v>481</v>
      </c>
      <c r="R71" s="20" t="s">
        <v>481</v>
      </c>
      <c r="S71" s="18" t="s">
        <v>481</v>
      </c>
      <c r="T71" s="20" t="s">
        <v>481</v>
      </c>
      <c r="U71" s="18" t="n">
        <v>465.95985303</v>
      </c>
      <c r="V71" s="20" t="n">
        <v>20.35463274</v>
      </c>
    </row>
    <row r="72" spans="1:22">
      <c r="A72" s="15" t="s">
        <v>547</v>
      </c>
      <c r="B72" s="17" t="n">
        <v>7708</v>
      </c>
      <c r="C72" s="18">
        <f>(5.0/B72*100)</f>
        <v/>
      </c>
      <c r="D72" s="19" t="n">
        <v>7703</v>
      </c>
      <c r="E72" s="18" t="n">
        <v>520.62456113</v>
      </c>
      <c r="F72" s="20" t="n">
        <v>4.30681405</v>
      </c>
      <c r="G72" s="18" t="n">
        <v>496.10418796</v>
      </c>
      <c r="H72" s="20" t="n">
        <v>2.92366381</v>
      </c>
      <c r="I72" s="18" t="n">
        <v>495.85593206</v>
      </c>
      <c r="J72" s="20" t="n">
        <v>3.56463541</v>
      </c>
      <c r="K72" s="18" t="n">
        <v>498.44222103</v>
      </c>
      <c r="L72" s="20" t="n">
        <v>5.3264363</v>
      </c>
      <c r="M72" s="18" t="n">
        <v>444.00457368</v>
      </c>
      <c r="N72" s="20" t="n">
        <v>7.84830689</v>
      </c>
      <c r="O72" s="18" t="s">
        <v>481</v>
      </c>
      <c r="P72" s="20" t="s">
        <v>481</v>
      </c>
      <c r="Q72" s="18" t="s">
        <v>481</v>
      </c>
      <c r="R72" s="20" t="s">
        <v>481</v>
      </c>
      <c r="S72" s="18" t="s">
        <v>481</v>
      </c>
      <c r="T72" s="20" t="s">
        <v>481</v>
      </c>
      <c r="U72" s="18" t="n">
        <v>444.88604577</v>
      </c>
      <c r="V72" s="20" t="n">
        <v>26.8443949</v>
      </c>
    </row>
    <row r="73" spans="1:22">
      <c r="A73" s="15" t="s">
        <v>548</v>
      </c>
      <c r="B73" s="17" t="n">
        <v>8249</v>
      </c>
      <c r="C73" s="18">
        <f>(185.0/B73*100)</f>
        <v/>
      </c>
      <c r="D73" s="19" t="n">
        <v>8064</v>
      </c>
      <c r="E73" s="18" t="n">
        <v>437.55506543</v>
      </c>
      <c r="F73" s="20" t="n">
        <v>5.6176603</v>
      </c>
      <c r="G73" s="18" t="n">
        <v>412.24868767</v>
      </c>
      <c r="H73" s="20" t="n">
        <v>3.71587205</v>
      </c>
      <c r="I73" s="18" t="n">
        <v>411.23351186</v>
      </c>
      <c r="J73" s="20" t="n">
        <v>4.2815633</v>
      </c>
      <c r="K73" s="18" t="n">
        <v>394.4689421</v>
      </c>
      <c r="L73" s="20" t="n">
        <v>5.46526918</v>
      </c>
      <c r="M73" s="18" t="n">
        <v>377.38336375</v>
      </c>
      <c r="N73" s="20" t="n">
        <v>4.3272088</v>
      </c>
      <c r="O73" s="18" t="s">
        <v>481</v>
      </c>
      <c r="P73" s="20" t="s">
        <v>481</v>
      </c>
      <c r="Q73" s="18" t="s">
        <v>481</v>
      </c>
      <c r="R73" s="20" t="s">
        <v>481</v>
      </c>
      <c r="S73" s="18" t="s">
        <v>481</v>
      </c>
      <c r="T73" s="20" t="s">
        <v>481</v>
      </c>
      <c r="U73" s="18" t="n">
        <v>357.94500973</v>
      </c>
      <c r="V73" s="20" t="n">
        <v>11.2844003</v>
      </c>
    </row>
    <row r="74" spans="1:22">
      <c r="A74" s="15" t="s">
        <v>549</v>
      </c>
      <c r="B74" s="17" t="n">
        <v>4692</v>
      </c>
      <c r="C74" s="18">
        <f>(82.0/B74*100)</f>
        <v/>
      </c>
      <c r="D74" s="19" t="n">
        <v>4610</v>
      </c>
      <c r="E74" s="18" t="n">
        <v>457.77138336</v>
      </c>
      <c r="F74" s="20" t="n">
        <v>3.83882783</v>
      </c>
      <c r="G74" s="18" t="n">
        <v>431.68540279</v>
      </c>
      <c r="H74" s="20" t="n">
        <v>2.87553465</v>
      </c>
      <c r="I74" s="18" t="n">
        <v>428.15021873</v>
      </c>
      <c r="J74" s="20" t="n">
        <v>3.55839441</v>
      </c>
      <c r="K74" s="18" t="n">
        <v>404.65353798</v>
      </c>
      <c r="L74" s="20" t="n">
        <v>5.47195285</v>
      </c>
      <c r="M74" s="18" t="s">
        <v>481</v>
      </c>
      <c r="N74" s="20" t="s">
        <v>481</v>
      </c>
      <c r="O74" s="18" t="s">
        <v>481</v>
      </c>
      <c r="P74" s="20" t="s">
        <v>481</v>
      </c>
      <c r="Q74" s="18" t="s">
        <v>481</v>
      </c>
      <c r="R74" s="20" t="s">
        <v>481</v>
      </c>
      <c r="S74" s="18" t="n">
        <v>347.31102524</v>
      </c>
      <c r="T74" s="20" t="n">
        <v>35.41076891</v>
      </c>
      <c r="U74" s="18" t="n">
        <v>359.13247894</v>
      </c>
      <c r="V74" s="20" t="n">
        <v>6.32861896</v>
      </c>
    </row>
    <row r="75" spans="1:22">
      <c r="A75" s="15" t="s">
        <v>550</v>
      </c>
      <c r="B75" s="17" t="n">
        <v>5375</v>
      </c>
      <c r="C75" s="18">
        <f>(277.0/B75*100)</f>
        <v/>
      </c>
      <c r="D75" s="19" t="n">
        <v>5098</v>
      </c>
      <c r="E75" s="18" t="n">
        <v>382.54411158</v>
      </c>
      <c r="F75" s="20" t="n">
        <v>4.62927055</v>
      </c>
      <c r="G75" s="18" t="n">
        <v>361.70238116</v>
      </c>
      <c r="H75" s="20" t="n">
        <v>4.00912863</v>
      </c>
      <c r="I75" s="18" t="n">
        <v>367.20440902</v>
      </c>
      <c r="J75" s="20" t="n">
        <v>3.63360257</v>
      </c>
      <c r="K75" s="18" t="n">
        <v>366.59794686</v>
      </c>
      <c r="L75" s="20" t="n">
        <v>4.08064522</v>
      </c>
      <c r="M75" s="18" t="n">
        <v>325.98411213</v>
      </c>
      <c r="N75" s="20" t="n">
        <v>6.90174597</v>
      </c>
      <c r="O75" s="18" t="s">
        <v>481</v>
      </c>
      <c r="P75" s="20" t="s">
        <v>481</v>
      </c>
      <c r="Q75" s="18" t="s">
        <v>481</v>
      </c>
      <c r="R75" s="20" t="s">
        <v>481</v>
      </c>
      <c r="S75" s="18" t="s">
        <v>481</v>
      </c>
      <c r="T75" s="20" t="s">
        <v>481</v>
      </c>
      <c r="U75" s="18" t="n">
        <v>321.3249265</v>
      </c>
      <c r="V75" s="20" t="n">
        <v>6.17198863</v>
      </c>
    </row>
    <row r="76" spans="1:22">
      <c r="A76" s="15" t="s">
        <v>551</v>
      </c>
      <c r="B76" s="17" t="n">
        <v>14167</v>
      </c>
      <c r="C76" s="18">
        <f>(234.0/B76*100)</f>
        <v/>
      </c>
      <c r="D76" s="19" t="n">
        <v>13933</v>
      </c>
      <c r="E76" s="18" t="n">
        <v>445.63383784</v>
      </c>
      <c r="F76" s="20" t="n">
        <v>4.18328412</v>
      </c>
      <c r="G76" s="18" t="n">
        <v>439.76505612</v>
      </c>
      <c r="H76" s="20" t="n">
        <v>3.37028835</v>
      </c>
      <c r="I76" s="18" t="n">
        <v>445.96972456</v>
      </c>
      <c r="J76" s="20" t="n">
        <v>3.31839166</v>
      </c>
      <c r="K76" s="18" t="n">
        <v>430.42197584</v>
      </c>
      <c r="L76" s="20" t="n">
        <v>5.2311184</v>
      </c>
      <c r="M76" s="18" t="n">
        <v>400.94788857</v>
      </c>
      <c r="N76" s="20" t="n">
        <v>5.3177581</v>
      </c>
      <c r="O76" s="18" t="s">
        <v>481</v>
      </c>
      <c r="P76" s="20" t="s">
        <v>481</v>
      </c>
      <c r="Q76" s="18" t="s">
        <v>481</v>
      </c>
      <c r="R76" s="20" t="s">
        <v>481</v>
      </c>
      <c r="S76" s="18" t="s">
        <v>481</v>
      </c>
      <c r="T76" s="20" t="s">
        <v>481</v>
      </c>
      <c r="U76" s="18" t="n">
        <v>356.63962311</v>
      </c>
      <c r="V76" s="20" t="n">
        <v>7.78122901</v>
      </c>
    </row>
    <row r="77" spans="1:22">
      <c r="A77" s="15" t="s">
        <v>552</v>
      </c>
      <c r="B77" s="17" t="n">
        <v>6062</v>
      </c>
      <c r="C77" s="18">
        <f>(261.0/B77*100)</f>
        <v/>
      </c>
      <c r="D77" s="19" t="n">
        <v>5801</v>
      </c>
      <c r="E77" s="18" t="n">
        <v>470.5155794</v>
      </c>
      <c r="F77" s="20" t="n">
        <v>4.10229442</v>
      </c>
      <c r="G77" s="18" t="n">
        <v>454.36449996</v>
      </c>
      <c r="H77" s="20" t="n">
        <v>3.23504539</v>
      </c>
      <c r="I77" s="18" t="n">
        <v>437.48488283</v>
      </c>
      <c r="J77" s="20" t="n">
        <v>4.91488795</v>
      </c>
      <c r="K77" s="18" t="n">
        <v>416.63173185</v>
      </c>
      <c r="L77" s="20" t="n">
        <v>7.38710123</v>
      </c>
      <c r="M77" s="18" t="n">
        <v>375.78327184</v>
      </c>
      <c r="N77" s="20" t="n">
        <v>5.9843522</v>
      </c>
      <c r="O77" s="18" t="s">
        <v>481</v>
      </c>
      <c r="P77" s="20" t="s">
        <v>481</v>
      </c>
      <c r="Q77" s="18" t="s">
        <v>481</v>
      </c>
      <c r="R77" s="20" t="s">
        <v>481</v>
      </c>
      <c r="S77" s="18" t="s">
        <v>481</v>
      </c>
      <c r="T77" s="20" t="s">
        <v>481</v>
      </c>
      <c r="U77" s="18" t="n">
        <v>383.09516955</v>
      </c>
      <c r="V77" s="20" t="n">
        <v>4.62843361</v>
      </c>
    </row>
    <row r="78" spans="1:22">
      <c r="A78" s="15" t="s">
        <v>553</v>
      </c>
      <c r="B78" s="17" t="n">
        <v>5826</v>
      </c>
      <c r="C78" s="18">
        <f>(0.0/B78*100)</f>
        <v/>
      </c>
      <c r="D78" s="19" t="n">
        <v>5826</v>
      </c>
      <c r="E78" s="18" t="n">
        <v>498.90873163</v>
      </c>
      <c r="F78" s="20" t="n">
        <v>5.22443369</v>
      </c>
      <c r="G78" s="18" t="n">
        <v>485.74998042</v>
      </c>
      <c r="H78" s="20" t="n">
        <v>3.85139834</v>
      </c>
      <c r="I78" s="18" t="n">
        <v>482.20761255</v>
      </c>
      <c r="J78" s="20" t="n">
        <v>4.32625708</v>
      </c>
      <c r="K78" s="18" t="n">
        <v>474.26512585</v>
      </c>
      <c r="L78" s="20" t="n">
        <v>5.41042865</v>
      </c>
      <c r="M78" s="18" t="s">
        <v>481</v>
      </c>
      <c r="N78" s="20" t="s">
        <v>481</v>
      </c>
      <c r="O78" s="18" t="s">
        <v>481</v>
      </c>
      <c r="P78" s="20" t="s">
        <v>481</v>
      </c>
      <c r="Q78" s="18" t="n">
        <v>279.6191</v>
      </c>
      <c r="R78" s="20" t="n">
        <v>47.45639091</v>
      </c>
      <c r="S78" s="18" t="n">
        <v>283.8465</v>
      </c>
      <c r="T78" s="20" t="n">
        <v>40.85821469</v>
      </c>
      <c r="U78" s="18" t="n">
        <v>434.99728903</v>
      </c>
      <c r="V78" s="20" t="n">
        <v>32.84258701</v>
      </c>
    </row>
    <row customHeight="1" ht="25" r="79" spans="1:22">
      <c r="A79" s="15" t="s">
        <v>554</v>
      </c>
      <c r="B79" s="17" t="n">
        <v>1657</v>
      </c>
      <c r="C79" s="18">
        <f>(41.0/B79*100)</f>
        <v/>
      </c>
      <c r="D79" s="19" t="n">
        <v>1616</v>
      </c>
      <c r="E79" s="18" t="n">
        <v>496.00468356</v>
      </c>
      <c r="F79" s="20" t="n">
        <v>8.23219948</v>
      </c>
      <c r="G79" s="18" t="n">
        <v>477.03280619</v>
      </c>
      <c r="H79" s="20" t="n">
        <v>8.19698679</v>
      </c>
      <c r="I79" s="18" t="n">
        <v>446.96821807</v>
      </c>
      <c r="J79" s="20" t="n">
        <v>8.91035769</v>
      </c>
      <c r="K79" s="18" t="n">
        <v>435.1159013</v>
      </c>
      <c r="L79" s="20" t="n">
        <v>14.63585768</v>
      </c>
      <c r="M79" s="18" t="s">
        <v>481</v>
      </c>
      <c r="N79" s="20" t="s">
        <v>481</v>
      </c>
      <c r="O79" s="18" t="s">
        <v>481</v>
      </c>
      <c r="P79" s="20" t="s">
        <v>481</v>
      </c>
      <c r="Q79" s="18" t="s">
        <v>481</v>
      </c>
      <c r="R79" s="20" t="s">
        <v>481</v>
      </c>
      <c r="S79" s="18" t="n">
        <v>454.0486</v>
      </c>
      <c r="T79" s="20" t="n">
        <v>27.73899048</v>
      </c>
      <c r="U79" s="18" t="n">
        <v>369.72535825</v>
      </c>
      <c r="V79" s="20" t="n">
        <v>18.00576542</v>
      </c>
    </row>
    <row r="80" spans="1:22">
      <c r="A80" s="15" t="s">
        <v>555</v>
      </c>
      <c r="B80" s="17" t="n">
        <v>7841</v>
      </c>
      <c r="C80" s="18">
        <f>(0.0/B80*100)</f>
        <v/>
      </c>
      <c r="D80" s="19" t="n">
        <v>7841</v>
      </c>
      <c r="E80" s="18" t="n">
        <v>426.786312</v>
      </c>
      <c r="F80" s="20" t="n">
        <v>6.95059838</v>
      </c>
      <c r="G80" s="18" t="n">
        <v>423.78372602</v>
      </c>
      <c r="H80" s="20" t="n">
        <v>4.34675839</v>
      </c>
      <c r="I80" s="18" t="n">
        <v>428.28189619</v>
      </c>
      <c r="J80" s="20" t="n">
        <v>4.1948818</v>
      </c>
      <c r="K80" s="18" t="n">
        <v>431.9729594</v>
      </c>
      <c r="L80" s="20" t="n">
        <v>4.53083742</v>
      </c>
      <c r="M80" s="18" t="s">
        <v>481</v>
      </c>
      <c r="N80" s="20" t="s">
        <v>481</v>
      </c>
      <c r="O80" s="18" t="s">
        <v>481</v>
      </c>
      <c r="P80" s="20" t="s">
        <v>481</v>
      </c>
      <c r="Q80" s="18" t="s">
        <v>481</v>
      </c>
      <c r="R80" s="20" t="s">
        <v>481</v>
      </c>
      <c r="S80" s="18" t="s">
        <v>481</v>
      </c>
      <c r="T80" s="20" t="s">
        <v>481</v>
      </c>
      <c r="U80" s="18" t="n">
        <v>368.56471737</v>
      </c>
      <c r="V80" s="20" t="n">
        <v>38.17419411</v>
      </c>
    </row>
    <row r="81" spans="1:22">
      <c r="A81" s="23" t="s">
        <v>556</v>
      </c>
      <c r="B81" s="17" t="n">
        <v>8861</v>
      </c>
      <c r="C81" s="18">
        <f>(82.0/B81*100)</f>
        <v/>
      </c>
      <c r="D81" s="19" t="n">
        <v>8779</v>
      </c>
      <c r="E81" s="18" t="n">
        <v>467.43622396</v>
      </c>
      <c r="F81" s="20" t="n">
        <v>5.31240998</v>
      </c>
      <c r="G81" s="18" t="n">
        <v>435.89050871</v>
      </c>
      <c r="H81" s="20" t="n">
        <v>3.45427279</v>
      </c>
      <c r="I81" s="18" t="n">
        <v>427.90367082</v>
      </c>
      <c r="J81" s="20" t="n">
        <v>3.72684507</v>
      </c>
      <c r="K81" s="18" t="n">
        <v>428.0110838</v>
      </c>
      <c r="L81" s="20" t="n">
        <v>4.71510626</v>
      </c>
      <c r="M81" s="18" t="n">
        <v>374.0329919</v>
      </c>
      <c r="N81" s="20" t="n">
        <v>5.49053462</v>
      </c>
      <c r="O81" s="18" t="s">
        <v>481</v>
      </c>
      <c r="P81" s="20" t="s">
        <v>481</v>
      </c>
      <c r="Q81" s="18" t="s">
        <v>481</v>
      </c>
      <c r="R81" s="20" t="s">
        <v>481</v>
      </c>
      <c r="S81" s="18" t="s">
        <v>481</v>
      </c>
      <c r="T81" s="20" t="s">
        <v>481</v>
      </c>
      <c r="U81" s="18" t="n">
        <v>354.72923734</v>
      </c>
      <c r="V81" s="20" t="n">
        <v>22.76524235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813</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(667.0/B7*100)</f>
        <v/>
      </c>
      <c r="D7" s="19" t="n">
        <v>13863</v>
      </c>
      <c r="E7" s="18" t="n">
        <v>529.12776519</v>
      </c>
      <c r="F7" s="20" t="n">
        <v>2.81730835</v>
      </c>
      <c r="G7" s="18" t="n">
        <v>515.87034327</v>
      </c>
      <c r="H7" s="20" t="n">
        <v>2.19662661</v>
      </c>
      <c r="I7" s="18" t="n">
        <v>507.04234019</v>
      </c>
      <c r="J7" s="20" t="n">
        <v>3.22052794</v>
      </c>
      <c r="K7" s="18" t="n">
        <v>489.09638837</v>
      </c>
      <c r="L7" s="20" t="n">
        <v>6.85328317</v>
      </c>
      <c r="M7" s="18" t="n">
        <v>450.87490711</v>
      </c>
      <c r="N7" s="20" t="n">
        <v>3.97931916</v>
      </c>
      <c r="O7" s="18" t="s">
        <v>481</v>
      </c>
      <c r="P7" s="20" t="s">
        <v>481</v>
      </c>
      <c r="Q7" s="18" t="s">
        <v>481</v>
      </c>
      <c r="R7" s="20" t="s">
        <v>481</v>
      </c>
      <c r="S7" s="18" t="s">
        <v>481</v>
      </c>
      <c r="T7" s="20" t="s">
        <v>481</v>
      </c>
      <c r="U7" s="18" t="n">
        <v>476.41835135</v>
      </c>
      <c r="V7" s="20" t="n">
        <v>7.3608047</v>
      </c>
    </row>
    <row r="8" spans="1:22">
      <c r="A8" s="15" t="s">
        <v>483</v>
      </c>
      <c r="B8" s="17" t="n">
        <v>7007</v>
      </c>
      <c r="C8" s="18">
        <f>(104.0/B8*100)</f>
        <v/>
      </c>
      <c r="D8" s="19" t="n">
        <v>6903</v>
      </c>
      <c r="E8" s="18" t="n">
        <v>529.27649783</v>
      </c>
      <c r="F8" s="20" t="n">
        <v>3.11865989</v>
      </c>
      <c r="G8" s="18" t="n">
        <v>495.53028478</v>
      </c>
      <c r="H8" s="20" t="n">
        <v>4.08262471</v>
      </c>
      <c r="I8" s="18" t="n">
        <v>478.30871843</v>
      </c>
      <c r="J8" s="20" t="n">
        <v>5.03719913</v>
      </c>
      <c r="K8" s="18" t="n">
        <v>478.31715511</v>
      </c>
      <c r="L8" s="20" t="n">
        <v>7.71469292</v>
      </c>
      <c r="M8" s="18" t="n">
        <v>410.33790904</v>
      </c>
      <c r="N8" s="20" t="n">
        <v>4.41162932</v>
      </c>
      <c r="O8" s="18" t="s">
        <v>481</v>
      </c>
      <c r="P8" s="20" t="s">
        <v>481</v>
      </c>
      <c r="Q8" s="18" t="n">
        <v>361.38025951</v>
      </c>
      <c r="R8" s="20" t="n">
        <v>22.72565673</v>
      </c>
      <c r="S8" s="18" t="s">
        <v>481</v>
      </c>
      <c r="T8" s="20" t="s">
        <v>481</v>
      </c>
      <c r="U8" s="18" t="n">
        <v>420.19950637</v>
      </c>
      <c r="V8" s="20" t="n">
        <v>8.370486809999999</v>
      </c>
    </row>
    <row r="9" spans="1:22">
      <c r="A9" s="15" t="s">
        <v>484</v>
      </c>
      <c r="B9" s="17" t="n">
        <v>9651</v>
      </c>
      <c r="C9" s="18">
        <f>(565.0/B9*100)</f>
        <v/>
      </c>
      <c r="D9" s="19" t="n">
        <v>9086</v>
      </c>
      <c r="E9" s="18" t="n">
        <v>536.4837874900001</v>
      </c>
      <c r="F9" s="20" t="n">
        <v>2.50490715</v>
      </c>
      <c r="G9" s="18" t="n">
        <v>519.81642889</v>
      </c>
      <c r="H9" s="20" t="n">
        <v>2.54715603</v>
      </c>
      <c r="I9" s="18" t="n">
        <v>501.21359803</v>
      </c>
      <c r="J9" s="20" t="n">
        <v>4.44828141</v>
      </c>
      <c r="K9" s="18" t="n">
        <v>463.75841986</v>
      </c>
      <c r="L9" s="20" t="n">
        <v>6.31535185</v>
      </c>
      <c r="M9" s="18" t="n">
        <v>394.33661884</v>
      </c>
      <c r="N9" s="20" t="n">
        <v>6.36348139</v>
      </c>
      <c r="O9" s="18" t="s">
        <v>481</v>
      </c>
      <c r="P9" s="20" t="s">
        <v>481</v>
      </c>
      <c r="Q9" s="18" t="n">
        <v>347.7815185</v>
      </c>
      <c r="R9" s="20" t="n">
        <v>11.20716786</v>
      </c>
      <c r="S9" s="18" t="s">
        <v>481</v>
      </c>
      <c r="T9" s="20" t="s">
        <v>481</v>
      </c>
      <c r="U9" s="18" t="n">
        <v>427.47731213</v>
      </c>
      <c r="V9" s="20" t="n">
        <v>4.89521071</v>
      </c>
    </row>
    <row r="10" spans="1:22">
      <c r="A10" s="15" t="s">
        <v>485</v>
      </c>
      <c r="B10" s="17" t="n">
        <v>20058</v>
      </c>
      <c r="C10" s="18">
        <f>(553.0/B10*100)</f>
        <v/>
      </c>
      <c r="D10" s="19" t="n">
        <v>19505</v>
      </c>
      <c r="E10" s="18" t="n">
        <v>551.7485964799999</v>
      </c>
      <c r="F10" s="20" t="n">
        <v>3.05450198</v>
      </c>
      <c r="G10" s="18" t="n">
        <v>539.23119535</v>
      </c>
      <c r="H10" s="20" t="n">
        <v>2.52654482</v>
      </c>
      <c r="I10" s="18" t="n">
        <v>525.2158254</v>
      </c>
      <c r="J10" s="20" t="n">
        <v>2.43739541</v>
      </c>
      <c r="K10" s="18" t="n">
        <v>505.31947348</v>
      </c>
      <c r="L10" s="20" t="n">
        <v>4.145346</v>
      </c>
      <c r="M10" s="18" t="n">
        <v>453.64943714</v>
      </c>
      <c r="N10" s="20" t="n">
        <v>6.7129813</v>
      </c>
      <c r="O10" s="18" t="s">
        <v>481</v>
      </c>
      <c r="P10" s="20" t="s">
        <v>481</v>
      </c>
      <c r="Q10" s="18" t="s">
        <v>481</v>
      </c>
      <c r="R10" s="20" t="s">
        <v>481</v>
      </c>
      <c r="S10" s="18" t="s">
        <v>481</v>
      </c>
      <c r="T10" s="20" t="s">
        <v>481</v>
      </c>
      <c r="U10" s="18" t="n">
        <v>455.21098992</v>
      </c>
      <c r="V10" s="20" t="n">
        <v>9.061802480000001</v>
      </c>
    </row>
    <row r="11" spans="1:22">
      <c r="A11" s="15" t="s">
        <v>486</v>
      </c>
      <c r="B11" s="17" t="n">
        <v>7053</v>
      </c>
      <c r="C11" s="18">
        <f>(139.0/B11*100)</f>
        <v/>
      </c>
      <c r="D11" s="19" t="n">
        <v>6914</v>
      </c>
      <c r="E11" s="18" t="n">
        <v>492.07394208</v>
      </c>
      <c r="F11" s="20" t="n">
        <v>3.47379135</v>
      </c>
      <c r="G11" s="18" t="n">
        <v>458.85108413</v>
      </c>
      <c r="H11" s="20" t="n">
        <v>3.81141791</v>
      </c>
      <c r="I11" s="18" t="n">
        <v>456.47258418</v>
      </c>
      <c r="J11" s="20" t="n">
        <v>3.26178165</v>
      </c>
      <c r="K11" s="18" t="n">
        <v>447.37866902</v>
      </c>
      <c r="L11" s="20" t="n">
        <v>5.12843027</v>
      </c>
      <c r="M11" s="18" t="n">
        <v>413.12735541</v>
      </c>
      <c r="N11" s="20" t="n">
        <v>5.33297846</v>
      </c>
      <c r="O11" s="18" t="s">
        <v>481</v>
      </c>
      <c r="P11" s="20" t="s">
        <v>481</v>
      </c>
      <c r="Q11" s="18" t="s">
        <v>481</v>
      </c>
      <c r="R11" s="20" t="s">
        <v>481</v>
      </c>
      <c r="S11" s="18" t="s">
        <v>481</v>
      </c>
      <c r="T11" s="20" t="s">
        <v>481</v>
      </c>
      <c r="U11" s="18" t="n">
        <v>416.91566926</v>
      </c>
      <c r="V11" s="20" t="n">
        <v>7.89609339</v>
      </c>
    </row>
    <row r="12" spans="1:22">
      <c r="A12" s="15" t="s">
        <v>487</v>
      </c>
      <c r="B12" s="17" t="n">
        <v>6894</v>
      </c>
      <c r="C12" s="18">
        <f>(59.0/B12*100)</f>
        <v/>
      </c>
      <c r="D12" s="19" t="n">
        <v>6835</v>
      </c>
      <c r="E12" s="18" t="n">
        <v>516.87947953</v>
      </c>
      <c r="F12" s="20" t="n">
        <v>3.28062099</v>
      </c>
      <c r="G12" s="18" t="n">
        <v>495.78503102</v>
      </c>
      <c r="H12" s="20" t="n">
        <v>2.7392122</v>
      </c>
      <c r="I12" s="18" t="n">
        <v>488.03436192</v>
      </c>
      <c r="J12" s="20" t="n">
        <v>3.52028798</v>
      </c>
      <c r="K12" s="18" t="n">
        <v>477.18024417</v>
      </c>
      <c r="L12" s="20" t="n">
        <v>6.21765672</v>
      </c>
      <c r="M12" s="18" t="n">
        <v>398.45973425</v>
      </c>
      <c r="N12" s="20" t="n">
        <v>7.99109385</v>
      </c>
      <c r="O12" s="18" t="s">
        <v>481</v>
      </c>
      <c r="P12" s="20" t="s">
        <v>481</v>
      </c>
      <c r="Q12" s="18" t="n">
        <v>332.31014509</v>
      </c>
      <c r="R12" s="20" t="n">
        <v>18.34291261</v>
      </c>
      <c r="S12" s="18" t="s">
        <v>481</v>
      </c>
      <c r="T12" s="20" t="s">
        <v>481</v>
      </c>
      <c r="U12" s="18" t="n">
        <v>407.21203737</v>
      </c>
      <c r="V12" s="20" t="n">
        <v>8.83652378</v>
      </c>
    </row>
    <row r="13" spans="1:22">
      <c r="A13" s="15" t="s">
        <v>488</v>
      </c>
      <c r="B13" s="17" t="n">
        <v>7161</v>
      </c>
      <c r="C13" s="18">
        <f>(174.0/B13*100)</f>
        <v/>
      </c>
      <c r="D13" s="19" t="n">
        <v>6987</v>
      </c>
      <c r="E13" s="18" t="n">
        <v>527.46432843</v>
      </c>
      <c r="F13" s="20" t="n">
        <v>2.73488788</v>
      </c>
      <c r="G13" s="18" t="n">
        <v>504.0040798</v>
      </c>
      <c r="H13" s="20" t="n">
        <v>2.59040581</v>
      </c>
      <c r="I13" s="18" t="n">
        <v>492.78721947</v>
      </c>
      <c r="J13" s="20" t="n">
        <v>4.82512074</v>
      </c>
      <c r="K13" s="18" t="n">
        <v>464.81309856</v>
      </c>
      <c r="L13" s="20" t="n">
        <v>10.54273363</v>
      </c>
      <c r="M13" s="18" t="n">
        <v>408.4497126</v>
      </c>
      <c r="N13" s="20" t="n">
        <v>11.09739784</v>
      </c>
      <c r="O13" s="18" t="s">
        <v>481</v>
      </c>
      <c r="P13" s="20" t="s">
        <v>481</v>
      </c>
      <c r="Q13" s="18" t="n">
        <v>407.4699787</v>
      </c>
      <c r="R13" s="20" t="n">
        <v>6.79601306</v>
      </c>
      <c r="S13" s="18" t="s">
        <v>481</v>
      </c>
      <c r="T13" s="20" t="s">
        <v>481</v>
      </c>
      <c r="U13" s="18" t="n">
        <v>408.35522694</v>
      </c>
      <c r="V13" s="20" t="n">
        <v>8.889043859999999</v>
      </c>
    </row>
    <row r="14" spans="1:22">
      <c r="A14" s="15" t="s">
        <v>489</v>
      </c>
      <c r="B14" s="17" t="n">
        <v>5587</v>
      </c>
      <c r="C14" s="18">
        <f>(81.0/B14*100)</f>
        <v/>
      </c>
      <c r="D14" s="19" t="n">
        <v>5506</v>
      </c>
      <c r="E14" s="18" t="n">
        <v>544.07317741</v>
      </c>
      <c r="F14" s="20" t="n">
        <v>2.40532219</v>
      </c>
      <c r="G14" s="18" t="n">
        <v>510.76639719</v>
      </c>
      <c r="H14" s="20" t="n">
        <v>3.06281536</v>
      </c>
      <c r="I14" s="18" t="n">
        <v>496.7034873</v>
      </c>
      <c r="J14" s="20" t="n">
        <v>5.04343336</v>
      </c>
      <c r="K14" s="18" t="n">
        <v>505.60312648</v>
      </c>
      <c r="L14" s="20" t="n">
        <v>7.03269745</v>
      </c>
      <c r="M14" s="18" t="n">
        <v>441.30811903</v>
      </c>
      <c r="N14" s="20" t="n">
        <v>11.03084771</v>
      </c>
      <c r="O14" s="18" t="s">
        <v>481</v>
      </c>
      <c r="P14" s="20" t="s">
        <v>481</v>
      </c>
      <c r="Q14" s="18" t="s">
        <v>481</v>
      </c>
      <c r="R14" s="20" t="s">
        <v>481</v>
      </c>
      <c r="S14" s="18" t="s">
        <v>481</v>
      </c>
      <c r="T14" s="20" t="s">
        <v>481</v>
      </c>
      <c r="U14" s="18" t="n">
        <v>450.08524646</v>
      </c>
      <c r="V14" s="20" t="n">
        <v>13.91635339</v>
      </c>
    </row>
    <row r="15" spans="1:22">
      <c r="A15" s="15" t="s">
        <v>490</v>
      </c>
      <c r="B15" s="17" t="n">
        <v>5882</v>
      </c>
      <c r="C15" s="18">
        <f>(87.0/B15*100)</f>
        <v/>
      </c>
      <c r="D15" s="19" t="n">
        <v>5795</v>
      </c>
      <c r="E15" s="18" t="n">
        <v>547.81021346</v>
      </c>
      <c r="F15" s="20" t="n">
        <v>2.95944552</v>
      </c>
      <c r="G15" s="18" t="n">
        <v>529.78333567</v>
      </c>
      <c r="H15" s="20" t="n">
        <v>3.06442623</v>
      </c>
      <c r="I15" s="18" t="n">
        <v>505.59292628</v>
      </c>
      <c r="J15" s="20" t="n">
        <v>4.72398947</v>
      </c>
      <c r="K15" s="18" t="n">
        <v>493.90261977</v>
      </c>
      <c r="L15" s="20" t="n">
        <v>8.65887493</v>
      </c>
      <c r="M15" s="18" t="n">
        <v>427.85194516</v>
      </c>
      <c r="N15" s="20" t="n">
        <v>13.33750715</v>
      </c>
      <c r="O15" s="18" t="s">
        <v>481</v>
      </c>
      <c r="P15" s="20" t="s">
        <v>481</v>
      </c>
      <c r="Q15" s="18" t="n">
        <v>367.66871077</v>
      </c>
      <c r="R15" s="20" t="n">
        <v>14.82638214</v>
      </c>
      <c r="S15" s="18" t="s">
        <v>481</v>
      </c>
      <c r="T15" s="20" t="s">
        <v>481</v>
      </c>
      <c r="U15" s="18" t="n">
        <v>485.50900471</v>
      </c>
      <c r="V15" s="20" t="n">
        <v>9.058346820000001</v>
      </c>
    </row>
    <row r="16" spans="1:22">
      <c r="A16" s="15" t="s">
        <v>491</v>
      </c>
      <c r="B16" s="17" t="n">
        <v>6108</v>
      </c>
      <c r="C16" s="18">
        <f>(136.0/B16*100)</f>
        <v/>
      </c>
      <c r="D16" s="19" t="n">
        <v>5972</v>
      </c>
      <c r="E16" s="18" t="n">
        <v>530.87479095</v>
      </c>
      <c r="F16" s="20" t="n">
        <v>3.06014605</v>
      </c>
      <c r="G16" s="18" t="n">
        <v>517.2267101899999</v>
      </c>
      <c r="H16" s="20" t="n">
        <v>3.22927985</v>
      </c>
      <c r="I16" s="18" t="n">
        <v>504.43866772</v>
      </c>
      <c r="J16" s="20" t="n">
        <v>4.03075508</v>
      </c>
      <c r="K16" s="18" t="n">
        <v>473.66356777</v>
      </c>
      <c r="L16" s="20" t="n">
        <v>6.33260201</v>
      </c>
      <c r="M16" s="18" t="n">
        <v>381.32610846</v>
      </c>
      <c r="N16" s="20" t="n">
        <v>9.03415012</v>
      </c>
      <c r="O16" s="18" t="s">
        <v>481</v>
      </c>
      <c r="P16" s="20" t="s">
        <v>481</v>
      </c>
      <c r="Q16" s="18" t="s">
        <v>481</v>
      </c>
      <c r="R16" s="20" t="s">
        <v>481</v>
      </c>
      <c r="S16" s="18" t="s">
        <v>481</v>
      </c>
      <c r="T16" s="20" t="s">
        <v>481</v>
      </c>
      <c r="U16" s="18" t="n">
        <v>397.72243383</v>
      </c>
      <c r="V16" s="20" t="n">
        <v>10.53592722</v>
      </c>
    </row>
    <row r="17" spans="1:22">
      <c r="A17" s="15" t="s">
        <v>492</v>
      </c>
      <c r="B17" s="17" t="n">
        <v>6504</v>
      </c>
      <c r="C17" s="18">
        <f>(1665.0/B17*100)</f>
        <v/>
      </c>
      <c r="D17" s="19" t="n">
        <v>4839</v>
      </c>
      <c r="E17" s="18" t="n">
        <v>547.75982497</v>
      </c>
      <c r="F17" s="20" t="n">
        <v>3.33466856</v>
      </c>
      <c r="G17" s="18" t="n">
        <v>532.96867701</v>
      </c>
      <c r="H17" s="20" t="n">
        <v>3.61473036</v>
      </c>
      <c r="I17" s="18" t="n">
        <v>504.07083977</v>
      </c>
      <c r="J17" s="20" t="n">
        <v>5.96041446</v>
      </c>
      <c r="K17" s="18" t="n">
        <v>506.02804012</v>
      </c>
      <c r="L17" s="20" t="n">
        <v>10.1939779</v>
      </c>
      <c r="M17" s="18" t="n">
        <v>421.3677583</v>
      </c>
      <c r="N17" s="20" t="n">
        <v>11.78783625</v>
      </c>
      <c r="O17" s="18" t="s">
        <v>481</v>
      </c>
      <c r="P17" s="20" t="s">
        <v>481</v>
      </c>
      <c r="Q17" s="18" t="n">
        <v>338.260297</v>
      </c>
      <c r="R17" s="20" t="n">
        <v>14.23011861</v>
      </c>
      <c r="S17" s="18" t="s">
        <v>481</v>
      </c>
      <c r="T17" s="20" t="s">
        <v>481</v>
      </c>
      <c r="U17" s="18" t="n">
        <v>451.11338168</v>
      </c>
      <c r="V17" s="20" t="n">
        <v>7.44508713</v>
      </c>
    </row>
    <row r="18" spans="1:22">
      <c r="A18" s="15" t="s">
        <v>493</v>
      </c>
      <c r="B18" s="17" t="n">
        <v>5532</v>
      </c>
      <c r="C18" s="18">
        <f>(31.0/B18*100)</f>
        <v/>
      </c>
      <c r="D18" s="19" t="n">
        <v>5501</v>
      </c>
      <c r="E18" s="18" t="n">
        <v>501.01195482</v>
      </c>
      <c r="F18" s="20" t="n">
        <v>4.12174083</v>
      </c>
      <c r="G18" s="18" t="n">
        <v>469.01859123</v>
      </c>
      <c r="H18" s="20" t="n">
        <v>4.66183355</v>
      </c>
      <c r="I18" s="18" t="n">
        <v>460.30015243</v>
      </c>
      <c r="J18" s="20" t="n">
        <v>4.65954182</v>
      </c>
      <c r="K18" s="18" t="n">
        <v>447.72858786</v>
      </c>
      <c r="L18" s="20" t="n">
        <v>5.90552919</v>
      </c>
      <c r="M18" s="18" t="n">
        <v>384.05732268</v>
      </c>
      <c r="N18" s="20" t="n">
        <v>8.562141260000001</v>
      </c>
      <c r="O18" s="18" t="s">
        <v>481</v>
      </c>
      <c r="P18" s="20" t="s">
        <v>481</v>
      </c>
      <c r="Q18" s="18" t="s">
        <v>481</v>
      </c>
      <c r="R18" s="20" t="s">
        <v>481</v>
      </c>
      <c r="S18" s="18" t="s">
        <v>481</v>
      </c>
      <c r="T18" s="20" t="s">
        <v>481</v>
      </c>
      <c r="U18" s="18" t="n">
        <v>369.93404384</v>
      </c>
      <c r="V18" s="20" t="n">
        <v>11.1714148</v>
      </c>
    </row>
    <row r="19" spans="1:22">
      <c r="A19" s="15" t="s">
        <v>494</v>
      </c>
      <c r="B19" s="17" t="n">
        <v>5658</v>
      </c>
      <c r="C19" s="18">
        <f>(262.0/B19*100)</f>
        <v/>
      </c>
      <c r="D19" s="19" t="n">
        <v>5396</v>
      </c>
      <c r="E19" s="18" t="n">
        <v>509.90822544</v>
      </c>
      <c r="F19" s="20" t="n">
        <v>2.92428072</v>
      </c>
      <c r="G19" s="18" t="n">
        <v>467.20200972</v>
      </c>
      <c r="H19" s="20" t="n">
        <v>3.48824748</v>
      </c>
      <c r="I19" s="18" t="n">
        <v>451.96807299</v>
      </c>
      <c r="J19" s="20" t="n">
        <v>4.23492209</v>
      </c>
      <c r="K19" s="18" t="n">
        <v>431.87528698</v>
      </c>
      <c r="L19" s="20" t="n">
        <v>8.77561489</v>
      </c>
      <c r="M19" s="18" t="n">
        <v>460.09464118</v>
      </c>
      <c r="N19" s="20" t="n">
        <v>9.06619712</v>
      </c>
      <c r="O19" s="18" t="s">
        <v>481</v>
      </c>
      <c r="P19" s="20" t="s">
        <v>481</v>
      </c>
      <c r="Q19" s="18" t="s">
        <v>481</v>
      </c>
      <c r="R19" s="20" t="s">
        <v>481</v>
      </c>
      <c r="S19" s="18" t="s">
        <v>481</v>
      </c>
      <c r="T19" s="20" t="s">
        <v>481</v>
      </c>
      <c r="U19" s="18" t="n">
        <v>399.99644694</v>
      </c>
      <c r="V19" s="20" t="n">
        <v>10.47078934</v>
      </c>
    </row>
    <row r="20" spans="1:22">
      <c r="A20" s="15" t="s">
        <v>495</v>
      </c>
      <c r="B20" s="17" t="n">
        <v>3371</v>
      </c>
      <c r="C20" s="18">
        <f>(75.0/B20*100)</f>
        <v/>
      </c>
      <c r="D20" s="19" t="n">
        <v>3296</v>
      </c>
      <c r="E20" s="18" t="n">
        <v>511.45504023</v>
      </c>
      <c r="F20" s="20" t="n">
        <v>2.96569668</v>
      </c>
      <c r="G20" s="18" t="n">
        <v>473.70816568</v>
      </c>
      <c r="H20" s="20" t="n">
        <v>4.40485028</v>
      </c>
      <c r="I20" s="18" t="n">
        <v>448.68729379</v>
      </c>
      <c r="J20" s="20" t="n">
        <v>6.66095325</v>
      </c>
      <c r="K20" s="18" t="n">
        <v>443.64439685</v>
      </c>
      <c r="L20" s="20" t="n">
        <v>9.25101319</v>
      </c>
      <c r="M20" s="18" t="n">
        <v>405.22087886</v>
      </c>
      <c r="N20" s="20" t="n">
        <v>6.65394786</v>
      </c>
      <c r="O20" s="18" t="s">
        <v>481</v>
      </c>
      <c r="P20" s="20" t="s">
        <v>481</v>
      </c>
      <c r="Q20" s="18" t="s">
        <v>481</v>
      </c>
      <c r="R20" s="20" t="s">
        <v>481</v>
      </c>
      <c r="S20" s="18" t="s">
        <v>481</v>
      </c>
      <c r="T20" s="20" t="s">
        <v>481</v>
      </c>
      <c r="U20" s="18" t="n">
        <v>447.37366545</v>
      </c>
      <c r="V20" s="20" t="n">
        <v>14.01601862</v>
      </c>
    </row>
    <row r="21" spans="1:22">
      <c r="A21" s="15" t="s">
        <v>496</v>
      </c>
      <c r="B21" s="17" t="n">
        <v>5741</v>
      </c>
      <c r="C21" s="18">
        <f>(53.0/B21*100)</f>
        <v/>
      </c>
      <c r="D21" s="19" t="n">
        <v>5688</v>
      </c>
      <c r="E21" s="18" t="n">
        <v>542.0732242399999</v>
      </c>
      <c r="F21" s="20" t="n">
        <v>3.31911359</v>
      </c>
      <c r="G21" s="18" t="n">
        <v>531.26401777</v>
      </c>
      <c r="H21" s="20" t="n">
        <v>2.98706259</v>
      </c>
      <c r="I21" s="18" t="n">
        <v>515.99376768</v>
      </c>
      <c r="J21" s="20" t="n">
        <v>3.13107128</v>
      </c>
      <c r="K21" s="18" t="n">
        <v>492.79885885</v>
      </c>
      <c r="L21" s="20" t="n">
        <v>6.89166006</v>
      </c>
      <c r="M21" s="18" t="n">
        <v>460.50425535</v>
      </c>
      <c r="N21" s="20" t="n">
        <v>6.50407017</v>
      </c>
      <c r="O21" s="18" t="s">
        <v>481</v>
      </c>
      <c r="P21" s="20" t="s">
        <v>481</v>
      </c>
      <c r="Q21" s="18" t="s">
        <v>481</v>
      </c>
      <c r="R21" s="20" t="s">
        <v>481</v>
      </c>
      <c r="S21" s="18" t="s">
        <v>481</v>
      </c>
      <c r="T21" s="20" t="s">
        <v>481</v>
      </c>
      <c r="U21" s="18" t="n">
        <v>454.26595117</v>
      </c>
      <c r="V21" s="20" t="n">
        <v>11.31129588</v>
      </c>
    </row>
    <row r="22" spans="1:22">
      <c r="A22" s="15" t="s">
        <v>497</v>
      </c>
      <c r="B22" s="17" t="n">
        <v>6598</v>
      </c>
      <c r="C22" s="18">
        <f>(36.0/B22*100)</f>
        <v/>
      </c>
      <c r="D22" s="19" t="n">
        <v>6562</v>
      </c>
      <c r="E22" s="18" t="n">
        <v>534.68959689</v>
      </c>
      <c r="F22" s="20" t="n">
        <v>4.88322278</v>
      </c>
      <c r="G22" s="18" t="n">
        <v>475.58150474</v>
      </c>
      <c r="H22" s="20" t="n">
        <v>4.42856484</v>
      </c>
      <c r="I22" s="18" t="n">
        <v>454.65796484</v>
      </c>
      <c r="J22" s="20" t="n">
        <v>4.92715493</v>
      </c>
      <c r="K22" s="18" t="n">
        <v>445.53924304</v>
      </c>
      <c r="L22" s="20" t="n">
        <v>6.5857736</v>
      </c>
      <c r="M22" s="18" t="n">
        <v>419.58566859</v>
      </c>
      <c r="N22" s="20" t="n">
        <v>15.2592962</v>
      </c>
      <c r="O22" s="18" t="s">
        <v>481</v>
      </c>
      <c r="P22" s="20" t="s">
        <v>481</v>
      </c>
      <c r="Q22" s="18" t="n">
        <v>481.75555063</v>
      </c>
      <c r="R22" s="20" t="n">
        <v>8.711038220000001</v>
      </c>
      <c r="S22" s="18" t="s">
        <v>481</v>
      </c>
      <c r="T22" s="20" t="s">
        <v>481</v>
      </c>
      <c r="U22" s="18" t="n">
        <v>394.79607503</v>
      </c>
      <c r="V22" s="20" t="n">
        <v>11.81578299</v>
      </c>
    </row>
    <row r="23" spans="1:22">
      <c r="A23" s="15" t="s">
        <v>498</v>
      </c>
      <c r="B23" s="17" t="n">
        <v>11583</v>
      </c>
      <c r="C23" s="18">
        <f>(251.0/B23*100)</f>
        <v/>
      </c>
      <c r="D23" s="19" t="n">
        <v>11332</v>
      </c>
      <c r="E23" s="18" t="n">
        <v>521.2042179</v>
      </c>
      <c r="F23" s="20" t="n">
        <v>3.14583342</v>
      </c>
      <c r="G23" s="18" t="n">
        <v>487.24457179</v>
      </c>
      <c r="H23" s="20" t="n">
        <v>2.99862972</v>
      </c>
      <c r="I23" s="18" t="n">
        <v>478.80358183</v>
      </c>
      <c r="J23" s="20" t="n">
        <v>4.00971525</v>
      </c>
      <c r="K23" s="18" t="n">
        <v>459.55489403</v>
      </c>
      <c r="L23" s="20" t="n">
        <v>6.30599971</v>
      </c>
      <c r="M23" s="18" t="n">
        <v>436.39321419</v>
      </c>
      <c r="N23" s="20" t="n">
        <v>6.25548004</v>
      </c>
      <c r="O23" s="18" t="s">
        <v>481</v>
      </c>
      <c r="P23" s="20" t="s">
        <v>481</v>
      </c>
      <c r="Q23" s="18" t="s">
        <v>481</v>
      </c>
      <c r="R23" s="20" t="s">
        <v>481</v>
      </c>
      <c r="S23" s="18" t="s">
        <v>481</v>
      </c>
      <c r="T23" s="20" t="s">
        <v>481</v>
      </c>
      <c r="U23" s="18" t="n">
        <v>417.80950732</v>
      </c>
      <c r="V23" s="20" t="n">
        <v>10.29719689</v>
      </c>
    </row>
    <row r="24" spans="1:22">
      <c r="A24" s="15" t="s">
        <v>499</v>
      </c>
      <c r="B24" s="17" t="n">
        <v>6647</v>
      </c>
      <c r="C24" s="18">
        <f>(8.0/B24*100)</f>
        <v/>
      </c>
      <c r="D24" s="19" t="n">
        <v>6639</v>
      </c>
      <c r="E24" s="18" t="n">
        <v>529.1273891</v>
      </c>
      <c r="F24" s="20" t="n">
        <v>3.03872463</v>
      </c>
      <c r="G24" s="18" t="n">
        <v>507.92109303</v>
      </c>
      <c r="H24" s="20" t="n">
        <v>4.21038441</v>
      </c>
      <c r="I24" s="18" t="n">
        <v>496.15896047</v>
      </c>
      <c r="J24" s="20" t="n">
        <v>6.69063852</v>
      </c>
      <c r="K24" s="18" t="n">
        <v>503.40823182</v>
      </c>
      <c r="L24" s="20" t="n">
        <v>7.66692867</v>
      </c>
      <c r="M24" s="18" t="n">
        <v>470.10022337</v>
      </c>
      <c r="N24" s="20" t="n">
        <v>16.01405269</v>
      </c>
      <c r="O24" s="18" t="s">
        <v>481</v>
      </c>
      <c r="P24" s="20" t="s">
        <v>481</v>
      </c>
      <c r="Q24" s="18" t="s">
        <v>481</v>
      </c>
      <c r="R24" s="20" t="s">
        <v>481</v>
      </c>
      <c r="S24" s="18" t="s">
        <v>481</v>
      </c>
      <c r="T24" s="20" t="s">
        <v>481</v>
      </c>
      <c r="U24" s="18" t="n">
        <v>425.72906375</v>
      </c>
      <c r="V24" s="20" t="n">
        <v>12.28379402</v>
      </c>
    </row>
    <row r="25" spans="1:22">
      <c r="A25" s="15" t="s">
        <v>500</v>
      </c>
      <c r="B25" s="17" t="n">
        <v>5581</v>
      </c>
      <c r="C25" s="18">
        <f>(25.0/B25*100)</f>
        <v/>
      </c>
      <c r="D25" s="19" t="n">
        <v>5556</v>
      </c>
      <c r="E25" s="18" t="n">
        <v>544.96923372</v>
      </c>
      <c r="F25" s="20" t="n">
        <v>3.24082501</v>
      </c>
      <c r="G25" s="18" t="n">
        <v>509.13208143</v>
      </c>
      <c r="H25" s="20" t="n">
        <v>4.68097188</v>
      </c>
      <c r="I25" s="18" t="n">
        <v>501.32011423</v>
      </c>
      <c r="J25" s="20" t="n">
        <v>5.11127848</v>
      </c>
      <c r="K25" s="18" t="n">
        <v>500.6073642</v>
      </c>
      <c r="L25" s="20" t="n">
        <v>7.9413212</v>
      </c>
      <c r="M25" s="18" t="n">
        <v>421.68171102</v>
      </c>
      <c r="N25" s="20" t="n">
        <v>6.83880854</v>
      </c>
      <c r="O25" s="18" t="s">
        <v>481</v>
      </c>
      <c r="P25" s="20" t="s">
        <v>481</v>
      </c>
      <c r="Q25" s="18" t="s">
        <v>481</v>
      </c>
      <c r="R25" s="20" t="s">
        <v>481</v>
      </c>
      <c r="S25" s="18" t="s">
        <v>481</v>
      </c>
      <c r="T25" s="20" t="s">
        <v>481</v>
      </c>
      <c r="U25" s="18" t="n">
        <v>476.2590593</v>
      </c>
      <c r="V25" s="20" t="n">
        <v>21.66561048</v>
      </c>
    </row>
    <row r="26" spans="1:22">
      <c r="A26" s="15" t="s">
        <v>501</v>
      </c>
      <c r="B26" s="17" t="n">
        <v>4869</v>
      </c>
      <c r="C26" s="18">
        <f>(62.0/B26*100)</f>
        <v/>
      </c>
      <c r="D26" s="19" t="n">
        <v>4807</v>
      </c>
      <c r="E26" s="18" t="n">
        <v>520.06633542</v>
      </c>
      <c r="F26" s="20" t="n">
        <v>3.36052536</v>
      </c>
      <c r="G26" s="18" t="n">
        <v>485.42696403</v>
      </c>
      <c r="H26" s="20" t="n">
        <v>2.40624606</v>
      </c>
      <c r="I26" s="18" t="n">
        <v>478.22200728</v>
      </c>
      <c r="J26" s="20" t="n">
        <v>3.20656314</v>
      </c>
      <c r="K26" s="18" t="n">
        <v>480.96582601</v>
      </c>
      <c r="L26" s="20" t="n">
        <v>5.3222529</v>
      </c>
      <c r="M26" s="18" t="n">
        <v>467.99747676</v>
      </c>
      <c r="N26" s="20" t="n">
        <v>7.60690177</v>
      </c>
      <c r="O26" s="18" t="s">
        <v>481</v>
      </c>
      <c r="P26" s="20" t="s">
        <v>481</v>
      </c>
      <c r="Q26" s="18" t="s">
        <v>481</v>
      </c>
      <c r="R26" s="20" t="s">
        <v>481</v>
      </c>
      <c r="S26" s="18" t="s">
        <v>481</v>
      </c>
      <c r="T26" s="20" t="s">
        <v>481</v>
      </c>
      <c r="U26" s="18" t="n">
        <v>410.50895549</v>
      </c>
      <c r="V26" s="20" t="n">
        <v>10.15705919</v>
      </c>
    </row>
    <row r="27" spans="1:22">
      <c r="A27" s="15" t="s">
        <v>502</v>
      </c>
      <c r="B27" s="17" t="n">
        <v>5299</v>
      </c>
      <c r="C27" s="18">
        <f>(87.0/B27*100)</f>
        <v/>
      </c>
      <c r="D27" s="19" t="n">
        <v>5212</v>
      </c>
      <c r="E27" s="18" t="n">
        <v>519.48026456</v>
      </c>
      <c r="F27" s="20" t="n">
        <v>2.72413269</v>
      </c>
      <c r="G27" s="18" t="n">
        <v>492.16070589</v>
      </c>
      <c r="H27" s="20" t="n">
        <v>3.03713434</v>
      </c>
      <c r="I27" s="18" t="n">
        <v>462.22475678</v>
      </c>
      <c r="J27" s="20" t="n">
        <v>4.55485757</v>
      </c>
      <c r="K27" s="18" t="n">
        <v>451.93715881</v>
      </c>
      <c r="L27" s="20" t="n">
        <v>6.17131631</v>
      </c>
      <c r="M27" s="18" t="n">
        <v>420.45359793</v>
      </c>
      <c r="N27" s="20" t="n">
        <v>3.81960599</v>
      </c>
      <c r="O27" s="18" t="s">
        <v>481</v>
      </c>
      <c r="P27" s="20" t="s">
        <v>481</v>
      </c>
      <c r="Q27" s="18" t="s">
        <v>481</v>
      </c>
      <c r="R27" s="20" t="s">
        <v>481</v>
      </c>
      <c r="S27" s="18" t="s">
        <v>481</v>
      </c>
      <c r="T27" s="20" t="s">
        <v>481</v>
      </c>
      <c r="U27" s="18" t="n">
        <v>402.45848381</v>
      </c>
      <c r="V27" s="20" t="n">
        <v>8.431848479999999</v>
      </c>
    </row>
    <row r="28" spans="1:22">
      <c r="A28" s="15" t="s">
        <v>503</v>
      </c>
      <c r="B28" s="17" t="n">
        <v>7568</v>
      </c>
      <c r="C28" s="18">
        <f>(288.0/B28*100)</f>
        <v/>
      </c>
      <c r="D28" s="19" t="n">
        <v>7280</v>
      </c>
      <c r="E28" s="18" t="n">
        <v>452.43807385</v>
      </c>
      <c r="F28" s="20" t="n">
        <v>3.54192617</v>
      </c>
      <c r="G28" s="18" t="n">
        <v>422.64617371</v>
      </c>
      <c r="H28" s="20" t="n">
        <v>3.63021418</v>
      </c>
      <c r="I28" s="18" t="n">
        <v>422.28513813</v>
      </c>
      <c r="J28" s="20" t="n">
        <v>3.34290758</v>
      </c>
      <c r="K28" s="18" t="n">
        <v>414.33921726</v>
      </c>
      <c r="L28" s="20" t="n">
        <v>4.13442879</v>
      </c>
      <c r="M28" s="18" t="n">
        <v>420.50292955</v>
      </c>
      <c r="N28" s="20" t="n">
        <v>13.30341568</v>
      </c>
      <c r="O28" s="18" t="s">
        <v>481</v>
      </c>
      <c r="P28" s="20" t="s">
        <v>481</v>
      </c>
      <c r="Q28" s="18" t="s">
        <v>481</v>
      </c>
      <c r="R28" s="20" t="s">
        <v>481</v>
      </c>
      <c r="S28" s="18" t="s">
        <v>481</v>
      </c>
      <c r="T28" s="20" t="s">
        <v>481</v>
      </c>
      <c r="U28" s="18" t="n">
        <v>381.68271765</v>
      </c>
      <c r="V28" s="20" t="n">
        <v>8.245620410000001</v>
      </c>
    </row>
    <row r="29" spans="1:22">
      <c r="A29" s="15" t="s">
        <v>504</v>
      </c>
      <c r="B29" s="17" t="n">
        <v>5385</v>
      </c>
      <c r="C29" s="18">
        <f>(30.0/B29*100)</f>
        <v/>
      </c>
      <c r="D29" s="19" t="n">
        <v>5355</v>
      </c>
      <c r="E29" s="18" t="n">
        <v>540.42028341</v>
      </c>
      <c r="F29" s="20" t="n">
        <v>3.36754571</v>
      </c>
      <c r="G29" s="18" t="n">
        <v>506.35902864</v>
      </c>
      <c r="H29" s="20" t="n">
        <v>3.23184595</v>
      </c>
      <c r="I29" s="18" t="n">
        <v>496.51741484</v>
      </c>
      <c r="J29" s="20" t="n">
        <v>4.82702276</v>
      </c>
      <c r="K29" s="18" t="n">
        <v>468.14605744</v>
      </c>
      <c r="L29" s="20" t="n">
        <v>9.27919749</v>
      </c>
      <c r="M29" s="18" t="n">
        <v>500.05950033</v>
      </c>
      <c r="N29" s="20" t="n">
        <v>5.45605007</v>
      </c>
      <c r="O29" s="18" t="s">
        <v>481</v>
      </c>
      <c r="P29" s="20" t="s">
        <v>481</v>
      </c>
      <c r="Q29" s="18" t="n">
        <v>314.02123871</v>
      </c>
      <c r="R29" s="20" t="n">
        <v>13.26138992</v>
      </c>
      <c r="S29" s="18" t="s">
        <v>481</v>
      </c>
      <c r="T29" s="20" t="s">
        <v>481</v>
      </c>
      <c r="U29" s="18" t="n">
        <v>438.90090484</v>
      </c>
      <c r="V29" s="20" t="n">
        <v>11.3650812</v>
      </c>
    </row>
    <row r="30" spans="1:22">
      <c r="A30" s="15" t="s">
        <v>505</v>
      </c>
      <c r="B30" s="17" t="n">
        <v>4520</v>
      </c>
      <c r="C30" s="18">
        <f>(174.0/B30*100)</f>
        <v/>
      </c>
      <c r="D30" s="19" t="n">
        <v>4346</v>
      </c>
      <c r="E30" s="18" t="n">
        <v>546.80321828</v>
      </c>
      <c r="F30" s="20" t="n">
        <v>4.14763485</v>
      </c>
      <c r="G30" s="18" t="n">
        <v>525.57603981</v>
      </c>
      <c r="H30" s="20" t="n">
        <v>3.44345794</v>
      </c>
      <c r="I30" s="18" t="n">
        <v>519.51027899</v>
      </c>
      <c r="J30" s="20" t="n">
        <v>4.09132232</v>
      </c>
      <c r="K30" s="18" t="n">
        <v>485.92991362</v>
      </c>
      <c r="L30" s="20" t="n">
        <v>6.49554354</v>
      </c>
      <c r="M30" s="18" t="n">
        <v>418.7611067</v>
      </c>
      <c r="N30" s="20" t="n">
        <v>6.04878688</v>
      </c>
      <c r="O30" s="18" t="s">
        <v>481</v>
      </c>
      <c r="P30" s="20" t="s">
        <v>481</v>
      </c>
      <c r="Q30" s="18" t="s">
        <v>481</v>
      </c>
      <c r="R30" s="20" t="s">
        <v>481</v>
      </c>
      <c r="S30" s="18" t="s">
        <v>481</v>
      </c>
      <c r="T30" s="20" t="s">
        <v>481</v>
      </c>
      <c r="U30" s="18" t="n">
        <v>420.41267681</v>
      </c>
      <c r="V30" s="20" t="n">
        <v>10.43767628</v>
      </c>
    </row>
    <row r="31" spans="1:22">
      <c r="A31" s="15" t="s">
        <v>506</v>
      </c>
      <c r="B31" s="17" t="n">
        <v>5456</v>
      </c>
      <c r="C31" s="18">
        <f>(139.0/B31*100)</f>
        <v/>
      </c>
      <c r="D31" s="19" t="n">
        <v>5317</v>
      </c>
      <c r="E31" s="18" t="n">
        <v>529.96321817</v>
      </c>
      <c r="F31" s="20" t="n">
        <v>3.65105726</v>
      </c>
      <c r="G31" s="18" t="n">
        <v>525.17932639</v>
      </c>
      <c r="H31" s="20" t="n">
        <v>3.22500275</v>
      </c>
      <c r="I31" s="18" t="n">
        <v>506.59964385</v>
      </c>
      <c r="J31" s="20" t="n">
        <v>3.62418624</v>
      </c>
      <c r="K31" s="18" t="n">
        <v>492.30730481</v>
      </c>
      <c r="L31" s="20" t="n">
        <v>6.87427631</v>
      </c>
      <c r="M31" s="18" t="s">
        <v>481</v>
      </c>
      <c r="N31" s="20" t="s">
        <v>481</v>
      </c>
      <c r="O31" s="18" t="s">
        <v>481</v>
      </c>
      <c r="P31" s="20" t="s">
        <v>481</v>
      </c>
      <c r="Q31" s="18" t="s">
        <v>481</v>
      </c>
      <c r="R31" s="20" t="s">
        <v>481</v>
      </c>
      <c r="S31" s="18" t="s">
        <v>481</v>
      </c>
      <c r="T31" s="20" t="s">
        <v>481</v>
      </c>
      <c r="U31" s="18" t="n">
        <v>404.20311629</v>
      </c>
      <c r="V31" s="20" t="n">
        <v>8.61525492</v>
      </c>
    </row>
    <row r="32" spans="1:22">
      <c r="A32" s="15" t="s">
        <v>507</v>
      </c>
      <c r="B32" s="17" t="n">
        <v>4478</v>
      </c>
      <c r="C32" s="18">
        <f>(6.0/B32*100)</f>
        <v/>
      </c>
      <c r="D32" s="19" t="n">
        <v>4472</v>
      </c>
      <c r="E32" s="18" t="n">
        <v>535.77057032</v>
      </c>
      <c r="F32" s="20" t="n">
        <v>4.57810745</v>
      </c>
      <c r="G32" s="18" t="n">
        <v>508.41675819</v>
      </c>
      <c r="H32" s="20" t="n">
        <v>3.02098648</v>
      </c>
      <c r="I32" s="18" t="n">
        <v>501.92320296</v>
      </c>
      <c r="J32" s="20" t="n">
        <v>3.13654795</v>
      </c>
      <c r="K32" s="18" t="n">
        <v>491.43126941</v>
      </c>
      <c r="L32" s="20" t="n">
        <v>4.14545687</v>
      </c>
      <c r="M32" s="18" t="n">
        <v>418.27699634</v>
      </c>
      <c r="N32" s="20" t="n">
        <v>11.93967801</v>
      </c>
      <c r="O32" s="18" t="s">
        <v>481</v>
      </c>
      <c r="P32" s="20" t="s">
        <v>481</v>
      </c>
      <c r="Q32" s="18" t="s">
        <v>481</v>
      </c>
      <c r="R32" s="20" t="s">
        <v>481</v>
      </c>
      <c r="S32" s="18" t="s">
        <v>481</v>
      </c>
      <c r="T32" s="20" t="s">
        <v>481</v>
      </c>
      <c r="U32" s="18" t="n">
        <v>425.25145444</v>
      </c>
      <c r="V32" s="20" t="n">
        <v>16.20902255</v>
      </c>
    </row>
    <row r="33" spans="1:22">
      <c r="A33" s="15" t="s">
        <v>508</v>
      </c>
      <c r="B33" s="17" t="n">
        <v>7325</v>
      </c>
      <c r="C33" s="18">
        <f>(78.0/B33*100)</f>
        <v/>
      </c>
      <c r="D33" s="19" t="n">
        <v>7247</v>
      </c>
      <c r="E33" s="18" t="n">
        <v>520.09149384</v>
      </c>
      <c r="F33" s="20" t="n">
        <v>3.81620198</v>
      </c>
      <c r="G33" s="18" t="n">
        <v>501.47492265</v>
      </c>
      <c r="H33" s="20" t="n">
        <v>3.86518132</v>
      </c>
      <c r="I33" s="18" t="n">
        <v>475.57604804</v>
      </c>
      <c r="J33" s="20" t="n">
        <v>5.02211101</v>
      </c>
      <c r="K33" s="18" t="n">
        <v>459.29772524</v>
      </c>
      <c r="L33" s="20" t="n">
        <v>6.40932218</v>
      </c>
      <c r="M33" s="18" t="n">
        <v>504.79760102</v>
      </c>
      <c r="N33" s="20" t="n">
        <v>3.40739521</v>
      </c>
      <c r="O33" s="18" t="s">
        <v>481</v>
      </c>
      <c r="P33" s="20" t="s">
        <v>481</v>
      </c>
      <c r="Q33" s="18" t="s">
        <v>481</v>
      </c>
      <c r="R33" s="20" t="s">
        <v>481</v>
      </c>
      <c r="S33" s="18" t="s">
        <v>481</v>
      </c>
      <c r="T33" s="20" t="s">
        <v>481</v>
      </c>
      <c r="U33" s="18" t="n">
        <v>457.27060432</v>
      </c>
      <c r="V33" s="20" t="n">
        <v>11.79366423</v>
      </c>
    </row>
    <row r="34" spans="1:22">
      <c r="A34" s="15" t="s">
        <v>509</v>
      </c>
      <c r="B34" s="17" t="n">
        <v>6350</v>
      </c>
      <c r="C34" s="18">
        <f>(81.0/B34*100)</f>
        <v/>
      </c>
      <c r="D34" s="19" t="n">
        <v>6269</v>
      </c>
      <c r="E34" s="18" t="n">
        <v>487.86247257</v>
      </c>
      <c r="F34" s="20" t="n">
        <v>3.96595269</v>
      </c>
      <c r="G34" s="18" t="n">
        <v>462.80787011</v>
      </c>
      <c r="H34" s="20" t="n">
        <v>2.88089366</v>
      </c>
      <c r="I34" s="18" t="n">
        <v>447.62610087</v>
      </c>
      <c r="J34" s="20" t="n">
        <v>4.97624338</v>
      </c>
      <c r="K34" s="18" t="n">
        <v>433.79734867</v>
      </c>
      <c r="L34" s="20" t="n">
        <v>7.71838996</v>
      </c>
      <c r="M34" s="18" t="n">
        <v>412.69710629</v>
      </c>
      <c r="N34" s="20" t="n">
        <v>14.24962195</v>
      </c>
      <c r="O34" s="18" t="s">
        <v>481</v>
      </c>
      <c r="P34" s="20" t="s">
        <v>481</v>
      </c>
      <c r="Q34" s="18" t="n">
        <v>263.37193708</v>
      </c>
      <c r="R34" s="20" t="n">
        <v>13.61114927</v>
      </c>
      <c r="S34" s="18" t="s">
        <v>481</v>
      </c>
      <c r="T34" s="20" t="s">
        <v>481</v>
      </c>
      <c r="U34" s="18" t="n">
        <v>368.1116849</v>
      </c>
      <c r="V34" s="20" t="n">
        <v>7.47025595</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505.2158807</v>
      </c>
      <c r="T35" s="20" t="n">
        <v>1.4729023</v>
      </c>
      <c r="U35" s="18" t="s">
        <v>481</v>
      </c>
      <c r="V35" s="20" t="s">
        <v>481</v>
      </c>
    </row>
    <row r="36" spans="1:22">
      <c r="A36" s="15" t="s">
        <v>511</v>
      </c>
      <c r="B36" s="17" t="n">
        <v>6736</v>
      </c>
      <c r="C36" s="18">
        <f>(60.0/B36*100)</f>
        <v/>
      </c>
      <c r="D36" s="19" t="n">
        <v>6676</v>
      </c>
      <c r="E36" s="18" t="n">
        <v>520.9455203799999</v>
      </c>
      <c r="F36" s="20" t="n">
        <v>3.25790934</v>
      </c>
      <c r="G36" s="18" t="n">
        <v>498.54804834</v>
      </c>
      <c r="H36" s="20" t="n">
        <v>3.30813391</v>
      </c>
      <c r="I36" s="18" t="n">
        <v>490.57448209</v>
      </c>
      <c r="J36" s="20" t="n">
        <v>3.44762322</v>
      </c>
      <c r="K36" s="18" t="n">
        <v>470.41197809</v>
      </c>
      <c r="L36" s="20" t="n">
        <v>6.30632311</v>
      </c>
      <c r="M36" s="18" t="n">
        <v>490.3722416</v>
      </c>
      <c r="N36" s="20" t="n">
        <v>4.18420925</v>
      </c>
      <c r="O36" s="18" t="s">
        <v>481</v>
      </c>
      <c r="P36" s="20" t="s">
        <v>481</v>
      </c>
      <c r="Q36" s="18" t="s">
        <v>481</v>
      </c>
      <c r="R36" s="20" t="s">
        <v>481</v>
      </c>
      <c r="S36" s="18" t="s">
        <v>481</v>
      </c>
      <c r="T36" s="20" t="s">
        <v>481</v>
      </c>
      <c r="U36" s="18" t="n">
        <v>414.89802578</v>
      </c>
      <c r="V36" s="20" t="n">
        <v>8.16393588</v>
      </c>
    </row>
    <row r="37" spans="1:22">
      <c r="A37" s="15" t="s">
        <v>512</v>
      </c>
      <c r="B37" s="17" t="n">
        <v>5458</v>
      </c>
      <c r="C37" s="18">
        <f>(111.0/B37*100)</f>
        <v/>
      </c>
      <c r="D37" s="19" t="n">
        <v>5347</v>
      </c>
      <c r="E37" s="18" t="n">
        <v>532.45614162</v>
      </c>
      <c r="F37" s="20" t="n">
        <v>4.28800536</v>
      </c>
      <c r="G37" s="18" t="n">
        <v>513.34944253</v>
      </c>
      <c r="H37" s="20" t="n">
        <v>3.52907663</v>
      </c>
      <c r="I37" s="18" t="n">
        <v>491.56632618</v>
      </c>
      <c r="J37" s="20" t="n">
        <v>4.86013175</v>
      </c>
      <c r="K37" s="18" t="n">
        <v>469.42695108</v>
      </c>
      <c r="L37" s="20" t="n">
        <v>7.81990317</v>
      </c>
      <c r="M37" s="18" t="n">
        <v>377.66528973</v>
      </c>
      <c r="N37" s="20" t="n">
        <v>8.85964399</v>
      </c>
      <c r="O37" s="18" t="s">
        <v>481</v>
      </c>
      <c r="P37" s="20" t="s">
        <v>481</v>
      </c>
      <c r="Q37" s="18" t="s">
        <v>481</v>
      </c>
      <c r="R37" s="20" t="s">
        <v>481</v>
      </c>
      <c r="S37" s="18" t="s">
        <v>481</v>
      </c>
      <c r="T37" s="20" t="s">
        <v>481</v>
      </c>
      <c r="U37" s="18" t="n">
        <v>404.87145631</v>
      </c>
      <c r="V37" s="20" t="n">
        <v>10.30550725</v>
      </c>
    </row>
    <row r="38" spans="1:22">
      <c r="A38" s="15" t="s">
        <v>513</v>
      </c>
      <c r="B38" s="17" t="n">
        <v>5860</v>
      </c>
      <c r="C38" s="18">
        <f>(22.0/B38*100)</f>
        <v/>
      </c>
      <c r="D38" s="19" t="n">
        <v>5838</v>
      </c>
      <c r="E38" s="18" t="n">
        <v>524.06685621</v>
      </c>
      <c r="F38" s="20" t="n">
        <v>3.38525852</v>
      </c>
      <c r="G38" s="18" t="n">
        <v>494.75824411</v>
      </c>
      <c r="H38" s="20" t="n">
        <v>4.48070418</v>
      </c>
      <c r="I38" s="18" t="n">
        <v>471.18700744</v>
      </c>
      <c r="J38" s="20" t="n">
        <v>4.60904049</v>
      </c>
      <c r="K38" s="18" t="n">
        <v>458.36527927</v>
      </c>
      <c r="L38" s="20" t="n">
        <v>6.69876166</v>
      </c>
      <c r="M38" s="18" t="n">
        <v>451.3764209</v>
      </c>
      <c r="N38" s="20" t="n">
        <v>7.03334187</v>
      </c>
      <c r="O38" s="18" t="s">
        <v>481</v>
      </c>
      <c r="P38" s="20" t="s">
        <v>481</v>
      </c>
      <c r="Q38" s="18" t="s">
        <v>481</v>
      </c>
      <c r="R38" s="20" t="s">
        <v>481</v>
      </c>
      <c r="S38" s="18" t="s">
        <v>481</v>
      </c>
      <c r="T38" s="20" t="s">
        <v>481</v>
      </c>
      <c r="U38" s="18" t="n">
        <v>452.13001552</v>
      </c>
      <c r="V38" s="20" t="n">
        <v>8.03353817</v>
      </c>
    </row>
    <row r="39" spans="1:22">
      <c r="A39" s="15" t="s">
        <v>514</v>
      </c>
      <c r="B39" s="17" t="n">
        <v>5895</v>
      </c>
      <c r="C39" s="18">
        <f>(33.0/B39*100)</f>
        <v/>
      </c>
      <c r="D39" s="19" t="n">
        <v>5862</v>
      </c>
      <c r="E39" s="18" t="n">
        <v>460.76595151</v>
      </c>
      <c r="F39" s="20" t="n">
        <v>4.89307831</v>
      </c>
      <c r="G39" s="18" t="n">
        <v>427.60667755</v>
      </c>
      <c r="H39" s="20" t="n">
        <v>4.63403851</v>
      </c>
      <c r="I39" s="18" t="n">
        <v>423.31238998</v>
      </c>
      <c r="J39" s="20" t="n">
        <v>4.28807053</v>
      </c>
      <c r="K39" s="18" t="n">
        <v>432.4357895</v>
      </c>
      <c r="L39" s="20" t="n">
        <v>4.97492683</v>
      </c>
      <c r="M39" s="18" t="n">
        <v>385.43607751</v>
      </c>
      <c r="N39" s="20" t="n">
        <v>6.46388279</v>
      </c>
      <c r="O39" s="18" t="s">
        <v>481</v>
      </c>
      <c r="P39" s="20" t="s">
        <v>481</v>
      </c>
      <c r="Q39" s="18" t="s">
        <v>481</v>
      </c>
      <c r="R39" s="20" t="s">
        <v>481</v>
      </c>
      <c r="S39" s="18" t="s">
        <v>481</v>
      </c>
      <c r="T39" s="20" t="s">
        <v>481</v>
      </c>
      <c r="U39" s="18" t="n">
        <v>368.48130162</v>
      </c>
      <c r="V39" s="20" t="n">
        <v>12.41707976</v>
      </c>
    </row>
    <row r="40" spans="1:22">
      <c r="A40" s="15" t="s">
        <v>515</v>
      </c>
      <c r="B40" s="17" t="n">
        <v>14157</v>
      </c>
      <c r="C40" s="18">
        <f>(387.0/B40*100)</f>
        <v/>
      </c>
      <c r="D40" s="19" t="n">
        <v>13770</v>
      </c>
      <c r="E40" s="18" t="n">
        <v>506.19170766</v>
      </c>
      <c r="F40" s="20" t="n">
        <v>5.0060075</v>
      </c>
      <c r="G40" s="18" t="n">
        <v>510.46159163</v>
      </c>
      <c r="H40" s="20" t="n">
        <v>3.33158483</v>
      </c>
      <c r="I40" s="18" t="n">
        <v>506.905694</v>
      </c>
      <c r="J40" s="20" t="n">
        <v>3.29150211</v>
      </c>
      <c r="K40" s="18" t="n">
        <v>480.48000974</v>
      </c>
      <c r="L40" s="20" t="n">
        <v>4.95100637</v>
      </c>
      <c r="M40" s="18" t="n">
        <v>419.2667557</v>
      </c>
      <c r="N40" s="20" t="n">
        <v>6.86651094</v>
      </c>
      <c r="O40" s="18" t="s">
        <v>481</v>
      </c>
      <c r="P40" s="20" t="s">
        <v>481</v>
      </c>
      <c r="Q40" s="18" t="s">
        <v>481</v>
      </c>
      <c r="R40" s="20" t="s">
        <v>481</v>
      </c>
      <c r="S40" s="18" t="s">
        <v>481</v>
      </c>
      <c r="T40" s="20" t="s">
        <v>481</v>
      </c>
      <c r="U40" s="18" t="n">
        <v>406.83047108</v>
      </c>
      <c r="V40" s="20" t="n">
        <v>9.451064969999999</v>
      </c>
    </row>
    <row r="41" spans="1:22">
      <c r="A41" s="15" t="s">
        <v>516</v>
      </c>
      <c r="B41" s="17" t="n">
        <v>5712</v>
      </c>
      <c r="C41" s="18">
        <f>(52.0/B41*100)</f>
        <v/>
      </c>
      <c r="D41" s="19" t="n">
        <v>5660</v>
      </c>
      <c r="E41" s="18" t="n">
        <v>535.03257978</v>
      </c>
      <c r="F41" s="20" t="n">
        <v>3.69984922</v>
      </c>
      <c r="G41" s="18" t="n">
        <v>500.79446167</v>
      </c>
      <c r="H41" s="20" t="n">
        <v>3.86736317</v>
      </c>
      <c r="I41" s="18" t="n">
        <v>488.3535387</v>
      </c>
      <c r="J41" s="20" t="n">
        <v>4.22065869</v>
      </c>
      <c r="K41" s="18" t="n">
        <v>484.07410402</v>
      </c>
      <c r="L41" s="20" t="n">
        <v>5.24662602</v>
      </c>
      <c r="M41" s="18" t="n">
        <v>460.36740886</v>
      </c>
      <c r="N41" s="20" t="n">
        <v>8.72283927</v>
      </c>
      <c r="O41" s="18" t="s">
        <v>481</v>
      </c>
      <c r="P41" s="20" t="s">
        <v>481</v>
      </c>
      <c r="Q41" s="18" t="n">
        <v>399.91015703</v>
      </c>
      <c r="R41" s="20" t="n">
        <v>16.72230739</v>
      </c>
      <c r="S41" s="18" t="s">
        <v>481</v>
      </c>
      <c r="T41" s="20" t="s">
        <v>481</v>
      </c>
      <c r="U41" s="18" t="n">
        <v>397.44123329</v>
      </c>
      <c r="V41" s="20" t="n">
        <v>15.01805675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360.88983762</v>
      </c>
      <c r="F45" s="20" t="n">
        <v>3.95366355</v>
      </c>
      <c r="G45" s="18" t="n">
        <v>351.52078899</v>
      </c>
      <c r="H45" s="20" t="n">
        <v>3.72449296</v>
      </c>
      <c r="I45" s="18" t="n">
        <v>345.66962273</v>
      </c>
      <c r="J45" s="20" t="n">
        <v>3.49914909</v>
      </c>
      <c r="K45" s="18" t="n">
        <v>335.60345618</v>
      </c>
      <c r="L45" s="20" t="n">
        <v>4.11245358</v>
      </c>
      <c r="M45" s="18" t="s">
        <v>481</v>
      </c>
      <c r="N45" s="20" t="s">
        <v>481</v>
      </c>
      <c r="O45" s="18" t="s">
        <v>481</v>
      </c>
      <c r="P45" s="20" t="s">
        <v>481</v>
      </c>
      <c r="Q45" s="18" t="n">
        <v>381.8513</v>
      </c>
      <c r="R45" s="20" t="n">
        <v>29.1576592</v>
      </c>
      <c r="S45" s="18" t="n">
        <v>360.2649422</v>
      </c>
      <c r="T45" s="20" t="n">
        <v>19.80496221</v>
      </c>
      <c r="U45" s="18" t="n">
        <v>337.46403749</v>
      </c>
      <c r="V45" s="20" t="n">
        <v>7.068751</v>
      </c>
    </row>
    <row r="46" spans="1:22">
      <c r="A46" s="15" t="s">
        <v>521</v>
      </c>
      <c r="B46" s="17" t="n">
        <v>23141</v>
      </c>
      <c r="C46" s="18">
        <f>(2033.0/B46*100)</f>
        <v/>
      </c>
      <c r="D46" s="19" t="n">
        <v>21108</v>
      </c>
      <c r="E46" s="18" t="n">
        <v>448.63525892</v>
      </c>
      <c r="F46" s="20" t="n">
        <v>4.39807028</v>
      </c>
      <c r="G46" s="18" t="n">
        <v>423.62159174</v>
      </c>
      <c r="H46" s="20" t="n">
        <v>3.56947435</v>
      </c>
      <c r="I46" s="18" t="n">
        <v>421.49231012</v>
      </c>
      <c r="J46" s="20" t="n">
        <v>4.11967287</v>
      </c>
      <c r="K46" s="18" t="n">
        <v>421.29095501</v>
      </c>
      <c r="L46" s="20" t="n">
        <v>5.51484781</v>
      </c>
      <c r="M46" s="18" t="n">
        <v>361.70374871</v>
      </c>
      <c r="N46" s="20" t="n">
        <v>3.67101074</v>
      </c>
      <c r="O46" s="18" t="s">
        <v>481</v>
      </c>
      <c r="P46" s="20" t="s">
        <v>481</v>
      </c>
      <c r="Q46" s="18" t="s">
        <v>481</v>
      </c>
      <c r="R46" s="20" t="s">
        <v>481</v>
      </c>
      <c r="S46" s="18" t="s">
        <v>481</v>
      </c>
      <c r="T46" s="20" t="s">
        <v>481</v>
      </c>
      <c r="U46" s="18" t="n">
        <v>382.83772754</v>
      </c>
      <c r="V46" s="20" t="n">
        <v>4.09482407</v>
      </c>
    </row>
    <row r="47" spans="1:22">
      <c r="A47" s="15" t="s">
        <v>522</v>
      </c>
      <c r="B47" s="17" t="n">
        <v>5928</v>
      </c>
      <c r="C47" s="18">
        <f>(299.0/B47*100)</f>
        <v/>
      </c>
      <c r="D47" s="19" t="n">
        <v>5629</v>
      </c>
      <c r="E47" s="18" t="n">
        <v>482.27075696</v>
      </c>
      <c r="F47" s="20" t="n">
        <v>5.89755595</v>
      </c>
      <c r="G47" s="18" t="n">
        <v>445.09529766</v>
      </c>
      <c r="H47" s="20" t="n">
        <v>4.953707</v>
      </c>
      <c r="I47" s="18" t="n">
        <v>436.20379345</v>
      </c>
      <c r="J47" s="20" t="n">
        <v>5.3778703</v>
      </c>
      <c r="K47" s="18" t="n">
        <v>433.37662029</v>
      </c>
      <c r="L47" s="20" t="n">
        <v>6.44029666</v>
      </c>
      <c r="M47" s="18" t="n">
        <v>330.16195456</v>
      </c>
      <c r="N47" s="20" t="n">
        <v>6.5233442</v>
      </c>
      <c r="O47" s="18" t="s">
        <v>481</v>
      </c>
      <c r="P47" s="20" t="s">
        <v>481</v>
      </c>
      <c r="Q47" s="18" t="s">
        <v>481</v>
      </c>
      <c r="R47" s="20" t="s">
        <v>481</v>
      </c>
      <c r="S47" s="18" t="s">
        <v>481</v>
      </c>
      <c r="T47" s="20" t="s">
        <v>481</v>
      </c>
      <c r="U47" s="18" t="n">
        <v>352.38978403</v>
      </c>
      <c r="V47" s="20" t="n">
        <v>8.64155592</v>
      </c>
    </row>
    <row r="48" spans="1:22">
      <c r="A48" s="15" t="s">
        <v>523</v>
      </c>
      <c r="B48" s="17" t="n">
        <v>9841</v>
      </c>
      <c r="C48" s="18">
        <f>(8.0/B48*100)</f>
        <v/>
      </c>
      <c r="D48" s="19" t="n">
        <v>9833</v>
      </c>
      <c r="E48" s="18" t="n">
        <v>526.42454671</v>
      </c>
      <c r="F48" s="20" t="n">
        <v>9.378705289999999</v>
      </c>
      <c r="G48" s="18" t="n">
        <v>491.59721571</v>
      </c>
      <c r="H48" s="20" t="n">
        <v>5.2350902</v>
      </c>
      <c r="I48" s="18" t="n">
        <v>496.87598073</v>
      </c>
      <c r="J48" s="20" t="n">
        <v>5.18812777</v>
      </c>
      <c r="K48" s="18" t="n">
        <v>495.19394172</v>
      </c>
      <c r="L48" s="20" t="n">
        <v>7.12263573</v>
      </c>
      <c r="M48" s="18" t="n">
        <v>442.18295743</v>
      </c>
      <c r="N48" s="20" t="n">
        <v>7.02465201</v>
      </c>
      <c r="O48" s="18" t="s">
        <v>481</v>
      </c>
      <c r="P48" s="20" t="s">
        <v>481</v>
      </c>
      <c r="Q48" s="18" t="s">
        <v>481</v>
      </c>
      <c r="R48" s="20" t="s">
        <v>481</v>
      </c>
      <c r="S48" s="18" t="s">
        <v>481</v>
      </c>
      <c r="T48" s="20" t="s">
        <v>481</v>
      </c>
      <c r="U48" s="18" t="n">
        <v>410.66781375</v>
      </c>
      <c r="V48" s="20" t="n">
        <v>21.25724527</v>
      </c>
    </row>
    <row r="49" spans="1:22">
      <c r="A49" s="15" t="s">
        <v>524</v>
      </c>
      <c r="B49" s="17" t="n">
        <v>6349</v>
      </c>
      <c r="C49" s="18">
        <f>(56.0/B49*100)</f>
        <v/>
      </c>
      <c r="D49" s="19" t="n">
        <v>6293</v>
      </c>
      <c r="E49" s="18" t="n">
        <v>445.64482748</v>
      </c>
      <c r="F49" s="20" t="n">
        <v>4.21391664</v>
      </c>
      <c r="G49" s="18" t="n">
        <v>426.90371436</v>
      </c>
      <c r="H49" s="20" t="n">
        <v>3.60132337</v>
      </c>
      <c r="I49" s="18" t="n">
        <v>424.18292865</v>
      </c>
      <c r="J49" s="20" t="n">
        <v>4.2457529</v>
      </c>
      <c r="K49" s="18" t="n">
        <v>401.01774489</v>
      </c>
      <c r="L49" s="20" t="n">
        <v>4.96036162</v>
      </c>
      <c r="M49" s="18" t="s">
        <v>481</v>
      </c>
      <c r="N49" s="20" t="s">
        <v>481</v>
      </c>
      <c r="O49" s="18" t="s">
        <v>481</v>
      </c>
      <c r="P49" s="20" t="s">
        <v>481</v>
      </c>
      <c r="Q49" s="18" t="s">
        <v>481</v>
      </c>
      <c r="R49" s="20" t="s">
        <v>481</v>
      </c>
      <c r="S49" s="18" t="n">
        <v>253.18510804</v>
      </c>
      <c r="T49" s="20" t="n">
        <v>33.98059524</v>
      </c>
      <c r="U49" s="18" t="n">
        <v>347.57317691</v>
      </c>
      <c r="V49" s="20" t="n">
        <v>8.225765000000001</v>
      </c>
    </row>
    <row r="50" spans="1:22">
      <c r="A50" s="15" t="s">
        <v>525</v>
      </c>
      <c r="B50" s="17" t="n">
        <v>11795</v>
      </c>
      <c r="C50" s="18">
        <f>(311.0/B50*100)</f>
        <v/>
      </c>
      <c r="D50" s="19" t="n">
        <v>11484</v>
      </c>
      <c r="E50" s="18" t="n">
        <v>455.80081731</v>
      </c>
      <c r="F50" s="20" t="n">
        <v>4.22772627</v>
      </c>
      <c r="G50" s="18" t="n">
        <v>428.7991847</v>
      </c>
      <c r="H50" s="20" t="n">
        <v>3.26793947</v>
      </c>
      <c r="I50" s="18" t="n">
        <v>428.53751105</v>
      </c>
      <c r="J50" s="20" t="n">
        <v>3.75226227</v>
      </c>
      <c r="K50" s="18" t="n">
        <v>409.33399835</v>
      </c>
      <c r="L50" s="20" t="n">
        <v>5.36233403</v>
      </c>
      <c r="M50" s="18" t="n">
        <v>366.92642505</v>
      </c>
      <c r="N50" s="20" t="n">
        <v>6.73675518</v>
      </c>
      <c r="O50" s="18" t="s">
        <v>481</v>
      </c>
      <c r="P50" s="20" t="s">
        <v>481</v>
      </c>
      <c r="Q50" s="18" t="s">
        <v>481</v>
      </c>
      <c r="R50" s="20" t="s">
        <v>481</v>
      </c>
      <c r="S50" s="18" t="s">
        <v>481</v>
      </c>
      <c r="T50" s="20" t="s">
        <v>481</v>
      </c>
      <c r="U50" s="18" t="n">
        <v>352.57014755</v>
      </c>
      <c r="V50" s="20" t="n">
        <v>8.870492090000001</v>
      </c>
    </row>
    <row r="51" spans="1:22">
      <c r="A51" s="15" t="s">
        <v>526</v>
      </c>
      <c r="B51" s="17" t="n">
        <v>6866</v>
      </c>
      <c r="C51" s="18">
        <f>(109.0/B51*100)</f>
        <v/>
      </c>
      <c r="D51" s="19" t="n">
        <v>6757</v>
      </c>
      <c r="E51" s="18" t="n">
        <v>450.19111184</v>
      </c>
      <c r="F51" s="20" t="n">
        <v>3.45734815</v>
      </c>
      <c r="G51" s="18" t="n">
        <v>428.61927153</v>
      </c>
      <c r="H51" s="20" t="n">
        <v>3.59893707</v>
      </c>
      <c r="I51" s="18" t="n">
        <v>421.33773969</v>
      </c>
      <c r="J51" s="20" t="n">
        <v>4.19267302</v>
      </c>
      <c r="K51" s="18" t="n">
        <v>410.66359347</v>
      </c>
      <c r="L51" s="20" t="n">
        <v>4.47971516</v>
      </c>
      <c r="M51" s="18" t="n">
        <v>383.27112715</v>
      </c>
      <c r="N51" s="20" t="n">
        <v>7.20497991</v>
      </c>
      <c r="O51" s="18" t="s">
        <v>481</v>
      </c>
      <c r="P51" s="20" t="s">
        <v>481</v>
      </c>
      <c r="Q51" s="18" t="n">
        <v>427.96430568</v>
      </c>
      <c r="R51" s="20" t="n">
        <v>5.20460603</v>
      </c>
      <c r="S51" s="18" t="s">
        <v>481</v>
      </c>
      <c r="T51" s="20" t="s">
        <v>481</v>
      </c>
      <c r="U51" s="18" t="n">
        <v>396.50955497</v>
      </c>
      <c r="V51" s="20" t="n">
        <v>8.4262064</v>
      </c>
    </row>
    <row r="52" spans="1:22">
      <c r="A52" s="15" t="s">
        <v>527</v>
      </c>
      <c r="B52" s="17" t="n">
        <v>5809</v>
      </c>
      <c r="C52" s="18">
        <f>(99.0/B52*100)</f>
        <v/>
      </c>
      <c r="D52" s="19" t="n">
        <v>5710</v>
      </c>
      <c r="E52" s="18" t="n">
        <v>529.54278901</v>
      </c>
      <c r="F52" s="20" t="n">
        <v>3.352425</v>
      </c>
      <c r="G52" s="18" t="n">
        <v>493.44515019</v>
      </c>
      <c r="H52" s="20" t="n">
        <v>3.16313034</v>
      </c>
      <c r="I52" s="18" t="n">
        <v>480.30541184</v>
      </c>
      <c r="J52" s="20" t="n">
        <v>3.73341462</v>
      </c>
      <c r="K52" s="18" t="n">
        <v>476.34672239</v>
      </c>
      <c r="L52" s="20" t="n">
        <v>5.83430733</v>
      </c>
      <c r="M52" s="18" t="n">
        <v>421.26811804</v>
      </c>
      <c r="N52" s="20" t="n">
        <v>5.96822849</v>
      </c>
      <c r="O52" s="18" t="s">
        <v>481</v>
      </c>
      <c r="P52" s="20" t="s">
        <v>481</v>
      </c>
      <c r="Q52" s="18" t="s">
        <v>481</v>
      </c>
      <c r="R52" s="20" t="s">
        <v>481</v>
      </c>
      <c r="S52" s="18" t="s">
        <v>481</v>
      </c>
      <c r="T52" s="20" t="s">
        <v>481</v>
      </c>
      <c r="U52" s="18" t="n">
        <v>422.05321031</v>
      </c>
      <c r="V52" s="20" t="n">
        <v>7.41586553</v>
      </c>
    </row>
    <row r="53" spans="1:22">
      <c r="A53" s="15" t="s">
        <v>528</v>
      </c>
      <c r="B53" s="17" t="n">
        <v>5571</v>
      </c>
      <c r="C53" s="18">
        <f>(104.0/B53*100)</f>
        <v/>
      </c>
      <c r="D53" s="19" t="n">
        <v>5467</v>
      </c>
      <c r="E53" s="18" t="n">
        <v>470.33855252</v>
      </c>
      <c r="F53" s="20" t="n">
        <v>3.25734749</v>
      </c>
      <c r="G53" s="18" t="n">
        <v>453.18994217</v>
      </c>
      <c r="H53" s="20" t="n">
        <v>2.69354297</v>
      </c>
      <c r="I53" s="18" t="n">
        <v>445.62612568</v>
      </c>
      <c r="J53" s="20" t="n">
        <v>3.16650521</v>
      </c>
      <c r="K53" s="18" t="n">
        <v>444.35021453</v>
      </c>
      <c r="L53" s="20" t="n">
        <v>6.37414609</v>
      </c>
      <c r="M53" s="18" t="n">
        <v>364.18043417</v>
      </c>
      <c r="N53" s="20" t="n">
        <v>5.41914123</v>
      </c>
      <c r="O53" s="18" t="s">
        <v>481</v>
      </c>
      <c r="P53" s="20" t="s">
        <v>481</v>
      </c>
      <c r="Q53" s="18" t="s">
        <v>481</v>
      </c>
      <c r="R53" s="20" t="s">
        <v>481</v>
      </c>
      <c r="S53" s="18" t="s">
        <v>481</v>
      </c>
      <c r="T53" s="20" t="s">
        <v>481</v>
      </c>
      <c r="U53" s="18" t="n">
        <v>354.7988543</v>
      </c>
      <c r="V53" s="20" t="n">
        <v>8.04297525</v>
      </c>
    </row>
    <row r="54" spans="1:22">
      <c r="A54" s="15" t="s">
        <v>529</v>
      </c>
      <c r="B54" s="17" t="n">
        <v>4740</v>
      </c>
      <c r="C54" s="18">
        <f>(378.0/B54*100)</f>
        <v/>
      </c>
      <c r="D54" s="19" t="n">
        <v>4362</v>
      </c>
      <c r="E54" s="18" t="n">
        <v>383.74377916</v>
      </c>
      <c r="F54" s="20" t="n">
        <v>7.11541733</v>
      </c>
      <c r="G54" s="18" t="n">
        <v>370.42088142</v>
      </c>
      <c r="H54" s="20" t="n">
        <v>3.74789313</v>
      </c>
      <c r="I54" s="18" t="n">
        <v>370.9810438</v>
      </c>
      <c r="J54" s="20" t="n">
        <v>4.1187561</v>
      </c>
      <c r="K54" s="18" t="n">
        <v>369.31018081</v>
      </c>
      <c r="L54" s="20" t="n">
        <v>5.57795295</v>
      </c>
      <c r="M54" s="18" t="n">
        <v>285.11114138</v>
      </c>
      <c r="N54" s="20" t="n">
        <v>8.04981896</v>
      </c>
      <c r="O54" s="18" t="s">
        <v>481</v>
      </c>
      <c r="P54" s="20" t="s">
        <v>481</v>
      </c>
      <c r="Q54" s="18" t="s">
        <v>481</v>
      </c>
      <c r="R54" s="20" t="s">
        <v>481</v>
      </c>
      <c r="S54" s="18" t="s">
        <v>481</v>
      </c>
      <c r="T54" s="20" t="s">
        <v>481</v>
      </c>
      <c r="U54" s="18" t="n">
        <v>303.87880962</v>
      </c>
      <c r="V54" s="20" t="n">
        <v>5.82461637</v>
      </c>
    </row>
    <row r="55" spans="1:22">
      <c r="A55" s="15" t="s">
        <v>530</v>
      </c>
      <c r="B55" s="17" t="n">
        <v>5316</v>
      </c>
      <c r="C55" s="18">
        <f>(22.0/B55*100)</f>
        <v/>
      </c>
      <c r="D55" s="19" t="n">
        <v>5294</v>
      </c>
      <c r="E55" s="18" t="n">
        <v>393.13386678</v>
      </c>
      <c r="F55" s="20" t="n">
        <v>5.95757807</v>
      </c>
      <c r="G55" s="18" t="n">
        <v>398.03519149</v>
      </c>
      <c r="H55" s="20" t="n">
        <v>3.36599617</v>
      </c>
      <c r="I55" s="18" t="n">
        <v>410.25149331</v>
      </c>
      <c r="J55" s="20" t="n">
        <v>4.03343911</v>
      </c>
      <c r="K55" s="18" t="n">
        <v>419.01661699</v>
      </c>
      <c r="L55" s="20" t="n">
        <v>5.19354628</v>
      </c>
      <c r="M55" s="18" t="s">
        <v>481</v>
      </c>
      <c r="N55" s="20" t="s">
        <v>481</v>
      </c>
      <c r="O55" s="18" t="s">
        <v>481</v>
      </c>
      <c r="P55" s="20" t="s">
        <v>481</v>
      </c>
      <c r="Q55" s="18" t="s">
        <v>481</v>
      </c>
      <c r="R55" s="20" t="s">
        <v>481</v>
      </c>
      <c r="S55" s="18" t="n">
        <v>280.05233103</v>
      </c>
      <c r="T55" s="20" t="n">
        <v>26.30691047</v>
      </c>
      <c r="U55" s="18" t="n">
        <v>283.24679763</v>
      </c>
      <c r="V55" s="20" t="n">
        <v>10.79928028</v>
      </c>
    </row>
    <row r="56" spans="1:22">
      <c r="A56" s="15" t="s">
        <v>531</v>
      </c>
      <c r="B56" s="17" t="n">
        <v>5359</v>
      </c>
      <c r="C56" s="18">
        <f>(77.0/B56*100)</f>
        <v/>
      </c>
      <c r="D56" s="19" t="n">
        <v>5282</v>
      </c>
      <c r="E56" s="18" t="n">
        <v>550.1179543</v>
      </c>
      <c r="F56" s="20" t="n">
        <v>4.61108917</v>
      </c>
      <c r="G56" s="18" t="n">
        <v>529.59451397</v>
      </c>
      <c r="H56" s="20" t="n">
        <v>4.18106819</v>
      </c>
      <c r="I56" s="18" t="n">
        <v>531.4165497</v>
      </c>
      <c r="J56" s="20" t="n">
        <v>3.91583207</v>
      </c>
      <c r="K56" s="18" t="n">
        <v>521.88224421</v>
      </c>
      <c r="L56" s="20" t="n">
        <v>7.45815696</v>
      </c>
      <c r="M56" s="18" t="n">
        <v>511.472242</v>
      </c>
      <c r="N56" s="20" t="n">
        <v>3.24970706</v>
      </c>
      <c r="O56" s="18" t="s">
        <v>481</v>
      </c>
      <c r="P56" s="20" t="s">
        <v>481</v>
      </c>
      <c r="Q56" s="18" t="s">
        <v>481</v>
      </c>
      <c r="R56" s="20" t="s">
        <v>481</v>
      </c>
      <c r="S56" s="18" t="s">
        <v>481</v>
      </c>
      <c r="T56" s="20" t="s">
        <v>481</v>
      </c>
      <c r="U56" s="18" t="n">
        <v>482.90547427</v>
      </c>
      <c r="V56" s="20" t="n">
        <v>13.21797646</v>
      </c>
    </row>
    <row r="57" spans="1:22">
      <c r="A57" s="15" t="s">
        <v>532</v>
      </c>
      <c r="B57" s="17" t="n">
        <v>6513</v>
      </c>
      <c r="C57" s="18">
        <f>(0.0/B57*100)</f>
        <v/>
      </c>
      <c r="D57" s="19" t="n">
        <v>6513</v>
      </c>
      <c r="E57" s="18" t="n">
        <v>414.64063757</v>
      </c>
      <c r="F57" s="20" t="n">
        <v>3.60978778</v>
      </c>
      <c r="G57" s="18" t="n">
        <v>395.67306454</v>
      </c>
      <c r="H57" s="20" t="n">
        <v>3.18189102</v>
      </c>
      <c r="I57" s="18" t="n">
        <v>397.44439077</v>
      </c>
      <c r="J57" s="20" t="n">
        <v>4.16581122</v>
      </c>
      <c r="K57" s="18" t="n">
        <v>378.24691525</v>
      </c>
      <c r="L57" s="20" t="n">
        <v>4.38530824</v>
      </c>
      <c r="M57" s="18" t="s">
        <v>481</v>
      </c>
      <c r="N57" s="20" t="s">
        <v>481</v>
      </c>
      <c r="O57" s="18" t="s">
        <v>481</v>
      </c>
      <c r="P57" s="20" t="s">
        <v>481</v>
      </c>
      <c r="Q57" s="18" t="s">
        <v>481</v>
      </c>
      <c r="R57" s="20" t="s">
        <v>481</v>
      </c>
      <c r="S57" s="18" t="n">
        <v>328.15254581</v>
      </c>
      <c r="T57" s="20" t="n">
        <v>33.56236189</v>
      </c>
      <c r="U57" s="18" t="n">
        <v>381.40068871</v>
      </c>
      <c r="V57" s="20" t="n">
        <v>9.103329309999999</v>
      </c>
    </row>
    <row r="58" spans="1:22">
      <c r="A58" s="15" t="s">
        <v>533</v>
      </c>
      <c r="B58" s="17" t="n">
        <v>7267</v>
      </c>
      <c r="C58" s="18">
        <f>(10.0/B58*100)</f>
        <v/>
      </c>
      <c r="D58" s="19" t="n">
        <v>7257</v>
      </c>
      <c r="E58" s="18" t="n">
        <v>409.92230938</v>
      </c>
      <c r="F58" s="20" t="n">
        <v>4.45820892</v>
      </c>
      <c r="G58" s="18" t="n">
        <v>415.46352564</v>
      </c>
      <c r="H58" s="20" t="n">
        <v>3.28869196</v>
      </c>
      <c r="I58" s="18" t="n">
        <v>414.01474825</v>
      </c>
      <c r="J58" s="20" t="n">
        <v>3.51162896</v>
      </c>
      <c r="K58" s="18" t="n">
        <v>411.66775333</v>
      </c>
      <c r="L58" s="20" t="n">
        <v>4.2073919</v>
      </c>
      <c r="M58" s="18" t="s">
        <v>481</v>
      </c>
      <c r="N58" s="20" t="s">
        <v>481</v>
      </c>
      <c r="O58" s="18" t="s">
        <v>481</v>
      </c>
      <c r="P58" s="20" t="s">
        <v>481</v>
      </c>
      <c r="Q58" s="18" t="n">
        <v>435.475</v>
      </c>
      <c r="R58" s="20" t="n">
        <v>41.40494142</v>
      </c>
      <c r="S58" s="18" t="n">
        <v>305.77726052</v>
      </c>
      <c r="T58" s="20" t="n">
        <v>18.07604882</v>
      </c>
      <c r="U58" s="18" t="n">
        <v>312.96511019</v>
      </c>
      <c r="V58" s="20" t="n">
        <v>11.78246105</v>
      </c>
    </row>
    <row r="59" spans="1:22">
      <c r="A59" s="15" t="s">
        <v>534</v>
      </c>
      <c r="B59" s="17" t="n">
        <v>4826</v>
      </c>
      <c r="C59" s="18">
        <f>(26.0/B59*100)</f>
        <v/>
      </c>
      <c r="D59" s="19" t="n">
        <v>4800</v>
      </c>
      <c r="E59" s="18" t="n">
        <v>322.05895959</v>
      </c>
      <c r="F59" s="20" t="n">
        <v>3.6622026</v>
      </c>
      <c r="G59" s="18" t="n">
        <v>358.07991642</v>
      </c>
      <c r="H59" s="20" t="n">
        <v>2.67765755</v>
      </c>
      <c r="I59" s="18" t="n">
        <v>361.82030255</v>
      </c>
      <c r="J59" s="20" t="n">
        <v>2.5874744</v>
      </c>
      <c r="K59" s="18" t="n">
        <v>348.36994402</v>
      </c>
      <c r="L59" s="20" t="n">
        <v>4.25274022</v>
      </c>
      <c r="M59" s="18" t="s">
        <v>481</v>
      </c>
      <c r="N59" s="20" t="s">
        <v>481</v>
      </c>
      <c r="O59" s="18" t="s">
        <v>481</v>
      </c>
      <c r="P59" s="20" t="s">
        <v>481</v>
      </c>
      <c r="Q59" s="18" t="s">
        <v>481</v>
      </c>
      <c r="R59" s="20" t="s">
        <v>481</v>
      </c>
      <c r="S59" s="18" t="n">
        <v>277.96365362</v>
      </c>
      <c r="T59" s="20" t="n">
        <v>16.79904647</v>
      </c>
      <c r="U59" s="18" t="n">
        <v>270.10842124</v>
      </c>
      <c r="V59" s="20" t="n">
        <v>10.29997611</v>
      </c>
    </row>
    <row r="60" spans="1:22">
      <c r="A60" s="15" t="s">
        <v>535</v>
      </c>
      <c r="B60" s="17" t="n">
        <v>4546</v>
      </c>
      <c r="C60" s="18">
        <f>(15.0/B60*100)</f>
        <v/>
      </c>
      <c r="D60" s="19" t="n">
        <v>4531</v>
      </c>
      <c r="E60" s="18" t="n">
        <v>372.1767545</v>
      </c>
      <c r="F60" s="20" t="n">
        <v>8.08294587</v>
      </c>
      <c r="G60" s="18" t="n">
        <v>351.82599302</v>
      </c>
      <c r="H60" s="20" t="n">
        <v>5.23577785</v>
      </c>
      <c r="I60" s="18" t="n">
        <v>333.96436608</v>
      </c>
      <c r="J60" s="20" t="n">
        <v>5.91794032</v>
      </c>
      <c r="K60" s="18" t="n">
        <v>344.21076789</v>
      </c>
      <c r="L60" s="20" t="n">
        <v>6.40731096</v>
      </c>
      <c r="M60" s="18" t="s">
        <v>481</v>
      </c>
      <c r="N60" s="20" t="s">
        <v>481</v>
      </c>
      <c r="O60" s="18" t="s">
        <v>481</v>
      </c>
      <c r="P60" s="20" t="s">
        <v>481</v>
      </c>
      <c r="Q60" s="18" t="s">
        <v>481</v>
      </c>
      <c r="R60" s="20" t="s">
        <v>481</v>
      </c>
      <c r="S60" s="18" t="n">
        <v>249.57782415</v>
      </c>
      <c r="T60" s="20" t="n">
        <v>21.28106308</v>
      </c>
      <c r="U60" s="18" t="n">
        <v>321.78449412</v>
      </c>
      <c r="V60" s="20" t="n">
        <v>12.37279019</v>
      </c>
    </row>
    <row r="61" spans="1:22">
      <c r="A61" s="15" t="s">
        <v>536</v>
      </c>
      <c r="B61" s="17" t="n">
        <v>6525</v>
      </c>
      <c r="C61" s="18">
        <f>(164.0/B61*100)</f>
        <v/>
      </c>
      <c r="D61" s="19" t="n">
        <v>6361</v>
      </c>
      <c r="E61" s="18" t="n">
        <v>507.33527144</v>
      </c>
      <c r="F61" s="20" t="n">
        <v>3.68997801</v>
      </c>
      <c r="G61" s="18" t="n">
        <v>477.39435399</v>
      </c>
      <c r="H61" s="20" t="n">
        <v>3.85390042</v>
      </c>
      <c r="I61" s="18" t="n">
        <v>461.96765028</v>
      </c>
      <c r="J61" s="20" t="n">
        <v>3.71512661</v>
      </c>
      <c r="K61" s="18" t="n">
        <v>461.54336037</v>
      </c>
      <c r="L61" s="20" t="n">
        <v>4.45268578</v>
      </c>
      <c r="M61" s="18" t="n">
        <v>383.6044198</v>
      </c>
      <c r="N61" s="20" t="n">
        <v>9.387721190000001</v>
      </c>
      <c r="O61" s="18" t="s">
        <v>481</v>
      </c>
      <c r="P61" s="20" t="s">
        <v>481</v>
      </c>
      <c r="Q61" s="18" t="s">
        <v>481</v>
      </c>
      <c r="R61" s="20" t="s">
        <v>481</v>
      </c>
      <c r="S61" s="18" t="s">
        <v>481</v>
      </c>
      <c r="T61" s="20" t="s">
        <v>481</v>
      </c>
      <c r="U61" s="18" t="n">
        <v>403.10572079</v>
      </c>
      <c r="V61" s="20" t="n">
        <v>9.994279540000001</v>
      </c>
    </row>
    <row r="62" spans="1:22">
      <c r="A62" s="15" t="s">
        <v>537</v>
      </c>
      <c r="B62" s="17" t="n">
        <v>4476</v>
      </c>
      <c r="C62" s="18">
        <f>(3.0/B62*100)</f>
        <v/>
      </c>
      <c r="D62" s="19" t="n">
        <v>4473</v>
      </c>
      <c r="E62" s="18" t="n">
        <v>529.43839727</v>
      </c>
      <c r="F62" s="20" t="n">
        <v>2.67745663</v>
      </c>
      <c r="G62" s="18" t="n">
        <v>508.73321045</v>
      </c>
      <c r="H62" s="20" t="n">
        <v>2.00535502</v>
      </c>
      <c r="I62" s="18" t="n">
        <v>496.04237153</v>
      </c>
      <c r="J62" s="20" t="n">
        <v>3.47831875</v>
      </c>
      <c r="K62" s="18" t="n">
        <v>497.56118236</v>
      </c>
      <c r="L62" s="20" t="n">
        <v>5.19050063</v>
      </c>
      <c r="M62" s="18" t="n">
        <v>489.95828195</v>
      </c>
      <c r="N62" s="20" t="n">
        <v>4.45531942</v>
      </c>
      <c r="O62" s="18" t="s">
        <v>481</v>
      </c>
      <c r="P62" s="20" t="s">
        <v>481</v>
      </c>
      <c r="Q62" s="18" t="s">
        <v>481</v>
      </c>
      <c r="R62" s="20" t="s">
        <v>481</v>
      </c>
      <c r="S62" s="18" t="s">
        <v>481</v>
      </c>
      <c r="T62" s="20" t="s">
        <v>481</v>
      </c>
      <c r="U62" s="18" t="n">
        <v>488.39988497</v>
      </c>
      <c r="V62" s="20" t="n">
        <v>19.97501844</v>
      </c>
    </row>
    <row r="63" spans="1:22">
      <c r="A63" s="15" t="s">
        <v>538</v>
      </c>
      <c r="B63" s="17" t="n">
        <v>5324</v>
      </c>
      <c r="C63" s="18">
        <f>(13.0/B63*100)</f>
        <v/>
      </c>
      <c r="D63" s="19" t="n">
        <v>5311</v>
      </c>
      <c r="E63" s="18" t="n">
        <v>357.06086915</v>
      </c>
      <c r="F63" s="20" t="n">
        <v>4.7188265</v>
      </c>
      <c r="G63" s="18" t="n">
        <v>350.84072802</v>
      </c>
      <c r="H63" s="20" t="n">
        <v>2.45692059</v>
      </c>
      <c r="I63" s="18" t="n">
        <v>360.71254982</v>
      </c>
      <c r="J63" s="20" t="n">
        <v>3.01055712</v>
      </c>
      <c r="K63" s="18" t="n">
        <v>353.35668547</v>
      </c>
      <c r="L63" s="20" t="n">
        <v>5.12572992</v>
      </c>
      <c r="M63" s="18" t="s">
        <v>481</v>
      </c>
      <c r="N63" s="20" t="s">
        <v>481</v>
      </c>
      <c r="O63" s="18" t="s">
        <v>481</v>
      </c>
      <c r="P63" s="20" t="s">
        <v>481</v>
      </c>
      <c r="Q63" s="18" t="n">
        <v>306.28</v>
      </c>
      <c r="R63" s="20" t="n">
        <v>23.94339123</v>
      </c>
      <c r="S63" s="18" t="n">
        <v>221.71541144</v>
      </c>
      <c r="T63" s="20" t="n">
        <v>41.68750524</v>
      </c>
      <c r="U63" s="18" t="n">
        <v>316.94993992</v>
      </c>
      <c r="V63" s="20" t="n">
        <v>6.09150722</v>
      </c>
    </row>
    <row r="64" spans="1:22">
      <c r="A64" s="15" t="s">
        <v>539</v>
      </c>
      <c r="B64" s="17" t="n">
        <v>3634</v>
      </c>
      <c r="C64" s="18">
        <f>(3.0/B64*100)</f>
        <v/>
      </c>
      <c r="D64" s="19" t="n">
        <v>3631</v>
      </c>
      <c r="E64" s="18" t="n">
        <v>456.32554601</v>
      </c>
      <c r="F64" s="20" t="n">
        <v>5.26906552</v>
      </c>
      <c r="G64" s="18" t="n">
        <v>460.77751365</v>
      </c>
      <c r="H64" s="20" t="n">
        <v>2.86728574</v>
      </c>
      <c r="I64" s="18" t="n">
        <v>446.55845852</v>
      </c>
      <c r="J64" s="20" t="n">
        <v>3.59447289</v>
      </c>
      <c r="K64" s="18" t="n">
        <v>440.85153401</v>
      </c>
      <c r="L64" s="20" t="n">
        <v>6.60858518</v>
      </c>
      <c r="M64" s="18" t="s">
        <v>481</v>
      </c>
      <c r="N64" s="20" t="s">
        <v>481</v>
      </c>
      <c r="O64" s="18" t="s">
        <v>481</v>
      </c>
      <c r="P64" s="20" t="s">
        <v>481</v>
      </c>
      <c r="Q64" s="18" t="s">
        <v>481</v>
      </c>
      <c r="R64" s="20" t="s">
        <v>481</v>
      </c>
      <c r="S64" s="18" t="n">
        <v>319.94280583</v>
      </c>
      <c r="T64" s="20" t="n">
        <v>39.77271744</v>
      </c>
      <c r="U64" s="18" t="n">
        <v>276.09177317</v>
      </c>
      <c r="V64" s="20" t="n">
        <v>8.68881464</v>
      </c>
    </row>
    <row r="65" spans="1:22">
      <c r="A65" s="15" t="s">
        <v>540</v>
      </c>
      <c r="B65" s="17" t="n">
        <v>5325</v>
      </c>
      <c r="C65" s="18">
        <f>(14.0/B65*100)</f>
        <v/>
      </c>
      <c r="D65" s="19" t="n">
        <v>5311</v>
      </c>
      <c r="E65" s="18" t="n">
        <v>440.44169719</v>
      </c>
      <c r="F65" s="20" t="n">
        <v>5.23294807</v>
      </c>
      <c r="G65" s="18" t="n">
        <v>411.46659218</v>
      </c>
      <c r="H65" s="20" t="n">
        <v>2.99864923</v>
      </c>
      <c r="I65" s="18" t="n">
        <v>422.29083601</v>
      </c>
      <c r="J65" s="20" t="n">
        <v>3.55190094</v>
      </c>
      <c r="K65" s="18" t="n">
        <v>420.02354319</v>
      </c>
      <c r="L65" s="20" t="n">
        <v>4.6560545</v>
      </c>
      <c r="M65" s="18" t="s">
        <v>481</v>
      </c>
      <c r="N65" s="20" t="s">
        <v>481</v>
      </c>
      <c r="O65" s="18" t="s">
        <v>481</v>
      </c>
      <c r="P65" s="20" t="s">
        <v>481</v>
      </c>
      <c r="Q65" s="18" t="n">
        <v>360.07012144</v>
      </c>
      <c r="R65" s="20" t="n">
        <v>21.90489445</v>
      </c>
      <c r="S65" s="18" t="s">
        <v>481</v>
      </c>
      <c r="T65" s="20" t="s">
        <v>481</v>
      </c>
      <c r="U65" s="18" t="n">
        <v>322.37529427</v>
      </c>
      <c r="V65" s="20" t="n">
        <v>8.218895610000001</v>
      </c>
    </row>
    <row r="66" spans="1:22">
      <c r="A66" s="15" t="s">
        <v>541</v>
      </c>
      <c r="B66" s="17" t="n">
        <v>5665</v>
      </c>
      <c r="C66" s="18">
        <f>(87.0/B66*100)</f>
        <v/>
      </c>
      <c r="D66" s="19" t="n">
        <v>5578</v>
      </c>
      <c r="E66" s="18" t="n">
        <v>466.41240311</v>
      </c>
      <c r="F66" s="20" t="n">
        <v>3.04629397</v>
      </c>
      <c r="G66" s="18" t="n">
        <v>434.9952553</v>
      </c>
      <c r="H66" s="20" t="n">
        <v>2.89407086</v>
      </c>
      <c r="I66" s="18" t="n">
        <v>437.42187678</v>
      </c>
      <c r="J66" s="20" t="n">
        <v>3.02762969</v>
      </c>
      <c r="K66" s="18" t="n">
        <v>438.01084128</v>
      </c>
      <c r="L66" s="20" t="n">
        <v>5.25049354</v>
      </c>
      <c r="M66" s="18" t="n">
        <v>375.03384174</v>
      </c>
      <c r="N66" s="20" t="n">
        <v>4.57448314</v>
      </c>
      <c r="O66" s="18" t="s">
        <v>481</v>
      </c>
      <c r="P66" s="20" t="s">
        <v>481</v>
      </c>
      <c r="Q66" s="18" t="s">
        <v>481</v>
      </c>
      <c r="R66" s="20" t="s">
        <v>481</v>
      </c>
      <c r="S66" s="18" t="s">
        <v>481</v>
      </c>
      <c r="T66" s="20" t="s">
        <v>481</v>
      </c>
      <c r="U66" s="18" t="n">
        <v>357.87081856</v>
      </c>
      <c r="V66" s="20" t="n">
        <v>4.57696489</v>
      </c>
    </row>
    <row r="67" spans="1:22">
      <c r="A67" s="15" t="s">
        <v>542</v>
      </c>
      <c r="B67" s="17" t="n">
        <v>6971</v>
      </c>
      <c r="C67" s="18">
        <f>(694.0/B67*100)</f>
        <v/>
      </c>
      <c r="D67" s="19" t="n">
        <v>6277</v>
      </c>
      <c r="E67" s="18" t="n">
        <v>444.0320927</v>
      </c>
      <c r="F67" s="20" t="n">
        <v>5.10667073</v>
      </c>
      <c r="G67" s="18" t="n">
        <v>408.72409147</v>
      </c>
      <c r="H67" s="20" t="n">
        <v>3.37151697</v>
      </c>
      <c r="I67" s="18" t="n">
        <v>408.47748964</v>
      </c>
      <c r="J67" s="20" t="n">
        <v>3.41058886</v>
      </c>
      <c r="K67" s="18" t="n">
        <v>388.82908929</v>
      </c>
      <c r="L67" s="20" t="n">
        <v>5.24820978</v>
      </c>
      <c r="M67" s="18" t="n">
        <v>362.89280251</v>
      </c>
      <c r="N67" s="20" t="n">
        <v>6.96386695</v>
      </c>
      <c r="O67" s="18" t="s">
        <v>481</v>
      </c>
      <c r="P67" s="20" t="s">
        <v>481</v>
      </c>
      <c r="Q67" s="18" t="s">
        <v>481</v>
      </c>
      <c r="R67" s="20" t="s">
        <v>481</v>
      </c>
      <c r="S67" s="18" t="s">
        <v>481</v>
      </c>
      <c r="T67" s="20" t="s">
        <v>481</v>
      </c>
      <c r="U67" s="18" t="n">
        <v>324.93403148</v>
      </c>
      <c r="V67" s="20" t="n">
        <v>7.73214295</v>
      </c>
    </row>
    <row r="68" spans="1:22">
      <c r="A68" s="15" t="s">
        <v>543</v>
      </c>
      <c r="B68" s="17" t="n">
        <v>12083</v>
      </c>
      <c r="C68" s="18">
        <f>(31.0/B68*100)</f>
        <v/>
      </c>
      <c r="D68" s="19" t="n">
        <v>12052</v>
      </c>
      <c r="E68" s="18" t="n">
        <v>424.01006278</v>
      </c>
      <c r="F68" s="20" t="n">
        <v>2.81635481</v>
      </c>
      <c r="G68" s="18" t="n">
        <v>420.96192842</v>
      </c>
      <c r="H68" s="20" t="n">
        <v>2.11137746</v>
      </c>
      <c r="I68" s="18" t="n">
        <v>421.86935305</v>
      </c>
      <c r="J68" s="20" t="n">
        <v>2.29304</v>
      </c>
      <c r="K68" s="18" t="n">
        <v>419.930121</v>
      </c>
      <c r="L68" s="20" t="n">
        <v>3.32123127</v>
      </c>
      <c r="M68" s="18" t="n">
        <v>328.28585839</v>
      </c>
      <c r="N68" s="20" t="n">
        <v>3.23835827</v>
      </c>
      <c r="O68" s="18" t="s">
        <v>481</v>
      </c>
      <c r="P68" s="20" t="s">
        <v>481</v>
      </c>
      <c r="Q68" s="18" t="s">
        <v>481</v>
      </c>
      <c r="R68" s="20" t="s">
        <v>481</v>
      </c>
      <c r="S68" s="18" t="s">
        <v>481</v>
      </c>
      <c r="T68" s="20" t="s">
        <v>481</v>
      </c>
      <c r="U68" s="18" t="n">
        <v>336.96473266</v>
      </c>
      <c r="V68" s="20" t="n">
        <v>4.83890904</v>
      </c>
    </row>
    <row r="69" spans="1:22">
      <c r="A69" s="15" t="s">
        <v>544</v>
      </c>
      <c r="B69" s="17" t="n">
        <v>4876</v>
      </c>
      <c r="C69" s="18">
        <f>(0.0/B69*100)</f>
        <v/>
      </c>
      <c r="D69" s="19" t="n">
        <v>4876</v>
      </c>
      <c r="E69" s="18" t="n">
        <v>449.83754051</v>
      </c>
      <c r="F69" s="20" t="n">
        <v>5.02604093</v>
      </c>
      <c r="G69" s="18" t="n">
        <v>425.39442737</v>
      </c>
      <c r="H69" s="20" t="n">
        <v>4.74484202</v>
      </c>
      <c r="I69" s="18" t="n">
        <v>435.36720145</v>
      </c>
      <c r="J69" s="20" t="n">
        <v>4.05109446</v>
      </c>
      <c r="K69" s="18" t="n">
        <v>427.91003168</v>
      </c>
      <c r="L69" s="20" t="n">
        <v>6.92474275</v>
      </c>
      <c r="M69" s="18" t="s">
        <v>481</v>
      </c>
      <c r="N69" s="20" t="s">
        <v>481</v>
      </c>
      <c r="O69" s="18" t="s">
        <v>481</v>
      </c>
      <c r="P69" s="20" t="s">
        <v>481</v>
      </c>
      <c r="Q69" s="18" t="s">
        <v>481</v>
      </c>
      <c r="R69" s="20" t="s">
        <v>481</v>
      </c>
      <c r="S69" s="18" t="s">
        <v>481</v>
      </c>
      <c r="T69" s="20" t="s">
        <v>481</v>
      </c>
      <c r="U69" s="18" t="n">
        <v>353.43105378</v>
      </c>
      <c r="V69" s="20" t="n">
        <v>25.6081231</v>
      </c>
    </row>
    <row r="70" spans="1:22">
      <c r="A70" s="15" t="s">
        <v>545</v>
      </c>
      <c r="B70" s="17" t="n">
        <v>6036</v>
      </c>
      <c r="C70" s="18">
        <f>(223.0/B70*100)</f>
        <v/>
      </c>
      <c r="D70" s="19" t="n">
        <v>5813</v>
      </c>
      <c r="E70" s="18" t="n">
        <v>522.01159771</v>
      </c>
      <c r="F70" s="20" t="n">
        <v>4.43997434</v>
      </c>
      <c r="G70" s="18" t="n">
        <v>503.15371407</v>
      </c>
      <c r="H70" s="20" t="n">
        <v>3.37105337</v>
      </c>
      <c r="I70" s="18" t="n">
        <v>494.9065674</v>
      </c>
      <c r="J70" s="20" t="n">
        <v>3.80399525</v>
      </c>
      <c r="K70" s="18" t="n">
        <v>481.29015523</v>
      </c>
      <c r="L70" s="20" t="n">
        <v>6.21602826</v>
      </c>
      <c r="M70" s="18" t="n">
        <v>432.50302033</v>
      </c>
      <c r="N70" s="20" t="n">
        <v>6.8787403</v>
      </c>
      <c r="O70" s="18" t="s">
        <v>481</v>
      </c>
      <c r="P70" s="20" t="s">
        <v>481</v>
      </c>
      <c r="Q70" s="18" t="s">
        <v>481</v>
      </c>
      <c r="R70" s="20" t="s">
        <v>481</v>
      </c>
      <c r="S70" s="18" t="s">
        <v>481</v>
      </c>
      <c r="T70" s="20" t="s">
        <v>481</v>
      </c>
      <c r="U70" s="18" t="n">
        <v>458.52405841</v>
      </c>
      <c r="V70" s="20" t="n">
        <v>9.27574596</v>
      </c>
    </row>
    <row r="71" spans="1:22">
      <c r="A71" s="15" t="s">
        <v>546</v>
      </c>
      <c r="B71" s="17" t="n">
        <v>6115</v>
      </c>
      <c r="C71" s="18">
        <f>(30.0/B71*100)</f>
        <v/>
      </c>
      <c r="D71" s="19" t="n">
        <v>6085</v>
      </c>
      <c r="E71" s="18" t="n">
        <v>559.96071857</v>
      </c>
      <c r="F71" s="20" t="n">
        <v>4.05882052</v>
      </c>
      <c r="G71" s="18" t="n">
        <v>543.4550919</v>
      </c>
      <c r="H71" s="20" t="n">
        <v>2.19474949</v>
      </c>
      <c r="I71" s="18" t="n">
        <v>536.35548943</v>
      </c>
      <c r="J71" s="20" t="n">
        <v>3.16475246</v>
      </c>
      <c r="K71" s="18" t="n">
        <v>519.12287152</v>
      </c>
      <c r="L71" s="20" t="n">
        <v>5.54929049</v>
      </c>
      <c r="M71" s="18" t="n">
        <v>434.90114573</v>
      </c>
      <c r="N71" s="20" t="n">
        <v>6.3583381</v>
      </c>
      <c r="O71" s="18" t="s">
        <v>481</v>
      </c>
      <c r="P71" s="20" t="s">
        <v>481</v>
      </c>
      <c r="Q71" s="18" t="s">
        <v>481</v>
      </c>
      <c r="R71" s="20" t="s">
        <v>481</v>
      </c>
      <c r="S71" s="18" t="s">
        <v>481</v>
      </c>
      <c r="T71" s="20" t="s">
        <v>481</v>
      </c>
      <c r="U71" s="18" t="n">
        <v>484.21987405</v>
      </c>
      <c r="V71" s="20" t="n">
        <v>23.36746376</v>
      </c>
    </row>
    <row r="72" spans="1:22">
      <c r="A72" s="15" t="s">
        <v>547</v>
      </c>
      <c r="B72" s="17" t="n">
        <v>7708</v>
      </c>
      <c r="C72" s="18">
        <f>(5.0/B72*100)</f>
        <v/>
      </c>
      <c r="D72" s="19" t="n">
        <v>7703</v>
      </c>
      <c r="E72" s="18" t="n">
        <v>526.61661932</v>
      </c>
      <c r="F72" s="20" t="n">
        <v>4.49173082</v>
      </c>
      <c r="G72" s="18" t="n">
        <v>494.58901127</v>
      </c>
      <c r="H72" s="20" t="n">
        <v>3.21424347</v>
      </c>
      <c r="I72" s="18" t="n">
        <v>497.56892244</v>
      </c>
      <c r="J72" s="20" t="n">
        <v>3.25487073</v>
      </c>
      <c r="K72" s="18" t="n">
        <v>494.55825447</v>
      </c>
      <c r="L72" s="20" t="n">
        <v>4.87717297</v>
      </c>
      <c r="M72" s="18" t="n">
        <v>444.00457368</v>
      </c>
      <c r="N72" s="20" t="n">
        <v>7.84830689</v>
      </c>
      <c r="O72" s="18" t="s">
        <v>481</v>
      </c>
      <c r="P72" s="20" t="s">
        <v>481</v>
      </c>
      <c r="Q72" s="18" t="s">
        <v>481</v>
      </c>
      <c r="R72" s="20" t="s">
        <v>481</v>
      </c>
      <c r="S72" s="18" t="s">
        <v>481</v>
      </c>
      <c r="T72" s="20" t="s">
        <v>481</v>
      </c>
      <c r="U72" s="18" t="n">
        <v>513.41250654</v>
      </c>
      <c r="V72" s="20" t="n">
        <v>34.52716429</v>
      </c>
    </row>
    <row r="73" spans="1:22">
      <c r="A73" s="15" t="s">
        <v>548</v>
      </c>
      <c r="B73" s="17" t="n">
        <v>8249</v>
      </c>
      <c r="C73" s="18">
        <f>(185.0/B73*100)</f>
        <v/>
      </c>
      <c r="D73" s="19" t="n">
        <v>8064</v>
      </c>
      <c r="E73" s="18" t="n">
        <v>434.78825259</v>
      </c>
      <c r="F73" s="20" t="n">
        <v>5.33627038</v>
      </c>
      <c r="G73" s="18" t="n">
        <v>413.00643607</v>
      </c>
      <c r="H73" s="20" t="n">
        <v>3.29537851</v>
      </c>
      <c r="I73" s="18" t="n">
        <v>408.99215788</v>
      </c>
      <c r="J73" s="20" t="n">
        <v>5.49156409</v>
      </c>
      <c r="K73" s="18" t="n">
        <v>398.0537914</v>
      </c>
      <c r="L73" s="20" t="n">
        <v>5.5600375</v>
      </c>
      <c r="M73" s="18" t="n">
        <v>377.38336375</v>
      </c>
      <c r="N73" s="20" t="n">
        <v>4.3272088</v>
      </c>
      <c r="O73" s="18" t="s">
        <v>481</v>
      </c>
      <c r="P73" s="20" t="s">
        <v>481</v>
      </c>
      <c r="Q73" s="18" t="s">
        <v>481</v>
      </c>
      <c r="R73" s="20" t="s">
        <v>481</v>
      </c>
      <c r="S73" s="18" t="s">
        <v>481</v>
      </c>
      <c r="T73" s="20" t="s">
        <v>481</v>
      </c>
      <c r="U73" s="18" t="n">
        <v>366.79903207</v>
      </c>
      <c r="V73" s="20" t="n">
        <v>9.78358944</v>
      </c>
    </row>
    <row r="74" spans="1:22">
      <c r="A74" s="15" t="s">
        <v>549</v>
      </c>
      <c r="B74" s="17" t="n">
        <v>4692</v>
      </c>
      <c r="C74" s="18">
        <f>(82.0/B74*100)</f>
        <v/>
      </c>
      <c r="D74" s="19" t="n">
        <v>4610</v>
      </c>
      <c r="E74" s="18" t="n">
        <v>454.80125657</v>
      </c>
      <c r="F74" s="20" t="n">
        <v>3.82603019</v>
      </c>
      <c r="G74" s="18" t="n">
        <v>440.51695491</v>
      </c>
      <c r="H74" s="20" t="n">
        <v>3.19654184</v>
      </c>
      <c r="I74" s="18" t="n">
        <v>426.43460342</v>
      </c>
      <c r="J74" s="20" t="n">
        <v>3.33162603</v>
      </c>
      <c r="K74" s="18" t="n">
        <v>407.34987784</v>
      </c>
      <c r="L74" s="20" t="n">
        <v>4.55092672</v>
      </c>
      <c r="M74" s="18" t="s">
        <v>481</v>
      </c>
      <c r="N74" s="20" t="s">
        <v>481</v>
      </c>
      <c r="O74" s="18" t="s">
        <v>481</v>
      </c>
      <c r="P74" s="20" t="s">
        <v>481</v>
      </c>
      <c r="Q74" s="18" t="s">
        <v>481</v>
      </c>
      <c r="R74" s="20" t="s">
        <v>481</v>
      </c>
      <c r="S74" s="18" t="n">
        <v>294.8090771</v>
      </c>
      <c r="T74" s="20" t="n">
        <v>26.78770781</v>
      </c>
      <c r="U74" s="18" t="n">
        <v>358.88070384</v>
      </c>
      <c r="V74" s="20" t="n">
        <v>6.00673213</v>
      </c>
    </row>
    <row r="75" spans="1:22">
      <c r="A75" s="15" t="s">
        <v>550</v>
      </c>
      <c r="B75" s="17" t="n">
        <v>5375</v>
      </c>
      <c r="C75" s="18">
        <f>(277.0/B75*100)</f>
        <v/>
      </c>
      <c r="D75" s="19" t="n">
        <v>5098</v>
      </c>
      <c r="E75" s="18" t="n">
        <v>386.39020852</v>
      </c>
      <c r="F75" s="20" t="n">
        <v>6.3178654</v>
      </c>
      <c r="G75" s="18" t="n">
        <v>365.93750684</v>
      </c>
      <c r="H75" s="20" t="n">
        <v>3.80097636</v>
      </c>
      <c r="I75" s="18" t="n">
        <v>361.33335802</v>
      </c>
      <c r="J75" s="20" t="n">
        <v>3.95171324</v>
      </c>
      <c r="K75" s="18" t="n">
        <v>368.28528265</v>
      </c>
      <c r="L75" s="20" t="n">
        <v>3.82556285</v>
      </c>
      <c r="M75" s="18" t="n">
        <v>325.98411213</v>
      </c>
      <c r="N75" s="20" t="n">
        <v>6.90174597</v>
      </c>
      <c r="O75" s="18" t="s">
        <v>481</v>
      </c>
      <c r="P75" s="20" t="s">
        <v>481</v>
      </c>
      <c r="Q75" s="18" t="s">
        <v>481</v>
      </c>
      <c r="R75" s="20" t="s">
        <v>481</v>
      </c>
      <c r="S75" s="18" t="s">
        <v>481</v>
      </c>
      <c r="T75" s="20" t="s">
        <v>481</v>
      </c>
      <c r="U75" s="18" t="n">
        <v>325.75275238</v>
      </c>
      <c r="V75" s="20" t="n">
        <v>6.56731252</v>
      </c>
    </row>
    <row r="76" spans="1:22">
      <c r="A76" s="15" t="s">
        <v>551</v>
      </c>
      <c r="B76" s="17" t="n">
        <v>14167</v>
      </c>
      <c r="C76" s="18">
        <f>(234.0/B76*100)</f>
        <v/>
      </c>
      <c r="D76" s="19" t="n">
        <v>13933</v>
      </c>
      <c r="E76" s="18" t="n">
        <v>451.75649973</v>
      </c>
      <c r="F76" s="20" t="n">
        <v>4.58294141</v>
      </c>
      <c r="G76" s="18" t="n">
        <v>442.42081439</v>
      </c>
      <c r="H76" s="20" t="n">
        <v>3.50860646</v>
      </c>
      <c r="I76" s="18" t="n">
        <v>437.70493344</v>
      </c>
      <c r="J76" s="20" t="n">
        <v>2.95699549</v>
      </c>
      <c r="K76" s="18" t="n">
        <v>436.07323199</v>
      </c>
      <c r="L76" s="20" t="n">
        <v>5.19584616</v>
      </c>
      <c r="M76" s="18" t="n">
        <v>400.94788857</v>
      </c>
      <c r="N76" s="20" t="n">
        <v>5.3177581</v>
      </c>
      <c r="O76" s="18" t="s">
        <v>481</v>
      </c>
      <c r="P76" s="20" t="s">
        <v>481</v>
      </c>
      <c r="Q76" s="18" t="s">
        <v>481</v>
      </c>
      <c r="R76" s="20" t="s">
        <v>481</v>
      </c>
      <c r="S76" s="18" t="s">
        <v>481</v>
      </c>
      <c r="T76" s="20" t="s">
        <v>481</v>
      </c>
      <c r="U76" s="18" t="n">
        <v>357.2754206</v>
      </c>
      <c r="V76" s="20" t="n">
        <v>7.7046271</v>
      </c>
    </row>
    <row r="77" spans="1:22">
      <c r="A77" s="15" t="s">
        <v>552</v>
      </c>
      <c r="B77" s="17" t="n">
        <v>6062</v>
      </c>
      <c r="C77" s="18">
        <f>(261.0/B77*100)</f>
        <v/>
      </c>
      <c r="D77" s="19" t="n">
        <v>5801</v>
      </c>
      <c r="E77" s="18" t="n">
        <v>476.5363154</v>
      </c>
      <c r="F77" s="20" t="n">
        <v>4.10805938</v>
      </c>
      <c r="G77" s="18" t="n">
        <v>458.34689182</v>
      </c>
      <c r="H77" s="20" t="n">
        <v>3.30766947</v>
      </c>
      <c r="I77" s="18" t="n">
        <v>436.21604491</v>
      </c>
      <c r="J77" s="20" t="n">
        <v>4.33441927</v>
      </c>
      <c r="K77" s="18" t="n">
        <v>418.33790781</v>
      </c>
      <c r="L77" s="20" t="n">
        <v>7.8835016</v>
      </c>
      <c r="M77" s="18" t="n">
        <v>375.78327184</v>
      </c>
      <c r="N77" s="20" t="n">
        <v>5.9843522</v>
      </c>
      <c r="O77" s="18" t="s">
        <v>481</v>
      </c>
      <c r="P77" s="20" t="s">
        <v>481</v>
      </c>
      <c r="Q77" s="18" t="s">
        <v>481</v>
      </c>
      <c r="R77" s="20" t="s">
        <v>481</v>
      </c>
      <c r="S77" s="18" t="s">
        <v>481</v>
      </c>
      <c r="T77" s="20" t="s">
        <v>481</v>
      </c>
      <c r="U77" s="18" t="n">
        <v>382.72354256</v>
      </c>
      <c r="V77" s="20" t="n">
        <v>4.51594028</v>
      </c>
    </row>
    <row r="78" spans="1:22">
      <c r="A78" s="15" t="s">
        <v>553</v>
      </c>
      <c r="B78" s="17" t="n">
        <v>5826</v>
      </c>
      <c r="C78" s="18">
        <f>(0.0/B78*100)</f>
        <v/>
      </c>
      <c r="D78" s="19" t="n">
        <v>5826</v>
      </c>
      <c r="E78" s="18" t="n">
        <v>508.36708695</v>
      </c>
      <c r="F78" s="20" t="n">
        <v>5.07395394</v>
      </c>
      <c r="G78" s="18" t="n">
        <v>486.472727</v>
      </c>
      <c r="H78" s="20" t="n">
        <v>3.66619113</v>
      </c>
      <c r="I78" s="18" t="n">
        <v>474.25657626</v>
      </c>
      <c r="J78" s="20" t="n">
        <v>5.12583553</v>
      </c>
      <c r="K78" s="18" t="n">
        <v>469.32475698</v>
      </c>
      <c r="L78" s="20" t="n">
        <v>4.54153093</v>
      </c>
      <c r="M78" s="18" t="s">
        <v>481</v>
      </c>
      <c r="N78" s="20" t="s">
        <v>481</v>
      </c>
      <c r="O78" s="18" t="s">
        <v>481</v>
      </c>
      <c r="P78" s="20" t="s">
        <v>481</v>
      </c>
      <c r="Q78" s="18" t="n">
        <v>279.6191</v>
      </c>
      <c r="R78" s="20" t="n">
        <v>47.45639091</v>
      </c>
      <c r="S78" s="18" t="n">
        <v>400.62561332</v>
      </c>
      <c r="T78" s="20" t="n">
        <v>60.43902004</v>
      </c>
      <c r="U78" s="18" t="n">
        <v>435.7118516</v>
      </c>
      <c r="V78" s="20" t="n">
        <v>29.98245361</v>
      </c>
    </row>
    <row customHeight="1" ht="25" r="79" spans="1:22">
      <c r="A79" s="15" t="s">
        <v>554</v>
      </c>
      <c r="B79" s="17" t="n">
        <v>1657</v>
      </c>
      <c r="C79" s="18">
        <f>(41.0/B79*100)</f>
        <v/>
      </c>
      <c r="D79" s="19" t="n">
        <v>1616</v>
      </c>
      <c r="E79" s="18" t="n">
        <v>498.14931464</v>
      </c>
      <c r="F79" s="20" t="n">
        <v>7.50627384</v>
      </c>
      <c r="G79" s="18" t="n">
        <v>474.90082654</v>
      </c>
      <c r="H79" s="20" t="n">
        <v>8.345628619999999</v>
      </c>
      <c r="I79" s="18" t="n">
        <v>455.24591246</v>
      </c>
      <c r="J79" s="20" t="n">
        <v>8.85657705</v>
      </c>
      <c r="K79" s="18" t="n">
        <v>426.4033682</v>
      </c>
      <c r="L79" s="20" t="n">
        <v>12.07810352</v>
      </c>
      <c r="M79" s="18" t="s">
        <v>481</v>
      </c>
      <c r="N79" s="20" t="s">
        <v>481</v>
      </c>
      <c r="O79" s="18" t="s">
        <v>481</v>
      </c>
      <c r="P79" s="20" t="s">
        <v>481</v>
      </c>
      <c r="Q79" s="18" t="s">
        <v>481</v>
      </c>
      <c r="R79" s="20" t="s">
        <v>481</v>
      </c>
      <c r="S79" s="18" t="s">
        <v>481</v>
      </c>
      <c r="T79" s="20" t="s">
        <v>481</v>
      </c>
      <c r="U79" s="18" t="n">
        <v>373.17585614</v>
      </c>
      <c r="V79" s="20" t="n">
        <v>19.27928658</v>
      </c>
    </row>
    <row r="80" spans="1:22">
      <c r="A80" s="15" t="s">
        <v>555</v>
      </c>
      <c r="B80" s="17" t="n">
        <v>7841</v>
      </c>
      <c r="C80" s="18">
        <f>(0.0/B80*100)</f>
        <v/>
      </c>
      <c r="D80" s="19" t="n">
        <v>7841</v>
      </c>
      <c r="E80" s="18" t="n">
        <v>432.32913084</v>
      </c>
      <c r="F80" s="20" t="n">
        <v>6.90072868</v>
      </c>
      <c r="G80" s="18" t="n">
        <v>420.85185196</v>
      </c>
      <c r="H80" s="20" t="n">
        <v>4.8553403</v>
      </c>
      <c r="I80" s="18" t="n">
        <v>426.20062632</v>
      </c>
      <c r="J80" s="20" t="n">
        <v>4.40103249</v>
      </c>
      <c r="K80" s="18" t="n">
        <v>433.77521449</v>
      </c>
      <c r="L80" s="20" t="n">
        <v>4.6111359</v>
      </c>
      <c r="M80" s="18" t="s">
        <v>481</v>
      </c>
      <c r="N80" s="20" t="s">
        <v>481</v>
      </c>
      <c r="O80" s="18" t="s">
        <v>481</v>
      </c>
      <c r="P80" s="20" t="s">
        <v>481</v>
      </c>
      <c r="Q80" s="18" t="s">
        <v>481</v>
      </c>
      <c r="R80" s="20" t="s">
        <v>481</v>
      </c>
      <c r="S80" s="18" t="s">
        <v>481</v>
      </c>
      <c r="T80" s="20" t="s">
        <v>481</v>
      </c>
      <c r="U80" s="18" t="n">
        <v>385.90952297</v>
      </c>
      <c r="V80" s="20" t="n">
        <v>38.43527443</v>
      </c>
    </row>
    <row r="81" spans="1:22">
      <c r="A81" s="23" t="s">
        <v>556</v>
      </c>
      <c r="B81" s="17" t="n">
        <v>8861</v>
      </c>
      <c r="C81" s="18">
        <f>(82.0/B81*100)</f>
        <v/>
      </c>
      <c r="D81" s="19" t="n">
        <v>8779</v>
      </c>
      <c r="E81" s="18" t="n">
        <v>462.31708805</v>
      </c>
      <c r="F81" s="20" t="n">
        <v>7.69752943</v>
      </c>
      <c r="G81" s="18" t="n">
        <v>436.13326432</v>
      </c>
      <c r="H81" s="20" t="n">
        <v>3.8509885</v>
      </c>
      <c r="I81" s="18" t="n">
        <v>434.32686262</v>
      </c>
      <c r="J81" s="20" t="n">
        <v>3.6048987</v>
      </c>
      <c r="K81" s="18" t="n">
        <v>438.61017652</v>
      </c>
      <c r="L81" s="20" t="n">
        <v>4.19848942</v>
      </c>
      <c r="M81" s="18" t="n">
        <v>374.0329919</v>
      </c>
      <c r="N81" s="20" t="n">
        <v>5.49053462</v>
      </c>
      <c r="O81" s="18" t="s">
        <v>481</v>
      </c>
      <c r="P81" s="20" t="s">
        <v>481</v>
      </c>
      <c r="Q81" s="18" t="s">
        <v>481</v>
      </c>
      <c r="R81" s="20" t="s">
        <v>481</v>
      </c>
      <c r="S81" s="18" t="s">
        <v>481</v>
      </c>
      <c r="T81" s="20" t="s">
        <v>481</v>
      </c>
      <c r="U81" s="18" t="n">
        <v>354.22901469</v>
      </c>
      <c r="V81" s="20" t="n">
        <v>17.80207274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814</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(667.0/B7*100)</f>
        <v/>
      </c>
      <c r="D7" s="19" t="n">
        <v>13863</v>
      </c>
      <c r="E7" s="18" t="n">
        <v>526.88929234</v>
      </c>
      <c r="F7" s="20" t="n">
        <v>2.61852703</v>
      </c>
      <c r="G7" s="18" t="n">
        <v>518.5303906300001</v>
      </c>
      <c r="H7" s="20" t="n">
        <v>2.16298271</v>
      </c>
      <c r="I7" s="18" t="n">
        <v>506.68250311</v>
      </c>
      <c r="J7" s="20" t="n">
        <v>3.24444125</v>
      </c>
      <c r="K7" s="18" t="n">
        <v>487.21619692</v>
      </c>
      <c r="L7" s="20" t="n">
        <v>6.26099205</v>
      </c>
      <c r="M7" s="18" t="n">
        <v>450.87490711</v>
      </c>
      <c r="N7" s="20" t="n">
        <v>3.97931916</v>
      </c>
      <c r="O7" s="18" t="s">
        <v>481</v>
      </c>
      <c r="P7" s="20" t="s">
        <v>481</v>
      </c>
      <c r="Q7" s="18" t="s">
        <v>481</v>
      </c>
      <c r="R7" s="20" t="s">
        <v>481</v>
      </c>
      <c r="S7" s="18" t="s">
        <v>481</v>
      </c>
      <c r="T7" s="20" t="s">
        <v>481</v>
      </c>
      <c r="U7" s="18" t="n">
        <v>474.03036509</v>
      </c>
      <c r="V7" s="20" t="n">
        <v>7.23359339</v>
      </c>
    </row>
    <row r="8" spans="1:22">
      <c r="A8" s="15" t="s">
        <v>483</v>
      </c>
      <c r="B8" s="17" t="n">
        <v>7007</v>
      </c>
      <c r="C8" s="18">
        <f>(104.0/B8*100)</f>
        <v/>
      </c>
      <c r="D8" s="19" t="n">
        <v>6903</v>
      </c>
      <c r="E8" s="18" t="n">
        <v>526.55878593</v>
      </c>
      <c r="F8" s="20" t="n">
        <v>3.38480171</v>
      </c>
      <c r="G8" s="18" t="n">
        <v>502.35479007</v>
      </c>
      <c r="H8" s="20" t="n">
        <v>3.79740281</v>
      </c>
      <c r="I8" s="18" t="n">
        <v>481.97838561</v>
      </c>
      <c r="J8" s="20" t="n">
        <v>5.37152113</v>
      </c>
      <c r="K8" s="18" t="n">
        <v>477.77355163</v>
      </c>
      <c r="L8" s="20" t="n">
        <v>6.79395131</v>
      </c>
      <c r="M8" s="18" t="n">
        <v>410.33790904</v>
      </c>
      <c r="N8" s="20" t="n">
        <v>4.41162932</v>
      </c>
      <c r="O8" s="18" t="s">
        <v>481</v>
      </c>
      <c r="P8" s="20" t="s">
        <v>481</v>
      </c>
      <c r="Q8" s="18" t="n">
        <v>361.38025951</v>
      </c>
      <c r="R8" s="20" t="n">
        <v>22.72565673</v>
      </c>
      <c r="S8" s="18" t="s">
        <v>481</v>
      </c>
      <c r="T8" s="20" t="s">
        <v>481</v>
      </c>
      <c r="U8" s="18" t="n">
        <v>419.1342677</v>
      </c>
      <c r="V8" s="20" t="n">
        <v>8.39891916</v>
      </c>
    </row>
    <row r="9" spans="1:22">
      <c r="A9" s="15" t="s">
        <v>484</v>
      </c>
      <c r="B9" s="17" t="n">
        <v>9651</v>
      </c>
      <c r="C9" s="18">
        <f>(565.0/B9*100)</f>
        <v/>
      </c>
      <c r="D9" s="19" t="n">
        <v>9086</v>
      </c>
      <c r="E9" s="18" t="n">
        <v>535.10049069</v>
      </c>
      <c r="F9" s="20" t="n">
        <v>2.64908474</v>
      </c>
      <c r="G9" s="18" t="n">
        <v>524.48048576</v>
      </c>
      <c r="H9" s="20" t="n">
        <v>2.34195255</v>
      </c>
      <c r="I9" s="18" t="n">
        <v>502.79581372</v>
      </c>
      <c r="J9" s="20" t="n">
        <v>4.04548028</v>
      </c>
      <c r="K9" s="18" t="n">
        <v>459.22321312</v>
      </c>
      <c r="L9" s="20" t="n">
        <v>5.97265661</v>
      </c>
      <c r="M9" s="18" t="n">
        <v>394.33661884</v>
      </c>
      <c r="N9" s="20" t="n">
        <v>6.36348139</v>
      </c>
      <c r="O9" s="18" t="s">
        <v>481</v>
      </c>
      <c r="P9" s="20" t="s">
        <v>481</v>
      </c>
      <c r="Q9" s="18" t="n">
        <v>347.7815185</v>
      </c>
      <c r="R9" s="20" t="n">
        <v>11.20716786</v>
      </c>
      <c r="S9" s="18" t="s">
        <v>481</v>
      </c>
      <c r="T9" s="20" t="s">
        <v>481</v>
      </c>
      <c r="U9" s="18" t="n">
        <v>428.154098</v>
      </c>
      <c r="V9" s="20" t="n">
        <v>4.79991084</v>
      </c>
    </row>
    <row r="10" spans="1:22">
      <c r="A10" s="15" t="s">
        <v>485</v>
      </c>
      <c r="B10" s="17" t="n">
        <v>20058</v>
      </c>
      <c r="C10" s="18">
        <f>(553.0/B10*100)</f>
        <v/>
      </c>
      <c r="D10" s="19" t="n">
        <v>19505</v>
      </c>
      <c r="E10" s="18" t="n">
        <v>550.87187715</v>
      </c>
      <c r="F10" s="20" t="n">
        <v>2.86438869</v>
      </c>
      <c r="G10" s="18" t="n">
        <v>540.62251139</v>
      </c>
      <c r="H10" s="20" t="n">
        <v>2.56135554</v>
      </c>
      <c r="I10" s="18" t="n">
        <v>526.48081259</v>
      </c>
      <c r="J10" s="20" t="n">
        <v>2.63277233</v>
      </c>
      <c r="K10" s="18" t="n">
        <v>505.89034868</v>
      </c>
      <c r="L10" s="20" t="n">
        <v>4.06346719</v>
      </c>
      <c r="M10" s="18" t="n">
        <v>453.64943714</v>
      </c>
      <c r="N10" s="20" t="n">
        <v>6.7129813</v>
      </c>
      <c r="O10" s="18" t="s">
        <v>481</v>
      </c>
      <c r="P10" s="20" t="s">
        <v>481</v>
      </c>
      <c r="Q10" s="18" t="s">
        <v>481</v>
      </c>
      <c r="R10" s="20" t="s">
        <v>481</v>
      </c>
      <c r="S10" s="18" t="s">
        <v>481</v>
      </c>
      <c r="T10" s="20" t="s">
        <v>481</v>
      </c>
      <c r="U10" s="18" t="n">
        <v>465.23856756</v>
      </c>
      <c r="V10" s="20" t="n">
        <v>8.50025967</v>
      </c>
    </row>
    <row r="11" spans="1:22">
      <c r="A11" s="15" t="s">
        <v>486</v>
      </c>
      <c r="B11" s="17" t="n">
        <v>7053</v>
      </c>
      <c r="C11" s="18">
        <f>(139.0/B11*100)</f>
        <v/>
      </c>
      <c r="D11" s="19" t="n">
        <v>6914</v>
      </c>
      <c r="E11" s="18" t="n">
        <v>490.16795765</v>
      </c>
      <c r="F11" s="20" t="n">
        <v>3.94485379</v>
      </c>
      <c r="G11" s="18" t="n">
        <v>463.31042253</v>
      </c>
      <c r="H11" s="20" t="n">
        <v>3.68444729</v>
      </c>
      <c r="I11" s="18" t="n">
        <v>459.3304364</v>
      </c>
      <c r="J11" s="20" t="n">
        <v>3.34794327</v>
      </c>
      <c r="K11" s="18" t="n">
        <v>448.67028436</v>
      </c>
      <c r="L11" s="20" t="n">
        <v>4.32353209</v>
      </c>
      <c r="M11" s="18" t="n">
        <v>413.12735541</v>
      </c>
      <c r="N11" s="20" t="n">
        <v>5.33297846</v>
      </c>
      <c r="O11" s="18" t="s">
        <v>481</v>
      </c>
      <c r="P11" s="20" t="s">
        <v>481</v>
      </c>
      <c r="Q11" s="18" t="s">
        <v>481</v>
      </c>
      <c r="R11" s="20" t="s">
        <v>481</v>
      </c>
      <c r="S11" s="18" t="s">
        <v>481</v>
      </c>
      <c r="T11" s="20" t="s">
        <v>481</v>
      </c>
      <c r="U11" s="18" t="n">
        <v>417.06056139</v>
      </c>
      <c r="V11" s="20" t="n">
        <v>7.30537325</v>
      </c>
    </row>
    <row r="12" spans="1:22">
      <c r="A12" s="15" t="s">
        <v>487</v>
      </c>
      <c r="B12" s="17" t="n">
        <v>6894</v>
      </c>
      <c r="C12" s="18">
        <f>(59.0/B12*100)</f>
        <v/>
      </c>
      <c r="D12" s="19" t="n">
        <v>6835</v>
      </c>
      <c r="E12" s="18" t="n">
        <v>515.9265781</v>
      </c>
      <c r="F12" s="20" t="n">
        <v>3.75989829</v>
      </c>
      <c r="G12" s="18" t="n">
        <v>496.82978208</v>
      </c>
      <c r="H12" s="20" t="n">
        <v>2.78503314</v>
      </c>
      <c r="I12" s="18" t="n">
        <v>490.96879746</v>
      </c>
      <c r="J12" s="20" t="n">
        <v>3.45063214</v>
      </c>
      <c r="K12" s="18" t="n">
        <v>474.08044628</v>
      </c>
      <c r="L12" s="20" t="n">
        <v>5.91182279</v>
      </c>
      <c r="M12" s="18" t="n">
        <v>398.45973425</v>
      </c>
      <c r="N12" s="20" t="n">
        <v>7.99109385</v>
      </c>
      <c r="O12" s="18" t="s">
        <v>481</v>
      </c>
      <c r="P12" s="20" t="s">
        <v>481</v>
      </c>
      <c r="Q12" s="18" t="n">
        <v>332.31014509</v>
      </c>
      <c r="R12" s="20" t="n">
        <v>18.34291261</v>
      </c>
      <c r="S12" s="18" t="s">
        <v>481</v>
      </c>
      <c r="T12" s="20" t="s">
        <v>481</v>
      </c>
      <c r="U12" s="18" t="n">
        <v>413.15399944</v>
      </c>
      <c r="V12" s="20" t="n">
        <v>9.168705490000001</v>
      </c>
    </row>
    <row r="13" spans="1:22">
      <c r="A13" s="15" t="s">
        <v>488</v>
      </c>
      <c r="B13" s="17" t="n">
        <v>7161</v>
      </c>
      <c r="C13" s="18">
        <f>(174.0/B13*100)</f>
        <v/>
      </c>
      <c r="D13" s="19" t="n">
        <v>6987</v>
      </c>
      <c r="E13" s="18" t="n">
        <v>526.2456297</v>
      </c>
      <c r="F13" s="20" t="n">
        <v>2.51501746</v>
      </c>
      <c r="G13" s="18" t="n">
        <v>504.45799998</v>
      </c>
      <c r="H13" s="20" t="n">
        <v>2.8383958</v>
      </c>
      <c r="I13" s="18" t="n">
        <v>493.50961478</v>
      </c>
      <c r="J13" s="20" t="n">
        <v>4.63370623</v>
      </c>
      <c r="K13" s="18" t="n">
        <v>466.57884021</v>
      </c>
      <c r="L13" s="20" t="n">
        <v>9.029840630000001</v>
      </c>
      <c r="M13" s="18" t="n">
        <v>408.4497126</v>
      </c>
      <c r="N13" s="20" t="n">
        <v>11.09739784</v>
      </c>
      <c r="O13" s="18" t="s">
        <v>481</v>
      </c>
      <c r="P13" s="20" t="s">
        <v>481</v>
      </c>
      <c r="Q13" s="18" t="n">
        <v>407.4699787</v>
      </c>
      <c r="R13" s="20" t="n">
        <v>6.79601306</v>
      </c>
      <c r="S13" s="18" t="s">
        <v>481</v>
      </c>
      <c r="T13" s="20" t="s">
        <v>481</v>
      </c>
      <c r="U13" s="18" t="n">
        <v>413.34236602</v>
      </c>
      <c r="V13" s="20" t="n">
        <v>9.54456064</v>
      </c>
    </row>
    <row r="14" spans="1:22">
      <c r="A14" s="15" t="s">
        <v>489</v>
      </c>
      <c r="B14" s="17" t="n">
        <v>5587</v>
      </c>
      <c r="C14" s="18">
        <f>(81.0/B14*100)</f>
        <v/>
      </c>
      <c r="D14" s="19" t="n">
        <v>5506</v>
      </c>
      <c r="E14" s="18" t="n">
        <v>549.87625696</v>
      </c>
      <c r="F14" s="20" t="n">
        <v>3.01063855</v>
      </c>
      <c r="G14" s="18" t="n">
        <v>516.18726945</v>
      </c>
      <c r="H14" s="20" t="n">
        <v>2.96138443</v>
      </c>
      <c r="I14" s="18" t="n">
        <v>505.37762318</v>
      </c>
      <c r="J14" s="20" t="n">
        <v>3.99557819</v>
      </c>
      <c r="K14" s="18" t="n">
        <v>511.47814615</v>
      </c>
      <c r="L14" s="20" t="n">
        <v>5.86551756</v>
      </c>
      <c r="M14" s="18" t="n">
        <v>441.30811903</v>
      </c>
      <c r="N14" s="20" t="n">
        <v>11.03084771</v>
      </c>
      <c r="O14" s="18" t="s">
        <v>481</v>
      </c>
      <c r="P14" s="20" t="s">
        <v>481</v>
      </c>
      <c r="Q14" s="18" t="s">
        <v>481</v>
      </c>
      <c r="R14" s="20" t="s">
        <v>481</v>
      </c>
      <c r="S14" s="18" t="s">
        <v>481</v>
      </c>
      <c r="T14" s="20" t="s">
        <v>481</v>
      </c>
      <c r="U14" s="18" t="n">
        <v>449.11952867</v>
      </c>
      <c r="V14" s="20" t="n">
        <v>13.45606631</v>
      </c>
    </row>
    <row r="15" spans="1:22">
      <c r="A15" s="15" t="s">
        <v>490</v>
      </c>
      <c r="B15" s="17" t="n">
        <v>5882</v>
      </c>
      <c r="C15" s="18">
        <f>(87.0/B15*100)</f>
        <v/>
      </c>
      <c r="D15" s="19" t="n">
        <v>5795</v>
      </c>
      <c r="E15" s="18" t="n">
        <v>547.8114553200001</v>
      </c>
      <c r="F15" s="20" t="n">
        <v>2.86551207</v>
      </c>
      <c r="G15" s="18" t="n">
        <v>530.4819165500001</v>
      </c>
      <c r="H15" s="20" t="n">
        <v>2.95225025</v>
      </c>
      <c r="I15" s="18" t="n">
        <v>509.7535823</v>
      </c>
      <c r="J15" s="20" t="n">
        <v>4.53431847</v>
      </c>
      <c r="K15" s="18" t="n">
        <v>490.58675511</v>
      </c>
      <c r="L15" s="20" t="n">
        <v>10.17213033</v>
      </c>
      <c r="M15" s="18" t="n">
        <v>427.85194516</v>
      </c>
      <c r="N15" s="20" t="n">
        <v>13.33750715</v>
      </c>
      <c r="O15" s="18" t="s">
        <v>481</v>
      </c>
      <c r="P15" s="20" t="s">
        <v>481</v>
      </c>
      <c r="Q15" s="18" t="n">
        <v>367.66871077</v>
      </c>
      <c r="R15" s="20" t="n">
        <v>14.82638214</v>
      </c>
      <c r="S15" s="18" t="s">
        <v>481</v>
      </c>
      <c r="T15" s="20" t="s">
        <v>481</v>
      </c>
      <c r="U15" s="18" t="n">
        <v>486.74449776</v>
      </c>
      <c r="V15" s="20" t="n">
        <v>8.90474584</v>
      </c>
    </row>
    <row r="16" spans="1:22">
      <c r="A16" s="15" t="s">
        <v>491</v>
      </c>
      <c r="B16" s="17" t="n">
        <v>6108</v>
      </c>
      <c r="C16" s="18">
        <f>(136.0/B16*100)</f>
        <v/>
      </c>
      <c r="D16" s="19" t="n">
        <v>5972</v>
      </c>
      <c r="E16" s="18" t="n">
        <v>527.5486221</v>
      </c>
      <c r="F16" s="20" t="n">
        <v>2.87101492</v>
      </c>
      <c r="G16" s="18" t="n">
        <v>521.59494695</v>
      </c>
      <c r="H16" s="20" t="n">
        <v>3.18910298</v>
      </c>
      <c r="I16" s="18" t="n">
        <v>509.38219972</v>
      </c>
      <c r="J16" s="20" t="n">
        <v>3.55426767</v>
      </c>
      <c r="K16" s="18" t="n">
        <v>471.49162098</v>
      </c>
      <c r="L16" s="20" t="n">
        <v>5.7495486</v>
      </c>
      <c r="M16" s="18" t="n">
        <v>381.32610846</v>
      </c>
      <c r="N16" s="20" t="n">
        <v>9.03415012</v>
      </c>
      <c r="O16" s="18" t="s">
        <v>481</v>
      </c>
      <c r="P16" s="20" t="s">
        <v>481</v>
      </c>
      <c r="Q16" s="18" t="s">
        <v>481</v>
      </c>
      <c r="R16" s="20" t="s">
        <v>481</v>
      </c>
      <c r="S16" s="18" t="s">
        <v>481</v>
      </c>
      <c r="T16" s="20" t="s">
        <v>481</v>
      </c>
      <c r="U16" s="18" t="n">
        <v>399.10975305</v>
      </c>
      <c r="V16" s="20" t="n">
        <v>10.31831407</v>
      </c>
    </row>
    <row r="17" spans="1:22">
      <c r="A17" s="15" t="s">
        <v>492</v>
      </c>
      <c r="B17" s="17" t="n">
        <v>6504</v>
      </c>
      <c r="C17" s="18">
        <f>(1665.0/B17*100)</f>
        <v/>
      </c>
      <c r="D17" s="19" t="n">
        <v>4839</v>
      </c>
      <c r="E17" s="18" t="n">
        <v>545.93745703</v>
      </c>
      <c r="F17" s="20" t="n">
        <v>3.28690539</v>
      </c>
      <c r="G17" s="18" t="n">
        <v>533.84089513</v>
      </c>
      <c r="H17" s="20" t="n">
        <v>3.53969596</v>
      </c>
      <c r="I17" s="18" t="n">
        <v>510.61027259</v>
      </c>
      <c r="J17" s="20" t="n">
        <v>5.67568631</v>
      </c>
      <c r="K17" s="18" t="n">
        <v>494.06844114</v>
      </c>
      <c r="L17" s="20" t="n">
        <v>9.49083849</v>
      </c>
      <c r="M17" s="18" t="n">
        <v>421.3677583</v>
      </c>
      <c r="N17" s="20" t="n">
        <v>11.78783625</v>
      </c>
      <c r="O17" s="18" t="s">
        <v>481</v>
      </c>
      <c r="P17" s="20" t="s">
        <v>481</v>
      </c>
      <c r="Q17" s="18" t="n">
        <v>338.260297</v>
      </c>
      <c r="R17" s="20" t="n">
        <v>14.23011861</v>
      </c>
      <c r="S17" s="18" t="s">
        <v>481</v>
      </c>
      <c r="T17" s="20" t="s">
        <v>481</v>
      </c>
      <c r="U17" s="18" t="n">
        <v>454.91847924</v>
      </c>
      <c r="V17" s="20" t="n">
        <v>7.09323227</v>
      </c>
    </row>
    <row r="18" spans="1:22">
      <c r="A18" s="15" t="s">
        <v>493</v>
      </c>
      <c r="B18" s="17" t="n">
        <v>5532</v>
      </c>
      <c r="C18" s="18">
        <f>(31.0/B18*100)</f>
        <v/>
      </c>
      <c r="D18" s="19" t="n">
        <v>5501</v>
      </c>
      <c r="E18" s="18" t="n">
        <v>499.19937948</v>
      </c>
      <c r="F18" s="20" t="n">
        <v>4.21592198</v>
      </c>
      <c r="G18" s="18" t="n">
        <v>468.3078605</v>
      </c>
      <c r="H18" s="20" t="n">
        <v>4.4068374</v>
      </c>
      <c r="I18" s="18" t="n">
        <v>464.51266643</v>
      </c>
      <c r="J18" s="20" t="n">
        <v>5.31787121</v>
      </c>
      <c r="K18" s="18" t="n">
        <v>446.43575777</v>
      </c>
      <c r="L18" s="20" t="n">
        <v>6.16388288</v>
      </c>
      <c r="M18" s="18" t="n">
        <v>384.05732268</v>
      </c>
      <c r="N18" s="20" t="n">
        <v>8.562141260000001</v>
      </c>
      <c r="O18" s="18" t="s">
        <v>481</v>
      </c>
      <c r="P18" s="20" t="s">
        <v>481</v>
      </c>
      <c r="Q18" s="18" t="s">
        <v>481</v>
      </c>
      <c r="R18" s="20" t="s">
        <v>481</v>
      </c>
      <c r="S18" s="18" t="s">
        <v>481</v>
      </c>
      <c r="T18" s="20" t="s">
        <v>481</v>
      </c>
      <c r="U18" s="18" t="n">
        <v>382.58376016</v>
      </c>
      <c r="V18" s="20" t="n">
        <v>10.84648732</v>
      </c>
    </row>
    <row r="19" spans="1:22">
      <c r="A19" s="15" t="s">
        <v>494</v>
      </c>
      <c r="B19" s="17" t="n">
        <v>5658</v>
      </c>
      <c r="C19" s="18">
        <f>(262.0/B19*100)</f>
        <v/>
      </c>
      <c r="D19" s="19" t="n">
        <v>5396</v>
      </c>
      <c r="E19" s="18" t="n">
        <v>510.56138881</v>
      </c>
      <c r="F19" s="20" t="n">
        <v>3.13953356</v>
      </c>
      <c r="G19" s="18" t="n">
        <v>471.83648362</v>
      </c>
      <c r="H19" s="20" t="n">
        <v>3.4595259</v>
      </c>
      <c r="I19" s="18" t="n">
        <v>466.58297267</v>
      </c>
      <c r="J19" s="20" t="n">
        <v>4.1415176</v>
      </c>
      <c r="K19" s="18" t="n">
        <v>442.1220061</v>
      </c>
      <c r="L19" s="20" t="n">
        <v>7.64402632</v>
      </c>
      <c r="M19" s="18" t="n">
        <v>460.09464118</v>
      </c>
      <c r="N19" s="20" t="n">
        <v>9.06619712</v>
      </c>
      <c r="O19" s="18" t="s">
        <v>481</v>
      </c>
      <c r="P19" s="20" t="s">
        <v>481</v>
      </c>
      <c r="Q19" s="18" t="s">
        <v>481</v>
      </c>
      <c r="R19" s="20" t="s">
        <v>481</v>
      </c>
      <c r="S19" s="18" t="s">
        <v>481</v>
      </c>
      <c r="T19" s="20" t="s">
        <v>481</v>
      </c>
      <c r="U19" s="18" t="n">
        <v>397.83557544</v>
      </c>
      <c r="V19" s="20" t="n">
        <v>10.09408702</v>
      </c>
    </row>
    <row r="20" spans="1:22">
      <c r="A20" s="15" t="s">
        <v>495</v>
      </c>
      <c r="B20" s="17" t="n">
        <v>3371</v>
      </c>
      <c r="C20" s="18">
        <f>(75.0/B20*100)</f>
        <v/>
      </c>
      <c r="D20" s="19" t="n">
        <v>3296</v>
      </c>
      <c r="E20" s="18" t="n">
        <v>509.61982813</v>
      </c>
      <c r="F20" s="20" t="n">
        <v>2.89437722</v>
      </c>
      <c r="G20" s="18" t="n">
        <v>475.67102698</v>
      </c>
      <c r="H20" s="20" t="n">
        <v>4.05568817</v>
      </c>
      <c r="I20" s="18" t="n">
        <v>463.44696921</v>
      </c>
      <c r="J20" s="20" t="n">
        <v>5.67458508</v>
      </c>
      <c r="K20" s="18" t="n">
        <v>442.57126445</v>
      </c>
      <c r="L20" s="20" t="n">
        <v>8.782884190000001</v>
      </c>
      <c r="M20" s="18" t="n">
        <v>405.22087886</v>
      </c>
      <c r="N20" s="20" t="n">
        <v>6.65394786</v>
      </c>
      <c r="O20" s="18" t="s">
        <v>481</v>
      </c>
      <c r="P20" s="20" t="s">
        <v>481</v>
      </c>
      <c r="Q20" s="18" t="s">
        <v>481</v>
      </c>
      <c r="R20" s="20" t="s">
        <v>481</v>
      </c>
      <c r="S20" s="18" t="s">
        <v>481</v>
      </c>
      <c r="T20" s="20" t="s">
        <v>481</v>
      </c>
      <c r="U20" s="18" t="n">
        <v>440.40124171</v>
      </c>
      <c r="V20" s="20" t="n">
        <v>11.63192329</v>
      </c>
    </row>
    <row r="21" spans="1:22">
      <c r="A21" s="15" t="s">
        <v>496</v>
      </c>
      <c r="B21" s="17" t="n">
        <v>5741</v>
      </c>
      <c r="C21" s="18">
        <f>(53.0/B21*100)</f>
        <v/>
      </c>
      <c r="D21" s="19" t="n">
        <v>5688</v>
      </c>
      <c r="E21" s="18" t="n">
        <v>542.37354051</v>
      </c>
      <c r="F21" s="20" t="n">
        <v>3.09484914</v>
      </c>
      <c r="G21" s="18" t="n">
        <v>529.2483113</v>
      </c>
      <c r="H21" s="20" t="n">
        <v>2.84069512</v>
      </c>
      <c r="I21" s="18" t="n">
        <v>516.9575900900001</v>
      </c>
      <c r="J21" s="20" t="n">
        <v>3.53045784</v>
      </c>
      <c r="K21" s="18" t="n">
        <v>499.06724511</v>
      </c>
      <c r="L21" s="20" t="n">
        <v>7.17245401</v>
      </c>
      <c r="M21" s="18" t="n">
        <v>460.50425535</v>
      </c>
      <c r="N21" s="20" t="n">
        <v>6.50407017</v>
      </c>
      <c r="O21" s="18" t="s">
        <v>481</v>
      </c>
      <c r="P21" s="20" t="s">
        <v>481</v>
      </c>
      <c r="Q21" s="18" t="s">
        <v>481</v>
      </c>
      <c r="R21" s="20" t="s">
        <v>481</v>
      </c>
      <c r="S21" s="18" t="s">
        <v>481</v>
      </c>
      <c r="T21" s="20" t="s">
        <v>481</v>
      </c>
      <c r="U21" s="18" t="n">
        <v>469.04112336</v>
      </c>
      <c r="V21" s="20" t="n">
        <v>10.64345971</v>
      </c>
    </row>
    <row r="22" spans="1:22">
      <c r="A22" s="15" t="s">
        <v>497</v>
      </c>
      <c r="B22" s="17" t="n">
        <v>6598</v>
      </c>
      <c r="C22" s="18">
        <f>(36.0/B22*100)</f>
        <v/>
      </c>
      <c r="D22" s="19" t="n">
        <v>6562</v>
      </c>
      <c r="E22" s="18" t="n">
        <v>529.37697336</v>
      </c>
      <c r="F22" s="20" t="n">
        <v>5.01896149</v>
      </c>
      <c r="G22" s="18" t="n">
        <v>482.03951964</v>
      </c>
      <c r="H22" s="20" t="n">
        <v>4.46215969</v>
      </c>
      <c r="I22" s="18" t="n">
        <v>464.82368732</v>
      </c>
      <c r="J22" s="20" t="n">
        <v>5.08159426</v>
      </c>
      <c r="K22" s="18" t="n">
        <v>450.01655744</v>
      </c>
      <c r="L22" s="20" t="n">
        <v>5.81467814</v>
      </c>
      <c r="M22" s="18" t="n">
        <v>419.58566859</v>
      </c>
      <c r="N22" s="20" t="n">
        <v>15.2592962</v>
      </c>
      <c r="O22" s="18" t="s">
        <v>481</v>
      </c>
      <c r="P22" s="20" t="s">
        <v>481</v>
      </c>
      <c r="Q22" s="18" t="n">
        <v>481.75555063</v>
      </c>
      <c r="R22" s="20" t="n">
        <v>8.711038220000001</v>
      </c>
      <c r="S22" s="18" t="s">
        <v>481</v>
      </c>
      <c r="T22" s="20" t="s">
        <v>481</v>
      </c>
      <c r="U22" s="18" t="n">
        <v>396.33707735</v>
      </c>
      <c r="V22" s="20" t="n">
        <v>11.37570422</v>
      </c>
    </row>
    <row r="23" spans="1:22">
      <c r="A23" s="15" t="s">
        <v>498</v>
      </c>
      <c r="B23" s="17" t="n">
        <v>11583</v>
      </c>
      <c r="C23" s="18">
        <f>(251.0/B23*100)</f>
        <v/>
      </c>
      <c r="D23" s="19" t="n">
        <v>11332</v>
      </c>
      <c r="E23" s="18" t="n">
        <v>519.847881</v>
      </c>
      <c r="F23" s="20" t="n">
        <v>3.245104</v>
      </c>
      <c r="G23" s="18" t="n">
        <v>491.01416931</v>
      </c>
      <c r="H23" s="20" t="n">
        <v>2.98503216</v>
      </c>
      <c r="I23" s="18" t="n">
        <v>478.99438942</v>
      </c>
      <c r="J23" s="20" t="n">
        <v>4.0486338</v>
      </c>
      <c r="K23" s="18" t="n">
        <v>463.76132384</v>
      </c>
      <c r="L23" s="20" t="n">
        <v>6.88417934</v>
      </c>
      <c r="M23" s="18" t="n">
        <v>436.39321419</v>
      </c>
      <c r="N23" s="20" t="n">
        <v>6.25548004</v>
      </c>
      <c r="O23" s="18" t="s">
        <v>481</v>
      </c>
      <c r="P23" s="20" t="s">
        <v>481</v>
      </c>
      <c r="Q23" s="18" t="s">
        <v>481</v>
      </c>
      <c r="R23" s="20" t="s">
        <v>481</v>
      </c>
      <c r="S23" s="18" t="s">
        <v>481</v>
      </c>
      <c r="T23" s="20" t="s">
        <v>481</v>
      </c>
      <c r="U23" s="18" t="n">
        <v>417.21108284</v>
      </c>
      <c r="V23" s="20" t="n">
        <v>10.34346518</v>
      </c>
    </row>
    <row r="24" spans="1:22">
      <c r="A24" s="15" t="s">
        <v>499</v>
      </c>
      <c r="B24" s="17" t="n">
        <v>6647</v>
      </c>
      <c r="C24" s="18">
        <f>(8.0/B24*100)</f>
        <v/>
      </c>
      <c r="D24" s="19" t="n">
        <v>6639</v>
      </c>
      <c r="E24" s="18" t="n">
        <v>526.26099814</v>
      </c>
      <c r="F24" s="20" t="n">
        <v>3.7798212</v>
      </c>
      <c r="G24" s="18" t="n">
        <v>518.41048922</v>
      </c>
      <c r="H24" s="20" t="n">
        <v>3.50326002</v>
      </c>
      <c r="I24" s="18" t="n">
        <v>515.1088323499999</v>
      </c>
      <c r="J24" s="20" t="n">
        <v>4.46302122</v>
      </c>
      <c r="K24" s="18" t="n">
        <v>502.74500318</v>
      </c>
      <c r="L24" s="20" t="n">
        <v>5.50062018</v>
      </c>
      <c r="M24" s="18" t="n">
        <v>470.10022337</v>
      </c>
      <c r="N24" s="20" t="n">
        <v>16.01405269</v>
      </c>
      <c r="O24" s="18" t="s">
        <v>481</v>
      </c>
      <c r="P24" s="20" t="s">
        <v>481</v>
      </c>
      <c r="Q24" s="18" t="s">
        <v>481</v>
      </c>
      <c r="R24" s="20" t="s">
        <v>481</v>
      </c>
      <c r="S24" s="18" t="s">
        <v>481</v>
      </c>
      <c r="T24" s="20" t="s">
        <v>481</v>
      </c>
      <c r="U24" s="18" t="n">
        <v>410.73591191</v>
      </c>
      <c r="V24" s="20" t="n">
        <v>12.74965481</v>
      </c>
    </row>
    <row r="25" spans="1:22">
      <c r="A25" s="15" t="s">
        <v>500</v>
      </c>
      <c r="B25" s="17" t="n">
        <v>5581</v>
      </c>
      <c r="C25" s="18">
        <f>(25.0/B25*100)</f>
        <v/>
      </c>
      <c r="D25" s="19" t="n">
        <v>5556</v>
      </c>
      <c r="E25" s="18" t="n">
        <v>541.27273602</v>
      </c>
      <c r="F25" s="20" t="n">
        <v>3.39126506</v>
      </c>
      <c r="G25" s="18" t="n">
        <v>515.41331442</v>
      </c>
      <c r="H25" s="20" t="n">
        <v>4.43521334</v>
      </c>
      <c r="I25" s="18" t="n">
        <v>512.74321428</v>
      </c>
      <c r="J25" s="20" t="n">
        <v>4.91977755</v>
      </c>
      <c r="K25" s="18" t="n">
        <v>507.89526768</v>
      </c>
      <c r="L25" s="20" t="n">
        <v>8.00495602</v>
      </c>
      <c r="M25" s="18" t="n">
        <v>421.68171102</v>
      </c>
      <c r="N25" s="20" t="n">
        <v>6.83880854</v>
      </c>
      <c r="O25" s="18" t="s">
        <v>481</v>
      </c>
      <c r="P25" s="20" t="s">
        <v>481</v>
      </c>
      <c r="Q25" s="18" t="s">
        <v>481</v>
      </c>
      <c r="R25" s="20" t="s">
        <v>481</v>
      </c>
      <c r="S25" s="18" t="s">
        <v>481</v>
      </c>
      <c r="T25" s="20" t="s">
        <v>481</v>
      </c>
      <c r="U25" s="18" t="n">
        <v>485.51564387</v>
      </c>
      <c r="V25" s="20" t="n">
        <v>23.77676304</v>
      </c>
    </row>
    <row r="26" spans="1:22">
      <c r="A26" s="15" t="s">
        <v>501</v>
      </c>
      <c r="B26" s="17" t="n">
        <v>4869</v>
      </c>
      <c r="C26" s="18">
        <f>(62.0/B26*100)</f>
        <v/>
      </c>
      <c r="D26" s="19" t="n">
        <v>4807</v>
      </c>
      <c r="E26" s="18" t="n">
        <v>516.1517946500001</v>
      </c>
      <c r="F26" s="20" t="n">
        <v>3.43189682</v>
      </c>
      <c r="G26" s="18" t="n">
        <v>488.61980264</v>
      </c>
      <c r="H26" s="20" t="n">
        <v>2.64685933</v>
      </c>
      <c r="I26" s="18" t="n">
        <v>478.57433583</v>
      </c>
      <c r="J26" s="20" t="n">
        <v>3.11201497</v>
      </c>
      <c r="K26" s="18" t="n">
        <v>479.15893968</v>
      </c>
      <c r="L26" s="20" t="n">
        <v>5.25804266</v>
      </c>
      <c r="M26" s="18" t="n">
        <v>467.99747676</v>
      </c>
      <c r="N26" s="20" t="n">
        <v>7.60690177</v>
      </c>
      <c r="O26" s="18" t="s">
        <v>481</v>
      </c>
      <c r="P26" s="20" t="s">
        <v>481</v>
      </c>
      <c r="Q26" s="18" t="s">
        <v>481</v>
      </c>
      <c r="R26" s="20" t="s">
        <v>481</v>
      </c>
      <c r="S26" s="18" t="s">
        <v>481</v>
      </c>
      <c r="T26" s="20" t="s">
        <v>481</v>
      </c>
      <c r="U26" s="18" t="n">
        <v>424.64787801</v>
      </c>
      <c r="V26" s="20" t="n">
        <v>12.71469837</v>
      </c>
    </row>
    <row r="27" spans="1:22">
      <c r="A27" s="15" t="s">
        <v>502</v>
      </c>
      <c r="B27" s="17" t="n">
        <v>5299</v>
      </c>
      <c r="C27" s="18">
        <f>(87.0/B27*100)</f>
        <v/>
      </c>
      <c r="D27" s="19" t="n">
        <v>5212</v>
      </c>
      <c r="E27" s="18" t="n">
        <v>520.01284512</v>
      </c>
      <c r="F27" s="20" t="n">
        <v>2.7232086</v>
      </c>
      <c r="G27" s="18" t="n">
        <v>492.39469497</v>
      </c>
      <c r="H27" s="20" t="n">
        <v>2.84277591</v>
      </c>
      <c r="I27" s="18" t="n">
        <v>469.34766554</v>
      </c>
      <c r="J27" s="20" t="n">
        <v>4.04352861</v>
      </c>
      <c r="K27" s="18" t="n">
        <v>443.41672788</v>
      </c>
      <c r="L27" s="20" t="n">
        <v>5.86649317</v>
      </c>
      <c r="M27" s="18" t="n">
        <v>420.45359793</v>
      </c>
      <c r="N27" s="20" t="n">
        <v>3.81960599</v>
      </c>
      <c r="O27" s="18" t="s">
        <v>481</v>
      </c>
      <c r="P27" s="20" t="s">
        <v>481</v>
      </c>
      <c r="Q27" s="18" t="s">
        <v>481</v>
      </c>
      <c r="R27" s="20" t="s">
        <v>481</v>
      </c>
      <c r="S27" s="18" t="s">
        <v>481</v>
      </c>
      <c r="T27" s="20" t="s">
        <v>481</v>
      </c>
      <c r="U27" s="18" t="n">
        <v>400.7170039</v>
      </c>
      <c r="V27" s="20" t="n">
        <v>7.80288192</v>
      </c>
    </row>
    <row r="28" spans="1:22">
      <c r="A28" s="15" t="s">
        <v>503</v>
      </c>
      <c r="B28" s="17" t="n">
        <v>7568</v>
      </c>
      <c r="C28" s="18">
        <f>(288.0/B28*100)</f>
        <v/>
      </c>
      <c r="D28" s="19" t="n">
        <v>7280</v>
      </c>
      <c r="E28" s="18" t="n">
        <v>449.03682778</v>
      </c>
      <c r="F28" s="20" t="n">
        <v>3.8970936</v>
      </c>
      <c r="G28" s="18" t="n">
        <v>426.64244944</v>
      </c>
      <c r="H28" s="20" t="n">
        <v>3.57756575</v>
      </c>
      <c r="I28" s="18" t="n">
        <v>423.35887563</v>
      </c>
      <c r="J28" s="20" t="n">
        <v>3.37118311</v>
      </c>
      <c r="K28" s="18" t="n">
        <v>415.04979454</v>
      </c>
      <c r="L28" s="20" t="n">
        <v>4.04537517</v>
      </c>
      <c r="M28" s="18" t="n">
        <v>420.50292955</v>
      </c>
      <c r="N28" s="20" t="n">
        <v>13.30341568</v>
      </c>
      <c r="O28" s="18" t="s">
        <v>481</v>
      </c>
      <c r="P28" s="20" t="s">
        <v>481</v>
      </c>
      <c r="Q28" s="18" t="s">
        <v>481</v>
      </c>
      <c r="R28" s="20" t="s">
        <v>481</v>
      </c>
      <c r="S28" s="18" t="s">
        <v>481</v>
      </c>
      <c r="T28" s="20" t="s">
        <v>481</v>
      </c>
      <c r="U28" s="18" t="n">
        <v>387.43167591</v>
      </c>
      <c r="V28" s="20" t="n">
        <v>7.35187312</v>
      </c>
    </row>
    <row r="29" spans="1:22">
      <c r="A29" s="15" t="s">
        <v>504</v>
      </c>
      <c r="B29" s="17" t="n">
        <v>5385</v>
      </c>
      <c r="C29" s="18">
        <f>(30.0/B29*100)</f>
        <v/>
      </c>
      <c r="D29" s="19" t="n">
        <v>5355</v>
      </c>
      <c r="E29" s="18" t="n">
        <v>537.20369292</v>
      </c>
      <c r="F29" s="20" t="n">
        <v>3.50516789</v>
      </c>
      <c r="G29" s="18" t="n">
        <v>509.86046793</v>
      </c>
      <c r="H29" s="20" t="n">
        <v>2.74724932</v>
      </c>
      <c r="I29" s="18" t="n">
        <v>498.754968</v>
      </c>
      <c r="J29" s="20" t="n">
        <v>4.34799489</v>
      </c>
      <c r="K29" s="18" t="n">
        <v>463.42931442</v>
      </c>
      <c r="L29" s="20" t="n">
        <v>9.626503230000001</v>
      </c>
      <c r="M29" s="18" t="n">
        <v>500.05950033</v>
      </c>
      <c r="N29" s="20" t="n">
        <v>5.45605007</v>
      </c>
      <c r="O29" s="18" t="s">
        <v>481</v>
      </c>
      <c r="P29" s="20" t="s">
        <v>481</v>
      </c>
      <c r="Q29" s="18" t="n">
        <v>314.02123871</v>
      </c>
      <c r="R29" s="20" t="n">
        <v>13.26138992</v>
      </c>
      <c r="S29" s="18" t="s">
        <v>481</v>
      </c>
      <c r="T29" s="20" t="s">
        <v>481</v>
      </c>
      <c r="U29" s="18" t="n">
        <v>434.59614222</v>
      </c>
      <c r="V29" s="20" t="n">
        <v>11.69000278</v>
      </c>
    </row>
    <row r="30" spans="1:22">
      <c r="A30" s="15" t="s">
        <v>505</v>
      </c>
      <c r="B30" s="17" t="n">
        <v>4520</v>
      </c>
      <c r="C30" s="18">
        <f>(174.0/B30*100)</f>
        <v/>
      </c>
      <c r="D30" s="19" t="n">
        <v>4346</v>
      </c>
      <c r="E30" s="18" t="n">
        <v>543.03289189</v>
      </c>
      <c r="F30" s="20" t="n">
        <v>4.08637718</v>
      </c>
      <c r="G30" s="18" t="n">
        <v>526.58024046</v>
      </c>
      <c r="H30" s="20" t="n">
        <v>3.93510916</v>
      </c>
      <c r="I30" s="18" t="n">
        <v>519.766967</v>
      </c>
      <c r="J30" s="20" t="n">
        <v>3.89369338</v>
      </c>
      <c r="K30" s="18" t="n">
        <v>489.30303601</v>
      </c>
      <c r="L30" s="20" t="n">
        <v>5.75255073</v>
      </c>
      <c r="M30" s="18" t="n">
        <v>418.7611067</v>
      </c>
      <c r="N30" s="20" t="n">
        <v>6.04878688</v>
      </c>
      <c r="O30" s="18" t="s">
        <v>481</v>
      </c>
      <c r="P30" s="20" t="s">
        <v>481</v>
      </c>
      <c r="Q30" s="18" t="s">
        <v>481</v>
      </c>
      <c r="R30" s="20" t="s">
        <v>481</v>
      </c>
      <c r="S30" s="18" t="s">
        <v>481</v>
      </c>
      <c r="T30" s="20" t="s">
        <v>481</v>
      </c>
      <c r="U30" s="18" t="n">
        <v>429.61893473</v>
      </c>
      <c r="V30" s="20" t="n">
        <v>10.87922707</v>
      </c>
    </row>
    <row r="31" spans="1:22">
      <c r="A31" s="15" t="s">
        <v>506</v>
      </c>
      <c r="B31" s="17" t="n">
        <v>5456</v>
      </c>
      <c r="C31" s="18">
        <f>(139.0/B31*100)</f>
        <v/>
      </c>
      <c r="D31" s="19" t="n">
        <v>5317</v>
      </c>
      <c r="E31" s="18" t="n">
        <v>530.23339463</v>
      </c>
      <c r="F31" s="20" t="n">
        <v>3.70876864</v>
      </c>
      <c r="G31" s="18" t="n">
        <v>524.66718116</v>
      </c>
      <c r="H31" s="20" t="n">
        <v>3.15959508</v>
      </c>
      <c r="I31" s="18" t="n">
        <v>508.54398333</v>
      </c>
      <c r="J31" s="20" t="n">
        <v>3.56535111</v>
      </c>
      <c r="K31" s="18" t="n">
        <v>488.80902248</v>
      </c>
      <c r="L31" s="20" t="n">
        <v>6.99781651</v>
      </c>
      <c r="M31" s="18" t="s">
        <v>481</v>
      </c>
      <c r="N31" s="20" t="s">
        <v>481</v>
      </c>
      <c r="O31" s="18" t="s">
        <v>481</v>
      </c>
      <c r="P31" s="20" t="s">
        <v>481</v>
      </c>
      <c r="Q31" s="18" t="s">
        <v>481</v>
      </c>
      <c r="R31" s="20" t="s">
        <v>481</v>
      </c>
      <c r="S31" s="18" t="s">
        <v>481</v>
      </c>
      <c r="T31" s="20" t="s">
        <v>481</v>
      </c>
      <c r="U31" s="18" t="n">
        <v>406.67004163</v>
      </c>
      <c r="V31" s="20" t="n">
        <v>8.06113212</v>
      </c>
    </row>
    <row r="32" spans="1:22">
      <c r="A32" s="15" t="s">
        <v>507</v>
      </c>
      <c r="B32" s="17" t="n">
        <v>4478</v>
      </c>
      <c r="C32" s="18">
        <f>(6.0/B32*100)</f>
        <v/>
      </c>
      <c r="D32" s="19" t="n">
        <v>4472</v>
      </c>
      <c r="E32" s="18" t="n">
        <v>534.02267765</v>
      </c>
      <c r="F32" s="20" t="n">
        <v>4.45031894</v>
      </c>
      <c r="G32" s="18" t="n">
        <v>507.90556196</v>
      </c>
      <c r="H32" s="20" t="n">
        <v>2.98135263</v>
      </c>
      <c r="I32" s="18" t="n">
        <v>502.1367808</v>
      </c>
      <c r="J32" s="20" t="n">
        <v>3.29624093</v>
      </c>
      <c r="K32" s="18" t="n">
        <v>494.18836493</v>
      </c>
      <c r="L32" s="20" t="n">
        <v>4.98766703</v>
      </c>
      <c r="M32" s="18" t="n">
        <v>418.27699634</v>
      </c>
      <c r="N32" s="20" t="n">
        <v>11.93967801</v>
      </c>
      <c r="O32" s="18" t="s">
        <v>481</v>
      </c>
      <c r="P32" s="20" t="s">
        <v>481</v>
      </c>
      <c r="Q32" s="18" t="s">
        <v>481</v>
      </c>
      <c r="R32" s="20" t="s">
        <v>481</v>
      </c>
      <c r="S32" s="18" t="s">
        <v>481</v>
      </c>
      <c r="T32" s="20" t="s">
        <v>481</v>
      </c>
      <c r="U32" s="18" t="n">
        <v>427.76936091</v>
      </c>
      <c r="V32" s="20" t="n">
        <v>12.00889085</v>
      </c>
    </row>
    <row r="33" spans="1:22">
      <c r="A33" s="15" t="s">
        <v>508</v>
      </c>
      <c r="B33" s="17" t="n">
        <v>7325</v>
      </c>
      <c r="C33" s="18">
        <f>(78.0/B33*100)</f>
        <v/>
      </c>
      <c r="D33" s="19" t="n">
        <v>7247</v>
      </c>
      <c r="E33" s="18" t="n">
        <v>515.71700346</v>
      </c>
      <c r="F33" s="20" t="n">
        <v>4.50067343</v>
      </c>
      <c r="G33" s="18" t="n">
        <v>504.52091849</v>
      </c>
      <c r="H33" s="20" t="n">
        <v>3.40276533</v>
      </c>
      <c r="I33" s="18" t="n">
        <v>480.50160936</v>
      </c>
      <c r="J33" s="20" t="n">
        <v>4.78703053</v>
      </c>
      <c r="K33" s="18" t="n">
        <v>469.60411414</v>
      </c>
      <c r="L33" s="20" t="n">
        <v>5.72340531</v>
      </c>
      <c r="M33" s="18" t="n">
        <v>504.79760102</v>
      </c>
      <c r="N33" s="20" t="n">
        <v>3.40739521</v>
      </c>
      <c r="O33" s="18" t="s">
        <v>481</v>
      </c>
      <c r="P33" s="20" t="s">
        <v>481</v>
      </c>
      <c r="Q33" s="18" t="s">
        <v>481</v>
      </c>
      <c r="R33" s="20" t="s">
        <v>481</v>
      </c>
      <c r="S33" s="18" t="s">
        <v>481</v>
      </c>
      <c r="T33" s="20" t="s">
        <v>481</v>
      </c>
      <c r="U33" s="18" t="n">
        <v>461.84448259</v>
      </c>
      <c r="V33" s="20" t="n">
        <v>12.4176962</v>
      </c>
    </row>
    <row r="34" spans="1:22">
      <c r="A34" s="15" t="s">
        <v>509</v>
      </c>
      <c r="B34" s="17" t="n">
        <v>6350</v>
      </c>
      <c r="C34" s="18">
        <f>(81.0/B34*100)</f>
        <v/>
      </c>
      <c r="D34" s="19" t="n">
        <v>6269</v>
      </c>
      <c r="E34" s="18" t="n">
        <v>483.09970762</v>
      </c>
      <c r="F34" s="20" t="n">
        <v>4.37922979</v>
      </c>
      <c r="G34" s="18" t="n">
        <v>468.3476559</v>
      </c>
      <c r="H34" s="20" t="n">
        <v>2.89068395</v>
      </c>
      <c r="I34" s="18" t="n">
        <v>456.98083655</v>
      </c>
      <c r="J34" s="20" t="n">
        <v>4.52976166</v>
      </c>
      <c r="K34" s="18" t="n">
        <v>429.26227163</v>
      </c>
      <c r="L34" s="20" t="n">
        <v>6.72750402</v>
      </c>
      <c r="M34" s="18" t="n">
        <v>412.69710629</v>
      </c>
      <c r="N34" s="20" t="n">
        <v>14.24962195</v>
      </c>
      <c r="O34" s="18" t="s">
        <v>481</v>
      </c>
      <c r="P34" s="20" t="s">
        <v>481</v>
      </c>
      <c r="Q34" s="18" t="n">
        <v>263.37193708</v>
      </c>
      <c r="R34" s="20" t="n">
        <v>13.61114927</v>
      </c>
      <c r="S34" s="18" t="s">
        <v>481</v>
      </c>
      <c r="T34" s="20" t="s">
        <v>481</v>
      </c>
      <c r="U34" s="18" t="n">
        <v>363.80265874</v>
      </c>
      <c r="V34" s="20" t="n">
        <v>7.93895227</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505.2158807</v>
      </c>
      <c r="T35" s="20" t="n">
        <v>1.4729023</v>
      </c>
      <c r="U35" s="18" t="s">
        <v>481</v>
      </c>
      <c r="V35" s="20" t="s">
        <v>481</v>
      </c>
    </row>
    <row r="36" spans="1:22">
      <c r="A36" s="15" t="s">
        <v>511</v>
      </c>
      <c r="B36" s="17" t="n">
        <v>6736</v>
      </c>
      <c r="C36" s="18">
        <f>(60.0/B36*100)</f>
        <v/>
      </c>
      <c r="D36" s="19" t="n">
        <v>6676</v>
      </c>
      <c r="E36" s="18" t="n">
        <v>520.25770814</v>
      </c>
      <c r="F36" s="20" t="n">
        <v>3.30899063</v>
      </c>
      <c r="G36" s="18" t="n">
        <v>498.9458875</v>
      </c>
      <c r="H36" s="20" t="n">
        <v>3.30682974</v>
      </c>
      <c r="I36" s="18" t="n">
        <v>492.8498053</v>
      </c>
      <c r="J36" s="20" t="n">
        <v>3.18842596</v>
      </c>
      <c r="K36" s="18" t="n">
        <v>471.07017994</v>
      </c>
      <c r="L36" s="20" t="n">
        <v>5.98853254</v>
      </c>
      <c r="M36" s="18" t="n">
        <v>490.3722416</v>
      </c>
      <c r="N36" s="20" t="n">
        <v>4.18420925</v>
      </c>
      <c r="O36" s="18" t="s">
        <v>481</v>
      </c>
      <c r="P36" s="20" t="s">
        <v>481</v>
      </c>
      <c r="Q36" s="18" t="s">
        <v>481</v>
      </c>
      <c r="R36" s="20" t="s">
        <v>481</v>
      </c>
      <c r="S36" s="18" t="s">
        <v>481</v>
      </c>
      <c r="T36" s="20" t="s">
        <v>481</v>
      </c>
      <c r="U36" s="18" t="n">
        <v>426.84259699</v>
      </c>
      <c r="V36" s="20" t="n">
        <v>8.34650063</v>
      </c>
    </row>
    <row r="37" spans="1:22">
      <c r="A37" s="15" t="s">
        <v>512</v>
      </c>
      <c r="B37" s="17" t="n">
        <v>5458</v>
      </c>
      <c r="C37" s="18">
        <f>(111.0/B37*100)</f>
        <v/>
      </c>
      <c r="D37" s="19" t="n">
        <v>5347</v>
      </c>
      <c r="E37" s="18" t="n">
        <v>526.88741514</v>
      </c>
      <c r="F37" s="20" t="n">
        <v>4.14659937</v>
      </c>
      <c r="G37" s="18" t="n">
        <v>515.94066075</v>
      </c>
      <c r="H37" s="20" t="n">
        <v>3.59528669</v>
      </c>
      <c r="I37" s="18" t="n">
        <v>495.93363311</v>
      </c>
      <c r="J37" s="20" t="n">
        <v>4.37768318</v>
      </c>
      <c r="K37" s="18" t="n">
        <v>477.28503663</v>
      </c>
      <c r="L37" s="20" t="n">
        <v>7.61672574</v>
      </c>
      <c r="M37" s="18" t="n">
        <v>377.66528973</v>
      </c>
      <c r="N37" s="20" t="n">
        <v>8.85964399</v>
      </c>
      <c r="O37" s="18" t="s">
        <v>481</v>
      </c>
      <c r="P37" s="20" t="s">
        <v>481</v>
      </c>
      <c r="Q37" s="18" t="s">
        <v>481</v>
      </c>
      <c r="R37" s="20" t="s">
        <v>481</v>
      </c>
      <c r="S37" s="18" t="s">
        <v>481</v>
      </c>
      <c r="T37" s="20" t="s">
        <v>481</v>
      </c>
      <c r="U37" s="18" t="n">
        <v>403.73625373</v>
      </c>
      <c r="V37" s="20" t="n">
        <v>9.99025526</v>
      </c>
    </row>
    <row r="38" spans="1:22">
      <c r="A38" s="15" t="s">
        <v>513</v>
      </c>
      <c r="B38" s="17" t="n">
        <v>5860</v>
      </c>
      <c r="C38" s="18">
        <f>(22.0/B38*100)</f>
        <v/>
      </c>
      <c r="D38" s="19" t="n">
        <v>5838</v>
      </c>
      <c r="E38" s="18" t="n">
        <v>523.19256805</v>
      </c>
      <c r="F38" s="20" t="n">
        <v>3.40390061</v>
      </c>
      <c r="G38" s="18" t="n">
        <v>496.23772789</v>
      </c>
      <c r="H38" s="20" t="n">
        <v>4.34387172</v>
      </c>
      <c r="I38" s="18" t="n">
        <v>478.8409383</v>
      </c>
      <c r="J38" s="20" t="n">
        <v>4.50198483</v>
      </c>
      <c r="K38" s="18" t="n">
        <v>465.78805254</v>
      </c>
      <c r="L38" s="20" t="n">
        <v>7.01170863</v>
      </c>
      <c r="M38" s="18" t="n">
        <v>451.3764209</v>
      </c>
      <c r="N38" s="20" t="n">
        <v>7.03334187</v>
      </c>
      <c r="O38" s="18" t="s">
        <v>481</v>
      </c>
      <c r="P38" s="20" t="s">
        <v>481</v>
      </c>
      <c r="Q38" s="18" t="s">
        <v>481</v>
      </c>
      <c r="R38" s="20" t="s">
        <v>481</v>
      </c>
      <c r="S38" s="18" t="s">
        <v>481</v>
      </c>
      <c r="T38" s="20" t="s">
        <v>481</v>
      </c>
      <c r="U38" s="18" t="n">
        <v>448.61892579</v>
      </c>
      <c r="V38" s="20" t="n">
        <v>7.75619863</v>
      </c>
    </row>
    <row r="39" spans="1:22">
      <c r="A39" s="15" t="s">
        <v>514</v>
      </c>
      <c r="B39" s="17" t="n">
        <v>5895</v>
      </c>
      <c r="C39" s="18">
        <f>(33.0/B39*100)</f>
        <v/>
      </c>
      <c r="D39" s="19" t="n">
        <v>5862</v>
      </c>
      <c r="E39" s="18" t="n">
        <v>451.55603303</v>
      </c>
      <c r="F39" s="20" t="n">
        <v>5.19392482</v>
      </c>
      <c r="G39" s="18" t="n">
        <v>430.68418296</v>
      </c>
      <c r="H39" s="20" t="n">
        <v>4.60395166</v>
      </c>
      <c r="I39" s="18" t="n">
        <v>429.10362516</v>
      </c>
      <c r="J39" s="20" t="n">
        <v>4.74826487</v>
      </c>
      <c r="K39" s="18" t="n">
        <v>435.65634482</v>
      </c>
      <c r="L39" s="20" t="n">
        <v>5.27619019</v>
      </c>
      <c r="M39" s="18" t="n">
        <v>385.43607751</v>
      </c>
      <c r="N39" s="20" t="n">
        <v>6.46388279</v>
      </c>
      <c r="O39" s="18" t="s">
        <v>481</v>
      </c>
      <c r="P39" s="20" t="s">
        <v>481</v>
      </c>
      <c r="Q39" s="18" t="s">
        <v>481</v>
      </c>
      <c r="R39" s="20" t="s">
        <v>481</v>
      </c>
      <c r="S39" s="18" t="s">
        <v>481</v>
      </c>
      <c r="T39" s="20" t="s">
        <v>481</v>
      </c>
      <c r="U39" s="18" t="n">
        <v>364.96103645</v>
      </c>
      <c r="V39" s="20" t="n">
        <v>12.31979206</v>
      </c>
    </row>
    <row r="40" spans="1:22">
      <c r="A40" s="15" t="s">
        <v>515</v>
      </c>
      <c r="B40" s="17" t="n">
        <v>14157</v>
      </c>
      <c r="C40" s="18">
        <f>(387.0/B40*100)</f>
        <v/>
      </c>
      <c r="D40" s="19" t="n">
        <v>13770</v>
      </c>
      <c r="E40" s="18" t="n">
        <v>505.28229019</v>
      </c>
      <c r="F40" s="20" t="n">
        <v>4.74833235</v>
      </c>
      <c r="G40" s="18" t="n">
        <v>510.55489408</v>
      </c>
      <c r="H40" s="20" t="n">
        <v>3.31522832</v>
      </c>
      <c r="I40" s="18" t="n">
        <v>506.51137691</v>
      </c>
      <c r="J40" s="20" t="n">
        <v>3.35324168</v>
      </c>
      <c r="K40" s="18" t="n">
        <v>479.71175588</v>
      </c>
      <c r="L40" s="20" t="n">
        <v>5.37284321</v>
      </c>
      <c r="M40" s="18" t="n">
        <v>419.2667557</v>
      </c>
      <c r="N40" s="20" t="n">
        <v>6.86651094</v>
      </c>
      <c r="O40" s="18" t="s">
        <v>481</v>
      </c>
      <c r="P40" s="20" t="s">
        <v>481</v>
      </c>
      <c r="Q40" s="18" t="s">
        <v>481</v>
      </c>
      <c r="R40" s="20" t="s">
        <v>481</v>
      </c>
      <c r="S40" s="18" t="s">
        <v>481</v>
      </c>
      <c r="T40" s="20" t="s">
        <v>481</v>
      </c>
      <c r="U40" s="18" t="n">
        <v>411.09907536</v>
      </c>
      <c r="V40" s="20" t="n">
        <v>8.056677710000001</v>
      </c>
    </row>
    <row r="41" spans="1:22">
      <c r="A41" s="15" t="s">
        <v>516</v>
      </c>
      <c r="B41" s="17" t="n">
        <v>5712</v>
      </c>
      <c r="C41" s="18">
        <f>(52.0/B41*100)</f>
        <v/>
      </c>
      <c r="D41" s="19" t="n">
        <v>5660</v>
      </c>
      <c r="E41" s="18" t="n">
        <v>534.32112431</v>
      </c>
      <c r="F41" s="20" t="n">
        <v>3.81691201</v>
      </c>
      <c r="G41" s="18" t="n">
        <v>501.04559081</v>
      </c>
      <c r="H41" s="20" t="n">
        <v>3.97945123</v>
      </c>
      <c r="I41" s="18" t="n">
        <v>489.84132962</v>
      </c>
      <c r="J41" s="20" t="n">
        <v>4.40644949</v>
      </c>
      <c r="K41" s="18" t="n">
        <v>489.26719032</v>
      </c>
      <c r="L41" s="20" t="n">
        <v>5.01834078</v>
      </c>
      <c r="M41" s="18" t="n">
        <v>460.36740886</v>
      </c>
      <c r="N41" s="20" t="n">
        <v>8.72283927</v>
      </c>
      <c r="O41" s="18" t="s">
        <v>481</v>
      </c>
      <c r="P41" s="20" t="s">
        <v>481</v>
      </c>
      <c r="Q41" s="18" t="n">
        <v>399.91015703</v>
      </c>
      <c r="R41" s="20" t="n">
        <v>16.72230739</v>
      </c>
      <c r="S41" s="18" t="s">
        <v>481</v>
      </c>
      <c r="T41" s="20" t="s">
        <v>481</v>
      </c>
      <c r="U41" s="18" t="n">
        <v>399.70187731</v>
      </c>
      <c r="V41" s="20" t="n">
        <v>13.31635783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353.994879</v>
      </c>
      <c r="F45" s="20" t="n">
        <v>3.83462703</v>
      </c>
      <c r="G45" s="18" t="n">
        <v>350.61874412</v>
      </c>
      <c r="H45" s="20" t="n">
        <v>3.52472199</v>
      </c>
      <c r="I45" s="18" t="n">
        <v>354.2787418</v>
      </c>
      <c r="J45" s="20" t="n">
        <v>4.5477278</v>
      </c>
      <c r="K45" s="18" t="n">
        <v>341.96027476</v>
      </c>
      <c r="L45" s="20" t="n">
        <v>4.10757946</v>
      </c>
      <c r="M45" s="18" t="s">
        <v>481</v>
      </c>
      <c r="N45" s="20" t="s">
        <v>481</v>
      </c>
      <c r="O45" s="18" t="s">
        <v>481</v>
      </c>
      <c r="P45" s="20" t="s">
        <v>481</v>
      </c>
      <c r="Q45" s="18" t="n">
        <v>381.8513</v>
      </c>
      <c r="R45" s="20" t="n">
        <v>29.1576592</v>
      </c>
      <c r="S45" s="18" t="n">
        <v>338.36752309</v>
      </c>
      <c r="T45" s="20" t="n">
        <v>17.08325662</v>
      </c>
      <c r="U45" s="18" t="n">
        <v>336.89274959</v>
      </c>
      <c r="V45" s="20" t="n">
        <v>7.53498964</v>
      </c>
    </row>
    <row r="46" spans="1:22">
      <c r="A46" s="15" t="s">
        <v>521</v>
      </c>
      <c r="B46" s="17" t="n">
        <v>23141</v>
      </c>
      <c r="C46" s="18">
        <f>(2033.0/B46*100)</f>
        <v/>
      </c>
      <c r="D46" s="19" t="n">
        <v>21108</v>
      </c>
      <c r="E46" s="18" t="n">
        <v>440.58067965</v>
      </c>
      <c r="F46" s="20" t="n">
        <v>4.47205208</v>
      </c>
      <c r="G46" s="18" t="n">
        <v>427.05710241</v>
      </c>
      <c r="H46" s="20" t="n">
        <v>3.57011988</v>
      </c>
      <c r="I46" s="18" t="n">
        <v>427.94362992</v>
      </c>
      <c r="J46" s="20" t="n">
        <v>4.58976427</v>
      </c>
      <c r="K46" s="18" t="n">
        <v>420.19550164</v>
      </c>
      <c r="L46" s="20" t="n">
        <v>5.26928494</v>
      </c>
      <c r="M46" s="18" t="n">
        <v>361.70374871</v>
      </c>
      <c r="N46" s="20" t="n">
        <v>3.67101074</v>
      </c>
      <c r="O46" s="18" t="s">
        <v>481</v>
      </c>
      <c r="P46" s="20" t="s">
        <v>481</v>
      </c>
      <c r="Q46" s="18" t="s">
        <v>481</v>
      </c>
      <c r="R46" s="20" t="s">
        <v>481</v>
      </c>
      <c r="S46" s="18" t="s">
        <v>481</v>
      </c>
      <c r="T46" s="20" t="s">
        <v>481</v>
      </c>
      <c r="U46" s="18" t="n">
        <v>382.97758932</v>
      </c>
      <c r="V46" s="20" t="n">
        <v>3.88399222</v>
      </c>
    </row>
    <row r="47" spans="1:22">
      <c r="A47" s="15" t="s">
        <v>522</v>
      </c>
      <c r="B47" s="17" t="n">
        <v>5928</v>
      </c>
      <c r="C47" s="18">
        <f>(299.0/B47*100)</f>
        <v/>
      </c>
      <c r="D47" s="19" t="n">
        <v>5629</v>
      </c>
      <c r="E47" s="18" t="n">
        <v>467.06460395</v>
      </c>
      <c r="F47" s="20" t="n">
        <v>7.22830815</v>
      </c>
      <c r="G47" s="18" t="n">
        <v>456.69066858</v>
      </c>
      <c r="H47" s="20" t="n">
        <v>5.24204164</v>
      </c>
      <c r="I47" s="18" t="n">
        <v>444.05302727</v>
      </c>
      <c r="J47" s="20" t="n">
        <v>5.01715592</v>
      </c>
      <c r="K47" s="18" t="n">
        <v>445.58388707</v>
      </c>
      <c r="L47" s="20" t="n">
        <v>6.38528101</v>
      </c>
      <c r="M47" s="18" t="n">
        <v>330.16195456</v>
      </c>
      <c r="N47" s="20" t="n">
        <v>6.5233442</v>
      </c>
      <c r="O47" s="18" t="s">
        <v>481</v>
      </c>
      <c r="P47" s="20" t="s">
        <v>481</v>
      </c>
      <c r="Q47" s="18" t="s">
        <v>481</v>
      </c>
      <c r="R47" s="20" t="s">
        <v>481</v>
      </c>
      <c r="S47" s="18" t="s">
        <v>481</v>
      </c>
      <c r="T47" s="20" t="s">
        <v>481</v>
      </c>
      <c r="U47" s="18" t="n">
        <v>346.8409683</v>
      </c>
      <c r="V47" s="20" t="n">
        <v>8.51969512</v>
      </c>
    </row>
    <row r="48" spans="1:22">
      <c r="A48" s="15" t="s">
        <v>523</v>
      </c>
      <c r="B48" s="17" t="n">
        <v>9841</v>
      </c>
      <c r="C48" s="18">
        <f>(8.0/B48*100)</f>
        <v/>
      </c>
      <c r="D48" s="19" t="n">
        <v>9833</v>
      </c>
      <c r="E48" s="18" t="n">
        <v>527.6169683000001</v>
      </c>
      <c r="F48" s="20" t="n">
        <v>7.69082088</v>
      </c>
      <c r="G48" s="18" t="n">
        <v>489.87306446</v>
      </c>
      <c r="H48" s="20" t="n">
        <v>5.4783009</v>
      </c>
      <c r="I48" s="18" t="n">
        <v>492.03851215</v>
      </c>
      <c r="J48" s="20" t="n">
        <v>5.47750936</v>
      </c>
      <c r="K48" s="18" t="n">
        <v>499.86879167</v>
      </c>
      <c r="L48" s="20" t="n">
        <v>6.89634283</v>
      </c>
      <c r="M48" s="18" t="n">
        <v>442.18295743</v>
      </c>
      <c r="N48" s="20" t="n">
        <v>7.02465201</v>
      </c>
      <c r="O48" s="18" t="s">
        <v>481</v>
      </c>
      <c r="P48" s="20" t="s">
        <v>481</v>
      </c>
      <c r="Q48" s="18" t="s">
        <v>481</v>
      </c>
      <c r="R48" s="20" t="s">
        <v>481</v>
      </c>
      <c r="S48" s="18" t="s">
        <v>481</v>
      </c>
      <c r="T48" s="20" t="s">
        <v>481</v>
      </c>
      <c r="U48" s="18" t="n">
        <v>410.56020908</v>
      </c>
      <c r="V48" s="20" t="n">
        <v>17.50541787</v>
      </c>
    </row>
    <row r="49" spans="1:22">
      <c r="A49" s="15" t="s">
        <v>524</v>
      </c>
      <c r="B49" s="17" t="n">
        <v>6349</v>
      </c>
      <c r="C49" s="18">
        <f>(56.0/B49*100)</f>
        <v/>
      </c>
      <c r="D49" s="19" t="n">
        <v>6293</v>
      </c>
      <c r="E49" s="18" t="n">
        <v>437.76294232</v>
      </c>
      <c r="F49" s="20" t="n">
        <v>4.65916784</v>
      </c>
      <c r="G49" s="18" t="n">
        <v>429.89182562</v>
      </c>
      <c r="H49" s="20" t="n">
        <v>3.95662805</v>
      </c>
      <c r="I49" s="18" t="n">
        <v>430.01440619</v>
      </c>
      <c r="J49" s="20" t="n">
        <v>4.18845621</v>
      </c>
      <c r="K49" s="18" t="n">
        <v>405.75730261</v>
      </c>
      <c r="L49" s="20" t="n">
        <v>4.53655592</v>
      </c>
      <c r="M49" s="18" t="s">
        <v>481</v>
      </c>
      <c r="N49" s="20" t="s">
        <v>481</v>
      </c>
      <c r="O49" s="18" t="s">
        <v>481</v>
      </c>
      <c r="P49" s="20" t="s">
        <v>481</v>
      </c>
      <c r="Q49" s="18" t="s">
        <v>481</v>
      </c>
      <c r="R49" s="20" t="s">
        <v>481</v>
      </c>
      <c r="S49" s="18" t="n">
        <v>424.58658192</v>
      </c>
      <c r="T49" s="20" t="n">
        <v>53.18092386</v>
      </c>
      <c r="U49" s="18" t="n">
        <v>350.48445561</v>
      </c>
      <c r="V49" s="20" t="n">
        <v>7.70510333</v>
      </c>
    </row>
    <row r="50" spans="1:22">
      <c r="A50" s="15" t="s">
        <v>525</v>
      </c>
      <c r="B50" s="17" t="n">
        <v>11795</v>
      </c>
      <c r="C50" s="18">
        <f>(311.0/B50*100)</f>
        <v/>
      </c>
      <c r="D50" s="19" t="n">
        <v>11484</v>
      </c>
      <c r="E50" s="18" t="n">
        <v>456.94385875</v>
      </c>
      <c r="F50" s="20" t="n">
        <v>4.09230175</v>
      </c>
      <c r="G50" s="18" t="n">
        <v>428.76435772</v>
      </c>
      <c r="H50" s="20" t="n">
        <v>3.29982697</v>
      </c>
      <c r="I50" s="18" t="n">
        <v>427.77792625</v>
      </c>
      <c r="J50" s="20" t="n">
        <v>3.52908565</v>
      </c>
      <c r="K50" s="18" t="n">
        <v>412.66377528</v>
      </c>
      <c r="L50" s="20" t="n">
        <v>5.00781946</v>
      </c>
      <c r="M50" s="18" t="n">
        <v>366.92642505</v>
      </c>
      <c r="N50" s="20" t="n">
        <v>6.73675518</v>
      </c>
      <c r="O50" s="18" t="s">
        <v>481</v>
      </c>
      <c r="P50" s="20" t="s">
        <v>481</v>
      </c>
      <c r="Q50" s="18" t="s">
        <v>481</v>
      </c>
      <c r="R50" s="20" t="s">
        <v>481</v>
      </c>
      <c r="S50" s="18" t="s">
        <v>481</v>
      </c>
      <c r="T50" s="20" t="s">
        <v>481</v>
      </c>
      <c r="U50" s="18" t="n">
        <v>360.3822353</v>
      </c>
      <c r="V50" s="20" t="n">
        <v>9.103298029999999</v>
      </c>
    </row>
    <row r="51" spans="1:22">
      <c r="A51" s="15" t="s">
        <v>526</v>
      </c>
      <c r="B51" s="17" t="n">
        <v>6866</v>
      </c>
      <c r="C51" s="18">
        <f>(109.0/B51*100)</f>
        <v/>
      </c>
      <c r="D51" s="19" t="n">
        <v>6757</v>
      </c>
      <c r="E51" s="18" t="n">
        <v>448.39618175</v>
      </c>
      <c r="F51" s="20" t="n">
        <v>3.44311469</v>
      </c>
      <c r="G51" s="18" t="n">
        <v>431.56135557</v>
      </c>
      <c r="H51" s="20" t="n">
        <v>3.3241674</v>
      </c>
      <c r="I51" s="18" t="n">
        <v>426.67333551</v>
      </c>
      <c r="J51" s="20" t="n">
        <v>3.96019</v>
      </c>
      <c r="K51" s="18" t="n">
        <v>413.3560672</v>
      </c>
      <c r="L51" s="20" t="n">
        <v>4.63564432</v>
      </c>
      <c r="M51" s="18" t="n">
        <v>383.27112715</v>
      </c>
      <c r="N51" s="20" t="n">
        <v>7.20497991</v>
      </c>
      <c r="O51" s="18" t="s">
        <v>481</v>
      </c>
      <c r="P51" s="20" t="s">
        <v>481</v>
      </c>
      <c r="Q51" s="18" t="n">
        <v>427.96430568</v>
      </c>
      <c r="R51" s="20" t="n">
        <v>5.20460603</v>
      </c>
      <c r="S51" s="18" t="s">
        <v>481</v>
      </c>
      <c r="T51" s="20" t="s">
        <v>481</v>
      </c>
      <c r="U51" s="18" t="n">
        <v>397.3603722</v>
      </c>
      <c r="V51" s="20" t="n">
        <v>8.03317919</v>
      </c>
    </row>
    <row r="52" spans="1:22">
      <c r="A52" s="15" t="s">
        <v>527</v>
      </c>
      <c r="B52" s="17" t="n">
        <v>5809</v>
      </c>
      <c r="C52" s="18">
        <f>(99.0/B52*100)</f>
        <v/>
      </c>
      <c r="D52" s="19" t="n">
        <v>5710</v>
      </c>
      <c r="E52" s="18" t="n">
        <v>526.82586416</v>
      </c>
      <c r="F52" s="20" t="n">
        <v>3.43416623</v>
      </c>
      <c r="G52" s="18" t="n">
        <v>490.66839006</v>
      </c>
      <c r="H52" s="20" t="n">
        <v>3.20999651</v>
      </c>
      <c r="I52" s="18" t="n">
        <v>484.13445969</v>
      </c>
      <c r="J52" s="20" t="n">
        <v>3.88280103</v>
      </c>
      <c r="K52" s="18" t="n">
        <v>477.37269596</v>
      </c>
      <c r="L52" s="20" t="n">
        <v>6.03058834</v>
      </c>
      <c r="M52" s="18" t="n">
        <v>421.26811804</v>
      </c>
      <c r="N52" s="20" t="n">
        <v>5.96822849</v>
      </c>
      <c r="O52" s="18" t="s">
        <v>481</v>
      </c>
      <c r="P52" s="20" t="s">
        <v>481</v>
      </c>
      <c r="Q52" s="18" t="s">
        <v>481</v>
      </c>
      <c r="R52" s="20" t="s">
        <v>481</v>
      </c>
      <c r="S52" s="18" t="s">
        <v>481</v>
      </c>
      <c r="T52" s="20" t="s">
        <v>481</v>
      </c>
      <c r="U52" s="18" t="n">
        <v>423.74161374</v>
      </c>
      <c r="V52" s="20" t="n">
        <v>6.98909852</v>
      </c>
    </row>
    <row r="53" spans="1:22">
      <c r="A53" s="15" t="s">
        <v>528</v>
      </c>
      <c r="B53" s="17" t="n">
        <v>5571</v>
      </c>
      <c r="C53" s="18">
        <f>(104.0/B53*100)</f>
        <v/>
      </c>
      <c r="D53" s="19" t="n">
        <v>5467</v>
      </c>
      <c r="E53" s="18" t="n">
        <v>468.52964715</v>
      </c>
      <c r="F53" s="20" t="n">
        <v>3.40088902</v>
      </c>
      <c r="G53" s="18" t="n">
        <v>455.22812557</v>
      </c>
      <c r="H53" s="20" t="n">
        <v>2.62949617</v>
      </c>
      <c r="I53" s="18" t="n">
        <v>446.56573327</v>
      </c>
      <c r="J53" s="20" t="n">
        <v>3.3797207</v>
      </c>
      <c r="K53" s="18" t="n">
        <v>439.74994191</v>
      </c>
      <c r="L53" s="20" t="n">
        <v>5.92564404</v>
      </c>
      <c r="M53" s="18" t="n">
        <v>364.18043417</v>
      </c>
      <c r="N53" s="20" t="n">
        <v>5.41914123</v>
      </c>
      <c r="O53" s="18" t="s">
        <v>481</v>
      </c>
      <c r="P53" s="20" t="s">
        <v>481</v>
      </c>
      <c r="Q53" s="18" t="s">
        <v>481</v>
      </c>
      <c r="R53" s="20" t="s">
        <v>481</v>
      </c>
      <c r="S53" s="18" t="s">
        <v>481</v>
      </c>
      <c r="T53" s="20" t="s">
        <v>481</v>
      </c>
      <c r="U53" s="18" t="n">
        <v>361.99181374</v>
      </c>
      <c r="V53" s="20" t="n">
        <v>8.71528172</v>
      </c>
    </row>
    <row r="54" spans="1:22">
      <c r="A54" s="15" t="s">
        <v>529</v>
      </c>
      <c r="B54" s="17" t="n">
        <v>4740</v>
      </c>
      <c r="C54" s="18">
        <f>(378.0/B54*100)</f>
        <v/>
      </c>
      <c r="D54" s="19" t="n">
        <v>4362</v>
      </c>
      <c r="E54" s="18" t="n">
        <v>378.9707903</v>
      </c>
      <c r="F54" s="20" t="n">
        <v>7.48267458</v>
      </c>
      <c r="G54" s="18" t="n">
        <v>371.59540345</v>
      </c>
      <c r="H54" s="20" t="n">
        <v>4.15144768</v>
      </c>
      <c r="I54" s="18" t="n">
        <v>372.89393641</v>
      </c>
      <c r="J54" s="20" t="n">
        <v>4.46566346</v>
      </c>
      <c r="K54" s="18" t="n">
        <v>370.22211664</v>
      </c>
      <c r="L54" s="20" t="n">
        <v>4.95934905</v>
      </c>
      <c r="M54" s="18" t="n">
        <v>285.11114138</v>
      </c>
      <c r="N54" s="20" t="n">
        <v>8.04981896</v>
      </c>
      <c r="O54" s="18" t="s">
        <v>481</v>
      </c>
      <c r="P54" s="20" t="s">
        <v>481</v>
      </c>
      <c r="Q54" s="18" t="s">
        <v>481</v>
      </c>
      <c r="R54" s="20" t="s">
        <v>481</v>
      </c>
      <c r="S54" s="18" t="s">
        <v>481</v>
      </c>
      <c r="T54" s="20" t="s">
        <v>481</v>
      </c>
      <c r="U54" s="18" t="n">
        <v>303.37577341</v>
      </c>
      <c r="V54" s="20" t="n">
        <v>5.64037041</v>
      </c>
    </row>
    <row r="55" spans="1:22">
      <c r="A55" s="15" t="s">
        <v>530</v>
      </c>
      <c r="B55" s="17" t="n">
        <v>5316</v>
      </c>
      <c r="C55" s="18">
        <f>(22.0/B55*100)</f>
        <v/>
      </c>
      <c r="D55" s="19" t="n">
        <v>5294</v>
      </c>
      <c r="E55" s="18" t="n">
        <v>404.8419235</v>
      </c>
      <c r="F55" s="20" t="n">
        <v>5.84151387</v>
      </c>
      <c r="G55" s="18" t="n">
        <v>396.83739655</v>
      </c>
      <c r="H55" s="20" t="n">
        <v>3.28806311</v>
      </c>
      <c r="I55" s="18" t="n">
        <v>406.87310001</v>
      </c>
      <c r="J55" s="20" t="n">
        <v>4.00443409</v>
      </c>
      <c r="K55" s="18" t="n">
        <v>416.90028532</v>
      </c>
      <c r="L55" s="20" t="n">
        <v>4.5219768</v>
      </c>
      <c r="M55" s="18" t="s">
        <v>481</v>
      </c>
      <c r="N55" s="20" t="s">
        <v>481</v>
      </c>
      <c r="O55" s="18" t="s">
        <v>481</v>
      </c>
      <c r="P55" s="20" t="s">
        <v>481</v>
      </c>
      <c r="Q55" s="18" t="s">
        <v>481</v>
      </c>
      <c r="R55" s="20" t="s">
        <v>481</v>
      </c>
      <c r="S55" s="18" t="n">
        <v>294.39104204</v>
      </c>
      <c r="T55" s="20" t="n">
        <v>28.48481046</v>
      </c>
      <c r="U55" s="18" t="n">
        <v>276.45365019</v>
      </c>
      <c r="V55" s="20" t="n">
        <v>9.987291669999999</v>
      </c>
    </row>
    <row r="56" spans="1:22">
      <c r="A56" s="15" t="s">
        <v>531</v>
      </c>
      <c r="B56" s="17" t="n">
        <v>5359</v>
      </c>
      <c r="C56" s="18">
        <f>(77.0/B56*100)</f>
        <v/>
      </c>
      <c r="D56" s="19" t="n">
        <v>5282</v>
      </c>
      <c r="E56" s="18" t="n">
        <v>543.77572532</v>
      </c>
      <c r="F56" s="20" t="n">
        <v>5.04361009</v>
      </c>
      <c r="G56" s="18" t="n">
        <v>531.41603422</v>
      </c>
      <c r="H56" s="20" t="n">
        <v>4.31666914</v>
      </c>
      <c r="I56" s="18" t="n">
        <v>532.4128570300001</v>
      </c>
      <c r="J56" s="20" t="n">
        <v>3.7624084</v>
      </c>
      <c r="K56" s="18" t="n">
        <v>522.6812932300001</v>
      </c>
      <c r="L56" s="20" t="n">
        <v>7.3690731</v>
      </c>
      <c r="M56" s="18" t="n">
        <v>511.472242</v>
      </c>
      <c r="N56" s="20" t="n">
        <v>3.24970706</v>
      </c>
      <c r="O56" s="18" t="s">
        <v>481</v>
      </c>
      <c r="P56" s="20" t="s">
        <v>481</v>
      </c>
      <c r="Q56" s="18" t="s">
        <v>481</v>
      </c>
      <c r="R56" s="20" t="s">
        <v>481</v>
      </c>
      <c r="S56" s="18" t="s">
        <v>481</v>
      </c>
      <c r="T56" s="20" t="s">
        <v>481</v>
      </c>
      <c r="U56" s="18" t="n">
        <v>484.76667312</v>
      </c>
      <c r="V56" s="20" t="n">
        <v>14.97433733</v>
      </c>
    </row>
    <row r="57" spans="1:22">
      <c r="A57" s="15" t="s">
        <v>532</v>
      </c>
      <c r="B57" s="17" t="n">
        <v>6513</v>
      </c>
      <c r="C57" s="18">
        <f>(0.0/B57*100)</f>
        <v/>
      </c>
      <c r="D57" s="19" t="n">
        <v>6513</v>
      </c>
      <c r="E57" s="18" t="n">
        <v>408.79867234</v>
      </c>
      <c r="F57" s="20" t="n">
        <v>5.49148566</v>
      </c>
      <c r="G57" s="18" t="n">
        <v>398.30602129</v>
      </c>
      <c r="H57" s="20" t="n">
        <v>3.17630847</v>
      </c>
      <c r="I57" s="18" t="n">
        <v>400.35043808</v>
      </c>
      <c r="J57" s="20" t="n">
        <v>4.07276025</v>
      </c>
      <c r="K57" s="18" t="n">
        <v>389.30094354</v>
      </c>
      <c r="L57" s="20" t="n">
        <v>4.18640368</v>
      </c>
      <c r="M57" s="18" t="s">
        <v>481</v>
      </c>
      <c r="N57" s="20" t="s">
        <v>481</v>
      </c>
      <c r="O57" s="18" t="s">
        <v>481</v>
      </c>
      <c r="P57" s="20" t="s">
        <v>481</v>
      </c>
      <c r="Q57" s="18" t="s">
        <v>481</v>
      </c>
      <c r="R57" s="20" t="s">
        <v>481</v>
      </c>
      <c r="S57" s="18" t="n">
        <v>318.62749868</v>
      </c>
      <c r="T57" s="20" t="n">
        <v>39.04438021</v>
      </c>
      <c r="U57" s="18" t="n">
        <v>376.62746207</v>
      </c>
      <c r="V57" s="20" t="n">
        <v>9.61860521</v>
      </c>
    </row>
    <row r="58" spans="1:22">
      <c r="A58" s="15" t="s">
        <v>533</v>
      </c>
      <c r="B58" s="17" t="n">
        <v>7267</v>
      </c>
      <c r="C58" s="18">
        <f>(10.0/B58*100)</f>
        <v/>
      </c>
      <c r="D58" s="19" t="n">
        <v>7257</v>
      </c>
      <c r="E58" s="18" t="n">
        <v>402.95557533</v>
      </c>
      <c r="F58" s="20" t="n">
        <v>5.11672323</v>
      </c>
      <c r="G58" s="18" t="n">
        <v>416.23803165</v>
      </c>
      <c r="H58" s="20" t="n">
        <v>3.02754351</v>
      </c>
      <c r="I58" s="18" t="n">
        <v>415.93377437</v>
      </c>
      <c r="J58" s="20" t="n">
        <v>3.39472825</v>
      </c>
      <c r="K58" s="18" t="n">
        <v>415.05870566</v>
      </c>
      <c r="L58" s="20" t="n">
        <v>3.82797669</v>
      </c>
      <c r="M58" s="18" t="s">
        <v>481</v>
      </c>
      <c r="N58" s="20" t="s">
        <v>481</v>
      </c>
      <c r="O58" s="18" t="s">
        <v>481</v>
      </c>
      <c r="P58" s="20" t="s">
        <v>481</v>
      </c>
      <c r="Q58" s="18" t="n">
        <v>435.475</v>
      </c>
      <c r="R58" s="20" t="n">
        <v>41.40494142</v>
      </c>
      <c r="S58" s="18" t="n">
        <v>296.81662722</v>
      </c>
      <c r="T58" s="20" t="n">
        <v>22.87626319</v>
      </c>
      <c r="U58" s="18" t="n">
        <v>307.67458493</v>
      </c>
      <c r="V58" s="20" t="n">
        <v>12.31165439</v>
      </c>
    </row>
    <row r="59" spans="1:22">
      <c r="A59" s="15" t="s">
        <v>534</v>
      </c>
      <c r="B59" s="17" t="n">
        <v>4826</v>
      </c>
      <c r="C59" s="18">
        <f>(26.0/B59*100)</f>
        <v/>
      </c>
      <c r="D59" s="19" t="n">
        <v>4800</v>
      </c>
      <c r="E59" s="18" t="n">
        <v>316.63286924</v>
      </c>
      <c r="F59" s="20" t="n">
        <v>3.83909045</v>
      </c>
      <c r="G59" s="18" t="n">
        <v>358.4712356</v>
      </c>
      <c r="H59" s="20" t="n">
        <v>2.29703703</v>
      </c>
      <c r="I59" s="18" t="n">
        <v>362.7259593</v>
      </c>
      <c r="J59" s="20" t="n">
        <v>2.60768542</v>
      </c>
      <c r="K59" s="18" t="n">
        <v>353.31325338</v>
      </c>
      <c r="L59" s="20" t="n">
        <v>3.58531766</v>
      </c>
      <c r="M59" s="18" t="s">
        <v>481</v>
      </c>
      <c r="N59" s="20" t="s">
        <v>481</v>
      </c>
      <c r="O59" s="18" t="s">
        <v>481</v>
      </c>
      <c r="P59" s="20" t="s">
        <v>481</v>
      </c>
      <c r="Q59" s="18" t="n">
        <v>261.3012</v>
      </c>
      <c r="R59" s="20" t="n">
        <v>48.97098191</v>
      </c>
      <c r="S59" s="18" t="n">
        <v>263.92497718</v>
      </c>
      <c r="T59" s="20" t="n">
        <v>14.96001999</v>
      </c>
      <c r="U59" s="18" t="n">
        <v>280.09440066</v>
      </c>
      <c r="V59" s="20" t="n">
        <v>8.64379435</v>
      </c>
    </row>
    <row r="60" spans="1:22">
      <c r="A60" s="15" t="s">
        <v>535</v>
      </c>
      <c r="B60" s="17" t="n">
        <v>4546</v>
      </c>
      <c r="C60" s="18">
        <f>(15.0/B60*100)</f>
        <v/>
      </c>
      <c r="D60" s="19" t="n">
        <v>4531</v>
      </c>
      <c r="E60" s="18" t="n">
        <v>342.187502</v>
      </c>
      <c r="F60" s="20" t="n">
        <v>8.71703926</v>
      </c>
      <c r="G60" s="18" t="n">
        <v>354.43359578</v>
      </c>
      <c r="H60" s="20" t="n">
        <v>5.94402305</v>
      </c>
      <c r="I60" s="18" t="n">
        <v>357.20547615</v>
      </c>
      <c r="J60" s="20" t="n">
        <v>5.0717896</v>
      </c>
      <c r="K60" s="18" t="n">
        <v>334.64310162</v>
      </c>
      <c r="L60" s="20" t="n">
        <v>6.35724056</v>
      </c>
      <c r="M60" s="18" t="s">
        <v>481</v>
      </c>
      <c r="N60" s="20" t="s">
        <v>481</v>
      </c>
      <c r="O60" s="18" t="s">
        <v>481</v>
      </c>
      <c r="P60" s="20" t="s">
        <v>481</v>
      </c>
      <c r="Q60" s="18" t="s">
        <v>481</v>
      </c>
      <c r="R60" s="20" t="s">
        <v>481</v>
      </c>
      <c r="S60" s="18" t="n">
        <v>264.20740539</v>
      </c>
      <c r="T60" s="20" t="n">
        <v>21.59486158</v>
      </c>
      <c r="U60" s="18" t="n">
        <v>308.05844627</v>
      </c>
      <c r="V60" s="20" t="n">
        <v>12.09386556</v>
      </c>
    </row>
    <row r="61" spans="1:22">
      <c r="A61" s="15" t="s">
        <v>536</v>
      </c>
      <c r="B61" s="17" t="n">
        <v>6525</v>
      </c>
      <c r="C61" s="18">
        <f>(164.0/B61*100)</f>
        <v/>
      </c>
      <c r="D61" s="19" t="n">
        <v>6361</v>
      </c>
      <c r="E61" s="18" t="n">
        <v>502.31698515</v>
      </c>
      <c r="F61" s="20" t="n">
        <v>3.80414132</v>
      </c>
      <c r="G61" s="18" t="n">
        <v>478.369151</v>
      </c>
      <c r="H61" s="20" t="n">
        <v>3.48368001</v>
      </c>
      <c r="I61" s="18" t="n">
        <v>472.66871782</v>
      </c>
      <c r="J61" s="20" t="n">
        <v>3.46178162</v>
      </c>
      <c r="K61" s="18" t="n">
        <v>458.40930249</v>
      </c>
      <c r="L61" s="20" t="n">
        <v>4.69536555</v>
      </c>
      <c r="M61" s="18" t="n">
        <v>383.6044198</v>
      </c>
      <c r="N61" s="20" t="n">
        <v>9.387721190000001</v>
      </c>
      <c r="O61" s="18" t="s">
        <v>481</v>
      </c>
      <c r="P61" s="20" t="s">
        <v>481</v>
      </c>
      <c r="Q61" s="18" t="s">
        <v>481</v>
      </c>
      <c r="R61" s="20" t="s">
        <v>481</v>
      </c>
      <c r="S61" s="18" t="s">
        <v>481</v>
      </c>
      <c r="T61" s="20" t="s">
        <v>481</v>
      </c>
      <c r="U61" s="18" t="n">
        <v>402.55631844</v>
      </c>
      <c r="V61" s="20" t="n">
        <v>9.39617344</v>
      </c>
    </row>
    <row r="62" spans="1:22">
      <c r="A62" s="15" t="s">
        <v>537</v>
      </c>
      <c r="B62" s="17" t="n">
        <v>4476</v>
      </c>
      <c r="C62" s="18">
        <f>(3.0/B62*100)</f>
        <v/>
      </c>
      <c r="D62" s="19" t="n">
        <v>4473</v>
      </c>
      <c r="E62" s="18" t="n">
        <v>529.37698447</v>
      </c>
      <c r="F62" s="20" t="n">
        <v>2.39417918</v>
      </c>
      <c r="G62" s="18" t="n">
        <v>508.20229952</v>
      </c>
      <c r="H62" s="20" t="n">
        <v>1.99106604</v>
      </c>
      <c r="I62" s="18" t="n">
        <v>495.11114917</v>
      </c>
      <c r="J62" s="20" t="n">
        <v>3.57628501</v>
      </c>
      <c r="K62" s="18" t="n">
        <v>491.99575</v>
      </c>
      <c r="L62" s="20" t="n">
        <v>6.08444094</v>
      </c>
      <c r="M62" s="18" t="n">
        <v>489.95828195</v>
      </c>
      <c r="N62" s="20" t="n">
        <v>4.45531942</v>
      </c>
      <c r="O62" s="18" t="s">
        <v>481</v>
      </c>
      <c r="P62" s="20" t="s">
        <v>481</v>
      </c>
      <c r="Q62" s="18" t="s">
        <v>481</v>
      </c>
      <c r="R62" s="20" t="s">
        <v>481</v>
      </c>
      <c r="S62" s="18" t="s">
        <v>481</v>
      </c>
      <c r="T62" s="20" t="s">
        <v>481</v>
      </c>
      <c r="U62" s="18" t="n">
        <v>479.70460796</v>
      </c>
      <c r="V62" s="20" t="n">
        <v>17.50514822</v>
      </c>
    </row>
    <row r="63" spans="1:22">
      <c r="A63" s="15" t="s">
        <v>538</v>
      </c>
      <c r="B63" s="17" t="n">
        <v>5324</v>
      </c>
      <c r="C63" s="18">
        <f>(13.0/B63*100)</f>
        <v/>
      </c>
      <c r="D63" s="19" t="n">
        <v>5311</v>
      </c>
      <c r="E63" s="18" t="n">
        <v>350.88728012</v>
      </c>
      <c r="F63" s="20" t="n">
        <v>5.12118517</v>
      </c>
      <c r="G63" s="18" t="n">
        <v>349.20245925</v>
      </c>
      <c r="H63" s="20" t="n">
        <v>2.93248759</v>
      </c>
      <c r="I63" s="18" t="n">
        <v>363.85957183</v>
      </c>
      <c r="J63" s="20" t="n">
        <v>2.9904338</v>
      </c>
      <c r="K63" s="18" t="n">
        <v>351.6110156</v>
      </c>
      <c r="L63" s="20" t="n">
        <v>4.5959849</v>
      </c>
      <c r="M63" s="18" t="s">
        <v>481</v>
      </c>
      <c r="N63" s="20" t="s">
        <v>481</v>
      </c>
      <c r="O63" s="18" t="s">
        <v>481</v>
      </c>
      <c r="P63" s="20" t="s">
        <v>481</v>
      </c>
      <c r="Q63" s="18" t="n">
        <v>306.28</v>
      </c>
      <c r="R63" s="20" t="n">
        <v>23.94339123</v>
      </c>
      <c r="S63" s="18" t="n">
        <v>263.33452117</v>
      </c>
      <c r="T63" s="20" t="n">
        <v>43.50231135</v>
      </c>
      <c r="U63" s="18" t="n">
        <v>317.88235319</v>
      </c>
      <c r="V63" s="20" t="n">
        <v>6.76141167</v>
      </c>
    </row>
    <row r="64" spans="1:22">
      <c r="A64" s="15" t="s">
        <v>539</v>
      </c>
      <c r="B64" s="17" t="n">
        <v>3634</v>
      </c>
      <c r="C64" s="18">
        <f>(3.0/B64*100)</f>
        <v/>
      </c>
      <c r="D64" s="19" t="n">
        <v>3631</v>
      </c>
      <c r="E64" s="18" t="n">
        <v>453.14891479</v>
      </c>
      <c r="F64" s="20" t="n">
        <v>5.4684878</v>
      </c>
      <c r="G64" s="18" t="n">
        <v>457.17247684</v>
      </c>
      <c r="H64" s="20" t="n">
        <v>3.13534999</v>
      </c>
      <c r="I64" s="18" t="n">
        <v>459.05599716</v>
      </c>
      <c r="J64" s="20" t="n">
        <v>3.90397404</v>
      </c>
      <c r="K64" s="18" t="n">
        <v>427.18799412</v>
      </c>
      <c r="L64" s="20" t="n">
        <v>7.39476934</v>
      </c>
      <c r="M64" s="18" t="s">
        <v>481</v>
      </c>
      <c r="N64" s="20" t="s">
        <v>481</v>
      </c>
      <c r="O64" s="18" t="s">
        <v>481</v>
      </c>
      <c r="P64" s="20" t="s">
        <v>481</v>
      </c>
      <c r="Q64" s="18" t="s">
        <v>481</v>
      </c>
      <c r="R64" s="20" t="s">
        <v>481</v>
      </c>
      <c r="S64" s="18" t="n">
        <v>276.82768334</v>
      </c>
      <c r="T64" s="20" t="n">
        <v>37.07157207</v>
      </c>
      <c r="U64" s="18" t="n">
        <v>276.13435266</v>
      </c>
      <c r="V64" s="20" t="n">
        <v>8.96463835</v>
      </c>
    </row>
    <row r="65" spans="1:22">
      <c r="A65" s="15" t="s">
        <v>540</v>
      </c>
      <c r="B65" s="17" t="n">
        <v>5325</v>
      </c>
      <c r="C65" s="18">
        <f>(14.0/B65*100)</f>
        <v/>
      </c>
      <c r="D65" s="19" t="n">
        <v>5311</v>
      </c>
      <c r="E65" s="18" t="n">
        <v>428.52488095</v>
      </c>
      <c r="F65" s="20" t="n">
        <v>6.57266571</v>
      </c>
      <c r="G65" s="18" t="n">
        <v>416.20744255</v>
      </c>
      <c r="H65" s="20" t="n">
        <v>3.54336356</v>
      </c>
      <c r="I65" s="18" t="n">
        <v>425.1118911</v>
      </c>
      <c r="J65" s="20" t="n">
        <v>2.95344032</v>
      </c>
      <c r="K65" s="18" t="n">
        <v>413.14341249</v>
      </c>
      <c r="L65" s="20" t="n">
        <v>4.60215848</v>
      </c>
      <c r="M65" s="18" t="s">
        <v>481</v>
      </c>
      <c r="N65" s="20" t="s">
        <v>481</v>
      </c>
      <c r="O65" s="18" t="s">
        <v>481</v>
      </c>
      <c r="P65" s="20" t="s">
        <v>481</v>
      </c>
      <c r="Q65" s="18" t="n">
        <v>349.14149032</v>
      </c>
      <c r="R65" s="20" t="n">
        <v>35.2683513</v>
      </c>
      <c r="S65" s="18" t="s">
        <v>481</v>
      </c>
      <c r="T65" s="20" t="s">
        <v>481</v>
      </c>
      <c r="U65" s="18" t="n">
        <v>320.99747448</v>
      </c>
      <c r="V65" s="20" t="n">
        <v>8.69603485</v>
      </c>
    </row>
    <row r="66" spans="1:22">
      <c r="A66" s="15" t="s">
        <v>541</v>
      </c>
      <c r="B66" s="17" t="n">
        <v>5665</v>
      </c>
      <c r="C66" s="18">
        <f>(87.0/B66*100)</f>
        <v/>
      </c>
      <c r="D66" s="19" t="n">
        <v>5578</v>
      </c>
      <c r="E66" s="18" t="n">
        <v>463.10870605</v>
      </c>
      <c r="F66" s="20" t="n">
        <v>3.3032472</v>
      </c>
      <c r="G66" s="18" t="n">
        <v>437.6677325</v>
      </c>
      <c r="H66" s="20" t="n">
        <v>2.69975606</v>
      </c>
      <c r="I66" s="18" t="n">
        <v>439.05234917</v>
      </c>
      <c r="J66" s="20" t="n">
        <v>3.04544734</v>
      </c>
      <c r="K66" s="18" t="n">
        <v>440.3899292</v>
      </c>
      <c r="L66" s="20" t="n">
        <v>4.59953054</v>
      </c>
      <c r="M66" s="18" t="n">
        <v>375.03384174</v>
      </c>
      <c r="N66" s="20" t="n">
        <v>4.57448314</v>
      </c>
      <c r="O66" s="18" t="s">
        <v>481</v>
      </c>
      <c r="P66" s="20" t="s">
        <v>481</v>
      </c>
      <c r="Q66" s="18" t="s">
        <v>481</v>
      </c>
      <c r="R66" s="20" t="s">
        <v>481</v>
      </c>
      <c r="S66" s="18" t="s">
        <v>481</v>
      </c>
      <c r="T66" s="20" t="s">
        <v>481</v>
      </c>
      <c r="U66" s="18" t="n">
        <v>354.57384632</v>
      </c>
      <c r="V66" s="20" t="n">
        <v>4.42508522</v>
      </c>
    </row>
    <row r="67" spans="1:22">
      <c r="A67" s="15" t="s">
        <v>542</v>
      </c>
      <c r="B67" s="17" t="n">
        <v>6971</v>
      </c>
      <c r="C67" s="18">
        <f>(694.0/B67*100)</f>
        <v/>
      </c>
      <c r="D67" s="19" t="n">
        <v>6277</v>
      </c>
      <c r="E67" s="18" t="n">
        <v>437.48410127</v>
      </c>
      <c r="F67" s="20" t="n">
        <v>5.53231171</v>
      </c>
      <c r="G67" s="18" t="n">
        <v>411.99581695</v>
      </c>
      <c r="H67" s="20" t="n">
        <v>3.42043572</v>
      </c>
      <c r="I67" s="18" t="n">
        <v>411.85766537</v>
      </c>
      <c r="J67" s="20" t="n">
        <v>3.48598186</v>
      </c>
      <c r="K67" s="18" t="n">
        <v>390.0849943</v>
      </c>
      <c r="L67" s="20" t="n">
        <v>5.26793806</v>
      </c>
      <c r="M67" s="18" t="n">
        <v>362.89280251</v>
      </c>
      <c r="N67" s="20" t="n">
        <v>6.96386695</v>
      </c>
      <c r="O67" s="18" t="s">
        <v>481</v>
      </c>
      <c r="P67" s="20" t="s">
        <v>481</v>
      </c>
      <c r="Q67" s="18" t="s">
        <v>481</v>
      </c>
      <c r="R67" s="20" t="s">
        <v>481</v>
      </c>
      <c r="S67" s="18" t="s">
        <v>481</v>
      </c>
      <c r="T67" s="20" t="s">
        <v>481</v>
      </c>
      <c r="U67" s="18" t="n">
        <v>328.82934632</v>
      </c>
      <c r="V67" s="20" t="n">
        <v>8.32183289</v>
      </c>
    </row>
    <row r="68" spans="1:22">
      <c r="A68" s="15" t="s">
        <v>543</v>
      </c>
      <c r="B68" s="17" t="n">
        <v>12083</v>
      </c>
      <c r="C68" s="18">
        <f>(31.0/B68*100)</f>
        <v/>
      </c>
      <c r="D68" s="19" t="n">
        <v>12052</v>
      </c>
      <c r="E68" s="18" t="n">
        <v>423.02103123</v>
      </c>
      <c r="F68" s="20" t="n">
        <v>3.31409386</v>
      </c>
      <c r="G68" s="18" t="n">
        <v>420.56652009</v>
      </c>
      <c r="H68" s="20" t="n">
        <v>1.8401756</v>
      </c>
      <c r="I68" s="18" t="n">
        <v>428.02380945</v>
      </c>
      <c r="J68" s="20" t="n">
        <v>2.40450872</v>
      </c>
      <c r="K68" s="18" t="n">
        <v>410.82297166</v>
      </c>
      <c r="L68" s="20" t="n">
        <v>3.22465356</v>
      </c>
      <c r="M68" s="18" t="n">
        <v>328.28585839</v>
      </c>
      <c r="N68" s="20" t="n">
        <v>3.23835827</v>
      </c>
      <c r="O68" s="18" t="s">
        <v>481</v>
      </c>
      <c r="P68" s="20" t="s">
        <v>481</v>
      </c>
      <c r="Q68" s="18" t="s">
        <v>481</v>
      </c>
      <c r="R68" s="20" t="s">
        <v>481</v>
      </c>
      <c r="S68" s="18" t="s">
        <v>481</v>
      </c>
      <c r="T68" s="20" t="s">
        <v>481</v>
      </c>
      <c r="U68" s="18" t="n">
        <v>336.891257</v>
      </c>
      <c r="V68" s="20" t="n">
        <v>5.00451372</v>
      </c>
    </row>
    <row r="69" spans="1:22">
      <c r="A69" s="15" t="s">
        <v>544</v>
      </c>
      <c r="B69" s="17" t="n">
        <v>4876</v>
      </c>
      <c r="C69" s="18">
        <f>(0.0/B69*100)</f>
        <v/>
      </c>
      <c r="D69" s="19" t="n">
        <v>4876</v>
      </c>
      <c r="E69" s="18" t="n">
        <v>443.21425902</v>
      </c>
      <c r="F69" s="20" t="n">
        <v>6.53456532</v>
      </c>
      <c r="G69" s="18" t="n">
        <v>431.19745474</v>
      </c>
      <c r="H69" s="20" t="n">
        <v>4.54429147</v>
      </c>
      <c r="I69" s="18" t="n">
        <v>435.45552866</v>
      </c>
      <c r="J69" s="20" t="n">
        <v>4.67369713</v>
      </c>
      <c r="K69" s="18" t="n">
        <v>431.8345352</v>
      </c>
      <c r="L69" s="20" t="n">
        <v>5.34147275</v>
      </c>
      <c r="M69" s="18" t="s">
        <v>481</v>
      </c>
      <c r="N69" s="20" t="s">
        <v>481</v>
      </c>
      <c r="O69" s="18" t="s">
        <v>481</v>
      </c>
      <c r="P69" s="20" t="s">
        <v>481</v>
      </c>
      <c r="Q69" s="18" t="s">
        <v>481</v>
      </c>
      <c r="R69" s="20" t="s">
        <v>481</v>
      </c>
      <c r="S69" s="18" t="s">
        <v>481</v>
      </c>
      <c r="T69" s="20" t="s">
        <v>481</v>
      </c>
      <c r="U69" s="18" t="n">
        <v>330.28315553</v>
      </c>
      <c r="V69" s="20" t="n">
        <v>25.46581508</v>
      </c>
    </row>
    <row r="70" spans="1:22">
      <c r="A70" s="15" t="s">
        <v>545</v>
      </c>
      <c r="B70" s="17" t="n">
        <v>6036</v>
      </c>
      <c r="C70" s="18">
        <f>(223.0/B70*100)</f>
        <v/>
      </c>
      <c r="D70" s="19" t="n">
        <v>5813</v>
      </c>
      <c r="E70" s="18" t="n">
        <v>521.24420174</v>
      </c>
      <c r="F70" s="20" t="n">
        <v>5.51969032</v>
      </c>
      <c r="G70" s="18" t="n">
        <v>501.37235572</v>
      </c>
      <c r="H70" s="20" t="n">
        <v>3.77851287</v>
      </c>
      <c r="I70" s="18" t="n">
        <v>499.07983553</v>
      </c>
      <c r="J70" s="20" t="n">
        <v>3.80000499</v>
      </c>
      <c r="K70" s="18" t="n">
        <v>486.85835243</v>
      </c>
      <c r="L70" s="20" t="n">
        <v>5.603258</v>
      </c>
      <c r="M70" s="18" t="n">
        <v>432.50302033</v>
      </c>
      <c r="N70" s="20" t="n">
        <v>6.8787403</v>
      </c>
      <c r="O70" s="18" t="s">
        <v>481</v>
      </c>
      <c r="P70" s="20" t="s">
        <v>481</v>
      </c>
      <c r="Q70" s="18" t="s">
        <v>481</v>
      </c>
      <c r="R70" s="20" t="s">
        <v>481</v>
      </c>
      <c r="S70" s="18" t="s">
        <v>481</v>
      </c>
      <c r="T70" s="20" t="s">
        <v>481</v>
      </c>
      <c r="U70" s="18" t="n">
        <v>458.89173557</v>
      </c>
      <c r="V70" s="20" t="n">
        <v>9.16282455</v>
      </c>
    </row>
    <row r="71" spans="1:22">
      <c r="A71" s="15" t="s">
        <v>546</v>
      </c>
      <c r="B71" s="17" t="n">
        <v>6115</v>
      </c>
      <c r="C71" s="18">
        <f>(30.0/B71*100)</f>
        <v/>
      </c>
      <c r="D71" s="19" t="n">
        <v>6085</v>
      </c>
      <c r="E71" s="18" t="n">
        <v>559.29651833</v>
      </c>
      <c r="F71" s="20" t="n">
        <v>3.85343165</v>
      </c>
      <c r="G71" s="18" t="n">
        <v>541.9199732</v>
      </c>
      <c r="H71" s="20" t="n">
        <v>2.02438731</v>
      </c>
      <c r="I71" s="18" t="n">
        <v>539.84213883</v>
      </c>
      <c r="J71" s="20" t="n">
        <v>3.25153722</v>
      </c>
      <c r="K71" s="18" t="n">
        <v>520.93712728</v>
      </c>
      <c r="L71" s="20" t="n">
        <v>5.33714448</v>
      </c>
      <c r="M71" s="18" t="n">
        <v>434.90114573</v>
      </c>
      <c r="N71" s="20" t="n">
        <v>6.3583381</v>
      </c>
      <c r="O71" s="18" t="s">
        <v>481</v>
      </c>
      <c r="P71" s="20" t="s">
        <v>481</v>
      </c>
      <c r="Q71" s="18" t="s">
        <v>481</v>
      </c>
      <c r="R71" s="20" t="s">
        <v>481</v>
      </c>
      <c r="S71" s="18" t="s">
        <v>481</v>
      </c>
      <c r="T71" s="20" t="s">
        <v>481</v>
      </c>
      <c r="U71" s="18" t="n">
        <v>486.11162759</v>
      </c>
      <c r="V71" s="20" t="n">
        <v>20.92061018</v>
      </c>
    </row>
    <row r="72" spans="1:22">
      <c r="A72" s="15" t="s">
        <v>547</v>
      </c>
      <c r="B72" s="17" t="n">
        <v>7708</v>
      </c>
      <c r="C72" s="18">
        <f>(5.0/B72*100)</f>
        <v/>
      </c>
      <c r="D72" s="19" t="n">
        <v>7703</v>
      </c>
      <c r="E72" s="18" t="n">
        <v>519.74812113</v>
      </c>
      <c r="F72" s="20" t="n">
        <v>4.26156253</v>
      </c>
      <c r="G72" s="18" t="n">
        <v>496.25135407</v>
      </c>
      <c r="H72" s="20" t="n">
        <v>3.18161397</v>
      </c>
      <c r="I72" s="18" t="n">
        <v>497.91853952</v>
      </c>
      <c r="J72" s="20" t="n">
        <v>3.30133581</v>
      </c>
      <c r="K72" s="18" t="n">
        <v>502.0551041</v>
      </c>
      <c r="L72" s="20" t="n">
        <v>4.91219032</v>
      </c>
      <c r="M72" s="18" t="n">
        <v>444.00457368</v>
      </c>
      <c r="N72" s="20" t="n">
        <v>7.84830689</v>
      </c>
      <c r="O72" s="18" t="s">
        <v>481</v>
      </c>
      <c r="P72" s="20" t="s">
        <v>481</v>
      </c>
      <c r="Q72" s="18" t="s">
        <v>481</v>
      </c>
      <c r="R72" s="20" t="s">
        <v>481</v>
      </c>
      <c r="S72" s="18" t="s">
        <v>481</v>
      </c>
      <c r="T72" s="20" t="s">
        <v>481</v>
      </c>
      <c r="U72" s="18" t="n">
        <v>458.49209803</v>
      </c>
      <c r="V72" s="20" t="n">
        <v>41.96399213</v>
      </c>
    </row>
    <row r="73" spans="1:22">
      <c r="A73" s="15" t="s">
        <v>548</v>
      </c>
      <c r="B73" s="17" t="n">
        <v>8249</v>
      </c>
      <c r="C73" s="18">
        <f>(185.0/B73*100)</f>
        <v/>
      </c>
      <c r="D73" s="19" t="n">
        <v>8064</v>
      </c>
      <c r="E73" s="18" t="n">
        <v>430.05573528</v>
      </c>
      <c r="F73" s="20" t="n">
        <v>5.2081025</v>
      </c>
      <c r="G73" s="18" t="n">
        <v>410.94615181</v>
      </c>
      <c r="H73" s="20" t="n">
        <v>3.63718981</v>
      </c>
      <c r="I73" s="18" t="n">
        <v>421.66817903</v>
      </c>
      <c r="J73" s="20" t="n">
        <v>4.77556694</v>
      </c>
      <c r="K73" s="18" t="n">
        <v>397.45991722</v>
      </c>
      <c r="L73" s="20" t="n">
        <v>5.76292713</v>
      </c>
      <c r="M73" s="18" t="n">
        <v>377.38336375</v>
      </c>
      <c r="N73" s="20" t="n">
        <v>4.3272088</v>
      </c>
      <c r="O73" s="18" t="s">
        <v>481</v>
      </c>
      <c r="P73" s="20" t="s">
        <v>481</v>
      </c>
      <c r="Q73" s="18" t="s">
        <v>481</v>
      </c>
      <c r="R73" s="20" t="s">
        <v>481</v>
      </c>
      <c r="S73" s="18" t="s">
        <v>481</v>
      </c>
      <c r="T73" s="20" t="s">
        <v>481</v>
      </c>
      <c r="U73" s="18" t="n">
        <v>352.66598026</v>
      </c>
      <c r="V73" s="20" t="n">
        <v>9.6908797</v>
      </c>
    </row>
    <row r="74" spans="1:22">
      <c r="A74" s="15" t="s">
        <v>549</v>
      </c>
      <c r="B74" s="17" t="n">
        <v>4692</v>
      </c>
      <c r="C74" s="18">
        <f>(82.0/B74*100)</f>
        <v/>
      </c>
      <c r="D74" s="19" t="n">
        <v>4610</v>
      </c>
      <c r="E74" s="18" t="n">
        <v>451.21544366</v>
      </c>
      <c r="F74" s="20" t="n">
        <v>4.39227618</v>
      </c>
      <c r="G74" s="18" t="n">
        <v>438.43237157</v>
      </c>
      <c r="H74" s="20" t="n">
        <v>3.78537686</v>
      </c>
      <c r="I74" s="18" t="n">
        <v>434.97050077</v>
      </c>
      <c r="J74" s="20" t="n">
        <v>3.53610799</v>
      </c>
      <c r="K74" s="18" t="n">
        <v>405.80049417</v>
      </c>
      <c r="L74" s="20" t="n">
        <v>5.13767601</v>
      </c>
      <c r="M74" s="18" t="s">
        <v>481</v>
      </c>
      <c r="N74" s="20" t="s">
        <v>481</v>
      </c>
      <c r="O74" s="18" t="s">
        <v>481</v>
      </c>
      <c r="P74" s="20" t="s">
        <v>481</v>
      </c>
      <c r="Q74" s="18" t="s">
        <v>481</v>
      </c>
      <c r="R74" s="20" t="s">
        <v>481</v>
      </c>
      <c r="S74" s="18" t="n">
        <v>320.06084346</v>
      </c>
      <c r="T74" s="20" t="n">
        <v>36.24927614</v>
      </c>
      <c r="U74" s="18" t="n">
        <v>359.36049174</v>
      </c>
      <c r="V74" s="20" t="n">
        <v>6.51672447</v>
      </c>
    </row>
    <row r="75" spans="1:22">
      <c r="A75" s="15" t="s">
        <v>550</v>
      </c>
      <c r="B75" s="17" t="n">
        <v>5375</v>
      </c>
      <c r="C75" s="18">
        <f>(277.0/B75*100)</f>
        <v/>
      </c>
      <c r="D75" s="19" t="n">
        <v>5098</v>
      </c>
      <c r="E75" s="18" t="n">
        <v>377.17795558</v>
      </c>
      <c r="F75" s="20" t="n">
        <v>6.36598282</v>
      </c>
      <c r="G75" s="18" t="n">
        <v>367.4272826</v>
      </c>
      <c r="H75" s="20" t="n">
        <v>3.93544974</v>
      </c>
      <c r="I75" s="18" t="n">
        <v>363.82654672</v>
      </c>
      <c r="J75" s="20" t="n">
        <v>3.54703395</v>
      </c>
      <c r="K75" s="18" t="n">
        <v>370.02236799</v>
      </c>
      <c r="L75" s="20" t="n">
        <v>3.45891324</v>
      </c>
      <c r="M75" s="18" t="n">
        <v>325.98411213</v>
      </c>
      <c r="N75" s="20" t="n">
        <v>6.90174597</v>
      </c>
      <c r="O75" s="18" t="s">
        <v>481</v>
      </c>
      <c r="P75" s="20" t="s">
        <v>481</v>
      </c>
      <c r="Q75" s="18" t="s">
        <v>481</v>
      </c>
      <c r="R75" s="20" t="s">
        <v>481</v>
      </c>
      <c r="S75" s="18" t="s">
        <v>481</v>
      </c>
      <c r="T75" s="20" t="s">
        <v>481</v>
      </c>
      <c r="U75" s="18" t="n">
        <v>327.03764576</v>
      </c>
      <c r="V75" s="20" t="n">
        <v>6.28471877</v>
      </c>
    </row>
    <row r="76" spans="1:22">
      <c r="A76" s="15" t="s">
        <v>551</v>
      </c>
      <c r="B76" s="17" t="n">
        <v>14167</v>
      </c>
      <c r="C76" s="18">
        <f>(234.0/B76*100)</f>
        <v/>
      </c>
      <c r="D76" s="19" t="n">
        <v>13933</v>
      </c>
      <c r="E76" s="18" t="n">
        <v>448.3084871</v>
      </c>
      <c r="F76" s="20" t="n">
        <v>4.62212596</v>
      </c>
      <c r="G76" s="18" t="n">
        <v>444.93191388</v>
      </c>
      <c r="H76" s="20" t="n">
        <v>3.40031581</v>
      </c>
      <c r="I76" s="18" t="n">
        <v>441.07113893</v>
      </c>
      <c r="J76" s="20" t="n">
        <v>2.87030188</v>
      </c>
      <c r="K76" s="18" t="n">
        <v>427.31894369</v>
      </c>
      <c r="L76" s="20" t="n">
        <v>4.80070849</v>
      </c>
      <c r="M76" s="18" t="n">
        <v>400.94788857</v>
      </c>
      <c r="N76" s="20" t="n">
        <v>5.3177581</v>
      </c>
      <c r="O76" s="18" t="s">
        <v>481</v>
      </c>
      <c r="P76" s="20" t="s">
        <v>481</v>
      </c>
      <c r="Q76" s="18" t="s">
        <v>481</v>
      </c>
      <c r="R76" s="20" t="s">
        <v>481</v>
      </c>
      <c r="S76" s="18" t="s">
        <v>481</v>
      </c>
      <c r="T76" s="20" t="s">
        <v>481</v>
      </c>
      <c r="U76" s="18" t="n">
        <v>361.76531019</v>
      </c>
      <c r="V76" s="20" t="n">
        <v>7.37029362</v>
      </c>
    </row>
    <row r="77" spans="1:22">
      <c r="A77" s="15" t="s">
        <v>552</v>
      </c>
      <c r="B77" s="17" t="n">
        <v>6062</v>
      </c>
      <c r="C77" s="18">
        <f>(261.0/B77*100)</f>
        <v/>
      </c>
      <c r="D77" s="19" t="n">
        <v>5801</v>
      </c>
      <c r="E77" s="18" t="n">
        <v>474.4934819</v>
      </c>
      <c r="F77" s="20" t="n">
        <v>4.72066033</v>
      </c>
      <c r="G77" s="18" t="n">
        <v>461.28021781</v>
      </c>
      <c r="H77" s="20" t="n">
        <v>3.41728839</v>
      </c>
      <c r="I77" s="18" t="n">
        <v>441.95423396</v>
      </c>
      <c r="J77" s="20" t="n">
        <v>4.50383769</v>
      </c>
      <c r="K77" s="18" t="n">
        <v>409.35107135</v>
      </c>
      <c r="L77" s="20" t="n">
        <v>7.04358651</v>
      </c>
      <c r="M77" s="18" t="n">
        <v>375.78327184</v>
      </c>
      <c r="N77" s="20" t="n">
        <v>5.9843522</v>
      </c>
      <c r="O77" s="18" t="s">
        <v>481</v>
      </c>
      <c r="P77" s="20" t="s">
        <v>481</v>
      </c>
      <c r="Q77" s="18" t="s">
        <v>481</v>
      </c>
      <c r="R77" s="20" t="s">
        <v>481</v>
      </c>
      <c r="S77" s="18" t="s">
        <v>481</v>
      </c>
      <c r="T77" s="20" t="s">
        <v>481</v>
      </c>
      <c r="U77" s="18" t="n">
        <v>383.04917943</v>
      </c>
      <c r="V77" s="20" t="n">
        <v>4.50353506</v>
      </c>
    </row>
    <row r="78" spans="1:22">
      <c r="A78" s="15" t="s">
        <v>553</v>
      </c>
      <c r="B78" s="17" t="n">
        <v>5826</v>
      </c>
      <c r="C78" s="18">
        <f>(0.0/B78*100)</f>
        <v/>
      </c>
      <c r="D78" s="19" t="n">
        <v>5826</v>
      </c>
      <c r="E78" s="18" t="n">
        <v>503.50784206</v>
      </c>
      <c r="F78" s="20" t="n">
        <v>8.106468</v>
      </c>
      <c r="G78" s="18" t="n">
        <v>489.84175922</v>
      </c>
      <c r="H78" s="20" t="n">
        <v>3.78568945</v>
      </c>
      <c r="I78" s="18" t="n">
        <v>489.05418705</v>
      </c>
      <c r="J78" s="20" t="n">
        <v>4.60400023</v>
      </c>
      <c r="K78" s="18" t="n">
        <v>476.33179034</v>
      </c>
      <c r="L78" s="20" t="n">
        <v>4.26565267</v>
      </c>
      <c r="M78" s="18" t="s">
        <v>481</v>
      </c>
      <c r="N78" s="20" t="s">
        <v>481</v>
      </c>
      <c r="O78" s="18" t="s">
        <v>481</v>
      </c>
      <c r="P78" s="20" t="s">
        <v>481</v>
      </c>
      <c r="Q78" s="18" t="n">
        <v>324.52135656</v>
      </c>
      <c r="R78" s="20" t="n">
        <v>33.37375708</v>
      </c>
      <c r="S78" s="18" t="n">
        <v>381.21015375</v>
      </c>
      <c r="T78" s="20" t="n">
        <v>65.15055028</v>
      </c>
      <c r="U78" s="18" t="n">
        <v>423.04702641</v>
      </c>
      <c r="V78" s="20" t="n">
        <v>32.34554397</v>
      </c>
    </row>
    <row customHeight="1" ht="25" r="79" spans="1:22">
      <c r="A79" s="15" t="s">
        <v>554</v>
      </c>
      <c r="B79" s="17" t="n">
        <v>1657</v>
      </c>
      <c r="C79" s="18">
        <f>(41.0/B79*100)</f>
        <v/>
      </c>
      <c r="D79" s="19" t="n">
        <v>1616</v>
      </c>
      <c r="E79" s="18" t="n">
        <v>493.80543166</v>
      </c>
      <c r="F79" s="20" t="n">
        <v>7.92702912</v>
      </c>
      <c r="G79" s="18" t="n">
        <v>481.77175609</v>
      </c>
      <c r="H79" s="20" t="n">
        <v>8.003926959999999</v>
      </c>
      <c r="I79" s="18" t="n">
        <v>462.08138317</v>
      </c>
      <c r="J79" s="20" t="n">
        <v>9.05192111</v>
      </c>
      <c r="K79" s="18" t="n">
        <v>419.25877856</v>
      </c>
      <c r="L79" s="20" t="n">
        <v>13.34047866</v>
      </c>
      <c r="M79" s="18" t="s">
        <v>481</v>
      </c>
      <c r="N79" s="20" t="s">
        <v>481</v>
      </c>
      <c r="O79" s="18" t="s">
        <v>481</v>
      </c>
      <c r="P79" s="20" t="s">
        <v>481</v>
      </c>
      <c r="Q79" s="18" t="s">
        <v>481</v>
      </c>
      <c r="R79" s="20" t="s">
        <v>481</v>
      </c>
      <c r="S79" s="18" t="s">
        <v>481</v>
      </c>
      <c r="T79" s="20" t="s">
        <v>481</v>
      </c>
      <c r="U79" s="18" t="n">
        <v>372.78232927</v>
      </c>
      <c r="V79" s="20" t="n">
        <v>18.4879708</v>
      </c>
    </row>
    <row r="80" spans="1:22">
      <c r="A80" s="15" t="s">
        <v>555</v>
      </c>
      <c r="B80" s="17" t="n">
        <v>7841</v>
      </c>
      <c r="C80" s="18">
        <f>(0.0/B80*100)</f>
        <v/>
      </c>
      <c r="D80" s="19" t="n">
        <v>7841</v>
      </c>
      <c r="E80" s="18" t="n">
        <v>424.33097963</v>
      </c>
      <c r="F80" s="20" t="n">
        <v>6.46674477</v>
      </c>
      <c r="G80" s="18" t="n">
        <v>421.22619639</v>
      </c>
      <c r="H80" s="20" t="n">
        <v>4.74692526</v>
      </c>
      <c r="I80" s="18" t="n">
        <v>426.43819473</v>
      </c>
      <c r="J80" s="20" t="n">
        <v>4.05175286</v>
      </c>
      <c r="K80" s="18" t="n">
        <v>434.26188102</v>
      </c>
      <c r="L80" s="20" t="n">
        <v>4.05190863</v>
      </c>
      <c r="M80" s="18" t="s">
        <v>481</v>
      </c>
      <c r="N80" s="20" t="s">
        <v>481</v>
      </c>
      <c r="O80" s="18" t="s">
        <v>481</v>
      </c>
      <c r="P80" s="20" t="s">
        <v>481</v>
      </c>
      <c r="Q80" s="18" t="s">
        <v>481</v>
      </c>
      <c r="R80" s="20" t="s">
        <v>481</v>
      </c>
      <c r="S80" s="18" t="s">
        <v>481</v>
      </c>
      <c r="T80" s="20" t="s">
        <v>481</v>
      </c>
      <c r="U80" s="18" t="n">
        <v>354.49249201</v>
      </c>
      <c r="V80" s="20" t="n">
        <v>35.52722901</v>
      </c>
    </row>
    <row r="81" spans="1:22">
      <c r="A81" s="23" t="s">
        <v>556</v>
      </c>
      <c r="B81" s="17" t="n">
        <v>8861</v>
      </c>
      <c r="C81" s="18">
        <f>(82.0/B81*100)</f>
        <v/>
      </c>
      <c r="D81" s="19" t="n">
        <v>8779</v>
      </c>
      <c r="E81" s="18" t="n">
        <v>458.59222498</v>
      </c>
      <c r="F81" s="20" t="n">
        <v>7.64295587</v>
      </c>
      <c r="G81" s="18" t="n">
        <v>436.30283875</v>
      </c>
      <c r="H81" s="20" t="n">
        <v>3.66208006</v>
      </c>
      <c r="I81" s="18" t="n">
        <v>434.30977017</v>
      </c>
      <c r="J81" s="20" t="n">
        <v>3.34922677</v>
      </c>
      <c r="K81" s="18" t="n">
        <v>438.71297944</v>
      </c>
      <c r="L81" s="20" t="n">
        <v>4.58185765</v>
      </c>
      <c r="M81" s="18" t="n">
        <v>374.0329919</v>
      </c>
      <c r="N81" s="20" t="n">
        <v>5.49053462</v>
      </c>
      <c r="O81" s="18" t="s">
        <v>481</v>
      </c>
      <c r="P81" s="20" t="s">
        <v>481</v>
      </c>
      <c r="Q81" s="18" t="s">
        <v>481</v>
      </c>
      <c r="R81" s="20" t="s">
        <v>481</v>
      </c>
      <c r="S81" s="18" t="s">
        <v>481</v>
      </c>
      <c r="T81" s="20" t="s">
        <v>481</v>
      </c>
      <c r="U81" s="18" t="n">
        <v>370.31940321</v>
      </c>
      <c r="V81" s="20" t="n">
        <v>18.08880395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815</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(667.0/B7*100)</f>
        <v/>
      </c>
      <c r="D7" s="19" t="n">
        <v>13863</v>
      </c>
      <c r="E7" s="18" t="n">
        <v>528.23795173</v>
      </c>
      <c r="F7" s="20" t="n">
        <v>2.30295889</v>
      </c>
      <c r="G7" s="18" t="n">
        <v>515.93086499</v>
      </c>
      <c r="H7" s="20" t="n">
        <v>2.36439036</v>
      </c>
      <c r="I7" s="18" t="n">
        <v>507.12231303</v>
      </c>
      <c r="J7" s="20" t="n">
        <v>2.87465574</v>
      </c>
      <c r="K7" s="18" t="n">
        <v>488.00902966</v>
      </c>
      <c r="L7" s="20" t="n">
        <v>6.04517921</v>
      </c>
      <c r="M7" s="18" t="n">
        <v>450.87490711</v>
      </c>
      <c r="N7" s="20" t="n">
        <v>3.97931916</v>
      </c>
      <c r="O7" s="18" t="s">
        <v>481</v>
      </c>
      <c r="P7" s="20" t="s">
        <v>481</v>
      </c>
      <c r="Q7" s="18" t="s">
        <v>481</v>
      </c>
      <c r="R7" s="20" t="s">
        <v>481</v>
      </c>
      <c r="S7" s="18" t="s">
        <v>481</v>
      </c>
      <c r="T7" s="20" t="s">
        <v>481</v>
      </c>
      <c r="U7" s="18" t="n">
        <v>472.97583714</v>
      </c>
      <c r="V7" s="20" t="n">
        <v>6.87746514</v>
      </c>
    </row>
    <row r="8" spans="1:22">
      <c r="A8" s="15" t="s">
        <v>483</v>
      </c>
      <c r="B8" s="17" t="n">
        <v>7007</v>
      </c>
      <c r="C8" s="18">
        <f>(104.0/B8*100)</f>
        <v/>
      </c>
      <c r="D8" s="19" t="n">
        <v>6903</v>
      </c>
      <c r="E8" s="18" t="n">
        <v>529.74647254</v>
      </c>
      <c r="F8" s="20" t="n">
        <v>2.9504439</v>
      </c>
      <c r="G8" s="18" t="n">
        <v>492.43211833</v>
      </c>
      <c r="H8" s="20" t="n">
        <v>4.19324768</v>
      </c>
      <c r="I8" s="18" t="n">
        <v>478.30519821</v>
      </c>
      <c r="J8" s="20" t="n">
        <v>5.57370168</v>
      </c>
      <c r="K8" s="18" t="n">
        <v>471.19713767</v>
      </c>
      <c r="L8" s="20" t="n">
        <v>6.85965303</v>
      </c>
      <c r="M8" s="18" t="n">
        <v>410.33790904</v>
      </c>
      <c r="N8" s="20" t="n">
        <v>4.41162932</v>
      </c>
      <c r="O8" s="18" t="s">
        <v>481</v>
      </c>
      <c r="P8" s="20" t="s">
        <v>481</v>
      </c>
      <c r="Q8" s="18" t="n">
        <v>361.38025951</v>
      </c>
      <c r="R8" s="20" t="n">
        <v>22.72565673</v>
      </c>
      <c r="S8" s="18" t="s">
        <v>481</v>
      </c>
      <c r="T8" s="20" t="s">
        <v>481</v>
      </c>
      <c r="U8" s="18" t="n">
        <v>418.53002082</v>
      </c>
      <c r="V8" s="20" t="n">
        <v>7.56411786</v>
      </c>
    </row>
    <row r="9" spans="1:22">
      <c r="A9" s="15" t="s">
        <v>484</v>
      </c>
      <c r="B9" s="17" t="n">
        <v>9651</v>
      </c>
      <c r="C9" s="18">
        <f>(565.0/B9*100)</f>
        <v/>
      </c>
      <c r="D9" s="19" t="n">
        <v>9086</v>
      </c>
      <c r="E9" s="18" t="n">
        <v>537.14629533</v>
      </c>
      <c r="F9" s="20" t="n">
        <v>2.41649737</v>
      </c>
      <c r="G9" s="18" t="n">
        <v>522.11881582</v>
      </c>
      <c r="H9" s="20" t="n">
        <v>2.60471229</v>
      </c>
      <c r="I9" s="18" t="n">
        <v>497.8122479</v>
      </c>
      <c r="J9" s="20" t="n">
        <v>4.11202798</v>
      </c>
      <c r="K9" s="18" t="n">
        <v>463.04110335</v>
      </c>
      <c r="L9" s="20" t="n">
        <v>6.41348762</v>
      </c>
      <c r="M9" s="18" t="n">
        <v>394.33661884</v>
      </c>
      <c r="N9" s="20" t="n">
        <v>6.36348139</v>
      </c>
      <c r="O9" s="18" t="s">
        <v>481</v>
      </c>
      <c r="P9" s="20" t="s">
        <v>481</v>
      </c>
      <c r="Q9" s="18" t="n">
        <v>347.7815185</v>
      </c>
      <c r="R9" s="20" t="n">
        <v>11.20716786</v>
      </c>
      <c r="S9" s="18" t="s">
        <v>481</v>
      </c>
      <c r="T9" s="20" t="s">
        <v>481</v>
      </c>
      <c r="U9" s="18" t="n">
        <v>429.16159774</v>
      </c>
      <c r="V9" s="20" t="n">
        <v>4.5170582</v>
      </c>
    </row>
    <row r="10" spans="1:22">
      <c r="A10" s="15" t="s">
        <v>485</v>
      </c>
      <c r="B10" s="17" t="n">
        <v>20058</v>
      </c>
      <c r="C10" s="18">
        <f>(553.0/B10*100)</f>
        <v/>
      </c>
      <c r="D10" s="19" t="n">
        <v>19505</v>
      </c>
      <c r="E10" s="18" t="n">
        <v>552.06050557</v>
      </c>
      <c r="F10" s="20" t="n">
        <v>2.94159262</v>
      </c>
      <c r="G10" s="18" t="n">
        <v>539.22656098</v>
      </c>
      <c r="H10" s="20" t="n">
        <v>2.59935011</v>
      </c>
      <c r="I10" s="18" t="n">
        <v>525.9608061599999</v>
      </c>
      <c r="J10" s="20" t="n">
        <v>2.86331595</v>
      </c>
      <c r="K10" s="18" t="n">
        <v>508.17307689</v>
      </c>
      <c r="L10" s="20" t="n">
        <v>4.45293661</v>
      </c>
      <c r="M10" s="18" t="n">
        <v>453.64943714</v>
      </c>
      <c r="N10" s="20" t="n">
        <v>6.7129813</v>
      </c>
      <c r="O10" s="18" t="s">
        <v>481</v>
      </c>
      <c r="P10" s="20" t="s">
        <v>481</v>
      </c>
      <c r="Q10" s="18" t="s">
        <v>481</v>
      </c>
      <c r="R10" s="20" t="s">
        <v>481</v>
      </c>
      <c r="S10" s="18" t="s">
        <v>481</v>
      </c>
      <c r="T10" s="20" t="s">
        <v>481</v>
      </c>
      <c r="U10" s="18" t="n">
        <v>459.62818917</v>
      </c>
      <c r="V10" s="20" t="n">
        <v>8.47548849</v>
      </c>
    </row>
    <row r="11" spans="1:22">
      <c r="A11" s="15" t="s">
        <v>486</v>
      </c>
      <c r="B11" s="17" t="n">
        <v>7053</v>
      </c>
      <c r="C11" s="18">
        <f>(139.0/B11*100)</f>
        <v/>
      </c>
      <c r="D11" s="19" t="n">
        <v>6914</v>
      </c>
      <c r="E11" s="18" t="n">
        <v>489.61239178</v>
      </c>
      <c r="F11" s="20" t="n">
        <v>3.61797757</v>
      </c>
      <c r="G11" s="18" t="n">
        <v>464.47161726</v>
      </c>
      <c r="H11" s="20" t="n">
        <v>3.75333212</v>
      </c>
      <c r="I11" s="18" t="n">
        <v>455.5476283</v>
      </c>
      <c r="J11" s="20" t="n">
        <v>3.49266556</v>
      </c>
      <c r="K11" s="18" t="n">
        <v>450.56742095</v>
      </c>
      <c r="L11" s="20" t="n">
        <v>4.26049951</v>
      </c>
      <c r="M11" s="18" t="n">
        <v>413.12735541</v>
      </c>
      <c r="N11" s="20" t="n">
        <v>5.33297846</v>
      </c>
      <c r="O11" s="18" t="s">
        <v>481</v>
      </c>
      <c r="P11" s="20" t="s">
        <v>481</v>
      </c>
      <c r="Q11" s="18" t="s">
        <v>481</v>
      </c>
      <c r="R11" s="20" t="s">
        <v>481</v>
      </c>
      <c r="S11" s="18" t="s">
        <v>481</v>
      </c>
      <c r="T11" s="20" t="s">
        <v>481</v>
      </c>
      <c r="U11" s="18" t="n">
        <v>416.06345025</v>
      </c>
      <c r="V11" s="20" t="n">
        <v>7.31247286</v>
      </c>
    </row>
    <row r="12" spans="1:22">
      <c r="A12" s="15" t="s">
        <v>487</v>
      </c>
      <c r="B12" s="17" t="n">
        <v>6894</v>
      </c>
      <c r="C12" s="18">
        <f>(59.0/B12*100)</f>
        <v/>
      </c>
      <c r="D12" s="19" t="n">
        <v>6835</v>
      </c>
      <c r="E12" s="18" t="n">
        <v>516.09780391</v>
      </c>
      <c r="F12" s="20" t="n">
        <v>3.07574055</v>
      </c>
      <c r="G12" s="18" t="n">
        <v>493.13374786</v>
      </c>
      <c r="H12" s="20" t="n">
        <v>2.8045126</v>
      </c>
      <c r="I12" s="18" t="n">
        <v>491.12074626</v>
      </c>
      <c r="J12" s="20" t="n">
        <v>4.27996569</v>
      </c>
      <c r="K12" s="18" t="n">
        <v>469.94009151</v>
      </c>
      <c r="L12" s="20" t="n">
        <v>5.92601314</v>
      </c>
      <c r="M12" s="18" t="n">
        <v>398.45973425</v>
      </c>
      <c r="N12" s="20" t="n">
        <v>7.99109385</v>
      </c>
      <c r="O12" s="18" t="s">
        <v>481</v>
      </c>
      <c r="P12" s="20" t="s">
        <v>481</v>
      </c>
      <c r="Q12" s="18" t="n">
        <v>332.31014509</v>
      </c>
      <c r="R12" s="20" t="n">
        <v>18.34291261</v>
      </c>
      <c r="S12" s="18" t="s">
        <v>481</v>
      </c>
      <c r="T12" s="20" t="s">
        <v>481</v>
      </c>
      <c r="U12" s="18" t="n">
        <v>408.42416798</v>
      </c>
      <c r="V12" s="20" t="n">
        <v>9.53139341</v>
      </c>
    </row>
    <row r="13" spans="1:22">
      <c r="A13" s="15" t="s">
        <v>488</v>
      </c>
      <c r="B13" s="17" t="n">
        <v>7161</v>
      </c>
      <c r="C13" s="18">
        <f>(174.0/B13*100)</f>
        <v/>
      </c>
      <c r="D13" s="19" t="n">
        <v>6987</v>
      </c>
      <c r="E13" s="18" t="n">
        <v>523.9366259</v>
      </c>
      <c r="F13" s="20" t="n">
        <v>2.68263357</v>
      </c>
      <c r="G13" s="18" t="n">
        <v>505.29039071</v>
      </c>
      <c r="H13" s="20" t="n">
        <v>2.83020509</v>
      </c>
      <c r="I13" s="18" t="n">
        <v>494.90686063</v>
      </c>
      <c r="J13" s="20" t="n">
        <v>4.07252671</v>
      </c>
      <c r="K13" s="18" t="n">
        <v>474.60367495</v>
      </c>
      <c r="L13" s="20" t="n">
        <v>10.44276812</v>
      </c>
      <c r="M13" s="18" t="n">
        <v>408.4497126</v>
      </c>
      <c r="N13" s="20" t="n">
        <v>11.09739784</v>
      </c>
      <c r="O13" s="18" t="s">
        <v>481</v>
      </c>
      <c r="P13" s="20" t="s">
        <v>481</v>
      </c>
      <c r="Q13" s="18" t="n">
        <v>407.4699787</v>
      </c>
      <c r="R13" s="20" t="n">
        <v>6.79601306</v>
      </c>
      <c r="S13" s="18" t="s">
        <v>481</v>
      </c>
      <c r="T13" s="20" t="s">
        <v>481</v>
      </c>
      <c r="U13" s="18" t="n">
        <v>413.46129851</v>
      </c>
      <c r="V13" s="20" t="n">
        <v>10.04813465</v>
      </c>
    </row>
    <row r="14" spans="1:22">
      <c r="A14" s="15" t="s">
        <v>489</v>
      </c>
      <c r="B14" s="17" t="n">
        <v>5587</v>
      </c>
      <c r="C14" s="18">
        <f>(81.0/B14*100)</f>
        <v/>
      </c>
      <c r="D14" s="19" t="n">
        <v>5506</v>
      </c>
      <c r="E14" s="18" t="n">
        <v>546.9393641200001</v>
      </c>
      <c r="F14" s="20" t="n">
        <v>2.6749209</v>
      </c>
      <c r="G14" s="18" t="n">
        <v>515.75352886</v>
      </c>
      <c r="H14" s="20" t="n">
        <v>2.97693403</v>
      </c>
      <c r="I14" s="18" t="n">
        <v>500.95122073</v>
      </c>
      <c r="J14" s="20" t="n">
        <v>4.21544224</v>
      </c>
      <c r="K14" s="18" t="n">
        <v>518.94223109</v>
      </c>
      <c r="L14" s="20" t="n">
        <v>5.75742584</v>
      </c>
      <c r="M14" s="18" t="n">
        <v>441.30811903</v>
      </c>
      <c r="N14" s="20" t="n">
        <v>11.03084771</v>
      </c>
      <c r="O14" s="18" t="s">
        <v>481</v>
      </c>
      <c r="P14" s="20" t="s">
        <v>481</v>
      </c>
      <c r="Q14" s="18" t="s">
        <v>481</v>
      </c>
      <c r="R14" s="20" t="s">
        <v>481</v>
      </c>
      <c r="S14" s="18" t="s">
        <v>481</v>
      </c>
      <c r="T14" s="20" t="s">
        <v>481</v>
      </c>
      <c r="U14" s="18" t="n">
        <v>429.02120642</v>
      </c>
      <c r="V14" s="20" t="n">
        <v>13.59010919</v>
      </c>
    </row>
    <row r="15" spans="1:22">
      <c r="A15" s="15" t="s">
        <v>490</v>
      </c>
      <c r="B15" s="17" t="n">
        <v>5882</v>
      </c>
      <c r="C15" s="18">
        <f>(87.0/B15*100)</f>
        <v/>
      </c>
      <c r="D15" s="19" t="n">
        <v>5795</v>
      </c>
      <c r="E15" s="18" t="n">
        <v>545.79044321</v>
      </c>
      <c r="F15" s="20" t="n">
        <v>2.96194602</v>
      </c>
      <c r="G15" s="18" t="n">
        <v>531.11816746</v>
      </c>
      <c r="H15" s="20" t="n">
        <v>2.89307045</v>
      </c>
      <c r="I15" s="18" t="n">
        <v>514.0812597</v>
      </c>
      <c r="J15" s="20" t="n">
        <v>4.56602978</v>
      </c>
      <c r="K15" s="18" t="n">
        <v>505.9752758</v>
      </c>
      <c r="L15" s="20" t="n">
        <v>8.736009709999999</v>
      </c>
      <c r="M15" s="18" t="n">
        <v>427.85194516</v>
      </c>
      <c r="N15" s="20" t="n">
        <v>13.33750715</v>
      </c>
      <c r="O15" s="18" t="s">
        <v>481</v>
      </c>
      <c r="P15" s="20" t="s">
        <v>481</v>
      </c>
      <c r="Q15" s="18" t="n">
        <v>367.66871077</v>
      </c>
      <c r="R15" s="20" t="n">
        <v>14.82638214</v>
      </c>
      <c r="S15" s="18" t="s">
        <v>481</v>
      </c>
      <c r="T15" s="20" t="s">
        <v>481</v>
      </c>
      <c r="U15" s="18" t="n">
        <v>481.52098507</v>
      </c>
      <c r="V15" s="20" t="n">
        <v>8.858329210000001</v>
      </c>
    </row>
    <row r="16" spans="1:22">
      <c r="A16" s="15" t="s">
        <v>491</v>
      </c>
      <c r="B16" s="17" t="n">
        <v>6108</v>
      </c>
      <c r="C16" s="18">
        <f>(136.0/B16*100)</f>
        <v/>
      </c>
      <c r="D16" s="19" t="n">
        <v>5972</v>
      </c>
      <c r="E16" s="18" t="n">
        <v>530.87909842</v>
      </c>
      <c r="F16" s="20" t="n">
        <v>2.74973966</v>
      </c>
      <c r="G16" s="18" t="n">
        <v>517.7077912</v>
      </c>
      <c r="H16" s="20" t="n">
        <v>3.03997311</v>
      </c>
      <c r="I16" s="18" t="n">
        <v>506.05034623</v>
      </c>
      <c r="J16" s="20" t="n">
        <v>4.03096865</v>
      </c>
      <c r="K16" s="18" t="n">
        <v>482.13345844</v>
      </c>
      <c r="L16" s="20" t="n">
        <v>6.42680705</v>
      </c>
      <c r="M16" s="18" t="n">
        <v>381.32610846</v>
      </c>
      <c r="N16" s="20" t="n">
        <v>9.03415012</v>
      </c>
      <c r="O16" s="18" t="s">
        <v>481</v>
      </c>
      <c r="P16" s="20" t="s">
        <v>481</v>
      </c>
      <c r="Q16" s="18" t="s">
        <v>481</v>
      </c>
      <c r="R16" s="20" t="s">
        <v>481</v>
      </c>
      <c r="S16" s="18" t="s">
        <v>481</v>
      </c>
      <c r="T16" s="20" t="s">
        <v>481</v>
      </c>
      <c r="U16" s="18" t="n">
        <v>405.08456226</v>
      </c>
      <c r="V16" s="20" t="n">
        <v>9.654389650000001</v>
      </c>
    </row>
    <row r="17" spans="1:22">
      <c r="A17" s="15" t="s">
        <v>492</v>
      </c>
      <c r="B17" s="17" t="n">
        <v>6504</v>
      </c>
      <c r="C17" s="18">
        <f>(1665.0/B17*100)</f>
        <v/>
      </c>
      <c r="D17" s="19" t="n">
        <v>4839</v>
      </c>
      <c r="E17" s="18" t="n">
        <v>548.76429501</v>
      </c>
      <c r="F17" s="20" t="n">
        <v>2.91581938</v>
      </c>
      <c r="G17" s="18" t="n">
        <v>528.34834674</v>
      </c>
      <c r="H17" s="20" t="n">
        <v>4.14957891</v>
      </c>
      <c r="I17" s="18" t="n">
        <v>499.72128973</v>
      </c>
      <c r="J17" s="20" t="n">
        <v>6.62210779</v>
      </c>
      <c r="K17" s="18" t="n">
        <v>502.3903712</v>
      </c>
      <c r="L17" s="20" t="n">
        <v>8.636394470000001</v>
      </c>
      <c r="M17" s="18" t="n">
        <v>421.3677583</v>
      </c>
      <c r="N17" s="20" t="n">
        <v>11.78783625</v>
      </c>
      <c r="O17" s="18" t="s">
        <v>481</v>
      </c>
      <c r="P17" s="20" t="s">
        <v>481</v>
      </c>
      <c r="Q17" s="18" t="n">
        <v>338.260297</v>
      </c>
      <c r="R17" s="20" t="n">
        <v>14.23011861</v>
      </c>
      <c r="S17" s="18" t="s">
        <v>481</v>
      </c>
      <c r="T17" s="20" t="s">
        <v>481</v>
      </c>
      <c r="U17" s="18" t="n">
        <v>454.29064448</v>
      </c>
      <c r="V17" s="20" t="n">
        <v>7.00891818</v>
      </c>
    </row>
    <row r="18" spans="1:22">
      <c r="A18" s="15" t="s">
        <v>493</v>
      </c>
      <c r="B18" s="17" t="n">
        <v>5532</v>
      </c>
      <c r="C18" s="18">
        <f>(31.0/B18*100)</f>
        <v/>
      </c>
      <c r="D18" s="19" t="n">
        <v>5501</v>
      </c>
      <c r="E18" s="18" t="n">
        <v>495.92528642</v>
      </c>
      <c r="F18" s="20" t="n">
        <v>4.05567309</v>
      </c>
      <c r="G18" s="18" t="n">
        <v>467.33638955</v>
      </c>
      <c r="H18" s="20" t="n">
        <v>4.95559619</v>
      </c>
      <c r="I18" s="18" t="n">
        <v>466.81732972</v>
      </c>
      <c r="J18" s="20" t="n">
        <v>4.94676867</v>
      </c>
      <c r="K18" s="18" t="n">
        <v>451.24626731</v>
      </c>
      <c r="L18" s="20" t="n">
        <v>6.46546272</v>
      </c>
      <c r="M18" s="18" t="n">
        <v>384.05732268</v>
      </c>
      <c r="N18" s="20" t="n">
        <v>8.562141260000001</v>
      </c>
      <c r="O18" s="18" t="s">
        <v>481</v>
      </c>
      <c r="P18" s="20" t="s">
        <v>481</v>
      </c>
      <c r="Q18" s="18" t="s">
        <v>481</v>
      </c>
      <c r="R18" s="20" t="s">
        <v>481</v>
      </c>
      <c r="S18" s="18" t="s">
        <v>481</v>
      </c>
      <c r="T18" s="20" t="s">
        <v>481</v>
      </c>
      <c r="U18" s="18" t="n">
        <v>382.62530869</v>
      </c>
      <c r="V18" s="20" t="n">
        <v>11.13600479</v>
      </c>
    </row>
    <row r="19" spans="1:22">
      <c r="A19" s="15" t="s">
        <v>494</v>
      </c>
      <c r="B19" s="17" t="n">
        <v>5658</v>
      </c>
      <c r="C19" s="18">
        <f>(262.0/B19*100)</f>
        <v/>
      </c>
      <c r="D19" s="19" t="n">
        <v>5396</v>
      </c>
      <c r="E19" s="18" t="n">
        <v>504.70640295</v>
      </c>
      <c r="F19" s="20" t="n">
        <v>3.22278585</v>
      </c>
      <c r="G19" s="18" t="n">
        <v>467.36765727</v>
      </c>
      <c r="H19" s="20" t="n">
        <v>3.73517253</v>
      </c>
      <c r="I19" s="18" t="n">
        <v>467.66118178</v>
      </c>
      <c r="J19" s="20" t="n">
        <v>3.76989377</v>
      </c>
      <c r="K19" s="18" t="n">
        <v>439.84315254</v>
      </c>
      <c r="L19" s="20" t="n">
        <v>7.62824673</v>
      </c>
      <c r="M19" s="18" t="n">
        <v>460.09464118</v>
      </c>
      <c r="N19" s="20" t="n">
        <v>9.06619712</v>
      </c>
      <c r="O19" s="18" t="s">
        <v>481</v>
      </c>
      <c r="P19" s="20" t="s">
        <v>481</v>
      </c>
      <c r="Q19" s="18" t="s">
        <v>481</v>
      </c>
      <c r="R19" s="20" t="s">
        <v>481</v>
      </c>
      <c r="S19" s="18" t="s">
        <v>481</v>
      </c>
      <c r="T19" s="20" t="s">
        <v>481</v>
      </c>
      <c r="U19" s="18" t="n">
        <v>400.83843027</v>
      </c>
      <c r="V19" s="20" t="n">
        <v>8.980906149999999</v>
      </c>
    </row>
    <row r="20" spans="1:22">
      <c r="A20" s="15" t="s">
        <v>495</v>
      </c>
      <c r="B20" s="17" t="n">
        <v>3371</v>
      </c>
      <c r="C20" s="18">
        <f>(75.0/B20*100)</f>
        <v/>
      </c>
      <c r="D20" s="19" t="n">
        <v>3296</v>
      </c>
      <c r="E20" s="18" t="n">
        <v>509.64651687</v>
      </c>
      <c r="F20" s="20" t="n">
        <v>2.90076186</v>
      </c>
      <c r="G20" s="18" t="n">
        <v>474.84568076</v>
      </c>
      <c r="H20" s="20" t="n">
        <v>4.03337453</v>
      </c>
      <c r="I20" s="18" t="n">
        <v>463.30298539</v>
      </c>
      <c r="J20" s="20" t="n">
        <v>6.09444457</v>
      </c>
      <c r="K20" s="18" t="n">
        <v>454.82338606</v>
      </c>
      <c r="L20" s="20" t="n">
        <v>9.32292616</v>
      </c>
      <c r="M20" s="18" t="n">
        <v>405.22087886</v>
      </c>
      <c r="N20" s="20" t="n">
        <v>6.65394786</v>
      </c>
      <c r="O20" s="18" t="s">
        <v>481</v>
      </c>
      <c r="P20" s="20" t="s">
        <v>481</v>
      </c>
      <c r="Q20" s="18" t="s">
        <v>481</v>
      </c>
      <c r="R20" s="20" t="s">
        <v>481</v>
      </c>
      <c r="S20" s="18" t="s">
        <v>481</v>
      </c>
      <c r="T20" s="20" t="s">
        <v>481</v>
      </c>
      <c r="U20" s="18" t="n">
        <v>442.91302103</v>
      </c>
      <c r="V20" s="20" t="n">
        <v>11.44163462</v>
      </c>
    </row>
    <row r="21" spans="1:22">
      <c r="A21" s="15" t="s">
        <v>496</v>
      </c>
      <c r="B21" s="17" t="n">
        <v>5741</v>
      </c>
      <c r="C21" s="18">
        <f>(53.0/B21*100)</f>
        <v/>
      </c>
      <c r="D21" s="19" t="n">
        <v>5688</v>
      </c>
      <c r="E21" s="18" t="n">
        <v>542.96467806</v>
      </c>
      <c r="F21" s="20" t="n">
        <v>2.6059145</v>
      </c>
      <c r="G21" s="18" t="n">
        <v>527.6064593999999</v>
      </c>
      <c r="H21" s="20" t="n">
        <v>2.7276476</v>
      </c>
      <c r="I21" s="18" t="n">
        <v>517.71518778</v>
      </c>
      <c r="J21" s="20" t="n">
        <v>3.8025536</v>
      </c>
      <c r="K21" s="18" t="n">
        <v>496.49937121</v>
      </c>
      <c r="L21" s="20" t="n">
        <v>6.50080257</v>
      </c>
      <c r="M21" s="18" t="n">
        <v>460.50425535</v>
      </c>
      <c r="N21" s="20" t="n">
        <v>6.50407017</v>
      </c>
      <c r="O21" s="18" t="s">
        <v>481</v>
      </c>
      <c r="P21" s="20" t="s">
        <v>481</v>
      </c>
      <c r="Q21" s="18" t="s">
        <v>481</v>
      </c>
      <c r="R21" s="20" t="s">
        <v>481</v>
      </c>
      <c r="S21" s="18" t="s">
        <v>481</v>
      </c>
      <c r="T21" s="20" t="s">
        <v>481</v>
      </c>
      <c r="U21" s="18" t="n">
        <v>461.86676032</v>
      </c>
      <c r="V21" s="20" t="n">
        <v>11.75314327</v>
      </c>
    </row>
    <row r="22" spans="1:22">
      <c r="A22" s="15" t="s">
        <v>497</v>
      </c>
      <c r="B22" s="17" t="n">
        <v>6598</v>
      </c>
      <c r="C22" s="18">
        <f>(36.0/B22*100)</f>
        <v/>
      </c>
      <c r="D22" s="19" t="n">
        <v>6562</v>
      </c>
      <c r="E22" s="18" t="n">
        <v>528.19162281</v>
      </c>
      <c r="F22" s="20" t="n">
        <v>4.97255727</v>
      </c>
      <c r="G22" s="18" t="n">
        <v>485.2475237</v>
      </c>
      <c r="H22" s="20" t="n">
        <v>4.46281472</v>
      </c>
      <c r="I22" s="18" t="n">
        <v>461.86032519</v>
      </c>
      <c r="J22" s="20" t="n">
        <v>5.35236615</v>
      </c>
      <c r="K22" s="18" t="n">
        <v>448.83195661</v>
      </c>
      <c r="L22" s="20" t="n">
        <v>6.76029817</v>
      </c>
      <c r="M22" s="18" t="n">
        <v>419.58566859</v>
      </c>
      <c r="N22" s="20" t="n">
        <v>15.2592962</v>
      </c>
      <c r="O22" s="18" t="s">
        <v>481</v>
      </c>
      <c r="P22" s="20" t="s">
        <v>481</v>
      </c>
      <c r="Q22" s="18" t="n">
        <v>481.75555063</v>
      </c>
      <c r="R22" s="20" t="n">
        <v>8.711038220000001</v>
      </c>
      <c r="S22" s="18" t="s">
        <v>481</v>
      </c>
      <c r="T22" s="20" t="s">
        <v>481</v>
      </c>
      <c r="U22" s="18" t="n">
        <v>390.46039619</v>
      </c>
      <c r="V22" s="20" t="n">
        <v>11.50125449</v>
      </c>
    </row>
    <row r="23" spans="1:22">
      <c r="A23" s="15" t="s">
        <v>498</v>
      </c>
      <c r="B23" s="17" t="n">
        <v>11583</v>
      </c>
      <c r="C23" s="18">
        <f>(251.0/B23*100)</f>
        <v/>
      </c>
      <c r="D23" s="19" t="n">
        <v>11332</v>
      </c>
      <c r="E23" s="18" t="n">
        <v>519.4204178799999</v>
      </c>
      <c r="F23" s="20" t="n">
        <v>3.154638</v>
      </c>
      <c r="G23" s="18" t="n">
        <v>489.01635265</v>
      </c>
      <c r="H23" s="20" t="n">
        <v>3.26533641</v>
      </c>
      <c r="I23" s="18" t="n">
        <v>479.8383771</v>
      </c>
      <c r="J23" s="20" t="n">
        <v>4.11916734</v>
      </c>
      <c r="K23" s="18" t="n">
        <v>458.10964847</v>
      </c>
      <c r="L23" s="20" t="n">
        <v>5.82736847</v>
      </c>
      <c r="M23" s="18" t="n">
        <v>436.39321419</v>
      </c>
      <c r="N23" s="20" t="n">
        <v>6.25548004</v>
      </c>
      <c r="O23" s="18" t="s">
        <v>481</v>
      </c>
      <c r="P23" s="20" t="s">
        <v>481</v>
      </c>
      <c r="Q23" s="18" t="s">
        <v>481</v>
      </c>
      <c r="R23" s="20" t="s">
        <v>481</v>
      </c>
      <c r="S23" s="18" t="s">
        <v>481</v>
      </c>
      <c r="T23" s="20" t="s">
        <v>481</v>
      </c>
      <c r="U23" s="18" t="n">
        <v>416.68306839</v>
      </c>
      <c r="V23" s="20" t="n">
        <v>10.93202846</v>
      </c>
    </row>
    <row r="24" spans="1:22">
      <c r="A24" s="15" t="s">
        <v>499</v>
      </c>
      <c r="B24" s="17" t="n">
        <v>6647</v>
      </c>
      <c r="C24" s="18">
        <f>(8.0/B24*100)</f>
        <v/>
      </c>
      <c r="D24" s="19" t="n">
        <v>6639</v>
      </c>
      <c r="E24" s="18" t="n">
        <v>525.11297272</v>
      </c>
      <c r="F24" s="20" t="n">
        <v>3.52649104</v>
      </c>
      <c r="G24" s="18" t="n">
        <v>518.43796438</v>
      </c>
      <c r="H24" s="20" t="n">
        <v>3.34038816</v>
      </c>
      <c r="I24" s="18" t="n">
        <v>514.11479935</v>
      </c>
      <c r="J24" s="20" t="n">
        <v>4.66918964</v>
      </c>
      <c r="K24" s="18" t="n">
        <v>505.8442851</v>
      </c>
      <c r="L24" s="20" t="n">
        <v>6.18812179</v>
      </c>
      <c r="M24" s="18" t="n">
        <v>470.10022337</v>
      </c>
      <c r="N24" s="20" t="n">
        <v>16.01405269</v>
      </c>
      <c r="O24" s="18" t="s">
        <v>481</v>
      </c>
      <c r="P24" s="20" t="s">
        <v>481</v>
      </c>
      <c r="Q24" s="18" t="s">
        <v>481</v>
      </c>
      <c r="R24" s="20" t="s">
        <v>481</v>
      </c>
      <c r="S24" s="18" t="s">
        <v>481</v>
      </c>
      <c r="T24" s="20" t="s">
        <v>481</v>
      </c>
      <c r="U24" s="18" t="n">
        <v>421.2375685</v>
      </c>
      <c r="V24" s="20" t="n">
        <v>11.24808966</v>
      </c>
    </row>
    <row r="25" spans="1:22">
      <c r="A25" s="15" t="s">
        <v>500</v>
      </c>
      <c r="B25" s="17" t="n">
        <v>5581</v>
      </c>
      <c r="C25" s="18">
        <f>(25.0/B25*100)</f>
        <v/>
      </c>
      <c r="D25" s="19" t="n">
        <v>5556</v>
      </c>
      <c r="E25" s="18" t="n">
        <v>536.68276538</v>
      </c>
      <c r="F25" s="20" t="n">
        <v>3.68111532</v>
      </c>
      <c r="G25" s="18" t="n">
        <v>520.12376908</v>
      </c>
      <c r="H25" s="20" t="n">
        <v>3.94225046</v>
      </c>
      <c r="I25" s="18" t="n">
        <v>522.21353727</v>
      </c>
      <c r="J25" s="20" t="n">
        <v>4.73006642</v>
      </c>
      <c r="K25" s="18" t="n">
        <v>509.39818146</v>
      </c>
      <c r="L25" s="20" t="n">
        <v>6.98480145</v>
      </c>
      <c r="M25" s="18" t="n">
        <v>421.68171102</v>
      </c>
      <c r="N25" s="20" t="n">
        <v>6.83880854</v>
      </c>
      <c r="O25" s="18" t="s">
        <v>481</v>
      </c>
      <c r="P25" s="20" t="s">
        <v>481</v>
      </c>
      <c r="Q25" s="18" t="s">
        <v>481</v>
      </c>
      <c r="R25" s="20" t="s">
        <v>481</v>
      </c>
      <c r="S25" s="18" t="s">
        <v>481</v>
      </c>
      <c r="T25" s="20" t="s">
        <v>481</v>
      </c>
      <c r="U25" s="18" t="n">
        <v>524.34855192</v>
      </c>
      <c r="V25" s="20" t="n">
        <v>23.7109313</v>
      </c>
    </row>
    <row r="26" spans="1:22">
      <c r="A26" s="15" t="s">
        <v>501</v>
      </c>
      <c r="B26" s="17" t="n">
        <v>4869</v>
      </c>
      <c r="C26" s="18">
        <f>(62.0/B26*100)</f>
        <v/>
      </c>
      <c r="D26" s="19" t="n">
        <v>4807</v>
      </c>
      <c r="E26" s="18" t="n">
        <v>513.93751672</v>
      </c>
      <c r="F26" s="20" t="n">
        <v>3.32419048</v>
      </c>
      <c r="G26" s="18" t="n">
        <v>485.14033979</v>
      </c>
      <c r="H26" s="20" t="n">
        <v>2.641735</v>
      </c>
      <c r="I26" s="18" t="n">
        <v>480.68779676</v>
      </c>
      <c r="J26" s="20" t="n">
        <v>3.21715553</v>
      </c>
      <c r="K26" s="18" t="n">
        <v>477.32778454</v>
      </c>
      <c r="L26" s="20" t="n">
        <v>4.98020801</v>
      </c>
      <c r="M26" s="18" t="n">
        <v>467.99747676</v>
      </c>
      <c r="N26" s="20" t="n">
        <v>7.60690177</v>
      </c>
      <c r="O26" s="18" t="s">
        <v>481</v>
      </c>
      <c r="P26" s="20" t="s">
        <v>481</v>
      </c>
      <c r="Q26" s="18" t="s">
        <v>481</v>
      </c>
      <c r="R26" s="20" t="s">
        <v>481</v>
      </c>
      <c r="S26" s="18" t="s">
        <v>481</v>
      </c>
      <c r="T26" s="20" t="s">
        <v>481</v>
      </c>
      <c r="U26" s="18" t="n">
        <v>419.40369135</v>
      </c>
      <c r="V26" s="20" t="n">
        <v>12.79551252</v>
      </c>
    </row>
    <row r="27" spans="1:22">
      <c r="A27" s="15" t="s">
        <v>502</v>
      </c>
      <c r="B27" s="17" t="n">
        <v>5299</v>
      </c>
      <c r="C27" s="18">
        <f>(87.0/B27*100)</f>
        <v/>
      </c>
      <c r="D27" s="19" t="n">
        <v>5212</v>
      </c>
      <c r="E27" s="18" t="n">
        <v>519.89495469</v>
      </c>
      <c r="F27" s="20" t="n">
        <v>2.49289941</v>
      </c>
      <c r="G27" s="18" t="n">
        <v>491.8639924</v>
      </c>
      <c r="H27" s="20" t="n">
        <v>2.99635315</v>
      </c>
      <c r="I27" s="18" t="n">
        <v>462.89690605</v>
      </c>
      <c r="J27" s="20" t="n">
        <v>4.05654155</v>
      </c>
      <c r="K27" s="18" t="n">
        <v>439.08436619</v>
      </c>
      <c r="L27" s="20" t="n">
        <v>5.45399293</v>
      </c>
      <c r="M27" s="18" t="n">
        <v>420.45359793</v>
      </c>
      <c r="N27" s="20" t="n">
        <v>3.81960599</v>
      </c>
      <c r="O27" s="18" t="s">
        <v>481</v>
      </c>
      <c r="P27" s="20" t="s">
        <v>481</v>
      </c>
      <c r="Q27" s="18" t="s">
        <v>481</v>
      </c>
      <c r="R27" s="20" t="s">
        <v>481</v>
      </c>
      <c r="S27" s="18" t="s">
        <v>481</v>
      </c>
      <c r="T27" s="20" t="s">
        <v>481</v>
      </c>
      <c r="U27" s="18" t="n">
        <v>403.39189807</v>
      </c>
      <c r="V27" s="20" t="n">
        <v>8.063701249999999</v>
      </c>
    </row>
    <row r="28" spans="1:22">
      <c r="A28" s="15" t="s">
        <v>503</v>
      </c>
      <c r="B28" s="17" t="n">
        <v>7568</v>
      </c>
      <c r="C28" s="18">
        <f>(288.0/B28*100)</f>
        <v/>
      </c>
      <c r="D28" s="19" t="n">
        <v>7280</v>
      </c>
      <c r="E28" s="18" t="n">
        <v>452.62046257</v>
      </c>
      <c r="F28" s="20" t="n">
        <v>3.67175279</v>
      </c>
      <c r="G28" s="18" t="n">
        <v>424.5463984</v>
      </c>
      <c r="H28" s="20" t="n">
        <v>3.3498869</v>
      </c>
      <c r="I28" s="18" t="n">
        <v>423.07722885</v>
      </c>
      <c r="J28" s="20" t="n">
        <v>3.20132392</v>
      </c>
      <c r="K28" s="18" t="n">
        <v>417.88654928</v>
      </c>
      <c r="L28" s="20" t="n">
        <v>3.97887512</v>
      </c>
      <c r="M28" s="18" t="n">
        <v>420.50292955</v>
      </c>
      <c r="N28" s="20" t="n">
        <v>13.30341568</v>
      </c>
      <c r="O28" s="18" t="s">
        <v>481</v>
      </c>
      <c r="P28" s="20" t="s">
        <v>481</v>
      </c>
      <c r="Q28" s="18" t="s">
        <v>481</v>
      </c>
      <c r="R28" s="20" t="s">
        <v>481</v>
      </c>
      <c r="S28" s="18" t="s">
        <v>481</v>
      </c>
      <c r="T28" s="20" t="s">
        <v>481</v>
      </c>
      <c r="U28" s="18" t="n">
        <v>379.61467876</v>
      </c>
      <c r="V28" s="20" t="n">
        <v>7.16177221</v>
      </c>
    </row>
    <row r="29" spans="1:22">
      <c r="A29" s="15" t="s">
        <v>504</v>
      </c>
      <c r="B29" s="17" t="n">
        <v>5385</v>
      </c>
      <c r="C29" s="18">
        <f>(30.0/B29*100)</f>
        <v/>
      </c>
      <c r="D29" s="19" t="n">
        <v>5355</v>
      </c>
      <c r="E29" s="18" t="n">
        <v>538.30316441</v>
      </c>
      <c r="F29" s="20" t="n">
        <v>3.36959099</v>
      </c>
      <c r="G29" s="18" t="n">
        <v>507.76973616</v>
      </c>
      <c r="H29" s="20" t="n">
        <v>2.80582235</v>
      </c>
      <c r="I29" s="18" t="n">
        <v>502.64800629</v>
      </c>
      <c r="J29" s="20" t="n">
        <v>4.55565726</v>
      </c>
      <c r="K29" s="18" t="n">
        <v>455.39412262</v>
      </c>
      <c r="L29" s="20" t="n">
        <v>9.015717629999999</v>
      </c>
      <c r="M29" s="18" t="n">
        <v>500.05950033</v>
      </c>
      <c r="N29" s="20" t="n">
        <v>5.45605007</v>
      </c>
      <c r="O29" s="18" t="s">
        <v>481</v>
      </c>
      <c r="P29" s="20" t="s">
        <v>481</v>
      </c>
      <c r="Q29" s="18" t="n">
        <v>314.02123871</v>
      </c>
      <c r="R29" s="20" t="n">
        <v>13.26138992</v>
      </c>
      <c r="S29" s="18" t="s">
        <v>481</v>
      </c>
      <c r="T29" s="20" t="s">
        <v>481</v>
      </c>
      <c r="U29" s="18" t="n">
        <v>430.44967223</v>
      </c>
      <c r="V29" s="20" t="n">
        <v>11.90428094</v>
      </c>
    </row>
    <row r="30" spans="1:22">
      <c r="A30" s="15" t="s">
        <v>505</v>
      </c>
      <c r="B30" s="17" t="n">
        <v>4520</v>
      </c>
      <c r="C30" s="18">
        <f>(174.0/B30*100)</f>
        <v/>
      </c>
      <c r="D30" s="19" t="n">
        <v>4346</v>
      </c>
      <c r="E30" s="18" t="n">
        <v>545.57654937</v>
      </c>
      <c r="F30" s="20" t="n">
        <v>3.73972308</v>
      </c>
      <c r="G30" s="18" t="n">
        <v>526.81582514</v>
      </c>
      <c r="H30" s="20" t="n">
        <v>4.10308579</v>
      </c>
      <c r="I30" s="18" t="n">
        <v>515.43020441</v>
      </c>
      <c r="J30" s="20" t="n">
        <v>4.14614622</v>
      </c>
      <c r="K30" s="18" t="n">
        <v>488.17397922</v>
      </c>
      <c r="L30" s="20" t="n">
        <v>6.40472661</v>
      </c>
      <c r="M30" s="18" t="n">
        <v>418.7611067</v>
      </c>
      <c r="N30" s="20" t="n">
        <v>6.04878688</v>
      </c>
      <c r="O30" s="18" t="s">
        <v>481</v>
      </c>
      <c r="P30" s="20" t="s">
        <v>481</v>
      </c>
      <c r="Q30" s="18" t="s">
        <v>481</v>
      </c>
      <c r="R30" s="20" t="s">
        <v>481</v>
      </c>
      <c r="S30" s="18" t="s">
        <v>481</v>
      </c>
      <c r="T30" s="20" t="s">
        <v>481</v>
      </c>
      <c r="U30" s="18" t="n">
        <v>427.3494656</v>
      </c>
      <c r="V30" s="20" t="n">
        <v>10.90370788</v>
      </c>
    </row>
    <row r="31" spans="1:22">
      <c r="A31" s="15" t="s">
        <v>506</v>
      </c>
      <c r="B31" s="17" t="n">
        <v>5456</v>
      </c>
      <c r="C31" s="18">
        <f>(139.0/B31*100)</f>
        <v/>
      </c>
      <c r="D31" s="19" t="n">
        <v>5317</v>
      </c>
      <c r="E31" s="18" t="n">
        <v>531.84831573</v>
      </c>
      <c r="F31" s="20" t="n">
        <v>3.40358012</v>
      </c>
      <c r="G31" s="18" t="n">
        <v>522.4918886200001</v>
      </c>
      <c r="H31" s="20" t="n">
        <v>3.33260024</v>
      </c>
      <c r="I31" s="18" t="n">
        <v>509.66266319</v>
      </c>
      <c r="J31" s="20" t="n">
        <v>3.59958118</v>
      </c>
      <c r="K31" s="18" t="n">
        <v>492.56648936</v>
      </c>
      <c r="L31" s="20" t="n">
        <v>6.63175021</v>
      </c>
      <c r="M31" s="18" t="s">
        <v>481</v>
      </c>
      <c r="N31" s="20" t="s">
        <v>481</v>
      </c>
      <c r="O31" s="18" t="s">
        <v>481</v>
      </c>
      <c r="P31" s="20" t="s">
        <v>481</v>
      </c>
      <c r="Q31" s="18" t="s">
        <v>481</v>
      </c>
      <c r="R31" s="20" t="s">
        <v>481</v>
      </c>
      <c r="S31" s="18" t="s">
        <v>481</v>
      </c>
      <c r="T31" s="20" t="s">
        <v>481</v>
      </c>
      <c r="U31" s="18" t="n">
        <v>404.63808286</v>
      </c>
      <c r="V31" s="20" t="n">
        <v>8.0713828</v>
      </c>
    </row>
    <row r="32" spans="1:22">
      <c r="A32" s="15" t="s">
        <v>507</v>
      </c>
      <c r="B32" s="17" t="n">
        <v>4478</v>
      </c>
      <c r="C32" s="18">
        <f>(6.0/B32*100)</f>
        <v/>
      </c>
      <c r="D32" s="19" t="n">
        <v>4472</v>
      </c>
      <c r="E32" s="18" t="n">
        <v>529.25258457</v>
      </c>
      <c r="F32" s="20" t="n">
        <v>3.2200825</v>
      </c>
      <c r="G32" s="18" t="n">
        <v>500.60438626</v>
      </c>
      <c r="H32" s="20" t="n">
        <v>3.18435182</v>
      </c>
      <c r="I32" s="18" t="n">
        <v>499.63503222</v>
      </c>
      <c r="J32" s="20" t="n">
        <v>3.46041371</v>
      </c>
      <c r="K32" s="18" t="n">
        <v>496.47342004</v>
      </c>
      <c r="L32" s="20" t="n">
        <v>5.39461273</v>
      </c>
      <c r="M32" s="18" t="n">
        <v>418.27699634</v>
      </c>
      <c r="N32" s="20" t="n">
        <v>11.93967801</v>
      </c>
      <c r="O32" s="18" t="s">
        <v>481</v>
      </c>
      <c r="P32" s="20" t="s">
        <v>481</v>
      </c>
      <c r="Q32" s="18" t="s">
        <v>481</v>
      </c>
      <c r="R32" s="20" t="s">
        <v>481</v>
      </c>
      <c r="S32" s="18" t="s">
        <v>481</v>
      </c>
      <c r="T32" s="20" t="s">
        <v>481</v>
      </c>
      <c r="U32" s="18" t="n">
        <v>428.34530511</v>
      </c>
      <c r="V32" s="20" t="n">
        <v>15.49912413</v>
      </c>
    </row>
    <row r="33" spans="1:22">
      <c r="A33" s="15" t="s">
        <v>508</v>
      </c>
      <c r="B33" s="17" t="n">
        <v>7325</v>
      </c>
      <c r="C33" s="18">
        <f>(78.0/B33*100)</f>
        <v/>
      </c>
      <c r="D33" s="19" t="n">
        <v>7247</v>
      </c>
      <c r="E33" s="18" t="n">
        <v>513.23092089</v>
      </c>
      <c r="F33" s="20" t="n">
        <v>4.37315626</v>
      </c>
      <c r="G33" s="18" t="n">
        <v>504.31012448</v>
      </c>
      <c r="H33" s="20" t="n">
        <v>3.56502298</v>
      </c>
      <c r="I33" s="18" t="n">
        <v>484.61473111</v>
      </c>
      <c r="J33" s="20" t="n">
        <v>4.82355224</v>
      </c>
      <c r="K33" s="18" t="n">
        <v>466.7408305</v>
      </c>
      <c r="L33" s="20" t="n">
        <v>6.54292551</v>
      </c>
      <c r="M33" s="18" t="n">
        <v>504.79760102</v>
      </c>
      <c r="N33" s="20" t="n">
        <v>3.40739521</v>
      </c>
      <c r="O33" s="18" t="s">
        <v>481</v>
      </c>
      <c r="P33" s="20" t="s">
        <v>481</v>
      </c>
      <c r="Q33" s="18" t="s">
        <v>481</v>
      </c>
      <c r="R33" s="20" t="s">
        <v>481</v>
      </c>
      <c r="S33" s="18" t="s">
        <v>481</v>
      </c>
      <c r="T33" s="20" t="s">
        <v>481</v>
      </c>
      <c r="U33" s="18" t="n">
        <v>452.00869842</v>
      </c>
      <c r="V33" s="20" t="n">
        <v>10.63265942</v>
      </c>
    </row>
    <row r="34" spans="1:22">
      <c r="A34" s="15" t="s">
        <v>509</v>
      </c>
      <c r="B34" s="17" t="n">
        <v>6350</v>
      </c>
      <c r="C34" s="18">
        <f>(81.0/B34*100)</f>
        <v/>
      </c>
      <c r="D34" s="19" t="n">
        <v>6269</v>
      </c>
      <c r="E34" s="18" t="n">
        <v>486.82153569</v>
      </c>
      <c r="F34" s="20" t="n">
        <v>4.01086912</v>
      </c>
      <c r="G34" s="18" t="n">
        <v>462.67754997</v>
      </c>
      <c r="H34" s="20" t="n">
        <v>3.10097178</v>
      </c>
      <c r="I34" s="18" t="n">
        <v>455.72789714</v>
      </c>
      <c r="J34" s="20" t="n">
        <v>4.420762</v>
      </c>
      <c r="K34" s="18" t="n">
        <v>429.4663895</v>
      </c>
      <c r="L34" s="20" t="n">
        <v>6.77143854</v>
      </c>
      <c r="M34" s="18" t="n">
        <v>412.69710629</v>
      </c>
      <c r="N34" s="20" t="n">
        <v>14.24962195</v>
      </c>
      <c r="O34" s="18" t="s">
        <v>481</v>
      </c>
      <c r="P34" s="20" t="s">
        <v>481</v>
      </c>
      <c r="Q34" s="18" t="n">
        <v>263.37193708</v>
      </c>
      <c r="R34" s="20" t="n">
        <v>13.61114927</v>
      </c>
      <c r="S34" s="18" t="s">
        <v>481</v>
      </c>
      <c r="T34" s="20" t="s">
        <v>481</v>
      </c>
      <c r="U34" s="18" t="n">
        <v>372.69389033</v>
      </c>
      <c r="V34" s="20" t="n">
        <v>8.070082129999999</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505.2158807</v>
      </c>
      <c r="T35" s="20" t="n">
        <v>1.4729023</v>
      </c>
      <c r="U35" s="18" t="s">
        <v>481</v>
      </c>
      <c r="V35" s="20" t="s">
        <v>481</v>
      </c>
    </row>
    <row r="36" spans="1:22">
      <c r="A36" s="15" t="s">
        <v>511</v>
      </c>
      <c r="B36" s="17" t="n">
        <v>6736</v>
      </c>
      <c r="C36" s="18">
        <f>(60.0/B36*100)</f>
        <v/>
      </c>
      <c r="D36" s="19" t="n">
        <v>6676</v>
      </c>
      <c r="E36" s="18" t="n">
        <v>517.34255587</v>
      </c>
      <c r="F36" s="20" t="n">
        <v>3.44672199</v>
      </c>
      <c r="G36" s="18" t="n">
        <v>501.6230774</v>
      </c>
      <c r="H36" s="20" t="n">
        <v>3.26714087</v>
      </c>
      <c r="I36" s="18" t="n">
        <v>489.73787266</v>
      </c>
      <c r="J36" s="20" t="n">
        <v>3.47239694</v>
      </c>
      <c r="K36" s="18" t="n">
        <v>476.63635264</v>
      </c>
      <c r="L36" s="20" t="n">
        <v>5.94324908</v>
      </c>
      <c r="M36" s="18" t="n">
        <v>490.3722416</v>
      </c>
      <c r="N36" s="20" t="n">
        <v>4.18420925</v>
      </c>
      <c r="O36" s="18" t="s">
        <v>481</v>
      </c>
      <c r="P36" s="20" t="s">
        <v>481</v>
      </c>
      <c r="Q36" s="18" t="s">
        <v>481</v>
      </c>
      <c r="R36" s="20" t="s">
        <v>481</v>
      </c>
      <c r="S36" s="18" t="s">
        <v>481</v>
      </c>
      <c r="T36" s="20" t="s">
        <v>481</v>
      </c>
      <c r="U36" s="18" t="n">
        <v>424.49675332</v>
      </c>
      <c r="V36" s="20" t="n">
        <v>8.529947809999999</v>
      </c>
    </row>
    <row r="37" spans="1:22">
      <c r="A37" s="15" t="s">
        <v>512</v>
      </c>
      <c r="B37" s="17" t="n">
        <v>5458</v>
      </c>
      <c r="C37" s="18">
        <f>(111.0/B37*100)</f>
        <v/>
      </c>
      <c r="D37" s="19" t="n">
        <v>5347</v>
      </c>
      <c r="E37" s="18" t="n">
        <v>527.27672178</v>
      </c>
      <c r="F37" s="20" t="n">
        <v>4.41931424</v>
      </c>
      <c r="G37" s="18" t="n">
        <v>515.96443182</v>
      </c>
      <c r="H37" s="20" t="n">
        <v>3.54234134</v>
      </c>
      <c r="I37" s="18" t="n">
        <v>495.76517224</v>
      </c>
      <c r="J37" s="20" t="n">
        <v>4.67555087</v>
      </c>
      <c r="K37" s="18" t="n">
        <v>477.50525663</v>
      </c>
      <c r="L37" s="20" t="n">
        <v>6.95902866</v>
      </c>
      <c r="M37" s="18" t="n">
        <v>377.66528973</v>
      </c>
      <c r="N37" s="20" t="n">
        <v>8.85964399</v>
      </c>
      <c r="O37" s="18" t="s">
        <v>481</v>
      </c>
      <c r="P37" s="20" t="s">
        <v>481</v>
      </c>
      <c r="Q37" s="18" t="s">
        <v>481</v>
      </c>
      <c r="R37" s="20" t="s">
        <v>481</v>
      </c>
      <c r="S37" s="18" t="s">
        <v>481</v>
      </c>
      <c r="T37" s="20" t="s">
        <v>481</v>
      </c>
      <c r="U37" s="18" t="n">
        <v>404.45058855</v>
      </c>
      <c r="V37" s="20" t="n">
        <v>9.64900703</v>
      </c>
    </row>
    <row r="38" spans="1:22">
      <c r="A38" s="15" t="s">
        <v>513</v>
      </c>
      <c r="B38" s="17" t="n">
        <v>5860</v>
      </c>
      <c r="C38" s="18">
        <f>(22.0/B38*100)</f>
        <v/>
      </c>
      <c r="D38" s="19" t="n">
        <v>5838</v>
      </c>
      <c r="E38" s="18" t="n">
        <v>522.88657729</v>
      </c>
      <c r="F38" s="20" t="n">
        <v>3.27533731</v>
      </c>
      <c r="G38" s="18" t="n">
        <v>499.89307554</v>
      </c>
      <c r="H38" s="20" t="n">
        <v>3.99882871</v>
      </c>
      <c r="I38" s="18" t="n">
        <v>474.69445378</v>
      </c>
      <c r="J38" s="20" t="n">
        <v>5.09921529</v>
      </c>
      <c r="K38" s="18" t="n">
        <v>466.5402395</v>
      </c>
      <c r="L38" s="20" t="n">
        <v>7.09488053</v>
      </c>
      <c r="M38" s="18" t="n">
        <v>451.3764209</v>
      </c>
      <c r="N38" s="20" t="n">
        <v>7.03334187</v>
      </c>
      <c r="O38" s="18" t="s">
        <v>481</v>
      </c>
      <c r="P38" s="20" t="s">
        <v>481</v>
      </c>
      <c r="Q38" s="18" t="s">
        <v>481</v>
      </c>
      <c r="R38" s="20" t="s">
        <v>481</v>
      </c>
      <c r="S38" s="18" t="s">
        <v>481</v>
      </c>
      <c r="T38" s="20" t="s">
        <v>481</v>
      </c>
      <c r="U38" s="18" t="n">
        <v>447.54074257</v>
      </c>
      <c r="V38" s="20" t="n">
        <v>7.3767132</v>
      </c>
    </row>
    <row r="39" spans="1:22">
      <c r="A39" s="15" t="s">
        <v>514</v>
      </c>
      <c r="B39" s="17" t="n">
        <v>5895</v>
      </c>
      <c r="C39" s="18">
        <f>(33.0/B39*100)</f>
        <v/>
      </c>
      <c r="D39" s="19" t="n">
        <v>5862</v>
      </c>
      <c r="E39" s="18" t="n">
        <v>453.12502682</v>
      </c>
      <c r="F39" s="20" t="n">
        <v>5.48854459</v>
      </c>
      <c r="G39" s="18" t="n">
        <v>429.98949785</v>
      </c>
      <c r="H39" s="20" t="n">
        <v>4.3426467</v>
      </c>
      <c r="I39" s="18" t="n">
        <v>431.50306313</v>
      </c>
      <c r="J39" s="20" t="n">
        <v>4.61215288</v>
      </c>
      <c r="K39" s="18" t="n">
        <v>431.96719745</v>
      </c>
      <c r="L39" s="20" t="n">
        <v>4.99427396</v>
      </c>
      <c r="M39" s="18" t="n">
        <v>385.43607751</v>
      </c>
      <c r="N39" s="20" t="n">
        <v>6.46388279</v>
      </c>
      <c r="O39" s="18" t="s">
        <v>481</v>
      </c>
      <c r="P39" s="20" t="s">
        <v>481</v>
      </c>
      <c r="Q39" s="18" t="s">
        <v>481</v>
      </c>
      <c r="R39" s="20" t="s">
        <v>481</v>
      </c>
      <c r="S39" s="18" t="s">
        <v>481</v>
      </c>
      <c r="T39" s="20" t="s">
        <v>481</v>
      </c>
      <c r="U39" s="18" t="n">
        <v>367.67322807</v>
      </c>
      <c r="V39" s="20" t="n">
        <v>10.79005194</v>
      </c>
    </row>
    <row r="40" spans="1:22">
      <c r="A40" s="15" t="s">
        <v>515</v>
      </c>
      <c r="B40" s="17" t="n">
        <v>14157</v>
      </c>
      <c r="C40" s="18">
        <f>(387.0/B40*100)</f>
        <v/>
      </c>
      <c r="D40" s="19" t="n">
        <v>13770</v>
      </c>
      <c r="E40" s="18" t="n">
        <v>512.854763</v>
      </c>
      <c r="F40" s="20" t="n">
        <v>4.51415584</v>
      </c>
      <c r="G40" s="18" t="n">
        <v>511.78557947</v>
      </c>
      <c r="H40" s="20" t="n">
        <v>3.18994385</v>
      </c>
      <c r="I40" s="18" t="n">
        <v>502.94436201</v>
      </c>
      <c r="J40" s="20" t="n">
        <v>3.46249441</v>
      </c>
      <c r="K40" s="18" t="n">
        <v>475.63592691</v>
      </c>
      <c r="L40" s="20" t="n">
        <v>5.05619482</v>
      </c>
      <c r="M40" s="18" t="n">
        <v>419.2667557</v>
      </c>
      <c r="N40" s="20" t="n">
        <v>6.86651094</v>
      </c>
      <c r="O40" s="18" t="s">
        <v>481</v>
      </c>
      <c r="P40" s="20" t="s">
        <v>481</v>
      </c>
      <c r="Q40" s="18" t="s">
        <v>481</v>
      </c>
      <c r="R40" s="20" t="s">
        <v>481</v>
      </c>
      <c r="S40" s="18" t="s">
        <v>481</v>
      </c>
      <c r="T40" s="20" t="s">
        <v>481</v>
      </c>
      <c r="U40" s="18" t="n">
        <v>408.93823354</v>
      </c>
      <c r="V40" s="20" t="n">
        <v>7.98265251</v>
      </c>
    </row>
    <row r="41" spans="1:22">
      <c r="A41" s="15" t="s">
        <v>516</v>
      </c>
      <c r="B41" s="17" t="n">
        <v>5712</v>
      </c>
      <c r="C41" s="18">
        <f>(52.0/B41*100)</f>
        <v/>
      </c>
      <c r="D41" s="19" t="n">
        <v>5660</v>
      </c>
      <c r="E41" s="18" t="n">
        <v>533.03697604</v>
      </c>
      <c r="F41" s="20" t="n">
        <v>3.51927185</v>
      </c>
      <c r="G41" s="18" t="n">
        <v>500.32855399</v>
      </c>
      <c r="H41" s="20" t="n">
        <v>4.19750542</v>
      </c>
      <c r="I41" s="18" t="n">
        <v>491.08643008</v>
      </c>
      <c r="J41" s="20" t="n">
        <v>4.09274905</v>
      </c>
      <c r="K41" s="18" t="n">
        <v>487.34360176</v>
      </c>
      <c r="L41" s="20" t="n">
        <v>5.20830671</v>
      </c>
      <c r="M41" s="18" t="n">
        <v>460.36740886</v>
      </c>
      <c r="N41" s="20" t="n">
        <v>8.72283927</v>
      </c>
      <c r="O41" s="18" t="s">
        <v>481</v>
      </c>
      <c r="P41" s="20" t="s">
        <v>481</v>
      </c>
      <c r="Q41" s="18" t="n">
        <v>399.91015703</v>
      </c>
      <c r="R41" s="20" t="n">
        <v>16.72230739</v>
      </c>
      <c r="S41" s="18" t="s">
        <v>481</v>
      </c>
      <c r="T41" s="20" t="s">
        <v>481</v>
      </c>
      <c r="U41" s="18" t="n">
        <v>415.23987169</v>
      </c>
      <c r="V41" s="20" t="n">
        <v>12.25313923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352.87981997</v>
      </c>
      <c r="F45" s="20" t="n">
        <v>4.49084558</v>
      </c>
      <c r="G45" s="18" t="n">
        <v>350.31797354</v>
      </c>
      <c r="H45" s="20" t="n">
        <v>3.44250365</v>
      </c>
      <c r="I45" s="18" t="n">
        <v>357.48401671</v>
      </c>
      <c r="J45" s="20" t="n">
        <v>4.16004068</v>
      </c>
      <c r="K45" s="18" t="n">
        <v>342.85311575</v>
      </c>
      <c r="L45" s="20" t="n">
        <v>3.45997635</v>
      </c>
      <c r="M45" s="18" t="s">
        <v>481</v>
      </c>
      <c r="N45" s="20" t="s">
        <v>481</v>
      </c>
      <c r="O45" s="18" t="s">
        <v>481</v>
      </c>
      <c r="P45" s="20" t="s">
        <v>481</v>
      </c>
      <c r="Q45" s="18" t="n">
        <v>346.7132423</v>
      </c>
      <c r="R45" s="20" t="n">
        <v>47.77306191</v>
      </c>
      <c r="S45" s="18" t="n">
        <v>356.73374542</v>
      </c>
      <c r="T45" s="20" t="n">
        <v>18.97301599</v>
      </c>
      <c r="U45" s="18" t="n">
        <v>334.63528926</v>
      </c>
      <c r="V45" s="20" t="n">
        <v>7.83234077</v>
      </c>
    </row>
    <row r="46" spans="1:22">
      <c r="A46" s="15" t="s">
        <v>521</v>
      </c>
      <c r="B46" s="17" t="n">
        <v>23141</v>
      </c>
      <c r="C46" s="18">
        <f>(2033.0/B46*100)</f>
        <v/>
      </c>
      <c r="D46" s="19" t="n">
        <v>21108</v>
      </c>
      <c r="E46" s="18" t="n">
        <v>438.21421744</v>
      </c>
      <c r="F46" s="20" t="n">
        <v>3.88708862</v>
      </c>
      <c r="G46" s="18" t="n">
        <v>428.28774895</v>
      </c>
      <c r="H46" s="20" t="n">
        <v>3.52170185</v>
      </c>
      <c r="I46" s="18" t="n">
        <v>431.38438756</v>
      </c>
      <c r="J46" s="20" t="n">
        <v>4.58839662</v>
      </c>
      <c r="K46" s="18" t="n">
        <v>420.70713874</v>
      </c>
      <c r="L46" s="20" t="n">
        <v>4.8275256</v>
      </c>
      <c r="M46" s="18" t="n">
        <v>361.70374871</v>
      </c>
      <c r="N46" s="20" t="n">
        <v>3.67101074</v>
      </c>
      <c r="O46" s="18" t="s">
        <v>481</v>
      </c>
      <c r="P46" s="20" t="s">
        <v>481</v>
      </c>
      <c r="Q46" s="18" t="s">
        <v>481</v>
      </c>
      <c r="R46" s="20" t="s">
        <v>481</v>
      </c>
      <c r="S46" s="18" t="s">
        <v>481</v>
      </c>
      <c r="T46" s="20" t="s">
        <v>481</v>
      </c>
      <c r="U46" s="18" t="n">
        <v>381.43980221</v>
      </c>
      <c r="V46" s="20" t="n">
        <v>4.08230827</v>
      </c>
    </row>
    <row r="47" spans="1:22">
      <c r="A47" s="15" t="s">
        <v>522</v>
      </c>
      <c r="B47" s="17" t="n">
        <v>5928</v>
      </c>
      <c r="C47" s="18">
        <f>(299.0/B47*100)</f>
        <v/>
      </c>
      <c r="D47" s="19" t="n">
        <v>5629</v>
      </c>
      <c r="E47" s="18" t="n">
        <v>482.20324786</v>
      </c>
      <c r="F47" s="20" t="n">
        <v>5.93449587</v>
      </c>
      <c r="G47" s="18" t="n">
        <v>449.95410522</v>
      </c>
      <c r="H47" s="20" t="n">
        <v>5.2869178</v>
      </c>
      <c r="I47" s="18" t="n">
        <v>441.89465074</v>
      </c>
      <c r="J47" s="20" t="n">
        <v>5.409344</v>
      </c>
      <c r="K47" s="18" t="n">
        <v>434.61765677</v>
      </c>
      <c r="L47" s="20" t="n">
        <v>6.14149814</v>
      </c>
      <c r="M47" s="18" t="n">
        <v>330.16195456</v>
      </c>
      <c r="N47" s="20" t="n">
        <v>6.5233442</v>
      </c>
      <c r="O47" s="18" t="s">
        <v>481</v>
      </c>
      <c r="P47" s="20" t="s">
        <v>481</v>
      </c>
      <c r="Q47" s="18" t="s">
        <v>481</v>
      </c>
      <c r="R47" s="20" t="s">
        <v>481</v>
      </c>
      <c r="S47" s="18" t="s">
        <v>481</v>
      </c>
      <c r="T47" s="20" t="s">
        <v>481</v>
      </c>
      <c r="U47" s="18" t="n">
        <v>351.43323821</v>
      </c>
      <c r="V47" s="20" t="n">
        <v>8.297268259999999</v>
      </c>
    </row>
    <row r="48" spans="1:22">
      <c r="A48" s="15" t="s">
        <v>523</v>
      </c>
      <c r="B48" s="17" t="n">
        <v>9841</v>
      </c>
      <c r="C48" s="18">
        <f>(8.0/B48*100)</f>
        <v/>
      </c>
      <c r="D48" s="19" t="n">
        <v>9833</v>
      </c>
      <c r="E48" s="18" t="n">
        <v>527.98676286</v>
      </c>
      <c r="F48" s="20" t="n">
        <v>8.907890889999999</v>
      </c>
      <c r="G48" s="18" t="n">
        <v>493.15889582</v>
      </c>
      <c r="H48" s="20" t="n">
        <v>5.33518877</v>
      </c>
      <c r="I48" s="18" t="n">
        <v>492.21706297</v>
      </c>
      <c r="J48" s="20" t="n">
        <v>5.17575398</v>
      </c>
      <c r="K48" s="18" t="n">
        <v>493.21117286</v>
      </c>
      <c r="L48" s="20" t="n">
        <v>6.82229369</v>
      </c>
      <c r="M48" s="18" t="n">
        <v>442.18295743</v>
      </c>
      <c r="N48" s="20" t="n">
        <v>7.02465201</v>
      </c>
      <c r="O48" s="18" t="s">
        <v>481</v>
      </c>
      <c r="P48" s="20" t="s">
        <v>481</v>
      </c>
      <c r="Q48" s="18" t="s">
        <v>481</v>
      </c>
      <c r="R48" s="20" t="s">
        <v>481</v>
      </c>
      <c r="S48" s="18" t="s">
        <v>481</v>
      </c>
      <c r="T48" s="20" t="s">
        <v>481</v>
      </c>
      <c r="U48" s="18" t="n">
        <v>412.16197688</v>
      </c>
      <c r="V48" s="20" t="n">
        <v>19.06769593</v>
      </c>
    </row>
    <row r="49" spans="1:22">
      <c r="A49" s="15" t="s">
        <v>524</v>
      </c>
      <c r="B49" s="17" t="n">
        <v>6349</v>
      </c>
      <c r="C49" s="18">
        <f>(56.0/B49*100)</f>
        <v/>
      </c>
      <c r="D49" s="19" t="n">
        <v>6293</v>
      </c>
      <c r="E49" s="18" t="n">
        <v>438.55951871</v>
      </c>
      <c r="F49" s="20" t="n">
        <v>4.42947816</v>
      </c>
      <c r="G49" s="18" t="n">
        <v>431.79709806</v>
      </c>
      <c r="H49" s="20" t="n">
        <v>3.73364175</v>
      </c>
      <c r="I49" s="18" t="n">
        <v>429.72013235</v>
      </c>
      <c r="J49" s="20" t="n">
        <v>4.05298714</v>
      </c>
      <c r="K49" s="18" t="n">
        <v>404.35012686</v>
      </c>
      <c r="L49" s="20" t="n">
        <v>4.08788091</v>
      </c>
      <c r="M49" s="18" t="s">
        <v>481</v>
      </c>
      <c r="N49" s="20" t="s">
        <v>481</v>
      </c>
      <c r="O49" s="18" t="s">
        <v>481</v>
      </c>
      <c r="P49" s="20" t="s">
        <v>481</v>
      </c>
      <c r="Q49" s="18" t="s">
        <v>481</v>
      </c>
      <c r="R49" s="20" t="s">
        <v>481</v>
      </c>
      <c r="S49" s="18" t="n">
        <v>406.91404034</v>
      </c>
      <c r="T49" s="20" t="n">
        <v>48.50436682</v>
      </c>
      <c r="U49" s="18" t="n">
        <v>347.43115841</v>
      </c>
      <c r="V49" s="20" t="n">
        <v>8.53868276</v>
      </c>
    </row>
    <row r="50" spans="1:22">
      <c r="A50" s="15" t="s">
        <v>525</v>
      </c>
      <c r="B50" s="17" t="n">
        <v>11795</v>
      </c>
      <c r="C50" s="18">
        <f>(311.0/B50*100)</f>
        <v/>
      </c>
      <c r="D50" s="19" t="n">
        <v>11484</v>
      </c>
      <c r="E50" s="18" t="n">
        <v>456.46938068</v>
      </c>
      <c r="F50" s="20" t="n">
        <v>4.15869332</v>
      </c>
      <c r="G50" s="18" t="n">
        <v>428.70073516</v>
      </c>
      <c r="H50" s="20" t="n">
        <v>3.65518575</v>
      </c>
      <c r="I50" s="18" t="n">
        <v>429.21859844</v>
      </c>
      <c r="J50" s="20" t="n">
        <v>3.77909818</v>
      </c>
      <c r="K50" s="18" t="n">
        <v>411.5317605</v>
      </c>
      <c r="L50" s="20" t="n">
        <v>3.88325494</v>
      </c>
      <c r="M50" s="18" t="n">
        <v>366.92642505</v>
      </c>
      <c r="N50" s="20" t="n">
        <v>6.73675518</v>
      </c>
      <c r="O50" s="18" t="s">
        <v>481</v>
      </c>
      <c r="P50" s="20" t="s">
        <v>481</v>
      </c>
      <c r="Q50" s="18" t="s">
        <v>481</v>
      </c>
      <c r="R50" s="20" t="s">
        <v>481</v>
      </c>
      <c r="S50" s="18" t="s">
        <v>481</v>
      </c>
      <c r="T50" s="20" t="s">
        <v>481</v>
      </c>
      <c r="U50" s="18" t="n">
        <v>367.64643878</v>
      </c>
      <c r="V50" s="20" t="n">
        <v>8.31717967</v>
      </c>
    </row>
    <row r="51" spans="1:22">
      <c r="A51" s="15" t="s">
        <v>526</v>
      </c>
      <c r="B51" s="17" t="n">
        <v>6866</v>
      </c>
      <c r="C51" s="18">
        <f>(109.0/B51*100)</f>
        <v/>
      </c>
      <c r="D51" s="19" t="n">
        <v>6757</v>
      </c>
      <c r="E51" s="18" t="n">
        <v>451.26727958</v>
      </c>
      <c r="F51" s="20" t="n">
        <v>3.71063577</v>
      </c>
      <c r="G51" s="18" t="n">
        <v>430.43607308</v>
      </c>
      <c r="H51" s="20" t="n">
        <v>3.56229801</v>
      </c>
      <c r="I51" s="18" t="n">
        <v>426.87965313</v>
      </c>
      <c r="J51" s="20" t="n">
        <v>3.99088998</v>
      </c>
      <c r="K51" s="18" t="n">
        <v>418.06737337</v>
      </c>
      <c r="L51" s="20" t="n">
        <v>4.51993097</v>
      </c>
      <c r="M51" s="18" t="n">
        <v>383.27112715</v>
      </c>
      <c r="N51" s="20" t="n">
        <v>7.20497991</v>
      </c>
      <c r="O51" s="18" t="s">
        <v>481</v>
      </c>
      <c r="P51" s="20" t="s">
        <v>481</v>
      </c>
      <c r="Q51" s="18" t="n">
        <v>427.96430568</v>
      </c>
      <c r="R51" s="20" t="n">
        <v>5.20460603</v>
      </c>
      <c r="S51" s="18" t="s">
        <v>481</v>
      </c>
      <c r="T51" s="20" t="s">
        <v>481</v>
      </c>
      <c r="U51" s="18" t="n">
        <v>393.05145832</v>
      </c>
      <c r="V51" s="20" t="n">
        <v>8.56961312</v>
      </c>
    </row>
    <row r="52" spans="1:22">
      <c r="A52" s="15" t="s">
        <v>527</v>
      </c>
      <c r="B52" s="17" t="n">
        <v>5809</v>
      </c>
      <c r="C52" s="18">
        <f>(99.0/B52*100)</f>
        <v/>
      </c>
      <c r="D52" s="19" t="n">
        <v>5710</v>
      </c>
      <c r="E52" s="18" t="n">
        <v>524.24498696</v>
      </c>
      <c r="F52" s="20" t="n">
        <v>3.24753388</v>
      </c>
      <c r="G52" s="18" t="n">
        <v>489.57640982</v>
      </c>
      <c r="H52" s="20" t="n">
        <v>3.17035934</v>
      </c>
      <c r="I52" s="18" t="n">
        <v>486.42781756</v>
      </c>
      <c r="J52" s="20" t="n">
        <v>4.28355766</v>
      </c>
      <c r="K52" s="18" t="n">
        <v>476.8814886</v>
      </c>
      <c r="L52" s="20" t="n">
        <v>5.56860347</v>
      </c>
      <c r="M52" s="18" t="n">
        <v>421.26811804</v>
      </c>
      <c r="N52" s="20" t="n">
        <v>5.96822849</v>
      </c>
      <c r="O52" s="18" t="s">
        <v>481</v>
      </c>
      <c r="P52" s="20" t="s">
        <v>481</v>
      </c>
      <c r="Q52" s="18" t="s">
        <v>481</v>
      </c>
      <c r="R52" s="20" t="s">
        <v>481</v>
      </c>
      <c r="S52" s="18" t="s">
        <v>481</v>
      </c>
      <c r="T52" s="20" t="s">
        <v>481</v>
      </c>
      <c r="U52" s="18" t="n">
        <v>422.50811028</v>
      </c>
      <c r="V52" s="20" t="n">
        <v>6.45474795</v>
      </c>
    </row>
    <row r="53" spans="1:22">
      <c r="A53" s="15" t="s">
        <v>528</v>
      </c>
      <c r="B53" s="17" t="n">
        <v>5571</v>
      </c>
      <c r="C53" s="18">
        <f>(104.0/B53*100)</f>
        <v/>
      </c>
      <c r="D53" s="19" t="n">
        <v>5467</v>
      </c>
      <c r="E53" s="18" t="n">
        <v>470.31360332</v>
      </c>
      <c r="F53" s="20" t="n">
        <v>3.05183096</v>
      </c>
      <c r="G53" s="18" t="n">
        <v>452.69671369</v>
      </c>
      <c r="H53" s="20" t="n">
        <v>2.81261084</v>
      </c>
      <c r="I53" s="18" t="n">
        <v>448.16160171</v>
      </c>
      <c r="J53" s="20" t="n">
        <v>3.49146879</v>
      </c>
      <c r="K53" s="18" t="n">
        <v>440.28924057</v>
      </c>
      <c r="L53" s="20" t="n">
        <v>5.70516012</v>
      </c>
      <c r="M53" s="18" t="n">
        <v>364.18043417</v>
      </c>
      <c r="N53" s="20" t="n">
        <v>5.41914123</v>
      </c>
      <c r="O53" s="18" t="s">
        <v>481</v>
      </c>
      <c r="P53" s="20" t="s">
        <v>481</v>
      </c>
      <c r="Q53" s="18" t="s">
        <v>481</v>
      </c>
      <c r="R53" s="20" t="s">
        <v>481</v>
      </c>
      <c r="S53" s="18" t="s">
        <v>481</v>
      </c>
      <c r="T53" s="20" t="s">
        <v>481</v>
      </c>
      <c r="U53" s="18" t="n">
        <v>359.69844952</v>
      </c>
      <c r="V53" s="20" t="n">
        <v>8.564288940000001</v>
      </c>
    </row>
    <row r="54" spans="1:22">
      <c r="A54" s="15" t="s">
        <v>529</v>
      </c>
      <c r="B54" s="17" t="n">
        <v>4740</v>
      </c>
      <c r="C54" s="18">
        <f>(378.0/B54*100)</f>
        <v/>
      </c>
      <c r="D54" s="19" t="n">
        <v>4362</v>
      </c>
      <c r="E54" s="18" t="n">
        <v>379.00372373</v>
      </c>
      <c r="F54" s="20" t="n">
        <v>7.65688199</v>
      </c>
      <c r="G54" s="18" t="n">
        <v>374.09683037</v>
      </c>
      <c r="H54" s="20" t="n">
        <v>4.59932983</v>
      </c>
      <c r="I54" s="18" t="n">
        <v>370.67207531</v>
      </c>
      <c r="J54" s="20" t="n">
        <v>3.97431789</v>
      </c>
      <c r="K54" s="18" t="n">
        <v>372.0002511</v>
      </c>
      <c r="L54" s="20" t="n">
        <v>4.46785274</v>
      </c>
      <c r="M54" s="18" t="n">
        <v>285.11114138</v>
      </c>
      <c r="N54" s="20" t="n">
        <v>8.04981896</v>
      </c>
      <c r="O54" s="18" t="s">
        <v>481</v>
      </c>
      <c r="P54" s="20" t="s">
        <v>481</v>
      </c>
      <c r="Q54" s="18" t="s">
        <v>481</v>
      </c>
      <c r="R54" s="20" t="s">
        <v>481</v>
      </c>
      <c r="S54" s="18" t="s">
        <v>481</v>
      </c>
      <c r="T54" s="20" t="s">
        <v>481</v>
      </c>
      <c r="U54" s="18" t="n">
        <v>301.30868511</v>
      </c>
      <c r="V54" s="20" t="n">
        <v>5.60836418</v>
      </c>
    </row>
    <row r="55" spans="1:22">
      <c r="A55" s="15" t="s">
        <v>530</v>
      </c>
      <c r="B55" s="17" t="n">
        <v>5316</v>
      </c>
      <c r="C55" s="18">
        <f>(22.0/B55*100)</f>
        <v/>
      </c>
      <c r="D55" s="19" t="n">
        <v>5294</v>
      </c>
      <c r="E55" s="18" t="n">
        <v>407.80583758</v>
      </c>
      <c r="F55" s="20" t="n">
        <v>5.91920949</v>
      </c>
      <c r="G55" s="18" t="n">
        <v>399.78978186</v>
      </c>
      <c r="H55" s="20" t="n">
        <v>3.12101277</v>
      </c>
      <c r="I55" s="18" t="n">
        <v>403.74049458</v>
      </c>
      <c r="J55" s="20" t="n">
        <v>4.0260752</v>
      </c>
      <c r="K55" s="18" t="n">
        <v>414.06607586</v>
      </c>
      <c r="L55" s="20" t="n">
        <v>4.58429653</v>
      </c>
      <c r="M55" s="18" t="s">
        <v>481</v>
      </c>
      <c r="N55" s="20" t="s">
        <v>481</v>
      </c>
      <c r="O55" s="18" t="s">
        <v>481</v>
      </c>
      <c r="P55" s="20" t="s">
        <v>481</v>
      </c>
      <c r="Q55" s="18" t="s">
        <v>481</v>
      </c>
      <c r="R55" s="20" t="s">
        <v>481</v>
      </c>
      <c r="S55" s="18" t="n">
        <v>231.58516789</v>
      </c>
      <c r="T55" s="20" t="n">
        <v>28.23746845</v>
      </c>
      <c r="U55" s="18" t="n">
        <v>275.51993316</v>
      </c>
      <c r="V55" s="20" t="n">
        <v>11.37098076</v>
      </c>
    </row>
    <row r="56" spans="1:22">
      <c r="A56" s="15" t="s">
        <v>531</v>
      </c>
      <c r="B56" s="17" t="n">
        <v>5359</v>
      </c>
      <c r="C56" s="18">
        <f>(77.0/B56*100)</f>
        <v/>
      </c>
      <c r="D56" s="19" t="n">
        <v>5282</v>
      </c>
      <c r="E56" s="18" t="n">
        <v>548.08098906</v>
      </c>
      <c r="F56" s="20" t="n">
        <v>5.10599722</v>
      </c>
      <c r="G56" s="18" t="n">
        <v>532.54671618</v>
      </c>
      <c r="H56" s="20" t="n">
        <v>4.08534687</v>
      </c>
      <c r="I56" s="18" t="n">
        <v>527.07955921</v>
      </c>
      <c r="J56" s="20" t="n">
        <v>4.03994227</v>
      </c>
      <c r="K56" s="18" t="n">
        <v>522.22630735</v>
      </c>
      <c r="L56" s="20" t="n">
        <v>6.36557904</v>
      </c>
      <c r="M56" s="18" t="n">
        <v>511.472242</v>
      </c>
      <c r="N56" s="20" t="n">
        <v>3.24970706</v>
      </c>
      <c r="O56" s="18" t="s">
        <v>481</v>
      </c>
      <c r="P56" s="20" t="s">
        <v>481</v>
      </c>
      <c r="Q56" s="18" t="s">
        <v>481</v>
      </c>
      <c r="R56" s="20" t="s">
        <v>481</v>
      </c>
      <c r="S56" s="18" t="s">
        <v>481</v>
      </c>
      <c r="T56" s="20" t="s">
        <v>481</v>
      </c>
      <c r="U56" s="18" t="n">
        <v>480.70250229</v>
      </c>
      <c r="V56" s="20" t="n">
        <v>12.68514355</v>
      </c>
    </row>
    <row r="57" spans="1:22">
      <c r="A57" s="15" t="s">
        <v>532</v>
      </c>
      <c r="B57" s="17" t="n">
        <v>6513</v>
      </c>
      <c r="C57" s="18">
        <f>(0.0/B57*100)</f>
        <v/>
      </c>
      <c r="D57" s="19" t="n">
        <v>6513</v>
      </c>
      <c r="E57" s="18" t="n">
        <v>409.87723124</v>
      </c>
      <c r="F57" s="20" t="n">
        <v>6.55979241</v>
      </c>
      <c r="G57" s="18" t="n">
        <v>399.29554063</v>
      </c>
      <c r="H57" s="20" t="n">
        <v>2.95512547</v>
      </c>
      <c r="I57" s="18" t="n">
        <v>397.03140938</v>
      </c>
      <c r="J57" s="20" t="n">
        <v>4.06593246</v>
      </c>
      <c r="K57" s="18" t="n">
        <v>392.24865144</v>
      </c>
      <c r="L57" s="20" t="n">
        <v>3.77676464</v>
      </c>
      <c r="M57" s="18" t="s">
        <v>481</v>
      </c>
      <c r="N57" s="20" t="s">
        <v>481</v>
      </c>
      <c r="O57" s="18" t="s">
        <v>481</v>
      </c>
      <c r="P57" s="20" t="s">
        <v>481</v>
      </c>
      <c r="Q57" s="18" t="s">
        <v>481</v>
      </c>
      <c r="R57" s="20" t="s">
        <v>481</v>
      </c>
      <c r="S57" s="18" t="n">
        <v>328.12159129</v>
      </c>
      <c r="T57" s="20" t="n">
        <v>28.80876847</v>
      </c>
      <c r="U57" s="18" t="n">
        <v>380.49243009</v>
      </c>
      <c r="V57" s="20" t="n">
        <v>9.23143717</v>
      </c>
    </row>
    <row r="58" spans="1:22">
      <c r="A58" s="15" t="s">
        <v>533</v>
      </c>
      <c r="B58" s="17" t="n">
        <v>7267</v>
      </c>
      <c r="C58" s="18">
        <f>(10.0/B58*100)</f>
        <v/>
      </c>
      <c r="D58" s="19" t="n">
        <v>7257</v>
      </c>
      <c r="E58" s="18" t="n">
        <v>396.37945215</v>
      </c>
      <c r="F58" s="20" t="n">
        <v>5.05082677</v>
      </c>
      <c r="G58" s="18" t="n">
        <v>414.62490287</v>
      </c>
      <c r="H58" s="20" t="n">
        <v>3.2237345</v>
      </c>
      <c r="I58" s="18" t="n">
        <v>417.57193241</v>
      </c>
      <c r="J58" s="20" t="n">
        <v>3.39589344</v>
      </c>
      <c r="K58" s="18" t="n">
        <v>420.33719115</v>
      </c>
      <c r="L58" s="20" t="n">
        <v>3.69558022</v>
      </c>
      <c r="M58" s="18" t="s">
        <v>481</v>
      </c>
      <c r="N58" s="20" t="s">
        <v>481</v>
      </c>
      <c r="O58" s="18" t="s">
        <v>481</v>
      </c>
      <c r="P58" s="20" t="s">
        <v>481</v>
      </c>
      <c r="Q58" s="18" t="n">
        <v>435.475</v>
      </c>
      <c r="R58" s="20" t="n">
        <v>41.40494142</v>
      </c>
      <c r="S58" s="18" t="n">
        <v>293.62671298</v>
      </c>
      <c r="T58" s="20" t="n">
        <v>23.90583628</v>
      </c>
      <c r="U58" s="18" t="n">
        <v>305.18075456</v>
      </c>
      <c r="V58" s="20" t="n">
        <v>13.77712895</v>
      </c>
    </row>
    <row r="59" spans="1:22">
      <c r="A59" s="15" t="s">
        <v>534</v>
      </c>
      <c r="B59" s="17" t="n">
        <v>4826</v>
      </c>
      <c r="C59" s="18">
        <f>(26.0/B59*100)</f>
        <v/>
      </c>
      <c r="D59" s="19" t="n">
        <v>4800</v>
      </c>
      <c r="E59" s="18" t="n">
        <v>317.46303278</v>
      </c>
      <c r="F59" s="20" t="n">
        <v>3.30108504</v>
      </c>
      <c r="G59" s="18" t="n">
        <v>359.0394824</v>
      </c>
      <c r="H59" s="20" t="n">
        <v>2.61403639</v>
      </c>
      <c r="I59" s="18" t="n">
        <v>363.68539729</v>
      </c>
      <c r="J59" s="20" t="n">
        <v>2.96869345</v>
      </c>
      <c r="K59" s="18" t="n">
        <v>356.30209459</v>
      </c>
      <c r="L59" s="20" t="n">
        <v>2.70742681</v>
      </c>
      <c r="M59" s="18" t="s">
        <v>481</v>
      </c>
      <c r="N59" s="20" t="s">
        <v>481</v>
      </c>
      <c r="O59" s="18" t="s">
        <v>481</v>
      </c>
      <c r="P59" s="20" t="s">
        <v>481</v>
      </c>
      <c r="Q59" s="18" t="n">
        <v>261.3012</v>
      </c>
      <c r="R59" s="20" t="n">
        <v>48.97098191</v>
      </c>
      <c r="S59" s="18" t="n">
        <v>256.98904936</v>
      </c>
      <c r="T59" s="20" t="n">
        <v>15.16494597</v>
      </c>
      <c r="U59" s="18" t="n">
        <v>268.81669663</v>
      </c>
      <c r="V59" s="20" t="n">
        <v>10.92941185</v>
      </c>
    </row>
    <row r="60" spans="1:22">
      <c r="A60" s="15" t="s">
        <v>535</v>
      </c>
      <c r="B60" s="17" t="n">
        <v>4546</v>
      </c>
      <c r="C60" s="18">
        <f>(15.0/B60*100)</f>
        <v/>
      </c>
      <c r="D60" s="19" t="n">
        <v>4531</v>
      </c>
      <c r="E60" s="18" t="n">
        <v>346.26165055</v>
      </c>
      <c r="F60" s="20" t="n">
        <v>9.78213974</v>
      </c>
      <c r="G60" s="18" t="n">
        <v>356.96565872</v>
      </c>
      <c r="H60" s="20" t="n">
        <v>5.43293266</v>
      </c>
      <c r="I60" s="18" t="n">
        <v>351.13058359</v>
      </c>
      <c r="J60" s="20" t="n">
        <v>5.77753386</v>
      </c>
      <c r="K60" s="18" t="n">
        <v>338.03055646</v>
      </c>
      <c r="L60" s="20" t="n">
        <v>5.79254487</v>
      </c>
      <c r="M60" s="18" t="s">
        <v>481</v>
      </c>
      <c r="N60" s="20" t="s">
        <v>481</v>
      </c>
      <c r="O60" s="18" t="s">
        <v>481</v>
      </c>
      <c r="P60" s="20" t="s">
        <v>481</v>
      </c>
      <c r="Q60" s="18" t="s">
        <v>481</v>
      </c>
      <c r="R60" s="20" t="s">
        <v>481</v>
      </c>
      <c r="S60" s="18" t="n">
        <v>215.88081018</v>
      </c>
      <c r="T60" s="20" t="n">
        <v>22.32068336</v>
      </c>
      <c r="U60" s="18" t="n">
        <v>314.00229537</v>
      </c>
      <c r="V60" s="20" t="n">
        <v>12.06809161</v>
      </c>
    </row>
    <row r="61" spans="1:22">
      <c r="A61" s="15" t="s">
        <v>536</v>
      </c>
      <c r="B61" s="17" t="n">
        <v>6525</v>
      </c>
      <c r="C61" s="18">
        <f>(164.0/B61*100)</f>
        <v/>
      </c>
      <c r="D61" s="19" t="n">
        <v>6361</v>
      </c>
      <c r="E61" s="18" t="n">
        <v>505.87033358</v>
      </c>
      <c r="F61" s="20" t="n">
        <v>3.75521189</v>
      </c>
      <c r="G61" s="18" t="n">
        <v>475.93525495</v>
      </c>
      <c r="H61" s="20" t="n">
        <v>3.55328195</v>
      </c>
      <c r="I61" s="18" t="n">
        <v>465.58486344</v>
      </c>
      <c r="J61" s="20" t="n">
        <v>3.6831625</v>
      </c>
      <c r="K61" s="18" t="n">
        <v>457.88698645</v>
      </c>
      <c r="L61" s="20" t="n">
        <v>4.70678389</v>
      </c>
      <c r="M61" s="18" t="n">
        <v>383.6044198</v>
      </c>
      <c r="N61" s="20" t="n">
        <v>9.387721190000001</v>
      </c>
      <c r="O61" s="18" t="s">
        <v>481</v>
      </c>
      <c r="P61" s="20" t="s">
        <v>481</v>
      </c>
      <c r="Q61" s="18" t="s">
        <v>481</v>
      </c>
      <c r="R61" s="20" t="s">
        <v>481</v>
      </c>
      <c r="S61" s="18" t="s">
        <v>481</v>
      </c>
      <c r="T61" s="20" t="s">
        <v>481</v>
      </c>
      <c r="U61" s="18" t="n">
        <v>397.88379369</v>
      </c>
      <c r="V61" s="20" t="n">
        <v>11.46786456</v>
      </c>
    </row>
    <row r="62" spans="1:22">
      <c r="A62" s="15" t="s">
        <v>537</v>
      </c>
      <c r="B62" s="17" t="n">
        <v>4476</v>
      </c>
      <c r="C62" s="18">
        <f>(3.0/B62*100)</f>
        <v/>
      </c>
      <c r="D62" s="19" t="n">
        <v>4473</v>
      </c>
      <c r="E62" s="18" t="n">
        <v>531.57963366</v>
      </c>
      <c r="F62" s="20" t="n">
        <v>2.46760894</v>
      </c>
      <c r="G62" s="18" t="n">
        <v>509.76176524</v>
      </c>
      <c r="H62" s="20" t="n">
        <v>2.16218979</v>
      </c>
      <c r="I62" s="18" t="n">
        <v>492.30473661</v>
      </c>
      <c r="J62" s="20" t="n">
        <v>3.48795388</v>
      </c>
      <c r="K62" s="18" t="n">
        <v>489.3561899</v>
      </c>
      <c r="L62" s="20" t="n">
        <v>5.71065284</v>
      </c>
      <c r="M62" s="18" t="n">
        <v>489.95828195</v>
      </c>
      <c r="N62" s="20" t="n">
        <v>4.45531942</v>
      </c>
      <c r="O62" s="18" t="s">
        <v>481</v>
      </c>
      <c r="P62" s="20" t="s">
        <v>481</v>
      </c>
      <c r="Q62" s="18" t="s">
        <v>481</v>
      </c>
      <c r="R62" s="20" t="s">
        <v>481</v>
      </c>
      <c r="S62" s="18" t="s">
        <v>481</v>
      </c>
      <c r="T62" s="20" t="s">
        <v>481</v>
      </c>
      <c r="U62" s="18" t="n">
        <v>478.35430329</v>
      </c>
      <c r="V62" s="20" t="n">
        <v>17.46785989</v>
      </c>
    </row>
    <row r="63" spans="1:22">
      <c r="A63" s="15" t="s">
        <v>538</v>
      </c>
      <c r="B63" s="17" t="n">
        <v>5324</v>
      </c>
      <c r="C63" s="18">
        <f>(13.0/B63*100)</f>
        <v/>
      </c>
      <c r="D63" s="19" t="n">
        <v>5311</v>
      </c>
      <c r="E63" s="18" t="n">
        <v>351.42564215</v>
      </c>
      <c r="F63" s="20" t="n">
        <v>4.4141275</v>
      </c>
      <c r="G63" s="18" t="n">
        <v>352.68334622</v>
      </c>
      <c r="H63" s="20" t="n">
        <v>3.18046461</v>
      </c>
      <c r="I63" s="18" t="n">
        <v>360.81082152</v>
      </c>
      <c r="J63" s="20" t="n">
        <v>2.96610743</v>
      </c>
      <c r="K63" s="18" t="n">
        <v>353.38212243</v>
      </c>
      <c r="L63" s="20" t="n">
        <v>4.06461547</v>
      </c>
      <c r="M63" s="18" t="s">
        <v>481</v>
      </c>
      <c r="N63" s="20" t="s">
        <v>481</v>
      </c>
      <c r="O63" s="18" t="s">
        <v>481</v>
      </c>
      <c r="P63" s="20" t="s">
        <v>481</v>
      </c>
      <c r="Q63" s="18" t="n">
        <v>306.28</v>
      </c>
      <c r="R63" s="20" t="n">
        <v>23.94339123</v>
      </c>
      <c r="S63" s="18" t="n">
        <v>219.66948412</v>
      </c>
      <c r="T63" s="20" t="n">
        <v>49.56970154</v>
      </c>
      <c r="U63" s="18" t="n">
        <v>315.84259897</v>
      </c>
      <c r="V63" s="20" t="n">
        <v>6.48243113</v>
      </c>
    </row>
    <row r="64" spans="1:22">
      <c r="A64" s="15" t="s">
        <v>539</v>
      </c>
      <c r="B64" s="17" t="n">
        <v>3634</v>
      </c>
      <c r="C64" s="18">
        <f>(3.0/B64*100)</f>
        <v/>
      </c>
      <c r="D64" s="19" t="n">
        <v>3631</v>
      </c>
      <c r="E64" s="18" t="n">
        <v>457.93790405</v>
      </c>
      <c r="F64" s="20" t="n">
        <v>4.26394678</v>
      </c>
      <c r="G64" s="18" t="n">
        <v>459.44462721</v>
      </c>
      <c r="H64" s="20" t="n">
        <v>3.38655042</v>
      </c>
      <c r="I64" s="18" t="n">
        <v>451.61345348</v>
      </c>
      <c r="J64" s="20" t="n">
        <v>3.73375116</v>
      </c>
      <c r="K64" s="18" t="n">
        <v>429.84402707</v>
      </c>
      <c r="L64" s="20" t="n">
        <v>7.00438507</v>
      </c>
      <c r="M64" s="18" t="s">
        <v>481</v>
      </c>
      <c r="N64" s="20" t="s">
        <v>481</v>
      </c>
      <c r="O64" s="18" t="s">
        <v>481</v>
      </c>
      <c r="P64" s="20" t="s">
        <v>481</v>
      </c>
      <c r="Q64" s="18" t="s">
        <v>481</v>
      </c>
      <c r="R64" s="20" t="s">
        <v>481</v>
      </c>
      <c r="S64" s="18" t="n">
        <v>298.53253129</v>
      </c>
      <c r="T64" s="20" t="n">
        <v>43.69688577</v>
      </c>
      <c r="U64" s="18" t="n">
        <v>276.01393107</v>
      </c>
      <c r="V64" s="20" t="n">
        <v>9.016552239999999</v>
      </c>
    </row>
    <row r="65" spans="1:22">
      <c r="A65" s="15" t="s">
        <v>540</v>
      </c>
      <c r="B65" s="17" t="n">
        <v>5325</v>
      </c>
      <c r="C65" s="18">
        <f>(14.0/B65*100)</f>
        <v/>
      </c>
      <c r="D65" s="19" t="n">
        <v>5311</v>
      </c>
      <c r="E65" s="18" t="n">
        <v>429.95555675</v>
      </c>
      <c r="F65" s="20" t="n">
        <v>4.96840972</v>
      </c>
      <c r="G65" s="18" t="n">
        <v>419.1334379</v>
      </c>
      <c r="H65" s="20" t="n">
        <v>3.65373313</v>
      </c>
      <c r="I65" s="18" t="n">
        <v>422.12882191</v>
      </c>
      <c r="J65" s="20" t="n">
        <v>3.15691951</v>
      </c>
      <c r="K65" s="18" t="n">
        <v>412.53000937</v>
      </c>
      <c r="L65" s="20" t="n">
        <v>4.4938471</v>
      </c>
      <c r="M65" s="18" t="s">
        <v>481</v>
      </c>
      <c r="N65" s="20" t="s">
        <v>481</v>
      </c>
      <c r="O65" s="18" t="s">
        <v>481</v>
      </c>
      <c r="P65" s="20" t="s">
        <v>481</v>
      </c>
      <c r="Q65" s="18" t="n">
        <v>326.81076988</v>
      </c>
      <c r="R65" s="20" t="n">
        <v>42.34126286</v>
      </c>
      <c r="S65" s="18" t="s">
        <v>481</v>
      </c>
      <c r="T65" s="20" t="s">
        <v>481</v>
      </c>
      <c r="U65" s="18" t="n">
        <v>320.85534236</v>
      </c>
      <c r="V65" s="20" t="n">
        <v>9.62315338</v>
      </c>
    </row>
    <row r="66" spans="1:22">
      <c r="A66" s="15" t="s">
        <v>541</v>
      </c>
      <c r="B66" s="17" t="n">
        <v>5665</v>
      </c>
      <c r="C66" s="18">
        <f>(87.0/B66*100)</f>
        <v/>
      </c>
      <c r="D66" s="19" t="n">
        <v>5578</v>
      </c>
      <c r="E66" s="18" t="n">
        <v>457.78923954</v>
      </c>
      <c r="F66" s="20" t="n">
        <v>3.24127698</v>
      </c>
      <c r="G66" s="18" t="n">
        <v>439.96338238</v>
      </c>
      <c r="H66" s="20" t="n">
        <v>2.60984974</v>
      </c>
      <c r="I66" s="18" t="n">
        <v>439.38404901</v>
      </c>
      <c r="J66" s="20" t="n">
        <v>2.96814836</v>
      </c>
      <c r="K66" s="18" t="n">
        <v>440.62669728</v>
      </c>
      <c r="L66" s="20" t="n">
        <v>4.18662271</v>
      </c>
      <c r="M66" s="18" t="n">
        <v>375.03384174</v>
      </c>
      <c r="N66" s="20" t="n">
        <v>4.57448314</v>
      </c>
      <c r="O66" s="18" t="s">
        <v>481</v>
      </c>
      <c r="P66" s="20" t="s">
        <v>481</v>
      </c>
      <c r="Q66" s="18" t="s">
        <v>481</v>
      </c>
      <c r="R66" s="20" t="s">
        <v>481</v>
      </c>
      <c r="S66" s="18" t="s">
        <v>481</v>
      </c>
      <c r="T66" s="20" t="s">
        <v>481</v>
      </c>
      <c r="U66" s="18" t="n">
        <v>357.54590111</v>
      </c>
      <c r="V66" s="20" t="n">
        <v>4.50572412</v>
      </c>
    </row>
    <row r="67" spans="1:22">
      <c r="A67" s="15" t="s">
        <v>542</v>
      </c>
      <c r="B67" s="17" t="n">
        <v>6971</v>
      </c>
      <c r="C67" s="18">
        <f>(694.0/B67*100)</f>
        <v/>
      </c>
      <c r="D67" s="19" t="n">
        <v>6277</v>
      </c>
      <c r="E67" s="18" t="n">
        <v>447.05033592</v>
      </c>
      <c r="F67" s="20" t="n">
        <v>5.53359502</v>
      </c>
      <c r="G67" s="18" t="n">
        <v>411.8740894</v>
      </c>
      <c r="H67" s="20" t="n">
        <v>3.46371941</v>
      </c>
      <c r="I67" s="18" t="n">
        <v>409.81863526</v>
      </c>
      <c r="J67" s="20" t="n">
        <v>3.47234258</v>
      </c>
      <c r="K67" s="18" t="n">
        <v>395.27091681</v>
      </c>
      <c r="L67" s="20" t="n">
        <v>4.50773343</v>
      </c>
      <c r="M67" s="18" t="n">
        <v>362.89280251</v>
      </c>
      <c r="N67" s="20" t="n">
        <v>6.96386695</v>
      </c>
      <c r="O67" s="18" t="s">
        <v>481</v>
      </c>
      <c r="P67" s="20" t="s">
        <v>481</v>
      </c>
      <c r="Q67" s="18" t="s">
        <v>481</v>
      </c>
      <c r="R67" s="20" t="s">
        <v>481</v>
      </c>
      <c r="S67" s="18" t="s">
        <v>481</v>
      </c>
      <c r="T67" s="20" t="s">
        <v>481</v>
      </c>
      <c r="U67" s="18" t="n">
        <v>327.68601318</v>
      </c>
      <c r="V67" s="20" t="n">
        <v>8.535252740000001</v>
      </c>
    </row>
    <row r="68" spans="1:22">
      <c r="A68" s="15" t="s">
        <v>543</v>
      </c>
      <c r="B68" s="17" t="n">
        <v>12083</v>
      </c>
      <c r="C68" s="18">
        <f>(31.0/B68*100)</f>
        <v/>
      </c>
      <c r="D68" s="19" t="n">
        <v>12052</v>
      </c>
      <c r="E68" s="18" t="n">
        <v>420.1386019</v>
      </c>
      <c r="F68" s="20" t="n">
        <v>3.0786448</v>
      </c>
      <c r="G68" s="18" t="n">
        <v>424.88837744</v>
      </c>
      <c r="H68" s="20" t="n">
        <v>1.87680282</v>
      </c>
      <c r="I68" s="18" t="n">
        <v>423.53044474</v>
      </c>
      <c r="J68" s="20" t="n">
        <v>2.33561231</v>
      </c>
      <c r="K68" s="18" t="n">
        <v>413.94543628</v>
      </c>
      <c r="L68" s="20" t="n">
        <v>2.88321292</v>
      </c>
      <c r="M68" s="18" t="n">
        <v>328.28585839</v>
      </c>
      <c r="N68" s="20" t="n">
        <v>3.23835827</v>
      </c>
      <c r="O68" s="18" t="s">
        <v>481</v>
      </c>
      <c r="P68" s="20" t="s">
        <v>481</v>
      </c>
      <c r="Q68" s="18" t="s">
        <v>481</v>
      </c>
      <c r="R68" s="20" t="s">
        <v>481</v>
      </c>
      <c r="S68" s="18" t="s">
        <v>481</v>
      </c>
      <c r="T68" s="20" t="s">
        <v>481</v>
      </c>
      <c r="U68" s="18" t="n">
        <v>337.97842849</v>
      </c>
      <c r="V68" s="20" t="n">
        <v>4.85768908</v>
      </c>
    </row>
    <row r="69" spans="1:22">
      <c r="A69" s="15" t="s">
        <v>544</v>
      </c>
      <c r="B69" s="17" t="n">
        <v>4876</v>
      </c>
      <c r="C69" s="18">
        <f>(0.0/B69*100)</f>
        <v/>
      </c>
      <c r="D69" s="19" t="n">
        <v>4876</v>
      </c>
      <c r="E69" s="18" t="n">
        <v>445.62524523</v>
      </c>
      <c r="F69" s="20" t="n">
        <v>5.67180894</v>
      </c>
      <c r="G69" s="18" t="n">
        <v>429.67383716</v>
      </c>
      <c r="H69" s="20" t="n">
        <v>4.5131727</v>
      </c>
      <c r="I69" s="18" t="n">
        <v>436.95926976</v>
      </c>
      <c r="J69" s="20" t="n">
        <v>4.88471081</v>
      </c>
      <c r="K69" s="18" t="n">
        <v>428.28638271</v>
      </c>
      <c r="L69" s="20" t="n">
        <v>5.85317893</v>
      </c>
      <c r="M69" s="18" t="s">
        <v>481</v>
      </c>
      <c r="N69" s="20" t="s">
        <v>481</v>
      </c>
      <c r="O69" s="18" t="s">
        <v>481</v>
      </c>
      <c r="P69" s="20" t="s">
        <v>481</v>
      </c>
      <c r="Q69" s="18" t="s">
        <v>481</v>
      </c>
      <c r="R69" s="20" t="s">
        <v>481</v>
      </c>
      <c r="S69" s="18" t="s">
        <v>481</v>
      </c>
      <c r="T69" s="20" t="s">
        <v>481</v>
      </c>
      <c r="U69" s="18" t="n">
        <v>328.03867985</v>
      </c>
      <c r="V69" s="20" t="n">
        <v>26.89108955</v>
      </c>
    </row>
    <row r="70" spans="1:22">
      <c r="A70" s="15" t="s">
        <v>545</v>
      </c>
      <c r="B70" s="17" t="n">
        <v>6036</v>
      </c>
      <c r="C70" s="18">
        <f>(223.0/B70*100)</f>
        <v/>
      </c>
      <c r="D70" s="19" t="n">
        <v>5813</v>
      </c>
      <c r="E70" s="18" t="n">
        <v>519.84623177</v>
      </c>
      <c r="F70" s="20" t="n">
        <v>4.71890582</v>
      </c>
      <c r="G70" s="18" t="n">
        <v>500.3297595</v>
      </c>
      <c r="H70" s="20" t="n">
        <v>3.66802305</v>
      </c>
      <c r="I70" s="18" t="n">
        <v>499.08883879</v>
      </c>
      <c r="J70" s="20" t="n">
        <v>3.9038398</v>
      </c>
      <c r="K70" s="18" t="n">
        <v>487.19480714</v>
      </c>
      <c r="L70" s="20" t="n">
        <v>5.74575481</v>
      </c>
      <c r="M70" s="18" t="n">
        <v>432.50302033</v>
      </c>
      <c r="N70" s="20" t="n">
        <v>6.8787403</v>
      </c>
      <c r="O70" s="18" t="s">
        <v>481</v>
      </c>
      <c r="P70" s="20" t="s">
        <v>481</v>
      </c>
      <c r="Q70" s="18" t="s">
        <v>481</v>
      </c>
      <c r="R70" s="20" t="s">
        <v>481</v>
      </c>
      <c r="S70" s="18" t="s">
        <v>481</v>
      </c>
      <c r="T70" s="20" t="s">
        <v>481</v>
      </c>
      <c r="U70" s="18" t="n">
        <v>462.63920763</v>
      </c>
      <c r="V70" s="20" t="n">
        <v>8.642872430000001</v>
      </c>
    </row>
    <row r="71" spans="1:22">
      <c r="A71" s="15" t="s">
        <v>546</v>
      </c>
      <c r="B71" s="17" t="n">
        <v>6115</v>
      </c>
      <c r="C71" s="18">
        <f>(30.0/B71*100)</f>
        <v/>
      </c>
      <c r="D71" s="19" t="n">
        <v>6085</v>
      </c>
      <c r="E71" s="18" t="n">
        <v>565.16808164</v>
      </c>
      <c r="F71" s="20" t="n">
        <v>4.0318742</v>
      </c>
      <c r="G71" s="18" t="n">
        <v>541.30570663</v>
      </c>
      <c r="H71" s="20" t="n">
        <v>2.25280199</v>
      </c>
      <c r="I71" s="18" t="n">
        <v>537.71414535</v>
      </c>
      <c r="J71" s="20" t="n">
        <v>3.41744552</v>
      </c>
      <c r="K71" s="18" t="n">
        <v>520.09775622</v>
      </c>
      <c r="L71" s="20" t="n">
        <v>4.90240848</v>
      </c>
      <c r="M71" s="18" t="n">
        <v>434.90114573</v>
      </c>
      <c r="N71" s="20" t="n">
        <v>6.3583381</v>
      </c>
      <c r="O71" s="18" t="s">
        <v>481</v>
      </c>
      <c r="P71" s="20" t="s">
        <v>481</v>
      </c>
      <c r="Q71" s="18" t="s">
        <v>481</v>
      </c>
      <c r="R71" s="20" t="s">
        <v>481</v>
      </c>
      <c r="S71" s="18" t="s">
        <v>481</v>
      </c>
      <c r="T71" s="20" t="s">
        <v>481</v>
      </c>
      <c r="U71" s="18" t="n">
        <v>470.76619207</v>
      </c>
      <c r="V71" s="20" t="n">
        <v>26.87861499</v>
      </c>
    </row>
    <row r="72" spans="1:22">
      <c r="A72" s="15" t="s">
        <v>547</v>
      </c>
      <c r="B72" s="17" t="n">
        <v>7708</v>
      </c>
      <c r="C72" s="18">
        <f>(5.0/B72*100)</f>
        <v/>
      </c>
      <c r="D72" s="19" t="n">
        <v>7703</v>
      </c>
      <c r="E72" s="18" t="n">
        <v>524.73478654</v>
      </c>
      <c r="F72" s="20" t="n">
        <v>4.47957625</v>
      </c>
      <c r="G72" s="18" t="n">
        <v>495.57019602</v>
      </c>
      <c r="H72" s="20" t="n">
        <v>3.33416508</v>
      </c>
      <c r="I72" s="18" t="n">
        <v>497.40122378</v>
      </c>
      <c r="J72" s="20" t="n">
        <v>2.98443655</v>
      </c>
      <c r="K72" s="18" t="n">
        <v>499.0742293</v>
      </c>
      <c r="L72" s="20" t="n">
        <v>4.92845448</v>
      </c>
      <c r="M72" s="18" t="n">
        <v>444.00457368</v>
      </c>
      <c r="N72" s="20" t="n">
        <v>7.84830689</v>
      </c>
      <c r="O72" s="18" t="s">
        <v>481</v>
      </c>
      <c r="P72" s="20" t="s">
        <v>481</v>
      </c>
      <c r="Q72" s="18" t="s">
        <v>481</v>
      </c>
      <c r="R72" s="20" t="s">
        <v>481</v>
      </c>
      <c r="S72" s="18" t="s">
        <v>481</v>
      </c>
      <c r="T72" s="20" t="s">
        <v>481</v>
      </c>
      <c r="U72" s="18" t="n">
        <v>485.10786534</v>
      </c>
      <c r="V72" s="20" t="n">
        <v>23.60597234</v>
      </c>
    </row>
    <row r="73" spans="1:22">
      <c r="A73" s="15" t="s">
        <v>548</v>
      </c>
      <c r="B73" s="17" t="n">
        <v>8249</v>
      </c>
      <c r="C73" s="18">
        <f>(185.0/B73*100)</f>
        <v/>
      </c>
      <c r="D73" s="19" t="n">
        <v>8064</v>
      </c>
      <c r="E73" s="18" t="n">
        <v>431.12878048</v>
      </c>
      <c r="F73" s="20" t="n">
        <v>6.5946467</v>
      </c>
      <c r="G73" s="18" t="n">
        <v>410.47895095</v>
      </c>
      <c r="H73" s="20" t="n">
        <v>3.90228169</v>
      </c>
      <c r="I73" s="18" t="n">
        <v>420.14136431</v>
      </c>
      <c r="J73" s="20" t="n">
        <v>4.22667047</v>
      </c>
      <c r="K73" s="18" t="n">
        <v>410.03797791</v>
      </c>
      <c r="L73" s="20" t="n">
        <v>4.16728593</v>
      </c>
      <c r="M73" s="18" t="n">
        <v>377.38336375</v>
      </c>
      <c r="N73" s="20" t="n">
        <v>4.3272088</v>
      </c>
      <c r="O73" s="18" t="s">
        <v>481</v>
      </c>
      <c r="P73" s="20" t="s">
        <v>481</v>
      </c>
      <c r="Q73" s="18" t="s">
        <v>481</v>
      </c>
      <c r="R73" s="20" t="s">
        <v>481</v>
      </c>
      <c r="S73" s="18" t="s">
        <v>481</v>
      </c>
      <c r="T73" s="20" t="s">
        <v>481</v>
      </c>
      <c r="U73" s="18" t="n">
        <v>355.79881139</v>
      </c>
      <c r="V73" s="20" t="n">
        <v>11.04026428</v>
      </c>
    </row>
    <row r="74" spans="1:22">
      <c r="A74" s="15" t="s">
        <v>549</v>
      </c>
      <c r="B74" s="17" t="n">
        <v>4692</v>
      </c>
      <c r="C74" s="18">
        <f>(82.0/B74*100)</f>
        <v/>
      </c>
      <c r="D74" s="19" t="n">
        <v>4610</v>
      </c>
      <c r="E74" s="18" t="n">
        <v>453.76787048</v>
      </c>
      <c r="F74" s="20" t="n">
        <v>3.22819013</v>
      </c>
      <c r="G74" s="18" t="n">
        <v>441.65158139</v>
      </c>
      <c r="H74" s="20" t="n">
        <v>2.84976085</v>
      </c>
      <c r="I74" s="18" t="n">
        <v>424.60340321</v>
      </c>
      <c r="J74" s="20" t="n">
        <v>4.11761256</v>
      </c>
      <c r="K74" s="18" t="n">
        <v>410.63951056</v>
      </c>
      <c r="L74" s="20" t="n">
        <v>4.87876804</v>
      </c>
      <c r="M74" s="18" t="s">
        <v>481</v>
      </c>
      <c r="N74" s="20" t="s">
        <v>481</v>
      </c>
      <c r="O74" s="18" t="s">
        <v>481</v>
      </c>
      <c r="P74" s="20" t="s">
        <v>481</v>
      </c>
      <c r="Q74" s="18" t="s">
        <v>481</v>
      </c>
      <c r="R74" s="20" t="s">
        <v>481</v>
      </c>
      <c r="S74" s="18" t="n">
        <v>372.63107903</v>
      </c>
      <c r="T74" s="20" t="n">
        <v>42.35705863</v>
      </c>
      <c r="U74" s="18" t="n">
        <v>356.83368846</v>
      </c>
      <c r="V74" s="20" t="n">
        <v>5.96942858</v>
      </c>
    </row>
    <row r="75" spans="1:22">
      <c r="A75" s="15" t="s">
        <v>550</v>
      </c>
      <c r="B75" s="17" t="n">
        <v>5375</v>
      </c>
      <c r="C75" s="18">
        <f>(277.0/B75*100)</f>
        <v/>
      </c>
      <c r="D75" s="19" t="n">
        <v>5098</v>
      </c>
      <c r="E75" s="18" t="n">
        <v>378.67722193</v>
      </c>
      <c r="F75" s="20" t="n">
        <v>5.97487034</v>
      </c>
      <c r="G75" s="18" t="n">
        <v>369.43727343</v>
      </c>
      <c r="H75" s="20" t="n">
        <v>3.72284044</v>
      </c>
      <c r="I75" s="18" t="n">
        <v>365.06015737</v>
      </c>
      <c r="J75" s="20" t="n">
        <v>4.13101305</v>
      </c>
      <c r="K75" s="18" t="n">
        <v>364.90910136</v>
      </c>
      <c r="L75" s="20" t="n">
        <v>3.98364505</v>
      </c>
      <c r="M75" s="18" t="n">
        <v>325.98411213</v>
      </c>
      <c r="N75" s="20" t="n">
        <v>6.90174597</v>
      </c>
      <c r="O75" s="18" t="s">
        <v>481</v>
      </c>
      <c r="P75" s="20" t="s">
        <v>481</v>
      </c>
      <c r="Q75" s="18" t="s">
        <v>481</v>
      </c>
      <c r="R75" s="20" t="s">
        <v>481</v>
      </c>
      <c r="S75" s="18" t="s">
        <v>481</v>
      </c>
      <c r="T75" s="20" t="s">
        <v>481</v>
      </c>
      <c r="U75" s="18" t="n">
        <v>325.07275819</v>
      </c>
      <c r="V75" s="20" t="n">
        <v>6.00513173</v>
      </c>
    </row>
    <row r="76" spans="1:22">
      <c r="A76" s="15" t="s">
        <v>551</v>
      </c>
      <c r="B76" s="17" t="n">
        <v>14167</v>
      </c>
      <c r="C76" s="18">
        <f>(234.0/B76*100)</f>
        <v/>
      </c>
      <c r="D76" s="19" t="n">
        <v>13933</v>
      </c>
      <c r="E76" s="18" t="n">
        <v>451.01501379</v>
      </c>
      <c r="F76" s="20" t="n">
        <v>4.08516655</v>
      </c>
      <c r="G76" s="18" t="n">
        <v>446.44936539</v>
      </c>
      <c r="H76" s="20" t="n">
        <v>3.68393277</v>
      </c>
      <c r="I76" s="18" t="n">
        <v>440.4651858</v>
      </c>
      <c r="J76" s="20" t="n">
        <v>3.03706417</v>
      </c>
      <c r="K76" s="18" t="n">
        <v>425.54585884</v>
      </c>
      <c r="L76" s="20" t="n">
        <v>4.57229889</v>
      </c>
      <c r="M76" s="18" t="n">
        <v>400.94788857</v>
      </c>
      <c r="N76" s="20" t="n">
        <v>5.3177581</v>
      </c>
      <c r="O76" s="18" t="s">
        <v>481</v>
      </c>
      <c r="P76" s="20" t="s">
        <v>481</v>
      </c>
      <c r="Q76" s="18" t="s">
        <v>481</v>
      </c>
      <c r="R76" s="20" t="s">
        <v>481</v>
      </c>
      <c r="S76" s="18" t="s">
        <v>481</v>
      </c>
      <c r="T76" s="20" t="s">
        <v>481</v>
      </c>
      <c r="U76" s="18" t="n">
        <v>356.55568157</v>
      </c>
      <c r="V76" s="20" t="n">
        <v>7.14768233</v>
      </c>
    </row>
    <row r="77" spans="1:22">
      <c r="A77" s="15" t="s">
        <v>552</v>
      </c>
      <c r="B77" s="17" t="n">
        <v>6062</v>
      </c>
      <c r="C77" s="18">
        <f>(261.0/B77*100)</f>
        <v/>
      </c>
      <c r="D77" s="19" t="n">
        <v>5801</v>
      </c>
      <c r="E77" s="18" t="n">
        <v>474.72698396</v>
      </c>
      <c r="F77" s="20" t="n">
        <v>4.11142404</v>
      </c>
      <c r="G77" s="18" t="n">
        <v>458.46954497</v>
      </c>
      <c r="H77" s="20" t="n">
        <v>3.42828009</v>
      </c>
      <c r="I77" s="18" t="n">
        <v>441.21751658</v>
      </c>
      <c r="J77" s="20" t="n">
        <v>4.22576898</v>
      </c>
      <c r="K77" s="18" t="n">
        <v>416.99962352</v>
      </c>
      <c r="L77" s="20" t="n">
        <v>6.68953051</v>
      </c>
      <c r="M77" s="18" t="n">
        <v>375.78327184</v>
      </c>
      <c r="N77" s="20" t="n">
        <v>5.9843522</v>
      </c>
      <c r="O77" s="18" t="s">
        <v>481</v>
      </c>
      <c r="P77" s="20" t="s">
        <v>481</v>
      </c>
      <c r="Q77" s="18" t="s">
        <v>481</v>
      </c>
      <c r="R77" s="20" t="s">
        <v>481</v>
      </c>
      <c r="S77" s="18" t="s">
        <v>481</v>
      </c>
      <c r="T77" s="20" t="s">
        <v>481</v>
      </c>
      <c r="U77" s="18" t="n">
        <v>381.54275866</v>
      </c>
      <c r="V77" s="20" t="n">
        <v>4.40482794</v>
      </c>
    </row>
    <row r="78" spans="1:22">
      <c r="A78" s="15" t="s">
        <v>553</v>
      </c>
      <c r="B78" s="17" t="n">
        <v>5826</v>
      </c>
      <c r="C78" s="18">
        <f>(0.0/B78*100)</f>
        <v/>
      </c>
      <c r="D78" s="19" t="n">
        <v>5826</v>
      </c>
      <c r="E78" s="18" t="n">
        <v>515.17077332</v>
      </c>
      <c r="F78" s="20" t="n">
        <v>8.01121464</v>
      </c>
      <c r="G78" s="18" t="n">
        <v>493.62707814</v>
      </c>
      <c r="H78" s="20" t="n">
        <v>4.21460211</v>
      </c>
      <c r="I78" s="18" t="n">
        <v>487.11437319</v>
      </c>
      <c r="J78" s="20" t="n">
        <v>4.17431724</v>
      </c>
      <c r="K78" s="18" t="n">
        <v>474.16030338</v>
      </c>
      <c r="L78" s="20" t="n">
        <v>4.35347683</v>
      </c>
      <c r="M78" s="18" t="s">
        <v>481</v>
      </c>
      <c r="N78" s="20" t="s">
        <v>481</v>
      </c>
      <c r="O78" s="18" t="s">
        <v>481</v>
      </c>
      <c r="P78" s="20" t="s">
        <v>481</v>
      </c>
      <c r="Q78" s="18" t="n">
        <v>279.6191</v>
      </c>
      <c r="R78" s="20" t="n">
        <v>47.45639091</v>
      </c>
      <c r="S78" s="18" t="n">
        <v>283.8465</v>
      </c>
      <c r="T78" s="20" t="n">
        <v>40.85821469</v>
      </c>
      <c r="U78" s="18" t="n">
        <v>394.94268478</v>
      </c>
      <c r="V78" s="20" t="n">
        <v>34.64074642</v>
      </c>
    </row>
    <row customHeight="1" ht="25" r="79" spans="1:22">
      <c r="A79" s="15" t="s">
        <v>554</v>
      </c>
      <c r="B79" s="17" t="n">
        <v>1657</v>
      </c>
      <c r="C79" s="18">
        <f>(41.0/B79*100)</f>
        <v/>
      </c>
      <c r="D79" s="19" t="n">
        <v>1616</v>
      </c>
      <c r="E79" s="18" t="n">
        <v>493.2334104</v>
      </c>
      <c r="F79" s="20" t="n">
        <v>7.26645291</v>
      </c>
      <c r="G79" s="18" t="n">
        <v>480.04644724</v>
      </c>
      <c r="H79" s="20" t="n">
        <v>9.02728965</v>
      </c>
      <c r="I79" s="18" t="n">
        <v>467.66491823</v>
      </c>
      <c r="J79" s="20" t="n">
        <v>9.57523018</v>
      </c>
      <c r="K79" s="18" t="n">
        <v>432.26202065</v>
      </c>
      <c r="L79" s="20" t="n">
        <v>9.04275612</v>
      </c>
      <c r="M79" s="18" t="s">
        <v>481</v>
      </c>
      <c r="N79" s="20" t="s">
        <v>481</v>
      </c>
      <c r="O79" s="18" t="s">
        <v>481</v>
      </c>
      <c r="P79" s="20" t="s">
        <v>481</v>
      </c>
      <c r="Q79" s="18" t="s">
        <v>481</v>
      </c>
      <c r="R79" s="20" t="s">
        <v>481</v>
      </c>
      <c r="S79" s="18" t="n">
        <v>386.642</v>
      </c>
      <c r="T79" s="20" t="n">
        <v>74.44960334</v>
      </c>
      <c r="U79" s="18" t="n">
        <v>356.84719759</v>
      </c>
      <c r="V79" s="20" t="n">
        <v>18.96491366</v>
      </c>
    </row>
    <row r="80" spans="1:22">
      <c r="A80" s="15" t="s">
        <v>555</v>
      </c>
      <c r="B80" s="17" t="n">
        <v>7841</v>
      </c>
      <c r="C80" s="18">
        <f>(0.0/B80*100)</f>
        <v/>
      </c>
      <c r="D80" s="19" t="n">
        <v>7841</v>
      </c>
      <c r="E80" s="18" t="n">
        <v>428.720453</v>
      </c>
      <c r="F80" s="20" t="n">
        <v>7.463794</v>
      </c>
      <c r="G80" s="18" t="n">
        <v>421.77950214</v>
      </c>
      <c r="H80" s="20" t="n">
        <v>4.80467723</v>
      </c>
      <c r="I80" s="18" t="n">
        <v>424.75603245</v>
      </c>
      <c r="J80" s="20" t="n">
        <v>4.05068009</v>
      </c>
      <c r="K80" s="18" t="n">
        <v>433.8467259</v>
      </c>
      <c r="L80" s="20" t="n">
        <v>4.07315591</v>
      </c>
      <c r="M80" s="18" t="s">
        <v>481</v>
      </c>
      <c r="N80" s="20" t="s">
        <v>481</v>
      </c>
      <c r="O80" s="18" t="s">
        <v>481</v>
      </c>
      <c r="P80" s="20" t="s">
        <v>481</v>
      </c>
      <c r="Q80" s="18" t="s">
        <v>481</v>
      </c>
      <c r="R80" s="20" t="s">
        <v>481</v>
      </c>
      <c r="S80" s="18" t="s">
        <v>481</v>
      </c>
      <c r="T80" s="20" t="s">
        <v>481</v>
      </c>
      <c r="U80" s="18" t="n">
        <v>358.47811671</v>
      </c>
      <c r="V80" s="20" t="n">
        <v>37.50860149</v>
      </c>
    </row>
    <row r="81" spans="1:22">
      <c r="A81" s="23" t="s">
        <v>556</v>
      </c>
      <c r="B81" s="17" t="n">
        <v>8861</v>
      </c>
      <c r="C81" s="18">
        <f>(82.0/B81*100)</f>
        <v/>
      </c>
      <c r="D81" s="19" t="n">
        <v>8779</v>
      </c>
      <c r="E81" s="18" t="n">
        <v>463.60156816</v>
      </c>
      <c r="F81" s="20" t="n">
        <v>8.538388299999999</v>
      </c>
      <c r="G81" s="18" t="n">
        <v>435.45691622</v>
      </c>
      <c r="H81" s="20" t="n">
        <v>4.18765812</v>
      </c>
      <c r="I81" s="18" t="n">
        <v>435.4122016</v>
      </c>
      <c r="J81" s="20" t="n">
        <v>3.22909403</v>
      </c>
      <c r="K81" s="18" t="n">
        <v>437.00662607</v>
      </c>
      <c r="L81" s="20" t="n">
        <v>4.13406225</v>
      </c>
      <c r="M81" s="18" t="n">
        <v>374.0329919</v>
      </c>
      <c r="N81" s="20" t="n">
        <v>5.49053462</v>
      </c>
      <c r="O81" s="18" t="s">
        <v>481</v>
      </c>
      <c r="P81" s="20" t="s">
        <v>481</v>
      </c>
      <c r="Q81" s="18" t="s">
        <v>481</v>
      </c>
      <c r="R81" s="20" t="s">
        <v>481</v>
      </c>
      <c r="S81" s="18" t="s">
        <v>481</v>
      </c>
      <c r="T81" s="20" t="s">
        <v>481</v>
      </c>
      <c r="U81" s="18" t="n">
        <v>361.59551884</v>
      </c>
      <c r="V81" s="20" t="n">
        <v>18.69804895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816</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(691.0/B7*100)</f>
        <v/>
      </c>
      <c r="D7" s="19" t="n">
        <v>13839</v>
      </c>
      <c r="E7" s="18" t="n">
        <v>499.59269318</v>
      </c>
      <c r="F7" s="20" t="n">
        <v>3.19647016</v>
      </c>
      <c r="G7" s="18" t="n">
        <v>500.18812022</v>
      </c>
      <c r="H7" s="20" t="n">
        <v>2.64553455</v>
      </c>
      <c r="I7" s="18" t="n">
        <v>526.67018236</v>
      </c>
      <c r="J7" s="20" t="n">
        <v>2.71410137</v>
      </c>
      <c r="K7" s="18" t="n">
        <v>538.02379439</v>
      </c>
      <c r="L7" s="20" t="n">
        <v>3.79288203</v>
      </c>
      <c r="M7" s="18" t="n">
        <v>450.87490711</v>
      </c>
      <c r="N7" s="20" t="n">
        <v>3.97931916</v>
      </c>
      <c r="O7" s="18" t="s">
        <v>481</v>
      </c>
      <c r="P7" s="20" t="s">
        <v>481</v>
      </c>
      <c r="Q7" s="18" t="s">
        <v>481</v>
      </c>
      <c r="R7" s="20" t="s">
        <v>481</v>
      </c>
      <c r="S7" s="18" t="s">
        <v>481</v>
      </c>
      <c r="T7" s="20" t="s">
        <v>481</v>
      </c>
      <c r="U7" s="18" t="n">
        <v>474.72242587</v>
      </c>
      <c r="V7" s="20" t="n">
        <v>7.73009872</v>
      </c>
    </row>
    <row r="8" spans="1:22">
      <c r="A8" s="15" t="s">
        <v>483</v>
      </c>
      <c r="B8" s="17" t="n">
        <v>7007</v>
      </c>
      <c r="C8" s="18">
        <f>(113.0/B8*100)</f>
        <v/>
      </c>
      <c r="D8" s="19" t="n">
        <v>6894</v>
      </c>
      <c r="E8" s="18" t="n">
        <v>494.8653424</v>
      </c>
      <c r="F8" s="20" t="n">
        <v>4.68893639</v>
      </c>
      <c r="G8" s="18" t="n">
        <v>502.93838261</v>
      </c>
      <c r="H8" s="20" t="n">
        <v>4.25361888</v>
      </c>
      <c r="I8" s="18" t="n">
        <v>513.54458748</v>
      </c>
      <c r="J8" s="20" t="n">
        <v>3.71582017</v>
      </c>
      <c r="K8" s="18" t="n">
        <v>516.37991572</v>
      </c>
      <c r="L8" s="20" t="n">
        <v>5.17767023</v>
      </c>
      <c r="M8" s="18" t="n">
        <v>410.33790904</v>
      </c>
      <c r="N8" s="20" t="n">
        <v>4.41162932</v>
      </c>
      <c r="O8" s="18" t="s">
        <v>481</v>
      </c>
      <c r="P8" s="20" t="s">
        <v>481</v>
      </c>
      <c r="Q8" s="18" t="n">
        <v>361.38025951</v>
      </c>
      <c r="R8" s="20" t="n">
        <v>22.72565673</v>
      </c>
      <c r="S8" s="18" t="s">
        <v>481</v>
      </c>
      <c r="T8" s="20" t="s">
        <v>481</v>
      </c>
      <c r="U8" s="18" t="n">
        <v>412.33524611</v>
      </c>
      <c r="V8" s="20" t="n">
        <v>8.091049229999999</v>
      </c>
    </row>
    <row r="9" spans="1:22">
      <c r="A9" s="15" t="s">
        <v>484</v>
      </c>
      <c r="B9" s="17" t="n">
        <v>9651</v>
      </c>
      <c r="C9" s="18">
        <f>(574.0/B9*100)</f>
        <v/>
      </c>
      <c r="D9" s="19" t="n">
        <v>9077</v>
      </c>
      <c r="E9" s="18" t="n">
        <v>523.01120334</v>
      </c>
      <c r="F9" s="20" t="n">
        <v>2.44649902</v>
      </c>
      <c r="G9" s="18" t="n">
        <v>520.2899542</v>
      </c>
      <c r="H9" s="20" t="n">
        <v>2.62215681</v>
      </c>
      <c r="I9" s="18" t="n">
        <v>519.02639408</v>
      </c>
      <c r="J9" s="20" t="n">
        <v>4.23394571</v>
      </c>
      <c r="K9" s="18" t="n">
        <v>499.5670859</v>
      </c>
      <c r="L9" s="20" t="n">
        <v>5.37325573</v>
      </c>
      <c r="M9" s="18" t="n">
        <v>394.33661884</v>
      </c>
      <c r="N9" s="20" t="n">
        <v>6.36348139</v>
      </c>
      <c r="O9" s="18" t="s">
        <v>481</v>
      </c>
      <c r="P9" s="20" t="s">
        <v>481</v>
      </c>
      <c r="Q9" s="18" t="n">
        <v>347.7815185</v>
      </c>
      <c r="R9" s="20" t="n">
        <v>11.20716786</v>
      </c>
      <c r="S9" s="18" t="s">
        <v>481</v>
      </c>
      <c r="T9" s="20" t="s">
        <v>481</v>
      </c>
      <c r="U9" s="18" t="n">
        <v>430.84539675</v>
      </c>
      <c r="V9" s="20" t="n">
        <v>4.60691079</v>
      </c>
    </row>
    <row r="10" spans="1:22">
      <c r="A10" s="15" t="s">
        <v>485</v>
      </c>
      <c r="B10" s="17" t="n">
        <v>20058</v>
      </c>
      <c r="C10" s="18">
        <f>(555.0/B10*100)</f>
        <v/>
      </c>
      <c r="D10" s="19" t="n">
        <v>19503</v>
      </c>
      <c r="E10" s="18" t="n">
        <v>531.4352844</v>
      </c>
      <c r="F10" s="20" t="n">
        <v>4.0176638</v>
      </c>
      <c r="G10" s="18" t="n">
        <v>528.03440245</v>
      </c>
      <c r="H10" s="20" t="n">
        <v>2.61245678</v>
      </c>
      <c r="I10" s="18" t="n">
        <v>541.43539982</v>
      </c>
      <c r="J10" s="20" t="n">
        <v>2.51441984</v>
      </c>
      <c r="K10" s="18" t="n">
        <v>541.9301776900001</v>
      </c>
      <c r="L10" s="20" t="n">
        <v>3.84786253</v>
      </c>
      <c r="M10" s="18" t="n">
        <v>453.64943714</v>
      </c>
      <c r="N10" s="20" t="n">
        <v>6.7129813</v>
      </c>
      <c r="O10" s="18" t="s">
        <v>481</v>
      </c>
      <c r="P10" s="20" t="s">
        <v>481</v>
      </c>
      <c r="Q10" s="18" t="s">
        <v>481</v>
      </c>
      <c r="R10" s="20" t="s">
        <v>481</v>
      </c>
      <c r="S10" s="18" t="s">
        <v>481</v>
      </c>
      <c r="T10" s="20" t="s">
        <v>481</v>
      </c>
      <c r="U10" s="18" t="n">
        <v>459.58197314</v>
      </c>
      <c r="V10" s="20" t="n">
        <v>8.409940690000001</v>
      </c>
    </row>
    <row r="11" spans="1:22">
      <c r="A11" s="15" t="s">
        <v>486</v>
      </c>
      <c r="B11" s="17" t="n">
        <v>7053</v>
      </c>
      <c r="C11" s="18">
        <f>(154.0/B11*100)</f>
        <v/>
      </c>
      <c r="D11" s="19" t="n">
        <v>6899</v>
      </c>
      <c r="E11" s="18" t="n">
        <v>459.02180195</v>
      </c>
      <c r="F11" s="20" t="n">
        <v>4.17549781</v>
      </c>
      <c r="G11" s="18" t="n">
        <v>452.94473571</v>
      </c>
      <c r="H11" s="20" t="n">
        <v>3.62249691</v>
      </c>
      <c r="I11" s="18" t="n">
        <v>480.50137254</v>
      </c>
      <c r="J11" s="20" t="n">
        <v>3.48332564</v>
      </c>
      <c r="K11" s="18" t="n">
        <v>474.29413031</v>
      </c>
      <c r="L11" s="20" t="n">
        <v>4.65362021</v>
      </c>
      <c r="M11" s="18" t="n">
        <v>413.12735541</v>
      </c>
      <c r="N11" s="20" t="n">
        <v>5.33297846</v>
      </c>
      <c r="O11" s="18" t="s">
        <v>481</v>
      </c>
      <c r="P11" s="20" t="s">
        <v>481</v>
      </c>
      <c r="Q11" s="18" t="s">
        <v>481</v>
      </c>
      <c r="R11" s="20" t="s">
        <v>481</v>
      </c>
      <c r="S11" s="18" t="s">
        <v>481</v>
      </c>
      <c r="T11" s="20" t="s">
        <v>481</v>
      </c>
      <c r="U11" s="18" t="n">
        <v>417.15871978</v>
      </c>
      <c r="V11" s="20" t="n">
        <v>8.271122269999999</v>
      </c>
    </row>
    <row r="12" spans="1:22">
      <c r="A12" s="15" t="s">
        <v>487</v>
      </c>
      <c r="B12" s="17" t="n">
        <v>6894</v>
      </c>
      <c r="C12" s="18">
        <f>(59.0/B12*100)</f>
        <v/>
      </c>
      <c r="D12" s="19" t="n">
        <v>6835</v>
      </c>
      <c r="E12" s="18" t="n">
        <v>486.05779074</v>
      </c>
      <c r="F12" s="20" t="n">
        <v>4.49546472</v>
      </c>
      <c r="G12" s="18" t="n">
        <v>489.45035116</v>
      </c>
      <c r="H12" s="20" t="n">
        <v>2.98876003</v>
      </c>
      <c r="I12" s="18" t="n">
        <v>512.7988996399999</v>
      </c>
      <c r="J12" s="20" t="n">
        <v>3.33263369</v>
      </c>
      <c r="K12" s="18" t="n">
        <v>515.62923199</v>
      </c>
      <c r="L12" s="20" t="n">
        <v>4.97089781</v>
      </c>
      <c r="M12" s="18" t="n">
        <v>398.45973425</v>
      </c>
      <c r="N12" s="20" t="n">
        <v>7.99109385</v>
      </c>
      <c r="O12" s="18" t="s">
        <v>481</v>
      </c>
      <c r="P12" s="20" t="s">
        <v>481</v>
      </c>
      <c r="Q12" s="18" t="n">
        <v>332.31014509</v>
      </c>
      <c r="R12" s="20" t="n">
        <v>18.34291261</v>
      </c>
      <c r="S12" s="18" t="s">
        <v>481</v>
      </c>
      <c r="T12" s="20" t="s">
        <v>481</v>
      </c>
      <c r="U12" s="18" t="n">
        <v>410.37101441</v>
      </c>
      <c r="V12" s="20" t="n">
        <v>11.41188453</v>
      </c>
    </row>
    <row r="13" spans="1:22">
      <c r="A13" s="15" t="s">
        <v>488</v>
      </c>
      <c r="B13" s="17" t="n">
        <v>7161</v>
      </c>
      <c r="C13" s="18">
        <f>(184.0/B13*100)</f>
        <v/>
      </c>
      <c r="D13" s="19" t="n">
        <v>6977</v>
      </c>
      <c r="E13" s="18" t="n">
        <v>486.00922649</v>
      </c>
      <c r="F13" s="20" t="n">
        <v>5.2327132</v>
      </c>
      <c r="G13" s="18" t="n">
        <v>495.09342143</v>
      </c>
      <c r="H13" s="20" t="n">
        <v>3.2463171</v>
      </c>
      <c r="I13" s="18" t="n">
        <v>516.1267332800001</v>
      </c>
      <c r="J13" s="20" t="n">
        <v>3.21564366</v>
      </c>
      <c r="K13" s="18" t="n">
        <v>530.87388719</v>
      </c>
      <c r="L13" s="20" t="n">
        <v>3.63862009</v>
      </c>
      <c r="M13" s="18" t="n">
        <v>408.4497126</v>
      </c>
      <c r="N13" s="20" t="n">
        <v>11.09739784</v>
      </c>
      <c r="O13" s="18" t="s">
        <v>481</v>
      </c>
      <c r="P13" s="20" t="s">
        <v>481</v>
      </c>
      <c r="Q13" s="18" t="n">
        <v>407.4699787</v>
      </c>
      <c r="R13" s="20" t="n">
        <v>6.79601306</v>
      </c>
      <c r="S13" s="18" t="s">
        <v>481</v>
      </c>
      <c r="T13" s="20" t="s">
        <v>481</v>
      </c>
      <c r="U13" s="18" t="n">
        <v>408.8413363</v>
      </c>
      <c r="V13" s="20" t="n">
        <v>10.06824196</v>
      </c>
    </row>
    <row r="14" spans="1:22">
      <c r="A14" s="15" t="s">
        <v>489</v>
      </c>
      <c r="B14" s="17" t="n">
        <v>5587</v>
      </c>
      <c r="C14" s="18">
        <f>(82.0/B14*100)</f>
        <v/>
      </c>
      <c r="D14" s="19" t="n">
        <v>5505</v>
      </c>
      <c r="E14" s="18" t="n">
        <v>526.82958249</v>
      </c>
      <c r="F14" s="20" t="n">
        <v>2.79276284</v>
      </c>
      <c r="G14" s="18" t="n">
        <v>508.61749553</v>
      </c>
      <c r="H14" s="20" t="n">
        <v>3.22492613</v>
      </c>
      <c r="I14" s="18" t="n">
        <v>533.39859027</v>
      </c>
      <c r="J14" s="20" t="n">
        <v>3.63339626</v>
      </c>
      <c r="K14" s="18" t="n">
        <v>546.28525121</v>
      </c>
      <c r="L14" s="20" t="n">
        <v>5.47979401</v>
      </c>
      <c r="M14" s="18" t="n">
        <v>441.30811903</v>
      </c>
      <c r="N14" s="20" t="n">
        <v>11.03084771</v>
      </c>
      <c r="O14" s="18" t="s">
        <v>481</v>
      </c>
      <c r="P14" s="20" t="s">
        <v>481</v>
      </c>
      <c r="Q14" s="18" t="s">
        <v>481</v>
      </c>
      <c r="R14" s="20" t="s">
        <v>481</v>
      </c>
      <c r="S14" s="18" t="s">
        <v>481</v>
      </c>
      <c r="T14" s="20" t="s">
        <v>481</v>
      </c>
      <c r="U14" s="18" t="n">
        <v>437.30049815</v>
      </c>
      <c r="V14" s="20" t="n">
        <v>15.8285773</v>
      </c>
    </row>
    <row r="15" spans="1:22">
      <c r="A15" s="15" t="s">
        <v>490</v>
      </c>
      <c r="B15" s="17" t="n">
        <v>5882</v>
      </c>
      <c r="C15" s="18">
        <f>(91.0/B15*100)</f>
        <v/>
      </c>
      <c r="D15" s="19" t="n">
        <v>5791</v>
      </c>
      <c r="E15" s="18" t="n">
        <v>512.87565671</v>
      </c>
      <c r="F15" s="20" t="n">
        <v>3.54596745</v>
      </c>
      <c r="G15" s="18" t="n">
        <v>528.24849242</v>
      </c>
      <c r="H15" s="20" t="n">
        <v>3.11502963</v>
      </c>
      <c r="I15" s="18" t="n">
        <v>547.42586891</v>
      </c>
      <c r="J15" s="20" t="n">
        <v>3.24872392</v>
      </c>
      <c r="K15" s="18" t="n">
        <v>544.03177754</v>
      </c>
      <c r="L15" s="20" t="n">
        <v>6.59583635</v>
      </c>
      <c r="M15" s="18" t="n">
        <v>427.85194516</v>
      </c>
      <c r="N15" s="20" t="n">
        <v>13.33750715</v>
      </c>
      <c r="O15" s="18" t="s">
        <v>481</v>
      </c>
      <c r="P15" s="20" t="s">
        <v>481</v>
      </c>
      <c r="Q15" s="18" t="n">
        <v>367.66871077</v>
      </c>
      <c r="R15" s="20" t="n">
        <v>14.82638214</v>
      </c>
      <c r="S15" s="18" t="s">
        <v>481</v>
      </c>
      <c r="T15" s="20" t="s">
        <v>481</v>
      </c>
      <c r="U15" s="18" t="n">
        <v>482.07534082</v>
      </c>
      <c r="V15" s="20" t="n">
        <v>9.177670790000001</v>
      </c>
    </row>
    <row r="16" spans="1:22">
      <c r="A16" s="15" t="s">
        <v>491</v>
      </c>
      <c r="B16" s="17" t="n">
        <v>6108</v>
      </c>
      <c r="C16" s="18">
        <f>(138.0/B16*100)</f>
        <v/>
      </c>
      <c r="D16" s="19" t="n">
        <v>5970</v>
      </c>
      <c r="E16" s="18" t="n">
        <v>509.44318195</v>
      </c>
      <c r="F16" s="20" t="n">
        <v>3.8427874</v>
      </c>
      <c r="G16" s="18" t="n">
        <v>514.0002836800001</v>
      </c>
      <c r="H16" s="20" t="n">
        <v>3.296352</v>
      </c>
      <c r="I16" s="18" t="n">
        <v>529.80973124</v>
      </c>
      <c r="J16" s="20" t="n">
        <v>3.03210756</v>
      </c>
      <c r="K16" s="18" t="n">
        <v>506.70778635</v>
      </c>
      <c r="L16" s="20" t="n">
        <v>5.07979144</v>
      </c>
      <c r="M16" s="18" t="n">
        <v>381.32610846</v>
      </c>
      <c r="N16" s="20" t="n">
        <v>9.03415012</v>
      </c>
      <c r="O16" s="18" t="s">
        <v>481</v>
      </c>
      <c r="P16" s="20" t="s">
        <v>481</v>
      </c>
      <c r="Q16" s="18" t="s">
        <v>481</v>
      </c>
      <c r="R16" s="20" t="s">
        <v>481</v>
      </c>
      <c r="S16" s="18" t="s">
        <v>481</v>
      </c>
      <c r="T16" s="20" t="s">
        <v>481</v>
      </c>
      <c r="U16" s="18" t="n">
        <v>398.07009318</v>
      </c>
      <c r="V16" s="20" t="n">
        <v>10.93053053</v>
      </c>
    </row>
    <row r="17" spans="1:22">
      <c r="A17" s="15" t="s">
        <v>492</v>
      </c>
      <c r="B17" s="17" t="n">
        <v>6504</v>
      </c>
      <c r="C17" s="18">
        <f>(1734.0/B17*100)</f>
        <v/>
      </c>
      <c r="D17" s="19" t="n">
        <v>4770</v>
      </c>
      <c r="E17" s="18" t="n">
        <v>512.03712234</v>
      </c>
      <c r="F17" s="20" t="n">
        <v>4.79510981</v>
      </c>
      <c r="G17" s="18" t="n">
        <v>513.44134825</v>
      </c>
      <c r="H17" s="20" t="n">
        <v>4.01185182</v>
      </c>
      <c r="I17" s="18" t="n">
        <v>556.3677852</v>
      </c>
      <c r="J17" s="20" t="n">
        <v>3.70652346</v>
      </c>
      <c r="K17" s="18" t="n">
        <v>560.86510255</v>
      </c>
      <c r="L17" s="20" t="n">
        <v>5.91578753</v>
      </c>
      <c r="M17" s="18" t="n">
        <v>421.3677583</v>
      </c>
      <c r="N17" s="20" t="n">
        <v>11.78783625</v>
      </c>
      <c r="O17" s="18" t="s">
        <v>481</v>
      </c>
      <c r="P17" s="20" t="s">
        <v>481</v>
      </c>
      <c r="Q17" s="18" t="n">
        <v>338.260297</v>
      </c>
      <c r="R17" s="20" t="n">
        <v>14.23011861</v>
      </c>
      <c r="S17" s="18" t="s">
        <v>481</v>
      </c>
      <c r="T17" s="20" t="s">
        <v>481</v>
      </c>
      <c r="U17" s="18" t="n">
        <v>451.36302133</v>
      </c>
      <c r="V17" s="20" t="n">
        <v>7.53342702</v>
      </c>
    </row>
    <row r="18" spans="1:22">
      <c r="A18" s="15" t="s">
        <v>493</v>
      </c>
      <c r="B18" s="17" t="n">
        <v>5532</v>
      </c>
      <c r="C18" s="18">
        <f>(31.0/B18*100)</f>
        <v/>
      </c>
      <c r="D18" s="19" t="n">
        <v>5501</v>
      </c>
      <c r="E18" s="18" t="n">
        <v>461.38057877</v>
      </c>
      <c r="F18" s="20" t="n">
        <v>5.85707567</v>
      </c>
      <c r="G18" s="18" t="n">
        <v>462.7861574</v>
      </c>
      <c r="H18" s="20" t="n">
        <v>4.74160374</v>
      </c>
      <c r="I18" s="18" t="n">
        <v>487.42673476</v>
      </c>
      <c r="J18" s="20" t="n">
        <v>5.09268659</v>
      </c>
      <c r="K18" s="18" t="n">
        <v>490.61413851</v>
      </c>
      <c r="L18" s="20" t="n">
        <v>4.68074721</v>
      </c>
      <c r="M18" s="18" t="n">
        <v>384.05732268</v>
      </c>
      <c r="N18" s="20" t="n">
        <v>8.562141260000001</v>
      </c>
      <c r="O18" s="18" t="s">
        <v>481</v>
      </c>
      <c r="P18" s="20" t="s">
        <v>481</v>
      </c>
      <c r="Q18" s="18" t="s">
        <v>481</v>
      </c>
      <c r="R18" s="20" t="s">
        <v>481</v>
      </c>
      <c r="S18" s="18" t="s">
        <v>481</v>
      </c>
      <c r="T18" s="20" t="s">
        <v>481</v>
      </c>
      <c r="U18" s="18" t="n">
        <v>367.23008138</v>
      </c>
      <c r="V18" s="20" t="n">
        <v>10.68506426</v>
      </c>
    </row>
    <row r="19" spans="1:22">
      <c r="A19" s="15" t="s">
        <v>494</v>
      </c>
      <c r="B19" s="17" t="n">
        <v>5658</v>
      </c>
      <c r="C19" s="18">
        <f>(285.0/B19*100)</f>
        <v/>
      </c>
      <c r="D19" s="19" t="n">
        <v>5373</v>
      </c>
      <c r="E19" s="18" t="n">
        <v>472.5944597</v>
      </c>
      <c r="F19" s="20" t="n">
        <v>4.12510468</v>
      </c>
      <c r="G19" s="18" t="n">
        <v>460.39944148</v>
      </c>
      <c r="H19" s="20" t="n">
        <v>3.51467548</v>
      </c>
      <c r="I19" s="18" t="n">
        <v>487.12766126</v>
      </c>
      <c r="J19" s="20" t="n">
        <v>4.02056607</v>
      </c>
      <c r="K19" s="18" t="n">
        <v>499.62475247</v>
      </c>
      <c r="L19" s="20" t="n">
        <v>5.36089713</v>
      </c>
      <c r="M19" s="18" t="n">
        <v>460.09464118</v>
      </c>
      <c r="N19" s="20" t="n">
        <v>9.06619712</v>
      </c>
      <c r="O19" s="18" t="s">
        <v>481</v>
      </c>
      <c r="P19" s="20" t="s">
        <v>481</v>
      </c>
      <c r="Q19" s="18" t="s">
        <v>481</v>
      </c>
      <c r="R19" s="20" t="s">
        <v>481</v>
      </c>
      <c r="S19" s="18" t="s">
        <v>481</v>
      </c>
      <c r="T19" s="20" t="s">
        <v>481</v>
      </c>
      <c r="U19" s="18" t="n">
        <v>397.83655133</v>
      </c>
      <c r="V19" s="20" t="n">
        <v>9.58898314</v>
      </c>
    </row>
    <row r="20" spans="1:22">
      <c r="A20" s="15" t="s">
        <v>495</v>
      </c>
      <c r="B20" s="17" t="n">
        <v>3371</v>
      </c>
      <c r="C20" s="18">
        <f>(75.0/B20*100)</f>
        <v/>
      </c>
      <c r="D20" s="19" t="n">
        <v>3296</v>
      </c>
      <c r="E20" s="18" t="n">
        <v>483.68021118</v>
      </c>
      <c r="F20" s="20" t="n">
        <v>4.89457377</v>
      </c>
      <c r="G20" s="18" t="n">
        <v>476.30092654</v>
      </c>
      <c r="H20" s="20" t="n">
        <v>3.49710448</v>
      </c>
      <c r="I20" s="18" t="n">
        <v>502.24034742</v>
      </c>
      <c r="J20" s="20" t="n">
        <v>4.05071959</v>
      </c>
      <c r="K20" s="18" t="n">
        <v>511.12455203</v>
      </c>
      <c r="L20" s="20" t="n">
        <v>5.93428708</v>
      </c>
      <c r="M20" s="18" t="n">
        <v>405.22087886</v>
      </c>
      <c r="N20" s="20" t="n">
        <v>6.65394786</v>
      </c>
      <c r="O20" s="18" t="s">
        <v>481</v>
      </c>
      <c r="P20" s="20" t="s">
        <v>481</v>
      </c>
      <c r="Q20" s="18" t="s">
        <v>481</v>
      </c>
      <c r="R20" s="20" t="s">
        <v>481</v>
      </c>
      <c r="S20" s="18" t="s">
        <v>481</v>
      </c>
      <c r="T20" s="20" t="s">
        <v>481</v>
      </c>
      <c r="U20" s="18" t="n">
        <v>437.37732617</v>
      </c>
      <c r="V20" s="20" t="n">
        <v>11.56404567</v>
      </c>
    </row>
    <row r="21" spans="1:22">
      <c r="A21" s="15" t="s">
        <v>496</v>
      </c>
      <c r="B21" s="17" t="n">
        <v>5741</v>
      </c>
      <c r="C21" s="18">
        <f>(53.0/B21*100)</f>
        <v/>
      </c>
      <c r="D21" s="19" t="n">
        <v>5688</v>
      </c>
      <c r="E21" s="18" t="n">
        <v>530.60116336</v>
      </c>
      <c r="F21" s="20" t="n">
        <v>3.80533828</v>
      </c>
      <c r="G21" s="18" t="n">
        <v>518.37805523</v>
      </c>
      <c r="H21" s="20" t="n">
        <v>3.0152143</v>
      </c>
      <c r="I21" s="18" t="n">
        <v>535.38320245</v>
      </c>
      <c r="J21" s="20" t="n">
        <v>2.69674915</v>
      </c>
      <c r="K21" s="18" t="n">
        <v>538.06554156</v>
      </c>
      <c r="L21" s="20" t="n">
        <v>4.30297606</v>
      </c>
      <c r="M21" s="18" t="n">
        <v>460.50425535</v>
      </c>
      <c r="N21" s="20" t="n">
        <v>6.50407017</v>
      </c>
      <c r="O21" s="18" t="s">
        <v>481</v>
      </c>
      <c r="P21" s="20" t="s">
        <v>481</v>
      </c>
      <c r="Q21" s="18" t="s">
        <v>481</v>
      </c>
      <c r="R21" s="20" t="s">
        <v>481</v>
      </c>
      <c r="S21" s="18" t="s">
        <v>481</v>
      </c>
      <c r="T21" s="20" t="s">
        <v>481</v>
      </c>
      <c r="U21" s="18" t="n">
        <v>460.03384456</v>
      </c>
      <c r="V21" s="20" t="n">
        <v>10.96498195</v>
      </c>
    </row>
    <row r="22" spans="1:22">
      <c r="A22" s="15" t="s">
        <v>497</v>
      </c>
      <c r="B22" s="17" t="n">
        <v>6598</v>
      </c>
      <c r="C22" s="18">
        <f>(37.0/B22*100)</f>
        <v/>
      </c>
      <c r="D22" s="19" t="n">
        <v>6561</v>
      </c>
      <c r="E22" s="18" t="n">
        <v>476.80917563</v>
      </c>
      <c r="F22" s="20" t="n">
        <v>5.43204704</v>
      </c>
      <c r="G22" s="18" t="n">
        <v>481.41486445</v>
      </c>
      <c r="H22" s="20" t="n">
        <v>4.66454006</v>
      </c>
      <c r="I22" s="18" t="n">
        <v>505.51301575</v>
      </c>
      <c r="J22" s="20" t="n">
        <v>5.29020409</v>
      </c>
      <c r="K22" s="18" t="n">
        <v>506.35829643</v>
      </c>
      <c r="L22" s="20" t="n">
        <v>6.41689309</v>
      </c>
      <c r="M22" s="18" t="n">
        <v>419.58566859</v>
      </c>
      <c r="N22" s="20" t="n">
        <v>15.2592962</v>
      </c>
      <c r="O22" s="18" t="s">
        <v>481</v>
      </c>
      <c r="P22" s="20" t="s">
        <v>481</v>
      </c>
      <c r="Q22" s="18" t="n">
        <v>481.75555063</v>
      </c>
      <c r="R22" s="20" t="n">
        <v>8.711038220000001</v>
      </c>
      <c r="S22" s="18" t="s">
        <v>481</v>
      </c>
      <c r="T22" s="20" t="s">
        <v>481</v>
      </c>
      <c r="U22" s="18" t="n">
        <v>403.63500231</v>
      </c>
      <c r="V22" s="20" t="n">
        <v>11.07053172</v>
      </c>
    </row>
    <row r="23" spans="1:22">
      <c r="A23" s="15" t="s">
        <v>498</v>
      </c>
      <c r="B23" s="17" t="n">
        <v>11583</v>
      </c>
      <c r="C23" s="18">
        <f>(254.0/B23*100)</f>
        <v/>
      </c>
      <c r="D23" s="19" t="n">
        <v>11329</v>
      </c>
      <c r="E23" s="18" t="n">
        <v>486.73131932</v>
      </c>
      <c r="F23" s="20" t="n">
        <v>4.08938921</v>
      </c>
      <c r="G23" s="18" t="n">
        <v>480.82874213</v>
      </c>
      <c r="H23" s="20" t="n">
        <v>3.42178047</v>
      </c>
      <c r="I23" s="18" t="n">
        <v>504.72046119</v>
      </c>
      <c r="J23" s="20" t="n">
        <v>3.59744821</v>
      </c>
      <c r="K23" s="18" t="n">
        <v>503.35145088</v>
      </c>
      <c r="L23" s="20" t="n">
        <v>4.62227205</v>
      </c>
      <c r="M23" s="18" t="n">
        <v>436.39321419</v>
      </c>
      <c r="N23" s="20" t="n">
        <v>6.25548004</v>
      </c>
      <c r="O23" s="18" t="s">
        <v>481</v>
      </c>
      <c r="P23" s="20" t="s">
        <v>481</v>
      </c>
      <c r="Q23" s="18" t="s">
        <v>481</v>
      </c>
      <c r="R23" s="20" t="s">
        <v>481</v>
      </c>
      <c r="S23" s="18" t="s">
        <v>481</v>
      </c>
      <c r="T23" s="20" t="s">
        <v>481</v>
      </c>
      <c r="U23" s="18" t="n">
        <v>401.68108161</v>
      </c>
      <c r="V23" s="20" t="n">
        <v>13.90251537</v>
      </c>
    </row>
    <row r="24" spans="1:22">
      <c r="A24" s="15" t="s">
        <v>499</v>
      </c>
      <c r="B24" s="17" t="n">
        <v>6647</v>
      </c>
      <c r="C24" s="18">
        <f>(8.0/B24*100)</f>
        <v/>
      </c>
      <c r="D24" s="19" t="n">
        <v>6639</v>
      </c>
      <c r="E24" s="18" t="n">
        <v>516.4862867000001</v>
      </c>
      <c r="F24" s="20" t="n">
        <v>4.26715036</v>
      </c>
      <c r="G24" s="18" t="n">
        <v>511.4812525</v>
      </c>
      <c r="H24" s="20" t="n">
        <v>3.42970684</v>
      </c>
      <c r="I24" s="18" t="n">
        <v>518.29968824</v>
      </c>
      <c r="J24" s="20" t="n">
        <v>3.73865337</v>
      </c>
      <c r="K24" s="18" t="n">
        <v>532.04126674</v>
      </c>
      <c r="L24" s="20" t="n">
        <v>4.47192807</v>
      </c>
      <c r="M24" s="18" t="n">
        <v>470.10022337</v>
      </c>
      <c r="N24" s="20" t="n">
        <v>16.01405269</v>
      </c>
      <c r="O24" s="18" t="s">
        <v>481</v>
      </c>
      <c r="P24" s="20" t="s">
        <v>481</v>
      </c>
      <c r="Q24" s="18" t="s">
        <v>481</v>
      </c>
      <c r="R24" s="20" t="s">
        <v>481</v>
      </c>
      <c r="S24" s="18" t="s">
        <v>481</v>
      </c>
      <c r="T24" s="20" t="s">
        <v>481</v>
      </c>
      <c r="U24" s="18" t="n">
        <v>427.46579831</v>
      </c>
      <c r="V24" s="20" t="n">
        <v>14.15884449</v>
      </c>
    </row>
    <row r="25" spans="1:22">
      <c r="A25" s="15" t="s">
        <v>500</v>
      </c>
      <c r="B25" s="17" t="n">
        <v>5581</v>
      </c>
      <c r="C25" s="18">
        <f>(25.0/B25*100)</f>
        <v/>
      </c>
      <c r="D25" s="19" t="n">
        <v>5556</v>
      </c>
      <c r="E25" s="18" t="n">
        <v>519.49600744</v>
      </c>
      <c r="F25" s="20" t="n">
        <v>6.02444243</v>
      </c>
      <c r="G25" s="18" t="n">
        <v>513.98888818</v>
      </c>
      <c r="H25" s="20" t="n">
        <v>3.9788656</v>
      </c>
      <c r="I25" s="18" t="n">
        <v>535.0148477400001</v>
      </c>
      <c r="J25" s="20" t="n">
        <v>4.06911924</v>
      </c>
      <c r="K25" s="18" t="n">
        <v>540.10345554</v>
      </c>
      <c r="L25" s="20" t="n">
        <v>5.63752532</v>
      </c>
      <c r="M25" s="18" t="n">
        <v>421.68171102</v>
      </c>
      <c r="N25" s="20" t="n">
        <v>6.83880854</v>
      </c>
      <c r="O25" s="18" t="s">
        <v>481</v>
      </c>
      <c r="P25" s="20" t="s">
        <v>481</v>
      </c>
      <c r="Q25" s="18" t="s">
        <v>481</v>
      </c>
      <c r="R25" s="20" t="s">
        <v>481</v>
      </c>
      <c r="S25" s="18" t="s">
        <v>481</v>
      </c>
      <c r="T25" s="20" t="s">
        <v>481</v>
      </c>
      <c r="U25" s="18" t="n">
        <v>455.451661</v>
      </c>
      <c r="V25" s="20" t="n">
        <v>28.95472319</v>
      </c>
    </row>
    <row r="26" spans="1:22">
      <c r="A26" s="15" t="s">
        <v>501</v>
      </c>
      <c r="B26" s="17" t="n">
        <v>4869</v>
      </c>
      <c r="C26" s="18">
        <f>(66.0/B26*100)</f>
        <v/>
      </c>
      <c r="D26" s="19" t="n">
        <v>4803</v>
      </c>
      <c r="E26" s="18" t="n">
        <v>475.56290638</v>
      </c>
      <c r="F26" s="20" t="n">
        <v>5.56766268</v>
      </c>
      <c r="G26" s="18" t="n">
        <v>472.85470953</v>
      </c>
      <c r="H26" s="20" t="n">
        <v>3.59588574</v>
      </c>
      <c r="I26" s="18" t="n">
        <v>492.71727536</v>
      </c>
      <c r="J26" s="20" t="n">
        <v>2.52000979</v>
      </c>
      <c r="K26" s="18" t="n">
        <v>513.24322452</v>
      </c>
      <c r="L26" s="20" t="n">
        <v>3.43566051</v>
      </c>
      <c r="M26" s="18" t="n">
        <v>467.99747676</v>
      </c>
      <c r="N26" s="20" t="n">
        <v>7.60690177</v>
      </c>
      <c r="O26" s="18" t="s">
        <v>481</v>
      </c>
      <c r="P26" s="20" t="s">
        <v>481</v>
      </c>
      <c r="Q26" s="18" t="s">
        <v>481</v>
      </c>
      <c r="R26" s="20" t="s">
        <v>481</v>
      </c>
      <c r="S26" s="18" t="s">
        <v>481</v>
      </c>
      <c r="T26" s="20" t="s">
        <v>481</v>
      </c>
      <c r="U26" s="18" t="n">
        <v>430.60766201</v>
      </c>
      <c r="V26" s="20" t="n">
        <v>11.55203137</v>
      </c>
    </row>
    <row r="27" spans="1:22">
      <c r="A27" s="15" t="s">
        <v>502</v>
      </c>
      <c r="B27" s="17" t="n">
        <v>5299</v>
      </c>
      <c r="C27" s="18">
        <f>(94.0/B27*100)</f>
        <v/>
      </c>
      <c r="D27" s="19" t="n">
        <v>5205</v>
      </c>
      <c r="E27" s="18" t="n">
        <v>486.32543417</v>
      </c>
      <c r="F27" s="20" t="n">
        <v>3.36754644</v>
      </c>
      <c r="G27" s="18" t="n">
        <v>485.80787283</v>
      </c>
      <c r="H27" s="20" t="n">
        <v>2.99037497</v>
      </c>
      <c r="I27" s="18" t="n">
        <v>509.17665622</v>
      </c>
      <c r="J27" s="20" t="n">
        <v>3.59192434</v>
      </c>
      <c r="K27" s="18" t="n">
        <v>505.20310684</v>
      </c>
      <c r="L27" s="20" t="n">
        <v>4.38607166</v>
      </c>
      <c r="M27" s="18" t="n">
        <v>420.45359793</v>
      </c>
      <c r="N27" s="20" t="n">
        <v>3.81960599</v>
      </c>
      <c r="O27" s="18" t="s">
        <v>481</v>
      </c>
      <c r="P27" s="20" t="s">
        <v>481</v>
      </c>
      <c r="Q27" s="18" t="s">
        <v>481</v>
      </c>
      <c r="R27" s="20" t="s">
        <v>481</v>
      </c>
      <c r="S27" s="18" t="s">
        <v>481</v>
      </c>
      <c r="T27" s="20" t="s">
        <v>481</v>
      </c>
      <c r="U27" s="18" t="n">
        <v>399.58634779</v>
      </c>
      <c r="V27" s="20" t="n">
        <v>7.87758927</v>
      </c>
    </row>
    <row r="28" spans="1:22">
      <c r="A28" s="15" t="s">
        <v>503</v>
      </c>
      <c r="B28" s="17" t="n">
        <v>7568</v>
      </c>
      <c r="C28" s="18">
        <f>(317.0/B28*100)</f>
        <v/>
      </c>
      <c r="D28" s="19" t="n">
        <v>7251</v>
      </c>
      <c r="E28" s="18" t="n">
        <v>422.41598308</v>
      </c>
      <c r="F28" s="20" t="n">
        <v>4.9080567</v>
      </c>
      <c r="G28" s="18" t="n">
        <v>417.73396577</v>
      </c>
      <c r="H28" s="20" t="n">
        <v>3.3004902</v>
      </c>
      <c r="I28" s="18" t="n">
        <v>436.44983122</v>
      </c>
      <c r="J28" s="20" t="n">
        <v>3.09171364</v>
      </c>
      <c r="K28" s="18" t="n">
        <v>432.12286677</v>
      </c>
      <c r="L28" s="20" t="n">
        <v>3.81392718</v>
      </c>
      <c r="M28" s="18" t="n">
        <v>420.50292955</v>
      </c>
      <c r="N28" s="20" t="n">
        <v>13.30341568</v>
      </c>
      <c r="O28" s="18" t="s">
        <v>481</v>
      </c>
      <c r="P28" s="20" t="s">
        <v>481</v>
      </c>
      <c r="Q28" s="18" t="s">
        <v>481</v>
      </c>
      <c r="R28" s="20" t="s">
        <v>481</v>
      </c>
      <c r="S28" s="18" t="s">
        <v>481</v>
      </c>
      <c r="T28" s="20" t="s">
        <v>481</v>
      </c>
      <c r="U28" s="18" t="n">
        <v>379.54052289</v>
      </c>
      <c r="V28" s="20" t="n">
        <v>8.63346595</v>
      </c>
    </row>
    <row r="29" spans="1:22">
      <c r="A29" s="15" t="s">
        <v>504</v>
      </c>
      <c r="B29" s="17" t="n">
        <v>5385</v>
      </c>
      <c r="C29" s="18">
        <f>(30.0/B29*100)</f>
        <v/>
      </c>
      <c r="D29" s="19" t="n">
        <v>5355</v>
      </c>
      <c r="E29" s="18" t="n">
        <v>504.53207495</v>
      </c>
      <c r="F29" s="20" t="n">
        <v>3.44120819</v>
      </c>
      <c r="G29" s="18" t="n">
        <v>500.49901333</v>
      </c>
      <c r="H29" s="20" t="n">
        <v>3.27072572</v>
      </c>
      <c r="I29" s="18" t="n">
        <v>532.27157636</v>
      </c>
      <c r="J29" s="20" t="n">
        <v>4.55465296</v>
      </c>
      <c r="K29" s="18" t="n">
        <v>547.31454704</v>
      </c>
      <c r="L29" s="20" t="n">
        <v>8.221885629999999</v>
      </c>
      <c r="M29" s="18" t="n">
        <v>500.05950033</v>
      </c>
      <c r="N29" s="20" t="n">
        <v>5.45605007</v>
      </c>
      <c r="O29" s="18" t="s">
        <v>481</v>
      </c>
      <c r="P29" s="20" t="s">
        <v>481</v>
      </c>
      <c r="Q29" s="18" t="n">
        <v>314.02123871</v>
      </c>
      <c r="R29" s="20" t="n">
        <v>13.26138992</v>
      </c>
      <c r="S29" s="18" t="s">
        <v>481</v>
      </c>
      <c r="T29" s="20" t="s">
        <v>481</v>
      </c>
      <c r="U29" s="18" t="n">
        <v>435.41440631</v>
      </c>
      <c r="V29" s="20" t="n">
        <v>11.00430457</v>
      </c>
    </row>
    <row r="30" spans="1:22">
      <c r="A30" s="15" t="s">
        <v>505</v>
      </c>
      <c r="B30" s="17" t="n">
        <v>4520</v>
      </c>
      <c r="C30" s="18">
        <f>(180.0/B30*100)</f>
        <v/>
      </c>
      <c r="D30" s="19" t="n">
        <v>4340</v>
      </c>
      <c r="E30" s="18" t="n">
        <v>518.52355453</v>
      </c>
      <c r="F30" s="20" t="n">
        <v>5.00939646</v>
      </c>
      <c r="G30" s="18" t="n">
        <v>510.55291564</v>
      </c>
      <c r="H30" s="20" t="n">
        <v>3.92165162</v>
      </c>
      <c r="I30" s="18" t="n">
        <v>533.82744886</v>
      </c>
      <c r="J30" s="20" t="n">
        <v>3.46749204</v>
      </c>
      <c r="K30" s="18" t="n">
        <v>537.57719404</v>
      </c>
      <c r="L30" s="20" t="n">
        <v>4.03099625</v>
      </c>
      <c r="M30" s="18" t="n">
        <v>418.7611067</v>
      </c>
      <c r="N30" s="20" t="n">
        <v>6.04878688</v>
      </c>
      <c r="O30" s="18" t="s">
        <v>481</v>
      </c>
      <c r="P30" s="20" t="s">
        <v>481</v>
      </c>
      <c r="Q30" s="18" t="s">
        <v>481</v>
      </c>
      <c r="R30" s="20" t="s">
        <v>481</v>
      </c>
      <c r="S30" s="18" t="s">
        <v>481</v>
      </c>
      <c r="T30" s="20" t="s">
        <v>481</v>
      </c>
      <c r="U30" s="18" t="n">
        <v>423.6840076</v>
      </c>
      <c r="V30" s="20" t="n">
        <v>9.33254326</v>
      </c>
    </row>
    <row r="31" spans="1:22">
      <c r="A31" s="15" t="s">
        <v>506</v>
      </c>
      <c r="B31" s="17" t="n">
        <v>5456</v>
      </c>
      <c r="C31" s="18">
        <f>(141.0/B31*100)</f>
        <v/>
      </c>
      <c r="D31" s="19" t="n">
        <v>5315</v>
      </c>
      <c r="E31" s="18" t="n">
        <v>492.91234946</v>
      </c>
      <c r="F31" s="20" t="n">
        <v>4.98161507</v>
      </c>
      <c r="G31" s="18" t="n">
        <v>503.73367443</v>
      </c>
      <c r="H31" s="20" t="n">
        <v>2.8752201</v>
      </c>
      <c r="I31" s="18" t="n">
        <v>536.79553871</v>
      </c>
      <c r="J31" s="20" t="n">
        <v>3.75284388</v>
      </c>
      <c r="K31" s="18" t="n">
        <v>543.73029721</v>
      </c>
      <c r="L31" s="20" t="n">
        <v>4.04911651</v>
      </c>
      <c r="M31" s="18" t="s">
        <v>481</v>
      </c>
      <c r="N31" s="20" t="s">
        <v>481</v>
      </c>
      <c r="O31" s="18" t="s">
        <v>481</v>
      </c>
      <c r="P31" s="20" t="s">
        <v>481</v>
      </c>
      <c r="Q31" s="18" t="s">
        <v>481</v>
      </c>
      <c r="R31" s="20" t="s">
        <v>481</v>
      </c>
      <c r="S31" s="18" t="s">
        <v>481</v>
      </c>
      <c r="T31" s="20" t="s">
        <v>481</v>
      </c>
      <c r="U31" s="18" t="n">
        <v>406.32410352</v>
      </c>
      <c r="V31" s="20" t="n">
        <v>8.107791519999999</v>
      </c>
    </row>
    <row r="32" spans="1:22">
      <c r="A32" s="15" t="s">
        <v>507</v>
      </c>
      <c r="B32" s="17" t="n">
        <v>4478</v>
      </c>
      <c r="C32" s="18">
        <f>(6.0/B32*100)</f>
        <v/>
      </c>
      <c r="D32" s="19" t="n">
        <v>4472</v>
      </c>
      <c r="E32" s="18" t="n">
        <v>504.81977153</v>
      </c>
      <c r="F32" s="20" t="n">
        <v>3.6245829</v>
      </c>
      <c r="G32" s="18" t="n">
        <v>500.69187275</v>
      </c>
      <c r="H32" s="20" t="n">
        <v>3.31120221</v>
      </c>
      <c r="I32" s="18" t="n">
        <v>515.26341718</v>
      </c>
      <c r="J32" s="20" t="n">
        <v>3.10810049</v>
      </c>
      <c r="K32" s="18" t="n">
        <v>521.74967717</v>
      </c>
      <c r="L32" s="20" t="n">
        <v>4.31118569</v>
      </c>
      <c r="M32" s="18" t="n">
        <v>418.27699634</v>
      </c>
      <c r="N32" s="20" t="n">
        <v>11.93967801</v>
      </c>
      <c r="O32" s="18" t="s">
        <v>481</v>
      </c>
      <c r="P32" s="20" t="s">
        <v>481</v>
      </c>
      <c r="Q32" s="18" t="s">
        <v>481</v>
      </c>
      <c r="R32" s="20" t="s">
        <v>481</v>
      </c>
      <c r="S32" s="18" t="s">
        <v>481</v>
      </c>
      <c r="T32" s="20" t="s">
        <v>481</v>
      </c>
      <c r="U32" s="18" t="n">
        <v>421.62934997</v>
      </c>
      <c r="V32" s="20" t="n">
        <v>17.82305734</v>
      </c>
    </row>
    <row r="33" spans="1:22">
      <c r="A33" s="15" t="s">
        <v>508</v>
      </c>
      <c r="B33" s="17" t="n">
        <v>7325</v>
      </c>
      <c r="C33" s="18">
        <f>(79.0/B33*100)</f>
        <v/>
      </c>
      <c r="D33" s="19" t="n">
        <v>7246</v>
      </c>
      <c r="E33" s="18" t="n">
        <v>491.29193864</v>
      </c>
      <c r="F33" s="20" t="n">
        <v>6.32520281</v>
      </c>
      <c r="G33" s="18" t="n">
        <v>485.2783383</v>
      </c>
      <c r="H33" s="20" t="n">
        <v>3.86840149</v>
      </c>
      <c r="I33" s="18" t="n">
        <v>498.04832539</v>
      </c>
      <c r="J33" s="20" t="n">
        <v>3.78432576</v>
      </c>
      <c r="K33" s="18" t="n">
        <v>509.92555811</v>
      </c>
      <c r="L33" s="20" t="n">
        <v>4.37515303</v>
      </c>
      <c r="M33" s="18" t="n">
        <v>504.79760102</v>
      </c>
      <c r="N33" s="20" t="n">
        <v>3.40739521</v>
      </c>
      <c r="O33" s="18" t="s">
        <v>481</v>
      </c>
      <c r="P33" s="20" t="s">
        <v>481</v>
      </c>
      <c r="Q33" s="18" t="s">
        <v>481</v>
      </c>
      <c r="R33" s="20" t="s">
        <v>481</v>
      </c>
      <c r="S33" s="18" t="s">
        <v>481</v>
      </c>
      <c r="T33" s="20" t="s">
        <v>481</v>
      </c>
      <c r="U33" s="18" t="n">
        <v>454.31576435</v>
      </c>
      <c r="V33" s="20" t="n">
        <v>11.58824975</v>
      </c>
    </row>
    <row r="34" spans="1:22">
      <c r="A34" s="15" t="s">
        <v>509</v>
      </c>
      <c r="B34" s="17" t="n">
        <v>6350</v>
      </c>
      <c r="C34" s="18">
        <f>(84.0/B34*100)</f>
        <v/>
      </c>
      <c r="D34" s="19" t="n">
        <v>6266</v>
      </c>
      <c r="E34" s="18" t="n">
        <v>446.49659633</v>
      </c>
      <c r="F34" s="20" t="n">
        <v>4.08059201</v>
      </c>
      <c r="G34" s="18" t="n">
        <v>459.75449233</v>
      </c>
      <c r="H34" s="20" t="n">
        <v>3.22178853</v>
      </c>
      <c r="I34" s="18" t="n">
        <v>488.0218417</v>
      </c>
      <c r="J34" s="20" t="n">
        <v>3.70470831</v>
      </c>
      <c r="K34" s="18" t="n">
        <v>472.99307063</v>
      </c>
      <c r="L34" s="20" t="n">
        <v>5.49933807</v>
      </c>
      <c r="M34" s="18" t="n">
        <v>412.69710629</v>
      </c>
      <c r="N34" s="20" t="n">
        <v>14.24962195</v>
      </c>
      <c r="O34" s="18" t="s">
        <v>481</v>
      </c>
      <c r="P34" s="20" t="s">
        <v>481</v>
      </c>
      <c r="Q34" s="18" t="n">
        <v>263.37193708</v>
      </c>
      <c r="R34" s="20" t="n">
        <v>13.61114927</v>
      </c>
      <c r="S34" s="18" t="s">
        <v>481</v>
      </c>
      <c r="T34" s="20" t="s">
        <v>481</v>
      </c>
      <c r="U34" s="18" t="n">
        <v>372.35913002</v>
      </c>
      <c r="V34" s="20" t="n">
        <v>8.095133150000001</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505.2158807</v>
      </c>
      <c r="T35" s="20" t="n">
        <v>1.4729023</v>
      </c>
      <c r="U35" s="18" t="s">
        <v>481</v>
      </c>
      <c r="V35" s="20" t="s">
        <v>481</v>
      </c>
    </row>
    <row r="36" spans="1:22">
      <c r="A36" s="15" t="s">
        <v>511</v>
      </c>
      <c r="B36" s="17" t="n">
        <v>6736</v>
      </c>
      <c r="C36" s="18">
        <f>(67.0/B36*100)</f>
        <v/>
      </c>
      <c r="D36" s="19" t="n">
        <v>6669</v>
      </c>
      <c r="E36" s="18" t="n">
        <v>500.39840941</v>
      </c>
      <c r="F36" s="20" t="n">
        <v>5.45458483</v>
      </c>
      <c r="G36" s="18" t="n">
        <v>489.10626196</v>
      </c>
      <c r="H36" s="20" t="n">
        <v>3.31368278</v>
      </c>
      <c r="I36" s="18" t="n">
        <v>509.45330045</v>
      </c>
      <c r="J36" s="20" t="n">
        <v>3.13727622</v>
      </c>
      <c r="K36" s="18" t="n">
        <v>505.21251627</v>
      </c>
      <c r="L36" s="20" t="n">
        <v>4.25645042</v>
      </c>
      <c r="M36" s="18" t="n">
        <v>490.3722416</v>
      </c>
      <c r="N36" s="20" t="n">
        <v>4.18420925</v>
      </c>
      <c r="O36" s="18" t="s">
        <v>481</v>
      </c>
      <c r="P36" s="20" t="s">
        <v>481</v>
      </c>
      <c r="Q36" s="18" t="s">
        <v>481</v>
      </c>
      <c r="R36" s="20" t="s">
        <v>481</v>
      </c>
      <c r="S36" s="18" t="s">
        <v>481</v>
      </c>
      <c r="T36" s="20" t="s">
        <v>481</v>
      </c>
      <c r="U36" s="18" t="n">
        <v>413.96239716</v>
      </c>
      <c r="V36" s="20" t="n">
        <v>8.248850089999999</v>
      </c>
    </row>
    <row r="37" spans="1:22">
      <c r="A37" s="15" t="s">
        <v>512</v>
      </c>
      <c r="B37" s="17" t="n">
        <v>5458</v>
      </c>
      <c r="C37" s="18">
        <f>(119.0/B37*100)</f>
        <v/>
      </c>
      <c r="D37" s="19" t="n">
        <v>5339</v>
      </c>
      <c r="E37" s="18" t="n">
        <v>490.33117938</v>
      </c>
      <c r="F37" s="20" t="n">
        <v>5.53033995</v>
      </c>
      <c r="G37" s="18" t="n">
        <v>500.57258931</v>
      </c>
      <c r="H37" s="20" t="n">
        <v>3.41394127</v>
      </c>
      <c r="I37" s="18" t="n">
        <v>526.0116140600001</v>
      </c>
      <c r="J37" s="20" t="n">
        <v>3.43520771</v>
      </c>
      <c r="K37" s="18" t="n">
        <v>530.32119269</v>
      </c>
      <c r="L37" s="20" t="n">
        <v>4.9323361</v>
      </c>
      <c r="M37" s="18" t="n">
        <v>377.66528973</v>
      </c>
      <c r="N37" s="20" t="n">
        <v>8.85964399</v>
      </c>
      <c r="O37" s="18" t="s">
        <v>481</v>
      </c>
      <c r="P37" s="20" t="s">
        <v>481</v>
      </c>
      <c r="Q37" s="18" t="s">
        <v>481</v>
      </c>
      <c r="R37" s="20" t="s">
        <v>481</v>
      </c>
      <c r="S37" s="18" t="s">
        <v>481</v>
      </c>
      <c r="T37" s="20" t="s">
        <v>481</v>
      </c>
      <c r="U37" s="18" t="n">
        <v>400.73840918</v>
      </c>
      <c r="V37" s="20" t="n">
        <v>10.87193811</v>
      </c>
    </row>
    <row r="38" spans="1:22">
      <c r="A38" s="15" t="s">
        <v>513</v>
      </c>
      <c r="B38" s="17" t="n">
        <v>5860</v>
      </c>
      <c r="C38" s="18">
        <f>(22.0/B38*100)</f>
        <v/>
      </c>
      <c r="D38" s="19" t="n">
        <v>5838</v>
      </c>
      <c r="E38" s="18" t="n">
        <v>488.38019468</v>
      </c>
      <c r="F38" s="20" t="n">
        <v>4.75733906</v>
      </c>
      <c r="G38" s="18" t="n">
        <v>494.77341097</v>
      </c>
      <c r="H38" s="20" t="n">
        <v>4.22890641</v>
      </c>
      <c r="I38" s="18" t="n">
        <v>509.91854392</v>
      </c>
      <c r="J38" s="20" t="n">
        <v>3.97516037</v>
      </c>
      <c r="K38" s="18" t="n">
        <v>515.25586968</v>
      </c>
      <c r="L38" s="20" t="n">
        <v>4.91712098</v>
      </c>
      <c r="M38" s="18" t="n">
        <v>451.3764209</v>
      </c>
      <c r="N38" s="20" t="n">
        <v>7.03334187</v>
      </c>
      <c r="O38" s="18" t="s">
        <v>481</v>
      </c>
      <c r="P38" s="20" t="s">
        <v>481</v>
      </c>
      <c r="Q38" s="18" t="s">
        <v>481</v>
      </c>
      <c r="R38" s="20" t="s">
        <v>481</v>
      </c>
      <c r="S38" s="18" t="s">
        <v>481</v>
      </c>
      <c r="T38" s="20" t="s">
        <v>481</v>
      </c>
      <c r="U38" s="18" t="n">
        <v>451.64761637</v>
      </c>
      <c r="V38" s="20" t="n">
        <v>7.22193657</v>
      </c>
    </row>
    <row r="39" spans="1:22">
      <c r="A39" s="15" t="s">
        <v>514</v>
      </c>
      <c r="B39" s="17" t="n">
        <v>5895</v>
      </c>
      <c r="C39" s="18">
        <f>(33.0/B39*100)</f>
        <v/>
      </c>
      <c r="D39" s="19" t="n">
        <v>5862</v>
      </c>
      <c r="E39" s="18" t="n">
        <v>416.17191778</v>
      </c>
      <c r="F39" s="20" t="n">
        <v>5.37250443</v>
      </c>
      <c r="G39" s="18" t="n">
        <v>422.83867098</v>
      </c>
      <c r="H39" s="20" t="n">
        <v>4.45143615</v>
      </c>
      <c r="I39" s="18" t="n">
        <v>446.46378664</v>
      </c>
      <c r="J39" s="20" t="n">
        <v>4.40019861</v>
      </c>
      <c r="K39" s="18" t="n">
        <v>449.96267552</v>
      </c>
      <c r="L39" s="20" t="n">
        <v>5.34000153</v>
      </c>
      <c r="M39" s="18" t="n">
        <v>385.43607751</v>
      </c>
      <c r="N39" s="20" t="n">
        <v>6.46388279</v>
      </c>
      <c r="O39" s="18" t="s">
        <v>481</v>
      </c>
      <c r="P39" s="20" t="s">
        <v>481</v>
      </c>
      <c r="Q39" s="18" t="s">
        <v>481</v>
      </c>
      <c r="R39" s="20" t="s">
        <v>481</v>
      </c>
      <c r="S39" s="18" t="s">
        <v>481</v>
      </c>
      <c r="T39" s="20" t="s">
        <v>481</v>
      </c>
      <c r="U39" s="18" t="n">
        <v>361.71567963</v>
      </c>
      <c r="V39" s="20" t="n">
        <v>16.30055296</v>
      </c>
    </row>
    <row r="40" spans="1:22">
      <c r="A40" s="15" t="s">
        <v>515</v>
      </c>
      <c r="B40" s="17" t="n">
        <v>14157</v>
      </c>
      <c r="C40" s="18">
        <f>(395.0/B40*100)</f>
        <v/>
      </c>
      <c r="D40" s="19" t="n">
        <v>13762</v>
      </c>
      <c r="E40" s="18" t="n">
        <v>490.61064018</v>
      </c>
      <c r="F40" s="20" t="n">
        <v>4.82323067</v>
      </c>
      <c r="G40" s="18" t="n">
        <v>493.55601564</v>
      </c>
      <c r="H40" s="20" t="n">
        <v>3.37545749</v>
      </c>
      <c r="I40" s="18" t="n">
        <v>520.11102026</v>
      </c>
      <c r="J40" s="20" t="n">
        <v>3.6484204</v>
      </c>
      <c r="K40" s="18" t="n">
        <v>522.27816152</v>
      </c>
      <c r="L40" s="20" t="n">
        <v>4.60451423</v>
      </c>
      <c r="M40" s="18" t="n">
        <v>419.2667557</v>
      </c>
      <c r="N40" s="20" t="n">
        <v>6.86651094</v>
      </c>
      <c r="O40" s="18" t="s">
        <v>481</v>
      </c>
      <c r="P40" s="20" t="s">
        <v>481</v>
      </c>
      <c r="Q40" s="18" t="s">
        <v>481</v>
      </c>
      <c r="R40" s="20" t="s">
        <v>481</v>
      </c>
      <c r="S40" s="18" t="s">
        <v>481</v>
      </c>
      <c r="T40" s="20" t="s">
        <v>481</v>
      </c>
      <c r="U40" s="18" t="n">
        <v>396.16717204</v>
      </c>
      <c r="V40" s="20" t="n">
        <v>7.90784746</v>
      </c>
    </row>
    <row r="41" spans="1:22">
      <c r="A41" s="15" t="s">
        <v>516</v>
      </c>
      <c r="B41" s="17" t="n">
        <v>5712</v>
      </c>
      <c r="C41" s="18">
        <f>(53.0/B41*100)</f>
        <v/>
      </c>
      <c r="D41" s="19" t="n">
        <v>5659</v>
      </c>
      <c r="E41" s="18" t="n">
        <v>509.81713536</v>
      </c>
      <c r="F41" s="20" t="n">
        <v>5.01003963</v>
      </c>
      <c r="G41" s="18" t="n">
        <v>488.96303872</v>
      </c>
      <c r="H41" s="20" t="n">
        <v>3.87383279</v>
      </c>
      <c r="I41" s="18" t="n">
        <v>512.26897618</v>
      </c>
      <c r="J41" s="20" t="n">
        <v>4.18835214</v>
      </c>
      <c r="K41" s="18" t="n">
        <v>512.05792751</v>
      </c>
      <c r="L41" s="20" t="n">
        <v>5.03853999</v>
      </c>
      <c r="M41" s="18" t="n">
        <v>460.36740886</v>
      </c>
      <c r="N41" s="20" t="n">
        <v>8.72283927</v>
      </c>
      <c r="O41" s="18" t="s">
        <v>481</v>
      </c>
      <c r="P41" s="20" t="s">
        <v>481</v>
      </c>
      <c r="Q41" s="18" t="n">
        <v>399.91015703</v>
      </c>
      <c r="R41" s="20" t="n">
        <v>16.72230739</v>
      </c>
      <c r="S41" s="18" t="s">
        <v>481</v>
      </c>
      <c r="T41" s="20" t="s">
        <v>481</v>
      </c>
      <c r="U41" s="18" t="n">
        <v>405.38690461</v>
      </c>
      <c r="V41" s="20" t="n">
        <v>15.39020504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(2066.0/B46*100)</f>
        <v/>
      </c>
      <c r="D46" s="19" t="n">
        <v>21075</v>
      </c>
      <c r="E46" s="18" t="n">
        <v>407.92506342</v>
      </c>
      <c r="F46" s="20" t="n">
        <v>4.26732264</v>
      </c>
      <c r="G46" s="18" t="n">
        <v>412.86535067</v>
      </c>
      <c r="H46" s="20" t="n">
        <v>3.44563385</v>
      </c>
      <c r="I46" s="18" t="n">
        <v>447.41956865</v>
      </c>
      <c r="J46" s="20" t="n">
        <v>4.07117614</v>
      </c>
      <c r="K46" s="18" t="n">
        <v>451.56451656</v>
      </c>
      <c r="L46" s="20" t="n">
        <v>5.15301906</v>
      </c>
      <c r="M46" s="18" t="n">
        <v>361.70374871</v>
      </c>
      <c r="N46" s="20" t="n">
        <v>3.67101074</v>
      </c>
      <c r="O46" s="18" t="s">
        <v>481</v>
      </c>
      <c r="P46" s="20" t="s">
        <v>481</v>
      </c>
      <c r="Q46" s="18" t="s">
        <v>481</v>
      </c>
      <c r="R46" s="20" t="s">
        <v>481</v>
      </c>
      <c r="S46" s="18" t="s">
        <v>481</v>
      </c>
      <c r="T46" s="20" t="s">
        <v>481</v>
      </c>
      <c r="U46" s="18" t="n">
        <v>388.17789415</v>
      </c>
      <c r="V46" s="20" t="n">
        <v>3.89418476</v>
      </c>
    </row>
    <row r="47" spans="1:22">
      <c r="A47" s="15" t="s">
        <v>522</v>
      </c>
      <c r="B47" s="17" t="n">
        <v>5928</v>
      </c>
      <c r="C47" s="18">
        <f>(315.0/B47*100)</f>
        <v/>
      </c>
      <c r="D47" s="19" t="n">
        <v>5613</v>
      </c>
      <c r="E47" s="18" t="n">
        <v>427.05838909</v>
      </c>
      <c r="F47" s="20" t="n">
        <v>7.18387089</v>
      </c>
      <c r="G47" s="18" t="n">
        <v>443.18439501</v>
      </c>
      <c r="H47" s="20" t="n">
        <v>4.99982229</v>
      </c>
      <c r="I47" s="18" t="n">
        <v>458.5295634</v>
      </c>
      <c r="J47" s="20" t="n">
        <v>5.13392793</v>
      </c>
      <c r="K47" s="18" t="n">
        <v>469.1372429</v>
      </c>
      <c r="L47" s="20" t="n">
        <v>6.19197759</v>
      </c>
      <c r="M47" s="18" t="n">
        <v>330.16195456</v>
      </c>
      <c r="N47" s="20" t="n">
        <v>6.5233442</v>
      </c>
      <c r="O47" s="18" t="s">
        <v>481</v>
      </c>
      <c r="P47" s="20" t="s">
        <v>481</v>
      </c>
      <c r="Q47" s="18" t="s">
        <v>481</v>
      </c>
      <c r="R47" s="20" t="s">
        <v>481</v>
      </c>
      <c r="S47" s="18" t="s">
        <v>481</v>
      </c>
      <c r="T47" s="20" t="s">
        <v>481</v>
      </c>
      <c r="U47" s="18" t="n">
        <v>359.9189558</v>
      </c>
      <c r="V47" s="20" t="n">
        <v>8.439624029999999</v>
      </c>
    </row>
    <row r="48" spans="1:22">
      <c r="A48" s="15" t="s">
        <v>523</v>
      </c>
      <c r="B48" s="17" t="n">
        <v>9841</v>
      </c>
      <c r="C48" s="18">
        <f>(8.0/B48*100)</f>
        <v/>
      </c>
      <c r="D48" s="19" t="n">
        <v>9833</v>
      </c>
      <c r="E48" s="18" t="n">
        <v>493.54799663</v>
      </c>
      <c r="F48" s="20" t="n">
        <v>6.532728</v>
      </c>
      <c r="G48" s="18" t="n">
        <v>480.7280701</v>
      </c>
      <c r="H48" s="20" t="n">
        <v>5.65537744</v>
      </c>
      <c r="I48" s="18" t="n">
        <v>514.18679144</v>
      </c>
      <c r="J48" s="20" t="n">
        <v>6.25094684</v>
      </c>
      <c r="K48" s="18" t="n">
        <v>529.46345186</v>
      </c>
      <c r="L48" s="20" t="n">
        <v>6.59696484</v>
      </c>
      <c r="M48" s="18" t="n">
        <v>442.18295743</v>
      </c>
      <c r="N48" s="20" t="n">
        <v>7.02465201</v>
      </c>
      <c r="O48" s="18" t="s">
        <v>481</v>
      </c>
      <c r="P48" s="20" t="s">
        <v>481</v>
      </c>
      <c r="Q48" s="18" t="s">
        <v>481</v>
      </c>
      <c r="R48" s="20" t="s">
        <v>481</v>
      </c>
      <c r="S48" s="18" t="s">
        <v>481</v>
      </c>
      <c r="T48" s="20" t="s">
        <v>481</v>
      </c>
      <c r="U48" s="18" t="n">
        <v>431.86106598</v>
      </c>
      <c r="V48" s="20" t="n">
        <v>19.59218702</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(326.0/B50*100)</f>
        <v/>
      </c>
      <c r="D50" s="19" t="n">
        <v>11469</v>
      </c>
      <c r="E50" s="18" t="n">
        <v>403.93303895</v>
      </c>
      <c r="F50" s="20" t="n">
        <v>5.66128583</v>
      </c>
      <c r="G50" s="18" t="n">
        <v>419.44089202</v>
      </c>
      <c r="H50" s="20" t="n">
        <v>3.46927456</v>
      </c>
      <c r="I50" s="18" t="n">
        <v>445.82504555</v>
      </c>
      <c r="J50" s="20" t="n">
        <v>2.86642399</v>
      </c>
      <c r="K50" s="18" t="n">
        <v>446.32331575</v>
      </c>
      <c r="L50" s="20" t="n">
        <v>4.17923506</v>
      </c>
      <c r="M50" s="18" t="n">
        <v>366.92642505</v>
      </c>
      <c r="N50" s="20" t="n">
        <v>6.73675518</v>
      </c>
      <c r="O50" s="18" t="s">
        <v>481</v>
      </c>
      <c r="P50" s="20" t="s">
        <v>481</v>
      </c>
      <c r="Q50" s="18" t="s">
        <v>481</v>
      </c>
      <c r="R50" s="20" t="s">
        <v>481</v>
      </c>
      <c r="S50" s="18" t="s">
        <v>481</v>
      </c>
      <c r="T50" s="20" t="s">
        <v>481</v>
      </c>
      <c r="U50" s="18" t="n">
        <v>366.46062487</v>
      </c>
      <c r="V50" s="20" t="n">
        <v>9.94641509</v>
      </c>
    </row>
    <row r="51" spans="1:22">
      <c r="A51" s="15" t="s">
        <v>526</v>
      </c>
      <c r="B51" s="17" t="n">
        <v>6866</v>
      </c>
      <c r="C51" s="18">
        <f>(112.0/B51*100)</f>
        <v/>
      </c>
      <c r="D51" s="19" t="n">
        <v>6754</v>
      </c>
      <c r="E51" s="18" t="n">
        <v>423.63714672</v>
      </c>
      <c r="F51" s="20" t="n">
        <v>5.34746709</v>
      </c>
      <c r="G51" s="18" t="n">
        <v>424.19933048</v>
      </c>
      <c r="H51" s="20" t="n">
        <v>3.03031239</v>
      </c>
      <c r="I51" s="18" t="n">
        <v>442.64201534</v>
      </c>
      <c r="J51" s="20" t="n">
        <v>3.42497108</v>
      </c>
      <c r="K51" s="18" t="n">
        <v>437.62088912</v>
      </c>
      <c r="L51" s="20" t="n">
        <v>3.73477352</v>
      </c>
      <c r="M51" s="18" t="n">
        <v>383.27112715</v>
      </c>
      <c r="N51" s="20" t="n">
        <v>7.20497991</v>
      </c>
      <c r="O51" s="18" t="s">
        <v>481</v>
      </c>
      <c r="P51" s="20" t="s">
        <v>481</v>
      </c>
      <c r="Q51" s="18" t="n">
        <v>427.96430568</v>
      </c>
      <c r="R51" s="20" t="n">
        <v>5.20460603</v>
      </c>
      <c r="S51" s="18" t="s">
        <v>481</v>
      </c>
      <c r="T51" s="20" t="s">
        <v>481</v>
      </c>
      <c r="U51" s="18" t="n">
        <v>397.60276034</v>
      </c>
      <c r="V51" s="20" t="n">
        <v>10.01482031</v>
      </c>
    </row>
    <row r="52" spans="1:22">
      <c r="A52" s="15" t="s">
        <v>527</v>
      </c>
      <c r="B52" s="17" t="n">
        <v>5809</v>
      </c>
      <c r="C52" s="18">
        <f>(103.0/B52*100)</f>
        <v/>
      </c>
      <c r="D52" s="19" t="n">
        <v>5706</v>
      </c>
      <c r="E52" s="18" t="n">
        <v>496.57869043</v>
      </c>
      <c r="F52" s="20" t="n">
        <v>3.3237292</v>
      </c>
      <c r="G52" s="18" t="n">
        <v>488.2886536</v>
      </c>
      <c r="H52" s="20" t="n">
        <v>3.44165408</v>
      </c>
      <c r="I52" s="18" t="n">
        <v>501.16002955</v>
      </c>
      <c r="J52" s="20" t="n">
        <v>3.46455867</v>
      </c>
      <c r="K52" s="18" t="n">
        <v>517.09321891</v>
      </c>
      <c r="L52" s="20" t="n">
        <v>5.09635643</v>
      </c>
      <c r="M52" s="18" t="n">
        <v>421.26811804</v>
      </c>
      <c r="N52" s="20" t="n">
        <v>5.96822849</v>
      </c>
      <c r="O52" s="18" t="s">
        <v>481</v>
      </c>
      <c r="P52" s="20" t="s">
        <v>481</v>
      </c>
      <c r="Q52" s="18" t="s">
        <v>481</v>
      </c>
      <c r="R52" s="20" t="s">
        <v>481</v>
      </c>
      <c r="S52" s="18" t="s">
        <v>481</v>
      </c>
      <c r="T52" s="20" t="s">
        <v>481</v>
      </c>
      <c r="U52" s="18" t="n">
        <v>415.37410608</v>
      </c>
      <c r="V52" s="20" t="n">
        <v>7.77356685</v>
      </c>
    </row>
    <row r="53" spans="1:22">
      <c r="A53" s="15" t="s">
        <v>528</v>
      </c>
      <c r="B53" s="17" t="n">
        <v>5571</v>
      </c>
      <c r="C53" s="18">
        <f>(106.0/B53*100)</f>
        <v/>
      </c>
      <c r="D53" s="19" t="n">
        <v>5465</v>
      </c>
      <c r="E53" s="18" t="n">
        <v>424.4931344</v>
      </c>
      <c r="F53" s="20" t="n">
        <v>3.83073498</v>
      </c>
      <c r="G53" s="18" t="n">
        <v>450.61860901</v>
      </c>
      <c r="H53" s="20" t="n">
        <v>2.40774433</v>
      </c>
      <c r="I53" s="18" t="n">
        <v>463.32014024</v>
      </c>
      <c r="J53" s="20" t="n">
        <v>3.25805259</v>
      </c>
      <c r="K53" s="18" t="n">
        <v>477.54422203</v>
      </c>
      <c r="L53" s="20" t="n">
        <v>5.60642697</v>
      </c>
      <c r="M53" s="18" t="n">
        <v>364.18043417</v>
      </c>
      <c r="N53" s="20" t="n">
        <v>5.41914123</v>
      </c>
      <c r="O53" s="18" t="s">
        <v>481</v>
      </c>
      <c r="P53" s="20" t="s">
        <v>481</v>
      </c>
      <c r="Q53" s="18" t="s">
        <v>481</v>
      </c>
      <c r="R53" s="20" t="s">
        <v>481</v>
      </c>
      <c r="S53" s="18" t="s">
        <v>481</v>
      </c>
      <c r="T53" s="20" t="s">
        <v>481</v>
      </c>
      <c r="U53" s="18" t="n">
        <v>356.57111538</v>
      </c>
      <c r="V53" s="20" t="n">
        <v>8.16832336</v>
      </c>
    </row>
    <row r="54" spans="1:22">
      <c r="A54" s="15" t="s">
        <v>529</v>
      </c>
      <c r="B54" s="17" t="n">
        <v>4740</v>
      </c>
      <c r="C54" s="18">
        <f>(394.0/B54*100)</f>
        <v/>
      </c>
      <c r="D54" s="19" t="n">
        <v>4346</v>
      </c>
      <c r="E54" s="18" t="n">
        <v>345.94435836</v>
      </c>
      <c r="F54" s="20" t="n">
        <v>5.50435095</v>
      </c>
      <c r="G54" s="18" t="n">
        <v>368.46127811</v>
      </c>
      <c r="H54" s="20" t="n">
        <v>3.36529455</v>
      </c>
      <c r="I54" s="18" t="n">
        <v>378.27139628</v>
      </c>
      <c r="J54" s="20" t="n">
        <v>4.7190193</v>
      </c>
      <c r="K54" s="18" t="n">
        <v>389.09858736</v>
      </c>
      <c r="L54" s="20" t="n">
        <v>5.30838413</v>
      </c>
      <c r="M54" s="18" t="n">
        <v>285.11114138</v>
      </c>
      <c r="N54" s="20" t="n">
        <v>8.04981896</v>
      </c>
      <c r="O54" s="18" t="s">
        <v>481</v>
      </c>
      <c r="P54" s="20" t="s">
        <v>481</v>
      </c>
      <c r="Q54" s="18" t="s">
        <v>481</v>
      </c>
      <c r="R54" s="20" t="s">
        <v>481</v>
      </c>
      <c r="S54" s="18" t="s">
        <v>481</v>
      </c>
      <c r="T54" s="20" t="s">
        <v>481</v>
      </c>
      <c r="U54" s="18" t="n">
        <v>314.34364683</v>
      </c>
      <c r="V54" s="20" t="n">
        <v>6.52839082</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(77.0/B56*100)</f>
        <v/>
      </c>
      <c r="D56" s="19" t="n">
        <v>5282</v>
      </c>
      <c r="E56" s="18" t="n">
        <v>524.43028201</v>
      </c>
      <c r="F56" s="20" t="n">
        <v>5.68466062</v>
      </c>
      <c r="G56" s="18" t="n">
        <v>522.09365045</v>
      </c>
      <c r="H56" s="20" t="n">
        <v>3.93480224</v>
      </c>
      <c r="I56" s="18" t="n">
        <v>544.90403839</v>
      </c>
      <c r="J56" s="20" t="n">
        <v>4.25074019</v>
      </c>
      <c r="K56" s="18" t="n">
        <v>548.90225862</v>
      </c>
      <c r="L56" s="20" t="n">
        <v>5.33368491</v>
      </c>
      <c r="M56" s="18" t="n">
        <v>511.472242</v>
      </c>
      <c r="N56" s="20" t="n">
        <v>3.24970706</v>
      </c>
      <c r="O56" s="18" t="s">
        <v>481</v>
      </c>
      <c r="P56" s="20" t="s">
        <v>481</v>
      </c>
      <c r="Q56" s="18" t="s">
        <v>481</v>
      </c>
      <c r="R56" s="20" t="s">
        <v>481</v>
      </c>
      <c r="S56" s="18" t="s">
        <v>481</v>
      </c>
      <c r="T56" s="20" t="s">
        <v>481</v>
      </c>
      <c r="U56" s="18" t="n">
        <v>483.59040411</v>
      </c>
      <c r="V56" s="20" t="n">
        <v>15.61564821</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(164.0/B61*100)</f>
        <v/>
      </c>
      <c r="D61" s="19" t="n">
        <v>6361</v>
      </c>
      <c r="E61" s="18" t="n">
        <v>476.8335847</v>
      </c>
      <c r="F61" s="20" t="n">
        <v>3.7156743</v>
      </c>
      <c r="G61" s="18" t="n">
        <v>476.61967854</v>
      </c>
      <c r="H61" s="20" t="n">
        <v>2.64424171</v>
      </c>
      <c r="I61" s="18" t="n">
        <v>478.48452561</v>
      </c>
      <c r="J61" s="20" t="n">
        <v>3.43071008</v>
      </c>
      <c r="K61" s="18" t="n">
        <v>491.09242166</v>
      </c>
      <c r="L61" s="20" t="n">
        <v>6.18048307</v>
      </c>
      <c r="M61" s="18" t="n">
        <v>383.6044198</v>
      </c>
      <c r="N61" s="20" t="n">
        <v>9.387721190000001</v>
      </c>
      <c r="O61" s="18" t="s">
        <v>481</v>
      </c>
      <c r="P61" s="20" t="s">
        <v>481</v>
      </c>
      <c r="Q61" s="18" t="s">
        <v>481</v>
      </c>
      <c r="R61" s="20" t="s">
        <v>481</v>
      </c>
      <c r="S61" s="18" t="s">
        <v>481</v>
      </c>
      <c r="T61" s="20" t="s">
        <v>481</v>
      </c>
      <c r="U61" s="18" t="n">
        <v>396.84751613</v>
      </c>
      <c r="V61" s="20" t="n">
        <v>10.21881851</v>
      </c>
    </row>
    <row r="62" spans="1:22">
      <c r="A62" s="15" t="s">
        <v>537</v>
      </c>
      <c r="B62" s="17" t="n">
        <v>4476</v>
      </c>
      <c r="C62" s="18">
        <f>(3.0/B62*100)</f>
        <v/>
      </c>
      <c r="D62" s="19" t="n">
        <v>4473</v>
      </c>
      <c r="E62" s="18" t="n">
        <v>516.13088766</v>
      </c>
      <c r="F62" s="20" t="n">
        <v>3.981207</v>
      </c>
      <c r="G62" s="18" t="n">
        <v>500.02488857</v>
      </c>
      <c r="H62" s="20" t="n">
        <v>1.83393452</v>
      </c>
      <c r="I62" s="18" t="n">
        <v>523.07717423</v>
      </c>
      <c r="J62" s="20" t="n">
        <v>3.19710159</v>
      </c>
      <c r="K62" s="18" t="n">
        <v>526.3195942900001</v>
      </c>
      <c r="L62" s="20" t="n">
        <v>5.51091491</v>
      </c>
      <c r="M62" s="18" t="n">
        <v>489.95828195</v>
      </c>
      <c r="N62" s="20" t="n">
        <v>4.45531942</v>
      </c>
      <c r="O62" s="18" t="s">
        <v>481</v>
      </c>
      <c r="P62" s="20" t="s">
        <v>481</v>
      </c>
      <c r="Q62" s="18" t="s">
        <v>481</v>
      </c>
      <c r="R62" s="20" t="s">
        <v>481</v>
      </c>
      <c r="S62" s="18" t="s">
        <v>481</v>
      </c>
      <c r="T62" s="20" t="s">
        <v>481</v>
      </c>
      <c r="U62" s="18" t="n">
        <v>460.79261096</v>
      </c>
      <c r="V62" s="20" t="n">
        <v>21.08181853</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(87.0/B66*100)</f>
        <v/>
      </c>
      <c r="D66" s="19" t="n">
        <v>5578</v>
      </c>
      <c r="E66" s="18" t="n">
        <v>442.2771857</v>
      </c>
      <c r="F66" s="20" t="n">
        <v>3.23484471</v>
      </c>
      <c r="G66" s="18" t="n">
        <v>436.68752607</v>
      </c>
      <c r="H66" s="20" t="n">
        <v>2.5393015</v>
      </c>
      <c r="I66" s="18" t="n">
        <v>444.76666883</v>
      </c>
      <c r="J66" s="20" t="n">
        <v>3.08322981</v>
      </c>
      <c r="K66" s="18" t="n">
        <v>443.11896305</v>
      </c>
      <c r="L66" s="20" t="n">
        <v>4.36386559</v>
      </c>
      <c r="M66" s="18" t="n">
        <v>375.03384174</v>
      </c>
      <c r="N66" s="20" t="n">
        <v>4.57448314</v>
      </c>
      <c r="O66" s="18" t="s">
        <v>481</v>
      </c>
      <c r="P66" s="20" t="s">
        <v>481</v>
      </c>
      <c r="Q66" s="18" t="s">
        <v>481</v>
      </c>
      <c r="R66" s="20" t="s">
        <v>481</v>
      </c>
      <c r="S66" s="18" t="s">
        <v>481</v>
      </c>
      <c r="T66" s="20" t="s">
        <v>481</v>
      </c>
      <c r="U66" s="18" t="n">
        <v>357.29406047</v>
      </c>
      <c r="V66" s="20" t="n">
        <v>5.43863184</v>
      </c>
    </row>
    <row r="67" spans="1:22">
      <c r="A67" s="15" t="s">
        <v>542</v>
      </c>
      <c r="B67" s="17" t="n">
        <v>6971</v>
      </c>
      <c r="C67" s="18">
        <f>(751.0/B67*100)</f>
        <v/>
      </c>
      <c r="D67" s="19" t="n">
        <v>6220</v>
      </c>
      <c r="E67" s="18" t="n">
        <v>426.49110142</v>
      </c>
      <c r="F67" s="20" t="n">
        <v>5.49839448</v>
      </c>
      <c r="G67" s="18" t="n">
        <v>408.10767746</v>
      </c>
      <c r="H67" s="20" t="n">
        <v>3.14600917</v>
      </c>
      <c r="I67" s="18" t="n">
        <v>414.1421822</v>
      </c>
      <c r="J67" s="20" t="n">
        <v>3.29518675</v>
      </c>
      <c r="K67" s="18" t="n">
        <v>402.40277568</v>
      </c>
      <c r="L67" s="20" t="n">
        <v>5.40739152</v>
      </c>
      <c r="M67" s="18" t="n">
        <v>362.89280251</v>
      </c>
      <c r="N67" s="20" t="n">
        <v>6.96386695</v>
      </c>
      <c r="O67" s="18" t="s">
        <v>481</v>
      </c>
      <c r="P67" s="20" t="s">
        <v>481</v>
      </c>
      <c r="Q67" s="18" t="s">
        <v>481</v>
      </c>
      <c r="R67" s="20" t="s">
        <v>481</v>
      </c>
      <c r="S67" s="18" t="s">
        <v>481</v>
      </c>
      <c r="T67" s="20" t="s">
        <v>481</v>
      </c>
      <c r="U67" s="18" t="n">
        <v>343.85074758</v>
      </c>
      <c r="V67" s="20" t="n">
        <v>9.336264630000001</v>
      </c>
    </row>
    <row r="68" spans="1:22">
      <c r="A68" s="15" t="s">
        <v>543</v>
      </c>
      <c r="B68" s="17" t="n">
        <v>12083</v>
      </c>
      <c r="C68" s="18">
        <f>(31.0/B68*100)</f>
        <v/>
      </c>
      <c r="D68" s="19" t="n">
        <v>12052</v>
      </c>
      <c r="E68" s="18" t="n">
        <v>379.9821483</v>
      </c>
      <c r="F68" s="20" t="n">
        <v>3.40640794</v>
      </c>
      <c r="G68" s="18" t="n">
        <v>414.09356825</v>
      </c>
      <c r="H68" s="20" t="n">
        <v>1.94864699</v>
      </c>
      <c r="I68" s="18" t="n">
        <v>443.2260603</v>
      </c>
      <c r="J68" s="20" t="n">
        <v>2.27128402</v>
      </c>
      <c r="K68" s="18" t="n">
        <v>442.12172551</v>
      </c>
      <c r="L68" s="20" t="n">
        <v>2.82761058</v>
      </c>
      <c r="M68" s="18" t="n">
        <v>328.28585839</v>
      </c>
      <c r="N68" s="20" t="n">
        <v>3.23835827</v>
      </c>
      <c r="O68" s="18" t="s">
        <v>481</v>
      </c>
      <c r="P68" s="20" t="s">
        <v>481</v>
      </c>
      <c r="Q68" s="18" t="s">
        <v>481</v>
      </c>
      <c r="R68" s="20" t="s">
        <v>481</v>
      </c>
      <c r="S68" s="18" t="s">
        <v>481</v>
      </c>
      <c r="T68" s="20" t="s">
        <v>481</v>
      </c>
      <c r="U68" s="18" t="n">
        <v>342.50523205</v>
      </c>
      <c r="V68" s="20" t="n">
        <v>4.95967858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490.97043695</v>
      </c>
      <c r="F70" s="20" t="n">
        <v>5.48758972</v>
      </c>
      <c r="G70" s="18" t="n">
        <v>490.88034567</v>
      </c>
      <c r="H70" s="20" t="n">
        <v>4.05310037</v>
      </c>
      <c r="I70" s="18" t="n">
        <v>509.41154195</v>
      </c>
      <c r="J70" s="20" t="n">
        <v>3.75293182</v>
      </c>
      <c r="K70" s="18" t="n">
        <v>509.91349832</v>
      </c>
      <c r="L70" s="20" t="n">
        <v>3.87977822</v>
      </c>
      <c r="M70" s="18" t="n">
        <v>432.50302033</v>
      </c>
      <c r="N70" s="20" t="n">
        <v>6.8787403</v>
      </c>
      <c r="O70" s="18" t="s">
        <v>481</v>
      </c>
      <c r="P70" s="20" t="s">
        <v>481</v>
      </c>
      <c r="Q70" s="18" t="s">
        <v>481</v>
      </c>
      <c r="R70" s="20" t="s">
        <v>481</v>
      </c>
      <c r="S70" s="18" t="s">
        <v>481</v>
      </c>
      <c r="T70" s="20" t="s">
        <v>481</v>
      </c>
      <c r="U70" s="18" t="n">
        <v>458.73032337</v>
      </c>
      <c r="V70" s="20" t="n">
        <v>10.95390406</v>
      </c>
    </row>
    <row r="71" spans="1:22">
      <c r="A71" s="15" t="s">
        <v>546</v>
      </c>
      <c r="B71" s="17" t="n">
        <v>6115</v>
      </c>
      <c r="C71" s="18">
        <f>(31.0/B71*100)</f>
        <v/>
      </c>
      <c r="D71" s="19" t="n">
        <v>6084</v>
      </c>
      <c r="E71" s="18" t="n">
        <v>527.1332896500001</v>
      </c>
      <c r="F71" s="20" t="n">
        <v>6.35207808</v>
      </c>
      <c r="G71" s="18" t="n">
        <v>519.91141823</v>
      </c>
      <c r="H71" s="20" t="n">
        <v>2.45152962</v>
      </c>
      <c r="I71" s="18" t="n">
        <v>551.79247619</v>
      </c>
      <c r="J71" s="20" t="n">
        <v>2.25329098</v>
      </c>
      <c r="K71" s="18" t="n">
        <v>564.49286001</v>
      </c>
      <c r="L71" s="20" t="n">
        <v>4.1633578</v>
      </c>
      <c r="M71" s="18" t="n">
        <v>434.90114573</v>
      </c>
      <c r="N71" s="20" t="n">
        <v>6.3583381</v>
      </c>
      <c r="O71" s="18" t="s">
        <v>481</v>
      </c>
      <c r="P71" s="20" t="s">
        <v>481</v>
      </c>
      <c r="Q71" s="18" t="s">
        <v>481</v>
      </c>
      <c r="R71" s="20" t="s">
        <v>481</v>
      </c>
      <c r="S71" s="18" t="s">
        <v>481</v>
      </c>
      <c r="T71" s="20" t="s">
        <v>481</v>
      </c>
      <c r="U71" s="18" t="n">
        <v>453.5175609</v>
      </c>
      <c r="V71" s="20" t="n">
        <v>22.47120557</v>
      </c>
    </row>
    <row r="72" spans="1:22">
      <c r="A72" s="15" t="s">
        <v>547</v>
      </c>
      <c r="B72" s="17" t="n">
        <v>7708</v>
      </c>
      <c r="C72" s="18">
        <f>(5.0/B72*100)</f>
        <v/>
      </c>
      <c r="D72" s="19" t="n">
        <v>7703</v>
      </c>
      <c r="E72" s="18" t="n">
        <v>507.81593443</v>
      </c>
      <c r="F72" s="20" t="n">
        <v>4.23309797</v>
      </c>
      <c r="G72" s="18" t="n">
        <v>494.48582716</v>
      </c>
      <c r="H72" s="20" t="n">
        <v>3.36910574</v>
      </c>
      <c r="I72" s="18" t="n">
        <v>506.80403091</v>
      </c>
      <c r="J72" s="20" t="n">
        <v>3.27184781</v>
      </c>
      <c r="K72" s="18" t="n">
        <v>506.88642557</v>
      </c>
      <c r="L72" s="20" t="n">
        <v>4.09816573</v>
      </c>
      <c r="M72" s="18" t="n">
        <v>444.00457368</v>
      </c>
      <c r="N72" s="20" t="n">
        <v>7.84830689</v>
      </c>
      <c r="O72" s="18" t="s">
        <v>481</v>
      </c>
      <c r="P72" s="20" t="s">
        <v>481</v>
      </c>
      <c r="Q72" s="18" t="s">
        <v>481</v>
      </c>
      <c r="R72" s="20" t="s">
        <v>481</v>
      </c>
      <c r="S72" s="18" t="s">
        <v>481</v>
      </c>
      <c r="T72" s="20" t="s">
        <v>481</v>
      </c>
      <c r="U72" s="18" t="n">
        <v>457.2632762</v>
      </c>
      <c r="V72" s="20" t="n">
        <v>29.89941214</v>
      </c>
    </row>
    <row r="73" spans="1:22">
      <c r="A73" s="15" t="s">
        <v>548</v>
      </c>
      <c r="B73" s="17" t="n">
        <v>8249</v>
      </c>
      <c r="C73" s="18">
        <f>(189.0/B73*100)</f>
        <v/>
      </c>
      <c r="D73" s="19" t="n">
        <v>8060</v>
      </c>
      <c r="E73" s="18" t="n">
        <v>418.49772991</v>
      </c>
      <c r="F73" s="20" t="n">
        <v>5.91171998</v>
      </c>
      <c r="G73" s="18" t="n">
        <v>407.85131198</v>
      </c>
      <c r="H73" s="20" t="n">
        <v>3.66271538</v>
      </c>
      <c r="I73" s="18" t="n">
        <v>421.97753316</v>
      </c>
      <c r="J73" s="20" t="n">
        <v>4.39416648</v>
      </c>
      <c r="K73" s="18" t="n">
        <v>421.43209167</v>
      </c>
      <c r="L73" s="20" t="n">
        <v>5.03998325</v>
      </c>
      <c r="M73" s="18" t="n">
        <v>377.38336375</v>
      </c>
      <c r="N73" s="20" t="n">
        <v>4.3272088</v>
      </c>
      <c r="O73" s="18" t="s">
        <v>481</v>
      </c>
      <c r="P73" s="20" t="s">
        <v>481</v>
      </c>
      <c r="Q73" s="18" t="s">
        <v>481</v>
      </c>
      <c r="R73" s="20" t="s">
        <v>481</v>
      </c>
      <c r="S73" s="18" t="s">
        <v>481</v>
      </c>
      <c r="T73" s="20" t="s">
        <v>481</v>
      </c>
      <c r="U73" s="18" t="n">
        <v>364.57802866</v>
      </c>
      <c r="V73" s="20" t="n">
        <v>10.82655312</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(286.0/B75*100)</f>
        <v/>
      </c>
      <c r="D75" s="19" t="n">
        <v>5089</v>
      </c>
      <c r="E75" s="18" t="n">
        <v>360.05173062</v>
      </c>
      <c r="F75" s="20" t="n">
        <v>4.87155804</v>
      </c>
      <c r="G75" s="18" t="n">
        <v>363.8525126</v>
      </c>
      <c r="H75" s="20" t="n">
        <v>3.43200741</v>
      </c>
      <c r="I75" s="18" t="n">
        <v>379.78267419</v>
      </c>
      <c r="J75" s="20" t="n">
        <v>4.66048634</v>
      </c>
      <c r="K75" s="18" t="n">
        <v>368.8892936</v>
      </c>
      <c r="L75" s="20" t="n">
        <v>5.43523679</v>
      </c>
      <c r="M75" s="18" t="n">
        <v>325.98411213</v>
      </c>
      <c r="N75" s="20" t="n">
        <v>6.90174597</v>
      </c>
      <c r="O75" s="18" t="s">
        <v>481</v>
      </c>
      <c r="P75" s="20" t="s">
        <v>481</v>
      </c>
      <c r="Q75" s="18" t="s">
        <v>481</v>
      </c>
      <c r="R75" s="20" t="s">
        <v>481</v>
      </c>
      <c r="S75" s="18" t="s">
        <v>481</v>
      </c>
      <c r="T75" s="20" t="s">
        <v>481</v>
      </c>
      <c r="U75" s="18" t="n">
        <v>324.88693759</v>
      </c>
      <c r="V75" s="20" t="n">
        <v>6.55460225</v>
      </c>
    </row>
    <row r="76" spans="1:22">
      <c r="A76" s="15" t="s">
        <v>551</v>
      </c>
      <c r="B76" s="17" t="n">
        <v>14167</v>
      </c>
      <c r="C76" s="18">
        <f>(234.0/B76*100)</f>
        <v/>
      </c>
      <c r="D76" s="19" t="n">
        <v>13933</v>
      </c>
      <c r="E76" s="18" t="n">
        <v>406.38915562</v>
      </c>
      <c r="F76" s="20" t="n">
        <v>4.88816038</v>
      </c>
      <c r="G76" s="18" t="n">
        <v>431.51833533</v>
      </c>
      <c r="H76" s="20" t="n">
        <v>3.23199789</v>
      </c>
      <c r="I76" s="18" t="n">
        <v>460.44175693</v>
      </c>
      <c r="J76" s="20" t="n">
        <v>3.60084089</v>
      </c>
      <c r="K76" s="18" t="n">
        <v>459.55400507</v>
      </c>
      <c r="L76" s="20" t="n">
        <v>4.18846151</v>
      </c>
      <c r="M76" s="18" t="n">
        <v>400.94788857</v>
      </c>
      <c r="N76" s="20" t="n">
        <v>5.3177581</v>
      </c>
      <c r="O76" s="18" t="s">
        <v>481</v>
      </c>
      <c r="P76" s="20" t="s">
        <v>481</v>
      </c>
      <c r="Q76" s="18" t="s">
        <v>481</v>
      </c>
      <c r="R76" s="20" t="s">
        <v>481</v>
      </c>
      <c r="S76" s="18" t="s">
        <v>481</v>
      </c>
      <c r="T76" s="20" t="s">
        <v>481</v>
      </c>
      <c r="U76" s="18" t="n">
        <v>357.07135961</v>
      </c>
      <c r="V76" s="20" t="n">
        <v>8.6371564</v>
      </c>
    </row>
    <row r="77" spans="1:22">
      <c r="A77" s="15" t="s">
        <v>552</v>
      </c>
      <c r="B77" s="17" t="n">
        <v>6062</v>
      </c>
      <c r="C77" s="18">
        <f>(276.0/B77*100)</f>
        <v/>
      </c>
      <c r="D77" s="19" t="n">
        <v>5786</v>
      </c>
      <c r="E77" s="18" t="n">
        <v>437.58588963</v>
      </c>
      <c r="F77" s="20" t="n">
        <v>4.83016502</v>
      </c>
      <c r="G77" s="18" t="n">
        <v>442.09124016</v>
      </c>
      <c r="H77" s="20" t="n">
        <v>3.5072369</v>
      </c>
      <c r="I77" s="18" t="n">
        <v>468.50663929</v>
      </c>
      <c r="J77" s="20" t="n">
        <v>4.01452394</v>
      </c>
      <c r="K77" s="18" t="n">
        <v>470.76574579</v>
      </c>
      <c r="L77" s="20" t="n">
        <v>5.99096742</v>
      </c>
      <c r="M77" s="18" t="n">
        <v>375.78327184</v>
      </c>
      <c r="N77" s="20" t="n">
        <v>5.9843522</v>
      </c>
      <c r="O77" s="18" t="s">
        <v>481</v>
      </c>
      <c r="P77" s="20" t="s">
        <v>481</v>
      </c>
      <c r="Q77" s="18" t="s">
        <v>481</v>
      </c>
      <c r="R77" s="20" t="s">
        <v>481</v>
      </c>
      <c r="S77" s="18" t="s">
        <v>481</v>
      </c>
      <c r="T77" s="20" t="s">
        <v>481</v>
      </c>
      <c r="U77" s="18" t="n">
        <v>385.4244669</v>
      </c>
      <c r="V77" s="20" t="n">
        <v>4.98341047</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(84.0/B81*100)</f>
        <v/>
      </c>
      <c r="D81" s="19" t="n">
        <v>8777</v>
      </c>
      <c r="E81" s="18" t="n">
        <v>403.99236313</v>
      </c>
      <c r="F81" s="20" t="n">
        <v>8.605825279999999</v>
      </c>
      <c r="G81" s="18" t="n">
        <v>428.87594337</v>
      </c>
      <c r="H81" s="20" t="n">
        <v>3.22817612</v>
      </c>
      <c r="I81" s="18" t="n">
        <v>447.84471277</v>
      </c>
      <c r="J81" s="20" t="n">
        <v>4.52931744</v>
      </c>
      <c r="K81" s="18" t="n">
        <v>455.02771619</v>
      </c>
      <c r="L81" s="20" t="n">
        <v>4.52502192</v>
      </c>
      <c r="M81" s="18" t="n">
        <v>374.0329919</v>
      </c>
      <c r="N81" s="20" t="n">
        <v>5.49053462</v>
      </c>
      <c r="O81" s="18" t="s">
        <v>481</v>
      </c>
      <c r="P81" s="20" t="s">
        <v>481</v>
      </c>
      <c r="Q81" s="18" t="s">
        <v>481</v>
      </c>
      <c r="R81" s="20" t="s">
        <v>481</v>
      </c>
      <c r="S81" s="18" t="s">
        <v>481</v>
      </c>
      <c r="T81" s="20" t="s">
        <v>481</v>
      </c>
      <c r="U81" s="18" t="n">
        <v>383.9907352</v>
      </c>
      <c r="V81" s="20" t="n">
        <v>18.22228953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817</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(691.0/B7*100)</f>
        <v/>
      </c>
      <c r="D7" s="19" t="n">
        <v>13839</v>
      </c>
      <c r="E7" s="18" t="n">
        <v>499.67089728</v>
      </c>
      <c r="F7" s="20" t="n">
        <v>4.56598274</v>
      </c>
      <c r="G7" s="18" t="n">
        <v>498.10504937</v>
      </c>
      <c r="H7" s="20" t="n">
        <v>2.82785471</v>
      </c>
      <c r="I7" s="18" t="n">
        <v>518.38476059</v>
      </c>
      <c r="J7" s="20" t="n">
        <v>2.81596575</v>
      </c>
      <c r="K7" s="18" t="n">
        <v>538.30074559</v>
      </c>
      <c r="L7" s="20" t="n">
        <v>3.18921249</v>
      </c>
      <c r="M7" s="18" t="n">
        <v>450.87490711</v>
      </c>
      <c r="N7" s="20" t="n">
        <v>3.97931916</v>
      </c>
      <c r="O7" s="18" t="s">
        <v>481</v>
      </c>
      <c r="P7" s="20" t="s">
        <v>481</v>
      </c>
      <c r="Q7" s="18" t="s">
        <v>481</v>
      </c>
      <c r="R7" s="20" t="s">
        <v>481</v>
      </c>
      <c r="S7" s="18" t="s">
        <v>481</v>
      </c>
      <c r="T7" s="20" t="s">
        <v>481</v>
      </c>
      <c r="U7" s="18" t="n">
        <v>476.40631588</v>
      </c>
      <c r="V7" s="20" t="n">
        <v>7.39675044</v>
      </c>
    </row>
    <row r="8" spans="1:22">
      <c r="A8" s="15" t="s">
        <v>483</v>
      </c>
      <c r="B8" s="17" t="n">
        <v>7007</v>
      </c>
      <c r="C8" s="18">
        <f>(113.0/B8*100)</f>
        <v/>
      </c>
      <c r="D8" s="19" t="n">
        <v>6894</v>
      </c>
      <c r="E8" s="18" t="n">
        <v>520.84750575</v>
      </c>
      <c r="F8" s="20" t="n">
        <v>3.54221362</v>
      </c>
      <c r="G8" s="18" t="n">
        <v>502.97377161</v>
      </c>
      <c r="H8" s="20" t="n">
        <v>4.01044117</v>
      </c>
      <c r="I8" s="18" t="n">
        <v>494.84960753</v>
      </c>
      <c r="J8" s="20" t="n">
        <v>3.93244029</v>
      </c>
      <c r="K8" s="18" t="n">
        <v>496.15299365</v>
      </c>
      <c r="L8" s="20" t="n">
        <v>6.46718102</v>
      </c>
      <c r="M8" s="18" t="n">
        <v>410.33790904</v>
      </c>
      <c r="N8" s="20" t="n">
        <v>4.41162932</v>
      </c>
      <c r="O8" s="18" t="s">
        <v>481</v>
      </c>
      <c r="P8" s="20" t="s">
        <v>481</v>
      </c>
      <c r="Q8" s="18" t="n">
        <v>361.38025951</v>
      </c>
      <c r="R8" s="20" t="n">
        <v>22.72565673</v>
      </c>
      <c r="S8" s="18" t="s">
        <v>481</v>
      </c>
      <c r="T8" s="20" t="s">
        <v>481</v>
      </c>
      <c r="U8" s="18" t="n">
        <v>414.07004958</v>
      </c>
      <c r="V8" s="20" t="n">
        <v>7.02990203</v>
      </c>
    </row>
    <row r="9" spans="1:22">
      <c r="A9" s="15" t="s">
        <v>484</v>
      </c>
      <c r="B9" s="17" t="n">
        <v>9651</v>
      </c>
      <c r="C9" s="18">
        <f>(574.0/B9*100)</f>
        <v/>
      </c>
      <c r="D9" s="19" t="n">
        <v>9077</v>
      </c>
      <c r="E9" s="18" t="n">
        <v>514.82999379</v>
      </c>
      <c r="F9" s="20" t="n">
        <v>3.87811579</v>
      </c>
      <c r="G9" s="18" t="n">
        <v>519.4147811300001</v>
      </c>
      <c r="H9" s="20" t="n">
        <v>2.48051395</v>
      </c>
      <c r="I9" s="18" t="n">
        <v>525.52621205</v>
      </c>
      <c r="J9" s="20" t="n">
        <v>3.23296229</v>
      </c>
      <c r="K9" s="18" t="n">
        <v>513.33334584</v>
      </c>
      <c r="L9" s="20" t="n">
        <v>4.41610016</v>
      </c>
      <c r="M9" s="18" t="n">
        <v>394.33661884</v>
      </c>
      <c r="N9" s="20" t="n">
        <v>6.36348139</v>
      </c>
      <c r="O9" s="18" t="s">
        <v>481</v>
      </c>
      <c r="P9" s="20" t="s">
        <v>481</v>
      </c>
      <c r="Q9" s="18" t="n">
        <v>347.7815185</v>
      </c>
      <c r="R9" s="20" t="n">
        <v>11.20716786</v>
      </c>
      <c r="S9" s="18" t="s">
        <v>481</v>
      </c>
      <c r="T9" s="20" t="s">
        <v>481</v>
      </c>
      <c r="U9" s="18" t="n">
        <v>436.48122889</v>
      </c>
      <c r="V9" s="20" t="n">
        <v>4.76448559</v>
      </c>
    </row>
    <row r="10" spans="1:22">
      <c r="A10" s="15" t="s">
        <v>485</v>
      </c>
      <c r="B10" s="17" t="n">
        <v>20058</v>
      </c>
      <c r="C10" s="18">
        <f>(555.0/B10*100)</f>
        <v/>
      </c>
      <c r="D10" s="19" t="n">
        <v>19503</v>
      </c>
      <c r="E10" s="18" t="n">
        <v>522.91393664</v>
      </c>
      <c r="F10" s="20" t="n">
        <v>4.83237768</v>
      </c>
      <c r="G10" s="18" t="n">
        <v>523.61901796</v>
      </c>
      <c r="H10" s="20" t="n">
        <v>2.8218411</v>
      </c>
      <c r="I10" s="18" t="n">
        <v>537.81616008</v>
      </c>
      <c r="J10" s="20" t="n">
        <v>2.56397967</v>
      </c>
      <c r="K10" s="18" t="n">
        <v>549.27902576</v>
      </c>
      <c r="L10" s="20" t="n">
        <v>2.99038971</v>
      </c>
      <c r="M10" s="18" t="n">
        <v>453.64943714</v>
      </c>
      <c r="N10" s="20" t="n">
        <v>6.7129813</v>
      </c>
      <c r="O10" s="18" t="s">
        <v>481</v>
      </c>
      <c r="P10" s="20" t="s">
        <v>481</v>
      </c>
      <c r="Q10" s="18" t="s">
        <v>481</v>
      </c>
      <c r="R10" s="20" t="s">
        <v>481</v>
      </c>
      <c r="S10" s="18" t="s">
        <v>481</v>
      </c>
      <c r="T10" s="20" t="s">
        <v>481</v>
      </c>
      <c r="U10" s="18" t="n">
        <v>466.37938295</v>
      </c>
      <c r="V10" s="20" t="n">
        <v>8.130388050000001</v>
      </c>
    </row>
    <row r="11" spans="1:22">
      <c r="A11" s="15" t="s">
        <v>486</v>
      </c>
      <c r="B11" s="17" t="n">
        <v>7053</v>
      </c>
      <c r="C11" s="18">
        <f>(154.0/B11*100)</f>
        <v/>
      </c>
      <c r="D11" s="19" t="n">
        <v>6899</v>
      </c>
      <c r="E11" s="18" t="n">
        <v>460.36299289</v>
      </c>
      <c r="F11" s="20" t="n">
        <v>5.11927955</v>
      </c>
      <c r="G11" s="18" t="n">
        <v>460.32065142</v>
      </c>
      <c r="H11" s="20" t="n">
        <v>3.58477623</v>
      </c>
      <c r="I11" s="18" t="n">
        <v>466.64907781</v>
      </c>
      <c r="J11" s="20" t="n">
        <v>4.00205612</v>
      </c>
      <c r="K11" s="18" t="n">
        <v>478.88173551</v>
      </c>
      <c r="L11" s="20" t="n">
        <v>4.13479487</v>
      </c>
      <c r="M11" s="18" t="n">
        <v>413.12735541</v>
      </c>
      <c r="N11" s="20" t="n">
        <v>5.33297846</v>
      </c>
      <c r="O11" s="18" t="s">
        <v>481</v>
      </c>
      <c r="P11" s="20" t="s">
        <v>481</v>
      </c>
      <c r="Q11" s="18" t="s">
        <v>481</v>
      </c>
      <c r="R11" s="20" t="s">
        <v>481</v>
      </c>
      <c r="S11" s="18" t="s">
        <v>481</v>
      </c>
      <c r="T11" s="20" t="s">
        <v>481</v>
      </c>
      <c r="U11" s="18" t="n">
        <v>418.20073132</v>
      </c>
      <c r="V11" s="20" t="n">
        <v>7.57116298</v>
      </c>
    </row>
    <row r="12" spans="1:22">
      <c r="A12" s="15" t="s">
        <v>487</v>
      </c>
      <c r="B12" s="17" t="n">
        <v>6894</v>
      </c>
      <c r="C12" s="18">
        <f>(59.0/B12*100)</f>
        <v/>
      </c>
      <c r="D12" s="19" t="n">
        <v>6835</v>
      </c>
      <c r="E12" s="18" t="n">
        <v>498.25293163</v>
      </c>
      <c r="F12" s="20" t="n">
        <v>4.53891234</v>
      </c>
      <c r="G12" s="18" t="n">
        <v>492.045211</v>
      </c>
      <c r="H12" s="20" t="n">
        <v>3.04669938</v>
      </c>
      <c r="I12" s="18" t="n">
        <v>501.22050467</v>
      </c>
      <c r="J12" s="20" t="n">
        <v>3.3438739</v>
      </c>
      <c r="K12" s="18" t="n">
        <v>510.90200353</v>
      </c>
      <c r="L12" s="20" t="n">
        <v>4.58146745</v>
      </c>
      <c r="M12" s="18" t="n">
        <v>398.45973425</v>
      </c>
      <c r="N12" s="20" t="n">
        <v>7.99109385</v>
      </c>
      <c r="O12" s="18" t="s">
        <v>481</v>
      </c>
      <c r="P12" s="20" t="s">
        <v>481</v>
      </c>
      <c r="Q12" s="18" t="n">
        <v>332.31014509</v>
      </c>
      <c r="R12" s="20" t="n">
        <v>18.34291261</v>
      </c>
      <c r="S12" s="18" t="s">
        <v>481</v>
      </c>
      <c r="T12" s="20" t="s">
        <v>481</v>
      </c>
      <c r="U12" s="18" t="n">
        <v>413.25980537</v>
      </c>
      <c r="V12" s="20" t="n">
        <v>10.29274927</v>
      </c>
    </row>
    <row r="13" spans="1:22">
      <c r="A13" s="15" t="s">
        <v>488</v>
      </c>
      <c r="B13" s="17" t="n">
        <v>7161</v>
      </c>
      <c r="C13" s="18">
        <f>(184.0/B13*100)</f>
        <v/>
      </c>
      <c r="D13" s="19" t="n">
        <v>6977</v>
      </c>
      <c r="E13" s="18" t="n">
        <v>503.11293765</v>
      </c>
      <c r="F13" s="20" t="n">
        <v>4.30459316</v>
      </c>
      <c r="G13" s="18" t="n">
        <v>497.45949999</v>
      </c>
      <c r="H13" s="20" t="n">
        <v>3.32171863</v>
      </c>
      <c r="I13" s="18" t="n">
        <v>513.39423077</v>
      </c>
      <c r="J13" s="20" t="n">
        <v>3.12929421</v>
      </c>
      <c r="K13" s="18" t="n">
        <v>525.9334814</v>
      </c>
      <c r="L13" s="20" t="n">
        <v>3.72499974</v>
      </c>
      <c r="M13" s="18" t="n">
        <v>408.4497126</v>
      </c>
      <c r="N13" s="20" t="n">
        <v>11.09739784</v>
      </c>
      <c r="O13" s="18" t="s">
        <v>481</v>
      </c>
      <c r="P13" s="20" t="s">
        <v>481</v>
      </c>
      <c r="Q13" s="18" t="n">
        <v>407.4699787</v>
      </c>
      <c r="R13" s="20" t="n">
        <v>6.79601306</v>
      </c>
      <c r="S13" s="18" t="s">
        <v>481</v>
      </c>
      <c r="T13" s="20" t="s">
        <v>481</v>
      </c>
      <c r="U13" s="18" t="n">
        <v>419.53902624</v>
      </c>
      <c r="V13" s="20" t="n">
        <v>9.62073575</v>
      </c>
    </row>
    <row r="14" spans="1:22">
      <c r="A14" s="15" t="s">
        <v>489</v>
      </c>
      <c r="B14" s="17" t="n">
        <v>5587</v>
      </c>
      <c r="C14" s="18">
        <f>(82.0/B14*100)</f>
        <v/>
      </c>
      <c r="D14" s="19" t="n">
        <v>5505</v>
      </c>
      <c r="E14" s="18" t="n">
        <v>528.69636551</v>
      </c>
      <c r="F14" s="20" t="n">
        <v>3.72066396</v>
      </c>
      <c r="G14" s="18" t="n">
        <v>515.88187945</v>
      </c>
      <c r="H14" s="20" t="n">
        <v>2.62283921</v>
      </c>
      <c r="I14" s="18" t="n">
        <v>521.75132013</v>
      </c>
      <c r="J14" s="20" t="n">
        <v>3.04075159</v>
      </c>
      <c r="K14" s="18" t="n">
        <v>536.96873949</v>
      </c>
      <c r="L14" s="20" t="n">
        <v>4.60987415</v>
      </c>
      <c r="M14" s="18" t="n">
        <v>441.30811903</v>
      </c>
      <c r="N14" s="20" t="n">
        <v>11.03084771</v>
      </c>
      <c r="O14" s="18" t="s">
        <v>481</v>
      </c>
      <c r="P14" s="20" t="s">
        <v>481</v>
      </c>
      <c r="Q14" s="18" t="s">
        <v>481</v>
      </c>
      <c r="R14" s="20" t="s">
        <v>481</v>
      </c>
      <c r="S14" s="18" t="s">
        <v>481</v>
      </c>
      <c r="T14" s="20" t="s">
        <v>481</v>
      </c>
      <c r="U14" s="18" t="n">
        <v>442.93647333</v>
      </c>
      <c r="V14" s="20" t="n">
        <v>17.13428671</v>
      </c>
    </row>
    <row r="15" spans="1:22">
      <c r="A15" s="15" t="s">
        <v>490</v>
      </c>
      <c r="B15" s="17" t="n">
        <v>5882</v>
      </c>
      <c r="C15" s="18">
        <f>(91.0/B15*100)</f>
        <v/>
      </c>
      <c r="D15" s="19" t="n">
        <v>5791</v>
      </c>
      <c r="E15" s="18" t="n">
        <v>509.36954421</v>
      </c>
      <c r="F15" s="20" t="n">
        <v>4.38107447</v>
      </c>
      <c r="G15" s="18" t="n">
        <v>524.9502277</v>
      </c>
      <c r="H15" s="20" t="n">
        <v>2.81677853</v>
      </c>
      <c r="I15" s="18" t="n">
        <v>540.9503465400001</v>
      </c>
      <c r="J15" s="20" t="n">
        <v>3.24363027</v>
      </c>
      <c r="K15" s="18" t="n">
        <v>547.64604793</v>
      </c>
      <c r="L15" s="20" t="n">
        <v>4.48264549</v>
      </c>
      <c r="M15" s="18" t="n">
        <v>427.85194516</v>
      </c>
      <c r="N15" s="20" t="n">
        <v>13.33750715</v>
      </c>
      <c r="O15" s="18" t="s">
        <v>481</v>
      </c>
      <c r="P15" s="20" t="s">
        <v>481</v>
      </c>
      <c r="Q15" s="18" t="n">
        <v>367.66871077</v>
      </c>
      <c r="R15" s="20" t="n">
        <v>14.82638214</v>
      </c>
      <c r="S15" s="18" t="s">
        <v>481</v>
      </c>
      <c r="T15" s="20" t="s">
        <v>481</v>
      </c>
      <c r="U15" s="18" t="n">
        <v>482.71534653</v>
      </c>
      <c r="V15" s="20" t="n">
        <v>9.10295017</v>
      </c>
    </row>
    <row r="16" spans="1:22">
      <c r="A16" s="15" t="s">
        <v>491</v>
      </c>
      <c r="B16" s="17" t="n">
        <v>6108</v>
      </c>
      <c r="C16" s="18">
        <f>(138.0/B16*100)</f>
        <v/>
      </c>
      <c r="D16" s="19" t="n">
        <v>5970</v>
      </c>
      <c r="E16" s="18" t="n">
        <v>523.0386267</v>
      </c>
      <c r="F16" s="20" t="n">
        <v>3.72260898</v>
      </c>
      <c r="G16" s="18" t="n">
        <v>514.59428113</v>
      </c>
      <c r="H16" s="20" t="n">
        <v>3.06515284</v>
      </c>
      <c r="I16" s="18" t="n">
        <v>520.0545068500001</v>
      </c>
      <c r="J16" s="20" t="n">
        <v>2.99772226</v>
      </c>
      <c r="K16" s="18" t="n">
        <v>502.23853623</v>
      </c>
      <c r="L16" s="20" t="n">
        <v>5.30699339</v>
      </c>
      <c r="M16" s="18" t="n">
        <v>381.32610846</v>
      </c>
      <c r="N16" s="20" t="n">
        <v>9.03415012</v>
      </c>
      <c r="O16" s="18" t="s">
        <v>481</v>
      </c>
      <c r="P16" s="20" t="s">
        <v>481</v>
      </c>
      <c r="Q16" s="18" t="s">
        <v>481</v>
      </c>
      <c r="R16" s="20" t="s">
        <v>481</v>
      </c>
      <c r="S16" s="18" t="s">
        <v>481</v>
      </c>
      <c r="T16" s="20" t="s">
        <v>481</v>
      </c>
      <c r="U16" s="18" t="n">
        <v>401.29560997</v>
      </c>
      <c r="V16" s="20" t="n">
        <v>10.98326419</v>
      </c>
    </row>
    <row r="17" spans="1:22">
      <c r="A17" s="15" t="s">
        <v>492</v>
      </c>
      <c r="B17" s="17" t="n">
        <v>6504</v>
      </c>
      <c r="C17" s="18">
        <f>(1734.0/B17*100)</f>
        <v/>
      </c>
      <c r="D17" s="19" t="n">
        <v>4770</v>
      </c>
      <c r="E17" s="18" t="n">
        <v>540.26665872</v>
      </c>
      <c r="F17" s="20" t="n">
        <v>3.80290204</v>
      </c>
      <c r="G17" s="18" t="n">
        <v>520.07335323</v>
      </c>
      <c r="H17" s="20" t="n">
        <v>3.77776564</v>
      </c>
      <c r="I17" s="18" t="n">
        <v>534.8612831200001</v>
      </c>
      <c r="J17" s="20" t="n">
        <v>4.87782176</v>
      </c>
      <c r="K17" s="18" t="n">
        <v>553.51055285</v>
      </c>
      <c r="L17" s="20" t="n">
        <v>6.35677024</v>
      </c>
      <c r="M17" s="18" t="n">
        <v>421.3677583</v>
      </c>
      <c r="N17" s="20" t="n">
        <v>11.78783625</v>
      </c>
      <c r="O17" s="18" t="s">
        <v>481</v>
      </c>
      <c r="P17" s="20" t="s">
        <v>481</v>
      </c>
      <c r="Q17" s="18" t="n">
        <v>338.260297</v>
      </c>
      <c r="R17" s="20" t="n">
        <v>14.23011861</v>
      </c>
      <c r="S17" s="18" t="s">
        <v>481</v>
      </c>
      <c r="T17" s="20" t="s">
        <v>481</v>
      </c>
      <c r="U17" s="18" t="n">
        <v>456.95904134</v>
      </c>
      <c r="V17" s="20" t="n">
        <v>7.3368925</v>
      </c>
    </row>
    <row r="18" spans="1:22">
      <c r="A18" s="15" t="s">
        <v>493</v>
      </c>
      <c r="B18" s="17" t="n">
        <v>5532</v>
      </c>
      <c r="C18" s="18">
        <f>(31.0/B18*100)</f>
        <v/>
      </c>
      <c r="D18" s="19" t="n">
        <v>5501</v>
      </c>
      <c r="E18" s="18" t="n">
        <v>476.79390969</v>
      </c>
      <c r="F18" s="20" t="n">
        <v>4.74370475</v>
      </c>
      <c r="G18" s="18" t="n">
        <v>474.49029305</v>
      </c>
      <c r="H18" s="20" t="n">
        <v>4.92948691</v>
      </c>
      <c r="I18" s="18" t="n">
        <v>471.51655502</v>
      </c>
      <c r="J18" s="20" t="n">
        <v>4.63053268</v>
      </c>
      <c r="K18" s="18" t="n">
        <v>474.72030343</v>
      </c>
      <c r="L18" s="20" t="n">
        <v>5.40782181</v>
      </c>
      <c r="M18" s="18" t="n">
        <v>384.05732268</v>
      </c>
      <c r="N18" s="20" t="n">
        <v>8.562141260000001</v>
      </c>
      <c r="O18" s="18" t="s">
        <v>481</v>
      </c>
      <c r="P18" s="20" t="s">
        <v>481</v>
      </c>
      <c r="Q18" s="18" t="s">
        <v>481</v>
      </c>
      <c r="R18" s="20" t="s">
        <v>481</v>
      </c>
      <c r="S18" s="18" t="s">
        <v>481</v>
      </c>
      <c r="T18" s="20" t="s">
        <v>481</v>
      </c>
      <c r="U18" s="18" t="n">
        <v>372.34174005</v>
      </c>
      <c r="V18" s="20" t="n">
        <v>10.78612531</v>
      </c>
    </row>
    <row r="19" spans="1:22">
      <c r="A19" s="15" t="s">
        <v>494</v>
      </c>
      <c r="B19" s="17" t="n">
        <v>5658</v>
      </c>
      <c r="C19" s="18">
        <f>(285.0/B19*100)</f>
        <v/>
      </c>
      <c r="D19" s="19" t="n">
        <v>5373</v>
      </c>
      <c r="E19" s="18" t="n">
        <v>493.90415546</v>
      </c>
      <c r="F19" s="20" t="n">
        <v>3.38333851</v>
      </c>
      <c r="G19" s="18" t="n">
        <v>466.48370424</v>
      </c>
      <c r="H19" s="20" t="n">
        <v>3.68095293</v>
      </c>
      <c r="I19" s="18" t="n">
        <v>474.43176981</v>
      </c>
      <c r="J19" s="20" t="n">
        <v>4.27817417</v>
      </c>
      <c r="K19" s="18" t="n">
        <v>484.45136405</v>
      </c>
      <c r="L19" s="20" t="n">
        <v>6.3650604</v>
      </c>
      <c r="M19" s="18" t="n">
        <v>460.09464118</v>
      </c>
      <c r="N19" s="20" t="n">
        <v>9.06619712</v>
      </c>
      <c r="O19" s="18" t="s">
        <v>481</v>
      </c>
      <c r="P19" s="20" t="s">
        <v>481</v>
      </c>
      <c r="Q19" s="18" t="s">
        <v>481</v>
      </c>
      <c r="R19" s="20" t="s">
        <v>481</v>
      </c>
      <c r="S19" s="18" t="s">
        <v>481</v>
      </c>
      <c r="T19" s="20" t="s">
        <v>481</v>
      </c>
      <c r="U19" s="18" t="n">
        <v>397.38420435</v>
      </c>
      <c r="V19" s="20" t="n">
        <v>9.35193759</v>
      </c>
    </row>
    <row r="20" spans="1:22">
      <c r="A20" s="15" t="s">
        <v>495</v>
      </c>
      <c r="B20" s="17" t="n">
        <v>3371</v>
      </c>
      <c r="C20" s="18">
        <f>(75.0/B20*100)</f>
        <v/>
      </c>
      <c r="D20" s="19" t="n">
        <v>3296</v>
      </c>
      <c r="E20" s="18" t="n">
        <v>484.58128655</v>
      </c>
      <c r="F20" s="20" t="n">
        <v>5.61315485</v>
      </c>
      <c r="G20" s="18" t="n">
        <v>471.86206167</v>
      </c>
      <c r="H20" s="20" t="n">
        <v>3.39130524</v>
      </c>
      <c r="I20" s="18" t="n">
        <v>494.63615372</v>
      </c>
      <c r="J20" s="20" t="n">
        <v>3.47371894</v>
      </c>
      <c r="K20" s="18" t="n">
        <v>515.13033003</v>
      </c>
      <c r="L20" s="20" t="n">
        <v>4.82466916</v>
      </c>
      <c r="M20" s="18" t="n">
        <v>405.22087886</v>
      </c>
      <c r="N20" s="20" t="n">
        <v>6.65394786</v>
      </c>
      <c r="O20" s="18" t="s">
        <v>481</v>
      </c>
      <c r="P20" s="20" t="s">
        <v>481</v>
      </c>
      <c r="Q20" s="18" t="s">
        <v>481</v>
      </c>
      <c r="R20" s="20" t="s">
        <v>481</v>
      </c>
      <c r="S20" s="18" t="s">
        <v>481</v>
      </c>
      <c r="T20" s="20" t="s">
        <v>481</v>
      </c>
      <c r="U20" s="18" t="n">
        <v>429.65517256</v>
      </c>
      <c r="V20" s="20" t="n">
        <v>11.335156</v>
      </c>
    </row>
    <row r="21" spans="1:22">
      <c r="A21" s="15" t="s">
        <v>496</v>
      </c>
      <c r="B21" s="17" t="n">
        <v>5741</v>
      </c>
      <c r="C21" s="18">
        <f>(53.0/B21*100)</f>
        <v/>
      </c>
      <c r="D21" s="19" t="n">
        <v>5688</v>
      </c>
      <c r="E21" s="18" t="n">
        <v>523.39050106</v>
      </c>
      <c r="F21" s="20" t="n">
        <v>3.50272943</v>
      </c>
      <c r="G21" s="18" t="n">
        <v>523.42412366</v>
      </c>
      <c r="H21" s="20" t="n">
        <v>3.16793079</v>
      </c>
      <c r="I21" s="18" t="n">
        <v>532.51379586</v>
      </c>
      <c r="J21" s="20" t="n">
        <v>3.08964567</v>
      </c>
      <c r="K21" s="18" t="n">
        <v>534.38857816</v>
      </c>
      <c r="L21" s="20" t="n">
        <v>4.16112348</v>
      </c>
      <c r="M21" s="18" t="n">
        <v>460.50425535</v>
      </c>
      <c r="N21" s="20" t="n">
        <v>6.50407017</v>
      </c>
      <c r="O21" s="18" t="s">
        <v>481</v>
      </c>
      <c r="P21" s="20" t="s">
        <v>481</v>
      </c>
      <c r="Q21" s="18" t="s">
        <v>481</v>
      </c>
      <c r="R21" s="20" t="s">
        <v>481</v>
      </c>
      <c r="S21" s="18" t="s">
        <v>481</v>
      </c>
      <c r="T21" s="20" t="s">
        <v>481</v>
      </c>
      <c r="U21" s="18" t="n">
        <v>473.4396106</v>
      </c>
      <c r="V21" s="20" t="n">
        <v>10.89699946</v>
      </c>
    </row>
    <row r="22" spans="1:22">
      <c r="A22" s="15" t="s">
        <v>497</v>
      </c>
      <c r="B22" s="17" t="n">
        <v>6598</v>
      </c>
      <c r="C22" s="18">
        <f>(37.0/B22*100)</f>
        <v/>
      </c>
      <c r="D22" s="19" t="n">
        <v>6561</v>
      </c>
      <c r="E22" s="18" t="n">
        <v>499.31986545</v>
      </c>
      <c r="F22" s="20" t="n">
        <v>6.03607805</v>
      </c>
      <c r="G22" s="18" t="n">
        <v>482.84777774</v>
      </c>
      <c r="H22" s="20" t="n">
        <v>4.16770791</v>
      </c>
      <c r="I22" s="18" t="n">
        <v>489.01718156</v>
      </c>
      <c r="J22" s="20" t="n">
        <v>5.47317303</v>
      </c>
      <c r="K22" s="18" t="n">
        <v>495.69765603</v>
      </c>
      <c r="L22" s="20" t="n">
        <v>6.21170561</v>
      </c>
      <c r="M22" s="18" t="n">
        <v>419.58566859</v>
      </c>
      <c r="N22" s="20" t="n">
        <v>15.2592962</v>
      </c>
      <c r="O22" s="18" t="s">
        <v>481</v>
      </c>
      <c r="P22" s="20" t="s">
        <v>481</v>
      </c>
      <c r="Q22" s="18" t="n">
        <v>481.75555063</v>
      </c>
      <c r="R22" s="20" t="n">
        <v>8.711038220000001</v>
      </c>
      <c r="S22" s="18" t="s">
        <v>481</v>
      </c>
      <c r="T22" s="20" t="s">
        <v>481</v>
      </c>
      <c r="U22" s="18" t="n">
        <v>405.93382001</v>
      </c>
      <c r="V22" s="20" t="n">
        <v>10.14311897</v>
      </c>
    </row>
    <row r="23" spans="1:22">
      <c r="A23" s="15" t="s">
        <v>498</v>
      </c>
      <c r="B23" s="17" t="n">
        <v>11583</v>
      </c>
      <c r="C23" s="18">
        <f>(254.0/B23*100)</f>
        <v/>
      </c>
      <c r="D23" s="19" t="n">
        <v>11329</v>
      </c>
      <c r="E23" s="18" t="n">
        <v>512.7086124800001</v>
      </c>
      <c r="F23" s="20" t="n">
        <v>3.80129821</v>
      </c>
      <c r="G23" s="18" t="n">
        <v>483.68013747</v>
      </c>
      <c r="H23" s="20" t="n">
        <v>3.18685156</v>
      </c>
      <c r="I23" s="18" t="n">
        <v>490.1835328</v>
      </c>
      <c r="J23" s="20" t="n">
        <v>4.14287591</v>
      </c>
      <c r="K23" s="18" t="n">
        <v>491.07868947</v>
      </c>
      <c r="L23" s="20" t="n">
        <v>6.50728555</v>
      </c>
      <c r="M23" s="18" t="n">
        <v>436.39321419</v>
      </c>
      <c r="N23" s="20" t="n">
        <v>6.25548004</v>
      </c>
      <c r="O23" s="18" t="s">
        <v>481</v>
      </c>
      <c r="P23" s="20" t="s">
        <v>481</v>
      </c>
      <c r="Q23" s="18" t="s">
        <v>481</v>
      </c>
      <c r="R23" s="20" t="s">
        <v>481</v>
      </c>
      <c r="S23" s="18" t="s">
        <v>481</v>
      </c>
      <c r="T23" s="20" t="s">
        <v>481</v>
      </c>
      <c r="U23" s="18" t="n">
        <v>406.57380571</v>
      </c>
      <c r="V23" s="20" t="n">
        <v>14.35113497</v>
      </c>
    </row>
    <row r="24" spans="1:22">
      <c r="A24" s="15" t="s">
        <v>499</v>
      </c>
      <c r="B24" s="17" t="n">
        <v>6647</v>
      </c>
      <c r="C24" s="18">
        <f>(8.0/B24*100)</f>
        <v/>
      </c>
      <c r="D24" s="19" t="n">
        <v>6639</v>
      </c>
      <c r="E24" s="18" t="n">
        <v>515.26220731</v>
      </c>
      <c r="F24" s="20" t="n">
        <v>3.46166601</v>
      </c>
      <c r="G24" s="18" t="n">
        <v>525.58007538</v>
      </c>
      <c r="H24" s="20" t="n">
        <v>3.48772224</v>
      </c>
      <c r="I24" s="18" t="n">
        <v>514.16974969</v>
      </c>
      <c r="J24" s="20" t="n">
        <v>4.84789299</v>
      </c>
      <c r="K24" s="18" t="n">
        <v>514.0275682499999</v>
      </c>
      <c r="L24" s="20" t="n">
        <v>6.31702793</v>
      </c>
      <c r="M24" s="18" t="n">
        <v>470.10022337</v>
      </c>
      <c r="N24" s="20" t="n">
        <v>16.01405269</v>
      </c>
      <c r="O24" s="18" t="s">
        <v>481</v>
      </c>
      <c r="P24" s="20" t="s">
        <v>481</v>
      </c>
      <c r="Q24" s="18" t="s">
        <v>481</v>
      </c>
      <c r="R24" s="20" t="s">
        <v>481</v>
      </c>
      <c r="S24" s="18" t="s">
        <v>481</v>
      </c>
      <c r="T24" s="20" t="s">
        <v>481</v>
      </c>
      <c r="U24" s="18" t="n">
        <v>438.74584378</v>
      </c>
      <c r="V24" s="20" t="n">
        <v>13.22113533</v>
      </c>
    </row>
    <row r="25" spans="1:22">
      <c r="A25" s="15" t="s">
        <v>500</v>
      </c>
      <c r="B25" s="17" t="n">
        <v>5581</v>
      </c>
      <c r="C25" s="18">
        <f>(25.0/B25*100)</f>
        <v/>
      </c>
      <c r="D25" s="19" t="n">
        <v>5556</v>
      </c>
      <c r="E25" s="18" t="n">
        <v>520.68554181</v>
      </c>
      <c r="F25" s="20" t="n">
        <v>5.09853771</v>
      </c>
      <c r="G25" s="18" t="n">
        <v>517.96709053</v>
      </c>
      <c r="H25" s="20" t="n">
        <v>3.39886314</v>
      </c>
      <c r="I25" s="18" t="n">
        <v>531.9433445</v>
      </c>
      <c r="J25" s="20" t="n">
        <v>4.74304255</v>
      </c>
      <c r="K25" s="18" t="n">
        <v>541.62753982</v>
      </c>
      <c r="L25" s="20" t="n">
        <v>6.02916549</v>
      </c>
      <c r="M25" s="18" t="n">
        <v>421.68171102</v>
      </c>
      <c r="N25" s="20" t="n">
        <v>6.83880854</v>
      </c>
      <c r="O25" s="18" t="s">
        <v>481</v>
      </c>
      <c r="P25" s="20" t="s">
        <v>481</v>
      </c>
      <c r="Q25" s="18" t="s">
        <v>481</v>
      </c>
      <c r="R25" s="20" t="s">
        <v>481</v>
      </c>
      <c r="S25" s="18" t="s">
        <v>481</v>
      </c>
      <c r="T25" s="20" t="s">
        <v>481</v>
      </c>
      <c r="U25" s="18" t="n">
        <v>499.94092945</v>
      </c>
      <c r="V25" s="20" t="n">
        <v>29.73466674</v>
      </c>
    </row>
    <row r="26" spans="1:22">
      <c r="A26" s="15" t="s">
        <v>501</v>
      </c>
      <c r="B26" s="17" t="n">
        <v>4869</v>
      </c>
      <c r="C26" s="18">
        <f>(66.0/B26*100)</f>
        <v/>
      </c>
      <c r="D26" s="19" t="n">
        <v>4803</v>
      </c>
      <c r="E26" s="18" t="n">
        <v>502.12681735</v>
      </c>
      <c r="F26" s="20" t="n">
        <v>6.41984258</v>
      </c>
      <c r="G26" s="18" t="n">
        <v>481.79231745</v>
      </c>
      <c r="H26" s="20" t="n">
        <v>3.53915924</v>
      </c>
      <c r="I26" s="18" t="n">
        <v>486.07256111</v>
      </c>
      <c r="J26" s="20" t="n">
        <v>2.57888846</v>
      </c>
      <c r="K26" s="18" t="n">
        <v>505.30000863</v>
      </c>
      <c r="L26" s="20" t="n">
        <v>3.6123655</v>
      </c>
      <c r="M26" s="18" t="n">
        <v>467.99747676</v>
      </c>
      <c r="N26" s="20" t="n">
        <v>7.60690177</v>
      </c>
      <c r="O26" s="18" t="s">
        <v>481</v>
      </c>
      <c r="P26" s="20" t="s">
        <v>481</v>
      </c>
      <c r="Q26" s="18" t="s">
        <v>481</v>
      </c>
      <c r="R26" s="20" t="s">
        <v>481</v>
      </c>
      <c r="S26" s="18" t="s">
        <v>481</v>
      </c>
      <c r="T26" s="20" t="s">
        <v>481</v>
      </c>
      <c r="U26" s="18" t="n">
        <v>439.74322785</v>
      </c>
      <c r="V26" s="20" t="n">
        <v>13.11013419</v>
      </c>
    </row>
    <row r="27" spans="1:22">
      <c r="A27" s="15" t="s">
        <v>502</v>
      </c>
      <c r="B27" s="17" t="n">
        <v>5299</v>
      </c>
      <c r="C27" s="18">
        <f>(94.0/B27*100)</f>
        <v/>
      </c>
      <c r="D27" s="19" t="n">
        <v>5205</v>
      </c>
      <c r="E27" s="18" t="n">
        <v>508.88734103</v>
      </c>
      <c r="F27" s="20" t="n">
        <v>3.32383056</v>
      </c>
      <c r="G27" s="18" t="n">
        <v>486.98089975</v>
      </c>
      <c r="H27" s="20" t="n">
        <v>2.89273406</v>
      </c>
      <c r="I27" s="18" t="n">
        <v>490.22434233</v>
      </c>
      <c r="J27" s="20" t="n">
        <v>3.3673344</v>
      </c>
      <c r="K27" s="18" t="n">
        <v>492.48378051</v>
      </c>
      <c r="L27" s="20" t="n">
        <v>5.34983413</v>
      </c>
      <c r="M27" s="18" t="n">
        <v>420.45359793</v>
      </c>
      <c r="N27" s="20" t="n">
        <v>3.81960599</v>
      </c>
      <c r="O27" s="18" t="s">
        <v>481</v>
      </c>
      <c r="P27" s="20" t="s">
        <v>481</v>
      </c>
      <c r="Q27" s="18" t="s">
        <v>481</v>
      </c>
      <c r="R27" s="20" t="s">
        <v>481</v>
      </c>
      <c r="S27" s="18" t="s">
        <v>481</v>
      </c>
      <c r="T27" s="20" t="s">
        <v>481</v>
      </c>
      <c r="U27" s="18" t="n">
        <v>409.61802688</v>
      </c>
      <c r="V27" s="20" t="n">
        <v>7.68921406</v>
      </c>
    </row>
    <row r="28" spans="1:22">
      <c r="A28" s="15" t="s">
        <v>503</v>
      </c>
      <c r="B28" s="17" t="n">
        <v>7568</v>
      </c>
      <c r="C28" s="18">
        <f>(317.0/B28*100)</f>
        <v/>
      </c>
      <c r="D28" s="19" t="n">
        <v>7251</v>
      </c>
      <c r="E28" s="18" t="n">
        <v>436.99004195</v>
      </c>
      <c r="F28" s="20" t="n">
        <v>5.30341279</v>
      </c>
      <c r="G28" s="18" t="n">
        <v>423.69545934</v>
      </c>
      <c r="H28" s="20" t="n">
        <v>3.55960197</v>
      </c>
      <c r="I28" s="18" t="n">
        <v>425.90199816</v>
      </c>
      <c r="J28" s="20" t="n">
        <v>2.93742135</v>
      </c>
      <c r="K28" s="18" t="n">
        <v>432.46562377</v>
      </c>
      <c r="L28" s="20" t="n">
        <v>3.71948238</v>
      </c>
      <c r="M28" s="18" t="n">
        <v>420.50292955</v>
      </c>
      <c r="N28" s="20" t="n">
        <v>13.30341568</v>
      </c>
      <c r="O28" s="18" t="s">
        <v>481</v>
      </c>
      <c r="P28" s="20" t="s">
        <v>481</v>
      </c>
      <c r="Q28" s="18" t="s">
        <v>481</v>
      </c>
      <c r="R28" s="20" t="s">
        <v>481</v>
      </c>
      <c r="S28" s="18" t="s">
        <v>481</v>
      </c>
      <c r="T28" s="20" t="s">
        <v>481</v>
      </c>
      <c r="U28" s="18" t="n">
        <v>382.99565141</v>
      </c>
      <c r="V28" s="20" t="n">
        <v>7.01859538</v>
      </c>
    </row>
    <row r="29" spans="1:22">
      <c r="A29" s="15" t="s">
        <v>504</v>
      </c>
      <c r="B29" s="17" t="n">
        <v>5385</v>
      </c>
      <c r="C29" s="18">
        <f>(30.0/B29*100)</f>
        <v/>
      </c>
      <c r="D29" s="19" t="n">
        <v>5355</v>
      </c>
      <c r="E29" s="18" t="n">
        <v>493.86619876</v>
      </c>
      <c r="F29" s="20" t="n">
        <v>5.61774338</v>
      </c>
      <c r="G29" s="18" t="n">
        <v>498.56794243</v>
      </c>
      <c r="H29" s="20" t="n">
        <v>3.00567652</v>
      </c>
      <c r="I29" s="18" t="n">
        <v>520.97381502</v>
      </c>
      <c r="J29" s="20" t="n">
        <v>3.65120622</v>
      </c>
      <c r="K29" s="18" t="n">
        <v>547.21743825</v>
      </c>
      <c r="L29" s="20" t="n">
        <v>4.93924731</v>
      </c>
      <c r="M29" s="18" t="n">
        <v>500.05950033</v>
      </c>
      <c r="N29" s="20" t="n">
        <v>5.45605007</v>
      </c>
      <c r="O29" s="18" t="s">
        <v>481</v>
      </c>
      <c r="P29" s="20" t="s">
        <v>481</v>
      </c>
      <c r="Q29" s="18" t="n">
        <v>314.02123871</v>
      </c>
      <c r="R29" s="20" t="n">
        <v>13.26138992</v>
      </c>
      <c r="S29" s="18" t="s">
        <v>481</v>
      </c>
      <c r="T29" s="20" t="s">
        <v>481</v>
      </c>
      <c r="U29" s="18" t="n">
        <v>436.83025138</v>
      </c>
      <c r="V29" s="20" t="n">
        <v>11.33130553</v>
      </c>
    </row>
    <row r="30" spans="1:22">
      <c r="A30" s="15" t="s">
        <v>505</v>
      </c>
      <c r="B30" s="17" t="n">
        <v>4520</v>
      </c>
      <c r="C30" s="18">
        <f>(180.0/B30*100)</f>
        <v/>
      </c>
      <c r="D30" s="19" t="n">
        <v>4340</v>
      </c>
      <c r="E30" s="18" t="n">
        <v>508.21101313</v>
      </c>
      <c r="F30" s="20" t="n">
        <v>6.77030967</v>
      </c>
      <c r="G30" s="18" t="n">
        <v>507.48638498</v>
      </c>
      <c r="H30" s="20" t="n">
        <v>4.14395251</v>
      </c>
      <c r="I30" s="18" t="n">
        <v>527.69243653</v>
      </c>
      <c r="J30" s="20" t="n">
        <v>3.65307262</v>
      </c>
      <c r="K30" s="18" t="n">
        <v>543.75125783</v>
      </c>
      <c r="L30" s="20" t="n">
        <v>3.34658452</v>
      </c>
      <c r="M30" s="18" t="n">
        <v>418.7611067</v>
      </c>
      <c r="N30" s="20" t="n">
        <v>6.04878688</v>
      </c>
      <c r="O30" s="18" t="s">
        <v>481</v>
      </c>
      <c r="P30" s="20" t="s">
        <v>481</v>
      </c>
      <c r="Q30" s="18" t="s">
        <v>481</v>
      </c>
      <c r="R30" s="20" t="s">
        <v>481</v>
      </c>
      <c r="S30" s="18" t="s">
        <v>481</v>
      </c>
      <c r="T30" s="20" t="s">
        <v>481</v>
      </c>
      <c r="U30" s="18" t="n">
        <v>433.20781</v>
      </c>
      <c r="V30" s="20" t="n">
        <v>9.18575674</v>
      </c>
    </row>
    <row r="31" spans="1:22">
      <c r="A31" s="15" t="s">
        <v>506</v>
      </c>
      <c r="B31" s="17" t="n">
        <v>5456</v>
      </c>
      <c r="C31" s="18">
        <f>(141.0/B31*100)</f>
        <v/>
      </c>
      <c r="D31" s="19" t="n">
        <v>5315</v>
      </c>
      <c r="E31" s="18" t="n">
        <v>494.8275625</v>
      </c>
      <c r="F31" s="20" t="n">
        <v>5.10037602</v>
      </c>
      <c r="G31" s="18" t="n">
        <v>507.58482798</v>
      </c>
      <c r="H31" s="20" t="n">
        <v>3.31787918</v>
      </c>
      <c r="I31" s="18" t="n">
        <v>526.59083758</v>
      </c>
      <c r="J31" s="20" t="n">
        <v>3.24095853</v>
      </c>
      <c r="K31" s="18" t="n">
        <v>545.4242427200001</v>
      </c>
      <c r="L31" s="20" t="n">
        <v>3.82394917</v>
      </c>
      <c r="M31" s="18" t="s">
        <v>481</v>
      </c>
      <c r="N31" s="20" t="s">
        <v>481</v>
      </c>
      <c r="O31" s="18" t="s">
        <v>481</v>
      </c>
      <c r="P31" s="20" t="s">
        <v>481</v>
      </c>
      <c r="Q31" s="18" t="s">
        <v>481</v>
      </c>
      <c r="R31" s="20" t="s">
        <v>481</v>
      </c>
      <c r="S31" s="18" t="s">
        <v>481</v>
      </c>
      <c r="T31" s="20" t="s">
        <v>481</v>
      </c>
      <c r="U31" s="18" t="n">
        <v>404.4674733</v>
      </c>
      <c r="V31" s="20" t="n">
        <v>8.117526939999999</v>
      </c>
    </row>
    <row r="32" spans="1:22">
      <c r="A32" s="15" t="s">
        <v>507</v>
      </c>
      <c r="B32" s="17" t="n">
        <v>4478</v>
      </c>
      <c r="C32" s="18">
        <f>(6.0/B32*100)</f>
        <v/>
      </c>
      <c r="D32" s="19" t="n">
        <v>4472</v>
      </c>
      <c r="E32" s="18" t="n">
        <v>511.58244274</v>
      </c>
      <c r="F32" s="20" t="n">
        <v>4.12711283</v>
      </c>
      <c r="G32" s="18" t="n">
        <v>502.82401522</v>
      </c>
      <c r="H32" s="20" t="n">
        <v>3.11326153</v>
      </c>
      <c r="I32" s="18" t="n">
        <v>508.87047828</v>
      </c>
      <c r="J32" s="20" t="n">
        <v>3.68605855</v>
      </c>
      <c r="K32" s="18" t="n">
        <v>517.83090095</v>
      </c>
      <c r="L32" s="20" t="n">
        <v>4.01786503</v>
      </c>
      <c r="M32" s="18" t="n">
        <v>418.27699634</v>
      </c>
      <c r="N32" s="20" t="n">
        <v>11.93967801</v>
      </c>
      <c r="O32" s="18" t="s">
        <v>481</v>
      </c>
      <c r="P32" s="20" t="s">
        <v>481</v>
      </c>
      <c r="Q32" s="18" t="s">
        <v>481</v>
      </c>
      <c r="R32" s="20" t="s">
        <v>481</v>
      </c>
      <c r="S32" s="18" t="s">
        <v>481</v>
      </c>
      <c r="T32" s="20" t="s">
        <v>481</v>
      </c>
      <c r="U32" s="18" t="n">
        <v>430.13166853</v>
      </c>
      <c r="V32" s="20" t="n">
        <v>15.51590802</v>
      </c>
    </row>
    <row r="33" spans="1:22">
      <c r="A33" s="15" t="s">
        <v>508</v>
      </c>
      <c r="B33" s="17" t="n">
        <v>7325</v>
      </c>
      <c r="C33" s="18">
        <f>(79.0/B33*100)</f>
        <v/>
      </c>
      <c r="D33" s="19" t="n">
        <v>7246</v>
      </c>
      <c r="E33" s="18" t="n">
        <v>485.21679149</v>
      </c>
      <c r="F33" s="20" t="n">
        <v>7.01096671</v>
      </c>
      <c r="G33" s="18" t="n">
        <v>482.44481329</v>
      </c>
      <c r="H33" s="20" t="n">
        <v>4.63549643</v>
      </c>
      <c r="I33" s="18" t="n">
        <v>498.95024276</v>
      </c>
      <c r="J33" s="20" t="n">
        <v>3.77321229</v>
      </c>
      <c r="K33" s="18" t="n">
        <v>507.87419733</v>
      </c>
      <c r="L33" s="20" t="n">
        <v>4.32541518</v>
      </c>
      <c r="M33" s="18" t="n">
        <v>504.79760102</v>
      </c>
      <c r="N33" s="20" t="n">
        <v>3.40739521</v>
      </c>
      <c r="O33" s="18" t="s">
        <v>481</v>
      </c>
      <c r="P33" s="20" t="s">
        <v>481</v>
      </c>
      <c r="Q33" s="18" t="s">
        <v>481</v>
      </c>
      <c r="R33" s="20" t="s">
        <v>481</v>
      </c>
      <c r="S33" s="18" t="s">
        <v>481</v>
      </c>
      <c r="T33" s="20" t="s">
        <v>481</v>
      </c>
      <c r="U33" s="18" t="n">
        <v>456.99179182</v>
      </c>
      <c r="V33" s="20" t="n">
        <v>10.77965333</v>
      </c>
    </row>
    <row r="34" spans="1:22">
      <c r="A34" s="15" t="s">
        <v>509</v>
      </c>
      <c r="B34" s="17" t="n">
        <v>6350</v>
      </c>
      <c r="C34" s="18">
        <f>(84.0/B34*100)</f>
        <v/>
      </c>
      <c r="D34" s="19" t="n">
        <v>6266</v>
      </c>
      <c r="E34" s="18" t="n">
        <v>469.54807958</v>
      </c>
      <c r="F34" s="20" t="n">
        <v>4.63360451</v>
      </c>
      <c r="G34" s="18" t="n">
        <v>459.50848308</v>
      </c>
      <c r="H34" s="20" t="n">
        <v>3.31387483</v>
      </c>
      <c r="I34" s="18" t="n">
        <v>469.48471963</v>
      </c>
      <c r="J34" s="20" t="n">
        <v>3.13670578</v>
      </c>
      <c r="K34" s="18" t="n">
        <v>470.2869857</v>
      </c>
      <c r="L34" s="20" t="n">
        <v>5.78416213</v>
      </c>
      <c r="M34" s="18" t="n">
        <v>412.69710629</v>
      </c>
      <c r="N34" s="20" t="n">
        <v>14.24962195</v>
      </c>
      <c r="O34" s="18" t="s">
        <v>481</v>
      </c>
      <c r="P34" s="20" t="s">
        <v>481</v>
      </c>
      <c r="Q34" s="18" t="n">
        <v>263.37193708</v>
      </c>
      <c r="R34" s="20" t="n">
        <v>13.61114927</v>
      </c>
      <c r="S34" s="18" t="s">
        <v>481</v>
      </c>
      <c r="T34" s="20" t="s">
        <v>481</v>
      </c>
      <c r="U34" s="18" t="n">
        <v>370.03428018</v>
      </c>
      <c r="V34" s="20" t="n">
        <v>9.58792117</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505.2158807</v>
      </c>
      <c r="T35" s="20" t="n">
        <v>1.4729023</v>
      </c>
      <c r="U35" s="18" t="s">
        <v>481</v>
      </c>
      <c r="V35" s="20" t="s">
        <v>481</v>
      </c>
    </row>
    <row r="36" spans="1:22">
      <c r="A36" s="15" t="s">
        <v>511</v>
      </c>
      <c r="B36" s="17" t="n">
        <v>6736</v>
      </c>
      <c r="C36" s="18">
        <f>(67.0/B36*100)</f>
        <v/>
      </c>
      <c r="D36" s="19" t="n">
        <v>6669</v>
      </c>
      <c r="E36" s="18" t="n">
        <v>501.50191084</v>
      </c>
      <c r="F36" s="20" t="n">
        <v>5.22296321</v>
      </c>
      <c r="G36" s="18" t="n">
        <v>497.22677391</v>
      </c>
      <c r="H36" s="20" t="n">
        <v>3.41644061</v>
      </c>
      <c r="I36" s="18" t="n">
        <v>500.60555277</v>
      </c>
      <c r="J36" s="20" t="n">
        <v>2.97756226</v>
      </c>
      <c r="K36" s="18" t="n">
        <v>502.70016283</v>
      </c>
      <c r="L36" s="20" t="n">
        <v>4.09431311</v>
      </c>
      <c r="M36" s="18" t="n">
        <v>490.3722416</v>
      </c>
      <c r="N36" s="20" t="n">
        <v>4.18420925</v>
      </c>
      <c r="O36" s="18" t="s">
        <v>481</v>
      </c>
      <c r="P36" s="20" t="s">
        <v>481</v>
      </c>
      <c r="Q36" s="18" t="s">
        <v>481</v>
      </c>
      <c r="R36" s="20" t="s">
        <v>481</v>
      </c>
      <c r="S36" s="18" t="s">
        <v>481</v>
      </c>
      <c r="T36" s="20" t="s">
        <v>481</v>
      </c>
      <c r="U36" s="18" t="n">
        <v>416.97070256</v>
      </c>
      <c r="V36" s="20" t="n">
        <v>8.0711785</v>
      </c>
    </row>
    <row r="37" spans="1:22">
      <c r="A37" s="15" t="s">
        <v>512</v>
      </c>
      <c r="B37" s="17" t="n">
        <v>5458</v>
      </c>
      <c r="C37" s="18">
        <f>(119.0/B37*100)</f>
        <v/>
      </c>
      <c r="D37" s="19" t="n">
        <v>5339</v>
      </c>
      <c r="E37" s="18" t="n">
        <v>501.4379128</v>
      </c>
      <c r="F37" s="20" t="n">
        <v>5.60436637</v>
      </c>
      <c r="G37" s="18" t="n">
        <v>499.30698925</v>
      </c>
      <c r="H37" s="20" t="n">
        <v>3.39385407</v>
      </c>
      <c r="I37" s="18" t="n">
        <v>521.92467921</v>
      </c>
      <c r="J37" s="20" t="n">
        <v>3.77417579</v>
      </c>
      <c r="K37" s="18" t="n">
        <v>525.7675412900001</v>
      </c>
      <c r="L37" s="20" t="n">
        <v>4.65322165</v>
      </c>
      <c r="M37" s="18" t="n">
        <v>377.66528973</v>
      </c>
      <c r="N37" s="20" t="n">
        <v>8.85964399</v>
      </c>
      <c r="O37" s="18" t="s">
        <v>481</v>
      </c>
      <c r="P37" s="20" t="s">
        <v>481</v>
      </c>
      <c r="Q37" s="18" t="s">
        <v>481</v>
      </c>
      <c r="R37" s="20" t="s">
        <v>481</v>
      </c>
      <c r="S37" s="18" t="s">
        <v>481</v>
      </c>
      <c r="T37" s="20" t="s">
        <v>481</v>
      </c>
      <c r="U37" s="18" t="n">
        <v>404.56811818</v>
      </c>
      <c r="V37" s="20" t="n">
        <v>9.707703349999999</v>
      </c>
    </row>
    <row r="38" spans="1:22">
      <c r="A38" s="15" t="s">
        <v>513</v>
      </c>
      <c r="B38" s="17" t="n">
        <v>5860</v>
      </c>
      <c r="C38" s="18">
        <f>(22.0/B38*100)</f>
        <v/>
      </c>
      <c r="D38" s="19" t="n">
        <v>5838</v>
      </c>
      <c r="E38" s="18" t="n">
        <v>499.32173534</v>
      </c>
      <c r="F38" s="20" t="n">
        <v>5.24958961</v>
      </c>
      <c r="G38" s="18" t="n">
        <v>498.37675816</v>
      </c>
      <c r="H38" s="20" t="n">
        <v>4.00426733</v>
      </c>
      <c r="I38" s="18" t="n">
        <v>499.97822894</v>
      </c>
      <c r="J38" s="20" t="n">
        <v>3.71207166</v>
      </c>
      <c r="K38" s="18" t="n">
        <v>513.80517396</v>
      </c>
      <c r="L38" s="20" t="n">
        <v>5.56588107</v>
      </c>
      <c r="M38" s="18" t="n">
        <v>451.3764209</v>
      </c>
      <c r="N38" s="20" t="n">
        <v>7.03334187</v>
      </c>
      <c r="O38" s="18" t="s">
        <v>481</v>
      </c>
      <c r="P38" s="20" t="s">
        <v>481</v>
      </c>
      <c r="Q38" s="18" t="s">
        <v>481</v>
      </c>
      <c r="R38" s="20" t="s">
        <v>481</v>
      </c>
      <c r="S38" s="18" t="s">
        <v>481</v>
      </c>
      <c r="T38" s="20" t="s">
        <v>481</v>
      </c>
      <c r="U38" s="18" t="n">
        <v>452.48996114</v>
      </c>
      <c r="V38" s="20" t="n">
        <v>6.74239804</v>
      </c>
    </row>
    <row r="39" spans="1:22">
      <c r="A39" s="15" t="s">
        <v>514</v>
      </c>
      <c r="B39" s="17" t="n">
        <v>5895</v>
      </c>
      <c r="C39" s="18">
        <f>(33.0/B39*100)</f>
        <v/>
      </c>
      <c r="D39" s="19" t="n">
        <v>5862</v>
      </c>
      <c r="E39" s="18" t="n">
        <v>426.10695646</v>
      </c>
      <c r="F39" s="20" t="n">
        <v>5.01000662</v>
      </c>
      <c r="G39" s="18" t="n">
        <v>426.00525234</v>
      </c>
      <c r="H39" s="20" t="n">
        <v>4.55803912</v>
      </c>
      <c r="I39" s="18" t="n">
        <v>440.61740931</v>
      </c>
      <c r="J39" s="20" t="n">
        <v>4.85459379</v>
      </c>
      <c r="K39" s="18" t="n">
        <v>447.57248291</v>
      </c>
      <c r="L39" s="20" t="n">
        <v>5.31254096</v>
      </c>
      <c r="M39" s="18" t="n">
        <v>385.43607751</v>
      </c>
      <c r="N39" s="20" t="n">
        <v>6.46388279</v>
      </c>
      <c r="O39" s="18" t="s">
        <v>481</v>
      </c>
      <c r="P39" s="20" t="s">
        <v>481</v>
      </c>
      <c r="Q39" s="18" t="s">
        <v>481</v>
      </c>
      <c r="R39" s="20" t="s">
        <v>481</v>
      </c>
      <c r="S39" s="18" t="s">
        <v>481</v>
      </c>
      <c r="T39" s="20" t="s">
        <v>481</v>
      </c>
      <c r="U39" s="18" t="n">
        <v>362.79595157</v>
      </c>
      <c r="V39" s="20" t="n">
        <v>13.89617591</v>
      </c>
    </row>
    <row r="40" spans="1:22">
      <c r="A40" s="15" t="s">
        <v>515</v>
      </c>
      <c r="B40" s="17" t="n">
        <v>14157</v>
      </c>
      <c r="C40" s="18">
        <f>(395.0/B40*100)</f>
        <v/>
      </c>
      <c r="D40" s="19" t="n">
        <v>13762</v>
      </c>
      <c r="E40" s="18" t="n">
        <v>492.40572067</v>
      </c>
      <c r="F40" s="20" t="n">
        <v>5.13172707</v>
      </c>
      <c r="G40" s="18" t="n">
        <v>490.16544981</v>
      </c>
      <c r="H40" s="20" t="n">
        <v>3.43669027</v>
      </c>
      <c r="I40" s="18" t="n">
        <v>514.34184165</v>
      </c>
      <c r="J40" s="20" t="n">
        <v>3.52571611</v>
      </c>
      <c r="K40" s="18" t="n">
        <v>524.24030759</v>
      </c>
      <c r="L40" s="20" t="n">
        <v>4.13455261</v>
      </c>
      <c r="M40" s="18" t="n">
        <v>419.2667557</v>
      </c>
      <c r="N40" s="20" t="n">
        <v>6.86651094</v>
      </c>
      <c r="O40" s="18" t="s">
        <v>481</v>
      </c>
      <c r="P40" s="20" t="s">
        <v>481</v>
      </c>
      <c r="Q40" s="18" t="s">
        <v>481</v>
      </c>
      <c r="R40" s="20" t="s">
        <v>481</v>
      </c>
      <c r="S40" s="18" t="s">
        <v>481</v>
      </c>
      <c r="T40" s="20" t="s">
        <v>481</v>
      </c>
      <c r="U40" s="18" t="n">
        <v>399.52381256</v>
      </c>
      <c r="V40" s="20" t="n">
        <v>7.97158797</v>
      </c>
    </row>
    <row r="41" spans="1:22">
      <c r="A41" s="15" t="s">
        <v>516</v>
      </c>
      <c r="B41" s="17" t="n">
        <v>5712</v>
      </c>
      <c r="C41" s="18">
        <f>(53.0/B41*100)</f>
        <v/>
      </c>
      <c r="D41" s="19" t="n">
        <v>5659</v>
      </c>
      <c r="E41" s="18" t="n">
        <v>486.05608284</v>
      </c>
      <c r="F41" s="20" t="n">
        <v>6.87125126</v>
      </c>
      <c r="G41" s="18" t="n">
        <v>486.17368739</v>
      </c>
      <c r="H41" s="20" t="n">
        <v>3.98670178</v>
      </c>
      <c r="I41" s="18" t="n">
        <v>508.17094376</v>
      </c>
      <c r="J41" s="20" t="n">
        <v>3.70909078</v>
      </c>
      <c r="K41" s="18" t="n">
        <v>523.20373584</v>
      </c>
      <c r="L41" s="20" t="n">
        <v>4.41395624</v>
      </c>
      <c r="M41" s="18" t="n">
        <v>460.36740886</v>
      </c>
      <c r="N41" s="20" t="n">
        <v>8.72283927</v>
      </c>
      <c r="O41" s="18" t="s">
        <v>481</v>
      </c>
      <c r="P41" s="20" t="s">
        <v>481</v>
      </c>
      <c r="Q41" s="18" t="n">
        <v>399.91015703</v>
      </c>
      <c r="R41" s="20" t="n">
        <v>16.72230739</v>
      </c>
      <c r="S41" s="18" t="s">
        <v>481</v>
      </c>
      <c r="T41" s="20" t="s">
        <v>481</v>
      </c>
      <c r="U41" s="18" t="n">
        <v>417.70352894</v>
      </c>
      <c r="V41" s="20" t="n">
        <v>14.28220334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(2066.0/B46*100)</f>
        <v/>
      </c>
      <c r="D46" s="19" t="n">
        <v>21075</v>
      </c>
      <c r="E46" s="18" t="n">
        <v>417.53003142</v>
      </c>
      <c r="F46" s="20" t="n">
        <v>5.19236386</v>
      </c>
      <c r="G46" s="18" t="n">
        <v>418.03557715</v>
      </c>
      <c r="H46" s="20" t="n">
        <v>3.95183858</v>
      </c>
      <c r="I46" s="18" t="n">
        <v>438.64073796</v>
      </c>
      <c r="J46" s="20" t="n">
        <v>4.45258179</v>
      </c>
      <c r="K46" s="18" t="n">
        <v>443.48689701</v>
      </c>
      <c r="L46" s="20" t="n">
        <v>4.98503363</v>
      </c>
      <c r="M46" s="18" t="n">
        <v>361.70374871</v>
      </c>
      <c r="N46" s="20" t="n">
        <v>3.67101074</v>
      </c>
      <c r="O46" s="18" t="s">
        <v>481</v>
      </c>
      <c r="P46" s="20" t="s">
        <v>481</v>
      </c>
      <c r="Q46" s="18" t="s">
        <v>481</v>
      </c>
      <c r="R46" s="20" t="s">
        <v>481</v>
      </c>
      <c r="S46" s="18" t="s">
        <v>481</v>
      </c>
      <c r="T46" s="20" t="s">
        <v>481</v>
      </c>
      <c r="U46" s="18" t="n">
        <v>386.02978488</v>
      </c>
      <c r="V46" s="20" t="n">
        <v>3.74235349</v>
      </c>
    </row>
    <row r="47" spans="1:22">
      <c r="A47" s="15" t="s">
        <v>522</v>
      </c>
      <c r="B47" s="17" t="n">
        <v>5928</v>
      </c>
      <c r="C47" s="18">
        <f>(315.0/B47*100)</f>
        <v/>
      </c>
      <c r="D47" s="19" t="n">
        <v>5613</v>
      </c>
      <c r="E47" s="18" t="n">
        <v>443.30310356</v>
      </c>
      <c r="F47" s="20" t="n">
        <v>7.81339571</v>
      </c>
      <c r="G47" s="18" t="n">
        <v>438.63320072</v>
      </c>
      <c r="H47" s="20" t="n">
        <v>5.15652622</v>
      </c>
      <c r="I47" s="18" t="n">
        <v>454.00060947</v>
      </c>
      <c r="J47" s="20" t="n">
        <v>5.25935217</v>
      </c>
      <c r="K47" s="18" t="n">
        <v>468.28720433</v>
      </c>
      <c r="L47" s="20" t="n">
        <v>6.13605014</v>
      </c>
      <c r="M47" s="18" t="n">
        <v>330.16195456</v>
      </c>
      <c r="N47" s="20" t="n">
        <v>6.5233442</v>
      </c>
      <c r="O47" s="18" t="s">
        <v>481</v>
      </c>
      <c r="P47" s="20" t="s">
        <v>481</v>
      </c>
      <c r="Q47" s="18" t="s">
        <v>481</v>
      </c>
      <c r="R47" s="20" t="s">
        <v>481</v>
      </c>
      <c r="S47" s="18" t="s">
        <v>481</v>
      </c>
      <c r="T47" s="20" t="s">
        <v>481</v>
      </c>
      <c r="U47" s="18" t="n">
        <v>358.68657942</v>
      </c>
      <c r="V47" s="20" t="n">
        <v>9.085246489999999</v>
      </c>
    </row>
    <row r="48" spans="1:22">
      <c r="A48" s="15" t="s">
        <v>523</v>
      </c>
      <c r="B48" s="17" t="n">
        <v>9841</v>
      </c>
      <c r="C48" s="18">
        <f>(8.0/B48*100)</f>
        <v/>
      </c>
      <c r="D48" s="19" t="n">
        <v>9833</v>
      </c>
      <c r="E48" s="18" t="n">
        <v>465.19171916</v>
      </c>
      <c r="F48" s="20" t="n">
        <v>7.39134841</v>
      </c>
      <c r="G48" s="18" t="n">
        <v>482.40692833</v>
      </c>
      <c r="H48" s="20" t="n">
        <v>5.25329258</v>
      </c>
      <c r="I48" s="18" t="n">
        <v>509.23766708</v>
      </c>
      <c r="J48" s="20" t="n">
        <v>5.85045696</v>
      </c>
      <c r="K48" s="18" t="n">
        <v>523.61253189</v>
      </c>
      <c r="L48" s="20" t="n">
        <v>7.08829619</v>
      </c>
      <c r="M48" s="18" t="n">
        <v>442.18295743</v>
      </c>
      <c r="N48" s="20" t="n">
        <v>7.02465201</v>
      </c>
      <c r="O48" s="18" t="s">
        <v>481</v>
      </c>
      <c r="P48" s="20" t="s">
        <v>481</v>
      </c>
      <c r="Q48" s="18" t="s">
        <v>481</v>
      </c>
      <c r="R48" s="20" t="s">
        <v>481</v>
      </c>
      <c r="S48" s="18" t="s">
        <v>481</v>
      </c>
      <c r="T48" s="20" t="s">
        <v>481</v>
      </c>
      <c r="U48" s="18" t="n">
        <v>433.91589622</v>
      </c>
      <c r="V48" s="20" t="n">
        <v>20.49259002</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(326.0/B50*100)</f>
        <v/>
      </c>
      <c r="D50" s="19" t="n">
        <v>11469</v>
      </c>
      <c r="E50" s="18" t="n">
        <v>434.02693024</v>
      </c>
      <c r="F50" s="20" t="n">
        <v>4.87480057</v>
      </c>
      <c r="G50" s="18" t="n">
        <v>420.93730081</v>
      </c>
      <c r="H50" s="20" t="n">
        <v>3.86300042</v>
      </c>
      <c r="I50" s="18" t="n">
        <v>433.36263345</v>
      </c>
      <c r="J50" s="20" t="n">
        <v>3.08711073</v>
      </c>
      <c r="K50" s="18" t="n">
        <v>442.20161497</v>
      </c>
      <c r="L50" s="20" t="n">
        <v>3.81364117</v>
      </c>
      <c r="M50" s="18" t="n">
        <v>366.92642505</v>
      </c>
      <c r="N50" s="20" t="n">
        <v>6.73675518</v>
      </c>
      <c r="O50" s="18" t="s">
        <v>481</v>
      </c>
      <c r="P50" s="20" t="s">
        <v>481</v>
      </c>
      <c r="Q50" s="18" t="s">
        <v>481</v>
      </c>
      <c r="R50" s="20" t="s">
        <v>481</v>
      </c>
      <c r="S50" s="18" t="s">
        <v>481</v>
      </c>
      <c r="T50" s="20" t="s">
        <v>481</v>
      </c>
      <c r="U50" s="18" t="n">
        <v>365.03903906</v>
      </c>
      <c r="V50" s="20" t="n">
        <v>9.59238981</v>
      </c>
    </row>
    <row r="51" spans="1:22">
      <c r="A51" s="15" t="s">
        <v>526</v>
      </c>
      <c r="B51" s="17" t="n">
        <v>6866</v>
      </c>
      <c r="C51" s="18">
        <f>(112.0/B51*100)</f>
        <v/>
      </c>
      <c r="D51" s="19" t="n">
        <v>6754</v>
      </c>
      <c r="E51" s="18" t="n">
        <v>431.33446115</v>
      </c>
      <c r="F51" s="20" t="n">
        <v>4.32098927</v>
      </c>
      <c r="G51" s="18" t="n">
        <v>422.68681727</v>
      </c>
      <c r="H51" s="20" t="n">
        <v>3.78005715</v>
      </c>
      <c r="I51" s="18" t="n">
        <v>442.06690128</v>
      </c>
      <c r="J51" s="20" t="n">
        <v>3.48356678</v>
      </c>
      <c r="K51" s="18" t="n">
        <v>434.91368725</v>
      </c>
      <c r="L51" s="20" t="n">
        <v>3.59412937</v>
      </c>
      <c r="M51" s="18" t="n">
        <v>383.27112715</v>
      </c>
      <c r="N51" s="20" t="n">
        <v>7.20497991</v>
      </c>
      <c r="O51" s="18" t="s">
        <v>481</v>
      </c>
      <c r="P51" s="20" t="s">
        <v>481</v>
      </c>
      <c r="Q51" s="18" t="n">
        <v>427.96430568</v>
      </c>
      <c r="R51" s="20" t="n">
        <v>5.20460603</v>
      </c>
      <c r="S51" s="18" t="s">
        <v>481</v>
      </c>
      <c r="T51" s="20" t="s">
        <v>481</v>
      </c>
      <c r="U51" s="18" t="n">
        <v>398.70965556</v>
      </c>
      <c r="V51" s="20" t="n">
        <v>9.827059240000001</v>
      </c>
    </row>
    <row r="52" spans="1:22">
      <c r="A52" s="15" t="s">
        <v>527</v>
      </c>
      <c r="B52" s="17" t="n">
        <v>5809</v>
      </c>
      <c r="C52" s="18">
        <f>(103.0/B52*100)</f>
        <v/>
      </c>
      <c r="D52" s="19" t="n">
        <v>5706</v>
      </c>
      <c r="E52" s="18" t="n">
        <v>510.11799254</v>
      </c>
      <c r="F52" s="20" t="n">
        <v>3.50267944</v>
      </c>
      <c r="G52" s="18" t="n">
        <v>493.12188142</v>
      </c>
      <c r="H52" s="20" t="n">
        <v>3.24567706</v>
      </c>
      <c r="I52" s="18" t="n">
        <v>492.80890912</v>
      </c>
      <c r="J52" s="20" t="n">
        <v>3.40733189</v>
      </c>
      <c r="K52" s="18" t="n">
        <v>496.27101581</v>
      </c>
      <c r="L52" s="20" t="n">
        <v>5.02115527</v>
      </c>
      <c r="M52" s="18" t="n">
        <v>421.26811804</v>
      </c>
      <c r="N52" s="20" t="n">
        <v>5.96822849</v>
      </c>
      <c r="O52" s="18" t="s">
        <v>481</v>
      </c>
      <c r="P52" s="20" t="s">
        <v>481</v>
      </c>
      <c r="Q52" s="18" t="s">
        <v>481</v>
      </c>
      <c r="R52" s="20" t="s">
        <v>481</v>
      </c>
      <c r="S52" s="18" t="s">
        <v>481</v>
      </c>
      <c r="T52" s="20" t="s">
        <v>481</v>
      </c>
      <c r="U52" s="18" t="n">
        <v>419.42861474</v>
      </c>
      <c r="V52" s="20" t="n">
        <v>7.44141912</v>
      </c>
    </row>
    <row r="53" spans="1:22">
      <c r="A53" s="15" t="s">
        <v>528</v>
      </c>
      <c r="B53" s="17" t="n">
        <v>5571</v>
      </c>
      <c r="C53" s="18">
        <f>(106.0/B53*100)</f>
        <v/>
      </c>
      <c r="D53" s="19" t="n">
        <v>5465</v>
      </c>
      <c r="E53" s="18" t="n">
        <v>439.03302768</v>
      </c>
      <c r="F53" s="20" t="n">
        <v>4.54116987</v>
      </c>
      <c r="G53" s="18" t="n">
        <v>446.21444975</v>
      </c>
      <c r="H53" s="20" t="n">
        <v>2.63165432</v>
      </c>
      <c r="I53" s="18" t="n">
        <v>457.81869047</v>
      </c>
      <c r="J53" s="20" t="n">
        <v>3.24962127</v>
      </c>
      <c r="K53" s="18" t="n">
        <v>474.52786763</v>
      </c>
      <c r="L53" s="20" t="n">
        <v>4.78925305</v>
      </c>
      <c r="M53" s="18" t="n">
        <v>364.18043417</v>
      </c>
      <c r="N53" s="20" t="n">
        <v>5.41914123</v>
      </c>
      <c r="O53" s="18" t="s">
        <v>481</v>
      </c>
      <c r="P53" s="20" t="s">
        <v>481</v>
      </c>
      <c r="Q53" s="18" t="s">
        <v>481</v>
      </c>
      <c r="R53" s="20" t="s">
        <v>481</v>
      </c>
      <c r="S53" s="18" t="s">
        <v>481</v>
      </c>
      <c r="T53" s="20" t="s">
        <v>481</v>
      </c>
      <c r="U53" s="18" t="n">
        <v>362.77623087</v>
      </c>
      <c r="V53" s="20" t="n">
        <v>8.89137966</v>
      </c>
    </row>
    <row r="54" spans="1:22">
      <c r="A54" s="15" t="s">
        <v>529</v>
      </c>
      <c r="B54" s="17" t="n">
        <v>4740</v>
      </c>
      <c r="C54" s="18">
        <f>(394.0/B54*100)</f>
        <v/>
      </c>
      <c r="D54" s="19" t="n">
        <v>4346</v>
      </c>
      <c r="E54" s="18" t="n">
        <v>370.32076346</v>
      </c>
      <c r="F54" s="20" t="n">
        <v>5.62821683</v>
      </c>
      <c r="G54" s="18" t="n">
        <v>364.6145786</v>
      </c>
      <c r="H54" s="20" t="n">
        <v>4.29966143</v>
      </c>
      <c r="I54" s="18" t="n">
        <v>375.20841457</v>
      </c>
      <c r="J54" s="20" t="n">
        <v>4.4670203</v>
      </c>
      <c r="K54" s="18" t="n">
        <v>383.20240069</v>
      </c>
      <c r="L54" s="20" t="n">
        <v>4.47624264</v>
      </c>
      <c r="M54" s="18" t="n">
        <v>285.11114138</v>
      </c>
      <c r="N54" s="20" t="n">
        <v>8.04981896</v>
      </c>
      <c r="O54" s="18" t="s">
        <v>481</v>
      </c>
      <c r="P54" s="20" t="s">
        <v>481</v>
      </c>
      <c r="Q54" s="18" t="s">
        <v>481</v>
      </c>
      <c r="R54" s="20" t="s">
        <v>481</v>
      </c>
      <c r="S54" s="18" t="s">
        <v>481</v>
      </c>
      <c r="T54" s="20" t="s">
        <v>481</v>
      </c>
      <c r="U54" s="18" t="n">
        <v>312.33043196</v>
      </c>
      <c r="V54" s="20" t="n">
        <v>5.35371986</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(77.0/B56*100)</f>
        <v/>
      </c>
      <c r="D56" s="19" t="n">
        <v>5282</v>
      </c>
      <c r="E56" s="18" t="n">
        <v>532.24542607</v>
      </c>
      <c r="F56" s="20" t="n">
        <v>5.94203699</v>
      </c>
      <c r="G56" s="18" t="n">
        <v>523.00463283</v>
      </c>
      <c r="H56" s="20" t="n">
        <v>3.88745911</v>
      </c>
      <c r="I56" s="18" t="n">
        <v>538.47855927</v>
      </c>
      <c r="J56" s="20" t="n">
        <v>4.09164154</v>
      </c>
      <c r="K56" s="18" t="n">
        <v>553.31435863</v>
      </c>
      <c r="L56" s="20" t="n">
        <v>4.85619661</v>
      </c>
      <c r="M56" s="18" t="n">
        <v>511.472242</v>
      </c>
      <c r="N56" s="20" t="n">
        <v>3.24970706</v>
      </c>
      <c r="O56" s="18" t="s">
        <v>481</v>
      </c>
      <c r="P56" s="20" t="s">
        <v>481</v>
      </c>
      <c r="Q56" s="18" t="s">
        <v>481</v>
      </c>
      <c r="R56" s="20" t="s">
        <v>481</v>
      </c>
      <c r="S56" s="18" t="s">
        <v>481</v>
      </c>
      <c r="T56" s="20" t="s">
        <v>481</v>
      </c>
      <c r="U56" s="18" t="n">
        <v>497.17949626</v>
      </c>
      <c r="V56" s="20" t="n">
        <v>15.17640501</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(164.0/B61*100)</f>
        <v/>
      </c>
      <c r="D61" s="19" t="n">
        <v>6361</v>
      </c>
      <c r="E61" s="18" t="n">
        <v>479.75209599</v>
      </c>
      <c r="F61" s="20" t="n">
        <v>4.54520456</v>
      </c>
      <c r="G61" s="18" t="n">
        <v>472.01864034</v>
      </c>
      <c r="H61" s="20" t="n">
        <v>3.08365617</v>
      </c>
      <c r="I61" s="18" t="n">
        <v>475.20990269</v>
      </c>
      <c r="J61" s="20" t="n">
        <v>3.35803319</v>
      </c>
      <c r="K61" s="18" t="n">
        <v>494.87238035</v>
      </c>
      <c r="L61" s="20" t="n">
        <v>4.24758492</v>
      </c>
      <c r="M61" s="18" t="n">
        <v>383.6044198</v>
      </c>
      <c r="N61" s="20" t="n">
        <v>9.387721190000001</v>
      </c>
      <c r="O61" s="18" t="s">
        <v>481</v>
      </c>
      <c r="P61" s="20" t="s">
        <v>481</v>
      </c>
      <c r="Q61" s="18" t="s">
        <v>481</v>
      </c>
      <c r="R61" s="20" t="s">
        <v>481</v>
      </c>
      <c r="S61" s="18" t="s">
        <v>481</v>
      </c>
      <c r="T61" s="20" t="s">
        <v>481</v>
      </c>
      <c r="U61" s="18" t="n">
        <v>414.75462046</v>
      </c>
      <c r="V61" s="20" t="n">
        <v>9.461562839999999</v>
      </c>
    </row>
    <row r="62" spans="1:22">
      <c r="A62" s="15" t="s">
        <v>537</v>
      </c>
      <c r="B62" s="17" t="n">
        <v>4476</v>
      </c>
      <c r="C62" s="18">
        <f>(3.0/B62*100)</f>
        <v/>
      </c>
      <c r="D62" s="19" t="n">
        <v>4473</v>
      </c>
      <c r="E62" s="18" t="n">
        <v>503.03588265</v>
      </c>
      <c r="F62" s="20" t="n">
        <v>6.51800268</v>
      </c>
      <c r="G62" s="18" t="n">
        <v>504.22044925</v>
      </c>
      <c r="H62" s="20" t="n">
        <v>2.02190185</v>
      </c>
      <c r="I62" s="18" t="n">
        <v>518.3324844799999</v>
      </c>
      <c r="J62" s="20" t="n">
        <v>2.46616422</v>
      </c>
      <c r="K62" s="18" t="n">
        <v>521.36183606</v>
      </c>
      <c r="L62" s="20" t="n">
        <v>4.32904657</v>
      </c>
      <c r="M62" s="18" t="n">
        <v>489.95828195</v>
      </c>
      <c r="N62" s="20" t="n">
        <v>4.45531942</v>
      </c>
      <c r="O62" s="18" t="s">
        <v>481</v>
      </c>
      <c r="P62" s="20" t="s">
        <v>481</v>
      </c>
      <c r="Q62" s="18" t="s">
        <v>481</v>
      </c>
      <c r="R62" s="20" t="s">
        <v>481</v>
      </c>
      <c r="S62" s="18" t="s">
        <v>481</v>
      </c>
      <c r="T62" s="20" t="s">
        <v>481</v>
      </c>
      <c r="U62" s="18" t="n">
        <v>466.29164203</v>
      </c>
      <c r="V62" s="20" t="n">
        <v>18.0779549</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(87.0/B66*100)</f>
        <v/>
      </c>
      <c r="D66" s="19" t="n">
        <v>5578</v>
      </c>
      <c r="E66" s="18" t="n">
        <v>456.5426465</v>
      </c>
      <c r="F66" s="20" t="n">
        <v>3.99961633</v>
      </c>
      <c r="G66" s="18" t="n">
        <v>436.39476615</v>
      </c>
      <c r="H66" s="20" t="n">
        <v>2.84898979</v>
      </c>
      <c r="I66" s="18" t="n">
        <v>442.28956715</v>
      </c>
      <c r="J66" s="20" t="n">
        <v>3.23592089</v>
      </c>
      <c r="K66" s="18" t="n">
        <v>437.52113345</v>
      </c>
      <c r="L66" s="20" t="n">
        <v>4.16203294</v>
      </c>
      <c r="M66" s="18" t="n">
        <v>375.03384174</v>
      </c>
      <c r="N66" s="20" t="n">
        <v>4.57448314</v>
      </c>
      <c r="O66" s="18" t="s">
        <v>481</v>
      </c>
      <c r="P66" s="20" t="s">
        <v>481</v>
      </c>
      <c r="Q66" s="18" t="s">
        <v>481</v>
      </c>
      <c r="R66" s="20" t="s">
        <v>481</v>
      </c>
      <c r="S66" s="18" t="s">
        <v>481</v>
      </c>
      <c r="T66" s="20" t="s">
        <v>481</v>
      </c>
      <c r="U66" s="18" t="n">
        <v>354.5337551</v>
      </c>
      <c r="V66" s="20" t="n">
        <v>5.59638129</v>
      </c>
    </row>
    <row r="67" spans="1:22">
      <c r="A67" s="15" t="s">
        <v>542</v>
      </c>
      <c r="B67" s="17" t="n">
        <v>6971</v>
      </c>
      <c r="C67" s="18">
        <f>(751.0/B67*100)</f>
        <v/>
      </c>
      <c r="D67" s="19" t="n">
        <v>6220</v>
      </c>
      <c r="E67" s="18" t="n">
        <v>418.21448255</v>
      </c>
      <c r="F67" s="20" t="n">
        <v>5.60591204</v>
      </c>
      <c r="G67" s="18" t="n">
        <v>407.86088429</v>
      </c>
      <c r="H67" s="20" t="n">
        <v>3.33916998</v>
      </c>
      <c r="I67" s="18" t="n">
        <v>416.19711789</v>
      </c>
      <c r="J67" s="20" t="n">
        <v>3.65078281</v>
      </c>
      <c r="K67" s="18" t="n">
        <v>412.40687889</v>
      </c>
      <c r="L67" s="20" t="n">
        <v>4.39511627</v>
      </c>
      <c r="M67" s="18" t="n">
        <v>362.89280251</v>
      </c>
      <c r="N67" s="20" t="n">
        <v>6.96386695</v>
      </c>
      <c r="O67" s="18" t="s">
        <v>481</v>
      </c>
      <c r="P67" s="20" t="s">
        <v>481</v>
      </c>
      <c r="Q67" s="18" t="s">
        <v>481</v>
      </c>
      <c r="R67" s="20" t="s">
        <v>481</v>
      </c>
      <c r="S67" s="18" t="s">
        <v>481</v>
      </c>
      <c r="T67" s="20" t="s">
        <v>481</v>
      </c>
      <c r="U67" s="18" t="n">
        <v>340.37691087</v>
      </c>
      <c r="V67" s="20" t="n">
        <v>9.434965780000001</v>
      </c>
    </row>
    <row r="68" spans="1:22">
      <c r="A68" s="15" t="s">
        <v>543</v>
      </c>
      <c r="B68" s="17" t="n">
        <v>12083</v>
      </c>
      <c r="C68" s="18">
        <f>(31.0/B68*100)</f>
        <v/>
      </c>
      <c r="D68" s="19" t="n">
        <v>12052</v>
      </c>
      <c r="E68" s="18" t="n">
        <v>376.02052168</v>
      </c>
      <c r="F68" s="20" t="n">
        <v>4.35578314</v>
      </c>
      <c r="G68" s="18" t="n">
        <v>405.21191977</v>
      </c>
      <c r="H68" s="20" t="n">
        <v>2.10120469</v>
      </c>
      <c r="I68" s="18" t="n">
        <v>435.58578613</v>
      </c>
      <c r="J68" s="20" t="n">
        <v>2.5049455</v>
      </c>
      <c r="K68" s="18" t="n">
        <v>450.35501107</v>
      </c>
      <c r="L68" s="20" t="n">
        <v>3.02770301</v>
      </c>
      <c r="M68" s="18" t="n">
        <v>328.28585839</v>
      </c>
      <c r="N68" s="20" t="n">
        <v>3.23835827</v>
      </c>
      <c r="O68" s="18" t="s">
        <v>481</v>
      </c>
      <c r="P68" s="20" t="s">
        <v>481</v>
      </c>
      <c r="Q68" s="18" t="s">
        <v>481</v>
      </c>
      <c r="R68" s="20" t="s">
        <v>481</v>
      </c>
      <c r="S68" s="18" t="s">
        <v>481</v>
      </c>
      <c r="T68" s="20" t="s">
        <v>481</v>
      </c>
      <c r="U68" s="18" t="n">
        <v>342.44363877</v>
      </c>
      <c r="V68" s="20" t="n">
        <v>4.56129824</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499.7531544</v>
      </c>
      <c r="F70" s="20" t="n">
        <v>6.61387079</v>
      </c>
      <c r="G70" s="18" t="n">
        <v>491.66402421</v>
      </c>
      <c r="H70" s="20" t="n">
        <v>4.05729705</v>
      </c>
      <c r="I70" s="18" t="n">
        <v>505.61404701</v>
      </c>
      <c r="J70" s="20" t="n">
        <v>3.7089827</v>
      </c>
      <c r="K70" s="18" t="n">
        <v>507.10648677</v>
      </c>
      <c r="L70" s="20" t="n">
        <v>4.51353179</v>
      </c>
      <c r="M70" s="18" t="n">
        <v>432.50302033</v>
      </c>
      <c r="N70" s="20" t="n">
        <v>6.8787403</v>
      </c>
      <c r="O70" s="18" t="s">
        <v>481</v>
      </c>
      <c r="P70" s="20" t="s">
        <v>481</v>
      </c>
      <c r="Q70" s="18" t="s">
        <v>481</v>
      </c>
      <c r="R70" s="20" t="s">
        <v>481</v>
      </c>
      <c r="S70" s="18" t="s">
        <v>481</v>
      </c>
      <c r="T70" s="20" t="s">
        <v>481</v>
      </c>
      <c r="U70" s="18" t="n">
        <v>461.65817487</v>
      </c>
      <c r="V70" s="20" t="n">
        <v>9.659196100000001</v>
      </c>
    </row>
    <row r="71" spans="1:22">
      <c r="A71" s="15" t="s">
        <v>546</v>
      </c>
      <c r="B71" s="17" t="n">
        <v>6115</v>
      </c>
      <c r="C71" s="18">
        <f>(31.0/B71*100)</f>
        <v/>
      </c>
      <c r="D71" s="19" t="n">
        <v>6084</v>
      </c>
      <c r="E71" s="18" t="n">
        <v>509.54342223</v>
      </c>
      <c r="F71" s="20" t="n">
        <v>7.83480162</v>
      </c>
      <c r="G71" s="18" t="n">
        <v>519.92375262</v>
      </c>
      <c r="H71" s="20" t="n">
        <v>2.71644799</v>
      </c>
      <c r="I71" s="18" t="n">
        <v>546.2560551</v>
      </c>
      <c r="J71" s="20" t="n">
        <v>2.4138833</v>
      </c>
      <c r="K71" s="18" t="n">
        <v>565.68723994</v>
      </c>
      <c r="L71" s="20" t="n">
        <v>3.26662593</v>
      </c>
      <c r="M71" s="18" t="n">
        <v>434.90114573</v>
      </c>
      <c r="N71" s="20" t="n">
        <v>6.3583381</v>
      </c>
      <c r="O71" s="18" t="s">
        <v>481</v>
      </c>
      <c r="P71" s="20" t="s">
        <v>481</v>
      </c>
      <c r="Q71" s="18" t="s">
        <v>481</v>
      </c>
      <c r="R71" s="20" t="s">
        <v>481</v>
      </c>
      <c r="S71" s="18" t="s">
        <v>481</v>
      </c>
      <c r="T71" s="20" t="s">
        <v>481</v>
      </c>
      <c r="U71" s="18" t="n">
        <v>481.03746044</v>
      </c>
      <c r="V71" s="20" t="n">
        <v>20.19118524</v>
      </c>
    </row>
    <row r="72" spans="1:22">
      <c r="A72" s="15" t="s">
        <v>547</v>
      </c>
      <c r="B72" s="17" t="n">
        <v>7708</v>
      </c>
      <c r="C72" s="18">
        <f>(5.0/B72*100)</f>
        <v/>
      </c>
      <c r="D72" s="19" t="n">
        <v>7703</v>
      </c>
      <c r="E72" s="18" t="n">
        <v>505.44571997</v>
      </c>
      <c r="F72" s="20" t="n">
        <v>4.34335953</v>
      </c>
      <c r="G72" s="18" t="n">
        <v>500.56425329</v>
      </c>
      <c r="H72" s="20" t="n">
        <v>3.09114665</v>
      </c>
      <c r="I72" s="18" t="n">
        <v>500.24375691</v>
      </c>
      <c r="J72" s="20" t="n">
        <v>3.40176364</v>
      </c>
      <c r="K72" s="18" t="n">
        <v>505.66568713</v>
      </c>
      <c r="L72" s="20" t="n">
        <v>4.07420186</v>
      </c>
      <c r="M72" s="18" t="n">
        <v>444.00457368</v>
      </c>
      <c r="N72" s="20" t="n">
        <v>7.84830689</v>
      </c>
      <c r="O72" s="18" t="s">
        <v>481</v>
      </c>
      <c r="P72" s="20" t="s">
        <v>481</v>
      </c>
      <c r="Q72" s="18" t="s">
        <v>481</v>
      </c>
      <c r="R72" s="20" t="s">
        <v>481</v>
      </c>
      <c r="S72" s="18" t="s">
        <v>481</v>
      </c>
      <c r="T72" s="20" t="s">
        <v>481</v>
      </c>
      <c r="U72" s="18" t="n">
        <v>457.87566306</v>
      </c>
      <c r="V72" s="20" t="n">
        <v>29.42401618</v>
      </c>
    </row>
    <row r="73" spans="1:22">
      <c r="A73" s="15" t="s">
        <v>548</v>
      </c>
      <c r="B73" s="17" t="n">
        <v>8249</v>
      </c>
      <c r="C73" s="18">
        <f>(189.0/B73*100)</f>
        <v/>
      </c>
      <c r="D73" s="19" t="n">
        <v>8060</v>
      </c>
      <c r="E73" s="18" t="n">
        <v>399.4622067</v>
      </c>
      <c r="F73" s="20" t="n">
        <v>7.36346377</v>
      </c>
      <c r="G73" s="18" t="n">
        <v>405.74633077</v>
      </c>
      <c r="H73" s="20" t="n">
        <v>3.80405357</v>
      </c>
      <c r="I73" s="18" t="n">
        <v>418.2020754</v>
      </c>
      <c r="J73" s="20" t="n">
        <v>4.13067796</v>
      </c>
      <c r="K73" s="18" t="n">
        <v>431.56161698</v>
      </c>
      <c r="L73" s="20" t="n">
        <v>4.55853265</v>
      </c>
      <c r="M73" s="18" t="n">
        <v>377.38336375</v>
      </c>
      <c r="N73" s="20" t="n">
        <v>4.3272088</v>
      </c>
      <c r="O73" s="18" t="s">
        <v>481</v>
      </c>
      <c r="P73" s="20" t="s">
        <v>481</v>
      </c>
      <c r="Q73" s="18" t="s">
        <v>481</v>
      </c>
      <c r="R73" s="20" t="s">
        <v>481</v>
      </c>
      <c r="S73" s="18" t="s">
        <v>481</v>
      </c>
      <c r="T73" s="20" t="s">
        <v>481</v>
      </c>
      <c r="U73" s="18" t="n">
        <v>374.30699783</v>
      </c>
      <c r="V73" s="20" t="n">
        <v>9.076552619999999</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(286.0/B75*100)</f>
        <v/>
      </c>
      <c r="D75" s="19" t="n">
        <v>5089</v>
      </c>
      <c r="E75" s="18" t="n">
        <v>362.46564578</v>
      </c>
      <c r="F75" s="20" t="n">
        <v>5.8731677</v>
      </c>
      <c r="G75" s="18" t="n">
        <v>368.52599311</v>
      </c>
      <c r="H75" s="20" t="n">
        <v>3.48816785</v>
      </c>
      <c r="I75" s="18" t="n">
        <v>367.31088291</v>
      </c>
      <c r="J75" s="20" t="n">
        <v>3.87769408</v>
      </c>
      <c r="K75" s="18" t="n">
        <v>370.68645118</v>
      </c>
      <c r="L75" s="20" t="n">
        <v>4.32170866</v>
      </c>
      <c r="M75" s="18" t="n">
        <v>325.98411213</v>
      </c>
      <c r="N75" s="20" t="n">
        <v>6.90174597</v>
      </c>
      <c r="O75" s="18" t="s">
        <v>481</v>
      </c>
      <c r="P75" s="20" t="s">
        <v>481</v>
      </c>
      <c r="Q75" s="18" t="s">
        <v>481</v>
      </c>
      <c r="R75" s="20" t="s">
        <v>481</v>
      </c>
      <c r="S75" s="18" t="s">
        <v>481</v>
      </c>
      <c r="T75" s="20" t="s">
        <v>481</v>
      </c>
      <c r="U75" s="18" t="n">
        <v>326.89106133</v>
      </c>
      <c r="V75" s="20" t="n">
        <v>6.69086485</v>
      </c>
    </row>
    <row r="76" spans="1:22">
      <c r="A76" s="15" t="s">
        <v>551</v>
      </c>
      <c r="B76" s="17" t="n">
        <v>14167</v>
      </c>
      <c r="C76" s="18">
        <f>(234.0/B76*100)</f>
        <v/>
      </c>
      <c r="D76" s="19" t="n">
        <v>13933</v>
      </c>
      <c r="E76" s="18" t="n">
        <v>405.79580788</v>
      </c>
      <c r="F76" s="20" t="n">
        <v>5.70957477</v>
      </c>
      <c r="G76" s="18" t="n">
        <v>428.96069245</v>
      </c>
      <c r="H76" s="20" t="n">
        <v>3.50969298</v>
      </c>
      <c r="I76" s="18" t="n">
        <v>448.46065764</v>
      </c>
      <c r="J76" s="20" t="n">
        <v>3.42901106</v>
      </c>
      <c r="K76" s="18" t="n">
        <v>465.85453872</v>
      </c>
      <c r="L76" s="20" t="n">
        <v>3.70496604</v>
      </c>
      <c r="M76" s="18" t="n">
        <v>400.94788857</v>
      </c>
      <c r="N76" s="20" t="n">
        <v>5.3177581</v>
      </c>
      <c r="O76" s="18" t="s">
        <v>481</v>
      </c>
      <c r="P76" s="20" t="s">
        <v>481</v>
      </c>
      <c r="Q76" s="18" t="s">
        <v>481</v>
      </c>
      <c r="R76" s="20" t="s">
        <v>481</v>
      </c>
      <c r="S76" s="18" t="s">
        <v>481</v>
      </c>
      <c r="T76" s="20" t="s">
        <v>481</v>
      </c>
      <c r="U76" s="18" t="n">
        <v>362.99170883</v>
      </c>
      <c r="V76" s="20" t="n">
        <v>7.95022518</v>
      </c>
    </row>
    <row r="77" spans="1:22">
      <c r="A77" s="15" t="s">
        <v>552</v>
      </c>
      <c r="B77" s="17" t="n">
        <v>6062</v>
      </c>
      <c r="C77" s="18">
        <f>(276.0/B77*100)</f>
        <v/>
      </c>
      <c r="D77" s="19" t="n">
        <v>5786</v>
      </c>
      <c r="E77" s="18" t="n">
        <v>453.2435758</v>
      </c>
      <c r="F77" s="20" t="n">
        <v>4.53340791</v>
      </c>
      <c r="G77" s="18" t="n">
        <v>451.07098938</v>
      </c>
      <c r="H77" s="20" t="n">
        <v>3.61828308</v>
      </c>
      <c r="I77" s="18" t="n">
        <v>458.84068598</v>
      </c>
      <c r="J77" s="20" t="n">
        <v>3.88220769</v>
      </c>
      <c r="K77" s="18" t="n">
        <v>460.77337334</v>
      </c>
      <c r="L77" s="20" t="n">
        <v>5.91123432</v>
      </c>
      <c r="M77" s="18" t="n">
        <v>375.78327184</v>
      </c>
      <c r="N77" s="20" t="n">
        <v>5.9843522</v>
      </c>
      <c r="O77" s="18" t="s">
        <v>481</v>
      </c>
      <c r="P77" s="20" t="s">
        <v>481</v>
      </c>
      <c r="Q77" s="18" t="s">
        <v>481</v>
      </c>
      <c r="R77" s="20" t="s">
        <v>481</v>
      </c>
      <c r="S77" s="18" t="s">
        <v>481</v>
      </c>
      <c r="T77" s="20" t="s">
        <v>481</v>
      </c>
      <c r="U77" s="18" t="n">
        <v>383.25257445</v>
      </c>
      <c r="V77" s="20" t="n">
        <v>4.7177099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(84.0/B81*100)</f>
        <v/>
      </c>
      <c r="D81" s="19" t="n">
        <v>8777</v>
      </c>
      <c r="E81" s="18" t="n">
        <v>410.26471616</v>
      </c>
      <c r="F81" s="20" t="n">
        <v>9.13296066</v>
      </c>
      <c r="G81" s="18" t="n">
        <v>426.75604522</v>
      </c>
      <c r="H81" s="20" t="n">
        <v>4.09794806</v>
      </c>
      <c r="I81" s="18" t="n">
        <v>437.08382452</v>
      </c>
      <c r="J81" s="20" t="n">
        <v>3.87803011</v>
      </c>
      <c r="K81" s="18" t="n">
        <v>456.03744969</v>
      </c>
      <c r="L81" s="20" t="n">
        <v>3.79182958</v>
      </c>
      <c r="M81" s="18" t="n">
        <v>374.0329919</v>
      </c>
      <c r="N81" s="20" t="n">
        <v>5.49053462</v>
      </c>
      <c r="O81" s="18" t="s">
        <v>481</v>
      </c>
      <c r="P81" s="20" t="s">
        <v>481</v>
      </c>
      <c r="Q81" s="18" t="s">
        <v>481</v>
      </c>
      <c r="R81" s="20" t="s">
        <v>481</v>
      </c>
      <c r="S81" s="18" t="s">
        <v>481</v>
      </c>
      <c r="T81" s="20" t="s">
        <v>481</v>
      </c>
      <c r="U81" s="18" t="n">
        <v>387.05779829</v>
      </c>
      <c r="V81" s="20" t="n">
        <v>18.53926066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818</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(691.0/B7*100)</f>
        <v/>
      </c>
      <c r="D7" s="19" t="n">
        <v>13839</v>
      </c>
      <c r="E7" s="18" t="n">
        <v>513.26875894</v>
      </c>
      <c r="F7" s="20" t="n">
        <v>3.06287138</v>
      </c>
      <c r="G7" s="18" t="n">
        <v>507.92603868</v>
      </c>
      <c r="H7" s="20" t="n">
        <v>2.28227957</v>
      </c>
      <c r="I7" s="18" t="n">
        <v>520.2539993</v>
      </c>
      <c r="J7" s="20" t="n">
        <v>3.30909505</v>
      </c>
      <c r="K7" s="18" t="n">
        <v>528.2468122400001</v>
      </c>
      <c r="L7" s="20" t="n">
        <v>4.45464902</v>
      </c>
      <c r="M7" s="18" t="n">
        <v>450.87490711</v>
      </c>
      <c r="N7" s="20" t="n">
        <v>3.97931916</v>
      </c>
      <c r="O7" s="18" t="s">
        <v>481</v>
      </c>
      <c r="P7" s="20" t="s">
        <v>481</v>
      </c>
      <c r="Q7" s="18" t="s">
        <v>481</v>
      </c>
      <c r="R7" s="20" t="s">
        <v>481</v>
      </c>
      <c r="S7" s="18" t="s">
        <v>481</v>
      </c>
      <c r="T7" s="20" t="s">
        <v>481</v>
      </c>
      <c r="U7" s="18" t="n">
        <v>474.4243649</v>
      </c>
      <c r="V7" s="20" t="n">
        <v>6.80788206</v>
      </c>
    </row>
    <row r="8" spans="1:22">
      <c r="A8" s="15" t="s">
        <v>483</v>
      </c>
      <c r="B8" s="17" t="n">
        <v>7007</v>
      </c>
      <c r="C8" s="18">
        <f>(113.0/B8*100)</f>
        <v/>
      </c>
      <c r="D8" s="19" t="n">
        <v>6894</v>
      </c>
      <c r="E8" s="18" t="n">
        <v>518.75470139</v>
      </c>
      <c r="F8" s="20" t="n">
        <v>3.51117654</v>
      </c>
      <c r="G8" s="18" t="n">
        <v>499.12567151</v>
      </c>
      <c r="H8" s="20" t="n">
        <v>4.03796003</v>
      </c>
      <c r="I8" s="18" t="n">
        <v>498.06846367</v>
      </c>
      <c r="J8" s="20" t="n">
        <v>4.7718027</v>
      </c>
      <c r="K8" s="18" t="n">
        <v>495.50723228</v>
      </c>
      <c r="L8" s="20" t="n">
        <v>6.26387631</v>
      </c>
      <c r="M8" s="18" t="n">
        <v>410.33790904</v>
      </c>
      <c r="N8" s="20" t="n">
        <v>4.41162932</v>
      </c>
      <c r="O8" s="18" t="s">
        <v>481</v>
      </c>
      <c r="P8" s="20" t="s">
        <v>481</v>
      </c>
      <c r="Q8" s="18" t="n">
        <v>361.38025951</v>
      </c>
      <c r="R8" s="20" t="n">
        <v>22.72565673</v>
      </c>
      <c r="S8" s="18" t="s">
        <v>481</v>
      </c>
      <c r="T8" s="20" t="s">
        <v>481</v>
      </c>
      <c r="U8" s="18" t="n">
        <v>416.0829154</v>
      </c>
      <c r="V8" s="20" t="n">
        <v>7.44120321</v>
      </c>
    </row>
    <row r="9" spans="1:22">
      <c r="A9" s="15" t="s">
        <v>484</v>
      </c>
      <c r="B9" s="17" t="n">
        <v>9651</v>
      </c>
      <c r="C9" s="18">
        <f>(574.0/B9*100)</f>
        <v/>
      </c>
      <c r="D9" s="19" t="n">
        <v>9077</v>
      </c>
      <c r="E9" s="18" t="n">
        <v>525.81301157</v>
      </c>
      <c r="F9" s="20" t="n">
        <v>2.46096732</v>
      </c>
      <c r="G9" s="18" t="n">
        <v>520.01921462</v>
      </c>
      <c r="H9" s="20" t="n">
        <v>2.82142944</v>
      </c>
      <c r="I9" s="18" t="n">
        <v>515.75149003</v>
      </c>
      <c r="J9" s="20" t="n">
        <v>3.91714131</v>
      </c>
      <c r="K9" s="18" t="n">
        <v>493.3009366</v>
      </c>
      <c r="L9" s="20" t="n">
        <v>6.06868932</v>
      </c>
      <c r="M9" s="18" t="n">
        <v>394.33661884</v>
      </c>
      <c r="N9" s="20" t="n">
        <v>6.36348139</v>
      </c>
      <c r="O9" s="18" t="s">
        <v>481</v>
      </c>
      <c r="P9" s="20" t="s">
        <v>481</v>
      </c>
      <c r="Q9" s="18" t="n">
        <v>347.7815185</v>
      </c>
      <c r="R9" s="20" t="n">
        <v>11.20716786</v>
      </c>
      <c r="S9" s="18" t="s">
        <v>481</v>
      </c>
      <c r="T9" s="20" t="s">
        <v>481</v>
      </c>
      <c r="U9" s="18" t="n">
        <v>432.10349375</v>
      </c>
      <c r="V9" s="20" t="n">
        <v>4.61703842</v>
      </c>
    </row>
    <row r="10" spans="1:22">
      <c r="A10" s="15" t="s">
        <v>485</v>
      </c>
      <c r="B10" s="17" t="n">
        <v>20058</v>
      </c>
      <c r="C10" s="18">
        <f>(555.0/B10*100)</f>
        <v/>
      </c>
      <c r="D10" s="19" t="n">
        <v>19503</v>
      </c>
      <c r="E10" s="18" t="n">
        <v>540.37340346</v>
      </c>
      <c r="F10" s="20" t="n">
        <v>3.14509258</v>
      </c>
      <c r="G10" s="18" t="n">
        <v>531.8917318</v>
      </c>
      <c r="H10" s="20" t="n">
        <v>2.63434234</v>
      </c>
      <c r="I10" s="18" t="n">
        <v>535.1821062</v>
      </c>
      <c r="J10" s="20" t="n">
        <v>2.41036392</v>
      </c>
      <c r="K10" s="18" t="n">
        <v>539.05186855</v>
      </c>
      <c r="L10" s="20" t="n">
        <v>3.79736224</v>
      </c>
      <c r="M10" s="18" t="n">
        <v>453.64943714</v>
      </c>
      <c r="N10" s="20" t="n">
        <v>6.7129813</v>
      </c>
      <c r="O10" s="18" t="s">
        <v>481</v>
      </c>
      <c r="P10" s="20" t="s">
        <v>481</v>
      </c>
      <c r="Q10" s="18" t="s">
        <v>481</v>
      </c>
      <c r="R10" s="20" t="s">
        <v>481</v>
      </c>
      <c r="S10" s="18" t="s">
        <v>481</v>
      </c>
      <c r="T10" s="20" t="s">
        <v>481</v>
      </c>
      <c r="U10" s="18" t="n">
        <v>460.65902162</v>
      </c>
      <c r="V10" s="20" t="n">
        <v>8.578183409999999</v>
      </c>
    </row>
    <row r="11" spans="1:22">
      <c r="A11" s="15" t="s">
        <v>486</v>
      </c>
      <c r="B11" s="17" t="n">
        <v>7053</v>
      </c>
      <c r="C11" s="18">
        <f>(154.0/B11*100)</f>
        <v/>
      </c>
      <c r="D11" s="19" t="n">
        <v>6899</v>
      </c>
      <c r="E11" s="18" t="n">
        <v>463.62650815</v>
      </c>
      <c r="F11" s="20" t="n">
        <v>4.10074828</v>
      </c>
      <c r="G11" s="18" t="n">
        <v>460.78210764</v>
      </c>
      <c r="H11" s="20" t="n">
        <v>3.38336793</v>
      </c>
      <c r="I11" s="18" t="n">
        <v>474.23201219</v>
      </c>
      <c r="J11" s="20" t="n">
        <v>3.92407416</v>
      </c>
      <c r="K11" s="18" t="n">
        <v>473.1651281</v>
      </c>
      <c r="L11" s="20" t="n">
        <v>5.35027152</v>
      </c>
      <c r="M11" s="18" t="n">
        <v>413.12735541</v>
      </c>
      <c r="N11" s="20" t="n">
        <v>5.33297846</v>
      </c>
      <c r="O11" s="18" t="s">
        <v>481</v>
      </c>
      <c r="P11" s="20" t="s">
        <v>481</v>
      </c>
      <c r="Q11" s="18" t="s">
        <v>481</v>
      </c>
      <c r="R11" s="20" t="s">
        <v>481</v>
      </c>
      <c r="S11" s="18" t="s">
        <v>481</v>
      </c>
      <c r="T11" s="20" t="s">
        <v>481</v>
      </c>
      <c r="U11" s="18" t="n">
        <v>417.19303093</v>
      </c>
      <c r="V11" s="20" t="n">
        <v>7.79677613</v>
      </c>
    </row>
    <row r="12" spans="1:22">
      <c r="A12" s="15" t="s">
        <v>487</v>
      </c>
      <c r="B12" s="17" t="n">
        <v>6894</v>
      </c>
      <c r="C12" s="18">
        <f>(59.0/B12*100)</f>
        <v/>
      </c>
      <c r="D12" s="19" t="n">
        <v>6835</v>
      </c>
      <c r="E12" s="18" t="n">
        <v>499.64261828</v>
      </c>
      <c r="F12" s="20" t="n">
        <v>4.19050472</v>
      </c>
      <c r="G12" s="18" t="n">
        <v>488.37266702</v>
      </c>
      <c r="H12" s="20" t="n">
        <v>3.02036021</v>
      </c>
      <c r="I12" s="18" t="n">
        <v>505.23377971</v>
      </c>
      <c r="J12" s="20" t="n">
        <v>3.51512724</v>
      </c>
      <c r="K12" s="18" t="n">
        <v>512.22524706</v>
      </c>
      <c r="L12" s="20" t="n">
        <v>4.2680776</v>
      </c>
      <c r="M12" s="18" t="n">
        <v>398.45973425</v>
      </c>
      <c r="N12" s="20" t="n">
        <v>7.99109385</v>
      </c>
      <c r="O12" s="18" t="s">
        <v>481</v>
      </c>
      <c r="P12" s="20" t="s">
        <v>481</v>
      </c>
      <c r="Q12" s="18" t="n">
        <v>332.31014509</v>
      </c>
      <c r="R12" s="20" t="n">
        <v>18.34291261</v>
      </c>
      <c r="S12" s="18" t="s">
        <v>481</v>
      </c>
      <c r="T12" s="20" t="s">
        <v>481</v>
      </c>
      <c r="U12" s="18" t="n">
        <v>415.41357442</v>
      </c>
      <c r="V12" s="20" t="n">
        <v>10.16367435</v>
      </c>
    </row>
    <row r="13" spans="1:22">
      <c r="A13" s="15" t="s">
        <v>488</v>
      </c>
      <c r="B13" s="17" t="n">
        <v>7161</v>
      </c>
      <c r="C13" s="18">
        <f>(184.0/B13*100)</f>
        <v/>
      </c>
      <c r="D13" s="19" t="n">
        <v>6977</v>
      </c>
      <c r="E13" s="18" t="n">
        <v>502.64450969</v>
      </c>
      <c r="F13" s="20" t="n">
        <v>3.77089123</v>
      </c>
      <c r="G13" s="18" t="n">
        <v>500.60939278</v>
      </c>
      <c r="H13" s="20" t="n">
        <v>3.05214954</v>
      </c>
      <c r="I13" s="18" t="n">
        <v>518.31192177</v>
      </c>
      <c r="J13" s="20" t="n">
        <v>3.24122151</v>
      </c>
      <c r="K13" s="18" t="n">
        <v>522.5885518</v>
      </c>
      <c r="L13" s="20" t="n">
        <v>4.6553831</v>
      </c>
      <c r="M13" s="18" t="n">
        <v>408.4497126</v>
      </c>
      <c r="N13" s="20" t="n">
        <v>11.09739784</v>
      </c>
      <c r="O13" s="18" t="s">
        <v>481</v>
      </c>
      <c r="P13" s="20" t="s">
        <v>481</v>
      </c>
      <c r="Q13" s="18" t="n">
        <v>407.4699787</v>
      </c>
      <c r="R13" s="20" t="n">
        <v>6.79601306</v>
      </c>
      <c r="S13" s="18" t="s">
        <v>481</v>
      </c>
      <c r="T13" s="20" t="s">
        <v>481</v>
      </c>
      <c r="U13" s="18" t="n">
        <v>419.90441878</v>
      </c>
      <c r="V13" s="20" t="n">
        <v>9.972458019999999</v>
      </c>
    </row>
    <row r="14" spans="1:22">
      <c r="A14" s="15" t="s">
        <v>489</v>
      </c>
      <c r="B14" s="17" t="n">
        <v>5587</v>
      </c>
      <c r="C14" s="18">
        <f>(82.0/B14*100)</f>
        <v/>
      </c>
      <c r="D14" s="19" t="n">
        <v>5505</v>
      </c>
      <c r="E14" s="18" t="n">
        <v>528.46547205</v>
      </c>
      <c r="F14" s="20" t="n">
        <v>3.20032767</v>
      </c>
      <c r="G14" s="18" t="n">
        <v>511.15355015</v>
      </c>
      <c r="H14" s="20" t="n">
        <v>2.8322809</v>
      </c>
      <c r="I14" s="18" t="n">
        <v>529.60410391</v>
      </c>
      <c r="J14" s="20" t="n">
        <v>3.42654522</v>
      </c>
      <c r="K14" s="18" t="n">
        <v>538.98699695</v>
      </c>
      <c r="L14" s="20" t="n">
        <v>5.48335743</v>
      </c>
      <c r="M14" s="18" t="n">
        <v>441.30811903</v>
      </c>
      <c r="N14" s="20" t="n">
        <v>11.03084771</v>
      </c>
      <c r="O14" s="18" t="s">
        <v>481</v>
      </c>
      <c r="P14" s="20" t="s">
        <v>481</v>
      </c>
      <c r="Q14" s="18" t="s">
        <v>481</v>
      </c>
      <c r="R14" s="20" t="s">
        <v>481</v>
      </c>
      <c r="S14" s="18" t="s">
        <v>481</v>
      </c>
      <c r="T14" s="20" t="s">
        <v>481</v>
      </c>
      <c r="U14" s="18" t="n">
        <v>430.17408044</v>
      </c>
      <c r="V14" s="20" t="n">
        <v>14.21722719</v>
      </c>
    </row>
    <row r="15" spans="1:22">
      <c r="A15" s="15" t="s">
        <v>490</v>
      </c>
      <c r="B15" s="17" t="n">
        <v>5882</v>
      </c>
      <c r="C15" s="18">
        <f>(91.0/B15*100)</f>
        <v/>
      </c>
      <c r="D15" s="19" t="n">
        <v>5791</v>
      </c>
      <c r="E15" s="18" t="n">
        <v>525.15957855</v>
      </c>
      <c r="F15" s="20" t="n">
        <v>3.47018548</v>
      </c>
      <c r="G15" s="18" t="n">
        <v>529.92622992</v>
      </c>
      <c r="H15" s="20" t="n">
        <v>3.21690506</v>
      </c>
      <c r="I15" s="18" t="n">
        <v>540.6648103700001</v>
      </c>
      <c r="J15" s="20" t="n">
        <v>3.35087351</v>
      </c>
      <c r="K15" s="18" t="n">
        <v>539.4059916800001</v>
      </c>
      <c r="L15" s="20" t="n">
        <v>6.79166456</v>
      </c>
      <c r="M15" s="18" t="n">
        <v>427.85194516</v>
      </c>
      <c r="N15" s="20" t="n">
        <v>13.33750715</v>
      </c>
      <c r="O15" s="18" t="s">
        <v>481</v>
      </c>
      <c r="P15" s="20" t="s">
        <v>481</v>
      </c>
      <c r="Q15" s="18" t="n">
        <v>367.66871077</v>
      </c>
      <c r="R15" s="20" t="n">
        <v>14.82638214</v>
      </c>
      <c r="S15" s="18" t="s">
        <v>481</v>
      </c>
      <c r="T15" s="20" t="s">
        <v>481</v>
      </c>
      <c r="U15" s="18" t="n">
        <v>478.94187566</v>
      </c>
      <c r="V15" s="20" t="n">
        <v>8.48822034</v>
      </c>
    </row>
    <row r="16" spans="1:22">
      <c r="A16" s="15" t="s">
        <v>491</v>
      </c>
      <c r="B16" s="17" t="n">
        <v>6108</v>
      </c>
      <c r="C16" s="18">
        <f>(138.0/B16*100)</f>
        <v/>
      </c>
      <c r="D16" s="19" t="n">
        <v>5970</v>
      </c>
      <c r="E16" s="18" t="n">
        <v>522.57048663</v>
      </c>
      <c r="F16" s="20" t="n">
        <v>2.89271081</v>
      </c>
      <c r="G16" s="18" t="n">
        <v>516.04110525</v>
      </c>
      <c r="H16" s="20" t="n">
        <v>3.05056868</v>
      </c>
      <c r="I16" s="18" t="n">
        <v>516.6809967299999</v>
      </c>
      <c r="J16" s="20" t="n">
        <v>4.46400855</v>
      </c>
      <c r="K16" s="18" t="n">
        <v>487.91502165</v>
      </c>
      <c r="L16" s="20" t="n">
        <v>6.71891076</v>
      </c>
      <c r="M16" s="18" t="n">
        <v>381.32610846</v>
      </c>
      <c r="N16" s="20" t="n">
        <v>9.03415012</v>
      </c>
      <c r="O16" s="18" t="s">
        <v>481</v>
      </c>
      <c r="P16" s="20" t="s">
        <v>481</v>
      </c>
      <c r="Q16" s="18" t="s">
        <v>481</v>
      </c>
      <c r="R16" s="20" t="s">
        <v>481</v>
      </c>
      <c r="S16" s="18" t="s">
        <v>481</v>
      </c>
      <c r="T16" s="20" t="s">
        <v>481</v>
      </c>
      <c r="U16" s="18" t="n">
        <v>396.46636448</v>
      </c>
      <c r="V16" s="20" t="n">
        <v>10.59310191</v>
      </c>
    </row>
    <row r="17" spans="1:22">
      <c r="A17" s="15" t="s">
        <v>492</v>
      </c>
      <c r="B17" s="17" t="n">
        <v>6504</v>
      </c>
      <c r="C17" s="18">
        <f>(1734.0/B17*100)</f>
        <v/>
      </c>
      <c r="D17" s="19" t="n">
        <v>4770</v>
      </c>
      <c r="E17" s="18" t="n">
        <v>533.09508212</v>
      </c>
      <c r="F17" s="20" t="n">
        <v>3.91897389</v>
      </c>
      <c r="G17" s="18" t="n">
        <v>519.3567052</v>
      </c>
      <c r="H17" s="20" t="n">
        <v>3.80135482</v>
      </c>
      <c r="I17" s="18" t="n">
        <v>544.34122087</v>
      </c>
      <c r="J17" s="20" t="n">
        <v>4.43835766</v>
      </c>
      <c r="K17" s="18" t="n">
        <v>554.54823322</v>
      </c>
      <c r="L17" s="20" t="n">
        <v>7.12311913</v>
      </c>
      <c r="M17" s="18" t="n">
        <v>421.3677583</v>
      </c>
      <c r="N17" s="20" t="n">
        <v>11.78783625</v>
      </c>
      <c r="O17" s="18" t="s">
        <v>481</v>
      </c>
      <c r="P17" s="20" t="s">
        <v>481</v>
      </c>
      <c r="Q17" s="18" t="n">
        <v>338.260297</v>
      </c>
      <c r="R17" s="20" t="n">
        <v>14.23011861</v>
      </c>
      <c r="S17" s="18" t="s">
        <v>481</v>
      </c>
      <c r="T17" s="20" t="s">
        <v>481</v>
      </c>
      <c r="U17" s="18" t="n">
        <v>454.70832561</v>
      </c>
      <c r="V17" s="20" t="n">
        <v>6.88236254</v>
      </c>
    </row>
    <row r="18" spans="1:22">
      <c r="A18" s="15" t="s">
        <v>493</v>
      </c>
      <c r="B18" s="17" t="n">
        <v>5532</v>
      </c>
      <c r="C18" s="18">
        <f>(31.0/B18*100)</f>
        <v/>
      </c>
      <c r="D18" s="19" t="n">
        <v>5501</v>
      </c>
      <c r="E18" s="18" t="n">
        <v>480.36689543</v>
      </c>
      <c r="F18" s="20" t="n">
        <v>5.26492339</v>
      </c>
      <c r="G18" s="18" t="n">
        <v>467.86907378</v>
      </c>
      <c r="H18" s="20" t="n">
        <v>4.8907908</v>
      </c>
      <c r="I18" s="18" t="n">
        <v>476.09329006</v>
      </c>
      <c r="J18" s="20" t="n">
        <v>4.49346388</v>
      </c>
      <c r="K18" s="18" t="n">
        <v>477.66246096</v>
      </c>
      <c r="L18" s="20" t="n">
        <v>5.22738906</v>
      </c>
      <c r="M18" s="18" t="n">
        <v>384.05732268</v>
      </c>
      <c r="N18" s="20" t="n">
        <v>8.562141260000001</v>
      </c>
      <c r="O18" s="18" t="s">
        <v>481</v>
      </c>
      <c r="P18" s="20" t="s">
        <v>481</v>
      </c>
      <c r="Q18" s="18" t="s">
        <v>481</v>
      </c>
      <c r="R18" s="20" t="s">
        <v>481</v>
      </c>
      <c r="S18" s="18" t="s">
        <v>481</v>
      </c>
      <c r="T18" s="20" t="s">
        <v>481</v>
      </c>
      <c r="U18" s="18" t="n">
        <v>371.73130356</v>
      </c>
      <c r="V18" s="20" t="n">
        <v>11.62644901</v>
      </c>
    </row>
    <row r="19" spans="1:22">
      <c r="A19" s="15" t="s">
        <v>494</v>
      </c>
      <c r="B19" s="17" t="n">
        <v>5658</v>
      </c>
      <c r="C19" s="18">
        <f>(285.0/B19*100)</f>
        <v/>
      </c>
      <c r="D19" s="19" t="n">
        <v>5373</v>
      </c>
      <c r="E19" s="18" t="n">
        <v>483.61819455</v>
      </c>
      <c r="F19" s="20" t="n">
        <v>3.71537046</v>
      </c>
      <c r="G19" s="18" t="n">
        <v>465.33140905</v>
      </c>
      <c r="H19" s="20" t="n">
        <v>3.66483235</v>
      </c>
      <c r="I19" s="18" t="n">
        <v>479.59063762</v>
      </c>
      <c r="J19" s="20" t="n">
        <v>4.90920182</v>
      </c>
      <c r="K19" s="18" t="n">
        <v>489.49697942</v>
      </c>
      <c r="L19" s="20" t="n">
        <v>6.14925672</v>
      </c>
      <c r="M19" s="18" t="n">
        <v>460.09464118</v>
      </c>
      <c r="N19" s="20" t="n">
        <v>9.06619712</v>
      </c>
      <c r="O19" s="18" t="s">
        <v>481</v>
      </c>
      <c r="P19" s="20" t="s">
        <v>481</v>
      </c>
      <c r="Q19" s="18" t="s">
        <v>481</v>
      </c>
      <c r="R19" s="20" t="s">
        <v>481</v>
      </c>
      <c r="S19" s="18" t="s">
        <v>481</v>
      </c>
      <c r="T19" s="20" t="s">
        <v>481</v>
      </c>
      <c r="U19" s="18" t="n">
        <v>393.64305757</v>
      </c>
      <c r="V19" s="20" t="n">
        <v>9.76586133</v>
      </c>
    </row>
    <row r="20" spans="1:22">
      <c r="A20" s="15" t="s">
        <v>495</v>
      </c>
      <c r="B20" s="17" t="n">
        <v>3371</v>
      </c>
      <c r="C20" s="18">
        <f>(75.0/B20*100)</f>
        <v/>
      </c>
      <c r="D20" s="19" t="n">
        <v>3296</v>
      </c>
      <c r="E20" s="18" t="n">
        <v>483.9028025</v>
      </c>
      <c r="F20" s="20" t="n">
        <v>4.70587489</v>
      </c>
      <c r="G20" s="18" t="n">
        <v>481.93873062</v>
      </c>
      <c r="H20" s="20" t="n">
        <v>3.50980366</v>
      </c>
      <c r="I20" s="18" t="n">
        <v>492.74926394</v>
      </c>
      <c r="J20" s="20" t="n">
        <v>3.57169799</v>
      </c>
      <c r="K20" s="18" t="n">
        <v>510.30373165</v>
      </c>
      <c r="L20" s="20" t="n">
        <v>6.0339612</v>
      </c>
      <c r="M20" s="18" t="n">
        <v>405.22087886</v>
      </c>
      <c r="N20" s="20" t="n">
        <v>6.65394786</v>
      </c>
      <c r="O20" s="18" t="s">
        <v>481</v>
      </c>
      <c r="P20" s="20" t="s">
        <v>481</v>
      </c>
      <c r="Q20" s="18" t="s">
        <v>481</v>
      </c>
      <c r="R20" s="20" t="s">
        <v>481</v>
      </c>
      <c r="S20" s="18" t="s">
        <v>481</v>
      </c>
      <c r="T20" s="20" t="s">
        <v>481</v>
      </c>
      <c r="U20" s="18" t="n">
        <v>437.16941459</v>
      </c>
      <c r="V20" s="20" t="n">
        <v>10.786171</v>
      </c>
    </row>
    <row r="21" spans="1:22">
      <c r="A21" s="15" t="s">
        <v>496</v>
      </c>
      <c r="B21" s="17" t="n">
        <v>5741</v>
      </c>
      <c r="C21" s="18">
        <f>(53.0/B21*100)</f>
        <v/>
      </c>
      <c r="D21" s="19" t="n">
        <v>5688</v>
      </c>
      <c r="E21" s="18" t="n">
        <v>528.29238858</v>
      </c>
      <c r="F21" s="20" t="n">
        <v>3.26700696</v>
      </c>
      <c r="G21" s="18" t="n">
        <v>524.79746359</v>
      </c>
      <c r="H21" s="20" t="n">
        <v>2.84855015</v>
      </c>
      <c r="I21" s="18" t="n">
        <v>532.25598182</v>
      </c>
      <c r="J21" s="20" t="n">
        <v>3.31058661</v>
      </c>
      <c r="K21" s="18" t="n">
        <v>532.57226627</v>
      </c>
      <c r="L21" s="20" t="n">
        <v>4.72745016</v>
      </c>
      <c r="M21" s="18" t="n">
        <v>460.50425535</v>
      </c>
      <c r="N21" s="20" t="n">
        <v>6.50407017</v>
      </c>
      <c r="O21" s="18" t="s">
        <v>481</v>
      </c>
      <c r="P21" s="20" t="s">
        <v>481</v>
      </c>
      <c r="Q21" s="18" t="s">
        <v>481</v>
      </c>
      <c r="R21" s="20" t="s">
        <v>481</v>
      </c>
      <c r="S21" s="18" t="s">
        <v>481</v>
      </c>
      <c r="T21" s="20" t="s">
        <v>481</v>
      </c>
      <c r="U21" s="18" t="n">
        <v>478.35505415</v>
      </c>
      <c r="V21" s="20" t="n">
        <v>9.584157680000001</v>
      </c>
    </row>
    <row r="22" spans="1:22">
      <c r="A22" s="15" t="s">
        <v>497</v>
      </c>
      <c r="B22" s="17" t="n">
        <v>6598</v>
      </c>
      <c r="C22" s="18">
        <f>(37.0/B22*100)</f>
        <v/>
      </c>
      <c r="D22" s="19" t="n">
        <v>6561</v>
      </c>
      <c r="E22" s="18" t="n">
        <v>499.20646847</v>
      </c>
      <c r="F22" s="20" t="n">
        <v>4.99946499</v>
      </c>
      <c r="G22" s="18" t="n">
        <v>488.45525596</v>
      </c>
      <c r="H22" s="20" t="n">
        <v>4.9252134</v>
      </c>
      <c r="I22" s="18" t="n">
        <v>483.10083391</v>
      </c>
      <c r="J22" s="20" t="n">
        <v>4.69204822</v>
      </c>
      <c r="K22" s="18" t="n">
        <v>489.8426312</v>
      </c>
      <c r="L22" s="20" t="n">
        <v>6.68492727</v>
      </c>
      <c r="M22" s="18" t="n">
        <v>419.58566859</v>
      </c>
      <c r="N22" s="20" t="n">
        <v>15.2592962</v>
      </c>
      <c r="O22" s="18" t="s">
        <v>481</v>
      </c>
      <c r="P22" s="20" t="s">
        <v>481</v>
      </c>
      <c r="Q22" s="18" t="n">
        <v>481.75555063</v>
      </c>
      <c r="R22" s="20" t="n">
        <v>8.711038220000001</v>
      </c>
      <c r="S22" s="18" t="s">
        <v>481</v>
      </c>
      <c r="T22" s="20" t="s">
        <v>481</v>
      </c>
      <c r="U22" s="18" t="n">
        <v>408.3382661</v>
      </c>
      <c r="V22" s="20" t="n">
        <v>10.34569982</v>
      </c>
    </row>
    <row r="23" spans="1:22">
      <c r="A23" s="15" t="s">
        <v>498</v>
      </c>
      <c r="B23" s="17" t="n">
        <v>11583</v>
      </c>
      <c r="C23" s="18">
        <f>(254.0/B23*100)</f>
        <v/>
      </c>
      <c r="D23" s="19" t="n">
        <v>11329</v>
      </c>
      <c r="E23" s="18" t="n">
        <v>499.51949255</v>
      </c>
      <c r="F23" s="20" t="n">
        <v>4.16663027</v>
      </c>
      <c r="G23" s="18" t="n">
        <v>485.46662356</v>
      </c>
      <c r="H23" s="20" t="n">
        <v>3.22240436</v>
      </c>
      <c r="I23" s="18" t="n">
        <v>494.2451068</v>
      </c>
      <c r="J23" s="20" t="n">
        <v>3.83024161</v>
      </c>
      <c r="K23" s="18" t="n">
        <v>497.19073101</v>
      </c>
      <c r="L23" s="20" t="n">
        <v>5.70771668</v>
      </c>
      <c r="M23" s="18" t="n">
        <v>436.39321419</v>
      </c>
      <c r="N23" s="20" t="n">
        <v>6.25548004</v>
      </c>
      <c r="O23" s="18" t="s">
        <v>481</v>
      </c>
      <c r="P23" s="20" t="s">
        <v>481</v>
      </c>
      <c r="Q23" s="18" t="s">
        <v>481</v>
      </c>
      <c r="R23" s="20" t="s">
        <v>481</v>
      </c>
      <c r="S23" s="18" t="s">
        <v>481</v>
      </c>
      <c r="T23" s="20" t="s">
        <v>481</v>
      </c>
      <c r="U23" s="18" t="n">
        <v>411.33575465</v>
      </c>
      <c r="V23" s="20" t="n">
        <v>12.94166146</v>
      </c>
    </row>
    <row r="24" spans="1:22">
      <c r="A24" s="15" t="s">
        <v>499</v>
      </c>
      <c r="B24" s="17" t="n">
        <v>6647</v>
      </c>
      <c r="C24" s="18">
        <f>(8.0/B24*100)</f>
        <v/>
      </c>
      <c r="D24" s="19" t="n">
        <v>6639</v>
      </c>
      <c r="E24" s="18" t="n">
        <v>517.42694763</v>
      </c>
      <c r="F24" s="20" t="n">
        <v>3.40894947</v>
      </c>
      <c r="G24" s="18" t="n">
        <v>520.86135433</v>
      </c>
      <c r="H24" s="20" t="n">
        <v>3.60434496</v>
      </c>
      <c r="I24" s="18" t="n">
        <v>514.8953249</v>
      </c>
      <c r="J24" s="20" t="n">
        <v>4.23830851</v>
      </c>
      <c r="K24" s="18" t="n">
        <v>526.9468375599999</v>
      </c>
      <c r="L24" s="20" t="n">
        <v>4.5559978</v>
      </c>
      <c r="M24" s="18" t="n">
        <v>470.10022337</v>
      </c>
      <c r="N24" s="20" t="n">
        <v>16.01405269</v>
      </c>
      <c r="O24" s="18" t="s">
        <v>481</v>
      </c>
      <c r="P24" s="20" t="s">
        <v>481</v>
      </c>
      <c r="Q24" s="18" t="s">
        <v>481</v>
      </c>
      <c r="R24" s="20" t="s">
        <v>481</v>
      </c>
      <c r="S24" s="18" t="s">
        <v>481</v>
      </c>
      <c r="T24" s="20" t="s">
        <v>481</v>
      </c>
      <c r="U24" s="18" t="n">
        <v>432.65874461</v>
      </c>
      <c r="V24" s="20" t="n">
        <v>11.80531701</v>
      </c>
    </row>
    <row r="25" spans="1:22">
      <c r="A25" s="15" t="s">
        <v>500</v>
      </c>
      <c r="B25" s="17" t="n">
        <v>5581</v>
      </c>
      <c r="C25" s="18">
        <f>(25.0/B25*100)</f>
        <v/>
      </c>
      <c r="D25" s="19" t="n">
        <v>5556</v>
      </c>
      <c r="E25" s="18" t="n">
        <v>531.42842278</v>
      </c>
      <c r="F25" s="20" t="n">
        <v>4.34505274</v>
      </c>
      <c r="G25" s="18" t="n">
        <v>520.0495043</v>
      </c>
      <c r="H25" s="20" t="n">
        <v>3.6816043</v>
      </c>
      <c r="I25" s="18" t="n">
        <v>526.83569783</v>
      </c>
      <c r="J25" s="20" t="n">
        <v>4.89920912</v>
      </c>
      <c r="K25" s="18" t="n">
        <v>531.37952451</v>
      </c>
      <c r="L25" s="20" t="n">
        <v>6.89158631</v>
      </c>
      <c r="M25" s="18" t="n">
        <v>421.68171102</v>
      </c>
      <c r="N25" s="20" t="n">
        <v>6.83880854</v>
      </c>
      <c r="O25" s="18" t="s">
        <v>481</v>
      </c>
      <c r="P25" s="20" t="s">
        <v>481</v>
      </c>
      <c r="Q25" s="18" t="s">
        <v>481</v>
      </c>
      <c r="R25" s="20" t="s">
        <v>481</v>
      </c>
      <c r="S25" s="18" t="s">
        <v>481</v>
      </c>
      <c r="T25" s="20" t="s">
        <v>481</v>
      </c>
      <c r="U25" s="18" t="n">
        <v>483.99962133</v>
      </c>
      <c r="V25" s="20" t="n">
        <v>26.92313429</v>
      </c>
    </row>
    <row r="26" spans="1:22">
      <c r="A26" s="15" t="s">
        <v>501</v>
      </c>
      <c r="B26" s="17" t="n">
        <v>4869</v>
      </c>
      <c r="C26" s="18">
        <f>(66.0/B26*100)</f>
        <v/>
      </c>
      <c r="D26" s="19" t="n">
        <v>4803</v>
      </c>
      <c r="E26" s="18" t="n">
        <v>499.38351552</v>
      </c>
      <c r="F26" s="20" t="n">
        <v>3.6007977</v>
      </c>
      <c r="G26" s="18" t="n">
        <v>486.91241203</v>
      </c>
      <c r="H26" s="20" t="n">
        <v>2.74507226</v>
      </c>
      <c r="I26" s="18" t="n">
        <v>481.41515249</v>
      </c>
      <c r="J26" s="20" t="n">
        <v>3.32692954</v>
      </c>
      <c r="K26" s="18" t="n">
        <v>499.68745485</v>
      </c>
      <c r="L26" s="20" t="n">
        <v>5.14671412</v>
      </c>
      <c r="M26" s="18" t="n">
        <v>467.99747676</v>
      </c>
      <c r="N26" s="20" t="n">
        <v>7.60690177</v>
      </c>
      <c r="O26" s="18" t="s">
        <v>481</v>
      </c>
      <c r="P26" s="20" t="s">
        <v>481</v>
      </c>
      <c r="Q26" s="18" t="s">
        <v>481</v>
      </c>
      <c r="R26" s="20" t="s">
        <v>481</v>
      </c>
      <c r="S26" s="18" t="s">
        <v>481</v>
      </c>
      <c r="T26" s="20" t="s">
        <v>481</v>
      </c>
      <c r="U26" s="18" t="n">
        <v>435.87179103</v>
      </c>
      <c r="V26" s="20" t="n">
        <v>13.50303437</v>
      </c>
    </row>
    <row r="27" spans="1:22">
      <c r="A27" s="15" t="s">
        <v>502</v>
      </c>
      <c r="B27" s="17" t="n">
        <v>5299</v>
      </c>
      <c r="C27" s="18">
        <f>(94.0/B27*100)</f>
        <v/>
      </c>
      <c r="D27" s="19" t="n">
        <v>5205</v>
      </c>
      <c r="E27" s="18" t="n">
        <v>508.94476279</v>
      </c>
      <c r="F27" s="20" t="n">
        <v>2.35012992</v>
      </c>
      <c r="G27" s="18" t="n">
        <v>489.29867062</v>
      </c>
      <c r="H27" s="20" t="n">
        <v>3.46658764</v>
      </c>
      <c r="I27" s="18" t="n">
        <v>483.23034855</v>
      </c>
      <c r="J27" s="20" t="n">
        <v>4.33426169</v>
      </c>
      <c r="K27" s="18" t="n">
        <v>473.66126571</v>
      </c>
      <c r="L27" s="20" t="n">
        <v>5.90725148</v>
      </c>
      <c r="M27" s="18" t="n">
        <v>420.45359793</v>
      </c>
      <c r="N27" s="20" t="n">
        <v>3.81960599</v>
      </c>
      <c r="O27" s="18" t="s">
        <v>481</v>
      </c>
      <c r="P27" s="20" t="s">
        <v>481</v>
      </c>
      <c r="Q27" s="18" t="s">
        <v>481</v>
      </c>
      <c r="R27" s="20" t="s">
        <v>481</v>
      </c>
      <c r="S27" s="18" t="s">
        <v>481</v>
      </c>
      <c r="T27" s="20" t="s">
        <v>481</v>
      </c>
      <c r="U27" s="18" t="n">
        <v>406.59985056</v>
      </c>
      <c r="V27" s="20" t="n">
        <v>6.65772993</v>
      </c>
    </row>
    <row r="28" spans="1:22">
      <c r="A28" s="15" t="s">
        <v>503</v>
      </c>
      <c r="B28" s="17" t="n">
        <v>7568</v>
      </c>
      <c r="C28" s="18">
        <f>(317.0/B28*100)</f>
        <v/>
      </c>
      <c r="D28" s="19" t="n">
        <v>7251</v>
      </c>
      <c r="E28" s="18" t="n">
        <v>430.70858284</v>
      </c>
      <c r="F28" s="20" t="n">
        <v>3.69224611</v>
      </c>
      <c r="G28" s="18" t="n">
        <v>425.29140672</v>
      </c>
      <c r="H28" s="20" t="n">
        <v>3.40987558</v>
      </c>
      <c r="I28" s="18" t="n">
        <v>429.09144945</v>
      </c>
      <c r="J28" s="20" t="n">
        <v>3.21675287</v>
      </c>
      <c r="K28" s="18" t="n">
        <v>429.41196412</v>
      </c>
      <c r="L28" s="20" t="n">
        <v>4.31090743</v>
      </c>
      <c r="M28" s="18" t="n">
        <v>420.50292955</v>
      </c>
      <c r="N28" s="20" t="n">
        <v>13.30341568</v>
      </c>
      <c r="O28" s="18" t="s">
        <v>481</v>
      </c>
      <c r="P28" s="20" t="s">
        <v>481</v>
      </c>
      <c r="Q28" s="18" t="s">
        <v>481</v>
      </c>
      <c r="R28" s="20" t="s">
        <v>481</v>
      </c>
      <c r="S28" s="18" t="s">
        <v>481</v>
      </c>
      <c r="T28" s="20" t="s">
        <v>481</v>
      </c>
      <c r="U28" s="18" t="n">
        <v>381.655075</v>
      </c>
      <c r="V28" s="20" t="n">
        <v>6.82674323</v>
      </c>
    </row>
    <row r="29" spans="1:22">
      <c r="A29" s="15" t="s">
        <v>504</v>
      </c>
      <c r="B29" s="17" t="n">
        <v>5385</v>
      </c>
      <c r="C29" s="18">
        <f>(30.0/B29*100)</f>
        <v/>
      </c>
      <c r="D29" s="19" t="n">
        <v>5355</v>
      </c>
      <c r="E29" s="18" t="n">
        <v>508.52184445</v>
      </c>
      <c r="F29" s="20" t="n">
        <v>4.90740333</v>
      </c>
      <c r="G29" s="18" t="n">
        <v>500.46251043</v>
      </c>
      <c r="H29" s="20" t="n">
        <v>2.92246488</v>
      </c>
      <c r="I29" s="18" t="n">
        <v>525.97969497</v>
      </c>
      <c r="J29" s="20" t="n">
        <v>3.87003792</v>
      </c>
      <c r="K29" s="18" t="n">
        <v>537.53107807</v>
      </c>
      <c r="L29" s="20" t="n">
        <v>8.16383398</v>
      </c>
      <c r="M29" s="18" t="n">
        <v>500.05950033</v>
      </c>
      <c r="N29" s="20" t="n">
        <v>5.45605007</v>
      </c>
      <c r="O29" s="18" t="s">
        <v>481</v>
      </c>
      <c r="P29" s="20" t="s">
        <v>481</v>
      </c>
      <c r="Q29" s="18" t="n">
        <v>314.02123871</v>
      </c>
      <c r="R29" s="20" t="n">
        <v>13.26138992</v>
      </c>
      <c r="S29" s="18" t="s">
        <v>481</v>
      </c>
      <c r="T29" s="20" t="s">
        <v>481</v>
      </c>
      <c r="U29" s="18" t="n">
        <v>429.39081422</v>
      </c>
      <c r="V29" s="20" t="n">
        <v>10.62918499</v>
      </c>
    </row>
    <row r="30" spans="1:22">
      <c r="A30" s="15" t="s">
        <v>505</v>
      </c>
      <c r="B30" s="17" t="n">
        <v>4520</v>
      </c>
      <c r="C30" s="18">
        <f>(180.0/B30*100)</f>
        <v/>
      </c>
      <c r="D30" s="19" t="n">
        <v>4340</v>
      </c>
      <c r="E30" s="18" t="n">
        <v>530.68762812</v>
      </c>
      <c r="F30" s="20" t="n">
        <v>4.18588939</v>
      </c>
      <c r="G30" s="18" t="n">
        <v>519.55071919</v>
      </c>
      <c r="H30" s="20" t="n">
        <v>4.16385042</v>
      </c>
      <c r="I30" s="18" t="n">
        <v>526.18438666</v>
      </c>
      <c r="J30" s="20" t="n">
        <v>3.84148177</v>
      </c>
      <c r="K30" s="18" t="n">
        <v>526.1006377800001</v>
      </c>
      <c r="L30" s="20" t="n">
        <v>4.70696711</v>
      </c>
      <c r="M30" s="18" t="n">
        <v>418.7611067</v>
      </c>
      <c r="N30" s="20" t="n">
        <v>6.04878688</v>
      </c>
      <c r="O30" s="18" t="s">
        <v>481</v>
      </c>
      <c r="P30" s="20" t="s">
        <v>481</v>
      </c>
      <c r="Q30" s="18" t="s">
        <v>481</v>
      </c>
      <c r="R30" s="20" t="s">
        <v>481</v>
      </c>
      <c r="S30" s="18" t="s">
        <v>481</v>
      </c>
      <c r="T30" s="20" t="s">
        <v>481</v>
      </c>
      <c r="U30" s="18" t="n">
        <v>425.96343441</v>
      </c>
      <c r="V30" s="20" t="n">
        <v>8.452126659999999</v>
      </c>
    </row>
    <row r="31" spans="1:22">
      <c r="A31" s="15" t="s">
        <v>506</v>
      </c>
      <c r="B31" s="17" t="n">
        <v>5456</v>
      </c>
      <c r="C31" s="18">
        <f>(141.0/B31*100)</f>
        <v/>
      </c>
      <c r="D31" s="19" t="n">
        <v>5315</v>
      </c>
      <c r="E31" s="18" t="n">
        <v>517.94210258</v>
      </c>
      <c r="F31" s="20" t="n">
        <v>3.41318651</v>
      </c>
      <c r="G31" s="18" t="n">
        <v>513.44506784</v>
      </c>
      <c r="H31" s="20" t="n">
        <v>2.92826766</v>
      </c>
      <c r="I31" s="18" t="n">
        <v>524.97148535</v>
      </c>
      <c r="J31" s="20" t="n">
        <v>3.91256225</v>
      </c>
      <c r="K31" s="18" t="n">
        <v>535.90196561</v>
      </c>
      <c r="L31" s="20" t="n">
        <v>4.29785616</v>
      </c>
      <c r="M31" s="18" t="s">
        <v>481</v>
      </c>
      <c r="N31" s="20" t="s">
        <v>481</v>
      </c>
      <c r="O31" s="18" t="s">
        <v>481</v>
      </c>
      <c r="P31" s="20" t="s">
        <v>481</v>
      </c>
      <c r="Q31" s="18" t="s">
        <v>481</v>
      </c>
      <c r="R31" s="20" t="s">
        <v>481</v>
      </c>
      <c r="S31" s="18" t="s">
        <v>481</v>
      </c>
      <c r="T31" s="20" t="s">
        <v>481</v>
      </c>
      <c r="U31" s="18" t="n">
        <v>409.93947545</v>
      </c>
      <c r="V31" s="20" t="n">
        <v>7.10795472</v>
      </c>
    </row>
    <row r="32" spans="1:22">
      <c r="A32" s="15" t="s">
        <v>507</v>
      </c>
      <c r="B32" s="17" t="n">
        <v>4478</v>
      </c>
      <c r="C32" s="18">
        <f>(6.0/B32*100)</f>
        <v/>
      </c>
      <c r="D32" s="19" t="n">
        <v>4472</v>
      </c>
      <c r="E32" s="18" t="n">
        <v>511.01639271</v>
      </c>
      <c r="F32" s="20" t="n">
        <v>3.76673793</v>
      </c>
      <c r="G32" s="18" t="n">
        <v>499.76649818</v>
      </c>
      <c r="H32" s="20" t="n">
        <v>3.19813774</v>
      </c>
      <c r="I32" s="18" t="n">
        <v>512.48088255</v>
      </c>
      <c r="J32" s="20" t="n">
        <v>3.27890588</v>
      </c>
      <c r="K32" s="18" t="n">
        <v>520.71566222</v>
      </c>
      <c r="L32" s="20" t="n">
        <v>4.49604407</v>
      </c>
      <c r="M32" s="18" t="n">
        <v>418.27699634</v>
      </c>
      <c r="N32" s="20" t="n">
        <v>11.93967801</v>
      </c>
      <c r="O32" s="18" t="s">
        <v>481</v>
      </c>
      <c r="P32" s="20" t="s">
        <v>481</v>
      </c>
      <c r="Q32" s="18" t="s">
        <v>481</v>
      </c>
      <c r="R32" s="20" t="s">
        <v>481</v>
      </c>
      <c r="S32" s="18" t="s">
        <v>481</v>
      </c>
      <c r="T32" s="20" t="s">
        <v>481</v>
      </c>
      <c r="U32" s="18" t="n">
        <v>421.06935982</v>
      </c>
      <c r="V32" s="20" t="n">
        <v>13.66835507</v>
      </c>
    </row>
    <row r="33" spans="1:22">
      <c r="A33" s="15" t="s">
        <v>508</v>
      </c>
      <c r="B33" s="17" t="n">
        <v>7325</v>
      </c>
      <c r="C33" s="18">
        <f>(79.0/B33*100)</f>
        <v/>
      </c>
      <c r="D33" s="19" t="n">
        <v>7246</v>
      </c>
      <c r="E33" s="18" t="n">
        <v>505.96379195</v>
      </c>
      <c r="F33" s="20" t="n">
        <v>5.1186514</v>
      </c>
      <c r="G33" s="18" t="n">
        <v>491.31832135</v>
      </c>
      <c r="H33" s="20" t="n">
        <v>4.40886379</v>
      </c>
      <c r="I33" s="18" t="n">
        <v>494.88024505</v>
      </c>
      <c r="J33" s="20" t="n">
        <v>3.84978897</v>
      </c>
      <c r="K33" s="18" t="n">
        <v>503.88482177</v>
      </c>
      <c r="L33" s="20" t="n">
        <v>4.84255374</v>
      </c>
      <c r="M33" s="18" t="n">
        <v>504.79760102</v>
      </c>
      <c r="N33" s="20" t="n">
        <v>3.40739521</v>
      </c>
      <c r="O33" s="18" t="s">
        <v>481</v>
      </c>
      <c r="P33" s="20" t="s">
        <v>481</v>
      </c>
      <c r="Q33" s="18" t="s">
        <v>481</v>
      </c>
      <c r="R33" s="20" t="s">
        <v>481</v>
      </c>
      <c r="S33" s="18" t="s">
        <v>481</v>
      </c>
      <c r="T33" s="20" t="s">
        <v>481</v>
      </c>
      <c r="U33" s="18" t="n">
        <v>445.51961564</v>
      </c>
      <c r="V33" s="20" t="n">
        <v>10.49630206</v>
      </c>
    </row>
    <row r="34" spans="1:22">
      <c r="A34" s="15" t="s">
        <v>509</v>
      </c>
      <c r="B34" s="17" t="n">
        <v>6350</v>
      </c>
      <c r="C34" s="18">
        <f>(84.0/B34*100)</f>
        <v/>
      </c>
      <c r="D34" s="19" t="n">
        <v>6266</v>
      </c>
      <c r="E34" s="18" t="n">
        <v>468.20686447</v>
      </c>
      <c r="F34" s="20" t="n">
        <v>4.01419864</v>
      </c>
      <c r="G34" s="18" t="n">
        <v>461.43766715</v>
      </c>
      <c r="H34" s="20" t="n">
        <v>2.90908396</v>
      </c>
      <c r="I34" s="18" t="n">
        <v>472.18068837</v>
      </c>
      <c r="J34" s="20" t="n">
        <v>3.85853429</v>
      </c>
      <c r="K34" s="18" t="n">
        <v>458.23157712</v>
      </c>
      <c r="L34" s="20" t="n">
        <v>6.27270626</v>
      </c>
      <c r="M34" s="18" t="n">
        <v>412.69710629</v>
      </c>
      <c r="N34" s="20" t="n">
        <v>14.24962195</v>
      </c>
      <c r="O34" s="18" t="s">
        <v>481</v>
      </c>
      <c r="P34" s="20" t="s">
        <v>481</v>
      </c>
      <c r="Q34" s="18" t="n">
        <v>263.37193708</v>
      </c>
      <c r="R34" s="20" t="n">
        <v>13.61114927</v>
      </c>
      <c r="S34" s="18" t="s">
        <v>481</v>
      </c>
      <c r="T34" s="20" t="s">
        <v>481</v>
      </c>
      <c r="U34" s="18" t="n">
        <v>372.43860027</v>
      </c>
      <c r="V34" s="20" t="n">
        <v>8.84659201</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505.2158807</v>
      </c>
      <c r="T35" s="20" t="n">
        <v>1.4729023</v>
      </c>
      <c r="U35" s="18" t="s">
        <v>481</v>
      </c>
      <c r="V35" s="20" t="s">
        <v>481</v>
      </c>
    </row>
    <row r="36" spans="1:22">
      <c r="A36" s="15" t="s">
        <v>511</v>
      </c>
      <c r="B36" s="17" t="n">
        <v>6736</v>
      </c>
      <c r="C36" s="18">
        <f>(67.0/B36*100)</f>
        <v/>
      </c>
      <c r="D36" s="19" t="n">
        <v>6669</v>
      </c>
      <c r="E36" s="18" t="n">
        <v>514.36139773</v>
      </c>
      <c r="F36" s="20" t="n">
        <v>4.20754253</v>
      </c>
      <c r="G36" s="18" t="n">
        <v>493.2227961</v>
      </c>
      <c r="H36" s="20" t="n">
        <v>3.51441618</v>
      </c>
      <c r="I36" s="18" t="n">
        <v>498.6548059</v>
      </c>
      <c r="J36" s="20" t="n">
        <v>3.11009357</v>
      </c>
      <c r="K36" s="18" t="n">
        <v>500.27442633</v>
      </c>
      <c r="L36" s="20" t="n">
        <v>4.34846244</v>
      </c>
      <c r="M36" s="18" t="n">
        <v>490.3722416</v>
      </c>
      <c r="N36" s="20" t="n">
        <v>4.18420925</v>
      </c>
      <c r="O36" s="18" t="s">
        <v>481</v>
      </c>
      <c r="P36" s="20" t="s">
        <v>481</v>
      </c>
      <c r="Q36" s="18" t="s">
        <v>481</v>
      </c>
      <c r="R36" s="20" t="s">
        <v>481</v>
      </c>
      <c r="S36" s="18" t="s">
        <v>481</v>
      </c>
      <c r="T36" s="20" t="s">
        <v>481</v>
      </c>
      <c r="U36" s="18" t="n">
        <v>417.61300777</v>
      </c>
      <c r="V36" s="20" t="n">
        <v>7.42151547</v>
      </c>
    </row>
    <row r="37" spans="1:22">
      <c r="A37" s="15" t="s">
        <v>512</v>
      </c>
      <c r="B37" s="17" t="n">
        <v>5458</v>
      </c>
      <c r="C37" s="18">
        <f>(119.0/B37*100)</f>
        <v/>
      </c>
      <c r="D37" s="19" t="n">
        <v>5339</v>
      </c>
      <c r="E37" s="18" t="n">
        <v>507.3724599</v>
      </c>
      <c r="F37" s="20" t="n">
        <v>4.5420853</v>
      </c>
      <c r="G37" s="18" t="n">
        <v>503.05104796</v>
      </c>
      <c r="H37" s="20" t="n">
        <v>3.55827571</v>
      </c>
      <c r="I37" s="18" t="n">
        <v>518.762801</v>
      </c>
      <c r="J37" s="20" t="n">
        <v>3.87937394</v>
      </c>
      <c r="K37" s="18" t="n">
        <v>528.6552228199999</v>
      </c>
      <c r="L37" s="20" t="n">
        <v>5.47796196</v>
      </c>
      <c r="M37" s="18" t="n">
        <v>377.66528973</v>
      </c>
      <c r="N37" s="20" t="n">
        <v>8.85964399</v>
      </c>
      <c r="O37" s="18" t="s">
        <v>481</v>
      </c>
      <c r="P37" s="20" t="s">
        <v>481</v>
      </c>
      <c r="Q37" s="18" t="s">
        <v>481</v>
      </c>
      <c r="R37" s="20" t="s">
        <v>481</v>
      </c>
      <c r="S37" s="18" t="s">
        <v>481</v>
      </c>
      <c r="T37" s="20" t="s">
        <v>481</v>
      </c>
      <c r="U37" s="18" t="n">
        <v>408.9266524</v>
      </c>
      <c r="V37" s="20" t="n">
        <v>9.633740919999999</v>
      </c>
    </row>
    <row r="38" spans="1:22">
      <c r="A38" s="15" t="s">
        <v>513</v>
      </c>
      <c r="B38" s="17" t="n">
        <v>5860</v>
      </c>
      <c r="C38" s="18">
        <f>(22.0/B38*100)</f>
        <v/>
      </c>
      <c r="D38" s="19" t="n">
        <v>5838</v>
      </c>
      <c r="E38" s="18" t="n">
        <v>505.03662108</v>
      </c>
      <c r="F38" s="20" t="n">
        <v>3.56909426</v>
      </c>
      <c r="G38" s="18" t="n">
        <v>497.10749117</v>
      </c>
      <c r="H38" s="20" t="n">
        <v>4.21070231</v>
      </c>
      <c r="I38" s="18" t="n">
        <v>501.2667267</v>
      </c>
      <c r="J38" s="20" t="n">
        <v>4.81389946</v>
      </c>
      <c r="K38" s="18" t="n">
        <v>505.29838296</v>
      </c>
      <c r="L38" s="20" t="n">
        <v>6.6723245</v>
      </c>
      <c r="M38" s="18" t="n">
        <v>451.3764209</v>
      </c>
      <c r="N38" s="20" t="n">
        <v>7.03334187</v>
      </c>
      <c r="O38" s="18" t="s">
        <v>481</v>
      </c>
      <c r="P38" s="20" t="s">
        <v>481</v>
      </c>
      <c r="Q38" s="18" t="s">
        <v>481</v>
      </c>
      <c r="R38" s="20" t="s">
        <v>481</v>
      </c>
      <c r="S38" s="18" t="s">
        <v>481</v>
      </c>
      <c r="T38" s="20" t="s">
        <v>481</v>
      </c>
      <c r="U38" s="18" t="n">
        <v>451.50763642</v>
      </c>
      <c r="V38" s="20" t="n">
        <v>6.79672574</v>
      </c>
    </row>
    <row r="39" spans="1:22">
      <c r="A39" s="15" t="s">
        <v>514</v>
      </c>
      <c r="B39" s="17" t="n">
        <v>5895</v>
      </c>
      <c r="C39" s="18">
        <f>(33.0/B39*100)</f>
        <v/>
      </c>
      <c r="D39" s="19" t="n">
        <v>5862</v>
      </c>
      <c r="E39" s="18" t="n">
        <v>433.61227528</v>
      </c>
      <c r="F39" s="20" t="n">
        <v>4.84815239</v>
      </c>
      <c r="G39" s="18" t="n">
        <v>432.25697288</v>
      </c>
      <c r="H39" s="20" t="n">
        <v>4.31483031</v>
      </c>
      <c r="I39" s="18" t="n">
        <v>435.43424411</v>
      </c>
      <c r="J39" s="20" t="n">
        <v>4.47338163</v>
      </c>
      <c r="K39" s="18" t="n">
        <v>440.78229964</v>
      </c>
      <c r="L39" s="20" t="n">
        <v>5.95280275</v>
      </c>
      <c r="M39" s="18" t="n">
        <v>385.43607751</v>
      </c>
      <c r="N39" s="20" t="n">
        <v>6.46388279</v>
      </c>
      <c r="O39" s="18" t="s">
        <v>481</v>
      </c>
      <c r="P39" s="20" t="s">
        <v>481</v>
      </c>
      <c r="Q39" s="18" t="s">
        <v>481</v>
      </c>
      <c r="R39" s="20" t="s">
        <v>481</v>
      </c>
      <c r="S39" s="18" t="s">
        <v>481</v>
      </c>
      <c r="T39" s="20" t="s">
        <v>481</v>
      </c>
      <c r="U39" s="18" t="n">
        <v>368.16693999</v>
      </c>
      <c r="V39" s="20" t="n">
        <v>12.7867657</v>
      </c>
    </row>
    <row r="40" spans="1:22">
      <c r="A40" s="15" t="s">
        <v>515</v>
      </c>
      <c r="B40" s="17" t="n">
        <v>14157</v>
      </c>
      <c r="C40" s="18">
        <f>(395.0/B40*100)</f>
        <v/>
      </c>
      <c r="D40" s="19" t="n">
        <v>13762</v>
      </c>
      <c r="E40" s="18" t="n">
        <v>500.85135464</v>
      </c>
      <c r="F40" s="20" t="n">
        <v>4.40515247</v>
      </c>
      <c r="G40" s="18" t="n">
        <v>499.91595808</v>
      </c>
      <c r="H40" s="20" t="n">
        <v>3.23380224</v>
      </c>
      <c r="I40" s="18" t="n">
        <v>513.14683502</v>
      </c>
      <c r="J40" s="20" t="n">
        <v>3.5964728</v>
      </c>
      <c r="K40" s="18" t="n">
        <v>513.35993295</v>
      </c>
      <c r="L40" s="20" t="n">
        <v>5.44876383</v>
      </c>
      <c r="M40" s="18" t="n">
        <v>419.2667557</v>
      </c>
      <c r="N40" s="20" t="n">
        <v>6.86651094</v>
      </c>
      <c r="O40" s="18" t="s">
        <v>481</v>
      </c>
      <c r="P40" s="20" t="s">
        <v>481</v>
      </c>
      <c r="Q40" s="18" t="s">
        <v>481</v>
      </c>
      <c r="R40" s="20" t="s">
        <v>481</v>
      </c>
      <c r="S40" s="18" t="s">
        <v>481</v>
      </c>
      <c r="T40" s="20" t="s">
        <v>481</v>
      </c>
      <c r="U40" s="18" t="n">
        <v>403.70143602</v>
      </c>
      <c r="V40" s="20" t="n">
        <v>7.88384237</v>
      </c>
    </row>
    <row r="41" spans="1:22">
      <c r="A41" s="15" t="s">
        <v>516</v>
      </c>
      <c r="B41" s="17" t="n">
        <v>5712</v>
      </c>
      <c r="C41" s="18">
        <f>(53.0/B41*100)</f>
        <v/>
      </c>
      <c r="D41" s="19" t="n">
        <v>5659</v>
      </c>
      <c r="E41" s="18" t="n">
        <v>511.69269691</v>
      </c>
      <c r="F41" s="20" t="n">
        <v>4.27525279</v>
      </c>
      <c r="G41" s="18" t="n">
        <v>495.47629462</v>
      </c>
      <c r="H41" s="20" t="n">
        <v>4.00685861</v>
      </c>
      <c r="I41" s="18" t="n">
        <v>502.73787147</v>
      </c>
      <c r="J41" s="20" t="n">
        <v>4.29030742</v>
      </c>
      <c r="K41" s="18" t="n">
        <v>512.6923169</v>
      </c>
      <c r="L41" s="20" t="n">
        <v>4.95535857</v>
      </c>
      <c r="M41" s="18" t="n">
        <v>460.36740886</v>
      </c>
      <c r="N41" s="20" t="n">
        <v>8.72283927</v>
      </c>
      <c r="O41" s="18" t="s">
        <v>481</v>
      </c>
      <c r="P41" s="20" t="s">
        <v>481</v>
      </c>
      <c r="Q41" s="18" t="n">
        <v>399.91015703</v>
      </c>
      <c r="R41" s="20" t="n">
        <v>16.72230739</v>
      </c>
      <c r="S41" s="18" t="s">
        <v>481</v>
      </c>
      <c r="T41" s="20" t="s">
        <v>481</v>
      </c>
      <c r="U41" s="18" t="n">
        <v>418.29383077</v>
      </c>
      <c r="V41" s="20" t="n">
        <v>11.42609088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(2066.0/B46*100)</f>
        <v/>
      </c>
      <c r="D46" s="19" t="n">
        <v>21075</v>
      </c>
      <c r="E46" s="18" t="n">
        <v>425.62875709</v>
      </c>
      <c r="F46" s="20" t="n">
        <v>3.76079867</v>
      </c>
      <c r="G46" s="18" t="n">
        <v>420.65648151</v>
      </c>
      <c r="H46" s="20" t="n">
        <v>3.58024415</v>
      </c>
      <c r="I46" s="18" t="n">
        <v>438.35629599</v>
      </c>
      <c r="J46" s="20" t="n">
        <v>4.73520884</v>
      </c>
      <c r="K46" s="18" t="n">
        <v>443.81570262</v>
      </c>
      <c r="L46" s="20" t="n">
        <v>5.95233149</v>
      </c>
      <c r="M46" s="18" t="n">
        <v>361.70374871</v>
      </c>
      <c r="N46" s="20" t="n">
        <v>3.67101074</v>
      </c>
      <c r="O46" s="18" t="s">
        <v>481</v>
      </c>
      <c r="P46" s="20" t="s">
        <v>481</v>
      </c>
      <c r="Q46" s="18" t="s">
        <v>481</v>
      </c>
      <c r="R46" s="20" t="s">
        <v>481</v>
      </c>
      <c r="S46" s="18" t="s">
        <v>481</v>
      </c>
      <c r="T46" s="20" t="s">
        <v>481</v>
      </c>
      <c r="U46" s="18" t="n">
        <v>383.87596152</v>
      </c>
      <c r="V46" s="20" t="n">
        <v>3.74566789</v>
      </c>
    </row>
    <row r="47" spans="1:22">
      <c r="A47" s="15" t="s">
        <v>522</v>
      </c>
      <c r="B47" s="17" t="n">
        <v>5928</v>
      </c>
      <c r="C47" s="18">
        <f>(315.0/B47*100)</f>
        <v/>
      </c>
      <c r="D47" s="19" t="n">
        <v>5613</v>
      </c>
      <c r="E47" s="18" t="n">
        <v>446.23170596</v>
      </c>
      <c r="F47" s="20" t="n">
        <v>6.76729866</v>
      </c>
      <c r="G47" s="18" t="n">
        <v>442.00310109</v>
      </c>
      <c r="H47" s="20" t="n">
        <v>5.48657554</v>
      </c>
      <c r="I47" s="18" t="n">
        <v>452.37159339</v>
      </c>
      <c r="J47" s="20" t="n">
        <v>4.95131253</v>
      </c>
      <c r="K47" s="18" t="n">
        <v>468.0963952</v>
      </c>
      <c r="L47" s="20" t="n">
        <v>6.11354935</v>
      </c>
      <c r="M47" s="18" t="n">
        <v>330.16195456</v>
      </c>
      <c r="N47" s="20" t="n">
        <v>6.5233442</v>
      </c>
      <c r="O47" s="18" t="s">
        <v>481</v>
      </c>
      <c r="P47" s="20" t="s">
        <v>481</v>
      </c>
      <c r="Q47" s="18" t="s">
        <v>481</v>
      </c>
      <c r="R47" s="20" t="s">
        <v>481</v>
      </c>
      <c r="S47" s="18" t="s">
        <v>481</v>
      </c>
      <c r="T47" s="20" t="s">
        <v>481</v>
      </c>
      <c r="U47" s="18" t="n">
        <v>353.84487498</v>
      </c>
      <c r="V47" s="20" t="n">
        <v>8.69257797</v>
      </c>
    </row>
    <row r="48" spans="1:22">
      <c r="A48" s="15" t="s">
        <v>523</v>
      </c>
      <c r="B48" s="17" t="n">
        <v>9841</v>
      </c>
      <c r="C48" s="18">
        <f>(8.0/B48*100)</f>
        <v/>
      </c>
      <c r="D48" s="19" t="n">
        <v>9833</v>
      </c>
      <c r="E48" s="18" t="n">
        <v>495.26348391</v>
      </c>
      <c r="F48" s="20" t="n">
        <v>6.2224384</v>
      </c>
      <c r="G48" s="18" t="n">
        <v>486.42156221</v>
      </c>
      <c r="H48" s="20" t="n">
        <v>5.880157</v>
      </c>
      <c r="I48" s="18" t="n">
        <v>508.18803925</v>
      </c>
      <c r="J48" s="20" t="n">
        <v>5.98632163</v>
      </c>
      <c r="K48" s="18" t="n">
        <v>521.91285399</v>
      </c>
      <c r="L48" s="20" t="n">
        <v>6.81370271</v>
      </c>
      <c r="M48" s="18" t="n">
        <v>442.18295743</v>
      </c>
      <c r="N48" s="20" t="n">
        <v>7.02465201</v>
      </c>
      <c r="O48" s="18" t="s">
        <v>481</v>
      </c>
      <c r="P48" s="20" t="s">
        <v>481</v>
      </c>
      <c r="Q48" s="18" t="s">
        <v>481</v>
      </c>
      <c r="R48" s="20" t="s">
        <v>481</v>
      </c>
      <c r="S48" s="18" t="s">
        <v>481</v>
      </c>
      <c r="T48" s="20" t="s">
        <v>481</v>
      </c>
      <c r="U48" s="18" t="n">
        <v>404.65045165</v>
      </c>
      <c r="V48" s="20" t="n">
        <v>14.90195631</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(326.0/B50*100)</f>
        <v/>
      </c>
      <c r="D50" s="19" t="n">
        <v>11469</v>
      </c>
      <c r="E50" s="18" t="n">
        <v>424.03123198</v>
      </c>
      <c r="F50" s="20" t="n">
        <v>3.89939078</v>
      </c>
      <c r="G50" s="18" t="n">
        <v>423.36631718</v>
      </c>
      <c r="H50" s="20" t="n">
        <v>3.49950471</v>
      </c>
      <c r="I50" s="18" t="n">
        <v>440.91430852</v>
      </c>
      <c r="J50" s="20" t="n">
        <v>3.61678439</v>
      </c>
      <c r="K50" s="18" t="n">
        <v>444.4989843</v>
      </c>
      <c r="L50" s="20" t="n">
        <v>4.52194688</v>
      </c>
      <c r="M50" s="18" t="n">
        <v>366.92642505</v>
      </c>
      <c r="N50" s="20" t="n">
        <v>6.73675518</v>
      </c>
      <c r="O50" s="18" t="s">
        <v>481</v>
      </c>
      <c r="P50" s="20" t="s">
        <v>481</v>
      </c>
      <c r="Q50" s="18" t="s">
        <v>481</v>
      </c>
      <c r="R50" s="20" t="s">
        <v>481</v>
      </c>
      <c r="S50" s="18" t="s">
        <v>481</v>
      </c>
      <c r="T50" s="20" t="s">
        <v>481</v>
      </c>
      <c r="U50" s="18" t="n">
        <v>361.89444525</v>
      </c>
      <c r="V50" s="20" t="n">
        <v>9.086525160000001</v>
      </c>
    </row>
    <row r="51" spans="1:22">
      <c r="A51" s="15" t="s">
        <v>526</v>
      </c>
      <c r="B51" s="17" t="n">
        <v>6866</v>
      </c>
      <c r="C51" s="18">
        <f>(112.0/B51*100)</f>
        <v/>
      </c>
      <c r="D51" s="19" t="n">
        <v>6754</v>
      </c>
      <c r="E51" s="18" t="n">
        <v>428.75133885</v>
      </c>
      <c r="F51" s="20" t="n">
        <v>3.51980425</v>
      </c>
      <c r="G51" s="18" t="n">
        <v>430.17894941</v>
      </c>
      <c r="H51" s="20" t="n">
        <v>3.46666263</v>
      </c>
      <c r="I51" s="18" t="n">
        <v>443.07482014</v>
      </c>
      <c r="J51" s="20" t="n">
        <v>3.36626309</v>
      </c>
      <c r="K51" s="18" t="n">
        <v>428.66817576</v>
      </c>
      <c r="L51" s="20" t="n">
        <v>4.7596616</v>
      </c>
      <c r="M51" s="18" t="n">
        <v>383.27112715</v>
      </c>
      <c r="N51" s="20" t="n">
        <v>7.20497991</v>
      </c>
      <c r="O51" s="18" t="s">
        <v>481</v>
      </c>
      <c r="P51" s="20" t="s">
        <v>481</v>
      </c>
      <c r="Q51" s="18" t="n">
        <v>427.96430568</v>
      </c>
      <c r="R51" s="20" t="n">
        <v>5.20460603</v>
      </c>
      <c r="S51" s="18" t="s">
        <v>481</v>
      </c>
      <c r="T51" s="20" t="s">
        <v>481</v>
      </c>
      <c r="U51" s="18" t="n">
        <v>397.75239214</v>
      </c>
      <c r="V51" s="20" t="n">
        <v>8.558203799999999</v>
      </c>
    </row>
    <row r="52" spans="1:22">
      <c r="A52" s="15" t="s">
        <v>527</v>
      </c>
      <c r="B52" s="17" t="n">
        <v>5809</v>
      </c>
      <c r="C52" s="18">
        <f>(103.0/B52*100)</f>
        <v/>
      </c>
      <c r="D52" s="19" t="n">
        <v>5706</v>
      </c>
      <c r="E52" s="18" t="n">
        <v>500.37307964</v>
      </c>
      <c r="F52" s="20" t="n">
        <v>3.5711046</v>
      </c>
      <c r="G52" s="18" t="n">
        <v>489.92823474</v>
      </c>
      <c r="H52" s="20" t="n">
        <v>3.28457035</v>
      </c>
      <c r="I52" s="18" t="n">
        <v>500.85612906</v>
      </c>
      <c r="J52" s="20" t="n">
        <v>3.64330671</v>
      </c>
      <c r="K52" s="18" t="n">
        <v>510.1941126</v>
      </c>
      <c r="L52" s="20" t="n">
        <v>4.9882074</v>
      </c>
      <c r="M52" s="18" t="n">
        <v>421.26811804</v>
      </c>
      <c r="N52" s="20" t="n">
        <v>5.96822849</v>
      </c>
      <c r="O52" s="18" t="s">
        <v>481</v>
      </c>
      <c r="P52" s="20" t="s">
        <v>481</v>
      </c>
      <c r="Q52" s="18" t="s">
        <v>481</v>
      </c>
      <c r="R52" s="20" t="s">
        <v>481</v>
      </c>
      <c r="S52" s="18" t="s">
        <v>481</v>
      </c>
      <c r="T52" s="20" t="s">
        <v>481</v>
      </c>
      <c r="U52" s="18" t="n">
        <v>415.05872541</v>
      </c>
      <c r="V52" s="20" t="n">
        <v>7.77320083</v>
      </c>
    </row>
    <row r="53" spans="1:22">
      <c r="A53" s="15" t="s">
        <v>528</v>
      </c>
      <c r="B53" s="17" t="n">
        <v>5571</v>
      </c>
      <c r="C53" s="18">
        <f>(106.0/B53*100)</f>
        <v/>
      </c>
      <c r="D53" s="19" t="n">
        <v>5465</v>
      </c>
      <c r="E53" s="18" t="n">
        <v>448.1307072</v>
      </c>
      <c r="F53" s="20" t="n">
        <v>4.16029052</v>
      </c>
      <c r="G53" s="18" t="n">
        <v>453.07584991</v>
      </c>
      <c r="H53" s="20" t="n">
        <v>2.75320561</v>
      </c>
      <c r="I53" s="18" t="n">
        <v>454.05297684</v>
      </c>
      <c r="J53" s="20" t="n">
        <v>3.31844252</v>
      </c>
      <c r="K53" s="18" t="n">
        <v>461.31346657</v>
      </c>
      <c r="L53" s="20" t="n">
        <v>5.16859324</v>
      </c>
      <c r="M53" s="18" t="n">
        <v>364.18043417</v>
      </c>
      <c r="N53" s="20" t="n">
        <v>5.41914123</v>
      </c>
      <c r="O53" s="18" t="s">
        <v>481</v>
      </c>
      <c r="P53" s="20" t="s">
        <v>481</v>
      </c>
      <c r="Q53" s="18" t="s">
        <v>481</v>
      </c>
      <c r="R53" s="20" t="s">
        <v>481</v>
      </c>
      <c r="S53" s="18" t="s">
        <v>481</v>
      </c>
      <c r="T53" s="20" t="s">
        <v>481</v>
      </c>
      <c r="U53" s="18" t="n">
        <v>356.78435483</v>
      </c>
      <c r="V53" s="20" t="n">
        <v>8.230747539999999</v>
      </c>
    </row>
    <row r="54" spans="1:22">
      <c r="A54" s="15" t="s">
        <v>529</v>
      </c>
      <c r="B54" s="17" t="n">
        <v>4740</v>
      </c>
      <c r="C54" s="18">
        <f>(394.0/B54*100)</f>
        <v/>
      </c>
      <c r="D54" s="19" t="n">
        <v>4346</v>
      </c>
      <c r="E54" s="18" t="n">
        <v>370.9107491</v>
      </c>
      <c r="F54" s="20" t="n">
        <v>4.69307133</v>
      </c>
      <c r="G54" s="18" t="n">
        <v>371.85312059</v>
      </c>
      <c r="H54" s="20" t="n">
        <v>3.78326476</v>
      </c>
      <c r="I54" s="18" t="n">
        <v>371.90286073</v>
      </c>
      <c r="J54" s="20" t="n">
        <v>4.7385513</v>
      </c>
      <c r="K54" s="18" t="n">
        <v>379.28138385</v>
      </c>
      <c r="L54" s="20" t="n">
        <v>5.29593267</v>
      </c>
      <c r="M54" s="18" t="n">
        <v>285.11114138</v>
      </c>
      <c r="N54" s="20" t="n">
        <v>8.04981896</v>
      </c>
      <c r="O54" s="18" t="s">
        <v>481</v>
      </c>
      <c r="P54" s="20" t="s">
        <v>481</v>
      </c>
      <c r="Q54" s="18" t="s">
        <v>481</v>
      </c>
      <c r="R54" s="20" t="s">
        <v>481</v>
      </c>
      <c r="S54" s="18" t="s">
        <v>481</v>
      </c>
      <c r="T54" s="20" t="s">
        <v>481</v>
      </c>
      <c r="U54" s="18" t="n">
        <v>312.13715449</v>
      </c>
      <c r="V54" s="20" t="n">
        <v>5.15958652</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(77.0/B56*100)</f>
        <v/>
      </c>
      <c r="D56" s="19" t="n">
        <v>5282</v>
      </c>
      <c r="E56" s="18" t="n">
        <v>544.00856394</v>
      </c>
      <c r="F56" s="20" t="n">
        <v>4.44370101</v>
      </c>
      <c r="G56" s="18" t="n">
        <v>523.09412879</v>
      </c>
      <c r="H56" s="20" t="n">
        <v>3.95462932</v>
      </c>
      <c r="I56" s="18" t="n">
        <v>540.44210537</v>
      </c>
      <c r="J56" s="20" t="n">
        <v>4.73587512</v>
      </c>
      <c r="K56" s="18" t="n">
        <v>539.70078315</v>
      </c>
      <c r="L56" s="20" t="n">
        <v>5.77251377</v>
      </c>
      <c r="M56" s="18" t="n">
        <v>511.472242</v>
      </c>
      <c r="N56" s="20" t="n">
        <v>3.24970706</v>
      </c>
      <c r="O56" s="18" t="s">
        <v>481</v>
      </c>
      <c r="P56" s="20" t="s">
        <v>481</v>
      </c>
      <c r="Q56" s="18" t="s">
        <v>481</v>
      </c>
      <c r="R56" s="20" t="s">
        <v>481</v>
      </c>
      <c r="S56" s="18" t="s">
        <v>481</v>
      </c>
      <c r="T56" s="20" t="s">
        <v>481</v>
      </c>
      <c r="U56" s="18" t="n">
        <v>487.95587985</v>
      </c>
      <c r="V56" s="20" t="n">
        <v>14.95400635</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(164.0/B61*100)</f>
        <v/>
      </c>
      <c r="D61" s="19" t="n">
        <v>6361</v>
      </c>
      <c r="E61" s="18" t="n">
        <v>486.69054691</v>
      </c>
      <c r="F61" s="20" t="n">
        <v>2.87319538</v>
      </c>
      <c r="G61" s="18" t="n">
        <v>475.70964959</v>
      </c>
      <c r="H61" s="20" t="n">
        <v>3.25532144</v>
      </c>
      <c r="I61" s="18" t="n">
        <v>474.82488967</v>
      </c>
      <c r="J61" s="20" t="n">
        <v>3.97266044</v>
      </c>
      <c r="K61" s="18" t="n">
        <v>475.84012882</v>
      </c>
      <c r="L61" s="20" t="n">
        <v>5.62981143</v>
      </c>
      <c r="M61" s="18" t="n">
        <v>383.6044198</v>
      </c>
      <c r="N61" s="20" t="n">
        <v>9.387721190000001</v>
      </c>
      <c r="O61" s="18" t="s">
        <v>481</v>
      </c>
      <c r="P61" s="20" t="s">
        <v>481</v>
      </c>
      <c r="Q61" s="18" t="s">
        <v>481</v>
      </c>
      <c r="R61" s="20" t="s">
        <v>481</v>
      </c>
      <c r="S61" s="18" t="s">
        <v>481</v>
      </c>
      <c r="T61" s="20" t="s">
        <v>481</v>
      </c>
      <c r="U61" s="18" t="n">
        <v>405.52027585</v>
      </c>
      <c r="V61" s="20" t="n">
        <v>8.811567910000001</v>
      </c>
    </row>
    <row r="62" spans="1:22">
      <c r="A62" s="15" t="s">
        <v>537</v>
      </c>
      <c r="B62" s="17" t="n">
        <v>4476</v>
      </c>
      <c r="C62" s="18">
        <f>(3.0/B62*100)</f>
        <v/>
      </c>
      <c r="D62" s="19" t="n">
        <v>4473</v>
      </c>
      <c r="E62" s="18" t="n">
        <v>523.15021391</v>
      </c>
      <c r="F62" s="20" t="n">
        <v>2.86149237</v>
      </c>
      <c r="G62" s="18" t="n">
        <v>503.00064228</v>
      </c>
      <c r="H62" s="20" t="n">
        <v>1.81897254</v>
      </c>
      <c r="I62" s="18" t="n">
        <v>512.37924857</v>
      </c>
      <c r="J62" s="20" t="n">
        <v>3.06290088</v>
      </c>
      <c r="K62" s="18" t="n">
        <v>516.46121436</v>
      </c>
      <c r="L62" s="20" t="n">
        <v>6.15018174</v>
      </c>
      <c r="M62" s="18" t="n">
        <v>489.95828195</v>
      </c>
      <c r="N62" s="20" t="n">
        <v>4.45531942</v>
      </c>
      <c r="O62" s="18" t="s">
        <v>481</v>
      </c>
      <c r="P62" s="20" t="s">
        <v>481</v>
      </c>
      <c r="Q62" s="18" t="s">
        <v>481</v>
      </c>
      <c r="R62" s="20" t="s">
        <v>481</v>
      </c>
      <c r="S62" s="18" t="s">
        <v>481</v>
      </c>
      <c r="T62" s="20" t="s">
        <v>481</v>
      </c>
      <c r="U62" s="18" t="n">
        <v>460.79831543</v>
      </c>
      <c r="V62" s="20" t="n">
        <v>21.06547822</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(87.0/B66*100)</f>
        <v/>
      </c>
      <c r="D66" s="19" t="n">
        <v>5578</v>
      </c>
      <c r="E66" s="18" t="n">
        <v>457.32428806</v>
      </c>
      <c r="F66" s="20" t="n">
        <v>3.16742264</v>
      </c>
      <c r="G66" s="18" t="n">
        <v>438.72526847</v>
      </c>
      <c r="H66" s="20" t="n">
        <v>2.31290113</v>
      </c>
      <c r="I66" s="18" t="n">
        <v>439.96847189</v>
      </c>
      <c r="J66" s="20" t="n">
        <v>3.36868923</v>
      </c>
      <c r="K66" s="18" t="n">
        <v>427.25144439</v>
      </c>
      <c r="L66" s="20" t="n">
        <v>4.93272342</v>
      </c>
      <c r="M66" s="18" t="n">
        <v>375.03384174</v>
      </c>
      <c r="N66" s="20" t="n">
        <v>4.57448314</v>
      </c>
      <c r="O66" s="18" t="s">
        <v>481</v>
      </c>
      <c r="P66" s="20" t="s">
        <v>481</v>
      </c>
      <c r="Q66" s="18" t="s">
        <v>481</v>
      </c>
      <c r="R66" s="20" t="s">
        <v>481</v>
      </c>
      <c r="S66" s="18" t="s">
        <v>481</v>
      </c>
      <c r="T66" s="20" t="s">
        <v>481</v>
      </c>
      <c r="U66" s="18" t="n">
        <v>357.25466219</v>
      </c>
      <c r="V66" s="20" t="n">
        <v>5.60145278</v>
      </c>
    </row>
    <row r="67" spans="1:22">
      <c r="A67" s="15" t="s">
        <v>542</v>
      </c>
      <c r="B67" s="17" t="n">
        <v>6971</v>
      </c>
      <c r="C67" s="18">
        <f>(751.0/B67*100)</f>
        <v/>
      </c>
      <c r="D67" s="19" t="n">
        <v>6220</v>
      </c>
      <c r="E67" s="18" t="n">
        <v>422.84817541</v>
      </c>
      <c r="F67" s="20" t="n">
        <v>4.21966255</v>
      </c>
      <c r="G67" s="18" t="n">
        <v>408.89869043</v>
      </c>
      <c r="H67" s="20" t="n">
        <v>3.19436615</v>
      </c>
      <c r="I67" s="18" t="n">
        <v>415.20535868</v>
      </c>
      <c r="J67" s="20" t="n">
        <v>4.04760542</v>
      </c>
      <c r="K67" s="18" t="n">
        <v>405.02224227</v>
      </c>
      <c r="L67" s="20" t="n">
        <v>5.16580683</v>
      </c>
      <c r="M67" s="18" t="n">
        <v>362.89280251</v>
      </c>
      <c r="N67" s="20" t="n">
        <v>6.96386695</v>
      </c>
      <c r="O67" s="18" t="s">
        <v>481</v>
      </c>
      <c r="P67" s="20" t="s">
        <v>481</v>
      </c>
      <c r="Q67" s="18" t="s">
        <v>481</v>
      </c>
      <c r="R67" s="20" t="s">
        <v>481</v>
      </c>
      <c r="S67" s="18" t="s">
        <v>481</v>
      </c>
      <c r="T67" s="20" t="s">
        <v>481</v>
      </c>
      <c r="U67" s="18" t="n">
        <v>341.77883172</v>
      </c>
      <c r="V67" s="20" t="n">
        <v>9.344909250000001</v>
      </c>
    </row>
    <row r="68" spans="1:22">
      <c r="A68" s="15" t="s">
        <v>543</v>
      </c>
      <c r="B68" s="17" t="n">
        <v>12083</v>
      </c>
      <c r="C68" s="18">
        <f>(31.0/B68*100)</f>
        <v/>
      </c>
      <c r="D68" s="19" t="n">
        <v>12052</v>
      </c>
      <c r="E68" s="18" t="n">
        <v>411.41215135</v>
      </c>
      <c r="F68" s="20" t="n">
        <v>3.1307367</v>
      </c>
      <c r="G68" s="18" t="n">
        <v>414.75101525</v>
      </c>
      <c r="H68" s="20" t="n">
        <v>2.45235951</v>
      </c>
      <c r="I68" s="18" t="n">
        <v>431.21634919</v>
      </c>
      <c r="J68" s="20" t="n">
        <v>2.45215873</v>
      </c>
      <c r="K68" s="18" t="n">
        <v>429.87734267</v>
      </c>
      <c r="L68" s="20" t="n">
        <v>3.29507631</v>
      </c>
      <c r="M68" s="18" t="n">
        <v>328.28585839</v>
      </c>
      <c r="N68" s="20" t="n">
        <v>3.23835827</v>
      </c>
      <c r="O68" s="18" t="s">
        <v>481</v>
      </c>
      <c r="P68" s="20" t="s">
        <v>481</v>
      </c>
      <c r="Q68" s="18" t="s">
        <v>481</v>
      </c>
      <c r="R68" s="20" t="s">
        <v>481</v>
      </c>
      <c r="S68" s="18" t="s">
        <v>481</v>
      </c>
      <c r="T68" s="20" t="s">
        <v>481</v>
      </c>
      <c r="U68" s="18" t="n">
        <v>344.32876801</v>
      </c>
      <c r="V68" s="20" t="n">
        <v>4.87204952</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510.44584994</v>
      </c>
      <c r="F70" s="20" t="n">
        <v>4.32209942</v>
      </c>
      <c r="G70" s="18" t="n">
        <v>500.64545429</v>
      </c>
      <c r="H70" s="20" t="n">
        <v>3.88519535</v>
      </c>
      <c r="I70" s="18" t="n">
        <v>499.11028539</v>
      </c>
      <c r="J70" s="20" t="n">
        <v>4.33583963</v>
      </c>
      <c r="K70" s="18" t="n">
        <v>494.68418961</v>
      </c>
      <c r="L70" s="20" t="n">
        <v>5.25376513</v>
      </c>
      <c r="M70" s="18" t="n">
        <v>432.50302033</v>
      </c>
      <c r="N70" s="20" t="n">
        <v>6.8787403</v>
      </c>
      <c r="O70" s="18" t="s">
        <v>481</v>
      </c>
      <c r="P70" s="20" t="s">
        <v>481</v>
      </c>
      <c r="Q70" s="18" t="s">
        <v>481</v>
      </c>
      <c r="R70" s="20" t="s">
        <v>481</v>
      </c>
      <c r="S70" s="18" t="s">
        <v>481</v>
      </c>
      <c r="T70" s="20" t="s">
        <v>481</v>
      </c>
      <c r="U70" s="18" t="n">
        <v>453.4399997</v>
      </c>
      <c r="V70" s="20" t="n">
        <v>8.79571703</v>
      </c>
    </row>
    <row r="71" spans="1:22">
      <c r="A71" s="15" t="s">
        <v>546</v>
      </c>
      <c r="B71" s="17" t="n">
        <v>6115</v>
      </c>
      <c r="C71" s="18">
        <f>(31.0/B71*100)</f>
        <v/>
      </c>
      <c r="D71" s="19" t="n">
        <v>6084</v>
      </c>
      <c r="E71" s="18" t="n">
        <v>546.24600874</v>
      </c>
      <c r="F71" s="20" t="n">
        <v>5.24569901</v>
      </c>
      <c r="G71" s="18" t="n">
        <v>533.29605477</v>
      </c>
      <c r="H71" s="20" t="n">
        <v>2.55530004</v>
      </c>
      <c r="I71" s="18" t="n">
        <v>544.2994555499999</v>
      </c>
      <c r="J71" s="20" t="n">
        <v>2.27888107</v>
      </c>
      <c r="K71" s="18" t="n">
        <v>551.48540202</v>
      </c>
      <c r="L71" s="20" t="n">
        <v>4.73564315</v>
      </c>
      <c r="M71" s="18" t="n">
        <v>434.90114573</v>
      </c>
      <c r="N71" s="20" t="n">
        <v>6.3583381</v>
      </c>
      <c r="O71" s="18" t="s">
        <v>481</v>
      </c>
      <c r="P71" s="20" t="s">
        <v>481</v>
      </c>
      <c r="Q71" s="18" t="s">
        <v>481</v>
      </c>
      <c r="R71" s="20" t="s">
        <v>481</v>
      </c>
      <c r="S71" s="18" t="s">
        <v>481</v>
      </c>
      <c r="T71" s="20" t="s">
        <v>481</v>
      </c>
      <c r="U71" s="18" t="n">
        <v>443.83800294</v>
      </c>
      <c r="V71" s="20" t="n">
        <v>21.74630148</v>
      </c>
    </row>
    <row r="72" spans="1:22">
      <c r="A72" s="15" t="s">
        <v>547</v>
      </c>
      <c r="B72" s="17" t="n">
        <v>7708</v>
      </c>
      <c r="C72" s="18">
        <f>(5.0/B72*100)</f>
        <v/>
      </c>
      <c r="D72" s="19" t="n">
        <v>7703</v>
      </c>
      <c r="E72" s="18" t="n">
        <v>517.33737196</v>
      </c>
      <c r="F72" s="20" t="n">
        <v>4.17649486</v>
      </c>
      <c r="G72" s="18" t="n">
        <v>494.99148515</v>
      </c>
      <c r="H72" s="20" t="n">
        <v>3.35882685</v>
      </c>
      <c r="I72" s="18" t="n">
        <v>503.5516052</v>
      </c>
      <c r="J72" s="20" t="n">
        <v>3.48915335</v>
      </c>
      <c r="K72" s="18" t="n">
        <v>497.91383462</v>
      </c>
      <c r="L72" s="20" t="n">
        <v>4.11422658</v>
      </c>
      <c r="M72" s="18" t="n">
        <v>444.00457368</v>
      </c>
      <c r="N72" s="20" t="n">
        <v>7.84830689</v>
      </c>
      <c r="O72" s="18" t="s">
        <v>481</v>
      </c>
      <c r="P72" s="20" t="s">
        <v>481</v>
      </c>
      <c r="Q72" s="18" t="s">
        <v>481</v>
      </c>
      <c r="R72" s="20" t="s">
        <v>481</v>
      </c>
      <c r="S72" s="18" t="s">
        <v>481</v>
      </c>
      <c r="T72" s="20" t="s">
        <v>481</v>
      </c>
      <c r="U72" s="18" t="n">
        <v>436.96689287</v>
      </c>
      <c r="V72" s="20" t="n">
        <v>27.52544188</v>
      </c>
    </row>
    <row r="73" spans="1:22">
      <c r="A73" s="15" t="s">
        <v>548</v>
      </c>
      <c r="B73" s="17" t="n">
        <v>8249</v>
      </c>
      <c r="C73" s="18">
        <f>(189.0/B73*100)</f>
        <v/>
      </c>
      <c r="D73" s="19" t="n">
        <v>8060</v>
      </c>
      <c r="E73" s="18" t="n">
        <v>426.4223412</v>
      </c>
      <c r="F73" s="20" t="n">
        <v>6.13403868</v>
      </c>
      <c r="G73" s="18" t="n">
        <v>412.35464335</v>
      </c>
      <c r="H73" s="20" t="n">
        <v>3.55467055</v>
      </c>
      <c r="I73" s="18" t="n">
        <v>413.5644222</v>
      </c>
      <c r="J73" s="20" t="n">
        <v>4.59352744</v>
      </c>
      <c r="K73" s="18" t="n">
        <v>415.54244742</v>
      </c>
      <c r="L73" s="20" t="n">
        <v>4.60362234</v>
      </c>
      <c r="M73" s="18" t="n">
        <v>377.38336375</v>
      </c>
      <c r="N73" s="20" t="n">
        <v>4.3272088</v>
      </c>
      <c r="O73" s="18" t="s">
        <v>481</v>
      </c>
      <c r="P73" s="20" t="s">
        <v>481</v>
      </c>
      <c r="Q73" s="18" t="s">
        <v>481</v>
      </c>
      <c r="R73" s="20" t="s">
        <v>481</v>
      </c>
      <c r="S73" s="18" t="s">
        <v>481</v>
      </c>
      <c r="T73" s="20" t="s">
        <v>481</v>
      </c>
      <c r="U73" s="18" t="n">
        <v>356.81573293</v>
      </c>
      <c r="V73" s="20" t="n">
        <v>8.266542619999999</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(286.0/B75*100)</f>
        <v/>
      </c>
      <c r="D75" s="19" t="n">
        <v>5089</v>
      </c>
      <c r="E75" s="18" t="n">
        <v>370.74183235</v>
      </c>
      <c r="F75" s="20" t="n">
        <v>5.45021624</v>
      </c>
      <c r="G75" s="18" t="n">
        <v>366.72687701</v>
      </c>
      <c r="H75" s="20" t="n">
        <v>3.79907191</v>
      </c>
      <c r="I75" s="18" t="n">
        <v>373.82476724</v>
      </c>
      <c r="J75" s="20" t="n">
        <v>3.76218908</v>
      </c>
      <c r="K75" s="18" t="n">
        <v>364.13210735</v>
      </c>
      <c r="L75" s="20" t="n">
        <v>4.36568557</v>
      </c>
      <c r="M75" s="18" t="n">
        <v>325.98411213</v>
      </c>
      <c r="N75" s="20" t="n">
        <v>6.90174597</v>
      </c>
      <c r="O75" s="18" t="s">
        <v>481</v>
      </c>
      <c r="P75" s="20" t="s">
        <v>481</v>
      </c>
      <c r="Q75" s="18" t="s">
        <v>481</v>
      </c>
      <c r="R75" s="20" t="s">
        <v>481</v>
      </c>
      <c r="S75" s="18" t="s">
        <v>481</v>
      </c>
      <c r="T75" s="20" t="s">
        <v>481</v>
      </c>
      <c r="U75" s="18" t="n">
        <v>322.12652685</v>
      </c>
      <c r="V75" s="20" t="n">
        <v>6.10161785</v>
      </c>
    </row>
    <row r="76" spans="1:22">
      <c r="A76" s="15" t="s">
        <v>551</v>
      </c>
      <c r="B76" s="17" t="n">
        <v>14167</v>
      </c>
      <c r="C76" s="18">
        <f>(234.0/B76*100)</f>
        <v/>
      </c>
      <c r="D76" s="19" t="n">
        <v>13933</v>
      </c>
      <c r="E76" s="18" t="n">
        <v>434.60867642</v>
      </c>
      <c r="F76" s="20" t="n">
        <v>4.87885255</v>
      </c>
      <c r="G76" s="18" t="n">
        <v>436.59228151</v>
      </c>
      <c r="H76" s="20" t="n">
        <v>3.34474846</v>
      </c>
      <c r="I76" s="18" t="n">
        <v>444.27196368</v>
      </c>
      <c r="J76" s="20" t="n">
        <v>3.65178219</v>
      </c>
      <c r="K76" s="18" t="n">
        <v>451.85313189</v>
      </c>
      <c r="L76" s="20" t="n">
        <v>4.1977533</v>
      </c>
      <c r="M76" s="18" t="n">
        <v>400.94788857</v>
      </c>
      <c r="N76" s="20" t="n">
        <v>5.3177581</v>
      </c>
      <c r="O76" s="18" t="s">
        <v>481</v>
      </c>
      <c r="P76" s="20" t="s">
        <v>481</v>
      </c>
      <c r="Q76" s="18" t="s">
        <v>481</v>
      </c>
      <c r="R76" s="20" t="s">
        <v>481</v>
      </c>
      <c r="S76" s="18" t="s">
        <v>481</v>
      </c>
      <c r="T76" s="20" t="s">
        <v>481</v>
      </c>
      <c r="U76" s="18" t="n">
        <v>361.37137554</v>
      </c>
      <c r="V76" s="20" t="n">
        <v>7.53866387</v>
      </c>
    </row>
    <row r="77" spans="1:22">
      <c r="A77" s="15" t="s">
        <v>552</v>
      </c>
      <c r="B77" s="17" t="n">
        <v>6062</v>
      </c>
      <c r="C77" s="18">
        <f>(276.0/B77*100)</f>
        <v/>
      </c>
      <c r="D77" s="19" t="n">
        <v>5786</v>
      </c>
      <c r="E77" s="18" t="n">
        <v>456.01729785</v>
      </c>
      <c r="F77" s="20" t="n">
        <v>4.54433099</v>
      </c>
      <c r="G77" s="18" t="n">
        <v>449.35619694</v>
      </c>
      <c r="H77" s="20" t="n">
        <v>3.46798577</v>
      </c>
      <c r="I77" s="18" t="n">
        <v>464.26316895</v>
      </c>
      <c r="J77" s="20" t="n">
        <v>4.21815635</v>
      </c>
      <c r="K77" s="18" t="n">
        <v>454.72368008</v>
      </c>
      <c r="L77" s="20" t="n">
        <v>5.45318016</v>
      </c>
      <c r="M77" s="18" t="n">
        <v>375.78327184</v>
      </c>
      <c r="N77" s="20" t="n">
        <v>5.9843522</v>
      </c>
      <c r="O77" s="18" t="s">
        <v>481</v>
      </c>
      <c r="P77" s="20" t="s">
        <v>481</v>
      </c>
      <c r="Q77" s="18" t="s">
        <v>481</v>
      </c>
      <c r="R77" s="20" t="s">
        <v>481</v>
      </c>
      <c r="S77" s="18" t="s">
        <v>481</v>
      </c>
      <c r="T77" s="20" t="s">
        <v>481</v>
      </c>
      <c r="U77" s="18" t="n">
        <v>383.67761971</v>
      </c>
      <c r="V77" s="20" t="n">
        <v>4.67333144</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(84.0/B81*100)</f>
        <v/>
      </c>
      <c r="D81" s="19" t="n">
        <v>8777</v>
      </c>
      <c r="E81" s="18" t="n">
        <v>435.77509139</v>
      </c>
      <c r="F81" s="20" t="n">
        <v>5.90452121</v>
      </c>
      <c r="G81" s="18" t="n">
        <v>432.98679992</v>
      </c>
      <c r="H81" s="20" t="n">
        <v>3.59851197</v>
      </c>
      <c r="I81" s="18" t="n">
        <v>439.75021995</v>
      </c>
      <c r="J81" s="20" t="n">
        <v>4.01504029</v>
      </c>
      <c r="K81" s="18" t="n">
        <v>446.38343023</v>
      </c>
      <c r="L81" s="20" t="n">
        <v>4.34889651</v>
      </c>
      <c r="M81" s="18" t="n">
        <v>374.0329919</v>
      </c>
      <c r="N81" s="20" t="n">
        <v>5.49053462</v>
      </c>
      <c r="O81" s="18" t="s">
        <v>481</v>
      </c>
      <c r="P81" s="20" t="s">
        <v>481</v>
      </c>
      <c r="Q81" s="18" t="s">
        <v>481</v>
      </c>
      <c r="R81" s="20" t="s">
        <v>481</v>
      </c>
      <c r="S81" s="18" t="s">
        <v>481</v>
      </c>
      <c r="T81" s="20" t="s">
        <v>481</v>
      </c>
      <c r="U81" s="18" t="n">
        <v>381.68091428</v>
      </c>
      <c r="V81" s="20" t="n">
        <v>15.9498512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819</v>
      </c>
    </row>
    <row customHeight="1" ht="30" r="4" spans="1:22">
      <c r="A4" s="6" t="n"/>
      <c r="B4" s="7" t="s">
        <v>462</v>
      </c>
      <c r="C4" s="7" t="s">
        <v>463</v>
      </c>
      <c r="D4" s="8" t="s">
        <v>462</v>
      </c>
      <c r="E4" s="9" t="s">
        <v>820</v>
      </c>
      <c r="F4" s="10" t="n"/>
      <c r="G4" s="9" t="s">
        <v>821</v>
      </c>
      <c r="H4" s="10" t="n"/>
      <c r="I4" s="9" t="s">
        <v>822</v>
      </c>
      <c r="J4" s="10" t="n"/>
      <c r="K4" s="9" t="s">
        <v>823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405.51213238</v>
      </c>
      <c r="F7" s="20" t="n">
        <v>4.69032672</v>
      </c>
      <c r="G7" s="18" t="n">
        <v>474.41490792</v>
      </c>
      <c r="H7" s="20" t="n">
        <v>3.25279439</v>
      </c>
      <c r="I7" s="18" t="n">
        <v>520.81006987</v>
      </c>
      <c r="J7" s="20" t="n">
        <v>2.68379953</v>
      </c>
      <c r="K7" s="18" t="n">
        <v>544.41591794</v>
      </c>
      <c r="L7" s="20" t="n">
        <v>2.95527542</v>
      </c>
      <c r="M7" s="18" t="s">
        <v>481</v>
      </c>
      <c r="N7" s="20" t="s">
        <v>481</v>
      </c>
      <c r="O7" s="18" t="s">
        <v>481</v>
      </c>
      <c r="P7" s="20" t="s">
        <v>481</v>
      </c>
      <c r="Q7" s="18" t="s">
        <v>481</v>
      </c>
      <c r="R7" s="20" t="s">
        <v>481</v>
      </c>
      <c r="S7" s="18" t="s">
        <v>481</v>
      </c>
      <c r="T7" s="20" t="s">
        <v>481</v>
      </c>
      <c r="U7" s="18" t="n">
        <v>441.91604956</v>
      </c>
      <c r="V7" s="20" t="n">
        <v>7.04799168</v>
      </c>
    </row>
    <row r="8" spans="1:22">
      <c r="A8" s="15" t="s">
        <v>483</v>
      </c>
      <c r="B8" s="17" t="n">
        <v>7007</v>
      </c>
      <c r="C8" s="18">
        <f>(129.0/B8*100)</f>
        <v/>
      </c>
      <c r="D8" s="19" t="n">
        <v>6878</v>
      </c>
      <c r="E8" s="18" t="n">
        <v>420.77960439</v>
      </c>
      <c r="F8" s="20" t="n">
        <v>5.03609253</v>
      </c>
      <c r="G8" s="18" t="n">
        <v>468.04120333</v>
      </c>
      <c r="H8" s="20" t="n">
        <v>3.58425357</v>
      </c>
      <c r="I8" s="18" t="n">
        <v>518.83421992</v>
      </c>
      <c r="J8" s="20" t="n">
        <v>3.47914217</v>
      </c>
      <c r="K8" s="18" t="n">
        <v>532.62254911</v>
      </c>
      <c r="L8" s="20" t="n">
        <v>4.29232206</v>
      </c>
      <c r="M8" s="18" t="s">
        <v>481</v>
      </c>
      <c r="N8" s="20" t="s">
        <v>481</v>
      </c>
      <c r="O8" s="18" t="s">
        <v>481</v>
      </c>
      <c r="P8" s="20" t="s">
        <v>481</v>
      </c>
      <c r="Q8" s="18" t="n">
        <v>361.38025951</v>
      </c>
      <c r="R8" s="20" t="n">
        <v>22.72565673</v>
      </c>
      <c r="S8" s="18" t="s">
        <v>481</v>
      </c>
      <c r="T8" s="20" t="s">
        <v>481</v>
      </c>
      <c r="U8" s="18" t="n">
        <v>378.29712314</v>
      </c>
      <c r="V8" s="20" t="n">
        <v>6.49967445</v>
      </c>
    </row>
    <row r="9" spans="1:22">
      <c r="A9" s="15" t="s">
        <v>484</v>
      </c>
      <c r="B9" s="17" t="n">
        <v>9651</v>
      </c>
      <c r="C9" s="18">
        <f>(257.0/B9*100)</f>
        <v/>
      </c>
      <c r="D9" s="19" t="n">
        <v>9394</v>
      </c>
      <c r="E9" s="18" t="n">
        <v>412.33380284</v>
      </c>
      <c r="F9" s="20" t="n">
        <v>4.13631885</v>
      </c>
      <c r="G9" s="18" t="n">
        <v>482.97143123</v>
      </c>
      <c r="H9" s="20" t="n">
        <v>2.72925204</v>
      </c>
      <c r="I9" s="18" t="n">
        <v>537.1833288399999</v>
      </c>
      <c r="J9" s="20" t="n">
        <v>2.21559479</v>
      </c>
      <c r="K9" s="18" t="n">
        <v>553.25099211</v>
      </c>
      <c r="L9" s="20" t="n">
        <v>3.54255584</v>
      </c>
      <c r="M9" s="18" t="s">
        <v>481</v>
      </c>
      <c r="N9" s="20" t="s">
        <v>481</v>
      </c>
      <c r="O9" s="18" t="s">
        <v>481</v>
      </c>
      <c r="P9" s="20" t="s">
        <v>481</v>
      </c>
      <c r="Q9" s="18" t="n">
        <v>347.7815185</v>
      </c>
      <c r="R9" s="20" t="n">
        <v>11.20716786</v>
      </c>
      <c r="S9" s="18" t="s">
        <v>481</v>
      </c>
      <c r="T9" s="20" t="s">
        <v>481</v>
      </c>
      <c r="U9" s="18" t="n">
        <v>396.41678942</v>
      </c>
      <c r="V9" s="20" t="n">
        <v>4.82415633</v>
      </c>
    </row>
    <row r="10" spans="1:22">
      <c r="A10" s="15" t="s">
        <v>485</v>
      </c>
      <c r="B10" s="17" t="n">
        <v>20058</v>
      </c>
      <c r="C10" s="18">
        <f>(559.0/B10*100)</f>
        <v/>
      </c>
      <c r="D10" s="19" t="n">
        <v>19499</v>
      </c>
      <c r="E10" s="18" t="n">
        <v>445.85620989</v>
      </c>
      <c r="F10" s="20" t="n">
        <v>5.51594598</v>
      </c>
      <c r="G10" s="18" t="n">
        <v>486.42190934</v>
      </c>
      <c r="H10" s="20" t="n">
        <v>3.06415923</v>
      </c>
      <c r="I10" s="18" t="n">
        <v>534.21061762</v>
      </c>
      <c r="J10" s="20" t="n">
        <v>2.39395643</v>
      </c>
      <c r="K10" s="18" t="n">
        <v>560.47654887</v>
      </c>
      <c r="L10" s="20" t="n">
        <v>2.61778239</v>
      </c>
      <c r="M10" s="18" t="s">
        <v>481</v>
      </c>
      <c r="N10" s="20" t="s">
        <v>481</v>
      </c>
      <c r="O10" s="18" t="s">
        <v>481</v>
      </c>
      <c r="P10" s="20" t="s">
        <v>481</v>
      </c>
      <c r="Q10" s="18" t="s">
        <v>481</v>
      </c>
      <c r="R10" s="20" t="s">
        <v>481</v>
      </c>
      <c r="S10" s="18" t="s">
        <v>481</v>
      </c>
      <c r="T10" s="20" t="s">
        <v>481</v>
      </c>
      <c r="U10" s="18" t="n">
        <v>429.05860596</v>
      </c>
      <c r="V10" s="20" t="n">
        <v>8.08286874</v>
      </c>
    </row>
    <row r="11" spans="1:22">
      <c r="A11" s="15" t="s">
        <v>486</v>
      </c>
      <c r="B11" s="17" t="n">
        <v>7053</v>
      </c>
      <c r="C11" s="18">
        <f>(163.0/B11*100)</f>
        <v/>
      </c>
      <c r="D11" s="19" t="n">
        <v>6890</v>
      </c>
      <c r="E11" s="18" t="n">
        <v>412.56416056</v>
      </c>
      <c r="F11" s="20" t="n">
        <v>4.66114847</v>
      </c>
      <c r="G11" s="18" t="n">
        <v>446.60972729</v>
      </c>
      <c r="H11" s="20" t="n">
        <v>2.9554475</v>
      </c>
      <c r="I11" s="18" t="n">
        <v>486.77891395</v>
      </c>
      <c r="J11" s="20" t="n">
        <v>3.45882993</v>
      </c>
      <c r="K11" s="18" t="n">
        <v>496.78288279</v>
      </c>
      <c r="L11" s="20" t="n">
        <v>4.31247244</v>
      </c>
      <c r="M11" s="18" t="s">
        <v>481</v>
      </c>
      <c r="N11" s="20" t="s">
        <v>481</v>
      </c>
      <c r="O11" s="18" t="s">
        <v>481</v>
      </c>
      <c r="P11" s="20" t="s">
        <v>481</v>
      </c>
      <c r="Q11" s="18" t="s">
        <v>481</v>
      </c>
      <c r="R11" s="20" t="s">
        <v>481</v>
      </c>
      <c r="S11" s="18" t="s">
        <v>481</v>
      </c>
      <c r="T11" s="20" t="s">
        <v>481</v>
      </c>
      <c r="U11" s="18" t="n">
        <v>398.18058368</v>
      </c>
      <c r="V11" s="20" t="n">
        <v>7.02252402</v>
      </c>
    </row>
    <row r="12" spans="1:22">
      <c r="A12" s="15" t="s">
        <v>487</v>
      </c>
      <c r="B12" s="17" t="n">
        <v>6894</v>
      </c>
      <c r="C12" s="18">
        <f>(59.0/B12*100)</f>
        <v/>
      </c>
      <c r="D12" s="19" t="n">
        <v>6835</v>
      </c>
      <c r="E12" s="18" t="n">
        <v>431.63145283</v>
      </c>
      <c r="F12" s="20" t="n">
        <v>3.6386153</v>
      </c>
      <c r="G12" s="18" t="n">
        <v>478.60764449</v>
      </c>
      <c r="H12" s="20" t="n">
        <v>3.19392148</v>
      </c>
      <c r="I12" s="18" t="n">
        <v>527.91449257</v>
      </c>
      <c r="J12" s="20" t="n">
        <v>2.71145279</v>
      </c>
      <c r="K12" s="18" t="n">
        <v>542.69377261</v>
      </c>
      <c r="L12" s="20" t="n">
        <v>4.96963235</v>
      </c>
      <c r="M12" s="18" t="s">
        <v>481</v>
      </c>
      <c r="N12" s="20" t="s">
        <v>481</v>
      </c>
      <c r="O12" s="18" t="s">
        <v>481</v>
      </c>
      <c r="P12" s="20" t="s">
        <v>481</v>
      </c>
      <c r="Q12" s="18" t="n">
        <v>332.31014509</v>
      </c>
      <c r="R12" s="20" t="n">
        <v>18.34291261</v>
      </c>
      <c r="S12" s="18" t="s">
        <v>481</v>
      </c>
      <c r="T12" s="20" t="s">
        <v>481</v>
      </c>
      <c r="U12" s="18" t="n">
        <v>387.08259684</v>
      </c>
      <c r="V12" s="20" t="n">
        <v>8.257755230000001</v>
      </c>
    </row>
    <row r="13" spans="1:22">
      <c r="A13" s="15" t="s">
        <v>488</v>
      </c>
      <c r="B13" s="17" t="n">
        <v>7161</v>
      </c>
      <c r="C13" s="18">
        <f>(201.0/B13*100)</f>
        <v/>
      </c>
      <c r="D13" s="19" t="n">
        <v>6960</v>
      </c>
      <c r="E13" s="18" t="n">
        <v>424.4783892</v>
      </c>
      <c r="F13" s="20" t="n">
        <v>6.64930268</v>
      </c>
      <c r="G13" s="18" t="n">
        <v>475.63941117</v>
      </c>
      <c r="H13" s="20" t="n">
        <v>3.57746026</v>
      </c>
      <c r="I13" s="18" t="n">
        <v>513.9613600599999</v>
      </c>
      <c r="J13" s="20" t="n">
        <v>2.71678181</v>
      </c>
      <c r="K13" s="18" t="n">
        <v>541.34048288</v>
      </c>
      <c r="L13" s="20" t="n">
        <v>2.87992831</v>
      </c>
      <c r="M13" s="18" t="s">
        <v>481</v>
      </c>
      <c r="N13" s="20" t="s">
        <v>481</v>
      </c>
      <c r="O13" s="18" t="s">
        <v>481</v>
      </c>
      <c r="P13" s="20" t="s">
        <v>481</v>
      </c>
      <c r="Q13" s="18" t="n">
        <v>407.4699787</v>
      </c>
      <c r="R13" s="20" t="n">
        <v>6.79601306</v>
      </c>
      <c r="S13" s="18" t="s">
        <v>481</v>
      </c>
      <c r="T13" s="20" t="s">
        <v>481</v>
      </c>
      <c r="U13" s="18" t="n">
        <v>383.8451784</v>
      </c>
      <c r="V13" s="20" t="n">
        <v>6.85687918</v>
      </c>
    </row>
    <row r="14" spans="1:22">
      <c r="A14" s="15" t="s">
        <v>489</v>
      </c>
      <c r="B14" s="17" t="n">
        <v>5587</v>
      </c>
      <c r="C14" s="18">
        <f>(83.0/B14*100)</f>
        <v/>
      </c>
      <c r="D14" s="19" t="n">
        <v>5504</v>
      </c>
      <c r="E14" s="18" t="n">
        <v>465.35142258</v>
      </c>
      <c r="F14" s="20" t="n">
        <v>4.1825636</v>
      </c>
      <c r="G14" s="18" t="n">
        <v>492.91305557</v>
      </c>
      <c r="H14" s="20" t="n">
        <v>3.32219783</v>
      </c>
      <c r="I14" s="18" t="n">
        <v>528.07762155</v>
      </c>
      <c r="J14" s="20" t="n">
        <v>2.77928379</v>
      </c>
      <c r="K14" s="18" t="n">
        <v>567.46797563</v>
      </c>
      <c r="L14" s="20" t="n">
        <v>3.13343098</v>
      </c>
      <c r="M14" s="18" t="s">
        <v>481</v>
      </c>
      <c r="N14" s="20" t="s">
        <v>481</v>
      </c>
      <c r="O14" s="18" t="s">
        <v>481</v>
      </c>
      <c r="P14" s="20" t="s">
        <v>481</v>
      </c>
      <c r="Q14" s="18" t="s">
        <v>481</v>
      </c>
      <c r="R14" s="20" t="s">
        <v>481</v>
      </c>
      <c r="S14" s="18" t="s">
        <v>481</v>
      </c>
      <c r="T14" s="20" t="s">
        <v>481</v>
      </c>
      <c r="U14" s="18" t="n">
        <v>435.73566888</v>
      </c>
      <c r="V14" s="20" t="n">
        <v>10.67981583</v>
      </c>
    </row>
    <row r="15" spans="1:22">
      <c r="A15" s="15" t="s">
        <v>490</v>
      </c>
      <c r="B15" s="17" t="n">
        <v>5882</v>
      </c>
      <c r="C15" s="18">
        <f>(103.0/B15*100)</f>
        <v/>
      </c>
      <c r="D15" s="19" t="n">
        <v>5779</v>
      </c>
      <c r="E15" s="18" t="n">
        <v>413.97901634</v>
      </c>
      <c r="F15" s="20" t="n">
        <v>6.70836858</v>
      </c>
      <c r="G15" s="18" t="n">
        <v>486.72660784</v>
      </c>
      <c r="H15" s="20" t="n">
        <v>3.86072686</v>
      </c>
      <c r="I15" s="18" t="n">
        <v>545.00959342</v>
      </c>
      <c r="J15" s="20" t="n">
        <v>2.55505018</v>
      </c>
      <c r="K15" s="18" t="n">
        <v>566.86211429</v>
      </c>
      <c r="L15" s="20" t="n">
        <v>3.10915826</v>
      </c>
      <c r="M15" s="18" t="s">
        <v>481</v>
      </c>
      <c r="N15" s="20" t="s">
        <v>481</v>
      </c>
      <c r="O15" s="18" t="s">
        <v>481</v>
      </c>
      <c r="P15" s="20" t="s">
        <v>481</v>
      </c>
      <c r="Q15" s="18" t="n">
        <v>367.66871077</v>
      </c>
      <c r="R15" s="20" t="n">
        <v>14.82638214</v>
      </c>
      <c r="S15" s="18" t="s">
        <v>481</v>
      </c>
      <c r="T15" s="20" t="s">
        <v>481</v>
      </c>
      <c r="U15" s="18" t="n">
        <v>419.18751278</v>
      </c>
      <c r="V15" s="20" t="n">
        <v>8.70666978</v>
      </c>
    </row>
    <row r="16" spans="1:22">
      <c r="A16" s="15" t="s">
        <v>491</v>
      </c>
      <c r="B16" s="17" t="n">
        <v>6108</v>
      </c>
      <c r="C16" s="18">
        <f>(149.0/B16*100)</f>
        <v/>
      </c>
      <c r="D16" s="19" t="n">
        <v>5959</v>
      </c>
      <c r="E16" s="18" t="n">
        <v>390.88507106</v>
      </c>
      <c r="F16" s="20" t="n">
        <v>4.61410804</v>
      </c>
      <c r="G16" s="18" t="n">
        <v>472.21042016</v>
      </c>
      <c r="H16" s="20" t="n">
        <v>3.17305358</v>
      </c>
      <c r="I16" s="18" t="n">
        <v>539.80691336</v>
      </c>
      <c r="J16" s="20" t="n">
        <v>2.71273908</v>
      </c>
      <c r="K16" s="18" t="n">
        <v>553.61280734</v>
      </c>
      <c r="L16" s="20" t="n">
        <v>4.32922991</v>
      </c>
      <c r="M16" s="18" t="s">
        <v>481</v>
      </c>
      <c r="N16" s="20" t="s">
        <v>481</v>
      </c>
      <c r="O16" s="18" t="s">
        <v>481</v>
      </c>
      <c r="P16" s="20" t="s">
        <v>481</v>
      </c>
      <c r="Q16" s="18" t="s">
        <v>481</v>
      </c>
      <c r="R16" s="20" t="s">
        <v>481</v>
      </c>
      <c r="S16" s="18" t="s">
        <v>481</v>
      </c>
      <c r="T16" s="20" t="s">
        <v>481</v>
      </c>
      <c r="U16" s="18" t="n">
        <v>355.77009524</v>
      </c>
      <c r="V16" s="20" t="n">
        <v>9.35614861</v>
      </c>
    </row>
    <row r="17" spans="1:22">
      <c r="A17" s="15" t="s">
        <v>492</v>
      </c>
      <c r="B17" s="17" t="n">
        <v>6504</v>
      </c>
      <c r="C17" s="18">
        <f>(1845.0/B17*100)</f>
        <v/>
      </c>
      <c r="D17" s="19" t="n">
        <v>4659</v>
      </c>
      <c r="E17" s="18" t="n">
        <v>458.01637773</v>
      </c>
      <c r="F17" s="20" t="n">
        <v>5.77591965</v>
      </c>
      <c r="G17" s="18" t="n">
        <v>501.76089609</v>
      </c>
      <c r="H17" s="20" t="n">
        <v>4.02130737</v>
      </c>
      <c r="I17" s="18" t="n">
        <v>545.34721841</v>
      </c>
      <c r="J17" s="20" t="n">
        <v>3.47504237</v>
      </c>
      <c r="K17" s="18" t="n">
        <v>564.63309413</v>
      </c>
      <c r="L17" s="20" t="n">
        <v>4.18235154</v>
      </c>
      <c r="M17" s="18" t="s">
        <v>481</v>
      </c>
      <c r="N17" s="20" t="s">
        <v>481</v>
      </c>
      <c r="O17" s="18" t="s">
        <v>481</v>
      </c>
      <c r="P17" s="20" t="s">
        <v>481</v>
      </c>
      <c r="Q17" s="18" t="n">
        <v>338.260297</v>
      </c>
      <c r="R17" s="20" t="n">
        <v>14.23011861</v>
      </c>
      <c r="S17" s="18" t="s">
        <v>481</v>
      </c>
      <c r="T17" s="20" t="s">
        <v>481</v>
      </c>
      <c r="U17" s="18" t="n">
        <v>425.08783496</v>
      </c>
      <c r="V17" s="20" t="n">
        <v>7.79361424</v>
      </c>
    </row>
    <row r="18" spans="1:22">
      <c r="A18" s="15" t="s">
        <v>493</v>
      </c>
      <c r="B18" s="17" t="n">
        <v>5532</v>
      </c>
      <c r="C18" s="18">
        <f>(31.0/B18*100)</f>
        <v/>
      </c>
      <c r="D18" s="19" t="n">
        <v>5501</v>
      </c>
      <c r="E18" s="18" t="n">
        <v>384.56651702</v>
      </c>
      <c r="F18" s="20" t="n">
        <v>7.49250854</v>
      </c>
      <c r="G18" s="18" t="n">
        <v>433.34598236</v>
      </c>
      <c r="H18" s="20" t="n">
        <v>4.99582233</v>
      </c>
      <c r="I18" s="18" t="n">
        <v>494.20820514</v>
      </c>
      <c r="J18" s="20" t="n">
        <v>3.16514061</v>
      </c>
      <c r="K18" s="18" t="n">
        <v>508.13402392</v>
      </c>
      <c r="L18" s="20" t="n">
        <v>3.90966375</v>
      </c>
      <c r="M18" s="18" t="s">
        <v>481</v>
      </c>
      <c r="N18" s="20" t="s">
        <v>481</v>
      </c>
      <c r="O18" s="18" t="s">
        <v>481</v>
      </c>
      <c r="P18" s="20" t="s">
        <v>481</v>
      </c>
      <c r="Q18" s="18" t="s">
        <v>481</v>
      </c>
      <c r="R18" s="20" t="s">
        <v>481</v>
      </c>
      <c r="S18" s="18" t="s">
        <v>481</v>
      </c>
      <c r="T18" s="20" t="s">
        <v>481</v>
      </c>
      <c r="U18" s="18" t="n">
        <v>355.11084345</v>
      </c>
      <c r="V18" s="20" t="n">
        <v>9.398752699999999</v>
      </c>
    </row>
    <row r="19" spans="1:22">
      <c r="A19" s="15" t="s">
        <v>494</v>
      </c>
      <c r="B19" s="17" t="n">
        <v>5658</v>
      </c>
      <c r="C19" s="18">
        <f>(321.0/B19*100)</f>
        <v/>
      </c>
      <c r="D19" s="19" t="n">
        <v>5337</v>
      </c>
      <c r="E19" s="18" t="n">
        <v>387.99145461</v>
      </c>
      <c r="F19" s="20" t="n">
        <v>4.90733764</v>
      </c>
      <c r="G19" s="18" t="n">
        <v>450.22678153</v>
      </c>
      <c r="H19" s="20" t="n">
        <v>3.94512189</v>
      </c>
      <c r="I19" s="18" t="n">
        <v>491.0985303</v>
      </c>
      <c r="J19" s="20" t="n">
        <v>3.00812453</v>
      </c>
      <c r="K19" s="18" t="n">
        <v>521.42729302</v>
      </c>
      <c r="L19" s="20" t="n">
        <v>4.46344601</v>
      </c>
      <c r="M19" s="18" t="s">
        <v>481</v>
      </c>
      <c r="N19" s="20" t="s">
        <v>481</v>
      </c>
      <c r="O19" s="18" t="s">
        <v>481</v>
      </c>
      <c r="P19" s="20" t="s">
        <v>481</v>
      </c>
      <c r="Q19" s="18" t="s">
        <v>481</v>
      </c>
      <c r="R19" s="20" t="s">
        <v>481</v>
      </c>
      <c r="S19" s="18" t="s">
        <v>481</v>
      </c>
      <c r="T19" s="20" t="s">
        <v>481</v>
      </c>
      <c r="U19" s="18" t="n">
        <v>373.84321394</v>
      </c>
      <c r="V19" s="20" t="n">
        <v>8.16147906</v>
      </c>
    </row>
    <row r="20" spans="1:22">
      <c r="A20" s="15" t="s">
        <v>495</v>
      </c>
      <c r="B20" s="17" t="n">
        <v>3371</v>
      </c>
      <c r="C20" s="18">
        <f>(75.0/B20*100)</f>
        <v/>
      </c>
      <c r="D20" s="19" t="n">
        <v>3296</v>
      </c>
      <c r="E20" s="18" t="n">
        <v>423.95386519</v>
      </c>
      <c r="F20" s="20" t="n">
        <v>4.10605507</v>
      </c>
      <c r="G20" s="18" t="n">
        <v>460.67766268</v>
      </c>
      <c r="H20" s="20" t="n">
        <v>3.65785559</v>
      </c>
      <c r="I20" s="18" t="n">
        <v>505.79641265</v>
      </c>
      <c r="J20" s="20" t="n">
        <v>3.11991657</v>
      </c>
      <c r="K20" s="18" t="n">
        <v>533.36044094</v>
      </c>
      <c r="L20" s="20" t="n">
        <v>3.91966305</v>
      </c>
      <c r="M20" s="18" t="s">
        <v>481</v>
      </c>
      <c r="N20" s="20" t="s">
        <v>481</v>
      </c>
      <c r="O20" s="18" t="s">
        <v>481</v>
      </c>
      <c r="P20" s="20" t="s">
        <v>481</v>
      </c>
      <c r="Q20" s="18" t="s">
        <v>481</v>
      </c>
      <c r="R20" s="20" t="s">
        <v>481</v>
      </c>
      <c r="S20" s="18" t="s">
        <v>481</v>
      </c>
      <c r="T20" s="20" t="s">
        <v>481</v>
      </c>
      <c r="U20" s="18" t="n">
        <v>388.73988633</v>
      </c>
      <c r="V20" s="20" t="n">
        <v>8.832851829999999</v>
      </c>
    </row>
    <row r="21" spans="1:22">
      <c r="A21" s="15" t="s">
        <v>496</v>
      </c>
      <c r="B21" s="17" t="n">
        <v>5741</v>
      </c>
      <c r="C21" s="18">
        <f>(55.0/B21*100)</f>
        <v/>
      </c>
      <c r="D21" s="19" t="n">
        <v>5686</v>
      </c>
      <c r="E21" s="18" t="n">
        <v>426.44906135</v>
      </c>
      <c r="F21" s="20" t="n">
        <v>5.56257649</v>
      </c>
      <c r="G21" s="18" t="n">
        <v>468.3261859</v>
      </c>
      <c r="H21" s="20" t="n">
        <v>3.19184841</v>
      </c>
      <c r="I21" s="18" t="n">
        <v>528.17148259</v>
      </c>
      <c r="J21" s="20" t="n">
        <v>3.0149515</v>
      </c>
      <c r="K21" s="18" t="n">
        <v>551.2570829</v>
      </c>
      <c r="L21" s="20" t="n">
        <v>2.28591438</v>
      </c>
      <c r="M21" s="18" t="s">
        <v>481</v>
      </c>
      <c r="N21" s="20" t="s">
        <v>481</v>
      </c>
      <c r="O21" s="18" t="s">
        <v>481</v>
      </c>
      <c r="P21" s="20" t="s">
        <v>481</v>
      </c>
      <c r="Q21" s="18" t="s">
        <v>481</v>
      </c>
      <c r="R21" s="20" t="s">
        <v>481</v>
      </c>
      <c r="S21" s="18" t="s">
        <v>481</v>
      </c>
      <c r="T21" s="20" t="s">
        <v>481</v>
      </c>
      <c r="U21" s="18" t="n">
        <v>422.70035518</v>
      </c>
      <c r="V21" s="20" t="n">
        <v>10.60667921</v>
      </c>
    </row>
    <row r="22" spans="1:22">
      <c r="A22" s="15" t="s">
        <v>497</v>
      </c>
      <c r="B22" s="17" t="n">
        <v>6598</v>
      </c>
      <c r="C22" s="18">
        <f>(37.0/B22*100)</f>
        <v/>
      </c>
      <c r="D22" s="19" t="n">
        <v>6561</v>
      </c>
      <c r="E22" s="18" t="n">
        <v>434.72775182</v>
      </c>
      <c r="F22" s="20" t="n">
        <v>5.31221982</v>
      </c>
      <c r="G22" s="18" t="n">
        <v>482.38661216</v>
      </c>
      <c r="H22" s="20" t="n">
        <v>4.25900437</v>
      </c>
      <c r="I22" s="18" t="n">
        <v>517.77262354</v>
      </c>
      <c r="J22" s="20" t="n">
        <v>4.30461991</v>
      </c>
      <c r="K22" s="18" t="n">
        <v>505.48225213</v>
      </c>
      <c r="L22" s="20" t="n">
        <v>5.40122624</v>
      </c>
      <c r="M22" s="18" t="s">
        <v>481</v>
      </c>
      <c r="N22" s="20" t="s">
        <v>481</v>
      </c>
      <c r="O22" s="18" t="s">
        <v>481</v>
      </c>
      <c r="P22" s="20" t="s">
        <v>481</v>
      </c>
      <c r="Q22" s="18" t="s">
        <v>481</v>
      </c>
      <c r="R22" s="20" t="s">
        <v>481</v>
      </c>
      <c r="S22" s="18" t="n">
        <v>417.7988</v>
      </c>
      <c r="T22" s="20" t="n">
        <v>52.15115169</v>
      </c>
      <c r="U22" s="18" t="n">
        <v>369.93860624</v>
      </c>
      <c r="V22" s="20" t="n">
        <v>8.934464119999999</v>
      </c>
    </row>
    <row r="23" spans="1:22">
      <c r="A23" s="15" t="s">
        <v>498</v>
      </c>
      <c r="B23" s="17" t="n">
        <v>11583</v>
      </c>
      <c r="C23" s="18">
        <f>(263.0/B23*100)</f>
        <v/>
      </c>
      <c r="D23" s="19" t="n">
        <v>11320</v>
      </c>
      <c r="E23" s="18" t="n">
        <v>405.15227665</v>
      </c>
      <c r="F23" s="20" t="n">
        <v>6.47521727</v>
      </c>
      <c r="G23" s="18" t="n">
        <v>451.82866949</v>
      </c>
      <c r="H23" s="20" t="n">
        <v>3.3280853</v>
      </c>
      <c r="I23" s="18" t="n">
        <v>505.02679727</v>
      </c>
      <c r="J23" s="20" t="n">
        <v>2.51281629</v>
      </c>
      <c r="K23" s="18" t="n">
        <v>514.75506534</v>
      </c>
      <c r="L23" s="20" t="n">
        <v>4.35652939</v>
      </c>
      <c r="M23" s="18" t="s">
        <v>481</v>
      </c>
      <c r="N23" s="20" t="s">
        <v>481</v>
      </c>
      <c r="O23" s="18" t="s">
        <v>481</v>
      </c>
      <c r="P23" s="20" t="s">
        <v>481</v>
      </c>
      <c r="Q23" s="18" t="s">
        <v>481</v>
      </c>
      <c r="R23" s="20" t="s">
        <v>481</v>
      </c>
      <c r="S23" s="18" t="s">
        <v>481</v>
      </c>
      <c r="T23" s="20" t="s">
        <v>481</v>
      </c>
      <c r="U23" s="18" t="n">
        <v>385.98046768</v>
      </c>
      <c r="V23" s="20" t="n">
        <v>8.404375290000001</v>
      </c>
    </row>
    <row r="24" spans="1:22">
      <c r="A24" s="15" t="s">
        <v>499</v>
      </c>
      <c r="B24" s="17" t="n">
        <v>6647</v>
      </c>
      <c r="C24" s="18">
        <f>(10.0/B24*100)</f>
        <v/>
      </c>
      <c r="D24" s="19" t="n">
        <v>6637</v>
      </c>
      <c r="E24" s="18" t="n">
        <v>431.83482223</v>
      </c>
      <c r="F24" s="20" t="n">
        <v>7.38160314</v>
      </c>
      <c r="G24" s="18" t="n">
        <v>482.88459019</v>
      </c>
      <c r="H24" s="20" t="n">
        <v>3.50110236</v>
      </c>
      <c r="I24" s="18" t="n">
        <v>546.5863113</v>
      </c>
      <c r="J24" s="20" t="n">
        <v>3.02944505</v>
      </c>
      <c r="K24" s="18" t="n">
        <v>554.16007042</v>
      </c>
      <c r="L24" s="20" t="n">
        <v>5.9558905</v>
      </c>
      <c r="M24" s="18" t="s">
        <v>481</v>
      </c>
      <c r="N24" s="20" t="s">
        <v>481</v>
      </c>
      <c r="O24" s="18" t="s">
        <v>481</v>
      </c>
      <c r="P24" s="20" t="s">
        <v>481</v>
      </c>
      <c r="Q24" s="18" t="s">
        <v>481</v>
      </c>
      <c r="R24" s="20" t="s">
        <v>481</v>
      </c>
      <c r="S24" s="18" t="s">
        <v>481</v>
      </c>
      <c r="T24" s="20" t="s">
        <v>481</v>
      </c>
      <c r="U24" s="18" t="n">
        <v>408.41812252</v>
      </c>
      <c r="V24" s="20" t="n">
        <v>13.82427315</v>
      </c>
    </row>
    <row r="25" spans="1:22">
      <c r="A25" s="15" t="s">
        <v>500</v>
      </c>
      <c r="B25" s="17" t="n">
        <v>5581</v>
      </c>
      <c r="C25" s="18">
        <f>(25.0/B25*100)</f>
        <v/>
      </c>
      <c r="D25" s="19" t="n">
        <v>5556</v>
      </c>
      <c r="E25" s="18" t="n">
        <v>425.46099115</v>
      </c>
      <c r="F25" s="20" t="n">
        <v>7.74533526</v>
      </c>
      <c r="G25" s="18" t="n">
        <v>468.16410774</v>
      </c>
      <c r="H25" s="20" t="n">
        <v>4.07039489</v>
      </c>
      <c r="I25" s="18" t="n">
        <v>529.0676557</v>
      </c>
      <c r="J25" s="20" t="n">
        <v>3.40112687</v>
      </c>
      <c r="K25" s="18" t="n">
        <v>565.4501195399999</v>
      </c>
      <c r="L25" s="20" t="n">
        <v>4.03074944</v>
      </c>
      <c r="M25" s="18" t="s">
        <v>481</v>
      </c>
      <c r="N25" s="20" t="s">
        <v>481</v>
      </c>
      <c r="O25" s="18" t="s">
        <v>481</v>
      </c>
      <c r="P25" s="20" t="s">
        <v>481</v>
      </c>
      <c r="Q25" s="18" t="s">
        <v>481</v>
      </c>
      <c r="R25" s="20" t="s">
        <v>481</v>
      </c>
      <c r="S25" s="18" t="s">
        <v>481</v>
      </c>
      <c r="T25" s="20" t="s">
        <v>481</v>
      </c>
      <c r="U25" s="18" t="n">
        <v>404.20524184</v>
      </c>
      <c r="V25" s="20" t="n">
        <v>21.53369804</v>
      </c>
    </row>
    <row r="26" spans="1:22">
      <c r="A26" s="15" t="s">
        <v>501</v>
      </c>
      <c r="B26" s="17" t="n">
        <v>4869</v>
      </c>
      <c r="C26" s="18">
        <f>(71.0/B26*100)</f>
        <v/>
      </c>
      <c r="D26" s="19" t="n">
        <v>4798</v>
      </c>
      <c r="E26" s="18" t="n">
        <v>459.73914767</v>
      </c>
      <c r="F26" s="20" t="n">
        <v>4.62828144</v>
      </c>
      <c r="G26" s="18" t="n">
        <v>473.32952246</v>
      </c>
      <c r="H26" s="20" t="n">
        <v>2.98150365</v>
      </c>
      <c r="I26" s="18" t="n">
        <v>510.46881168</v>
      </c>
      <c r="J26" s="20" t="n">
        <v>2.31394639</v>
      </c>
      <c r="K26" s="18" t="n">
        <v>514.03089441</v>
      </c>
      <c r="L26" s="20" t="n">
        <v>4.21096153</v>
      </c>
      <c r="M26" s="18" t="s">
        <v>481</v>
      </c>
      <c r="N26" s="20" t="s">
        <v>481</v>
      </c>
      <c r="O26" s="18" t="s">
        <v>481</v>
      </c>
      <c r="P26" s="20" t="s">
        <v>481</v>
      </c>
      <c r="Q26" s="18" t="s">
        <v>481</v>
      </c>
      <c r="R26" s="20" t="s">
        <v>481</v>
      </c>
      <c r="S26" s="18" t="s">
        <v>481</v>
      </c>
      <c r="T26" s="20" t="s">
        <v>481</v>
      </c>
      <c r="U26" s="18" t="n">
        <v>432.66576959</v>
      </c>
      <c r="V26" s="20" t="n">
        <v>10.49433081</v>
      </c>
    </row>
    <row r="27" spans="1:22">
      <c r="A27" s="15" t="s">
        <v>502</v>
      </c>
      <c r="B27" s="17" t="n">
        <v>5299</v>
      </c>
      <c r="C27" s="18">
        <f>(113.0/B27*100)</f>
        <v/>
      </c>
      <c r="D27" s="19" t="n">
        <v>5186</v>
      </c>
      <c r="E27" s="18" t="n">
        <v>424.26068975</v>
      </c>
      <c r="F27" s="20" t="n">
        <v>3.80748197</v>
      </c>
      <c r="G27" s="18" t="n">
        <v>469.04225461</v>
      </c>
      <c r="H27" s="20" t="n">
        <v>3.32953101</v>
      </c>
      <c r="I27" s="18" t="n">
        <v>516.23797102</v>
      </c>
      <c r="J27" s="20" t="n">
        <v>2.72395079</v>
      </c>
      <c r="K27" s="18" t="n">
        <v>540.46373667</v>
      </c>
      <c r="L27" s="20" t="n">
        <v>3.42897059</v>
      </c>
      <c r="M27" s="18" t="s">
        <v>481</v>
      </c>
      <c r="N27" s="20" t="s">
        <v>481</v>
      </c>
      <c r="O27" s="18" t="s">
        <v>481</v>
      </c>
      <c r="P27" s="20" t="s">
        <v>481</v>
      </c>
      <c r="Q27" s="18" t="s">
        <v>481</v>
      </c>
      <c r="R27" s="20" t="s">
        <v>481</v>
      </c>
      <c r="S27" s="18" t="s">
        <v>481</v>
      </c>
      <c r="T27" s="20" t="s">
        <v>481</v>
      </c>
      <c r="U27" s="18" t="n">
        <v>370.29704504</v>
      </c>
      <c r="V27" s="20" t="n">
        <v>5.35855817</v>
      </c>
    </row>
    <row r="28" spans="1:22">
      <c r="A28" s="15" t="s">
        <v>503</v>
      </c>
      <c r="B28" s="17" t="n">
        <v>7568</v>
      </c>
      <c r="C28" s="18">
        <f>(347.0/B28*100)</f>
        <v/>
      </c>
      <c r="D28" s="19" t="n">
        <v>7221</v>
      </c>
      <c r="E28" s="18" t="n">
        <v>382.27965877</v>
      </c>
      <c r="F28" s="20" t="n">
        <v>4.90959679</v>
      </c>
      <c r="G28" s="18" t="n">
        <v>417.96128107</v>
      </c>
      <c r="H28" s="20" t="n">
        <v>2.97007165</v>
      </c>
      <c r="I28" s="18" t="n">
        <v>446.146983</v>
      </c>
      <c r="J28" s="20" t="n">
        <v>3.07605257</v>
      </c>
      <c r="K28" s="18" t="n">
        <v>444.67689933</v>
      </c>
      <c r="L28" s="20" t="n">
        <v>5.0436595</v>
      </c>
      <c r="M28" s="18" t="s">
        <v>481</v>
      </c>
      <c r="N28" s="20" t="s">
        <v>481</v>
      </c>
      <c r="O28" s="18" t="s">
        <v>481</v>
      </c>
      <c r="P28" s="20" t="s">
        <v>481</v>
      </c>
      <c r="Q28" s="18" t="s">
        <v>481</v>
      </c>
      <c r="R28" s="20" t="s">
        <v>481</v>
      </c>
      <c r="S28" s="18" t="s">
        <v>481</v>
      </c>
      <c r="T28" s="20" t="s">
        <v>481</v>
      </c>
      <c r="U28" s="18" t="n">
        <v>376.55321254</v>
      </c>
      <c r="V28" s="20" t="n">
        <v>7.64869611</v>
      </c>
    </row>
    <row r="29" spans="1:22">
      <c r="A29" s="15" t="s">
        <v>504</v>
      </c>
      <c r="B29" s="17" t="n">
        <v>5385</v>
      </c>
      <c r="C29" s="18">
        <f>(30.0/B29*100)</f>
        <v/>
      </c>
      <c r="D29" s="19" t="n">
        <v>5355</v>
      </c>
      <c r="E29" s="18" t="n">
        <v>416.10101479</v>
      </c>
      <c r="F29" s="20" t="n">
        <v>4.68787808</v>
      </c>
      <c r="G29" s="18" t="n">
        <v>460.29826041</v>
      </c>
      <c r="H29" s="20" t="n">
        <v>3.89085676</v>
      </c>
      <c r="I29" s="18" t="n">
        <v>532.09640984</v>
      </c>
      <c r="J29" s="20" t="n">
        <v>2.42564234</v>
      </c>
      <c r="K29" s="18" t="n">
        <v>565.69232276</v>
      </c>
      <c r="L29" s="20" t="n">
        <v>3.7155377</v>
      </c>
      <c r="M29" s="18" t="s">
        <v>481</v>
      </c>
      <c r="N29" s="20" t="s">
        <v>481</v>
      </c>
      <c r="O29" s="18" t="s">
        <v>481</v>
      </c>
      <c r="P29" s="20" t="s">
        <v>481</v>
      </c>
      <c r="Q29" s="18" t="n">
        <v>314.02123871</v>
      </c>
      <c r="R29" s="20" t="n">
        <v>13.26138992</v>
      </c>
      <c r="S29" s="18" t="s">
        <v>481</v>
      </c>
      <c r="T29" s="20" t="s">
        <v>481</v>
      </c>
      <c r="U29" s="18" t="n">
        <v>398.70717112</v>
      </c>
      <c r="V29" s="20" t="n">
        <v>11.35458617</v>
      </c>
    </row>
    <row r="30" spans="1:22">
      <c r="A30" s="15" t="s">
        <v>505</v>
      </c>
      <c r="B30" s="17" t="n">
        <v>4520</v>
      </c>
      <c r="C30" s="18">
        <f>(193.0/B30*100)</f>
        <v/>
      </c>
      <c r="D30" s="19" t="n">
        <v>4327</v>
      </c>
      <c r="E30" s="18" t="n">
        <v>437.59860314</v>
      </c>
      <c r="F30" s="20" t="n">
        <v>5.90172059</v>
      </c>
      <c r="G30" s="18" t="n">
        <v>489.13045236</v>
      </c>
      <c r="H30" s="20" t="n">
        <v>4.55197881</v>
      </c>
      <c r="I30" s="18" t="n">
        <v>539.3207114099999</v>
      </c>
      <c r="J30" s="20" t="n">
        <v>3.29240464</v>
      </c>
      <c r="K30" s="18" t="n">
        <v>559.01920009</v>
      </c>
      <c r="L30" s="20" t="n">
        <v>3.72729897</v>
      </c>
      <c r="M30" s="18" t="s">
        <v>481</v>
      </c>
      <c r="N30" s="20" t="s">
        <v>481</v>
      </c>
      <c r="O30" s="18" t="s">
        <v>481</v>
      </c>
      <c r="P30" s="20" t="s">
        <v>481</v>
      </c>
      <c r="Q30" s="18" t="s">
        <v>481</v>
      </c>
      <c r="R30" s="20" t="s">
        <v>481</v>
      </c>
      <c r="S30" s="18" t="s">
        <v>481</v>
      </c>
      <c r="T30" s="20" t="s">
        <v>481</v>
      </c>
      <c r="U30" s="18" t="n">
        <v>394.95338214</v>
      </c>
      <c r="V30" s="20" t="n">
        <v>7.45857561</v>
      </c>
    </row>
    <row r="31" spans="1:22">
      <c r="A31" s="15" t="s">
        <v>506</v>
      </c>
      <c r="B31" s="17" t="n">
        <v>5456</v>
      </c>
      <c r="C31" s="18">
        <f>(144.0/B31*100)</f>
        <v/>
      </c>
      <c r="D31" s="19" t="n">
        <v>5312</v>
      </c>
      <c r="E31" s="18" t="n">
        <v>437.02242576</v>
      </c>
      <c r="F31" s="20" t="n">
        <v>6.60933468</v>
      </c>
      <c r="G31" s="18" t="n">
        <v>478.4640532</v>
      </c>
      <c r="H31" s="20" t="n">
        <v>4.05566837</v>
      </c>
      <c r="I31" s="18" t="n">
        <v>527.51835369</v>
      </c>
      <c r="J31" s="20" t="n">
        <v>2.85589666</v>
      </c>
      <c r="K31" s="18" t="n">
        <v>553.8491761400001</v>
      </c>
      <c r="L31" s="20" t="n">
        <v>3.18710486</v>
      </c>
      <c r="M31" s="18" t="s">
        <v>481</v>
      </c>
      <c r="N31" s="20" t="s">
        <v>481</v>
      </c>
      <c r="O31" s="18" t="s">
        <v>481</v>
      </c>
      <c r="P31" s="20" t="s">
        <v>481</v>
      </c>
      <c r="Q31" s="18" t="s">
        <v>481</v>
      </c>
      <c r="R31" s="20" t="s">
        <v>481</v>
      </c>
      <c r="S31" s="18" t="s">
        <v>481</v>
      </c>
      <c r="T31" s="20" t="s">
        <v>481</v>
      </c>
      <c r="U31" s="18" t="n">
        <v>401.53377706</v>
      </c>
      <c r="V31" s="20" t="n">
        <v>7.65040664</v>
      </c>
    </row>
    <row r="32" spans="1:22">
      <c r="A32" s="15" t="s">
        <v>507</v>
      </c>
      <c r="B32" s="17" t="n">
        <v>4478</v>
      </c>
      <c r="C32" s="18">
        <f>(6.0/B32*100)</f>
        <v/>
      </c>
      <c r="D32" s="19" t="n">
        <v>4472</v>
      </c>
      <c r="E32" s="18" t="n">
        <v>445.18169597</v>
      </c>
      <c r="F32" s="20" t="n">
        <v>5.83579836</v>
      </c>
      <c r="G32" s="18" t="n">
        <v>483.22760467</v>
      </c>
      <c r="H32" s="20" t="n">
        <v>2.75517966</v>
      </c>
      <c r="I32" s="18" t="n">
        <v>524.4581799600001</v>
      </c>
      <c r="J32" s="20" t="n">
        <v>2.90258416</v>
      </c>
      <c r="K32" s="18" t="n">
        <v>543.75530022</v>
      </c>
      <c r="L32" s="20" t="n">
        <v>4.19582607</v>
      </c>
      <c r="M32" s="18" t="s">
        <v>481</v>
      </c>
      <c r="N32" s="20" t="s">
        <v>481</v>
      </c>
      <c r="O32" s="18" t="s">
        <v>481</v>
      </c>
      <c r="P32" s="20" t="s">
        <v>481</v>
      </c>
      <c r="Q32" s="18" t="s">
        <v>481</v>
      </c>
      <c r="R32" s="20" t="s">
        <v>481</v>
      </c>
      <c r="S32" s="18" t="s">
        <v>481</v>
      </c>
      <c r="T32" s="20" t="s">
        <v>481</v>
      </c>
      <c r="U32" s="18" t="n">
        <v>399.08599037</v>
      </c>
      <c r="V32" s="20" t="n">
        <v>14.44501958</v>
      </c>
    </row>
    <row r="33" spans="1:22">
      <c r="A33" s="15" t="s">
        <v>508</v>
      </c>
      <c r="B33" s="17" t="n">
        <v>7325</v>
      </c>
      <c r="C33" s="18">
        <f>(80.0/B33*100)</f>
        <v/>
      </c>
      <c r="D33" s="19" t="n">
        <v>7245</v>
      </c>
      <c r="E33" s="18" t="n">
        <v>377.91121421</v>
      </c>
      <c r="F33" s="20" t="n">
        <v>7.00881851</v>
      </c>
      <c r="G33" s="18" t="n">
        <v>434.26826387</v>
      </c>
      <c r="H33" s="20" t="n">
        <v>4.05311127</v>
      </c>
      <c r="I33" s="18" t="n">
        <v>489.55665973</v>
      </c>
      <c r="J33" s="20" t="n">
        <v>2.85134441</v>
      </c>
      <c r="K33" s="18" t="n">
        <v>534.8559504999999</v>
      </c>
      <c r="L33" s="20" t="n">
        <v>2.88080548</v>
      </c>
      <c r="M33" s="18" t="s">
        <v>481</v>
      </c>
      <c r="N33" s="20" t="s">
        <v>481</v>
      </c>
      <c r="O33" s="18" t="s">
        <v>481</v>
      </c>
      <c r="P33" s="20" t="s">
        <v>481</v>
      </c>
      <c r="Q33" s="18" t="s">
        <v>481</v>
      </c>
      <c r="R33" s="20" t="s">
        <v>481</v>
      </c>
      <c r="S33" s="18" t="s">
        <v>481</v>
      </c>
      <c r="T33" s="20" t="s">
        <v>481</v>
      </c>
      <c r="U33" s="18" t="n">
        <v>398.39154709</v>
      </c>
      <c r="V33" s="20" t="n">
        <v>12.90555501</v>
      </c>
    </row>
    <row r="34" spans="1:22">
      <c r="A34" s="15" t="s">
        <v>509</v>
      </c>
      <c r="B34" s="17" t="n">
        <v>6350</v>
      </c>
      <c r="C34" s="18">
        <f>(89.0/B34*100)</f>
        <v/>
      </c>
      <c r="D34" s="19" t="n">
        <v>6261</v>
      </c>
      <c r="E34" s="18" t="n">
        <v>385.73964365</v>
      </c>
      <c r="F34" s="20" t="n">
        <v>3.79275268</v>
      </c>
      <c r="G34" s="18" t="n">
        <v>443.95160749</v>
      </c>
      <c r="H34" s="20" t="n">
        <v>2.96001286</v>
      </c>
      <c r="I34" s="18" t="n">
        <v>490.63703119</v>
      </c>
      <c r="J34" s="20" t="n">
        <v>2.95337294</v>
      </c>
      <c r="K34" s="18" t="n">
        <v>507.32904076</v>
      </c>
      <c r="L34" s="20" t="n">
        <v>3.85247494</v>
      </c>
      <c r="M34" s="18" t="s">
        <v>481</v>
      </c>
      <c r="N34" s="20" t="s">
        <v>481</v>
      </c>
      <c r="O34" s="18" t="s">
        <v>481</v>
      </c>
      <c r="P34" s="20" t="s">
        <v>481</v>
      </c>
      <c r="Q34" s="18" t="n">
        <v>263.37193708</v>
      </c>
      <c r="R34" s="20" t="n">
        <v>13.61114927</v>
      </c>
      <c r="S34" s="18" t="s">
        <v>481</v>
      </c>
      <c r="T34" s="20" t="s">
        <v>481</v>
      </c>
      <c r="U34" s="18" t="n">
        <v>363.82885372</v>
      </c>
      <c r="V34" s="20" t="n">
        <v>8.67944956</v>
      </c>
    </row>
    <row r="35" spans="1:22">
      <c r="A35" s="15" t="s">
        <v>510</v>
      </c>
      <c r="B35" s="17" t="n">
        <v>6406</v>
      </c>
      <c r="C35" s="18">
        <f>(60.0/B35*100)</f>
        <v/>
      </c>
      <c r="D35" s="19" t="n">
        <v>6346</v>
      </c>
      <c r="E35" s="18" t="n">
        <v>429.65342805</v>
      </c>
      <c r="F35" s="20" t="n">
        <v>3.72486511</v>
      </c>
      <c r="G35" s="18" t="n">
        <v>473.0662499</v>
      </c>
      <c r="H35" s="20" t="n">
        <v>2.80253964</v>
      </c>
      <c r="I35" s="18" t="n">
        <v>526.6152055</v>
      </c>
      <c r="J35" s="20" t="n">
        <v>2.26767515</v>
      </c>
      <c r="K35" s="18" t="n">
        <v>551.9401594</v>
      </c>
      <c r="L35" s="20" t="n">
        <v>3.30986982</v>
      </c>
      <c r="M35" s="18" t="s">
        <v>481</v>
      </c>
      <c r="N35" s="20" t="s">
        <v>481</v>
      </c>
      <c r="O35" s="18" t="s">
        <v>481</v>
      </c>
      <c r="P35" s="20" t="s">
        <v>481</v>
      </c>
      <c r="Q35" s="18" t="n">
        <v>337.32521215</v>
      </c>
      <c r="R35" s="20" t="n">
        <v>11.65794297</v>
      </c>
      <c r="S35" s="18" t="s">
        <v>481</v>
      </c>
      <c r="T35" s="20" t="s">
        <v>481</v>
      </c>
      <c r="U35" s="18" t="n">
        <v>382.2836238</v>
      </c>
      <c r="V35" s="20" t="n">
        <v>9.41842082</v>
      </c>
    </row>
    <row r="36" spans="1:22">
      <c r="A36" s="15" t="s">
        <v>511</v>
      </c>
      <c r="B36" s="17" t="n">
        <v>6736</v>
      </c>
      <c r="C36" s="18">
        <f>(71.0/B36*100)</f>
        <v/>
      </c>
      <c r="D36" s="19" t="n">
        <v>6665</v>
      </c>
      <c r="E36" s="18" t="n">
        <v>411.97702067</v>
      </c>
      <c r="F36" s="20" t="n">
        <v>6.80554822</v>
      </c>
      <c r="G36" s="18" t="n">
        <v>461.93502351</v>
      </c>
      <c r="H36" s="20" t="n">
        <v>2.96101896</v>
      </c>
      <c r="I36" s="18" t="n">
        <v>508.45597026</v>
      </c>
      <c r="J36" s="20" t="n">
        <v>2.39609104</v>
      </c>
      <c r="K36" s="18" t="n">
        <v>532.11562297</v>
      </c>
      <c r="L36" s="20" t="n">
        <v>2.7197349</v>
      </c>
      <c r="M36" s="18" t="s">
        <v>481</v>
      </c>
      <c r="N36" s="20" t="s">
        <v>481</v>
      </c>
      <c r="O36" s="18" t="s">
        <v>481</v>
      </c>
      <c r="P36" s="20" t="s">
        <v>481</v>
      </c>
      <c r="Q36" s="18" t="s">
        <v>481</v>
      </c>
      <c r="R36" s="20" t="s">
        <v>481</v>
      </c>
      <c r="S36" s="18" t="s">
        <v>481</v>
      </c>
      <c r="T36" s="20" t="s">
        <v>481</v>
      </c>
      <c r="U36" s="18" t="n">
        <v>391.14264488</v>
      </c>
      <c r="V36" s="20" t="n">
        <v>8.945037060000001</v>
      </c>
    </row>
    <row r="37" spans="1:22">
      <c r="A37" s="15" t="s">
        <v>512</v>
      </c>
      <c r="B37" s="17" t="n">
        <v>5458</v>
      </c>
      <c r="C37" s="18">
        <f>(126.0/B37*100)</f>
        <v/>
      </c>
      <c r="D37" s="19" t="n">
        <v>5332</v>
      </c>
      <c r="E37" s="18" t="n">
        <v>412.29216828</v>
      </c>
      <c r="F37" s="20" t="n">
        <v>7.54454876</v>
      </c>
      <c r="G37" s="18" t="n">
        <v>448.56110229</v>
      </c>
      <c r="H37" s="20" t="n">
        <v>4.99884566</v>
      </c>
      <c r="I37" s="18" t="n">
        <v>497.42665229</v>
      </c>
      <c r="J37" s="20" t="n">
        <v>2.92189662</v>
      </c>
      <c r="K37" s="18" t="n">
        <v>547.5420137999999</v>
      </c>
      <c r="L37" s="20" t="n">
        <v>3.27281468</v>
      </c>
      <c r="M37" s="18" t="s">
        <v>481</v>
      </c>
      <c r="N37" s="20" t="s">
        <v>481</v>
      </c>
      <c r="O37" s="18" t="s">
        <v>481</v>
      </c>
      <c r="P37" s="20" t="s">
        <v>481</v>
      </c>
      <c r="Q37" s="18" t="s">
        <v>481</v>
      </c>
      <c r="R37" s="20" t="s">
        <v>481</v>
      </c>
      <c r="S37" s="18" t="s">
        <v>481</v>
      </c>
      <c r="T37" s="20" t="s">
        <v>481</v>
      </c>
      <c r="U37" s="18" t="n">
        <v>383.09267441</v>
      </c>
      <c r="V37" s="20" t="n">
        <v>7.4089588</v>
      </c>
    </row>
    <row r="38" spans="1:22">
      <c r="A38" s="15" t="s">
        <v>513</v>
      </c>
      <c r="B38" s="17" t="n">
        <v>5860</v>
      </c>
      <c r="C38" s="18">
        <f>(24.0/B38*100)</f>
        <v/>
      </c>
      <c r="D38" s="19" t="n">
        <v>5836</v>
      </c>
      <c r="E38" s="18" t="n">
        <v>426.6329057</v>
      </c>
      <c r="F38" s="20" t="n">
        <v>5.09946657</v>
      </c>
      <c r="G38" s="18" t="n">
        <v>470.13301526</v>
      </c>
      <c r="H38" s="20" t="n">
        <v>3.32777561</v>
      </c>
      <c r="I38" s="18" t="n">
        <v>523.29331773</v>
      </c>
      <c r="J38" s="20" t="n">
        <v>3.89897145</v>
      </c>
      <c r="K38" s="18" t="n">
        <v>538.55588933</v>
      </c>
      <c r="L38" s="20" t="n">
        <v>4.44824422</v>
      </c>
      <c r="M38" s="18" t="s">
        <v>481</v>
      </c>
      <c r="N38" s="20" t="s">
        <v>481</v>
      </c>
      <c r="O38" s="18" t="s">
        <v>481</v>
      </c>
      <c r="P38" s="20" t="s">
        <v>481</v>
      </c>
      <c r="Q38" s="18" t="s">
        <v>481</v>
      </c>
      <c r="R38" s="20" t="s">
        <v>481</v>
      </c>
      <c r="S38" s="18" t="s">
        <v>481</v>
      </c>
      <c r="T38" s="20" t="s">
        <v>481</v>
      </c>
      <c r="U38" s="18" t="n">
        <v>432.59490762</v>
      </c>
      <c r="V38" s="20" t="n">
        <v>6.99469488</v>
      </c>
    </row>
    <row r="39" spans="1:22">
      <c r="A39" s="15" t="s">
        <v>514</v>
      </c>
      <c r="B39" s="17" t="n">
        <v>5895</v>
      </c>
      <c r="C39" s="18">
        <f>(33.0/B39*100)</f>
        <v/>
      </c>
      <c r="D39" s="19" t="n">
        <v>5862</v>
      </c>
      <c r="E39" s="18" t="n">
        <v>386.07830835</v>
      </c>
      <c r="F39" s="20" t="n">
        <v>4.18370395</v>
      </c>
      <c r="G39" s="18" t="n">
        <v>419.19198992</v>
      </c>
      <c r="H39" s="20" t="n">
        <v>3.49901385</v>
      </c>
      <c r="I39" s="18" t="n">
        <v>450.89678075</v>
      </c>
      <c r="J39" s="20" t="n">
        <v>4.34303848</v>
      </c>
      <c r="K39" s="18" t="n">
        <v>452.84258606</v>
      </c>
      <c r="L39" s="20" t="n">
        <v>5.28420715</v>
      </c>
      <c r="M39" s="18" t="s">
        <v>481</v>
      </c>
      <c r="N39" s="20" t="s">
        <v>481</v>
      </c>
      <c r="O39" s="18" t="s">
        <v>481</v>
      </c>
      <c r="P39" s="20" t="s">
        <v>481</v>
      </c>
      <c r="Q39" s="18" t="s">
        <v>481</v>
      </c>
      <c r="R39" s="20" t="s">
        <v>481</v>
      </c>
      <c r="S39" s="18" t="s">
        <v>481</v>
      </c>
      <c r="T39" s="20" t="s">
        <v>481</v>
      </c>
      <c r="U39" s="18" t="n">
        <v>355.06634024</v>
      </c>
      <c r="V39" s="20" t="n">
        <v>13.4191835</v>
      </c>
    </row>
    <row r="40" spans="1:22">
      <c r="A40" s="15" t="s">
        <v>515</v>
      </c>
      <c r="B40" s="17" t="n">
        <v>14157</v>
      </c>
      <c r="C40" s="18">
        <f>(386.0/B40*100)</f>
        <v/>
      </c>
      <c r="D40" s="19" t="n">
        <v>13771</v>
      </c>
      <c r="E40" s="18" t="n">
        <v>410.23400427</v>
      </c>
      <c r="F40" s="20" t="n">
        <v>7.63114594</v>
      </c>
      <c r="G40" s="18" t="n">
        <v>444.65661082</v>
      </c>
      <c r="H40" s="20" t="n">
        <v>3.65974078</v>
      </c>
      <c r="I40" s="18" t="n">
        <v>499.44707468</v>
      </c>
      <c r="J40" s="20" t="n">
        <v>2.92499155</v>
      </c>
      <c r="K40" s="18" t="n">
        <v>536.41839591</v>
      </c>
      <c r="L40" s="20" t="n">
        <v>3.35742687</v>
      </c>
      <c r="M40" s="18" t="s">
        <v>481</v>
      </c>
      <c r="N40" s="20" t="s">
        <v>481</v>
      </c>
      <c r="O40" s="18" t="s">
        <v>481</v>
      </c>
      <c r="P40" s="20" t="s">
        <v>481</v>
      </c>
      <c r="Q40" s="18" t="s">
        <v>481</v>
      </c>
      <c r="R40" s="20" t="s">
        <v>481</v>
      </c>
      <c r="S40" s="18" t="s">
        <v>481</v>
      </c>
      <c r="T40" s="20" t="s">
        <v>481</v>
      </c>
      <c r="U40" s="18" t="n">
        <v>388.38855019</v>
      </c>
      <c r="V40" s="20" t="n">
        <v>7.85532376</v>
      </c>
    </row>
    <row r="41" spans="1:22">
      <c r="A41" s="15" t="s">
        <v>516</v>
      </c>
      <c r="B41" s="17" t="n">
        <v>5712</v>
      </c>
      <c r="C41" s="18">
        <f>(55.0/B41*100)</f>
        <v/>
      </c>
      <c r="D41" s="19" t="n">
        <v>5657</v>
      </c>
      <c r="E41" s="18" t="n">
        <v>450.91485133</v>
      </c>
      <c r="F41" s="20" t="n">
        <v>4.83222767</v>
      </c>
      <c r="G41" s="18" t="n">
        <v>483.94561408</v>
      </c>
      <c r="H41" s="20" t="n">
        <v>3.78862178</v>
      </c>
      <c r="I41" s="18" t="n">
        <v>522.58084</v>
      </c>
      <c r="J41" s="20" t="n">
        <v>3.93913885</v>
      </c>
      <c r="K41" s="18" t="n">
        <v>533.78690798</v>
      </c>
      <c r="L41" s="20" t="n">
        <v>4.85317052</v>
      </c>
      <c r="M41" s="18" t="s">
        <v>481</v>
      </c>
      <c r="N41" s="20" t="s">
        <v>481</v>
      </c>
      <c r="O41" s="18" t="s">
        <v>481</v>
      </c>
      <c r="P41" s="20" t="s">
        <v>481</v>
      </c>
      <c r="Q41" s="18" t="n">
        <v>399.91015703</v>
      </c>
      <c r="R41" s="20" t="n">
        <v>16.72230739</v>
      </c>
      <c r="S41" s="18" t="s">
        <v>481</v>
      </c>
      <c r="T41" s="20" t="s">
        <v>481</v>
      </c>
      <c r="U41" s="18" t="n">
        <v>386.52357813</v>
      </c>
      <c r="V41" s="20" t="n">
        <v>13.42220412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326.25620448</v>
      </c>
      <c r="F45" s="20" t="n">
        <v>3.42550568</v>
      </c>
      <c r="G45" s="18" t="n">
        <v>350.37432303</v>
      </c>
      <c r="H45" s="20" t="n">
        <v>3.02210294</v>
      </c>
      <c r="I45" s="18" t="n">
        <v>368.62132453</v>
      </c>
      <c r="J45" s="20" t="n">
        <v>4.80682838</v>
      </c>
      <c r="K45" s="18" t="n">
        <v>359.86365272</v>
      </c>
      <c r="L45" s="20" t="n">
        <v>4.46240327</v>
      </c>
      <c r="M45" s="18" t="s">
        <v>481</v>
      </c>
      <c r="N45" s="20" t="s">
        <v>481</v>
      </c>
      <c r="O45" s="18" t="s">
        <v>481</v>
      </c>
      <c r="P45" s="20" t="s">
        <v>481</v>
      </c>
      <c r="Q45" s="18" t="s">
        <v>481</v>
      </c>
      <c r="R45" s="20" t="s">
        <v>481</v>
      </c>
      <c r="S45" s="18" t="n">
        <v>327.7369439</v>
      </c>
      <c r="T45" s="20" t="n">
        <v>19.48376904</v>
      </c>
      <c r="U45" s="18" t="n">
        <v>323.9273812</v>
      </c>
      <c r="V45" s="20" t="n">
        <v>7.03143124</v>
      </c>
    </row>
    <row r="46" spans="1:22">
      <c r="A46" s="15" t="s">
        <v>521</v>
      </c>
      <c r="B46" s="17" t="n">
        <v>23141</v>
      </c>
      <c r="C46" s="18">
        <f>(2121.0/B46*100)</f>
        <v/>
      </c>
      <c r="D46" s="19" t="n">
        <v>21020</v>
      </c>
      <c r="E46" s="18" t="n">
        <v>333.03824183</v>
      </c>
      <c r="F46" s="20" t="n">
        <v>4.57146875</v>
      </c>
      <c r="G46" s="18" t="n">
        <v>398.14131107</v>
      </c>
      <c r="H46" s="20" t="n">
        <v>3.17486685</v>
      </c>
      <c r="I46" s="18" t="n">
        <v>454.34557308</v>
      </c>
      <c r="J46" s="20" t="n">
        <v>3.63979525</v>
      </c>
      <c r="K46" s="18" t="n">
        <v>466.6541461</v>
      </c>
      <c r="L46" s="20" t="n">
        <v>6.04826705</v>
      </c>
      <c r="M46" s="18" t="s">
        <v>481</v>
      </c>
      <c r="N46" s="20" t="s">
        <v>481</v>
      </c>
      <c r="O46" s="18" t="s">
        <v>481</v>
      </c>
      <c r="P46" s="20" t="s">
        <v>481</v>
      </c>
      <c r="Q46" s="18" t="s">
        <v>481</v>
      </c>
      <c r="R46" s="20" t="s">
        <v>481</v>
      </c>
      <c r="S46" s="18" t="s">
        <v>481</v>
      </c>
      <c r="T46" s="20" t="s">
        <v>481</v>
      </c>
      <c r="U46" s="18" t="n">
        <v>372.04310343</v>
      </c>
      <c r="V46" s="20" t="n">
        <v>3.60186618</v>
      </c>
    </row>
    <row r="47" spans="1:22">
      <c r="A47" s="15" t="s">
        <v>522</v>
      </c>
      <c r="B47" s="17" t="n">
        <v>5928</v>
      </c>
      <c r="C47" s="18">
        <f>(347.0/B47*100)</f>
        <v/>
      </c>
      <c r="D47" s="19" t="n">
        <v>5581</v>
      </c>
      <c r="E47" s="18" t="n">
        <v>353.27298722</v>
      </c>
      <c r="F47" s="20" t="n">
        <v>7.1683554</v>
      </c>
      <c r="G47" s="18" t="n">
        <v>420.67797059</v>
      </c>
      <c r="H47" s="20" t="n">
        <v>5.69860064</v>
      </c>
      <c r="I47" s="18" t="n">
        <v>478.20465891</v>
      </c>
      <c r="J47" s="20" t="n">
        <v>4.69694649</v>
      </c>
      <c r="K47" s="18" t="n">
        <v>477.07416162</v>
      </c>
      <c r="L47" s="20" t="n">
        <v>5.54826196</v>
      </c>
      <c r="M47" s="18" t="s">
        <v>481</v>
      </c>
      <c r="N47" s="20" t="s">
        <v>481</v>
      </c>
      <c r="O47" s="18" t="s">
        <v>481</v>
      </c>
      <c r="P47" s="20" t="s">
        <v>481</v>
      </c>
      <c r="Q47" s="18" t="s">
        <v>481</v>
      </c>
      <c r="R47" s="20" t="s">
        <v>481</v>
      </c>
      <c r="S47" s="18" t="s">
        <v>481</v>
      </c>
      <c r="T47" s="20" t="s">
        <v>481</v>
      </c>
      <c r="U47" s="18" t="n">
        <v>333.8921191</v>
      </c>
      <c r="V47" s="20" t="n">
        <v>6.17276594</v>
      </c>
    </row>
    <row r="48" spans="1:22">
      <c r="A48" s="15" t="s">
        <v>523</v>
      </c>
      <c r="B48" s="17" t="n">
        <v>9841</v>
      </c>
      <c r="C48" s="18">
        <f>(8.0/B48*100)</f>
        <v/>
      </c>
      <c r="D48" s="19" t="n">
        <v>9833</v>
      </c>
      <c r="E48" s="18" t="n">
        <v>386.08884185</v>
      </c>
      <c r="F48" s="20" t="n">
        <v>7.50590626</v>
      </c>
      <c r="G48" s="18" t="n">
        <v>428.95472762</v>
      </c>
      <c r="H48" s="20" t="n">
        <v>5.03282334</v>
      </c>
      <c r="I48" s="18" t="n">
        <v>512.5721258</v>
      </c>
      <c r="J48" s="20" t="n">
        <v>4.75102012</v>
      </c>
      <c r="K48" s="18" t="n">
        <v>550.91589132</v>
      </c>
      <c r="L48" s="20" t="n">
        <v>5.5594338</v>
      </c>
      <c r="M48" s="18" t="s">
        <v>481</v>
      </c>
      <c r="N48" s="20" t="s">
        <v>481</v>
      </c>
      <c r="O48" s="18" t="s">
        <v>481</v>
      </c>
      <c r="P48" s="20" t="s">
        <v>481</v>
      </c>
      <c r="Q48" s="18" t="s">
        <v>481</v>
      </c>
      <c r="R48" s="20" t="s">
        <v>481</v>
      </c>
      <c r="S48" s="18" t="s">
        <v>481</v>
      </c>
      <c r="T48" s="20" t="s">
        <v>481</v>
      </c>
      <c r="U48" s="18" t="n">
        <v>423.779946</v>
      </c>
      <c r="V48" s="20" t="n">
        <v>22.55406162</v>
      </c>
    </row>
    <row r="49" spans="1:22">
      <c r="A49" s="15" t="s">
        <v>524</v>
      </c>
      <c r="B49" s="17" t="n">
        <v>6349</v>
      </c>
      <c r="C49" s="18">
        <f>(56.0/B49*100)</f>
        <v/>
      </c>
      <c r="D49" s="19" t="n">
        <v>6293</v>
      </c>
      <c r="E49" s="18" t="n">
        <v>390.99864126</v>
      </c>
      <c r="F49" s="20" t="n">
        <v>3.86691357</v>
      </c>
      <c r="G49" s="18" t="n">
        <v>424.57866857</v>
      </c>
      <c r="H49" s="20" t="n">
        <v>3.33911604</v>
      </c>
      <c r="I49" s="18" t="n">
        <v>458.61692853</v>
      </c>
      <c r="J49" s="20" t="n">
        <v>3.91161346</v>
      </c>
      <c r="K49" s="18" t="n">
        <v>463.82663208</v>
      </c>
      <c r="L49" s="20" t="n">
        <v>6.53049877</v>
      </c>
      <c r="M49" s="18" t="s">
        <v>481</v>
      </c>
      <c r="N49" s="20" t="s">
        <v>481</v>
      </c>
      <c r="O49" s="18" t="s">
        <v>481</v>
      </c>
      <c r="P49" s="20" t="s">
        <v>481</v>
      </c>
      <c r="Q49" s="18" t="s">
        <v>481</v>
      </c>
      <c r="R49" s="20" t="s">
        <v>481</v>
      </c>
      <c r="S49" s="18" t="n">
        <v>351.47622064</v>
      </c>
      <c r="T49" s="20" t="n">
        <v>57.76831</v>
      </c>
      <c r="U49" s="18" t="n">
        <v>337.92053426</v>
      </c>
      <c r="V49" s="20" t="n">
        <v>9.46293412</v>
      </c>
    </row>
    <row r="50" spans="1:22">
      <c r="A50" s="15" t="s">
        <v>525</v>
      </c>
      <c r="B50" s="17" t="n">
        <v>11795</v>
      </c>
      <c r="C50" s="18">
        <f>(344.0/B50*100)</f>
        <v/>
      </c>
      <c r="D50" s="19" t="n">
        <v>11451</v>
      </c>
      <c r="E50" s="18" t="n">
        <v>367.12846866</v>
      </c>
      <c r="F50" s="20" t="n">
        <v>3.77590175</v>
      </c>
      <c r="G50" s="18" t="n">
        <v>422.31483309</v>
      </c>
      <c r="H50" s="20" t="n">
        <v>3.18665371</v>
      </c>
      <c r="I50" s="18" t="n">
        <v>452.59338497</v>
      </c>
      <c r="J50" s="20" t="n">
        <v>3.48214451</v>
      </c>
      <c r="K50" s="18" t="n">
        <v>456.56092597</v>
      </c>
      <c r="L50" s="20" t="n">
        <v>5.85763674</v>
      </c>
      <c r="M50" s="18" t="s">
        <v>481</v>
      </c>
      <c r="N50" s="20" t="s">
        <v>481</v>
      </c>
      <c r="O50" s="18" t="s">
        <v>481</v>
      </c>
      <c r="P50" s="20" t="s">
        <v>481</v>
      </c>
      <c r="Q50" s="18" t="s">
        <v>481</v>
      </c>
      <c r="R50" s="20" t="s">
        <v>481</v>
      </c>
      <c r="S50" s="18" t="s">
        <v>481</v>
      </c>
      <c r="T50" s="20" t="s">
        <v>481</v>
      </c>
      <c r="U50" s="18" t="n">
        <v>354.81124532</v>
      </c>
      <c r="V50" s="20" t="n">
        <v>10.19017591</v>
      </c>
    </row>
    <row r="51" spans="1:22">
      <c r="A51" s="15" t="s">
        <v>526</v>
      </c>
      <c r="B51" s="17" t="n">
        <v>6866</v>
      </c>
      <c r="C51" s="18">
        <f>(114.0/B51*100)</f>
        <v/>
      </c>
      <c r="D51" s="19" t="n">
        <v>6752</v>
      </c>
      <c r="E51" s="18" t="n">
        <v>386.87972788</v>
      </c>
      <c r="F51" s="20" t="n">
        <v>4.41442842</v>
      </c>
      <c r="G51" s="18" t="n">
        <v>418.56788733</v>
      </c>
      <c r="H51" s="20" t="n">
        <v>2.77230279</v>
      </c>
      <c r="I51" s="18" t="n">
        <v>446.75698857</v>
      </c>
      <c r="J51" s="20" t="n">
        <v>3.68248006</v>
      </c>
      <c r="K51" s="18" t="n">
        <v>459.3345797</v>
      </c>
      <c r="L51" s="20" t="n">
        <v>5.44432465</v>
      </c>
      <c r="M51" s="18" t="s">
        <v>481</v>
      </c>
      <c r="N51" s="20" t="s">
        <v>481</v>
      </c>
      <c r="O51" s="18" t="s">
        <v>481</v>
      </c>
      <c r="P51" s="20" t="s">
        <v>481</v>
      </c>
      <c r="Q51" s="18" t="n">
        <v>427.96430568</v>
      </c>
      <c r="R51" s="20" t="n">
        <v>5.20460603</v>
      </c>
      <c r="S51" s="18" t="s">
        <v>481</v>
      </c>
      <c r="T51" s="20" t="s">
        <v>481</v>
      </c>
      <c r="U51" s="18" t="n">
        <v>388.11190044</v>
      </c>
      <c r="V51" s="20" t="n">
        <v>9.726183710000001</v>
      </c>
    </row>
    <row r="52" spans="1:22">
      <c r="A52" s="15" t="s">
        <v>527</v>
      </c>
      <c r="B52" s="17" t="n">
        <v>5809</v>
      </c>
      <c r="C52" s="18">
        <f>(106.0/B52*100)</f>
        <v/>
      </c>
      <c r="D52" s="19" t="n">
        <v>5703</v>
      </c>
      <c r="E52" s="18" t="n">
        <v>432.53259167</v>
      </c>
      <c r="F52" s="20" t="n">
        <v>4.25088411</v>
      </c>
      <c r="G52" s="18" t="n">
        <v>464.32624098</v>
      </c>
      <c r="H52" s="20" t="n">
        <v>3.23351661</v>
      </c>
      <c r="I52" s="18" t="n">
        <v>513.61023385</v>
      </c>
      <c r="J52" s="20" t="n">
        <v>3.37854727</v>
      </c>
      <c r="K52" s="18" t="n">
        <v>540.16261429</v>
      </c>
      <c r="L52" s="20" t="n">
        <v>3.77665533</v>
      </c>
      <c r="M52" s="18" t="s">
        <v>481</v>
      </c>
      <c r="N52" s="20" t="s">
        <v>481</v>
      </c>
      <c r="O52" s="18" t="s">
        <v>481</v>
      </c>
      <c r="P52" s="20" t="s">
        <v>481</v>
      </c>
      <c r="Q52" s="18" t="s">
        <v>481</v>
      </c>
      <c r="R52" s="20" t="s">
        <v>481</v>
      </c>
      <c r="S52" s="18" t="s">
        <v>481</v>
      </c>
      <c r="T52" s="20" t="s">
        <v>481</v>
      </c>
      <c r="U52" s="18" t="n">
        <v>387.10313978</v>
      </c>
      <c r="V52" s="20" t="n">
        <v>8.35535629</v>
      </c>
    </row>
    <row r="53" spans="1:22">
      <c r="A53" s="15" t="s">
        <v>528</v>
      </c>
      <c r="B53" s="17" t="n">
        <v>5571</v>
      </c>
      <c r="C53" s="18">
        <f>(112.0/B53*100)</f>
        <v/>
      </c>
      <c r="D53" s="19" t="n">
        <v>5459</v>
      </c>
      <c r="E53" s="18" t="n">
        <v>397.39590403</v>
      </c>
      <c r="F53" s="20" t="n">
        <v>3.29297498</v>
      </c>
      <c r="G53" s="18" t="n">
        <v>437.77998286</v>
      </c>
      <c r="H53" s="20" t="n">
        <v>2.66011292</v>
      </c>
      <c r="I53" s="18" t="n">
        <v>471.4200013</v>
      </c>
      <c r="J53" s="20" t="n">
        <v>3.06867897</v>
      </c>
      <c r="K53" s="18" t="n">
        <v>492.07381958</v>
      </c>
      <c r="L53" s="20" t="n">
        <v>4.70982014</v>
      </c>
      <c r="M53" s="18" t="s">
        <v>481</v>
      </c>
      <c r="N53" s="20" t="s">
        <v>481</v>
      </c>
      <c r="O53" s="18" t="s">
        <v>481</v>
      </c>
      <c r="P53" s="20" t="s">
        <v>481</v>
      </c>
      <c r="Q53" s="18" t="s">
        <v>481</v>
      </c>
      <c r="R53" s="20" t="s">
        <v>481</v>
      </c>
      <c r="S53" s="18" t="s">
        <v>481</v>
      </c>
      <c r="T53" s="20" t="s">
        <v>481</v>
      </c>
      <c r="U53" s="18" t="n">
        <v>338.50105643</v>
      </c>
      <c r="V53" s="20" t="n">
        <v>5.58230593</v>
      </c>
    </row>
    <row r="54" spans="1:22">
      <c r="A54" s="15" t="s">
        <v>529</v>
      </c>
      <c r="B54" s="17" t="n">
        <v>4740</v>
      </c>
      <c r="C54" s="18">
        <f>(428.0/B54*100)</f>
        <v/>
      </c>
      <c r="D54" s="19" t="n">
        <v>4312</v>
      </c>
      <c r="E54" s="18" t="n">
        <v>331.31526702</v>
      </c>
      <c r="F54" s="20" t="n">
        <v>4.71134251</v>
      </c>
      <c r="G54" s="18" t="n">
        <v>375.05922766</v>
      </c>
      <c r="H54" s="20" t="n">
        <v>3.98606742</v>
      </c>
      <c r="I54" s="18" t="n">
        <v>393.74134248</v>
      </c>
      <c r="J54" s="20" t="n">
        <v>4.64085906</v>
      </c>
      <c r="K54" s="18" t="n">
        <v>368.60975126</v>
      </c>
      <c r="L54" s="20" t="n">
        <v>5.09472713</v>
      </c>
      <c r="M54" s="18" t="s">
        <v>481</v>
      </c>
      <c r="N54" s="20" t="s">
        <v>481</v>
      </c>
      <c r="O54" s="18" t="s">
        <v>481</v>
      </c>
      <c r="P54" s="20" t="s">
        <v>481</v>
      </c>
      <c r="Q54" s="18" t="s">
        <v>481</v>
      </c>
      <c r="R54" s="20" t="s">
        <v>481</v>
      </c>
      <c r="S54" s="18" t="s">
        <v>481</v>
      </c>
      <c r="T54" s="20" t="s">
        <v>481</v>
      </c>
      <c r="U54" s="18" t="n">
        <v>302.62618488</v>
      </c>
      <c r="V54" s="20" t="n">
        <v>5.14914194</v>
      </c>
    </row>
    <row r="55" spans="1:22">
      <c r="A55" s="15" t="s">
        <v>530</v>
      </c>
      <c r="B55" s="17" t="n">
        <v>5316</v>
      </c>
      <c r="C55" s="18">
        <f>(22.0/B55*100)</f>
        <v/>
      </c>
      <c r="D55" s="19" t="n">
        <v>5294</v>
      </c>
      <c r="E55" s="18" t="n">
        <v>363.49753604</v>
      </c>
      <c r="F55" s="20" t="n">
        <v>3.86124194</v>
      </c>
      <c r="G55" s="18" t="n">
        <v>404.63454629</v>
      </c>
      <c r="H55" s="20" t="n">
        <v>3.06322228</v>
      </c>
      <c r="I55" s="18" t="n">
        <v>436.84470616</v>
      </c>
      <c r="J55" s="20" t="n">
        <v>4.40638561</v>
      </c>
      <c r="K55" s="18" t="n">
        <v>443.16888468</v>
      </c>
      <c r="L55" s="20" t="n">
        <v>6.75341297</v>
      </c>
      <c r="M55" s="18" t="s">
        <v>481</v>
      </c>
      <c r="N55" s="20" t="s">
        <v>481</v>
      </c>
      <c r="O55" s="18" t="s">
        <v>481</v>
      </c>
      <c r="P55" s="20" t="s">
        <v>481</v>
      </c>
      <c r="Q55" s="18" t="s">
        <v>481</v>
      </c>
      <c r="R55" s="20" t="s">
        <v>481</v>
      </c>
      <c r="S55" s="18" t="n">
        <v>264.16725105</v>
      </c>
      <c r="T55" s="20" t="n">
        <v>20.71743827</v>
      </c>
      <c r="U55" s="18" t="n">
        <v>296.45438373</v>
      </c>
      <c r="V55" s="20" t="n">
        <v>8.17380822</v>
      </c>
    </row>
    <row r="56" spans="1:22">
      <c r="A56" s="15" t="s">
        <v>531</v>
      </c>
      <c r="B56" s="17" t="n">
        <v>5359</v>
      </c>
      <c r="C56" s="18">
        <f>(77.0/B56*100)</f>
        <v/>
      </c>
      <c r="D56" s="19" t="n">
        <v>5282</v>
      </c>
      <c r="E56" s="18" t="n">
        <v>471.96453543</v>
      </c>
      <c r="F56" s="20" t="n">
        <v>5.10536589</v>
      </c>
      <c r="G56" s="18" t="n">
        <v>491.14733387</v>
      </c>
      <c r="H56" s="20" t="n">
        <v>3.7573496</v>
      </c>
      <c r="I56" s="18" t="n">
        <v>539.54522537</v>
      </c>
      <c r="J56" s="20" t="n">
        <v>2.69262227</v>
      </c>
      <c r="K56" s="18" t="n">
        <v>552.82229224</v>
      </c>
      <c r="L56" s="20" t="n">
        <v>3.84916989</v>
      </c>
      <c r="M56" s="18" t="s">
        <v>481</v>
      </c>
      <c r="N56" s="20" t="s">
        <v>481</v>
      </c>
      <c r="O56" s="18" t="s">
        <v>481</v>
      </c>
      <c r="P56" s="20" t="s">
        <v>481</v>
      </c>
      <c r="Q56" s="18" t="s">
        <v>481</v>
      </c>
      <c r="R56" s="20" t="s">
        <v>481</v>
      </c>
      <c r="S56" s="18" t="s">
        <v>481</v>
      </c>
      <c r="T56" s="20" t="s">
        <v>481</v>
      </c>
      <c r="U56" s="18" t="n">
        <v>427.89735878</v>
      </c>
      <c r="V56" s="20" t="n">
        <v>15.6851416</v>
      </c>
    </row>
    <row r="57" spans="1:22">
      <c r="A57" s="15" t="s">
        <v>532</v>
      </c>
      <c r="B57" s="17" t="n">
        <v>6513</v>
      </c>
      <c r="C57" s="18">
        <f>(0.0/B57*100)</f>
        <v/>
      </c>
      <c r="D57" s="19" t="n">
        <v>6513</v>
      </c>
      <c r="E57" s="18" t="n">
        <v>360.12393581</v>
      </c>
      <c r="F57" s="20" t="n">
        <v>4.21961712</v>
      </c>
      <c r="G57" s="18" t="n">
        <v>397.83440197</v>
      </c>
      <c r="H57" s="20" t="n">
        <v>2.61089502</v>
      </c>
      <c r="I57" s="18" t="n">
        <v>432.39807373</v>
      </c>
      <c r="J57" s="20" t="n">
        <v>4.44706439</v>
      </c>
      <c r="K57" s="18" t="n">
        <v>418.7107736</v>
      </c>
      <c r="L57" s="20" t="n">
        <v>6.76398403</v>
      </c>
      <c r="M57" s="18" t="s">
        <v>481</v>
      </c>
      <c r="N57" s="20" t="s">
        <v>481</v>
      </c>
      <c r="O57" s="18" t="s">
        <v>481</v>
      </c>
      <c r="P57" s="20" t="s">
        <v>481</v>
      </c>
      <c r="Q57" s="18" t="s">
        <v>481</v>
      </c>
      <c r="R57" s="20" t="s">
        <v>481</v>
      </c>
      <c r="S57" s="18" t="n">
        <v>314.2611177</v>
      </c>
      <c r="T57" s="20" t="n">
        <v>26.14582704</v>
      </c>
      <c r="U57" s="18" t="n">
        <v>362.98065716</v>
      </c>
      <c r="V57" s="20" t="n">
        <v>9.198603159999999</v>
      </c>
    </row>
    <row r="58" spans="1:22">
      <c r="A58" s="15" t="s">
        <v>533</v>
      </c>
      <c r="B58" s="17" t="n">
        <v>7267</v>
      </c>
      <c r="C58" s="18">
        <f>(10.0/B58*100)</f>
        <v/>
      </c>
      <c r="D58" s="19" t="n">
        <v>7257</v>
      </c>
      <c r="E58" s="18" t="n">
        <v>356.08205527</v>
      </c>
      <c r="F58" s="20" t="n">
        <v>3.468043</v>
      </c>
      <c r="G58" s="18" t="n">
        <v>396.22159945</v>
      </c>
      <c r="H58" s="20" t="n">
        <v>3.54584287</v>
      </c>
      <c r="I58" s="18" t="n">
        <v>427.37563384</v>
      </c>
      <c r="J58" s="20" t="n">
        <v>3.30418267</v>
      </c>
      <c r="K58" s="18" t="n">
        <v>458.55678209</v>
      </c>
      <c r="L58" s="20" t="n">
        <v>3.35010148</v>
      </c>
      <c r="M58" s="18" t="s">
        <v>481</v>
      </c>
      <c r="N58" s="20" t="s">
        <v>481</v>
      </c>
      <c r="O58" s="18" t="s">
        <v>481</v>
      </c>
      <c r="P58" s="20" t="s">
        <v>481</v>
      </c>
      <c r="Q58" s="18" t="s">
        <v>481</v>
      </c>
      <c r="R58" s="20" t="s">
        <v>481</v>
      </c>
      <c r="S58" s="18" t="n">
        <v>269.36387623</v>
      </c>
      <c r="T58" s="20" t="n">
        <v>19.24491321</v>
      </c>
      <c r="U58" s="18" t="n">
        <v>302.55978281</v>
      </c>
      <c r="V58" s="20" t="n">
        <v>14.40933451</v>
      </c>
    </row>
    <row r="59" spans="1:22">
      <c r="A59" s="15" t="s">
        <v>534</v>
      </c>
      <c r="B59" s="17" t="n">
        <v>4826</v>
      </c>
      <c r="C59" s="18">
        <f>(26.0/B59*100)</f>
        <v/>
      </c>
      <c r="D59" s="19" t="n">
        <v>4800</v>
      </c>
      <c r="E59" s="18" t="n">
        <v>301.15192626</v>
      </c>
      <c r="F59" s="20" t="n">
        <v>2.98491106</v>
      </c>
      <c r="G59" s="18" t="n">
        <v>340.45328921</v>
      </c>
      <c r="H59" s="20" t="n">
        <v>3.35128961</v>
      </c>
      <c r="I59" s="18" t="n">
        <v>377.92662406</v>
      </c>
      <c r="J59" s="20" t="n">
        <v>2.69159438</v>
      </c>
      <c r="K59" s="18" t="n">
        <v>380.10153395</v>
      </c>
      <c r="L59" s="20" t="n">
        <v>3.36790619</v>
      </c>
      <c r="M59" s="18" t="s">
        <v>481</v>
      </c>
      <c r="N59" s="20" t="s">
        <v>481</v>
      </c>
      <c r="O59" s="18" t="s">
        <v>481</v>
      </c>
      <c r="P59" s="20" t="s">
        <v>481</v>
      </c>
      <c r="Q59" s="18" t="n">
        <v>202.4832</v>
      </c>
      <c r="R59" s="20" t="n">
        <v>35.99843812</v>
      </c>
      <c r="S59" s="18" t="n">
        <v>266.99973074</v>
      </c>
      <c r="T59" s="20" t="n">
        <v>13.51722356</v>
      </c>
      <c r="U59" s="18" t="n">
        <v>284.51217969</v>
      </c>
      <c r="V59" s="20" t="n">
        <v>10.23847345</v>
      </c>
    </row>
    <row r="60" spans="1:22">
      <c r="A60" s="15" t="s">
        <v>535</v>
      </c>
      <c r="B60" s="17" t="n">
        <v>4546</v>
      </c>
      <c r="C60" s="18">
        <f>(15.0/B60*100)</f>
        <v/>
      </c>
      <c r="D60" s="19" t="n">
        <v>4531</v>
      </c>
      <c r="E60" s="18" t="n">
        <v>257.69612747</v>
      </c>
      <c r="F60" s="20" t="n">
        <v>6.51602849</v>
      </c>
      <c r="G60" s="18" t="n">
        <v>328.58628749</v>
      </c>
      <c r="H60" s="20" t="n">
        <v>5.91797517</v>
      </c>
      <c r="I60" s="18" t="n">
        <v>371.38842452</v>
      </c>
      <c r="J60" s="20" t="n">
        <v>5.587434</v>
      </c>
      <c r="K60" s="18" t="n">
        <v>390.68492604</v>
      </c>
      <c r="L60" s="20" t="n">
        <v>6.81752214</v>
      </c>
      <c r="M60" s="18" t="s">
        <v>481</v>
      </c>
      <c r="N60" s="20" t="s">
        <v>481</v>
      </c>
      <c r="O60" s="18" t="s">
        <v>481</v>
      </c>
      <c r="P60" s="20" t="s">
        <v>481</v>
      </c>
      <c r="Q60" s="18" t="s">
        <v>481</v>
      </c>
      <c r="R60" s="20" t="s">
        <v>481</v>
      </c>
      <c r="S60" s="18" t="n">
        <v>241.19374104</v>
      </c>
      <c r="T60" s="20" t="n">
        <v>27.87084338</v>
      </c>
      <c r="U60" s="18" t="n">
        <v>301.074776</v>
      </c>
      <c r="V60" s="20" t="n">
        <v>9.960545529999999</v>
      </c>
    </row>
    <row r="61" spans="1:22">
      <c r="A61" s="15" t="s">
        <v>536</v>
      </c>
      <c r="B61" s="17" t="n">
        <v>6525</v>
      </c>
      <c r="C61" s="18">
        <f>(166.0/B61*100)</f>
        <v/>
      </c>
      <c r="D61" s="19" t="n">
        <v>6359</v>
      </c>
      <c r="E61" s="18" t="n">
        <v>403.09231356</v>
      </c>
      <c r="F61" s="20" t="n">
        <v>4.51283752</v>
      </c>
      <c r="G61" s="18" t="n">
        <v>447.46011163</v>
      </c>
      <c r="H61" s="20" t="n">
        <v>2.95751902</v>
      </c>
      <c r="I61" s="18" t="n">
        <v>488.77306678</v>
      </c>
      <c r="J61" s="20" t="n">
        <v>3.23215994</v>
      </c>
      <c r="K61" s="18" t="n">
        <v>516.05428677</v>
      </c>
      <c r="L61" s="20" t="n">
        <v>3.96824403</v>
      </c>
      <c r="M61" s="18" t="s">
        <v>481</v>
      </c>
      <c r="N61" s="20" t="s">
        <v>481</v>
      </c>
      <c r="O61" s="18" t="s">
        <v>481</v>
      </c>
      <c r="P61" s="20" t="s">
        <v>481</v>
      </c>
      <c r="Q61" s="18" t="s">
        <v>481</v>
      </c>
      <c r="R61" s="20" t="s">
        <v>481</v>
      </c>
      <c r="S61" s="18" t="s">
        <v>481</v>
      </c>
      <c r="T61" s="20" t="s">
        <v>481</v>
      </c>
      <c r="U61" s="18" t="n">
        <v>363.17966857</v>
      </c>
      <c r="V61" s="20" t="n">
        <v>8.731153450000001</v>
      </c>
    </row>
    <row r="62" spans="1:22">
      <c r="A62" s="15" t="s">
        <v>537</v>
      </c>
      <c r="B62" s="17" t="n">
        <v>4476</v>
      </c>
      <c r="C62" s="18">
        <f>(3.0/B62*100)</f>
        <v/>
      </c>
      <c r="D62" s="19" t="n">
        <v>4473</v>
      </c>
      <c r="E62" s="18" t="n">
        <v>432.83327243</v>
      </c>
      <c r="F62" s="20" t="n">
        <v>5.45356461</v>
      </c>
      <c r="G62" s="18" t="n">
        <v>473.5809679</v>
      </c>
      <c r="H62" s="20" t="n">
        <v>2.90850097</v>
      </c>
      <c r="I62" s="18" t="n">
        <v>521.5774668</v>
      </c>
      <c r="J62" s="20" t="n">
        <v>2.01032495</v>
      </c>
      <c r="K62" s="18" t="n">
        <v>534.67962034</v>
      </c>
      <c r="L62" s="20" t="n">
        <v>3.27273015</v>
      </c>
      <c r="M62" s="18" t="s">
        <v>481</v>
      </c>
      <c r="N62" s="20" t="s">
        <v>481</v>
      </c>
      <c r="O62" s="18" t="s">
        <v>481</v>
      </c>
      <c r="P62" s="20" t="s">
        <v>481</v>
      </c>
      <c r="Q62" s="18" t="s">
        <v>481</v>
      </c>
      <c r="R62" s="20" t="s">
        <v>481</v>
      </c>
      <c r="S62" s="18" t="s">
        <v>481</v>
      </c>
      <c r="T62" s="20" t="s">
        <v>481</v>
      </c>
      <c r="U62" s="18" t="n">
        <v>428.93762464</v>
      </c>
      <c r="V62" s="20" t="n">
        <v>25.38442437</v>
      </c>
    </row>
    <row r="63" spans="1:22">
      <c r="A63" s="15" t="s">
        <v>538</v>
      </c>
      <c r="B63" s="17" t="n">
        <v>5324</v>
      </c>
      <c r="C63" s="18">
        <f>(13.0/B63*100)</f>
        <v/>
      </c>
      <c r="D63" s="19" t="n">
        <v>5311</v>
      </c>
      <c r="E63" s="18" t="n">
        <v>292.14749084</v>
      </c>
      <c r="F63" s="20" t="n">
        <v>4.27192093</v>
      </c>
      <c r="G63" s="18" t="n">
        <v>336.98144522</v>
      </c>
      <c r="H63" s="20" t="n">
        <v>3.15608183</v>
      </c>
      <c r="I63" s="18" t="n">
        <v>383.49210577</v>
      </c>
      <c r="J63" s="20" t="n">
        <v>3.27793441</v>
      </c>
      <c r="K63" s="18" t="n">
        <v>407.2555986</v>
      </c>
      <c r="L63" s="20" t="n">
        <v>3.34244926</v>
      </c>
      <c r="M63" s="18" t="s">
        <v>481</v>
      </c>
      <c r="N63" s="20" t="s">
        <v>481</v>
      </c>
      <c r="O63" s="18" t="s">
        <v>481</v>
      </c>
      <c r="P63" s="20" t="s">
        <v>481</v>
      </c>
      <c r="Q63" s="18" t="s">
        <v>481</v>
      </c>
      <c r="R63" s="20" t="s">
        <v>481</v>
      </c>
      <c r="S63" s="18" t="n">
        <v>217.27235073</v>
      </c>
      <c r="T63" s="20" t="n">
        <v>39.96556128</v>
      </c>
      <c r="U63" s="18" t="n">
        <v>292.497539</v>
      </c>
      <c r="V63" s="20" t="n">
        <v>6.65533779</v>
      </c>
    </row>
    <row r="64" spans="1:22">
      <c r="A64" s="15" t="s">
        <v>539</v>
      </c>
      <c r="B64" s="17" t="n">
        <v>3634</v>
      </c>
      <c r="C64" s="18">
        <f>(3.0/B64*100)</f>
        <v/>
      </c>
      <c r="D64" s="19" t="n">
        <v>3631</v>
      </c>
      <c r="E64" s="18" t="n">
        <v>324.32117249</v>
      </c>
      <c r="F64" s="20" t="n">
        <v>6.63332675</v>
      </c>
      <c r="G64" s="18" t="n">
        <v>390.13786991</v>
      </c>
      <c r="H64" s="20" t="n">
        <v>4.73024911</v>
      </c>
      <c r="I64" s="18" t="n">
        <v>457.64542597</v>
      </c>
      <c r="J64" s="20" t="n">
        <v>3.41824724</v>
      </c>
      <c r="K64" s="18" t="n">
        <v>506.43567558</v>
      </c>
      <c r="L64" s="20" t="n">
        <v>2.93467929</v>
      </c>
      <c r="M64" s="18" t="s">
        <v>481</v>
      </c>
      <c r="N64" s="20" t="s">
        <v>481</v>
      </c>
      <c r="O64" s="18" t="s">
        <v>481</v>
      </c>
      <c r="P64" s="20" t="s">
        <v>481</v>
      </c>
      <c r="Q64" s="18" t="s">
        <v>481</v>
      </c>
      <c r="R64" s="20" t="s">
        <v>481</v>
      </c>
      <c r="S64" s="18" t="n">
        <v>288.6872</v>
      </c>
      <c r="T64" s="20" t="n">
        <v>26.69858308</v>
      </c>
      <c r="U64" s="18" t="n">
        <v>273.70402643</v>
      </c>
      <c r="V64" s="20" t="n">
        <v>9.406275900000001</v>
      </c>
    </row>
    <row r="65" spans="1:22">
      <c r="A65" s="15" t="s">
        <v>540</v>
      </c>
      <c r="B65" s="17" t="n">
        <v>5325</v>
      </c>
      <c r="C65" s="18">
        <f>(14.0/B65*100)</f>
        <v/>
      </c>
      <c r="D65" s="19" t="n">
        <v>5311</v>
      </c>
      <c r="E65" s="18" t="n">
        <v>359.81136405</v>
      </c>
      <c r="F65" s="20" t="n">
        <v>4.6929202</v>
      </c>
      <c r="G65" s="18" t="n">
        <v>402.50297132</v>
      </c>
      <c r="H65" s="20" t="n">
        <v>3.37871625</v>
      </c>
      <c r="I65" s="18" t="n">
        <v>442.36867117</v>
      </c>
      <c r="J65" s="20" t="n">
        <v>3.58012401</v>
      </c>
      <c r="K65" s="18" t="n">
        <v>455.74586711</v>
      </c>
      <c r="L65" s="20" t="n">
        <v>4.44931891</v>
      </c>
      <c r="M65" s="18" t="s">
        <v>481</v>
      </c>
      <c r="N65" s="20" t="s">
        <v>481</v>
      </c>
      <c r="O65" s="18" t="s">
        <v>481</v>
      </c>
      <c r="P65" s="20" t="s">
        <v>481</v>
      </c>
      <c r="Q65" s="18" t="n">
        <v>307.13689205</v>
      </c>
      <c r="R65" s="20" t="n">
        <v>29.58035258</v>
      </c>
      <c r="S65" s="18" t="s">
        <v>481</v>
      </c>
      <c r="T65" s="20" t="s">
        <v>481</v>
      </c>
      <c r="U65" s="18" t="n">
        <v>314.80082458</v>
      </c>
      <c r="V65" s="20" t="n">
        <v>8.15148924</v>
      </c>
    </row>
    <row r="66" spans="1:22">
      <c r="A66" s="15" t="s">
        <v>541</v>
      </c>
      <c r="B66" s="17" t="n">
        <v>5665</v>
      </c>
      <c r="C66" s="18">
        <f>(89.0/B66*100)</f>
        <v/>
      </c>
      <c r="D66" s="19" t="n">
        <v>5576</v>
      </c>
      <c r="E66" s="18" t="n">
        <v>382.11554335</v>
      </c>
      <c r="F66" s="20" t="n">
        <v>3.66653342</v>
      </c>
      <c r="G66" s="18" t="n">
        <v>418.6435743</v>
      </c>
      <c r="H66" s="20" t="n">
        <v>2.51579677</v>
      </c>
      <c r="I66" s="18" t="n">
        <v>455.96580419</v>
      </c>
      <c r="J66" s="20" t="n">
        <v>2.59658427</v>
      </c>
      <c r="K66" s="18" t="n">
        <v>480.68912869</v>
      </c>
      <c r="L66" s="20" t="n">
        <v>3.26274537</v>
      </c>
      <c r="M66" s="18" t="s">
        <v>481</v>
      </c>
      <c r="N66" s="20" t="s">
        <v>481</v>
      </c>
      <c r="O66" s="18" t="s">
        <v>481</v>
      </c>
      <c r="P66" s="20" t="s">
        <v>481</v>
      </c>
      <c r="Q66" s="18" t="s">
        <v>481</v>
      </c>
      <c r="R66" s="20" t="s">
        <v>481</v>
      </c>
      <c r="S66" s="18" t="s">
        <v>481</v>
      </c>
      <c r="T66" s="20" t="s">
        <v>481</v>
      </c>
      <c r="U66" s="18" t="n">
        <v>345.45981253</v>
      </c>
      <c r="V66" s="20" t="n">
        <v>3.41595354</v>
      </c>
    </row>
    <row r="67" spans="1:22">
      <c r="A67" s="15" t="s">
        <v>542</v>
      </c>
      <c r="B67" s="17" t="n">
        <v>6971</v>
      </c>
      <c r="C67" s="18">
        <f>(820.0/B67*100)</f>
        <v/>
      </c>
      <c r="D67" s="19" t="n">
        <v>6151</v>
      </c>
      <c r="E67" s="18" t="n">
        <v>335.05372478</v>
      </c>
      <c r="F67" s="20" t="n">
        <v>4.78247059</v>
      </c>
      <c r="G67" s="18" t="n">
        <v>393.89256712</v>
      </c>
      <c r="H67" s="20" t="n">
        <v>3.33596916</v>
      </c>
      <c r="I67" s="18" t="n">
        <v>429.47148727</v>
      </c>
      <c r="J67" s="20" t="n">
        <v>3.31842793</v>
      </c>
      <c r="K67" s="18" t="n">
        <v>431.99981771</v>
      </c>
      <c r="L67" s="20" t="n">
        <v>4.52841903</v>
      </c>
      <c r="M67" s="18" t="s">
        <v>481</v>
      </c>
      <c r="N67" s="20" t="s">
        <v>481</v>
      </c>
      <c r="O67" s="18" t="s">
        <v>481</v>
      </c>
      <c r="P67" s="20" t="s">
        <v>481</v>
      </c>
      <c r="Q67" s="18" t="s">
        <v>481</v>
      </c>
      <c r="R67" s="20" t="s">
        <v>481</v>
      </c>
      <c r="S67" s="18" t="s">
        <v>481</v>
      </c>
      <c r="T67" s="20" t="s">
        <v>481</v>
      </c>
      <c r="U67" s="18" t="n">
        <v>319.37852364</v>
      </c>
      <c r="V67" s="20" t="n">
        <v>8.742159579999999</v>
      </c>
    </row>
    <row r="68" spans="1:22">
      <c r="A68" s="15" t="s">
        <v>543</v>
      </c>
      <c r="B68" s="17" t="n">
        <v>12083</v>
      </c>
      <c r="C68" s="18">
        <f>(31.0/B68*100)</f>
        <v/>
      </c>
      <c r="D68" s="19" t="n">
        <v>12052</v>
      </c>
      <c r="E68" s="18" t="n">
        <v>338.39937965</v>
      </c>
      <c r="F68" s="20" t="n">
        <v>2.68212507</v>
      </c>
      <c r="G68" s="18" t="n">
        <v>381.36323887</v>
      </c>
      <c r="H68" s="20" t="n">
        <v>1.91055246</v>
      </c>
      <c r="I68" s="18" t="n">
        <v>428.78278945</v>
      </c>
      <c r="J68" s="20" t="n">
        <v>2.08501264</v>
      </c>
      <c r="K68" s="18" t="n">
        <v>473.035187</v>
      </c>
      <c r="L68" s="20" t="n">
        <v>2.36157831</v>
      </c>
      <c r="M68" s="18" t="s">
        <v>481</v>
      </c>
      <c r="N68" s="20" t="s">
        <v>481</v>
      </c>
      <c r="O68" s="18" t="s">
        <v>481</v>
      </c>
      <c r="P68" s="20" t="s">
        <v>481</v>
      </c>
      <c r="Q68" s="18" t="s">
        <v>481</v>
      </c>
      <c r="R68" s="20" t="s">
        <v>481</v>
      </c>
      <c r="S68" s="18" t="s">
        <v>481</v>
      </c>
      <c r="T68" s="20" t="s">
        <v>481</v>
      </c>
      <c r="U68" s="18" t="n">
        <v>312.0404411</v>
      </c>
      <c r="V68" s="20" t="n">
        <v>2.68896681</v>
      </c>
    </row>
    <row r="69" spans="1:22">
      <c r="A69" s="15" t="s">
        <v>544</v>
      </c>
      <c r="B69" s="17" t="n">
        <v>4876</v>
      </c>
      <c r="C69" s="18">
        <f>(0.0/B69*100)</f>
        <v/>
      </c>
      <c r="D69" s="19" t="n">
        <v>4876</v>
      </c>
      <c r="E69" s="18" t="n">
        <v>394.11826748</v>
      </c>
      <c r="F69" s="20" t="n">
        <v>4.92471424</v>
      </c>
      <c r="G69" s="18" t="n">
        <v>433.12504359</v>
      </c>
      <c r="H69" s="20" t="n">
        <v>4.21898853</v>
      </c>
      <c r="I69" s="18" t="n">
        <v>461.47461353</v>
      </c>
      <c r="J69" s="20" t="n">
        <v>5.11276829</v>
      </c>
      <c r="K69" s="18" t="n">
        <v>465.19978852</v>
      </c>
      <c r="L69" s="20" t="n">
        <v>7.61646975</v>
      </c>
      <c r="M69" s="18" t="s">
        <v>481</v>
      </c>
      <c r="N69" s="20" t="s">
        <v>481</v>
      </c>
      <c r="O69" s="18" t="s">
        <v>481</v>
      </c>
      <c r="P69" s="20" t="s">
        <v>481</v>
      </c>
      <c r="Q69" s="18" t="s">
        <v>481</v>
      </c>
      <c r="R69" s="20" t="s">
        <v>481</v>
      </c>
      <c r="S69" s="18" t="s">
        <v>481</v>
      </c>
      <c r="T69" s="20" t="s">
        <v>481</v>
      </c>
      <c r="U69" s="18" t="n">
        <v>338.20548569</v>
      </c>
      <c r="V69" s="20" t="n">
        <v>47.91247217</v>
      </c>
    </row>
    <row r="70" spans="1:22">
      <c r="A70" s="15" t="s">
        <v>545</v>
      </c>
      <c r="B70" s="17" t="n">
        <v>6036</v>
      </c>
      <c r="C70" s="18">
        <f>(223.0/B70*100)</f>
        <v/>
      </c>
      <c r="D70" s="19" t="n">
        <v>5813</v>
      </c>
      <c r="E70" s="18" t="n">
        <v>448.77701434</v>
      </c>
      <c r="F70" s="20" t="n">
        <v>6.35251133</v>
      </c>
      <c r="G70" s="18" t="n">
        <v>485.40763344</v>
      </c>
      <c r="H70" s="20" t="n">
        <v>3.98671086</v>
      </c>
      <c r="I70" s="18" t="n">
        <v>513.34399071</v>
      </c>
      <c r="J70" s="20" t="n">
        <v>3.06482945</v>
      </c>
      <c r="K70" s="18" t="n">
        <v>523.56682878</v>
      </c>
      <c r="L70" s="20" t="n">
        <v>4.54258799</v>
      </c>
      <c r="M70" s="18" t="s">
        <v>481</v>
      </c>
      <c r="N70" s="20" t="s">
        <v>481</v>
      </c>
      <c r="O70" s="18" t="s">
        <v>481</v>
      </c>
      <c r="P70" s="20" t="s">
        <v>481</v>
      </c>
      <c r="Q70" s="18" t="s">
        <v>481</v>
      </c>
      <c r="R70" s="20" t="s">
        <v>481</v>
      </c>
      <c r="S70" s="18" t="s">
        <v>481</v>
      </c>
      <c r="T70" s="20" t="s">
        <v>481</v>
      </c>
      <c r="U70" s="18" t="n">
        <v>428.64126735</v>
      </c>
      <c r="V70" s="20" t="n">
        <v>9.764395029999999</v>
      </c>
    </row>
    <row r="71" spans="1:22">
      <c r="A71" s="15" t="s">
        <v>546</v>
      </c>
      <c r="B71" s="17" t="n">
        <v>6115</v>
      </c>
      <c r="C71" s="18">
        <f>(35.0/B71*100)</f>
        <v/>
      </c>
      <c r="D71" s="19" t="n">
        <v>6080</v>
      </c>
      <c r="E71" s="18" t="n">
        <v>412.99807286</v>
      </c>
      <c r="F71" s="20" t="n">
        <v>6.05588976</v>
      </c>
      <c r="G71" s="18" t="n">
        <v>457.18384808</v>
      </c>
      <c r="H71" s="20" t="n">
        <v>3.94697972</v>
      </c>
      <c r="I71" s="18" t="n">
        <v>537.52630584</v>
      </c>
      <c r="J71" s="20" t="n">
        <v>2.09399455</v>
      </c>
      <c r="K71" s="18" t="n">
        <v>572.45631857</v>
      </c>
      <c r="L71" s="20" t="n">
        <v>2.50224002</v>
      </c>
      <c r="M71" s="18" t="s">
        <v>481</v>
      </c>
      <c r="N71" s="20" t="s">
        <v>481</v>
      </c>
      <c r="O71" s="18" t="s">
        <v>481</v>
      </c>
      <c r="P71" s="20" t="s">
        <v>481</v>
      </c>
      <c r="Q71" s="18" t="s">
        <v>481</v>
      </c>
      <c r="R71" s="20" t="s">
        <v>481</v>
      </c>
      <c r="S71" s="18" t="s">
        <v>481</v>
      </c>
      <c r="T71" s="20" t="s">
        <v>481</v>
      </c>
      <c r="U71" s="18" t="n">
        <v>405.71845932</v>
      </c>
      <c r="V71" s="20" t="n">
        <v>16.60093859</v>
      </c>
    </row>
    <row r="72" spans="1:22">
      <c r="A72" s="15" t="s">
        <v>547</v>
      </c>
      <c r="B72" s="17" t="n">
        <v>7708</v>
      </c>
      <c r="C72" s="18">
        <f>(5.0/B72*100)</f>
        <v/>
      </c>
      <c r="D72" s="19" t="n">
        <v>7703</v>
      </c>
      <c r="E72" s="18" t="n">
        <v>379.41440083</v>
      </c>
      <c r="F72" s="20" t="n">
        <v>6.50565066</v>
      </c>
      <c r="G72" s="18" t="n">
        <v>432.34190155</v>
      </c>
      <c r="H72" s="20" t="n">
        <v>3.75865968</v>
      </c>
      <c r="I72" s="18" t="n">
        <v>511.82002459</v>
      </c>
      <c r="J72" s="20" t="n">
        <v>2.33430722</v>
      </c>
      <c r="K72" s="18" t="n">
        <v>542.82350616</v>
      </c>
      <c r="L72" s="20" t="n">
        <v>3.75254048</v>
      </c>
      <c r="M72" s="18" t="s">
        <v>481</v>
      </c>
      <c r="N72" s="20" t="s">
        <v>481</v>
      </c>
      <c r="O72" s="18" t="s">
        <v>481</v>
      </c>
      <c r="P72" s="20" t="s">
        <v>481</v>
      </c>
      <c r="Q72" s="18" t="s">
        <v>481</v>
      </c>
      <c r="R72" s="20" t="s">
        <v>481</v>
      </c>
      <c r="S72" s="18" t="s">
        <v>481</v>
      </c>
      <c r="T72" s="20" t="s">
        <v>481</v>
      </c>
      <c r="U72" s="18" t="n">
        <v>359.91180958</v>
      </c>
      <c r="V72" s="20" t="n">
        <v>32.81213113</v>
      </c>
    </row>
    <row r="73" spans="1:22">
      <c r="A73" s="15" t="s">
        <v>548</v>
      </c>
      <c r="B73" s="17" t="n">
        <v>8249</v>
      </c>
      <c r="C73" s="18">
        <f>(193.0/B73*100)</f>
        <v/>
      </c>
      <c r="D73" s="19" t="n">
        <v>8056</v>
      </c>
      <c r="E73" s="18" t="n">
        <v>341.72300765</v>
      </c>
      <c r="F73" s="20" t="n">
        <v>4.82033388</v>
      </c>
      <c r="G73" s="18" t="n">
        <v>384.5552971</v>
      </c>
      <c r="H73" s="20" t="n">
        <v>3.24342585</v>
      </c>
      <c r="I73" s="18" t="n">
        <v>423.29687006</v>
      </c>
      <c r="J73" s="20" t="n">
        <v>3.47049843</v>
      </c>
      <c r="K73" s="18" t="n">
        <v>439.24442851</v>
      </c>
      <c r="L73" s="20" t="n">
        <v>5.2269051</v>
      </c>
      <c r="M73" s="18" t="s">
        <v>481</v>
      </c>
      <c r="N73" s="20" t="s">
        <v>481</v>
      </c>
      <c r="O73" s="18" t="s">
        <v>481</v>
      </c>
      <c r="P73" s="20" t="s">
        <v>481</v>
      </c>
      <c r="Q73" s="18" t="s">
        <v>481</v>
      </c>
      <c r="R73" s="20" t="s">
        <v>481</v>
      </c>
      <c r="S73" s="18" t="s">
        <v>481</v>
      </c>
      <c r="T73" s="20" t="s">
        <v>481</v>
      </c>
      <c r="U73" s="18" t="n">
        <v>349.64756843</v>
      </c>
      <c r="V73" s="20" t="n">
        <v>8.49118086</v>
      </c>
    </row>
    <row r="74" spans="1:22">
      <c r="A74" s="15" t="s">
        <v>549</v>
      </c>
      <c r="B74" s="17" t="n">
        <v>4692</v>
      </c>
      <c r="C74" s="18">
        <f>(82.0/B74*100)</f>
        <v/>
      </c>
      <c r="D74" s="19" t="n">
        <v>4610</v>
      </c>
      <c r="E74" s="18" t="n">
        <v>364.13858014</v>
      </c>
      <c r="F74" s="20" t="n">
        <v>4.4787286</v>
      </c>
      <c r="G74" s="18" t="n">
        <v>405.0811381</v>
      </c>
      <c r="H74" s="20" t="n">
        <v>3.44534363</v>
      </c>
      <c r="I74" s="18" t="n">
        <v>460.00517241</v>
      </c>
      <c r="J74" s="20" t="n">
        <v>3.12261933</v>
      </c>
      <c r="K74" s="18" t="n">
        <v>482.10560536</v>
      </c>
      <c r="L74" s="20" t="n">
        <v>3.34688162</v>
      </c>
      <c r="M74" s="18" t="s">
        <v>481</v>
      </c>
      <c r="N74" s="20" t="s">
        <v>481</v>
      </c>
      <c r="O74" s="18" t="s">
        <v>481</v>
      </c>
      <c r="P74" s="20" t="s">
        <v>481</v>
      </c>
      <c r="Q74" s="18" t="s">
        <v>481</v>
      </c>
      <c r="R74" s="20" t="s">
        <v>481</v>
      </c>
      <c r="S74" s="18" t="n">
        <v>393.86793516</v>
      </c>
      <c r="T74" s="20" t="n">
        <v>34.92726471</v>
      </c>
      <c r="U74" s="18" t="n">
        <v>332.08189848</v>
      </c>
      <c r="V74" s="20" t="n">
        <v>6.00759575</v>
      </c>
    </row>
    <row r="75" spans="1:22">
      <c r="A75" s="15" t="s">
        <v>550</v>
      </c>
      <c r="B75" s="17" t="n">
        <v>5375</v>
      </c>
      <c r="C75" s="18">
        <f>(294.0/B75*100)</f>
        <v/>
      </c>
      <c r="D75" s="19" t="n">
        <v>5081</v>
      </c>
      <c r="E75" s="18" t="n">
        <v>330.9818389</v>
      </c>
      <c r="F75" s="20" t="n">
        <v>3.84402109</v>
      </c>
      <c r="G75" s="18" t="n">
        <v>370.74985322</v>
      </c>
      <c r="H75" s="20" t="n">
        <v>3.58428822</v>
      </c>
      <c r="I75" s="18" t="n">
        <v>383.25181811</v>
      </c>
      <c r="J75" s="20" t="n">
        <v>4.04023174</v>
      </c>
      <c r="K75" s="18" t="n">
        <v>388.63166747</v>
      </c>
      <c r="L75" s="20" t="n">
        <v>5.3651584</v>
      </c>
      <c r="M75" s="18" t="s">
        <v>481</v>
      </c>
      <c r="N75" s="20" t="s">
        <v>481</v>
      </c>
      <c r="O75" s="18" t="s">
        <v>481</v>
      </c>
      <c r="P75" s="20" t="s">
        <v>481</v>
      </c>
      <c r="Q75" s="18" t="s">
        <v>481</v>
      </c>
      <c r="R75" s="20" t="s">
        <v>481</v>
      </c>
      <c r="S75" s="18" t="s">
        <v>481</v>
      </c>
      <c r="T75" s="20" t="s">
        <v>481</v>
      </c>
      <c r="U75" s="18" t="n">
        <v>320.08586228</v>
      </c>
      <c r="V75" s="20" t="n">
        <v>5.91624869</v>
      </c>
    </row>
    <row r="76" spans="1:22">
      <c r="A76" s="15" t="s">
        <v>551</v>
      </c>
      <c r="B76" s="17" t="n">
        <v>14167</v>
      </c>
      <c r="C76" s="18">
        <f>(235.0/B76*100)</f>
        <v/>
      </c>
      <c r="D76" s="19" t="n">
        <v>13932</v>
      </c>
      <c r="E76" s="18" t="n">
        <v>387.7762633</v>
      </c>
      <c r="F76" s="20" t="n">
        <v>3.59564288</v>
      </c>
      <c r="G76" s="18" t="n">
        <v>411.77422129</v>
      </c>
      <c r="H76" s="20" t="n">
        <v>3.31485006</v>
      </c>
      <c r="I76" s="18" t="n">
        <v>451.71087055</v>
      </c>
      <c r="J76" s="20" t="n">
        <v>3.23300059</v>
      </c>
      <c r="K76" s="18" t="n">
        <v>496.05521439</v>
      </c>
      <c r="L76" s="20" t="n">
        <v>4.21086778</v>
      </c>
      <c r="M76" s="18" t="s">
        <v>481</v>
      </c>
      <c r="N76" s="20" t="s">
        <v>481</v>
      </c>
      <c r="O76" s="18" t="s">
        <v>481</v>
      </c>
      <c r="P76" s="20" t="s">
        <v>481</v>
      </c>
      <c r="Q76" s="18" t="s">
        <v>481</v>
      </c>
      <c r="R76" s="20" t="s">
        <v>481</v>
      </c>
      <c r="S76" s="18" t="s">
        <v>481</v>
      </c>
      <c r="T76" s="20" t="s">
        <v>481</v>
      </c>
      <c r="U76" s="18" t="n">
        <v>340.40938204</v>
      </c>
      <c r="V76" s="20" t="n">
        <v>5.29371592</v>
      </c>
    </row>
    <row r="77" spans="1:22">
      <c r="A77" s="15" t="s">
        <v>552</v>
      </c>
      <c r="B77" s="17" t="n">
        <v>6062</v>
      </c>
      <c r="C77" s="18">
        <f>(317.0/B77*100)</f>
        <v/>
      </c>
      <c r="D77" s="19" t="n">
        <v>5745</v>
      </c>
      <c r="E77" s="18" t="n">
        <v>403.57265159</v>
      </c>
      <c r="F77" s="20" t="n">
        <v>2.89809614</v>
      </c>
      <c r="G77" s="18" t="n">
        <v>442.27981198</v>
      </c>
      <c r="H77" s="20" t="n">
        <v>3.12882689</v>
      </c>
      <c r="I77" s="18" t="n">
        <v>483.61109313</v>
      </c>
      <c r="J77" s="20" t="n">
        <v>4.16468786</v>
      </c>
      <c r="K77" s="18" t="n">
        <v>484.51626469</v>
      </c>
      <c r="L77" s="20" t="n">
        <v>6.17276344</v>
      </c>
      <c r="M77" s="18" t="s">
        <v>481</v>
      </c>
      <c r="N77" s="20" t="s">
        <v>481</v>
      </c>
      <c r="O77" s="18" t="s">
        <v>481</v>
      </c>
      <c r="P77" s="20" t="s">
        <v>481</v>
      </c>
      <c r="Q77" s="18" t="s">
        <v>481</v>
      </c>
      <c r="R77" s="20" t="s">
        <v>481</v>
      </c>
      <c r="S77" s="18" t="s">
        <v>481</v>
      </c>
      <c r="T77" s="20" t="s">
        <v>481</v>
      </c>
      <c r="U77" s="18" t="n">
        <v>359.72396936</v>
      </c>
      <c r="V77" s="20" t="n">
        <v>4.73844835</v>
      </c>
    </row>
    <row r="78" spans="1:22">
      <c r="A78" s="15" t="s">
        <v>553</v>
      </c>
      <c r="B78" s="17" t="n">
        <v>5826</v>
      </c>
      <c r="C78" s="18">
        <f>(0.0/B78*100)</f>
        <v/>
      </c>
      <c r="D78" s="19" t="n">
        <v>5826</v>
      </c>
      <c r="E78" s="18" t="n">
        <v>424.44595293</v>
      </c>
      <c r="F78" s="20" t="n">
        <v>6.73624436</v>
      </c>
      <c r="G78" s="18" t="n">
        <v>465.17959565</v>
      </c>
      <c r="H78" s="20" t="n">
        <v>4.13053505</v>
      </c>
      <c r="I78" s="18" t="n">
        <v>503.18209802</v>
      </c>
      <c r="J78" s="20" t="n">
        <v>3.96316404</v>
      </c>
      <c r="K78" s="18" t="n">
        <v>506.93730149</v>
      </c>
      <c r="L78" s="20" t="n">
        <v>5.61168106</v>
      </c>
      <c r="M78" s="18" t="s">
        <v>481</v>
      </c>
      <c r="N78" s="20" t="s">
        <v>481</v>
      </c>
      <c r="O78" s="18" t="s">
        <v>481</v>
      </c>
      <c r="P78" s="20" t="s">
        <v>481</v>
      </c>
      <c r="Q78" s="18" t="n">
        <v>324.52135656</v>
      </c>
      <c r="R78" s="20" t="n">
        <v>33.37375708</v>
      </c>
      <c r="S78" s="18" t="n">
        <v>356.65596445</v>
      </c>
      <c r="T78" s="20" t="n">
        <v>62.55855545</v>
      </c>
      <c r="U78" s="18" t="n">
        <v>440.6278246</v>
      </c>
      <c r="V78" s="20" t="n">
        <v>23.89185678</v>
      </c>
    </row>
    <row customHeight="1" ht="25" r="79" spans="1:22">
      <c r="A79" s="15" t="s">
        <v>554</v>
      </c>
      <c r="B79" s="17" t="n">
        <v>1657</v>
      </c>
      <c r="C79" s="18">
        <f>(41.0/B79*100)</f>
        <v/>
      </c>
      <c r="D79" s="19" t="n">
        <v>1616</v>
      </c>
      <c r="E79" s="18" t="n">
        <v>434.85567189</v>
      </c>
      <c r="F79" s="20" t="n">
        <v>9.606719119999999</v>
      </c>
      <c r="G79" s="18" t="n">
        <v>465.21341759</v>
      </c>
      <c r="H79" s="20" t="n">
        <v>6.9845936</v>
      </c>
      <c r="I79" s="18" t="n">
        <v>505.81435576</v>
      </c>
      <c r="J79" s="20" t="n">
        <v>8.54251215</v>
      </c>
      <c r="K79" s="18" t="n">
        <v>509.72566797</v>
      </c>
      <c r="L79" s="20" t="n">
        <v>11.58154975</v>
      </c>
      <c r="M79" s="18" t="s">
        <v>481</v>
      </c>
      <c r="N79" s="20" t="s">
        <v>481</v>
      </c>
      <c r="O79" s="18" t="s">
        <v>481</v>
      </c>
      <c r="P79" s="20" t="s">
        <v>481</v>
      </c>
      <c r="Q79" s="18" t="s">
        <v>481</v>
      </c>
      <c r="R79" s="20" t="s">
        <v>481</v>
      </c>
      <c r="S79" s="18" t="s">
        <v>481</v>
      </c>
      <c r="T79" s="20" t="s">
        <v>481</v>
      </c>
      <c r="U79" s="18" t="n">
        <v>355.27509531</v>
      </c>
      <c r="V79" s="20" t="n">
        <v>18.5158879</v>
      </c>
    </row>
    <row r="80" spans="1:22">
      <c r="A80" s="15" t="s">
        <v>555</v>
      </c>
      <c r="B80" s="17" t="n">
        <v>7841</v>
      </c>
      <c r="C80" s="18">
        <f>(0.0/B80*100)</f>
        <v/>
      </c>
      <c r="D80" s="19" t="n">
        <v>7841</v>
      </c>
      <c r="E80" s="18" t="n">
        <v>365.97742736</v>
      </c>
      <c r="F80" s="20" t="n">
        <v>6.08968496</v>
      </c>
      <c r="G80" s="18" t="n">
        <v>391.64608382</v>
      </c>
      <c r="H80" s="20" t="n">
        <v>5.60984689</v>
      </c>
      <c r="I80" s="18" t="n">
        <v>426.05565864</v>
      </c>
      <c r="J80" s="20" t="n">
        <v>3.86651197</v>
      </c>
      <c r="K80" s="18" t="n">
        <v>444.07356903</v>
      </c>
      <c r="L80" s="20" t="n">
        <v>3.66745558</v>
      </c>
      <c r="M80" s="18" t="s">
        <v>481</v>
      </c>
      <c r="N80" s="20" t="s">
        <v>481</v>
      </c>
      <c r="O80" s="18" t="s">
        <v>481</v>
      </c>
      <c r="P80" s="20" t="s">
        <v>481</v>
      </c>
      <c r="Q80" s="18" t="s">
        <v>481</v>
      </c>
      <c r="R80" s="20" t="s">
        <v>481</v>
      </c>
      <c r="S80" s="18" t="s">
        <v>481</v>
      </c>
      <c r="T80" s="20" t="s">
        <v>481</v>
      </c>
      <c r="U80" s="18" t="n">
        <v>407.89752554</v>
      </c>
      <c r="V80" s="20" t="n">
        <v>60.94210864</v>
      </c>
    </row>
    <row r="81" spans="1:22">
      <c r="A81" s="23" t="s">
        <v>556</v>
      </c>
      <c r="B81" s="17" t="n">
        <v>8861</v>
      </c>
      <c r="C81" s="18">
        <f>(88.0/B81*100)</f>
        <v/>
      </c>
      <c r="D81" s="19" t="n">
        <v>8773</v>
      </c>
      <c r="E81" s="18" t="n">
        <v>338.99926476</v>
      </c>
      <c r="F81" s="20" t="n">
        <v>6.4624449</v>
      </c>
      <c r="G81" s="18" t="n">
        <v>404.81837741</v>
      </c>
      <c r="H81" s="20" t="n">
        <v>3.2327481</v>
      </c>
      <c r="I81" s="18" t="n">
        <v>446.10142698</v>
      </c>
      <c r="J81" s="20" t="n">
        <v>3.56795103</v>
      </c>
      <c r="K81" s="18" t="n">
        <v>460.15906659</v>
      </c>
      <c r="L81" s="20" t="n">
        <v>4.22373996</v>
      </c>
      <c r="M81" s="18" t="s">
        <v>481</v>
      </c>
      <c r="N81" s="20" t="s">
        <v>481</v>
      </c>
      <c r="O81" s="18" t="s">
        <v>481</v>
      </c>
      <c r="P81" s="20" t="s">
        <v>481</v>
      </c>
      <c r="Q81" s="18" t="s">
        <v>481</v>
      </c>
      <c r="R81" s="20" t="s">
        <v>481</v>
      </c>
      <c r="S81" s="18" t="s">
        <v>481</v>
      </c>
      <c r="T81" s="20" t="s">
        <v>481</v>
      </c>
      <c r="U81" s="18" t="n">
        <v>334.23083506</v>
      </c>
      <c r="V81" s="20" t="n">
        <v>12.7364544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824</v>
      </c>
    </row>
    <row customHeight="1" ht="30" r="4" spans="1:22">
      <c r="A4" s="6" t="n"/>
      <c r="B4" s="7" t="s">
        <v>462</v>
      </c>
      <c r="C4" s="7" t="s">
        <v>463</v>
      </c>
      <c r="D4" s="8" t="s">
        <v>462</v>
      </c>
      <c r="E4" s="9" t="s">
        <v>820</v>
      </c>
      <c r="F4" s="10" t="n"/>
      <c r="G4" s="9" t="s">
        <v>821</v>
      </c>
      <c r="H4" s="10" t="n"/>
      <c r="I4" s="9" t="s">
        <v>822</v>
      </c>
      <c r="J4" s="10" t="n"/>
      <c r="K4" s="9" t="s">
        <v>823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476.486321</v>
      </c>
      <c r="F7" s="20" t="n">
        <v>3.08619594</v>
      </c>
      <c r="G7" s="18" t="n">
        <v>502.94577148</v>
      </c>
      <c r="H7" s="20" t="n">
        <v>2.48422376</v>
      </c>
      <c r="I7" s="18" t="n">
        <v>519.7207148799999</v>
      </c>
      <c r="J7" s="20" t="n">
        <v>2.94031415</v>
      </c>
      <c r="K7" s="18" t="n">
        <v>539.04005996</v>
      </c>
      <c r="L7" s="20" t="n">
        <v>4.7514814</v>
      </c>
      <c r="M7" s="18" t="s">
        <v>481</v>
      </c>
      <c r="N7" s="20" t="s">
        <v>481</v>
      </c>
      <c r="O7" s="18" t="s">
        <v>481</v>
      </c>
      <c r="P7" s="20" t="s">
        <v>481</v>
      </c>
      <c r="Q7" s="18" t="s">
        <v>481</v>
      </c>
      <c r="R7" s="20" t="s">
        <v>481</v>
      </c>
      <c r="S7" s="18" t="s">
        <v>481</v>
      </c>
      <c r="T7" s="20" t="s">
        <v>481</v>
      </c>
      <c r="U7" s="18" t="n">
        <v>438.77219705</v>
      </c>
      <c r="V7" s="20" t="n">
        <v>6.82698631</v>
      </c>
    </row>
    <row r="8" spans="1:22">
      <c r="A8" s="15" t="s">
        <v>483</v>
      </c>
      <c r="B8" s="17" t="n">
        <v>7007</v>
      </c>
      <c r="C8" s="18">
        <f>(129.0/B8*100)</f>
        <v/>
      </c>
      <c r="D8" s="19" t="n">
        <v>6878</v>
      </c>
      <c r="E8" s="18" t="n">
        <v>463.02174053</v>
      </c>
      <c r="F8" s="20" t="n">
        <v>3.92808568</v>
      </c>
      <c r="G8" s="18" t="n">
        <v>498.10001491</v>
      </c>
      <c r="H8" s="20" t="n">
        <v>3.05368586</v>
      </c>
      <c r="I8" s="18" t="n">
        <v>516.4943204</v>
      </c>
      <c r="J8" s="20" t="n">
        <v>4.24639053</v>
      </c>
      <c r="K8" s="18" t="n">
        <v>501.23297189</v>
      </c>
      <c r="L8" s="20" t="n">
        <v>6.94624006</v>
      </c>
      <c r="M8" s="18" t="s">
        <v>481</v>
      </c>
      <c r="N8" s="20" t="s">
        <v>481</v>
      </c>
      <c r="O8" s="18" t="s">
        <v>481</v>
      </c>
      <c r="P8" s="20" t="s">
        <v>481</v>
      </c>
      <c r="Q8" s="18" t="n">
        <v>361.38025951</v>
      </c>
      <c r="R8" s="20" t="n">
        <v>22.72565673</v>
      </c>
      <c r="S8" s="18" t="s">
        <v>481</v>
      </c>
      <c r="T8" s="20" t="s">
        <v>481</v>
      </c>
      <c r="U8" s="18" t="n">
        <v>381.4807215</v>
      </c>
      <c r="V8" s="20" t="n">
        <v>6.50259061</v>
      </c>
    </row>
    <row r="9" spans="1:22">
      <c r="A9" s="15" t="s">
        <v>484</v>
      </c>
      <c r="B9" s="17" t="n">
        <v>9651</v>
      </c>
      <c r="C9" s="18">
        <f>(257.0/B9*100)</f>
        <v/>
      </c>
      <c r="D9" s="19" t="n">
        <v>9394</v>
      </c>
      <c r="E9" s="18" t="n">
        <v>497.22360041</v>
      </c>
      <c r="F9" s="20" t="n">
        <v>2.82525184</v>
      </c>
      <c r="G9" s="18" t="n">
        <v>519.21804491</v>
      </c>
      <c r="H9" s="20" t="n">
        <v>2.81256345</v>
      </c>
      <c r="I9" s="18" t="n">
        <v>535.35877594</v>
      </c>
      <c r="J9" s="20" t="n">
        <v>3.77580046</v>
      </c>
      <c r="K9" s="18" t="n">
        <v>519.40733472</v>
      </c>
      <c r="L9" s="20" t="n">
        <v>6.38363873</v>
      </c>
      <c r="M9" s="18" t="s">
        <v>481</v>
      </c>
      <c r="N9" s="20" t="s">
        <v>481</v>
      </c>
      <c r="O9" s="18" t="s">
        <v>481</v>
      </c>
      <c r="P9" s="20" t="s">
        <v>481</v>
      </c>
      <c r="Q9" s="18" t="n">
        <v>347.7815185</v>
      </c>
      <c r="R9" s="20" t="n">
        <v>11.20716786</v>
      </c>
      <c r="S9" s="18" t="s">
        <v>481</v>
      </c>
      <c r="T9" s="20" t="s">
        <v>481</v>
      </c>
      <c r="U9" s="18" t="n">
        <v>395.29476818</v>
      </c>
      <c r="V9" s="20" t="n">
        <v>4.68000401</v>
      </c>
    </row>
    <row r="10" spans="1:22">
      <c r="A10" s="15" t="s">
        <v>485</v>
      </c>
      <c r="B10" s="17" t="n">
        <v>20058</v>
      </c>
      <c r="C10" s="18">
        <f>(559.0/B10*100)</f>
        <v/>
      </c>
      <c r="D10" s="19" t="n">
        <v>19499</v>
      </c>
      <c r="E10" s="18" t="n">
        <v>493.36478019</v>
      </c>
      <c r="F10" s="20" t="n">
        <v>3.77503486</v>
      </c>
      <c r="G10" s="18" t="n">
        <v>522.29126856</v>
      </c>
      <c r="H10" s="20" t="n">
        <v>2.59904444</v>
      </c>
      <c r="I10" s="18" t="n">
        <v>539.36961292</v>
      </c>
      <c r="J10" s="20" t="n">
        <v>3.10722114</v>
      </c>
      <c r="K10" s="18" t="n">
        <v>551.21408794</v>
      </c>
      <c r="L10" s="20" t="n">
        <v>2.96615106</v>
      </c>
      <c r="M10" s="18" t="s">
        <v>481</v>
      </c>
      <c r="N10" s="20" t="s">
        <v>481</v>
      </c>
      <c r="O10" s="18" t="s">
        <v>481</v>
      </c>
      <c r="P10" s="20" t="s">
        <v>481</v>
      </c>
      <c r="Q10" s="18" t="s">
        <v>481</v>
      </c>
      <c r="R10" s="20" t="s">
        <v>481</v>
      </c>
      <c r="S10" s="18" t="s">
        <v>481</v>
      </c>
      <c r="T10" s="20" t="s">
        <v>481</v>
      </c>
      <c r="U10" s="18" t="n">
        <v>427.28703851</v>
      </c>
      <c r="V10" s="20" t="n">
        <v>7.3550558</v>
      </c>
    </row>
    <row r="11" spans="1:22">
      <c r="A11" s="15" t="s">
        <v>486</v>
      </c>
      <c r="B11" s="17" t="n">
        <v>7053</v>
      </c>
      <c r="C11" s="18">
        <f>(163.0/B11*100)</f>
        <v/>
      </c>
      <c r="D11" s="19" t="n">
        <v>6890</v>
      </c>
      <c r="E11" s="18" t="n">
        <v>446.75948899</v>
      </c>
      <c r="F11" s="20" t="n">
        <v>3.56378816</v>
      </c>
      <c r="G11" s="18" t="n">
        <v>469.61146097</v>
      </c>
      <c r="H11" s="20" t="n">
        <v>3.08932069</v>
      </c>
      <c r="I11" s="18" t="n">
        <v>470.85078499</v>
      </c>
      <c r="J11" s="20" t="n">
        <v>4.31417473</v>
      </c>
      <c r="K11" s="18" t="n">
        <v>486.08268466</v>
      </c>
      <c r="L11" s="20" t="n">
        <v>5.75098337</v>
      </c>
      <c r="M11" s="18" t="s">
        <v>481</v>
      </c>
      <c r="N11" s="20" t="s">
        <v>481</v>
      </c>
      <c r="O11" s="18" t="s">
        <v>481</v>
      </c>
      <c r="P11" s="20" t="s">
        <v>481</v>
      </c>
      <c r="Q11" s="18" t="s">
        <v>481</v>
      </c>
      <c r="R11" s="20" t="s">
        <v>481</v>
      </c>
      <c r="S11" s="18" t="s">
        <v>481</v>
      </c>
      <c r="T11" s="20" t="s">
        <v>481</v>
      </c>
      <c r="U11" s="18" t="n">
        <v>396.59531905</v>
      </c>
      <c r="V11" s="20" t="n">
        <v>6.65427316</v>
      </c>
    </row>
    <row r="12" spans="1:22">
      <c r="A12" s="15" t="s">
        <v>487</v>
      </c>
      <c r="B12" s="17" t="n">
        <v>6894</v>
      </c>
      <c r="C12" s="18">
        <f>(59.0/B12*100)</f>
        <v/>
      </c>
      <c r="D12" s="19" t="n">
        <v>6835</v>
      </c>
      <c r="E12" s="18" t="n">
        <v>480.97408702</v>
      </c>
      <c r="F12" s="20" t="n">
        <v>3.18006308</v>
      </c>
      <c r="G12" s="18" t="n">
        <v>501.70887785</v>
      </c>
      <c r="H12" s="20" t="n">
        <v>2.86656261</v>
      </c>
      <c r="I12" s="18" t="n">
        <v>520.21123454</v>
      </c>
      <c r="J12" s="20" t="n">
        <v>4.99967291</v>
      </c>
      <c r="K12" s="18" t="n">
        <v>515.33328667</v>
      </c>
      <c r="L12" s="20" t="n">
        <v>9.474258649999999</v>
      </c>
      <c r="M12" s="18" t="s">
        <v>481</v>
      </c>
      <c r="N12" s="20" t="s">
        <v>481</v>
      </c>
      <c r="O12" s="18" t="s">
        <v>481</v>
      </c>
      <c r="P12" s="20" t="s">
        <v>481</v>
      </c>
      <c r="Q12" s="18" t="n">
        <v>332.31014509</v>
      </c>
      <c r="R12" s="20" t="n">
        <v>18.34291261</v>
      </c>
      <c r="S12" s="18" t="s">
        <v>481</v>
      </c>
      <c r="T12" s="20" t="s">
        <v>481</v>
      </c>
      <c r="U12" s="18" t="n">
        <v>385.38466959</v>
      </c>
      <c r="V12" s="20" t="n">
        <v>7.59251788</v>
      </c>
    </row>
    <row r="13" spans="1:22">
      <c r="A13" s="15" t="s">
        <v>488</v>
      </c>
      <c r="B13" s="17" t="n">
        <v>7161</v>
      </c>
      <c r="C13" s="18">
        <f>(201.0/B13*100)</f>
        <v/>
      </c>
      <c r="D13" s="19" t="n">
        <v>6960</v>
      </c>
      <c r="E13" s="18" t="n">
        <v>489.94275453</v>
      </c>
      <c r="F13" s="20" t="n">
        <v>3.42321436</v>
      </c>
      <c r="G13" s="18" t="n">
        <v>503.5950079</v>
      </c>
      <c r="H13" s="20" t="n">
        <v>2.61878378</v>
      </c>
      <c r="I13" s="18" t="n">
        <v>527.27478861</v>
      </c>
      <c r="J13" s="20" t="n">
        <v>3.43980486</v>
      </c>
      <c r="K13" s="18" t="n">
        <v>537.54070529</v>
      </c>
      <c r="L13" s="20" t="n">
        <v>5.20211506</v>
      </c>
      <c r="M13" s="18" t="s">
        <v>481</v>
      </c>
      <c r="N13" s="20" t="s">
        <v>481</v>
      </c>
      <c r="O13" s="18" t="s">
        <v>481</v>
      </c>
      <c r="P13" s="20" t="s">
        <v>481</v>
      </c>
      <c r="Q13" s="18" t="n">
        <v>407.4699787</v>
      </c>
      <c r="R13" s="20" t="n">
        <v>6.79601306</v>
      </c>
      <c r="S13" s="18" t="s">
        <v>481</v>
      </c>
      <c r="T13" s="20" t="s">
        <v>481</v>
      </c>
      <c r="U13" s="18" t="n">
        <v>383.872755</v>
      </c>
      <c r="V13" s="20" t="n">
        <v>6.21246433</v>
      </c>
    </row>
    <row r="14" spans="1:22">
      <c r="A14" s="15" t="s">
        <v>489</v>
      </c>
      <c r="B14" s="17" t="n">
        <v>5587</v>
      </c>
      <c r="C14" s="18">
        <f>(83.0/B14*100)</f>
        <v/>
      </c>
      <c r="D14" s="19" t="n">
        <v>5504</v>
      </c>
      <c r="E14" s="18" t="n">
        <v>481.98769914</v>
      </c>
      <c r="F14" s="20" t="n">
        <v>4.26082787</v>
      </c>
      <c r="G14" s="18" t="n">
        <v>504.03691159</v>
      </c>
      <c r="H14" s="20" t="n">
        <v>2.98857775</v>
      </c>
      <c r="I14" s="18" t="n">
        <v>529.9637418900001</v>
      </c>
      <c r="J14" s="20" t="n">
        <v>3.19004387</v>
      </c>
      <c r="K14" s="18" t="n">
        <v>555.63553901</v>
      </c>
      <c r="L14" s="20" t="n">
        <v>3.59521341</v>
      </c>
      <c r="M14" s="18" t="s">
        <v>481</v>
      </c>
      <c r="N14" s="20" t="s">
        <v>481</v>
      </c>
      <c r="O14" s="18" t="s">
        <v>481</v>
      </c>
      <c r="P14" s="20" t="s">
        <v>481</v>
      </c>
      <c r="Q14" s="18" t="s">
        <v>481</v>
      </c>
      <c r="R14" s="20" t="s">
        <v>481</v>
      </c>
      <c r="S14" s="18" t="s">
        <v>481</v>
      </c>
      <c r="T14" s="20" t="s">
        <v>481</v>
      </c>
      <c r="U14" s="18" t="n">
        <v>437.39218413</v>
      </c>
      <c r="V14" s="20" t="n">
        <v>9.96734691</v>
      </c>
    </row>
    <row r="15" spans="1:22">
      <c r="A15" s="15" t="s">
        <v>490</v>
      </c>
      <c r="B15" s="17" t="n">
        <v>5882</v>
      </c>
      <c r="C15" s="18">
        <f>(103.0/B15*100)</f>
        <v/>
      </c>
      <c r="D15" s="19" t="n">
        <v>5779</v>
      </c>
      <c r="E15" s="18" t="n">
        <v>510.11795918</v>
      </c>
      <c r="F15" s="20" t="n">
        <v>3.18922641</v>
      </c>
      <c r="G15" s="18" t="n">
        <v>536.9972246999999</v>
      </c>
      <c r="H15" s="20" t="n">
        <v>2.94754067</v>
      </c>
      <c r="I15" s="18" t="n">
        <v>552.67027765</v>
      </c>
      <c r="J15" s="20" t="n">
        <v>3.5566268</v>
      </c>
      <c r="K15" s="18" t="n">
        <v>526.81411461</v>
      </c>
      <c r="L15" s="20" t="n">
        <v>7.33119375</v>
      </c>
      <c r="M15" s="18" t="s">
        <v>481</v>
      </c>
      <c r="N15" s="20" t="s">
        <v>481</v>
      </c>
      <c r="O15" s="18" t="s">
        <v>481</v>
      </c>
      <c r="P15" s="20" t="s">
        <v>481</v>
      </c>
      <c r="Q15" s="18" t="n">
        <v>367.66871077</v>
      </c>
      <c r="R15" s="20" t="n">
        <v>14.82638214</v>
      </c>
      <c r="S15" s="18" t="s">
        <v>481</v>
      </c>
      <c r="T15" s="20" t="s">
        <v>481</v>
      </c>
      <c r="U15" s="18" t="n">
        <v>417.07355679</v>
      </c>
      <c r="V15" s="20" t="n">
        <v>8.0380792</v>
      </c>
    </row>
    <row r="16" spans="1:22">
      <c r="A16" s="15" t="s">
        <v>491</v>
      </c>
      <c r="B16" s="17" t="n">
        <v>6108</v>
      </c>
      <c r="C16" s="18">
        <f>(149.0/B16*100)</f>
        <v/>
      </c>
      <c r="D16" s="19" t="n">
        <v>5959</v>
      </c>
      <c r="E16" s="18" t="n">
        <v>416.75767699</v>
      </c>
      <c r="F16" s="20" t="n">
        <v>4.03202472</v>
      </c>
      <c r="G16" s="18" t="n">
        <v>483.78604025</v>
      </c>
      <c r="H16" s="20" t="n">
        <v>3.3340522</v>
      </c>
      <c r="I16" s="18" t="n">
        <v>542.45560835</v>
      </c>
      <c r="J16" s="20" t="n">
        <v>2.70768208</v>
      </c>
      <c r="K16" s="18" t="n">
        <v>550.8857182</v>
      </c>
      <c r="L16" s="20" t="n">
        <v>4.59527419</v>
      </c>
      <c r="M16" s="18" t="s">
        <v>481</v>
      </c>
      <c r="N16" s="20" t="s">
        <v>481</v>
      </c>
      <c r="O16" s="18" t="s">
        <v>481</v>
      </c>
      <c r="P16" s="20" t="s">
        <v>481</v>
      </c>
      <c r="Q16" s="18" t="s">
        <v>481</v>
      </c>
      <c r="R16" s="20" t="s">
        <v>481</v>
      </c>
      <c r="S16" s="18" t="s">
        <v>481</v>
      </c>
      <c r="T16" s="20" t="s">
        <v>481</v>
      </c>
      <c r="U16" s="18" t="n">
        <v>357.40358582</v>
      </c>
      <c r="V16" s="20" t="n">
        <v>8.756194069999999</v>
      </c>
    </row>
    <row r="17" spans="1:22">
      <c r="A17" s="15" t="s">
        <v>492</v>
      </c>
      <c r="B17" s="17" t="n">
        <v>6504</v>
      </c>
      <c r="C17" s="18">
        <f>(1845.0/B17*100)</f>
        <v/>
      </c>
      <c r="D17" s="19" t="n">
        <v>4659</v>
      </c>
      <c r="E17" s="18" t="n">
        <v>503.03106671</v>
      </c>
      <c r="F17" s="20" t="n">
        <v>4.07100505</v>
      </c>
      <c r="G17" s="18" t="n">
        <v>531.00170201</v>
      </c>
      <c r="H17" s="20" t="n">
        <v>3.82218053</v>
      </c>
      <c r="I17" s="18" t="n">
        <v>549.83264921</v>
      </c>
      <c r="J17" s="20" t="n">
        <v>4.7395268</v>
      </c>
      <c r="K17" s="18" t="n">
        <v>544.41659864</v>
      </c>
      <c r="L17" s="20" t="n">
        <v>6.62930332</v>
      </c>
      <c r="M17" s="18" t="s">
        <v>481</v>
      </c>
      <c r="N17" s="20" t="s">
        <v>481</v>
      </c>
      <c r="O17" s="18" t="s">
        <v>481</v>
      </c>
      <c r="P17" s="20" t="s">
        <v>481</v>
      </c>
      <c r="Q17" s="18" t="n">
        <v>338.260297</v>
      </c>
      <c r="R17" s="20" t="n">
        <v>14.23011861</v>
      </c>
      <c r="S17" s="18" t="s">
        <v>481</v>
      </c>
      <c r="T17" s="20" t="s">
        <v>481</v>
      </c>
      <c r="U17" s="18" t="n">
        <v>427.50223882</v>
      </c>
      <c r="V17" s="20" t="n">
        <v>7.56200499</v>
      </c>
    </row>
    <row r="18" spans="1:22">
      <c r="A18" s="15" t="s">
        <v>493</v>
      </c>
      <c r="B18" s="17" t="n">
        <v>5532</v>
      </c>
      <c r="C18" s="18">
        <f>(31.0/B18*100)</f>
        <v/>
      </c>
      <c r="D18" s="19" t="n">
        <v>5501</v>
      </c>
      <c r="E18" s="18" t="n">
        <v>431.75289484</v>
      </c>
      <c r="F18" s="20" t="n">
        <v>5.36734087</v>
      </c>
      <c r="G18" s="18" t="n">
        <v>464.19156017</v>
      </c>
      <c r="H18" s="20" t="n">
        <v>4.70585294</v>
      </c>
      <c r="I18" s="18" t="n">
        <v>500.05477833</v>
      </c>
      <c r="J18" s="20" t="n">
        <v>3.84906904</v>
      </c>
      <c r="K18" s="18" t="n">
        <v>503.00337026</v>
      </c>
      <c r="L18" s="20" t="n">
        <v>5.64033289</v>
      </c>
      <c r="M18" s="18" t="s">
        <v>481</v>
      </c>
      <c r="N18" s="20" t="s">
        <v>481</v>
      </c>
      <c r="O18" s="18" t="s">
        <v>481</v>
      </c>
      <c r="P18" s="20" t="s">
        <v>481</v>
      </c>
      <c r="Q18" s="18" t="s">
        <v>481</v>
      </c>
      <c r="R18" s="20" t="s">
        <v>481</v>
      </c>
      <c r="S18" s="18" t="s">
        <v>481</v>
      </c>
      <c r="T18" s="20" t="s">
        <v>481</v>
      </c>
      <c r="U18" s="18" t="n">
        <v>356.38560913</v>
      </c>
      <c r="V18" s="20" t="n">
        <v>8.608550749999999</v>
      </c>
    </row>
    <row r="19" spans="1:22">
      <c r="A19" s="15" t="s">
        <v>494</v>
      </c>
      <c r="B19" s="17" t="n">
        <v>5658</v>
      </c>
      <c r="C19" s="18">
        <f>(321.0/B19*100)</f>
        <v/>
      </c>
      <c r="D19" s="19" t="n">
        <v>5337</v>
      </c>
      <c r="E19" s="18" t="n">
        <v>474.4513677</v>
      </c>
      <c r="F19" s="20" t="n">
        <v>3.30270185</v>
      </c>
      <c r="G19" s="18" t="n">
        <v>482.387111</v>
      </c>
      <c r="H19" s="20" t="n">
        <v>3.24132418</v>
      </c>
      <c r="I19" s="18" t="n">
        <v>471.69799916</v>
      </c>
      <c r="J19" s="20" t="n">
        <v>4.57258206</v>
      </c>
      <c r="K19" s="18" t="n">
        <v>463.74286399</v>
      </c>
      <c r="L19" s="20" t="n">
        <v>7.47748785</v>
      </c>
      <c r="M19" s="18" t="s">
        <v>481</v>
      </c>
      <c r="N19" s="20" t="s">
        <v>481</v>
      </c>
      <c r="O19" s="18" t="s">
        <v>481</v>
      </c>
      <c r="P19" s="20" t="s">
        <v>481</v>
      </c>
      <c r="Q19" s="18" t="s">
        <v>481</v>
      </c>
      <c r="R19" s="20" t="s">
        <v>481</v>
      </c>
      <c r="S19" s="18" t="s">
        <v>481</v>
      </c>
      <c r="T19" s="20" t="s">
        <v>481</v>
      </c>
      <c r="U19" s="18" t="n">
        <v>370.70741225</v>
      </c>
      <c r="V19" s="20" t="n">
        <v>7.5959157</v>
      </c>
    </row>
    <row r="20" spans="1:22">
      <c r="A20" s="15" t="s">
        <v>495</v>
      </c>
      <c r="B20" s="17" t="n">
        <v>3371</v>
      </c>
      <c r="C20" s="18">
        <f>(75.0/B20*100)</f>
        <v/>
      </c>
      <c r="D20" s="19" t="n">
        <v>3296</v>
      </c>
      <c r="E20" s="18" t="n">
        <v>450.33407684</v>
      </c>
      <c r="F20" s="20" t="n">
        <v>5.73950481</v>
      </c>
      <c r="G20" s="18" t="n">
        <v>488.20480667</v>
      </c>
      <c r="H20" s="20" t="n">
        <v>3.02674668</v>
      </c>
      <c r="I20" s="18" t="n">
        <v>491.76867836</v>
      </c>
      <c r="J20" s="20" t="n">
        <v>3.21558795</v>
      </c>
      <c r="K20" s="18" t="n">
        <v>510.92398832</v>
      </c>
      <c r="L20" s="20" t="n">
        <v>5.94589293</v>
      </c>
      <c r="M20" s="18" t="s">
        <v>481</v>
      </c>
      <c r="N20" s="20" t="s">
        <v>481</v>
      </c>
      <c r="O20" s="18" t="s">
        <v>481</v>
      </c>
      <c r="P20" s="20" t="s">
        <v>481</v>
      </c>
      <c r="Q20" s="18" t="s">
        <v>481</v>
      </c>
      <c r="R20" s="20" t="s">
        <v>481</v>
      </c>
      <c r="S20" s="18" t="s">
        <v>481</v>
      </c>
      <c r="T20" s="20" t="s">
        <v>481</v>
      </c>
      <c r="U20" s="18" t="n">
        <v>392.97588888</v>
      </c>
      <c r="V20" s="20" t="n">
        <v>8.60893467</v>
      </c>
    </row>
    <row r="21" spans="1:22">
      <c r="A21" s="15" t="s">
        <v>496</v>
      </c>
      <c r="B21" s="17" t="n">
        <v>5741</v>
      </c>
      <c r="C21" s="18">
        <f>(55.0/B21*100)</f>
        <v/>
      </c>
      <c r="D21" s="19" t="n">
        <v>5686</v>
      </c>
      <c r="E21" s="18" t="n">
        <v>508.84405566</v>
      </c>
      <c r="F21" s="20" t="n">
        <v>2.98512693</v>
      </c>
      <c r="G21" s="18" t="n">
        <v>526.39301532</v>
      </c>
      <c r="H21" s="20" t="n">
        <v>2.96472654</v>
      </c>
      <c r="I21" s="18" t="n">
        <v>530.54880365</v>
      </c>
      <c r="J21" s="20" t="n">
        <v>3.58225623</v>
      </c>
      <c r="K21" s="18" t="n">
        <v>528.1662587</v>
      </c>
      <c r="L21" s="20" t="n">
        <v>4.46498345</v>
      </c>
      <c r="M21" s="18" t="s">
        <v>481</v>
      </c>
      <c r="N21" s="20" t="s">
        <v>481</v>
      </c>
      <c r="O21" s="18" t="s">
        <v>481</v>
      </c>
      <c r="P21" s="20" t="s">
        <v>481</v>
      </c>
      <c r="Q21" s="18" t="s">
        <v>481</v>
      </c>
      <c r="R21" s="20" t="s">
        <v>481</v>
      </c>
      <c r="S21" s="18" t="s">
        <v>481</v>
      </c>
      <c r="T21" s="20" t="s">
        <v>481</v>
      </c>
      <c r="U21" s="18" t="n">
        <v>414.35236885</v>
      </c>
      <c r="V21" s="20" t="n">
        <v>8.711584439999999</v>
      </c>
    </row>
    <row r="22" spans="1:22">
      <c r="A22" s="15" t="s">
        <v>497</v>
      </c>
      <c r="B22" s="17" t="n">
        <v>6598</v>
      </c>
      <c r="C22" s="18">
        <f>(37.0/B22*100)</f>
        <v/>
      </c>
      <c r="D22" s="19" t="n">
        <v>6561</v>
      </c>
      <c r="E22" s="18" t="n">
        <v>460.66786076</v>
      </c>
      <c r="F22" s="20" t="n">
        <v>4.99846421</v>
      </c>
      <c r="G22" s="18" t="n">
        <v>487.69537457</v>
      </c>
      <c r="H22" s="20" t="n">
        <v>4.68833744</v>
      </c>
      <c r="I22" s="18" t="n">
        <v>504.56437458</v>
      </c>
      <c r="J22" s="20" t="n">
        <v>4.4872394</v>
      </c>
      <c r="K22" s="18" t="n">
        <v>487.98127347</v>
      </c>
      <c r="L22" s="20" t="n">
        <v>6.3706192</v>
      </c>
      <c r="M22" s="18" t="s">
        <v>481</v>
      </c>
      <c r="N22" s="20" t="s">
        <v>481</v>
      </c>
      <c r="O22" s="18" t="s">
        <v>481</v>
      </c>
      <c r="P22" s="20" t="s">
        <v>481</v>
      </c>
      <c r="Q22" s="18" t="n">
        <v>481.75555063</v>
      </c>
      <c r="R22" s="20" t="n">
        <v>8.711038220000001</v>
      </c>
      <c r="S22" s="18" t="s">
        <v>481</v>
      </c>
      <c r="T22" s="20" t="s">
        <v>481</v>
      </c>
      <c r="U22" s="18" t="n">
        <v>362.4044638</v>
      </c>
      <c r="V22" s="20" t="n">
        <v>9.718216869999999</v>
      </c>
    </row>
    <row r="23" spans="1:22">
      <c r="A23" s="15" t="s">
        <v>498</v>
      </c>
      <c r="B23" s="17" t="n">
        <v>11583</v>
      </c>
      <c r="C23" s="18">
        <f>(263.0/B23*100)</f>
        <v/>
      </c>
      <c r="D23" s="19" t="n">
        <v>11320</v>
      </c>
      <c r="E23" s="18" t="n">
        <v>438.69037537</v>
      </c>
      <c r="F23" s="20" t="n">
        <v>4.73457813</v>
      </c>
      <c r="G23" s="18" t="n">
        <v>482.57495681</v>
      </c>
      <c r="H23" s="20" t="n">
        <v>3.44419609</v>
      </c>
      <c r="I23" s="18" t="n">
        <v>503.65671571</v>
      </c>
      <c r="J23" s="20" t="n">
        <v>3.11747013</v>
      </c>
      <c r="K23" s="18" t="n">
        <v>507.98055157</v>
      </c>
      <c r="L23" s="20" t="n">
        <v>4.44118594</v>
      </c>
      <c r="M23" s="18" t="s">
        <v>481</v>
      </c>
      <c r="N23" s="20" t="s">
        <v>481</v>
      </c>
      <c r="O23" s="18" t="s">
        <v>481</v>
      </c>
      <c r="P23" s="20" t="s">
        <v>481</v>
      </c>
      <c r="Q23" s="18" t="s">
        <v>481</v>
      </c>
      <c r="R23" s="20" t="s">
        <v>481</v>
      </c>
      <c r="S23" s="18" t="s">
        <v>481</v>
      </c>
      <c r="T23" s="20" t="s">
        <v>481</v>
      </c>
      <c r="U23" s="18" t="n">
        <v>391.4840221</v>
      </c>
      <c r="V23" s="20" t="n">
        <v>7.89842986</v>
      </c>
    </row>
    <row r="24" spans="1:22">
      <c r="A24" s="15" t="s">
        <v>499</v>
      </c>
      <c r="B24" s="17" t="n">
        <v>6647</v>
      </c>
      <c r="C24" s="18">
        <f>(10.0/B24*100)</f>
        <v/>
      </c>
      <c r="D24" s="19" t="n">
        <v>6637</v>
      </c>
      <c r="E24" s="18" t="n">
        <v>463.12415983</v>
      </c>
      <c r="F24" s="20" t="n">
        <v>6.5239967</v>
      </c>
      <c r="G24" s="18" t="n">
        <v>510.89810923</v>
      </c>
      <c r="H24" s="20" t="n">
        <v>3.17639974</v>
      </c>
      <c r="I24" s="18" t="n">
        <v>535.6806543500001</v>
      </c>
      <c r="J24" s="20" t="n">
        <v>3.35694876</v>
      </c>
      <c r="K24" s="18" t="n">
        <v>539.42816877</v>
      </c>
      <c r="L24" s="20" t="n">
        <v>8.22863918</v>
      </c>
      <c r="M24" s="18" t="s">
        <v>481</v>
      </c>
      <c r="N24" s="20" t="s">
        <v>481</v>
      </c>
      <c r="O24" s="18" t="s">
        <v>481</v>
      </c>
      <c r="P24" s="20" t="s">
        <v>481</v>
      </c>
      <c r="Q24" s="18" t="s">
        <v>481</v>
      </c>
      <c r="R24" s="20" t="s">
        <v>481</v>
      </c>
      <c r="S24" s="18" t="s">
        <v>481</v>
      </c>
      <c r="T24" s="20" t="s">
        <v>481</v>
      </c>
      <c r="U24" s="18" t="n">
        <v>419.45550264</v>
      </c>
      <c r="V24" s="20" t="n">
        <v>13.06003643</v>
      </c>
    </row>
    <row r="25" spans="1:22">
      <c r="A25" s="15" t="s">
        <v>500</v>
      </c>
      <c r="B25" s="17" t="n">
        <v>5581</v>
      </c>
      <c r="C25" s="18">
        <f>(25.0/B25*100)</f>
        <v/>
      </c>
      <c r="D25" s="19" t="n">
        <v>5556</v>
      </c>
      <c r="E25" s="18" t="n">
        <v>471.36002086</v>
      </c>
      <c r="F25" s="20" t="n">
        <v>4.59657063</v>
      </c>
      <c r="G25" s="18" t="n">
        <v>496.57365039</v>
      </c>
      <c r="H25" s="20" t="n">
        <v>3.47008471</v>
      </c>
      <c r="I25" s="18" t="n">
        <v>543.76237445</v>
      </c>
      <c r="J25" s="20" t="n">
        <v>3.9787136</v>
      </c>
      <c r="K25" s="18" t="n">
        <v>566.34485233</v>
      </c>
      <c r="L25" s="20" t="n">
        <v>4.59382474</v>
      </c>
      <c r="M25" s="18" t="s">
        <v>481</v>
      </c>
      <c r="N25" s="20" t="s">
        <v>481</v>
      </c>
      <c r="O25" s="18" t="s">
        <v>481</v>
      </c>
      <c r="P25" s="20" t="s">
        <v>481</v>
      </c>
      <c r="Q25" s="18" t="s">
        <v>481</v>
      </c>
      <c r="R25" s="20" t="s">
        <v>481</v>
      </c>
      <c r="S25" s="18" t="s">
        <v>481</v>
      </c>
      <c r="T25" s="20" t="s">
        <v>481</v>
      </c>
      <c r="U25" s="18" t="n">
        <v>404.69894877</v>
      </c>
      <c r="V25" s="20" t="n">
        <v>19.760822</v>
      </c>
    </row>
    <row r="26" spans="1:22">
      <c r="A26" s="15" t="s">
        <v>501</v>
      </c>
      <c r="B26" s="17" t="n">
        <v>4869</v>
      </c>
      <c r="C26" s="18">
        <f>(71.0/B26*100)</f>
        <v/>
      </c>
      <c r="D26" s="19" t="n">
        <v>4798</v>
      </c>
      <c r="E26" s="18" t="n">
        <v>457.74258494</v>
      </c>
      <c r="F26" s="20" t="n">
        <v>4.06102234</v>
      </c>
      <c r="G26" s="18" t="n">
        <v>478.42218904</v>
      </c>
      <c r="H26" s="20" t="n">
        <v>3.21135655</v>
      </c>
      <c r="I26" s="18" t="n">
        <v>506.12861074</v>
      </c>
      <c r="J26" s="20" t="n">
        <v>2.651662</v>
      </c>
      <c r="K26" s="18" t="n">
        <v>513.97377684</v>
      </c>
      <c r="L26" s="20" t="n">
        <v>4.83471016</v>
      </c>
      <c r="M26" s="18" t="s">
        <v>481</v>
      </c>
      <c r="N26" s="20" t="s">
        <v>481</v>
      </c>
      <c r="O26" s="18" t="s">
        <v>481</v>
      </c>
      <c r="P26" s="20" t="s">
        <v>481</v>
      </c>
      <c r="Q26" s="18" t="s">
        <v>481</v>
      </c>
      <c r="R26" s="20" t="s">
        <v>481</v>
      </c>
      <c r="S26" s="18" t="s">
        <v>481</v>
      </c>
      <c r="T26" s="20" t="s">
        <v>481</v>
      </c>
      <c r="U26" s="18" t="n">
        <v>429.67875203</v>
      </c>
      <c r="V26" s="20" t="n">
        <v>8.77364238</v>
      </c>
    </row>
    <row r="27" spans="1:22">
      <c r="A27" s="15" t="s">
        <v>502</v>
      </c>
      <c r="B27" s="17" t="n">
        <v>5299</v>
      </c>
      <c r="C27" s="18">
        <f>(113.0/B27*100)</f>
        <v/>
      </c>
      <c r="D27" s="19" t="n">
        <v>5186</v>
      </c>
      <c r="E27" s="18" t="n">
        <v>451.13886902</v>
      </c>
      <c r="F27" s="20" t="n">
        <v>2.90484705</v>
      </c>
      <c r="G27" s="18" t="n">
        <v>488.04026053</v>
      </c>
      <c r="H27" s="20" t="n">
        <v>2.87569831</v>
      </c>
      <c r="I27" s="18" t="n">
        <v>518.91230049</v>
      </c>
      <c r="J27" s="20" t="n">
        <v>3.22684604</v>
      </c>
      <c r="K27" s="18" t="n">
        <v>533.93194794</v>
      </c>
      <c r="L27" s="20" t="n">
        <v>4.21433724</v>
      </c>
      <c r="M27" s="18" t="s">
        <v>481</v>
      </c>
      <c r="N27" s="20" t="s">
        <v>481</v>
      </c>
      <c r="O27" s="18" t="s">
        <v>481</v>
      </c>
      <c r="P27" s="20" t="s">
        <v>481</v>
      </c>
      <c r="Q27" s="18" t="s">
        <v>481</v>
      </c>
      <c r="R27" s="20" t="s">
        <v>481</v>
      </c>
      <c r="S27" s="18" t="s">
        <v>481</v>
      </c>
      <c r="T27" s="20" t="s">
        <v>481</v>
      </c>
      <c r="U27" s="18" t="n">
        <v>372.47392304</v>
      </c>
      <c r="V27" s="20" t="n">
        <v>5.03720383</v>
      </c>
    </row>
    <row r="28" spans="1:22">
      <c r="A28" s="15" t="s">
        <v>503</v>
      </c>
      <c r="B28" s="17" t="n">
        <v>7568</v>
      </c>
      <c r="C28" s="18">
        <f>(347.0/B28*100)</f>
        <v/>
      </c>
      <c r="D28" s="19" t="n">
        <v>7221</v>
      </c>
      <c r="E28" s="18" t="n">
        <v>413.75914574</v>
      </c>
      <c r="F28" s="20" t="n">
        <v>3.81935472</v>
      </c>
      <c r="G28" s="18" t="n">
        <v>431.4799135</v>
      </c>
      <c r="H28" s="20" t="n">
        <v>2.78663812</v>
      </c>
      <c r="I28" s="18" t="n">
        <v>433.18382749</v>
      </c>
      <c r="J28" s="20" t="n">
        <v>3.82775992</v>
      </c>
      <c r="K28" s="18" t="n">
        <v>436.24196857</v>
      </c>
      <c r="L28" s="20" t="n">
        <v>6.03253435</v>
      </c>
      <c r="M28" s="18" t="s">
        <v>481</v>
      </c>
      <c r="N28" s="20" t="s">
        <v>481</v>
      </c>
      <c r="O28" s="18" t="s">
        <v>481</v>
      </c>
      <c r="P28" s="20" t="s">
        <v>481</v>
      </c>
      <c r="Q28" s="18" t="s">
        <v>481</v>
      </c>
      <c r="R28" s="20" t="s">
        <v>481</v>
      </c>
      <c r="S28" s="18" t="s">
        <v>481</v>
      </c>
      <c r="T28" s="20" t="s">
        <v>481</v>
      </c>
      <c r="U28" s="18" t="n">
        <v>374.97579491</v>
      </c>
      <c r="V28" s="20" t="n">
        <v>7.58518216</v>
      </c>
    </row>
    <row r="29" spans="1:22">
      <c r="A29" s="15" t="s">
        <v>504</v>
      </c>
      <c r="B29" s="17" t="n">
        <v>5385</v>
      </c>
      <c r="C29" s="18">
        <f>(30.0/B29*100)</f>
        <v/>
      </c>
      <c r="D29" s="19" t="n">
        <v>5355</v>
      </c>
      <c r="E29" s="18" t="n">
        <v>494.35578142</v>
      </c>
      <c r="F29" s="20" t="n">
        <v>3.02574831</v>
      </c>
      <c r="G29" s="18" t="n">
        <v>517.694881</v>
      </c>
      <c r="H29" s="20" t="n">
        <v>3.54629205</v>
      </c>
      <c r="I29" s="18" t="n">
        <v>539.47259568</v>
      </c>
      <c r="J29" s="20" t="n">
        <v>5.28027355</v>
      </c>
      <c r="K29" s="18" t="n">
        <v>549.806432</v>
      </c>
      <c r="L29" s="20" t="n">
        <v>8.076231529999999</v>
      </c>
      <c r="M29" s="18" t="s">
        <v>481</v>
      </c>
      <c r="N29" s="20" t="s">
        <v>481</v>
      </c>
      <c r="O29" s="18" t="s">
        <v>481</v>
      </c>
      <c r="P29" s="20" t="s">
        <v>481</v>
      </c>
      <c r="Q29" s="18" t="n">
        <v>314.02123871</v>
      </c>
      <c r="R29" s="20" t="n">
        <v>13.26138992</v>
      </c>
      <c r="S29" s="18" t="s">
        <v>481</v>
      </c>
      <c r="T29" s="20" t="s">
        <v>481</v>
      </c>
      <c r="U29" s="18" t="n">
        <v>392.48656849</v>
      </c>
      <c r="V29" s="20" t="n">
        <v>10.649143</v>
      </c>
    </row>
    <row r="30" spans="1:22">
      <c r="A30" s="15" t="s">
        <v>505</v>
      </c>
      <c r="B30" s="17" t="n">
        <v>4520</v>
      </c>
      <c r="C30" s="18">
        <f>(193.0/B30*100)</f>
        <v/>
      </c>
      <c r="D30" s="19" t="n">
        <v>4327</v>
      </c>
      <c r="E30" s="18" t="n">
        <v>475.94920476</v>
      </c>
      <c r="F30" s="20" t="n">
        <v>5.30411019</v>
      </c>
      <c r="G30" s="18" t="n">
        <v>519.95424253</v>
      </c>
      <c r="H30" s="20" t="n">
        <v>3.59654526</v>
      </c>
      <c r="I30" s="18" t="n">
        <v>532.61270731</v>
      </c>
      <c r="J30" s="20" t="n">
        <v>3.75784895</v>
      </c>
      <c r="K30" s="18" t="n">
        <v>543.2491839100001</v>
      </c>
      <c r="L30" s="20" t="n">
        <v>5.42388222</v>
      </c>
      <c r="M30" s="18" t="s">
        <v>481</v>
      </c>
      <c r="N30" s="20" t="s">
        <v>481</v>
      </c>
      <c r="O30" s="18" t="s">
        <v>481</v>
      </c>
      <c r="P30" s="20" t="s">
        <v>481</v>
      </c>
      <c r="Q30" s="18" t="s">
        <v>481</v>
      </c>
      <c r="R30" s="20" t="s">
        <v>481</v>
      </c>
      <c r="S30" s="18" t="s">
        <v>481</v>
      </c>
      <c r="T30" s="20" t="s">
        <v>481</v>
      </c>
      <c r="U30" s="18" t="n">
        <v>393.23520867</v>
      </c>
      <c r="V30" s="20" t="n">
        <v>6.6258355</v>
      </c>
    </row>
    <row r="31" spans="1:22">
      <c r="A31" s="15" t="s">
        <v>506</v>
      </c>
      <c r="B31" s="17" t="n">
        <v>5456</v>
      </c>
      <c r="C31" s="18">
        <f>(144.0/B31*100)</f>
        <v/>
      </c>
      <c r="D31" s="19" t="n">
        <v>5312</v>
      </c>
      <c r="E31" s="18" t="n">
        <v>503.70482826</v>
      </c>
      <c r="F31" s="20" t="n">
        <v>3.77739043</v>
      </c>
      <c r="G31" s="18" t="n">
        <v>517.76399098</v>
      </c>
      <c r="H31" s="20" t="n">
        <v>2.63435524</v>
      </c>
      <c r="I31" s="18" t="n">
        <v>538.96054645</v>
      </c>
      <c r="J31" s="20" t="n">
        <v>3.7451043</v>
      </c>
      <c r="K31" s="18" t="n">
        <v>528.06755265</v>
      </c>
      <c r="L31" s="20" t="n">
        <v>4.96449132</v>
      </c>
      <c r="M31" s="18" t="s">
        <v>481</v>
      </c>
      <c r="N31" s="20" t="s">
        <v>481</v>
      </c>
      <c r="O31" s="18" t="s">
        <v>481</v>
      </c>
      <c r="P31" s="20" t="s">
        <v>481</v>
      </c>
      <c r="Q31" s="18" t="s">
        <v>481</v>
      </c>
      <c r="R31" s="20" t="s">
        <v>481</v>
      </c>
      <c r="S31" s="18" t="s">
        <v>481</v>
      </c>
      <c r="T31" s="20" t="s">
        <v>481</v>
      </c>
      <c r="U31" s="18" t="n">
        <v>402.97584762</v>
      </c>
      <c r="V31" s="20" t="n">
        <v>6.42286259</v>
      </c>
    </row>
    <row r="32" spans="1:22">
      <c r="A32" s="15" t="s">
        <v>507</v>
      </c>
      <c r="B32" s="17" t="n">
        <v>4478</v>
      </c>
      <c r="C32" s="18">
        <f>(6.0/B32*100)</f>
        <v/>
      </c>
      <c r="D32" s="19" t="n">
        <v>4472</v>
      </c>
      <c r="E32" s="18" t="n">
        <v>478.47680784</v>
      </c>
      <c r="F32" s="20" t="n">
        <v>4.05718917</v>
      </c>
      <c r="G32" s="18" t="n">
        <v>496.14289136</v>
      </c>
      <c r="H32" s="20" t="n">
        <v>2.99005985</v>
      </c>
      <c r="I32" s="18" t="n">
        <v>526.89840643</v>
      </c>
      <c r="J32" s="20" t="n">
        <v>2.94989793</v>
      </c>
      <c r="K32" s="18" t="n">
        <v>522.51647382</v>
      </c>
      <c r="L32" s="20" t="n">
        <v>4.81824235</v>
      </c>
      <c r="M32" s="18" t="s">
        <v>481</v>
      </c>
      <c r="N32" s="20" t="s">
        <v>481</v>
      </c>
      <c r="O32" s="18" t="s">
        <v>481</v>
      </c>
      <c r="P32" s="20" t="s">
        <v>481</v>
      </c>
      <c r="Q32" s="18" t="s">
        <v>481</v>
      </c>
      <c r="R32" s="20" t="s">
        <v>481</v>
      </c>
      <c r="S32" s="18" t="s">
        <v>481</v>
      </c>
      <c r="T32" s="20" t="s">
        <v>481</v>
      </c>
      <c r="U32" s="18" t="n">
        <v>390.36446868</v>
      </c>
      <c r="V32" s="20" t="n">
        <v>12.51755724</v>
      </c>
    </row>
    <row r="33" spans="1:22">
      <c r="A33" s="15" t="s">
        <v>508</v>
      </c>
      <c r="B33" s="17" t="n">
        <v>7325</v>
      </c>
      <c r="C33" s="18">
        <f>(80.0/B33*100)</f>
        <v/>
      </c>
      <c r="D33" s="19" t="n">
        <v>7245</v>
      </c>
      <c r="E33" s="18" t="n">
        <v>474.63116692</v>
      </c>
      <c r="F33" s="20" t="n">
        <v>4.31021625</v>
      </c>
      <c r="G33" s="18" t="n">
        <v>493.00454275</v>
      </c>
      <c r="H33" s="20" t="n">
        <v>3.70367904</v>
      </c>
      <c r="I33" s="18" t="n">
        <v>510.068416</v>
      </c>
      <c r="J33" s="20" t="n">
        <v>3.11462002</v>
      </c>
      <c r="K33" s="18" t="n">
        <v>514.30876618</v>
      </c>
      <c r="L33" s="20" t="n">
        <v>3.98726378</v>
      </c>
      <c r="M33" s="18" t="s">
        <v>481</v>
      </c>
      <c r="N33" s="20" t="s">
        <v>481</v>
      </c>
      <c r="O33" s="18" t="s">
        <v>481</v>
      </c>
      <c r="P33" s="20" t="s">
        <v>481</v>
      </c>
      <c r="Q33" s="18" t="s">
        <v>481</v>
      </c>
      <c r="R33" s="20" t="s">
        <v>481</v>
      </c>
      <c r="S33" s="18" t="s">
        <v>481</v>
      </c>
      <c r="T33" s="20" t="s">
        <v>481</v>
      </c>
      <c r="U33" s="18" t="n">
        <v>399.40903301</v>
      </c>
      <c r="V33" s="20" t="n">
        <v>10.93447002</v>
      </c>
    </row>
    <row r="34" spans="1:22">
      <c r="A34" s="15" t="s">
        <v>509</v>
      </c>
      <c r="B34" s="17" t="n">
        <v>6350</v>
      </c>
      <c r="C34" s="18">
        <f>(89.0/B34*100)</f>
        <v/>
      </c>
      <c r="D34" s="19" t="n">
        <v>6261</v>
      </c>
      <c r="E34" s="18" t="n">
        <v>453.51436445</v>
      </c>
      <c r="F34" s="20" t="n">
        <v>3.01036304</v>
      </c>
      <c r="G34" s="18" t="n">
        <v>467.8713939</v>
      </c>
      <c r="H34" s="20" t="n">
        <v>3.25025017</v>
      </c>
      <c r="I34" s="18" t="n">
        <v>473.45858107</v>
      </c>
      <c r="J34" s="20" t="n">
        <v>4.62846927</v>
      </c>
      <c r="K34" s="18" t="n">
        <v>480.5098799</v>
      </c>
      <c r="L34" s="20" t="n">
        <v>6.79015239</v>
      </c>
      <c r="M34" s="18" t="s">
        <v>481</v>
      </c>
      <c r="N34" s="20" t="s">
        <v>481</v>
      </c>
      <c r="O34" s="18" t="s">
        <v>481</v>
      </c>
      <c r="P34" s="20" t="s">
        <v>481</v>
      </c>
      <c r="Q34" s="18" t="n">
        <v>263.37193708</v>
      </c>
      <c r="R34" s="20" t="n">
        <v>13.61114927</v>
      </c>
      <c r="S34" s="18" t="s">
        <v>481</v>
      </c>
      <c r="T34" s="20" t="s">
        <v>481</v>
      </c>
      <c r="U34" s="18" t="n">
        <v>363.23513711</v>
      </c>
      <c r="V34" s="20" t="n">
        <v>8.00921258</v>
      </c>
    </row>
    <row r="35" spans="1:22">
      <c r="A35" s="15" t="s">
        <v>510</v>
      </c>
      <c r="B35" s="17" t="n">
        <v>6406</v>
      </c>
      <c r="C35" s="18">
        <f>(60.0/B35*100)</f>
        <v/>
      </c>
      <c r="D35" s="19" t="n">
        <v>6346</v>
      </c>
      <c r="E35" s="18" t="n">
        <v>417.64824965</v>
      </c>
      <c r="F35" s="20" t="n">
        <v>5.50572117</v>
      </c>
      <c r="G35" s="18" t="n">
        <v>472.51358112</v>
      </c>
      <c r="H35" s="20" t="n">
        <v>2.7170935</v>
      </c>
      <c r="I35" s="18" t="n">
        <v>519.83252232</v>
      </c>
      <c r="J35" s="20" t="n">
        <v>2.27811482</v>
      </c>
      <c r="K35" s="18" t="n">
        <v>544.12948829</v>
      </c>
      <c r="L35" s="20" t="n">
        <v>3.23338637</v>
      </c>
      <c r="M35" s="18" t="s">
        <v>481</v>
      </c>
      <c r="N35" s="20" t="s">
        <v>481</v>
      </c>
      <c r="O35" s="18" t="s">
        <v>481</v>
      </c>
      <c r="P35" s="20" t="s">
        <v>481</v>
      </c>
      <c r="Q35" s="18" t="n">
        <v>337.32521215</v>
      </c>
      <c r="R35" s="20" t="n">
        <v>11.65794297</v>
      </c>
      <c r="S35" s="18" t="s">
        <v>481</v>
      </c>
      <c r="T35" s="20" t="s">
        <v>481</v>
      </c>
      <c r="U35" s="18" t="n">
        <v>393.6940639</v>
      </c>
      <c r="V35" s="20" t="n">
        <v>8.746829269999999</v>
      </c>
    </row>
    <row r="36" spans="1:22">
      <c r="A36" s="15" t="s">
        <v>511</v>
      </c>
      <c r="B36" s="17" t="n">
        <v>6736</v>
      </c>
      <c r="C36" s="18">
        <f>(71.0/B36*100)</f>
        <v/>
      </c>
      <c r="D36" s="19" t="n">
        <v>6665</v>
      </c>
      <c r="E36" s="18" t="n">
        <v>470.46178573</v>
      </c>
      <c r="F36" s="20" t="n">
        <v>3.28922446</v>
      </c>
      <c r="G36" s="18" t="n">
        <v>491.2439684</v>
      </c>
      <c r="H36" s="20" t="n">
        <v>2.84039504</v>
      </c>
      <c r="I36" s="18" t="n">
        <v>516.78651122</v>
      </c>
      <c r="J36" s="20" t="n">
        <v>3.28514582</v>
      </c>
      <c r="K36" s="18" t="n">
        <v>532.36417162</v>
      </c>
      <c r="L36" s="20" t="n">
        <v>4.84977874</v>
      </c>
      <c r="M36" s="18" t="s">
        <v>481</v>
      </c>
      <c r="N36" s="20" t="s">
        <v>481</v>
      </c>
      <c r="O36" s="18" t="s">
        <v>481</v>
      </c>
      <c r="P36" s="20" t="s">
        <v>481</v>
      </c>
      <c r="Q36" s="18" t="s">
        <v>481</v>
      </c>
      <c r="R36" s="20" t="s">
        <v>481</v>
      </c>
      <c r="S36" s="18" t="s">
        <v>481</v>
      </c>
      <c r="T36" s="20" t="s">
        <v>481</v>
      </c>
      <c r="U36" s="18" t="n">
        <v>392.63610016</v>
      </c>
      <c r="V36" s="20" t="n">
        <v>8.25760337</v>
      </c>
    </row>
    <row r="37" spans="1:22">
      <c r="A37" s="15" t="s">
        <v>512</v>
      </c>
      <c r="B37" s="17" t="n">
        <v>5458</v>
      </c>
      <c r="C37" s="18">
        <f>(126.0/B37*100)</f>
        <v/>
      </c>
      <c r="D37" s="19" t="n">
        <v>5332</v>
      </c>
      <c r="E37" s="18" t="n">
        <v>496.70466781</v>
      </c>
      <c r="F37" s="20" t="n">
        <v>3.8722951</v>
      </c>
      <c r="G37" s="18" t="n">
        <v>503.57706568</v>
      </c>
      <c r="H37" s="20" t="n">
        <v>3.92034224</v>
      </c>
      <c r="I37" s="18" t="n">
        <v>516.10399132</v>
      </c>
      <c r="J37" s="20" t="n">
        <v>4.50655869</v>
      </c>
      <c r="K37" s="18" t="n">
        <v>544.95341774</v>
      </c>
      <c r="L37" s="20" t="n">
        <v>5.30368426</v>
      </c>
      <c r="M37" s="18" t="s">
        <v>481</v>
      </c>
      <c r="N37" s="20" t="s">
        <v>481</v>
      </c>
      <c r="O37" s="18" t="s">
        <v>481</v>
      </c>
      <c r="P37" s="20" t="s">
        <v>481</v>
      </c>
      <c r="Q37" s="18" t="s">
        <v>481</v>
      </c>
      <c r="R37" s="20" t="s">
        <v>481</v>
      </c>
      <c r="S37" s="18" t="s">
        <v>481</v>
      </c>
      <c r="T37" s="20" t="s">
        <v>481</v>
      </c>
      <c r="U37" s="18" t="n">
        <v>383.17697129</v>
      </c>
      <c r="V37" s="20" t="n">
        <v>6.79735621</v>
      </c>
    </row>
    <row r="38" spans="1:22">
      <c r="A38" s="15" t="s">
        <v>513</v>
      </c>
      <c r="B38" s="17" t="n">
        <v>5860</v>
      </c>
      <c r="C38" s="18">
        <f>(24.0/B38*100)</f>
        <v/>
      </c>
      <c r="D38" s="19" t="n">
        <v>5836</v>
      </c>
      <c r="E38" s="18" t="n">
        <v>467.81752083</v>
      </c>
      <c r="F38" s="20" t="n">
        <v>3.86068767</v>
      </c>
      <c r="G38" s="18" t="n">
        <v>503.64409952</v>
      </c>
      <c r="H38" s="20" t="n">
        <v>3.68978736</v>
      </c>
      <c r="I38" s="18" t="n">
        <v>521.8102487899999</v>
      </c>
      <c r="J38" s="20" t="n">
        <v>5.17987542</v>
      </c>
      <c r="K38" s="18" t="n">
        <v>515.67120878</v>
      </c>
      <c r="L38" s="20" t="n">
        <v>7.22629045</v>
      </c>
      <c r="M38" s="18" t="s">
        <v>481</v>
      </c>
      <c r="N38" s="20" t="s">
        <v>481</v>
      </c>
      <c r="O38" s="18" t="s">
        <v>481</v>
      </c>
      <c r="P38" s="20" t="s">
        <v>481</v>
      </c>
      <c r="Q38" s="18" t="s">
        <v>481</v>
      </c>
      <c r="R38" s="20" t="s">
        <v>481</v>
      </c>
      <c r="S38" s="18" t="s">
        <v>481</v>
      </c>
      <c r="T38" s="20" t="s">
        <v>481</v>
      </c>
      <c r="U38" s="18" t="n">
        <v>432.16929529</v>
      </c>
      <c r="V38" s="20" t="n">
        <v>6.84291625</v>
      </c>
    </row>
    <row r="39" spans="1:22">
      <c r="A39" s="15" t="s">
        <v>514</v>
      </c>
      <c r="B39" s="17" t="n">
        <v>5895</v>
      </c>
      <c r="C39" s="18">
        <f>(33.0/B39*100)</f>
        <v/>
      </c>
      <c r="D39" s="19" t="n">
        <v>5862</v>
      </c>
      <c r="E39" s="18" t="n">
        <v>369.99287948</v>
      </c>
      <c r="F39" s="20" t="n">
        <v>4.61893459</v>
      </c>
      <c r="G39" s="18" t="n">
        <v>398.51070425</v>
      </c>
      <c r="H39" s="20" t="n">
        <v>3.8951643</v>
      </c>
      <c r="I39" s="18" t="n">
        <v>441.70516469</v>
      </c>
      <c r="J39" s="20" t="n">
        <v>4.57980645</v>
      </c>
      <c r="K39" s="18" t="n">
        <v>457.76585271</v>
      </c>
      <c r="L39" s="20" t="n">
        <v>4.22145495</v>
      </c>
      <c r="M39" s="18" t="s">
        <v>481</v>
      </c>
      <c r="N39" s="20" t="s">
        <v>481</v>
      </c>
      <c r="O39" s="18" t="s">
        <v>481</v>
      </c>
      <c r="P39" s="20" t="s">
        <v>481</v>
      </c>
      <c r="Q39" s="18" t="s">
        <v>481</v>
      </c>
      <c r="R39" s="20" t="s">
        <v>481</v>
      </c>
      <c r="S39" s="18" t="s">
        <v>481</v>
      </c>
      <c r="T39" s="20" t="s">
        <v>481</v>
      </c>
      <c r="U39" s="18" t="n">
        <v>358.03582483</v>
      </c>
      <c r="V39" s="20" t="n">
        <v>12.07891768</v>
      </c>
    </row>
    <row r="40" spans="1:22">
      <c r="A40" s="15" t="s">
        <v>515</v>
      </c>
      <c r="B40" s="17" t="n">
        <v>14157</v>
      </c>
      <c r="C40" s="18">
        <f>(386.0/B40*100)</f>
        <v/>
      </c>
      <c r="D40" s="19" t="n">
        <v>13771</v>
      </c>
      <c r="E40" s="18" t="n">
        <v>464.29779855</v>
      </c>
      <c r="F40" s="20" t="n">
        <v>4.18289686</v>
      </c>
      <c r="G40" s="18" t="n">
        <v>489.30475485</v>
      </c>
      <c r="H40" s="20" t="n">
        <v>3.17554762</v>
      </c>
      <c r="I40" s="18" t="n">
        <v>519.34614384</v>
      </c>
      <c r="J40" s="20" t="n">
        <v>3.7357921</v>
      </c>
      <c r="K40" s="18" t="n">
        <v>528.2421144899999</v>
      </c>
      <c r="L40" s="20" t="n">
        <v>4.30770234</v>
      </c>
      <c r="M40" s="18" t="s">
        <v>481</v>
      </c>
      <c r="N40" s="20" t="s">
        <v>481</v>
      </c>
      <c r="O40" s="18" t="s">
        <v>481</v>
      </c>
      <c r="P40" s="20" t="s">
        <v>481</v>
      </c>
      <c r="Q40" s="18" t="s">
        <v>481</v>
      </c>
      <c r="R40" s="20" t="s">
        <v>481</v>
      </c>
      <c r="S40" s="18" t="s">
        <v>481</v>
      </c>
      <c r="T40" s="20" t="s">
        <v>481</v>
      </c>
      <c r="U40" s="18" t="n">
        <v>378.35888936</v>
      </c>
      <c r="V40" s="20" t="n">
        <v>6.862678</v>
      </c>
    </row>
    <row r="41" spans="1:22">
      <c r="A41" s="15" t="s">
        <v>516</v>
      </c>
      <c r="B41" s="17" t="n">
        <v>5712</v>
      </c>
      <c r="C41" s="18">
        <f>(55.0/B41*100)</f>
        <v/>
      </c>
      <c r="D41" s="19" t="n">
        <v>5657</v>
      </c>
      <c r="E41" s="18" t="n">
        <v>467.55222495</v>
      </c>
      <c r="F41" s="20" t="n">
        <v>4.7296393</v>
      </c>
      <c r="G41" s="18" t="n">
        <v>496.73382845</v>
      </c>
      <c r="H41" s="20" t="n">
        <v>3.48451719</v>
      </c>
      <c r="I41" s="18" t="n">
        <v>515.52587546</v>
      </c>
      <c r="J41" s="20" t="n">
        <v>4.02582916</v>
      </c>
      <c r="K41" s="18" t="n">
        <v>527.82844076</v>
      </c>
      <c r="L41" s="20" t="n">
        <v>5.50402443</v>
      </c>
      <c r="M41" s="18" t="s">
        <v>481</v>
      </c>
      <c r="N41" s="20" t="s">
        <v>481</v>
      </c>
      <c r="O41" s="18" t="s">
        <v>481</v>
      </c>
      <c r="P41" s="20" t="s">
        <v>481</v>
      </c>
      <c r="Q41" s="18" t="n">
        <v>399.91015703</v>
      </c>
      <c r="R41" s="20" t="n">
        <v>16.72230739</v>
      </c>
      <c r="S41" s="18" t="s">
        <v>481</v>
      </c>
      <c r="T41" s="20" t="s">
        <v>481</v>
      </c>
      <c r="U41" s="18" t="n">
        <v>383.61376761</v>
      </c>
      <c r="V41" s="20" t="n">
        <v>11.3368404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344.96952301</v>
      </c>
      <c r="F45" s="20" t="n">
        <v>3.2303542</v>
      </c>
      <c r="G45" s="18" t="n">
        <v>348.31976679</v>
      </c>
      <c r="H45" s="20" t="n">
        <v>3.46487152</v>
      </c>
      <c r="I45" s="18" t="n">
        <v>360.78620258</v>
      </c>
      <c r="J45" s="20" t="n">
        <v>4.23685326</v>
      </c>
      <c r="K45" s="18" t="n">
        <v>361.9176995</v>
      </c>
      <c r="L45" s="20" t="n">
        <v>5.26895295</v>
      </c>
      <c r="M45" s="18" t="s">
        <v>481</v>
      </c>
      <c r="N45" s="20" t="s">
        <v>481</v>
      </c>
      <c r="O45" s="18" t="s">
        <v>481</v>
      </c>
      <c r="P45" s="20" t="s">
        <v>481</v>
      </c>
      <c r="Q45" s="18" t="s">
        <v>481</v>
      </c>
      <c r="R45" s="20" t="s">
        <v>481</v>
      </c>
      <c r="S45" s="18" t="n">
        <v>337.51258197</v>
      </c>
      <c r="T45" s="20" t="n">
        <v>18.88328598</v>
      </c>
      <c r="U45" s="18" t="n">
        <v>324.94883848</v>
      </c>
      <c r="V45" s="20" t="n">
        <v>6.16649709</v>
      </c>
    </row>
    <row r="46" spans="1:22">
      <c r="A46" s="15" t="s">
        <v>521</v>
      </c>
      <c r="B46" s="17" t="n">
        <v>23141</v>
      </c>
      <c r="C46" s="18">
        <f>(2121.0/B46*100)</f>
        <v/>
      </c>
      <c r="D46" s="19" t="n">
        <v>21020</v>
      </c>
      <c r="E46" s="18" t="n">
        <v>398.92913744</v>
      </c>
      <c r="F46" s="20" t="n">
        <v>3.59934627</v>
      </c>
      <c r="G46" s="18" t="n">
        <v>425.48411626</v>
      </c>
      <c r="H46" s="20" t="n">
        <v>3.54624978</v>
      </c>
      <c r="I46" s="18" t="n">
        <v>444.59051321</v>
      </c>
      <c r="J46" s="20" t="n">
        <v>4.5326875</v>
      </c>
      <c r="K46" s="18" t="n">
        <v>444.29643479</v>
      </c>
      <c r="L46" s="20" t="n">
        <v>7.41132878</v>
      </c>
      <c r="M46" s="18" t="s">
        <v>481</v>
      </c>
      <c r="N46" s="20" t="s">
        <v>481</v>
      </c>
      <c r="O46" s="18" t="s">
        <v>481</v>
      </c>
      <c r="P46" s="20" t="s">
        <v>481</v>
      </c>
      <c r="Q46" s="18" t="s">
        <v>481</v>
      </c>
      <c r="R46" s="20" t="s">
        <v>481</v>
      </c>
      <c r="S46" s="18" t="s">
        <v>481</v>
      </c>
      <c r="T46" s="20" t="s">
        <v>481</v>
      </c>
      <c r="U46" s="18" t="n">
        <v>371.01475239</v>
      </c>
      <c r="V46" s="20" t="n">
        <v>3.40503594</v>
      </c>
    </row>
    <row r="47" spans="1:22">
      <c r="A47" s="15" t="s">
        <v>522</v>
      </c>
      <c r="B47" s="17" t="n">
        <v>5928</v>
      </c>
      <c r="C47" s="18">
        <f>(347.0/B47*100)</f>
        <v/>
      </c>
      <c r="D47" s="19" t="n">
        <v>5581</v>
      </c>
      <c r="E47" s="18" t="n">
        <v>358.84167579</v>
      </c>
      <c r="F47" s="20" t="n">
        <v>6.95890605</v>
      </c>
      <c r="G47" s="18" t="n">
        <v>418.9822255</v>
      </c>
      <c r="H47" s="20" t="n">
        <v>5.91388521</v>
      </c>
      <c r="I47" s="18" t="n">
        <v>478.20086373</v>
      </c>
      <c r="J47" s="20" t="n">
        <v>4.63546065</v>
      </c>
      <c r="K47" s="18" t="n">
        <v>471.58331904</v>
      </c>
      <c r="L47" s="20" t="n">
        <v>5.89868052</v>
      </c>
      <c r="M47" s="18" t="s">
        <v>481</v>
      </c>
      <c r="N47" s="20" t="s">
        <v>481</v>
      </c>
      <c r="O47" s="18" t="s">
        <v>481</v>
      </c>
      <c r="P47" s="20" t="s">
        <v>481</v>
      </c>
      <c r="Q47" s="18" t="s">
        <v>481</v>
      </c>
      <c r="R47" s="20" t="s">
        <v>481</v>
      </c>
      <c r="S47" s="18" t="s">
        <v>481</v>
      </c>
      <c r="T47" s="20" t="s">
        <v>481</v>
      </c>
      <c r="U47" s="18" t="n">
        <v>332.08651393</v>
      </c>
      <c r="V47" s="20" t="n">
        <v>6.14352327</v>
      </c>
    </row>
    <row r="48" spans="1:22">
      <c r="A48" s="15" t="s">
        <v>523</v>
      </c>
      <c r="B48" s="17" t="n">
        <v>9841</v>
      </c>
      <c r="C48" s="18">
        <f>(8.0/B48*100)</f>
        <v/>
      </c>
      <c r="D48" s="19" t="n">
        <v>9833</v>
      </c>
      <c r="E48" s="18" t="n">
        <v>457.12686011</v>
      </c>
      <c r="F48" s="20" t="n">
        <v>6.32069232</v>
      </c>
      <c r="G48" s="18" t="n">
        <v>507.13319575</v>
      </c>
      <c r="H48" s="20" t="n">
        <v>5.83097283</v>
      </c>
      <c r="I48" s="18" t="n">
        <v>503.39779796</v>
      </c>
      <c r="J48" s="20" t="n">
        <v>5.30201674</v>
      </c>
      <c r="K48" s="18" t="n">
        <v>497.78679068</v>
      </c>
      <c r="L48" s="20" t="n">
        <v>9.081617400000001</v>
      </c>
      <c r="M48" s="18" t="s">
        <v>481</v>
      </c>
      <c r="N48" s="20" t="s">
        <v>481</v>
      </c>
      <c r="O48" s="18" t="s">
        <v>481</v>
      </c>
      <c r="P48" s="20" t="s">
        <v>481</v>
      </c>
      <c r="Q48" s="18" t="s">
        <v>481</v>
      </c>
      <c r="R48" s="20" t="s">
        <v>481</v>
      </c>
      <c r="S48" s="18" t="s">
        <v>481</v>
      </c>
      <c r="T48" s="20" t="s">
        <v>481</v>
      </c>
      <c r="U48" s="18" t="n">
        <v>412.68204361</v>
      </c>
      <c r="V48" s="20" t="n">
        <v>19.34939979</v>
      </c>
    </row>
    <row r="49" spans="1:22">
      <c r="A49" s="15" t="s">
        <v>524</v>
      </c>
      <c r="B49" s="17" t="n">
        <v>6349</v>
      </c>
      <c r="C49" s="18">
        <f>(56.0/B49*100)</f>
        <v/>
      </c>
      <c r="D49" s="19" t="n">
        <v>6293</v>
      </c>
      <c r="E49" s="18" t="n">
        <v>411.46643917</v>
      </c>
      <c r="F49" s="20" t="n">
        <v>3.27515219</v>
      </c>
      <c r="G49" s="18" t="n">
        <v>434.38762096</v>
      </c>
      <c r="H49" s="20" t="n">
        <v>3.62637154</v>
      </c>
      <c r="I49" s="18" t="n">
        <v>448.99808552</v>
      </c>
      <c r="J49" s="20" t="n">
        <v>4.69069155</v>
      </c>
      <c r="K49" s="18" t="n">
        <v>436.92040434</v>
      </c>
      <c r="L49" s="20" t="n">
        <v>7.75312785</v>
      </c>
      <c r="M49" s="18" t="s">
        <v>481</v>
      </c>
      <c r="N49" s="20" t="s">
        <v>481</v>
      </c>
      <c r="O49" s="18" t="s">
        <v>481</v>
      </c>
      <c r="P49" s="20" t="s">
        <v>481</v>
      </c>
      <c r="Q49" s="18" t="s">
        <v>481</v>
      </c>
      <c r="R49" s="20" t="s">
        <v>481</v>
      </c>
      <c r="S49" s="18" t="n">
        <v>282.02633961</v>
      </c>
      <c r="T49" s="20" t="n">
        <v>49.94437553</v>
      </c>
      <c r="U49" s="18" t="n">
        <v>340.59355645</v>
      </c>
      <c r="V49" s="20" t="n">
        <v>10.28395849</v>
      </c>
    </row>
    <row r="50" spans="1:22">
      <c r="A50" s="15" t="s">
        <v>525</v>
      </c>
      <c r="B50" s="17" t="n">
        <v>11795</v>
      </c>
      <c r="C50" s="18">
        <f>(344.0/B50*100)</f>
        <v/>
      </c>
      <c r="D50" s="19" t="n">
        <v>11451</v>
      </c>
      <c r="E50" s="18" t="n">
        <v>387.57801023</v>
      </c>
      <c r="F50" s="20" t="n">
        <v>3.94288741</v>
      </c>
      <c r="G50" s="18" t="n">
        <v>427.7663936</v>
      </c>
      <c r="H50" s="20" t="n">
        <v>3.02219187</v>
      </c>
      <c r="I50" s="18" t="n">
        <v>447.12699891</v>
      </c>
      <c r="J50" s="20" t="n">
        <v>3.55282637</v>
      </c>
      <c r="K50" s="18" t="n">
        <v>456.72396344</v>
      </c>
      <c r="L50" s="20" t="n">
        <v>6.78147523</v>
      </c>
      <c r="M50" s="18" t="s">
        <v>481</v>
      </c>
      <c r="N50" s="20" t="s">
        <v>481</v>
      </c>
      <c r="O50" s="18" t="s">
        <v>481</v>
      </c>
      <c r="P50" s="20" t="s">
        <v>481</v>
      </c>
      <c r="Q50" s="18" t="s">
        <v>481</v>
      </c>
      <c r="R50" s="20" t="s">
        <v>481</v>
      </c>
      <c r="S50" s="18" t="s">
        <v>481</v>
      </c>
      <c r="T50" s="20" t="s">
        <v>481</v>
      </c>
      <c r="U50" s="18" t="n">
        <v>350.48831523</v>
      </c>
      <c r="V50" s="20" t="n">
        <v>9.76047174</v>
      </c>
    </row>
    <row r="51" spans="1:22">
      <c r="A51" s="15" t="s">
        <v>526</v>
      </c>
      <c r="B51" s="17" t="n">
        <v>6866</v>
      </c>
      <c r="C51" s="18">
        <f>(114.0/B51*100)</f>
        <v/>
      </c>
      <c r="D51" s="19" t="n">
        <v>6752</v>
      </c>
      <c r="E51" s="18" t="n">
        <v>417.64352913</v>
      </c>
      <c r="F51" s="20" t="n">
        <v>3.06987663</v>
      </c>
      <c r="G51" s="18" t="n">
        <v>434.94526031</v>
      </c>
      <c r="H51" s="20" t="n">
        <v>3.20331888</v>
      </c>
      <c r="I51" s="18" t="n">
        <v>444.24367448</v>
      </c>
      <c r="J51" s="20" t="n">
        <v>3.95289448</v>
      </c>
      <c r="K51" s="18" t="n">
        <v>444.04094393</v>
      </c>
      <c r="L51" s="20" t="n">
        <v>7.15404733</v>
      </c>
      <c r="M51" s="18" t="s">
        <v>481</v>
      </c>
      <c r="N51" s="20" t="s">
        <v>481</v>
      </c>
      <c r="O51" s="18" t="s">
        <v>481</v>
      </c>
      <c r="P51" s="20" t="s">
        <v>481</v>
      </c>
      <c r="Q51" s="18" t="n">
        <v>427.96430568</v>
      </c>
      <c r="R51" s="20" t="n">
        <v>5.20460603</v>
      </c>
      <c r="S51" s="18" t="s">
        <v>481</v>
      </c>
      <c r="T51" s="20" t="s">
        <v>481</v>
      </c>
      <c r="U51" s="18" t="n">
        <v>386.28363345</v>
      </c>
      <c r="V51" s="20" t="n">
        <v>9.25212559</v>
      </c>
    </row>
    <row r="52" spans="1:22">
      <c r="A52" s="15" t="s">
        <v>527</v>
      </c>
      <c r="B52" s="17" t="n">
        <v>5809</v>
      </c>
      <c r="C52" s="18">
        <f>(106.0/B52*100)</f>
        <v/>
      </c>
      <c r="D52" s="19" t="n">
        <v>5703</v>
      </c>
      <c r="E52" s="18" t="n">
        <v>450.51794044</v>
      </c>
      <c r="F52" s="20" t="n">
        <v>4.04743489</v>
      </c>
      <c r="G52" s="18" t="n">
        <v>478.42615239</v>
      </c>
      <c r="H52" s="20" t="n">
        <v>2.96846277</v>
      </c>
      <c r="I52" s="18" t="n">
        <v>522.48942325</v>
      </c>
      <c r="J52" s="20" t="n">
        <v>3.69438209</v>
      </c>
      <c r="K52" s="18" t="n">
        <v>527.8552654600001</v>
      </c>
      <c r="L52" s="20" t="n">
        <v>3.87665822</v>
      </c>
      <c r="M52" s="18" t="s">
        <v>481</v>
      </c>
      <c r="N52" s="20" t="s">
        <v>481</v>
      </c>
      <c r="O52" s="18" t="s">
        <v>481</v>
      </c>
      <c r="P52" s="20" t="s">
        <v>481</v>
      </c>
      <c r="Q52" s="18" t="s">
        <v>481</v>
      </c>
      <c r="R52" s="20" t="s">
        <v>481</v>
      </c>
      <c r="S52" s="18" t="s">
        <v>481</v>
      </c>
      <c r="T52" s="20" t="s">
        <v>481</v>
      </c>
      <c r="U52" s="18" t="n">
        <v>387.00831022</v>
      </c>
      <c r="V52" s="20" t="n">
        <v>7.98159458</v>
      </c>
    </row>
    <row r="53" spans="1:22">
      <c r="A53" s="15" t="s">
        <v>528</v>
      </c>
      <c r="B53" s="17" t="n">
        <v>5571</v>
      </c>
      <c r="C53" s="18">
        <f>(112.0/B53*100)</f>
        <v/>
      </c>
      <c r="D53" s="19" t="n">
        <v>5459</v>
      </c>
      <c r="E53" s="18" t="n">
        <v>434.54865842</v>
      </c>
      <c r="F53" s="20" t="n">
        <v>3.02627419</v>
      </c>
      <c r="G53" s="18" t="n">
        <v>450.07536277</v>
      </c>
      <c r="H53" s="20" t="n">
        <v>2.86540431</v>
      </c>
      <c r="I53" s="18" t="n">
        <v>461.58190424</v>
      </c>
      <c r="J53" s="20" t="n">
        <v>2.87899975</v>
      </c>
      <c r="K53" s="18" t="n">
        <v>473.35239381</v>
      </c>
      <c r="L53" s="20" t="n">
        <v>6.1395264</v>
      </c>
      <c r="M53" s="18" t="s">
        <v>481</v>
      </c>
      <c r="N53" s="20" t="s">
        <v>481</v>
      </c>
      <c r="O53" s="18" t="s">
        <v>481</v>
      </c>
      <c r="P53" s="20" t="s">
        <v>481</v>
      </c>
      <c r="Q53" s="18" t="s">
        <v>481</v>
      </c>
      <c r="R53" s="20" t="s">
        <v>481</v>
      </c>
      <c r="S53" s="18" t="s">
        <v>481</v>
      </c>
      <c r="T53" s="20" t="s">
        <v>481</v>
      </c>
      <c r="U53" s="18" t="n">
        <v>343.09069773</v>
      </c>
      <c r="V53" s="20" t="n">
        <v>5.35004696</v>
      </c>
    </row>
    <row r="54" spans="1:22">
      <c r="A54" s="15" t="s">
        <v>529</v>
      </c>
      <c r="B54" s="17" t="n">
        <v>4740</v>
      </c>
      <c r="C54" s="18">
        <f>(428.0/B54*100)</f>
        <v/>
      </c>
      <c r="D54" s="19" t="n">
        <v>4312</v>
      </c>
      <c r="E54" s="18" t="n">
        <v>361.9734627</v>
      </c>
      <c r="F54" s="20" t="n">
        <v>4.60917585</v>
      </c>
      <c r="G54" s="18" t="n">
        <v>374.98523274</v>
      </c>
      <c r="H54" s="20" t="n">
        <v>3.95164747</v>
      </c>
      <c r="I54" s="18" t="n">
        <v>379.50225457</v>
      </c>
      <c r="J54" s="20" t="n">
        <v>4.92490505</v>
      </c>
      <c r="K54" s="18" t="n">
        <v>363.38451397</v>
      </c>
      <c r="L54" s="20" t="n">
        <v>6.50021654</v>
      </c>
      <c r="M54" s="18" t="s">
        <v>481</v>
      </c>
      <c r="N54" s="20" t="s">
        <v>481</v>
      </c>
      <c r="O54" s="18" t="s">
        <v>481</v>
      </c>
      <c r="P54" s="20" t="s">
        <v>481</v>
      </c>
      <c r="Q54" s="18" t="s">
        <v>481</v>
      </c>
      <c r="R54" s="20" t="s">
        <v>481</v>
      </c>
      <c r="S54" s="18" t="s">
        <v>481</v>
      </c>
      <c r="T54" s="20" t="s">
        <v>481</v>
      </c>
      <c r="U54" s="18" t="n">
        <v>303.89942166</v>
      </c>
      <c r="V54" s="20" t="n">
        <v>4.28485842</v>
      </c>
    </row>
    <row r="55" spans="1:22">
      <c r="A55" s="15" t="s">
        <v>530</v>
      </c>
      <c r="B55" s="17" t="n">
        <v>5316</v>
      </c>
      <c r="C55" s="18">
        <f>(22.0/B55*100)</f>
        <v/>
      </c>
      <c r="D55" s="19" t="n">
        <v>5294</v>
      </c>
      <c r="E55" s="18" t="n">
        <v>365.61119</v>
      </c>
      <c r="F55" s="20" t="n">
        <v>4.28443718</v>
      </c>
      <c r="G55" s="18" t="n">
        <v>390.82522302</v>
      </c>
      <c r="H55" s="20" t="n">
        <v>3.11421577</v>
      </c>
      <c r="I55" s="18" t="n">
        <v>431.02628167</v>
      </c>
      <c r="J55" s="20" t="n">
        <v>3.85265524</v>
      </c>
      <c r="K55" s="18" t="n">
        <v>458.13237143</v>
      </c>
      <c r="L55" s="20" t="n">
        <v>5.12169493</v>
      </c>
      <c r="M55" s="18" t="s">
        <v>481</v>
      </c>
      <c r="N55" s="20" t="s">
        <v>481</v>
      </c>
      <c r="O55" s="18" t="s">
        <v>481</v>
      </c>
      <c r="P55" s="20" t="s">
        <v>481</v>
      </c>
      <c r="Q55" s="18" t="s">
        <v>481</v>
      </c>
      <c r="R55" s="20" t="s">
        <v>481</v>
      </c>
      <c r="S55" s="18" t="n">
        <v>300.60403772</v>
      </c>
      <c r="T55" s="20" t="n">
        <v>20.03985606</v>
      </c>
      <c r="U55" s="18" t="n">
        <v>296.61827926</v>
      </c>
      <c r="V55" s="20" t="n">
        <v>7.66407637</v>
      </c>
    </row>
    <row r="56" spans="1:22">
      <c r="A56" s="15" t="s">
        <v>531</v>
      </c>
      <c r="B56" s="17" t="n">
        <v>5359</v>
      </c>
      <c r="C56" s="18">
        <f>(77.0/B56*100)</f>
        <v/>
      </c>
      <c r="D56" s="19" t="n">
        <v>5282</v>
      </c>
      <c r="E56" s="18" t="n">
        <v>506.83833616</v>
      </c>
      <c r="F56" s="20" t="n">
        <v>3.35458865</v>
      </c>
      <c r="G56" s="18" t="n">
        <v>534.57964994</v>
      </c>
      <c r="H56" s="20" t="n">
        <v>3.52567465</v>
      </c>
      <c r="I56" s="18" t="n">
        <v>537.37389919</v>
      </c>
      <c r="J56" s="20" t="n">
        <v>3.38061832</v>
      </c>
      <c r="K56" s="18" t="n">
        <v>513.6312870199999</v>
      </c>
      <c r="L56" s="20" t="n">
        <v>6.61927753</v>
      </c>
      <c r="M56" s="18" t="s">
        <v>481</v>
      </c>
      <c r="N56" s="20" t="s">
        <v>481</v>
      </c>
      <c r="O56" s="18" t="s">
        <v>481</v>
      </c>
      <c r="P56" s="20" t="s">
        <v>481</v>
      </c>
      <c r="Q56" s="18" t="s">
        <v>481</v>
      </c>
      <c r="R56" s="20" t="s">
        <v>481</v>
      </c>
      <c r="S56" s="18" t="s">
        <v>481</v>
      </c>
      <c r="T56" s="20" t="s">
        <v>481</v>
      </c>
      <c r="U56" s="18" t="n">
        <v>443.47323199</v>
      </c>
      <c r="V56" s="20" t="n">
        <v>16.8864861</v>
      </c>
    </row>
    <row r="57" spans="1:22">
      <c r="A57" s="15" t="s">
        <v>532</v>
      </c>
      <c r="B57" s="17" t="n">
        <v>6513</v>
      </c>
      <c r="C57" s="18">
        <f>(0.0/B57*100)</f>
        <v/>
      </c>
      <c r="D57" s="19" t="n">
        <v>6513</v>
      </c>
      <c r="E57" s="18" t="n">
        <v>378.32838369</v>
      </c>
      <c r="F57" s="20" t="n">
        <v>3.65423144</v>
      </c>
      <c r="G57" s="18" t="n">
        <v>399.61506373</v>
      </c>
      <c r="H57" s="20" t="n">
        <v>2.96751912</v>
      </c>
      <c r="I57" s="18" t="n">
        <v>427.94303199</v>
      </c>
      <c r="J57" s="20" t="n">
        <v>4.00087483</v>
      </c>
      <c r="K57" s="18" t="n">
        <v>398.67048674</v>
      </c>
      <c r="L57" s="20" t="n">
        <v>8.729509439999999</v>
      </c>
      <c r="M57" s="18" t="s">
        <v>481</v>
      </c>
      <c r="N57" s="20" t="s">
        <v>481</v>
      </c>
      <c r="O57" s="18" t="s">
        <v>481</v>
      </c>
      <c r="P57" s="20" t="s">
        <v>481</v>
      </c>
      <c r="Q57" s="18" t="s">
        <v>481</v>
      </c>
      <c r="R57" s="20" t="s">
        <v>481</v>
      </c>
      <c r="S57" s="18" t="n">
        <v>311.0944587</v>
      </c>
      <c r="T57" s="20" t="n">
        <v>32.07264819</v>
      </c>
      <c r="U57" s="18" t="n">
        <v>359.80468652</v>
      </c>
      <c r="V57" s="20" t="n">
        <v>10.24789886</v>
      </c>
    </row>
    <row r="58" spans="1:22">
      <c r="A58" s="15" t="s">
        <v>533</v>
      </c>
      <c r="B58" s="17" t="n">
        <v>7267</v>
      </c>
      <c r="C58" s="18">
        <f>(10.0/B58*100)</f>
        <v/>
      </c>
      <c r="D58" s="19" t="n">
        <v>7257</v>
      </c>
      <c r="E58" s="18" t="n">
        <v>398.7245979</v>
      </c>
      <c r="F58" s="20" t="n">
        <v>3.9363724</v>
      </c>
      <c r="G58" s="18" t="n">
        <v>406.19317403</v>
      </c>
      <c r="H58" s="20" t="n">
        <v>3.63519554</v>
      </c>
      <c r="I58" s="18" t="n">
        <v>431.47845376</v>
      </c>
      <c r="J58" s="20" t="n">
        <v>3.50205807</v>
      </c>
      <c r="K58" s="18" t="n">
        <v>425.59316035</v>
      </c>
      <c r="L58" s="20" t="n">
        <v>4.03391465</v>
      </c>
      <c r="M58" s="18" t="s">
        <v>481</v>
      </c>
      <c r="N58" s="20" t="s">
        <v>481</v>
      </c>
      <c r="O58" s="18" t="s">
        <v>481</v>
      </c>
      <c r="P58" s="20" t="s">
        <v>481</v>
      </c>
      <c r="Q58" s="18" t="s">
        <v>481</v>
      </c>
      <c r="R58" s="20" t="s">
        <v>481</v>
      </c>
      <c r="S58" s="18" t="n">
        <v>309.14326028</v>
      </c>
      <c r="T58" s="20" t="n">
        <v>18.69693575</v>
      </c>
      <c r="U58" s="18" t="n">
        <v>304.99096222</v>
      </c>
      <c r="V58" s="20" t="n">
        <v>14.87732643</v>
      </c>
    </row>
    <row r="59" spans="1:22">
      <c r="A59" s="15" t="s">
        <v>534</v>
      </c>
      <c r="B59" s="17" t="n">
        <v>4826</v>
      </c>
      <c r="C59" s="18">
        <f>(26.0/B59*100)</f>
        <v/>
      </c>
      <c r="D59" s="19" t="n">
        <v>4800</v>
      </c>
      <c r="E59" s="18" t="n">
        <v>339.09511328</v>
      </c>
      <c r="F59" s="20" t="n">
        <v>2.23074422</v>
      </c>
      <c r="G59" s="18" t="n">
        <v>353.92281314</v>
      </c>
      <c r="H59" s="20" t="n">
        <v>2.89596005</v>
      </c>
      <c r="I59" s="18" t="n">
        <v>365.97476358</v>
      </c>
      <c r="J59" s="20" t="n">
        <v>3.62249405</v>
      </c>
      <c r="K59" s="18" t="n">
        <v>356.61806252</v>
      </c>
      <c r="L59" s="20" t="n">
        <v>6.00522247</v>
      </c>
      <c r="M59" s="18" t="s">
        <v>481</v>
      </c>
      <c r="N59" s="20" t="s">
        <v>481</v>
      </c>
      <c r="O59" s="18" t="s">
        <v>481</v>
      </c>
      <c r="P59" s="20" t="s">
        <v>481</v>
      </c>
      <c r="Q59" s="18" t="s">
        <v>481</v>
      </c>
      <c r="R59" s="20" t="s">
        <v>481</v>
      </c>
      <c r="S59" s="18" t="n">
        <v>256.80224323</v>
      </c>
      <c r="T59" s="20" t="n">
        <v>14.54585145</v>
      </c>
      <c r="U59" s="18" t="n">
        <v>264.43496855</v>
      </c>
      <c r="V59" s="20" t="n">
        <v>8.872596189999999</v>
      </c>
    </row>
    <row r="60" spans="1:22">
      <c r="A60" s="15" t="s">
        <v>535</v>
      </c>
      <c r="B60" s="17" t="n">
        <v>4546</v>
      </c>
      <c r="C60" s="18">
        <f>(15.0/B60*100)</f>
        <v/>
      </c>
      <c r="D60" s="19" t="n">
        <v>4531</v>
      </c>
      <c r="E60" s="18" t="n">
        <v>344.22314248</v>
      </c>
      <c r="F60" s="20" t="n">
        <v>4.95870197</v>
      </c>
      <c r="G60" s="18" t="n">
        <v>328.51781519</v>
      </c>
      <c r="H60" s="20" t="n">
        <v>6.3202381</v>
      </c>
      <c r="I60" s="18" t="n">
        <v>360.93925136</v>
      </c>
      <c r="J60" s="20" t="n">
        <v>7.46812654</v>
      </c>
      <c r="K60" s="18" t="n">
        <v>387.94566385</v>
      </c>
      <c r="L60" s="20" t="n">
        <v>10.74958997</v>
      </c>
      <c r="M60" s="18" t="s">
        <v>481</v>
      </c>
      <c r="N60" s="20" t="s">
        <v>481</v>
      </c>
      <c r="O60" s="18" t="s">
        <v>481</v>
      </c>
      <c r="P60" s="20" t="s">
        <v>481</v>
      </c>
      <c r="Q60" s="18" t="s">
        <v>481</v>
      </c>
      <c r="R60" s="20" t="s">
        <v>481</v>
      </c>
      <c r="S60" s="18" t="n">
        <v>276.92190479</v>
      </c>
      <c r="T60" s="20" t="n">
        <v>31.85105858</v>
      </c>
      <c r="U60" s="18" t="n">
        <v>305.28356073</v>
      </c>
      <c r="V60" s="20" t="n">
        <v>8.96844256</v>
      </c>
    </row>
    <row r="61" spans="1:22">
      <c r="A61" s="15" t="s">
        <v>536</v>
      </c>
      <c r="B61" s="17" t="n">
        <v>6525</v>
      </c>
      <c r="C61" s="18">
        <f>(166.0/B61*100)</f>
        <v/>
      </c>
      <c r="D61" s="19" t="n">
        <v>6359</v>
      </c>
      <c r="E61" s="18" t="n">
        <v>419.63188928</v>
      </c>
      <c r="F61" s="20" t="n">
        <v>5.30436806</v>
      </c>
      <c r="G61" s="18" t="n">
        <v>456.93206068</v>
      </c>
      <c r="H61" s="20" t="n">
        <v>3.91824851</v>
      </c>
      <c r="I61" s="18" t="n">
        <v>488.3935588</v>
      </c>
      <c r="J61" s="20" t="n">
        <v>3.0228062</v>
      </c>
      <c r="K61" s="18" t="n">
        <v>503.51829028</v>
      </c>
      <c r="L61" s="20" t="n">
        <v>3.75402965</v>
      </c>
      <c r="M61" s="18" t="s">
        <v>481</v>
      </c>
      <c r="N61" s="20" t="s">
        <v>481</v>
      </c>
      <c r="O61" s="18" t="s">
        <v>481</v>
      </c>
      <c r="P61" s="20" t="s">
        <v>481</v>
      </c>
      <c r="Q61" s="18" t="s">
        <v>481</v>
      </c>
      <c r="R61" s="20" t="s">
        <v>481</v>
      </c>
      <c r="S61" s="18" t="s">
        <v>481</v>
      </c>
      <c r="T61" s="20" t="s">
        <v>481</v>
      </c>
      <c r="U61" s="18" t="n">
        <v>364.41454153</v>
      </c>
      <c r="V61" s="20" t="n">
        <v>8.42937017</v>
      </c>
    </row>
    <row r="62" spans="1:22">
      <c r="A62" s="15" t="s">
        <v>537</v>
      </c>
      <c r="B62" s="17" t="n">
        <v>4476</v>
      </c>
      <c r="C62" s="18">
        <f>(3.0/B62*100)</f>
        <v/>
      </c>
      <c r="D62" s="19" t="n">
        <v>4473</v>
      </c>
      <c r="E62" s="18" t="n">
        <v>478.18939296</v>
      </c>
      <c r="F62" s="20" t="n">
        <v>2.71445462</v>
      </c>
      <c r="G62" s="18" t="n">
        <v>511.3017218</v>
      </c>
      <c r="H62" s="20" t="n">
        <v>1.72063961</v>
      </c>
      <c r="I62" s="18" t="n">
        <v>526.45291617</v>
      </c>
      <c r="J62" s="20" t="n">
        <v>2.44276887</v>
      </c>
      <c r="K62" s="18" t="n">
        <v>521.61575991</v>
      </c>
      <c r="L62" s="20" t="n">
        <v>6.29688997</v>
      </c>
      <c r="M62" s="18" t="s">
        <v>481</v>
      </c>
      <c r="N62" s="20" t="s">
        <v>481</v>
      </c>
      <c r="O62" s="18" t="s">
        <v>481</v>
      </c>
      <c r="P62" s="20" t="s">
        <v>481</v>
      </c>
      <c r="Q62" s="18" t="s">
        <v>481</v>
      </c>
      <c r="R62" s="20" t="s">
        <v>481</v>
      </c>
      <c r="S62" s="18" t="s">
        <v>481</v>
      </c>
      <c r="T62" s="20" t="s">
        <v>481</v>
      </c>
      <c r="U62" s="18" t="n">
        <v>436.04185837</v>
      </c>
      <c r="V62" s="20" t="n">
        <v>22.10254302</v>
      </c>
    </row>
    <row r="63" spans="1:22">
      <c r="A63" s="15" t="s">
        <v>538</v>
      </c>
      <c r="B63" s="17" t="n">
        <v>5324</v>
      </c>
      <c r="C63" s="18">
        <f>(13.0/B63*100)</f>
        <v/>
      </c>
      <c r="D63" s="19" t="n">
        <v>5311</v>
      </c>
      <c r="E63" s="18" t="n">
        <v>307.82825663</v>
      </c>
      <c r="F63" s="20" t="n">
        <v>3.97988541</v>
      </c>
      <c r="G63" s="18" t="n">
        <v>355.92390776</v>
      </c>
      <c r="H63" s="20" t="n">
        <v>2.64888566</v>
      </c>
      <c r="I63" s="18" t="n">
        <v>380.80841414</v>
      </c>
      <c r="J63" s="20" t="n">
        <v>3.4244688</v>
      </c>
      <c r="K63" s="18" t="n">
        <v>402.26340555</v>
      </c>
      <c r="L63" s="20" t="n">
        <v>4.8260966</v>
      </c>
      <c r="M63" s="18" t="s">
        <v>481</v>
      </c>
      <c r="N63" s="20" t="s">
        <v>481</v>
      </c>
      <c r="O63" s="18" t="s">
        <v>481</v>
      </c>
      <c r="P63" s="20" t="s">
        <v>481</v>
      </c>
      <c r="Q63" s="18" t="s">
        <v>481</v>
      </c>
      <c r="R63" s="20" t="s">
        <v>481</v>
      </c>
      <c r="S63" s="18" t="n">
        <v>218.65236455</v>
      </c>
      <c r="T63" s="20" t="n">
        <v>37.68960478</v>
      </c>
      <c r="U63" s="18" t="n">
        <v>291.0279653</v>
      </c>
      <c r="V63" s="20" t="n">
        <v>6.62678891</v>
      </c>
    </row>
    <row r="64" spans="1:22">
      <c r="A64" s="15" t="s">
        <v>539</v>
      </c>
      <c r="B64" s="17" t="n">
        <v>3634</v>
      </c>
      <c r="C64" s="18">
        <f>(3.0/B64*100)</f>
        <v/>
      </c>
      <c r="D64" s="19" t="n">
        <v>3631</v>
      </c>
      <c r="E64" s="18" t="n">
        <v>420.70373727</v>
      </c>
      <c r="F64" s="20" t="n">
        <v>3.94040974</v>
      </c>
      <c r="G64" s="18" t="n">
        <v>441.74357364</v>
      </c>
      <c r="H64" s="20" t="n">
        <v>3.78138381</v>
      </c>
      <c r="I64" s="18" t="n">
        <v>470.26147309</v>
      </c>
      <c r="J64" s="20" t="n">
        <v>4.25947309</v>
      </c>
      <c r="K64" s="18" t="n">
        <v>497.27779419</v>
      </c>
      <c r="L64" s="20" t="n">
        <v>4.45928967</v>
      </c>
      <c r="M64" s="18" t="s">
        <v>481</v>
      </c>
      <c r="N64" s="20" t="s">
        <v>481</v>
      </c>
      <c r="O64" s="18" t="s">
        <v>481</v>
      </c>
      <c r="P64" s="20" t="s">
        <v>481</v>
      </c>
      <c r="Q64" s="18" t="s">
        <v>481</v>
      </c>
      <c r="R64" s="20" t="s">
        <v>481</v>
      </c>
      <c r="S64" s="18" t="n">
        <v>310.48861361</v>
      </c>
      <c r="T64" s="20" t="n">
        <v>53.7791444</v>
      </c>
      <c r="U64" s="18" t="n">
        <v>274.2081944</v>
      </c>
      <c r="V64" s="20" t="n">
        <v>9.896259629999999</v>
      </c>
    </row>
    <row r="65" spans="1:22">
      <c r="A65" s="15" t="s">
        <v>540</v>
      </c>
      <c r="B65" s="17" t="n">
        <v>5325</v>
      </c>
      <c r="C65" s="18">
        <f>(14.0/B65*100)</f>
        <v/>
      </c>
      <c r="D65" s="19" t="n">
        <v>5311</v>
      </c>
      <c r="E65" s="18" t="n">
        <v>378.64868357</v>
      </c>
      <c r="F65" s="20" t="n">
        <v>4.02780135</v>
      </c>
      <c r="G65" s="18" t="n">
        <v>415.03075001</v>
      </c>
      <c r="H65" s="20" t="n">
        <v>3.19311489</v>
      </c>
      <c r="I65" s="18" t="n">
        <v>437.65092172</v>
      </c>
      <c r="J65" s="20" t="n">
        <v>3.61746613</v>
      </c>
      <c r="K65" s="18" t="n">
        <v>446.78855751</v>
      </c>
      <c r="L65" s="20" t="n">
        <v>5.11157447</v>
      </c>
      <c r="M65" s="18" t="s">
        <v>481</v>
      </c>
      <c r="N65" s="20" t="s">
        <v>481</v>
      </c>
      <c r="O65" s="18" t="s">
        <v>481</v>
      </c>
      <c r="P65" s="20" t="s">
        <v>481</v>
      </c>
      <c r="Q65" s="18" t="n">
        <v>292.51564662</v>
      </c>
      <c r="R65" s="20" t="n">
        <v>25.71237361</v>
      </c>
      <c r="S65" s="18" t="n">
        <v>220.2769</v>
      </c>
      <c r="T65" s="20" t="n">
        <v>38.79705767</v>
      </c>
      <c r="U65" s="18" t="n">
        <v>311.85525774</v>
      </c>
      <c r="V65" s="20" t="n">
        <v>7.351672</v>
      </c>
    </row>
    <row r="66" spans="1:22">
      <c r="A66" s="15" t="s">
        <v>541</v>
      </c>
      <c r="B66" s="17" t="n">
        <v>5665</v>
      </c>
      <c r="C66" s="18">
        <f>(89.0/B66*100)</f>
        <v/>
      </c>
      <c r="D66" s="19" t="n">
        <v>5576</v>
      </c>
      <c r="E66" s="18" t="n">
        <v>403.7741805</v>
      </c>
      <c r="F66" s="20" t="n">
        <v>3.0701263</v>
      </c>
      <c r="G66" s="18" t="n">
        <v>435.44208588</v>
      </c>
      <c r="H66" s="20" t="n">
        <v>2.09236743</v>
      </c>
      <c r="I66" s="18" t="n">
        <v>458.64023737</v>
      </c>
      <c r="J66" s="20" t="n">
        <v>3.13421042</v>
      </c>
      <c r="K66" s="18" t="n">
        <v>473.11506306</v>
      </c>
      <c r="L66" s="20" t="n">
        <v>4.02952203</v>
      </c>
      <c r="M66" s="18" t="s">
        <v>481</v>
      </c>
      <c r="N66" s="20" t="s">
        <v>481</v>
      </c>
      <c r="O66" s="18" t="s">
        <v>481</v>
      </c>
      <c r="P66" s="20" t="s">
        <v>481</v>
      </c>
      <c r="Q66" s="18" t="s">
        <v>481</v>
      </c>
      <c r="R66" s="20" t="s">
        <v>481</v>
      </c>
      <c r="S66" s="18" t="s">
        <v>481</v>
      </c>
      <c r="T66" s="20" t="s">
        <v>481</v>
      </c>
      <c r="U66" s="18" t="n">
        <v>347.49595652</v>
      </c>
      <c r="V66" s="20" t="n">
        <v>3.33831442</v>
      </c>
    </row>
    <row r="67" spans="1:22">
      <c r="A67" s="15" t="s">
        <v>542</v>
      </c>
      <c r="B67" s="17" t="n">
        <v>6971</v>
      </c>
      <c r="C67" s="18">
        <f>(820.0/B67*100)</f>
        <v/>
      </c>
      <c r="D67" s="19" t="n">
        <v>6151</v>
      </c>
      <c r="E67" s="18" t="n">
        <v>372.68818241</v>
      </c>
      <c r="F67" s="20" t="n">
        <v>3.37338313</v>
      </c>
      <c r="G67" s="18" t="n">
        <v>403.81035174</v>
      </c>
      <c r="H67" s="20" t="n">
        <v>2.84362352</v>
      </c>
      <c r="I67" s="18" t="n">
        <v>428.60195609</v>
      </c>
      <c r="J67" s="20" t="n">
        <v>3.65754387</v>
      </c>
      <c r="K67" s="18" t="n">
        <v>439.49636602</v>
      </c>
      <c r="L67" s="20" t="n">
        <v>5.9716331</v>
      </c>
      <c r="M67" s="18" t="s">
        <v>481</v>
      </c>
      <c r="N67" s="20" t="s">
        <v>481</v>
      </c>
      <c r="O67" s="18" t="s">
        <v>481</v>
      </c>
      <c r="P67" s="20" t="s">
        <v>481</v>
      </c>
      <c r="Q67" s="18" t="s">
        <v>481</v>
      </c>
      <c r="R67" s="20" t="s">
        <v>481</v>
      </c>
      <c r="S67" s="18" t="s">
        <v>481</v>
      </c>
      <c r="T67" s="20" t="s">
        <v>481</v>
      </c>
      <c r="U67" s="18" t="n">
        <v>326.41494469</v>
      </c>
      <c r="V67" s="20" t="n">
        <v>7.30877837</v>
      </c>
    </row>
    <row r="68" spans="1:22">
      <c r="A68" s="15" t="s">
        <v>543</v>
      </c>
      <c r="B68" s="17" t="n">
        <v>12083</v>
      </c>
      <c r="C68" s="18">
        <f>(31.0/B68*100)</f>
        <v/>
      </c>
      <c r="D68" s="19" t="n">
        <v>12052</v>
      </c>
      <c r="E68" s="18" t="n">
        <v>391.45237343</v>
      </c>
      <c r="F68" s="20" t="n">
        <v>2.37989442</v>
      </c>
      <c r="G68" s="18" t="n">
        <v>412.65943471</v>
      </c>
      <c r="H68" s="20" t="n">
        <v>2.23557431</v>
      </c>
      <c r="I68" s="18" t="n">
        <v>431.52964228</v>
      </c>
      <c r="J68" s="20" t="n">
        <v>2.47030832</v>
      </c>
      <c r="K68" s="18" t="n">
        <v>446.71531727</v>
      </c>
      <c r="L68" s="20" t="n">
        <v>2.61636396</v>
      </c>
      <c r="M68" s="18" t="s">
        <v>481</v>
      </c>
      <c r="N68" s="20" t="s">
        <v>481</v>
      </c>
      <c r="O68" s="18" t="s">
        <v>481</v>
      </c>
      <c r="P68" s="20" t="s">
        <v>481</v>
      </c>
      <c r="Q68" s="18" t="s">
        <v>481</v>
      </c>
      <c r="R68" s="20" t="s">
        <v>481</v>
      </c>
      <c r="S68" s="18" t="s">
        <v>481</v>
      </c>
      <c r="T68" s="20" t="s">
        <v>481</v>
      </c>
      <c r="U68" s="18" t="n">
        <v>312.87266547</v>
      </c>
      <c r="V68" s="20" t="n">
        <v>2.4470199</v>
      </c>
    </row>
    <row r="69" spans="1:22">
      <c r="A69" s="15" t="s">
        <v>544</v>
      </c>
      <c r="B69" s="17" t="n">
        <v>4876</v>
      </c>
      <c r="C69" s="18">
        <f>(0.0/B69*100)</f>
        <v/>
      </c>
      <c r="D69" s="19" t="n">
        <v>4876</v>
      </c>
      <c r="E69" s="18" t="n">
        <v>411.96974522</v>
      </c>
      <c r="F69" s="20" t="n">
        <v>5.1927471</v>
      </c>
      <c r="G69" s="18" t="n">
        <v>431.77604532</v>
      </c>
      <c r="H69" s="20" t="n">
        <v>3.99764792</v>
      </c>
      <c r="I69" s="18" t="n">
        <v>455.1964283</v>
      </c>
      <c r="J69" s="20" t="n">
        <v>5.23510354</v>
      </c>
      <c r="K69" s="18" t="n">
        <v>455.61762943</v>
      </c>
      <c r="L69" s="20" t="n">
        <v>9.159721449999999</v>
      </c>
      <c r="M69" s="18" t="s">
        <v>481</v>
      </c>
      <c r="N69" s="20" t="s">
        <v>481</v>
      </c>
      <c r="O69" s="18" t="s">
        <v>481</v>
      </c>
      <c r="P69" s="20" t="s">
        <v>481</v>
      </c>
      <c r="Q69" s="18" t="s">
        <v>481</v>
      </c>
      <c r="R69" s="20" t="s">
        <v>481</v>
      </c>
      <c r="S69" s="18" t="s">
        <v>481</v>
      </c>
      <c r="T69" s="20" t="s">
        <v>481</v>
      </c>
      <c r="U69" s="18" t="n">
        <v>339.33400762</v>
      </c>
      <c r="V69" s="20" t="n">
        <v>35.60005417</v>
      </c>
    </row>
    <row r="70" spans="1:22">
      <c r="A70" s="15" t="s">
        <v>545</v>
      </c>
      <c r="B70" s="17" t="n">
        <v>6036</v>
      </c>
      <c r="C70" s="18">
        <f>(223.0/B70*100)</f>
        <v/>
      </c>
      <c r="D70" s="19" t="n">
        <v>5813</v>
      </c>
      <c r="E70" s="18" t="n">
        <v>451.13069565</v>
      </c>
      <c r="F70" s="20" t="n">
        <v>5.72736754</v>
      </c>
      <c r="G70" s="18" t="n">
        <v>488.52577528</v>
      </c>
      <c r="H70" s="20" t="n">
        <v>3.89626757</v>
      </c>
      <c r="I70" s="18" t="n">
        <v>512.11812398</v>
      </c>
      <c r="J70" s="20" t="n">
        <v>3.33181283</v>
      </c>
      <c r="K70" s="18" t="n">
        <v>520.1619545900001</v>
      </c>
      <c r="L70" s="20" t="n">
        <v>3.90852507</v>
      </c>
      <c r="M70" s="18" t="s">
        <v>481</v>
      </c>
      <c r="N70" s="20" t="s">
        <v>481</v>
      </c>
      <c r="O70" s="18" t="s">
        <v>481</v>
      </c>
      <c r="P70" s="20" t="s">
        <v>481</v>
      </c>
      <c r="Q70" s="18" t="s">
        <v>481</v>
      </c>
      <c r="R70" s="20" t="s">
        <v>481</v>
      </c>
      <c r="S70" s="18" t="s">
        <v>481</v>
      </c>
      <c r="T70" s="20" t="s">
        <v>481</v>
      </c>
      <c r="U70" s="18" t="n">
        <v>426.37165053</v>
      </c>
      <c r="V70" s="20" t="n">
        <v>8.390386080000001</v>
      </c>
    </row>
    <row r="71" spans="1:22">
      <c r="A71" s="15" t="s">
        <v>546</v>
      </c>
      <c r="B71" s="17" t="n">
        <v>6115</v>
      </c>
      <c r="C71" s="18">
        <f>(35.0/B71*100)</f>
        <v/>
      </c>
      <c r="D71" s="19" t="n">
        <v>6080</v>
      </c>
      <c r="E71" s="18" t="n">
        <v>487.04950467</v>
      </c>
      <c r="F71" s="20" t="n">
        <v>2.56657259</v>
      </c>
      <c r="G71" s="18" t="n">
        <v>526.9761537099999</v>
      </c>
      <c r="H71" s="20" t="n">
        <v>2.37011394</v>
      </c>
      <c r="I71" s="18" t="n">
        <v>564.03071464</v>
      </c>
      <c r="J71" s="20" t="n">
        <v>3.29715393</v>
      </c>
      <c r="K71" s="18" t="n">
        <v>581.96477736</v>
      </c>
      <c r="L71" s="20" t="n">
        <v>4.29755817</v>
      </c>
      <c r="M71" s="18" t="s">
        <v>481</v>
      </c>
      <c r="N71" s="20" t="s">
        <v>481</v>
      </c>
      <c r="O71" s="18" t="s">
        <v>481</v>
      </c>
      <c r="P71" s="20" t="s">
        <v>481</v>
      </c>
      <c r="Q71" s="18" t="s">
        <v>481</v>
      </c>
      <c r="R71" s="20" t="s">
        <v>481</v>
      </c>
      <c r="S71" s="18" t="s">
        <v>481</v>
      </c>
      <c r="T71" s="20" t="s">
        <v>481</v>
      </c>
      <c r="U71" s="18" t="n">
        <v>403.97884502</v>
      </c>
      <c r="V71" s="20" t="n">
        <v>16.53772896</v>
      </c>
    </row>
    <row r="72" spans="1:22">
      <c r="A72" s="15" t="s">
        <v>547</v>
      </c>
      <c r="B72" s="17" t="n">
        <v>7708</v>
      </c>
      <c r="C72" s="18">
        <f>(5.0/B72*100)</f>
        <v/>
      </c>
      <c r="D72" s="19" t="n">
        <v>7703</v>
      </c>
      <c r="E72" s="18" t="n">
        <v>420.94780434</v>
      </c>
      <c r="F72" s="20" t="n">
        <v>4.79960059</v>
      </c>
      <c r="G72" s="18" t="n">
        <v>475.53495896</v>
      </c>
      <c r="H72" s="20" t="n">
        <v>3.18600883</v>
      </c>
      <c r="I72" s="18" t="n">
        <v>517.1122692500001</v>
      </c>
      <c r="J72" s="20" t="n">
        <v>2.85985581</v>
      </c>
      <c r="K72" s="18" t="n">
        <v>529.43750317</v>
      </c>
      <c r="L72" s="20" t="n">
        <v>4.8620198</v>
      </c>
      <c r="M72" s="18" t="s">
        <v>481</v>
      </c>
      <c r="N72" s="20" t="s">
        <v>481</v>
      </c>
      <c r="O72" s="18" t="s">
        <v>481</v>
      </c>
      <c r="P72" s="20" t="s">
        <v>481</v>
      </c>
      <c r="Q72" s="18" t="s">
        <v>481</v>
      </c>
      <c r="R72" s="20" t="s">
        <v>481</v>
      </c>
      <c r="S72" s="18" t="s">
        <v>481</v>
      </c>
      <c r="T72" s="20" t="s">
        <v>481</v>
      </c>
      <c r="U72" s="18" t="n">
        <v>382.7795187</v>
      </c>
      <c r="V72" s="20" t="n">
        <v>31.39523802</v>
      </c>
    </row>
    <row r="73" spans="1:22">
      <c r="A73" s="15" t="s">
        <v>548</v>
      </c>
      <c r="B73" s="17" t="n">
        <v>8249</v>
      </c>
      <c r="C73" s="18">
        <f>(193.0/B73*100)</f>
        <v/>
      </c>
      <c r="D73" s="19" t="n">
        <v>8056</v>
      </c>
      <c r="E73" s="18" t="n">
        <v>364.08808917</v>
      </c>
      <c r="F73" s="20" t="n">
        <v>4.89128</v>
      </c>
      <c r="G73" s="18" t="n">
        <v>402.32237804</v>
      </c>
      <c r="H73" s="20" t="n">
        <v>3.45756498</v>
      </c>
      <c r="I73" s="18" t="n">
        <v>422.73834026</v>
      </c>
      <c r="J73" s="20" t="n">
        <v>3.8294432</v>
      </c>
      <c r="K73" s="18" t="n">
        <v>421.44772019</v>
      </c>
      <c r="L73" s="20" t="n">
        <v>4.76140275</v>
      </c>
      <c r="M73" s="18" t="s">
        <v>481</v>
      </c>
      <c r="N73" s="20" t="s">
        <v>481</v>
      </c>
      <c r="O73" s="18" t="s">
        <v>481</v>
      </c>
      <c r="P73" s="20" t="s">
        <v>481</v>
      </c>
      <c r="Q73" s="18" t="s">
        <v>481</v>
      </c>
      <c r="R73" s="20" t="s">
        <v>481</v>
      </c>
      <c r="S73" s="18" t="s">
        <v>481</v>
      </c>
      <c r="T73" s="20" t="s">
        <v>481</v>
      </c>
      <c r="U73" s="18" t="n">
        <v>351.30613885</v>
      </c>
      <c r="V73" s="20" t="n">
        <v>7.15924782</v>
      </c>
    </row>
    <row r="74" spans="1:22">
      <c r="A74" s="15" t="s">
        <v>549</v>
      </c>
      <c r="B74" s="17" t="n">
        <v>4692</v>
      </c>
      <c r="C74" s="18">
        <f>(82.0/B74*100)</f>
        <v/>
      </c>
      <c r="D74" s="19" t="n">
        <v>4610</v>
      </c>
      <c r="E74" s="18" t="n">
        <v>423.12708511</v>
      </c>
      <c r="F74" s="20" t="n">
        <v>3.02142336</v>
      </c>
      <c r="G74" s="18" t="n">
        <v>443.31191896</v>
      </c>
      <c r="H74" s="20" t="n">
        <v>3.21677103</v>
      </c>
      <c r="I74" s="18" t="n">
        <v>438.17167691</v>
      </c>
      <c r="J74" s="20" t="n">
        <v>4.33345229</v>
      </c>
      <c r="K74" s="18" t="n">
        <v>462.0052146</v>
      </c>
      <c r="L74" s="20" t="n">
        <v>5.9389478</v>
      </c>
      <c r="M74" s="18" t="s">
        <v>481</v>
      </c>
      <c r="N74" s="20" t="s">
        <v>481</v>
      </c>
      <c r="O74" s="18" t="s">
        <v>481</v>
      </c>
      <c r="P74" s="20" t="s">
        <v>481</v>
      </c>
      <c r="Q74" s="18" t="s">
        <v>481</v>
      </c>
      <c r="R74" s="20" t="s">
        <v>481</v>
      </c>
      <c r="S74" s="18" t="n">
        <v>341.66298913</v>
      </c>
      <c r="T74" s="20" t="n">
        <v>29.14224874</v>
      </c>
      <c r="U74" s="18" t="n">
        <v>332.59959444</v>
      </c>
      <c r="V74" s="20" t="n">
        <v>5.66762134</v>
      </c>
    </row>
    <row r="75" spans="1:22">
      <c r="A75" s="15" t="s">
        <v>550</v>
      </c>
      <c r="B75" s="17" t="n">
        <v>5375</v>
      </c>
      <c r="C75" s="18">
        <f>(294.0/B75*100)</f>
        <v/>
      </c>
      <c r="D75" s="19" t="n">
        <v>5081</v>
      </c>
      <c r="E75" s="18" t="n">
        <v>370.11537047</v>
      </c>
      <c r="F75" s="20" t="n">
        <v>3.45569249</v>
      </c>
      <c r="G75" s="18" t="n">
        <v>375.18724383</v>
      </c>
      <c r="H75" s="20" t="n">
        <v>3.71358404</v>
      </c>
      <c r="I75" s="18" t="n">
        <v>358.33060876</v>
      </c>
      <c r="J75" s="20" t="n">
        <v>5.79881109</v>
      </c>
      <c r="K75" s="18" t="n">
        <v>370.70695088</v>
      </c>
      <c r="L75" s="20" t="n">
        <v>6.67753623</v>
      </c>
      <c r="M75" s="18" t="s">
        <v>481</v>
      </c>
      <c r="N75" s="20" t="s">
        <v>481</v>
      </c>
      <c r="O75" s="18" t="s">
        <v>481</v>
      </c>
      <c r="P75" s="20" t="s">
        <v>481</v>
      </c>
      <c r="Q75" s="18" t="s">
        <v>481</v>
      </c>
      <c r="R75" s="20" t="s">
        <v>481</v>
      </c>
      <c r="S75" s="18" t="s">
        <v>481</v>
      </c>
      <c r="T75" s="20" t="s">
        <v>481</v>
      </c>
      <c r="U75" s="18" t="n">
        <v>318.98322837</v>
      </c>
      <c r="V75" s="20" t="n">
        <v>5.32253997</v>
      </c>
    </row>
    <row r="76" spans="1:22">
      <c r="A76" s="15" t="s">
        <v>551</v>
      </c>
      <c r="B76" s="17" t="n">
        <v>14167</v>
      </c>
      <c r="C76" s="18">
        <f>(235.0/B76*100)</f>
        <v/>
      </c>
      <c r="D76" s="19" t="n">
        <v>13932</v>
      </c>
      <c r="E76" s="18" t="n">
        <v>416.8717894</v>
      </c>
      <c r="F76" s="20" t="n">
        <v>3.9582828</v>
      </c>
      <c r="G76" s="18" t="n">
        <v>435.71128535</v>
      </c>
      <c r="H76" s="20" t="n">
        <v>3.52960732</v>
      </c>
      <c r="I76" s="18" t="n">
        <v>451.47415629</v>
      </c>
      <c r="J76" s="20" t="n">
        <v>3.45785126</v>
      </c>
      <c r="K76" s="18" t="n">
        <v>471.45375414</v>
      </c>
      <c r="L76" s="20" t="n">
        <v>4.80664612</v>
      </c>
      <c r="M76" s="18" t="s">
        <v>481</v>
      </c>
      <c r="N76" s="20" t="s">
        <v>481</v>
      </c>
      <c r="O76" s="18" t="s">
        <v>481</v>
      </c>
      <c r="P76" s="20" t="s">
        <v>481</v>
      </c>
      <c r="Q76" s="18" t="s">
        <v>481</v>
      </c>
      <c r="R76" s="20" t="s">
        <v>481</v>
      </c>
      <c r="S76" s="18" t="s">
        <v>481</v>
      </c>
      <c r="T76" s="20" t="s">
        <v>481</v>
      </c>
      <c r="U76" s="18" t="n">
        <v>341.75922785</v>
      </c>
      <c r="V76" s="20" t="n">
        <v>5.4699902</v>
      </c>
    </row>
    <row r="77" spans="1:22">
      <c r="A77" s="15" t="s">
        <v>552</v>
      </c>
      <c r="B77" s="17" t="n">
        <v>6062</v>
      </c>
      <c r="C77" s="18">
        <f>(317.0/B77*100)</f>
        <v/>
      </c>
      <c r="D77" s="19" t="n">
        <v>5745</v>
      </c>
      <c r="E77" s="18" t="n">
        <v>432.04744</v>
      </c>
      <c r="F77" s="20" t="n">
        <v>3.14781712</v>
      </c>
      <c r="G77" s="18" t="n">
        <v>457.7236831</v>
      </c>
      <c r="H77" s="20" t="n">
        <v>3.14101366</v>
      </c>
      <c r="I77" s="18" t="n">
        <v>474.00162845</v>
      </c>
      <c r="J77" s="20" t="n">
        <v>4.77460025</v>
      </c>
      <c r="K77" s="18" t="n">
        <v>482.13018489</v>
      </c>
      <c r="L77" s="20" t="n">
        <v>7.24325164</v>
      </c>
      <c r="M77" s="18" t="s">
        <v>481</v>
      </c>
      <c r="N77" s="20" t="s">
        <v>481</v>
      </c>
      <c r="O77" s="18" t="s">
        <v>481</v>
      </c>
      <c r="P77" s="20" t="s">
        <v>481</v>
      </c>
      <c r="Q77" s="18" t="s">
        <v>481</v>
      </c>
      <c r="R77" s="20" t="s">
        <v>481</v>
      </c>
      <c r="S77" s="18" t="s">
        <v>481</v>
      </c>
      <c r="T77" s="20" t="s">
        <v>481</v>
      </c>
      <c r="U77" s="18" t="n">
        <v>357.42836483</v>
      </c>
      <c r="V77" s="20" t="n">
        <v>4.26961859</v>
      </c>
    </row>
    <row r="78" spans="1:22">
      <c r="A78" s="15" t="s">
        <v>553</v>
      </c>
      <c r="B78" s="17" t="n">
        <v>5826</v>
      </c>
      <c r="C78" s="18">
        <f>(0.0/B78*100)</f>
        <v/>
      </c>
      <c r="D78" s="19" t="n">
        <v>5826</v>
      </c>
      <c r="E78" s="18" t="n">
        <v>479.9013409</v>
      </c>
      <c r="F78" s="20" t="n">
        <v>3.94240001</v>
      </c>
      <c r="G78" s="18" t="n">
        <v>491.62709954</v>
      </c>
      <c r="H78" s="20" t="n">
        <v>3.86613155</v>
      </c>
      <c r="I78" s="18" t="n">
        <v>487.26675155</v>
      </c>
      <c r="J78" s="20" t="n">
        <v>5.73963494</v>
      </c>
      <c r="K78" s="18" t="n">
        <v>453.98869852</v>
      </c>
      <c r="L78" s="20" t="n">
        <v>10.42118568</v>
      </c>
      <c r="M78" s="18" t="s">
        <v>481</v>
      </c>
      <c r="N78" s="20" t="s">
        <v>481</v>
      </c>
      <c r="O78" s="18" t="s">
        <v>481</v>
      </c>
      <c r="P78" s="20" t="s">
        <v>481</v>
      </c>
      <c r="Q78" s="18" t="n">
        <v>324.52135656</v>
      </c>
      <c r="R78" s="20" t="n">
        <v>33.37375708</v>
      </c>
      <c r="S78" s="18" t="n">
        <v>433.44718505</v>
      </c>
      <c r="T78" s="20" t="n">
        <v>65.84351679</v>
      </c>
      <c r="U78" s="18" t="n">
        <v>418.58780475</v>
      </c>
      <c r="V78" s="20" t="n">
        <v>28.67201904</v>
      </c>
    </row>
    <row customHeight="1" ht="25" r="79" spans="1:22">
      <c r="A79" s="15" t="s">
        <v>554</v>
      </c>
      <c r="B79" s="17" t="n">
        <v>1657</v>
      </c>
      <c r="C79" s="18">
        <f>(41.0/B79*100)</f>
        <v/>
      </c>
      <c r="D79" s="19" t="n">
        <v>1616</v>
      </c>
      <c r="E79" s="18" t="n">
        <v>455.14632778</v>
      </c>
      <c r="F79" s="20" t="n">
        <v>7.22977504</v>
      </c>
      <c r="G79" s="18" t="n">
        <v>484.04953403</v>
      </c>
      <c r="H79" s="20" t="n">
        <v>8.063587269999999</v>
      </c>
      <c r="I79" s="18" t="n">
        <v>509.28572716</v>
      </c>
      <c r="J79" s="20" t="n">
        <v>8.353201049999999</v>
      </c>
      <c r="K79" s="18" t="n">
        <v>487.95520432</v>
      </c>
      <c r="L79" s="20" t="n">
        <v>15.38466689</v>
      </c>
      <c r="M79" s="18" t="s">
        <v>481</v>
      </c>
      <c r="N79" s="20" t="s">
        <v>481</v>
      </c>
      <c r="O79" s="18" t="s">
        <v>481</v>
      </c>
      <c r="P79" s="20" t="s">
        <v>481</v>
      </c>
      <c r="Q79" s="18" t="s">
        <v>481</v>
      </c>
      <c r="R79" s="20" t="s">
        <v>481</v>
      </c>
      <c r="S79" s="18" t="n">
        <v>386.642</v>
      </c>
      <c r="T79" s="20" t="n">
        <v>74.44960334</v>
      </c>
      <c r="U79" s="18" t="n">
        <v>353.88058358</v>
      </c>
      <c r="V79" s="20" t="n">
        <v>17.62802006</v>
      </c>
    </row>
    <row r="80" spans="1:22">
      <c r="A80" s="15" t="s">
        <v>555</v>
      </c>
      <c r="B80" s="17" t="n">
        <v>7841</v>
      </c>
      <c r="C80" s="18">
        <f>(0.0/B80*100)</f>
        <v/>
      </c>
      <c r="D80" s="19" t="n">
        <v>7841</v>
      </c>
      <c r="E80" s="18" t="n">
        <v>388.87942252</v>
      </c>
      <c r="F80" s="20" t="n">
        <v>4.93560467</v>
      </c>
      <c r="G80" s="18" t="n">
        <v>415.71709681</v>
      </c>
      <c r="H80" s="20" t="n">
        <v>4.31672494</v>
      </c>
      <c r="I80" s="18" t="n">
        <v>438.36440856</v>
      </c>
      <c r="J80" s="20" t="n">
        <v>4.149114</v>
      </c>
      <c r="K80" s="18" t="n">
        <v>439.47612212</v>
      </c>
      <c r="L80" s="20" t="n">
        <v>4.89290575</v>
      </c>
      <c r="M80" s="18" t="s">
        <v>481</v>
      </c>
      <c r="N80" s="20" t="s">
        <v>481</v>
      </c>
      <c r="O80" s="18" t="s">
        <v>481</v>
      </c>
      <c r="P80" s="20" t="s">
        <v>481</v>
      </c>
      <c r="Q80" s="18" t="s">
        <v>481</v>
      </c>
      <c r="R80" s="20" t="s">
        <v>481</v>
      </c>
      <c r="S80" s="18" t="s">
        <v>481</v>
      </c>
      <c r="T80" s="20" t="s">
        <v>481</v>
      </c>
      <c r="U80" s="18" t="n">
        <v>387.95383865</v>
      </c>
      <c r="V80" s="20" t="n">
        <v>35.24350195</v>
      </c>
    </row>
    <row r="81" spans="1:22">
      <c r="A81" s="23" t="s">
        <v>556</v>
      </c>
      <c r="B81" s="17" t="n">
        <v>8861</v>
      </c>
      <c r="C81" s="18">
        <f>(88.0/B81*100)</f>
        <v/>
      </c>
      <c r="D81" s="19" t="n">
        <v>8773</v>
      </c>
      <c r="E81" s="18" t="n">
        <v>417.45877715</v>
      </c>
      <c r="F81" s="20" t="n">
        <v>6.36335883</v>
      </c>
      <c r="G81" s="18" t="n">
        <v>434.46713433</v>
      </c>
      <c r="H81" s="20" t="n">
        <v>3.61453649</v>
      </c>
      <c r="I81" s="18" t="n">
        <v>436.52546321</v>
      </c>
      <c r="J81" s="20" t="n">
        <v>3.68150549</v>
      </c>
      <c r="K81" s="18" t="n">
        <v>426.60441219</v>
      </c>
      <c r="L81" s="20" t="n">
        <v>5.74572795</v>
      </c>
      <c r="M81" s="18" t="s">
        <v>481</v>
      </c>
      <c r="N81" s="20" t="s">
        <v>481</v>
      </c>
      <c r="O81" s="18" t="s">
        <v>481</v>
      </c>
      <c r="P81" s="20" t="s">
        <v>481</v>
      </c>
      <c r="Q81" s="18" t="s">
        <v>481</v>
      </c>
      <c r="R81" s="20" t="s">
        <v>481</v>
      </c>
      <c r="S81" s="18" t="s">
        <v>481</v>
      </c>
      <c r="T81" s="20" t="s">
        <v>481</v>
      </c>
      <c r="U81" s="18" t="n">
        <v>333.66205172</v>
      </c>
      <c r="V81" s="20" t="n">
        <v>11.97534655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825</v>
      </c>
    </row>
    <row customHeight="1" ht="30" r="4" spans="1:22">
      <c r="A4" s="6" t="n"/>
      <c r="B4" s="7" t="s">
        <v>462</v>
      </c>
      <c r="C4" s="7" t="s">
        <v>463</v>
      </c>
      <c r="D4" s="8" t="s">
        <v>462</v>
      </c>
      <c r="E4" s="9" t="s">
        <v>820</v>
      </c>
      <c r="F4" s="10" t="n"/>
      <c r="G4" s="9" t="s">
        <v>821</v>
      </c>
      <c r="H4" s="10" t="n"/>
      <c r="I4" s="9" t="s">
        <v>822</v>
      </c>
      <c r="J4" s="10" t="n"/>
      <c r="K4" s="9" t="s">
        <v>823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457.22717086</v>
      </c>
      <c r="F7" s="20" t="n">
        <v>5.16817097</v>
      </c>
      <c r="G7" s="18" t="n">
        <v>512.39750328</v>
      </c>
      <c r="H7" s="20" t="n">
        <v>2.4013415</v>
      </c>
      <c r="I7" s="18" t="n">
        <v>512.25037191</v>
      </c>
      <c r="J7" s="20" t="n">
        <v>2.63068224</v>
      </c>
      <c r="K7" s="18" t="n">
        <v>512.83513008</v>
      </c>
      <c r="L7" s="20" t="n">
        <v>4.513972</v>
      </c>
      <c r="M7" s="18" t="s">
        <v>481</v>
      </c>
      <c r="N7" s="20" t="s">
        <v>481</v>
      </c>
      <c r="O7" s="18" t="s">
        <v>481</v>
      </c>
      <c r="P7" s="20" t="s">
        <v>481</v>
      </c>
      <c r="Q7" s="18" t="s">
        <v>481</v>
      </c>
      <c r="R7" s="20" t="s">
        <v>481</v>
      </c>
      <c r="S7" s="18" t="s">
        <v>481</v>
      </c>
      <c r="T7" s="20" t="s">
        <v>481</v>
      </c>
      <c r="U7" s="18" t="n">
        <v>443.22126344</v>
      </c>
      <c r="V7" s="20" t="n">
        <v>6.2876537</v>
      </c>
    </row>
    <row r="8" spans="1:22">
      <c r="A8" s="15" t="s">
        <v>483</v>
      </c>
      <c r="B8" s="17" t="n">
        <v>7007</v>
      </c>
      <c r="C8" s="18">
        <f>(129.0/B8*100)</f>
        <v/>
      </c>
      <c r="D8" s="19" t="n">
        <v>6878</v>
      </c>
      <c r="E8" s="18" t="n">
        <v>436.81942223</v>
      </c>
      <c r="F8" s="20" t="n">
        <v>5.00049036</v>
      </c>
      <c r="G8" s="18" t="n">
        <v>483.35151211</v>
      </c>
      <c r="H8" s="20" t="n">
        <v>3.51429965</v>
      </c>
      <c r="I8" s="18" t="n">
        <v>507.88665209</v>
      </c>
      <c r="J8" s="20" t="n">
        <v>3.44571001</v>
      </c>
      <c r="K8" s="18" t="n">
        <v>511.70483812</v>
      </c>
      <c r="L8" s="20" t="n">
        <v>4.11019345</v>
      </c>
      <c r="M8" s="18" t="s">
        <v>481</v>
      </c>
      <c r="N8" s="20" t="s">
        <v>481</v>
      </c>
      <c r="O8" s="18" t="s">
        <v>481</v>
      </c>
      <c r="P8" s="20" t="s">
        <v>481</v>
      </c>
      <c r="Q8" s="18" t="n">
        <v>361.38025951</v>
      </c>
      <c r="R8" s="20" t="n">
        <v>22.72565673</v>
      </c>
      <c r="S8" s="18" t="s">
        <v>481</v>
      </c>
      <c r="T8" s="20" t="s">
        <v>481</v>
      </c>
      <c r="U8" s="18" t="n">
        <v>384.92238915</v>
      </c>
      <c r="V8" s="20" t="n">
        <v>6.34815837</v>
      </c>
    </row>
    <row r="9" spans="1:22">
      <c r="A9" s="15" t="s">
        <v>484</v>
      </c>
      <c r="B9" s="17" t="n">
        <v>9651</v>
      </c>
      <c r="C9" s="18">
        <f>(257.0/B9*100)</f>
        <v/>
      </c>
      <c r="D9" s="19" t="n">
        <v>9394</v>
      </c>
      <c r="E9" s="18" t="n">
        <v>441.83503772</v>
      </c>
      <c r="F9" s="20" t="n">
        <v>5.24414186</v>
      </c>
      <c r="G9" s="18" t="n">
        <v>506.09048589</v>
      </c>
      <c r="H9" s="20" t="n">
        <v>2.62566491</v>
      </c>
      <c r="I9" s="18" t="n">
        <v>531.45875945</v>
      </c>
      <c r="J9" s="20" t="n">
        <v>2.57802674</v>
      </c>
      <c r="K9" s="18" t="n">
        <v>528.9325206</v>
      </c>
      <c r="L9" s="20" t="n">
        <v>4.40428619</v>
      </c>
      <c r="M9" s="18" t="s">
        <v>481</v>
      </c>
      <c r="N9" s="20" t="s">
        <v>481</v>
      </c>
      <c r="O9" s="18" t="s">
        <v>481</v>
      </c>
      <c r="P9" s="20" t="s">
        <v>481</v>
      </c>
      <c r="Q9" s="18" t="n">
        <v>347.7815185</v>
      </c>
      <c r="R9" s="20" t="n">
        <v>11.20716786</v>
      </c>
      <c r="S9" s="18" t="s">
        <v>481</v>
      </c>
      <c r="T9" s="20" t="s">
        <v>481</v>
      </c>
      <c r="U9" s="18" t="n">
        <v>398.45112788</v>
      </c>
      <c r="V9" s="20" t="n">
        <v>4.64448539</v>
      </c>
    </row>
    <row r="10" spans="1:22">
      <c r="A10" s="15" t="s">
        <v>485</v>
      </c>
      <c r="B10" s="17" t="n">
        <v>20058</v>
      </c>
      <c r="C10" s="18">
        <f>(559.0/B10*100)</f>
        <v/>
      </c>
      <c r="D10" s="19" t="n">
        <v>19499</v>
      </c>
      <c r="E10" s="18" t="n">
        <v>483.39079094</v>
      </c>
      <c r="F10" s="20" t="n">
        <v>4.72293248</v>
      </c>
      <c r="G10" s="18" t="n">
        <v>533.82121022</v>
      </c>
      <c r="H10" s="20" t="n">
        <v>2.52503189</v>
      </c>
      <c r="I10" s="18" t="n">
        <v>536.49137423</v>
      </c>
      <c r="J10" s="20" t="n">
        <v>2.82216366</v>
      </c>
      <c r="K10" s="18" t="n">
        <v>535.8113542</v>
      </c>
      <c r="L10" s="20" t="n">
        <v>3.46767718</v>
      </c>
      <c r="M10" s="18" t="s">
        <v>481</v>
      </c>
      <c r="N10" s="20" t="s">
        <v>481</v>
      </c>
      <c r="O10" s="18" t="s">
        <v>481</v>
      </c>
      <c r="P10" s="20" t="s">
        <v>481</v>
      </c>
      <c r="Q10" s="18" t="s">
        <v>481</v>
      </c>
      <c r="R10" s="20" t="s">
        <v>481</v>
      </c>
      <c r="S10" s="18" t="s">
        <v>481</v>
      </c>
      <c r="T10" s="20" t="s">
        <v>481</v>
      </c>
      <c r="U10" s="18" t="n">
        <v>431.48440356</v>
      </c>
      <c r="V10" s="20" t="n">
        <v>7.39380062</v>
      </c>
    </row>
    <row r="11" spans="1:22">
      <c r="A11" s="15" t="s">
        <v>486</v>
      </c>
      <c r="B11" s="17" t="n">
        <v>7053</v>
      </c>
      <c r="C11" s="18">
        <f>(163.0/B11*100)</f>
        <v/>
      </c>
      <c r="D11" s="19" t="n">
        <v>6890</v>
      </c>
      <c r="E11" s="18" t="n">
        <v>423.41543189</v>
      </c>
      <c r="F11" s="20" t="n">
        <v>5.97849849</v>
      </c>
      <c r="G11" s="18" t="n">
        <v>461.984538</v>
      </c>
      <c r="H11" s="20" t="n">
        <v>3.10286513</v>
      </c>
      <c r="I11" s="18" t="n">
        <v>472.69977682</v>
      </c>
      <c r="J11" s="20" t="n">
        <v>3.55154187</v>
      </c>
      <c r="K11" s="18" t="n">
        <v>474.80213639</v>
      </c>
      <c r="L11" s="20" t="n">
        <v>3.71650525</v>
      </c>
      <c r="M11" s="18" t="s">
        <v>481</v>
      </c>
      <c r="N11" s="20" t="s">
        <v>481</v>
      </c>
      <c r="O11" s="18" t="s">
        <v>481</v>
      </c>
      <c r="P11" s="20" t="s">
        <v>481</v>
      </c>
      <c r="Q11" s="18" t="s">
        <v>481</v>
      </c>
      <c r="R11" s="20" t="s">
        <v>481</v>
      </c>
      <c r="S11" s="18" t="s">
        <v>481</v>
      </c>
      <c r="T11" s="20" t="s">
        <v>481</v>
      </c>
      <c r="U11" s="18" t="n">
        <v>402.02094689</v>
      </c>
      <c r="V11" s="20" t="n">
        <v>6.10094891</v>
      </c>
    </row>
    <row r="12" spans="1:22">
      <c r="A12" s="15" t="s">
        <v>487</v>
      </c>
      <c r="B12" s="17" t="n">
        <v>6894</v>
      </c>
      <c r="C12" s="18">
        <f>(59.0/B12*100)</f>
        <v/>
      </c>
      <c r="D12" s="19" t="n">
        <v>6835</v>
      </c>
      <c r="E12" s="18" t="n">
        <v>411.08105272</v>
      </c>
      <c r="F12" s="20" t="n">
        <v>5.07588949</v>
      </c>
      <c r="G12" s="18" t="n">
        <v>481.09144371</v>
      </c>
      <c r="H12" s="20" t="n">
        <v>4.4575452</v>
      </c>
      <c r="I12" s="18" t="n">
        <v>513.6086744200001</v>
      </c>
      <c r="J12" s="20" t="n">
        <v>2.29891672</v>
      </c>
      <c r="K12" s="18" t="n">
        <v>510.63055018</v>
      </c>
      <c r="L12" s="20" t="n">
        <v>4.69238674</v>
      </c>
      <c r="M12" s="18" t="s">
        <v>481</v>
      </c>
      <c r="N12" s="20" t="s">
        <v>481</v>
      </c>
      <c r="O12" s="18" t="s">
        <v>481</v>
      </c>
      <c r="P12" s="20" t="s">
        <v>481</v>
      </c>
      <c r="Q12" s="18" t="n">
        <v>332.31014509</v>
      </c>
      <c r="R12" s="20" t="n">
        <v>18.34291261</v>
      </c>
      <c r="S12" s="18" t="s">
        <v>481</v>
      </c>
      <c r="T12" s="20" t="s">
        <v>481</v>
      </c>
      <c r="U12" s="18" t="n">
        <v>387.39074261</v>
      </c>
      <c r="V12" s="20" t="n">
        <v>7.4706321</v>
      </c>
    </row>
    <row r="13" spans="1:22">
      <c r="A13" s="15" t="s">
        <v>488</v>
      </c>
      <c r="B13" s="17" t="n">
        <v>7161</v>
      </c>
      <c r="C13" s="18">
        <f>(201.0/B13*100)</f>
        <v/>
      </c>
      <c r="D13" s="19" t="n">
        <v>6960</v>
      </c>
      <c r="E13" s="18" t="n">
        <v>481.40158245</v>
      </c>
      <c r="F13" s="20" t="n">
        <v>5.21317094</v>
      </c>
      <c r="G13" s="18" t="n">
        <v>502.73479264</v>
      </c>
      <c r="H13" s="20" t="n">
        <v>3.03608552</v>
      </c>
      <c r="I13" s="18" t="n">
        <v>515.07337336</v>
      </c>
      <c r="J13" s="20" t="n">
        <v>2.92484715</v>
      </c>
      <c r="K13" s="18" t="n">
        <v>527.58693312</v>
      </c>
      <c r="L13" s="20" t="n">
        <v>4.07721492</v>
      </c>
      <c r="M13" s="18" t="s">
        <v>481</v>
      </c>
      <c r="N13" s="20" t="s">
        <v>481</v>
      </c>
      <c r="O13" s="18" t="s">
        <v>481</v>
      </c>
      <c r="P13" s="20" t="s">
        <v>481</v>
      </c>
      <c r="Q13" s="18" t="n">
        <v>407.4699787</v>
      </c>
      <c r="R13" s="20" t="n">
        <v>6.79601306</v>
      </c>
      <c r="S13" s="18" t="s">
        <v>481</v>
      </c>
      <c r="T13" s="20" t="s">
        <v>481</v>
      </c>
      <c r="U13" s="18" t="n">
        <v>394.64904656</v>
      </c>
      <c r="V13" s="20" t="n">
        <v>6.61925517</v>
      </c>
    </row>
    <row r="14" spans="1:22">
      <c r="A14" s="15" t="s">
        <v>489</v>
      </c>
      <c r="B14" s="17" t="n">
        <v>5587</v>
      </c>
      <c r="C14" s="18">
        <f>(83.0/B14*100)</f>
        <v/>
      </c>
      <c r="D14" s="19" t="n">
        <v>5504</v>
      </c>
      <c r="E14" s="18" t="n">
        <v>474.77554468</v>
      </c>
      <c r="F14" s="20" t="n">
        <v>6.92986734</v>
      </c>
      <c r="G14" s="18" t="n">
        <v>514.08799648</v>
      </c>
      <c r="H14" s="20" t="n">
        <v>3.34470411</v>
      </c>
      <c r="I14" s="18" t="n">
        <v>526.75103185</v>
      </c>
      <c r="J14" s="20" t="n">
        <v>2.39137993</v>
      </c>
      <c r="K14" s="18" t="n">
        <v>537.47634754</v>
      </c>
      <c r="L14" s="20" t="n">
        <v>3.78810632</v>
      </c>
      <c r="M14" s="18" t="s">
        <v>481</v>
      </c>
      <c r="N14" s="20" t="s">
        <v>481</v>
      </c>
      <c r="O14" s="18" t="s">
        <v>481</v>
      </c>
      <c r="P14" s="20" t="s">
        <v>481</v>
      </c>
      <c r="Q14" s="18" t="s">
        <v>481</v>
      </c>
      <c r="R14" s="20" t="s">
        <v>481</v>
      </c>
      <c r="S14" s="18" t="s">
        <v>481</v>
      </c>
      <c r="T14" s="20" t="s">
        <v>481</v>
      </c>
      <c r="U14" s="18" t="n">
        <v>448.56448218</v>
      </c>
      <c r="V14" s="20" t="n">
        <v>10.17191361</v>
      </c>
    </row>
    <row r="15" spans="1:22">
      <c r="A15" s="15" t="s">
        <v>490</v>
      </c>
      <c r="B15" s="17" t="n">
        <v>5882</v>
      </c>
      <c r="C15" s="18">
        <f>(103.0/B15*100)</f>
        <v/>
      </c>
      <c r="D15" s="19" t="n">
        <v>5779</v>
      </c>
      <c r="E15" s="18" t="n">
        <v>442.15766008</v>
      </c>
      <c r="F15" s="20" t="n">
        <v>7.56881101</v>
      </c>
      <c r="G15" s="18" t="n">
        <v>519.24367893</v>
      </c>
      <c r="H15" s="20" t="n">
        <v>3.57101558</v>
      </c>
      <c r="I15" s="18" t="n">
        <v>543.00521436</v>
      </c>
      <c r="J15" s="20" t="n">
        <v>2.78145728</v>
      </c>
      <c r="K15" s="18" t="n">
        <v>544.2153165</v>
      </c>
      <c r="L15" s="20" t="n">
        <v>4.00560367</v>
      </c>
      <c r="M15" s="18" t="s">
        <v>481</v>
      </c>
      <c r="N15" s="20" t="s">
        <v>481</v>
      </c>
      <c r="O15" s="18" t="s">
        <v>481</v>
      </c>
      <c r="P15" s="20" t="s">
        <v>481</v>
      </c>
      <c r="Q15" s="18" t="n">
        <v>367.66871077</v>
      </c>
      <c r="R15" s="20" t="n">
        <v>14.82638214</v>
      </c>
      <c r="S15" s="18" t="s">
        <v>481</v>
      </c>
      <c r="T15" s="20" t="s">
        <v>481</v>
      </c>
      <c r="U15" s="18" t="n">
        <v>429.71568686</v>
      </c>
      <c r="V15" s="20" t="n">
        <v>7.983172</v>
      </c>
    </row>
    <row r="16" spans="1:22">
      <c r="A16" s="15" t="s">
        <v>491</v>
      </c>
      <c r="B16" s="17" t="n">
        <v>6108</v>
      </c>
      <c r="C16" s="18">
        <f>(149.0/B16*100)</f>
        <v/>
      </c>
      <c r="D16" s="19" t="n">
        <v>5959</v>
      </c>
      <c r="E16" s="18" t="n">
        <v>440.20607748</v>
      </c>
      <c r="F16" s="20" t="n">
        <v>6.0734991</v>
      </c>
      <c r="G16" s="18" t="n">
        <v>509.724481</v>
      </c>
      <c r="H16" s="20" t="n">
        <v>2.82569447</v>
      </c>
      <c r="I16" s="18" t="n">
        <v>528.44316617</v>
      </c>
      <c r="J16" s="20" t="n">
        <v>3.06983237</v>
      </c>
      <c r="K16" s="18" t="n">
        <v>521.6373526</v>
      </c>
      <c r="L16" s="20" t="n">
        <v>5.81447007</v>
      </c>
      <c r="M16" s="18" t="s">
        <v>481</v>
      </c>
      <c r="N16" s="20" t="s">
        <v>481</v>
      </c>
      <c r="O16" s="18" t="s">
        <v>481</v>
      </c>
      <c r="P16" s="20" t="s">
        <v>481</v>
      </c>
      <c r="Q16" s="18" t="s">
        <v>481</v>
      </c>
      <c r="R16" s="20" t="s">
        <v>481</v>
      </c>
      <c r="S16" s="18" t="s">
        <v>481</v>
      </c>
      <c r="T16" s="20" t="s">
        <v>481</v>
      </c>
      <c r="U16" s="18" t="n">
        <v>365.99691332</v>
      </c>
      <c r="V16" s="20" t="n">
        <v>8.86595266</v>
      </c>
    </row>
    <row r="17" spans="1:22">
      <c r="A17" s="15" t="s">
        <v>492</v>
      </c>
      <c r="B17" s="17" t="n">
        <v>6504</v>
      </c>
      <c r="C17" s="18">
        <f>(1845.0/B17*100)</f>
        <v/>
      </c>
      <c r="D17" s="19" t="n">
        <v>4659</v>
      </c>
      <c r="E17" s="18" t="n">
        <v>471.04619642</v>
      </c>
      <c r="F17" s="20" t="n">
        <v>7.03299479</v>
      </c>
      <c r="G17" s="18" t="n">
        <v>516.2150394</v>
      </c>
      <c r="H17" s="20" t="n">
        <v>4.44539114</v>
      </c>
      <c r="I17" s="18" t="n">
        <v>537.83404804</v>
      </c>
      <c r="J17" s="20" t="n">
        <v>3.24937417</v>
      </c>
      <c r="K17" s="18" t="n">
        <v>554.37102026</v>
      </c>
      <c r="L17" s="20" t="n">
        <v>4.85791892</v>
      </c>
      <c r="M17" s="18" t="s">
        <v>481</v>
      </c>
      <c r="N17" s="20" t="s">
        <v>481</v>
      </c>
      <c r="O17" s="18" t="s">
        <v>481</v>
      </c>
      <c r="P17" s="20" t="s">
        <v>481</v>
      </c>
      <c r="Q17" s="18" t="n">
        <v>338.260297</v>
      </c>
      <c r="R17" s="20" t="n">
        <v>14.23011861</v>
      </c>
      <c r="S17" s="18" t="s">
        <v>481</v>
      </c>
      <c r="T17" s="20" t="s">
        <v>481</v>
      </c>
      <c r="U17" s="18" t="n">
        <v>434.64451667</v>
      </c>
      <c r="V17" s="20" t="n">
        <v>7.70348309</v>
      </c>
    </row>
    <row r="18" spans="1:22">
      <c r="A18" s="15" t="s">
        <v>493</v>
      </c>
      <c r="B18" s="17" t="n">
        <v>5532</v>
      </c>
      <c r="C18" s="18">
        <f>(31.0/B18*100)</f>
        <v/>
      </c>
      <c r="D18" s="19" t="n">
        <v>5501</v>
      </c>
      <c r="E18" s="18" t="n">
        <v>413.57569714</v>
      </c>
      <c r="F18" s="20" t="n">
        <v>6.29705769</v>
      </c>
      <c r="G18" s="18" t="n">
        <v>479.38524485</v>
      </c>
      <c r="H18" s="20" t="n">
        <v>4.20541815</v>
      </c>
      <c r="I18" s="18" t="n">
        <v>481.78623987</v>
      </c>
      <c r="J18" s="20" t="n">
        <v>4.26824307</v>
      </c>
      <c r="K18" s="18" t="n">
        <v>474.31546426</v>
      </c>
      <c r="L18" s="20" t="n">
        <v>5.27114434</v>
      </c>
      <c r="M18" s="18" t="s">
        <v>481</v>
      </c>
      <c r="N18" s="20" t="s">
        <v>481</v>
      </c>
      <c r="O18" s="18" t="s">
        <v>481</v>
      </c>
      <c r="P18" s="20" t="s">
        <v>481</v>
      </c>
      <c r="Q18" s="18" t="s">
        <v>481</v>
      </c>
      <c r="R18" s="20" t="s">
        <v>481</v>
      </c>
      <c r="S18" s="18" t="s">
        <v>481</v>
      </c>
      <c r="T18" s="20" t="s">
        <v>481</v>
      </c>
      <c r="U18" s="18" t="n">
        <v>360.14809552</v>
      </c>
      <c r="V18" s="20" t="n">
        <v>8.334208479999999</v>
      </c>
    </row>
    <row r="19" spans="1:22">
      <c r="A19" s="15" t="s">
        <v>494</v>
      </c>
      <c r="B19" s="17" t="n">
        <v>5658</v>
      </c>
      <c r="C19" s="18">
        <f>(321.0/B19*100)</f>
        <v/>
      </c>
      <c r="D19" s="19" t="n">
        <v>5337</v>
      </c>
      <c r="E19" s="18" t="n">
        <v>450.21893904</v>
      </c>
      <c r="F19" s="20" t="n">
        <v>5.62849889</v>
      </c>
      <c r="G19" s="18" t="n">
        <v>477.87045179</v>
      </c>
      <c r="H19" s="20" t="n">
        <v>3.20778557</v>
      </c>
      <c r="I19" s="18" t="n">
        <v>481.72064358</v>
      </c>
      <c r="J19" s="20" t="n">
        <v>3.55958468</v>
      </c>
      <c r="K19" s="18" t="n">
        <v>494.3265875</v>
      </c>
      <c r="L19" s="20" t="n">
        <v>6.43246225</v>
      </c>
      <c r="M19" s="18" t="s">
        <v>481</v>
      </c>
      <c r="N19" s="20" t="s">
        <v>481</v>
      </c>
      <c r="O19" s="18" t="s">
        <v>481</v>
      </c>
      <c r="P19" s="20" t="s">
        <v>481</v>
      </c>
      <c r="Q19" s="18" t="s">
        <v>481</v>
      </c>
      <c r="R19" s="20" t="s">
        <v>481</v>
      </c>
      <c r="S19" s="18" t="s">
        <v>481</v>
      </c>
      <c r="T19" s="20" t="s">
        <v>481</v>
      </c>
      <c r="U19" s="18" t="n">
        <v>379.66224714</v>
      </c>
      <c r="V19" s="20" t="n">
        <v>6.53929095</v>
      </c>
    </row>
    <row r="20" spans="1:22">
      <c r="A20" s="15" t="s">
        <v>495</v>
      </c>
      <c r="B20" s="17" t="n">
        <v>3371</v>
      </c>
      <c r="C20" s="18">
        <f>(75.0/B20*100)</f>
        <v/>
      </c>
      <c r="D20" s="19" t="n">
        <v>3296</v>
      </c>
      <c r="E20" s="18" t="n">
        <v>435.12771121</v>
      </c>
      <c r="F20" s="20" t="n">
        <v>4.82612913</v>
      </c>
      <c r="G20" s="18" t="n">
        <v>487.80931387</v>
      </c>
      <c r="H20" s="20" t="n">
        <v>2.88403444</v>
      </c>
      <c r="I20" s="18" t="n">
        <v>495.88661115</v>
      </c>
      <c r="J20" s="20" t="n">
        <v>3.20807129</v>
      </c>
      <c r="K20" s="18" t="n">
        <v>508.39539911</v>
      </c>
      <c r="L20" s="20" t="n">
        <v>5.52191736</v>
      </c>
      <c r="M20" s="18" t="s">
        <v>481</v>
      </c>
      <c r="N20" s="20" t="s">
        <v>481</v>
      </c>
      <c r="O20" s="18" t="s">
        <v>481</v>
      </c>
      <c r="P20" s="20" t="s">
        <v>481</v>
      </c>
      <c r="Q20" s="18" t="s">
        <v>481</v>
      </c>
      <c r="R20" s="20" t="s">
        <v>481</v>
      </c>
      <c r="S20" s="18" t="s">
        <v>481</v>
      </c>
      <c r="T20" s="20" t="s">
        <v>481</v>
      </c>
      <c r="U20" s="18" t="n">
        <v>392.07342533</v>
      </c>
      <c r="V20" s="20" t="n">
        <v>8.167950449999999</v>
      </c>
    </row>
    <row r="21" spans="1:22">
      <c r="A21" s="15" t="s">
        <v>496</v>
      </c>
      <c r="B21" s="17" t="n">
        <v>5741</v>
      </c>
      <c r="C21" s="18">
        <f>(55.0/B21*100)</f>
        <v/>
      </c>
      <c r="D21" s="19" t="n">
        <v>5686</v>
      </c>
      <c r="E21" s="18" t="n">
        <v>466.7818985</v>
      </c>
      <c r="F21" s="20" t="n">
        <v>6.75131387</v>
      </c>
      <c r="G21" s="18" t="n">
        <v>522.73258948</v>
      </c>
      <c r="H21" s="20" t="n">
        <v>2.95061345</v>
      </c>
      <c r="I21" s="18" t="n">
        <v>528.4764947</v>
      </c>
      <c r="J21" s="20" t="n">
        <v>2.89677538</v>
      </c>
      <c r="K21" s="18" t="n">
        <v>525.1491003899999</v>
      </c>
      <c r="L21" s="20" t="n">
        <v>3.4723455</v>
      </c>
      <c r="M21" s="18" t="s">
        <v>481</v>
      </c>
      <c r="N21" s="20" t="s">
        <v>481</v>
      </c>
      <c r="O21" s="18" t="s">
        <v>481</v>
      </c>
      <c r="P21" s="20" t="s">
        <v>481</v>
      </c>
      <c r="Q21" s="18" t="s">
        <v>481</v>
      </c>
      <c r="R21" s="20" t="s">
        <v>481</v>
      </c>
      <c r="S21" s="18" t="s">
        <v>481</v>
      </c>
      <c r="T21" s="20" t="s">
        <v>481</v>
      </c>
      <c r="U21" s="18" t="n">
        <v>433.53431846</v>
      </c>
      <c r="V21" s="20" t="n">
        <v>9.973838649999999</v>
      </c>
    </row>
    <row r="22" spans="1:22">
      <c r="A22" s="15" t="s">
        <v>497</v>
      </c>
      <c r="B22" s="17" t="n">
        <v>6598</v>
      </c>
      <c r="C22" s="18">
        <f>(37.0/B22*100)</f>
        <v/>
      </c>
      <c r="D22" s="19" t="n">
        <v>6561</v>
      </c>
      <c r="E22" s="18" t="n">
        <v>455.77541744</v>
      </c>
      <c r="F22" s="20" t="n">
        <v>5.18968877</v>
      </c>
      <c r="G22" s="18" t="n">
        <v>506.39357093</v>
      </c>
      <c r="H22" s="20" t="n">
        <v>3.76377684</v>
      </c>
      <c r="I22" s="18" t="n">
        <v>492.70794683</v>
      </c>
      <c r="J22" s="20" t="n">
        <v>4.54860738</v>
      </c>
      <c r="K22" s="18" t="n">
        <v>466.22156882</v>
      </c>
      <c r="L22" s="20" t="n">
        <v>6.81093841</v>
      </c>
      <c r="M22" s="18" t="s">
        <v>481</v>
      </c>
      <c r="N22" s="20" t="s">
        <v>481</v>
      </c>
      <c r="O22" s="18" t="s">
        <v>481</v>
      </c>
      <c r="P22" s="20" t="s">
        <v>481</v>
      </c>
      <c r="Q22" s="18" t="s">
        <v>481</v>
      </c>
      <c r="R22" s="20" t="s">
        <v>481</v>
      </c>
      <c r="S22" s="18" t="n">
        <v>480.74476141</v>
      </c>
      <c r="T22" s="20" t="n">
        <v>30.7214105</v>
      </c>
      <c r="U22" s="18" t="n">
        <v>377.02591959</v>
      </c>
      <c r="V22" s="20" t="n">
        <v>8.635178549999999</v>
      </c>
    </row>
    <row r="23" spans="1:22">
      <c r="A23" s="15" t="s">
        <v>498</v>
      </c>
      <c r="B23" s="17" t="n">
        <v>11583</v>
      </c>
      <c r="C23" s="18">
        <f>(263.0/B23*100)</f>
        <v/>
      </c>
      <c r="D23" s="19" t="n">
        <v>11320</v>
      </c>
      <c r="E23" s="18" t="n">
        <v>449.93623859</v>
      </c>
      <c r="F23" s="20" t="n">
        <v>4.93580611</v>
      </c>
      <c r="G23" s="18" t="n">
        <v>486.99984604</v>
      </c>
      <c r="H23" s="20" t="n">
        <v>3.46359479</v>
      </c>
      <c r="I23" s="18" t="n">
        <v>503.4279966</v>
      </c>
      <c r="J23" s="20" t="n">
        <v>3.26267163</v>
      </c>
      <c r="K23" s="18" t="n">
        <v>501.23300885</v>
      </c>
      <c r="L23" s="20" t="n">
        <v>4.58481639</v>
      </c>
      <c r="M23" s="18" t="s">
        <v>481</v>
      </c>
      <c r="N23" s="20" t="s">
        <v>481</v>
      </c>
      <c r="O23" s="18" t="s">
        <v>481</v>
      </c>
      <c r="P23" s="20" t="s">
        <v>481</v>
      </c>
      <c r="Q23" s="18" t="s">
        <v>481</v>
      </c>
      <c r="R23" s="20" t="s">
        <v>481</v>
      </c>
      <c r="S23" s="18" t="s">
        <v>481</v>
      </c>
      <c r="T23" s="20" t="s">
        <v>481</v>
      </c>
      <c r="U23" s="18" t="n">
        <v>401.3157943</v>
      </c>
      <c r="V23" s="20" t="n">
        <v>8.37237917</v>
      </c>
    </row>
    <row r="24" spans="1:22">
      <c r="A24" s="15" t="s">
        <v>499</v>
      </c>
      <c r="B24" s="17" t="n">
        <v>6647</v>
      </c>
      <c r="C24" s="18">
        <f>(10.0/B24*100)</f>
        <v/>
      </c>
      <c r="D24" s="19" t="n">
        <v>6637</v>
      </c>
      <c r="E24" s="18" t="n">
        <v>473.92103652</v>
      </c>
      <c r="F24" s="20" t="n">
        <v>4.55672935</v>
      </c>
      <c r="G24" s="18" t="n">
        <v>509.81177266</v>
      </c>
      <c r="H24" s="20" t="n">
        <v>2.9746779</v>
      </c>
      <c r="I24" s="18" t="n">
        <v>547.77178192</v>
      </c>
      <c r="J24" s="20" t="n">
        <v>3.70316375</v>
      </c>
      <c r="K24" s="18" t="n">
        <v>543.39305984</v>
      </c>
      <c r="L24" s="20" t="n">
        <v>7.45418929</v>
      </c>
      <c r="M24" s="18" t="s">
        <v>481</v>
      </c>
      <c r="N24" s="20" t="s">
        <v>481</v>
      </c>
      <c r="O24" s="18" t="s">
        <v>481</v>
      </c>
      <c r="P24" s="20" t="s">
        <v>481</v>
      </c>
      <c r="Q24" s="18" t="s">
        <v>481</v>
      </c>
      <c r="R24" s="20" t="s">
        <v>481</v>
      </c>
      <c r="S24" s="18" t="s">
        <v>481</v>
      </c>
      <c r="T24" s="20" t="s">
        <v>481</v>
      </c>
      <c r="U24" s="18" t="n">
        <v>421.6953652</v>
      </c>
      <c r="V24" s="20" t="n">
        <v>13.06445869</v>
      </c>
    </row>
    <row r="25" spans="1:22">
      <c r="A25" s="15" t="s">
        <v>500</v>
      </c>
      <c r="B25" s="17" t="n">
        <v>5581</v>
      </c>
      <c r="C25" s="18">
        <f>(25.0/B25*100)</f>
        <v/>
      </c>
      <c r="D25" s="19" t="n">
        <v>5556</v>
      </c>
      <c r="E25" s="18" t="n">
        <v>469.13420467</v>
      </c>
      <c r="F25" s="20" t="n">
        <v>5.17121301</v>
      </c>
      <c r="G25" s="18" t="n">
        <v>509.62351593</v>
      </c>
      <c r="H25" s="20" t="n">
        <v>3.67621852</v>
      </c>
      <c r="I25" s="18" t="n">
        <v>535.51046187</v>
      </c>
      <c r="J25" s="20" t="n">
        <v>4.23748803</v>
      </c>
      <c r="K25" s="18" t="n">
        <v>552.41544365</v>
      </c>
      <c r="L25" s="20" t="n">
        <v>5.63796403</v>
      </c>
      <c r="M25" s="18" t="s">
        <v>481</v>
      </c>
      <c r="N25" s="20" t="s">
        <v>481</v>
      </c>
      <c r="O25" s="18" t="s">
        <v>481</v>
      </c>
      <c r="P25" s="20" t="s">
        <v>481</v>
      </c>
      <c r="Q25" s="18" t="s">
        <v>481</v>
      </c>
      <c r="R25" s="20" t="s">
        <v>481</v>
      </c>
      <c r="S25" s="18" t="s">
        <v>481</v>
      </c>
      <c r="T25" s="20" t="s">
        <v>481</v>
      </c>
      <c r="U25" s="18" t="n">
        <v>429.4031495</v>
      </c>
      <c r="V25" s="20" t="n">
        <v>18.27057297</v>
      </c>
    </row>
    <row r="26" spans="1:22">
      <c r="A26" s="15" t="s">
        <v>501</v>
      </c>
      <c r="B26" s="17" t="n">
        <v>4869</v>
      </c>
      <c r="C26" s="18">
        <f>(71.0/B26*100)</f>
        <v/>
      </c>
      <c r="D26" s="19" t="n">
        <v>4798</v>
      </c>
      <c r="E26" s="18" t="n">
        <v>441.59788022</v>
      </c>
      <c r="F26" s="20" t="n">
        <v>6.77443473</v>
      </c>
      <c r="G26" s="18" t="n">
        <v>489.58405757</v>
      </c>
      <c r="H26" s="20" t="n">
        <v>3.2576268</v>
      </c>
      <c r="I26" s="18" t="n">
        <v>494.97991008</v>
      </c>
      <c r="J26" s="20" t="n">
        <v>2.1338587</v>
      </c>
      <c r="K26" s="18" t="n">
        <v>493.96079642</v>
      </c>
      <c r="L26" s="20" t="n">
        <v>3.78805672</v>
      </c>
      <c r="M26" s="18" t="s">
        <v>481</v>
      </c>
      <c r="N26" s="20" t="s">
        <v>481</v>
      </c>
      <c r="O26" s="18" t="s">
        <v>481</v>
      </c>
      <c r="P26" s="20" t="s">
        <v>481</v>
      </c>
      <c r="Q26" s="18" t="s">
        <v>481</v>
      </c>
      <c r="R26" s="20" t="s">
        <v>481</v>
      </c>
      <c r="S26" s="18" t="s">
        <v>481</v>
      </c>
      <c r="T26" s="20" t="s">
        <v>481</v>
      </c>
      <c r="U26" s="18" t="n">
        <v>440.08160622</v>
      </c>
      <c r="V26" s="20" t="n">
        <v>9.337314170000001</v>
      </c>
    </row>
    <row r="27" spans="1:22">
      <c r="A27" s="15" t="s">
        <v>502</v>
      </c>
      <c r="B27" s="17" t="n">
        <v>5299</v>
      </c>
      <c r="C27" s="18">
        <f>(113.0/B27*100)</f>
        <v/>
      </c>
      <c r="D27" s="19" t="n">
        <v>5186</v>
      </c>
      <c r="E27" s="18" t="n">
        <v>425.73145413</v>
      </c>
      <c r="F27" s="20" t="n">
        <v>4.53779115</v>
      </c>
      <c r="G27" s="18" t="n">
        <v>484.48780727</v>
      </c>
      <c r="H27" s="20" t="n">
        <v>3.18424374</v>
      </c>
      <c r="I27" s="18" t="n">
        <v>511.37515641</v>
      </c>
      <c r="J27" s="20" t="n">
        <v>2.47661064</v>
      </c>
      <c r="K27" s="18" t="n">
        <v>514.61170214</v>
      </c>
      <c r="L27" s="20" t="n">
        <v>4.14094599</v>
      </c>
      <c r="M27" s="18" t="s">
        <v>481</v>
      </c>
      <c r="N27" s="20" t="s">
        <v>481</v>
      </c>
      <c r="O27" s="18" t="s">
        <v>481</v>
      </c>
      <c r="P27" s="20" t="s">
        <v>481</v>
      </c>
      <c r="Q27" s="18" t="s">
        <v>481</v>
      </c>
      <c r="R27" s="20" t="s">
        <v>481</v>
      </c>
      <c r="S27" s="18" t="s">
        <v>481</v>
      </c>
      <c r="T27" s="20" t="s">
        <v>481</v>
      </c>
      <c r="U27" s="18" t="n">
        <v>370.17565228</v>
      </c>
      <c r="V27" s="20" t="n">
        <v>4.6452578</v>
      </c>
    </row>
    <row r="28" spans="1:22">
      <c r="A28" s="15" t="s">
        <v>503</v>
      </c>
      <c r="B28" s="17" t="n">
        <v>7568</v>
      </c>
      <c r="C28" s="18">
        <f>(347.0/B28*100)</f>
        <v/>
      </c>
      <c r="D28" s="19" t="n">
        <v>7221</v>
      </c>
      <c r="E28" s="18" t="n">
        <v>401.68415302</v>
      </c>
      <c r="F28" s="20" t="n">
        <v>4.41316908</v>
      </c>
      <c r="G28" s="18" t="n">
        <v>434.61135635</v>
      </c>
      <c r="H28" s="20" t="n">
        <v>3.38131439</v>
      </c>
      <c r="I28" s="18" t="n">
        <v>429.24915924</v>
      </c>
      <c r="J28" s="20" t="n">
        <v>2.86960571</v>
      </c>
      <c r="K28" s="18" t="n">
        <v>433.50547607</v>
      </c>
      <c r="L28" s="20" t="n">
        <v>5.02935478</v>
      </c>
      <c r="M28" s="18" t="s">
        <v>481</v>
      </c>
      <c r="N28" s="20" t="s">
        <v>481</v>
      </c>
      <c r="O28" s="18" t="s">
        <v>481</v>
      </c>
      <c r="P28" s="20" t="s">
        <v>481</v>
      </c>
      <c r="Q28" s="18" t="s">
        <v>481</v>
      </c>
      <c r="R28" s="20" t="s">
        <v>481</v>
      </c>
      <c r="S28" s="18" t="s">
        <v>481</v>
      </c>
      <c r="T28" s="20" t="s">
        <v>481</v>
      </c>
      <c r="U28" s="18" t="n">
        <v>379.47434292</v>
      </c>
      <c r="V28" s="20" t="n">
        <v>6.88270341</v>
      </c>
    </row>
    <row r="29" spans="1:22">
      <c r="A29" s="15" t="s">
        <v>504</v>
      </c>
      <c r="B29" s="17" t="n">
        <v>5385</v>
      </c>
      <c r="C29" s="18">
        <f>(30.0/B29*100)</f>
        <v/>
      </c>
      <c r="D29" s="19" t="n">
        <v>5355</v>
      </c>
      <c r="E29" s="18" t="n">
        <v>431.28294176</v>
      </c>
      <c r="F29" s="20" t="n">
        <v>6.60023659</v>
      </c>
      <c r="G29" s="18" t="n">
        <v>502.04894581</v>
      </c>
      <c r="H29" s="20" t="n">
        <v>3.14030329</v>
      </c>
      <c r="I29" s="18" t="n">
        <v>526.08263626</v>
      </c>
      <c r="J29" s="20" t="n">
        <v>2.72408156</v>
      </c>
      <c r="K29" s="18" t="n">
        <v>515.71258335</v>
      </c>
      <c r="L29" s="20" t="n">
        <v>5.40914154</v>
      </c>
      <c r="M29" s="18" t="s">
        <v>481</v>
      </c>
      <c r="N29" s="20" t="s">
        <v>481</v>
      </c>
      <c r="O29" s="18" t="s">
        <v>481</v>
      </c>
      <c r="P29" s="20" t="s">
        <v>481</v>
      </c>
      <c r="Q29" s="18" t="n">
        <v>314.02123871</v>
      </c>
      <c r="R29" s="20" t="n">
        <v>13.26138992</v>
      </c>
      <c r="S29" s="18" t="s">
        <v>481</v>
      </c>
      <c r="T29" s="20" t="s">
        <v>481</v>
      </c>
      <c r="U29" s="18" t="n">
        <v>402.97330752</v>
      </c>
      <c r="V29" s="20" t="n">
        <v>10.63555795</v>
      </c>
    </row>
    <row r="30" spans="1:22">
      <c r="A30" s="15" t="s">
        <v>505</v>
      </c>
      <c r="B30" s="17" t="n">
        <v>4520</v>
      </c>
      <c r="C30" s="18">
        <f>(193.0/B30*100)</f>
        <v/>
      </c>
      <c r="D30" s="19" t="n">
        <v>4327</v>
      </c>
      <c r="E30" s="18" t="n">
        <v>476.46884979</v>
      </c>
      <c r="F30" s="20" t="n">
        <v>6.45084227</v>
      </c>
      <c r="G30" s="18" t="n">
        <v>521.92993984</v>
      </c>
      <c r="H30" s="20" t="n">
        <v>3.03451383</v>
      </c>
      <c r="I30" s="18" t="n">
        <v>526.4920274</v>
      </c>
      <c r="J30" s="20" t="n">
        <v>4.02774351</v>
      </c>
      <c r="K30" s="18" t="n">
        <v>523.8114739599999</v>
      </c>
      <c r="L30" s="20" t="n">
        <v>5.9035897</v>
      </c>
      <c r="M30" s="18" t="s">
        <v>481</v>
      </c>
      <c r="N30" s="20" t="s">
        <v>481</v>
      </c>
      <c r="O30" s="18" t="s">
        <v>481</v>
      </c>
      <c r="P30" s="20" t="s">
        <v>481</v>
      </c>
      <c r="Q30" s="18" t="s">
        <v>481</v>
      </c>
      <c r="R30" s="20" t="s">
        <v>481</v>
      </c>
      <c r="S30" s="18" t="s">
        <v>481</v>
      </c>
      <c r="T30" s="20" t="s">
        <v>481</v>
      </c>
      <c r="U30" s="18" t="n">
        <v>395.98393073</v>
      </c>
      <c r="V30" s="20" t="n">
        <v>7.01073374</v>
      </c>
    </row>
    <row r="31" spans="1:22">
      <c r="A31" s="15" t="s">
        <v>506</v>
      </c>
      <c r="B31" s="17" t="n">
        <v>5456</v>
      </c>
      <c r="C31" s="18">
        <f>(144.0/B31*100)</f>
        <v/>
      </c>
      <c r="D31" s="19" t="n">
        <v>5312</v>
      </c>
      <c r="E31" s="18" t="n">
        <v>474.21625456</v>
      </c>
      <c r="F31" s="20" t="n">
        <v>5.63752681</v>
      </c>
      <c r="G31" s="18" t="n">
        <v>519.36758752</v>
      </c>
      <c r="H31" s="20" t="n">
        <v>3.38415955</v>
      </c>
      <c r="I31" s="18" t="n">
        <v>531.65439846</v>
      </c>
      <c r="J31" s="20" t="n">
        <v>3.44933372</v>
      </c>
      <c r="K31" s="18" t="n">
        <v>521.95045014</v>
      </c>
      <c r="L31" s="20" t="n">
        <v>4.43157125</v>
      </c>
      <c r="M31" s="18" t="s">
        <v>481</v>
      </c>
      <c r="N31" s="20" t="s">
        <v>481</v>
      </c>
      <c r="O31" s="18" t="s">
        <v>481</v>
      </c>
      <c r="P31" s="20" t="s">
        <v>481</v>
      </c>
      <c r="Q31" s="18" t="s">
        <v>481</v>
      </c>
      <c r="R31" s="20" t="s">
        <v>481</v>
      </c>
      <c r="S31" s="18" t="s">
        <v>481</v>
      </c>
      <c r="T31" s="20" t="s">
        <v>481</v>
      </c>
      <c r="U31" s="18" t="n">
        <v>401.4358708</v>
      </c>
      <c r="V31" s="20" t="n">
        <v>7.07231061</v>
      </c>
    </row>
    <row r="32" spans="1:22">
      <c r="A32" s="15" t="s">
        <v>507</v>
      </c>
      <c r="B32" s="17" t="n">
        <v>4478</v>
      </c>
      <c r="C32" s="18">
        <f>(6.0/B32*100)</f>
        <v/>
      </c>
      <c r="D32" s="19" t="n">
        <v>4472</v>
      </c>
      <c r="E32" s="18" t="n">
        <v>453.97731015</v>
      </c>
      <c r="F32" s="20" t="n">
        <v>5.34997728</v>
      </c>
      <c r="G32" s="18" t="n">
        <v>497.73282264</v>
      </c>
      <c r="H32" s="20" t="n">
        <v>3.36639019</v>
      </c>
      <c r="I32" s="18" t="n">
        <v>519.9650900300001</v>
      </c>
      <c r="J32" s="20" t="n">
        <v>3.0807786</v>
      </c>
      <c r="K32" s="18" t="n">
        <v>522.72637373</v>
      </c>
      <c r="L32" s="20" t="n">
        <v>3.54084157</v>
      </c>
      <c r="M32" s="18" t="s">
        <v>481</v>
      </c>
      <c r="N32" s="20" t="s">
        <v>481</v>
      </c>
      <c r="O32" s="18" t="s">
        <v>481</v>
      </c>
      <c r="P32" s="20" t="s">
        <v>481</v>
      </c>
      <c r="Q32" s="18" t="s">
        <v>481</v>
      </c>
      <c r="R32" s="20" t="s">
        <v>481</v>
      </c>
      <c r="S32" s="18" t="s">
        <v>481</v>
      </c>
      <c r="T32" s="20" t="s">
        <v>481</v>
      </c>
      <c r="U32" s="18" t="n">
        <v>400.87733115</v>
      </c>
      <c r="V32" s="20" t="n">
        <v>13.03608663</v>
      </c>
    </row>
    <row r="33" spans="1:22">
      <c r="A33" s="15" t="s">
        <v>508</v>
      </c>
      <c r="B33" s="17" t="n">
        <v>7325</v>
      </c>
      <c r="C33" s="18">
        <f>(80.0/B33*100)</f>
        <v/>
      </c>
      <c r="D33" s="19" t="n">
        <v>7245</v>
      </c>
      <c r="E33" s="18" t="n">
        <v>446.34745717</v>
      </c>
      <c r="F33" s="20" t="n">
        <v>6.69512989</v>
      </c>
      <c r="G33" s="18" t="n">
        <v>499.10285668</v>
      </c>
      <c r="H33" s="20" t="n">
        <v>3.91417337</v>
      </c>
      <c r="I33" s="18" t="n">
        <v>507.06010532</v>
      </c>
      <c r="J33" s="20" t="n">
        <v>2.95369249</v>
      </c>
      <c r="K33" s="18" t="n">
        <v>502.95487451</v>
      </c>
      <c r="L33" s="20" t="n">
        <v>4.01801063</v>
      </c>
      <c r="M33" s="18" t="s">
        <v>481</v>
      </c>
      <c r="N33" s="20" t="s">
        <v>481</v>
      </c>
      <c r="O33" s="18" t="s">
        <v>481</v>
      </c>
      <c r="P33" s="20" t="s">
        <v>481</v>
      </c>
      <c r="Q33" s="18" t="s">
        <v>481</v>
      </c>
      <c r="R33" s="20" t="s">
        <v>481</v>
      </c>
      <c r="S33" s="18" t="s">
        <v>481</v>
      </c>
      <c r="T33" s="20" t="s">
        <v>481</v>
      </c>
      <c r="U33" s="18" t="n">
        <v>402.23109364</v>
      </c>
      <c r="V33" s="20" t="n">
        <v>10.13611503</v>
      </c>
    </row>
    <row r="34" spans="1:22">
      <c r="A34" s="15" t="s">
        <v>509</v>
      </c>
      <c r="B34" s="17" t="n">
        <v>6350</v>
      </c>
      <c r="C34" s="18">
        <f>(89.0/B34*100)</f>
        <v/>
      </c>
      <c r="D34" s="19" t="n">
        <v>6261</v>
      </c>
      <c r="E34" s="18" t="n">
        <v>390.40840766</v>
      </c>
      <c r="F34" s="20" t="n">
        <v>5.11972733</v>
      </c>
      <c r="G34" s="18" t="n">
        <v>455.95987639</v>
      </c>
      <c r="H34" s="20" t="n">
        <v>3.39029649</v>
      </c>
      <c r="I34" s="18" t="n">
        <v>481.54460291</v>
      </c>
      <c r="J34" s="20" t="n">
        <v>3.31189505</v>
      </c>
      <c r="K34" s="18" t="n">
        <v>484.04091625</v>
      </c>
      <c r="L34" s="20" t="n">
        <v>4.0430105</v>
      </c>
      <c r="M34" s="18" t="s">
        <v>481</v>
      </c>
      <c r="N34" s="20" t="s">
        <v>481</v>
      </c>
      <c r="O34" s="18" t="s">
        <v>481</v>
      </c>
      <c r="P34" s="20" t="s">
        <v>481</v>
      </c>
      <c r="Q34" s="18" t="n">
        <v>263.37193708</v>
      </c>
      <c r="R34" s="20" t="n">
        <v>13.61114927</v>
      </c>
      <c r="S34" s="18" t="s">
        <v>481</v>
      </c>
      <c r="T34" s="20" t="s">
        <v>481</v>
      </c>
      <c r="U34" s="18" t="n">
        <v>366.47117378</v>
      </c>
      <c r="V34" s="20" t="n">
        <v>7.32303155</v>
      </c>
    </row>
    <row r="35" spans="1:22">
      <c r="A35" s="15" t="s">
        <v>510</v>
      </c>
      <c r="B35" s="17" t="n">
        <v>6406</v>
      </c>
      <c r="C35" s="18">
        <f>(60.0/B35*100)</f>
        <v/>
      </c>
      <c r="D35" s="19" t="n">
        <v>6346</v>
      </c>
      <c r="E35" s="18" t="n">
        <v>441.38023163</v>
      </c>
      <c r="F35" s="20" t="n">
        <v>5.51083309</v>
      </c>
      <c r="G35" s="18" t="n">
        <v>511.59445313</v>
      </c>
      <c r="H35" s="20" t="n">
        <v>2.31200709</v>
      </c>
      <c r="I35" s="18" t="n">
        <v>518.50131775</v>
      </c>
      <c r="J35" s="20" t="n">
        <v>2.42484095</v>
      </c>
      <c r="K35" s="18" t="n">
        <v>516.15914722</v>
      </c>
      <c r="L35" s="20" t="n">
        <v>4.58124584</v>
      </c>
      <c r="M35" s="18" t="s">
        <v>481</v>
      </c>
      <c r="N35" s="20" t="s">
        <v>481</v>
      </c>
      <c r="O35" s="18" t="s">
        <v>481</v>
      </c>
      <c r="P35" s="20" t="s">
        <v>481</v>
      </c>
      <c r="Q35" s="18" t="n">
        <v>337.32521215</v>
      </c>
      <c r="R35" s="20" t="n">
        <v>11.65794297</v>
      </c>
      <c r="S35" s="18" t="s">
        <v>481</v>
      </c>
      <c r="T35" s="20" t="s">
        <v>481</v>
      </c>
      <c r="U35" s="18" t="n">
        <v>398.54391806</v>
      </c>
      <c r="V35" s="20" t="n">
        <v>9.219106399999999</v>
      </c>
    </row>
    <row r="36" spans="1:22">
      <c r="A36" s="15" t="s">
        <v>511</v>
      </c>
      <c r="B36" s="17" t="n">
        <v>6736</v>
      </c>
      <c r="C36" s="18">
        <f>(71.0/B36*100)</f>
        <v/>
      </c>
      <c r="D36" s="19" t="n">
        <v>6665</v>
      </c>
      <c r="E36" s="18" t="n">
        <v>446.33504702</v>
      </c>
      <c r="F36" s="20" t="n">
        <v>5.50364796</v>
      </c>
      <c r="G36" s="18" t="n">
        <v>495.28402384</v>
      </c>
      <c r="H36" s="20" t="n">
        <v>2.76300966</v>
      </c>
      <c r="I36" s="18" t="n">
        <v>507.66115127</v>
      </c>
      <c r="J36" s="20" t="n">
        <v>2.64118707</v>
      </c>
      <c r="K36" s="18" t="n">
        <v>510.5824002</v>
      </c>
      <c r="L36" s="20" t="n">
        <v>4.20740053</v>
      </c>
      <c r="M36" s="18" t="s">
        <v>481</v>
      </c>
      <c r="N36" s="20" t="s">
        <v>481</v>
      </c>
      <c r="O36" s="18" t="s">
        <v>481</v>
      </c>
      <c r="P36" s="20" t="s">
        <v>481</v>
      </c>
      <c r="Q36" s="18" t="s">
        <v>481</v>
      </c>
      <c r="R36" s="20" t="s">
        <v>481</v>
      </c>
      <c r="S36" s="18" t="s">
        <v>481</v>
      </c>
      <c r="T36" s="20" t="s">
        <v>481</v>
      </c>
      <c r="U36" s="18" t="n">
        <v>405.99229818</v>
      </c>
      <c r="V36" s="20" t="n">
        <v>9.05526169</v>
      </c>
    </row>
    <row r="37" spans="1:22">
      <c r="A37" s="15" t="s">
        <v>512</v>
      </c>
      <c r="B37" s="17" t="n">
        <v>5458</v>
      </c>
      <c r="C37" s="18">
        <f>(126.0/B37*100)</f>
        <v/>
      </c>
      <c r="D37" s="19" t="n">
        <v>5332</v>
      </c>
      <c r="E37" s="18" t="n">
        <v>463.88918191</v>
      </c>
      <c r="F37" s="20" t="n">
        <v>5.86704194</v>
      </c>
      <c r="G37" s="18" t="n">
        <v>498.18213398</v>
      </c>
      <c r="H37" s="20" t="n">
        <v>3.49475811</v>
      </c>
      <c r="I37" s="18" t="n">
        <v>516.9994268</v>
      </c>
      <c r="J37" s="20" t="n">
        <v>3.92380842</v>
      </c>
      <c r="K37" s="18" t="n">
        <v>540.00199983</v>
      </c>
      <c r="L37" s="20" t="n">
        <v>4.26905128</v>
      </c>
      <c r="M37" s="18" t="s">
        <v>481</v>
      </c>
      <c r="N37" s="20" t="s">
        <v>481</v>
      </c>
      <c r="O37" s="18" t="s">
        <v>481</v>
      </c>
      <c r="P37" s="20" t="s">
        <v>481</v>
      </c>
      <c r="Q37" s="18" t="s">
        <v>481</v>
      </c>
      <c r="R37" s="20" t="s">
        <v>481</v>
      </c>
      <c r="S37" s="18" t="s">
        <v>481</v>
      </c>
      <c r="T37" s="20" t="s">
        <v>481</v>
      </c>
      <c r="U37" s="18" t="n">
        <v>388.2745879</v>
      </c>
      <c r="V37" s="20" t="n">
        <v>6.80670675</v>
      </c>
    </row>
    <row r="38" spans="1:22">
      <c r="A38" s="15" t="s">
        <v>513</v>
      </c>
      <c r="B38" s="17" t="n">
        <v>5860</v>
      </c>
      <c r="C38" s="18">
        <f>(24.0/B38*100)</f>
        <v/>
      </c>
      <c r="D38" s="19" t="n">
        <v>5836</v>
      </c>
      <c r="E38" s="18" t="n">
        <v>436.74570744</v>
      </c>
      <c r="F38" s="20" t="n">
        <v>5.60800059</v>
      </c>
      <c r="G38" s="18" t="n">
        <v>486.80568014</v>
      </c>
      <c r="H38" s="20" t="n">
        <v>3.6114866</v>
      </c>
      <c r="I38" s="18" t="n">
        <v>518.0132323</v>
      </c>
      <c r="J38" s="20" t="n">
        <v>3.39294279</v>
      </c>
      <c r="K38" s="18" t="n">
        <v>519.91500553</v>
      </c>
      <c r="L38" s="20" t="n">
        <v>4.46853155</v>
      </c>
      <c r="M38" s="18" t="s">
        <v>481</v>
      </c>
      <c r="N38" s="20" t="s">
        <v>481</v>
      </c>
      <c r="O38" s="18" t="s">
        <v>481</v>
      </c>
      <c r="P38" s="20" t="s">
        <v>481</v>
      </c>
      <c r="Q38" s="18" t="s">
        <v>481</v>
      </c>
      <c r="R38" s="20" t="s">
        <v>481</v>
      </c>
      <c r="S38" s="18" t="s">
        <v>481</v>
      </c>
      <c r="T38" s="20" t="s">
        <v>481</v>
      </c>
      <c r="U38" s="18" t="n">
        <v>432.28373969</v>
      </c>
      <c r="V38" s="20" t="n">
        <v>6.72026838</v>
      </c>
    </row>
    <row r="39" spans="1:22">
      <c r="A39" s="15" t="s">
        <v>514</v>
      </c>
      <c r="B39" s="17" t="n">
        <v>5895</v>
      </c>
      <c r="C39" s="18">
        <f>(33.0/B39*100)</f>
        <v/>
      </c>
      <c r="D39" s="19" t="n">
        <v>5862</v>
      </c>
      <c r="E39" s="18" t="n">
        <v>365.23227811</v>
      </c>
      <c r="F39" s="20" t="n">
        <v>6.2004293</v>
      </c>
      <c r="G39" s="18" t="n">
        <v>418.93869693</v>
      </c>
      <c r="H39" s="20" t="n">
        <v>4.40616737</v>
      </c>
      <c r="I39" s="18" t="n">
        <v>440.73452417</v>
      </c>
      <c r="J39" s="20" t="n">
        <v>3.99408313</v>
      </c>
      <c r="K39" s="18" t="n">
        <v>443.70496332</v>
      </c>
      <c r="L39" s="20" t="n">
        <v>4.4033613</v>
      </c>
      <c r="M39" s="18" t="s">
        <v>481</v>
      </c>
      <c r="N39" s="20" t="s">
        <v>481</v>
      </c>
      <c r="O39" s="18" t="s">
        <v>481</v>
      </c>
      <c r="P39" s="20" t="s">
        <v>481</v>
      </c>
      <c r="Q39" s="18" t="s">
        <v>481</v>
      </c>
      <c r="R39" s="20" t="s">
        <v>481</v>
      </c>
      <c r="S39" s="18" t="s">
        <v>481</v>
      </c>
      <c r="T39" s="20" t="s">
        <v>481</v>
      </c>
      <c r="U39" s="18" t="n">
        <v>361.88498599</v>
      </c>
      <c r="V39" s="20" t="n">
        <v>13.04129889</v>
      </c>
    </row>
    <row r="40" spans="1:22">
      <c r="A40" s="15" t="s">
        <v>515</v>
      </c>
      <c r="B40" s="17" t="n">
        <v>14157</v>
      </c>
      <c r="C40" s="18">
        <f>(386.0/B40*100)</f>
        <v/>
      </c>
      <c r="D40" s="19" t="n">
        <v>13771</v>
      </c>
      <c r="E40" s="18" t="n">
        <v>443.8834329</v>
      </c>
      <c r="F40" s="20" t="n">
        <v>7.36653098</v>
      </c>
      <c r="G40" s="18" t="n">
        <v>492.29985729</v>
      </c>
      <c r="H40" s="20" t="n">
        <v>3.20984803</v>
      </c>
      <c r="I40" s="18" t="n">
        <v>511.93334881</v>
      </c>
      <c r="J40" s="20" t="n">
        <v>2.78286297</v>
      </c>
      <c r="K40" s="18" t="n">
        <v>520.15908038</v>
      </c>
      <c r="L40" s="20" t="n">
        <v>4.60456073</v>
      </c>
      <c r="M40" s="18" t="s">
        <v>481</v>
      </c>
      <c r="N40" s="20" t="s">
        <v>481</v>
      </c>
      <c r="O40" s="18" t="s">
        <v>481</v>
      </c>
      <c r="P40" s="20" t="s">
        <v>481</v>
      </c>
      <c r="Q40" s="18" t="s">
        <v>481</v>
      </c>
      <c r="R40" s="20" t="s">
        <v>481</v>
      </c>
      <c r="S40" s="18" t="s">
        <v>481</v>
      </c>
      <c r="T40" s="20" t="s">
        <v>481</v>
      </c>
      <c r="U40" s="18" t="n">
        <v>389.63774057</v>
      </c>
      <c r="V40" s="20" t="n">
        <v>7.24374649</v>
      </c>
    </row>
    <row r="41" spans="1:22">
      <c r="A41" s="15" t="s">
        <v>516</v>
      </c>
      <c r="B41" s="17" t="n">
        <v>5712</v>
      </c>
      <c r="C41" s="18">
        <f>(55.0/B41*100)</f>
        <v/>
      </c>
      <c r="D41" s="19" t="n">
        <v>5657</v>
      </c>
      <c r="E41" s="18" t="n">
        <v>454.74804377</v>
      </c>
      <c r="F41" s="20" t="n">
        <v>6.58616973</v>
      </c>
      <c r="G41" s="18" t="n">
        <v>508.60354704</v>
      </c>
      <c r="H41" s="20" t="n">
        <v>3.58368072</v>
      </c>
      <c r="I41" s="18" t="n">
        <v>507.78076413</v>
      </c>
      <c r="J41" s="20" t="n">
        <v>3.5833311</v>
      </c>
      <c r="K41" s="18" t="n">
        <v>503.30383102</v>
      </c>
      <c r="L41" s="20" t="n">
        <v>5.76312764</v>
      </c>
      <c r="M41" s="18" t="s">
        <v>481</v>
      </c>
      <c r="N41" s="20" t="s">
        <v>481</v>
      </c>
      <c r="O41" s="18" t="s">
        <v>481</v>
      </c>
      <c r="P41" s="20" t="s">
        <v>481</v>
      </c>
      <c r="Q41" s="18" t="n">
        <v>399.91015703</v>
      </c>
      <c r="R41" s="20" t="n">
        <v>16.72230739</v>
      </c>
      <c r="S41" s="18" t="s">
        <v>481</v>
      </c>
      <c r="T41" s="20" t="s">
        <v>481</v>
      </c>
      <c r="U41" s="18" t="n">
        <v>403.74009948</v>
      </c>
      <c r="V41" s="20" t="n">
        <v>11.16195609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340.97873186</v>
      </c>
      <c r="F45" s="20" t="n">
        <v>3.29551472</v>
      </c>
      <c r="G45" s="18" t="n">
        <v>358.25819723</v>
      </c>
      <c r="H45" s="20" t="n">
        <v>3.499737</v>
      </c>
      <c r="I45" s="18" t="n">
        <v>356.60972249</v>
      </c>
      <c r="J45" s="20" t="n">
        <v>4.19931646</v>
      </c>
      <c r="K45" s="18" t="n">
        <v>351.05658924</v>
      </c>
      <c r="L45" s="20" t="n">
        <v>4.59674361</v>
      </c>
      <c r="M45" s="18" t="s">
        <v>481</v>
      </c>
      <c r="N45" s="20" t="s">
        <v>481</v>
      </c>
      <c r="O45" s="18" t="s">
        <v>481</v>
      </c>
      <c r="P45" s="20" t="s">
        <v>481</v>
      </c>
      <c r="Q45" s="18" t="s">
        <v>481</v>
      </c>
      <c r="R45" s="20" t="s">
        <v>481</v>
      </c>
      <c r="S45" s="18" t="n">
        <v>328.1501218</v>
      </c>
      <c r="T45" s="20" t="n">
        <v>14.02954913</v>
      </c>
      <c r="U45" s="18" t="n">
        <v>322.64448161</v>
      </c>
      <c r="V45" s="20" t="n">
        <v>6.75371931</v>
      </c>
    </row>
    <row r="46" spans="1:22">
      <c r="A46" s="15" t="s">
        <v>521</v>
      </c>
      <c r="B46" s="17" t="n">
        <v>23141</v>
      </c>
      <c r="C46" s="18">
        <f>(2121.0/B46*100)</f>
        <v/>
      </c>
      <c r="D46" s="19" t="n">
        <v>21020</v>
      </c>
      <c r="E46" s="18" t="n">
        <v>371.81893416</v>
      </c>
      <c r="F46" s="20" t="n">
        <v>4.51280569</v>
      </c>
      <c r="G46" s="18" t="n">
        <v>422.48607784</v>
      </c>
      <c r="H46" s="20" t="n">
        <v>3.58067274</v>
      </c>
      <c r="I46" s="18" t="n">
        <v>445.024195</v>
      </c>
      <c r="J46" s="20" t="n">
        <v>4.32818773</v>
      </c>
      <c r="K46" s="18" t="n">
        <v>441.62382114</v>
      </c>
      <c r="L46" s="20" t="n">
        <v>6.32537966</v>
      </c>
      <c r="M46" s="18" t="s">
        <v>481</v>
      </c>
      <c r="N46" s="20" t="s">
        <v>481</v>
      </c>
      <c r="O46" s="18" t="s">
        <v>481</v>
      </c>
      <c r="P46" s="20" t="s">
        <v>481</v>
      </c>
      <c r="Q46" s="18" t="s">
        <v>481</v>
      </c>
      <c r="R46" s="20" t="s">
        <v>481</v>
      </c>
      <c r="S46" s="18" t="s">
        <v>481</v>
      </c>
      <c r="T46" s="20" t="s">
        <v>481</v>
      </c>
      <c r="U46" s="18" t="n">
        <v>371.08522432</v>
      </c>
      <c r="V46" s="20" t="n">
        <v>3.4670597</v>
      </c>
    </row>
    <row r="47" spans="1:22">
      <c r="A47" s="15" t="s">
        <v>522</v>
      </c>
      <c r="B47" s="17" t="n">
        <v>5928</v>
      </c>
      <c r="C47" s="18">
        <f>(347.0/B47*100)</f>
        <v/>
      </c>
      <c r="D47" s="19" t="n">
        <v>5581</v>
      </c>
      <c r="E47" s="18" t="n">
        <v>371.07097927</v>
      </c>
      <c r="F47" s="20" t="n">
        <v>7.05368652</v>
      </c>
      <c r="G47" s="18" t="n">
        <v>451.15156656</v>
      </c>
      <c r="H47" s="20" t="n">
        <v>5.31221644</v>
      </c>
      <c r="I47" s="18" t="n">
        <v>463.5237151</v>
      </c>
      <c r="J47" s="20" t="n">
        <v>5.03527555</v>
      </c>
      <c r="K47" s="18" t="n">
        <v>455.86294558</v>
      </c>
      <c r="L47" s="20" t="n">
        <v>6.80688896</v>
      </c>
      <c r="M47" s="18" t="s">
        <v>481</v>
      </c>
      <c r="N47" s="20" t="s">
        <v>481</v>
      </c>
      <c r="O47" s="18" t="s">
        <v>481</v>
      </c>
      <c r="P47" s="20" t="s">
        <v>481</v>
      </c>
      <c r="Q47" s="18" t="s">
        <v>481</v>
      </c>
      <c r="R47" s="20" t="s">
        <v>481</v>
      </c>
      <c r="S47" s="18" t="s">
        <v>481</v>
      </c>
      <c r="T47" s="20" t="s">
        <v>481</v>
      </c>
      <c r="U47" s="18" t="n">
        <v>331.53572196</v>
      </c>
      <c r="V47" s="20" t="n">
        <v>6.1066352</v>
      </c>
    </row>
    <row r="48" spans="1:22">
      <c r="A48" s="15" t="s">
        <v>523</v>
      </c>
      <c r="B48" s="17" t="n">
        <v>9841</v>
      </c>
      <c r="C48" s="18">
        <f>(8.0/B48*100)</f>
        <v/>
      </c>
      <c r="D48" s="19" t="n">
        <v>9833</v>
      </c>
      <c r="E48" s="18" t="n">
        <v>454.80679272</v>
      </c>
      <c r="F48" s="20" t="n">
        <v>6.11884819</v>
      </c>
      <c r="G48" s="18" t="n">
        <v>507.32527419</v>
      </c>
      <c r="H48" s="20" t="n">
        <v>5.39850483</v>
      </c>
      <c r="I48" s="18" t="n">
        <v>504.86034857</v>
      </c>
      <c r="J48" s="20" t="n">
        <v>5.67501867</v>
      </c>
      <c r="K48" s="18" t="n">
        <v>501.56125691</v>
      </c>
      <c r="L48" s="20" t="n">
        <v>7.93080096</v>
      </c>
      <c r="M48" s="18" t="s">
        <v>481</v>
      </c>
      <c r="N48" s="20" t="s">
        <v>481</v>
      </c>
      <c r="O48" s="18" t="s">
        <v>481</v>
      </c>
      <c r="P48" s="20" t="s">
        <v>481</v>
      </c>
      <c r="Q48" s="18" t="s">
        <v>481</v>
      </c>
      <c r="R48" s="20" t="s">
        <v>481</v>
      </c>
      <c r="S48" s="18" t="s">
        <v>481</v>
      </c>
      <c r="T48" s="20" t="s">
        <v>481</v>
      </c>
      <c r="U48" s="18" t="n">
        <v>429.19021898</v>
      </c>
      <c r="V48" s="20" t="n">
        <v>15.3063822</v>
      </c>
    </row>
    <row r="49" spans="1:22">
      <c r="A49" s="15" t="s">
        <v>524</v>
      </c>
      <c r="B49" s="17" t="n">
        <v>6349</v>
      </c>
      <c r="C49" s="18">
        <f>(56.0/B49*100)</f>
        <v/>
      </c>
      <c r="D49" s="19" t="n">
        <v>6293</v>
      </c>
      <c r="E49" s="18" t="n">
        <v>401.44599799</v>
      </c>
      <c r="F49" s="20" t="n">
        <v>3.81374596</v>
      </c>
      <c r="G49" s="18" t="n">
        <v>435.23450639</v>
      </c>
      <c r="H49" s="20" t="n">
        <v>3.56657001</v>
      </c>
      <c r="I49" s="18" t="n">
        <v>448.52634085</v>
      </c>
      <c r="J49" s="20" t="n">
        <v>3.7989058</v>
      </c>
      <c r="K49" s="18" t="n">
        <v>424.51772652</v>
      </c>
      <c r="L49" s="20" t="n">
        <v>5.4519516</v>
      </c>
      <c r="M49" s="18" t="s">
        <v>481</v>
      </c>
      <c r="N49" s="20" t="s">
        <v>481</v>
      </c>
      <c r="O49" s="18" t="s">
        <v>481</v>
      </c>
      <c r="P49" s="20" t="s">
        <v>481</v>
      </c>
      <c r="Q49" s="18" t="s">
        <v>481</v>
      </c>
      <c r="R49" s="20" t="s">
        <v>481</v>
      </c>
      <c r="S49" s="18" t="n">
        <v>412.90902412</v>
      </c>
      <c r="T49" s="20" t="n">
        <v>37.45693248</v>
      </c>
      <c r="U49" s="18" t="n">
        <v>345.26620188</v>
      </c>
      <c r="V49" s="20" t="n">
        <v>8.798083930000001</v>
      </c>
    </row>
    <row r="50" spans="1:22">
      <c r="A50" s="15" t="s">
        <v>525</v>
      </c>
      <c r="B50" s="17" t="n">
        <v>11795</v>
      </c>
      <c r="C50" s="18">
        <f>(344.0/B50*100)</f>
        <v/>
      </c>
      <c r="D50" s="19" t="n">
        <v>11451</v>
      </c>
      <c r="E50" s="18" t="n">
        <v>410.08927599</v>
      </c>
      <c r="F50" s="20" t="n">
        <v>4.2503395</v>
      </c>
      <c r="G50" s="18" t="n">
        <v>436.77838375</v>
      </c>
      <c r="H50" s="20" t="n">
        <v>3.28801524</v>
      </c>
      <c r="I50" s="18" t="n">
        <v>433.41227682</v>
      </c>
      <c r="J50" s="20" t="n">
        <v>3.30625137</v>
      </c>
      <c r="K50" s="18" t="n">
        <v>416.39204573</v>
      </c>
      <c r="L50" s="20" t="n">
        <v>7.33199639</v>
      </c>
      <c r="M50" s="18" t="s">
        <v>481</v>
      </c>
      <c r="N50" s="20" t="s">
        <v>481</v>
      </c>
      <c r="O50" s="18" t="s">
        <v>481</v>
      </c>
      <c r="P50" s="20" t="s">
        <v>481</v>
      </c>
      <c r="Q50" s="18" t="s">
        <v>481</v>
      </c>
      <c r="R50" s="20" t="s">
        <v>481</v>
      </c>
      <c r="S50" s="18" t="s">
        <v>481</v>
      </c>
      <c r="T50" s="20" t="s">
        <v>481</v>
      </c>
      <c r="U50" s="18" t="n">
        <v>353.72718953</v>
      </c>
      <c r="V50" s="20" t="n">
        <v>7.82723691</v>
      </c>
    </row>
    <row r="51" spans="1:22">
      <c r="A51" s="15" t="s">
        <v>526</v>
      </c>
      <c r="B51" s="17" t="n">
        <v>6866</v>
      </c>
      <c r="C51" s="18">
        <f>(114.0/B51*100)</f>
        <v/>
      </c>
      <c r="D51" s="19" t="n">
        <v>6752</v>
      </c>
      <c r="E51" s="18" t="n">
        <v>411.00396982</v>
      </c>
      <c r="F51" s="20" t="n">
        <v>4.03819507</v>
      </c>
      <c r="G51" s="18" t="n">
        <v>431.74947858</v>
      </c>
      <c r="H51" s="20" t="n">
        <v>3.13712126</v>
      </c>
      <c r="I51" s="18" t="n">
        <v>437.72685645</v>
      </c>
      <c r="J51" s="20" t="n">
        <v>3.88637304</v>
      </c>
      <c r="K51" s="18" t="n">
        <v>439.66635885</v>
      </c>
      <c r="L51" s="20" t="n">
        <v>4.65116938</v>
      </c>
      <c r="M51" s="18" t="s">
        <v>481</v>
      </c>
      <c r="N51" s="20" t="s">
        <v>481</v>
      </c>
      <c r="O51" s="18" t="s">
        <v>481</v>
      </c>
      <c r="P51" s="20" t="s">
        <v>481</v>
      </c>
      <c r="Q51" s="18" t="n">
        <v>427.96430568</v>
      </c>
      <c r="R51" s="20" t="n">
        <v>5.20460603</v>
      </c>
      <c r="S51" s="18" t="s">
        <v>481</v>
      </c>
      <c r="T51" s="20" t="s">
        <v>481</v>
      </c>
      <c r="U51" s="18" t="n">
        <v>391.58172967</v>
      </c>
      <c r="V51" s="20" t="n">
        <v>9.21761882</v>
      </c>
    </row>
    <row r="52" spans="1:22">
      <c r="A52" s="15" t="s">
        <v>527</v>
      </c>
      <c r="B52" s="17" t="n">
        <v>5809</v>
      </c>
      <c r="C52" s="18">
        <f>(106.0/B52*100)</f>
        <v/>
      </c>
      <c r="D52" s="19" t="n">
        <v>5703</v>
      </c>
      <c r="E52" s="18" t="n">
        <v>428.05673591</v>
      </c>
      <c r="F52" s="20" t="n">
        <v>6.08666512</v>
      </c>
      <c r="G52" s="18" t="n">
        <v>477.83668526</v>
      </c>
      <c r="H52" s="20" t="n">
        <v>3.23425353</v>
      </c>
      <c r="I52" s="18" t="n">
        <v>505.39016565</v>
      </c>
      <c r="J52" s="20" t="n">
        <v>3.06422076</v>
      </c>
      <c r="K52" s="18" t="n">
        <v>508.20811723</v>
      </c>
      <c r="L52" s="20" t="n">
        <v>4.08436501</v>
      </c>
      <c r="M52" s="18" t="s">
        <v>481</v>
      </c>
      <c r="N52" s="20" t="s">
        <v>481</v>
      </c>
      <c r="O52" s="18" t="s">
        <v>481</v>
      </c>
      <c r="P52" s="20" t="s">
        <v>481</v>
      </c>
      <c r="Q52" s="18" t="s">
        <v>481</v>
      </c>
      <c r="R52" s="20" t="s">
        <v>481</v>
      </c>
      <c r="S52" s="18" t="s">
        <v>481</v>
      </c>
      <c r="T52" s="20" t="s">
        <v>481</v>
      </c>
      <c r="U52" s="18" t="n">
        <v>394.19899512</v>
      </c>
      <c r="V52" s="20" t="n">
        <v>7.57336713</v>
      </c>
    </row>
    <row r="53" spans="1:22">
      <c r="A53" s="15" t="s">
        <v>528</v>
      </c>
      <c r="B53" s="17" t="n">
        <v>5571</v>
      </c>
      <c r="C53" s="18">
        <f>(112.0/B53*100)</f>
        <v/>
      </c>
      <c r="D53" s="19" t="n">
        <v>5459</v>
      </c>
      <c r="E53" s="18" t="n">
        <v>415.8574115</v>
      </c>
      <c r="F53" s="20" t="n">
        <v>4.05607866</v>
      </c>
      <c r="G53" s="18" t="n">
        <v>456.56285012</v>
      </c>
      <c r="H53" s="20" t="n">
        <v>2.56268956</v>
      </c>
      <c r="I53" s="18" t="n">
        <v>459.94800627</v>
      </c>
      <c r="J53" s="20" t="n">
        <v>2.88143215</v>
      </c>
      <c r="K53" s="18" t="n">
        <v>459.31605336</v>
      </c>
      <c r="L53" s="20" t="n">
        <v>5.38037306</v>
      </c>
      <c r="M53" s="18" t="s">
        <v>481</v>
      </c>
      <c r="N53" s="20" t="s">
        <v>481</v>
      </c>
      <c r="O53" s="18" t="s">
        <v>481</v>
      </c>
      <c r="P53" s="20" t="s">
        <v>481</v>
      </c>
      <c r="Q53" s="18" t="s">
        <v>481</v>
      </c>
      <c r="R53" s="20" t="s">
        <v>481</v>
      </c>
      <c r="S53" s="18" t="s">
        <v>481</v>
      </c>
      <c r="T53" s="20" t="s">
        <v>481</v>
      </c>
      <c r="U53" s="18" t="n">
        <v>343.72053273</v>
      </c>
      <c r="V53" s="20" t="n">
        <v>4.64933402</v>
      </c>
    </row>
    <row r="54" spans="1:22">
      <c r="A54" s="15" t="s">
        <v>529</v>
      </c>
      <c r="B54" s="17" t="n">
        <v>4740</v>
      </c>
      <c r="C54" s="18">
        <f>(428.0/B54*100)</f>
        <v/>
      </c>
      <c r="D54" s="19" t="n">
        <v>4312</v>
      </c>
      <c r="E54" s="18" t="n">
        <v>331.09723614</v>
      </c>
      <c r="F54" s="20" t="n">
        <v>5.43604765</v>
      </c>
      <c r="G54" s="18" t="n">
        <v>369.29833385</v>
      </c>
      <c r="H54" s="20" t="n">
        <v>4.24989942</v>
      </c>
      <c r="I54" s="18" t="n">
        <v>387.35444244</v>
      </c>
      <c r="J54" s="20" t="n">
        <v>4.88045713</v>
      </c>
      <c r="K54" s="18" t="n">
        <v>378.12744012</v>
      </c>
      <c r="L54" s="20" t="n">
        <v>4.87807503</v>
      </c>
      <c r="M54" s="18" t="s">
        <v>481</v>
      </c>
      <c r="N54" s="20" t="s">
        <v>481</v>
      </c>
      <c r="O54" s="18" t="s">
        <v>481</v>
      </c>
      <c r="P54" s="20" t="s">
        <v>481</v>
      </c>
      <c r="Q54" s="18" t="s">
        <v>481</v>
      </c>
      <c r="R54" s="20" t="s">
        <v>481</v>
      </c>
      <c r="S54" s="18" t="s">
        <v>481</v>
      </c>
      <c r="T54" s="20" t="s">
        <v>481</v>
      </c>
      <c r="U54" s="18" t="n">
        <v>303.34539421</v>
      </c>
      <c r="V54" s="20" t="n">
        <v>4.42129739</v>
      </c>
    </row>
    <row r="55" spans="1:22">
      <c r="A55" s="15" t="s">
        <v>530</v>
      </c>
      <c r="B55" s="17" t="n">
        <v>5316</v>
      </c>
      <c r="C55" s="18">
        <f>(22.0/B55*100)</f>
        <v/>
      </c>
      <c r="D55" s="19" t="n">
        <v>5294</v>
      </c>
      <c r="E55" s="18" t="n">
        <v>345.9487837</v>
      </c>
      <c r="F55" s="20" t="n">
        <v>5.82998799</v>
      </c>
      <c r="G55" s="18" t="n">
        <v>401.00031793</v>
      </c>
      <c r="H55" s="20" t="n">
        <v>3.56997368</v>
      </c>
      <c r="I55" s="18" t="n">
        <v>420.48821186</v>
      </c>
      <c r="J55" s="20" t="n">
        <v>3.27305331</v>
      </c>
      <c r="K55" s="18" t="n">
        <v>429.31690485</v>
      </c>
      <c r="L55" s="20" t="n">
        <v>4.61551018</v>
      </c>
      <c r="M55" s="18" t="s">
        <v>481</v>
      </c>
      <c r="N55" s="20" t="s">
        <v>481</v>
      </c>
      <c r="O55" s="18" t="s">
        <v>481</v>
      </c>
      <c r="P55" s="20" t="s">
        <v>481</v>
      </c>
      <c r="Q55" s="18" t="s">
        <v>481</v>
      </c>
      <c r="R55" s="20" t="s">
        <v>481</v>
      </c>
      <c r="S55" s="18" t="n">
        <v>315.15257727</v>
      </c>
      <c r="T55" s="20" t="n">
        <v>22.71261872</v>
      </c>
      <c r="U55" s="18" t="n">
        <v>308.65421711</v>
      </c>
      <c r="V55" s="20" t="n">
        <v>6.80734116</v>
      </c>
    </row>
    <row r="56" spans="1:22">
      <c r="A56" s="15" t="s">
        <v>531</v>
      </c>
      <c r="B56" s="17" t="n">
        <v>5359</v>
      </c>
      <c r="C56" s="18">
        <f>(77.0/B56*100)</f>
        <v/>
      </c>
      <c r="D56" s="19" t="n">
        <v>5282</v>
      </c>
      <c r="E56" s="18" t="n">
        <v>492.06564164</v>
      </c>
      <c r="F56" s="20" t="n">
        <v>4.31419479</v>
      </c>
      <c r="G56" s="18" t="n">
        <v>529.7611408</v>
      </c>
      <c r="H56" s="20" t="n">
        <v>3.44130379</v>
      </c>
      <c r="I56" s="18" t="n">
        <v>536.94433738</v>
      </c>
      <c r="J56" s="20" t="n">
        <v>2.98084968</v>
      </c>
      <c r="K56" s="18" t="n">
        <v>523.0192424099999</v>
      </c>
      <c r="L56" s="20" t="n">
        <v>5.15390608</v>
      </c>
      <c r="M56" s="18" t="s">
        <v>481</v>
      </c>
      <c r="N56" s="20" t="s">
        <v>481</v>
      </c>
      <c r="O56" s="18" t="s">
        <v>481</v>
      </c>
      <c r="P56" s="20" t="s">
        <v>481</v>
      </c>
      <c r="Q56" s="18" t="s">
        <v>481</v>
      </c>
      <c r="R56" s="20" t="s">
        <v>481</v>
      </c>
      <c r="S56" s="18" t="s">
        <v>481</v>
      </c>
      <c r="T56" s="20" t="s">
        <v>481</v>
      </c>
      <c r="U56" s="18" t="n">
        <v>457.35677543</v>
      </c>
      <c r="V56" s="20" t="n">
        <v>13.56069971</v>
      </c>
    </row>
    <row r="57" spans="1:22">
      <c r="A57" s="15" t="s">
        <v>532</v>
      </c>
      <c r="B57" s="17" t="n">
        <v>6513</v>
      </c>
      <c r="C57" s="18">
        <f>(0.0/B57*100)</f>
        <v/>
      </c>
      <c r="D57" s="19" t="n">
        <v>6513</v>
      </c>
      <c r="E57" s="18" t="n">
        <v>391.73834449</v>
      </c>
      <c r="F57" s="20" t="n">
        <v>3.83936906</v>
      </c>
      <c r="G57" s="18" t="n">
        <v>406.63029817</v>
      </c>
      <c r="H57" s="20" t="n">
        <v>2.82001414</v>
      </c>
      <c r="I57" s="18" t="n">
        <v>394.63830308</v>
      </c>
      <c r="J57" s="20" t="n">
        <v>5.6632946</v>
      </c>
      <c r="K57" s="18" t="n">
        <v>360.73163114</v>
      </c>
      <c r="L57" s="20" t="n">
        <v>8.157843550000001</v>
      </c>
      <c r="M57" s="18" t="s">
        <v>481</v>
      </c>
      <c r="N57" s="20" t="s">
        <v>481</v>
      </c>
      <c r="O57" s="18" t="s">
        <v>481</v>
      </c>
      <c r="P57" s="20" t="s">
        <v>481</v>
      </c>
      <c r="Q57" s="18" t="s">
        <v>481</v>
      </c>
      <c r="R57" s="20" t="s">
        <v>481</v>
      </c>
      <c r="S57" s="18" t="n">
        <v>283.1166468</v>
      </c>
      <c r="T57" s="20" t="n">
        <v>30.51965586</v>
      </c>
      <c r="U57" s="18" t="n">
        <v>360.14649272</v>
      </c>
      <c r="V57" s="20" t="n">
        <v>8.7251961</v>
      </c>
    </row>
    <row r="58" spans="1:22">
      <c r="A58" s="15" t="s">
        <v>533</v>
      </c>
      <c r="B58" s="17" t="n">
        <v>7267</v>
      </c>
      <c r="C58" s="18">
        <f>(10.0/B58*100)</f>
        <v/>
      </c>
      <c r="D58" s="19" t="n">
        <v>7257</v>
      </c>
      <c r="E58" s="18" t="n">
        <v>379.47784121</v>
      </c>
      <c r="F58" s="20" t="n">
        <v>4.30621116</v>
      </c>
      <c r="G58" s="18" t="n">
        <v>414.8638668</v>
      </c>
      <c r="H58" s="20" t="n">
        <v>3.63709295</v>
      </c>
      <c r="I58" s="18" t="n">
        <v>421.94145026</v>
      </c>
      <c r="J58" s="20" t="n">
        <v>3.02641087</v>
      </c>
      <c r="K58" s="18" t="n">
        <v>433.87749392</v>
      </c>
      <c r="L58" s="20" t="n">
        <v>4.04604832</v>
      </c>
      <c r="M58" s="18" t="s">
        <v>481</v>
      </c>
      <c r="N58" s="20" t="s">
        <v>481</v>
      </c>
      <c r="O58" s="18" t="s">
        <v>481</v>
      </c>
      <c r="P58" s="20" t="s">
        <v>481</v>
      </c>
      <c r="Q58" s="18" t="s">
        <v>481</v>
      </c>
      <c r="R58" s="20" t="s">
        <v>481</v>
      </c>
      <c r="S58" s="18" t="n">
        <v>316.64315325</v>
      </c>
      <c r="T58" s="20" t="n">
        <v>15.74157215</v>
      </c>
      <c r="U58" s="18" t="n">
        <v>314.39171664</v>
      </c>
      <c r="V58" s="20" t="n">
        <v>11.05631277</v>
      </c>
    </row>
    <row r="59" spans="1:22">
      <c r="A59" s="15" t="s">
        <v>534</v>
      </c>
      <c r="B59" s="17" t="n">
        <v>4826</v>
      </c>
      <c r="C59" s="18">
        <f>(26.0/B59*100)</f>
        <v/>
      </c>
      <c r="D59" s="19" t="n">
        <v>4800</v>
      </c>
      <c r="E59" s="18" t="n">
        <v>309.76401499</v>
      </c>
      <c r="F59" s="20" t="n">
        <v>4.43761546</v>
      </c>
      <c r="G59" s="18" t="n">
        <v>348.10159932</v>
      </c>
      <c r="H59" s="20" t="n">
        <v>2.23361854</v>
      </c>
      <c r="I59" s="18" t="n">
        <v>365.21547159</v>
      </c>
      <c r="J59" s="20" t="n">
        <v>2.50628316</v>
      </c>
      <c r="K59" s="18" t="n">
        <v>358.16886202</v>
      </c>
      <c r="L59" s="20" t="n">
        <v>3.83507594</v>
      </c>
      <c r="M59" s="18" t="s">
        <v>481</v>
      </c>
      <c r="N59" s="20" t="s">
        <v>481</v>
      </c>
      <c r="O59" s="18" t="s">
        <v>481</v>
      </c>
      <c r="P59" s="20" t="s">
        <v>481</v>
      </c>
      <c r="Q59" s="18" t="s">
        <v>481</v>
      </c>
      <c r="R59" s="20" t="s">
        <v>481</v>
      </c>
      <c r="S59" s="18" t="n">
        <v>263.58123186</v>
      </c>
      <c r="T59" s="20" t="n">
        <v>13.44803504</v>
      </c>
      <c r="U59" s="18" t="n">
        <v>279.9854443</v>
      </c>
      <c r="V59" s="20" t="n">
        <v>9.24166393</v>
      </c>
    </row>
    <row r="60" spans="1:22">
      <c r="A60" s="15" t="s">
        <v>535</v>
      </c>
      <c r="B60" s="17" t="n">
        <v>4546</v>
      </c>
      <c r="C60" s="18">
        <f>(15.0/B60*100)</f>
        <v/>
      </c>
      <c r="D60" s="19" t="n">
        <v>4531</v>
      </c>
      <c r="E60" s="18" t="n">
        <v>317.98522444</v>
      </c>
      <c r="F60" s="20" t="n">
        <v>7.4702636</v>
      </c>
      <c r="G60" s="18" t="n">
        <v>364.59648465</v>
      </c>
      <c r="H60" s="20" t="n">
        <v>5.62124328</v>
      </c>
      <c r="I60" s="18" t="n">
        <v>348.16363261</v>
      </c>
      <c r="J60" s="20" t="n">
        <v>6.59634565</v>
      </c>
      <c r="K60" s="18" t="n">
        <v>352.31879169</v>
      </c>
      <c r="L60" s="20" t="n">
        <v>7.45974819</v>
      </c>
      <c r="M60" s="18" t="s">
        <v>481</v>
      </c>
      <c r="N60" s="20" t="s">
        <v>481</v>
      </c>
      <c r="O60" s="18" t="s">
        <v>481</v>
      </c>
      <c r="P60" s="20" t="s">
        <v>481</v>
      </c>
      <c r="Q60" s="18" t="s">
        <v>481</v>
      </c>
      <c r="R60" s="20" t="s">
        <v>481</v>
      </c>
      <c r="S60" s="18" t="n">
        <v>261.1453898</v>
      </c>
      <c r="T60" s="20" t="n">
        <v>26.93893942</v>
      </c>
      <c r="U60" s="18" t="n">
        <v>299.68966661</v>
      </c>
      <c r="V60" s="20" t="n">
        <v>8.508336010000001</v>
      </c>
    </row>
    <row r="61" spans="1:22">
      <c r="A61" s="15" t="s">
        <v>536</v>
      </c>
      <c r="B61" s="17" t="n">
        <v>6525</v>
      </c>
      <c r="C61" s="18">
        <f>(166.0/B61*100)</f>
        <v/>
      </c>
      <c r="D61" s="19" t="n">
        <v>6359</v>
      </c>
      <c r="E61" s="18" t="n">
        <v>439.10987751</v>
      </c>
      <c r="F61" s="20" t="n">
        <v>6.04429437</v>
      </c>
      <c r="G61" s="18" t="n">
        <v>479.64727101</v>
      </c>
      <c r="H61" s="20" t="n">
        <v>2.94309184</v>
      </c>
      <c r="I61" s="18" t="n">
        <v>482.70430702</v>
      </c>
      <c r="J61" s="20" t="n">
        <v>3.53779811</v>
      </c>
      <c r="K61" s="18" t="n">
        <v>485.60611355</v>
      </c>
      <c r="L61" s="20" t="n">
        <v>3.6839665</v>
      </c>
      <c r="M61" s="18" t="s">
        <v>481</v>
      </c>
      <c r="N61" s="20" t="s">
        <v>481</v>
      </c>
      <c r="O61" s="18" t="s">
        <v>481</v>
      </c>
      <c r="P61" s="20" t="s">
        <v>481</v>
      </c>
      <c r="Q61" s="18" t="s">
        <v>481</v>
      </c>
      <c r="R61" s="20" t="s">
        <v>481</v>
      </c>
      <c r="S61" s="18" t="s">
        <v>481</v>
      </c>
      <c r="T61" s="20" t="s">
        <v>481</v>
      </c>
      <c r="U61" s="18" t="n">
        <v>370.13550566</v>
      </c>
      <c r="V61" s="20" t="n">
        <v>8.177568709999999</v>
      </c>
    </row>
    <row r="62" spans="1:22">
      <c r="A62" s="15" t="s">
        <v>537</v>
      </c>
      <c r="B62" s="17" t="n">
        <v>4476</v>
      </c>
      <c r="C62" s="18">
        <f>(3.0/B62*100)</f>
        <v/>
      </c>
      <c r="D62" s="19" t="n">
        <v>4473</v>
      </c>
      <c r="E62" s="18" t="n">
        <v>468.91351639</v>
      </c>
      <c r="F62" s="20" t="n">
        <v>4.56791557</v>
      </c>
      <c r="G62" s="18" t="n">
        <v>510.26716316</v>
      </c>
      <c r="H62" s="20" t="n">
        <v>2.30771616</v>
      </c>
      <c r="I62" s="18" t="n">
        <v>518.33085901</v>
      </c>
      <c r="J62" s="20" t="n">
        <v>2.32876066</v>
      </c>
      <c r="K62" s="18" t="n">
        <v>507.49388686</v>
      </c>
      <c r="L62" s="20" t="n">
        <v>5.65761943</v>
      </c>
      <c r="M62" s="18" t="s">
        <v>481</v>
      </c>
      <c r="N62" s="20" t="s">
        <v>481</v>
      </c>
      <c r="O62" s="18" t="s">
        <v>481</v>
      </c>
      <c r="P62" s="20" t="s">
        <v>481</v>
      </c>
      <c r="Q62" s="18" t="s">
        <v>481</v>
      </c>
      <c r="R62" s="20" t="s">
        <v>481</v>
      </c>
      <c r="S62" s="18" t="s">
        <v>481</v>
      </c>
      <c r="T62" s="20" t="s">
        <v>481</v>
      </c>
      <c r="U62" s="18" t="n">
        <v>488.52205056</v>
      </c>
      <c r="V62" s="20" t="n">
        <v>17.18312789</v>
      </c>
    </row>
    <row r="63" spans="1:22">
      <c r="A63" s="15" t="s">
        <v>538</v>
      </c>
      <c r="B63" s="17" t="n">
        <v>5324</v>
      </c>
      <c r="C63" s="18">
        <f>(13.0/B63*100)</f>
        <v/>
      </c>
      <c r="D63" s="19" t="n">
        <v>5311</v>
      </c>
      <c r="E63" s="18" t="n">
        <v>314.75396328</v>
      </c>
      <c r="F63" s="20" t="n">
        <v>3.7337028</v>
      </c>
      <c r="G63" s="18" t="n">
        <v>356.45606458</v>
      </c>
      <c r="H63" s="20" t="n">
        <v>2.63422542</v>
      </c>
      <c r="I63" s="18" t="n">
        <v>376.33434208</v>
      </c>
      <c r="J63" s="20" t="n">
        <v>2.91124985</v>
      </c>
      <c r="K63" s="18" t="n">
        <v>381.94726944</v>
      </c>
      <c r="L63" s="20" t="n">
        <v>4.92608224</v>
      </c>
      <c r="M63" s="18" t="s">
        <v>481</v>
      </c>
      <c r="N63" s="20" t="s">
        <v>481</v>
      </c>
      <c r="O63" s="18" t="s">
        <v>481</v>
      </c>
      <c r="P63" s="20" t="s">
        <v>481</v>
      </c>
      <c r="Q63" s="18" t="s">
        <v>481</v>
      </c>
      <c r="R63" s="20" t="s">
        <v>481</v>
      </c>
      <c r="S63" s="18" t="n">
        <v>198.30699695</v>
      </c>
      <c r="T63" s="20" t="n">
        <v>38.69385333</v>
      </c>
      <c r="U63" s="18" t="n">
        <v>288.6200629</v>
      </c>
      <c r="V63" s="20" t="n">
        <v>5.74480838</v>
      </c>
    </row>
    <row r="64" spans="1:22">
      <c r="A64" s="15" t="s">
        <v>539</v>
      </c>
      <c r="B64" s="17" t="n">
        <v>3634</v>
      </c>
      <c r="C64" s="18">
        <f>(3.0/B64*100)</f>
        <v/>
      </c>
      <c r="D64" s="19" t="n">
        <v>3631</v>
      </c>
      <c r="E64" s="18" t="n">
        <v>353.71620764</v>
      </c>
      <c r="F64" s="20" t="n">
        <v>8.18209753</v>
      </c>
      <c r="G64" s="18" t="n">
        <v>447.39373371</v>
      </c>
      <c r="H64" s="20" t="n">
        <v>3.63162587</v>
      </c>
      <c r="I64" s="18" t="n">
        <v>469.34544474</v>
      </c>
      <c r="J64" s="20" t="n">
        <v>3.53905341</v>
      </c>
      <c r="K64" s="18" t="n">
        <v>471.32597353</v>
      </c>
      <c r="L64" s="20" t="n">
        <v>4.120092</v>
      </c>
      <c r="M64" s="18" t="s">
        <v>481</v>
      </c>
      <c r="N64" s="20" t="s">
        <v>481</v>
      </c>
      <c r="O64" s="18" t="s">
        <v>481</v>
      </c>
      <c r="P64" s="20" t="s">
        <v>481</v>
      </c>
      <c r="Q64" s="18" t="s">
        <v>481</v>
      </c>
      <c r="R64" s="20" t="s">
        <v>481</v>
      </c>
      <c r="S64" s="18" t="n">
        <v>269.25913914</v>
      </c>
      <c r="T64" s="20" t="n">
        <v>67.71982238</v>
      </c>
      <c r="U64" s="18" t="n">
        <v>282.51172125</v>
      </c>
      <c r="V64" s="20" t="n">
        <v>8.80254684</v>
      </c>
    </row>
    <row r="65" spans="1:22">
      <c r="A65" s="15" t="s">
        <v>540</v>
      </c>
      <c r="B65" s="17" t="n">
        <v>5325</v>
      </c>
      <c r="C65" s="18">
        <f>(14.0/B65*100)</f>
        <v/>
      </c>
      <c r="D65" s="19" t="n">
        <v>5311</v>
      </c>
      <c r="E65" s="18" t="n">
        <v>374.30931079</v>
      </c>
      <c r="F65" s="20" t="n">
        <v>6.03069823</v>
      </c>
      <c r="G65" s="18" t="n">
        <v>420.1159103</v>
      </c>
      <c r="H65" s="20" t="n">
        <v>3.57526634</v>
      </c>
      <c r="I65" s="18" t="n">
        <v>429.85532355</v>
      </c>
      <c r="J65" s="20" t="n">
        <v>3.23563965</v>
      </c>
      <c r="K65" s="18" t="n">
        <v>425.5964652</v>
      </c>
      <c r="L65" s="20" t="n">
        <v>3.6694083</v>
      </c>
      <c r="M65" s="18" t="s">
        <v>481</v>
      </c>
      <c r="N65" s="20" t="s">
        <v>481</v>
      </c>
      <c r="O65" s="18" t="s">
        <v>481</v>
      </c>
      <c r="P65" s="20" t="s">
        <v>481</v>
      </c>
      <c r="Q65" s="18" t="n">
        <v>282.85170506</v>
      </c>
      <c r="R65" s="20" t="n">
        <v>37.23304809</v>
      </c>
      <c r="S65" s="18" t="n">
        <v>382.1685</v>
      </c>
      <c r="T65" s="20" t="n">
        <v>22.47502557</v>
      </c>
      <c r="U65" s="18" t="n">
        <v>319.54687371</v>
      </c>
      <c r="V65" s="20" t="n">
        <v>7.27080087</v>
      </c>
    </row>
    <row r="66" spans="1:22">
      <c r="A66" s="15" t="s">
        <v>541</v>
      </c>
      <c r="B66" s="17" t="n">
        <v>5665</v>
      </c>
      <c r="C66" s="18">
        <f>(89.0/B66*100)</f>
        <v/>
      </c>
      <c r="D66" s="19" t="n">
        <v>5576</v>
      </c>
      <c r="E66" s="18" t="n">
        <v>393.96609954</v>
      </c>
      <c r="F66" s="20" t="n">
        <v>3.80269839</v>
      </c>
      <c r="G66" s="18" t="n">
        <v>434.46807371</v>
      </c>
      <c r="H66" s="20" t="n">
        <v>2.29036981</v>
      </c>
      <c r="I66" s="18" t="n">
        <v>457.45956509</v>
      </c>
      <c r="J66" s="20" t="n">
        <v>2.57263235</v>
      </c>
      <c r="K66" s="18" t="n">
        <v>456.99838676</v>
      </c>
      <c r="L66" s="20" t="n">
        <v>3.59323585</v>
      </c>
      <c r="M66" s="18" t="s">
        <v>481</v>
      </c>
      <c r="N66" s="20" t="s">
        <v>481</v>
      </c>
      <c r="O66" s="18" t="s">
        <v>481</v>
      </c>
      <c r="P66" s="20" t="s">
        <v>481</v>
      </c>
      <c r="Q66" s="18" t="s">
        <v>481</v>
      </c>
      <c r="R66" s="20" t="s">
        <v>481</v>
      </c>
      <c r="S66" s="18" t="s">
        <v>481</v>
      </c>
      <c r="T66" s="20" t="s">
        <v>481</v>
      </c>
      <c r="U66" s="18" t="n">
        <v>349.52997957</v>
      </c>
      <c r="V66" s="20" t="n">
        <v>3.49729824</v>
      </c>
    </row>
    <row r="67" spans="1:22">
      <c r="A67" s="15" t="s">
        <v>542</v>
      </c>
      <c r="B67" s="17" t="n">
        <v>6971</v>
      </c>
      <c r="C67" s="18">
        <f>(820.0/B67*100)</f>
        <v/>
      </c>
      <c r="D67" s="19" t="n">
        <v>6151</v>
      </c>
      <c r="E67" s="18" t="n">
        <v>388.88922251</v>
      </c>
      <c r="F67" s="20" t="n">
        <v>4.81647737</v>
      </c>
      <c r="G67" s="18" t="n">
        <v>417.00014525</v>
      </c>
      <c r="H67" s="20" t="n">
        <v>3.43501326</v>
      </c>
      <c r="I67" s="18" t="n">
        <v>419.51757463</v>
      </c>
      <c r="J67" s="20" t="n">
        <v>3.5896379</v>
      </c>
      <c r="K67" s="18" t="n">
        <v>401.4601853</v>
      </c>
      <c r="L67" s="20" t="n">
        <v>4.4993573</v>
      </c>
      <c r="M67" s="18" t="s">
        <v>481</v>
      </c>
      <c r="N67" s="20" t="s">
        <v>481</v>
      </c>
      <c r="O67" s="18" t="s">
        <v>481</v>
      </c>
      <c r="P67" s="20" t="s">
        <v>481</v>
      </c>
      <c r="Q67" s="18" t="s">
        <v>481</v>
      </c>
      <c r="R67" s="20" t="s">
        <v>481</v>
      </c>
      <c r="S67" s="18" t="s">
        <v>481</v>
      </c>
      <c r="T67" s="20" t="s">
        <v>481</v>
      </c>
      <c r="U67" s="18" t="n">
        <v>325.45400971</v>
      </c>
      <c r="V67" s="20" t="n">
        <v>7.16549698</v>
      </c>
    </row>
    <row r="68" spans="1:22">
      <c r="A68" s="15" t="s">
        <v>543</v>
      </c>
      <c r="B68" s="17" t="n">
        <v>12083</v>
      </c>
      <c r="C68" s="18">
        <f>(31.0/B68*100)</f>
        <v/>
      </c>
      <c r="D68" s="19" t="n">
        <v>12052</v>
      </c>
      <c r="E68" s="18" t="n">
        <v>385.69950346</v>
      </c>
      <c r="F68" s="20" t="n">
        <v>2.3966308</v>
      </c>
      <c r="G68" s="18" t="n">
        <v>416.41146311</v>
      </c>
      <c r="H68" s="20" t="n">
        <v>2.29206833</v>
      </c>
      <c r="I68" s="18" t="n">
        <v>430.94258815</v>
      </c>
      <c r="J68" s="20" t="n">
        <v>2.12333799</v>
      </c>
      <c r="K68" s="18" t="n">
        <v>445.29125232</v>
      </c>
      <c r="L68" s="20" t="n">
        <v>3.22602826</v>
      </c>
      <c r="M68" s="18" t="s">
        <v>481</v>
      </c>
      <c r="N68" s="20" t="s">
        <v>481</v>
      </c>
      <c r="O68" s="18" t="s">
        <v>481</v>
      </c>
      <c r="P68" s="20" t="s">
        <v>481</v>
      </c>
      <c r="Q68" s="18" t="s">
        <v>481</v>
      </c>
      <c r="R68" s="20" t="s">
        <v>481</v>
      </c>
      <c r="S68" s="18" t="s">
        <v>481</v>
      </c>
      <c r="T68" s="20" t="s">
        <v>481</v>
      </c>
      <c r="U68" s="18" t="n">
        <v>314.25730785</v>
      </c>
      <c r="V68" s="20" t="n">
        <v>2.54295655</v>
      </c>
    </row>
    <row r="69" spans="1:22">
      <c r="A69" s="15" t="s">
        <v>544</v>
      </c>
      <c r="B69" s="17" t="n">
        <v>4876</v>
      </c>
      <c r="C69" s="18">
        <f>(0.0/B69*100)</f>
        <v/>
      </c>
      <c r="D69" s="19" t="n">
        <v>4876</v>
      </c>
      <c r="E69" s="18" t="n">
        <v>395.79029971</v>
      </c>
      <c r="F69" s="20" t="n">
        <v>6.57315417</v>
      </c>
      <c r="G69" s="18" t="n">
        <v>427.71881939</v>
      </c>
      <c r="H69" s="20" t="n">
        <v>4.68749711</v>
      </c>
      <c r="I69" s="18" t="n">
        <v>450.66691657</v>
      </c>
      <c r="J69" s="20" t="n">
        <v>4.04741784</v>
      </c>
      <c r="K69" s="18" t="n">
        <v>443.70055448</v>
      </c>
      <c r="L69" s="20" t="n">
        <v>5.84903412</v>
      </c>
      <c r="M69" s="18" t="s">
        <v>481</v>
      </c>
      <c r="N69" s="20" t="s">
        <v>481</v>
      </c>
      <c r="O69" s="18" t="s">
        <v>481</v>
      </c>
      <c r="P69" s="20" t="s">
        <v>481</v>
      </c>
      <c r="Q69" s="18" t="s">
        <v>481</v>
      </c>
      <c r="R69" s="20" t="s">
        <v>481</v>
      </c>
      <c r="S69" s="18" t="s">
        <v>481</v>
      </c>
      <c r="T69" s="20" t="s">
        <v>481</v>
      </c>
      <c r="U69" s="18" t="n">
        <v>344.29463461</v>
      </c>
      <c r="V69" s="20" t="n">
        <v>33.16597297</v>
      </c>
    </row>
    <row r="70" spans="1:22">
      <c r="A70" s="15" t="s">
        <v>545</v>
      </c>
      <c r="B70" s="17" t="n">
        <v>6036</v>
      </c>
      <c r="C70" s="18">
        <f>(223.0/B70*100)</f>
        <v/>
      </c>
      <c r="D70" s="19" t="n">
        <v>5813</v>
      </c>
      <c r="E70" s="18" t="n">
        <v>435.7810138</v>
      </c>
      <c r="F70" s="20" t="n">
        <v>6.16322394</v>
      </c>
      <c r="G70" s="18" t="n">
        <v>486.22520148</v>
      </c>
      <c r="H70" s="20" t="n">
        <v>5.06289014</v>
      </c>
      <c r="I70" s="18" t="n">
        <v>506.30745529</v>
      </c>
      <c r="J70" s="20" t="n">
        <v>3.57533573</v>
      </c>
      <c r="K70" s="18" t="n">
        <v>515.0615106</v>
      </c>
      <c r="L70" s="20" t="n">
        <v>3.21125343</v>
      </c>
      <c r="M70" s="18" t="s">
        <v>481</v>
      </c>
      <c r="N70" s="20" t="s">
        <v>481</v>
      </c>
      <c r="O70" s="18" t="s">
        <v>481</v>
      </c>
      <c r="P70" s="20" t="s">
        <v>481</v>
      </c>
      <c r="Q70" s="18" t="s">
        <v>481</v>
      </c>
      <c r="R70" s="20" t="s">
        <v>481</v>
      </c>
      <c r="S70" s="18" t="s">
        <v>481</v>
      </c>
      <c r="T70" s="20" t="s">
        <v>481</v>
      </c>
      <c r="U70" s="18" t="n">
        <v>430.73972793</v>
      </c>
      <c r="V70" s="20" t="n">
        <v>8.232296679999999</v>
      </c>
    </row>
    <row r="71" spans="1:22">
      <c r="A71" s="15" t="s">
        <v>546</v>
      </c>
      <c r="B71" s="17" t="n">
        <v>6115</v>
      </c>
      <c r="C71" s="18">
        <f>(35.0/B71*100)</f>
        <v/>
      </c>
      <c r="D71" s="19" t="n">
        <v>6080</v>
      </c>
      <c r="E71" s="18" t="n">
        <v>485.14833644</v>
      </c>
      <c r="F71" s="20" t="n">
        <v>3.96095499</v>
      </c>
      <c r="G71" s="18" t="n">
        <v>542.03495015</v>
      </c>
      <c r="H71" s="20" t="n">
        <v>2.26207711</v>
      </c>
      <c r="I71" s="18" t="n">
        <v>544.91813754</v>
      </c>
      <c r="J71" s="20" t="n">
        <v>2.4652976</v>
      </c>
      <c r="K71" s="18" t="n">
        <v>538.23284632</v>
      </c>
      <c r="L71" s="20" t="n">
        <v>5.31837538</v>
      </c>
      <c r="M71" s="18" t="s">
        <v>481</v>
      </c>
      <c r="N71" s="20" t="s">
        <v>481</v>
      </c>
      <c r="O71" s="18" t="s">
        <v>481</v>
      </c>
      <c r="P71" s="20" t="s">
        <v>481</v>
      </c>
      <c r="Q71" s="18" t="s">
        <v>481</v>
      </c>
      <c r="R71" s="20" t="s">
        <v>481</v>
      </c>
      <c r="S71" s="18" t="s">
        <v>481</v>
      </c>
      <c r="T71" s="20" t="s">
        <v>481</v>
      </c>
      <c r="U71" s="18" t="n">
        <v>461.74472061</v>
      </c>
      <c r="V71" s="20" t="n">
        <v>11.01324049</v>
      </c>
    </row>
    <row r="72" spans="1:22">
      <c r="A72" s="15" t="s">
        <v>547</v>
      </c>
      <c r="B72" s="17" t="n">
        <v>7708</v>
      </c>
      <c r="C72" s="18">
        <f>(5.0/B72*100)</f>
        <v/>
      </c>
      <c r="D72" s="19" t="n">
        <v>7703</v>
      </c>
      <c r="E72" s="18" t="n">
        <v>385.49159758</v>
      </c>
      <c r="F72" s="20" t="n">
        <v>6.55095442</v>
      </c>
      <c r="G72" s="18" t="n">
        <v>474.04476822</v>
      </c>
      <c r="H72" s="20" t="n">
        <v>3.11945674</v>
      </c>
      <c r="I72" s="18" t="n">
        <v>511.24890797</v>
      </c>
      <c r="J72" s="20" t="n">
        <v>2.7842764</v>
      </c>
      <c r="K72" s="18" t="n">
        <v>515.4748008399999</v>
      </c>
      <c r="L72" s="20" t="n">
        <v>4.02614349</v>
      </c>
      <c r="M72" s="18" t="s">
        <v>481</v>
      </c>
      <c r="N72" s="20" t="s">
        <v>481</v>
      </c>
      <c r="O72" s="18" t="s">
        <v>481</v>
      </c>
      <c r="P72" s="20" t="s">
        <v>481</v>
      </c>
      <c r="Q72" s="18" t="s">
        <v>481</v>
      </c>
      <c r="R72" s="20" t="s">
        <v>481</v>
      </c>
      <c r="S72" s="18" t="s">
        <v>481</v>
      </c>
      <c r="T72" s="20" t="s">
        <v>481</v>
      </c>
      <c r="U72" s="18" t="n">
        <v>390.71852428</v>
      </c>
      <c r="V72" s="20" t="n">
        <v>17.03079144</v>
      </c>
    </row>
    <row r="73" spans="1:22">
      <c r="A73" s="15" t="s">
        <v>548</v>
      </c>
      <c r="B73" s="17" t="n">
        <v>8249</v>
      </c>
      <c r="C73" s="18">
        <f>(193.0/B73*100)</f>
        <v/>
      </c>
      <c r="D73" s="19" t="n">
        <v>8056</v>
      </c>
      <c r="E73" s="18" t="n">
        <v>412.05418347</v>
      </c>
      <c r="F73" s="20" t="n">
        <v>3.48221886</v>
      </c>
      <c r="G73" s="18" t="n">
        <v>422.05973049</v>
      </c>
      <c r="H73" s="20" t="n">
        <v>4.58166095</v>
      </c>
      <c r="I73" s="18" t="n">
        <v>401.64157957</v>
      </c>
      <c r="J73" s="20" t="n">
        <v>3.91387818</v>
      </c>
      <c r="K73" s="18" t="n">
        <v>386.72584053</v>
      </c>
      <c r="L73" s="20" t="n">
        <v>5.51862942</v>
      </c>
      <c r="M73" s="18" t="s">
        <v>481</v>
      </c>
      <c r="N73" s="20" t="s">
        <v>481</v>
      </c>
      <c r="O73" s="18" t="s">
        <v>481</v>
      </c>
      <c r="P73" s="20" t="s">
        <v>481</v>
      </c>
      <c r="Q73" s="18" t="s">
        <v>481</v>
      </c>
      <c r="R73" s="20" t="s">
        <v>481</v>
      </c>
      <c r="S73" s="18" t="s">
        <v>481</v>
      </c>
      <c r="T73" s="20" t="s">
        <v>481</v>
      </c>
      <c r="U73" s="18" t="n">
        <v>357.14264111</v>
      </c>
      <c r="V73" s="20" t="n">
        <v>6.80507169</v>
      </c>
    </row>
    <row r="74" spans="1:22">
      <c r="A74" s="15" t="s">
        <v>549</v>
      </c>
      <c r="B74" s="17" t="n">
        <v>4692</v>
      </c>
      <c r="C74" s="18">
        <f>(82.0/B74*100)</f>
        <v/>
      </c>
      <c r="D74" s="19" t="n">
        <v>4610</v>
      </c>
      <c r="E74" s="18" t="n">
        <v>405.22429866</v>
      </c>
      <c r="F74" s="20" t="n">
        <v>4.4498193</v>
      </c>
      <c r="G74" s="18" t="n">
        <v>443.76459871</v>
      </c>
      <c r="H74" s="20" t="n">
        <v>2.73529259</v>
      </c>
      <c r="I74" s="18" t="n">
        <v>443.42983187</v>
      </c>
      <c r="J74" s="20" t="n">
        <v>3.2981026</v>
      </c>
      <c r="K74" s="18" t="n">
        <v>437.42345067</v>
      </c>
      <c r="L74" s="20" t="n">
        <v>3.88930846</v>
      </c>
      <c r="M74" s="18" t="s">
        <v>481</v>
      </c>
      <c r="N74" s="20" t="s">
        <v>481</v>
      </c>
      <c r="O74" s="18" t="s">
        <v>481</v>
      </c>
      <c r="P74" s="20" t="s">
        <v>481</v>
      </c>
      <c r="Q74" s="18" t="s">
        <v>481</v>
      </c>
      <c r="R74" s="20" t="s">
        <v>481</v>
      </c>
      <c r="S74" s="18" t="n">
        <v>397.83681533</v>
      </c>
      <c r="T74" s="20" t="n">
        <v>29.38168872</v>
      </c>
      <c r="U74" s="18" t="n">
        <v>343.19766644</v>
      </c>
      <c r="V74" s="20" t="n">
        <v>4.93052659</v>
      </c>
    </row>
    <row r="75" spans="1:22">
      <c r="A75" s="15" t="s">
        <v>550</v>
      </c>
      <c r="B75" s="17" t="n">
        <v>5375</v>
      </c>
      <c r="C75" s="18">
        <f>(294.0/B75*100)</f>
        <v/>
      </c>
      <c r="D75" s="19" t="n">
        <v>5081</v>
      </c>
      <c r="E75" s="18" t="n">
        <v>356.88992184</v>
      </c>
      <c r="F75" s="20" t="n">
        <v>3.83486178</v>
      </c>
      <c r="G75" s="18" t="n">
        <v>375.87137941</v>
      </c>
      <c r="H75" s="20" t="n">
        <v>3.62118473</v>
      </c>
      <c r="I75" s="18" t="n">
        <v>371.42442066</v>
      </c>
      <c r="J75" s="20" t="n">
        <v>4.7480776</v>
      </c>
      <c r="K75" s="18" t="n">
        <v>376.76684245</v>
      </c>
      <c r="L75" s="20" t="n">
        <v>5.16888357</v>
      </c>
      <c r="M75" s="18" t="s">
        <v>481</v>
      </c>
      <c r="N75" s="20" t="s">
        <v>481</v>
      </c>
      <c r="O75" s="18" t="s">
        <v>481</v>
      </c>
      <c r="P75" s="20" t="s">
        <v>481</v>
      </c>
      <c r="Q75" s="18" t="s">
        <v>481</v>
      </c>
      <c r="R75" s="20" t="s">
        <v>481</v>
      </c>
      <c r="S75" s="18" t="s">
        <v>481</v>
      </c>
      <c r="T75" s="20" t="s">
        <v>481</v>
      </c>
      <c r="U75" s="18" t="n">
        <v>321.7034731</v>
      </c>
      <c r="V75" s="20" t="n">
        <v>4.99311838</v>
      </c>
    </row>
    <row r="76" spans="1:22">
      <c r="A76" s="15" t="s">
        <v>551</v>
      </c>
      <c r="B76" s="17" t="n">
        <v>14167</v>
      </c>
      <c r="C76" s="18">
        <f>(235.0/B76*100)</f>
        <v/>
      </c>
      <c r="D76" s="19" t="n">
        <v>13932</v>
      </c>
      <c r="E76" s="18" t="n">
        <v>396.72137055</v>
      </c>
      <c r="F76" s="20" t="n">
        <v>3.66384307</v>
      </c>
      <c r="G76" s="18" t="n">
        <v>438.18501008</v>
      </c>
      <c r="H76" s="20" t="n">
        <v>3.83084749</v>
      </c>
      <c r="I76" s="18" t="n">
        <v>451.57648671</v>
      </c>
      <c r="J76" s="20" t="n">
        <v>3.44635749</v>
      </c>
      <c r="K76" s="18" t="n">
        <v>467.33315675</v>
      </c>
      <c r="L76" s="20" t="n">
        <v>3.7326474</v>
      </c>
      <c r="M76" s="18" t="s">
        <v>481</v>
      </c>
      <c r="N76" s="20" t="s">
        <v>481</v>
      </c>
      <c r="O76" s="18" t="s">
        <v>481</v>
      </c>
      <c r="P76" s="20" t="s">
        <v>481</v>
      </c>
      <c r="Q76" s="18" t="s">
        <v>481</v>
      </c>
      <c r="R76" s="20" t="s">
        <v>481</v>
      </c>
      <c r="S76" s="18" t="s">
        <v>481</v>
      </c>
      <c r="T76" s="20" t="s">
        <v>481</v>
      </c>
      <c r="U76" s="18" t="n">
        <v>348.54786025</v>
      </c>
      <c r="V76" s="20" t="n">
        <v>4.61646329</v>
      </c>
    </row>
    <row r="77" spans="1:22">
      <c r="A77" s="15" t="s">
        <v>552</v>
      </c>
      <c r="B77" s="17" t="n">
        <v>6062</v>
      </c>
      <c r="C77" s="18">
        <f>(317.0/B77*100)</f>
        <v/>
      </c>
      <c r="D77" s="19" t="n">
        <v>5745</v>
      </c>
      <c r="E77" s="18" t="n">
        <v>418.03618941</v>
      </c>
      <c r="F77" s="20" t="n">
        <v>4.05263461</v>
      </c>
      <c r="G77" s="18" t="n">
        <v>456.32627693</v>
      </c>
      <c r="H77" s="20" t="n">
        <v>3.24761478</v>
      </c>
      <c r="I77" s="18" t="n">
        <v>469.84213884</v>
      </c>
      <c r="J77" s="20" t="n">
        <v>3.76768387</v>
      </c>
      <c r="K77" s="18" t="n">
        <v>461.02998882</v>
      </c>
      <c r="L77" s="20" t="n">
        <v>5.89754974</v>
      </c>
      <c r="M77" s="18" t="s">
        <v>481</v>
      </c>
      <c r="N77" s="20" t="s">
        <v>481</v>
      </c>
      <c r="O77" s="18" t="s">
        <v>481</v>
      </c>
      <c r="P77" s="20" t="s">
        <v>481</v>
      </c>
      <c r="Q77" s="18" t="s">
        <v>481</v>
      </c>
      <c r="R77" s="20" t="s">
        <v>481</v>
      </c>
      <c r="S77" s="18" t="s">
        <v>481</v>
      </c>
      <c r="T77" s="20" t="s">
        <v>481</v>
      </c>
      <c r="U77" s="18" t="n">
        <v>358.30371646</v>
      </c>
      <c r="V77" s="20" t="n">
        <v>4.32681397</v>
      </c>
    </row>
    <row r="78" spans="1:22">
      <c r="A78" s="15" t="s">
        <v>553</v>
      </c>
      <c r="B78" s="17" t="n">
        <v>5826</v>
      </c>
      <c r="C78" s="18">
        <f>(0.0/B78*100)</f>
        <v/>
      </c>
      <c r="D78" s="19" t="n">
        <v>5826</v>
      </c>
      <c r="E78" s="18" t="n">
        <v>468.58646632</v>
      </c>
      <c r="F78" s="20" t="n">
        <v>4.41605021</v>
      </c>
      <c r="G78" s="18" t="n">
        <v>493.4601764</v>
      </c>
      <c r="H78" s="20" t="n">
        <v>3.92147598</v>
      </c>
      <c r="I78" s="18" t="n">
        <v>490.12116657</v>
      </c>
      <c r="J78" s="20" t="n">
        <v>4.53767317</v>
      </c>
      <c r="K78" s="18" t="n">
        <v>456.42700694</v>
      </c>
      <c r="L78" s="20" t="n">
        <v>9.651100899999999</v>
      </c>
      <c r="M78" s="18" t="s">
        <v>481</v>
      </c>
      <c r="N78" s="20" t="s">
        <v>481</v>
      </c>
      <c r="O78" s="18" t="s">
        <v>481</v>
      </c>
      <c r="P78" s="20" t="s">
        <v>481</v>
      </c>
      <c r="Q78" s="18" t="n">
        <v>279.6191</v>
      </c>
      <c r="R78" s="20" t="n">
        <v>47.45639091</v>
      </c>
      <c r="S78" s="18" t="n">
        <v>283.8465</v>
      </c>
      <c r="T78" s="20" t="n">
        <v>40.85821469</v>
      </c>
      <c r="U78" s="18" t="n">
        <v>442.66759945</v>
      </c>
      <c r="V78" s="20" t="n">
        <v>18.71022792</v>
      </c>
    </row>
    <row customHeight="1" ht="25" r="79" spans="1:22">
      <c r="A79" s="15" t="s">
        <v>554</v>
      </c>
      <c r="B79" s="17" t="n">
        <v>1657</v>
      </c>
      <c r="C79" s="18">
        <f>(41.0/B79*100)</f>
        <v/>
      </c>
      <c r="D79" s="19" t="n">
        <v>1616</v>
      </c>
      <c r="E79" s="18" t="n">
        <v>449.8411702</v>
      </c>
      <c r="F79" s="20" t="n">
        <v>7.62941029</v>
      </c>
      <c r="G79" s="18" t="n">
        <v>485.01029493</v>
      </c>
      <c r="H79" s="20" t="n">
        <v>8.649274569999999</v>
      </c>
      <c r="I79" s="18" t="n">
        <v>493.95841936</v>
      </c>
      <c r="J79" s="20" t="n">
        <v>7.89852227</v>
      </c>
      <c r="K79" s="18" t="n">
        <v>484.71074767</v>
      </c>
      <c r="L79" s="20" t="n">
        <v>12.82819934</v>
      </c>
      <c r="M79" s="18" t="s">
        <v>481</v>
      </c>
      <c r="N79" s="20" t="s">
        <v>481</v>
      </c>
      <c r="O79" s="18" t="s">
        <v>481</v>
      </c>
      <c r="P79" s="20" t="s">
        <v>481</v>
      </c>
      <c r="Q79" s="18" t="s">
        <v>481</v>
      </c>
      <c r="R79" s="20" t="s">
        <v>481</v>
      </c>
      <c r="S79" s="18" t="s">
        <v>481</v>
      </c>
      <c r="T79" s="20" t="s">
        <v>481</v>
      </c>
      <c r="U79" s="18" t="n">
        <v>362.46375568</v>
      </c>
      <c r="V79" s="20" t="n">
        <v>17.52065705</v>
      </c>
    </row>
    <row r="80" spans="1:22">
      <c r="A80" s="15" t="s">
        <v>555</v>
      </c>
      <c r="B80" s="17" t="n">
        <v>7841</v>
      </c>
      <c r="C80" s="18">
        <f>(0.0/B80*100)</f>
        <v/>
      </c>
      <c r="D80" s="19" t="n">
        <v>7841</v>
      </c>
      <c r="E80" s="18" t="n">
        <v>372.090466</v>
      </c>
      <c r="F80" s="20" t="n">
        <v>6.906558</v>
      </c>
      <c r="G80" s="18" t="n">
        <v>409.64313123</v>
      </c>
      <c r="H80" s="20" t="n">
        <v>5.33798482</v>
      </c>
      <c r="I80" s="18" t="n">
        <v>433.38892686</v>
      </c>
      <c r="J80" s="20" t="n">
        <v>4.12993412</v>
      </c>
      <c r="K80" s="18" t="n">
        <v>436.78814384</v>
      </c>
      <c r="L80" s="20" t="n">
        <v>3.46984423</v>
      </c>
      <c r="M80" s="18" t="s">
        <v>481</v>
      </c>
      <c r="N80" s="20" t="s">
        <v>481</v>
      </c>
      <c r="O80" s="18" t="s">
        <v>481</v>
      </c>
      <c r="P80" s="20" t="s">
        <v>481</v>
      </c>
      <c r="Q80" s="18" t="s">
        <v>481</v>
      </c>
      <c r="R80" s="20" t="s">
        <v>481</v>
      </c>
      <c r="S80" s="18" t="s">
        <v>481</v>
      </c>
      <c r="T80" s="20" t="s">
        <v>481</v>
      </c>
      <c r="U80" s="18" t="n">
        <v>389.04585961</v>
      </c>
      <c r="V80" s="20" t="n">
        <v>40.02836708</v>
      </c>
    </row>
    <row r="81" spans="1:22">
      <c r="A81" s="23" t="s">
        <v>556</v>
      </c>
      <c r="B81" s="17" t="n">
        <v>8861</v>
      </c>
      <c r="C81" s="18">
        <f>(88.0/B81*100)</f>
        <v/>
      </c>
      <c r="D81" s="19" t="n">
        <v>8773</v>
      </c>
      <c r="E81" s="18" t="n">
        <v>399.22459929</v>
      </c>
      <c r="F81" s="20" t="n">
        <v>6.34153197</v>
      </c>
      <c r="G81" s="18" t="n">
        <v>437.18532333</v>
      </c>
      <c r="H81" s="20" t="n">
        <v>3.21246009</v>
      </c>
      <c r="I81" s="18" t="n">
        <v>435.11880126</v>
      </c>
      <c r="J81" s="20" t="n">
        <v>4.11695312</v>
      </c>
      <c r="K81" s="18" t="n">
        <v>422.43179484</v>
      </c>
      <c r="L81" s="20" t="n">
        <v>5.6458908</v>
      </c>
      <c r="M81" s="18" t="s">
        <v>481</v>
      </c>
      <c r="N81" s="20" t="s">
        <v>481</v>
      </c>
      <c r="O81" s="18" t="s">
        <v>481</v>
      </c>
      <c r="P81" s="20" t="s">
        <v>481</v>
      </c>
      <c r="Q81" s="18" t="s">
        <v>481</v>
      </c>
      <c r="R81" s="20" t="s">
        <v>481</v>
      </c>
      <c r="S81" s="18" t="s">
        <v>481</v>
      </c>
      <c r="T81" s="20" t="s">
        <v>481</v>
      </c>
      <c r="U81" s="18" t="n">
        <v>355.56273037</v>
      </c>
      <c r="V81" s="20" t="n">
        <v>12.264624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826</v>
      </c>
    </row>
    <row customHeight="1" ht="30" r="4" spans="1:22">
      <c r="A4" s="6" t="n"/>
      <c r="B4" s="7" t="s">
        <v>462</v>
      </c>
      <c r="C4" s="7" t="s">
        <v>463</v>
      </c>
      <c r="D4" s="8" t="s">
        <v>462</v>
      </c>
      <c r="E4" s="9" t="s">
        <v>820</v>
      </c>
      <c r="F4" s="10" t="n"/>
      <c r="G4" s="9" t="s">
        <v>821</v>
      </c>
      <c r="H4" s="10" t="n"/>
      <c r="I4" s="9" t="s">
        <v>822</v>
      </c>
      <c r="J4" s="10" t="n"/>
      <c r="K4" s="9" t="s">
        <v>823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408.8318027</v>
      </c>
      <c r="F7" s="20" t="n">
        <v>5.26005025</v>
      </c>
      <c r="G7" s="18" t="n">
        <v>457.84785466</v>
      </c>
      <c r="H7" s="20" t="n">
        <v>3.8194353</v>
      </c>
      <c r="I7" s="18" t="n">
        <v>513.35694999</v>
      </c>
      <c r="J7" s="20" t="n">
        <v>2.27747338</v>
      </c>
      <c r="K7" s="18" t="n">
        <v>538.24002907</v>
      </c>
      <c r="L7" s="20" t="n">
        <v>2.54958218</v>
      </c>
      <c r="M7" s="18" t="s">
        <v>481</v>
      </c>
      <c r="N7" s="20" t="s">
        <v>481</v>
      </c>
      <c r="O7" s="18" t="s">
        <v>481</v>
      </c>
      <c r="P7" s="20" t="s">
        <v>481</v>
      </c>
      <c r="Q7" s="18" t="s">
        <v>481</v>
      </c>
      <c r="R7" s="20" t="s">
        <v>481</v>
      </c>
      <c r="S7" s="18" t="s">
        <v>481</v>
      </c>
      <c r="T7" s="20" t="s">
        <v>481</v>
      </c>
      <c r="U7" s="18" t="n">
        <v>438.21590265</v>
      </c>
      <c r="V7" s="20" t="n">
        <v>6.67088556</v>
      </c>
    </row>
    <row r="8" spans="1:22">
      <c r="A8" s="15" t="s">
        <v>483</v>
      </c>
      <c r="B8" s="17" t="n">
        <v>7007</v>
      </c>
      <c r="C8" s="18">
        <f>(129.0/B8*100)</f>
        <v/>
      </c>
      <c r="D8" s="19" t="n">
        <v>6878</v>
      </c>
      <c r="E8" s="18" t="n">
        <v>410.92771732</v>
      </c>
      <c r="F8" s="20" t="n">
        <v>6.49852087</v>
      </c>
      <c r="G8" s="18" t="n">
        <v>450.27718979</v>
      </c>
      <c r="H8" s="20" t="n">
        <v>4.74185216</v>
      </c>
      <c r="I8" s="18" t="n">
        <v>501.89855572</v>
      </c>
      <c r="J8" s="20" t="n">
        <v>3.53456537</v>
      </c>
      <c r="K8" s="18" t="n">
        <v>522.86393074</v>
      </c>
      <c r="L8" s="20" t="n">
        <v>2.9953821</v>
      </c>
      <c r="M8" s="18" t="s">
        <v>481</v>
      </c>
      <c r="N8" s="20" t="s">
        <v>481</v>
      </c>
      <c r="O8" s="18" t="s">
        <v>481</v>
      </c>
      <c r="P8" s="20" t="s">
        <v>481</v>
      </c>
      <c r="Q8" s="18" t="n">
        <v>361.38025951</v>
      </c>
      <c r="R8" s="20" t="n">
        <v>22.72565673</v>
      </c>
      <c r="S8" s="18" t="s">
        <v>481</v>
      </c>
      <c r="T8" s="20" t="s">
        <v>481</v>
      </c>
      <c r="U8" s="18" t="n">
        <v>380.28613607</v>
      </c>
      <c r="V8" s="20" t="n">
        <v>5.72529838</v>
      </c>
    </row>
    <row r="9" spans="1:22">
      <c r="A9" s="15" t="s">
        <v>484</v>
      </c>
      <c r="B9" s="17" t="n">
        <v>9651</v>
      </c>
      <c r="C9" s="18">
        <f>(257.0/B9*100)</f>
        <v/>
      </c>
      <c r="D9" s="19" t="n">
        <v>9394</v>
      </c>
      <c r="E9" s="18" t="n">
        <v>421.4941331</v>
      </c>
      <c r="F9" s="20" t="n">
        <v>4.55694177</v>
      </c>
      <c r="G9" s="18" t="n">
        <v>473.81605306</v>
      </c>
      <c r="H9" s="20" t="n">
        <v>2.85225153</v>
      </c>
      <c r="I9" s="18" t="n">
        <v>523.03765815</v>
      </c>
      <c r="J9" s="20" t="n">
        <v>2.35330079</v>
      </c>
      <c r="K9" s="18" t="n">
        <v>549.23875707</v>
      </c>
      <c r="L9" s="20" t="n">
        <v>2.6017069</v>
      </c>
      <c r="M9" s="18" t="s">
        <v>481</v>
      </c>
      <c r="N9" s="20" t="s">
        <v>481</v>
      </c>
      <c r="O9" s="18" t="s">
        <v>481</v>
      </c>
      <c r="P9" s="20" t="s">
        <v>481</v>
      </c>
      <c r="Q9" s="18" t="n">
        <v>347.7815185</v>
      </c>
      <c r="R9" s="20" t="n">
        <v>11.20716786</v>
      </c>
      <c r="S9" s="18" t="s">
        <v>481</v>
      </c>
      <c r="T9" s="20" t="s">
        <v>481</v>
      </c>
      <c r="U9" s="18" t="n">
        <v>394.29850898</v>
      </c>
      <c r="V9" s="20" t="n">
        <v>4.52723384</v>
      </c>
    </row>
    <row r="10" spans="1:22">
      <c r="A10" s="15" t="s">
        <v>485</v>
      </c>
      <c r="B10" s="17" t="n">
        <v>20058</v>
      </c>
      <c r="C10" s="18">
        <f>(559.0/B10*100)</f>
        <v/>
      </c>
      <c r="D10" s="19" t="n">
        <v>19499</v>
      </c>
      <c r="E10" s="18" t="n">
        <v>450.51717041</v>
      </c>
      <c r="F10" s="20" t="n">
        <v>6.10783288</v>
      </c>
      <c r="G10" s="18" t="n">
        <v>489.76466857</v>
      </c>
      <c r="H10" s="20" t="n">
        <v>3.080768</v>
      </c>
      <c r="I10" s="18" t="n">
        <v>530.19620137</v>
      </c>
      <c r="J10" s="20" t="n">
        <v>2.40092204</v>
      </c>
      <c r="K10" s="18" t="n">
        <v>555.35798391</v>
      </c>
      <c r="L10" s="20" t="n">
        <v>2.36747177</v>
      </c>
      <c r="M10" s="18" t="s">
        <v>481</v>
      </c>
      <c r="N10" s="20" t="s">
        <v>481</v>
      </c>
      <c r="O10" s="18" t="s">
        <v>481</v>
      </c>
      <c r="P10" s="20" t="s">
        <v>481</v>
      </c>
      <c r="Q10" s="18" t="s">
        <v>481</v>
      </c>
      <c r="R10" s="20" t="s">
        <v>481</v>
      </c>
      <c r="S10" s="18" t="s">
        <v>481</v>
      </c>
      <c r="T10" s="20" t="s">
        <v>481</v>
      </c>
      <c r="U10" s="18" t="n">
        <v>430.70476183</v>
      </c>
      <c r="V10" s="20" t="n">
        <v>7.66050712</v>
      </c>
    </row>
    <row r="11" spans="1:22">
      <c r="A11" s="15" t="s">
        <v>486</v>
      </c>
      <c r="B11" s="17" t="n">
        <v>7053</v>
      </c>
      <c r="C11" s="18">
        <f>(163.0/B11*100)</f>
        <v/>
      </c>
      <c r="D11" s="19" t="n">
        <v>6890</v>
      </c>
      <c r="E11" s="18" t="n">
        <v>401.84304925</v>
      </c>
      <c r="F11" s="20" t="n">
        <v>6.36145632</v>
      </c>
      <c r="G11" s="18" t="n">
        <v>438.02827104</v>
      </c>
      <c r="H11" s="20" t="n">
        <v>4.0938729</v>
      </c>
      <c r="I11" s="18" t="n">
        <v>473.62162181</v>
      </c>
      <c r="J11" s="20" t="n">
        <v>3.20292928</v>
      </c>
      <c r="K11" s="18" t="n">
        <v>486.22519022</v>
      </c>
      <c r="L11" s="20" t="n">
        <v>3.42796841</v>
      </c>
      <c r="M11" s="18" t="s">
        <v>481</v>
      </c>
      <c r="N11" s="20" t="s">
        <v>481</v>
      </c>
      <c r="O11" s="18" t="s">
        <v>481</v>
      </c>
      <c r="P11" s="20" t="s">
        <v>481</v>
      </c>
      <c r="Q11" s="18" t="s">
        <v>481</v>
      </c>
      <c r="R11" s="20" t="s">
        <v>481</v>
      </c>
      <c r="S11" s="18" t="s">
        <v>481</v>
      </c>
      <c r="T11" s="20" t="s">
        <v>481</v>
      </c>
      <c r="U11" s="18" t="n">
        <v>396.78803217</v>
      </c>
      <c r="V11" s="20" t="n">
        <v>6.52234643</v>
      </c>
    </row>
    <row r="12" spans="1:22">
      <c r="A12" s="15" t="s">
        <v>487</v>
      </c>
      <c r="B12" s="17" t="n">
        <v>6894</v>
      </c>
      <c r="C12" s="18">
        <f>(59.0/B12*100)</f>
        <v/>
      </c>
      <c r="D12" s="19" t="n">
        <v>6835</v>
      </c>
      <c r="E12" s="18" t="n">
        <v>416.71292713</v>
      </c>
      <c r="F12" s="20" t="n">
        <v>5.68893266</v>
      </c>
      <c r="G12" s="18" t="n">
        <v>469.61172235</v>
      </c>
      <c r="H12" s="20" t="n">
        <v>4.58554435</v>
      </c>
      <c r="I12" s="18" t="n">
        <v>507.38371605</v>
      </c>
      <c r="J12" s="20" t="n">
        <v>2.55213855</v>
      </c>
      <c r="K12" s="18" t="n">
        <v>511.24067222</v>
      </c>
      <c r="L12" s="20" t="n">
        <v>3.19072081</v>
      </c>
      <c r="M12" s="18" t="s">
        <v>481</v>
      </c>
      <c r="N12" s="20" t="s">
        <v>481</v>
      </c>
      <c r="O12" s="18" t="s">
        <v>481</v>
      </c>
      <c r="P12" s="20" t="s">
        <v>481</v>
      </c>
      <c r="Q12" s="18" t="n">
        <v>332.31014509</v>
      </c>
      <c r="R12" s="20" t="n">
        <v>18.34291261</v>
      </c>
      <c r="S12" s="18" t="s">
        <v>481</v>
      </c>
      <c r="T12" s="20" t="s">
        <v>481</v>
      </c>
      <c r="U12" s="18" t="n">
        <v>388.09923616</v>
      </c>
      <c r="V12" s="20" t="n">
        <v>8.24517296</v>
      </c>
    </row>
    <row r="13" spans="1:22">
      <c r="A13" s="15" t="s">
        <v>488</v>
      </c>
      <c r="B13" s="17" t="n">
        <v>7161</v>
      </c>
      <c r="C13" s="18">
        <f>(201.0/B13*100)</f>
        <v/>
      </c>
      <c r="D13" s="19" t="n">
        <v>6960</v>
      </c>
      <c r="E13" s="18" t="n">
        <v>443.47347968</v>
      </c>
      <c r="F13" s="20" t="n">
        <v>6.75149056</v>
      </c>
      <c r="G13" s="18" t="n">
        <v>479.32776093</v>
      </c>
      <c r="H13" s="20" t="n">
        <v>4.31064881</v>
      </c>
      <c r="I13" s="18" t="n">
        <v>511.0761077</v>
      </c>
      <c r="J13" s="20" t="n">
        <v>2.68887341</v>
      </c>
      <c r="K13" s="18" t="n">
        <v>531.45513148</v>
      </c>
      <c r="L13" s="20" t="n">
        <v>3.02575868</v>
      </c>
      <c r="M13" s="18" t="s">
        <v>481</v>
      </c>
      <c r="N13" s="20" t="s">
        <v>481</v>
      </c>
      <c r="O13" s="18" t="s">
        <v>481</v>
      </c>
      <c r="P13" s="20" t="s">
        <v>481</v>
      </c>
      <c r="Q13" s="18" t="n">
        <v>407.4699787</v>
      </c>
      <c r="R13" s="20" t="n">
        <v>6.79601306</v>
      </c>
      <c r="S13" s="18" t="s">
        <v>481</v>
      </c>
      <c r="T13" s="20" t="s">
        <v>481</v>
      </c>
      <c r="U13" s="18" t="n">
        <v>385.50490182</v>
      </c>
      <c r="V13" s="20" t="n">
        <v>6.53310251</v>
      </c>
    </row>
    <row r="14" spans="1:22">
      <c r="A14" s="15" t="s">
        <v>489</v>
      </c>
      <c r="B14" s="17" t="n">
        <v>5587</v>
      </c>
      <c r="C14" s="18">
        <f>(83.0/B14*100)</f>
        <v/>
      </c>
      <c r="D14" s="19" t="n">
        <v>5504</v>
      </c>
      <c r="E14" s="18" t="n">
        <v>438.72110422</v>
      </c>
      <c r="F14" s="20" t="n">
        <v>8.695214050000001</v>
      </c>
      <c r="G14" s="18" t="n">
        <v>483.38858132</v>
      </c>
      <c r="H14" s="20" t="n">
        <v>4.74533353</v>
      </c>
      <c r="I14" s="18" t="n">
        <v>521.09571899</v>
      </c>
      <c r="J14" s="20" t="n">
        <v>2.44315639</v>
      </c>
      <c r="K14" s="18" t="n">
        <v>541.86787608</v>
      </c>
      <c r="L14" s="20" t="n">
        <v>2.87289143</v>
      </c>
      <c r="M14" s="18" t="s">
        <v>481</v>
      </c>
      <c r="N14" s="20" t="s">
        <v>481</v>
      </c>
      <c r="O14" s="18" t="s">
        <v>481</v>
      </c>
      <c r="P14" s="20" t="s">
        <v>481</v>
      </c>
      <c r="Q14" s="18" t="s">
        <v>481</v>
      </c>
      <c r="R14" s="20" t="s">
        <v>481</v>
      </c>
      <c r="S14" s="18" t="s">
        <v>481</v>
      </c>
      <c r="T14" s="20" t="s">
        <v>481</v>
      </c>
      <c r="U14" s="18" t="n">
        <v>425.6344241</v>
      </c>
      <c r="V14" s="20" t="n">
        <v>9.94066761</v>
      </c>
    </row>
    <row r="15" spans="1:22">
      <c r="A15" s="15" t="s">
        <v>490</v>
      </c>
      <c r="B15" s="17" t="n">
        <v>5882</v>
      </c>
      <c r="C15" s="18">
        <f>(103.0/B15*100)</f>
        <v/>
      </c>
      <c r="D15" s="19" t="n">
        <v>5779</v>
      </c>
      <c r="E15" s="18" t="n">
        <v>442.92183428</v>
      </c>
      <c r="F15" s="20" t="n">
        <v>7.6150011</v>
      </c>
      <c r="G15" s="18" t="n">
        <v>511.13578998</v>
      </c>
      <c r="H15" s="20" t="n">
        <v>3.62052909</v>
      </c>
      <c r="I15" s="18" t="n">
        <v>541.1122504799999</v>
      </c>
      <c r="J15" s="20" t="n">
        <v>2.63369205</v>
      </c>
      <c r="K15" s="18" t="n">
        <v>554.25960611</v>
      </c>
      <c r="L15" s="20" t="n">
        <v>3.63918804</v>
      </c>
      <c r="M15" s="18" t="s">
        <v>481</v>
      </c>
      <c r="N15" s="20" t="s">
        <v>481</v>
      </c>
      <c r="O15" s="18" t="s">
        <v>481</v>
      </c>
      <c r="P15" s="20" t="s">
        <v>481</v>
      </c>
      <c r="Q15" s="18" t="n">
        <v>367.66871077</v>
      </c>
      <c r="R15" s="20" t="n">
        <v>14.82638214</v>
      </c>
      <c r="S15" s="18" t="s">
        <v>481</v>
      </c>
      <c r="T15" s="20" t="s">
        <v>481</v>
      </c>
      <c r="U15" s="18" t="n">
        <v>418.10279777</v>
      </c>
      <c r="V15" s="20" t="n">
        <v>7.53051723</v>
      </c>
    </row>
    <row r="16" spans="1:22">
      <c r="A16" s="15" t="s">
        <v>491</v>
      </c>
      <c r="B16" s="17" t="n">
        <v>6108</v>
      </c>
      <c r="C16" s="18">
        <f>(149.0/B16*100)</f>
        <v/>
      </c>
      <c r="D16" s="19" t="n">
        <v>5959</v>
      </c>
      <c r="E16" s="18" t="n">
        <v>417.64632115</v>
      </c>
      <c r="F16" s="20" t="n">
        <v>4.65896652</v>
      </c>
      <c r="G16" s="18" t="n">
        <v>488.52656365</v>
      </c>
      <c r="H16" s="20" t="n">
        <v>3.33588204</v>
      </c>
      <c r="I16" s="18" t="n">
        <v>529.24750247</v>
      </c>
      <c r="J16" s="20" t="n">
        <v>2.93342174</v>
      </c>
      <c r="K16" s="18" t="n">
        <v>544.29442374</v>
      </c>
      <c r="L16" s="20" t="n">
        <v>4.365188</v>
      </c>
      <c r="M16" s="18" t="s">
        <v>481</v>
      </c>
      <c r="N16" s="20" t="s">
        <v>481</v>
      </c>
      <c r="O16" s="18" t="s">
        <v>481</v>
      </c>
      <c r="P16" s="20" t="s">
        <v>481</v>
      </c>
      <c r="Q16" s="18" t="s">
        <v>481</v>
      </c>
      <c r="R16" s="20" t="s">
        <v>481</v>
      </c>
      <c r="S16" s="18" t="s">
        <v>481</v>
      </c>
      <c r="T16" s="20" t="s">
        <v>481</v>
      </c>
      <c r="U16" s="18" t="n">
        <v>361.52954919</v>
      </c>
      <c r="V16" s="20" t="n">
        <v>8.2165274</v>
      </c>
    </row>
    <row r="17" spans="1:22">
      <c r="A17" s="15" t="s">
        <v>492</v>
      </c>
      <c r="B17" s="17" t="n">
        <v>6504</v>
      </c>
      <c r="C17" s="18">
        <f>(1845.0/B17*100)</f>
        <v/>
      </c>
      <c r="D17" s="19" t="n">
        <v>4659</v>
      </c>
      <c r="E17" s="18" t="n">
        <v>455.26950172</v>
      </c>
      <c r="F17" s="20" t="n">
        <v>6.84068615</v>
      </c>
      <c r="G17" s="18" t="n">
        <v>486.71050056</v>
      </c>
      <c r="H17" s="20" t="n">
        <v>5.28744091</v>
      </c>
      <c r="I17" s="18" t="n">
        <v>534.34083258</v>
      </c>
      <c r="J17" s="20" t="n">
        <v>3.30543796</v>
      </c>
      <c r="K17" s="18" t="n">
        <v>558.38228835</v>
      </c>
      <c r="L17" s="20" t="n">
        <v>4.00629366</v>
      </c>
      <c r="M17" s="18" t="s">
        <v>481</v>
      </c>
      <c r="N17" s="20" t="s">
        <v>481</v>
      </c>
      <c r="O17" s="18" t="s">
        <v>481</v>
      </c>
      <c r="P17" s="20" t="s">
        <v>481</v>
      </c>
      <c r="Q17" s="18" t="n">
        <v>338.260297</v>
      </c>
      <c r="R17" s="20" t="n">
        <v>14.23011861</v>
      </c>
      <c r="S17" s="18" t="s">
        <v>481</v>
      </c>
      <c r="T17" s="20" t="s">
        <v>481</v>
      </c>
      <c r="U17" s="18" t="n">
        <v>431.5098579</v>
      </c>
      <c r="V17" s="20" t="n">
        <v>7.34367816</v>
      </c>
    </row>
    <row r="18" spans="1:22">
      <c r="A18" s="15" t="s">
        <v>493</v>
      </c>
      <c r="B18" s="17" t="n">
        <v>5532</v>
      </c>
      <c r="C18" s="18">
        <f>(31.0/B18*100)</f>
        <v/>
      </c>
      <c r="D18" s="19" t="n">
        <v>5501</v>
      </c>
      <c r="E18" s="18" t="n">
        <v>454.05285615</v>
      </c>
      <c r="F18" s="20" t="n">
        <v>5.7394468</v>
      </c>
      <c r="G18" s="18" t="n">
        <v>461.92461697</v>
      </c>
      <c r="H18" s="20" t="n">
        <v>4.75693962</v>
      </c>
      <c r="I18" s="18" t="n">
        <v>475.36753582</v>
      </c>
      <c r="J18" s="20" t="n">
        <v>4.6285068</v>
      </c>
      <c r="K18" s="18" t="n">
        <v>495.51628739</v>
      </c>
      <c r="L18" s="20" t="n">
        <v>4.24301946</v>
      </c>
      <c r="M18" s="18" t="s">
        <v>481</v>
      </c>
      <c r="N18" s="20" t="s">
        <v>481</v>
      </c>
      <c r="O18" s="18" t="s">
        <v>481</v>
      </c>
      <c r="P18" s="20" t="s">
        <v>481</v>
      </c>
      <c r="Q18" s="18" t="s">
        <v>481</v>
      </c>
      <c r="R18" s="20" t="s">
        <v>481</v>
      </c>
      <c r="S18" s="18" t="s">
        <v>481</v>
      </c>
      <c r="T18" s="20" t="s">
        <v>481</v>
      </c>
      <c r="U18" s="18" t="n">
        <v>364.06486445</v>
      </c>
      <c r="V18" s="20" t="n">
        <v>8.676614880000001</v>
      </c>
    </row>
    <row r="19" spans="1:22">
      <c r="A19" s="15" t="s">
        <v>494</v>
      </c>
      <c r="B19" s="17" t="n">
        <v>5658</v>
      </c>
      <c r="C19" s="18">
        <f>(321.0/B19*100)</f>
        <v/>
      </c>
      <c r="D19" s="19" t="n">
        <v>5337</v>
      </c>
      <c r="E19" s="18" t="n">
        <v>402.97804929</v>
      </c>
      <c r="F19" s="20" t="n">
        <v>6.96644041</v>
      </c>
      <c r="G19" s="18" t="n">
        <v>446.09632267</v>
      </c>
      <c r="H19" s="20" t="n">
        <v>3.77508723</v>
      </c>
      <c r="I19" s="18" t="n">
        <v>483.33283119</v>
      </c>
      <c r="J19" s="20" t="n">
        <v>3.40888977</v>
      </c>
      <c r="K19" s="18" t="n">
        <v>512.17625227</v>
      </c>
      <c r="L19" s="20" t="n">
        <v>4.13463598</v>
      </c>
      <c r="M19" s="18" t="s">
        <v>481</v>
      </c>
      <c r="N19" s="20" t="s">
        <v>481</v>
      </c>
      <c r="O19" s="18" t="s">
        <v>481</v>
      </c>
      <c r="P19" s="20" t="s">
        <v>481</v>
      </c>
      <c r="Q19" s="18" t="s">
        <v>481</v>
      </c>
      <c r="R19" s="20" t="s">
        <v>481</v>
      </c>
      <c r="S19" s="18" t="s">
        <v>481</v>
      </c>
      <c r="T19" s="20" t="s">
        <v>481</v>
      </c>
      <c r="U19" s="18" t="n">
        <v>379.24750172</v>
      </c>
      <c r="V19" s="20" t="n">
        <v>6.67377806</v>
      </c>
    </row>
    <row r="20" spans="1:22">
      <c r="A20" s="15" t="s">
        <v>495</v>
      </c>
      <c r="B20" s="17" t="n">
        <v>3371</v>
      </c>
      <c r="C20" s="18">
        <f>(75.0/B20*100)</f>
        <v/>
      </c>
      <c r="D20" s="19" t="n">
        <v>3296</v>
      </c>
      <c r="E20" s="18" t="n">
        <v>402.43305645</v>
      </c>
      <c r="F20" s="20" t="n">
        <v>6.18970935</v>
      </c>
      <c r="G20" s="18" t="n">
        <v>457.93422114</v>
      </c>
      <c r="H20" s="20" t="n">
        <v>3.88841385</v>
      </c>
      <c r="I20" s="18" t="n">
        <v>496.11793225</v>
      </c>
      <c r="J20" s="20" t="n">
        <v>3.50987077</v>
      </c>
      <c r="K20" s="18" t="n">
        <v>519.9653342399999</v>
      </c>
      <c r="L20" s="20" t="n">
        <v>3.74976113</v>
      </c>
      <c r="M20" s="18" t="s">
        <v>481</v>
      </c>
      <c r="N20" s="20" t="s">
        <v>481</v>
      </c>
      <c r="O20" s="18" t="s">
        <v>481</v>
      </c>
      <c r="P20" s="20" t="s">
        <v>481</v>
      </c>
      <c r="Q20" s="18" t="s">
        <v>481</v>
      </c>
      <c r="R20" s="20" t="s">
        <v>481</v>
      </c>
      <c r="S20" s="18" t="s">
        <v>481</v>
      </c>
      <c r="T20" s="20" t="s">
        <v>481</v>
      </c>
      <c r="U20" s="18" t="n">
        <v>388.57756459</v>
      </c>
      <c r="V20" s="20" t="n">
        <v>8.45112497</v>
      </c>
    </row>
    <row r="21" spans="1:22">
      <c r="A21" s="15" t="s">
        <v>496</v>
      </c>
      <c r="B21" s="17" t="n">
        <v>5741</v>
      </c>
      <c r="C21" s="18">
        <f>(55.0/B21*100)</f>
        <v/>
      </c>
      <c r="D21" s="19" t="n">
        <v>5686</v>
      </c>
      <c r="E21" s="18" t="n">
        <v>434.13066134</v>
      </c>
      <c r="F21" s="20" t="n">
        <v>6.96558155</v>
      </c>
      <c r="G21" s="18" t="n">
        <v>471.35303478</v>
      </c>
      <c r="H21" s="20" t="n">
        <v>3.97878133</v>
      </c>
      <c r="I21" s="18" t="n">
        <v>519.79483383</v>
      </c>
      <c r="J21" s="20" t="n">
        <v>2.91616113</v>
      </c>
      <c r="K21" s="18" t="n">
        <v>547.83766243</v>
      </c>
      <c r="L21" s="20" t="n">
        <v>2.25675294</v>
      </c>
      <c r="M21" s="18" t="s">
        <v>481</v>
      </c>
      <c r="N21" s="20" t="s">
        <v>481</v>
      </c>
      <c r="O21" s="18" t="s">
        <v>481</v>
      </c>
      <c r="P21" s="20" t="s">
        <v>481</v>
      </c>
      <c r="Q21" s="18" t="s">
        <v>481</v>
      </c>
      <c r="R21" s="20" t="s">
        <v>481</v>
      </c>
      <c r="S21" s="18" t="s">
        <v>481</v>
      </c>
      <c r="T21" s="20" t="s">
        <v>481</v>
      </c>
      <c r="U21" s="18" t="n">
        <v>406.97208075</v>
      </c>
      <c r="V21" s="20" t="n">
        <v>9.12680903</v>
      </c>
    </row>
    <row r="22" spans="1:22">
      <c r="A22" s="15" t="s">
        <v>497</v>
      </c>
      <c r="B22" s="17" t="n">
        <v>6598</v>
      </c>
      <c r="C22" s="18">
        <f>(37.0/B22*100)</f>
        <v/>
      </c>
      <c r="D22" s="19" t="n">
        <v>6561</v>
      </c>
      <c r="E22" s="18" t="n">
        <v>429.11374709</v>
      </c>
      <c r="F22" s="20" t="n">
        <v>5.31265331</v>
      </c>
      <c r="G22" s="18" t="n">
        <v>464.09471688</v>
      </c>
      <c r="H22" s="20" t="n">
        <v>4.93943355</v>
      </c>
      <c r="I22" s="18" t="n">
        <v>508.62703113</v>
      </c>
      <c r="J22" s="20" t="n">
        <v>3.91393627</v>
      </c>
      <c r="K22" s="18" t="n">
        <v>510.31792385</v>
      </c>
      <c r="L22" s="20" t="n">
        <v>4.55579977</v>
      </c>
      <c r="M22" s="18" t="s">
        <v>481</v>
      </c>
      <c r="N22" s="20" t="s">
        <v>481</v>
      </c>
      <c r="O22" s="18" t="s">
        <v>481</v>
      </c>
      <c r="P22" s="20" t="s">
        <v>481</v>
      </c>
      <c r="Q22" s="18" t="s">
        <v>481</v>
      </c>
      <c r="R22" s="20" t="s">
        <v>481</v>
      </c>
      <c r="S22" s="18" t="n">
        <v>479.50113032</v>
      </c>
      <c r="T22" s="20" t="n">
        <v>37.6054345</v>
      </c>
      <c r="U22" s="18" t="n">
        <v>372.62407153</v>
      </c>
      <c r="V22" s="20" t="n">
        <v>8.87002156</v>
      </c>
    </row>
    <row r="23" spans="1:22">
      <c r="A23" s="15" t="s">
        <v>498</v>
      </c>
      <c r="B23" s="17" t="n">
        <v>11583</v>
      </c>
      <c r="C23" s="18">
        <f>(263.0/B23*100)</f>
        <v/>
      </c>
      <c r="D23" s="19" t="n">
        <v>11320</v>
      </c>
      <c r="E23" s="18" t="n">
        <v>428.26452747</v>
      </c>
      <c r="F23" s="20" t="n">
        <v>6.38329548</v>
      </c>
      <c r="G23" s="18" t="n">
        <v>461.61665806</v>
      </c>
      <c r="H23" s="20" t="n">
        <v>3.84716952</v>
      </c>
      <c r="I23" s="18" t="n">
        <v>502.27008302</v>
      </c>
      <c r="J23" s="20" t="n">
        <v>2.99145579</v>
      </c>
      <c r="K23" s="18" t="n">
        <v>508.82849422</v>
      </c>
      <c r="L23" s="20" t="n">
        <v>3.78364494</v>
      </c>
      <c r="M23" s="18" t="s">
        <v>481</v>
      </c>
      <c r="N23" s="20" t="s">
        <v>481</v>
      </c>
      <c r="O23" s="18" t="s">
        <v>481</v>
      </c>
      <c r="P23" s="20" t="s">
        <v>481</v>
      </c>
      <c r="Q23" s="18" t="s">
        <v>481</v>
      </c>
      <c r="R23" s="20" t="s">
        <v>481</v>
      </c>
      <c r="S23" s="18" t="s">
        <v>481</v>
      </c>
      <c r="T23" s="20" t="s">
        <v>481</v>
      </c>
      <c r="U23" s="18" t="n">
        <v>388.10765463</v>
      </c>
      <c r="V23" s="20" t="n">
        <v>7.76495934</v>
      </c>
    </row>
    <row r="24" spans="1:22">
      <c r="A24" s="15" t="s">
        <v>499</v>
      </c>
      <c r="B24" s="17" t="n">
        <v>6647</v>
      </c>
      <c r="C24" s="18">
        <f>(10.0/B24*100)</f>
        <v/>
      </c>
      <c r="D24" s="19" t="n">
        <v>6637</v>
      </c>
      <c r="E24" s="18" t="n">
        <v>437.38460768</v>
      </c>
      <c r="F24" s="20" t="n">
        <v>5.63489702</v>
      </c>
      <c r="G24" s="18" t="n">
        <v>486.09118201</v>
      </c>
      <c r="H24" s="20" t="n">
        <v>3.44251328</v>
      </c>
      <c r="I24" s="18" t="n">
        <v>545.95545071</v>
      </c>
      <c r="J24" s="20" t="n">
        <v>2.89756455</v>
      </c>
      <c r="K24" s="18" t="n">
        <v>546.80758566</v>
      </c>
      <c r="L24" s="20" t="n">
        <v>5.17921479</v>
      </c>
      <c r="M24" s="18" t="s">
        <v>481</v>
      </c>
      <c r="N24" s="20" t="s">
        <v>481</v>
      </c>
      <c r="O24" s="18" t="s">
        <v>481</v>
      </c>
      <c r="P24" s="20" t="s">
        <v>481</v>
      </c>
      <c r="Q24" s="18" t="s">
        <v>481</v>
      </c>
      <c r="R24" s="20" t="s">
        <v>481</v>
      </c>
      <c r="S24" s="18" t="s">
        <v>481</v>
      </c>
      <c r="T24" s="20" t="s">
        <v>481</v>
      </c>
      <c r="U24" s="18" t="n">
        <v>412.53263335</v>
      </c>
      <c r="V24" s="20" t="n">
        <v>12.88447206</v>
      </c>
    </row>
    <row r="25" spans="1:22">
      <c r="A25" s="15" t="s">
        <v>500</v>
      </c>
      <c r="B25" s="17" t="n">
        <v>5581</v>
      </c>
      <c r="C25" s="18">
        <f>(25.0/B25*100)</f>
        <v/>
      </c>
      <c r="D25" s="19" t="n">
        <v>5556</v>
      </c>
      <c r="E25" s="18" t="n">
        <v>469.07910678</v>
      </c>
      <c r="F25" s="20" t="n">
        <v>5.11516571</v>
      </c>
      <c r="G25" s="18" t="n">
        <v>499.08600558</v>
      </c>
      <c r="H25" s="20" t="n">
        <v>3.98854721</v>
      </c>
      <c r="I25" s="18" t="n">
        <v>536.8504075</v>
      </c>
      <c r="J25" s="20" t="n">
        <v>3.4766452</v>
      </c>
      <c r="K25" s="18" t="n">
        <v>562.5642870299999</v>
      </c>
      <c r="L25" s="20" t="n">
        <v>4.65183655</v>
      </c>
      <c r="M25" s="18" t="s">
        <v>481</v>
      </c>
      <c r="N25" s="20" t="s">
        <v>481</v>
      </c>
      <c r="O25" s="18" t="s">
        <v>481</v>
      </c>
      <c r="P25" s="20" t="s">
        <v>481</v>
      </c>
      <c r="Q25" s="18" t="s">
        <v>481</v>
      </c>
      <c r="R25" s="20" t="s">
        <v>481</v>
      </c>
      <c r="S25" s="18" t="s">
        <v>481</v>
      </c>
      <c r="T25" s="20" t="s">
        <v>481</v>
      </c>
      <c r="U25" s="18" t="n">
        <v>423.76276895</v>
      </c>
      <c r="V25" s="20" t="n">
        <v>15.26048588</v>
      </c>
    </row>
    <row r="26" spans="1:22">
      <c r="A26" s="15" t="s">
        <v>501</v>
      </c>
      <c r="B26" s="17" t="n">
        <v>4869</v>
      </c>
      <c r="C26" s="18">
        <f>(71.0/B26*100)</f>
        <v/>
      </c>
      <c r="D26" s="19" t="n">
        <v>4798</v>
      </c>
      <c r="E26" s="18" t="n">
        <v>409.41068471</v>
      </c>
      <c r="F26" s="20" t="n">
        <v>8.43262766</v>
      </c>
      <c r="G26" s="18" t="n">
        <v>437.99773902</v>
      </c>
      <c r="H26" s="20" t="n">
        <v>5.52662891</v>
      </c>
      <c r="I26" s="18" t="n">
        <v>492.19196016</v>
      </c>
      <c r="J26" s="20" t="n">
        <v>2.52574845</v>
      </c>
      <c r="K26" s="18" t="n">
        <v>507.85119197</v>
      </c>
      <c r="L26" s="20" t="n">
        <v>2.72456752</v>
      </c>
      <c r="M26" s="18" t="s">
        <v>481</v>
      </c>
      <c r="N26" s="20" t="s">
        <v>481</v>
      </c>
      <c r="O26" s="18" t="s">
        <v>481</v>
      </c>
      <c r="P26" s="20" t="s">
        <v>481</v>
      </c>
      <c r="Q26" s="18" t="s">
        <v>481</v>
      </c>
      <c r="R26" s="20" t="s">
        <v>481</v>
      </c>
      <c r="S26" s="18" t="s">
        <v>481</v>
      </c>
      <c r="T26" s="20" t="s">
        <v>481</v>
      </c>
      <c r="U26" s="18" t="n">
        <v>424.33975414</v>
      </c>
      <c r="V26" s="20" t="n">
        <v>9.456656669999999</v>
      </c>
    </row>
    <row r="27" spans="1:22">
      <c r="A27" s="15" t="s">
        <v>502</v>
      </c>
      <c r="B27" s="17" t="n">
        <v>5299</v>
      </c>
      <c r="C27" s="18">
        <f>(113.0/B27*100)</f>
        <v/>
      </c>
      <c r="D27" s="19" t="n">
        <v>5186</v>
      </c>
      <c r="E27" s="18" t="n">
        <v>407.84440459</v>
      </c>
      <c r="F27" s="20" t="n">
        <v>4.89283913</v>
      </c>
      <c r="G27" s="18" t="n">
        <v>449.69755386</v>
      </c>
      <c r="H27" s="20" t="n">
        <v>4.06392648</v>
      </c>
      <c r="I27" s="18" t="n">
        <v>505.29395123</v>
      </c>
      <c r="J27" s="20" t="n">
        <v>2.58586046</v>
      </c>
      <c r="K27" s="18" t="n">
        <v>532.17141573</v>
      </c>
      <c r="L27" s="20" t="n">
        <v>2.80868286</v>
      </c>
      <c r="M27" s="18" t="s">
        <v>481</v>
      </c>
      <c r="N27" s="20" t="s">
        <v>481</v>
      </c>
      <c r="O27" s="18" t="s">
        <v>481</v>
      </c>
      <c r="P27" s="20" t="s">
        <v>481</v>
      </c>
      <c r="Q27" s="18" t="s">
        <v>481</v>
      </c>
      <c r="R27" s="20" t="s">
        <v>481</v>
      </c>
      <c r="S27" s="18" t="s">
        <v>481</v>
      </c>
      <c r="T27" s="20" t="s">
        <v>481</v>
      </c>
      <c r="U27" s="18" t="n">
        <v>371.64632088</v>
      </c>
      <c r="V27" s="20" t="n">
        <v>4.82168929</v>
      </c>
    </row>
    <row r="28" spans="1:22">
      <c r="A28" s="15" t="s">
        <v>503</v>
      </c>
      <c r="B28" s="17" t="n">
        <v>7568</v>
      </c>
      <c r="C28" s="18">
        <f>(347.0/B28*100)</f>
        <v/>
      </c>
      <c r="D28" s="19" t="n">
        <v>7221</v>
      </c>
      <c r="E28" s="18" t="n">
        <v>366.68837533</v>
      </c>
      <c r="F28" s="20" t="n">
        <v>4.95643653</v>
      </c>
      <c r="G28" s="18" t="n">
        <v>398.17049646</v>
      </c>
      <c r="H28" s="20" t="n">
        <v>3.96322382</v>
      </c>
      <c r="I28" s="18" t="n">
        <v>436.72861811</v>
      </c>
      <c r="J28" s="20" t="n">
        <v>3.02594646</v>
      </c>
      <c r="K28" s="18" t="n">
        <v>447.90800239</v>
      </c>
      <c r="L28" s="20" t="n">
        <v>3.33201319</v>
      </c>
      <c r="M28" s="18" t="s">
        <v>481</v>
      </c>
      <c r="N28" s="20" t="s">
        <v>481</v>
      </c>
      <c r="O28" s="18" t="s">
        <v>481</v>
      </c>
      <c r="P28" s="20" t="s">
        <v>481</v>
      </c>
      <c r="Q28" s="18" t="s">
        <v>481</v>
      </c>
      <c r="R28" s="20" t="s">
        <v>481</v>
      </c>
      <c r="S28" s="18" t="s">
        <v>481</v>
      </c>
      <c r="T28" s="20" t="s">
        <v>481</v>
      </c>
      <c r="U28" s="18" t="n">
        <v>373.18102208</v>
      </c>
      <c r="V28" s="20" t="n">
        <v>7.21871709</v>
      </c>
    </row>
    <row r="29" spans="1:22">
      <c r="A29" s="15" t="s">
        <v>504</v>
      </c>
      <c r="B29" s="17" t="n">
        <v>5385</v>
      </c>
      <c r="C29" s="18">
        <f>(30.0/B29*100)</f>
        <v/>
      </c>
      <c r="D29" s="19" t="n">
        <v>5355</v>
      </c>
      <c r="E29" s="18" t="n">
        <v>416.95561392</v>
      </c>
      <c r="F29" s="20" t="n">
        <v>5.99357494</v>
      </c>
      <c r="G29" s="18" t="n">
        <v>468.16841011</v>
      </c>
      <c r="H29" s="20" t="n">
        <v>4.00292997</v>
      </c>
      <c r="I29" s="18" t="n">
        <v>519.66222409</v>
      </c>
      <c r="J29" s="20" t="n">
        <v>2.47391805</v>
      </c>
      <c r="K29" s="18" t="n">
        <v>549.55742696</v>
      </c>
      <c r="L29" s="20" t="n">
        <v>3.73403305</v>
      </c>
      <c r="M29" s="18" t="s">
        <v>481</v>
      </c>
      <c r="N29" s="20" t="s">
        <v>481</v>
      </c>
      <c r="O29" s="18" t="s">
        <v>481</v>
      </c>
      <c r="P29" s="20" t="s">
        <v>481</v>
      </c>
      <c r="Q29" s="18" t="n">
        <v>314.02123871</v>
      </c>
      <c r="R29" s="20" t="n">
        <v>13.26138992</v>
      </c>
      <c r="S29" s="18" t="s">
        <v>481</v>
      </c>
      <c r="T29" s="20" t="s">
        <v>481</v>
      </c>
      <c r="U29" s="18" t="n">
        <v>393.02374435</v>
      </c>
      <c r="V29" s="20" t="n">
        <v>10.69440604</v>
      </c>
    </row>
    <row r="30" spans="1:22">
      <c r="A30" s="15" t="s">
        <v>505</v>
      </c>
      <c r="B30" s="17" t="n">
        <v>4520</v>
      </c>
      <c r="C30" s="18">
        <f>(193.0/B30*100)</f>
        <v/>
      </c>
      <c r="D30" s="19" t="n">
        <v>4327</v>
      </c>
      <c r="E30" s="18" t="n">
        <v>431.34980011</v>
      </c>
      <c r="F30" s="20" t="n">
        <v>6.8391194</v>
      </c>
      <c r="G30" s="18" t="n">
        <v>481.90709581</v>
      </c>
      <c r="H30" s="20" t="n">
        <v>4.01573035</v>
      </c>
      <c r="I30" s="18" t="n">
        <v>529.12614579</v>
      </c>
      <c r="J30" s="20" t="n">
        <v>3.43861344</v>
      </c>
      <c r="K30" s="18" t="n">
        <v>559.90841883</v>
      </c>
      <c r="L30" s="20" t="n">
        <v>3.21949277</v>
      </c>
      <c r="M30" s="18" t="s">
        <v>481</v>
      </c>
      <c r="N30" s="20" t="s">
        <v>481</v>
      </c>
      <c r="O30" s="18" t="s">
        <v>481</v>
      </c>
      <c r="P30" s="20" t="s">
        <v>481</v>
      </c>
      <c r="Q30" s="18" t="s">
        <v>481</v>
      </c>
      <c r="R30" s="20" t="s">
        <v>481</v>
      </c>
      <c r="S30" s="18" t="s">
        <v>481</v>
      </c>
      <c r="T30" s="20" t="s">
        <v>481</v>
      </c>
      <c r="U30" s="18" t="n">
        <v>392.15524401</v>
      </c>
      <c r="V30" s="20" t="n">
        <v>6.98063608</v>
      </c>
    </row>
    <row r="31" spans="1:22">
      <c r="A31" s="15" t="s">
        <v>506</v>
      </c>
      <c r="B31" s="17" t="n">
        <v>5456</v>
      </c>
      <c r="C31" s="18">
        <f>(144.0/B31*100)</f>
        <v/>
      </c>
      <c r="D31" s="19" t="n">
        <v>5312</v>
      </c>
      <c r="E31" s="18" t="n">
        <v>430.89172672</v>
      </c>
      <c r="F31" s="20" t="n">
        <v>9.190812770000001</v>
      </c>
      <c r="G31" s="18" t="n">
        <v>467.93239255</v>
      </c>
      <c r="H31" s="20" t="n">
        <v>4.19462102</v>
      </c>
      <c r="I31" s="18" t="n">
        <v>524.40642002</v>
      </c>
      <c r="J31" s="20" t="n">
        <v>3.12976814</v>
      </c>
      <c r="K31" s="18" t="n">
        <v>546.1567594099999</v>
      </c>
      <c r="L31" s="20" t="n">
        <v>2.96952475</v>
      </c>
      <c r="M31" s="18" t="s">
        <v>481</v>
      </c>
      <c r="N31" s="20" t="s">
        <v>481</v>
      </c>
      <c r="O31" s="18" t="s">
        <v>481</v>
      </c>
      <c r="P31" s="20" t="s">
        <v>481</v>
      </c>
      <c r="Q31" s="18" t="s">
        <v>481</v>
      </c>
      <c r="R31" s="20" t="s">
        <v>481</v>
      </c>
      <c r="S31" s="18" t="s">
        <v>481</v>
      </c>
      <c r="T31" s="20" t="s">
        <v>481</v>
      </c>
      <c r="U31" s="18" t="n">
        <v>396.69975238</v>
      </c>
      <c r="V31" s="20" t="n">
        <v>6.7812179</v>
      </c>
    </row>
    <row r="32" spans="1:22">
      <c r="A32" s="15" t="s">
        <v>507</v>
      </c>
      <c r="B32" s="17" t="n">
        <v>4478</v>
      </c>
      <c r="C32" s="18">
        <f>(6.0/B32*100)</f>
        <v/>
      </c>
      <c r="D32" s="19" t="n">
        <v>4472</v>
      </c>
      <c r="E32" s="18" t="n">
        <v>411.60404823</v>
      </c>
      <c r="F32" s="20" t="n">
        <v>7.80323923</v>
      </c>
      <c r="G32" s="18" t="n">
        <v>442.82770561</v>
      </c>
      <c r="H32" s="20" t="n">
        <v>5.07506344</v>
      </c>
      <c r="I32" s="18" t="n">
        <v>508.04727201</v>
      </c>
      <c r="J32" s="20" t="n">
        <v>2.6980567</v>
      </c>
      <c r="K32" s="18" t="n">
        <v>531.24466498</v>
      </c>
      <c r="L32" s="20" t="n">
        <v>2.79415246</v>
      </c>
      <c r="M32" s="18" t="s">
        <v>481</v>
      </c>
      <c r="N32" s="20" t="s">
        <v>481</v>
      </c>
      <c r="O32" s="18" t="s">
        <v>481</v>
      </c>
      <c r="P32" s="20" t="s">
        <v>481</v>
      </c>
      <c r="Q32" s="18" t="s">
        <v>481</v>
      </c>
      <c r="R32" s="20" t="s">
        <v>481</v>
      </c>
      <c r="S32" s="18" t="s">
        <v>481</v>
      </c>
      <c r="T32" s="20" t="s">
        <v>481</v>
      </c>
      <c r="U32" s="18" t="n">
        <v>395.17688283</v>
      </c>
      <c r="V32" s="20" t="n">
        <v>13.63540344</v>
      </c>
    </row>
    <row r="33" spans="1:22">
      <c r="A33" s="15" t="s">
        <v>508</v>
      </c>
      <c r="B33" s="17" t="n">
        <v>7325</v>
      </c>
      <c r="C33" s="18">
        <f>(80.0/B33*100)</f>
        <v/>
      </c>
      <c r="D33" s="19" t="n">
        <v>7245</v>
      </c>
      <c r="E33" s="18" t="n">
        <v>398.49818276</v>
      </c>
      <c r="F33" s="20" t="n">
        <v>8.362886700000001</v>
      </c>
      <c r="G33" s="18" t="n">
        <v>450.92234242</v>
      </c>
      <c r="H33" s="20" t="n">
        <v>5.05951331</v>
      </c>
      <c r="I33" s="18" t="n">
        <v>492.14048036</v>
      </c>
      <c r="J33" s="20" t="n">
        <v>2.78389249</v>
      </c>
      <c r="K33" s="18" t="n">
        <v>527.9634325</v>
      </c>
      <c r="L33" s="20" t="n">
        <v>2.87229491</v>
      </c>
      <c r="M33" s="18" t="s">
        <v>481</v>
      </c>
      <c r="N33" s="20" t="s">
        <v>481</v>
      </c>
      <c r="O33" s="18" t="s">
        <v>481</v>
      </c>
      <c r="P33" s="20" t="s">
        <v>481</v>
      </c>
      <c r="Q33" s="18" t="s">
        <v>481</v>
      </c>
      <c r="R33" s="20" t="s">
        <v>481</v>
      </c>
      <c r="S33" s="18" t="s">
        <v>481</v>
      </c>
      <c r="T33" s="20" t="s">
        <v>481</v>
      </c>
      <c r="U33" s="18" t="n">
        <v>393.97102798</v>
      </c>
      <c r="V33" s="20" t="n">
        <v>11.13586732</v>
      </c>
    </row>
    <row r="34" spans="1:22">
      <c r="A34" s="15" t="s">
        <v>509</v>
      </c>
      <c r="B34" s="17" t="n">
        <v>6350</v>
      </c>
      <c r="C34" s="18">
        <f>(89.0/B34*100)</f>
        <v/>
      </c>
      <c r="D34" s="19" t="n">
        <v>6261</v>
      </c>
      <c r="E34" s="18" t="n">
        <v>391.60432274</v>
      </c>
      <c r="F34" s="20" t="n">
        <v>4.70672816</v>
      </c>
      <c r="G34" s="18" t="n">
        <v>433.52161191</v>
      </c>
      <c r="H34" s="20" t="n">
        <v>3.14771307</v>
      </c>
      <c r="I34" s="18" t="n">
        <v>479.92103408</v>
      </c>
      <c r="J34" s="20" t="n">
        <v>2.98252775</v>
      </c>
      <c r="K34" s="18" t="n">
        <v>498.5276261</v>
      </c>
      <c r="L34" s="20" t="n">
        <v>3.48066597</v>
      </c>
      <c r="M34" s="18" t="s">
        <v>481</v>
      </c>
      <c r="N34" s="20" t="s">
        <v>481</v>
      </c>
      <c r="O34" s="18" t="s">
        <v>481</v>
      </c>
      <c r="P34" s="20" t="s">
        <v>481</v>
      </c>
      <c r="Q34" s="18" t="n">
        <v>263.37193708</v>
      </c>
      <c r="R34" s="20" t="n">
        <v>13.61114927</v>
      </c>
      <c r="S34" s="18" t="s">
        <v>481</v>
      </c>
      <c r="T34" s="20" t="s">
        <v>481</v>
      </c>
      <c r="U34" s="18" t="n">
        <v>357.58886415</v>
      </c>
      <c r="V34" s="20" t="n">
        <v>8.175365510000001</v>
      </c>
    </row>
    <row r="35" spans="1:22">
      <c r="A35" s="15" t="s">
        <v>510</v>
      </c>
      <c r="B35" s="17" t="n">
        <v>6406</v>
      </c>
      <c r="C35" s="18">
        <f>(60.0/B35*100)</f>
        <v/>
      </c>
      <c r="D35" s="19" t="n">
        <v>6346</v>
      </c>
      <c r="E35" s="18" t="n">
        <v>423.52246977</v>
      </c>
      <c r="F35" s="20" t="n">
        <v>6.32983477</v>
      </c>
      <c r="G35" s="18" t="n">
        <v>473.15934307</v>
      </c>
      <c r="H35" s="20" t="n">
        <v>3.60480817</v>
      </c>
      <c r="I35" s="18" t="n">
        <v>519.3841144</v>
      </c>
      <c r="J35" s="20" t="n">
        <v>2.22318915</v>
      </c>
      <c r="K35" s="18" t="n">
        <v>528.62176465</v>
      </c>
      <c r="L35" s="20" t="n">
        <v>2.5775649</v>
      </c>
      <c r="M35" s="18" t="s">
        <v>481</v>
      </c>
      <c r="N35" s="20" t="s">
        <v>481</v>
      </c>
      <c r="O35" s="18" t="s">
        <v>481</v>
      </c>
      <c r="P35" s="20" t="s">
        <v>481</v>
      </c>
      <c r="Q35" s="18" t="n">
        <v>337.32521215</v>
      </c>
      <c r="R35" s="20" t="n">
        <v>11.65794297</v>
      </c>
      <c r="S35" s="18" t="s">
        <v>481</v>
      </c>
      <c r="T35" s="20" t="s">
        <v>481</v>
      </c>
      <c r="U35" s="18" t="n">
        <v>390.02648479</v>
      </c>
      <c r="V35" s="20" t="n">
        <v>8.032990760000001</v>
      </c>
    </row>
    <row r="36" spans="1:22">
      <c r="A36" s="15" t="s">
        <v>511</v>
      </c>
      <c r="B36" s="17" t="n">
        <v>6736</v>
      </c>
      <c r="C36" s="18">
        <f>(71.0/B36*100)</f>
        <v/>
      </c>
      <c r="D36" s="19" t="n">
        <v>6665</v>
      </c>
      <c r="E36" s="18" t="n">
        <v>446.60085722</v>
      </c>
      <c r="F36" s="20" t="n">
        <v>5.28966064</v>
      </c>
      <c r="G36" s="18" t="n">
        <v>480.34616488</v>
      </c>
      <c r="H36" s="20" t="n">
        <v>3.66443852</v>
      </c>
      <c r="I36" s="18" t="n">
        <v>506.67404518</v>
      </c>
      <c r="J36" s="20" t="n">
        <v>2.88195116</v>
      </c>
      <c r="K36" s="18" t="n">
        <v>521.3630325399999</v>
      </c>
      <c r="L36" s="20" t="n">
        <v>3.14666424</v>
      </c>
      <c r="M36" s="18" t="s">
        <v>481</v>
      </c>
      <c r="N36" s="20" t="s">
        <v>481</v>
      </c>
      <c r="O36" s="18" t="s">
        <v>481</v>
      </c>
      <c r="P36" s="20" t="s">
        <v>481</v>
      </c>
      <c r="Q36" s="18" t="s">
        <v>481</v>
      </c>
      <c r="R36" s="20" t="s">
        <v>481</v>
      </c>
      <c r="S36" s="18" t="s">
        <v>481</v>
      </c>
      <c r="T36" s="20" t="s">
        <v>481</v>
      </c>
      <c r="U36" s="18" t="n">
        <v>395.28465898</v>
      </c>
      <c r="V36" s="20" t="n">
        <v>7.80101737</v>
      </c>
    </row>
    <row r="37" spans="1:22">
      <c r="A37" s="15" t="s">
        <v>512</v>
      </c>
      <c r="B37" s="17" t="n">
        <v>5458</v>
      </c>
      <c r="C37" s="18">
        <f>(126.0/B37*100)</f>
        <v/>
      </c>
      <c r="D37" s="19" t="n">
        <v>5332</v>
      </c>
      <c r="E37" s="18" t="n">
        <v>486.84418855</v>
      </c>
      <c r="F37" s="20" t="n">
        <v>4.26013537</v>
      </c>
      <c r="G37" s="18" t="n">
        <v>506.14940044</v>
      </c>
      <c r="H37" s="20" t="n">
        <v>3.30699314</v>
      </c>
      <c r="I37" s="18" t="n">
        <v>515.3662848500001</v>
      </c>
      <c r="J37" s="20" t="n">
        <v>3.84481267</v>
      </c>
      <c r="K37" s="18" t="n">
        <v>538.20837374</v>
      </c>
      <c r="L37" s="20" t="n">
        <v>5.22456078</v>
      </c>
      <c r="M37" s="18" t="s">
        <v>481</v>
      </c>
      <c r="N37" s="20" t="s">
        <v>481</v>
      </c>
      <c r="O37" s="18" t="s">
        <v>481</v>
      </c>
      <c r="P37" s="20" t="s">
        <v>481</v>
      </c>
      <c r="Q37" s="18" t="s">
        <v>481</v>
      </c>
      <c r="R37" s="20" t="s">
        <v>481</v>
      </c>
      <c r="S37" s="18" t="s">
        <v>481</v>
      </c>
      <c r="T37" s="20" t="s">
        <v>481</v>
      </c>
      <c r="U37" s="18" t="n">
        <v>387.88800132</v>
      </c>
      <c r="V37" s="20" t="n">
        <v>6.77601171</v>
      </c>
    </row>
    <row r="38" spans="1:22">
      <c r="A38" s="15" t="s">
        <v>513</v>
      </c>
      <c r="B38" s="17" t="n">
        <v>5860</v>
      </c>
      <c r="C38" s="18">
        <f>(24.0/B38*100)</f>
        <v/>
      </c>
      <c r="D38" s="19" t="n">
        <v>5836</v>
      </c>
      <c r="E38" s="18" t="n">
        <v>419.78166035</v>
      </c>
      <c r="F38" s="20" t="n">
        <v>5.00907769</v>
      </c>
      <c r="G38" s="18" t="n">
        <v>467.65654074</v>
      </c>
      <c r="H38" s="20" t="n">
        <v>3.9079566</v>
      </c>
      <c r="I38" s="18" t="n">
        <v>513.2226307</v>
      </c>
      <c r="J38" s="20" t="n">
        <v>3.56572861</v>
      </c>
      <c r="K38" s="18" t="n">
        <v>529.63294911</v>
      </c>
      <c r="L38" s="20" t="n">
        <v>4.03328288</v>
      </c>
      <c r="M38" s="18" t="s">
        <v>481</v>
      </c>
      <c r="N38" s="20" t="s">
        <v>481</v>
      </c>
      <c r="O38" s="18" t="s">
        <v>481</v>
      </c>
      <c r="P38" s="20" t="s">
        <v>481</v>
      </c>
      <c r="Q38" s="18" t="s">
        <v>481</v>
      </c>
      <c r="R38" s="20" t="s">
        <v>481</v>
      </c>
      <c r="S38" s="18" t="s">
        <v>481</v>
      </c>
      <c r="T38" s="20" t="s">
        <v>481</v>
      </c>
      <c r="U38" s="18" t="n">
        <v>433.4769006</v>
      </c>
      <c r="V38" s="20" t="n">
        <v>6.50808584</v>
      </c>
    </row>
    <row r="39" spans="1:22">
      <c r="A39" s="15" t="s">
        <v>514</v>
      </c>
      <c r="B39" s="17" t="n">
        <v>5895</v>
      </c>
      <c r="C39" s="18">
        <f>(33.0/B39*100)</f>
        <v/>
      </c>
      <c r="D39" s="19" t="n">
        <v>5862</v>
      </c>
      <c r="E39" s="18" t="n">
        <v>374.92940746</v>
      </c>
      <c r="F39" s="20" t="n">
        <v>5.40107753</v>
      </c>
      <c r="G39" s="18" t="n">
        <v>398.41848028</v>
      </c>
      <c r="H39" s="20" t="n">
        <v>4.02150586</v>
      </c>
      <c r="I39" s="18" t="n">
        <v>434.58786821</v>
      </c>
      <c r="J39" s="20" t="n">
        <v>4.3084202</v>
      </c>
      <c r="K39" s="18" t="n">
        <v>453.97514925</v>
      </c>
      <c r="L39" s="20" t="n">
        <v>4.30476256</v>
      </c>
      <c r="M39" s="18" t="s">
        <v>481</v>
      </c>
      <c r="N39" s="20" t="s">
        <v>481</v>
      </c>
      <c r="O39" s="18" t="s">
        <v>481</v>
      </c>
      <c r="P39" s="20" t="s">
        <v>481</v>
      </c>
      <c r="Q39" s="18" t="s">
        <v>481</v>
      </c>
      <c r="R39" s="20" t="s">
        <v>481</v>
      </c>
      <c r="S39" s="18" t="s">
        <v>481</v>
      </c>
      <c r="T39" s="20" t="s">
        <v>481</v>
      </c>
      <c r="U39" s="18" t="n">
        <v>362.5240933</v>
      </c>
      <c r="V39" s="20" t="n">
        <v>11.92662976</v>
      </c>
    </row>
    <row r="40" spans="1:22">
      <c r="A40" s="15" t="s">
        <v>515</v>
      </c>
      <c r="B40" s="17" t="n">
        <v>14157</v>
      </c>
      <c r="C40" s="18">
        <f>(386.0/B40*100)</f>
        <v/>
      </c>
      <c r="D40" s="19" t="n">
        <v>13771</v>
      </c>
      <c r="E40" s="18" t="n">
        <v>426.66563862</v>
      </c>
      <c r="F40" s="20" t="n">
        <v>7.09751604</v>
      </c>
      <c r="G40" s="18" t="n">
        <v>462.10805008</v>
      </c>
      <c r="H40" s="20" t="n">
        <v>3.64836166</v>
      </c>
      <c r="I40" s="18" t="n">
        <v>503.7176119</v>
      </c>
      <c r="J40" s="20" t="n">
        <v>2.88343741</v>
      </c>
      <c r="K40" s="18" t="n">
        <v>532.56998466</v>
      </c>
      <c r="L40" s="20" t="n">
        <v>3.4879418</v>
      </c>
      <c r="M40" s="18" t="s">
        <v>481</v>
      </c>
      <c r="N40" s="20" t="s">
        <v>481</v>
      </c>
      <c r="O40" s="18" t="s">
        <v>481</v>
      </c>
      <c r="P40" s="20" t="s">
        <v>481</v>
      </c>
      <c r="Q40" s="18" t="s">
        <v>481</v>
      </c>
      <c r="R40" s="20" t="s">
        <v>481</v>
      </c>
      <c r="S40" s="18" t="s">
        <v>481</v>
      </c>
      <c r="T40" s="20" t="s">
        <v>481</v>
      </c>
      <c r="U40" s="18" t="n">
        <v>381.98665479</v>
      </c>
      <c r="V40" s="20" t="n">
        <v>6.69089695</v>
      </c>
    </row>
    <row r="41" spans="1:22">
      <c r="A41" s="15" t="s">
        <v>516</v>
      </c>
      <c r="B41" s="17" t="n">
        <v>5712</v>
      </c>
      <c r="C41" s="18">
        <f>(55.0/B41*100)</f>
        <v/>
      </c>
      <c r="D41" s="19" t="n">
        <v>5657</v>
      </c>
      <c r="E41" s="18" t="n">
        <v>427.17785895</v>
      </c>
      <c r="F41" s="20" t="n">
        <v>6.07865989</v>
      </c>
      <c r="G41" s="18" t="n">
        <v>461.13333427</v>
      </c>
      <c r="H41" s="20" t="n">
        <v>4.78547835</v>
      </c>
      <c r="I41" s="18" t="n">
        <v>509.76146112</v>
      </c>
      <c r="J41" s="20" t="n">
        <v>3.65002426</v>
      </c>
      <c r="K41" s="18" t="n">
        <v>532.72612714</v>
      </c>
      <c r="L41" s="20" t="n">
        <v>3.68592006</v>
      </c>
      <c r="M41" s="18" t="s">
        <v>481</v>
      </c>
      <c r="N41" s="20" t="s">
        <v>481</v>
      </c>
      <c r="O41" s="18" t="s">
        <v>481</v>
      </c>
      <c r="P41" s="20" t="s">
        <v>481</v>
      </c>
      <c r="Q41" s="18" t="n">
        <v>399.91015703</v>
      </c>
      <c r="R41" s="20" t="n">
        <v>16.72230739</v>
      </c>
      <c r="S41" s="18" t="s">
        <v>481</v>
      </c>
      <c r="T41" s="20" t="s">
        <v>481</v>
      </c>
      <c r="U41" s="18" t="n">
        <v>385.19310255</v>
      </c>
      <c r="V41" s="20" t="n">
        <v>11.67218743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327.23568243</v>
      </c>
      <c r="F45" s="20" t="n">
        <v>3.82412534</v>
      </c>
      <c r="G45" s="18" t="n">
        <v>337.7438006</v>
      </c>
      <c r="H45" s="20" t="n">
        <v>3.4437115</v>
      </c>
      <c r="I45" s="18" t="n">
        <v>355.7592869</v>
      </c>
      <c r="J45" s="20" t="n">
        <v>3.65961116</v>
      </c>
      <c r="K45" s="18" t="n">
        <v>369.81853441</v>
      </c>
      <c r="L45" s="20" t="n">
        <v>4.75171186</v>
      </c>
      <c r="M45" s="18" t="s">
        <v>481</v>
      </c>
      <c r="N45" s="20" t="s">
        <v>481</v>
      </c>
      <c r="O45" s="18" t="s">
        <v>481</v>
      </c>
      <c r="P45" s="20" t="s">
        <v>481</v>
      </c>
      <c r="Q45" s="18" t="s">
        <v>481</v>
      </c>
      <c r="R45" s="20" t="s">
        <v>481</v>
      </c>
      <c r="S45" s="18" t="n">
        <v>329.20883559</v>
      </c>
      <c r="T45" s="20" t="n">
        <v>21.18988629</v>
      </c>
      <c r="U45" s="18" t="n">
        <v>326.19004789</v>
      </c>
      <c r="V45" s="20" t="n">
        <v>6.11389513</v>
      </c>
    </row>
    <row r="46" spans="1:22">
      <c r="A46" s="15" t="s">
        <v>521</v>
      </c>
      <c r="B46" s="17" t="n">
        <v>23141</v>
      </c>
      <c r="C46" s="18">
        <f>(2121.0/B46*100)</f>
        <v/>
      </c>
      <c r="D46" s="19" t="n">
        <v>21020</v>
      </c>
      <c r="E46" s="18" t="n">
        <v>346.29004379</v>
      </c>
      <c r="F46" s="20" t="n">
        <v>5.03619665</v>
      </c>
      <c r="G46" s="18" t="n">
        <v>386.43295475</v>
      </c>
      <c r="H46" s="20" t="n">
        <v>3.80077155</v>
      </c>
      <c r="I46" s="18" t="n">
        <v>441.45696237</v>
      </c>
      <c r="J46" s="20" t="n">
        <v>3.09968543</v>
      </c>
      <c r="K46" s="18" t="n">
        <v>466.39828972</v>
      </c>
      <c r="L46" s="20" t="n">
        <v>4.74849641</v>
      </c>
      <c r="M46" s="18" t="s">
        <v>481</v>
      </c>
      <c r="N46" s="20" t="s">
        <v>481</v>
      </c>
      <c r="O46" s="18" t="s">
        <v>481</v>
      </c>
      <c r="P46" s="20" t="s">
        <v>481</v>
      </c>
      <c r="Q46" s="18" t="s">
        <v>481</v>
      </c>
      <c r="R46" s="20" t="s">
        <v>481</v>
      </c>
      <c r="S46" s="18" t="s">
        <v>481</v>
      </c>
      <c r="T46" s="20" t="s">
        <v>481</v>
      </c>
      <c r="U46" s="18" t="n">
        <v>371.21748295</v>
      </c>
      <c r="V46" s="20" t="n">
        <v>3.4314585</v>
      </c>
    </row>
    <row r="47" spans="1:22">
      <c r="A47" s="15" t="s">
        <v>522</v>
      </c>
      <c r="B47" s="17" t="n">
        <v>5928</v>
      </c>
      <c r="C47" s="18">
        <f>(347.0/B47*100)</f>
        <v/>
      </c>
      <c r="D47" s="19" t="n">
        <v>5581</v>
      </c>
      <c r="E47" s="18" t="n">
        <v>339.94545467</v>
      </c>
      <c r="F47" s="20" t="n">
        <v>7.53747557</v>
      </c>
      <c r="G47" s="18" t="n">
        <v>381.20316947</v>
      </c>
      <c r="H47" s="20" t="n">
        <v>6.21528044</v>
      </c>
      <c r="I47" s="18" t="n">
        <v>456.69321617</v>
      </c>
      <c r="J47" s="20" t="n">
        <v>4.43454305</v>
      </c>
      <c r="K47" s="18" t="n">
        <v>488.42125427</v>
      </c>
      <c r="L47" s="20" t="n">
        <v>4.63337456</v>
      </c>
      <c r="M47" s="18" t="s">
        <v>481</v>
      </c>
      <c r="N47" s="20" t="s">
        <v>481</v>
      </c>
      <c r="O47" s="18" t="s">
        <v>481</v>
      </c>
      <c r="P47" s="20" t="s">
        <v>481</v>
      </c>
      <c r="Q47" s="18" t="s">
        <v>481</v>
      </c>
      <c r="R47" s="20" t="s">
        <v>481</v>
      </c>
      <c r="S47" s="18" t="s">
        <v>481</v>
      </c>
      <c r="T47" s="20" t="s">
        <v>481</v>
      </c>
      <c r="U47" s="18" t="n">
        <v>333.03545333</v>
      </c>
      <c r="V47" s="20" t="n">
        <v>6.00051946</v>
      </c>
    </row>
    <row r="48" spans="1:22">
      <c r="A48" s="15" t="s">
        <v>523</v>
      </c>
      <c r="B48" s="17" t="n">
        <v>9841</v>
      </c>
      <c r="C48" s="18">
        <f>(8.0/B48*100)</f>
        <v/>
      </c>
      <c r="D48" s="19" t="n">
        <v>9833</v>
      </c>
      <c r="E48" s="18" t="n">
        <v>366.17340267</v>
      </c>
      <c r="F48" s="20" t="n">
        <v>8.93533365</v>
      </c>
      <c r="G48" s="18" t="n">
        <v>418.61418453</v>
      </c>
      <c r="H48" s="20" t="n">
        <v>7.47629099</v>
      </c>
      <c r="I48" s="18" t="n">
        <v>500.64533106</v>
      </c>
      <c r="J48" s="20" t="n">
        <v>4.82352233</v>
      </c>
      <c r="K48" s="18" t="n">
        <v>514.45306614</v>
      </c>
      <c r="L48" s="20" t="n">
        <v>5.61798948</v>
      </c>
      <c r="M48" s="18" t="s">
        <v>481</v>
      </c>
      <c r="N48" s="20" t="s">
        <v>481</v>
      </c>
      <c r="O48" s="18" t="s">
        <v>481</v>
      </c>
      <c r="P48" s="20" t="s">
        <v>481</v>
      </c>
      <c r="Q48" s="18" t="s">
        <v>481</v>
      </c>
      <c r="R48" s="20" t="s">
        <v>481</v>
      </c>
      <c r="S48" s="18" t="s">
        <v>481</v>
      </c>
      <c r="T48" s="20" t="s">
        <v>481</v>
      </c>
      <c r="U48" s="18" t="n">
        <v>414.47390263</v>
      </c>
      <c r="V48" s="20" t="n">
        <v>20.15895163</v>
      </c>
    </row>
    <row r="49" spans="1:22">
      <c r="A49" s="15" t="s">
        <v>524</v>
      </c>
      <c r="B49" s="17" t="n">
        <v>6349</v>
      </c>
      <c r="C49" s="18">
        <f>(56.0/B49*100)</f>
        <v/>
      </c>
      <c r="D49" s="19" t="n">
        <v>6293</v>
      </c>
      <c r="E49" s="18" t="n">
        <v>372.3500748</v>
      </c>
      <c r="F49" s="20" t="n">
        <v>4.52591111</v>
      </c>
      <c r="G49" s="18" t="n">
        <v>396.96465827</v>
      </c>
      <c r="H49" s="20" t="n">
        <v>3.73287358</v>
      </c>
      <c r="I49" s="18" t="n">
        <v>441.98173833</v>
      </c>
      <c r="J49" s="20" t="n">
        <v>3.49135595</v>
      </c>
      <c r="K49" s="18" t="n">
        <v>457.4305246</v>
      </c>
      <c r="L49" s="20" t="n">
        <v>3.67384847</v>
      </c>
      <c r="M49" s="18" t="s">
        <v>481</v>
      </c>
      <c r="N49" s="20" t="s">
        <v>481</v>
      </c>
      <c r="O49" s="18" t="s">
        <v>481</v>
      </c>
      <c r="P49" s="20" t="s">
        <v>481</v>
      </c>
      <c r="Q49" s="18" t="s">
        <v>481</v>
      </c>
      <c r="R49" s="20" t="s">
        <v>481</v>
      </c>
      <c r="S49" s="18" t="n">
        <v>362.06072477</v>
      </c>
      <c r="T49" s="20" t="n">
        <v>25.58482875</v>
      </c>
      <c r="U49" s="18" t="n">
        <v>341.31203041</v>
      </c>
      <c r="V49" s="20" t="n">
        <v>9.29537912</v>
      </c>
    </row>
    <row r="50" spans="1:22">
      <c r="A50" s="15" t="s">
        <v>525</v>
      </c>
      <c r="B50" s="17" t="n">
        <v>11795</v>
      </c>
      <c r="C50" s="18">
        <f>(344.0/B50*100)</f>
        <v/>
      </c>
      <c r="D50" s="19" t="n">
        <v>11451</v>
      </c>
      <c r="E50" s="18" t="n">
        <v>370.8946087</v>
      </c>
      <c r="F50" s="20" t="n">
        <v>4.00547613</v>
      </c>
      <c r="G50" s="18" t="n">
        <v>404.84308319</v>
      </c>
      <c r="H50" s="20" t="n">
        <v>3.27982296</v>
      </c>
      <c r="I50" s="18" t="n">
        <v>448.33087523</v>
      </c>
      <c r="J50" s="20" t="n">
        <v>3.2461602</v>
      </c>
      <c r="K50" s="18" t="n">
        <v>461.73888509</v>
      </c>
      <c r="L50" s="20" t="n">
        <v>3.76480532</v>
      </c>
      <c r="M50" s="18" t="s">
        <v>481</v>
      </c>
      <c r="N50" s="20" t="s">
        <v>481</v>
      </c>
      <c r="O50" s="18" t="s">
        <v>481</v>
      </c>
      <c r="P50" s="20" t="s">
        <v>481</v>
      </c>
      <c r="Q50" s="18" t="s">
        <v>481</v>
      </c>
      <c r="R50" s="20" t="s">
        <v>481</v>
      </c>
      <c r="S50" s="18" t="s">
        <v>481</v>
      </c>
      <c r="T50" s="20" t="s">
        <v>481</v>
      </c>
      <c r="U50" s="18" t="n">
        <v>354.82089868</v>
      </c>
      <c r="V50" s="20" t="n">
        <v>8.16827189</v>
      </c>
    </row>
    <row r="51" spans="1:22">
      <c r="A51" s="15" t="s">
        <v>526</v>
      </c>
      <c r="B51" s="17" t="n">
        <v>6866</v>
      </c>
      <c r="C51" s="18">
        <f>(114.0/B51*100)</f>
        <v/>
      </c>
      <c r="D51" s="19" t="n">
        <v>6752</v>
      </c>
      <c r="E51" s="18" t="n">
        <v>381.24631012</v>
      </c>
      <c r="F51" s="20" t="n">
        <v>5.60425291</v>
      </c>
      <c r="G51" s="18" t="n">
        <v>400.52515535</v>
      </c>
      <c r="H51" s="20" t="n">
        <v>3.43283363</v>
      </c>
      <c r="I51" s="18" t="n">
        <v>434.66627831</v>
      </c>
      <c r="J51" s="20" t="n">
        <v>3.37066324</v>
      </c>
      <c r="K51" s="18" t="n">
        <v>458.59921532</v>
      </c>
      <c r="L51" s="20" t="n">
        <v>3.4870648</v>
      </c>
      <c r="M51" s="18" t="s">
        <v>481</v>
      </c>
      <c r="N51" s="20" t="s">
        <v>481</v>
      </c>
      <c r="O51" s="18" t="s">
        <v>481</v>
      </c>
      <c r="P51" s="20" t="s">
        <v>481</v>
      </c>
      <c r="Q51" s="18" t="n">
        <v>427.96430568</v>
      </c>
      <c r="R51" s="20" t="n">
        <v>5.20460603</v>
      </c>
      <c r="S51" s="18" t="s">
        <v>481</v>
      </c>
      <c r="T51" s="20" t="s">
        <v>481</v>
      </c>
      <c r="U51" s="18" t="n">
        <v>386.68472481</v>
      </c>
      <c r="V51" s="20" t="n">
        <v>8.92971816</v>
      </c>
    </row>
    <row r="52" spans="1:22">
      <c r="A52" s="15" t="s">
        <v>527</v>
      </c>
      <c r="B52" s="17" t="n">
        <v>5809</v>
      </c>
      <c r="C52" s="18">
        <f>(106.0/B52*100)</f>
        <v/>
      </c>
      <c r="D52" s="19" t="n">
        <v>5703</v>
      </c>
      <c r="E52" s="18" t="n">
        <v>431.81612448</v>
      </c>
      <c r="F52" s="20" t="n">
        <v>6.2903859</v>
      </c>
      <c r="G52" s="18" t="n">
        <v>457.76664749</v>
      </c>
      <c r="H52" s="20" t="n">
        <v>3.7985226</v>
      </c>
      <c r="I52" s="18" t="n">
        <v>497.6368269</v>
      </c>
      <c r="J52" s="20" t="n">
        <v>2.86782415</v>
      </c>
      <c r="K52" s="18" t="n">
        <v>515.3569366</v>
      </c>
      <c r="L52" s="20" t="n">
        <v>3.44517459</v>
      </c>
      <c r="M52" s="18" t="s">
        <v>481</v>
      </c>
      <c r="N52" s="20" t="s">
        <v>481</v>
      </c>
      <c r="O52" s="18" t="s">
        <v>481</v>
      </c>
      <c r="P52" s="20" t="s">
        <v>481</v>
      </c>
      <c r="Q52" s="18" t="s">
        <v>481</v>
      </c>
      <c r="R52" s="20" t="s">
        <v>481</v>
      </c>
      <c r="S52" s="18" t="s">
        <v>481</v>
      </c>
      <c r="T52" s="20" t="s">
        <v>481</v>
      </c>
      <c r="U52" s="18" t="n">
        <v>391.12418358</v>
      </c>
      <c r="V52" s="20" t="n">
        <v>7.72291967</v>
      </c>
    </row>
    <row r="53" spans="1:22">
      <c r="A53" s="15" t="s">
        <v>528</v>
      </c>
      <c r="B53" s="17" t="n">
        <v>5571</v>
      </c>
      <c r="C53" s="18">
        <f>(112.0/B53*100)</f>
        <v/>
      </c>
      <c r="D53" s="19" t="n">
        <v>5459</v>
      </c>
      <c r="E53" s="18" t="n">
        <v>411.27085448</v>
      </c>
      <c r="F53" s="20" t="n">
        <v>4.24635168</v>
      </c>
      <c r="G53" s="18" t="n">
        <v>431.81813534</v>
      </c>
      <c r="H53" s="20" t="n">
        <v>3.32321724</v>
      </c>
      <c r="I53" s="18" t="n">
        <v>453.93506194</v>
      </c>
      <c r="J53" s="20" t="n">
        <v>2.61236208</v>
      </c>
      <c r="K53" s="18" t="n">
        <v>486.44546312</v>
      </c>
      <c r="L53" s="20" t="n">
        <v>3.89968964</v>
      </c>
      <c r="M53" s="18" t="s">
        <v>481</v>
      </c>
      <c r="N53" s="20" t="s">
        <v>481</v>
      </c>
      <c r="O53" s="18" t="s">
        <v>481</v>
      </c>
      <c r="P53" s="20" t="s">
        <v>481</v>
      </c>
      <c r="Q53" s="18" t="s">
        <v>481</v>
      </c>
      <c r="R53" s="20" t="s">
        <v>481</v>
      </c>
      <c r="S53" s="18" t="s">
        <v>481</v>
      </c>
      <c r="T53" s="20" t="s">
        <v>481</v>
      </c>
      <c r="U53" s="18" t="n">
        <v>345.28040759</v>
      </c>
      <c r="V53" s="20" t="n">
        <v>5.24513962</v>
      </c>
    </row>
    <row r="54" spans="1:22">
      <c r="A54" s="15" t="s">
        <v>529</v>
      </c>
      <c r="B54" s="17" t="n">
        <v>4740</v>
      </c>
      <c r="C54" s="18">
        <f>(428.0/B54*100)</f>
        <v/>
      </c>
      <c r="D54" s="19" t="n">
        <v>4312</v>
      </c>
      <c r="E54" s="18" t="n">
        <v>325.60339397</v>
      </c>
      <c r="F54" s="20" t="n">
        <v>5.33376604</v>
      </c>
      <c r="G54" s="18" t="n">
        <v>345.28680016</v>
      </c>
      <c r="H54" s="20" t="n">
        <v>3.98514662</v>
      </c>
      <c r="I54" s="18" t="n">
        <v>381.60378854</v>
      </c>
      <c r="J54" s="20" t="n">
        <v>4.48192654</v>
      </c>
      <c r="K54" s="18" t="n">
        <v>403.68310208</v>
      </c>
      <c r="L54" s="20" t="n">
        <v>4.53027382</v>
      </c>
      <c r="M54" s="18" t="s">
        <v>481</v>
      </c>
      <c r="N54" s="20" t="s">
        <v>481</v>
      </c>
      <c r="O54" s="18" t="s">
        <v>481</v>
      </c>
      <c r="P54" s="20" t="s">
        <v>481</v>
      </c>
      <c r="Q54" s="18" t="s">
        <v>481</v>
      </c>
      <c r="R54" s="20" t="s">
        <v>481</v>
      </c>
      <c r="S54" s="18" t="s">
        <v>481</v>
      </c>
      <c r="T54" s="20" t="s">
        <v>481</v>
      </c>
      <c r="U54" s="18" t="n">
        <v>302.13413179</v>
      </c>
      <c r="V54" s="20" t="n">
        <v>4.04382604</v>
      </c>
    </row>
    <row r="55" spans="1:22">
      <c r="A55" s="15" t="s">
        <v>530</v>
      </c>
      <c r="B55" s="17" t="n">
        <v>5316</v>
      </c>
      <c r="C55" s="18">
        <f>(22.0/B55*100)</f>
        <v/>
      </c>
      <c r="D55" s="19" t="n">
        <v>5294</v>
      </c>
      <c r="E55" s="18" t="n">
        <v>347.04992447</v>
      </c>
      <c r="F55" s="20" t="n">
        <v>6.18736843</v>
      </c>
      <c r="G55" s="18" t="n">
        <v>378.73324179</v>
      </c>
      <c r="H55" s="20" t="n">
        <v>4.12657651</v>
      </c>
      <c r="I55" s="18" t="n">
        <v>416.78823727</v>
      </c>
      <c r="J55" s="20" t="n">
        <v>3.02923348</v>
      </c>
      <c r="K55" s="18" t="n">
        <v>438.66871613</v>
      </c>
      <c r="L55" s="20" t="n">
        <v>4.15936857</v>
      </c>
      <c r="M55" s="18" t="s">
        <v>481</v>
      </c>
      <c r="N55" s="20" t="s">
        <v>481</v>
      </c>
      <c r="O55" s="18" t="s">
        <v>481</v>
      </c>
      <c r="P55" s="20" t="s">
        <v>481</v>
      </c>
      <c r="Q55" s="18" t="s">
        <v>481</v>
      </c>
      <c r="R55" s="20" t="s">
        <v>481</v>
      </c>
      <c r="S55" s="18" t="n">
        <v>303.15966687</v>
      </c>
      <c r="T55" s="20" t="n">
        <v>21.86497757</v>
      </c>
      <c r="U55" s="18" t="n">
        <v>299.09821794</v>
      </c>
      <c r="V55" s="20" t="n">
        <v>7.64782413</v>
      </c>
    </row>
    <row r="56" spans="1:22">
      <c r="A56" s="15" t="s">
        <v>531</v>
      </c>
      <c r="B56" s="17" t="n">
        <v>5359</v>
      </c>
      <c r="C56" s="18">
        <f>(77.0/B56*100)</f>
        <v/>
      </c>
      <c r="D56" s="19" t="n">
        <v>5282</v>
      </c>
      <c r="E56" s="18" t="n">
        <v>462.82956894</v>
      </c>
      <c r="F56" s="20" t="n">
        <v>6.76815953</v>
      </c>
      <c r="G56" s="18" t="n">
        <v>485.67293884</v>
      </c>
      <c r="H56" s="20" t="n">
        <v>5.34603024</v>
      </c>
      <c r="I56" s="18" t="n">
        <v>533.28707575</v>
      </c>
      <c r="J56" s="20" t="n">
        <v>2.66420748</v>
      </c>
      <c r="K56" s="18" t="n">
        <v>545.27576642</v>
      </c>
      <c r="L56" s="20" t="n">
        <v>3.51909103</v>
      </c>
      <c r="M56" s="18" t="s">
        <v>481</v>
      </c>
      <c r="N56" s="20" t="s">
        <v>481</v>
      </c>
      <c r="O56" s="18" t="s">
        <v>481</v>
      </c>
      <c r="P56" s="20" t="s">
        <v>481</v>
      </c>
      <c r="Q56" s="18" t="s">
        <v>481</v>
      </c>
      <c r="R56" s="20" t="s">
        <v>481</v>
      </c>
      <c r="S56" s="18" t="s">
        <v>481</v>
      </c>
      <c r="T56" s="20" t="s">
        <v>481</v>
      </c>
      <c r="U56" s="18" t="n">
        <v>437.86372765</v>
      </c>
      <c r="V56" s="20" t="n">
        <v>21.91274511</v>
      </c>
    </row>
    <row r="57" spans="1:22">
      <c r="A57" s="15" t="s">
        <v>532</v>
      </c>
      <c r="B57" s="17" t="n">
        <v>6513</v>
      </c>
      <c r="C57" s="18">
        <f>(0.0/B57*100)</f>
        <v/>
      </c>
      <c r="D57" s="19" t="n">
        <v>6513</v>
      </c>
      <c r="E57" s="18" t="n">
        <v>355.73000648</v>
      </c>
      <c r="F57" s="20" t="n">
        <v>5.10963743</v>
      </c>
      <c r="G57" s="18" t="n">
        <v>374.65279</v>
      </c>
      <c r="H57" s="20" t="n">
        <v>3.26622096</v>
      </c>
      <c r="I57" s="18" t="n">
        <v>414.23437221</v>
      </c>
      <c r="J57" s="20" t="n">
        <v>2.64556527</v>
      </c>
      <c r="K57" s="18" t="n">
        <v>426.86845879</v>
      </c>
      <c r="L57" s="20" t="n">
        <v>4.56171614</v>
      </c>
      <c r="M57" s="18" t="s">
        <v>481</v>
      </c>
      <c r="N57" s="20" t="s">
        <v>481</v>
      </c>
      <c r="O57" s="18" t="s">
        <v>481</v>
      </c>
      <c r="P57" s="20" t="s">
        <v>481</v>
      </c>
      <c r="Q57" s="18" t="s">
        <v>481</v>
      </c>
      <c r="R57" s="20" t="s">
        <v>481</v>
      </c>
      <c r="S57" s="18" t="n">
        <v>333.48360302</v>
      </c>
      <c r="T57" s="20" t="n">
        <v>28.17210931</v>
      </c>
      <c r="U57" s="18" t="n">
        <v>356.48350236</v>
      </c>
      <c r="V57" s="20" t="n">
        <v>9.05505683</v>
      </c>
    </row>
    <row r="58" spans="1:22">
      <c r="A58" s="15" t="s">
        <v>533</v>
      </c>
      <c r="B58" s="17" t="n">
        <v>7267</v>
      </c>
      <c r="C58" s="18">
        <f>(10.0/B58*100)</f>
        <v/>
      </c>
      <c r="D58" s="19" t="n">
        <v>7257</v>
      </c>
      <c r="E58" s="18" t="n">
        <v>362.78450858</v>
      </c>
      <c r="F58" s="20" t="n">
        <v>4.62519923</v>
      </c>
      <c r="G58" s="18" t="n">
        <v>377.59965055</v>
      </c>
      <c r="H58" s="20" t="n">
        <v>4.03299596</v>
      </c>
      <c r="I58" s="18" t="n">
        <v>410.69967802</v>
      </c>
      <c r="J58" s="20" t="n">
        <v>3.15817033</v>
      </c>
      <c r="K58" s="18" t="n">
        <v>449.13687582</v>
      </c>
      <c r="L58" s="20" t="n">
        <v>2.96330136</v>
      </c>
      <c r="M58" s="18" t="s">
        <v>481</v>
      </c>
      <c r="N58" s="20" t="s">
        <v>481</v>
      </c>
      <c r="O58" s="18" t="s">
        <v>481</v>
      </c>
      <c r="P58" s="20" t="s">
        <v>481</v>
      </c>
      <c r="Q58" s="18" t="s">
        <v>481</v>
      </c>
      <c r="R58" s="20" t="s">
        <v>481</v>
      </c>
      <c r="S58" s="18" t="n">
        <v>311.29396161</v>
      </c>
      <c r="T58" s="20" t="n">
        <v>14.36086857</v>
      </c>
      <c r="U58" s="18" t="n">
        <v>308.17485642</v>
      </c>
      <c r="V58" s="20" t="n">
        <v>12.94443476</v>
      </c>
    </row>
    <row r="59" spans="1:22">
      <c r="A59" s="15" t="s">
        <v>534</v>
      </c>
      <c r="B59" s="17" t="n">
        <v>4826</v>
      </c>
      <c r="C59" s="18">
        <f>(26.0/B59*100)</f>
        <v/>
      </c>
      <c r="D59" s="19" t="n">
        <v>4800</v>
      </c>
      <c r="E59" s="18" t="n">
        <v>307.67813537</v>
      </c>
      <c r="F59" s="20" t="n">
        <v>3.89383551</v>
      </c>
      <c r="G59" s="18" t="n">
        <v>328.65893844</v>
      </c>
      <c r="H59" s="20" t="n">
        <v>3.10324288</v>
      </c>
      <c r="I59" s="18" t="n">
        <v>360.47116937</v>
      </c>
      <c r="J59" s="20" t="n">
        <v>2.835794</v>
      </c>
      <c r="K59" s="18" t="n">
        <v>380.41481958</v>
      </c>
      <c r="L59" s="20" t="n">
        <v>2.80488274</v>
      </c>
      <c r="M59" s="18" t="s">
        <v>481</v>
      </c>
      <c r="N59" s="20" t="s">
        <v>481</v>
      </c>
      <c r="O59" s="18" t="s">
        <v>481</v>
      </c>
      <c r="P59" s="20" t="s">
        <v>481</v>
      </c>
      <c r="Q59" s="18" t="s">
        <v>481</v>
      </c>
      <c r="R59" s="20" t="s">
        <v>481</v>
      </c>
      <c r="S59" s="18" t="n">
        <v>257.68153783</v>
      </c>
      <c r="T59" s="20" t="n">
        <v>14.028</v>
      </c>
      <c r="U59" s="18" t="n">
        <v>274.70228122</v>
      </c>
      <c r="V59" s="20" t="n">
        <v>7.39694939</v>
      </c>
    </row>
    <row r="60" spans="1:22">
      <c r="A60" s="15" t="s">
        <v>535</v>
      </c>
      <c r="B60" s="17" t="n">
        <v>4546</v>
      </c>
      <c r="C60" s="18">
        <f>(15.0/B60*100)</f>
        <v/>
      </c>
      <c r="D60" s="19" t="n">
        <v>4531</v>
      </c>
      <c r="E60" s="18" t="n">
        <v>316.77701237</v>
      </c>
      <c r="F60" s="20" t="n">
        <v>7.06784327</v>
      </c>
      <c r="G60" s="18" t="n">
        <v>326.50304903</v>
      </c>
      <c r="H60" s="20" t="n">
        <v>5.01199323</v>
      </c>
      <c r="I60" s="18" t="n">
        <v>348.95403966</v>
      </c>
      <c r="J60" s="20" t="n">
        <v>6.06764362</v>
      </c>
      <c r="K60" s="18" t="n">
        <v>378.68878593</v>
      </c>
      <c r="L60" s="20" t="n">
        <v>7.00519248</v>
      </c>
      <c r="M60" s="18" t="s">
        <v>481</v>
      </c>
      <c r="N60" s="20" t="s">
        <v>481</v>
      </c>
      <c r="O60" s="18" t="s">
        <v>481</v>
      </c>
      <c r="P60" s="20" t="s">
        <v>481</v>
      </c>
      <c r="Q60" s="18" t="s">
        <v>481</v>
      </c>
      <c r="R60" s="20" t="s">
        <v>481</v>
      </c>
      <c r="S60" s="18" t="n">
        <v>253.33329751</v>
      </c>
      <c r="T60" s="20" t="n">
        <v>19.27771187</v>
      </c>
      <c r="U60" s="18" t="n">
        <v>304.6652026</v>
      </c>
      <c r="V60" s="20" t="n">
        <v>7.77202266</v>
      </c>
    </row>
    <row r="61" spans="1:22">
      <c r="A61" s="15" t="s">
        <v>536</v>
      </c>
      <c r="B61" s="17" t="n">
        <v>6525</v>
      </c>
      <c r="C61" s="18">
        <f>(166.0/B61*100)</f>
        <v/>
      </c>
      <c r="D61" s="19" t="n">
        <v>6359</v>
      </c>
      <c r="E61" s="18" t="n">
        <v>407.77423839</v>
      </c>
      <c r="F61" s="20" t="n">
        <v>7.39101729</v>
      </c>
      <c r="G61" s="18" t="n">
        <v>434.79785468</v>
      </c>
      <c r="H61" s="20" t="n">
        <v>4.37017218</v>
      </c>
      <c r="I61" s="18" t="n">
        <v>476.54650576</v>
      </c>
      <c r="J61" s="20" t="n">
        <v>3.08090966</v>
      </c>
      <c r="K61" s="18" t="n">
        <v>502.33242724</v>
      </c>
      <c r="L61" s="20" t="n">
        <v>2.76646511</v>
      </c>
      <c r="M61" s="18" t="s">
        <v>481</v>
      </c>
      <c r="N61" s="20" t="s">
        <v>481</v>
      </c>
      <c r="O61" s="18" t="s">
        <v>481</v>
      </c>
      <c r="P61" s="20" t="s">
        <v>481</v>
      </c>
      <c r="Q61" s="18" t="s">
        <v>481</v>
      </c>
      <c r="R61" s="20" t="s">
        <v>481</v>
      </c>
      <c r="S61" s="18" t="s">
        <v>481</v>
      </c>
      <c r="T61" s="20" t="s">
        <v>481</v>
      </c>
      <c r="U61" s="18" t="n">
        <v>365.46721097</v>
      </c>
      <c r="V61" s="20" t="n">
        <v>8.21357401</v>
      </c>
    </row>
    <row r="62" spans="1:22">
      <c r="A62" s="15" t="s">
        <v>537</v>
      </c>
      <c r="B62" s="17" t="n">
        <v>4476</v>
      </c>
      <c r="C62" s="18">
        <f>(3.0/B62*100)</f>
        <v/>
      </c>
      <c r="D62" s="19" t="n">
        <v>4473</v>
      </c>
      <c r="E62" s="18" t="n">
        <v>419.00834431</v>
      </c>
      <c r="F62" s="20" t="n">
        <v>8.449301800000001</v>
      </c>
      <c r="G62" s="18" t="n">
        <v>455.06692069</v>
      </c>
      <c r="H62" s="20" t="n">
        <v>3.88730893</v>
      </c>
      <c r="I62" s="18" t="n">
        <v>515.19115645</v>
      </c>
      <c r="J62" s="20" t="n">
        <v>1.74470416</v>
      </c>
      <c r="K62" s="18" t="n">
        <v>530.47575705</v>
      </c>
      <c r="L62" s="20" t="n">
        <v>2.2822064</v>
      </c>
      <c r="M62" s="18" t="s">
        <v>481</v>
      </c>
      <c r="N62" s="20" t="s">
        <v>481</v>
      </c>
      <c r="O62" s="18" t="s">
        <v>481</v>
      </c>
      <c r="P62" s="20" t="s">
        <v>481</v>
      </c>
      <c r="Q62" s="18" t="s">
        <v>481</v>
      </c>
      <c r="R62" s="20" t="s">
        <v>481</v>
      </c>
      <c r="S62" s="18" t="s">
        <v>481</v>
      </c>
      <c r="T62" s="20" t="s">
        <v>481</v>
      </c>
      <c r="U62" s="18" t="n">
        <v>429.54474775</v>
      </c>
      <c r="V62" s="20" t="n">
        <v>16.65392054</v>
      </c>
    </row>
    <row r="63" spans="1:22">
      <c r="A63" s="15" t="s">
        <v>538</v>
      </c>
      <c r="B63" s="17" t="n">
        <v>5324</v>
      </c>
      <c r="C63" s="18">
        <f>(13.0/B63*100)</f>
        <v/>
      </c>
      <c r="D63" s="19" t="n">
        <v>5311</v>
      </c>
      <c r="E63" s="18" t="n">
        <v>296.81818552</v>
      </c>
      <c r="F63" s="20" t="n">
        <v>4.41966067</v>
      </c>
      <c r="G63" s="18" t="n">
        <v>324.33070019</v>
      </c>
      <c r="H63" s="20" t="n">
        <v>3.10858393</v>
      </c>
      <c r="I63" s="18" t="n">
        <v>367.14039433</v>
      </c>
      <c r="J63" s="20" t="n">
        <v>3.40781605</v>
      </c>
      <c r="K63" s="18" t="n">
        <v>399.56973569</v>
      </c>
      <c r="L63" s="20" t="n">
        <v>2.78087084</v>
      </c>
      <c r="M63" s="18" t="s">
        <v>481</v>
      </c>
      <c r="N63" s="20" t="s">
        <v>481</v>
      </c>
      <c r="O63" s="18" t="s">
        <v>481</v>
      </c>
      <c r="P63" s="20" t="s">
        <v>481</v>
      </c>
      <c r="Q63" s="18" t="s">
        <v>481</v>
      </c>
      <c r="R63" s="20" t="s">
        <v>481</v>
      </c>
      <c r="S63" s="18" t="n">
        <v>282.33882727</v>
      </c>
      <c r="T63" s="20" t="n">
        <v>48.33149956</v>
      </c>
      <c r="U63" s="18" t="n">
        <v>288.78823817</v>
      </c>
      <c r="V63" s="20" t="n">
        <v>6.5100308</v>
      </c>
    </row>
    <row r="64" spans="1:22">
      <c r="A64" s="15" t="s">
        <v>539</v>
      </c>
      <c r="B64" s="17" t="n">
        <v>3634</v>
      </c>
      <c r="C64" s="18">
        <f>(3.0/B64*100)</f>
        <v/>
      </c>
      <c r="D64" s="19" t="n">
        <v>3631</v>
      </c>
      <c r="E64" s="18" t="n">
        <v>342.00662979</v>
      </c>
      <c r="F64" s="20" t="n">
        <v>7.84584177</v>
      </c>
      <c r="G64" s="18" t="n">
        <v>378.60911684</v>
      </c>
      <c r="H64" s="20" t="n">
        <v>5.25298419</v>
      </c>
      <c r="I64" s="18" t="n">
        <v>453.39772648</v>
      </c>
      <c r="J64" s="20" t="n">
        <v>3.56525963</v>
      </c>
      <c r="K64" s="18" t="n">
        <v>498.33590316</v>
      </c>
      <c r="L64" s="20" t="n">
        <v>2.73571775</v>
      </c>
      <c r="M64" s="18" t="s">
        <v>481</v>
      </c>
      <c r="N64" s="20" t="s">
        <v>481</v>
      </c>
      <c r="O64" s="18" t="s">
        <v>481</v>
      </c>
      <c r="P64" s="20" t="s">
        <v>481</v>
      </c>
      <c r="Q64" s="18" t="s">
        <v>481</v>
      </c>
      <c r="R64" s="20" t="s">
        <v>481</v>
      </c>
      <c r="S64" s="18" t="n">
        <v>331.7234669</v>
      </c>
      <c r="T64" s="20" t="n">
        <v>37.21761112</v>
      </c>
      <c r="U64" s="18" t="n">
        <v>280.20298858</v>
      </c>
      <c r="V64" s="20" t="n">
        <v>9.038339410000001</v>
      </c>
    </row>
    <row r="65" spans="1:22">
      <c r="A65" s="15" t="s">
        <v>540</v>
      </c>
      <c r="B65" s="17" t="n">
        <v>5325</v>
      </c>
      <c r="C65" s="18">
        <f>(14.0/B65*100)</f>
        <v/>
      </c>
      <c r="D65" s="19" t="n">
        <v>5311</v>
      </c>
      <c r="E65" s="18" t="n">
        <v>334.74571471</v>
      </c>
      <c r="F65" s="20" t="n">
        <v>7.8482465</v>
      </c>
      <c r="G65" s="18" t="n">
        <v>362.3273199</v>
      </c>
      <c r="H65" s="20" t="n">
        <v>3.77091995</v>
      </c>
      <c r="I65" s="18" t="n">
        <v>418.36691724</v>
      </c>
      <c r="J65" s="20" t="n">
        <v>3.35986133</v>
      </c>
      <c r="K65" s="18" t="n">
        <v>446.43957694</v>
      </c>
      <c r="L65" s="20" t="n">
        <v>3.3151956</v>
      </c>
      <c r="M65" s="18" t="s">
        <v>481</v>
      </c>
      <c r="N65" s="20" t="s">
        <v>481</v>
      </c>
      <c r="O65" s="18" t="s">
        <v>481</v>
      </c>
      <c r="P65" s="20" t="s">
        <v>481</v>
      </c>
      <c r="Q65" s="18" t="n">
        <v>259.34982043</v>
      </c>
      <c r="R65" s="20" t="n">
        <v>31.99968834</v>
      </c>
      <c r="S65" s="18" t="s">
        <v>481</v>
      </c>
      <c r="T65" s="20" t="s">
        <v>481</v>
      </c>
      <c r="U65" s="18" t="n">
        <v>306.89425937</v>
      </c>
      <c r="V65" s="20" t="n">
        <v>7.38083999</v>
      </c>
    </row>
    <row r="66" spans="1:22">
      <c r="A66" s="15" t="s">
        <v>541</v>
      </c>
      <c r="B66" s="17" t="n">
        <v>5665</v>
      </c>
      <c r="C66" s="18">
        <f>(89.0/B66*100)</f>
        <v/>
      </c>
      <c r="D66" s="19" t="n">
        <v>5576</v>
      </c>
      <c r="E66" s="18" t="n">
        <v>381.45373013</v>
      </c>
      <c r="F66" s="20" t="n">
        <v>4.64523986</v>
      </c>
      <c r="G66" s="18" t="n">
        <v>416.77694549</v>
      </c>
      <c r="H66" s="20" t="n">
        <v>2.54453452</v>
      </c>
      <c r="I66" s="18" t="n">
        <v>446.64843959</v>
      </c>
      <c r="J66" s="20" t="n">
        <v>2.39693996</v>
      </c>
      <c r="K66" s="18" t="n">
        <v>467.3584073</v>
      </c>
      <c r="L66" s="20" t="n">
        <v>2.79712421</v>
      </c>
      <c r="M66" s="18" t="s">
        <v>481</v>
      </c>
      <c r="N66" s="20" t="s">
        <v>481</v>
      </c>
      <c r="O66" s="18" t="s">
        <v>481</v>
      </c>
      <c r="P66" s="20" t="s">
        <v>481</v>
      </c>
      <c r="Q66" s="18" t="s">
        <v>481</v>
      </c>
      <c r="R66" s="20" t="s">
        <v>481</v>
      </c>
      <c r="S66" s="18" t="s">
        <v>481</v>
      </c>
      <c r="T66" s="20" t="s">
        <v>481</v>
      </c>
      <c r="U66" s="18" t="n">
        <v>347.12780781</v>
      </c>
      <c r="V66" s="20" t="n">
        <v>3.28907714</v>
      </c>
    </row>
    <row r="67" spans="1:22">
      <c r="A67" s="15" t="s">
        <v>542</v>
      </c>
      <c r="B67" s="17" t="n">
        <v>6971</v>
      </c>
      <c r="C67" s="18">
        <f>(820.0/B67*100)</f>
        <v/>
      </c>
      <c r="D67" s="19" t="n">
        <v>6151</v>
      </c>
      <c r="E67" s="18" t="n">
        <v>344.10037713</v>
      </c>
      <c r="F67" s="20" t="n">
        <v>7.16374619</v>
      </c>
      <c r="G67" s="18" t="n">
        <v>383.21482105</v>
      </c>
      <c r="H67" s="20" t="n">
        <v>4.03160259</v>
      </c>
      <c r="I67" s="18" t="n">
        <v>416.77276345</v>
      </c>
      <c r="J67" s="20" t="n">
        <v>3.34285625</v>
      </c>
      <c r="K67" s="18" t="n">
        <v>428.59847797</v>
      </c>
      <c r="L67" s="20" t="n">
        <v>3.55202748</v>
      </c>
      <c r="M67" s="18" t="s">
        <v>481</v>
      </c>
      <c r="N67" s="20" t="s">
        <v>481</v>
      </c>
      <c r="O67" s="18" t="s">
        <v>481</v>
      </c>
      <c r="P67" s="20" t="s">
        <v>481</v>
      </c>
      <c r="Q67" s="18" t="s">
        <v>481</v>
      </c>
      <c r="R67" s="20" t="s">
        <v>481</v>
      </c>
      <c r="S67" s="18" t="s">
        <v>481</v>
      </c>
      <c r="T67" s="20" t="s">
        <v>481</v>
      </c>
      <c r="U67" s="18" t="n">
        <v>318.68980223</v>
      </c>
      <c r="V67" s="20" t="n">
        <v>8.14375516</v>
      </c>
    </row>
    <row r="68" spans="1:22">
      <c r="A68" s="15" t="s">
        <v>543</v>
      </c>
      <c r="B68" s="17" t="n">
        <v>12083</v>
      </c>
      <c r="C68" s="18">
        <f>(31.0/B68*100)</f>
        <v/>
      </c>
      <c r="D68" s="19" t="n">
        <v>12052</v>
      </c>
      <c r="E68" s="18" t="n">
        <v>347.47633629</v>
      </c>
      <c r="F68" s="20" t="n">
        <v>3.04789126</v>
      </c>
      <c r="G68" s="18" t="n">
        <v>369.19817903</v>
      </c>
      <c r="H68" s="20" t="n">
        <v>2.42556497</v>
      </c>
      <c r="I68" s="18" t="n">
        <v>415.95804467</v>
      </c>
      <c r="J68" s="20" t="n">
        <v>2.06232766</v>
      </c>
      <c r="K68" s="18" t="n">
        <v>468.7489346</v>
      </c>
      <c r="L68" s="20" t="n">
        <v>2.09660803</v>
      </c>
      <c r="M68" s="18" t="s">
        <v>481</v>
      </c>
      <c r="N68" s="20" t="s">
        <v>481</v>
      </c>
      <c r="O68" s="18" t="s">
        <v>481</v>
      </c>
      <c r="P68" s="20" t="s">
        <v>481</v>
      </c>
      <c r="Q68" s="18" t="s">
        <v>481</v>
      </c>
      <c r="R68" s="20" t="s">
        <v>481</v>
      </c>
      <c r="S68" s="18" t="s">
        <v>481</v>
      </c>
      <c r="T68" s="20" t="s">
        <v>481</v>
      </c>
      <c r="U68" s="18" t="n">
        <v>312.73445428</v>
      </c>
      <c r="V68" s="20" t="n">
        <v>2.48734656</v>
      </c>
    </row>
    <row r="69" spans="1:22">
      <c r="A69" s="15" t="s">
        <v>544</v>
      </c>
      <c r="B69" s="17" t="n">
        <v>4876</v>
      </c>
      <c r="C69" s="18">
        <f>(0.0/B69*100)</f>
        <v/>
      </c>
      <c r="D69" s="19" t="n">
        <v>4876</v>
      </c>
      <c r="E69" s="18" t="n">
        <v>372.33966917</v>
      </c>
      <c r="F69" s="20" t="n">
        <v>6.992248</v>
      </c>
      <c r="G69" s="18" t="n">
        <v>400.56882372</v>
      </c>
      <c r="H69" s="20" t="n">
        <v>5.19989463</v>
      </c>
      <c r="I69" s="18" t="n">
        <v>444.09477706</v>
      </c>
      <c r="J69" s="20" t="n">
        <v>4.17306876</v>
      </c>
      <c r="K69" s="18" t="n">
        <v>464.90793465</v>
      </c>
      <c r="L69" s="20" t="n">
        <v>4.32556315</v>
      </c>
      <c r="M69" s="18" t="s">
        <v>481</v>
      </c>
      <c r="N69" s="20" t="s">
        <v>481</v>
      </c>
      <c r="O69" s="18" t="s">
        <v>481</v>
      </c>
      <c r="P69" s="20" t="s">
        <v>481</v>
      </c>
      <c r="Q69" s="18" t="s">
        <v>481</v>
      </c>
      <c r="R69" s="20" t="s">
        <v>481</v>
      </c>
      <c r="S69" s="18" t="s">
        <v>481</v>
      </c>
      <c r="T69" s="20" t="s">
        <v>481</v>
      </c>
      <c r="U69" s="18" t="n">
        <v>344.79196223</v>
      </c>
      <c r="V69" s="20" t="n">
        <v>27.80927014</v>
      </c>
    </row>
    <row r="70" spans="1:22">
      <c r="A70" s="15" t="s">
        <v>545</v>
      </c>
      <c r="B70" s="17" t="n">
        <v>6036</v>
      </c>
      <c r="C70" s="18">
        <f>(223.0/B70*100)</f>
        <v/>
      </c>
      <c r="D70" s="19" t="n">
        <v>5813</v>
      </c>
      <c r="E70" s="18" t="n">
        <v>412.25948667</v>
      </c>
      <c r="F70" s="20" t="n">
        <v>6.91865714</v>
      </c>
      <c r="G70" s="18" t="n">
        <v>448.46854257</v>
      </c>
      <c r="H70" s="20" t="n">
        <v>7.60436288</v>
      </c>
      <c r="I70" s="18" t="n">
        <v>499.12037685</v>
      </c>
      <c r="J70" s="20" t="n">
        <v>3.6342253</v>
      </c>
      <c r="K70" s="18" t="n">
        <v>515.23747059</v>
      </c>
      <c r="L70" s="20" t="n">
        <v>2.64582311</v>
      </c>
      <c r="M70" s="18" t="s">
        <v>481</v>
      </c>
      <c r="N70" s="20" t="s">
        <v>481</v>
      </c>
      <c r="O70" s="18" t="s">
        <v>481</v>
      </c>
      <c r="P70" s="20" t="s">
        <v>481</v>
      </c>
      <c r="Q70" s="18" t="s">
        <v>481</v>
      </c>
      <c r="R70" s="20" t="s">
        <v>481</v>
      </c>
      <c r="S70" s="18" t="s">
        <v>481</v>
      </c>
      <c r="T70" s="20" t="s">
        <v>481</v>
      </c>
      <c r="U70" s="18" t="n">
        <v>424.98627624</v>
      </c>
      <c r="V70" s="20" t="n">
        <v>8.905514009999999</v>
      </c>
    </row>
    <row r="71" spans="1:22">
      <c r="A71" s="15" t="s">
        <v>546</v>
      </c>
      <c r="B71" s="17" t="n">
        <v>6115</v>
      </c>
      <c r="C71" s="18">
        <f>(35.0/B71*100)</f>
        <v/>
      </c>
      <c r="D71" s="19" t="n">
        <v>6080</v>
      </c>
      <c r="E71" s="18" t="n">
        <v>411.91147625</v>
      </c>
      <c r="F71" s="20" t="n">
        <v>7.01655839</v>
      </c>
      <c r="G71" s="18" t="n">
        <v>452.46798536</v>
      </c>
      <c r="H71" s="20" t="n">
        <v>4.81401565</v>
      </c>
      <c r="I71" s="18" t="n">
        <v>530.02542481</v>
      </c>
      <c r="J71" s="20" t="n">
        <v>2.19906324</v>
      </c>
      <c r="K71" s="18" t="n">
        <v>561.95213956</v>
      </c>
      <c r="L71" s="20" t="n">
        <v>2.20956928</v>
      </c>
      <c r="M71" s="18" t="s">
        <v>481</v>
      </c>
      <c r="N71" s="20" t="s">
        <v>481</v>
      </c>
      <c r="O71" s="18" t="s">
        <v>481</v>
      </c>
      <c r="P71" s="20" t="s">
        <v>481</v>
      </c>
      <c r="Q71" s="18" t="s">
        <v>481</v>
      </c>
      <c r="R71" s="20" t="s">
        <v>481</v>
      </c>
      <c r="S71" s="18" t="s">
        <v>481</v>
      </c>
      <c r="T71" s="20" t="s">
        <v>481</v>
      </c>
      <c r="U71" s="18" t="n">
        <v>405.53693885</v>
      </c>
      <c r="V71" s="20" t="n">
        <v>16.2027444</v>
      </c>
    </row>
    <row r="72" spans="1:22">
      <c r="A72" s="15" t="s">
        <v>547</v>
      </c>
      <c r="B72" s="17" t="n">
        <v>7708</v>
      </c>
      <c r="C72" s="18">
        <f>(5.0/B72*100)</f>
        <v/>
      </c>
      <c r="D72" s="19" t="n">
        <v>7703</v>
      </c>
      <c r="E72" s="18" t="n">
        <v>353.12996689</v>
      </c>
      <c r="F72" s="20" t="n">
        <v>8.31872721</v>
      </c>
      <c r="G72" s="18" t="n">
        <v>418.06743061</v>
      </c>
      <c r="H72" s="20" t="n">
        <v>5.02855244</v>
      </c>
      <c r="I72" s="18" t="n">
        <v>505.63295061</v>
      </c>
      <c r="J72" s="20" t="n">
        <v>2.5970682</v>
      </c>
      <c r="K72" s="18" t="n">
        <v>517.16888427</v>
      </c>
      <c r="L72" s="20" t="n">
        <v>3.11316823</v>
      </c>
      <c r="M72" s="18" t="s">
        <v>481</v>
      </c>
      <c r="N72" s="20" t="s">
        <v>481</v>
      </c>
      <c r="O72" s="18" t="s">
        <v>481</v>
      </c>
      <c r="P72" s="20" t="s">
        <v>481</v>
      </c>
      <c r="Q72" s="18" t="s">
        <v>481</v>
      </c>
      <c r="R72" s="20" t="s">
        <v>481</v>
      </c>
      <c r="S72" s="18" t="s">
        <v>481</v>
      </c>
      <c r="T72" s="20" t="s">
        <v>481</v>
      </c>
      <c r="U72" s="18" t="n">
        <v>401.23631654</v>
      </c>
      <c r="V72" s="20" t="n">
        <v>21.04886619</v>
      </c>
    </row>
    <row r="73" spans="1:22">
      <c r="A73" s="15" t="s">
        <v>548</v>
      </c>
      <c r="B73" s="17" t="n">
        <v>8249</v>
      </c>
      <c r="C73" s="18">
        <f>(193.0/B73*100)</f>
        <v/>
      </c>
      <c r="D73" s="19" t="n">
        <v>8056</v>
      </c>
      <c r="E73" s="18" t="n">
        <v>383.04957538</v>
      </c>
      <c r="F73" s="20" t="n">
        <v>4.93457258</v>
      </c>
      <c r="G73" s="18" t="n">
        <v>405.44169127</v>
      </c>
      <c r="H73" s="20" t="n">
        <v>3.74263994</v>
      </c>
      <c r="I73" s="18" t="n">
        <v>415.54153697</v>
      </c>
      <c r="J73" s="20" t="n">
        <v>3.79749344</v>
      </c>
      <c r="K73" s="18" t="n">
        <v>429.72473917</v>
      </c>
      <c r="L73" s="20" t="n">
        <v>4.65052166</v>
      </c>
      <c r="M73" s="18" t="s">
        <v>481</v>
      </c>
      <c r="N73" s="20" t="s">
        <v>481</v>
      </c>
      <c r="O73" s="18" t="s">
        <v>481</v>
      </c>
      <c r="P73" s="20" t="s">
        <v>481</v>
      </c>
      <c r="Q73" s="18" t="s">
        <v>481</v>
      </c>
      <c r="R73" s="20" t="s">
        <v>481</v>
      </c>
      <c r="S73" s="18" t="s">
        <v>481</v>
      </c>
      <c r="T73" s="20" t="s">
        <v>481</v>
      </c>
      <c r="U73" s="18" t="n">
        <v>350.867821</v>
      </c>
      <c r="V73" s="20" t="n">
        <v>7.15906669</v>
      </c>
    </row>
    <row r="74" spans="1:22">
      <c r="A74" s="15" t="s">
        <v>549</v>
      </c>
      <c r="B74" s="17" t="n">
        <v>4692</v>
      </c>
      <c r="C74" s="18">
        <f>(82.0/B74*100)</f>
        <v/>
      </c>
      <c r="D74" s="19" t="n">
        <v>4610</v>
      </c>
      <c r="E74" s="18" t="n">
        <v>352.04415971</v>
      </c>
      <c r="F74" s="20" t="n">
        <v>5.27358162</v>
      </c>
      <c r="G74" s="18" t="n">
        <v>372.00901612</v>
      </c>
      <c r="H74" s="20" t="n">
        <v>5.27286442</v>
      </c>
      <c r="I74" s="18" t="n">
        <v>422.91746488</v>
      </c>
      <c r="J74" s="20" t="n">
        <v>3.48888981</v>
      </c>
      <c r="K74" s="18" t="n">
        <v>478.53518118</v>
      </c>
      <c r="L74" s="20" t="n">
        <v>2.29938542</v>
      </c>
      <c r="M74" s="18" t="s">
        <v>481</v>
      </c>
      <c r="N74" s="20" t="s">
        <v>481</v>
      </c>
      <c r="O74" s="18" t="s">
        <v>481</v>
      </c>
      <c r="P74" s="20" t="s">
        <v>481</v>
      </c>
      <c r="Q74" s="18" t="n">
        <v>443.4721</v>
      </c>
      <c r="R74" s="20" t="n">
        <v>46.44669368</v>
      </c>
      <c r="S74" s="18" t="n">
        <v>331.52121602</v>
      </c>
      <c r="T74" s="20" t="n">
        <v>24.45780121</v>
      </c>
      <c r="U74" s="18" t="n">
        <v>333.86660376</v>
      </c>
      <c r="V74" s="20" t="n">
        <v>5.82268304</v>
      </c>
    </row>
    <row r="75" spans="1:22">
      <c r="A75" s="15" t="s">
        <v>550</v>
      </c>
      <c r="B75" s="17" t="n">
        <v>5375</v>
      </c>
      <c r="C75" s="18">
        <f>(294.0/B75*100)</f>
        <v/>
      </c>
      <c r="D75" s="19" t="n">
        <v>5081</v>
      </c>
      <c r="E75" s="18" t="n">
        <v>330.30243134</v>
      </c>
      <c r="F75" s="20" t="n">
        <v>4.98219358</v>
      </c>
      <c r="G75" s="18" t="n">
        <v>347.08287464</v>
      </c>
      <c r="H75" s="20" t="n">
        <v>4.70990738</v>
      </c>
      <c r="I75" s="18" t="n">
        <v>377.78858453</v>
      </c>
      <c r="J75" s="20" t="n">
        <v>3.55219418</v>
      </c>
      <c r="K75" s="18" t="n">
        <v>397.20769423</v>
      </c>
      <c r="L75" s="20" t="n">
        <v>3.88981763</v>
      </c>
      <c r="M75" s="18" t="s">
        <v>481</v>
      </c>
      <c r="N75" s="20" t="s">
        <v>481</v>
      </c>
      <c r="O75" s="18" t="s">
        <v>481</v>
      </c>
      <c r="P75" s="20" t="s">
        <v>481</v>
      </c>
      <c r="Q75" s="18" t="s">
        <v>481</v>
      </c>
      <c r="R75" s="20" t="s">
        <v>481</v>
      </c>
      <c r="S75" s="18" t="s">
        <v>481</v>
      </c>
      <c r="T75" s="20" t="s">
        <v>481</v>
      </c>
      <c r="U75" s="18" t="n">
        <v>318.40181018</v>
      </c>
      <c r="V75" s="20" t="n">
        <v>5.24832552</v>
      </c>
    </row>
    <row r="76" spans="1:22">
      <c r="A76" s="15" t="s">
        <v>551</v>
      </c>
      <c r="B76" s="17" t="n">
        <v>14167</v>
      </c>
      <c r="C76" s="18">
        <f>(235.0/B76*100)</f>
        <v/>
      </c>
      <c r="D76" s="19" t="n">
        <v>13932</v>
      </c>
      <c r="E76" s="18" t="n">
        <v>371.7938126</v>
      </c>
      <c r="F76" s="20" t="n">
        <v>4.149176</v>
      </c>
      <c r="G76" s="18" t="n">
        <v>386.53386819</v>
      </c>
      <c r="H76" s="20" t="n">
        <v>4.57320682</v>
      </c>
      <c r="I76" s="18" t="n">
        <v>436.17188982</v>
      </c>
      <c r="J76" s="20" t="n">
        <v>3.10497776</v>
      </c>
      <c r="K76" s="18" t="n">
        <v>482.59078019</v>
      </c>
      <c r="L76" s="20" t="n">
        <v>2.94191117</v>
      </c>
      <c r="M76" s="18" t="s">
        <v>481</v>
      </c>
      <c r="N76" s="20" t="s">
        <v>481</v>
      </c>
      <c r="O76" s="18" t="s">
        <v>481</v>
      </c>
      <c r="P76" s="20" t="s">
        <v>481</v>
      </c>
      <c r="Q76" s="18" t="s">
        <v>481</v>
      </c>
      <c r="R76" s="20" t="s">
        <v>481</v>
      </c>
      <c r="S76" s="18" t="s">
        <v>481</v>
      </c>
      <c r="T76" s="20" t="s">
        <v>481</v>
      </c>
      <c r="U76" s="18" t="n">
        <v>343.54799739</v>
      </c>
      <c r="V76" s="20" t="n">
        <v>5.23227681</v>
      </c>
    </row>
    <row r="77" spans="1:22">
      <c r="A77" s="15" t="s">
        <v>552</v>
      </c>
      <c r="B77" s="17" t="n">
        <v>6062</v>
      </c>
      <c r="C77" s="18">
        <f>(317.0/B77*100)</f>
        <v/>
      </c>
      <c r="D77" s="19" t="n">
        <v>5745</v>
      </c>
      <c r="E77" s="18" t="n">
        <v>401.13652419</v>
      </c>
      <c r="F77" s="20" t="n">
        <v>3.836606</v>
      </c>
      <c r="G77" s="18" t="n">
        <v>430.36848819</v>
      </c>
      <c r="H77" s="20" t="n">
        <v>3.90406782</v>
      </c>
      <c r="I77" s="18" t="n">
        <v>470.83325568</v>
      </c>
      <c r="J77" s="20" t="n">
        <v>3.05918554</v>
      </c>
      <c r="K77" s="18" t="n">
        <v>482.85921477</v>
      </c>
      <c r="L77" s="20" t="n">
        <v>4.46094485</v>
      </c>
      <c r="M77" s="18" t="s">
        <v>481</v>
      </c>
      <c r="N77" s="20" t="s">
        <v>481</v>
      </c>
      <c r="O77" s="18" t="s">
        <v>481</v>
      </c>
      <c r="P77" s="20" t="s">
        <v>481</v>
      </c>
      <c r="Q77" s="18" t="s">
        <v>481</v>
      </c>
      <c r="R77" s="20" t="s">
        <v>481</v>
      </c>
      <c r="S77" s="18" t="s">
        <v>481</v>
      </c>
      <c r="T77" s="20" t="s">
        <v>481</v>
      </c>
      <c r="U77" s="18" t="n">
        <v>359.27783265</v>
      </c>
      <c r="V77" s="20" t="n">
        <v>4.22163989</v>
      </c>
    </row>
    <row r="78" spans="1:22">
      <c r="A78" s="15" t="s">
        <v>553</v>
      </c>
      <c r="B78" s="17" t="n">
        <v>5826</v>
      </c>
      <c r="C78" s="18">
        <f>(0.0/B78*100)</f>
        <v/>
      </c>
      <c r="D78" s="19" t="n">
        <v>5826</v>
      </c>
      <c r="E78" s="18" t="n">
        <v>405.77467741</v>
      </c>
      <c r="F78" s="20" t="n">
        <v>10.11607866</v>
      </c>
      <c r="G78" s="18" t="n">
        <v>423.53149488</v>
      </c>
      <c r="H78" s="20" t="n">
        <v>6.17874665</v>
      </c>
      <c r="I78" s="18" t="n">
        <v>481.94958172</v>
      </c>
      <c r="J78" s="20" t="n">
        <v>3.62043345</v>
      </c>
      <c r="K78" s="18" t="n">
        <v>502.93195688</v>
      </c>
      <c r="L78" s="20" t="n">
        <v>3.99762448</v>
      </c>
      <c r="M78" s="18" t="s">
        <v>481</v>
      </c>
      <c r="N78" s="20" t="s">
        <v>481</v>
      </c>
      <c r="O78" s="18" t="s">
        <v>481</v>
      </c>
      <c r="P78" s="20" t="s">
        <v>481</v>
      </c>
      <c r="Q78" s="18" t="n">
        <v>279.6191</v>
      </c>
      <c r="R78" s="20" t="n">
        <v>47.45639091</v>
      </c>
      <c r="S78" s="18" t="n">
        <v>283.8465</v>
      </c>
      <c r="T78" s="20" t="n">
        <v>40.85821469</v>
      </c>
      <c r="U78" s="18" t="n">
        <v>397.89020118</v>
      </c>
      <c r="V78" s="20" t="n">
        <v>27.51726614</v>
      </c>
    </row>
    <row customHeight="1" ht="25" r="79" spans="1:22">
      <c r="A79" s="15" t="s">
        <v>554</v>
      </c>
      <c r="B79" s="17" t="n">
        <v>1657</v>
      </c>
      <c r="C79" s="18">
        <f>(41.0/B79*100)</f>
        <v/>
      </c>
      <c r="D79" s="19" t="n">
        <v>1616</v>
      </c>
      <c r="E79" s="18" t="n">
        <v>403.85863666</v>
      </c>
      <c r="F79" s="20" t="n">
        <v>13.02073652</v>
      </c>
      <c r="G79" s="18" t="n">
        <v>438.82532544</v>
      </c>
      <c r="H79" s="20" t="n">
        <v>9.45440494</v>
      </c>
      <c r="I79" s="18" t="n">
        <v>486.27117973</v>
      </c>
      <c r="J79" s="20" t="n">
        <v>7.62287588</v>
      </c>
      <c r="K79" s="18" t="n">
        <v>501.33885561</v>
      </c>
      <c r="L79" s="20" t="n">
        <v>8.58919996</v>
      </c>
      <c r="M79" s="18" t="s">
        <v>481</v>
      </c>
      <c r="N79" s="20" t="s">
        <v>481</v>
      </c>
      <c r="O79" s="18" t="s">
        <v>481</v>
      </c>
      <c r="P79" s="20" t="s">
        <v>481</v>
      </c>
      <c r="Q79" s="18" t="s">
        <v>481</v>
      </c>
      <c r="R79" s="20" t="s">
        <v>481</v>
      </c>
      <c r="S79" s="18" t="s">
        <v>481</v>
      </c>
      <c r="T79" s="20" t="s">
        <v>481</v>
      </c>
      <c r="U79" s="18" t="n">
        <v>356.23612608</v>
      </c>
      <c r="V79" s="20" t="n">
        <v>17.86689237</v>
      </c>
    </row>
    <row r="80" spans="1:22">
      <c r="A80" s="15" t="s">
        <v>555</v>
      </c>
      <c r="B80" s="17" t="n">
        <v>7841</v>
      </c>
      <c r="C80" s="18">
        <f>(0.0/B80*100)</f>
        <v/>
      </c>
      <c r="D80" s="19" t="n">
        <v>7841</v>
      </c>
      <c r="E80" s="18" t="n">
        <v>376.00956042</v>
      </c>
      <c r="F80" s="20" t="n">
        <v>7.04936764</v>
      </c>
      <c r="G80" s="18" t="n">
        <v>388.59480905</v>
      </c>
      <c r="H80" s="20" t="n">
        <v>5.43111398</v>
      </c>
      <c r="I80" s="18" t="n">
        <v>422.03953213</v>
      </c>
      <c r="J80" s="20" t="n">
        <v>3.7635737</v>
      </c>
      <c r="K80" s="18" t="n">
        <v>443.42340917</v>
      </c>
      <c r="L80" s="20" t="n">
        <v>3.78413141</v>
      </c>
      <c r="M80" s="18" t="s">
        <v>481</v>
      </c>
      <c r="N80" s="20" t="s">
        <v>481</v>
      </c>
      <c r="O80" s="18" t="s">
        <v>481</v>
      </c>
      <c r="P80" s="20" t="s">
        <v>481</v>
      </c>
      <c r="Q80" s="18" t="s">
        <v>481</v>
      </c>
      <c r="R80" s="20" t="s">
        <v>481</v>
      </c>
      <c r="S80" s="18" t="s">
        <v>481</v>
      </c>
      <c r="T80" s="20" t="s">
        <v>481</v>
      </c>
      <c r="U80" s="18" t="n">
        <v>376.13941235</v>
      </c>
      <c r="V80" s="20" t="n">
        <v>33.39571589</v>
      </c>
    </row>
    <row r="81" spans="1:22">
      <c r="A81" s="23" t="s">
        <v>556</v>
      </c>
      <c r="B81" s="17" t="n">
        <v>8861</v>
      </c>
      <c r="C81" s="18">
        <f>(88.0/B81*100)</f>
        <v/>
      </c>
      <c r="D81" s="19" t="n">
        <v>8773</v>
      </c>
      <c r="E81" s="18" t="n">
        <v>379.99938765</v>
      </c>
      <c r="F81" s="20" t="n">
        <v>7.02985927</v>
      </c>
      <c r="G81" s="18" t="n">
        <v>410.36153601</v>
      </c>
      <c r="H81" s="20" t="n">
        <v>3.65671271</v>
      </c>
      <c r="I81" s="18" t="n">
        <v>435.4867992</v>
      </c>
      <c r="J81" s="20" t="n">
        <v>3.22566293</v>
      </c>
      <c r="K81" s="18" t="n">
        <v>461.56059371</v>
      </c>
      <c r="L81" s="20" t="n">
        <v>4.45613597</v>
      </c>
      <c r="M81" s="18" t="s">
        <v>481</v>
      </c>
      <c r="N81" s="20" t="s">
        <v>481</v>
      </c>
      <c r="O81" s="18" t="s">
        <v>481</v>
      </c>
      <c r="P81" s="20" t="s">
        <v>481</v>
      </c>
      <c r="Q81" s="18" t="s">
        <v>481</v>
      </c>
      <c r="R81" s="20" t="s">
        <v>481</v>
      </c>
      <c r="S81" s="18" t="s">
        <v>481</v>
      </c>
      <c r="T81" s="20" t="s">
        <v>481</v>
      </c>
      <c r="U81" s="18" t="n">
        <v>335.91348915</v>
      </c>
      <c r="V81" s="20" t="n">
        <v>12.13835229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827</v>
      </c>
    </row>
    <row customHeight="1" ht="30" r="4" spans="1:22">
      <c r="A4" s="6" t="n"/>
      <c r="B4" s="7" t="s">
        <v>462</v>
      </c>
      <c r="C4" s="7" t="s">
        <v>463</v>
      </c>
      <c r="D4" s="8" t="s">
        <v>462</v>
      </c>
      <c r="E4" s="9" t="s">
        <v>820</v>
      </c>
      <c r="F4" s="10" t="n"/>
      <c r="G4" s="9" t="s">
        <v>821</v>
      </c>
      <c r="H4" s="10" t="n"/>
      <c r="I4" s="9" t="s">
        <v>822</v>
      </c>
      <c r="J4" s="10" t="n"/>
      <c r="K4" s="9" t="s">
        <v>823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402.89824802</v>
      </c>
      <c r="F7" s="20" t="n">
        <v>6.62946133</v>
      </c>
      <c r="G7" s="18" t="n">
        <v>466.07282045</v>
      </c>
      <c r="H7" s="20" t="n">
        <v>3.93802354</v>
      </c>
      <c r="I7" s="18" t="n">
        <v>515.59064604</v>
      </c>
      <c r="J7" s="20" t="n">
        <v>2.41769895</v>
      </c>
      <c r="K7" s="18" t="n">
        <v>528.90366075</v>
      </c>
      <c r="L7" s="20" t="n">
        <v>2.68592558</v>
      </c>
      <c r="M7" s="18" t="s">
        <v>481</v>
      </c>
      <c r="N7" s="20" t="s">
        <v>481</v>
      </c>
      <c r="O7" s="18" t="s">
        <v>481</v>
      </c>
      <c r="P7" s="20" t="s">
        <v>481</v>
      </c>
      <c r="Q7" s="18" t="s">
        <v>481</v>
      </c>
      <c r="R7" s="20" t="s">
        <v>481</v>
      </c>
      <c r="S7" s="18" t="s">
        <v>481</v>
      </c>
      <c r="T7" s="20" t="s">
        <v>481</v>
      </c>
      <c r="U7" s="18" t="n">
        <v>440.02316083</v>
      </c>
      <c r="V7" s="20" t="n">
        <v>6.81271061</v>
      </c>
    </row>
    <row r="8" spans="1:22">
      <c r="A8" s="15" t="s">
        <v>483</v>
      </c>
      <c r="B8" s="17" t="n">
        <v>7007</v>
      </c>
      <c r="C8" s="18">
        <f>(129.0/B8*100)</f>
        <v/>
      </c>
      <c r="D8" s="19" t="n">
        <v>6878</v>
      </c>
      <c r="E8" s="18" t="n">
        <v>400.2598063</v>
      </c>
      <c r="F8" s="20" t="n">
        <v>7.54955617</v>
      </c>
      <c r="G8" s="18" t="n">
        <v>456.58776866</v>
      </c>
      <c r="H8" s="20" t="n">
        <v>5.47842179</v>
      </c>
      <c r="I8" s="18" t="n">
        <v>499.27424806</v>
      </c>
      <c r="J8" s="20" t="n">
        <v>3.24218711</v>
      </c>
      <c r="K8" s="18" t="n">
        <v>510.88074079</v>
      </c>
      <c r="L8" s="20" t="n">
        <v>3.33071254</v>
      </c>
      <c r="M8" s="18" t="s">
        <v>481</v>
      </c>
      <c r="N8" s="20" t="s">
        <v>481</v>
      </c>
      <c r="O8" s="18" t="s">
        <v>481</v>
      </c>
      <c r="P8" s="20" t="s">
        <v>481</v>
      </c>
      <c r="Q8" s="18" t="n">
        <v>361.38025951</v>
      </c>
      <c r="R8" s="20" t="n">
        <v>22.72565673</v>
      </c>
      <c r="S8" s="18" t="s">
        <v>481</v>
      </c>
      <c r="T8" s="20" t="s">
        <v>481</v>
      </c>
      <c r="U8" s="18" t="n">
        <v>381.70644893</v>
      </c>
      <c r="V8" s="20" t="n">
        <v>6.59843189</v>
      </c>
    </row>
    <row r="9" spans="1:22">
      <c r="A9" s="15" t="s">
        <v>484</v>
      </c>
      <c r="B9" s="17" t="n">
        <v>9651</v>
      </c>
      <c r="C9" s="18">
        <f>(257.0/B9*100)</f>
        <v/>
      </c>
      <c r="D9" s="19" t="n">
        <v>9394</v>
      </c>
      <c r="E9" s="18" t="n">
        <v>404.23378747</v>
      </c>
      <c r="F9" s="20" t="n">
        <v>7.25752515</v>
      </c>
      <c r="G9" s="18" t="n">
        <v>472.66294324</v>
      </c>
      <c r="H9" s="20" t="n">
        <v>3.10684573</v>
      </c>
      <c r="I9" s="18" t="n">
        <v>522.16040308</v>
      </c>
      <c r="J9" s="20" t="n">
        <v>2.32438847</v>
      </c>
      <c r="K9" s="18" t="n">
        <v>532.68298739</v>
      </c>
      <c r="L9" s="20" t="n">
        <v>3.07767373</v>
      </c>
      <c r="M9" s="18" t="s">
        <v>481</v>
      </c>
      <c r="N9" s="20" t="s">
        <v>481</v>
      </c>
      <c r="O9" s="18" t="s">
        <v>481</v>
      </c>
      <c r="P9" s="20" t="s">
        <v>481</v>
      </c>
      <c r="Q9" s="18" t="n">
        <v>347.7815185</v>
      </c>
      <c r="R9" s="20" t="n">
        <v>11.20716786</v>
      </c>
      <c r="S9" s="18" t="s">
        <v>481</v>
      </c>
      <c r="T9" s="20" t="s">
        <v>481</v>
      </c>
      <c r="U9" s="18" t="n">
        <v>396.46373748</v>
      </c>
      <c r="V9" s="20" t="n">
        <v>4.90934252</v>
      </c>
    </row>
    <row r="10" spans="1:22">
      <c r="A10" s="15" t="s">
        <v>485</v>
      </c>
      <c r="B10" s="17" t="n">
        <v>20058</v>
      </c>
      <c r="C10" s="18">
        <f>(559.0/B10*100)</f>
        <v/>
      </c>
      <c r="D10" s="19" t="n">
        <v>19499</v>
      </c>
      <c r="E10" s="18" t="n">
        <v>435.41159229</v>
      </c>
      <c r="F10" s="20" t="n">
        <v>8.8742331</v>
      </c>
      <c r="G10" s="18" t="n">
        <v>481.23887236</v>
      </c>
      <c r="H10" s="20" t="n">
        <v>4.38990349</v>
      </c>
      <c r="I10" s="18" t="n">
        <v>530.64867578</v>
      </c>
      <c r="J10" s="20" t="n">
        <v>2.74497925</v>
      </c>
      <c r="K10" s="18" t="n">
        <v>547.00724657</v>
      </c>
      <c r="L10" s="20" t="n">
        <v>2.25687316</v>
      </c>
      <c r="M10" s="18" t="s">
        <v>481</v>
      </c>
      <c r="N10" s="20" t="s">
        <v>481</v>
      </c>
      <c r="O10" s="18" t="s">
        <v>481</v>
      </c>
      <c r="P10" s="20" t="s">
        <v>481</v>
      </c>
      <c r="Q10" s="18" t="s">
        <v>481</v>
      </c>
      <c r="R10" s="20" t="s">
        <v>481</v>
      </c>
      <c r="S10" s="18" t="s">
        <v>481</v>
      </c>
      <c r="T10" s="20" t="s">
        <v>481</v>
      </c>
      <c r="U10" s="18" t="n">
        <v>438.17257356</v>
      </c>
      <c r="V10" s="20" t="n">
        <v>7.42453218</v>
      </c>
    </row>
    <row r="11" spans="1:22">
      <c r="A11" s="15" t="s">
        <v>486</v>
      </c>
      <c r="B11" s="17" t="n">
        <v>7053</v>
      </c>
      <c r="C11" s="18">
        <f>(163.0/B11*100)</f>
        <v/>
      </c>
      <c r="D11" s="19" t="n">
        <v>6890</v>
      </c>
      <c r="E11" s="18" t="n">
        <v>370.38821155</v>
      </c>
      <c r="F11" s="20" t="n">
        <v>8.63021284</v>
      </c>
      <c r="G11" s="18" t="n">
        <v>426.96894669</v>
      </c>
      <c r="H11" s="20" t="n">
        <v>4.13607892</v>
      </c>
      <c r="I11" s="18" t="n">
        <v>470.86030506</v>
      </c>
      <c r="J11" s="20" t="n">
        <v>3.22180009</v>
      </c>
      <c r="K11" s="18" t="n">
        <v>483.58971082</v>
      </c>
      <c r="L11" s="20" t="n">
        <v>3.37554758</v>
      </c>
      <c r="M11" s="18" t="s">
        <v>481</v>
      </c>
      <c r="N11" s="20" t="s">
        <v>481</v>
      </c>
      <c r="O11" s="18" t="s">
        <v>481</v>
      </c>
      <c r="P11" s="20" t="s">
        <v>481</v>
      </c>
      <c r="Q11" s="18" t="s">
        <v>481</v>
      </c>
      <c r="R11" s="20" t="s">
        <v>481</v>
      </c>
      <c r="S11" s="18" t="s">
        <v>481</v>
      </c>
      <c r="T11" s="20" t="s">
        <v>481</v>
      </c>
      <c r="U11" s="18" t="n">
        <v>396.58343724</v>
      </c>
      <c r="V11" s="20" t="n">
        <v>6.70120148</v>
      </c>
    </row>
    <row r="12" spans="1:22">
      <c r="A12" s="15" t="s">
        <v>487</v>
      </c>
      <c r="B12" s="17" t="n">
        <v>6894</v>
      </c>
      <c r="C12" s="18">
        <f>(59.0/B12*100)</f>
        <v/>
      </c>
      <c r="D12" s="19" t="n">
        <v>6835</v>
      </c>
      <c r="E12" s="18" t="n">
        <v>395.34680467</v>
      </c>
      <c r="F12" s="20" t="n">
        <v>6.91720494</v>
      </c>
      <c r="G12" s="18" t="n">
        <v>447.14510224</v>
      </c>
      <c r="H12" s="20" t="n">
        <v>5.12150094</v>
      </c>
      <c r="I12" s="18" t="n">
        <v>506.60631748</v>
      </c>
      <c r="J12" s="20" t="n">
        <v>2.68001029</v>
      </c>
      <c r="K12" s="18" t="n">
        <v>507.99544281</v>
      </c>
      <c r="L12" s="20" t="n">
        <v>3.04882063</v>
      </c>
      <c r="M12" s="18" t="s">
        <v>481</v>
      </c>
      <c r="N12" s="20" t="s">
        <v>481</v>
      </c>
      <c r="O12" s="18" t="s">
        <v>481</v>
      </c>
      <c r="P12" s="20" t="s">
        <v>481</v>
      </c>
      <c r="Q12" s="18" t="n">
        <v>332.31014509</v>
      </c>
      <c r="R12" s="20" t="n">
        <v>18.34291261</v>
      </c>
      <c r="S12" s="18" t="s">
        <v>481</v>
      </c>
      <c r="T12" s="20" t="s">
        <v>481</v>
      </c>
      <c r="U12" s="18" t="n">
        <v>392.89108012</v>
      </c>
      <c r="V12" s="20" t="n">
        <v>7.91951993</v>
      </c>
    </row>
    <row r="13" spans="1:22">
      <c r="A13" s="15" t="s">
        <v>488</v>
      </c>
      <c r="B13" s="17" t="n">
        <v>7161</v>
      </c>
      <c r="C13" s="18">
        <f>(201.0/B13*100)</f>
        <v/>
      </c>
      <c r="D13" s="19" t="n">
        <v>6960</v>
      </c>
      <c r="E13" s="18" t="n">
        <v>426.80796418</v>
      </c>
      <c r="F13" s="20" t="n">
        <v>9.36706616</v>
      </c>
      <c r="G13" s="18" t="n">
        <v>480.19830899</v>
      </c>
      <c r="H13" s="20" t="n">
        <v>4.38056913</v>
      </c>
      <c r="I13" s="18" t="n">
        <v>513.3221764800001</v>
      </c>
      <c r="J13" s="20" t="n">
        <v>2.51216999</v>
      </c>
      <c r="K13" s="18" t="n">
        <v>526.4605602300001</v>
      </c>
      <c r="L13" s="20" t="n">
        <v>2.82775746</v>
      </c>
      <c r="M13" s="18" t="s">
        <v>481</v>
      </c>
      <c r="N13" s="20" t="s">
        <v>481</v>
      </c>
      <c r="O13" s="18" t="s">
        <v>481</v>
      </c>
      <c r="P13" s="20" t="s">
        <v>481</v>
      </c>
      <c r="Q13" s="18" t="n">
        <v>407.4699787</v>
      </c>
      <c r="R13" s="20" t="n">
        <v>6.79601306</v>
      </c>
      <c r="S13" s="18" t="s">
        <v>481</v>
      </c>
      <c r="T13" s="20" t="s">
        <v>481</v>
      </c>
      <c r="U13" s="18" t="n">
        <v>386.55838422</v>
      </c>
      <c r="V13" s="20" t="n">
        <v>7.01019827</v>
      </c>
    </row>
    <row r="14" spans="1:22">
      <c r="A14" s="15" t="s">
        <v>489</v>
      </c>
      <c r="B14" s="17" t="n">
        <v>5587</v>
      </c>
      <c r="C14" s="18">
        <f>(83.0/B14*100)</f>
        <v/>
      </c>
      <c r="D14" s="19" t="n">
        <v>5504</v>
      </c>
      <c r="E14" s="18" t="n">
        <v>425.22016364</v>
      </c>
      <c r="F14" s="20" t="n">
        <v>9.07924661</v>
      </c>
      <c r="G14" s="18" t="n">
        <v>470.07262331</v>
      </c>
      <c r="H14" s="20" t="n">
        <v>5.75022733</v>
      </c>
      <c r="I14" s="18" t="n">
        <v>523.09201135</v>
      </c>
      <c r="J14" s="20" t="n">
        <v>2.60476161</v>
      </c>
      <c r="K14" s="18" t="n">
        <v>537.77930942</v>
      </c>
      <c r="L14" s="20" t="n">
        <v>2.62735021</v>
      </c>
      <c r="M14" s="18" t="s">
        <v>481</v>
      </c>
      <c r="N14" s="20" t="s">
        <v>481</v>
      </c>
      <c r="O14" s="18" t="s">
        <v>481</v>
      </c>
      <c r="P14" s="20" t="s">
        <v>481</v>
      </c>
      <c r="Q14" s="18" t="s">
        <v>481</v>
      </c>
      <c r="R14" s="20" t="s">
        <v>481</v>
      </c>
      <c r="S14" s="18" t="s">
        <v>481</v>
      </c>
      <c r="T14" s="20" t="s">
        <v>481</v>
      </c>
      <c r="U14" s="18" t="n">
        <v>435.34055055</v>
      </c>
      <c r="V14" s="20" t="n">
        <v>11.18083694</v>
      </c>
    </row>
    <row r="15" spans="1:22">
      <c r="A15" s="15" t="s">
        <v>490</v>
      </c>
      <c r="B15" s="17" t="n">
        <v>5882</v>
      </c>
      <c r="C15" s="18">
        <f>(103.0/B15*100)</f>
        <v/>
      </c>
      <c r="D15" s="19" t="n">
        <v>5779</v>
      </c>
      <c r="E15" s="18" t="n">
        <v>389.90046266</v>
      </c>
      <c r="F15" s="20" t="n">
        <v>13.01821964</v>
      </c>
      <c r="G15" s="18" t="n">
        <v>469.92969503</v>
      </c>
      <c r="H15" s="20" t="n">
        <v>4.96401531</v>
      </c>
      <c r="I15" s="18" t="n">
        <v>533.03957758</v>
      </c>
      <c r="J15" s="20" t="n">
        <v>2.4302625</v>
      </c>
      <c r="K15" s="18" t="n">
        <v>553.55583187</v>
      </c>
      <c r="L15" s="20" t="n">
        <v>2.94576988</v>
      </c>
      <c r="M15" s="18" t="s">
        <v>481</v>
      </c>
      <c r="N15" s="20" t="s">
        <v>481</v>
      </c>
      <c r="O15" s="18" t="s">
        <v>481</v>
      </c>
      <c r="P15" s="20" t="s">
        <v>481</v>
      </c>
      <c r="Q15" s="18" t="n">
        <v>367.66871077</v>
      </c>
      <c r="R15" s="20" t="n">
        <v>14.82638214</v>
      </c>
      <c r="S15" s="18" t="s">
        <v>481</v>
      </c>
      <c r="T15" s="20" t="s">
        <v>481</v>
      </c>
      <c r="U15" s="18" t="n">
        <v>425.37740915</v>
      </c>
      <c r="V15" s="20" t="n">
        <v>7.97362291</v>
      </c>
    </row>
    <row r="16" spans="1:22">
      <c r="A16" s="15" t="s">
        <v>491</v>
      </c>
      <c r="B16" s="17" t="n">
        <v>6108</v>
      </c>
      <c r="C16" s="18">
        <f>(149.0/B16*100)</f>
        <v/>
      </c>
      <c r="D16" s="19" t="n">
        <v>5959</v>
      </c>
      <c r="E16" s="18" t="n">
        <v>390.01222975</v>
      </c>
      <c r="F16" s="20" t="n">
        <v>6.02891334</v>
      </c>
      <c r="G16" s="18" t="n">
        <v>466.00878685</v>
      </c>
      <c r="H16" s="20" t="n">
        <v>4.16010577</v>
      </c>
      <c r="I16" s="18" t="n">
        <v>526.0359016800001</v>
      </c>
      <c r="J16" s="20" t="n">
        <v>2.81418586</v>
      </c>
      <c r="K16" s="18" t="n">
        <v>535.25526983</v>
      </c>
      <c r="L16" s="20" t="n">
        <v>3.59724575</v>
      </c>
      <c r="M16" s="18" t="s">
        <v>481</v>
      </c>
      <c r="N16" s="20" t="s">
        <v>481</v>
      </c>
      <c r="O16" s="18" t="s">
        <v>481</v>
      </c>
      <c r="P16" s="20" t="s">
        <v>481</v>
      </c>
      <c r="Q16" s="18" t="s">
        <v>481</v>
      </c>
      <c r="R16" s="20" t="s">
        <v>481</v>
      </c>
      <c r="S16" s="18" t="s">
        <v>481</v>
      </c>
      <c r="T16" s="20" t="s">
        <v>481</v>
      </c>
      <c r="U16" s="18" t="n">
        <v>362.05534986</v>
      </c>
      <c r="V16" s="20" t="n">
        <v>8.40611618</v>
      </c>
    </row>
    <row r="17" spans="1:22">
      <c r="A17" s="15" t="s">
        <v>492</v>
      </c>
      <c r="B17" s="17" t="n">
        <v>6504</v>
      </c>
      <c r="C17" s="18">
        <f>(1845.0/B17*100)</f>
        <v/>
      </c>
      <c r="D17" s="19" t="n">
        <v>4659</v>
      </c>
      <c r="E17" s="18" t="n">
        <v>439.82249905</v>
      </c>
      <c r="F17" s="20" t="n">
        <v>10.48272354</v>
      </c>
      <c r="G17" s="18" t="n">
        <v>491.77533543</v>
      </c>
      <c r="H17" s="20" t="n">
        <v>5.40067722</v>
      </c>
      <c r="I17" s="18" t="n">
        <v>532.14998597</v>
      </c>
      <c r="J17" s="20" t="n">
        <v>3.35045575</v>
      </c>
      <c r="K17" s="18" t="n">
        <v>548.98121637</v>
      </c>
      <c r="L17" s="20" t="n">
        <v>4.12859519</v>
      </c>
      <c r="M17" s="18" t="s">
        <v>481</v>
      </c>
      <c r="N17" s="20" t="s">
        <v>481</v>
      </c>
      <c r="O17" s="18" t="s">
        <v>481</v>
      </c>
      <c r="P17" s="20" t="s">
        <v>481</v>
      </c>
      <c r="Q17" s="18" t="n">
        <v>338.260297</v>
      </c>
      <c r="R17" s="20" t="n">
        <v>14.23011861</v>
      </c>
      <c r="S17" s="18" t="s">
        <v>481</v>
      </c>
      <c r="T17" s="20" t="s">
        <v>481</v>
      </c>
      <c r="U17" s="18" t="n">
        <v>434.94311697</v>
      </c>
      <c r="V17" s="20" t="n">
        <v>7.67823809</v>
      </c>
    </row>
    <row r="18" spans="1:22">
      <c r="A18" s="15" t="s">
        <v>493</v>
      </c>
      <c r="B18" s="17" t="n">
        <v>5532</v>
      </c>
      <c r="C18" s="18">
        <f>(31.0/B18*100)</f>
        <v/>
      </c>
      <c r="D18" s="19" t="n">
        <v>5501</v>
      </c>
      <c r="E18" s="18" t="n">
        <v>369.72064071</v>
      </c>
      <c r="F18" s="20" t="n">
        <v>9.45342149</v>
      </c>
      <c r="G18" s="18" t="n">
        <v>388.05806691</v>
      </c>
      <c r="H18" s="20" t="n">
        <v>7.66073158</v>
      </c>
      <c r="I18" s="18" t="n">
        <v>467.11184073</v>
      </c>
      <c r="J18" s="20" t="n">
        <v>4.40652491</v>
      </c>
      <c r="K18" s="18" t="n">
        <v>494.24326607</v>
      </c>
      <c r="L18" s="20" t="n">
        <v>3.37953545</v>
      </c>
      <c r="M18" s="18" t="s">
        <v>481</v>
      </c>
      <c r="N18" s="20" t="s">
        <v>481</v>
      </c>
      <c r="O18" s="18" t="s">
        <v>481</v>
      </c>
      <c r="P18" s="20" t="s">
        <v>481</v>
      </c>
      <c r="Q18" s="18" t="s">
        <v>481</v>
      </c>
      <c r="R18" s="20" t="s">
        <v>481</v>
      </c>
      <c r="S18" s="18" t="s">
        <v>481</v>
      </c>
      <c r="T18" s="20" t="s">
        <v>481</v>
      </c>
      <c r="U18" s="18" t="n">
        <v>359.83234716</v>
      </c>
      <c r="V18" s="20" t="n">
        <v>8.664567699999999</v>
      </c>
    </row>
    <row r="19" spans="1:22">
      <c r="A19" s="15" t="s">
        <v>494</v>
      </c>
      <c r="B19" s="17" t="n">
        <v>5658</v>
      </c>
      <c r="C19" s="18">
        <f>(321.0/B19*100)</f>
        <v/>
      </c>
      <c r="D19" s="19" t="n">
        <v>5337</v>
      </c>
      <c r="E19" s="18" t="n">
        <v>367.90245123</v>
      </c>
      <c r="F19" s="20" t="n">
        <v>6.79209369</v>
      </c>
      <c r="G19" s="18" t="n">
        <v>408.45428478</v>
      </c>
      <c r="H19" s="20" t="n">
        <v>5.64311854</v>
      </c>
      <c r="I19" s="18" t="n">
        <v>473.7295417</v>
      </c>
      <c r="J19" s="20" t="n">
        <v>3.2779807</v>
      </c>
      <c r="K19" s="18" t="n">
        <v>503.41962626</v>
      </c>
      <c r="L19" s="20" t="n">
        <v>3.6577228</v>
      </c>
      <c r="M19" s="18" t="s">
        <v>481</v>
      </c>
      <c r="N19" s="20" t="s">
        <v>481</v>
      </c>
      <c r="O19" s="18" t="s">
        <v>481</v>
      </c>
      <c r="P19" s="20" t="s">
        <v>481</v>
      </c>
      <c r="Q19" s="18" t="s">
        <v>481</v>
      </c>
      <c r="R19" s="20" t="s">
        <v>481</v>
      </c>
      <c r="S19" s="18" t="s">
        <v>481</v>
      </c>
      <c r="T19" s="20" t="s">
        <v>481</v>
      </c>
      <c r="U19" s="18" t="n">
        <v>381.16913096</v>
      </c>
      <c r="V19" s="20" t="n">
        <v>7.04780623</v>
      </c>
    </row>
    <row r="20" spans="1:22">
      <c r="A20" s="15" t="s">
        <v>495</v>
      </c>
      <c r="B20" s="17" t="n">
        <v>3371</v>
      </c>
      <c r="C20" s="18">
        <f>(75.0/B20*100)</f>
        <v/>
      </c>
      <c r="D20" s="19" t="n">
        <v>3296</v>
      </c>
      <c r="E20" s="18" t="n">
        <v>376.52400023</v>
      </c>
      <c r="F20" s="20" t="n">
        <v>9.944244619999999</v>
      </c>
      <c r="G20" s="18" t="n">
        <v>452.19877825</v>
      </c>
      <c r="H20" s="20" t="n">
        <v>4.5471569</v>
      </c>
      <c r="I20" s="18" t="n">
        <v>490.22483923</v>
      </c>
      <c r="J20" s="20" t="n">
        <v>3.02272718</v>
      </c>
      <c r="K20" s="18" t="n">
        <v>510.81954031</v>
      </c>
      <c r="L20" s="20" t="n">
        <v>3.30119309</v>
      </c>
      <c r="M20" s="18" t="s">
        <v>481</v>
      </c>
      <c r="N20" s="20" t="s">
        <v>481</v>
      </c>
      <c r="O20" s="18" t="s">
        <v>481</v>
      </c>
      <c r="P20" s="20" t="s">
        <v>481</v>
      </c>
      <c r="Q20" s="18" t="s">
        <v>481</v>
      </c>
      <c r="R20" s="20" t="s">
        <v>481</v>
      </c>
      <c r="S20" s="18" t="s">
        <v>481</v>
      </c>
      <c r="T20" s="20" t="s">
        <v>481</v>
      </c>
      <c r="U20" s="18" t="n">
        <v>393.63618124</v>
      </c>
      <c r="V20" s="20" t="n">
        <v>8.96463748</v>
      </c>
    </row>
    <row r="21" spans="1:22">
      <c r="A21" s="15" t="s">
        <v>496</v>
      </c>
      <c r="B21" s="17" t="n">
        <v>5741</v>
      </c>
      <c r="C21" s="18">
        <f>(55.0/B21*100)</f>
        <v/>
      </c>
      <c r="D21" s="19" t="n">
        <v>5686</v>
      </c>
      <c r="E21" s="18" t="n">
        <v>422.51752749</v>
      </c>
      <c r="F21" s="20" t="n">
        <v>10.52066253</v>
      </c>
      <c r="G21" s="18" t="n">
        <v>479.84781484</v>
      </c>
      <c r="H21" s="20" t="n">
        <v>4.60243852</v>
      </c>
      <c r="I21" s="18" t="n">
        <v>518.64456698</v>
      </c>
      <c r="J21" s="20" t="n">
        <v>2.84530714</v>
      </c>
      <c r="K21" s="18" t="n">
        <v>540.41831615</v>
      </c>
      <c r="L21" s="20" t="n">
        <v>2.41469428</v>
      </c>
      <c r="M21" s="18" t="s">
        <v>481</v>
      </c>
      <c r="N21" s="20" t="s">
        <v>481</v>
      </c>
      <c r="O21" s="18" t="s">
        <v>481</v>
      </c>
      <c r="P21" s="20" t="s">
        <v>481</v>
      </c>
      <c r="Q21" s="18" t="s">
        <v>481</v>
      </c>
      <c r="R21" s="20" t="s">
        <v>481</v>
      </c>
      <c r="S21" s="18" t="s">
        <v>481</v>
      </c>
      <c r="T21" s="20" t="s">
        <v>481</v>
      </c>
      <c r="U21" s="18" t="n">
        <v>422.76565019</v>
      </c>
      <c r="V21" s="20" t="n">
        <v>9.893979059999999</v>
      </c>
    </row>
    <row r="22" spans="1:22">
      <c r="A22" s="15" t="s">
        <v>497</v>
      </c>
      <c r="B22" s="17" t="n">
        <v>6598</v>
      </c>
      <c r="C22" s="18">
        <f>(37.0/B22*100)</f>
        <v/>
      </c>
      <c r="D22" s="19" t="n">
        <v>6561</v>
      </c>
      <c r="E22" s="18" t="n">
        <v>379.26721957</v>
      </c>
      <c r="F22" s="20" t="n">
        <v>7.85923934</v>
      </c>
      <c r="G22" s="18" t="n">
        <v>431.46910326</v>
      </c>
      <c r="H22" s="20" t="n">
        <v>6.56552063</v>
      </c>
      <c r="I22" s="18" t="n">
        <v>498.77457377</v>
      </c>
      <c r="J22" s="20" t="n">
        <v>3.9631997</v>
      </c>
      <c r="K22" s="18" t="n">
        <v>507.38278056</v>
      </c>
      <c r="L22" s="20" t="n">
        <v>3.87819809</v>
      </c>
      <c r="M22" s="18" t="s">
        <v>481</v>
      </c>
      <c r="N22" s="20" t="s">
        <v>481</v>
      </c>
      <c r="O22" s="18" t="s">
        <v>481</v>
      </c>
      <c r="P22" s="20" t="s">
        <v>481</v>
      </c>
      <c r="Q22" s="18" t="s">
        <v>481</v>
      </c>
      <c r="R22" s="20" t="s">
        <v>481</v>
      </c>
      <c r="S22" s="18" t="n">
        <v>506.85401195</v>
      </c>
      <c r="T22" s="20" t="n">
        <v>25.94628564</v>
      </c>
      <c r="U22" s="18" t="n">
        <v>368.33028791</v>
      </c>
      <c r="V22" s="20" t="n">
        <v>9.196777340000001</v>
      </c>
    </row>
    <row r="23" spans="1:22">
      <c r="A23" s="15" t="s">
        <v>498</v>
      </c>
      <c r="B23" s="17" t="n">
        <v>11583</v>
      </c>
      <c r="C23" s="18">
        <f>(263.0/B23*100)</f>
        <v/>
      </c>
      <c r="D23" s="19" t="n">
        <v>11320</v>
      </c>
      <c r="E23" s="18" t="n">
        <v>397.38067452</v>
      </c>
      <c r="F23" s="20" t="n">
        <v>9.891599790000001</v>
      </c>
      <c r="G23" s="18" t="n">
        <v>446.96302737</v>
      </c>
      <c r="H23" s="20" t="n">
        <v>5.36848465</v>
      </c>
      <c r="I23" s="18" t="n">
        <v>498.56822931</v>
      </c>
      <c r="J23" s="20" t="n">
        <v>2.83097627</v>
      </c>
      <c r="K23" s="18" t="n">
        <v>497.94238206</v>
      </c>
      <c r="L23" s="20" t="n">
        <v>3.46941598</v>
      </c>
      <c r="M23" s="18" t="s">
        <v>481</v>
      </c>
      <c r="N23" s="20" t="s">
        <v>481</v>
      </c>
      <c r="O23" s="18" t="s">
        <v>481</v>
      </c>
      <c r="P23" s="20" t="s">
        <v>481</v>
      </c>
      <c r="Q23" s="18" t="s">
        <v>481</v>
      </c>
      <c r="R23" s="20" t="s">
        <v>481</v>
      </c>
      <c r="S23" s="18" t="s">
        <v>481</v>
      </c>
      <c r="T23" s="20" t="s">
        <v>481</v>
      </c>
      <c r="U23" s="18" t="n">
        <v>388.83270212</v>
      </c>
      <c r="V23" s="20" t="n">
        <v>8.14965091</v>
      </c>
    </row>
    <row r="24" spans="1:22">
      <c r="A24" s="15" t="s">
        <v>499</v>
      </c>
      <c r="B24" s="17" t="n">
        <v>6647</v>
      </c>
      <c r="C24" s="18">
        <f>(10.0/B24*100)</f>
        <v/>
      </c>
      <c r="D24" s="19" t="n">
        <v>6637</v>
      </c>
      <c r="E24" s="18" t="n">
        <v>427.97868294</v>
      </c>
      <c r="F24" s="20" t="n">
        <v>9.066297090000001</v>
      </c>
      <c r="G24" s="18" t="n">
        <v>482.63687035</v>
      </c>
      <c r="H24" s="20" t="n">
        <v>3.81158047</v>
      </c>
      <c r="I24" s="18" t="n">
        <v>535.74876805</v>
      </c>
      <c r="J24" s="20" t="n">
        <v>2.85225814</v>
      </c>
      <c r="K24" s="18" t="n">
        <v>534.62467931</v>
      </c>
      <c r="L24" s="20" t="n">
        <v>5.08845227</v>
      </c>
      <c r="M24" s="18" t="s">
        <v>481</v>
      </c>
      <c r="N24" s="20" t="s">
        <v>481</v>
      </c>
      <c r="O24" s="18" t="s">
        <v>481</v>
      </c>
      <c r="P24" s="20" t="s">
        <v>481</v>
      </c>
      <c r="Q24" s="18" t="s">
        <v>481</v>
      </c>
      <c r="R24" s="20" t="s">
        <v>481</v>
      </c>
      <c r="S24" s="18" t="s">
        <v>481</v>
      </c>
      <c r="T24" s="20" t="s">
        <v>481</v>
      </c>
      <c r="U24" s="18" t="n">
        <v>412.41311873</v>
      </c>
      <c r="V24" s="20" t="n">
        <v>13.07676525</v>
      </c>
    </row>
    <row r="25" spans="1:22">
      <c r="A25" s="15" t="s">
        <v>500</v>
      </c>
      <c r="B25" s="17" t="n">
        <v>5581</v>
      </c>
      <c r="C25" s="18">
        <f>(25.0/B25*100)</f>
        <v/>
      </c>
      <c r="D25" s="19" t="n">
        <v>5556</v>
      </c>
      <c r="E25" s="18" t="n">
        <v>424.17633306</v>
      </c>
      <c r="F25" s="20" t="n">
        <v>10.76410539</v>
      </c>
      <c r="G25" s="18" t="n">
        <v>455.51424954</v>
      </c>
      <c r="H25" s="20" t="n">
        <v>6.49036458</v>
      </c>
      <c r="I25" s="18" t="n">
        <v>517.68469653</v>
      </c>
      <c r="J25" s="20" t="n">
        <v>3.67281916</v>
      </c>
      <c r="K25" s="18" t="n">
        <v>545.00672438</v>
      </c>
      <c r="L25" s="20" t="n">
        <v>3.50636564</v>
      </c>
      <c r="M25" s="18" t="s">
        <v>481</v>
      </c>
      <c r="N25" s="20" t="s">
        <v>481</v>
      </c>
      <c r="O25" s="18" t="s">
        <v>481</v>
      </c>
      <c r="P25" s="20" t="s">
        <v>481</v>
      </c>
      <c r="Q25" s="18" t="s">
        <v>481</v>
      </c>
      <c r="R25" s="20" t="s">
        <v>481</v>
      </c>
      <c r="S25" s="18" t="s">
        <v>481</v>
      </c>
      <c r="T25" s="20" t="s">
        <v>481</v>
      </c>
      <c r="U25" s="18" t="n">
        <v>407.18283198</v>
      </c>
      <c r="V25" s="20" t="n">
        <v>19.86900118</v>
      </c>
    </row>
    <row r="26" spans="1:22">
      <c r="A26" s="15" t="s">
        <v>501</v>
      </c>
      <c r="B26" s="17" t="n">
        <v>4869</v>
      </c>
      <c r="C26" s="18">
        <f>(71.0/B26*100)</f>
        <v/>
      </c>
      <c r="D26" s="19" t="n">
        <v>4798</v>
      </c>
      <c r="E26" s="18" t="n">
        <v>405.29561296</v>
      </c>
      <c r="F26" s="20" t="n">
        <v>9.502319630000001</v>
      </c>
      <c r="G26" s="18" t="n">
        <v>427.49831276</v>
      </c>
      <c r="H26" s="20" t="n">
        <v>5.21038724</v>
      </c>
      <c r="I26" s="18" t="n">
        <v>487.6356219</v>
      </c>
      <c r="J26" s="20" t="n">
        <v>2.84696703</v>
      </c>
      <c r="K26" s="18" t="n">
        <v>508.28369563</v>
      </c>
      <c r="L26" s="20" t="n">
        <v>2.47575468</v>
      </c>
      <c r="M26" s="18" t="s">
        <v>481</v>
      </c>
      <c r="N26" s="20" t="s">
        <v>481</v>
      </c>
      <c r="O26" s="18" t="s">
        <v>481</v>
      </c>
      <c r="P26" s="20" t="s">
        <v>481</v>
      </c>
      <c r="Q26" s="18" t="s">
        <v>481</v>
      </c>
      <c r="R26" s="20" t="s">
        <v>481</v>
      </c>
      <c r="S26" s="18" t="s">
        <v>481</v>
      </c>
      <c r="T26" s="20" t="s">
        <v>481</v>
      </c>
      <c r="U26" s="18" t="n">
        <v>433.06233703</v>
      </c>
      <c r="V26" s="20" t="n">
        <v>9.578260719999999</v>
      </c>
    </row>
    <row r="27" spans="1:22">
      <c r="A27" s="15" t="s">
        <v>502</v>
      </c>
      <c r="B27" s="17" t="n">
        <v>5299</v>
      </c>
      <c r="C27" s="18">
        <f>(113.0/B27*100)</f>
        <v/>
      </c>
      <c r="D27" s="19" t="n">
        <v>5186</v>
      </c>
      <c r="E27" s="18" t="n">
        <v>380.86945921</v>
      </c>
      <c r="F27" s="20" t="n">
        <v>5.74859899</v>
      </c>
      <c r="G27" s="18" t="n">
        <v>438.72254048</v>
      </c>
      <c r="H27" s="20" t="n">
        <v>4.40786386</v>
      </c>
      <c r="I27" s="18" t="n">
        <v>500.90419174</v>
      </c>
      <c r="J27" s="20" t="n">
        <v>2.41709414</v>
      </c>
      <c r="K27" s="18" t="n">
        <v>518.50656727</v>
      </c>
      <c r="L27" s="20" t="n">
        <v>2.53503587</v>
      </c>
      <c r="M27" s="18" t="s">
        <v>481</v>
      </c>
      <c r="N27" s="20" t="s">
        <v>481</v>
      </c>
      <c r="O27" s="18" t="s">
        <v>481</v>
      </c>
      <c r="P27" s="20" t="s">
        <v>481</v>
      </c>
      <c r="Q27" s="18" t="s">
        <v>481</v>
      </c>
      <c r="R27" s="20" t="s">
        <v>481</v>
      </c>
      <c r="S27" s="18" t="s">
        <v>481</v>
      </c>
      <c r="T27" s="20" t="s">
        <v>481</v>
      </c>
      <c r="U27" s="18" t="n">
        <v>372.82041524</v>
      </c>
      <c r="V27" s="20" t="n">
        <v>5.21946925</v>
      </c>
    </row>
    <row r="28" spans="1:22">
      <c r="A28" s="15" t="s">
        <v>503</v>
      </c>
      <c r="B28" s="17" t="n">
        <v>7568</v>
      </c>
      <c r="C28" s="18">
        <f>(347.0/B28*100)</f>
        <v/>
      </c>
      <c r="D28" s="19" t="n">
        <v>7221</v>
      </c>
      <c r="E28" s="18" t="n">
        <v>350.00222201</v>
      </c>
      <c r="F28" s="20" t="n">
        <v>5.96833621</v>
      </c>
      <c r="G28" s="18" t="n">
        <v>386.74110328</v>
      </c>
      <c r="H28" s="20" t="n">
        <v>4.53220765</v>
      </c>
      <c r="I28" s="18" t="n">
        <v>434.56492327</v>
      </c>
      <c r="J28" s="20" t="n">
        <v>3.24605732</v>
      </c>
      <c r="K28" s="18" t="n">
        <v>440.00761969</v>
      </c>
      <c r="L28" s="20" t="n">
        <v>3.0210035</v>
      </c>
      <c r="M28" s="18" t="s">
        <v>481</v>
      </c>
      <c r="N28" s="20" t="s">
        <v>481</v>
      </c>
      <c r="O28" s="18" t="s">
        <v>481</v>
      </c>
      <c r="P28" s="20" t="s">
        <v>481</v>
      </c>
      <c r="Q28" s="18" t="s">
        <v>481</v>
      </c>
      <c r="R28" s="20" t="s">
        <v>481</v>
      </c>
      <c r="S28" s="18" t="s">
        <v>481</v>
      </c>
      <c r="T28" s="20" t="s">
        <v>481</v>
      </c>
      <c r="U28" s="18" t="n">
        <v>373.22123009</v>
      </c>
      <c r="V28" s="20" t="n">
        <v>7.2015795</v>
      </c>
    </row>
    <row r="29" spans="1:22">
      <c r="A29" s="15" t="s">
        <v>504</v>
      </c>
      <c r="B29" s="17" t="n">
        <v>5385</v>
      </c>
      <c r="C29" s="18">
        <f>(30.0/B29*100)</f>
        <v/>
      </c>
      <c r="D29" s="19" t="n">
        <v>5355</v>
      </c>
      <c r="E29" s="18" t="n">
        <v>442.50142656</v>
      </c>
      <c r="F29" s="20" t="n">
        <v>5.9491816</v>
      </c>
      <c r="G29" s="18" t="n">
        <v>493.39447787</v>
      </c>
      <c r="H29" s="20" t="n">
        <v>3.2528338</v>
      </c>
      <c r="I29" s="18" t="n">
        <v>527.3478055</v>
      </c>
      <c r="J29" s="20" t="n">
        <v>2.82242124</v>
      </c>
      <c r="K29" s="18" t="n">
        <v>541.63748914</v>
      </c>
      <c r="L29" s="20" t="n">
        <v>5.01334028</v>
      </c>
      <c r="M29" s="18" t="s">
        <v>481</v>
      </c>
      <c r="N29" s="20" t="s">
        <v>481</v>
      </c>
      <c r="O29" s="18" t="s">
        <v>481</v>
      </c>
      <c r="P29" s="20" t="s">
        <v>481</v>
      </c>
      <c r="Q29" s="18" t="n">
        <v>314.02123871</v>
      </c>
      <c r="R29" s="20" t="n">
        <v>13.26138992</v>
      </c>
      <c r="S29" s="18" t="s">
        <v>481</v>
      </c>
      <c r="T29" s="20" t="s">
        <v>481</v>
      </c>
      <c r="U29" s="18" t="n">
        <v>396.23570525</v>
      </c>
      <c r="V29" s="20" t="n">
        <v>9.500989430000001</v>
      </c>
    </row>
    <row r="30" spans="1:22">
      <c r="A30" s="15" t="s">
        <v>505</v>
      </c>
      <c r="B30" s="17" t="n">
        <v>4520</v>
      </c>
      <c r="C30" s="18">
        <f>(193.0/B30*100)</f>
        <v/>
      </c>
      <c r="D30" s="19" t="n">
        <v>4327</v>
      </c>
      <c r="E30" s="18" t="n">
        <v>422.14390109</v>
      </c>
      <c r="F30" s="20" t="n">
        <v>8.180598509999999</v>
      </c>
      <c r="G30" s="18" t="n">
        <v>483.38725858</v>
      </c>
      <c r="H30" s="20" t="n">
        <v>4.29328535</v>
      </c>
      <c r="I30" s="18" t="n">
        <v>530.56369496</v>
      </c>
      <c r="J30" s="20" t="n">
        <v>3.21380047</v>
      </c>
      <c r="K30" s="18" t="n">
        <v>541.21902475</v>
      </c>
      <c r="L30" s="20" t="n">
        <v>3.96005878</v>
      </c>
      <c r="M30" s="18" t="s">
        <v>481</v>
      </c>
      <c r="N30" s="20" t="s">
        <v>481</v>
      </c>
      <c r="O30" s="18" t="s">
        <v>481</v>
      </c>
      <c r="P30" s="20" t="s">
        <v>481</v>
      </c>
      <c r="Q30" s="18" t="s">
        <v>481</v>
      </c>
      <c r="R30" s="20" t="s">
        <v>481</v>
      </c>
      <c r="S30" s="18" t="s">
        <v>481</v>
      </c>
      <c r="T30" s="20" t="s">
        <v>481</v>
      </c>
      <c r="U30" s="18" t="n">
        <v>396.88428608</v>
      </c>
      <c r="V30" s="20" t="n">
        <v>6.76893075</v>
      </c>
    </row>
    <row r="31" spans="1:22">
      <c r="A31" s="15" t="s">
        <v>506</v>
      </c>
      <c r="B31" s="17" t="n">
        <v>5456</v>
      </c>
      <c r="C31" s="18">
        <f>(144.0/B31*100)</f>
        <v/>
      </c>
      <c r="D31" s="19" t="n">
        <v>5312</v>
      </c>
      <c r="E31" s="18" t="n">
        <v>433.50599447</v>
      </c>
      <c r="F31" s="20" t="n">
        <v>8.957476209999999</v>
      </c>
      <c r="G31" s="18" t="n">
        <v>477.41495511</v>
      </c>
      <c r="H31" s="20" t="n">
        <v>4.76880825</v>
      </c>
      <c r="I31" s="18" t="n">
        <v>526.49625696</v>
      </c>
      <c r="J31" s="20" t="n">
        <v>2.77005211</v>
      </c>
      <c r="K31" s="18" t="n">
        <v>542.02309661</v>
      </c>
      <c r="L31" s="20" t="n">
        <v>3.29516031</v>
      </c>
      <c r="M31" s="18" t="s">
        <v>481</v>
      </c>
      <c r="N31" s="20" t="s">
        <v>481</v>
      </c>
      <c r="O31" s="18" t="s">
        <v>481</v>
      </c>
      <c r="P31" s="20" t="s">
        <v>481</v>
      </c>
      <c r="Q31" s="18" t="s">
        <v>481</v>
      </c>
      <c r="R31" s="20" t="s">
        <v>481</v>
      </c>
      <c r="S31" s="18" t="s">
        <v>481</v>
      </c>
      <c r="T31" s="20" t="s">
        <v>481</v>
      </c>
      <c r="U31" s="18" t="n">
        <v>395.72331553</v>
      </c>
      <c r="V31" s="20" t="n">
        <v>6.88307354</v>
      </c>
    </row>
    <row r="32" spans="1:22">
      <c r="A32" s="15" t="s">
        <v>507</v>
      </c>
      <c r="B32" s="17" t="n">
        <v>4478</v>
      </c>
      <c r="C32" s="18">
        <f>(6.0/B32*100)</f>
        <v/>
      </c>
      <c r="D32" s="19" t="n">
        <v>4472</v>
      </c>
      <c r="E32" s="18" t="n">
        <v>406.80294879</v>
      </c>
      <c r="F32" s="20" t="n">
        <v>10.17200572</v>
      </c>
      <c r="G32" s="18" t="n">
        <v>434.66449749</v>
      </c>
      <c r="H32" s="20" t="n">
        <v>5.38190311</v>
      </c>
      <c r="I32" s="18" t="n">
        <v>506.59973158</v>
      </c>
      <c r="J32" s="20" t="n">
        <v>2.82369224</v>
      </c>
      <c r="K32" s="18" t="n">
        <v>527.39309967</v>
      </c>
      <c r="L32" s="20" t="n">
        <v>2.63105644</v>
      </c>
      <c r="M32" s="18" t="s">
        <v>481</v>
      </c>
      <c r="N32" s="20" t="s">
        <v>481</v>
      </c>
      <c r="O32" s="18" t="s">
        <v>481</v>
      </c>
      <c r="P32" s="20" t="s">
        <v>481</v>
      </c>
      <c r="Q32" s="18" t="s">
        <v>481</v>
      </c>
      <c r="R32" s="20" t="s">
        <v>481</v>
      </c>
      <c r="S32" s="18" t="s">
        <v>481</v>
      </c>
      <c r="T32" s="20" t="s">
        <v>481</v>
      </c>
      <c r="U32" s="18" t="n">
        <v>401.63352239</v>
      </c>
      <c r="V32" s="20" t="n">
        <v>12.36202042</v>
      </c>
    </row>
    <row r="33" spans="1:22">
      <c r="A33" s="15" t="s">
        <v>508</v>
      </c>
      <c r="B33" s="17" t="n">
        <v>7325</v>
      </c>
      <c r="C33" s="18">
        <f>(80.0/B33*100)</f>
        <v/>
      </c>
      <c r="D33" s="19" t="n">
        <v>7245</v>
      </c>
      <c r="E33" s="18" t="n">
        <v>382.13346317</v>
      </c>
      <c r="F33" s="20" t="n">
        <v>9.67893376</v>
      </c>
      <c r="G33" s="18" t="n">
        <v>427.89127</v>
      </c>
      <c r="H33" s="20" t="n">
        <v>5.23856266</v>
      </c>
      <c r="I33" s="18" t="n">
        <v>486.86605864</v>
      </c>
      <c r="J33" s="20" t="n">
        <v>2.93090501</v>
      </c>
      <c r="K33" s="18" t="n">
        <v>525.88575398</v>
      </c>
      <c r="L33" s="20" t="n">
        <v>2.7788049</v>
      </c>
      <c r="M33" s="18" t="s">
        <v>481</v>
      </c>
      <c r="N33" s="20" t="s">
        <v>481</v>
      </c>
      <c r="O33" s="18" t="s">
        <v>481</v>
      </c>
      <c r="P33" s="20" t="s">
        <v>481</v>
      </c>
      <c r="Q33" s="18" t="s">
        <v>481</v>
      </c>
      <c r="R33" s="20" t="s">
        <v>481</v>
      </c>
      <c r="S33" s="18" t="s">
        <v>481</v>
      </c>
      <c r="T33" s="20" t="s">
        <v>481</v>
      </c>
      <c r="U33" s="18" t="n">
        <v>391.65955707</v>
      </c>
      <c r="V33" s="20" t="n">
        <v>11.73790656</v>
      </c>
    </row>
    <row r="34" spans="1:22">
      <c r="A34" s="15" t="s">
        <v>509</v>
      </c>
      <c r="B34" s="17" t="n">
        <v>6350</v>
      </c>
      <c r="C34" s="18">
        <f>(89.0/B34*100)</f>
        <v/>
      </c>
      <c r="D34" s="19" t="n">
        <v>6261</v>
      </c>
      <c r="E34" s="18" t="n">
        <v>367.69463874</v>
      </c>
      <c r="F34" s="20" t="n">
        <v>6.02031485</v>
      </c>
      <c r="G34" s="18" t="n">
        <v>408.02737684</v>
      </c>
      <c r="H34" s="20" t="n">
        <v>5.09112417</v>
      </c>
      <c r="I34" s="18" t="n">
        <v>466.42931505</v>
      </c>
      <c r="J34" s="20" t="n">
        <v>2.96362968</v>
      </c>
      <c r="K34" s="18" t="n">
        <v>491.88743376</v>
      </c>
      <c r="L34" s="20" t="n">
        <v>2.93404154</v>
      </c>
      <c r="M34" s="18" t="s">
        <v>481</v>
      </c>
      <c r="N34" s="20" t="s">
        <v>481</v>
      </c>
      <c r="O34" s="18" t="s">
        <v>481</v>
      </c>
      <c r="P34" s="20" t="s">
        <v>481</v>
      </c>
      <c r="Q34" s="18" t="n">
        <v>263.37193708</v>
      </c>
      <c r="R34" s="20" t="n">
        <v>13.61114927</v>
      </c>
      <c r="S34" s="18" t="s">
        <v>481</v>
      </c>
      <c r="T34" s="20" t="s">
        <v>481</v>
      </c>
      <c r="U34" s="18" t="n">
        <v>362.31509985</v>
      </c>
      <c r="V34" s="20" t="n">
        <v>8.539687989999999</v>
      </c>
    </row>
    <row r="35" spans="1:22">
      <c r="A35" s="15" t="s">
        <v>510</v>
      </c>
      <c r="B35" s="17" t="n">
        <v>6406</v>
      </c>
      <c r="C35" s="18">
        <f>(60.0/B35*100)</f>
        <v/>
      </c>
      <c r="D35" s="19" t="n">
        <v>6346</v>
      </c>
      <c r="E35" s="18" t="n">
        <v>399.35569348</v>
      </c>
      <c r="F35" s="20" t="n">
        <v>8.18801017</v>
      </c>
      <c r="G35" s="18" t="n">
        <v>439.96577595</v>
      </c>
      <c r="H35" s="20" t="n">
        <v>5.34692726</v>
      </c>
      <c r="I35" s="18" t="n">
        <v>512.6350336</v>
      </c>
      <c r="J35" s="20" t="n">
        <v>2.33581668</v>
      </c>
      <c r="K35" s="18" t="n">
        <v>525.57724105</v>
      </c>
      <c r="L35" s="20" t="n">
        <v>2.13325146</v>
      </c>
      <c r="M35" s="18" t="s">
        <v>481</v>
      </c>
      <c r="N35" s="20" t="s">
        <v>481</v>
      </c>
      <c r="O35" s="18" t="s">
        <v>481</v>
      </c>
      <c r="P35" s="20" t="s">
        <v>481</v>
      </c>
      <c r="Q35" s="18" t="n">
        <v>337.32521215</v>
      </c>
      <c r="R35" s="20" t="n">
        <v>11.65794297</v>
      </c>
      <c r="S35" s="18" t="s">
        <v>481</v>
      </c>
      <c r="T35" s="20" t="s">
        <v>481</v>
      </c>
      <c r="U35" s="18" t="n">
        <v>391.87219622</v>
      </c>
      <c r="V35" s="20" t="n">
        <v>9.74674046</v>
      </c>
    </row>
    <row r="36" spans="1:22">
      <c r="A36" s="15" t="s">
        <v>511</v>
      </c>
      <c r="B36" s="17" t="n">
        <v>6736</v>
      </c>
      <c r="C36" s="18">
        <f>(71.0/B36*100)</f>
        <v/>
      </c>
      <c r="D36" s="19" t="n">
        <v>6665</v>
      </c>
      <c r="E36" s="18" t="n">
        <v>411.8930101</v>
      </c>
      <c r="F36" s="20" t="n">
        <v>9.897532679999999</v>
      </c>
      <c r="G36" s="18" t="n">
        <v>468.21383338</v>
      </c>
      <c r="H36" s="20" t="n">
        <v>4.01072149</v>
      </c>
      <c r="I36" s="18" t="n">
        <v>502.72075937</v>
      </c>
      <c r="J36" s="20" t="n">
        <v>2.43706589</v>
      </c>
      <c r="K36" s="18" t="n">
        <v>515.38095104</v>
      </c>
      <c r="L36" s="20" t="n">
        <v>2.76435951</v>
      </c>
      <c r="M36" s="18" t="s">
        <v>481</v>
      </c>
      <c r="N36" s="20" t="s">
        <v>481</v>
      </c>
      <c r="O36" s="18" t="s">
        <v>481</v>
      </c>
      <c r="P36" s="20" t="s">
        <v>481</v>
      </c>
      <c r="Q36" s="18" t="s">
        <v>481</v>
      </c>
      <c r="R36" s="20" t="s">
        <v>481</v>
      </c>
      <c r="S36" s="18" t="s">
        <v>481</v>
      </c>
      <c r="T36" s="20" t="s">
        <v>481</v>
      </c>
      <c r="U36" s="18" t="n">
        <v>393.68877221</v>
      </c>
      <c r="V36" s="20" t="n">
        <v>8.91986816</v>
      </c>
    </row>
    <row r="37" spans="1:22">
      <c r="A37" s="15" t="s">
        <v>512</v>
      </c>
      <c r="B37" s="17" t="n">
        <v>5458</v>
      </c>
      <c r="C37" s="18">
        <f>(126.0/B37*100)</f>
        <v/>
      </c>
      <c r="D37" s="19" t="n">
        <v>5332</v>
      </c>
      <c r="E37" s="18" t="n">
        <v>435.72632846</v>
      </c>
      <c r="F37" s="20" t="n">
        <v>7.30833918</v>
      </c>
      <c r="G37" s="18" t="n">
        <v>475.51355341</v>
      </c>
      <c r="H37" s="20" t="n">
        <v>4.56402359</v>
      </c>
      <c r="I37" s="18" t="n">
        <v>514.65393547</v>
      </c>
      <c r="J37" s="20" t="n">
        <v>3.38215286</v>
      </c>
      <c r="K37" s="18" t="n">
        <v>541.04046565</v>
      </c>
      <c r="L37" s="20" t="n">
        <v>3.72654075</v>
      </c>
      <c r="M37" s="18" t="s">
        <v>481</v>
      </c>
      <c r="N37" s="20" t="s">
        <v>481</v>
      </c>
      <c r="O37" s="18" t="s">
        <v>481</v>
      </c>
      <c r="P37" s="20" t="s">
        <v>481</v>
      </c>
      <c r="Q37" s="18" t="s">
        <v>481</v>
      </c>
      <c r="R37" s="20" t="s">
        <v>481</v>
      </c>
      <c r="S37" s="18" t="s">
        <v>481</v>
      </c>
      <c r="T37" s="20" t="s">
        <v>481</v>
      </c>
      <c r="U37" s="18" t="n">
        <v>383.74811505</v>
      </c>
      <c r="V37" s="20" t="n">
        <v>7.02945777</v>
      </c>
    </row>
    <row r="38" spans="1:22">
      <c r="A38" s="15" t="s">
        <v>513</v>
      </c>
      <c r="B38" s="17" t="n">
        <v>5860</v>
      </c>
      <c r="C38" s="18">
        <f>(24.0/B38*100)</f>
        <v/>
      </c>
      <c r="D38" s="19" t="n">
        <v>5836</v>
      </c>
      <c r="E38" s="18" t="n">
        <v>396.44639389</v>
      </c>
      <c r="F38" s="20" t="n">
        <v>9.51217654</v>
      </c>
      <c r="G38" s="18" t="n">
        <v>451.61063434</v>
      </c>
      <c r="H38" s="20" t="n">
        <v>4.81614968</v>
      </c>
      <c r="I38" s="18" t="n">
        <v>511.26662031</v>
      </c>
      <c r="J38" s="20" t="n">
        <v>3.42192901</v>
      </c>
      <c r="K38" s="18" t="n">
        <v>515.24759572</v>
      </c>
      <c r="L38" s="20" t="n">
        <v>3.84470435</v>
      </c>
      <c r="M38" s="18" t="s">
        <v>481</v>
      </c>
      <c r="N38" s="20" t="s">
        <v>481</v>
      </c>
      <c r="O38" s="18" t="s">
        <v>481</v>
      </c>
      <c r="P38" s="20" t="s">
        <v>481</v>
      </c>
      <c r="Q38" s="18" t="s">
        <v>481</v>
      </c>
      <c r="R38" s="20" t="s">
        <v>481</v>
      </c>
      <c r="S38" s="18" t="s">
        <v>481</v>
      </c>
      <c r="T38" s="20" t="s">
        <v>481</v>
      </c>
      <c r="U38" s="18" t="n">
        <v>437.63531337</v>
      </c>
      <c r="V38" s="20" t="n">
        <v>6.96823548</v>
      </c>
    </row>
    <row r="39" spans="1:22">
      <c r="A39" s="15" t="s">
        <v>514</v>
      </c>
      <c r="B39" s="17" t="n">
        <v>5895</v>
      </c>
      <c r="C39" s="18">
        <f>(33.0/B39*100)</f>
        <v/>
      </c>
      <c r="D39" s="19" t="n">
        <v>5862</v>
      </c>
      <c r="E39" s="18" t="n">
        <v>353.78605759</v>
      </c>
      <c r="F39" s="20" t="n">
        <v>7.33300165</v>
      </c>
      <c r="G39" s="18" t="n">
        <v>377.90880094</v>
      </c>
      <c r="H39" s="20" t="n">
        <v>6.12228007</v>
      </c>
      <c r="I39" s="18" t="n">
        <v>428.77205658</v>
      </c>
      <c r="J39" s="20" t="n">
        <v>4.16664523</v>
      </c>
      <c r="K39" s="18" t="n">
        <v>447.06379256</v>
      </c>
      <c r="L39" s="20" t="n">
        <v>4.06769799</v>
      </c>
      <c r="M39" s="18" t="s">
        <v>481</v>
      </c>
      <c r="N39" s="20" t="s">
        <v>481</v>
      </c>
      <c r="O39" s="18" t="s">
        <v>481</v>
      </c>
      <c r="P39" s="20" t="s">
        <v>481</v>
      </c>
      <c r="Q39" s="18" t="s">
        <v>481</v>
      </c>
      <c r="R39" s="20" t="s">
        <v>481</v>
      </c>
      <c r="S39" s="18" t="s">
        <v>481</v>
      </c>
      <c r="T39" s="20" t="s">
        <v>481</v>
      </c>
      <c r="U39" s="18" t="n">
        <v>356.15099621</v>
      </c>
      <c r="V39" s="20" t="n">
        <v>12.86252205</v>
      </c>
    </row>
    <row r="40" spans="1:22">
      <c r="A40" s="15" t="s">
        <v>515</v>
      </c>
      <c r="B40" s="17" t="n">
        <v>14157</v>
      </c>
      <c r="C40" s="18">
        <f>(386.0/B40*100)</f>
        <v/>
      </c>
      <c r="D40" s="19" t="n">
        <v>13771</v>
      </c>
      <c r="E40" s="18" t="n">
        <v>401.99308185</v>
      </c>
      <c r="F40" s="20" t="n">
        <v>8.83175595</v>
      </c>
      <c r="G40" s="18" t="n">
        <v>469.84253813</v>
      </c>
      <c r="H40" s="20" t="n">
        <v>4.35798926</v>
      </c>
      <c r="I40" s="18" t="n">
        <v>501.62430741</v>
      </c>
      <c r="J40" s="20" t="n">
        <v>2.90870408</v>
      </c>
      <c r="K40" s="18" t="n">
        <v>523.99979659</v>
      </c>
      <c r="L40" s="20" t="n">
        <v>3.62836515</v>
      </c>
      <c r="M40" s="18" t="s">
        <v>481</v>
      </c>
      <c r="N40" s="20" t="s">
        <v>481</v>
      </c>
      <c r="O40" s="18" t="s">
        <v>481</v>
      </c>
      <c r="P40" s="20" t="s">
        <v>481</v>
      </c>
      <c r="Q40" s="18" t="s">
        <v>481</v>
      </c>
      <c r="R40" s="20" t="s">
        <v>481</v>
      </c>
      <c r="S40" s="18" t="s">
        <v>481</v>
      </c>
      <c r="T40" s="20" t="s">
        <v>481</v>
      </c>
      <c r="U40" s="18" t="n">
        <v>392.38986981</v>
      </c>
      <c r="V40" s="20" t="n">
        <v>7.68137932</v>
      </c>
    </row>
    <row r="41" spans="1:22">
      <c r="A41" s="15" t="s">
        <v>516</v>
      </c>
      <c r="B41" s="17" t="n">
        <v>5712</v>
      </c>
      <c r="C41" s="18">
        <f>(55.0/B41*100)</f>
        <v/>
      </c>
      <c r="D41" s="19" t="n">
        <v>5657</v>
      </c>
      <c r="E41" s="18" t="n">
        <v>402.87022267</v>
      </c>
      <c r="F41" s="20" t="n">
        <v>10.62021158</v>
      </c>
      <c r="G41" s="18" t="n">
        <v>460.20850724</v>
      </c>
      <c r="H41" s="20" t="n">
        <v>5.2968863</v>
      </c>
      <c r="I41" s="18" t="n">
        <v>507.83616715</v>
      </c>
      <c r="J41" s="20" t="n">
        <v>3.40749726</v>
      </c>
      <c r="K41" s="18" t="n">
        <v>519.35178338</v>
      </c>
      <c r="L41" s="20" t="n">
        <v>3.63703298</v>
      </c>
      <c r="M41" s="18" t="s">
        <v>481</v>
      </c>
      <c r="N41" s="20" t="s">
        <v>481</v>
      </c>
      <c r="O41" s="18" t="s">
        <v>481</v>
      </c>
      <c r="P41" s="20" t="s">
        <v>481</v>
      </c>
      <c r="Q41" s="18" t="n">
        <v>399.91015703</v>
      </c>
      <c r="R41" s="20" t="n">
        <v>16.72230739</v>
      </c>
      <c r="S41" s="18" t="s">
        <v>481</v>
      </c>
      <c r="T41" s="20" t="s">
        <v>481</v>
      </c>
      <c r="U41" s="18" t="n">
        <v>386.83391434</v>
      </c>
      <c r="V41" s="20" t="n">
        <v>12.80971813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318.83652429</v>
      </c>
      <c r="F45" s="20" t="n">
        <v>4.87055321</v>
      </c>
      <c r="G45" s="18" t="n">
        <v>329.38402112</v>
      </c>
      <c r="H45" s="20" t="n">
        <v>4.21109469</v>
      </c>
      <c r="I45" s="18" t="n">
        <v>347.23140261</v>
      </c>
      <c r="J45" s="20" t="n">
        <v>3.3308303</v>
      </c>
      <c r="K45" s="18" t="n">
        <v>368.16508123</v>
      </c>
      <c r="L45" s="20" t="n">
        <v>3.8800373</v>
      </c>
      <c r="M45" s="18" t="s">
        <v>481</v>
      </c>
      <c r="N45" s="20" t="s">
        <v>481</v>
      </c>
      <c r="O45" s="18" t="s">
        <v>481</v>
      </c>
      <c r="P45" s="20" t="s">
        <v>481</v>
      </c>
      <c r="Q45" s="18" t="s">
        <v>481</v>
      </c>
      <c r="R45" s="20" t="s">
        <v>481</v>
      </c>
      <c r="S45" s="18" t="n">
        <v>308.96408061</v>
      </c>
      <c r="T45" s="20" t="n">
        <v>18.83327594</v>
      </c>
      <c r="U45" s="18" t="n">
        <v>323.1505356</v>
      </c>
      <c r="V45" s="20" t="n">
        <v>6.154881</v>
      </c>
    </row>
    <row r="46" spans="1:22">
      <c r="A46" s="15" t="s">
        <v>521</v>
      </c>
      <c r="B46" s="17" t="n">
        <v>23141</v>
      </c>
      <c r="C46" s="18">
        <f>(2121.0/B46*100)</f>
        <v/>
      </c>
      <c r="D46" s="19" t="n">
        <v>21020</v>
      </c>
      <c r="E46" s="18" t="n">
        <v>328.5220028</v>
      </c>
      <c r="F46" s="20" t="n">
        <v>6.75025552</v>
      </c>
      <c r="G46" s="18" t="n">
        <v>366.96037224</v>
      </c>
      <c r="H46" s="20" t="n">
        <v>4.13054383</v>
      </c>
      <c r="I46" s="18" t="n">
        <v>433.64402723</v>
      </c>
      <c r="J46" s="20" t="n">
        <v>2.90120163</v>
      </c>
      <c r="K46" s="18" t="n">
        <v>460.63684228</v>
      </c>
      <c r="L46" s="20" t="n">
        <v>4.45593773</v>
      </c>
      <c r="M46" s="18" t="s">
        <v>481</v>
      </c>
      <c r="N46" s="20" t="s">
        <v>481</v>
      </c>
      <c r="O46" s="18" t="s">
        <v>481</v>
      </c>
      <c r="P46" s="20" t="s">
        <v>481</v>
      </c>
      <c r="Q46" s="18" t="s">
        <v>481</v>
      </c>
      <c r="R46" s="20" t="s">
        <v>481</v>
      </c>
      <c r="S46" s="18" t="s">
        <v>481</v>
      </c>
      <c r="T46" s="20" t="s">
        <v>481</v>
      </c>
      <c r="U46" s="18" t="n">
        <v>370.40475354</v>
      </c>
      <c r="V46" s="20" t="n">
        <v>3.49139645</v>
      </c>
    </row>
    <row r="47" spans="1:22">
      <c r="A47" s="15" t="s">
        <v>522</v>
      </c>
      <c r="B47" s="17" t="n">
        <v>5928</v>
      </c>
      <c r="C47" s="18">
        <f>(347.0/B47*100)</f>
        <v/>
      </c>
      <c r="D47" s="19" t="n">
        <v>5581</v>
      </c>
      <c r="E47" s="18" t="n">
        <v>326.54878019</v>
      </c>
      <c r="F47" s="20" t="n">
        <v>7.55844266</v>
      </c>
      <c r="G47" s="18" t="n">
        <v>367.08288182</v>
      </c>
      <c r="H47" s="20" t="n">
        <v>7.52753712</v>
      </c>
      <c r="I47" s="18" t="n">
        <v>451.15953501</v>
      </c>
      <c r="J47" s="20" t="n">
        <v>4.89725664</v>
      </c>
      <c r="K47" s="18" t="n">
        <v>482.68515639</v>
      </c>
      <c r="L47" s="20" t="n">
        <v>4.34664949</v>
      </c>
      <c r="M47" s="18" t="s">
        <v>481</v>
      </c>
      <c r="N47" s="20" t="s">
        <v>481</v>
      </c>
      <c r="O47" s="18" t="s">
        <v>481</v>
      </c>
      <c r="P47" s="20" t="s">
        <v>481</v>
      </c>
      <c r="Q47" s="18" t="s">
        <v>481</v>
      </c>
      <c r="R47" s="20" t="s">
        <v>481</v>
      </c>
      <c r="S47" s="18" t="s">
        <v>481</v>
      </c>
      <c r="T47" s="20" t="s">
        <v>481</v>
      </c>
      <c r="U47" s="18" t="n">
        <v>330.13137537</v>
      </c>
      <c r="V47" s="20" t="n">
        <v>5.99220101</v>
      </c>
    </row>
    <row r="48" spans="1:22">
      <c r="A48" s="15" t="s">
        <v>523</v>
      </c>
      <c r="B48" s="17" t="n">
        <v>9841</v>
      </c>
      <c r="C48" s="18">
        <f>(8.0/B48*100)</f>
        <v/>
      </c>
      <c r="D48" s="19" t="n">
        <v>9833</v>
      </c>
      <c r="E48" s="18" t="n">
        <v>361.29527553</v>
      </c>
      <c r="F48" s="20" t="n">
        <v>11.95707993</v>
      </c>
      <c r="G48" s="18" t="n">
        <v>408.03070949</v>
      </c>
      <c r="H48" s="20" t="n">
        <v>8.632581070000001</v>
      </c>
      <c r="I48" s="18" t="n">
        <v>499.47378571</v>
      </c>
      <c r="J48" s="20" t="n">
        <v>4.6069704</v>
      </c>
      <c r="K48" s="18" t="n">
        <v>509.65906887</v>
      </c>
      <c r="L48" s="20" t="n">
        <v>5.72816296</v>
      </c>
      <c r="M48" s="18" t="s">
        <v>481</v>
      </c>
      <c r="N48" s="20" t="s">
        <v>481</v>
      </c>
      <c r="O48" s="18" t="s">
        <v>481</v>
      </c>
      <c r="P48" s="20" t="s">
        <v>481</v>
      </c>
      <c r="Q48" s="18" t="s">
        <v>481</v>
      </c>
      <c r="R48" s="20" t="s">
        <v>481</v>
      </c>
      <c r="S48" s="18" t="s">
        <v>481</v>
      </c>
      <c r="T48" s="20" t="s">
        <v>481</v>
      </c>
      <c r="U48" s="18" t="n">
        <v>413.29827335</v>
      </c>
      <c r="V48" s="20" t="n">
        <v>23.04521461</v>
      </c>
    </row>
    <row r="49" spans="1:22">
      <c r="A49" s="15" t="s">
        <v>524</v>
      </c>
      <c r="B49" s="17" t="n">
        <v>6349</v>
      </c>
      <c r="C49" s="18">
        <f>(56.0/B49*100)</f>
        <v/>
      </c>
      <c r="D49" s="19" t="n">
        <v>6293</v>
      </c>
      <c r="E49" s="18" t="n">
        <v>357.49668379</v>
      </c>
      <c r="F49" s="20" t="n">
        <v>6.91125059</v>
      </c>
      <c r="G49" s="18" t="n">
        <v>395.32123307</v>
      </c>
      <c r="H49" s="20" t="n">
        <v>4.52167478</v>
      </c>
      <c r="I49" s="18" t="n">
        <v>436.2307267</v>
      </c>
      <c r="J49" s="20" t="n">
        <v>3.41237278</v>
      </c>
      <c r="K49" s="18" t="n">
        <v>447.78623255</v>
      </c>
      <c r="L49" s="20" t="n">
        <v>3.39744715</v>
      </c>
      <c r="M49" s="18" t="s">
        <v>481</v>
      </c>
      <c r="N49" s="20" t="s">
        <v>481</v>
      </c>
      <c r="O49" s="18" t="s">
        <v>481</v>
      </c>
      <c r="P49" s="20" t="s">
        <v>481</v>
      </c>
      <c r="Q49" s="18" t="n">
        <v>399.9739</v>
      </c>
      <c r="R49" s="20" t="n">
        <v>38.67474406</v>
      </c>
      <c r="S49" s="18" t="n">
        <v>445.19057974</v>
      </c>
      <c r="T49" s="20" t="n">
        <v>44.99280001</v>
      </c>
      <c r="U49" s="18" t="n">
        <v>332.14900054</v>
      </c>
      <c r="V49" s="20" t="n">
        <v>9.91311556</v>
      </c>
    </row>
    <row r="50" spans="1:22">
      <c r="A50" s="15" t="s">
        <v>525</v>
      </c>
      <c r="B50" s="17" t="n">
        <v>11795</v>
      </c>
      <c r="C50" s="18">
        <f>(0.0/B50*100)</f>
        <v/>
      </c>
      <c r="D50" s="19" t="n">
        <v>11795</v>
      </c>
      <c r="E50" s="18" t="s">
        <v>481</v>
      </c>
      <c r="F50" s="20" t="s">
        <v>481</v>
      </c>
      <c r="G50" s="18" t="s">
        <v>481</v>
      </c>
      <c r="H50" s="20" t="s">
        <v>481</v>
      </c>
      <c r="I50" s="18" t="s">
        <v>481</v>
      </c>
      <c r="J50" s="20" t="s">
        <v>481</v>
      </c>
      <c r="K50" s="18" t="s">
        <v>481</v>
      </c>
      <c r="L50" s="20" t="s">
        <v>481</v>
      </c>
      <c r="M50" s="18" t="s">
        <v>481</v>
      </c>
      <c r="N50" s="20" t="s">
        <v>481</v>
      </c>
      <c r="O50" s="18" t="s">
        <v>481</v>
      </c>
      <c r="P50" s="20" t="s">
        <v>481</v>
      </c>
      <c r="Q50" s="18" t="s">
        <v>481</v>
      </c>
      <c r="R50" s="20" t="s">
        <v>481</v>
      </c>
      <c r="S50" s="18" t="n">
        <v>424.90516706</v>
      </c>
      <c r="T50" s="20" t="n">
        <v>2.9446881</v>
      </c>
      <c r="U50" s="18" t="s">
        <v>481</v>
      </c>
      <c r="V50" s="20" t="s">
        <v>481</v>
      </c>
    </row>
    <row r="51" spans="1:22">
      <c r="A51" s="15" t="s">
        <v>526</v>
      </c>
      <c r="B51" s="17" t="n">
        <v>6866</v>
      </c>
      <c r="C51" s="18">
        <f>(114.0/B51*100)</f>
        <v/>
      </c>
      <c r="D51" s="19" t="n">
        <v>6752</v>
      </c>
      <c r="E51" s="18" t="n">
        <v>364.18522588</v>
      </c>
      <c r="F51" s="20" t="n">
        <v>8.881031630000001</v>
      </c>
      <c r="G51" s="18" t="n">
        <v>393.1461041</v>
      </c>
      <c r="H51" s="20" t="n">
        <v>3.57171523</v>
      </c>
      <c r="I51" s="18" t="n">
        <v>432.50105811</v>
      </c>
      <c r="J51" s="20" t="n">
        <v>3.08755164</v>
      </c>
      <c r="K51" s="18" t="n">
        <v>452.34241633</v>
      </c>
      <c r="L51" s="20" t="n">
        <v>3.36440379</v>
      </c>
      <c r="M51" s="18" t="s">
        <v>481</v>
      </c>
      <c r="N51" s="20" t="s">
        <v>481</v>
      </c>
      <c r="O51" s="18" t="s">
        <v>481</v>
      </c>
      <c r="P51" s="20" t="s">
        <v>481</v>
      </c>
      <c r="Q51" s="18" t="n">
        <v>427.96430568</v>
      </c>
      <c r="R51" s="20" t="n">
        <v>5.20460603</v>
      </c>
      <c r="S51" s="18" t="s">
        <v>481</v>
      </c>
      <c r="T51" s="20" t="s">
        <v>481</v>
      </c>
      <c r="U51" s="18" t="n">
        <v>388.22619251</v>
      </c>
      <c r="V51" s="20" t="n">
        <v>9.36220368</v>
      </c>
    </row>
    <row r="52" spans="1:22">
      <c r="A52" s="15" t="s">
        <v>527</v>
      </c>
      <c r="B52" s="17" t="n">
        <v>5809</v>
      </c>
      <c r="C52" s="18">
        <f>(106.0/B52*100)</f>
        <v/>
      </c>
      <c r="D52" s="19" t="n">
        <v>5703</v>
      </c>
      <c r="E52" s="18" t="n">
        <v>397.46569116</v>
      </c>
      <c r="F52" s="20" t="n">
        <v>7.86895955</v>
      </c>
      <c r="G52" s="18" t="n">
        <v>424.53307213</v>
      </c>
      <c r="H52" s="20" t="n">
        <v>5.05670368</v>
      </c>
      <c r="I52" s="18" t="n">
        <v>489.48158861</v>
      </c>
      <c r="J52" s="20" t="n">
        <v>2.84377797</v>
      </c>
      <c r="K52" s="18" t="n">
        <v>511.88324654</v>
      </c>
      <c r="L52" s="20" t="n">
        <v>2.98012056</v>
      </c>
      <c r="M52" s="18" t="s">
        <v>481</v>
      </c>
      <c r="N52" s="20" t="s">
        <v>481</v>
      </c>
      <c r="O52" s="18" t="s">
        <v>481</v>
      </c>
      <c r="P52" s="20" t="s">
        <v>481</v>
      </c>
      <c r="Q52" s="18" t="s">
        <v>481</v>
      </c>
      <c r="R52" s="20" t="s">
        <v>481</v>
      </c>
      <c r="S52" s="18" t="s">
        <v>481</v>
      </c>
      <c r="T52" s="20" t="s">
        <v>481</v>
      </c>
      <c r="U52" s="18" t="n">
        <v>390.35234707</v>
      </c>
      <c r="V52" s="20" t="n">
        <v>7.89017606</v>
      </c>
    </row>
    <row r="53" spans="1:22">
      <c r="A53" s="15" t="s">
        <v>528</v>
      </c>
      <c r="B53" s="17" t="n">
        <v>5571</v>
      </c>
      <c r="C53" s="18">
        <f>(112.0/B53*100)</f>
        <v/>
      </c>
      <c r="D53" s="19" t="n">
        <v>5459</v>
      </c>
      <c r="E53" s="18" t="n">
        <v>353.47485824</v>
      </c>
      <c r="F53" s="20" t="n">
        <v>5.46019468</v>
      </c>
      <c r="G53" s="18" t="n">
        <v>394.86912138</v>
      </c>
      <c r="H53" s="20" t="n">
        <v>3.98254951</v>
      </c>
      <c r="I53" s="18" t="n">
        <v>450.03314345</v>
      </c>
      <c r="J53" s="20" t="n">
        <v>2.81508365</v>
      </c>
      <c r="K53" s="18" t="n">
        <v>484.87887147</v>
      </c>
      <c r="L53" s="20" t="n">
        <v>2.772478</v>
      </c>
      <c r="M53" s="18" t="s">
        <v>481</v>
      </c>
      <c r="N53" s="20" t="s">
        <v>481</v>
      </c>
      <c r="O53" s="18" t="s">
        <v>481</v>
      </c>
      <c r="P53" s="20" t="s">
        <v>481</v>
      </c>
      <c r="Q53" s="18" t="s">
        <v>481</v>
      </c>
      <c r="R53" s="20" t="s">
        <v>481</v>
      </c>
      <c r="S53" s="18" t="s">
        <v>481</v>
      </c>
      <c r="T53" s="20" t="s">
        <v>481</v>
      </c>
      <c r="U53" s="18" t="n">
        <v>340.84460093</v>
      </c>
      <c r="V53" s="20" t="n">
        <v>5.30189634</v>
      </c>
    </row>
    <row r="54" spans="1:22">
      <c r="A54" s="15" t="s">
        <v>529</v>
      </c>
      <c r="B54" s="17" t="n">
        <v>4740</v>
      </c>
      <c r="C54" s="18">
        <f>(428.0/B54*100)</f>
        <v/>
      </c>
      <c r="D54" s="19" t="n">
        <v>4312</v>
      </c>
      <c r="E54" s="18" t="n">
        <v>286.11684435</v>
      </c>
      <c r="F54" s="20" t="n">
        <v>5.97375992</v>
      </c>
      <c r="G54" s="18" t="n">
        <v>325.0295383</v>
      </c>
      <c r="H54" s="20" t="n">
        <v>4.76277293</v>
      </c>
      <c r="I54" s="18" t="n">
        <v>378.28511027</v>
      </c>
      <c r="J54" s="20" t="n">
        <v>4.43433236</v>
      </c>
      <c r="K54" s="18" t="n">
        <v>396.74001332</v>
      </c>
      <c r="L54" s="20" t="n">
        <v>3.64361785</v>
      </c>
      <c r="M54" s="18" t="s">
        <v>481</v>
      </c>
      <c r="N54" s="20" t="s">
        <v>481</v>
      </c>
      <c r="O54" s="18" t="s">
        <v>481</v>
      </c>
      <c r="P54" s="20" t="s">
        <v>481</v>
      </c>
      <c r="Q54" s="18" t="s">
        <v>481</v>
      </c>
      <c r="R54" s="20" t="s">
        <v>481</v>
      </c>
      <c r="S54" s="18" t="s">
        <v>481</v>
      </c>
      <c r="T54" s="20" t="s">
        <v>481</v>
      </c>
      <c r="U54" s="18" t="n">
        <v>299.14746069</v>
      </c>
      <c r="V54" s="20" t="n">
        <v>4.35791274</v>
      </c>
    </row>
    <row r="55" spans="1:22">
      <c r="A55" s="15" t="s">
        <v>530</v>
      </c>
      <c r="B55" s="17" t="n">
        <v>5316</v>
      </c>
      <c r="C55" s="18">
        <f>(22.0/B55*100)</f>
        <v/>
      </c>
      <c r="D55" s="19" t="n">
        <v>5294</v>
      </c>
      <c r="E55" s="18" t="n">
        <v>306.70263342</v>
      </c>
      <c r="F55" s="20" t="n">
        <v>7.77525084</v>
      </c>
      <c r="G55" s="18" t="n">
        <v>329.9017538</v>
      </c>
      <c r="H55" s="20" t="n">
        <v>5.05979377</v>
      </c>
      <c r="I55" s="18" t="n">
        <v>395.81793926</v>
      </c>
      <c r="J55" s="20" t="n">
        <v>3.23260811</v>
      </c>
      <c r="K55" s="18" t="n">
        <v>443.57123452</v>
      </c>
      <c r="L55" s="20" t="n">
        <v>2.95723631</v>
      </c>
      <c r="M55" s="18" t="s">
        <v>481</v>
      </c>
      <c r="N55" s="20" t="s">
        <v>481</v>
      </c>
      <c r="O55" s="18" t="s">
        <v>481</v>
      </c>
      <c r="P55" s="20" t="s">
        <v>481</v>
      </c>
      <c r="Q55" s="18" t="s">
        <v>481</v>
      </c>
      <c r="R55" s="20" t="s">
        <v>481</v>
      </c>
      <c r="S55" s="18" t="n">
        <v>306.24299044</v>
      </c>
      <c r="T55" s="20" t="n">
        <v>24.11864714</v>
      </c>
      <c r="U55" s="18" t="n">
        <v>293.37526015</v>
      </c>
      <c r="V55" s="20" t="n">
        <v>7.79475115</v>
      </c>
    </row>
    <row r="56" spans="1:22">
      <c r="A56" s="15" t="s">
        <v>531</v>
      </c>
      <c r="B56" s="17" t="n">
        <v>5359</v>
      </c>
      <c r="C56" s="18">
        <f>(77.0/B56*100)</f>
        <v/>
      </c>
      <c r="D56" s="19" t="n">
        <v>5282</v>
      </c>
      <c r="E56" s="18" t="n">
        <v>443.30058934</v>
      </c>
      <c r="F56" s="20" t="n">
        <v>8.79401154</v>
      </c>
      <c r="G56" s="18" t="n">
        <v>466.88649459</v>
      </c>
      <c r="H56" s="20" t="n">
        <v>6.75825624</v>
      </c>
      <c r="I56" s="18" t="n">
        <v>529.58736274</v>
      </c>
      <c r="J56" s="20" t="n">
        <v>2.60215955</v>
      </c>
      <c r="K56" s="18" t="n">
        <v>541.51138554</v>
      </c>
      <c r="L56" s="20" t="n">
        <v>3.43874686</v>
      </c>
      <c r="M56" s="18" t="s">
        <v>481</v>
      </c>
      <c r="N56" s="20" t="s">
        <v>481</v>
      </c>
      <c r="O56" s="18" t="s">
        <v>481</v>
      </c>
      <c r="P56" s="20" t="s">
        <v>481</v>
      </c>
      <c r="Q56" s="18" t="s">
        <v>481</v>
      </c>
      <c r="R56" s="20" t="s">
        <v>481</v>
      </c>
      <c r="S56" s="18" t="s">
        <v>481</v>
      </c>
      <c r="T56" s="20" t="s">
        <v>481</v>
      </c>
      <c r="U56" s="18" t="n">
        <v>435.18718353</v>
      </c>
      <c r="V56" s="20" t="n">
        <v>13.24438446</v>
      </c>
    </row>
    <row r="57" spans="1:22">
      <c r="A57" s="15" t="s">
        <v>532</v>
      </c>
      <c r="B57" s="17" t="n">
        <v>6513</v>
      </c>
      <c r="C57" s="18">
        <f>(0.0/B57*100)</f>
        <v/>
      </c>
      <c r="D57" s="19" t="n">
        <v>6513</v>
      </c>
      <c r="E57" s="18" t="n">
        <v>339.11484424</v>
      </c>
      <c r="F57" s="20" t="n">
        <v>7.77457299</v>
      </c>
      <c r="G57" s="18" t="n">
        <v>364.91309844</v>
      </c>
      <c r="H57" s="20" t="n">
        <v>3.18843981</v>
      </c>
      <c r="I57" s="18" t="n">
        <v>412.03157047</v>
      </c>
      <c r="J57" s="20" t="n">
        <v>2.54470259</v>
      </c>
      <c r="K57" s="18" t="n">
        <v>426.37988873</v>
      </c>
      <c r="L57" s="20" t="n">
        <v>4.0052695</v>
      </c>
      <c r="M57" s="18" t="s">
        <v>481</v>
      </c>
      <c r="N57" s="20" t="s">
        <v>481</v>
      </c>
      <c r="O57" s="18" t="s">
        <v>481</v>
      </c>
      <c r="P57" s="20" t="s">
        <v>481</v>
      </c>
      <c r="Q57" s="18" t="s">
        <v>481</v>
      </c>
      <c r="R57" s="20" t="s">
        <v>481</v>
      </c>
      <c r="S57" s="18" t="n">
        <v>337.5004384</v>
      </c>
      <c r="T57" s="20" t="n">
        <v>22.67596221</v>
      </c>
      <c r="U57" s="18" t="n">
        <v>356.08677485</v>
      </c>
      <c r="V57" s="20" t="n">
        <v>10.52406457</v>
      </c>
    </row>
    <row r="58" spans="1:22">
      <c r="A58" s="15" t="s">
        <v>533</v>
      </c>
      <c r="B58" s="17" t="n">
        <v>7267</v>
      </c>
      <c r="C58" s="18">
        <f>(10.0/B58*100)</f>
        <v/>
      </c>
      <c r="D58" s="19" t="n">
        <v>7257</v>
      </c>
      <c r="E58" s="18" t="n">
        <v>336.8069933</v>
      </c>
      <c r="F58" s="20" t="n">
        <v>5.41404214</v>
      </c>
      <c r="G58" s="18" t="n">
        <v>356.84325963</v>
      </c>
      <c r="H58" s="20" t="n">
        <v>5.0811278</v>
      </c>
      <c r="I58" s="18" t="n">
        <v>391.52738169</v>
      </c>
      <c r="J58" s="20" t="n">
        <v>3.57831209</v>
      </c>
      <c r="K58" s="18" t="n">
        <v>445.51396366</v>
      </c>
      <c r="L58" s="20" t="n">
        <v>2.68467249</v>
      </c>
      <c r="M58" s="18" t="s">
        <v>481</v>
      </c>
      <c r="N58" s="20" t="s">
        <v>481</v>
      </c>
      <c r="O58" s="18" t="s">
        <v>481</v>
      </c>
      <c r="P58" s="20" t="s">
        <v>481</v>
      </c>
      <c r="Q58" s="18" t="s">
        <v>481</v>
      </c>
      <c r="R58" s="20" t="s">
        <v>481</v>
      </c>
      <c r="S58" s="18" t="n">
        <v>319.4965492</v>
      </c>
      <c r="T58" s="20" t="n">
        <v>19.02841222</v>
      </c>
      <c r="U58" s="18" t="n">
        <v>303.69855508</v>
      </c>
      <c r="V58" s="20" t="n">
        <v>12.78185336</v>
      </c>
    </row>
    <row r="59" spans="1:22">
      <c r="A59" s="15" t="s">
        <v>534</v>
      </c>
      <c r="B59" s="17" t="n">
        <v>4826</v>
      </c>
      <c r="C59" s="18">
        <f>(26.0/B59*100)</f>
        <v/>
      </c>
      <c r="D59" s="19" t="n">
        <v>4800</v>
      </c>
      <c r="E59" s="18" t="n">
        <v>261.35781823</v>
      </c>
      <c r="F59" s="20" t="n">
        <v>5.58122383</v>
      </c>
      <c r="G59" s="18" t="n">
        <v>288.22270891</v>
      </c>
      <c r="H59" s="20" t="n">
        <v>4.15706205</v>
      </c>
      <c r="I59" s="18" t="n">
        <v>337.45024189</v>
      </c>
      <c r="J59" s="20" t="n">
        <v>3.72386987</v>
      </c>
      <c r="K59" s="18" t="n">
        <v>368.84246349</v>
      </c>
      <c r="L59" s="20" t="n">
        <v>1.69361561</v>
      </c>
      <c r="M59" s="18" t="s">
        <v>481</v>
      </c>
      <c r="N59" s="20" t="s">
        <v>481</v>
      </c>
      <c r="O59" s="18" t="s">
        <v>481</v>
      </c>
      <c r="P59" s="20" t="s">
        <v>481</v>
      </c>
      <c r="Q59" s="18" t="s">
        <v>481</v>
      </c>
      <c r="R59" s="20" t="s">
        <v>481</v>
      </c>
      <c r="S59" s="18" t="n">
        <v>273.91150784</v>
      </c>
      <c r="T59" s="20" t="n">
        <v>16.89296297</v>
      </c>
      <c r="U59" s="18" t="n">
        <v>265.8996748</v>
      </c>
      <c r="V59" s="20" t="n">
        <v>8.77596911</v>
      </c>
    </row>
    <row r="60" spans="1:22">
      <c r="A60" s="15" t="s">
        <v>535</v>
      </c>
      <c r="B60" s="17" t="n">
        <v>4546</v>
      </c>
      <c r="C60" s="18">
        <f>(15.0/B60*100)</f>
        <v/>
      </c>
      <c r="D60" s="19" t="n">
        <v>4531</v>
      </c>
      <c r="E60" s="18" t="n">
        <v>256.32344555</v>
      </c>
      <c r="F60" s="20" t="n">
        <v>7.27349033</v>
      </c>
      <c r="G60" s="18" t="n">
        <v>286.7621941</v>
      </c>
      <c r="H60" s="20" t="n">
        <v>6.64519901</v>
      </c>
      <c r="I60" s="18" t="n">
        <v>330.7628571</v>
      </c>
      <c r="J60" s="20" t="n">
        <v>6.77878329</v>
      </c>
      <c r="K60" s="18" t="n">
        <v>381.89960454</v>
      </c>
      <c r="L60" s="20" t="n">
        <v>5.08843007</v>
      </c>
      <c r="M60" s="18" t="s">
        <v>481</v>
      </c>
      <c r="N60" s="20" t="s">
        <v>481</v>
      </c>
      <c r="O60" s="18" t="s">
        <v>481</v>
      </c>
      <c r="P60" s="20" t="s">
        <v>481</v>
      </c>
      <c r="Q60" s="18" t="s">
        <v>481</v>
      </c>
      <c r="R60" s="20" t="s">
        <v>481</v>
      </c>
      <c r="S60" s="18" t="n">
        <v>291.92053533</v>
      </c>
      <c r="T60" s="20" t="n">
        <v>22.98369339</v>
      </c>
      <c r="U60" s="18" t="n">
        <v>298.42143237</v>
      </c>
      <c r="V60" s="20" t="n">
        <v>9.40843443</v>
      </c>
    </row>
    <row r="61" spans="1:22">
      <c r="A61" s="15" t="s">
        <v>536</v>
      </c>
      <c r="B61" s="17" t="n">
        <v>6525</v>
      </c>
      <c r="C61" s="18">
        <f>(166.0/B61*100)</f>
        <v/>
      </c>
      <c r="D61" s="19" t="n">
        <v>6359</v>
      </c>
      <c r="E61" s="18" t="n">
        <v>375.3718262</v>
      </c>
      <c r="F61" s="20" t="n">
        <v>8.51451969</v>
      </c>
      <c r="G61" s="18" t="n">
        <v>405.81243847</v>
      </c>
      <c r="H61" s="20" t="n">
        <v>5.09419991</v>
      </c>
      <c r="I61" s="18" t="n">
        <v>470.45338534</v>
      </c>
      <c r="J61" s="20" t="n">
        <v>3.21726905</v>
      </c>
      <c r="K61" s="18" t="n">
        <v>500.51575362</v>
      </c>
      <c r="L61" s="20" t="n">
        <v>2.60611894</v>
      </c>
      <c r="M61" s="18" t="s">
        <v>481</v>
      </c>
      <c r="N61" s="20" t="s">
        <v>481</v>
      </c>
      <c r="O61" s="18" t="s">
        <v>481</v>
      </c>
      <c r="P61" s="20" t="s">
        <v>481</v>
      </c>
      <c r="Q61" s="18" t="s">
        <v>481</v>
      </c>
      <c r="R61" s="20" t="s">
        <v>481</v>
      </c>
      <c r="S61" s="18" t="s">
        <v>481</v>
      </c>
      <c r="T61" s="20" t="s">
        <v>481</v>
      </c>
      <c r="U61" s="18" t="n">
        <v>359.88256206</v>
      </c>
      <c r="V61" s="20" t="n">
        <v>8.225904590000001</v>
      </c>
    </row>
    <row r="62" spans="1:22">
      <c r="A62" s="15" t="s">
        <v>537</v>
      </c>
      <c r="B62" s="17" t="n">
        <v>4476</v>
      </c>
      <c r="C62" s="18">
        <f>(3.0/B62*100)</f>
        <v/>
      </c>
      <c r="D62" s="19" t="n">
        <v>4473</v>
      </c>
      <c r="E62" s="18" t="n">
        <v>412.01896372</v>
      </c>
      <c r="F62" s="20" t="n">
        <v>13.57645147</v>
      </c>
      <c r="G62" s="18" t="n">
        <v>443.66093714</v>
      </c>
      <c r="H62" s="20" t="n">
        <v>5.74390978</v>
      </c>
      <c r="I62" s="18" t="n">
        <v>511.97670823</v>
      </c>
      <c r="J62" s="20" t="n">
        <v>1.63885508</v>
      </c>
      <c r="K62" s="18" t="n">
        <v>519.44253686</v>
      </c>
      <c r="L62" s="20" t="n">
        <v>2.23930309</v>
      </c>
      <c r="M62" s="18" t="s">
        <v>481</v>
      </c>
      <c r="N62" s="20" t="s">
        <v>481</v>
      </c>
      <c r="O62" s="18" t="s">
        <v>481</v>
      </c>
      <c r="P62" s="20" t="s">
        <v>481</v>
      </c>
      <c r="Q62" s="18" t="s">
        <v>481</v>
      </c>
      <c r="R62" s="20" t="s">
        <v>481</v>
      </c>
      <c r="S62" s="18" t="s">
        <v>481</v>
      </c>
      <c r="T62" s="20" t="s">
        <v>481</v>
      </c>
      <c r="U62" s="18" t="n">
        <v>473.49459283</v>
      </c>
      <c r="V62" s="20" t="n">
        <v>33.16132934</v>
      </c>
    </row>
    <row r="63" spans="1:22">
      <c r="A63" s="15" t="s">
        <v>538</v>
      </c>
      <c r="B63" s="17" t="n">
        <v>5324</v>
      </c>
      <c r="C63" s="18">
        <f>(13.0/B63*100)</f>
        <v/>
      </c>
      <c r="D63" s="19" t="n">
        <v>5311</v>
      </c>
      <c r="E63" s="18" t="n">
        <v>280.00623506</v>
      </c>
      <c r="F63" s="20" t="n">
        <v>6.27185001</v>
      </c>
      <c r="G63" s="18" t="n">
        <v>286.03893392</v>
      </c>
      <c r="H63" s="20" t="n">
        <v>4.6002354</v>
      </c>
      <c r="I63" s="18" t="n">
        <v>342.02887776</v>
      </c>
      <c r="J63" s="20" t="n">
        <v>3.41199065</v>
      </c>
      <c r="K63" s="18" t="n">
        <v>383.69477516</v>
      </c>
      <c r="L63" s="20" t="n">
        <v>2.01489435</v>
      </c>
      <c r="M63" s="18" t="s">
        <v>481</v>
      </c>
      <c r="N63" s="20" t="s">
        <v>481</v>
      </c>
      <c r="O63" s="18" t="s">
        <v>481</v>
      </c>
      <c r="P63" s="20" t="s">
        <v>481</v>
      </c>
      <c r="Q63" s="18" t="s">
        <v>481</v>
      </c>
      <c r="R63" s="20" t="s">
        <v>481</v>
      </c>
      <c r="S63" s="18" t="n">
        <v>217.86331218</v>
      </c>
      <c r="T63" s="20" t="n">
        <v>31.95933647</v>
      </c>
      <c r="U63" s="18" t="n">
        <v>288.83899795</v>
      </c>
      <c r="V63" s="20" t="n">
        <v>6.06054071</v>
      </c>
    </row>
    <row r="64" spans="1:22">
      <c r="A64" s="15" t="s">
        <v>539</v>
      </c>
      <c r="B64" s="17" t="n">
        <v>3634</v>
      </c>
      <c r="C64" s="18">
        <f>(3.0/B64*100)</f>
        <v/>
      </c>
      <c r="D64" s="19" t="n">
        <v>3631</v>
      </c>
      <c r="E64" s="18" t="n">
        <v>315.84109188</v>
      </c>
      <c r="F64" s="20" t="n">
        <v>10.61395558</v>
      </c>
      <c r="G64" s="18" t="n">
        <v>351.35307942</v>
      </c>
      <c r="H64" s="20" t="n">
        <v>6.4666745</v>
      </c>
      <c r="I64" s="18" t="n">
        <v>433.81970327</v>
      </c>
      <c r="J64" s="20" t="n">
        <v>3.2350905</v>
      </c>
      <c r="K64" s="18" t="n">
        <v>487.63719005</v>
      </c>
      <c r="L64" s="20" t="n">
        <v>2.4934762</v>
      </c>
      <c r="M64" s="18" t="s">
        <v>481</v>
      </c>
      <c r="N64" s="20" t="s">
        <v>481</v>
      </c>
      <c r="O64" s="18" t="s">
        <v>481</v>
      </c>
      <c r="P64" s="20" t="s">
        <v>481</v>
      </c>
      <c r="Q64" s="18" t="s">
        <v>481</v>
      </c>
      <c r="R64" s="20" t="s">
        <v>481</v>
      </c>
      <c r="S64" s="18" t="n">
        <v>295.2936289</v>
      </c>
      <c r="T64" s="20" t="n">
        <v>43.8425185</v>
      </c>
      <c r="U64" s="18" t="n">
        <v>272.40234048</v>
      </c>
      <c r="V64" s="20" t="n">
        <v>9.474164119999999</v>
      </c>
    </row>
    <row r="65" spans="1:22">
      <c r="A65" s="15" t="s">
        <v>540</v>
      </c>
      <c r="B65" s="17" t="n">
        <v>5325</v>
      </c>
      <c r="C65" s="18">
        <f>(14.0/B65*100)</f>
        <v/>
      </c>
      <c r="D65" s="19" t="n">
        <v>5311</v>
      </c>
      <c r="E65" s="18" t="n">
        <v>310.68864697</v>
      </c>
      <c r="F65" s="20" t="n">
        <v>9.23742547</v>
      </c>
      <c r="G65" s="18" t="n">
        <v>332.78630312</v>
      </c>
      <c r="H65" s="20" t="n">
        <v>4.80473162</v>
      </c>
      <c r="I65" s="18" t="n">
        <v>405.16832491</v>
      </c>
      <c r="J65" s="20" t="n">
        <v>3.79292693</v>
      </c>
      <c r="K65" s="18" t="n">
        <v>442.9950593</v>
      </c>
      <c r="L65" s="20" t="n">
        <v>2.80989316</v>
      </c>
      <c r="M65" s="18" t="s">
        <v>481</v>
      </c>
      <c r="N65" s="20" t="s">
        <v>481</v>
      </c>
      <c r="O65" s="18" t="s">
        <v>481</v>
      </c>
      <c r="P65" s="20" t="s">
        <v>481</v>
      </c>
      <c r="Q65" s="18" t="n">
        <v>326.51908208</v>
      </c>
      <c r="R65" s="20" t="n">
        <v>20.70665152</v>
      </c>
      <c r="S65" s="18" t="n">
        <v>446.8411</v>
      </c>
      <c r="T65" s="20" t="n">
        <v>18.69474952</v>
      </c>
      <c r="U65" s="18" t="n">
        <v>302.94111973</v>
      </c>
      <c r="V65" s="20" t="n">
        <v>8.03966702</v>
      </c>
    </row>
    <row r="66" spans="1:22">
      <c r="A66" s="15" t="s">
        <v>541</v>
      </c>
      <c r="B66" s="17" t="n">
        <v>5665</v>
      </c>
      <c r="C66" s="18">
        <f>(89.0/B66*100)</f>
        <v/>
      </c>
      <c r="D66" s="19" t="n">
        <v>5576</v>
      </c>
      <c r="E66" s="18" t="n">
        <v>368.16839496</v>
      </c>
      <c r="F66" s="20" t="n">
        <v>5.6087166</v>
      </c>
      <c r="G66" s="18" t="n">
        <v>388.06692959</v>
      </c>
      <c r="H66" s="20" t="n">
        <v>4.03590586</v>
      </c>
      <c r="I66" s="18" t="n">
        <v>439.68618983</v>
      </c>
      <c r="J66" s="20" t="n">
        <v>2.41915855</v>
      </c>
      <c r="K66" s="18" t="n">
        <v>463.25282996</v>
      </c>
      <c r="L66" s="20" t="n">
        <v>2.45694878</v>
      </c>
      <c r="M66" s="18" t="s">
        <v>481</v>
      </c>
      <c r="N66" s="20" t="s">
        <v>481</v>
      </c>
      <c r="O66" s="18" t="s">
        <v>481</v>
      </c>
      <c r="P66" s="20" t="s">
        <v>481</v>
      </c>
      <c r="Q66" s="18" t="s">
        <v>481</v>
      </c>
      <c r="R66" s="20" t="s">
        <v>481</v>
      </c>
      <c r="S66" s="18" t="s">
        <v>481</v>
      </c>
      <c r="T66" s="20" t="s">
        <v>481</v>
      </c>
      <c r="U66" s="18" t="n">
        <v>347.84097858</v>
      </c>
      <c r="V66" s="20" t="n">
        <v>3.44524829</v>
      </c>
    </row>
    <row r="67" spans="1:22">
      <c r="A67" s="15" t="s">
        <v>542</v>
      </c>
      <c r="B67" s="17" t="n">
        <v>6971</v>
      </c>
      <c r="C67" s="18">
        <f>(820.0/B67*100)</f>
        <v/>
      </c>
      <c r="D67" s="19" t="n">
        <v>6151</v>
      </c>
      <c r="E67" s="18" t="n">
        <v>302.52623206</v>
      </c>
      <c r="F67" s="20" t="n">
        <v>8.99389783</v>
      </c>
      <c r="G67" s="18" t="n">
        <v>355.03319216</v>
      </c>
      <c r="H67" s="20" t="n">
        <v>5.05781905</v>
      </c>
      <c r="I67" s="18" t="n">
        <v>413.22327891</v>
      </c>
      <c r="J67" s="20" t="n">
        <v>3.27531538</v>
      </c>
      <c r="K67" s="18" t="n">
        <v>427.09444039</v>
      </c>
      <c r="L67" s="20" t="n">
        <v>3.45671928</v>
      </c>
      <c r="M67" s="18" t="s">
        <v>481</v>
      </c>
      <c r="N67" s="20" t="s">
        <v>481</v>
      </c>
      <c r="O67" s="18" t="s">
        <v>481</v>
      </c>
      <c r="P67" s="20" t="s">
        <v>481</v>
      </c>
      <c r="Q67" s="18" t="s">
        <v>481</v>
      </c>
      <c r="R67" s="20" t="s">
        <v>481</v>
      </c>
      <c r="S67" s="18" t="s">
        <v>481</v>
      </c>
      <c r="T67" s="20" t="s">
        <v>481</v>
      </c>
      <c r="U67" s="18" t="n">
        <v>316.59254222</v>
      </c>
      <c r="V67" s="20" t="n">
        <v>8.1023256</v>
      </c>
    </row>
    <row r="68" spans="1:22">
      <c r="A68" s="15" t="s">
        <v>543</v>
      </c>
      <c r="B68" s="17" t="n">
        <v>12083</v>
      </c>
      <c r="C68" s="18">
        <f>(31.0/B68*100)</f>
        <v/>
      </c>
      <c r="D68" s="19" t="n">
        <v>12052</v>
      </c>
      <c r="E68" s="18" t="n">
        <v>305.56404902</v>
      </c>
      <c r="F68" s="20" t="n">
        <v>4.21924126</v>
      </c>
      <c r="G68" s="18" t="n">
        <v>341.88071728</v>
      </c>
      <c r="H68" s="20" t="n">
        <v>2.90390987</v>
      </c>
      <c r="I68" s="18" t="n">
        <v>405.34174632</v>
      </c>
      <c r="J68" s="20" t="n">
        <v>1.93903998</v>
      </c>
      <c r="K68" s="18" t="n">
        <v>460.16614538</v>
      </c>
      <c r="L68" s="20" t="n">
        <v>1.73145579</v>
      </c>
      <c r="M68" s="18" t="s">
        <v>481</v>
      </c>
      <c r="N68" s="20" t="s">
        <v>481</v>
      </c>
      <c r="O68" s="18" t="s">
        <v>481</v>
      </c>
      <c r="P68" s="20" t="s">
        <v>481</v>
      </c>
      <c r="Q68" s="18" t="s">
        <v>481</v>
      </c>
      <c r="R68" s="20" t="s">
        <v>481</v>
      </c>
      <c r="S68" s="18" t="s">
        <v>481</v>
      </c>
      <c r="T68" s="20" t="s">
        <v>481</v>
      </c>
      <c r="U68" s="18" t="n">
        <v>312.10319219</v>
      </c>
      <c r="V68" s="20" t="n">
        <v>2.70326334</v>
      </c>
    </row>
    <row r="69" spans="1:22">
      <c r="A69" s="15" t="s">
        <v>544</v>
      </c>
      <c r="B69" s="17" t="n">
        <v>4876</v>
      </c>
      <c r="C69" s="18">
        <f>(0.0/B69*100)</f>
        <v/>
      </c>
      <c r="D69" s="19" t="n">
        <v>4876</v>
      </c>
      <c r="E69" s="18" t="n">
        <v>380.78803773</v>
      </c>
      <c r="F69" s="20" t="n">
        <v>10.05908599</v>
      </c>
      <c r="G69" s="18" t="n">
        <v>384.67374716</v>
      </c>
      <c r="H69" s="20" t="n">
        <v>5.58873705</v>
      </c>
      <c r="I69" s="18" t="n">
        <v>440.29736089</v>
      </c>
      <c r="J69" s="20" t="n">
        <v>4.67039086</v>
      </c>
      <c r="K69" s="18" t="n">
        <v>458.14150613</v>
      </c>
      <c r="L69" s="20" t="n">
        <v>4.16077022</v>
      </c>
      <c r="M69" s="18" t="s">
        <v>481</v>
      </c>
      <c r="N69" s="20" t="s">
        <v>481</v>
      </c>
      <c r="O69" s="18" t="s">
        <v>481</v>
      </c>
      <c r="P69" s="20" t="s">
        <v>481</v>
      </c>
      <c r="Q69" s="18" t="s">
        <v>481</v>
      </c>
      <c r="R69" s="20" t="s">
        <v>481</v>
      </c>
      <c r="S69" s="18" t="s">
        <v>481</v>
      </c>
      <c r="T69" s="20" t="s">
        <v>481</v>
      </c>
      <c r="U69" s="18" t="n">
        <v>317.97168503</v>
      </c>
      <c r="V69" s="20" t="n">
        <v>36.71260729</v>
      </c>
    </row>
    <row r="70" spans="1:22">
      <c r="A70" s="15" t="s">
        <v>545</v>
      </c>
      <c r="B70" s="17" t="n">
        <v>6036</v>
      </c>
      <c r="C70" s="18">
        <f>(223.0/B70*100)</f>
        <v/>
      </c>
      <c r="D70" s="19" t="n">
        <v>5813</v>
      </c>
      <c r="E70" s="18" t="n">
        <v>417.2051999</v>
      </c>
      <c r="F70" s="20" t="n">
        <v>7.67791073</v>
      </c>
      <c r="G70" s="18" t="n">
        <v>437.63354596</v>
      </c>
      <c r="H70" s="20" t="n">
        <v>8.10467197</v>
      </c>
      <c r="I70" s="18" t="n">
        <v>498.6231582</v>
      </c>
      <c r="J70" s="20" t="n">
        <v>3.47897092</v>
      </c>
      <c r="K70" s="18" t="n">
        <v>516.48223351</v>
      </c>
      <c r="L70" s="20" t="n">
        <v>2.48879414</v>
      </c>
      <c r="M70" s="18" t="s">
        <v>481</v>
      </c>
      <c r="N70" s="20" t="s">
        <v>481</v>
      </c>
      <c r="O70" s="18" t="s">
        <v>481</v>
      </c>
      <c r="P70" s="20" t="s">
        <v>481</v>
      </c>
      <c r="Q70" s="18" t="s">
        <v>481</v>
      </c>
      <c r="R70" s="20" t="s">
        <v>481</v>
      </c>
      <c r="S70" s="18" t="s">
        <v>481</v>
      </c>
      <c r="T70" s="20" t="s">
        <v>481</v>
      </c>
      <c r="U70" s="18" t="n">
        <v>424.46159388</v>
      </c>
      <c r="V70" s="20" t="n">
        <v>8.846039960000001</v>
      </c>
    </row>
    <row r="71" spans="1:22">
      <c r="A71" s="15" t="s">
        <v>546</v>
      </c>
      <c r="B71" s="17" t="n">
        <v>6115</v>
      </c>
      <c r="C71" s="18">
        <f>(35.0/B71*100)</f>
        <v/>
      </c>
      <c r="D71" s="19" t="n">
        <v>6080</v>
      </c>
      <c r="E71" s="18" t="n">
        <v>406.75380518</v>
      </c>
      <c r="F71" s="20" t="n">
        <v>11.79271045</v>
      </c>
      <c r="G71" s="18" t="n">
        <v>452.27600586</v>
      </c>
      <c r="H71" s="20" t="n">
        <v>6.14991337</v>
      </c>
      <c r="I71" s="18" t="n">
        <v>528.55107674</v>
      </c>
      <c r="J71" s="20" t="n">
        <v>2.38212664</v>
      </c>
      <c r="K71" s="18" t="n">
        <v>554.63116937</v>
      </c>
      <c r="L71" s="20" t="n">
        <v>2.04283402</v>
      </c>
      <c r="M71" s="18" t="s">
        <v>481</v>
      </c>
      <c r="N71" s="20" t="s">
        <v>481</v>
      </c>
      <c r="O71" s="18" t="s">
        <v>481</v>
      </c>
      <c r="P71" s="20" t="s">
        <v>481</v>
      </c>
      <c r="Q71" s="18" t="s">
        <v>481</v>
      </c>
      <c r="R71" s="20" t="s">
        <v>481</v>
      </c>
      <c r="S71" s="18" t="s">
        <v>481</v>
      </c>
      <c r="T71" s="20" t="s">
        <v>481</v>
      </c>
      <c r="U71" s="18" t="n">
        <v>423.43373858</v>
      </c>
      <c r="V71" s="20" t="n">
        <v>15.07970993</v>
      </c>
    </row>
    <row r="72" spans="1:22">
      <c r="A72" s="15" t="s">
        <v>547</v>
      </c>
      <c r="B72" s="17" t="n">
        <v>7708</v>
      </c>
      <c r="C72" s="18">
        <f>(5.0/B72*100)</f>
        <v/>
      </c>
      <c r="D72" s="19" t="n">
        <v>7703</v>
      </c>
      <c r="E72" s="18" t="n">
        <v>344.26736363</v>
      </c>
      <c r="F72" s="20" t="n">
        <v>10.0378621</v>
      </c>
      <c r="G72" s="18" t="n">
        <v>401.50775054</v>
      </c>
      <c r="H72" s="20" t="n">
        <v>5.73352726</v>
      </c>
      <c r="I72" s="18" t="n">
        <v>502.60768983</v>
      </c>
      <c r="J72" s="20" t="n">
        <v>2.62170289</v>
      </c>
      <c r="K72" s="18" t="n">
        <v>512.47232361</v>
      </c>
      <c r="L72" s="20" t="n">
        <v>3.00205878</v>
      </c>
      <c r="M72" s="18" t="s">
        <v>481</v>
      </c>
      <c r="N72" s="20" t="s">
        <v>481</v>
      </c>
      <c r="O72" s="18" t="s">
        <v>481</v>
      </c>
      <c r="P72" s="20" t="s">
        <v>481</v>
      </c>
      <c r="Q72" s="18" t="s">
        <v>481</v>
      </c>
      <c r="R72" s="20" t="s">
        <v>481</v>
      </c>
      <c r="S72" s="18" t="s">
        <v>481</v>
      </c>
      <c r="T72" s="20" t="s">
        <v>481</v>
      </c>
      <c r="U72" s="18" t="n">
        <v>444.29225256</v>
      </c>
      <c r="V72" s="20" t="n">
        <v>33.21939145</v>
      </c>
    </row>
    <row r="73" spans="1:22">
      <c r="A73" s="15" t="s">
        <v>548</v>
      </c>
      <c r="B73" s="17" t="n">
        <v>8249</v>
      </c>
      <c r="C73" s="18">
        <f>(193.0/B73*100)</f>
        <v/>
      </c>
      <c r="D73" s="19" t="n">
        <v>8056</v>
      </c>
      <c r="E73" s="18" t="n">
        <v>338.89463098</v>
      </c>
      <c r="F73" s="20" t="n">
        <v>6.33616383</v>
      </c>
      <c r="G73" s="18" t="n">
        <v>374.54617347</v>
      </c>
      <c r="H73" s="20" t="n">
        <v>4.0166395</v>
      </c>
      <c r="I73" s="18" t="n">
        <v>416.87150148</v>
      </c>
      <c r="J73" s="20" t="n">
        <v>3.40730495</v>
      </c>
      <c r="K73" s="18" t="n">
        <v>429.27489971</v>
      </c>
      <c r="L73" s="20" t="n">
        <v>3.90898713</v>
      </c>
      <c r="M73" s="18" t="s">
        <v>481</v>
      </c>
      <c r="N73" s="20" t="s">
        <v>481</v>
      </c>
      <c r="O73" s="18" t="s">
        <v>481</v>
      </c>
      <c r="P73" s="20" t="s">
        <v>481</v>
      </c>
      <c r="Q73" s="18" t="s">
        <v>481</v>
      </c>
      <c r="R73" s="20" t="s">
        <v>481</v>
      </c>
      <c r="S73" s="18" t="s">
        <v>481</v>
      </c>
      <c r="T73" s="20" t="s">
        <v>481</v>
      </c>
      <c r="U73" s="18" t="n">
        <v>349.48058118</v>
      </c>
      <c r="V73" s="20" t="n">
        <v>8.28280898</v>
      </c>
    </row>
    <row r="74" spans="1:22">
      <c r="A74" s="15" t="s">
        <v>549</v>
      </c>
      <c r="B74" s="17" t="n">
        <v>4692</v>
      </c>
      <c r="C74" s="18">
        <f>(82.0/B74*100)</f>
        <v/>
      </c>
      <c r="D74" s="19" t="n">
        <v>4610</v>
      </c>
      <c r="E74" s="18" t="n">
        <v>341.43377741</v>
      </c>
      <c r="F74" s="20" t="n">
        <v>7.05928055</v>
      </c>
      <c r="G74" s="18" t="n">
        <v>361.20409661</v>
      </c>
      <c r="H74" s="20" t="n">
        <v>5.21869053</v>
      </c>
      <c r="I74" s="18" t="n">
        <v>423.18603529</v>
      </c>
      <c r="J74" s="20" t="n">
        <v>4.17475999</v>
      </c>
      <c r="K74" s="18" t="n">
        <v>465.08324137</v>
      </c>
      <c r="L74" s="20" t="n">
        <v>2.11069515</v>
      </c>
      <c r="M74" s="18" t="s">
        <v>481</v>
      </c>
      <c r="N74" s="20" t="s">
        <v>481</v>
      </c>
      <c r="O74" s="18" t="s">
        <v>481</v>
      </c>
      <c r="P74" s="20" t="s">
        <v>481</v>
      </c>
      <c r="Q74" s="18" t="n">
        <v>421.7266</v>
      </c>
      <c r="R74" s="20" t="n">
        <v>60.88199163</v>
      </c>
      <c r="S74" s="18" t="n">
        <v>329.41926951</v>
      </c>
      <c r="T74" s="20" t="n">
        <v>22.10821046</v>
      </c>
      <c r="U74" s="18" t="n">
        <v>333.53363757</v>
      </c>
      <c r="V74" s="20" t="n">
        <v>5.96193411</v>
      </c>
    </row>
    <row r="75" spans="1:22">
      <c r="A75" s="15" t="s">
        <v>550</v>
      </c>
      <c r="B75" s="17" t="n">
        <v>5375</v>
      </c>
      <c r="C75" s="18">
        <f>(294.0/B75*100)</f>
        <v/>
      </c>
      <c r="D75" s="19" t="n">
        <v>5081</v>
      </c>
      <c r="E75" s="18" t="n">
        <v>305.07058744</v>
      </c>
      <c r="F75" s="20" t="n">
        <v>5.88835227</v>
      </c>
      <c r="G75" s="18" t="n">
        <v>322.1304366</v>
      </c>
      <c r="H75" s="20" t="n">
        <v>5.24099401</v>
      </c>
      <c r="I75" s="18" t="n">
        <v>369.70285569</v>
      </c>
      <c r="J75" s="20" t="n">
        <v>3.89734443</v>
      </c>
      <c r="K75" s="18" t="n">
        <v>388.7604584</v>
      </c>
      <c r="L75" s="20" t="n">
        <v>3.13041303</v>
      </c>
      <c r="M75" s="18" t="s">
        <v>481</v>
      </c>
      <c r="N75" s="20" t="s">
        <v>481</v>
      </c>
      <c r="O75" s="18" t="s">
        <v>481</v>
      </c>
      <c r="P75" s="20" t="s">
        <v>481</v>
      </c>
      <c r="Q75" s="18" t="s">
        <v>481</v>
      </c>
      <c r="R75" s="20" t="s">
        <v>481</v>
      </c>
      <c r="S75" s="18" t="s">
        <v>481</v>
      </c>
      <c r="T75" s="20" t="s">
        <v>481</v>
      </c>
      <c r="U75" s="18" t="n">
        <v>318.98546605</v>
      </c>
      <c r="V75" s="20" t="n">
        <v>5.53279828</v>
      </c>
    </row>
    <row r="76" spans="1:22">
      <c r="A76" s="15" t="s">
        <v>551</v>
      </c>
      <c r="B76" s="17" t="n">
        <v>14167</v>
      </c>
      <c r="C76" s="18">
        <f>(235.0/B76*100)</f>
        <v/>
      </c>
      <c r="D76" s="19" t="n">
        <v>13932</v>
      </c>
      <c r="E76" s="18" t="n">
        <v>344.67440585</v>
      </c>
      <c r="F76" s="20" t="n">
        <v>5.87342114</v>
      </c>
      <c r="G76" s="18" t="n">
        <v>364.99409254</v>
      </c>
      <c r="H76" s="20" t="n">
        <v>4.74481585</v>
      </c>
      <c r="I76" s="18" t="n">
        <v>426.62530214</v>
      </c>
      <c r="J76" s="20" t="n">
        <v>3.39451835</v>
      </c>
      <c r="K76" s="18" t="n">
        <v>472.17079682</v>
      </c>
      <c r="L76" s="20" t="n">
        <v>2.69200319</v>
      </c>
      <c r="M76" s="18" t="s">
        <v>481</v>
      </c>
      <c r="N76" s="20" t="s">
        <v>481</v>
      </c>
      <c r="O76" s="18" t="s">
        <v>481</v>
      </c>
      <c r="P76" s="20" t="s">
        <v>481</v>
      </c>
      <c r="Q76" s="18" t="s">
        <v>481</v>
      </c>
      <c r="R76" s="20" t="s">
        <v>481</v>
      </c>
      <c r="S76" s="18" t="s">
        <v>481</v>
      </c>
      <c r="T76" s="20" t="s">
        <v>481</v>
      </c>
      <c r="U76" s="18" t="n">
        <v>337.80242931</v>
      </c>
      <c r="V76" s="20" t="n">
        <v>4.88110031</v>
      </c>
    </row>
    <row r="77" spans="1:22">
      <c r="A77" s="15" t="s">
        <v>552</v>
      </c>
      <c r="B77" s="17" t="n">
        <v>6062</v>
      </c>
      <c r="C77" s="18">
        <f>(317.0/B77*100)</f>
        <v/>
      </c>
      <c r="D77" s="19" t="n">
        <v>5745</v>
      </c>
      <c r="E77" s="18" t="n">
        <v>375.42634715</v>
      </c>
      <c r="F77" s="20" t="n">
        <v>5.79357819</v>
      </c>
      <c r="G77" s="18" t="n">
        <v>423.2029106</v>
      </c>
      <c r="H77" s="20" t="n">
        <v>4.05606779</v>
      </c>
      <c r="I77" s="18" t="n">
        <v>464.91329812</v>
      </c>
      <c r="J77" s="20" t="n">
        <v>3.04247495</v>
      </c>
      <c r="K77" s="18" t="n">
        <v>474.21382798</v>
      </c>
      <c r="L77" s="20" t="n">
        <v>4.01352101</v>
      </c>
      <c r="M77" s="18" t="s">
        <v>481</v>
      </c>
      <c r="N77" s="20" t="s">
        <v>481</v>
      </c>
      <c r="O77" s="18" t="s">
        <v>481</v>
      </c>
      <c r="P77" s="20" t="s">
        <v>481</v>
      </c>
      <c r="Q77" s="18" t="s">
        <v>481</v>
      </c>
      <c r="R77" s="20" t="s">
        <v>481</v>
      </c>
      <c r="S77" s="18" t="s">
        <v>481</v>
      </c>
      <c r="T77" s="20" t="s">
        <v>481</v>
      </c>
      <c r="U77" s="18" t="n">
        <v>358.6959284</v>
      </c>
      <c r="V77" s="20" t="n">
        <v>4.52153787</v>
      </c>
    </row>
    <row r="78" spans="1:22">
      <c r="A78" s="15" t="s">
        <v>553</v>
      </c>
      <c r="B78" s="17" t="n">
        <v>5826</v>
      </c>
      <c r="C78" s="18">
        <f>(0.0/B78*100)</f>
        <v/>
      </c>
      <c r="D78" s="19" t="n">
        <v>5826</v>
      </c>
      <c r="E78" s="18" t="n">
        <v>381.54105461</v>
      </c>
      <c r="F78" s="20" t="n">
        <v>16.09723163</v>
      </c>
      <c r="G78" s="18" t="n">
        <v>421.16208206</v>
      </c>
      <c r="H78" s="20" t="n">
        <v>6.93387936</v>
      </c>
      <c r="I78" s="18" t="n">
        <v>481.13005429</v>
      </c>
      <c r="J78" s="20" t="n">
        <v>3.92639444</v>
      </c>
      <c r="K78" s="18" t="n">
        <v>501.1933036</v>
      </c>
      <c r="L78" s="20" t="n">
        <v>3.7471634</v>
      </c>
      <c r="M78" s="18" t="s">
        <v>481</v>
      </c>
      <c r="N78" s="20" t="s">
        <v>481</v>
      </c>
      <c r="O78" s="18" t="s">
        <v>481</v>
      </c>
      <c r="P78" s="20" t="s">
        <v>481</v>
      </c>
      <c r="Q78" s="18" t="n">
        <v>324.52135656</v>
      </c>
      <c r="R78" s="20" t="n">
        <v>33.37375708</v>
      </c>
      <c r="S78" s="18" t="n">
        <v>428.55249685</v>
      </c>
      <c r="T78" s="20" t="n">
        <v>48.41084867</v>
      </c>
      <c r="U78" s="18" t="n">
        <v>396.05859084</v>
      </c>
      <c r="V78" s="20" t="n">
        <v>24.44020722</v>
      </c>
    </row>
    <row customHeight="1" ht="25" r="79" spans="1:22">
      <c r="A79" s="15" t="s">
        <v>554</v>
      </c>
      <c r="B79" s="17" t="n">
        <v>1657</v>
      </c>
      <c r="C79" s="18">
        <f>(41.0/B79*100)</f>
        <v/>
      </c>
      <c r="D79" s="19" t="n">
        <v>1616</v>
      </c>
      <c r="E79" s="18" t="n">
        <v>383.81499209</v>
      </c>
      <c r="F79" s="20" t="n">
        <v>30.49940716</v>
      </c>
      <c r="G79" s="18" t="n">
        <v>435.71191863</v>
      </c>
      <c r="H79" s="20" t="n">
        <v>9.74353625</v>
      </c>
      <c r="I79" s="18" t="n">
        <v>483.45405922</v>
      </c>
      <c r="J79" s="20" t="n">
        <v>7.79922118</v>
      </c>
      <c r="K79" s="18" t="n">
        <v>494.16354039</v>
      </c>
      <c r="L79" s="20" t="n">
        <v>8.13287382</v>
      </c>
      <c r="M79" s="18" t="s">
        <v>481</v>
      </c>
      <c r="N79" s="20" t="s">
        <v>481</v>
      </c>
      <c r="O79" s="18" t="s">
        <v>481</v>
      </c>
      <c r="P79" s="20" t="s">
        <v>481</v>
      </c>
      <c r="Q79" s="18" t="n">
        <v>399.9739</v>
      </c>
      <c r="R79" s="20" t="n">
        <v>38.67474406</v>
      </c>
      <c r="S79" s="18" t="n">
        <v>371.58567334</v>
      </c>
      <c r="T79" s="20" t="n">
        <v>39.219753</v>
      </c>
      <c r="U79" s="18" t="n">
        <v>348.50869743</v>
      </c>
      <c r="V79" s="20" t="n">
        <v>18.38245721</v>
      </c>
    </row>
    <row r="80" spans="1:22">
      <c r="A80" s="15" t="s">
        <v>555</v>
      </c>
      <c r="B80" s="17" t="n">
        <v>7841</v>
      </c>
      <c r="C80" s="18">
        <f>(0.0/B80*100)</f>
        <v/>
      </c>
      <c r="D80" s="19" t="n">
        <v>7841</v>
      </c>
      <c r="E80" s="18" t="n">
        <v>377.57863795</v>
      </c>
      <c r="F80" s="20" t="n">
        <v>8.370901679999999</v>
      </c>
      <c r="G80" s="18" t="n">
        <v>359.53590221</v>
      </c>
      <c r="H80" s="20" t="n">
        <v>7.44706182</v>
      </c>
      <c r="I80" s="18" t="n">
        <v>409.21053189</v>
      </c>
      <c r="J80" s="20" t="n">
        <v>3.67099294</v>
      </c>
      <c r="K80" s="18" t="n">
        <v>439.9739561</v>
      </c>
      <c r="L80" s="20" t="n">
        <v>3.81106493</v>
      </c>
      <c r="M80" s="18" t="s">
        <v>481</v>
      </c>
      <c r="N80" s="20" t="s">
        <v>481</v>
      </c>
      <c r="O80" s="18" t="s">
        <v>481</v>
      </c>
      <c r="P80" s="20" t="s">
        <v>481</v>
      </c>
      <c r="Q80" s="18" t="s">
        <v>481</v>
      </c>
      <c r="R80" s="20" t="s">
        <v>481</v>
      </c>
      <c r="S80" s="18" t="s">
        <v>481</v>
      </c>
      <c r="T80" s="20" t="s">
        <v>481</v>
      </c>
      <c r="U80" s="18" t="n">
        <v>372.81116373</v>
      </c>
      <c r="V80" s="20" t="n">
        <v>41.26025057</v>
      </c>
    </row>
    <row r="81" spans="1:22">
      <c r="A81" s="23" t="s">
        <v>556</v>
      </c>
      <c r="B81" s="17" t="n">
        <v>8861</v>
      </c>
      <c r="C81" s="18">
        <f>(88.0/B81*100)</f>
        <v/>
      </c>
      <c r="D81" s="19" t="n">
        <v>8773</v>
      </c>
      <c r="E81" s="18" t="n">
        <v>323.27146406</v>
      </c>
      <c r="F81" s="20" t="n">
        <v>7.25371532</v>
      </c>
      <c r="G81" s="18" t="n">
        <v>361.61851854</v>
      </c>
      <c r="H81" s="20" t="n">
        <v>4.58746094</v>
      </c>
      <c r="I81" s="18" t="n">
        <v>425.44101211</v>
      </c>
      <c r="J81" s="20" t="n">
        <v>3.36222805</v>
      </c>
      <c r="K81" s="18" t="n">
        <v>459.34561757</v>
      </c>
      <c r="L81" s="20" t="n">
        <v>3.42799045</v>
      </c>
      <c r="M81" s="18" t="s">
        <v>481</v>
      </c>
      <c r="N81" s="20" t="s">
        <v>481</v>
      </c>
      <c r="O81" s="18" t="s">
        <v>481</v>
      </c>
      <c r="P81" s="20" t="s">
        <v>481</v>
      </c>
      <c r="Q81" s="18" t="s">
        <v>481</v>
      </c>
      <c r="R81" s="20" t="s">
        <v>481</v>
      </c>
      <c r="S81" s="18" t="s">
        <v>481</v>
      </c>
      <c r="T81" s="20" t="s">
        <v>481</v>
      </c>
      <c r="U81" s="18" t="n">
        <v>331.72435315</v>
      </c>
      <c r="V81" s="20" t="n">
        <v>12.70673837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828</v>
      </c>
    </row>
    <row customHeight="1" ht="30" r="4" spans="1:22">
      <c r="A4" s="6" t="n"/>
      <c r="B4" s="7" t="s">
        <v>462</v>
      </c>
      <c r="C4" s="7" t="s">
        <v>463</v>
      </c>
      <c r="D4" s="8" t="s">
        <v>462</v>
      </c>
      <c r="E4" s="9" t="s">
        <v>820</v>
      </c>
      <c r="F4" s="10" t="n"/>
      <c r="G4" s="9" t="s">
        <v>821</v>
      </c>
      <c r="H4" s="10" t="n"/>
      <c r="I4" s="9" t="s">
        <v>822</v>
      </c>
      <c r="J4" s="10" t="n"/>
      <c r="K4" s="9" t="s">
        <v>823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405.98667098</v>
      </c>
      <c r="F7" s="20" t="n">
        <v>7.8349523</v>
      </c>
      <c r="G7" s="18" t="n">
        <v>467.97666844</v>
      </c>
      <c r="H7" s="20" t="n">
        <v>3.82040189</v>
      </c>
      <c r="I7" s="18" t="n">
        <v>514.04414435</v>
      </c>
      <c r="J7" s="20" t="n">
        <v>2.24301939</v>
      </c>
      <c r="K7" s="18" t="n">
        <v>528.66748924</v>
      </c>
      <c r="L7" s="20" t="n">
        <v>2.60322837</v>
      </c>
      <c r="M7" s="18" t="s">
        <v>481</v>
      </c>
      <c r="N7" s="20" t="s">
        <v>481</v>
      </c>
      <c r="O7" s="18" t="s">
        <v>481</v>
      </c>
      <c r="P7" s="20" t="s">
        <v>481</v>
      </c>
      <c r="Q7" s="18" t="s">
        <v>481</v>
      </c>
      <c r="R7" s="20" t="s">
        <v>481</v>
      </c>
      <c r="S7" s="18" t="s">
        <v>481</v>
      </c>
      <c r="T7" s="20" t="s">
        <v>481</v>
      </c>
      <c r="U7" s="18" t="n">
        <v>438.82713874</v>
      </c>
      <c r="V7" s="20" t="n">
        <v>6.72842575</v>
      </c>
    </row>
    <row r="8" spans="1:22">
      <c r="A8" s="15" t="s">
        <v>483</v>
      </c>
      <c r="B8" s="17" t="n">
        <v>7007</v>
      </c>
      <c r="C8" s="18">
        <f>(129.0/B8*100)</f>
        <v/>
      </c>
      <c r="D8" s="19" t="n">
        <v>6878</v>
      </c>
      <c r="E8" s="18" t="n">
        <v>418.55983586</v>
      </c>
      <c r="F8" s="20" t="n">
        <v>6.94473348</v>
      </c>
      <c r="G8" s="18" t="n">
        <v>476.49302761</v>
      </c>
      <c r="H8" s="20" t="n">
        <v>4.67128752</v>
      </c>
      <c r="I8" s="18" t="n">
        <v>503.69915999</v>
      </c>
      <c r="J8" s="20" t="n">
        <v>2.99701362</v>
      </c>
      <c r="K8" s="18" t="n">
        <v>500.70486891</v>
      </c>
      <c r="L8" s="20" t="n">
        <v>3.48968643</v>
      </c>
      <c r="M8" s="18" t="s">
        <v>481</v>
      </c>
      <c r="N8" s="20" t="s">
        <v>481</v>
      </c>
      <c r="O8" s="18" t="s">
        <v>481</v>
      </c>
      <c r="P8" s="20" t="s">
        <v>481</v>
      </c>
      <c r="Q8" s="18" t="n">
        <v>361.38025951</v>
      </c>
      <c r="R8" s="20" t="n">
        <v>22.72565673</v>
      </c>
      <c r="S8" s="18" t="s">
        <v>481</v>
      </c>
      <c r="T8" s="20" t="s">
        <v>481</v>
      </c>
      <c r="U8" s="18" t="n">
        <v>380.90381631</v>
      </c>
      <c r="V8" s="20" t="n">
        <v>5.86140509</v>
      </c>
    </row>
    <row r="9" spans="1:22">
      <c r="A9" s="15" t="s">
        <v>484</v>
      </c>
      <c r="B9" s="17" t="n">
        <v>9651</v>
      </c>
      <c r="C9" s="18">
        <f>(257.0/B9*100)</f>
        <v/>
      </c>
      <c r="D9" s="19" t="n">
        <v>9394</v>
      </c>
      <c r="E9" s="18" t="n">
        <v>425.01042036</v>
      </c>
      <c r="F9" s="20" t="n">
        <v>5.55576969</v>
      </c>
      <c r="G9" s="18" t="n">
        <v>489.19375388</v>
      </c>
      <c r="H9" s="20" t="n">
        <v>3.02388</v>
      </c>
      <c r="I9" s="18" t="n">
        <v>526.58655823</v>
      </c>
      <c r="J9" s="20" t="n">
        <v>2.48477269</v>
      </c>
      <c r="K9" s="18" t="n">
        <v>533.32124617</v>
      </c>
      <c r="L9" s="20" t="n">
        <v>3.50307967</v>
      </c>
      <c r="M9" s="18" t="s">
        <v>481</v>
      </c>
      <c r="N9" s="20" t="s">
        <v>481</v>
      </c>
      <c r="O9" s="18" t="s">
        <v>481</v>
      </c>
      <c r="P9" s="20" t="s">
        <v>481</v>
      </c>
      <c r="Q9" s="18" t="n">
        <v>347.7815185</v>
      </c>
      <c r="R9" s="20" t="n">
        <v>11.20716786</v>
      </c>
      <c r="S9" s="18" t="s">
        <v>481</v>
      </c>
      <c r="T9" s="20" t="s">
        <v>481</v>
      </c>
      <c r="U9" s="18" t="n">
        <v>397.25539473</v>
      </c>
      <c r="V9" s="20" t="n">
        <v>4.60526968</v>
      </c>
    </row>
    <row r="10" spans="1:22">
      <c r="A10" s="15" t="s">
        <v>485</v>
      </c>
      <c r="B10" s="17" t="n">
        <v>20058</v>
      </c>
      <c r="C10" s="18">
        <f>(559.0/B10*100)</f>
        <v/>
      </c>
      <c r="D10" s="19" t="n">
        <v>19499</v>
      </c>
      <c r="E10" s="18" t="n">
        <v>445.93669655</v>
      </c>
      <c r="F10" s="20" t="n">
        <v>7.63674383</v>
      </c>
      <c r="G10" s="18" t="n">
        <v>498.17120747</v>
      </c>
      <c r="H10" s="20" t="n">
        <v>4.42774062</v>
      </c>
      <c r="I10" s="18" t="n">
        <v>532.43639866</v>
      </c>
      <c r="J10" s="20" t="n">
        <v>2.43184566</v>
      </c>
      <c r="K10" s="18" t="n">
        <v>545.99076948</v>
      </c>
      <c r="L10" s="20" t="n">
        <v>2.45758677</v>
      </c>
      <c r="M10" s="18" t="s">
        <v>481</v>
      </c>
      <c r="N10" s="20" t="s">
        <v>481</v>
      </c>
      <c r="O10" s="18" t="s">
        <v>481</v>
      </c>
      <c r="P10" s="20" t="s">
        <v>481</v>
      </c>
      <c r="Q10" s="18" t="s">
        <v>481</v>
      </c>
      <c r="R10" s="20" t="s">
        <v>481</v>
      </c>
      <c r="S10" s="18" t="s">
        <v>481</v>
      </c>
      <c r="T10" s="20" t="s">
        <v>481</v>
      </c>
      <c r="U10" s="18" t="n">
        <v>430.63636463</v>
      </c>
      <c r="V10" s="20" t="n">
        <v>7.73975219</v>
      </c>
    </row>
    <row r="11" spans="1:22">
      <c r="A11" s="15" t="s">
        <v>486</v>
      </c>
      <c r="B11" s="17" t="n">
        <v>7053</v>
      </c>
      <c r="C11" s="18">
        <f>(163.0/B11*100)</f>
        <v/>
      </c>
      <c r="D11" s="19" t="n">
        <v>6890</v>
      </c>
      <c r="E11" s="18" t="n">
        <v>379.26281547</v>
      </c>
      <c r="F11" s="20" t="n">
        <v>8.224019029999999</v>
      </c>
      <c r="G11" s="18" t="n">
        <v>429.62827947</v>
      </c>
      <c r="H11" s="20" t="n">
        <v>4.50705691</v>
      </c>
      <c r="I11" s="18" t="n">
        <v>469.6535276</v>
      </c>
      <c r="J11" s="20" t="n">
        <v>3.08588493</v>
      </c>
      <c r="K11" s="18" t="n">
        <v>481.39450988</v>
      </c>
      <c r="L11" s="20" t="n">
        <v>3.13039679</v>
      </c>
      <c r="M11" s="18" t="s">
        <v>481</v>
      </c>
      <c r="N11" s="20" t="s">
        <v>481</v>
      </c>
      <c r="O11" s="18" t="s">
        <v>481</v>
      </c>
      <c r="P11" s="20" t="s">
        <v>481</v>
      </c>
      <c r="Q11" s="18" t="s">
        <v>481</v>
      </c>
      <c r="R11" s="20" t="s">
        <v>481</v>
      </c>
      <c r="S11" s="18" t="s">
        <v>481</v>
      </c>
      <c r="T11" s="20" t="s">
        <v>481</v>
      </c>
      <c r="U11" s="18" t="n">
        <v>395.10253162</v>
      </c>
      <c r="V11" s="20" t="n">
        <v>6.63433914</v>
      </c>
    </row>
    <row r="12" spans="1:22">
      <c r="A12" s="15" t="s">
        <v>487</v>
      </c>
      <c r="B12" s="17" t="n">
        <v>6894</v>
      </c>
      <c r="C12" s="18">
        <f>(59.0/B12*100)</f>
        <v/>
      </c>
      <c r="D12" s="19" t="n">
        <v>6835</v>
      </c>
      <c r="E12" s="18" t="n">
        <v>405.62066833</v>
      </c>
      <c r="F12" s="20" t="n">
        <v>6.75504802</v>
      </c>
      <c r="G12" s="18" t="n">
        <v>474.54281986</v>
      </c>
      <c r="H12" s="20" t="n">
        <v>3.90917443</v>
      </c>
      <c r="I12" s="18" t="n">
        <v>508.32227749</v>
      </c>
      <c r="J12" s="20" t="n">
        <v>2.41847704</v>
      </c>
      <c r="K12" s="18" t="n">
        <v>506.48190951</v>
      </c>
      <c r="L12" s="20" t="n">
        <v>3.51591617</v>
      </c>
      <c r="M12" s="18" t="s">
        <v>481</v>
      </c>
      <c r="N12" s="20" t="s">
        <v>481</v>
      </c>
      <c r="O12" s="18" t="s">
        <v>481</v>
      </c>
      <c r="P12" s="20" t="s">
        <v>481</v>
      </c>
      <c r="Q12" s="18" t="n">
        <v>332.31014509</v>
      </c>
      <c r="R12" s="20" t="n">
        <v>18.34291261</v>
      </c>
      <c r="S12" s="18" t="s">
        <v>481</v>
      </c>
      <c r="T12" s="20" t="s">
        <v>481</v>
      </c>
      <c r="U12" s="18" t="n">
        <v>385.36364207</v>
      </c>
      <c r="V12" s="20" t="n">
        <v>7.85528122</v>
      </c>
    </row>
    <row r="13" spans="1:22">
      <c r="A13" s="15" t="s">
        <v>488</v>
      </c>
      <c r="B13" s="17" t="n">
        <v>7161</v>
      </c>
      <c r="C13" s="18">
        <f>(201.0/B13*100)</f>
        <v/>
      </c>
      <c r="D13" s="19" t="n">
        <v>6960</v>
      </c>
      <c r="E13" s="18" t="n">
        <v>443.84196793</v>
      </c>
      <c r="F13" s="20" t="n">
        <v>8.33470674</v>
      </c>
      <c r="G13" s="18" t="n">
        <v>495.51842138</v>
      </c>
      <c r="H13" s="20" t="n">
        <v>3.82789575</v>
      </c>
      <c r="I13" s="18" t="n">
        <v>514.3141852799999</v>
      </c>
      <c r="J13" s="20" t="n">
        <v>2.45019481</v>
      </c>
      <c r="K13" s="18" t="n">
        <v>523.4022950900001</v>
      </c>
      <c r="L13" s="20" t="n">
        <v>3.69767006</v>
      </c>
      <c r="M13" s="18" t="s">
        <v>481</v>
      </c>
      <c r="N13" s="20" t="s">
        <v>481</v>
      </c>
      <c r="O13" s="18" t="s">
        <v>481</v>
      </c>
      <c r="P13" s="20" t="s">
        <v>481</v>
      </c>
      <c r="Q13" s="18" t="n">
        <v>407.4699787</v>
      </c>
      <c r="R13" s="20" t="n">
        <v>6.79601306</v>
      </c>
      <c r="S13" s="18" t="s">
        <v>481</v>
      </c>
      <c r="T13" s="20" t="s">
        <v>481</v>
      </c>
      <c r="U13" s="18" t="n">
        <v>381.66517156</v>
      </c>
      <c r="V13" s="20" t="n">
        <v>6.75007783</v>
      </c>
    </row>
    <row r="14" spans="1:22">
      <c r="A14" s="15" t="s">
        <v>489</v>
      </c>
      <c r="B14" s="17" t="n">
        <v>5587</v>
      </c>
      <c r="C14" s="18">
        <f>(83.0/B14*100)</f>
        <v/>
      </c>
      <c r="D14" s="19" t="n">
        <v>5504</v>
      </c>
      <c r="E14" s="18" t="n">
        <v>434.04593125</v>
      </c>
      <c r="F14" s="20" t="n">
        <v>10.53910793</v>
      </c>
      <c r="G14" s="18" t="n">
        <v>491.91523626</v>
      </c>
      <c r="H14" s="20" t="n">
        <v>5.15682519</v>
      </c>
      <c r="I14" s="18" t="n">
        <v>522.64880665</v>
      </c>
      <c r="J14" s="20" t="n">
        <v>2.64130564</v>
      </c>
      <c r="K14" s="18" t="n">
        <v>534.35577117</v>
      </c>
      <c r="L14" s="20" t="n">
        <v>2.8143457</v>
      </c>
      <c r="M14" s="18" t="s">
        <v>481</v>
      </c>
      <c r="N14" s="20" t="s">
        <v>481</v>
      </c>
      <c r="O14" s="18" t="s">
        <v>481</v>
      </c>
      <c r="P14" s="20" t="s">
        <v>481</v>
      </c>
      <c r="Q14" s="18" t="s">
        <v>481</v>
      </c>
      <c r="R14" s="20" t="s">
        <v>481</v>
      </c>
      <c r="S14" s="18" t="s">
        <v>481</v>
      </c>
      <c r="T14" s="20" t="s">
        <v>481</v>
      </c>
      <c r="U14" s="18" t="n">
        <v>423.0600291</v>
      </c>
      <c r="V14" s="20" t="n">
        <v>11.38235574</v>
      </c>
    </row>
    <row r="15" spans="1:22">
      <c r="A15" s="15" t="s">
        <v>490</v>
      </c>
      <c r="B15" s="17" t="n">
        <v>5882</v>
      </c>
      <c r="C15" s="18">
        <f>(103.0/B15*100)</f>
        <v/>
      </c>
      <c r="D15" s="19" t="n">
        <v>5779</v>
      </c>
      <c r="E15" s="18" t="n">
        <v>402.54272327</v>
      </c>
      <c r="F15" s="20" t="n">
        <v>11.04234111</v>
      </c>
      <c r="G15" s="18" t="n">
        <v>497.87463772</v>
      </c>
      <c r="H15" s="20" t="n">
        <v>4.37351312</v>
      </c>
      <c r="I15" s="18" t="n">
        <v>535.9071586600001</v>
      </c>
      <c r="J15" s="20" t="n">
        <v>2.6166947</v>
      </c>
      <c r="K15" s="18" t="n">
        <v>550.06401725</v>
      </c>
      <c r="L15" s="20" t="n">
        <v>2.83574987</v>
      </c>
      <c r="M15" s="18" t="s">
        <v>481</v>
      </c>
      <c r="N15" s="20" t="s">
        <v>481</v>
      </c>
      <c r="O15" s="18" t="s">
        <v>481</v>
      </c>
      <c r="P15" s="20" t="s">
        <v>481</v>
      </c>
      <c r="Q15" s="18" t="n">
        <v>367.66871077</v>
      </c>
      <c r="R15" s="20" t="n">
        <v>14.82638214</v>
      </c>
      <c r="S15" s="18" t="s">
        <v>481</v>
      </c>
      <c r="T15" s="20" t="s">
        <v>481</v>
      </c>
      <c r="U15" s="18" t="n">
        <v>414.86748747</v>
      </c>
      <c r="V15" s="20" t="n">
        <v>7.4489552</v>
      </c>
    </row>
    <row r="16" spans="1:22">
      <c r="A16" s="15" t="s">
        <v>491</v>
      </c>
      <c r="B16" s="17" t="n">
        <v>6108</v>
      </c>
      <c r="C16" s="18">
        <f>(149.0/B16*100)</f>
        <v/>
      </c>
      <c r="D16" s="19" t="n">
        <v>5959</v>
      </c>
      <c r="E16" s="18" t="n">
        <v>408.66577126</v>
      </c>
      <c r="F16" s="20" t="n">
        <v>5.59313093</v>
      </c>
      <c r="G16" s="18" t="n">
        <v>483.03896095</v>
      </c>
      <c r="H16" s="20" t="n">
        <v>3.46997238</v>
      </c>
      <c r="I16" s="18" t="n">
        <v>532.65110328</v>
      </c>
      <c r="J16" s="20" t="n">
        <v>2.72760215</v>
      </c>
      <c r="K16" s="18" t="n">
        <v>536.20177861</v>
      </c>
      <c r="L16" s="20" t="n">
        <v>3.80630763</v>
      </c>
      <c r="M16" s="18" t="s">
        <v>481</v>
      </c>
      <c r="N16" s="20" t="s">
        <v>481</v>
      </c>
      <c r="O16" s="18" t="s">
        <v>481</v>
      </c>
      <c r="P16" s="20" t="s">
        <v>481</v>
      </c>
      <c r="Q16" s="18" t="s">
        <v>481</v>
      </c>
      <c r="R16" s="20" t="s">
        <v>481</v>
      </c>
      <c r="S16" s="18" t="s">
        <v>481</v>
      </c>
      <c r="T16" s="20" t="s">
        <v>481</v>
      </c>
      <c r="U16" s="18" t="n">
        <v>362.3758851</v>
      </c>
      <c r="V16" s="20" t="n">
        <v>8.69354298</v>
      </c>
    </row>
    <row r="17" spans="1:22">
      <c r="A17" s="15" t="s">
        <v>492</v>
      </c>
      <c r="B17" s="17" t="n">
        <v>6504</v>
      </c>
      <c r="C17" s="18">
        <f>(1845.0/B17*100)</f>
        <v/>
      </c>
      <c r="D17" s="19" t="n">
        <v>4659</v>
      </c>
      <c r="E17" s="18" t="n">
        <v>453.29651256</v>
      </c>
      <c r="F17" s="20" t="n">
        <v>10.02059013</v>
      </c>
      <c r="G17" s="18" t="n">
        <v>513.97412772</v>
      </c>
      <c r="H17" s="20" t="n">
        <v>4.8228538</v>
      </c>
      <c r="I17" s="18" t="n">
        <v>536.08459954</v>
      </c>
      <c r="J17" s="20" t="n">
        <v>3.36361675</v>
      </c>
      <c r="K17" s="18" t="n">
        <v>540.42398612</v>
      </c>
      <c r="L17" s="20" t="n">
        <v>4.56623245</v>
      </c>
      <c r="M17" s="18" t="s">
        <v>481</v>
      </c>
      <c r="N17" s="20" t="s">
        <v>481</v>
      </c>
      <c r="O17" s="18" t="s">
        <v>481</v>
      </c>
      <c r="P17" s="20" t="s">
        <v>481</v>
      </c>
      <c r="Q17" s="18" t="n">
        <v>338.260297</v>
      </c>
      <c r="R17" s="20" t="n">
        <v>14.23011861</v>
      </c>
      <c r="S17" s="18" t="s">
        <v>481</v>
      </c>
      <c r="T17" s="20" t="s">
        <v>481</v>
      </c>
      <c r="U17" s="18" t="n">
        <v>434.75443412</v>
      </c>
      <c r="V17" s="20" t="n">
        <v>7.47066353</v>
      </c>
    </row>
    <row r="18" spans="1:22">
      <c r="A18" s="15" t="s">
        <v>493</v>
      </c>
      <c r="B18" s="17" t="n">
        <v>5532</v>
      </c>
      <c r="C18" s="18">
        <f>(31.0/B18*100)</f>
        <v/>
      </c>
      <c r="D18" s="19" t="n">
        <v>5501</v>
      </c>
      <c r="E18" s="18" t="n">
        <v>371.44212365</v>
      </c>
      <c r="F18" s="20" t="n">
        <v>10.07563523</v>
      </c>
      <c r="G18" s="18" t="n">
        <v>419.0057159</v>
      </c>
      <c r="H18" s="20" t="n">
        <v>7.59826947</v>
      </c>
      <c r="I18" s="18" t="n">
        <v>477.65529611</v>
      </c>
      <c r="J18" s="20" t="n">
        <v>4.00799821</v>
      </c>
      <c r="K18" s="18" t="n">
        <v>490.46630659</v>
      </c>
      <c r="L18" s="20" t="n">
        <v>3.25063627</v>
      </c>
      <c r="M18" s="18" t="s">
        <v>481</v>
      </c>
      <c r="N18" s="20" t="s">
        <v>481</v>
      </c>
      <c r="O18" s="18" t="s">
        <v>481</v>
      </c>
      <c r="P18" s="20" t="s">
        <v>481</v>
      </c>
      <c r="Q18" s="18" t="s">
        <v>481</v>
      </c>
      <c r="R18" s="20" t="s">
        <v>481</v>
      </c>
      <c r="S18" s="18" t="s">
        <v>481</v>
      </c>
      <c r="T18" s="20" t="s">
        <v>481</v>
      </c>
      <c r="U18" s="18" t="n">
        <v>353.08474336</v>
      </c>
      <c r="V18" s="20" t="n">
        <v>8.84615595</v>
      </c>
    </row>
    <row r="19" spans="1:22">
      <c r="A19" s="15" t="s">
        <v>494</v>
      </c>
      <c r="B19" s="17" t="n">
        <v>5658</v>
      </c>
      <c r="C19" s="18">
        <f>(321.0/B19*100)</f>
        <v/>
      </c>
      <c r="D19" s="19" t="n">
        <v>5337</v>
      </c>
      <c r="E19" s="18" t="n">
        <v>372.31364364</v>
      </c>
      <c r="F19" s="20" t="n">
        <v>6.52507592</v>
      </c>
      <c r="G19" s="18" t="n">
        <v>436.0227684</v>
      </c>
      <c r="H19" s="20" t="n">
        <v>5.69571436</v>
      </c>
      <c r="I19" s="18" t="n">
        <v>479.54188175</v>
      </c>
      <c r="J19" s="20" t="n">
        <v>3.22642297</v>
      </c>
      <c r="K19" s="18" t="n">
        <v>500.12427323</v>
      </c>
      <c r="L19" s="20" t="n">
        <v>3.5838835</v>
      </c>
      <c r="M19" s="18" t="s">
        <v>481</v>
      </c>
      <c r="N19" s="20" t="s">
        <v>481</v>
      </c>
      <c r="O19" s="18" t="s">
        <v>481</v>
      </c>
      <c r="P19" s="20" t="s">
        <v>481</v>
      </c>
      <c r="Q19" s="18" t="s">
        <v>481</v>
      </c>
      <c r="R19" s="20" t="s">
        <v>481</v>
      </c>
      <c r="S19" s="18" t="s">
        <v>481</v>
      </c>
      <c r="T19" s="20" t="s">
        <v>481</v>
      </c>
      <c r="U19" s="18" t="n">
        <v>376.73225018</v>
      </c>
      <c r="V19" s="20" t="n">
        <v>7.20840708</v>
      </c>
    </row>
    <row r="20" spans="1:22">
      <c r="A20" s="15" t="s">
        <v>495</v>
      </c>
      <c r="B20" s="17" t="n">
        <v>3371</v>
      </c>
      <c r="C20" s="18">
        <f>(75.0/B20*100)</f>
        <v/>
      </c>
      <c r="D20" s="19" t="n">
        <v>3296</v>
      </c>
      <c r="E20" s="18" t="n">
        <v>400.60777875</v>
      </c>
      <c r="F20" s="20" t="n">
        <v>10.27440561</v>
      </c>
      <c r="G20" s="18" t="n">
        <v>469.78981635</v>
      </c>
      <c r="H20" s="20" t="n">
        <v>4.08369943</v>
      </c>
      <c r="I20" s="18" t="n">
        <v>493.79346348</v>
      </c>
      <c r="J20" s="20" t="n">
        <v>2.87172766</v>
      </c>
      <c r="K20" s="18" t="n">
        <v>503.60532404</v>
      </c>
      <c r="L20" s="20" t="n">
        <v>3.65237617</v>
      </c>
      <c r="M20" s="18" t="s">
        <v>481</v>
      </c>
      <c r="N20" s="20" t="s">
        <v>481</v>
      </c>
      <c r="O20" s="18" t="s">
        <v>481</v>
      </c>
      <c r="P20" s="20" t="s">
        <v>481</v>
      </c>
      <c r="Q20" s="18" t="s">
        <v>481</v>
      </c>
      <c r="R20" s="20" t="s">
        <v>481</v>
      </c>
      <c r="S20" s="18" t="s">
        <v>481</v>
      </c>
      <c r="T20" s="20" t="s">
        <v>481</v>
      </c>
      <c r="U20" s="18" t="n">
        <v>390.27654837</v>
      </c>
      <c r="V20" s="20" t="n">
        <v>8.314984559999999</v>
      </c>
    </row>
    <row r="21" spans="1:22">
      <c r="A21" s="15" t="s">
        <v>496</v>
      </c>
      <c r="B21" s="17" t="n">
        <v>5741</v>
      </c>
      <c r="C21" s="18">
        <f>(55.0/B21*100)</f>
        <v/>
      </c>
      <c r="D21" s="19" t="n">
        <v>5686</v>
      </c>
      <c r="E21" s="18" t="n">
        <v>442.67829458</v>
      </c>
      <c r="F21" s="20" t="n">
        <v>8.45538204</v>
      </c>
      <c r="G21" s="18" t="n">
        <v>504.52467114</v>
      </c>
      <c r="H21" s="20" t="n">
        <v>4.0867128</v>
      </c>
      <c r="I21" s="18" t="n">
        <v>525.3653577699999</v>
      </c>
      <c r="J21" s="20" t="n">
        <v>2.93017769</v>
      </c>
      <c r="K21" s="18" t="n">
        <v>534.87484953</v>
      </c>
      <c r="L21" s="20" t="n">
        <v>2.48197961</v>
      </c>
      <c r="M21" s="18" t="s">
        <v>481</v>
      </c>
      <c r="N21" s="20" t="s">
        <v>481</v>
      </c>
      <c r="O21" s="18" t="s">
        <v>481</v>
      </c>
      <c r="P21" s="20" t="s">
        <v>481</v>
      </c>
      <c r="Q21" s="18" t="s">
        <v>481</v>
      </c>
      <c r="R21" s="20" t="s">
        <v>481</v>
      </c>
      <c r="S21" s="18" t="s">
        <v>481</v>
      </c>
      <c r="T21" s="20" t="s">
        <v>481</v>
      </c>
      <c r="U21" s="18" t="n">
        <v>417.52694481</v>
      </c>
      <c r="V21" s="20" t="n">
        <v>9.95218977</v>
      </c>
    </row>
    <row r="22" spans="1:22">
      <c r="A22" s="15" t="s">
        <v>497</v>
      </c>
      <c r="B22" s="17" t="n">
        <v>6598</v>
      </c>
      <c r="C22" s="18">
        <f>(37.0/B22*100)</f>
        <v/>
      </c>
      <c r="D22" s="19" t="n">
        <v>6561</v>
      </c>
      <c r="E22" s="18" t="n">
        <v>403.01324559</v>
      </c>
      <c r="F22" s="20" t="n">
        <v>6.42900956</v>
      </c>
      <c r="G22" s="18" t="n">
        <v>457.44854935</v>
      </c>
      <c r="H22" s="20" t="n">
        <v>5.17032686</v>
      </c>
      <c r="I22" s="18" t="n">
        <v>503.44584896</v>
      </c>
      <c r="J22" s="20" t="n">
        <v>3.92510607</v>
      </c>
      <c r="K22" s="18" t="n">
        <v>504.90755745</v>
      </c>
      <c r="L22" s="20" t="n">
        <v>4.35106571</v>
      </c>
      <c r="M22" s="18" t="s">
        <v>481</v>
      </c>
      <c r="N22" s="20" t="s">
        <v>481</v>
      </c>
      <c r="O22" s="18" t="s">
        <v>481</v>
      </c>
      <c r="P22" s="20" t="s">
        <v>481</v>
      </c>
      <c r="Q22" s="18" t="s">
        <v>481</v>
      </c>
      <c r="R22" s="20" t="s">
        <v>481</v>
      </c>
      <c r="S22" s="18" t="n">
        <v>364.6379</v>
      </c>
      <c r="T22" s="20" t="n">
        <v>50.82432171</v>
      </c>
      <c r="U22" s="18" t="n">
        <v>367.8244858</v>
      </c>
      <c r="V22" s="20" t="n">
        <v>9.45633089</v>
      </c>
    </row>
    <row r="23" spans="1:22">
      <c r="A23" s="15" t="s">
        <v>498</v>
      </c>
      <c r="B23" s="17" t="n">
        <v>11583</v>
      </c>
      <c r="C23" s="18">
        <f>(263.0/B23*100)</f>
        <v/>
      </c>
      <c r="D23" s="19" t="n">
        <v>11320</v>
      </c>
      <c r="E23" s="18" t="n">
        <v>429.99263474</v>
      </c>
      <c r="F23" s="20" t="n">
        <v>6.45483358</v>
      </c>
      <c r="G23" s="18" t="n">
        <v>480.43105578</v>
      </c>
      <c r="H23" s="20" t="n">
        <v>3.78075585</v>
      </c>
      <c r="I23" s="18" t="n">
        <v>499.72516566</v>
      </c>
      <c r="J23" s="20" t="n">
        <v>2.98535351</v>
      </c>
      <c r="K23" s="18" t="n">
        <v>491.59212138</v>
      </c>
      <c r="L23" s="20" t="n">
        <v>3.95020585</v>
      </c>
      <c r="M23" s="18" t="s">
        <v>481</v>
      </c>
      <c r="N23" s="20" t="s">
        <v>481</v>
      </c>
      <c r="O23" s="18" t="s">
        <v>481</v>
      </c>
      <c r="P23" s="20" t="s">
        <v>481</v>
      </c>
      <c r="Q23" s="18" t="s">
        <v>481</v>
      </c>
      <c r="R23" s="20" t="s">
        <v>481</v>
      </c>
      <c r="S23" s="18" t="s">
        <v>481</v>
      </c>
      <c r="T23" s="20" t="s">
        <v>481</v>
      </c>
      <c r="U23" s="18" t="n">
        <v>383.44658315</v>
      </c>
      <c r="V23" s="20" t="n">
        <v>7.80480482</v>
      </c>
    </row>
    <row r="24" spans="1:22">
      <c r="A24" s="15" t="s">
        <v>499</v>
      </c>
      <c r="B24" s="17" t="n">
        <v>6647</v>
      </c>
      <c r="C24" s="18">
        <f>(10.0/B24*100)</f>
        <v/>
      </c>
      <c r="D24" s="19" t="n">
        <v>6637</v>
      </c>
      <c r="E24" s="18" t="n">
        <v>443.33999777</v>
      </c>
      <c r="F24" s="20" t="n">
        <v>8.100363400000001</v>
      </c>
      <c r="G24" s="18" t="n">
        <v>497.71810935</v>
      </c>
      <c r="H24" s="20" t="n">
        <v>3.60991383</v>
      </c>
      <c r="I24" s="18" t="n">
        <v>535.61260298</v>
      </c>
      <c r="J24" s="20" t="n">
        <v>3.07603644</v>
      </c>
      <c r="K24" s="18" t="n">
        <v>529.57592501</v>
      </c>
      <c r="L24" s="20" t="n">
        <v>4.89547504</v>
      </c>
      <c r="M24" s="18" t="s">
        <v>481</v>
      </c>
      <c r="N24" s="20" t="s">
        <v>481</v>
      </c>
      <c r="O24" s="18" t="s">
        <v>481</v>
      </c>
      <c r="P24" s="20" t="s">
        <v>481</v>
      </c>
      <c r="Q24" s="18" t="s">
        <v>481</v>
      </c>
      <c r="R24" s="20" t="s">
        <v>481</v>
      </c>
      <c r="S24" s="18" t="s">
        <v>481</v>
      </c>
      <c r="T24" s="20" t="s">
        <v>481</v>
      </c>
      <c r="U24" s="18" t="n">
        <v>412.21505097</v>
      </c>
      <c r="V24" s="20" t="n">
        <v>12.5606289</v>
      </c>
    </row>
    <row r="25" spans="1:22">
      <c r="A25" s="15" t="s">
        <v>500</v>
      </c>
      <c r="B25" s="17" t="n">
        <v>5581</v>
      </c>
      <c r="C25" s="18">
        <f>(25.0/B25*100)</f>
        <v/>
      </c>
      <c r="D25" s="19" t="n">
        <v>5556</v>
      </c>
      <c r="E25" s="18" t="n">
        <v>431.39478155</v>
      </c>
      <c r="F25" s="20" t="n">
        <v>10.22900409</v>
      </c>
      <c r="G25" s="18" t="n">
        <v>482.2658766</v>
      </c>
      <c r="H25" s="20" t="n">
        <v>5.91106169</v>
      </c>
      <c r="I25" s="18" t="n">
        <v>520.56024089</v>
      </c>
      <c r="J25" s="20" t="n">
        <v>3.69395181</v>
      </c>
      <c r="K25" s="18" t="n">
        <v>539.84109434</v>
      </c>
      <c r="L25" s="20" t="n">
        <v>3.67425704</v>
      </c>
      <c r="M25" s="18" t="s">
        <v>481</v>
      </c>
      <c r="N25" s="20" t="s">
        <v>481</v>
      </c>
      <c r="O25" s="18" t="s">
        <v>481</v>
      </c>
      <c r="P25" s="20" t="s">
        <v>481</v>
      </c>
      <c r="Q25" s="18" t="s">
        <v>481</v>
      </c>
      <c r="R25" s="20" t="s">
        <v>481</v>
      </c>
      <c r="S25" s="18" t="s">
        <v>481</v>
      </c>
      <c r="T25" s="20" t="s">
        <v>481</v>
      </c>
      <c r="U25" s="18" t="n">
        <v>407.00925406</v>
      </c>
      <c r="V25" s="20" t="n">
        <v>20.44431987</v>
      </c>
    </row>
    <row r="26" spans="1:22">
      <c r="A26" s="15" t="s">
        <v>501</v>
      </c>
      <c r="B26" s="17" t="n">
        <v>4869</v>
      </c>
      <c r="C26" s="18">
        <f>(71.0/B26*100)</f>
        <v/>
      </c>
      <c r="D26" s="19" t="n">
        <v>4798</v>
      </c>
      <c r="E26" s="18" t="n">
        <v>418.51303338</v>
      </c>
      <c r="F26" s="20" t="n">
        <v>9.02993618</v>
      </c>
      <c r="G26" s="18" t="n">
        <v>459.365596</v>
      </c>
      <c r="H26" s="20" t="n">
        <v>5.39840147</v>
      </c>
      <c r="I26" s="18" t="n">
        <v>491.1142624</v>
      </c>
      <c r="J26" s="20" t="n">
        <v>2.80756155</v>
      </c>
      <c r="K26" s="18" t="n">
        <v>504.8803035</v>
      </c>
      <c r="L26" s="20" t="n">
        <v>2.98116244</v>
      </c>
      <c r="M26" s="18" t="s">
        <v>481</v>
      </c>
      <c r="N26" s="20" t="s">
        <v>481</v>
      </c>
      <c r="O26" s="18" t="s">
        <v>481</v>
      </c>
      <c r="P26" s="20" t="s">
        <v>481</v>
      </c>
      <c r="Q26" s="18" t="s">
        <v>481</v>
      </c>
      <c r="R26" s="20" t="s">
        <v>481</v>
      </c>
      <c r="S26" s="18" t="s">
        <v>481</v>
      </c>
      <c r="T26" s="20" t="s">
        <v>481</v>
      </c>
      <c r="U26" s="18" t="n">
        <v>418.41346003</v>
      </c>
      <c r="V26" s="20" t="n">
        <v>9.38829694</v>
      </c>
    </row>
    <row r="27" spans="1:22">
      <c r="A27" s="15" t="s">
        <v>502</v>
      </c>
      <c r="B27" s="17" t="n">
        <v>5299</v>
      </c>
      <c r="C27" s="18">
        <f>(113.0/B27*100)</f>
        <v/>
      </c>
      <c r="D27" s="19" t="n">
        <v>5186</v>
      </c>
      <c r="E27" s="18" t="n">
        <v>396.07082002</v>
      </c>
      <c r="F27" s="20" t="n">
        <v>6.24323238</v>
      </c>
      <c r="G27" s="18" t="n">
        <v>457.12685496</v>
      </c>
      <c r="H27" s="20" t="n">
        <v>4.06196277</v>
      </c>
      <c r="I27" s="18" t="n">
        <v>504.04231048</v>
      </c>
      <c r="J27" s="20" t="n">
        <v>2.51830518</v>
      </c>
      <c r="K27" s="18" t="n">
        <v>514.82461358</v>
      </c>
      <c r="L27" s="20" t="n">
        <v>2.54238827</v>
      </c>
      <c r="M27" s="18" t="s">
        <v>481</v>
      </c>
      <c r="N27" s="20" t="s">
        <v>481</v>
      </c>
      <c r="O27" s="18" t="s">
        <v>481</v>
      </c>
      <c r="P27" s="20" t="s">
        <v>481</v>
      </c>
      <c r="Q27" s="18" t="s">
        <v>481</v>
      </c>
      <c r="R27" s="20" t="s">
        <v>481</v>
      </c>
      <c r="S27" s="18" t="s">
        <v>481</v>
      </c>
      <c r="T27" s="20" t="s">
        <v>481</v>
      </c>
      <c r="U27" s="18" t="n">
        <v>372.58124672</v>
      </c>
      <c r="V27" s="20" t="n">
        <v>4.91425628</v>
      </c>
    </row>
    <row r="28" spans="1:22">
      <c r="A28" s="15" t="s">
        <v>503</v>
      </c>
      <c r="B28" s="17" t="n">
        <v>7568</v>
      </c>
      <c r="C28" s="18">
        <f>(347.0/B28*100)</f>
        <v/>
      </c>
      <c r="D28" s="19" t="n">
        <v>7221</v>
      </c>
      <c r="E28" s="18" t="n">
        <v>359.41810059</v>
      </c>
      <c r="F28" s="20" t="n">
        <v>6.05810435</v>
      </c>
      <c r="G28" s="18" t="n">
        <v>400.24390765</v>
      </c>
      <c r="H28" s="20" t="n">
        <v>4.32798391</v>
      </c>
      <c r="I28" s="18" t="n">
        <v>434.40410959</v>
      </c>
      <c r="J28" s="20" t="n">
        <v>3.15629165</v>
      </c>
      <c r="K28" s="18" t="n">
        <v>439.57741507</v>
      </c>
      <c r="L28" s="20" t="n">
        <v>3.1296627</v>
      </c>
      <c r="M28" s="18" t="s">
        <v>481</v>
      </c>
      <c r="N28" s="20" t="s">
        <v>481</v>
      </c>
      <c r="O28" s="18" t="s">
        <v>481</v>
      </c>
      <c r="P28" s="20" t="s">
        <v>481</v>
      </c>
      <c r="Q28" s="18" t="s">
        <v>481</v>
      </c>
      <c r="R28" s="20" t="s">
        <v>481</v>
      </c>
      <c r="S28" s="18" t="s">
        <v>481</v>
      </c>
      <c r="T28" s="20" t="s">
        <v>481</v>
      </c>
      <c r="U28" s="18" t="n">
        <v>371.61493749</v>
      </c>
      <c r="V28" s="20" t="n">
        <v>7.22545288</v>
      </c>
    </row>
    <row r="29" spans="1:22">
      <c r="A29" s="15" t="s">
        <v>504</v>
      </c>
      <c r="B29" s="17" t="n">
        <v>5385</v>
      </c>
      <c r="C29" s="18">
        <f>(30.0/B29*100)</f>
        <v/>
      </c>
      <c r="D29" s="19" t="n">
        <v>5355</v>
      </c>
      <c r="E29" s="18" t="n">
        <v>420.71322377</v>
      </c>
      <c r="F29" s="20" t="n">
        <v>7.43857077</v>
      </c>
      <c r="G29" s="18" t="n">
        <v>486.30524832</v>
      </c>
      <c r="H29" s="20" t="n">
        <v>4.04543633</v>
      </c>
      <c r="I29" s="18" t="n">
        <v>520.79156231</v>
      </c>
      <c r="J29" s="20" t="n">
        <v>2.44051069</v>
      </c>
      <c r="K29" s="18" t="n">
        <v>530.21046286</v>
      </c>
      <c r="L29" s="20" t="n">
        <v>4.14644733</v>
      </c>
      <c r="M29" s="18" t="s">
        <v>481</v>
      </c>
      <c r="N29" s="20" t="s">
        <v>481</v>
      </c>
      <c r="O29" s="18" t="s">
        <v>481</v>
      </c>
      <c r="P29" s="20" t="s">
        <v>481</v>
      </c>
      <c r="Q29" s="18" t="n">
        <v>314.02123871</v>
      </c>
      <c r="R29" s="20" t="n">
        <v>13.26138992</v>
      </c>
      <c r="S29" s="18" t="s">
        <v>481</v>
      </c>
      <c r="T29" s="20" t="s">
        <v>481</v>
      </c>
      <c r="U29" s="18" t="n">
        <v>395.85476744</v>
      </c>
      <c r="V29" s="20" t="n">
        <v>10.14657311</v>
      </c>
    </row>
    <row r="30" spans="1:22">
      <c r="A30" s="15" t="s">
        <v>505</v>
      </c>
      <c r="B30" s="17" t="n">
        <v>4520</v>
      </c>
      <c r="C30" s="18">
        <f>(193.0/B30*100)</f>
        <v/>
      </c>
      <c r="D30" s="19" t="n">
        <v>4327</v>
      </c>
      <c r="E30" s="18" t="n">
        <v>429.64558279</v>
      </c>
      <c r="F30" s="20" t="n">
        <v>8.86769557</v>
      </c>
      <c r="G30" s="18" t="n">
        <v>484.41477022</v>
      </c>
      <c r="H30" s="20" t="n">
        <v>4.5532837</v>
      </c>
      <c r="I30" s="18" t="n">
        <v>527.54028354</v>
      </c>
      <c r="J30" s="20" t="n">
        <v>3.06299582</v>
      </c>
      <c r="K30" s="18" t="n">
        <v>546.46151043</v>
      </c>
      <c r="L30" s="20" t="n">
        <v>3.45112243</v>
      </c>
      <c r="M30" s="18" t="s">
        <v>481</v>
      </c>
      <c r="N30" s="20" t="s">
        <v>481</v>
      </c>
      <c r="O30" s="18" t="s">
        <v>481</v>
      </c>
      <c r="P30" s="20" t="s">
        <v>481</v>
      </c>
      <c r="Q30" s="18" t="s">
        <v>481</v>
      </c>
      <c r="R30" s="20" t="s">
        <v>481</v>
      </c>
      <c r="S30" s="18" t="s">
        <v>481</v>
      </c>
      <c r="T30" s="20" t="s">
        <v>481</v>
      </c>
      <c r="U30" s="18" t="n">
        <v>392.81903353</v>
      </c>
      <c r="V30" s="20" t="n">
        <v>6.47912431</v>
      </c>
    </row>
    <row r="31" spans="1:22">
      <c r="A31" s="15" t="s">
        <v>506</v>
      </c>
      <c r="B31" s="17" t="n">
        <v>5456</v>
      </c>
      <c r="C31" s="18">
        <f>(144.0/B31*100)</f>
        <v/>
      </c>
      <c r="D31" s="19" t="n">
        <v>5312</v>
      </c>
      <c r="E31" s="18" t="n">
        <v>432.90945666</v>
      </c>
      <c r="F31" s="20" t="n">
        <v>9.83286569</v>
      </c>
      <c r="G31" s="18" t="n">
        <v>486.27633105</v>
      </c>
      <c r="H31" s="20" t="n">
        <v>5.01595698</v>
      </c>
      <c r="I31" s="18" t="n">
        <v>527.00805041</v>
      </c>
      <c r="J31" s="20" t="n">
        <v>2.91238963</v>
      </c>
      <c r="K31" s="18" t="n">
        <v>535.46052591</v>
      </c>
      <c r="L31" s="20" t="n">
        <v>3.19581307</v>
      </c>
      <c r="M31" s="18" t="s">
        <v>481</v>
      </c>
      <c r="N31" s="20" t="s">
        <v>481</v>
      </c>
      <c r="O31" s="18" t="s">
        <v>481</v>
      </c>
      <c r="P31" s="20" t="s">
        <v>481</v>
      </c>
      <c r="Q31" s="18" t="s">
        <v>481</v>
      </c>
      <c r="R31" s="20" t="s">
        <v>481</v>
      </c>
      <c r="S31" s="18" t="s">
        <v>481</v>
      </c>
      <c r="T31" s="20" t="s">
        <v>481</v>
      </c>
      <c r="U31" s="18" t="n">
        <v>399.15317885</v>
      </c>
      <c r="V31" s="20" t="n">
        <v>6.91231861</v>
      </c>
    </row>
    <row r="32" spans="1:22">
      <c r="A32" s="15" t="s">
        <v>507</v>
      </c>
      <c r="B32" s="17" t="n">
        <v>4478</v>
      </c>
      <c r="C32" s="18">
        <f>(6.0/B32*100)</f>
        <v/>
      </c>
      <c r="D32" s="19" t="n">
        <v>4472</v>
      </c>
      <c r="E32" s="18" t="n">
        <v>430.6354279</v>
      </c>
      <c r="F32" s="20" t="n">
        <v>10.96233131</v>
      </c>
      <c r="G32" s="18" t="n">
        <v>470.83078523</v>
      </c>
      <c r="H32" s="20" t="n">
        <v>5.36123719</v>
      </c>
      <c r="I32" s="18" t="n">
        <v>514.18970559</v>
      </c>
      <c r="J32" s="20" t="n">
        <v>2.71747076</v>
      </c>
      <c r="K32" s="18" t="n">
        <v>520.19521878</v>
      </c>
      <c r="L32" s="20" t="n">
        <v>2.84584957</v>
      </c>
      <c r="M32" s="18" t="s">
        <v>481</v>
      </c>
      <c r="N32" s="20" t="s">
        <v>481</v>
      </c>
      <c r="O32" s="18" t="s">
        <v>481</v>
      </c>
      <c r="P32" s="20" t="s">
        <v>481</v>
      </c>
      <c r="Q32" s="18" t="s">
        <v>481</v>
      </c>
      <c r="R32" s="20" t="s">
        <v>481</v>
      </c>
      <c r="S32" s="18" t="s">
        <v>481</v>
      </c>
      <c r="T32" s="20" t="s">
        <v>481</v>
      </c>
      <c r="U32" s="18" t="n">
        <v>411.58039894</v>
      </c>
      <c r="V32" s="20" t="n">
        <v>11.52573294</v>
      </c>
    </row>
    <row r="33" spans="1:22">
      <c r="A33" s="15" t="s">
        <v>508</v>
      </c>
      <c r="B33" s="17" t="n">
        <v>7325</v>
      </c>
      <c r="C33" s="18">
        <f>(80.0/B33*100)</f>
        <v/>
      </c>
      <c r="D33" s="19" t="n">
        <v>7245</v>
      </c>
      <c r="E33" s="18" t="n">
        <v>382.83223654</v>
      </c>
      <c r="F33" s="20" t="n">
        <v>8.9491177</v>
      </c>
      <c r="G33" s="18" t="n">
        <v>438.46423151</v>
      </c>
      <c r="H33" s="20" t="n">
        <v>4.97598002</v>
      </c>
      <c r="I33" s="18" t="n">
        <v>489.77933549</v>
      </c>
      <c r="J33" s="20" t="n">
        <v>3.02954128</v>
      </c>
      <c r="K33" s="18" t="n">
        <v>523.24508005</v>
      </c>
      <c r="L33" s="20" t="n">
        <v>2.75263622</v>
      </c>
      <c r="M33" s="18" t="s">
        <v>481</v>
      </c>
      <c r="N33" s="20" t="s">
        <v>481</v>
      </c>
      <c r="O33" s="18" t="s">
        <v>481</v>
      </c>
      <c r="P33" s="20" t="s">
        <v>481</v>
      </c>
      <c r="Q33" s="18" t="s">
        <v>481</v>
      </c>
      <c r="R33" s="20" t="s">
        <v>481</v>
      </c>
      <c r="S33" s="18" t="s">
        <v>481</v>
      </c>
      <c r="T33" s="20" t="s">
        <v>481</v>
      </c>
      <c r="U33" s="18" t="n">
        <v>399.97858854</v>
      </c>
      <c r="V33" s="20" t="n">
        <v>12.37010375</v>
      </c>
    </row>
    <row r="34" spans="1:22">
      <c r="A34" s="15" t="s">
        <v>509</v>
      </c>
      <c r="B34" s="17" t="n">
        <v>6350</v>
      </c>
      <c r="C34" s="18">
        <f>(89.0/B34*100)</f>
        <v/>
      </c>
      <c r="D34" s="19" t="n">
        <v>6261</v>
      </c>
      <c r="E34" s="18" t="n">
        <v>374.80788576</v>
      </c>
      <c r="F34" s="20" t="n">
        <v>6.13270624</v>
      </c>
      <c r="G34" s="18" t="n">
        <v>437.41757744</v>
      </c>
      <c r="H34" s="20" t="n">
        <v>4.57442381</v>
      </c>
      <c r="I34" s="18" t="n">
        <v>475.44798104</v>
      </c>
      <c r="J34" s="20" t="n">
        <v>2.97291785</v>
      </c>
      <c r="K34" s="18" t="n">
        <v>482.60053659</v>
      </c>
      <c r="L34" s="20" t="n">
        <v>3.02664293</v>
      </c>
      <c r="M34" s="18" t="s">
        <v>481</v>
      </c>
      <c r="N34" s="20" t="s">
        <v>481</v>
      </c>
      <c r="O34" s="18" t="s">
        <v>481</v>
      </c>
      <c r="P34" s="20" t="s">
        <v>481</v>
      </c>
      <c r="Q34" s="18" t="n">
        <v>263.37193708</v>
      </c>
      <c r="R34" s="20" t="n">
        <v>13.61114927</v>
      </c>
      <c r="S34" s="18" t="s">
        <v>481</v>
      </c>
      <c r="T34" s="20" t="s">
        <v>481</v>
      </c>
      <c r="U34" s="18" t="n">
        <v>358.36799246</v>
      </c>
      <c r="V34" s="20" t="n">
        <v>8.29989273</v>
      </c>
    </row>
    <row r="35" spans="1:22">
      <c r="A35" s="15" t="s">
        <v>510</v>
      </c>
      <c r="B35" s="17" t="n">
        <v>6406</v>
      </c>
      <c r="C35" s="18">
        <f>(60.0/B35*100)</f>
        <v/>
      </c>
      <c r="D35" s="19" t="n">
        <v>6346</v>
      </c>
      <c r="E35" s="18" t="n">
        <v>414.52015338</v>
      </c>
      <c r="F35" s="20" t="n">
        <v>7.80790254</v>
      </c>
      <c r="G35" s="18" t="n">
        <v>479.18534212</v>
      </c>
      <c r="H35" s="20" t="n">
        <v>4.19633528</v>
      </c>
      <c r="I35" s="18" t="n">
        <v>518.52829344</v>
      </c>
      <c r="J35" s="20" t="n">
        <v>1.97402316</v>
      </c>
      <c r="K35" s="18" t="n">
        <v>520.97213655</v>
      </c>
      <c r="L35" s="20" t="n">
        <v>2.7458191</v>
      </c>
      <c r="M35" s="18" t="s">
        <v>481</v>
      </c>
      <c r="N35" s="20" t="s">
        <v>481</v>
      </c>
      <c r="O35" s="18" t="s">
        <v>481</v>
      </c>
      <c r="P35" s="20" t="s">
        <v>481</v>
      </c>
      <c r="Q35" s="18" t="n">
        <v>337.32521215</v>
      </c>
      <c r="R35" s="20" t="n">
        <v>11.65794297</v>
      </c>
      <c r="S35" s="18" t="s">
        <v>481</v>
      </c>
      <c r="T35" s="20" t="s">
        <v>481</v>
      </c>
      <c r="U35" s="18" t="n">
        <v>385.14287211</v>
      </c>
      <c r="V35" s="20" t="n">
        <v>10.5861542</v>
      </c>
    </row>
    <row r="36" spans="1:22">
      <c r="A36" s="15" t="s">
        <v>511</v>
      </c>
      <c r="B36" s="17" t="n">
        <v>6736</v>
      </c>
      <c r="C36" s="18">
        <f>(71.0/B36*100)</f>
        <v/>
      </c>
      <c r="D36" s="19" t="n">
        <v>6665</v>
      </c>
      <c r="E36" s="18" t="n">
        <v>428.51380389</v>
      </c>
      <c r="F36" s="20" t="n">
        <v>8.90582787</v>
      </c>
      <c r="G36" s="18" t="n">
        <v>472.28479162</v>
      </c>
      <c r="H36" s="20" t="n">
        <v>4.00331147</v>
      </c>
      <c r="I36" s="18" t="n">
        <v>502.34798731</v>
      </c>
      <c r="J36" s="20" t="n">
        <v>2.52622276</v>
      </c>
      <c r="K36" s="18" t="n">
        <v>515.84428134</v>
      </c>
      <c r="L36" s="20" t="n">
        <v>2.8220343</v>
      </c>
      <c r="M36" s="18" t="s">
        <v>481</v>
      </c>
      <c r="N36" s="20" t="s">
        <v>481</v>
      </c>
      <c r="O36" s="18" t="s">
        <v>481</v>
      </c>
      <c r="P36" s="20" t="s">
        <v>481</v>
      </c>
      <c r="Q36" s="18" t="s">
        <v>481</v>
      </c>
      <c r="R36" s="20" t="s">
        <v>481</v>
      </c>
      <c r="S36" s="18" t="s">
        <v>481</v>
      </c>
      <c r="T36" s="20" t="s">
        <v>481</v>
      </c>
      <c r="U36" s="18" t="n">
        <v>394.58771183</v>
      </c>
      <c r="V36" s="20" t="n">
        <v>9.27380614</v>
      </c>
    </row>
    <row r="37" spans="1:22">
      <c r="A37" s="15" t="s">
        <v>512</v>
      </c>
      <c r="B37" s="17" t="n">
        <v>5458</v>
      </c>
      <c r="C37" s="18">
        <f>(126.0/B37*100)</f>
        <v/>
      </c>
      <c r="D37" s="19" t="n">
        <v>5332</v>
      </c>
      <c r="E37" s="18" t="n">
        <v>422.8784416</v>
      </c>
      <c r="F37" s="20" t="n">
        <v>8.1195252</v>
      </c>
      <c r="G37" s="18" t="n">
        <v>474.66298962</v>
      </c>
      <c r="H37" s="20" t="n">
        <v>4.53941392</v>
      </c>
      <c r="I37" s="18" t="n">
        <v>515.97417558</v>
      </c>
      <c r="J37" s="20" t="n">
        <v>3.29942295</v>
      </c>
      <c r="K37" s="18" t="n">
        <v>532.51548469</v>
      </c>
      <c r="L37" s="20" t="n">
        <v>3.77956541</v>
      </c>
      <c r="M37" s="18" t="s">
        <v>481</v>
      </c>
      <c r="N37" s="20" t="s">
        <v>481</v>
      </c>
      <c r="O37" s="18" t="s">
        <v>481</v>
      </c>
      <c r="P37" s="20" t="s">
        <v>481</v>
      </c>
      <c r="Q37" s="18" t="s">
        <v>481</v>
      </c>
      <c r="R37" s="20" t="s">
        <v>481</v>
      </c>
      <c r="S37" s="18" t="s">
        <v>481</v>
      </c>
      <c r="T37" s="20" t="s">
        <v>481</v>
      </c>
      <c r="U37" s="18" t="n">
        <v>383.60234001</v>
      </c>
      <c r="V37" s="20" t="n">
        <v>6.81529573</v>
      </c>
    </row>
    <row r="38" spans="1:22">
      <c r="A38" s="15" t="s">
        <v>513</v>
      </c>
      <c r="B38" s="17" t="n">
        <v>5860</v>
      </c>
      <c r="C38" s="18">
        <f>(24.0/B38*100)</f>
        <v/>
      </c>
      <c r="D38" s="19" t="n">
        <v>5836</v>
      </c>
      <c r="E38" s="18" t="n">
        <v>421.32014431</v>
      </c>
      <c r="F38" s="20" t="n">
        <v>7.32249893</v>
      </c>
      <c r="G38" s="18" t="n">
        <v>477.85051308</v>
      </c>
      <c r="H38" s="20" t="n">
        <v>3.88963274</v>
      </c>
      <c r="I38" s="18" t="n">
        <v>510.55451291</v>
      </c>
      <c r="J38" s="20" t="n">
        <v>3.45761416</v>
      </c>
      <c r="K38" s="18" t="n">
        <v>511.96966623</v>
      </c>
      <c r="L38" s="20" t="n">
        <v>3.71024202</v>
      </c>
      <c r="M38" s="18" t="s">
        <v>481</v>
      </c>
      <c r="N38" s="20" t="s">
        <v>481</v>
      </c>
      <c r="O38" s="18" t="s">
        <v>481</v>
      </c>
      <c r="P38" s="20" t="s">
        <v>481</v>
      </c>
      <c r="Q38" s="18" t="s">
        <v>481</v>
      </c>
      <c r="R38" s="20" t="s">
        <v>481</v>
      </c>
      <c r="S38" s="18" t="s">
        <v>481</v>
      </c>
      <c r="T38" s="20" t="s">
        <v>481</v>
      </c>
      <c r="U38" s="18" t="n">
        <v>434.89318416</v>
      </c>
      <c r="V38" s="20" t="n">
        <v>6.85251574</v>
      </c>
    </row>
    <row r="39" spans="1:22">
      <c r="A39" s="15" t="s">
        <v>514</v>
      </c>
      <c r="B39" s="17" t="n">
        <v>5895</v>
      </c>
      <c r="C39" s="18">
        <f>(33.0/B39*100)</f>
        <v/>
      </c>
      <c r="D39" s="19" t="n">
        <v>5862</v>
      </c>
      <c r="E39" s="18" t="n">
        <v>361.28665278</v>
      </c>
      <c r="F39" s="20" t="n">
        <v>6.65257086</v>
      </c>
      <c r="G39" s="18" t="n">
        <v>384.3361875</v>
      </c>
      <c r="H39" s="20" t="n">
        <v>5.67507847</v>
      </c>
      <c r="I39" s="18" t="n">
        <v>431.95258582</v>
      </c>
      <c r="J39" s="20" t="n">
        <v>4.22034682</v>
      </c>
      <c r="K39" s="18" t="n">
        <v>446.40322631</v>
      </c>
      <c r="L39" s="20" t="n">
        <v>4.07979841</v>
      </c>
      <c r="M39" s="18" t="s">
        <v>481</v>
      </c>
      <c r="N39" s="20" t="s">
        <v>481</v>
      </c>
      <c r="O39" s="18" t="s">
        <v>481</v>
      </c>
      <c r="P39" s="20" t="s">
        <v>481</v>
      </c>
      <c r="Q39" s="18" t="s">
        <v>481</v>
      </c>
      <c r="R39" s="20" t="s">
        <v>481</v>
      </c>
      <c r="S39" s="18" t="s">
        <v>481</v>
      </c>
      <c r="T39" s="20" t="s">
        <v>481</v>
      </c>
      <c r="U39" s="18" t="n">
        <v>355.94937958</v>
      </c>
      <c r="V39" s="20" t="n">
        <v>12.8656127</v>
      </c>
    </row>
    <row r="40" spans="1:22">
      <c r="A40" s="15" t="s">
        <v>515</v>
      </c>
      <c r="B40" s="17" t="n">
        <v>14157</v>
      </c>
      <c r="C40" s="18">
        <f>(386.0/B40*100)</f>
        <v/>
      </c>
      <c r="D40" s="19" t="n">
        <v>13771</v>
      </c>
      <c r="E40" s="18" t="n">
        <v>426.52561734</v>
      </c>
      <c r="F40" s="20" t="n">
        <v>8.6723353</v>
      </c>
      <c r="G40" s="18" t="n">
        <v>472.04690218</v>
      </c>
      <c r="H40" s="20" t="n">
        <v>4.45215216</v>
      </c>
      <c r="I40" s="18" t="n">
        <v>503.49838725</v>
      </c>
      <c r="J40" s="20" t="n">
        <v>3.27380559</v>
      </c>
      <c r="K40" s="18" t="n">
        <v>523.3484562</v>
      </c>
      <c r="L40" s="20" t="n">
        <v>3.54357894</v>
      </c>
      <c r="M40" s="18" t="s">
        <v>481</v>
      </c>
      <c r="N40" s="20" t="s">
        <v>481</v>
      </c>
      <c r="O40" s="18" t="s">
        <v>481</v>
      </c>
      <c r="P40" s="20" t="s">
        <v>481</v>
      </c>
      <c r="Q40" s="18" t="s">
        <v>481</v>
      </c>
      <c r="R40" s="20" t="s">
        <v>481</v>
      </c>
      <c r="S40" s="18" t="s">
        <v>481</v>
      </c>
      <c r="T40" s="20" t="s">
        <v>481</v>
      </c>
      <c r="U40" s="18" t="n">
        <v>384.83960308</v>
      </c>
      <c r="V40" s="20" t="n">
        <v>6.84447699</v>
      </c>
    </row>
    <row r="41" spans="1:22">
      <c r="A41" s="15" t="s">
        <v>516</v>
      </c>
      <c r="B41" s="17" t="n">
        <v>5712</v>
      </c>
      <c r="C41" s="18">
        <f>(55.0/B41*100)</f>
        <v/>
      </c>
      <c r="D41" s="19" t="n">
        <v>5657</v>
      </c>
      <c r="E41" s="18" t="n">
        <v>412.47686249</v>
      </c>
      <c r="F41" s="20" t="n">
        <v>9.2992268</v>
      </c>
      <c r="G41" s="18" t="n">
        <v>473.81135041</v>
      </c>
      <c r="H41" s="20" t="n">
        <v>5.50488569</v>
      </c>
      <c r="I41" s="18" t="n">
        <v>504.94213356</v>
      </c>
      <c r="J41" s="20" t="n">
        <v>3.51706638</v>
      </c>
      <c r="K41" s="18" t="n">
        <v>519.30285005</v>
      </c>
      <c r="L41" s="20" t="n">
        <v>3.38903937</v>
      </c>
      <c r="M41" s="18" t="s">
        <v>481</v>
      </c>
      <c r="N41" s="20" t="s">
        <v>481</v>
      </c>
      <c r="O41" s="18" t="s">
        <v>481</v>
      </c>
      <c r="P41" s="20" t="s">
        <v>481</v>
      </c>
      <c r="Q41" s="18" t="n">
        <v>399.91015703</v>
      </c>
      <c r="R41" s="20" t="n">
        <v>16.72230739</v>
      </c>
      <c r="S41" s="18" t="s">
        <v>481</v>
      </c>
      <c r="T41" s="20" t="s">
        <v>481</v>
      </c>
      <c r="U41" s="18" t="n">
        <v>382.68333261</v>
      </c>
      <c r="V41" s="20" t="n">
        <v>12.28516839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323.76556756</v>
      </c>
      <c r="F45" s="20" t="n">
        <v>4.71907294</v>
      </c>
      <c r="G45" s="18" t="n">
        <v>331.4266303</v>
      </c>
      <c r="H45" s="20" t="n">
        <v>3.59814941</v>
      </c>
      <c r="I45" s="18" t="n">
        <v>354.62242983</v>
      </c>
      <c r="J45" s="20" t="n">
        <v>3.70154249</v>
      </c>
      <c r="K45" s="18" t="n">
        <v>364.42170698</v>
      </c>
      <c r="L45" s="20" t="n">
        <v>3.64066931</v>
      </c>
      <c r="M45" s="18" t="s">
        <v>481</v>
      </c>
      <c r="N45" s="20" t="s">
        <v>481</v>
      </c>
      <c r="O45" s="18" t="s">
        <v>481</v>
      </c>
      <c r="P45" s="20" t="s">
        <v>481</v>
      </c>
      <c r="Q45" s="18" t="s">
        <v>481</v>
      </c>
      <c r="R45" s="20" t="s">
        <v>481</v>
      </c>
      <c r="S45" s="18" t="n">
        <v>324.65065064</v>
      </c>
      <c r="T45" s="20" t="n">
        <v>18.4651288</v>
      </c>
      <c r="U45" s="18" t="n">
        <v>324.03460688</v>
      </c>
      <c r="V45" s="20" t="n">
        <v>7.19479962</v>
      </c>
    </row>
    <row r="46" spans="1:22">
      <c r="A46" s="15" t="s">
        <v>521</v>
      </c>
      <c r="B46" s="17" t="n">
        <v>23141</v>
      </c>
      <c r="C46" s="18">
        <f>(2121.0/B46*100)</f>
        <v/>
      </c>
      <c r="D46" s="19" t="n">
        <v>21020</v>
      </c>
      <c r="E46" s="18" t="n">
        <v>331.61753874</v>
      </c>
      <c r="F46" s="20" t="n">
        <v>5.62177803</v>
      </c>
      <c r="G46" s="18" t="n">
        <v>379.09975044</v>
      </c>
      <c r="H46" s="20" t="n">
        <v>3.86949325</v>
      </c>
      <c r="I46" s="18" t="n">
        <v>438.04488915</v>
      </c>
      <c r="J46" s="20" t="n">
        <v>3.27168298</v>
      </c>
      <c r="K46" s="18" t="n">
        <v>459.17119019</v>
      </c>
      <c r="L46" s="20" t="n">
        <v>4.5883511</v>
      </c>
      <c r="M46" s="18" t="s">
        <v>481</v>
      </c>
      <c r="N46" s="20" t="s">
        <v>481</v>
      </c>
      <c r="O46" s="18" t="s">
        <v>481</v>
      </c>
      <c r="P46" s="20" t="s">
        <v>481</v>
      </c>
      <c r="Q46" s="18" t="s">
        <v>481</v>
      </c>
      <c r="R46" s="20" t="s">
        <v>481</v>
      </c>
      <c r="S46" s="18" t="s">
        <v>481</v>
      </c>
      <c r="T46" s="20" t="s">
        <v>481</v>
      </c>
      <c r="U46" s="18" t="n">
        <v>370.78492817</v>
      </c>
      <c r="V46" s="20" t="n">
        <v>3.44677685</v>
      </c>
    </row>
    <row r="47" spans="1:22">
      <c r="A47" s="15" t="s">
        <v>522</v>
      </c>
      <c r="B47" s="17" t="n">
        <v>5928</v>
      </c>
      <c r="C47" s="18">
        <f>(347.0/B47*100)</f>
        <v/>
      </c>
      <c r="D47" s="19" t="n">
        <v>5581</v>
      </c>
      <c r="E47" s="18" t="n">
        <v>333.18537116</v>
      </c>
      <c r="F47" s="20" t="n">
        <v>7.23063609</v>
      </c>
      <c r="G47" s="18" t="n">
        <v>387.84506763</v>
      </c>
      <c r="H47" s="20" t="n">
        <v>7.53844453</v>
      </c>
      <c r="I47" s="18" t="n">
        <v>458.76705176</v>
      </c>
      <c r="J47" s="20" t="n">
        <v>4.80952057</v>
      </c>
      <c r="K47" s="18" t="n">
        <v>481.86563744</v>
      </c>
      <c r="L47" s="20" t="n">
        <v>4.44750192</v>
      </c>
      <c r="M47" s="18" t="s">
        <v>481</v>
      </c>
      <c r="N47" s="20" t="s">
        <v>481</v>
      </c>
      <c r="O47" s="18" t="s">
        <v>481</v>
      </c>
      <c r="P47" s="20" t="s">
        <v>481</v>
      </c>
      <c r="Q47" s="18" t="s">
        <v>481</v>
      </c>
      <c r="R47" s="20" t="s">
        <v>481</v>
      </c>
      <c r="S47" s="18" t="s">
        <v>481</v>
      </c>
      <c r="T47" s="20" t="s">
        <v>481</v>
      </c>
      <c r="U47" s="18" t="n">
        <v>330.13411807</v>
      </c>
      <c r="V47" s="20" t="n">
        <v>6.21243428</v>
      </c>
    </row>
    <row r="48" spans="1:22">
      <c r="A48" s="15" t="s">
        <v>523</v>
      </c>
      <c r="B48" s="17" t="n">
        <v>9841</v>
      </c>
      <c r="C48" s="18">
        <f>(8.0/B48*100)</f>
        <v/>
      </c>
      <c r="D48" s="19" t="n">
        <v>9833</v>
      </c>
      <c r="E48" s="18" t="n">
        <v>379.66671985</v>
      </c>
      <c r="F48" s="20" t="n">
        <v>10.71906767</v>
      </c>
      <c r="G48" s="18" t="n">
        <v>467.92109948</v>
      </c>
      <c r="H48" s="20" t="n">
        <v>6.43107759</v>
      </c>
      <c r="I48" s="18" t="n">
        <v>502.59788381</v>
      </c>
      <c r="J48" s="20" t="n">
        <v>5.21709431</v>
      </c>
      <c r="K48" s="18" t="n">
        <v>507.32783997</v>
      </c>
      <c r="L48" s="20" t="n">
        <v>5.76220522</v>
      </c>
      <c r="M48" s="18" t="s">
        <v>481</v>
      </c>
      <c r="N48" s="20" t="s">
        <v>481</v>
      </c>
      <c r="O48" s="18" t="s">
        <v>481</v>
      </c>
      <c r="P48" s="20" t="s">
        <v>481</v>
      </c>
      <c r="Q48" s="18" t="s">
        <v>481</v>
      </c>
      <c r="R48" s="20" t="s">
        <v>481</v>
      </c>
      <c r="S48" s="18" t="s">
        <v>481</v>
      </c>
      <c r="T48" s="20" t="s">
        <v>481</v>
      </c>
      <c r="U48" s="18" t="n">
        <v>413.59388425</v>
      </c>
      <c r="V48" s="20" t="n">
        <v>23.1661713</v>
      </c>
    </row>
    <row r="49" spans="1:22">
      <c r="A49" s="15" t="s">
        <v>524</v>
      </c>
      <c r="B49" s="17" t="n">
        <v>6349</v>
      </c>
      <c r="C49" s="18">
        <f>(56.0/B49*100)</f>
        <v/>
      </c>
      <c r="D49" s="19" t="n">
        <v>6293</v>
      </c>
      <c r="E49" s="18" t="n">
        <v>370.60750292</v>
      </c>
      <c r="F49" s="20" t="n">
        <v>6.12274553</v>
      </c>
      <c r="G49" s="18" t="n">
        <v>409.54358915</v>
      </c>
      <c r="H49" s="20" t="n">
        <v>4.31308421</v>
      </c>
      <c r="I49" s="18" t="n">
        <v>438.47150399</v>
      </c>
      <c r="J49" s="20" t="n">
        <v>3.37692733</v>
      </c>
      <c r="K49" s="18" t="n">
        <v>441.80998375</v>
      </c>
      <c r="L49" s="20" t="n">
        <v>3.56625085</v>
      </c>
      <c r="M49" s="18" t="s">
        <v>481</v>
      </c>
      <c r="N49" s="20" t="s">
        <v>481</v>
      </c>
      <c r="O49" s="18" t="s">
        <v>481</v>
      </c>
      <c r="P49" s="20" t="s">
        <v>481</v>
      </c>
      <c r="Q49" s="18" t="s">
        <v>481</v>
      </c>
      <c r="R49" s="20" t="s">
        <v>481</v>
      </c>
      <c r="S49" s="18" t="n">
        <v>387.06195804</v>
      </c>
      <c r="T49" s="20" t="n">
        <v>44.43105032</v>
      </c>
      <c r="U49" s="18" t="n">
        <v>337.84863044</v>
      </c>
      <c r="V49" s="20" t="n">
        <v>9.563955610000001</v>
      </c>
    </row>
    <row r="50" spans="1:22">
      <c r="A50" s="15" t="s">
        <v>525</v>
      </c>
      <c r="B50" s="17" t="n">
        <v>11795</v>
      </c>
      <c r="C50" s="18">
        <f>(344.0/B50*100)</f>
        <v/>
      </c>
      <c r="D50" s="19" t="n">
        <v>11451</v>
      </c>
      <c r="E50" s="18" t="n">
        <v>357.57136913</v>
      </c>
      <c r="F50" s="20" t="n">
        <v>4.96345417</v>
      </c>
      <c r="G50" s="18" t="n">
        <v>397.23904762</v>
      </c>
      <c r="H50" s="20" t="n">
        <v>3.60171621</v>
      </c>
      <c r="I50" s="18" t="n">
        <v>441.2476984</v>
      </c>
      <c r="J50" s="20" t="n">
        <v>3.10406239</v>
      </c>
      <c r="K50" s="18" t="n">
        <v>453.0615195</v>
      </c>
      <c r="L50" s="20" t="n">
        <v>3.73177308</v>
      </c>
      <c r="M50" s="18" t="s">
        <v>481</v>
      </c>
      <c r="N50" s="20" t="s">
        <v>481</v>
      </c>
      <c r="O50" s="18" t="s">
        <v>481</v>
      </c>
      <c r="P50" s="20" t="s">
        <v>481</v>
      </c>
      <c r="Q50" s="18" t="s">
        <v>481</v>
      </c>
      <c r="R50" s="20" t="s">
        <v>481</v>
      </c>
      <c r="S50" s="18" t="s">
        <v>481</v>
      </c>
      <c r="T50" s="20" t="s">
        <v>481</v>
      </c>
      <c r="U50" s="18" t="n">
        <v>351.82673572</v>
      </c>
      <c r="V50" s="20" t="n">
        <v>8.08225783</v>
      </c>
    </row>
    <row r="51" spans="1:22">
      <c r="A51" s="15" t="s">
        <v>526</v>
      </c>
      <c r="B51" s="17" t="n">
        <v>6866</v>
      </c>
      <c r="C51" s="18">
        <f>(114.0/B51*100)</f>
        <v/>
      </c>
      <c r="D51" s="19" t="n">
        <v>6752</v>
      </c>
      <c r="E51" s="18" t="n">
        <v>375.29146703</v>
      </c>
      <c r="F51" s="20" t="n">
        <v>8.513493860000001</v>
      </c>
      <c r="G51" s="18" t="n">
        <v>404.09873982</v>
      </c>
      <c r="H51" s="20" t="n">
        <v>3.6247257</v>
      </c>
      <c r="I51" s="18" t="n">
        <v>433.82416336</v>
      </c>
      <c r="J51" s="20" t="n">
        <v>3.12549253</v>
      </c>
      <c r="K51" s="18" t="n">
        <v>450.92705155</v>
      </c>
      <c r="L51" s="20" t="n">
        <v>3.40903618</v>
      </c>
      <c r="M51" s="18" t="s">
        <v>481</v>
      </c>
      <c r="N51" s="20" t="s">
        <v>481</v>
      </c>
      <c r="O51" s="18" t="s">
        <v>481</v>
      </c>
      <c r="P51" s="20" t="s">
        <v>481</v>
      </c>
      <c r="Q51" s="18" t="n">
        <v>427.96430568</v>
      </c>
      <c r="R51" s="20" t="n">
        <v>5.20460603</v>
      </c>
      <c r="S51" s="18" t="s">
        <v>481</v>
      </c>
      <c r="T51" s="20" t="s">
        <v>481</v>
      </c>
      <c r="U51" s="18" t="n">
        <v>386.77515684</v>
      </c>
      <c r="V51" s="20" t="n">
        <v>8.884707219999999</v>
      </c>
    </row>
    <row r="52" spans="1:22">
      <c r="A52" s="15" t="s">
        <v>527</v>
      </c>
      <c r="B52" s="17" t="n">
        <v>5809</v>
      </c>
      <c r="C52" s="18">
        <f>(106.0/B52*100)</f>
        <v/>
      </c>
      <c r="D52" s="19" t="n">
        <v>5703</v>
      </c>
      <c r="E52" s="18" t="n">
        <v>408.11632921</v>
      </c>
      <c r="F52" s="20" t="n">
        <v>7.93306398</v>
      </c>
      <c r="G52" s="18" t="n">
        <v>447.47762519</v>
      </c>
      <c r="H52" s="20" t="n">
        <v>4.76184214</v>
      </c>
      <c r="I52" s="18" t="n">
        <v>493.79753111</v>
      </c>
      <c r="J52" s="20" t="n">
        <v>2.71165175</v>
      </c>
      <c r="K52" s="18" t="n">
        <v>509.47472361</v>
      </c>
      <c r="L52" s="20" t="n">
        <v>3.1429698</v>
      </c>
      <c r="M52" s="18" t="s">
        <v>481</v>
      </c>
      <c r="N52" s="20" t="s">
        <v>481</v>
      </c>
      <c r="O52" s="18" t="s">
        <v>481</v>
      </c>
      <c r="P52" s="20" t="s">
        <v>481</v>
      </c>
      <c r="Q52" s="18" t="s">
        <v>481</v>
      </c>
      <c r="R52" s="20" t="s">
        <v>481</v>
      </c>
      <c r="S52" s="18" t="s">
        <v>481</v>
      </c>
      <c r="T52" s="20" t="s">
        <v>481</v>
      </c>
      <c r="U52" s="18" t="n">
        <v>387.96867823</v>
      </c>
      <c r="V52" s="20" t="n">
        <v>8.205343190000001</v>
      </c>
    </row>
    <row r="53" spans="1:22">
      <c r="A53" s="15" t="s">
        <v>528</v>
      </c>
      <c r="B53" s="17" t="n">
        <v>5571</v>
      </c>
      <c r="C53" s="18">
        <f>(112.0/B53*100)</f>
        <v/>
      </c>
      <c r="D53" s="19" t="n">
        <v>5459</v>
      </c>
      <c r="E53" s="18" t="n">
        <v>363.86599125</v>
      </c>
      <c r="F53" s="20" t="n">
        <v>6.24829836</v>
      </c>
      <c r="G53" s="18" t="n">
        <v>407.32803924</v>
      </c>
      <c r="H53" s="20" t="n">
        <v>3.87384559</v>
      </c>
      <c r="I53" s="18" t="n">
        <v>456.49207339</v>
      </c>
      <c r="J53" s="20" t="n">
        <v>2.82435816</v>
      </c>
      <c r="K53" s="18" t="n">
        <v>481.62731904</v>
      </c>
      <c r="L53" s="20" t="n">
        <v>2.9230146</v>
      </c>
      <c r="M53" s="18" t="s">
        <v>481</v>
      </c>
      <c r="N53" s="20" t="s">
        <v>481</v>
      </c>
      <c r="O53" s="18" t="s">
        <v>481</v>
      </c>
      <c r="P53" s="20" t="s">
        <v>481</v>
      </c>
      <c r="Q53" s="18" t="s">
        <v>481</v>
      </c>
      <c r="R53" s="20" t="s">
        <v>481</v>
      </c>
      <c r="S53" s="18" t="s">
        <v>481</v>
      </c>
      <c r="T53" s="20" t="s">
        <v>481</v>
      </c>
      <c r="U53" s="18" t="n">
        <v>340.9973665</v>
      </c>
      <c r="V53" s="20" t="n">
        <v>5.28793954</v>
      </c>
    </row>
    <row r="54" spans="1:22">
      <c r="A54" s="15" t="s">
        <v>529</v>
      </c>
      <c r="B54" s="17" t="n">
        <v>4740</v>
      </c>
      <c r="C54" s="18">
        <f>(428.0/B54*100)</f>
        <v/>
      </c>
      <c r="D54" s="19" t="n">
        <v>4312</v>
      </c>
      <c r="E54" s="18" t="n">
        <v>301.9016891</v>
      </c>
      <c r="F54" s="20" t="n">
        <v>5.46763173</v>
      </c>
      <c r="G54" s="18" t="n">
        <v>333.62917231</v>
      </c>
      <c r="H54" s="20" t="n">
        <v>4.99031351</v>
      </c>
      <c r="I54" s="18" t="n">
        <v>381.47668491</v>
      </c>
      <c r="J54" s="20" t="n">
        <v>4.11444452</v>
      </c>
      <c r="K54" s="18" t="n">
        <v>396.65958385</v>
      </c>
      <c r="L54" s="20" t="n">
        <v>4.10372876</v>
      </c>
      <c r="M54" s="18" t="s">
        <v>481</v>
      </c>
      <c r="N54" s="20" t="s">
        <v>481</v>
      </c>
      <c r="O54" s="18" t="s">
        <v>481</v>
      </c>
      <c r="P54" s="20" t="s">
        <v>481</v>
      </c>
      <c r="Q54" s="18" t="s">
        <v>481</v>
      </c>
      <c r="R54" s="20" t="s">
        <v>481</v>
      </c>
      <c r="S54" s="18" t="s">
        <v>481</v>
      </c>
      <c r="T54" s="20" t="s">
        <v>481</v>
      </c>
      <c r="U54" s="18" t="n">
        <v>301.58919012</v>
      </c>
      <c r="V54" s="20" t="n">
        <v>4.26183879</v>
      </c>
    </row>
    <row r="55" spans="1:22">
      <c r="A55" s="15" t="s">
        <v>530</v>
      </c>
      <c r="B55" s="17" t="n">
        <v>5316</v>
      </c>
      <c r="C55" s="18">
        <f>(22.0/B55*100)</f>
        <v/>
      </c>
      <c r="D55" s="19" t="n">
        <v>5294</v>
      </c>
      <c r="E55" s="18" t="n">
        <v>306.80529164</v>
      </c>
      <c r="F55" s="20" t="n">
        <v>7.11716367</v>
      </c>
      <c r="G55" s="18" t="n">
        <v>352.9176412</v>
      </c>
      <c r="H55" s="20" t="n">
        <v>4.79173611</v>
      </c>
      <c r="I55" s="18" t="n">
        <v>401.30511526</v>
      </c>
      <c r="J55" s="20" t="n">
        <v>3.24648814</v>
      </c>
      <c r="K55" s="18" t="n">
        <v>442.21479944</v>
      </c>
      <c r="L55" s="20" t="n">
        <v>3.13212976</v>
      </c>
      <c r="M55" s="18" t="s">
        <v>481</v>
      </c>
      <c r="N55" s="20" t="s">
        <v>481</v>
      </c>
      <c r="O55" s="18" t="s">
        <v>481</v>
      </c>
      <c r="P55" s="20" t="s">
        <v>481</v>
      </c>
      <c r="Q55" s="18" t="s">
        <v>481</v>
      </c>
      <c r="R55" s="20" t="s">
        <v>481</v>
      </c>
      <c r="S55" s="18" t="n">
        <v>306.74284776</v>
      </c>
      <c r="T55" s="20" t="n">
        <v>18.98194781</v>
      </c>
      <c r="U55" s="18" t="n">
        <v>291.54243297</v>
      </c>
      <c r="V55" s="20" t="n">
        <v>8.529647369999999</v>
      </c>
    </row>
    <row r="56" spans="1:22">
      <c r="A56" s="15" t="s">
        <v>531</v>
      </c>
      <c r="B56" s="17" t="n">
        <v>5359</v>
      </c>
      <c r="C56" s="18">
        <f>(77.0/B56*100)</f>
        <v/>
      </c>
      <c r="D56" s="19" t="n">
        <v>5282</v>
      </c>
      <c r="E56" s="18" t="n">
        <v>463.92106358</v>
      </c>
      <c r="F56" s="20" t="n">
        <v>9.47019766</v>
      </c>
      <c r="G56" s="18" t="n">
        <v>501.72284862</v>
      </c>
      <c r="H56" s="20" t="n">
        <v>6.21690952</v>
      </c>
      <c r="I56" s="18" t="n">
        <v>533.41870016</v>
      </c>
      <c r="J56" s="20" t="n">
        <v>2.57348318</v>
      </c>
      <c r="K56" s="18" t="n">
        <v>533.23723116</v>
      </c>
      <c r="L56" s="20" t="n">
        <v>3.71202835</v>
      </c>
      <c r="M56" s="18" t="s">
        <v>481</v>
      </c>
      <c r="N56" s="20" t="s">
        <v>481</v>
      </c>
      <c r="O56" s="18" t="s">
        <v>481</v>
      </c>
      <c r="P56" s="20" t="s">
        <v>481</v>
      </c>
      <c r="Q56" s="18" t="s">
        <v>481</v>
      </c>
      <c r="R56" s="20" t="s">
        <v>481</v>
      </c>
      <c r="S56" s="18" t="s">
        <v>481</v>
      </c>
      <c r="T56" s="20" t="s">
        <v>481</v>
      </c>
      <c r="U56" s="18" t="n">
        <v>407.55726561</v>
      </c>
      <c r="V56" s="20" t="n">
        <v>15.25014546</v>
      </c>
    </row>
    <row r="57" spans="1:22">
      <c r="A57" s="15" t="s">
        <v>532</v>
      </c>
      <c r="B57" s="17" t="n">
        <v>6513</v>
      </c>
      <c r="C57" s="18">
        <f>(0.0/B57*100)</f>
        <v/>
      </c>
      <c r="D57" s="19" t="n">
        <v>6513</v>
      </c>
      <c r="E57" s="18" t="n">
        <v>339.39700859</v>
      </c>
      <c r="F57" s="20" t="n">
        <v>6.63239198</v>
      </c>
      <c r="G57" s="18" t="n">
        <v>371.9428239</v>
      </c>
      <c r="H57" s="20" t="n">
        <v>3.16323559</v>
      </c>
      <c r="I57" s="18" t="n">
        <v>414.75201144</v>
      </c>
      <c r="J57" s="20" t="n">
        <v>2.94578867</v>
      </c>
      <c r="K57" s="18" t="n">
        <v>419.15944574</v>
      </c>
      <c r="L57" s="20" t="n">
        <v>3.94155264</v>
      </c>
      <c r="M57" s="18" t="s">
        <v>481</v>
      </c>
      <c r="N57" s="20" t="s">
        <v>481</v>
      </c>
      <c r="O57" s="18" t="s">
        <v>481</v>
      </c>
      <c r="P57" s="20" t="s">
        <v>481</v>
      </c>
      <c r="Q57" s="18" t="s">
        <v>481</v>
      </c>
      <c r="R57" s="20" t="s">
        <v>481</v>
      </c>
      <c r="S57" s="18" t="n">
        <v>319.48535876</v>
      </c>
      <c r="T57" s="20" t="n">
        <v>25.17396411</v>
      </c>
      <c r="U57" s="18" t="n">
        <v>352.72836607</v>
      </c>
      <c r="V57" s="20" t="n">
        <v>9.863028419999999</v>
      </c>
    </row>
    <row r="58" spans="1:22">
      <c r="A58" s="15" t="s">
        <v>533</v>
      </c>
      <c r="B58" s="17" t="n">
        <v>7267</v>
      </c>
      <c r="C58" s="18">
        <f>(10.0/B58*100)</f>
        <v/>
      </c>
      <c r="D58" s="19" t="n">
        <v>7257</v>
      </c>
      <c r="E58" s="18" t="n">
        <v>341.84506029</v>
      </c>
      <c r="F58" s="20" t="n">
        <v>5.44110603</v>
      </c>
      <c r="G58" s="18" t="n">
        <v>360.98988945</v>
      </c>
      <c r="H58" s="20" t="n">
        <v>4.24149671</v>
      </c>
      <c r="I58" s="18" t="n">
        <v>397.44235493</v>
      </c>
      <c r="J58" s="20" t="n">
        <v>3.23709211</v>
      </c>
      <c r="K58" s="18" t="n">
        <v>446.81714021</v>
      </c>
      <c r="L58" s="20" t="n">
        <v>2.69846773</v>
      </c>
      <c r="M58" s="18" t="s">
        <v>481</v>
      </c>
      <c r="N58" s="20" t="s">
        <v>481</v>
      </c>
      <c r="O58" s="18" t="s">
        <v>481</v>
      </c>
      <c r="P58" s="20" t="s">
        <v>481</v>
      </c>
      <c r="Q58" s="18" t="s">
        <v>481</v>
      </c>
      <c r="R58" s="20" t="s">
        <v>481</v>
      </c>
      <c r="S58" s="18" t="n">
        <v>284.25446405</v>
      </c>
      <c r="T58" s="20" t="n">
        <v>19.72456612</v>
      </c>
      <c r="U58" s="18" t="n">
        <v>302.65728413</v>
      </c>
      <c r="V58" s="20" t="n">
        <v>13.51841906</v>
      </c>
    </row>
    <row r="59" spans="1:22">
      <c r="A59" s="15" t="s">
        <v>534</v>
      </c>
      <c r="B59" s="17" t="n">
        <v>4826</v>
      </c>
      <c r="C59" s="18">
        <f>(26.0/B59*100)</f>
        <v/>
      </c>
      <c r="D59" s="19" t="n">
        <v>4800</v>
      </c>
      <c r="E59" s="18" t="n">
        <v>286.81522047</v>
      </c>
      <c r="F59" s="20" t="n">
        <v>4.46158457</v>
      </c>
      <c r="G59" s="18" t="n">
        <v>317.45682104</v>
      </c>
      <c r="H59" s="20" t="n">
        <v>3.77885758</v>
      </c>
      <c r="I59" s="18" t="n">
        <v>356.9927533</v>
      </c>
      <c r="J59" s="20" t="n">
        <v>2.98553939</v>
      </c>
      <c r="K59" s="18" t="n">
        <v>372.00156876</v>
      </c>
      <c r="L59" s="20" t="n">
        <v>2.08388384</v>
      </c>
      <c r="M59" s="18" t="s">
        <v>481</v>
      </c>
      <c r="N59" s="20" t="s">
        <v>481</v>
      </c>
      <c r="O59" s="18" t="s">
        <v>481</v>
      </c>
      <c r="P59" s="20" t="s">
        <v>481</v>
      </c>
      <c r="Q59" s="18" t="s">
        <v>481</v>
      </c>
      <c r="R59" s="20" t="s">
        <v>481</v>
      </c>
      <c r="S59" s="18" t="n">
        <v>255.39726334</v>
      </c>
      <c r="T59" s="20" t="n">
        <v>14.21033008</v>
      </c>
      <c r="U59" s="18" t="n">
        <v>264.96514821</v>
      </c>
      <c r="V59" s="20" t="n">
        <v>8.13204269</v>
      </c>
    </row>
    <row r="60" spans="1:22">
      <c r="A60" s="15" t="s">
        <v>535</v>
      </c>
      <c r="B60" s="17" t="n">
        <v>4546</v>
      </c>
      <c r="C60" s="18">
        <f>(15.0/B60*100)</f>
        <v/>
      </c>
      <c r="D60" s="19" t="n">
        <v>4531</v>
      </c>
      <c r="E60" s="18" t="n">
        <v>302.33615609</v>
      </c>
      <c r="F60" s="20" t="n">
        <v>7.79798021</v>
      </c>
      <c r="G60" s="18" t="n">
        <v>318.27313239</v>
      </c>
      <c r="H60" s="20" t="n">
        <v>6.07435763</v>
      </c>
      <c r="I60" s="18" t="n">
        <v>352.88282766</v>
      </c>
      <c r="J60" s="20" t="n">
        <v>5.93754961</v>
      </c>
      <c r="K60" s="18" t="n">
        <v>381.83915098</v>
      </c>
      <c r="L60" s="20" t="n">
        <v>6.72859173</v>
      </c>
      <c r="M60" s="18" t="s">
        <v>481</v>
      </c>
      <c r="N60" s="20" t="s">
        <v>481</v>
      </c>
      <c r="O60" s="18" t="s">
        <v>481</v>
      </c>
      <c r="P60" s="20" t="s">
        <v>481</v>
      </c>
      <c r="Q60" s="18" t="s">
        <v>481</v>
      </c>
      <c r="R60" s="20" t="s">
        <v>481</v>
      </c>
      <c r="S60" s="18" t="n">
        <v>236.4897904</v>
      </c>
      <c r="T60" s="20" t="n">
        <v>24.71416469</v>
      </c>
      <c r="U60" s="18" t="n">
        <v>294.62477449</v>
      </c>
      <c r="V60" s="20" t="n">
        <v>8.60471327</v>
      </c>
    </row>
    <row r="61" spans="1:22">
      <c r="A61" s="15" t="s">
        <v>536</v>
      </c>
      <c r="B61" s="17" t="n">
        <v>6525</v>
      </c>
      <c r="C61" s="18">
        <f>(166.0/B61*100)</f>
        <v/>
      </c>
      <c r="D61" s="19" t="n">
        <v>6359</v>
      </c>
      <c r="E61" s="18" t="n">
        <v>380.85654006</v>
      </c>
      <c r="F61" s="20" t="n">
        <v>9.451875769999999</v>
      </c>
      <c r="G61" s="18" t="n">
        <v>427.73027471</v>
      </c>
      <c r="H61" s="20" t="n">
        <v>4.78548888</v>
      </c>
      <c r="I61" s="18" t="n">
        <v>480.50773554</v>
      </c>
      <c r="J61" s="20" t="n">
        <v>3.54929521</v>
      </c>
      <c r="K61" s="18" t="n">
        <v>496.98854343</v>
      </c>
      <c r="L61" s="20" t="n">
        <v>2.49489333</v>
      </c>
      <c r="M61" s="18" t="s">
        <v>481</v>
      </c>
      <c r="N61" s="20" t="s">
        <v>481</v>
      </c>
      <c r="O61" s="18" t="s">
        <v>481</v>
      </c>
      <c r="P61" s="20" t="s">
        <v>481</v>
      </c>
      <c r="Q61" s="18" t="s">
        <v>481</v>
      </c>
      <c r="R61" s="20" t="s">
        <v>481</v>
      </c>
      <c r="S61" s="18" t="s">
        <v>481</v>
      </c>
      <c r="T61" s="20" t="s">
        <v>481</v>
      </c>
      <c r="U61" s="18" t="n">
        <v>361.70603524</v>
      </c>
      <c r="V61" s="20" t="n">
        <v>7.63016396</v>
      </c>
    </row>
    <row r="62" spans="1:22">
      <c r="A62" s="15" t="s">
        <v>537</v>
      </c>
      <c r="B62" s="17" t="n">
        <v>4476</v>
      </c>
      <c r="C62" s="18">
        <f>(3.0/B62*100)</f>
        <v/>
      </c>
      <c r="D62" s="19" t="n">
        <v>4473</v>
      </c>
      <c r="E62" s="18" t="n">
        <v>445.54761425</v>
      </c>
      <c r="F62" s="20" t="n">
        <v>10.58525696</v>
      </c>
      <c r="G62" s="18" t="n">
        <v>481.0172363</v>
      </c>
      <c r="H62" s="20" t="n">
        <v>4.6006952</v>
      </c>
      <c r="I62" s="18" t="n">
        <v>513.6809997300001</v>
      </c>
      <c r="J62" s="20" t="n">
        <v>1.53774257</v>
      </c>
      <c r="K62" s="18" t="n">
        <v>517.63806077</v>
      </c>
      <c r="L62" s="20" t="n">
        <v>2.60564626</v>
      </c>
      <c r="M62" s="18" t="s">
        <v>481</v>
      </c>
      <c r="N62" s="20" t="s">
        <v>481</v>
      </c>
      <c r="O62" s="18" t="s">
        <v>481</v>
      </c>
      <c r="P62" s="20" t="s">
        <v>481</v>
      </c>
      <c r="Q62" s="18" t="s">
        <v>481</v>
      </c>
      <c r="R62" s="20" t="s">
        <v>481</v>
      </c>
      <c r="S62" s="18" t="s">
        <v>481</v>
      </c>
      <c r="T62" s="20" t="s">
        <v>481</v>
      </c>
      <c r="U62" s="18" t="n">
        <v>401.25049634</v>
      </c>
      <c r="V62" s="20" t="n">
        <v>22.92112537</v>
      </c>
    </row>
    <row r="63" spans="1:22">
      <c r="A63" s="15" t="s">
        <v>538</v>
      </c>
      <c r="B63" s="17" t="n">
        <v>5324</v>
      </c>
      <c r="C63" s="18">
        <f>(13.0/B63*100)</f>
        <v/>
      </c>
      <c r="D63" s="19" t="n">
        <v>5311</v>
      </c>
      <c r="E63" s="18" t="n">
        <v>284.35889295</v>
      </c>
      <c r="F63" s="20" t="n">
        <v>6.43228178</v>
      </c>
      <c r="G63" s="18" t="n">
        <v>301.91923165</v>
      </c>
      <c r="H63" s="20" t="n">
        <v>3.62737286</v>
      </c>
      <c r="I63" s="18" t="n">
        <v>356.68919262</v>
      </c>
      <c r="J63" s="20" t="n">
        <v>2.70009965</v>
      </c>
      <c r="K63" s="18" t="n">
        <v>386.98904042</v>
      </c>
      <c r="L63" s="20" t="n">
        <v>2.12010865</v>
      </c>
      <c r="M63" s="18" t="s">
        <v>481</v>
      </c>
      <c r="N63" s="20" t="s">
        <v>481</v>
      </c>
      <c r="O63" s="18" t="s">
        <v>481</v>
      </c>
      <c r="P63" s="20" t="s">
        <v>481</v>
      </c>
      <c r="Q63" s="18" t="s">
        <v>481</v>
      </c>
      <c r="R63" s="20" t="s">
        <v>481</v>
      </c>
      <c r="S63" s="18" t="n">
        <v>194.6650522</v>
      </c>
      <c r="T63" s="20" t="n">
        <v>40.50090493</v>
      </c>
      <c r="U63" s="18" t="n">
        <v>287.91819846</v>
      </c>
      <c r="V63" s="20" t="n">
        <v>6.12925595</v>
      </c>
    </row>
    <row r="64" spans="1:22">
      <c r="A64" s="15" t="s">
        <v>539</v>
      </c>
      <c r="B64" s="17" t="n">
        <v>3634</v>
      </c>
      <c r="C64" s="18">
        <f>(3.0/B64*100)</f>
        <v/>
      </c>
      <c r="D64" s="19" t="n">
        <v>3631</v>
      </c>
      <c r="E64" s="18" t="n">
        <v>331.97086788</v>
      </c>
      <c r="F64" s="20" t="n">
        <v>10.38179217</v>
      </c>
      <c r="G64" s="18" t="n">
        <v>397.49770625</v>
      </c>
      <c r="H64" s="20" t="n">
        <v>5.1215456</v>
      </c>
      <c r="I64" s="18" t="n">
        <v>452.51638623</v>
      </c>
      <c r="J64" s="20" t="n">
        <v>3.57052844</v>
      </c>
      <c r="K64" s="18" t="n">
        <v>483.88657051</v>
      </c>
      <c r="L64" s="20" t="n">
        <v>2.68300917</v>
      </c>
      <c r="M64" s="18" t="s">
        <v>481</v>
      </c>
      <c r="N64" s="20" t="s">
        <v>481</v>
      </c>
      <c r="O64" s="18" t="s">
        <v>481</v>
      </c>
      <c r="P64" s="20" t="s">
        <v>481</v>
      </c>
      <c r="Q64" s="18" t="s">
        <v>481</v>
      </c>
      <c r="R64" s="20" t="s">
        <v>481</v>
      </c>
      <c r="S64" s="18" t="n">
        <v>346.60994793</v>
      </c>
      <c r="T64" s="20" t="n">
        <v>28.72794038</v>
      </c>
      <c r="U64" s="18" t="n">
        <v>274.75238113</v>
      </c>
      <c r="V64" s="20" t="n">
        <v>9.514876210000001</v>
      </c>
    </row>
    <row r="65" spans="1:22">
      <c r="A65" s="15" t="s">
        <v>540</v>
      </c>
      <c r="B65" s="17" t="n">
        <v>5325</v>
      </c>
      <c r="C65" s="18">
        <f>(14.0/B65*100)</f>
        <v/>
      </c>
      <c r="D65" s="19" t="n">
        <v>5311</v>
      </c>
      <c r="E65" s="18" t="n">
        <v>321.77896498</v>
      </c>
      <c r="F65" s="20" t="n">
        <v>9.145401229999999</v>
      </c>
      <c r="G65" s="18" t="n">
        <v>358.13736653</v>
      </c>
      <c r="H65" s="20" t="n">
        <v>4.69148347</v>
      </c>
      <c r="I65" s="18" t="n">
        <v>426.77670378</v>
      </c>
      <c r="J65" s="20" t="n">
        <v>3.78336373</v>
      </c>
      <c r="K65" s="18" t="n">
        <v>437.65006403</v>
      </c>
      <c r="L65" s="20" t="n">
        <v>2.89658343</v>
      </c>
      <c r="M65" s="18" t="s">
        <v>481</v>
      </c>
      <c r="N65" s="20" t="s">
        <v>481</v>
      </c>
      <c r="O65" s="18" t="s">
        <v>481</v>
      </c>
      <c r="P65" s="20" t="s">
        <v>481</v>
      </c>
      <c r="Q65" s="18" t="n">
        <v>263.54178236</v>
      </c>
      <c r="R65" s="20" t="n">
        <v>23.86097047</v>
      </c>
      <c r="S65" s="18" t="s">
        <v>481</v>
      </c>
      <c r="T65" s="20" t="s">
        <v>481</v>
      </c>
      <c r="U65" s="18" t="n">
        <v>309.41555752</v>
      </c>
      <c r="V65" s="20" t="n">
        <v>8.434630110000001</v>
      </c>
    </row>
    <row r="66" spans="1:22">
      <c r="A66" s="15" t="s">
        <v>541</v>
      </c>
      <c r="B66" s="17" t="n">
        <v>5665</v>
      </c>
      <c r="C66" s="18">
        <f>(89.0/B66*100)</f>
        <v/>
      </c>
      <c r="D66" s="19" t="n">
        <v>5576</v>
      </c>
      <c r="E66" s="18" t="n">
        <v>375.14945857</v>
      </c>
      <c r="F66" s="20" t="n">
        <v>5.03800479</v>
      </c>
      <c r="G66" s="18" t="n">
        <v>407.58634347</v>
      </c>
      <c r="H66" s="20" t="n">
        <v>3.41073786</v>
      </c>
      <c r="I66" s="18" t="n">
        <v>448.15090327</v>
      </c>
      <c r="J66" s="20" t="n">
        <v>2.51574777</v>
      </c>
      <c r="K66" s="18" t="n">
        <v>461.4012586</v>
      </c>
      <c r="L66" s="20" t="n">
        <v>2.65465391</v>
      </c>
      <c r="M66" s="18" t="s">
        <v>481</v>
      </c>
      <c r="N66" s="20" t="s">
        <v>481</v>
      </c>
      <c r="O66" s="18" t="s">
        <v>481</v>
      </c>
      <c r="P66" s="20" t="s">
        <v>481</v>
      </c>
      <c r="Q66" s="18" t="s">
        <v>481</v>
      </c>
      <c r="R66" s="20" t="s">
        <v>481</v>
      </c>
      <c r="S66" s="18" t="s">
        <v>481</v>
      </c>
      <c r="T66" s="20" t="s">
        <v>481</v>
      </c>
      <c r="U66" s="18" t="n">
        <v>347.06066789</v>
      </c>
      <c r="V66" s="20" t="n">
        <v>3.31374604</v>
      </c>
    </row>
    <row r="67" spans="1:22">
      <c r="A67" s="15" t="s">
        <v>542</v>
      </c>
      <c r="B67" s="17" t="n">
        <v>6971</v>
      </c>
      <c r="C67" s="18">
        <f>(820.0/B67*100)</f>
        <v/>
      </c>
      <c r="D67" s="19" t="n">
        <v>6151</v>
      </c>
      <c r="E67" s="18" t="n">
        <v>325.56449535</v>
      </c>
      <c r="F67" s="20" t="n">
        <v>7.44174716</v>
      </c>
      <c r="G67" s="18" t="n">
        <v>375.61075352</v>
      </c>
      <c r="H67" s="20" t="n">
        <v>4.70619305</v>
      </c>
      <c r="I67" s="18" t="n">
        <v>414.94338485</v>
      </c>
      <c r="J67" s="20" t="n">
        <v>3.28796384</v>
      </c>
      <c r="K67" s="18" t="n">
        <v>425.52959734</v>
      </c>
      <c r="L67" s="20" t="n">
        <v>3.38409</v>
      </c>
      <c r="M67" s="18" t="s">
        <v>481</v>
      </c>
      <c r="N67" s="20" t="s">
        <v>481</v>
      </c>
      <c r="O67" s="18" t="s">
        <v>481</v>
      </c>
      <c r="P67" s="20" t="s">
        <v>481</v>
      </c>
      <c r="Q67" s="18" t="s">
        <v>481</v>
      </c>
      <c r="R67" s="20" t="s">
        <v>481</v>
      </c>
      <c r="S67" s="18" t="s">
        <v>481</v>
      </c>
      <c r="T67" s="20" t="s">
        <v>481</v>
      </c>
      <c r="U67" s="18" t="n">
        <v>320.00535718</v>
      </c>
      <c r="V67" s="20" t="n">
        <v>6.49665997</v>
      </c>
    </row>
    <row r="68" spans="1:22">
      <c r="A68" s="15" t="s">
        <v>543</v>
      </c>
      <c r="B68" s="17" t="n">
        <v>12083</v>
      </c>
      <c r="C68" s="18">
        <f>(31.0/B68*100)</f>
        <v/>
      </c>
      <c r="D68" s="19" t="n">
        <v>12052</v>
      </c>
      <c r="E68" s="18" t="n">
        <v>363.13129562</v>
      </c>
      <c r="F68" s="20" t="n">
        <v>3.4130538</v>
      </c>
      <c r="G68" s="18" t="n">
        <v>384.089717</v>
      </c>
      <c r="H68" s="20" t="n">
        <v>2.455534</v>
      </c>
      <c r="I68" s="18" t="n">
        <v>415.22706117</v>
      </c>
      <c r="J68" s="20" t="n">
        <v>2.00741502</v>
      </c>
      <c r="K68" s="18" t="n">
        <v>460.76148016</v>
      </c>
      <c r="L68" s="20" t="n">
        <v>1.81658024</v>
      </c>
      <c r="M68" s="18" t="s">
        <v>481</v>
      </c>
      <c r="N68" s="20" t="s">
        <v>481</v>
      </c>
      <c r="O68" s="18" t="s">
        <v>481</v>
      </c>
      <c r="P68" s="20" t="s">
        <v>481</v>
      </c>
      <c r="Q68" s="18" t="s">
        <v>481</v>
      </c>
      <c r="R68" s="20" t="s">
        <v>481</v>
      </c>
      <c r="S68" s="18" t="s">
        <v>481</v>
      </c>
      <c r="T68" s="20" t="s">
        <v>481</v>
      </c>
      <c r="U68" s="18" t="n">
        <v>312.42565222</v>
      </c>
      <c r="V68" s="20" t="n">
        <v>2.54667276</v>
      </c>
    </row>
    <row r="69" spans="1:22">
      <c r="A69" s="15" t="s">
        <v>544</v>
      </c>
      <c r="B69" s="17" t="n">
        <v>4876</v>
      </c>
      <c r="C69" s="18">
        <f>(0.0/B69*100)</f>
        <v/>
      </c>
      <c r="D69" s="19" t="n">
        <v>4876</v>
      </c>
      <c r="E69" s="18" t="n">
        <v>379.30895938</v>
      </c>
      <c r="F69" s="20" t="n">
        <v>8.456749889999999</v>
      </c>
      <c r="G69" s="18" t="n">
        <v>408.65364678</v>
      </c>
      <c r="H69" s="20" t="n">
        <v>4.92273987</v>
      </c>
      <c r="I69" s="18" t="n">
        <v>448.05665604</v>
      </c>
      <c r="J69" s="20" t="n">
        <v>4.39222765</v>
      </c>
      <c r="K69" s="18" t="n">
        <v>451.37118509</v>
      </c>
      <c r="L69" s="20" t="n">
        <v>4.77439323</v>
      </c>
      <c r="M69" s="18" t="s">
        <v>481</v>
      </c>
      <c r="N69" s="20" t="s">
        <v>481</v>
      </c>
      <c r="O69" s="18" t="s">
        <v>481</v>
      </c>
      <c r="P69" s="20" t="s">
        <v>481</v>
      </c>
      <c r="Q69" s="18" t="s">
        <v>481</v>
      </c>
      <c r="R69" s="20" t="s">
        <v>481</v>
      </c>
      <c r="S69" s="18" t="s">
        <v>481</v>
      </c>
      <c r="T69" s="20" t="s">
        <v>481</v>
      </c>
      <c r="U69" s="18" t="n">
        <v>328.32801932</v>
      </c>
      <c r="V69" s="20" t="n">
        <v>30.10503245</v>
      </c>
    </row>
    <row r="70" spans="1:22">
      <c r="A70" s="15" t="s">
        <v>545</v>
      </c>
      <c r="B70" s="17" t="n">
        <v>6036</v>
      </c>
      <c r="C70" s="18">
        <f>(223.0/B70*100)</f>
        <v/>
      </c>
      <c r="D70" s="19" t="n">
        <v>5813</v>
      </c>
      <c r="E70" s="18" t="n">
        <v>419.25274428</v>
      </c>
      <c r="F70" s="20" t="n">
        <v>7.34476357</v>
      </c>
      <c r="G70" s="18" t="n">
        <v>454.6411771</v>
      </c>
      <c r="H70" s="20" t="n">
        <v>6.747773</v>
      </c>
      <c r="I70" s="18" t="n">
        <v>501.57922538</v>
      </c>
      <c r="J70" s="20" t="n">
        <v>3.06393894</v>
      </c>
      <c r="K70" s="18" t="n">
        <v>515.52300564</v>
      </c>
      <c r="L70" s="20" t="n">
        <v>2.7728198</v>
      </c>
      <c r="M70" s="18" t="s">
        <v>481</v>
      </c>
      <c r="N70" s="20" t="s">
        <v>481</v>
      </c>
      <c r="O70" s="18" t="s">
        <v>481</v>
      </c>
      <c r="P70" s="20" t="s">
        <v>481</v>
      </c>
      <c r="Q70" s="18" t="s">
        <v>481</v>
      </c>
      <c r="R70" s="20" t="s">
        <v>481</v>
      </c>
      <c r="S70" s="18" t="s">
        <v>481</v>
      </c>
      <c r="T70" s="20" t="s">
        <v>481</v>
      </c>
      <c r="U70" s="18" t="n">
        <v>434.70366907</v>
      </c>
      <c r="V70" s="20" t="n">
        <v>8.042249760000001</v>
      </c>
    </row>
    <row r="71" spans="1:22">
      <c r="A71" s="15" t="s">
        <v>546</v>
      </c>
      <c r="B71" s="17" t="n">
        <v>6115</v>
      </c>
      <c r="C71" s="18">
        <f>(35.0/B71*100)</f>
        <v/>
      </c>
      <c r="D71" s="19" t="n">
        <v>6080</v>
      </c>
      <c r="E71" s="18" t="n">
        <v>437.31508041</v>
      </c>
      <c r="F71" s="20" t="n">
        <v>8.07633622</v>
      </c>
      <c r="G71" s="18" t="n">
        <v>509.60376078</v>
      </c>
      <c r="H71" s="20" t="n">
        <v>3.73809806</v>
      </c>
      <c r="I71" s="18" t="n">
        <v>542.45804586</v>
      </c>
      <c r="J71" s="20" t="n">
        <v>2.20113099</v>
      </c>
      <c r="K71" s="18" t="n">
        <v>546.76550065</v>
      </c>
      <c r="L71" s="20" t="n">
        <v>2.42494986</v>
      </c>
      <c r="M71" s="18" t="s">
        <v>481</v>
      </c>
      <c r="N71" s="20" t="s">
        <v>481</v>
      </c>
      <c r="O71" s="18" t="s">
        <v>481</v>
      </c>
      <c r="P71" s="20" t="s">
        <v>481</v>
      </c>
      <c r="Q71" s="18" t="s">
        <v>481</v>
      </c>
      <c r="R71" s="20" t="s">
        <v>481</v>
      </c>
      <c r="S71" s="18" t="s">
        <v>481</v>
      </c>
      <c r="T71" s="20" t="s">
        <v>481</v>
      </c>
      <c r="U71" s="18" t="n">
        <v>391.03576771</v>
      </c>
      <c r="V71" s="20" t="n">
        <v>15.74107355</v>
      </c>
    </row>
    <row r="72" spans="1:22">
      <c r="A72" s="15" t="s">
        <v>547</v>
      </c>
      <c r="B72" s="17" t="n">
        <v>7708</v>
      </c>
      <c r="C72" s="18">
        <f>(5.0/B72*100)</f>
        <v/>
      </c>
      <c r="D72" s="19" t="n">
        <v>7703</v>
      </c>
      <c r="E72" s="18" t="n">
        <v>366.16596603</v>
      </c>
      <c r="F72" s="20" t="n">
        <v>10.88679031</v>
      </c>
      <c r="G72" s="18" t="n">
        <v>446.10013122</v>
      </c>
      <c r="H72" s="20" t="n">
        <v>4.77423876</v>
      </c>
      <c r="I72" s="18" t="n">
        <v>504.55531751</v>
      </c>
      <c r="J72" s="20" t="n">
        <v>2.62934839</v>
      </c>
      <c r="K72" s="18" t="n">
        <v>510.02012952</v>
      </c>
      <c r="L72" s="20" t="n">
        <v>2.99036477</v>
      </c>
      <c r="M72" s="18" t="s">
        <v>481</v>
      </c>
      <c r="N72" s="20" t="s">
        <v>481</v>
      </c>
      <c r="O72" s="18" t="s">
        <v>481</v>
      </c>
      <c r="P72" s="20" t="s">
        <v>481</v>
      </c>
      <c r="Q72" s="18" t="s">
        <v>481</v>
      </c>
      <c r="R72" s="20" t="s">
        <v>481</v>
      </c>
      <c r="S72" s="18" t="s">
        <v>481</v>
      </c>
      <c r="T72" s="20" t="s">
        <v>481</v>
      </c>
      <c r="U72" s="18" t="n">
        <v>397.11424316</v>
      </c>
      <c r="V72" s="20" t="n">
        <v>28.40703311</v>
      </c>
    </row>
    <row r="73" spans="1:22">
      <c r="A73" s="15" t="s">
        <v>548</v>
      </c>
      <c r="B73" s="17" t="n">
        <v>8249</v>
      </c>
      <c r="C73" s="18">
        <f>(193.0/B73*100)</f>
        <v/>
      </c>
      <c r="D73" s="19" t="n">
        <v>8056</v>
      </c>
      <c r="E73" s="18" t="n">
        <v>339.61158055</v>
      </c>
      <c r="F73" s="20" t="n">
        <v>6.39820758</v>
      </c>
      <c r="G73" s="18" t="n">
        <v>384.36232405</v>
      </c>
      <c r="H73" s="20" t="n">
        <v>4.10016271</v>
      </c>
      <c r="I73" s="18" t="n">
        <v>419.45805111</v>
      </c>
      <c r="J73" s="20" t="n">
        <v>3.21881817</v>
      </c>
      <c r="K73" s="18" t="n">
        <v>422.15931848</v>
      </c>
      <c r="L73" s="20" t="n">
        <v>4.12950301</v>
      </c>
      <c r="M73" s="18" t="s">
        <v>481</v>
      </c>
      <c r="N73" s="20" t="s">
        <v>481</v>
      </c>
      <c r="O73" s="18" t="s">
        <v>481</v>
      </c>
      <c r="P73" s="20" t="s">
        <v>481</v>
      </c>
      <c r="Q73" s="18" t="s">
        <v>481</v>
      </c>
      <c r="R73" s="20" t="s">
        <v>481</v>
      </c>
      <c r="S73" s="18" t="s">
        <v>481</v>
      </c>
      <c r="T73" s="20" t="s">
        <v>481</v>
      </c>
      <c r="U73" s="18" t="n">
        <v>347.08455766</v>
      </c>
      <c r="V73" s="20" t="n">
        <v>8.25939992</v>
      </c>
    </row>
    <row r="74" spans="1:22">
      <c r="A74" s="15" t="s">
        <v>549</v>
      </c>
      <c r="B74" s="17" t="n">
        <v>4692</v>
      </c>
      <c r="C74" s="18">
        <f>(82.0/B74*100)</f>
        <v/>
      </c>
      <c r="D74" s="19" t="n">
        <v>4610</v>
      </c>
      <c r="E74" s="18" t="n">
        <v>361.12382706</v>
      </c>
      <c r="F74" s="20" t="n">
        <v>6.30901917</v>
      </c>
      <c r="G74" s="18" t="n">
        <v>402.2810879</v>
      </c>
      <c r="H74" s="20" t="n">
        <v>4.13614439</v>
      </c>
      <c r="I74" s="18" t="n">
        <v>439.34960048</v>
      </c>
      <c r="J74" s="20" t="n">
        <v>3.517743</v>
      </c>
      <c r="K74" s="18" t="n">
        <v>461.38976734</v>
      </c>
      <c r="L74" s="20" t="n">
        <v>2.43575296</v>
      </c>
      <c r="M74" s="18" t="s">
        <v>481</v>
      </c>
      <c r="N74" s="20" t="s">
        <v>481</v>
      </c>
      <c r="O74" s="18" t="s">
        <v>481</v>
      </c>
      <c r="P74" s="20" t="s">
        <v>481</v>
      </c>
      <c r="Q74" s="18" t="s">
        <v>481</v>
      </c>
      <c r="R74" s="20" t="s">
        <v>481</v>
      </c>
      <c r="S74" s="18" t="n">
        <v>323.32068107</v>
      </c>
      <c r="T74" s="20" t="n">
        <v>23.74579389</v>
      </c>
      <c r="U74" s="18" t="n">
        <v>332.39292476</v>
      </c>
      <c r="V74" s="20" t="n">
        <v>5.77542998</v>
      </c>
    </row>
    <row r="75" spans="1:22">
      <c r="A75" s="15" t="s">
        <v>550</v>
      </c>
      <c r="B75" s="17" t="n">
        <v>5375</v>
      </c>
      <c r="C75" s="18">
        <f>(294.0/B75*100)</f>
        <v/>
      </c>
      <c r="D75" s="19" t="n">
        <v>5081</v>
      </c>
      <c r="E75" s="18" t="n">
        <v>308.86421384</v>
      </c>
      <c r="F75" s="20" t="n">
        <v>5.97599625</v>
      </c>
      <c r="G75" s="18" t="n">
        <v>338.32754291</v>
      </c>
      <c r="H75" s="20" t="n">
        <v>4.88242853</v>
      </c>
      <c r="I75" s="18" t="n">
        <v>373.37354911</v>
      </c>
      <c r="J75" s="20" t="n">
        <v>3.71000607</v>
      </c>
      <c r="K75" s="18" t="n">
        <v>389.31476215</v>
      </c>
      <c r="L75" s="20" t="n">
        <v>3.23474243</v>
      </c>
      <c r="M75" s="18" t="s">
        <v>481</v>
      </c>
      <c r="N75" s="20" t="s">
        <v>481</v>
      </c>
      <c r="O75" s="18" t="s">
        <v>481</v>
      </c>
      <c r="P75" s="20" t="s">
        <v>481</v>
      </c>
      <c r="Q75" s="18" t="s">
        <v>481</v>
      </c>
      <c r="R75" s="20" t="s">
        <v>481</v>
      </c>
      <c r="S75" s="18" t="s">
        <v>481</v>
      </c>
      <c r="T75" s="20" t="s">
        <v>481</v>
      </c>
      <c r="U75" s="18" t="n">
        <v>316.72741318</v>
      </c>
      <c r="V75" s="20" t="n">
        <v>5.34309779</v>
      </c>
    </row>
    <row r="76" spans="1:22">
      <c r="A76" s="15" t="s">
        <v>551</v>
      </c>
      <c r="B76" s="17" t="n">
        <v>14167</v>
      </c>
      <c r="C76" s="18">
        <f>(235.0/B76*100)</f>
        <v/>
      </c>
      <c r="D76" s="19" t="n">
        <v>13932</v>
      </c>
      <c r="E76" s="18" t="n">
        <v>352.00031759</v>
      </c>
      <c r="F76" s="20" t="n">
        <v>4.70551503</v>
      </c>
      <c r="G76" s="18" t="n">
        <v>384.36810901</v>
      </c>
      <c r="H76" s="20" t="n">
        <v>4.76957972</v>
      </c>
      <c r="I76" s="18" t="n">
        <v>438.96447977</v>
      </c>
      <c r="J76" s="20" t="n">
        <v>3.541595</v>
      </c>
      <c r="K76" s="18" t="n">
        <v>470.28704421</v>
      </c>
      <c r="L76" s="20" t="n">
        <v>2.62432988</v>
      </c>
      <c r="M76" s="18" t="s">
        <v>481</v>
      </c>
      <c r="N76" s="20" t="s">
        <v>481</v>
      </c>
      <c r="O76" s="18" t="s">
        <v>481</v>
      </c>
      <c r="P76" s="20" t="s">
        <v>481</v>
      </c>
      <c r="Q76" s="18" t="s">
        <v>481</v>
      </c>
      <c r="R76" s="20" t="s">
        <v>481</v>
      </c>
      <c r="S76" s="18" t="s">
        <v>481</v>
      </c>
      <c r="T76" s="20" t="s">
        <v>481</v>
      </c>
      <c r="U76" s="18" t="n">
        <v>339.45409459</v>
      </c>
      <c r="V76" s="20" t="n">
        <v>5.36097285</v>
      </c>
    </row>
    <row r="77" spans="1:22">
      <c r="A77" s="15" t="s">
        <v>552</v>
      </c>
      <c r="B77" s="17" t="n">
        <v>6062</v>
      </c>
      <c r="C77" s="18">
        <f>(317.0/B77*100)</f>
        <v/>
      </c>
      <c r="D77" s="19" t="n">
        <v>5745</v>
      </c>
      <c r="E77" s="18" t="n">
        <v>385.06600041</v>
      </c>
      <c r="F77" s="20" t="n">
        <v>5.69713998</v>
      </c>
      <c r="G77" s="18" t="n">
        <v>439.12666473</v>
      </c>
      <c r="H77" s="20" t="n">
        <v>4.11541253</v>
      </c>
      <c r="I77" s="18" t="n">
        <v>465.62542636</v>
      </c>
      <c r="J77" s="20" t="n">
        <v>3.38049729</v>
      </c>
      <c r="K77" s="18" t="n">
        <v>471.8123604</v>
      </c>
      <c r="L77" s="20" t="n">
        <v>4.49836094</v>
      </c>
      <c r="M77" s="18" t="s">
        <v>481</v>
      </c>
      <c r="N77" s="20" t="s">
        <v>481</v>
      </c>
      <c r="O77" s="18" t="s">
        <v>481</v>
      </c>
      <c r="P77" s="20" t="s">
        <v>481</v>
      </c>
      <c r="Q77" s="18" t="s">
        <v>481</v>
      </c>
      <c r="R77" s="20" t="s">
        <v>481</v>
      </c>
      <c r="S77" s="18" t="s">
        <v>481</v>
      </c>
      <c r="T77" s="20" t="s">
        <v>481</v>
      </c>
      <c r="U77" s="18" t="n">
        <v>358.43651544</v>
      </c>
      <c r="V77" s="20" t="n">
        <v>4.365392</v>
      </c>
    </row>
    <row r="78" spans="1:22">
      <c r="A78" s="15" t="s">
        <v>553</v>
      </c>
      <c r="B78" s="17" t="n">
        <v>5826</v>
      </c>
      <c r="C78" s="18">
        <f>(0.0/B78*100)</f>
        <v/>
      </c>
      <c r="D78" s="19" t="n">
        <v>5826</v>
      </c>
      <c r="E78" s="18" t="n">
        <v>425.16379555</v>
      </c>
      <c r="F78" s="20" t="n">
        <v>9.52945489</v>
      </c>
      <c r="G78" s="18" t="n">
        <v>468.35197523</v>
      </c>
      <c r="H78" s="20" t="n">
        <v>4.51733395</v>
      </c>
      <c r="I78" s="18" t="n">
        <v>493.53963845</v>
      </c>
      <c r="J78" s="20" t="n">
        <v>3.97265665</v>
      </c>
      <c r="K78" s="18" t="n">
        <v>495.53434663</v>
      </c>
      <c r="L78" s="20" t="n">
        <v>4.2487844</v>
      </c>
      <c r="M78" s="18" t="s">
        <v>481</v>
      </c>
      <c r="N78" s="20" t="s">
        <v>481</v>
      </c>
      <c r="O78" s="18" t="s">
        <v>481</v>
      </c>
      <c r="P78" s="20" t="s">
        <v>481</v>
      </c>
      <c r="Q78" s="18" t="n">
        <v>279.6191</v>
      </c>
      <c r="R78" s="20" t="n">
        <v>47.45639091</v>
      </c>
      <c r="S78" s="18" t="n">
        <v>359.52537325</v>
      </c>
      <c r="T78" s="20" t="n">
        <v>67.902978</v>
      </c>
      <c r="U78" s="18" t="n">
        <v>419.05847096</v>
      </c>
      <c r="V78" s="20" t="n">
        <v>27.69319685</v>
      </c>
    </row>
    <row customHeight="1" ht="25" r="79" spans="1:22">
      <c r="A79" s="15" t="s">
        <v>554</v>
      </c>
      <c r="B79" s="17" t="n">
        <v>1657</v>
      </c>
      <c r="C79" s="18">
        <f>(41.0/B79*100)</f>
        <v/>
      </c>
      <c r="D79" s="19" t="n">
        <v>1616</v>
      </c>
      <c r="E79" s="18" t="n">
        <v>413.26240666</v>
      </c>
      <c r="F79" s="20" t="n">
        <v>16.10683336</v>
      </c>
      <c r="G79" s="18" t="n">
        <v>459.99183502</v>
      </c>
      <c r="H79" s="20" t="n">
        <v>9.679592810000001</v>
      </c>
      <c r="I79" s="18" t="n">
        <v>486.22660487</v>
      </c>
      <c r="J79" s="20" t="n">
        <v>7.5305225</v>
      </c>
      <c r="K79" s="18" t="n">
        <v>488.02008951</v>
      </c>
      <c r="L79" s="20" t="n">
        <v>8.559401429999999</v>
      </c>
      <c r="M79" s="18" t="s">
        <v>481</v>
      </c>
      <c r="N79" s="20" t="s">
        <v>481</v>
      </c>
      <c r="O79" s="18" t="s">
        <v>481</v>
      </c>
      <c r="P79" s="20" t="s">
        <v>481</v>
      </c>
      <c r="Q79" s="18" t="s">
        <v>481</v>
      </c>
      <c r="R79" s="20" t="s">
        <v>481</v>
      </c>
      <c r="S79" s="18" t="n">
        <v>397.3422</v>
      </c>
      <c r="T79" s="20" t="n">
        <v>48.61795589</v>
      </c>
      <c r="U79" s="18" t="n">
        <v>357.51845415</v>
      </c>
      <c r="V79" s="20" t="n">
        <v>17.60388988</v>
      </c>
    </row>
    <row r="80" spans="1:22">
      <c r="A80" s="15" t="s">
        <v>555</v>
      </c>
      <c r="B80" s="17" t="n">
        <v>7841</v>
      </c>
      <c r="C80" s="18">
        <f>(1.0/B80*100)</f>
        <v/>
      </c>
      <c r="D80" s="19" t="n">
        <v>7840</v>
      </c>
      <c r="E80" s="18" t="n">
        <v>375.14756889</v>
      </c>
      <c r="F80" s="20" t="n">
        <v>8.068701709999999</v>
      </c>
      <c r="G80" s="18" t="n">
        <v>385.52875681</v>
      </c>
      <c r="H80" s="20" t="n">
        <v>5.07380026</v>
      </c>
      <c r="I80" s="18" t="n">
        <v>427.12096471</v>
      </c>
      <c r="J80" s="20" t="n">
        <v>4.69188788</v>
      </c>
      <c r="K80" s="18" t="n">
        <v>435.26596877</v>
      </c>
      <c r="L80" s="20" t="n">
        <v>3.53656701</v>
      </c>
      <c r="M80" s="18" t="s">
        <v>481</v>
      </c>
      <c r="N80" s="20" t="s">
        <v>481</v>
      </c>
      <c r="O80" s="18" t="s">
        <v>481</v>
      </c>
      <c r="P80" s="20" t="s">
        <v>481</v>
      </c>
      <c r="Q80" s="18" t="s">
        <v>481</v>
      </c>
      <c r="R80" s="20" t="s">
        <v>481</v>
      </c>
      <c r="S80" s="18" t="s">
        <v>481</v>
      </c>
      <c r="T80" s="20" t="s">
        <v>481</v>
      </c>
      <c r="U80" s="18" t="n">
        <v>370.7194477</v>
      </c>
      <c r="V80" s="20" t="n">
        <v>37.08592092</v>
      </c>
    </row>
    <row r="81" spans="1:22">
      <c r="A81" s="23" t="s">
        <v>556</v>
      </c>
      <c r="B81" s="17" t="n">
        <v>8861</v>
      </c>
      <c r="C81" s="18">
        <f>(88.0/B81*100)</f>
        <v/>
      </c>
      <c r="D81" s="19" t="n">
        <v>8773</v>
      </c>
      <c r="E81" s="18" t="n">
        <v>325.05949374</v>
      </c>
      <c r="F81" s="20" t="n">
        <v>6.68558634</v>
      </c>
      <c r="G81" s="18" t="n">
        <v>374.76575946</v>
      </c>
      <c r="H81" s="20" t="n">
        <v>4.65047843</v>
      </c>
      <c r="I81" s="18" t="n">
        <v>431.10966911</v>
      </c>
      <c r="J81" s="20" t="n">
        <v>3.42109873</v>
      </c>
      <c r="K81" s="18" t="n">
        <v>457.80219695</v>
      </c>
      <c r="L81" s="20" t="n">
        <v>3.3141384</v>
      </c>
      <c r="M81" s="18" t="s">
        <v>481</v>
      </c>
      <c r="N81" s="20" t="s">
        <v>481</v>
      </c>
      <c r="O81" s="18" t="s">
        <v>481</v>
      </c>
      <c r="P81" s="20" t="s">
        <v>481</v>
      </c>
      <c r="Q81" s="18" t="s">
        <v>481</v>
      </c>
      <c r="R81" s="20" t="s">
        <v>481</v>
      </c>
      <c r="S81" s="18" t="s">
        <v>481</v>
      </c>
      <c r="T81" s="20" t="s">
        <v>481</v>
      </c>
      <c r="U81" s="18" t="n">
        <v>330.39925811</v>
      </c>
      <c r="V81" s="20" t="n">
        <v>12.0516311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829</v>
      </c>
    </row>
    <row customHeight="1" ht="30" r="4" spans="1:22">
      <c r="A4" s="6" t="n"/>
      <c r="B4" s="7" t="s">
        <v>462</v>
      </c>
      <c r="C4" s="7" t="s">
        <v>463</v>
      </c>
      <c r="D4" s="8" t="s">
        <v>462</v>
      </c>
      <c r="E4" s="9" t="s">
        <v>820</v>
      </c>
      <c r="F4" s="10" t="n"/>
      <c r="G4" s="9" t="s">
        <v>821</v>
      </c>
      <c r="H4" s="10" t="n"/>
      <c r="I4" s="9" t="s">
        <v>822</v>
      </c>
      <c r="J4" s="10" t="n"/>
      <c r="K4" s="9" t="s">
        <v>823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437.54270611</v>
      </c>
      <c r="F7" s="20" t="n">
        <v>5.77082352</v>
      </c>
      <c r="G7" s="18" t="n">
        <v>500.50487639</v>
      </c>
      <c r="H7" s="20" t="n">
        <v>2.90112803</v>
      </c>
      <c r="I7" s="18" t="n">
        <v>519.88903466</v>
      </c>
      <c r="J7" s="20" t="n">
        <v>2.29555541</v>
      </c>
      <c r="K7" s="18" t="n">
        <v>518.1186973699999</v>
      </c>
      <c r="L7" s="20" t="n">
        <v>3.51615658</v>
      </c>
      <c r="M7" s="18" t="s">
        <v>481</v>
      </c>
      <c r="N7" s="20" t="s">
        <v>481</v>
      </c>
      <c r="O7" s="18" t="s">
        <v>481</v>
      </c>
      <c r="P7" s="20" t="s">
        <v>481</v>
      </c>
      <c r="Q7" s="18" t="s">
        <v>481</v>
      </c>
      <c r="R7" s="20" t="s">
        <v>481</v>
      </c>
      <c r="S7" s="18" t="s">
        <v>481</v>
      </c>
      <c r="T7" s="20" t="s">
        <v>481</v>
      </c>
      <c r="U7" s="18" t="n">
        <v>440.15496197</v>
      </c>
      <c r="V7" s="20" t="n">
        <v>6.51476861</v>
      </c>
    </row>
    <row r="8" spans="1:22">
      <c r="A8" s="15" t="s">
        <v>483</v>
      </c>
      <c r="B8" s="17" t="n">
        <v>7007</v>
      </c>
      <c r="C8" s="18">
        <f>(129.0/B8*100)</f>
        <v/>
      </c>
      <c r="D8" s="19" t="n">
        <v>6878</v>
      </c>
      <c r="E8" s="18" t="n">
        <v>430.78375601</v>
      </c>
      <c r="F8" s="20" t="n">
        <v>5.72012198</v>
      </c>
      <c r="G8" s="18" t="n">
        <v>482.92875769</v>
      </c>
      <c r="H8" s="20" t="n">
        <v>4.28009717</v>
      </c>
      <c r="I8" s="18" t="n">
        <v>507.96243083</v>
      </c>
      <c r="J8" s="20" t="n">
        <v>3.10139126</v>
      </c>
      <c r="K8" s="18" t="n">
        <v>504.79920868</v>
      </c>
      <c r="L8" s="20" t="n">
        <v>3.70152143</v>
      </c>
      <c r="M8" s="18" t="s">
        <v>481</v>
      </c>
      <c r="N8" s="20" t="s">
        <v>481</v>
      </c>
      <c r="O8" s="18" t="s">
        <v>481</v>
      </c>
      <c r="P8" s="20" t="s">
        <v>481</v>
      </c>
      <c r="Q8" s="18" t="n">
        <v>361.38025951</v>
      </c>
      <c r="R8" s="20" t="n">
        <v>22.72565673</v>
      </c>
      <c r="S8" s="18" t="s">
        <v>481</v>
      </c>
      <c r="T8" s="20" t="s">
        <v>481</v>
      </c>
      <c r="U8" s="18" t="n">
        <v>378.47807585</v>
      </c>
      <c r="V8" s="20" t="n">
        <v>6.37545425</v>
      </c>
    </row>
    <row r="9" spans="1:22">
      <c r="A9" s="15" t="s">
        <v>484</v>
      </c>
      <c r="B9" s="17" t="n">
        <v>9651</v>
      </c>
      <c r="C9" s="18">
        <f>(257.0/B9*100)</f>
        <v/>
      </c>
      <c r="D9" s="19" t="n">
        <v>9394</v>
      </c>
      <c r="E9" s="18" t="n">
        <v>445.29178277</v>
      </c>
      <c r="F9" s="20" t="n">
        <v>4.26199366</v>
      </c>
      <c r="G9" s="18" t="n">
        <v>499.86140501</v>
      </c>
      <c r="H9" s="20" t="n">
        <v>2.69816791</v>
      </c>
      <c r="I9" s="18" t="n">
        <v>534.61363056</v>
      </c>
      <c r="J9" s="20" t="n">
        <v>2.39067872</v>
      </c>
      <c r="K9" s="18" t="n">
        <v>534.1686260499999</v>
      </c>
      <c r="L9" s="20" t="n">
        <v>3.91605663</v>
      </c>
      <c r="M9" s="18" t="s">
        <v>481</v>
      </c>
      <c r="N9" s="20" t="s">
        <v>481</v>
      </c>
      <c r="O9" s="18" t="s">
        <v>481</v>
      </c>
      <c r="P9" s="20" t="s">
        <v>481</v>
      </c>
      <c r="Q9" s="18" t="n">
        <v>347.7815185</v>
      </c>
      <c r="R9" s="20" t="n">
        <v>11.20716786</v>
      </c>
      <c r="S9" s="18" t="s">
        <v>481</v>
      </c>
      <c r="T9" s="20" t="s">
        <v>481</v>
      </c>
      <c r="U9" s="18" t="n">
        <v>398.82893519</v>
      </c>
      <c r="V9" s="20" t="n">
        <v>4.51983288</v>
      </c>
    </row>
    <row r="10" spans="1:22">
      <c r="A10" s="15" t="s">
        <v>485</v>
      </c>
      <c r="B10" s="17" t="n">
        <v>20058</v>
      </c>
      <c r="C10" s="18">
        <f>(559.0/B10*100)</f>
        <v/>
      </c>
      <c r="D10" s="19" t="n">
        <v>19499</v>
      </c>
      <c r="E10" s="18" t="n">
        <v>483.50558812</v>
      </c>
      <c r="F10" s="20" t="n">
        <v>4.91063188</v>
      </c>
      <c r="G10" s="18" t="n">
        <v>524.93510902</v>
      </c>
      <c r="H10" s="20" t="n">
        <v>2.90525868</v>
      </c>
      <c r="I10" s="18" t="n">
        <v>538.8997995</v>
      </c>
      <c r="J10" s="20" t="n">
        <v>2.68984188</v>
      </c>
      <c r="K10" s="18" t="n">
        <v>538.74220754</v>
      </c>
      <c r="L10" s="20" t="n">
        <v>2.46506014</v>
      </c>
      <c r="M10" s="18" t="s">
        <v>481</v>
      </c>
      <c r="N10" s="20" t="s">
        <v>481</v>
      </c>
      <c r="O10" s="18" t="s">
        <v>481</v>
      </c>
      <c r="P10" s="20" t="s">
        <v>481</v>
      </c>
      <c r="Q10" s="18" t="s">
        <v>481</v>
      </c>
      <c r="R10" s="20" t="s">
        <v>481</v>
      </c>
      <c r="S10" s="18" t="s">
        <v>481</v>
      </c>
      <c r="T10" s="20" t="s">
        <v>481</v>
      </c>
      <c r="U10" s="18" t="n">
        <v>432.95461988</v>
      </c>
      <c r="V10" s="20" t="n">
        <v>6.95753711</v>
      </c>
    </row>
    <row r="11" spans="1:22">
      <c r="A11" s="15" t="s">
        <v>486</v>
      </c>
      <c r="B11" s="17" t="n">
        <v>7053</v>
      </c>
      <c r="C11" s="18">
        <f>(163.0/B11*100)</f>
        <v/>
      </c>
      <c r="D11" s="19" t="n">
        <v>6890</v>
      </c>
      <c r="E11" s="18" t="n">
        <v>374.52220559</v>
      </c>
      <c r="F11" s="20" t="n">
        <v>9.98193453</v>
      </c>
      <c r="G11" s="18" t="n">
        <v>435.33780245</v>
      </c>
      <c r="H11" s="20" t="n">
        <v>4.65428279</v>
      </c>
      <c r="I11" s="18" t="n">
        <v>472.27952916</v>
      </c>
      <c r="J11" s="20" t="n">
        <v>3.45603173</v>
      </c>
      <c r="K11" s="18" t="n">
        <v>478.86994579</v>
      </c>
      <c r="L11" s="20" t="n">
        <v>3.15983174</v>
      </c>
      <c r="M11" s="18" t="s">
        <v>481</v>
      </c>
      <c r="N11" s="20" t="s">
        <v>481</v>
      </c>
      <c r="O11" s="18" t="s">
        <v>481</v>
      </c>
      <c r="P11" s="20" t="s">
        <v>481</v>
      </c>
      <c r="Q11" s="18" t="s">
        <v>481</v>
      </c>
      <c r="R11" s="20" t="s">
        <v>481</v>
      </c>
      <c r="S11" s="18" t="s">
        <v>481</v>
      </c>
      <c r="T11" s="20" t="s">
        <v>481</v>
      </c>
      <c r="U11" s="18" t="n">
        <v>396.66684495</v>
      </c>
      <c r="V11" s="20" t="n">
        <v>6.64358276</v>
      </c>
    </row>
    <row r="12" spans="1:22">
      <c r="A12" s="15" t="s">
        <v>487</v>
      </c>
      <c r="B12" s="17" t="n">
        <v>6894</v>
      </c>
      <c r="C12" s="18">
        <f>(59.0/B12*100)</f>
        <v/>
      </c>
      <c r="D12" s="19" t="n">
        <v>6835</v>
      </c>
      <c r="E12" s="18" t="n">
        <v>429.8934659</v>
      </c>
      <c r="F12" s="20" t="n">
        <v>6.8800897</v>
      </c>
      <c r="G12" s="18" t="n">
        <v>474.58425557</v>
      </c>
      <c r="H12" s="20" t="n">
        <v>3.9022474</v>
      </c>
      <c r="I12" s="18" t="n">
        <v>510.18424307</v>
      </c>
      <c r="J12" s="20" t="n">
        <v>2.2616094</v>
      </c>
      <c r="K12" s="18" t="n">
        <v>502.06327881</v>
      </c>
      <c r="L12" s="20" t="n">
        <v>3.54782849</v>
      </c>
      <c r="M12" s="18" t="s">
        <v>481</v>
      </c>
      <c r="N12" s="20" t="s">
        <v>481</v>
      </c>
      <c r="O12" s="18" t="s">
        <v>481</v>
      </c>
      <c r="P12" s="20" t="s">
        <v>481</v>
      </c>
      <c r="Q12" s="18" t="n">
        <v>332.31014509</v>
      </c>
      <c r="R12" s="20" t="n">
        <v>18.34291261</v>
      </c>
      <c r="S12" s="18" t="s">
        <v>481</v>
      </c>
      <c r="T12" s="20" t="s">
        <v>481</v>
      </c>
      <c r="U12" s="18" t="n">
        <v>391.80749221</v>
      </c>
      <c r="V12" s="20" t="n">
        <v>7.99817271</v>
      </c>
    </row>
    <row r="13" spans="1:22">
      <c r="A13" s="15" t="s">
        <v>488</v>
      </c>
      <c r="B13" s="17" t="n">
        <v>7161</v>
      </c>
      <c r="C13" s="18">
        <f>(201.0/B13*100)</f>
        <v/>
      </c>
      <c r="D13" s="19" t="n">
        <v>6960</v>
      </c>
      <c r="E13" s="18" t="n">
        <v>473.77721795</v>
      </c>
      <c r="F13" s="20" t="n">
        <v>6.23986611</v>
      </c>
      <c r="G13" s="18" t="n">
        <v>503.27346485</v>
      </c>
      <c r="H13" s="20" t="n">
        <v>3.10807603</v>
      </c>
      <c r="I13" s="18" t="n">
        <v>516.70665315</v>
      </c>
      <c r="J13" s="20" t="n">
        <v>2.88850887</v>
      </c>
      <c r="K13" s="18" t="n">
        <v>514.84095731</v>
      </c>
      <c r="L13" s="20" t="n">
        <v>2.97729031</v>
      </c>
      <c r="M13" s="18" t="s">
        <v>481</v>
      </c>
      <c r="N13" s="20" t="s">
        <v>481</v>
      </c>
      <c r="O13" s="18" t="s">
        <v>481</v>
      </c>
      <c r="P13" s="20" t="s">
        <v>481</v>
      </c>
      <c r="Q13" s="18" t="n">
        <v>407.4699787</v>
      </c>
      <c r="R13" s="20" t="n">
        <v>6.79601306</v>
      </c>
      <c r="S13" s="18" t="s">
        <v>481</v>
      </c>
      <c r="T13" s="20" t="s">
        <v>481</v>
      </c>
      <c r="U13" s="18" t="n">
        <v>387.78309244</v>
      </c>
      <c r="V13" s="20" t="n">
        <v>7.23317922</v>
      </c>
    </row>
    <row r="14" spans="1:22">
      <c r="A14" s="15" t="s">
        <v>489</v>
      </c>
      <c r="B14" s="17" t="n">
        <v>5587</v>
      </c>
      <c r="C14" s="18">
        <f>(83.0/B14*100)</f>
        <v/>
      </c>
      <c r="D14" s="19" t="n">
        <v>5504</v>
      </c>
      <c r="E14" s="18" t="n">
        <v>455.05825358</v>
      </c>
      <c r="F14" s="20" t="n">
        <v>8.53211076</v>
      </c>
      <c r="G14" s="18" t="n">
        <v>500.09683071</v>
      </c>
      <c r="H14" s="20" t="n">
        <v>4.80636589</v>
      </c>
      <c r="I14" s="18" t="n">
        <v>523.40708941</v>
      </c>
      <c r="J14" s="20" t="n">
        <v>2.43366341</v>
      </c>
      <c r="K14" s="18" t="n">
        <v>533.40799051</v>
      </c>
      <c r="L14" s="20" t="n">
        <v>2.9875877</v>
      </c>
      <c r="M14" s="18" t="s">
        <v>481</v>
      </c>
      <c r="N14" s="20" t="s">
        <v>481</v>
      </c>
      <c r="O14" s="18" t="s">
        <v>481</v>
      </c>
      <c r="P14" s="20" t="s">
        <v>481</v>
      </c>
      <c r="Q14" s="18" t="s">
        <v>481</v>
      </c>
      <c r="R14" s="20" t="s">
        <v>481</v>
      </c>
      <c r="S14" s="18" t="s">
        <v>481</v>
      </c>
      <c r="T14" s="20" t="s">
        <v>481</v>
      </c>
      <c r="U14" s="18" t="n">
        <v>425.85103671</v>
      </c>
      <c r="V14" s="20" t="n">
        <v>11.49770296</v>
      </c>
    </row>
    <row r="15" spans="1:22">
      <c r="A15" s="15" t="s">
        <v>490</v>
      </c>
      <c r="B15" s="17" t="n">
        <v>5882</v>
      </c>
      <c r="C15" s="18">
        <f>(103.0/B15*100)</f>
        <v/>
      </c>
      <c r="D15" s="19" t="n">
        <v>5779</v>
      </c>
      <c r="E15" s="18" t="n">
        <v>468.3427746</v>
      </c>
      <c r="F15" s="20" t="n">
        <v>7.74343813</v>
      </c>
      <c r="G15" s="18" t="n">
        <v>525.43797005</v>
      </c>
      <c r="H15" s="20" t="n">
        <v>3.54459885</v>
      </c>
      <c r="I15" s="18" t="n">
        <v>540.76248553</v>
      </c>
      <c r="J15" s="20" t="n">
        <v>2.7888602</v>
      </c>
      <c r="K15" s="18" t="n">
        <v>537.2060503</v>
      </c>
      <c r="L15" s="20" t="n">
        <v>3.48969221</v>
      </c>
      <c r="M15" s="18" t="s">
        <v>481</v>
      </c>
      <c r="N15" s="20" t="s">
        <v>481</v>
      </c>
      <c r="O15" s="18" t="s">
        <v>481</v>
      </c>
      <c r="P15" s="20" t="s">
        <v>481</v>
      </c>
      <c r="Q15" s="18" t="n">
        <v>367.66871077</v>
      </c>
      <c r="R15" s="20" t="n">
        <v>14.82638214</v>
      </c>
      <c r="S15" s="18" t="s">
        <v>481</v>
      </c>
      <c r="T15" s="20" t="s">
        <v>481</v>
      </c>
      <c r="U15" s="18" t="n">
        <v>427.96269477</v>
      </c>
      <c r="V15" s="20" t="n">
        <v>7.98764874</v>
      </c>
    </row>
    <row r="16" spans="1:22">
      <c r="A16" s="15" t="s">
        <v>491</v>
      </c>
      <c r="B16" s="17" t="n">
        <v>6108</v>
      </c>
      <c r="C16" s="18">
        <f>(149.0/B16*100)</f>
        <v/>
      </c>
      <c r="D16" s="19" t="n">
        <v>5959</v>
      </c>
      <c r="E16" s="18" t="n">
        <v>434.47581384</v>
      </c>
      <c r="F16" s="20" t="n">
        <v>4.17884609</v>
      </c>
      <c r="G16" s="18" t="n">
        <v>501.37108829</v>
      </c>
      <c r="H16" s="20" t="n">
        <v>2.93654212</v>
      </c>
      <c r="I16" s="18" t="n">
        <v>536.56033894</v>
      </c>
      <c r="J16" s="20" t="n">
        <v>3.09032405</v>
      </c>
      <c r="K16" s="18" t="n">
        <v>534.69389787</v>
      </c>
      <c r="L16" s="20" t="n">
        <v>4.27410352</v>
      </c>
      <c r="M16" s="18" t="s">
        <v>481</v>
      </c>
      <c r="N16" s="20" t="s">
        <v>481</v>
      </c>
      <c r="O16" s="18" t="s">
        <v>481</v>
      </c>
      <c r="P16" s="20" t="s">
        <v>481</v>
      </c>
      <c r="Q16" s="18" t="s">
        <v>481</v>
      </c>
      <c r="R16" s="20" t="s">
        <v>481</v>
      </c>
      <c r="S16" s="18" t="s">
        <v>481</v>
      </c>
      <c r="T16" s="20" t="s">
        <v>481</v>
      </c>
      <c r="U16" s="18" t="n">
        <v>366.84647134</v>
      </c>
      <c r="V16" s="20" t="n">
        <v>8.627603519999999</v>
      </c>
    </row>
    <row r="17" spans="1:22">
      <c r="A17" s="15" t="s">
        <v>492</v>
      </c>
      <c r="B17" s="17" t="n">
        <v>6504</v>
      </c>
      <c r="C17" s="18">
        <f>(1845.0/B17*100)</f>
        <v/>
      </c>
      <c r="D17" s="19" t="n">
        <v>4659</v>
      </c>
      <c r="E17" s="18" t="n">
        <v>471.33503483</v>
      </c>
      <c r="F17" s="20" t="n">
        <v>6.48304793</v>
      </c>
      <c r="G17" s="18" t="n">
        <v>520.89086449</v>
      </c>
      <c r="H17" s="20" t="n">
        <v>3.86986</v>
      </c>
      <c r="I17" s="18" t="n">
        <v>539.72380207</v>
      </c>
      <c r="J17" s="20" t="n">
        <v>3.45141408</v>
      </c>
      <c r="K17" s="18" t="n">
        <v>543.4093705</v>
      </c>
      <c r="L17" s="20" t="n">
        <v>4.99183193</v>
      </c>
      <c r="M17" s="18" t="s">
        <v>481</v>
      </c>
      <c r="N17" s="20" t="s">
        <v>481</v>
      </c>
      <c r="O17" s="18" t="s">
        <v>481</v>
      </c>
      <c r="P17" s="20" t="s">
        <v>481</v>
      </c>
      <c r="Q17" s="18" t="n">
        <v>338.260297</v>
      </c>
      <c r="R17" s="20" t="n">
        <v>14.23011861</v>
      </c>
      <c r="S17" s="18" t="s">
        <v>481</v>
      </c>
      <c r="T17" s="20" t="s">
        <v>481</v>
      </c>
      <c r="U17" s="18" t="n">
        <v>435.94739566</v>
      </c>
      <c r="V17" s="20" t="n">
        <v>7.30014449</v>
      </c>
    </row>
    <row r="18" spans="1:22">
      <c r="A18" s="15" t="s">
        <v>493</v>
      </c>
      <c r="B18" s="17" t="n">
        <v>5532</v>
      </c>
      <c r="C18" s="18">
        <f>(31.0/B18*100)</f>
        <v/>
      </c>
      <c r="D18" s="19" t="n">
        <v>5501</v>
      </c>
      <c r="E18" s="18" t="n">
        <v>386.27884809</v>
      </c>
      <c r="F18" s="20" t="n">
        <v>8.64128899</v>
      </c>
      <c r="G18" s="18" t="n">
        <v>434.48362628</v>
      </c>
      <c r="H18" s="20" t="n">
        <v>8.450400760000001</v>
      </c>
      <c r="I18" s="18" t="n">
        <v>480.30212216</v>
      </c>
      <c r="J18" s="20" t="n">
        <v>4.11904782</v>
      </c>
      <c r="K18" s="18" t="n">
        <v>487.0126737</v>
      </c>
      <c r="L18" s="20" t="n">
        <v>3.2165067</v>
      </c>
      <c r="M18" s="18" t="s">
        <v>481</v>
      </c>
      <c r="N18" s="20" t="s">
        <v>481</v>
      </c>
      <c r="O18" s="18" t="s">
        <v>481</v>
      </c>
      <c r="P18" s="20" t="s">
        <v>481</v>
      </c>
      <c r="Q18" s="18" t="s">
        <v>481</v>
      </c>
      <c r="R18" s="20" t="s">
        <v>481</v>
      </c>
      <c r="S18" s="18" t="s">
        <v>481</v>
      </c>
      <c r="T18" s="20" t="s">
        <v>481</v>
      </c>
      <c r="U18" s="18" t="n">
        <v>360.76864571</v>
      </c>
      <c r="V18" s="20" t="n">
        <v>8.141218200000001</v>
      </c>
    </row>
    <row r="19" spans="1:22">
      <c r="A19" s="15" t="s">
        <v>494</v>
      </c>
      <c r="B19" s="17" t="n">
        <v>5658</v>
      </c>
      <c r="C19" s="18">
        <f>(321.0/B19*100)</f>
        <v/>
      </c>
      <c r="D19" s="19" t="n">
        <v>5337</v>
      </c>
      <c r="E19" s="18" t="n">
        <v>387.50082384</v>
      </c>
      <c r="F19" s="20" t="n">
        <v>6.84503867</v>
      </c>
      <c r="G19" s="18" t="n">
        <v>443.55039927</v>
      </c>
      <c r="H19" s="20" t="n">
        <v>5.30875805</v>
      </c>
      <c r="I19" s="18" t="n">
        <v>482.78592077</v>
      </c>
      <c r="J19" s="20" t="n">
        <v>3.38614183</v>
      </c>
      <c r="K19" s="18" t="n">
        <v>498.08716859</v>
      </c>
      <c r="L19" s="20" t="n">
        <v>3.77943871</v>
      </c>
      <c r="M19" s="18" t="s">
        <v>481</v>
      </c>
      <c r="N19" s="20" t="s">
        <v>481</v>
      </c>
      <c r="O19" s="18" t="s">
        <v>481</v>
      </c>
      <c r="P19" s="20" t="s">
        <v>481</v>
      </c>
      <c r="Q19" s="18" t="s">
        <v>481</v>
      </c>
      <c r="R19" s="20" t="s">
        <v>481</v>
      </c>
      <c r="S19" s="18" t="s">
        <v>481</v>
      </c>
      <c r="T19" s="20" t="s">
        <v>481</v>
      </c>
      <c r="U19" s="18" t="n">
        <v>379.40438081</v>
      </c>
      <c r="V19" s="20" t="n">
        <v>7.93847692</v>
      </c>
    </row>
    <row r="20" spans="1:22">
      <c r="A20" s="15" t="s">
        <v>495</v>
      </c>
      <c r="B20" s="17" t="n">
        <v>3371</v>
      </c>
      <c r="C20" s="18">
        <f>(75.0/B20*100)</f>
        <v/>
      </c>
      <c r="D20" s="19" t="n">
        <v>3296</v>
      </c>
      <c r="E20" s="18" t="n">
        <v>404.83692227</v>
      </c>
      <c r="F20" s="20" t="n">
        <v>9.4660321</v>
      </c>
      <c r="G20" s="18" t="n">
        <v>472.57363717</v>
      </c>
      <c r="H20" s="20" t="n">
        <v>4.14177349</v>
      </c>
      <c r="I20" s="18" t="n">
        <v>493.1567341</v>
      </c>
      <c r="J20" s="20" t="n">
        <v>3.04790565</v>
      </c>
      <c r="K20" s="18" t="n">
        <v>500.55343397</v>
      </c>
      <c r="L20" s="20" t="n">
        <v>3.8332661</v>
      </c>
      <c r="M20" s="18" t="s">
        <v>481</v>
      </c>
      <c r="N20" s="20" t="s">
        <v>481</v>
      </c>
      <c r="O20" s="18" t="s">
        <v>481</v>
      </c>
      <c r="P20" s="20" t="s">
        <v>481</v>
      </c>
      <c r="Q20" s="18" t="s">
        <v>481</v>
      </c>
      <c r="R20" s="20" t="s">
        <v>481</v>
      </c>
      <c r="S20" s="18" t="s">
        <v>481</v>
      </c>
      <c r="T20" s="20" t="s">
        <v>481</v>
      </c>
      <c r="U20" s="18" t="n">
        <v>389.7398362</v>
      </c>
      <c r="V20" s="20" t="n">
        <v>8.35640963</v>
      </c>
    </row>
    <row r="21" spans="1:22">
      <c r="A21" s="15" t="s">
        <v>496</v>
      </c>
      <c r="B21" s="17" t="n">
        <v>5741</v>
      </c>
      <c r="C21" s="18">
        <f>(55.0/B21*100)</f>
        <v/>
      </c>
      <c r="D21" s="19" t="n">
        <v>5686</v>
      </c>
      <c r="E21" s="18" t="n">
        <v>470.40122938</v>
      </c>
      <c r="F21" s="20" t="n">
        <v>6.88563064</v>
      </c>
      <c r="G21" s="18" t="n">
        <v>514.36374441</v>
      </c>
      <c r="H21" s="20" t="n">
        <v>3.72280451</v>
      </c>
      <c r="I21" s="18" t="n">
        <v>527.36039599</v>
      </c>
      <c r="J21" s="20" t="n">
        <v>2.63479556</v>
      </c>
      <c r="K21" s="18" t="n">
        <v>531.24075686</v>
      </c>
      <c r="L21" s="20" t="n">
        <v>2.69227396</v>
      </c>
      <c r="M21" s="18" t="s">
        <v>481</v>
      </c>
      <c r="N21" s="20" t="s">
        <v>481</v>
      </c>
      <c r="O21" s="18" t="s">
        <v>481</v>
      </c>
      <c r="P21" s="20" t="s">
        <v>481</v>
      </c>
      <c r="Q21" s="18" t="s">
        <v>481</v>
      </c>
      <c r="R21" s="20" t="s">
        <v>481</v>
      </c>
      <c r="S21" s="18" t="s">
        <v>481</v>
      </c>
      <c r="T21" s="20" t="s">
        <v>481</v>
      </c>
      <c r="U21" s="18" t="n">
        <v>414.95442478</v>
      </c>
      <c r="V21" s="20" t="n">
        <v>10.79860473</v>
      </c>
    </row>
    <row r="22" spans="1:22">
      <c r="A22" s="15" t="s">
        <v>497</v>
      </c>
      <c r="B22" s="17" t="n">
        <v>6598</v>
      </c>
      <c r="C22" s="18">
        <f>(37.0/B22*100)</f>
        <v/>
      </c>
      <c r="D22" s="19" t="n">
        <v>6561</v>
      </c>
      <c r="E22" s="18" t="n">
        <v>392.77491674</v>
      </c>
      <c r="F22" s="20" t="n">
        <v>7.21208041</v>
      </c>
      <c r="G22" s="18" t="n">
        <v>455.55615977</v>
      </c>
      <c r="H22" s="20" t="n">
        <v>5.89686127</v>
      </c>
      <c r="I22" s="18" t="n">
        <v>502.0674453</v>
      </c>
      <c r="J22" s="20" t="n">
        <v>3.83826473</v>
      </c>
      <c r="K22" s="18" t="n">
        <v>502.14508829</v>
      </c>
      <c r="L22" s="20" t="n">
        <v>3.91417744</v>
      </c>
      <c r="M22" s="18" t="s">
        <v>481</v>
      </c>
      <c r="N22" s="20" t="s">
        <v>481</v>
      </c>
      <c r="O22" s="18" t="s">
        <v>481</v>
      </c>
      <c r="P22" s="20" t="s">
        <v>481</v>
      </c>
      <c r="Q22" s="18" t="s">
        <v>481</v>
      </c>
      <c r="R22" s="20" t="s">
        <v>481</v>
      </c>
      <c r="S22" s="18" t="n">
        <v>388.0096</v>
      </c>
      <c r="T22" s="20" t="n">
        <v>26.62861063</v>
      </c>
      <c r="U22" s="18" t="n">
        <v>369.1903291</v>
      </c>
      <c r="V22" s="20" t="n">
        <v>8.88977145</v>
      </c>
    </row>
    <row r="23" spans="1:22">
      <c r="A23" s="15" t="s">
        <v>498</v>
      </c>
      <c r="B23" s="17" t="n">
        <v>11583</v>
      </c>
      <c r="C23" s="18">
        <f>(263.0/B23*100)</f>
        <v/>
      </c>
      <c r="D23" s="19" t="n">
        <v>11320</v>
      </c>
      <c r="E23" s="18" t="n">
        <v>429.26760009</v>
      </c>
      <c r="F23" s="20" t="n">
        <v>7.08503699</v>
      </c>
      <c r="G23" s="18" t="n">
        <v>477.40517843</v>
      </c>
      <c r="H23" s="20" t="n">
        <v>3.72395414</v>
      </c>
      <c r="I23" s="18" t="n">
        <v>502.33948957</v>
      </c>
      <c r="J23" s="20" t="n">
        <v>2.71632155</v>
      </c>
      <c r="K23" s="18" t="n">
        <v>490.3931475</v>
      </c>
      <c r="L23" s="20" t="n">
        <v>3.76998437</v>
      </c>
      <c r="M23" s="18" t="s">
        <v>481</v>
      </c>
      <c r="N23" s="20" t="s">
        <v>481</v>
      </c>
      <c r="O23" s="18" t="s">
        <v>481</v>
      </c>
      <c r="P23" s="20" t="s">
        <v>481</v>
      </c>
      <c r="Q23" s="18" t="s">
        <v>481</v>
      </c>
      <c r="R23" s="20" t="s">
        <v>481</v>
      </c>
      <c r="S23" s="18" t="s">
        <v>481</v>
      </c>
      <c r="T23" s="20" t="s">
        <v>481</v>
      </c>
      <c r="U23" s="18" t="n">
        <v>393.8743755</v>
      </c>
      <c r="V23" s="20" t="n">
        <v>8.22624231</v>
      </c>
    </row>
    <row r="24" spans="1:22">
      <c r="A24" s="15" t="s">
        <v>499</v>
      </c>
      <c r="B24" s="17" t="n">
        <v>6647</v>
      </c>
      <c r="C24" s="18">
        <f>(10.0/B24*100)</f>
        <v/>
      </c>
      <c r="D24" s="19" t="n">
        <v>6637</v>
      </c>
      <c r="E24" s="18" t="n">
        <v>489.34622409</v>
      </c>
      <c r="F24" s="20" t="n">
        <v>4.94750024</v>
      </c>
      <c r="G24" s="18" t="n">
        <v>512.56527643</v>
      </c>
      <c r="H24" s="20" t="n">
        <v>3.21525544</v>
      </c>
      <c r="I24" s="18" t="n">
        <v>533.13746168</v>
      </c>
      <c r="J24" s="20" t="n">
        <v>3.54819898</v>
      </c>
      <c r="K24" s="18" t="n">
        <v>514.58954782</v>
      </c>
      <c r="L24" s="20" t="n">
        <v>6.87712963</v>
      </c>
      <c r="M24" s="18" t="s">
        <v>481</v>
      </c>
      <c r="N24" s="20" t="s">
        <v>481</v>
      </c>
      <c r="O24" s="18" t="s">
        <v>481</v>
      </c>
      <c r="P24" s="20" t="s">
        <v>481</v>
      </c>
      <c r="Q24" s="18" t="s">
        <v>481</v>
      </c>
      <c r="R24" s="20" t="s">
        <v>481</v>
      </c>
      <c r="S24" s="18" t="s">
        <v>481</v>
      </c>
      <c r="T24" s="20" t="s">
        <v>481</v>
      </c>
      <c r="U24" s="18" t="n">
        <v>416.94122364</v>
      </c>
      <c r="V24" s="20" t="n">
        <v>13.05410687</v>
      </c>
    </row>
    <row r="25" spans="1:22">
      <c r="A25" s="15" t="s">
        <v>500</v>
      </c>
      <c r="B25" s="17" t="n">
        <v>5581</v>
      </c>
      <c r="C25" s="18">
        <f>(25.0/B25*100)</f>
        <v/>
      </c>
      <c r="D25" s="19" t="n">
        <v>5556</v>
      </c>
      <c r="E25" s="18" t="n">
        <v>426.5075668</v>
      </c>
      <c r="F25" s="20" t="n">
        <v>11.28036473</v>
      </c>
      <c r="G25" s="18" t="n">
        <v>472.95708814</v>
      </c>
      <c r="H25" s="20" t="n">
        <v>6.71653593</v>
      </c>
      <c r="I25" s="18" t="n">
        <v>518.4804869</v>
      </c>
      <c r="J25" s="20" t="n">
        <v>3.79338575</v>
      </c>
      <c r="K25" s="18" t="n">
        <v>538.52053224</v>
      </c>
      <c r="L25" s="20" t="n">
        <v>3.55740232</v>
      </c>
      <c r="M25" s="18" t="s">
        <v>481</v>
      </c>
      <c r="N25" s="20" t="s">
        <v>481</v>
      </c>
      <c r="O25" s="18" t="s">
        <v>481</v>
      </c>
      <c r="P25" s="20" t="s">
        <v>481</v>
      </c>
      <c r="Q25" s="18" t="s">
        <v>481</v>
      </c>
      <c r="R25" s="20" t="s">
        <v>481</v>
      </c>
      <c r="S25" s="18" t="s">
        <v>481</v>
      </c>
      <c r="T25" s="20" t="s">
        <v>481</v>
      </c>
      <c r="U25" s="18" t="n">
        <v>424.46282876</v>
      </c>
      <c r="V25" s="20" t="n">
        <v>22.06670375</v>
      </c>
    </row>
    <row r="26" spans="1:22">
      <c r="A26" s="15" t="s">
        <v>501</v>
      </c>
      <c r="B26" s="17" t="n">
        <v>4869</v>
      </c>
      <c r="C26" s="18">
        <f>(71.0/B26*100)</f>
        <v/>
      </c>
      <c r="D26" s="19" t="n">
        <v>4798</v>
      </c>
      <c r="E26" s="18" t="n">
        <v>439.46372489</v>
      </c>
      <c r="F26" s="20" t="n">
        <v>7.20127729</v>
      </c>
      <c r="G26" s="18" t="n">
        <v>473.68846672</v>
      </c>
      <c r="H26" s="20" t="n">
        <v>3.60162395</v>
      </c>
      <c r="I26" s="18" t="n">
        <v>496.56483183</v>
      </c>
      <c r="J26" s="20" t="n">
        <v>2.47545841</v>
      </c>
      <c r="K26" s="18" t="n">
        <v>500.64364278</v>
      </c>
      <c r="L26" s="20" t="n">
        <v>3.29858806</v>
      </c>
      <c r="M26" s="18" t="s">
        <v>481</v>
      </c>
      <c r="N26" s="20" t="s">
        <v>481</v>
      </c>
      <c r="O26" s="18" t="s">
        <v>481</v>
      </c>
      <c r="P26" s="20" t="s">
        <v>481</v>
      </c>
      <c r="Q26" s="18" t="s">
        <v>481</v>
      </c>
      <c r="R26" s="20" t="s">
        <v>481</v>
      </c>
      <c r="S26" s="18" t="s">
        <v>481</v>
      </c>
      <c r="T26" s="20" t="s">
        <v>481</v>
      </c>
      <c r="U26" s="18" t="n">
        <v>433.46943186</v>
      </c>
      <c r="V26" s="20" t="n">
        <v>9.947353189999999</v>
      </c>
    </row>
    <row r="27" spans="1:22">
      <c r="A27" s="15" t="s">
        <v>502</v>
      </c>
      <c r="B27" s="17" t="n">
        <v>5299</v>
      </c>
      <c r="C27" s="18">
        <f>(113.0/B27*100)</f>
        <v/>
      </c>
      <c r="D27" s="19" t="n">
        <v>5186</v>
      </c>
      <c r="E27" s="18" t="n">
        <v>420.90356672</v>
      </c>
      <c r="F27" s="20" t="n">
        <v>4.49199818</v>
      </c>
      <c r="G27" s="18" t="n">
        <v>468.53799366</v>
      </c>
      <c r="H27" s="20" t="n">
        <v>3.0536966</v>
      </c>
      <c r="I27" s="18" t="n">
        <v>513.16447148</v>
      </c>
      <c r="J27" s="20" t="n">
        <v>2.57162655</v>
      </c>
      <c r="K27" s="18" t="n">
        <v>519.9000118500001</v>
      </c>
      <c r="L27" s="20" t="n">
        <v>3.15205069</v>
      </c>
      <c r="M27" s="18" t="s">
        <v>481</v>
      </c>
      <c r="N27" s="20" t="s">
        <v>481</v>
      </c>
      <c r="O27" s="18" t="s">
        <v>481</v>
      </c>
      <c r="P27" s="20" t="s">
        <v>481</v>
      </c>
      <c r="Q27" s="18" t="s">
        <v>481</v>
      </c>
      <c r="R27" s="20" t="s">
        <v>481</v>
      </c>
      <c r="S27" s="18" t="s">
        <v>481</v>
      </c>
      <c r="T27" s="20" t="s">
        <v>481</v>
      </c>
      <c r="U27" s="18" t="n">
        <v>374.69161109</v>
      </c>
      <c r="V27" s="20" t="n">
        <v>4.88890015</v>
      </c>
    </row>
    <row r="28" spans="1:22">
      <c r="A28" s="15" t="s">
        <v>503</v>
      </c>
      <c r="B28" s="17" t="n">
        <v>7568</v>
      </c>
      <c r="C28" s="18">
        <f>(347.0/B28*100)</f>
        <v/>
      </c>
      <c r="D28" s="19" t="n">
        <v>7221</v>
      </c>
      <c r="E28" s="18" t="n">
        <v>357.92133087</v>
      </c>
      <c r="F28" s="20" t="n">
        <v>5.79834067</v>
      </c>
      <c r="G28" s="18" t="n">
        <v>395.68163115</v>
      </c>
      <c r="H28" s="20" t="n">
        <v>4.17759874</v>
      </c>
      <c r="I28" s="18" t="n">
        <v>435.69661332</v>
      </c>
      <c r="J28" s="20" t="n">
        <v>3.09871658</v>
      </c>
      <c r="K28" s="18" t="n">
        <v>441.48865288</v>
      </c>
      <c r="L28" s="20" t="n">
        <v>3.24385919</v>
      </c>
      <c r="M28" s="18" t="s">
        <v>481</v>
      </c>
      <c r="N28" s="20" t="s">
        <v>481</v>
      </c>
      <c r="O28" s="18" t="s">
        <v>481</v>
      </c>
      <c r="P28" s="20" t="s">
        <v>481</v>
      </c>
      <c r="Q28" s="18" t="s">
        <v>481</v>
      </c>
      <c r="R28" s="20" t="s">
        <v>481</v>
      </c>
      <c r="S28" s="18" t="s">
        <v>481</v>
      </c>
      <c r="T28" s="20" t="s">
        <v>481</v>
      </c>
      <c r="U28" s="18" t="n">
        <v>377.398124</v>
      </c>
      <c r="V28" s="20" t="n">
        <v>6.87287129</v>
      </c>
    </row>
    <row r="29" spans="1:22">
      <c r="A29" s="15" t="s">
        <v>504</v>
      </c>
      <c r="B29" s="17" t="n">
        <v>5385</v>
      </c>
      <c r="C29" s="18">
        <f>(30.0/B29*100)</f>
        <v/>
      </c>
      <c r="D29" s="19" t="n">
        <v>5355</v>
      </c>
      <c r="E29" s="18" t="n">
        <v>457.56170071</v>
      </c>
      <c r="F29" s="20" t="n">
        <v>5.85081107</v>
      </c>
      <c r="G29" s="18" t="n">
        <v>502.89868104</v>
      </c>
      <c r="H29" s="20" t="n">
        <v>3.70819797</v>
      </c>
      <c r="I29" s="18" t="n">
        <v>523.88792166</v>
      </c>
      <c r="J29" s="20" t="n">
        <v>2.58727795</v>
      </c>
      <c r="K29" s="18" t="n">
        <v>523.18975464</v>
      </c>
      <c r="L29" s="20" t="n">
        <v>5.12514361</v>
      </c>
      <c r="M29" s="18" t="s">
        <v>481</v>
      </c>
      <c r="N29" s="20" t="s">
        <v>481</v>
      </c>
      <c r="O29" s="18" t="s">
        <v>481</v>
      </c>
      <c r="P29" s="20" t="s">
        <v>481</v>
      </c>
      <c r="Q29" s="18" t="n">
        <v>314.02123871</v>
      </c>
      <c r="R29" s="20" t="n">
        <v>13.26138992</v>
      </c>
      <c r="S29" s="18" t="s">
        <v>481</v>
      </c>
      <c r="T29" s="20" t="s">
        <v>481</v>
      </c>
      <c r="U29" s="18" t="n">
        <v>393.48494547</v>
      </c>
      <c r="V29" s="20" t="n">
        <v>10.3404129</v>
      </c>
    </row>
    <row r="30" spans="1:22">
      <c r="A30" s="15" t="s">
        <v>505</v>
      </c>
      <c r="B30" s="17" t="n">
        <v>4520</v>
      </c>
      <c r="C30" s="18">
        <f>(193.0/B30*100)</f>
        <v/>
      </c>
      <c r="D30" s="19" t="n">
        <v>4327</v>
      </c>
      <c r="E30" s="18" t="n">
        <v>458.59432214</v>
      </c>
      <c r="F30" s="20" t="n">
        <v>7.45647074</v>
      </c>
      <c r="G30" s="18" t="n">
        <v>514.05530245</v>
      </c>
      <c r="H30" s="20" t="n">
        <v>3.92459923</v>
      </c>
      <c r="I30" s="18" t="n">
        <v>534.27077646</v>
      </c>
      <c r="J30" s="20" t="n">
        <v>3.52132369</v>
      </c>
      <c r="K30" s="18" t="n">
        <v>522.26475628</v>
      </c>
      <c r="L30" s="20" t="n">
        <v>4.54593658</v>
      </c>
      <c r="M30" s="18" t="s">
        <v>481</v>
      </c>
      <c r="N30" s="20" t="s">
        <v>481</v>
      </c>
      <c r="O30" s="18" t="s">
        <v>481</v>
      </c>
      <c r="P30" s="20" t="s">
        <v>481</v>
      </c>
      <c r="Q30" s="18" t="s">
        <v>481</v>
      </c>
      <c r="R30" s="20" t="s">
        <v>481</v>
      </c>
      <c r="S30" s="18" t="s">
        <v>481</v>
      </c>
      <c r="T30" s="20" t="s">
        <v>481</v>
      </c>
      <c r="U30" s="18" t="n">
        <v>396.87590676</v>
      </c>
      <c r="V30" s="20" t="n">
        <v>6.64685066</v>
      </c>
    </row>
    <row r="31" spans="1:22">
      <c r="A31" s="15" t="s">
        <v>506</v>
      </c>
      <c r="B31" s="17" t="n">
        <v>5456</v>
      </c>
      <c r="C31" s="18">
        <f>(144.0/B31*100)</f>
        <v/>
      </c>
      <c r="D31" s="19" t="n">
        <v>5312</v>
      </c>
      <c r="E31" s="18" t="n">
        <v>463.59069916</v>
      </c>
      <c r="F31" s="20" t="n">
        <v>8.482478520000001</v>
      </c>
      <c r="G31" s="18" t="n">
        <v>508.38368165</v>
      </c>
      <c r="H31" s="20" t="n">
        <v>4.05221416</v>
      </c>
      <c r="I31" s="18" t="n">
        <v>529.3318118</v>
      </c>
      <c r="J31" s="20" t="n">
        <v>2.64089073</v>
      </c>
      <c r="K31" s="18" t="n">
        <v>527.13008691</v>
      </c>
      <c r="L31" s="20" t="n">
        <v>3.81963033</v>
      </c>
      <c r="M31" s="18" t="s">
        <v>481</v>
      </c>
      <c r="N31" s="20" t="s">
        <v>481</v>
      </c>
      <c r="O31" s="18" t="s">
        <v>481</v>
      </c>
      <c r="P31" s="20" t="s">
        <v>481</v>
      </c>
      <c r="Q31" s="18" t="s">
        <v>481</v>
      </c>
      <c r="R31" s="20" t="s">
        <v>481</v>
      </c>
      <c r="S31" s="18" t="s">
        <v>481</v>
      </c>
      <c r="T31" s="20" t="s">
        <v>481</v>
      </c>
      <c r="U31" s="18" t="n">
        <v>400.00119533</v>
      </c>
      <c r="V31" s="20" t="n">
        <v>6.98778276</v>
      </c>
    </row>
    <row r="32" spans="1:22">
      <c r="A32" s="15" t="s">
        <v>507</v>
      </c>
      <c r="B32" s="17" t="n">
        <v>4478</v>
      </c>
      <c r="C32" s="18">
        <f>(6.0/B32*100)</f>
        <v/>
      </c>
      <c r="D32" s="19" t="n">
        <v>4472</v>
      </c>
      <c r="E32" s="18" t="n">
        <v>459.69842387</v>
      </c>
      <c r="F32" s="20" t="n">
        <v>7.90622807</v>
      </c>
      <c r="G32" s="18" t="n">
        <v>487.96672506</v>
      </c>
      <c r="H32" s="20" t="n">
        <v>3.94388555</v>
      </c>
      <c r="I32" s="18" t="n">
        <v>517.27733109</v>
      </c>
      <c r="J32" s="20" t="n">
        <v>2.53663441</v>
      </c>
      <c r="K32" s="18" t="n">
        <v>518.68161548</v>
      </c>
      <c r="L32" s="20" t="n">
        <v>3.1936489</v>
      </c>
      <c r="M32" s="18" t="s">
        <v>481</v>
      </c>
      <c r="N32" s="20" t="s">
        <v>481</v>
      </c>
      <c r="O32" s="18" t="s">
        <v>481</v>
      </c>
      <c r="P32" s="20" t="s">
        <v>481</v>
      </c>
      <c r="Q32" s="18" t="s">
        <v>481</v>
      </c>
      <c r="R32" s="20" t="s">
        <v>481</v>
      </c>
      <c r="S32" s="18" t="s">
        <v>481</v>
      </c>
      <c r="T32" s="20" t="s">
        <v>481</v>
      </c>
      <c r="U32" s="18" t="n">
        <v>401.27977877</v>
      </c>
      <c r="V32" s="20" t="n">
        <v>11.98874433</v>
      </c>
    </row>
    <row r="33" spans="1:22">
      <c r="A33" s="15" t="s">
        <v>508</v>
      </c>
      <c r="B33" s="17" t="n">
        <v>7325</v>
      </c>
      <c r="C33" s="18">
        <f>(80.0/B33*100)</f>
        <v/>
      </c>
      <c r="D33" s="19" t="n">
        <v>7245</v>
      </c>
      <c r="E33" s="18" t="n">
        <v>384.49322213</v>
      </c>
      <c r="F33" s="20" t="n">
        <v>8.415357950000001</v>
      </c>
      <c r="G33" s="18" t="n">
        <v>445.79720085</v>
      </c>
      <c r="H33" s="20" t="n">
        <v>5.03395103</v>
      </c>
      <c r="I33" s="18" t="n">
        <v>493.72648925</v>
      </c>
      <c r="J33" s="20" t="n">
        <v>3.17712306</v>
      </c>
      <c r="K33" s="18" t="n">
        <v>523.72175564</v>
      </c>
      <c r="L33" s="20" t="n">
        <v>2.65874566</v>
      </c>
      <c r="M33" s="18" t="s">
        <v>481</v>
      </c>
      <c r="N33" s="20" t="s">
        <v>481</v>
      </c>
      <c r="O33" s="18" t="s">
        <v>481</v>
      </c>
      <c r="P33" s="20" t="s">
        <v>481</v>
      </c>
      <c r="Q33" s="18" t="s">
        <v>481</v>
      </c>
      <c r="R33" s="20" t="s">
        <v>481</v>
      </c>
      <c r="S33" s="18" t="s">
        <v>481</v>
      </c>
      <c r="T33" s="20" t="s">
        <v>481</v>
      </c>
      <c r="U33" s="18" t="n">
        <v>398.0586321</v>
      </c>
      <c r="V33" s="20" t="n">
        <v>10.08562573</v>
      </c>
    </row>
    <row r="34" spans="1:22">
      <c r="A34" s="15" t="s">
        <v>509</v>
      </c>
      <c r="B34" s="17" t="n">
        <v>6350</v>
      </c>
      <c r="C34" s="18">
        <f>(89.0/B34*100)</f>
        <v/>
      </c>
      <c r="D34" s="19" t="n">
        <v>6261</v>
      </c>
      <c r="E34" s="18" t="n">
        <v>379.63615691</v>
      </c>
      <c r="F34" s="20" t="n">
        <v>6.3517778</v>
      </c>
      <c r="G34" s="18" t="n">
        <v>437.47294054</v>
      </c>
      <c r="H34" s="20" t="n">
        <v>4.49368406</v>
      </c>
      <c r="I34" s="18" t="n">
        <v>477.31245533</v>
      </c>
      <c r="J34" s="20" t="n">
        <v>2.99974665</v>
      </c>
      <c r="K34" s="18" t="n">
        <v>479.86142933</v>
      </c>
      <c r="L34" s="20" t="n">
        <v>2.95538258</v>
      </c>
      <c r="M34" s="18" t="s">
        <v>481</v>
      </c>
      <c r="N34" s="20" t="s">
        <v>481</v>
      </c>
      <c r="O34" s="18" t="s">
        <v>481</v>
      </c>
      <c r="P34" s="20" t="s">
        <v>481</v>
      </c>
      <c r="Q34" s="18" t="n">
        <v>263.37193708</v>
      </c>
      <c r="R34" s="20" t="n">
        <v>13.61114927</v>
      </c>
      <c r="S34" s="18" t="s">
        <v>481</v>
      </c>
      <c r="T34" s="20" t="s">
        <v>481</v>
      </c>
      <c r="U34" s="18" t="n">
        <v>360.65621098</v>
      </c>
      <c r="V34" s="20" t="n">
        <v>8.368364059999999</v>
      </c>
    </row>
    <row r="35" spans="1:22">
      <c r="A35" s="15" t="s">
        <v>510</v>
      </c>
      <c r="B35" s="17" t="n">
        <v>6406</v>
      </c>
      <c r="C35" s="18">
        <f>(60.0/B35*100)</f>
        <v/>
      </c>
      <c r="D35" s="19" t="n">
        <v>6346</v>
      </c>
      <c r="E35" s="18" t="n">
        <v>415.40571994</v>
      </c>
      <c r="F35" s="20" t="n">
        <v>7.92932664</v>
      </c>
      <c r="G35" s="18" t="n">
        <v>488.17091947</v>
      </c>
      <c r="H35" s="20" t="n">
        <v>4.60264231</v>
      </c>
      <c r="I35" s="18" t="n">
        <v>515.86675209</v>
      </c>
      <c r="J35" s="20" t="n">
        <v>2.13963757</v>
      </c>
      <c r="K35" s="18" t="n">
        <v>520.82237183</v>
      </c>
      <c r="L35" s="20" t="n">
        <v>2.47342561</v>
      </c>
      <c r="M35" s="18" t="s">
        <v>481</v>
      </c>
      <c r="N35" s="20" t="s">
        <v>481</v>
      </c>
      <c r="O35" s="18" t="s">
        <v>481</v>
      </c>
      <c r="P35" s="20" t="s">
        <v>481</v>
      </c>
      <c r="Q35" s="18" t="n">
        <v>337.32521215</v>
      </c>
      <c r="R35" s="20" t="n">
        <v>11.65794297</v>
      </c>
      <c r="S35" s="18" t="s">
        <v>481</v>
      </c>
      <c r="T35" s="20" t="s">
        <v>481</v>
      </c>
      <c r="U35" s="18" t="n">
        <v>386.46601756</v>
      </c>
      <c r="V35" s="20" t="n">
        <v>8.26445629</v>
      </c>
    </row>
    <row r="36" spans="1:22">
      <c r="A36" s="15" t="s">
        <v>511</v>
      </c>
      <c r="B36" s="17" t="n">
        <v>6736</v>
      </c>
      <c r="C36" s="18">
        <f>(71.0/B36*100)</f>
        <v/>
      </c>
      <c r="D36" s="19" t="n">
        <v>6665</v>
      </c>
      <c r="E36" s="18" t="n">
        <v>449.76015409</v>
      </c>
      <c r="F36" s="20" t="n">
        <v>6.96709725</v>
      </c>
      <c r="G36" s="18" t="n">
        <v>487.64834836</v>
      </c>
      <c r="H36" s="20" t="n">
        <v>3.37690659</v>
      </c>
      <c r="I36" s="18" t="n">
        <v>507.69226953</v>
      </c>
      <c r="J36" s="20" t="n">
        <v>2.37924395</v>
      </c>
      <c r="K36" s="18" t="n">
        <v>509.25746165</v>
      </c>
      <c r="L36" s="20" t="n">
        <v>3.34953644</v>
      </c>
      <c r="M36" s="18" t="s">
        <v>481</v>
      </c>
      <c r="N36" s="20" t="s">
        <v>481</v>
      </c>
      <c r="O36" s="18" t="s">
        <v>481</v>
      </c>
      <c r="P36" s="20" t="s">
        <v>481</v>
      </c>
      <c r="Q36" s="18" t="s">
        <v>481</v>
      </c>
      <c r="R36" s="20" t="s">
        <v>481</v>
      </c>
      <c r="S36" s="18" t="s">
        <v>481</v>
      </c>
      <c r="T36" s="20" t="s">
        <v>481</v>
      </c>
      <c r="U36" s="18" t="n">
        <v>397.46931261</v>
      </c>
      <c r="V36" s="20" t="n">
        <v>8.64273021</v>
      </c>
    </row>
    <row r="37" spans="1:22">
      <c r="A37" s="15" t="s">
        <v>512</v>
      </c>
      <c r="B37" s="17" t="n">
        <v>5458</v>
      </c>
      <c r="C37" s="18">
        <f>(126.0/B37*100)</f>
        <v/>
      </c>
      <c r="D37" s="19" t="n">
        <v>5332</v>
      </c>
      <c r="E37" s="18" t="n">
        <v>462.06336864</v>
      </c>
      <c r="F37" s="20" t="n">
        <v>6.2894428</v>
      </c>
      <c r="G37" s="18" t="n">
        <v>499.89646218</v>
      </c>
      <c r="H37" s="20" t="n">
        <v>4.20230817</v>
      </c>
      <c r="I37" s="18" t="n">
        <v>517.0459942700001</v>
      </c>
      <c r="J37" s="20" t="n">
        <v>3.2331325</v>
      </c>
      <c r="K37" s="18" t="n">
        <v>525.18892479</v>
      </c>
      <c r="L37" s="20" t="n">
        <v>4.3873494</v>
      </c>
      <c r="M37" s="18" t="s">
        <v>481</v>
      </c>
      <c r="N37" s="20" t="s">
        <v>481</v>
      </c>
      <c r="O37" s="18" t="s">
        <v>481</v>
      </c>
      <c r="P37" s="20" t="s">
        <v>481</v>
      </c>
      <c r="Q37" s="18" t="s">
        <v>481</v>
      </c>
      <c r="R37" s="20" t="s">
        <v>481</v>
      </c>
      <c r="S37" s="18" t="s">
        <v>481</v>
      </c>
      <c r="T37" s="20" t="s">
        <v>481</v>
      </c>
      <c r="U37" s="18" t="n">
        <v>385.81801636</v>
      </c>
      <c r="V37" s="20" t="n">
        <v>7.03273862</v>
      </c>
    </row>
    <row r="38" spans="1:22">
      <c r="A38" s="15" t="s">
        <v>513</v>
      </c>
      <c r="B38" s="17" t="n">
        <v>5860</v>
      </c>
      <c r="C38" s="18">
        <f>(24.0/B38*100)</f>
        <v/>
      </c>
      <c r="D38" s="19" t="n">
        <v>5836</v>
      </c>
      <c r="E38" s="18" t="n">
        <v>440.16789729</v>
      </c>
      <c r="F38" s="20" t="n">
        <v>4.62565008</v>
      </c>
      <c r="G38" s="18" t="n">
        <v>490.98715917</v>
      </c>
      <c r="H38" s="20" t="n">
        <v>3.82444589</v>
      </c>
      <c r="I38" s="18" t="n">
        <v>514.8930705400001</v>
      </c>
      <c r="J38" s="20" t="n">
        <v>3.71267779</v>
      </c>
      <c r="K38" s="18" t="n">
        <v>511.16149951</v>
      </c>
      <c r="L38" s="20" t="n">
        <v>4.58715049</v>
      </c>
      <c r="M38" s="18" t="s">
        <v>481</v>
      </c>
      <c r="N38" s="20" t="s">
        <v>481</v>
      </c>
      <c r="O38" s="18" t="s">
        <v>481</v>
      </c>
      <c r="P38" s="20" t="s">
        <v>481</v>
      </c>
      <c r="Q38" s="18" t="s">
        <v>481</v>
      </c>
      <c r="R38" s="20" t="s">
        <v>481</v>
      </c>
      <c r="S38" s="18" t="s">
        <v>481</v>
      </c>
      <c r="T38" s="20" t="s">
        <v>481</v>
      </c>
      <c r="U38" s="18" t="n">
        <v>433.89026978</v>
      </c>
      <c r="V38" s="20" t="n">
        <v>6.70405231</v>
      </c>
    </row>
    <row r="39" spans="1:22">
      <c r="A39" s="15" t="s">
        <v>514</v>
      </c>
      <c r="B39" s="17" t="n">
        <v>5895</v>
      </c>
      <c r="C39" s="18">
        <f>(33.0/B39*100)</f>
        <v/>
      </c>
      <c r="D39" s="19" t="n">
        <v>5862</v>
      </c>
      <c r="E39" s="18" t="n">
        <v>366.02127334</v>
      </c>
      <c r="F39" s="20" t="n">
        <v>5.89151433</v>
      </c>
      <c r="G39" s="18" t="n">
        <v>390.89335341</v>
      </c>
      <c r="H39" s="20" t="n">
        <v>4.91294282</v>
      </c>
      <c r="I39" s="18" t="n">
        <v>436.8021097</v>
      </c>
      <c r="J39" s="20" t="n">
        <v>4.21073058</v>
      </c>
      <c r="K39" s="18" t="n">
        <v>444.81102929</v>
      </c>
      <c r="L39" s="20" t="n">
        <v>4.11153756</v>
      </c>
      <c r="M39" s="18" t="s">
        <v>481</v>
      </c>
      <c r="N39" s="20" t="s">
        <v>481</v>
      </c>
      <c r="O39" s="18" t="s">
        <v>481</v>
      </c>
      <c r="P39" s="20" t="s">
        <v>481</v>
      </c>
      <c r="Q39" s="18" t="s">
        <v>481</v>
      </c>
      <c r="R39" s="20" t="s">
        <v>481</v>
      </c>
      <c r="S39" s="18" t="s">
        <v>481</v>
      </c>
      <c r="T39" s="20" t="s">
        <v>481</v>
      </c>
      <c r="U39" s="18" t="n">
        <v>360.46919926</v>
      </c>
      <c r="V39" s="20" t="n">
        <v>13.14372741</v>
      </c>
    </row>
    <row r="40" spans="1:22">
      <c r="A40" s="15" t="s">
        <v>515</v>
      </c>
      <c r="B40" s="17" t="n">
        <v>14157</v>
      </c>
      <c r="C40" s="18">
        <f>(386.0/B40*100)</f>
        <v/>
      </c>
      <c r="D40" s="19" t="n">
        <v>13771</v>
      </c>
      <c r="E40" s="18" t="n">
        <v>460.27699171</v>
      </c>
      <c r="F40" s="20" t="n">
        <v>5.37099971</v>
      </c>
      <c r="G40" s="18" t="n">
        <v>500.25851993</v>
      </c>
      <c r="H40" s="20" t="n">
        <v>2.99601409</v>
      </c>
      <c r="I40" s="18" t="n">
        <v>517.29202709</v>
      </c>
      <c r="J40" s="20" t="n">
        <v>3.46030883</v>
      </c>
      <c r="K40" s="18" t="n">
        <v>502.82675516</v>
      </c>
      <c r="L40" s="20" t="n">
        <v>4.39777194</v>
      </c>
      <c r="M40" s="18" t="s">
        <v>481</v>
      </c>
      <c r="N40" s="20" t="s">
        <v>481</v>
      </c>
      <c r="O40" s="18" t="s">
        <v>481</v>
      </c>
      <c r="P40" s="20" t="s">
        <v>481</v>
      </c>
      <c r="Q40" s="18" t="s">
        <v>481</v>
      </c>
      <c r="R40" s="20" t="s">
        <v>481</v>
      </c>
      <c r="S40" s="18" t="s">
        <v>481</v>
      </c>
      <c r="T40" s="20" t="s">
        <v>481</v>
      </c>
      <c r="U40" s="18" t="n">
        <v>386.61532034</v>
      </c>
      <c r="V40" s="20" t="n">
        <v>7.09231069</v>
      </c>
    </row>
    <row r="41" spans="1:22">
      <c r="A41" s="15" t="s">
        <v>516</v>
      </c>
      <c r="B41" s="17" t="n">
        <v>5712</v>
      </c>
      <c r="C41" s="18">
        <f>(55.0/B41*100)</f>
        <v/>
      </c>
      <c r="D41" s="19" t="n">
        <v>5657</v>
      </c>
      <c r="E41" s="18" t="n">
        <v>449.78818434</v>
      </c>
      <c r="F41" s="20" t="n">
        <v>7.10311264</v>
      </c>
      <c r="G41" s="18" t="n">
        <v>495.18786698</v>
      </c>
      <c r="H41" s="20" t="n">
        <v>4.1995042</v>
      </c>
      <c r="I41" s="18" t="n">
        <v>513.72405015</v>
      </c>
      <c r="J41" s="20" t="n">
        <v>3.49442952</v>
      </c>
      <c r="K41" s="18" t="n">
        <v>508.05780256</v>
      </c>
      <c r="L41" s="20" t="n">
        <v>4.32196453</v>
      </c>
      <c r="M41" s="18" t="s">
        <v>481</v>
      </c>
      <c r="N41" s="20" t="s">
        <v>481</v>
      </c>
      <c r="O41" s="18" t="s">
        <v>481</v>
      </c>
      <c r="P41" s="20" t="s">
        <v>481</v>
      </c>
      <c r="Q41" s="18" t="n">
        <v>399.91015703</v>
      </c>
      <c r="R41" s="20" t="n">
        <v>16.72230739</v>
      </c>
      <c r="S41" s="18" t="s">
        <v>481</v>
      </c>
      <c r="T41" s="20" t="s">
        <v>481</v>
      </c>
      <c r="U41" s="18" t="n">
        <v>385.41112898</v>
      </c>
      <c r="V41" s="20" t="n">
        <v>11.18826101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324.63005775</v>
      </c>
      <c r="F45" s="20" t="n">
        <v>3.98184895</v>
      </c>
      <c r="G45" s="18" t="n">
        <v>339.05376156</v>
      </c>
      <c r="H45" s="20" t="n">
        <v>3.84626798</v>
      </c>
      <c r="I45" s="18" t="n">
        <v>359.99718526</v>
      </c>
      <c r="J45" s="20" t="n">
        <v>3.8134025</v>
      </c>
      <c r="K45" s="18" t="n">
        <v>358.52416424</v>
      </c>
      <c r="L45" s="20" t="n">
        <v>3.56788098</v>
      </c>
      <c r="M45" s="18" t="s">
        <v>481</v>
      </c>
      <c r="N45" s="20" t="s">
        <v>481</v>
      </c>
      <c r="O45" s="18" t="s">
        <v>481</v>
      </c>
      <c r="P45" s="20" t="s">
        <v>481</v>
      </c>
      <c r="Q45" s="18" t="n">
        <v>391.76598468</v>
      </c>
      <c r="R45" s="20" t="n">
        <v>34.12910072</v>
      </c>
      <c r="S45" s="18" t="n">
        <v>333.30667821</v>
      </c>
      <c r="T45" s="20" t="n">
        <v>20.93856352</v>
      </c>
      <c r="U45" s="18" t="n">
        <v>324.20020121</v>
      </c>
      <c r="V45" s="20" t="n">
        <v>6.79028736</v>
      </c>
    </row>
    <row r="46" spans="1:22">
      <c r="A46" s="15" t="s">
        <v>521</v>
      </c>
      <c r="B46" s="17" t="n">
        <v>23141</v>
      </c>
      <c r="C46" s="18">
        <f>(2121.0/B46*100)</f>
        <v/>
      </c>
      <c r="D46" s="19" t="n">
        <v>21020</v>
      </c>
      <c r="E46" s="18" t="n">
        <v>347.29504917</v>
      </c>
      <c r="F46" s="20" t="n">
        <v>5.00169786</v>
      </c>
      <c r="G46" s="18" t="n">
        <v>376.41884091</v>
      </c>
      <c r="H46" s="20" t="n">
        <v>3.94896474</v>
      </c>
      <c r="I46" s="18" t="n">
        <v>439.8950556</v>
      </c>
      <c r="J46" s="20" t="n">
        <v>3.25559367</v>
      </c>
      <c r="K46" s="18" t="n">
        <v>462.30203616</v>
      </c>
      <c r="L46" s="20" t="n">
        <v>4.39714818</v>
      </c>
      <c r="M46" s="18" t="s">
        <v>481</v>
      </c>
      <c r="N46" s="20" t="s">
        <v>481</v>
      </c>
      <c r="O46" s="18" t="s">
        <v>481</v>
      </c>
      <c r="P46" s="20" t="s">
        <v>481</v>
      </c>
      <c r="Q46" s="18" t="s">
        <v>481</v>
      </c>
      <c r="R46" s="20" t="s">
        <v>481</v>
      </c>
      <c r="S46" s="18" t="s">
        <v>481</v>
      </c>
      <c r="T46" s="20" t="s">
        <v>481</v>
      </c>
      <c r="U46" s="18" t="n">
        <v>371.22298788</v>
      </c>
      <c r="V46" s="20" t="n">
        <v>3.51669514</v>
      </c>
    </row>
    <row r="47" spans="1:22">
      <c r="A47" s="15" t="s">
        <v>522</v>
      </c>
      <c r="B47" s="17" t="n">
        <v>5928</v>
      </c>
      <c r="C47" s="18">
        <f>(347.0/B47*100)</f>
        <v/>
      </c>
      <c r="D47" s="19" t="n">
        <v>5581</v>
      </c>
      <c r="E47" s="18" t="n">
        <v>355.4223432</v>
      </c>
      <c r="F47" s="20" t="n">
        <v>7.93074759</v>
      </c>
      <c r="G47" s="18" t="n">
        <v>418.08366375</v>
      </c>
      <c r="H47" s="20" t="n">
        <v>6.66366418</v>
      </c>
      <c r="I47" s="18" t="n">
        <v>462.24940931</v>
      </c>
      <c r="J47" s="20" t="n">
        <v>5.08120743</v>
      </c>
      <c r="K47" s="18" t="n">
        <v>471.29977049</v>
      </c>
      <c r="L47" s="20" t="n">
        <v>4.82556825</v>
      </c>
      <c r="M47" s="18" t="s">
        <v>481</v>
      </c>
      <c r="N47" s="20" t="s">
        <v>481</v>
      </c>
      <c r="O47" s="18" t="s">
        <v>481</v>
      </c>
      <c r="P47" s="20" t="s">
        <v>481</v>
      </c>
      <c r="Q47" s="18" t="s">
        <v>481</v>
      </c>
      <c r="R47" s="20" t="s">
        <v>481</v>
      </c>
      <c r="S47" s="18" t="s">
        <v>481</v>
      </c>
      <c r="T47" s="20" t="s">
        <v>481</v>
      </c>
      <c r="U47" s="18" t="n">
        <v>330.34250387</v>
      </c>
      <c r="V47" s="20" t="n">
        <v>6.52164472</v>
      </c>
    </row>
    <row r="48" spans="1:22">
      <c r="A48" s="15" t="s">
        <v>523</v>
      </c>
      <c r="B48" s="17" t="n">
        <v>9841</v>
      </c>
      <c r="C48" s="18">
        <f>(8.0/B48*100)</f>
        <v/>
      </c>
      <c r="D48" s="19" t="n">
        <v>9833</v>
      </c>
      <c r="E48" s="18" t="n">
        <v>357.74696091</v>
      </c>
      <c r="F48" s="20" t="n">
        <v>10.28485047</v>
      </c>
      <c r="G48" s="18" t="n">
        <v>422.45469285</v>
      </c>
      <c r="H48" s="20" t="n">
        <v>8.312098150000001</v>
      </c>
      <c r="I48" s="18" t="n">
        <v>502.72558065</v>
      </c>
      <c r="J48" s="20" t="n">
        <v>4.76424913</v>
      </c>
      <c r="K48" s="18" t="n">
        <v>509.72789748</v>
      </c>
      <c r="L48" s="20" t="n">
        <v>5.3436354</v>
      </c>
      <c r="M48" s="18" t="s">
        <v>481</v>
      </c>
      <c r="N48" s="20" t="s">
        <v>481</v>
      </c>
      <c r="O48" s="18" t="s">
        <v>481</v>
      </c>
      <c r="P48" s="20" t="s">
        <v>481</v>
      </c>
      <c r="Q48" s="18" t="s">
        <v>481</v>
      </c>
      <c r="R48" s="20" t="s">
        <v>481</v>
      </c>
      <c r="S48" s="18" t="s">
        <v>481</v>
      </c>
      <c r="T48" s="20" t="s">
        <v>481</v>
      </c>
      <c r="U48" s="18" t="n">
        <v>409.20379065</v>
      </c>
      <c r="V48" s="20" t="n">
        <v>23.70994313</v>
      </c>
    </row>
    <row r="49" spans="1:22">
      <c r="A49" s="15" t="s">
        <v>524</v>
      </c>
      <c r="B49" s="17" t="n">
        <v>6349</v>
      </c>
      <c r="C49" s="18">
        <f>(56.0/B49*100)</f>
        <v/>
      </c>
      <c r="D49" s="19" t="n">
        <v>6293</v>
      </c>
      <c r="E49" s="18" t="n">
        <v>374.78671765</v>
      </c>
      <c r="F49" s="20" t="n">
        <v>4.97449524</v>
      </c>
      <c r="G49" s="18" t="n">
        <v>411.56375767</v>
      </c>
      <c r="H49" s="20" t="n">
        <v>3.99581945</v>
      </c>
      <c r="I49" s="18" t="n">
        <v>439.75187245</v>
      </c>
      <c r="J49" s="20" t="n">
        <v>3.89598824</v>
      </c>
      <c r="K49" s="18" t="n">
        <v>447.25277563</v>
      </c>
      <c r="L49" s="20" t="n">
        <v>3.54795372</v>
      </c>
      <c r="M49" s="18" t="s">
        <v>481</v>
      </c>
      <c r="N49" s="20" t="s">
        <v>481</v>
      </c>
      <c r="O49" s="18" t="s">
        <v>481</v>
      </c>
      <c r="P49" s="20" t="s">
        <v>481</v>
      </c>
      <c r="Q49" s="18" t="s">
        <v>481</v>
      </c>
      <c r="R49" s="20" t="s">
        <v>481</v>
      </c>
      <c r="S49" s="18" t="n">
        <v>424.65297274</v>
      </c>
      <c r="T49" s="20" t="n">
        <v>41.60931122</v>
      </c>
      <c r="U49" s="18" t="n">
        <v>332.97886999</v>
      </c>
      <c r="V49" s="20" t="n">
        <v>10.74039447</v>
      </c>
    </row>
    <row r="50" spans="1:22">
      <c r="A50" s="15" t="s">
        <v>525</v>
      </c>
      <c r="B50" s="17" t="n">
        <v>11795</v>
      </c>
      <c r="C50" s="18">
        <f>(344.0/B50*100)</f>
        <v/>
      </c>
      <c r="D50" s="19" t="n">
        <v>11451</v>
      </c>
      <c r="E50" s="18" t="n">
        <v>350.50664431</v>
      </c>
      <c r="F50" s="20" t="n">
        <v>5.57283736</v>
      </c>
      <c r="G50" s="18" t="n">
        <v>386.51234701</v>
      </c>
      <c r="H50" s="20" t="n">
        <v>4.21521844</v>
      </c>
      <c r="I50" s="18" t="n">
        <v>435.88245158</v>
      </c>
      <c r="J50" s="20" t="n">
        <v>3.03640231</v>
      </c>
      <c r="K50" s="18" t="n">
        <v>452.68983542</v>
      </c>
      <c r="L50" s="20" t="n">
        <v>3.29676527</v>
      </c>
      <c r="M50" s="18" t="s">
        <v>481</v>
      </c>
      <c r="N50" s="20" t="s">
        <v>481</v>
      </c>
      <c r="O50" s="18" t="s">
        <v>481</v>
      </c>
      <c r="P50" s="20" t="s">
        <v>481</v>
      </c>
      <c r="Q50" s="18" t="s">
        <v>481</v>
      </c>
      <c r="R50" s="20" t="s">
        <v>481</v>
      </c>
      <c r="S50" s="18" t="s">
        <v>481</v>
      </c>
      <c r="T50" s="20" t="s">
        <v>481</v>
      </c>
      <c r="U50" s="18" t="n">
        <v>358.78730096</v>
      </c>
      <c r="V50" s="20" t="n">
        <v>8.282852220000001</v>
      </c>
    </row>
    <row r="51" spans="1:22">
      <c r="A51" s="15" t="s">
        <v>526</v>
      </c>
      <c r="B51" s="17" t="n">
        <v>6866</v>
      </c>
      <c r="C51" s="18">
        <f>(114.0/B51*100)</f>
        <v/>
      </c>
      <c r="D51" s="19" t="n">
        <v>6752</v>
      </c>
      <c r="E51" s="18" t="n">
        <v>377.63658245</v>
      </c>
      <c r="F51" s="20" t="n">
        <v>7.59536109</v>
      </c>
      <c r="G51" s="18" t="n">
        <v>403.54332746</v>
      </c>
      <c r="H51" s="20" t="n">
        <v>3.71401411</v>
      </c>
      <c r="I51" s="18" t="n">
        <v>433.96655722</v>
      </c>
      <c r="J51" s="20" t="n">
        <v>3.09315468</v>
      </c>
      <c r="K51" s="18" t="n">
        <v>450.76894069</v>
      </c>
      <c r="L51" s="20" t="n">
        <v>3.31712342</v>
      </c>
      <c r="M51" s="18" t="s">
        <v>481</v>
      </c>
      <c r="N51" s="20" t="s">
        <v>481</v>
      </c>
      <c r="O51" s="18" t="s">
        <v>481</v>
      </c>
      <c r="P51" s="20" t="s">
        <v>481</v>
      </c>
      <c r="Q51" s="18" t="n">
        <v>427.96430568</v>
      </c>
      <c r="R51" s="20" t="n">
        <v>5.20460603</v>
      </c>
      <c r="S51" s="18" t="s">
        <v>481</v>
      </c>
      <c r="T51" s="20" t="s">
        <v>481</v>
      </c>
      <c r="U51" s="18" t="n">
        <v>387.19049003</v>
      </c>
      <c r="V51" s="20" t="n">
        <v>8.785061049999999</v>
      </c>
    </row>
    <row r="52" spans="1:22">
      <c r="A52" s="15" t="s">
        <v>527</v>
      </c>
      <c r="B52" s="17" t="n">
        <v>5809</v>
      </c>
      <c r="C52" s="18">
        <f>(106.0/B52*100)</f>
        <v/>
      </c>
      <c r="D52" s="19" t="n">
        <v>5703</v>
      </c>
      <c r="E52" s="18" t="n">
        <v>419.90219331</v>
      </c>
      <c r="F52" s="20" t="n">
        <v>7.33507145</v>
      </c>
      <c r="G52" s="18" t="n">
        <v>457.26664669</v>
      </c>
      <c r="H52" s="20" t="n">
        <v>4.51785751</v>
      </c>
      <c r="I52" s="18" t="n">
        <v>493.90120175</v>
      </c>
      <c r="J52" s="20" t="n">
        <v>2.98544651</v>
      </c>
      <c r="K52" s="18" t="n">
        <v>509.2878085</v>
      </c>
      <c r="L52" s="20" t="n">
        <v>2.88871017</v>
      </c>
      <c r="M52" s="18" t="s">
        <v>481</v>
      </c>
      <c r="N52" s="20" t="s">
        <v>481</v>
      </c>
      <c r="O52" s="18" t="s">
        <v>481</v>
      </c>
      <c r="P52" s="20" t="s">
        <v>481</v>
      </c>
      <c r="Q52" s="18" t="s">
        <v>481</v>
      </c>
      <c r="R52" s="20" t="s">
        <v>481</v>
      </c>
      <c r="S52" s="18" t="s">
        <v>481</v>
      </c>
      <c r="T52" s="20" t="s">
        <v>481</v>
      </c>
      <c r="U52" s="18" t="n">
        <v>382.04583887</v>
      </c>
      <c r="V52" s="20" t="n">
        <v>8.14609482</v>
      </c>
    </row>
    <row r="53" spans="1:22">
      <c r="A53" s="15" t="s">
        <v>528</v>
      </c>
      <c r="B53" s="17" t="n">
        <v>5571</v>
      </c>
      <c r="C53" s="18">
        <f>(112.0/B53*100)</f>
        <v/>
      </c>
      <c r="D53" s="19" t="n">
        <v>5459</v>
      </c>
      <c r="E53" s="18" t="n">
        <v>362.47811072</v>
      </c>
      <c r="F53" s="20" t="n">
        <v>5.96428603</v>
      </c>
      <c r="G53" s="18" t="n">
        <v>417.60748286</v>
      </c>
      <c r="H53" s="20" t="n">
        <v>4.22300761</v>
      </c>
      <c r="I53" s="18" t="n">
        <v>455.93127177</v>
      </c>
      <c r="J53" s="20" t="n">
        <v>2.74545765</v>
      </c>
      <c r="K53" s="18" t="n">
        <v>475.37841287</v>
      </c>
      <c r="L53" s="20" t="n">
        <v>2.67327517</v>
      </c>
      <c r="M53" s="18" t="s">
        <v>481</v>
      </c>
      <c r="N53" s="20" t="s">
        <v>481</v>
      </c>
      <c r="O53" s="18" t="s">
        <v>481</v>
      </c>
      <c r="P53" s="20" t="s">
        <v>481</v>
      </c>
      <c r="Q53" s="18" t="s">
        <v>481</v>
      </c>
      <c r="R53" s="20" t="s">
        <v>481</v>
      </c>
      <c r="S53" s="18" t="s">
        <v>481</v>
      </c>
      <c r="T53" s="20" t="s">
        <v>481</v>
      </c>
      <c r="U53" s="18" t="n">
        <v>342.77217968</v>
      </c>
      <c r="V53" s="20" t="n">
        <v>5.16117759</v>
      </c>
    </row>
    <row r="54" spans="1:22">
      <c r="A54" s="15" t="s">
        <v>529</v>
      </c>
      <c r="B54" s="17" t="n">
        <v>4740</v>
      </c>
      <c r="C54" s="18">
        <f>(428.0/B54*100)</f>
        <v/>
      </c>
      <c r="D54" s="19" t="n">
        <v>4312</v>
      </c>
      <c r="E54" s="18" t="n">
        <v>313.97065079</v>
      </c>
      <c r="F54" s="20" t="n">
        <v>5.98868647</v>
      </c>
      <c r="G54" s="18" t="n">
        <v>343.06602505</v>
      </c>
      <c r="H54" s="20" t="n">
        <v>4.60498369</v>
      </c>
      <c r="I54" s="18" t="n">
        <v>384.68247105</v>
      </c>
      <c r="J54" s="20" t="n">
        <v>4.54150296</v>
      </c>
      <c r="K54" s="18" t="n">
        <v>392.58440112</v>
      </c>
      <c r="L54" s="20" t="n">
        <v>4.29928961</v>
      </c>
      <c r="M54" s="18" t="s">
        <v>481</v>
      </c>
      <c r="N54" s="20" t="s">
        <v>481</v>
      </c>
      <c r="O54" s="18" t="s">
        <v>481</v>
      </c>
      <c r="P54" s="20" t="s">
        <v>481</v>
      </c>
      <c r="Q54" s="18" t="s">
        <v>481</v>
      </c>
      <c r="R54" s="20" t="s">
        <v>481</v>
      </c>
      <c r="S54" s="18" t="s">
        <v>481</v>
      </c>
      <c r="T54" s="20" t="s">
        <v>481</v>
      </c>
      <c r="U54" s="18" t="n">
        <v>298.48067474</v>
      </c>
      <c r="V54" s="20" t="n">
        <v>4.13558148</v>
      </c>
    </row>
    <row r="55" spans="1:22">
      <c r="A55" s="15" t="s">
        <v>530</v>
      </c>
      <c r="B55" s="17" t="n">
        <v>5316</v>
      </c>
      <c r="C55" s="18">
        <f>(22.0/B55*100)</f>
        <v/>
      </c>
      <c r="D55" s="19" t="n">
        <v>5294</v>
      </c>
      <c r="E55" s="18" t="n">
        <v>335.33703143</v>
      </c>
      <c r="F55" s="20" t="n">
        <v>6.58367095</v>
      </c>
      <c r="G55" s="18" t="n">
        <v>381.26481821</v>
      </c>
      <c r="H55" s="20" t="n">
        <v>4.50140598</v>
      </c>
      <c r="I55" s="18" t="n">
        <v>406.54943591</v>
      </c>
      <c r="J55" s="20" t="n">
        <v>3.1848807</v>
      </c>
      <c r="K55" s="18" t="n">
        <v>436.71791643</v>
      </c>
      <c r="L55" s="20" t="n">
        <v>3.3458849</v>
      </c>
      <c r="M55" s="18" t="s">
        <v>481</v>
      </c>
      <c r="N55" s="20" t="s">
        <v>481</v>
      </c>
      <c r="O55" s="18" t="s">
        <v>481</v>
      </c>
      <c r="P55" s="20" t="s">
        <v>481</v>
      </c>
      <c r="Q55" s="18" t="s">
        <v>481</v>
      </c>
      <c r="R55" s="20" t="s">
        <v>481</v>
      </c>
      <c r="S55" s="18" t="n">
        <v>295.8082442</v>
      </c>
      <c r="T55" s="20" t="n">
        <v>29.94281683</v>
      </c>
      <c r="U55" s="18" t="n">
        <v>293.50898328</v>
      </c>
      <c r="V55" s="20" t="n">
        <v>8.473559679999999</v>
      </c>
    </row>
    <row r="56" spans="1:22">
      <c r="A56" s="15" t="s">
        <v>531</v>
      </c>
      <c r="B56" s="17" t="n">
        <v>5359</v>
      </c>
      <c r="C56" s="18">
        <f>(77.0/B56*100)</f>
        <v/>
      </c>
      <c r="D56" s="19" t="n">
        <v>5282</v>
      </c>
      <c r="E56" s="18" t="n">
        <v>472.1454372</v>
      </c>
      <c r="F56" s="20" t="n">
        <v>8.576429539999999</v>
      </c>
      <c r="G56" s="18" t="n">
        <v>521.58935365</v>
      </c>
      <c r="H56" s="20" t="n">
        <v>5.12996415</v>
      </c>
      <c r="I56" s="18" t="n">
        <v>533.24279833</v>
      </c>
      <c r="J56" s="20" t="n">
        <v>2.52125204</v>
      </c>
      <c r="K56" s="18" t="n">
        <v>526.24996847</v>
      </c>
      <c r="L56" s="20" t="n">
        <v>4.19234354</v>
      </c>
      <c r="M56" s="18" t="s">
        <v>481</v>
      </c>
      <c r="N56" s="20" t="s">
        <v>481</v>
      </c>
      <c r="O56" s="18" t="s">
        <v>481</v>
      </c>
      <c r="P56" s="20" t="s">
        <v>481</v>
      </c>
      <c r="Q56" s="18" t="s">
        <v>481</v>
      </c>
      <c r="R56" s="20" t="s">
        <v>481</v>
      </c>
      <c r="S56" s="18" t="s">
        <v>481</v>
      </c>
      <c r="T56" s="20" t="s">
        <v>481</v>
      </c>
      <c r="U56" s="18" t="n">
        <v>420.80525508</v>
      </c>
      <c r="V56" s="20" t="n">
        <v>17.77165808</v>
      </c>
    </row>
    <row r="57" spans="1:22">
      <c r="A57" s="15" t="s">
        <v>532</v>
      </c>
      <c r="B57" s="17" t="n">
        <v>6513</v>
      </c>
      <c r="C57" s="18">
        <f>(0.0/B57*100)</f>
        <v/>
      </c>
      <c r="D57" s="19" t="n">
        <v>6513</v>
      </c>
      <c r="E57" s="18" t="n">
        <v>347.60816617</v>
      </c>
      <c r="F57" s="20" t="n">
        <v>5.57366448</v>
      </c>
      <c r="G57" s="18" t="n">
        <v>377.65135408</v>
      </c>
      <c r="H57" s="20" t="n">
        <v>3.17330919</v>
      </c>
      <c r="I57" s="18" t="n">
        <v>415.94441817</v>
      </c>
      <c r="J57" s="20" t="n">
        <v>2.82044875</v>
      </c>
      <c r="K57" s="18" t="n">
        <v>413.02494851</v>
      </c>
      <c r="L57" s="20" t="n">
        <v>4.87296629</v>
      </c>
      <c r="M57" s="18" t="s">
        <v>481</v>
      </c>
      <c r="N57" s="20" t="s">
        <v>481</v>
      </c>
      <c r="O57" s="18" t="s">
        <v>481</v>
      </c>
      <c r="P57" s="20" t="s">
        <v>481</v>
      </c>
      <c r="Q57" s="18" t="s">
        <v>481</v>
      </c>
      <c r="R57" s="20" t="s">
        <v>481</v>
      </c>
      <c r="S57" s="18" t="n">
        <v>351.64127437</v>
      </c>
      <c r="T57" s="20" t="n">
        <v>43.51093233</v>
      </c>
      <c r="U57" s="18" t="n">
        <v>356.46965161</v>
      </c>
      <c r="V57" s="20" t="n">
        <v>9.48152756</v>
      </c>
    </row>
    <row r="58" spans="1:22">
      <c r="A58" s="15" t="s">
        <v>533</v>
      </c>
      <c r="B58" s="17" t="n">
        <v>7267</v>
      </c>
      <c r="C58" s="18">
        <f>(10.0/B58*100)</f>
        <v/>
      </c>
      <c r="D58" s="19" t="n">
        <v>7257</v>
      </c>
      <c r="E58" s="18" t="n">
        <v>339.84373028</v>
      </c>
      <c r="F58" s="20" t="n">
        <v>5.35223583</v>
      </c>
      <c r="G58" s="18" t="n">
        <v>358.4336612</v>
      </c>
      <c r="H58" s="20" t="n">
        <v>4.49844899</v>
      </c>
      <c r="I58" s="18" t="n">
        <v>396.26259998</v>
      </c>
      <c r="J58" s="20" t="n">
        <v>3.38564461</v>
      </c>
      <c r="K58" s="18" t="n">
        <v>443.91279214</v>
      </c>
      <c r="L58" s="20" t="n">
        <v>2.83646573</v>
      </c>
      <c r="M58" s="18" t="s">
        <v>481</v>
      </c>
      <c r="N58" s="20" t="s">
        <v>481</v>
      </c>
      <c r="O58" s="18" t="s">
        <v>481</v>
      </c>
      <c r="P58" s="20" t="s">
        <v>481</v>
      </c>
      <c r="Q58" s="18" t="s">
        <v>481</v>
      </c>
      <c r="R58" s="20" t="s">
        <v>481</v>
      </c>
      <c r="S58" s="18" t="n">
        <v>300.38809809</v>
      </c>
      <c r="T58" s="20" t="n">
        <v>20.07699319</v>
      </c>
      <c r="U58" s="18" t="n">
        <v>298.48981246</v>
      </c>
      <c r="V58" s="20" t="n">
        <v>14.19900827</v>
      </c>
    </row>
    <row r="59" spans="1:22">
      <c r="A59" s="15" t="s">
        <v>534</v>
      </c>
      <c r="B59" s="17" t="n">
        <v>4826</v>
      </c>
      <c r="C59" s="18">
        <f>(26.0/B59*100)</f>
        <v/>
      </c>
      <c r="D59" s="19" t="n">
        <v>4800</v>
      </c>
      <c r="E59" s="18" t="n">
        <v>271.92801814</v>
      </c>
      <c r="F59" s="20" t="n">
        <v>5.06914457</v>
      </c>
      <c r="G59" s="18" t="n">
        <v>309.2428798</v>
      </c>
      <c r="H59" s="20" t="n">
        <v>4.50889662</v>
      </c>
      <c r="I59" s="18" t="n">
        <v>351.82258491</v>
      </c>
      <c r="J59" s="20" t="n">
        <v>2.76397884</v>
      </c>
      <c r="K59" s="18" t="n">
        <v>365.30390967</v>
      </c>
      <c r="L59" s="20" t="n">
        <v>1.81241746</v>
      </c>
      <c r="M59" s="18" t="s">
        <v>481</v>
      </c>
      <c r="N59" s="20" t="s">
        <v>481</v>
      </c>
      <c r="O59" s="18" t="s">
        <v>481</v>
      </c>
      <c r="P59" s="20" t="s">
        <v>481</v>
      </c>
      <c r="Q59" s="18" t="s">
        <v>481</v>
      </c>
      <c r="R59" s="20" t="s">
        <v>481</v>
      </c>
      <c r="S59" s="18" t="n">
        <v>259.60212802</v>
      </c>
      <c r="T59" s="20" t="n">
        <v>14.92232265</v>
      </c>
      <c r="U59" s="18" t="n">
        <v>262.83495626</v>
      </c>
      <c r="V59" s="20" t="n">
        <v>9.40950344</v>
      </c>
    </row>
    <row r="60" spans="1:22">
      <c r="A60" s="15" t="s">
        <v>535</v>
      </c>
      <c r="B60" s="17" t="n">
        <v>4546</v>
      </c>
      <c r="C60" s="18">
        <f>(15.0/B60*100)</f>
        <v/>
      </c>
      <c r="D60" s="19" t="n">
        <v>4531</v>
      </c>
      <c r="E60" s="18" t="n">
        <v>330.89100568</v>
      </c>
      <c r="F60" s="20" t="n">
        <v>7.14681231</v>
      </c>
      <c r="G60" s="18" t="n">
        <v>345.86722163</v>
      </c>
      <c r="H60" s="20" t="n">
        <v>5.88770475</v>
      </c>
      <c r="I60" s="18" t="n">
        <v>352.28981831</v>
      </c>
      <c r="J60" s="20" t="n">
        <v>6.44993925</v>
      </c>
      <c r="K60" s="18" t="n">
        <v>361.87766793</v>
      </c>
      <c r="L60" s="20" t="n">
        <v>7.08374287</v>
      </c>
      <c r="M60" s="18" t="s">
        <v>481</v>
      </c>
      <c r="N60" s="20" t="s">
        <v>481</v>
      </c>
      <c r="O60" s="18" t="s">
        <v>481</v>
      </c>
      <c r="P60" s="20" t="s">
        <v>481</v>
      </c>
      <c r="Q60" s="18" t="s">
        <v>481</v>
      </c>
      <c r="R60" s="20" t="s">
        <v>481</v>
      </c>
      <c r="S60" s="18" t="n">
        <v>260.16290054</v>
      </c>
      <c r="T60" s="20" t="n">
        <v>21.95360557</v>
      </c>
      <c r="U60" s="18" t="n">
        <v>305.13461678</v>
      </c>
      <c r="V60" s="20" t="n">
        <v>8.82786456</v>
      </c>
    </row>
    <row r="61" spans="1:22">
      <c r="A61" s="15" t="s">
        <v>536</v>
      </c>
      <c r="B61" s="17" t="n">
        <v>6525</v>
      </c>
      <c r="C61" s="18">
        <f>(166.0/B61*100)</f>
        <v/>
      </c>
      <c r="D61" s="19" t="n">
        <v>6359</v>
      </c>
      <c r="E61" s="18" t="n">
        <v>404.60101972</v>
      </c>
      <c r="F61" s="20" t="n">
        <v>7.02228453</v>
      </c>
      <c r="G61" s="18" t="n">
        <v>444.1252677</v>
      </c>
      <c r="H61" s="20" t="n">
        <v>4.15789021</v>
      </c>
      <c r="I61" s="18" t="n">
        <v>484.71866297</v>
      </c>
      <c r="J61" s="20" t="n">
        <v>3.62143481</v>
      </c>
      <c r="K61" s="18" t="n">
        <v>494.18571867</v>
      </c>
      <c r="L61" s="20" t="n">
        <v>2.75381984</v>
      </c>
      <c r="M61" s="18" t="s">
        <v>481</v>
      </c>
      <c r="N61" s="20" t="s">
        <v>481</v>
      </c>
      <c r="O61" s="18" t="s">
        <v>481</v>
      </c>
      <c r="P61" s="20" t="s">
        <v>481</v>
      </c>
      <c r="Q61" s="18" t="s">
        <v>481</v>
      </c>
      <c r="R61" s="20" t="s">
        <v>481</v>
      </c>
      <c r="S61" s="18" t="s">
        <v>481</v>
      </c>
      <c r="T61" s="20" t="s">
        <v>481</v>
      </c>
      <c r="U61" s="18" t="n">
        <v>363.51371425</v>
      </c>
      <c r="V61" s="20" t="n">
        <v>8.06715017</v>
      </c>
    </row>
    <row r="62" spans="1:22">
      <c r="A62" s="15" t="s">
        <v>537</v>
      </c>
      <c r="B62" s="17" t="n">
        <v>4476</v>
      </c>
      <c r="C62" s="18">
        <f>(3.0/B62*100)</f>
        <v/>
      </c>
      <c r="D62" s="19" t="n">
        <v>4473</v>
      </c>
      <c r="E62" s="18" t="n">
        <v>424.64404186</v>
      </c>
      <c r="F62" s="20" t="n">
        <v>9.72311326</v>
      </c>
      <c r="G62" s="18" t="n">
        <v>484.06266373</v>
      </c>
      <c r="H62" s="20" t="n">
        <v>3.82571083</v>
      </c>
      <c r="I62" s="18" t="n">
        <v>515.5125160600001</v>
      </c>
      <c r="J62" s="20" t="n">
        <v>1.60276654</v>
      </c>
      <c r="K62" s="18" t="n">
        <v>516.2280352400001</v>
      </c>
      <c r="L62" s="20" t="n">
        <v>2.50786539</v>
      </c>
      <c r="M62" s="18" t="s">
        <v>481</v>
      </c>
      <c r="N62" s="20" t="s">
        <v>481</v>
      </c>
      <c r="O62" s="18" t="s">
        <v>481</v>
      </c>
      <c r="P62" s="20" t="s">
        <v>481</v>
      </c>
      <c r="Q62" s="18" t="s">
        <v>481</v>
      </c>
      <c r="R62" s="20" t="s">
        <v>481</v>
      </c>
      <c r="S62" s="18" t="s">
        <v>481</v>
      </c>
      <c r="T62" s="20" t="s">
        <v>481</v>
      </c>
      <c r="U62" s="18" t="n">
        <v>421.55502721</v>
      </c>
      <c r="V62" s="20" t="n">
        <v>29.7993305</v>
      </c>
    </row>
    <row r="63" spans="1:22">
      <c r="A63" s="15" t="s">
        <v>538</v>
      </c>
      <c r="B63" s="17" t="n">
        <v>5324</v>
      </c>
      <c r="C63" s="18">
        <f>(13.0/B63*100)</f>
        <v/>
      </c>
      <c r="D63" s="19" t="n">
        <v>5311</v>
      </c>
      <c r="E63" s="18" t="n">
        <v>292.5818819</v>
      </c>
      <c r="F63" s="20" t="n">
        <v>6.08712652</v>
      </c>
      <c r="G63" s="18" t="n">
        <v>318.56001902</v>
      </c>
      <c r="H63" s="20" t="n">
        <v>4.35003953</v>
      </c>
      <c r="I63" s="18" t="n">
        <v>358.44401279</v>
      </c>
      <c r="J63" s="20" t="n">
        <v>2.67930075</v>
      </c>
      <c r="K63" s="18" t="n">
        <v>379.22604758</v>
      </c>
      <c r="L63" s="20" t="n">
        <v>2.32118171</v>
      </c>
      <c r="M63" s="18" t="s">
        <v>481</v>
      </c>
      <c r="N63" s="20" t="s">
        <v>481</v>
      </c>
      <c r="O63" s="18" t="s">
        <v>481</v>
      </c>
      <c r="P63" s="20" t="s">
        <v>481</v>
      </c>
      <c r="Q63" s="18" t="n">
        <v>359.17524242</v>
      </c>
      <c r="R63" s="20" t="n">
        <v>70.72298094</v>
      </c>
      <c r="S63" s="18" t="n">
        <v>193.92877243</v>
      </c>
      <c r="T63" s="20" t="n">
        <v>35.54674948</v>
      </c>
      <c r="U63" s="18" t="n">
        <v>288.09563051</v>
      </c>
      <c r="V63" s="20" t="n">
        <v>6.34400333</v>
      </c>
    </row>
    <row r="64" spans="1:22">
      <c r="A64" s="15" t="s">
        <v>539</v>
      </c>
      <c r="B64" s="17" t="n">
        <v>3634</v>
      </c>
      <c r="C64" s="18">
        <f>(3.0/B64*100)</f>
        <v/>
      </c>
      <c r="D64" s="19" t="n">
        <v>3631</v>
      </c>
      <c r="E64" s="18" t="n">
        <v>361.34965107</v>
      </c>
      <c r="F64" s="20" t="n">
        <v>7.60059961</v>
      </c>
      <c r="G64" s="18" t="n">
        <v>437.24853295</v>
      </c>
      <c r="H64" s="20" t="n">
        <v>3.93141924</v>
      </c>
      <c r="I64" s="18" t="n">
        <v>473.34584569</v>
      </c>
      <c r="J64" s="20" t="n">
        <v>3.55817994</v>
      </c>
      <c r="K64" s="18" t="n">
        <v>471.50982461</v>
      </c>
      <c r="L64" s="20" t="n">
        <v>3.61897119</v>
      </c>
      <c r="M64" s="18" t="s">
        <v>481</v>
      </c>
      <c r="N64" s="20" t="s">
        <v>481</v>
      </c>
      <c r="O64" s="18" t="s">
        <v>481</v>
      </c>
      <c r="P64" s="20" t="s">
        <v>481</v>
      </c>
      <c r="Q64" s="18" t="s">
        <v>481</v>
      </c>
      <c r="R64" s="20" t="s">
        <v>481</v>
      </c>
      <c r="S64" s="18" t="n">
        <v>430.11965675</v>
      </c>
      <c r="T64" s="20" t="n">
        <v>61.89431</v>
      </c>
      <c r="U64" s="18" t="n">
        <v>273.15812044</v>
      </c>
      <c r="V64" s="20" t="n">
        <v>9.592649400000001</v>
      </c>
    </row>
    <row r="65" spans="1:22">
      <c r="A65" s="15" t="s">
        <v>540</v>
      </c>
      <c r="B65" s="17" t="n">
        <v>5325</v>
      </c>
      <c r="C65" s="18">
        <f>(14.0/B65*100)</f>
        <v/>
      </c>
      <c r="D65" s="19" t="n">
        <v>5311</v>
      </c>
      <c r="E65" s="18" t="n">
        <v>353.36127551</v>
      </c>
      <c r="F65" s="20" t="n">
        <v>6.20573504</v>
      </c>
      <c r="G65" s="18" t="n">
        <v>395.35103996</v>
      </c>
      <c r="H65" s="20" t="n">
        <v>4.04623567</v>
      </c>
      <c r="I65" s="18" t="n">
        <v>429.4092085</v>
      </c>
      <c r="J65" s="20" t="n">
        <v>3.81527595</v>
      </c>
      <c r="K65" s="18" t="n">
        <v>437.24867533</v>
      </c>
      <c r="L65" s="20" t="n">
        <v>3.46520196</v>
      </c>
      <c r="M65" s="18" t="s">
        <v>481</v>
      </c>
      <c r="N65" s="20" t="s">
        <v>481</v>
      </c>
      <c r="O65" s="18" t="s">
        <v>481</v>
      </c>
      <c r="P65" s="20" t="s">
        <v>481</v>
      </c>
      <c r="Q65" s="18" t="n">
        <v>350.55570732</v>
      </c>
      <c r="R65" s="20" t="n">
        <v>48.91765164</v>
      </c>
      <c r="S65" s="18" t="s">
        <v>481</v>
      </c>
      <c r="T65" s="20" t="s">
        <v>481</v>
      </c>
      <c r="U65" s="18" t="n">
        <v>306.43714557</v>
      </c>
      <c r="V65" s="20" t="n">
        <v>7.76000903</v>
      </c>
    </row>
    <row r="66" spans="1:22">
      <c r="A66" s="15" t="s">
        <v>541</v>
      </c>
      <c r="B66" s="17" t="n">
        <v>5665</v>
      </c>
      <c r="C66" s="18">
        <f>(89.0/B66*100)</f>
        <v/>
      </c>
      <c r="D66" s="19" t="n">
        <v>5576</v>
      </c>
      <c r="E66" s="18" t="n">
        <v>383.30685183</v>
      </c>
      <c r="F66" s="20" t="n">
        <v>5.31374538</v>
      </c>
      <c r="G66" s="18" t="n">
        <v>413.98783981</v>
      </c>
      <c r="H66" s="20" t="n">
        <v>3.55642695</v>
      </c>
      <c r="I66" s="18" t="n">
        <v>449.33856177</v>
      </c>
      <c r="J66" s="20" t="n">
        <v>2.63454762</v>
      </c>
      <c r="K66" s="18" t="n">
        <v>455.72640142</v>
      </c>
      <c r="L66" s="20" t="n">
        <v>2.65307308</v>
      </c>
      <c r="M66" s="18" t="s">
        <v>481</v>
      </c>
      <c r="N66" s="20" t="s">
        <v>481</v>
      </c>
      <c r="O66" s="18" t="s">
        <v>481</v>
      </c>
      <c r="P66" s="20" t="s">
        <v>481</v>
      </c>
      <c r="Q66" s="18" t="s">
        <v>481</v>
      </c>
      <c r="R66" s="20" t="s">
        <v>481</v>
      </c>
      <c r="S66" s="18" t="s">
        <v>481</v>
      </c>
      <c r="T66" s="20" t="s">
        <v>481</v>
      </c>
      <c r="U66" s="18" t="n">
        <v>347.47104012</v>
      </c>
      <c r="V66" s="20" t="n">
        <v>3.50663259</v>
      </c>
    </row>
    <row r="67" spans="1:22">
      <c r="A67" s="15" t="s">
        <v>542</v>
      </c>
      <c r="B67" s="17" t="n">
        <v>6971</v>
      </c>
      <c r="C67" s="18">
        <f>(820.0/B67*100)</f>
        <v/>
      </c>
      <c r="D67" s="19" t="n">
        <v>6151</v>
      </c>
      <c r="E67" s="18" t="n">
        <v>329.1895908</v>
      </c>
      <c r="F67" s="20" t="n">
        <v>6.0378651</v>
      </c>
      <c r="G67" s="18" t="n">
        <v>379.69402209</v>
      </c>
      <c r="H67" s="20" t="n">
        <v>4.6470081</v>
      </c>
      <c r="I67" s="18" t="n">
        <v>415.11903829</v>
      </c>
      <c r="J67" s="20" t="n">
        <v>3.3223533</v>
      </c>
      <c r="K67" s="18" t="n">
        <v>425.86118403</v>
      </c>
      <c r="L67" s="20" t="n">
        <v>3.41586328</v>
      </c>
      <c r="M67" s="18" t="s">
        <v>481</v>
      </c>
      <c r="N67" s="20" t="s">
        <v>481</v>
      </c>
      <c r="O67" s="18" t="s">
        <v>481</v>
      </c>
      <c r="P67" s="20" t="s">
        <v>481</v>
      </c>
      <c r="Q67" s="18" t="s">
        <v>481</v>
      </c>
      <c r="R67" s="20" t="s">
        <v>481</v>
      </c>
      <c r="S67" s="18" t="s">
        <v>481</v>
      </c>
      <c r="T67" s="20" t="s">
        <v>481</v>
      </c>
      <c r="U67" s="18" t="n">
        <v>319.93932481</v>
      </c>
      <c r="V67" s="20" t="n">
        <v>6.78439717</v>
      </c>
    </row>
    <row r="68" spans="1:22">
      <c r="A68" s="15" t="s">
        <v>543</v>
      </c>
      <c r="B68" s="17" t="n">
        <v>12083</v>
      </c>
      <c r="C68" s="18">
        <f>(31.0/B68*100)</f>
        <v/>
      </c>
      <c r="D68" s="19" t="n">
        <v>12052</v>
      </c>
      <c r="E68" s="18" t="n">
        <v>345.68041925</v>
      </c>
      <c r="F68" s="20" t="n">
        <v>3.12509113</v>
      </c>
      <c r="G68" s="18" t="n">
        <v>390.58940025</v>
      </c>
      <c r="H68" s="20" t="n">
        <v>2.48900766</v>
      </c>
      <c r="I68" s="18" t="n">
        <v>423.3938884</v>
      </c>
      <c r="J68" s="20" t="n">
        <v>1.94615073</v>
      </c>
      <c r="K68" s="18" t="n">
        <v>452.79956178</v>
      </c>
      <c r="L68" s="20" t="n">
        <v>2.01786354</v>
      </c>
      <c r="M68" s="18" t="s">
        <v>481</v>
      </c>
      <c r="N68" s="20" t="s">
        <v>481</v>
      </c>
      <c r="O68" s="18" t="s">
        <v>481</v>
      </c>
      <c r="P68" s="20" t="s">
        <v>481</v>
      </c>
      <c r="Q68" s="18" t="s">
        <v>481</v>
      </c>
      <c r="R68" s="20" t="s">
        <v>481</v>
      </c>
      <c r="S68" s="18" t="s">
        <v>481</v>
      </c>
      <c r="T68" s="20" t="s">
        <v>481</v>
      </c>
      <c r="U68" s="18" t="n">
        <v>311.74987041</v>
      </c>
      <c r="V68" s="20" t="n">
        <v>2.42406359</v>
      </c>
    </row>
    <row r="69" spans="1:22">
      <c r="A69" s="15" t="s">
        <v>544</v>
      </c>
      <c r="B69" s="17" t="n">
        <v>4876</v>
      </c>
      <c r="C69" s="18">
        <f>(0.0/B69*100)</f>
        <v/>
      </c>
      <c r="D69" s="19" t="n">
        <v>4876</v>
      </c>
      <c r="E69" s="18" t="n">
        <v>396.843255</v>
      </c>
      <c r="F69" s="20" t="n">
        <v>5.7168397</v>
      </c>
      <c r="G69" s="18" t="n">
        <v>427.42510012</v>
      </c>
      <c r="H69" s="20" t="n">
        <v>4.7062804</v>
      </c>
      <c r="I69" s="18" t="n">
        <v>455.79182509</v>
      </c>
      <c r="J69" s="20" t="n">
        <v>4.59428144</v>
      </c>
      <c r="K69" s="18" t="n">
        <v>437.43402338</v>
      </c>
      <c r="L69" s="20" t="n">
        <v>5.06317319</v>
      </c>
      <c r="M69" s="18" t="s">
        <v>481</v>
      </c>
      <c r="N69" s="20" t="s">
        <v>481</v>
      </c>
      <c r="O69" s="18" t="s">
        <v>481</v>
      </c>
      <c r="P69" s="20" t="s">
        <v>481</v>
      </c>
      <c r="Q69" s="18" t="s">
        <v>481</v>
      </c>
      <c r="R69" s="20" t="s">
        <v>481</v>
      </c>
      <c r="S69" s="18" t="s">
        <v>481</v>
      </c>
      <c r="T69" s="20" t="s">
        <v>481</v>
      </c>
      <c r="U69" s="18" t="n">
        <v>323.87304153</v>
      </c>
      <c r="V69" s="20" t="n">
        <v>36.1355195</v>
      </c>
    </row>
    <row r="70" spans="1:22">
      <c r="A70" s="15" t="s">
        <v>545</v>
      </c>
      <c r="B70" s="17" t="n">
        <v>6036</v>
      </c>
      <c r="C70" s="18">
        <f>(223.0/B70*100)</f>
        <v/>
      </c>
      <c r="D70" s="19" t="n">
        <v>5813</v>
      </c>
      <c r="E70" s="18" t="n">
        <v>475.58936665</v>
      </c>
      <c r="F70" s="20" t="n">
        <v>5.56806881</v>
      </c>
      <c r="G70" s="18" t="n">
        <v>504.23650342</v>
      </c>
      <c r="H70" s="20" t="n">
        <v>3.75455829</v>
      </c>
      <c r="I70" s="18" t="n">
        <v>504.49875709</v>
      </c>
      <c r="J70" s="20" t="n">
        <v>3.48801172</v>
      </c>
      <c r="K70" s="18" t="n">
        <v>495.49982161</v>
      </c>
      <c r="L70" s="20" t="n">
        <v>4.77256418</v>
      </c>
      <c r="M70" s="18" t="s">
        <v>481</v>
      </c>
      <c r="N70" s="20" t="s">
        <v>481</v>
      </c>
      <c r="O70" s="18" t="s">
        <v>481</v>
      </c>
      <c r="P70" s="20" t="s">
        <v>481</v>
      </c>
      <c r="Q70" s="18" t="s">
        <v>481</v>
      </c>
      <c r="R70" s="20" t="s">
        <v>481</v>
      </c>
      <c r="S70" s="18" t="s">
        <v>481</v>
      </c>
      <c r="T70" s="20" t="s">
        <v>481</v>
      </c>
      <c r="U70" s="18" t="n">
        <v>429.49353384</v>
      </c>
      <c r="V70" s="20" t="n">
        <v>8.36736348</v>
      </c>
    </row>
    <row r="71" spans="1:22">
      <c r="A71" s="15" t="s">
        <v>546</v>
      </c>
      <c r="B71" s="17" t="n">
        <v>6115</v>
      </c>
      <c r="C71" s="18">
        <f>(35.0/B71*100)</f>
        <v/>
      </c>
      <c r="D71" s="19" t="n">
        <v>6080</v>
      </c>
      <c r="E71" s="18" t="n">
        <v>432.43052315</v>
      </c>
      <c r="F71" s="20" t="n">
        <v>7.87496622</v>
      </c>
      <c r="G71" s="18" t="n">
        <v>509.82557626</v>
      </c>
      <c r="H71" s="20" t="n">
        <v>3.87214237</v>
      </c>
      <c r="I71" s="18" t="n">
        <v>545.35073368</v>
      </c>
      <c r="J71" s="20" t="n">
        <v>2.15409492</v>
      </c>
      <c r="K71" s="18" t="n">
        <v>546.9722639</v>
      </c>
      <c r="L71" s="20" t="n">
        <v>2.6089782</v>
      </c>
      <c r="M71" s="18" t="s">
        <v>481</v>
      </c>
      <c r="N71" s="20" t="s">
        <v>481</v>
      </c>
      <c r="O71" s="18" t="s">
        <v>481</v>
      </c>
      <c r="P71" s="20" t="s">
        <v>481</v>
      </c>
      <c r="Q71" s="18" t="s">
        <v>481</v>
      </c>
      <c r="R71" s="20" t="s">
        <v>481</v>
      </c>
      <c r="S71" s="18" t="s">
        <v>481</v>
      </c>
      <c r="T71" s="20" t="s">
        <v>481</v>
      </c>
      <c r="U71" s="18" t="n">
        <v>414.86222956</v>
      </c>
      <c r="V71" s="20" t="n">
        <v>16.15175382</v>
      </c>
    </row>
    <row r="72" spans="1:22">
      <c r="A72" s="15" t="s">
        <v>547</v>
      </c>
      <c r="B72" s="17" t="n">
        <v>7708</v>
      </c>
      <c r="C72" s="18">
        <f>(5.0/B72*100)</f>
        <v/>
      </c>
      <c r="D72" s="19" t="n">
        <v>7703</v>
      </c>
      <c r="E72" s="18" t="n">
        <v>343.97495645</v>
      </c>
      <c r="F72" s="20" t="n">
        <v>9.735250110000001</v>
      </c>
      <c r="G72" s="18" t="n">
        <v>421.88931926</v>
      </c>
      <c r="H72" s="20" t="n">
        <v>5.7824638</v>
      </c>
      <c r="I72" s="18" t="n">
        <v>505.18694153</v>
      </c>
      <c r="J72" s="20" t="n">
        <v>2.73526221</v>
      </c>
      <c r="K72" s="18" t="n">
        <v>509.76778447</v>
      </c>
      <c r="L72" s="20" t="n">
        <v>2.80599964</v>
      </c>
      <c r="M72" s="18" t="s">
        <v>481</v>
      </c>
      <c r="N72" s="20" t="s">
        <v>481</v>
      </c>
      <c r="O72" s="18" t="s">
        <v>481</v>
      </c>
      <c r="P72" s="20" t="s">
        <v>481</v>
      </c>
      <c r="Q72" s="18" t="s">
        <v>481</v>
      </c>
      <c r="R72" s="20" t="s">
        <v>481</v>
      </c>
      <c r="S72" s="18" t="s">
        <v>481</v>
      </c>
      <c r="T72" s="20" t="s">
        <v>481</v>
      </c>
      <c r="U72" s="18" t="n">
        <v>422.14112699</v>
      </c>
      <c r="V72" s="20" t="n">
        <v>23.73505915</v>
      </c>
    </row>
    <row r="73" spans="1:22">
      <c r="A73" s="15" t="s">
        <v>548</v>
      </c>
      <c r="B73" s="17" t="n">
        <v>8249</v>
      </c>
      <c r="C73" s="18">
        <f>(193.0/B73*100)</f>
        <v/>
      </c>
      <c r="D73" s="19" t="n">
        <v>8056</v>
      </c>
      <c r="E73" s="18" t="n">
        <v>345.83403033</v>
      </c>
      <c r="F73" s="20" t="n">
        <v>5.63992612</v>
      </c>
      <c r="G73" s="18" t="n">
        <v>388.96061797</v>
      </c>
      <c r="H73" s="20" t="n">
        <v>4.10748843</v>
      </c>
      <c r="I73" s="18" t="n">
        <v>419.53622231</v>
      </c>
      <c r="J73" s="20" t="n">
        <v>3.38366621</v>
      </c>
      <c r="K73" s="18" t="n">
        <v>420.2082114</v>
      </c>
      <c r="L73" s="20" t="n">
        <v>4.07195372</v>
      </c>
      <c r="M73" s="18" t="s">
        <v>481</v>
      </c>
      <c r="N73" s="20" t="s">
        <v>481</v>
      </c>
      <c r="O73" s="18" t="s">
        <v>481</v>
      </c>
      <c r="P73" s="20" t="s">
        <v>481</v>
      </c>
      <c r="Q73" s="18" t="s">
        <v>481</v>
      </c>
      <c r="R73" s="20" t="s">
        <v>481</v>
      </c>
      <c r="S73" s="18" t="s">
        <v>481</v>
      </c>
      <c r="T73" s="20" t="s">
        <v>481</v>
      </c>
      <c r="U73" s="18" t="n">
        <v>355.36076966</v>
      </c>
      <c r="V73" s="20" t="n">
        <v>6.83945981</v>
      </c>
    </row>
    <row r="74" spans="1:22">
      <c r="A74" s="15" t="s">
        <v>549</v>
      </c>
      <c r="B74" s="17" t="n">
        <v>4692</v>
      </c>
      <c r="C74" s="18">
        <f>(82.0/B74*100)</f>
        <v/>
      </c>
      <c r="D74" s="19" t="n">
        <v>4610</v>
      </c>
      <c r="E74" s="18" t="n">
        <v>358.05564636</v>
      </c>
      <c r="F74" s="20" t="n">
        <v>7.25792588</v>
      </c>
      <c r="G74" s="18" t="n">
        <v>406.79240031</v>
      </c>
      <c r="H74" s="20" t="n">
        <v>5.06165121</v>
      </c>
      <c r="I74" s="18" t="n">
        <v>442.04065406</v>
      </c>
      <c r="J74" s="20" t="n">
        <v>2.9150593</v>
      </c>
      <c r="K74" s="18" t="n">
        <v>452.13890761</v>
      </c>
      <c r="L74" s="20" t="n">
        <v>2.50391365</v>
      </c>
      <c r="M74" s="18" t="s">
        <v>481</v>
      </c>
      <c r="N74" s="20" t="s">
        <v>481</v>
      </c>
      <c r="O74" s="18" t="s">
        <v>481</v>
      </c>
      <c r="P74" s="20" t="s">
        <v>481</v>
      </c>
      <c r="Q74" s="18" t="s">
        <v>481</v>
      </c>
      <c r="R74" s="20" t="s">
        <v>481</v>
      </c>
      <c r="S74" s="18" t="n">
        <v>355.50351155</v>
      </c>
      <c r="T74" s="20" t="n">
        <v>25.23748545</v>
      </c>
      <c r="U74" s="18" t="n">
        <v>333.98935462</v>
      </c>
      <c r="V74" s="20" t="n">
        <v>6.22353329</v>
      </c>
    </row>
    <row r="75" spans="1:22">
      <c r="A75" s="15" t="s">
        <v>550</v>
      </c>
      <c r="B75" s="17" t="n">
        <v>5375</v>
      </c>
      <c r="C75" s="18">
        <f>(294.0/B75*100)</f>
        <v/>
      </c>
      <c r="D75" s="19" t="n">
        <v>5081</v>
      </c>
      <c r="E75" s="18" t="n">
        <v>317.98607864</v>
      </c>
      <c r="F75" s="20" t="n">
        <v>5.3442402</v>
      </c>
      <c r="G75" s="18" t="n">
        <v>342.65122074</v>
      </c>
      <c r="H75" s="20" t="n">
        <v>4.34278448</v>
      </c>
      <c r="I75" s="18" t="n">
        <v>377.8183695</v>
      </c>
      <c r="J75" s="20" t="n">
        <v>3.96332093</v>
      </c>
      <c r="K75" s="18" t="n">
        <v>387.25462812</v>
      </c>
      <c r="L75" s="20" t="n">
        <v>3.76826198</v>
      </c>
      <c r="M75" s="18" t="s">
        <v>481</v>
      </c>
      <c r="N75" s="20" t="s">
        <v>481</v>
      </c>
      <c r="O75" s="18" t="s">
        <v>481</v>
      </c>
      <c r="P75" s="20" t="s">
        <v>481</v>
      </c>
      <c r="Q75" s="18" t="s">
        <v>481</v>
      </c>
      <c r="R75" s="20" t="s">
        <v>481</v>
      </c>
      <c r="S75" s="18" t="s">
        <v>481</v>
      </c>
      <c r="T75" s="20" t="s">
        <v>481</v>
      </c>
      <c r="U75" s="18" t="n">
        <v>318.70075988</v>
      </c>
      <c r="V75" s="20" t="n">
        <v>5.74210962</v>
      </c>
    </row>
    <row r="76" spans="1:22">
      <c r="A76" s="15" t="s">
        <v>551</v>
      </c>
      <c r="B76" s="17" t="n">
        <v>14167</v>
      </c>
      <c r="C76" s="18">
        <f>(235.0/B76*100)</f>
        <v/>
      </c>
      <c r="D76" s="19" t="n">
        <v>13932</v>
      </c>
      <c r="E76" s="18" t="n">
        <v>371.96744806</v>
      </c>
      <c r="F76" s="20" t="n">
        <v>4.69343113</v>
      </c>
      <c r="G76" s="18" t="n">
        <v>414.57800627</v>
      </c>
      <c r="H76" s="20" t="n">
        <v>5.16785214</v>
      </c>
      <c r="I76" s="18" t="n">
        <v>443.13446795</v>
      </c>
      <c r="J76" s="20" t="n">
        <v>3.19041644</v>
      </c>
      <c r="K76" s="18" t="n">
        <v>464.17150063</v>
      </c>
      <c r="L76" s="20" t="n">
        <v>3.29391431</v>
      </c>
      <c r="M76" s="18" t="s">
        <v>481</v>
      </c>
      <c r="N76" s="20" t="s">
        <v>481</v>
      </c>
      <c r="O76" s="18" t="s">
        <v>481</v>
      </c>
      <c r="P76" s="20" t="s">
        <v>481</v>
      </c>
      <c r="Q76" s="18" t="s">
        <v>481</v>
      </c>
      <c r="R76" s="20" t="s">
        <v>481</v>
      </c>
      <c r="S76" s="18" t="s">
        <v>481</v>
      </c>
      <c r="T76" s="20" t="s">
        <v>481</v>
      </c>
      <c r="U76" s="18" t="n">
        <v>341.37615239</v>
      </c>
      <c r="V76" s="20" t="n">
        <v>5.04953503</v>
      </c>
    </row>
    <row r="77" spans="1:22">
      <c r="A77" s="15" t="s">
        <v>552</v>
      </c>
      <c r="B77" s="17" t="n">
        <v>6062</v>
      </c>
      <c r="C77" s="18">
        <f>(317.0/B77*100)</f>
        <v/>
      </c>
      <c r="D77" s="19" t="n">
        <v>5745</v>
      </c>
      <c r="E77" s="18" t="n">
        <v>380.20997357</v>
      </c>
      <c r="F77" s="20" t="n">
        <v>5.01983165</v>
      </c>
      <c r="G77" s="18" t="n">
        <v>429.28802984</v>
      </c>
      <c r="H77" s="20" t="n">
        <v>4.12677539</v>
      </c>
      <c r="I77" s="18" t="n">
        <v>467.56136643</v>
      </c>
      <c r="J77" s="20" t="n">
        <v>3.34117103</v>
      </c>
      <c r="K77" s="18" t="n">
        <v>470.9935239</v>
      </c>
      <c r="L77" s="20" t="n">
        <v>3.56450512</v>
      </c>
      <c r="M77" s="18" t="s">
        <v>481</v>
      </c>
      <c r="N77" s="20" t="s">
        <v>481</v>
      </c>
      <c r="O77" s="18" t="s">
        <v>481</v>
      </c>
      <c r="P77" s="20" t="s">
        <v>481</v>
      </c>
      <c r="Q77" s="18" t="s">
        <v>481</v>
      </c>
      <c r="R77" s="20" t="s">
        <v>481</v>
      </c>
      <c r="S77" s="18" t="s">
        <v>481</v>
      </c>
      <c r="T77" s="20" t="s">
        <v>481</v>
      </c>
      <c r="U77" s="18" t="n">
        <v>359.28464459</v>
      </c>
      <c r="V77" s="20" t="n">
        <v>4.54220909</v>
      </c>
    </row>
    <row r="78" spans="1:22">
      <c r="A78" s="15" t="s">
        <v>553</v>
      </c>
      <c r="B78" s="17" t="n">
        <v>5826</v>
      </c>
      <c r="C78" s="18">
        <f>(0.0/B78*100)</f>
        <v/>
      </c>
      <c r="D78" s="19" t="n">
        <v>5826</v>
      </c>
      <c r="E78" s="18" t="n">
        <v>434.17371601</v>
      </c>
      <c r="F78" s="20" t="n">
        <v>9.335956360000001</v>
      </c>
      <c r="G78" s="18" t="n">
        <v>465.40579394</v>
      </c>
      <c r="H78" s="20" t="n">
        <v>5.51410492</v>
      </c>
      <c r="I78" s="18" t="n">
        <v>491.90730598</v>
      </c>
      <c r="J78" s="20" t="n">
        <v>3.72868241</v>
      </c>
      <c r="K78" s="18" t="n">
        <v>491.76430149</v>
      </c>
      <c r="L78" s="20" t="n">
        <v>4.40096631</v>
      </c>
      <c r="M78" s="18" t="s">
        <v>481</v>
      </c>
      <c r="N78" s="20" t="s">
        <v>481</v>
      </c>
      <c r="O78" s="18" t="s">
        <v>481</v>
      </c>
      <c r="P78" s="20" t="s">
        <v>481</v>
      </c>
      <c r="Q78" s="18" t="n">
        <v>279.6191</v>
      </c>
      <c r="R78" s="20" t="n">
        <v>47.45639091</v>
      </c>
      <c r="S78" s="18" t="n">
        <v>328.70433486</v>
      </c>
      <c r="T78" s="20" t="n">
        <v>42.95985983</v>
      </c>
      <c r="U78" s="18" t="n">
        <v>409.1810739</v>
      </c>
      <c r="V78" s="20" t="n">
        <v>29.73381265</v>
      </c>
    </row>
    <row customHeight="1" ht="25" r="79" spans="1:22">
      <c r="A79" s="15" t="s">
        <v>554</v>
      </c>
      <c r="B79" s="17" t="n">
        <v>1657</v>
      </c>
      <c r="C79" s="18">
        <f>(41.0/B79*100)</f>
        <v/>
      </c>
      <c r="D79" s="19" t="n">
        <v>1616</v>
      </c>
      <c r="E79" s="18" t="n">
        <v>400.91656677</v>
      </c>
      <c r="F79" s="20" t="n">
        <v>12.85243483</v>
      </c>
      <c r="G79" s="18" t="n">
        <v>462.30465144</v>
      </c>
      <c r="H79" s="20" t="n">
        <v>9.717502570000001</v>
      </c>
      <c r="I79" s="18" t="n">
        <v>488.68600419</v>
      </c>
      <c r="J79" s="20" t="n">
        <v>8.11241826</v>
      </c>
      <c r="K79" s="18" t="n">
        <v>493.28272589</v>
      </c>
      <c r="L79" s="20" t="n">
        <v>7.32028124</v>
      </c>
      <c r="M79" s="18" t="s">
        <v>481</v>
      </c>
      <c r="N79" s="20" t="s">
        <v>481</v>
      </c>
      <c r="O79" s="18" t="s">
        <v>481</v>
      </c>
      <c r="P79" s="20" t="s">
        <v>481</v>
      </c>
      <c r="Q79" s="18" t="s">
        <v>481</v>
      </c>
      <c r="R79" s="20" t="s">
        <v>481</v>
      </c>
      <c r="S79" s="18" t="s">
        <v>481</v>
      </c>
      <c r="T79" s="20" t="s">
        <v>481</v>
      </c>
      <c r="U79" s="18" t="n">
        <v>344.86897245</v>
      </c>
      <c r="V79" s="20" t="n">
        <v>18.88310211</v>
      </c>
    </row>
    <row r="80" spans="1:22">
      <c r="A80" s="15" t="s">
        <v>555</v>
      </c>
      <c r="B80" s="17" t="n">
        <v>7841</v>
      </c>
      <c r="C80" s="18">
        <f>(0.0/B80*100)</f>
        <v/>
      </c>
      <c r="D80" s="19" t="n">
        <v>7841</v>
      </c>
      <c r="E80" s="18" t="n">
        <v>381.64608274</v>
      </c>
      <c r="F80" s="20" t="n">
        <v>7.4369721</v>
      </c>
      <c r="G80" s="18" t="n">
        <v>398.91691962</v>
      </c>
      <c r="H80" s="20" t="n">
        <v>5.48437613</v>
      </c>
      <c r="I80" s="18" t="n">
        <v>430.1380463</v>
      </c>
      <c r="J80" s="20" t="n">
        <v>4.81808108</v>
      </c>
      <c r="K80" s="18" t="n">
        <v>434.25409627</v>
      </c>
      <c r="L80" s="20" t="n">
        <v>3.61134417</v>
      </c>
      <c r="M80" s="18" t="s">
        <v>481</v>
      </c>
      <c r="N80" s="20" t="s">
        <v>481</v>
      </c>
      <c r="O80" s="18" t="s">
        <v>481</v>
      </c>
      <c r="P80" s="20" t="s">
        <v>481</v>
      </c>
      <c r="Q80" s="18" t="s">
        <v>481</v>
      </c>
      <c r="R80" s="20" t="s">
        <v>481</v>
      </c>
      <c r="S80" s="18" t="s">
        <v>481</v>
      </c>
      <c r="T80" s="20" t="s">
        <v>481</v>
      </c>
      <c r="U80" s="18" t="n">
        <v>370.59669873</v>
      </c>
      <c r="V80" s="20" t="n">
        <v>36.92450164</v>
      </c>
    </row>
    <row r="81" spans="1:22">
      <c r="A81" s="23" t="s">
        <v>556</v>
      </c>
      <c r="B81" s="17" t="n">
        <v>8861</v>
      </c>
      <c r="C81" s="18">
        <f>(88.0/B81*100)</f>
        <v/>
      </c>
      <c r="D81" s="19" t="n">
        <v>8773</v>
      </c>
      <c r="E81" s="18" t="n">
        <v>336.86136326</v>
      </c>
      <c r="F81" s="20" t="n">
        <v>7.64628493</v>
      </c>
      <c r="G81" s="18" t="n">
        <v>406.16899372</v>
      </c>
      <c r="H81" s="20" t="n">
        <v>4.2353036</v>
      </c>
      <c r="I81" s="18" t="n">
        <v>437.83259125</v>
      </c>
      <c r="J81" s="20" t="n">
        <v>3.45960492</v>
      </c>
      <c r="K81" s="18" t="n">
        <v>447.00678218</v>
      </c>
      <c r="L81" s="20" t="n">
        <v>3.65624</v>
      </c>
      <c r="M81" s="18" t="s">
        <v>481</v>
      </c>
      <c r="N81" s="20" t="s">
        <v>481</v>
      </c>
      <c r="O81" s="18" t="s">
        <v>481</v>
      </c>
      <c r="P81" s="20" t="s">
        <v>481</v>
      </c>
      <c r="Q81" s="18" t="s">
        <v>481</v>
      </c>
      <c r="R81" s="20" t="s">
        <v>481</v>
      </c>
      <c r="S81" s="18" t="s">
        <v>481</v>
      </c>
      <c r="T81" s="20" t="s">
        <v>481</v>
      </c>
      <c r="U81" s="18" t="n">
        <v>350.41058543</v>
      </c>
      <c r="V81" s="20" t="n">
        <v>12.39581051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830</v>
      </c>
    </row>
    <row customHeight="1" ht="30" r="4" spans="1:20">
      <c r="A4" s="6" t="n"/>
      <c r="B4" s="7" t="s">
        <v>462</v>
      </c>
      <c r="C4" s="7" t="s">
        <v>463</v>
      </c>
      <c r="D4" s="8" t="s">
        <v>462</v>
      </c>
      <c r="E4" s="9" t="s">
        <v>831</v>
      </c>
      <c r="F4" s="10" t="n"/>
      <c r="G4" s="9" t="s">
        <v>832</v>
      </c>
      <c r="H4" s="10" t="n"/>
      <c r="I4" s="9" t="s">
        <v>833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470.60144725</v>
      </c>
      <c r="F7" s="20" t="n">
        <v>4.20930953</v>
      </c>
      <c r="G7" s="18" t="n">
        <v>472.32137764</v>
      </c>
      <c r="H7" s="20" t="n">
        <v>3.52205807</v>
      </c>
      <c r="I7" s="18" t="n">
        <v>523.90377348</v>
      </c>
      <c r="J7" s="20" t="n">
        <v>1.94503231</v>
      </c>
      <c r="K7" s="18" t="s">
        <v>481</v>
      </c>
      <c r="L7" s="20" t="s">
        <v>481</v>
      </c>
      <c r="M7" s="18" t="s">
        <v>481</v>
      </c>
      <c r="N7" s="20" t="s">
        <v>481</v>
      </c>
      <c r="O7" s="18" t="s">
        <v>481</v>
      </c>
      <c r="P7" s="20" t="s">
        <v>481</v>
      </c>
      <c r="Q7" s="18" t="s">
        <v>481</v>
      </c>
      <c r="R7" s="20" t="s">
        <v>481</v>
      </c>
      <c r="S7" s="18" t="n">
        <v>444.4905653</v>
      </c>
      <c r="T7" s="20" t="n">
        <v>6.30881684</v>
      </c>
    </row>
    <row r="8" spans="1:20">
      <c r="A8" s="15" t="s">
        <v>483</v>
      </c>
      <c r="B8" s="17" t="n">
        <v>7007</v>
      </c>
      <c r="C8" s="18">
        <f>(145.0/B8*100)</f>
        <v/>
      </c>
      <c r="D8" s="19" t="n">
        <v>6862</v>
      </c>
      <c r="E8" s="18" t="n">
        <v>470.88486148</v>
      </c>
      <c r="F8" s="20" t="n">
        <v>6.42947149</v>
      </c>
      <c r="G8" s="18" t="n">
        <v>468.48051293</v>
      </c>
      <c r="H8" s="20" t="n">
        <v>4.540252</v>
      </c>
      <c r="I8" s="18" t="n">
        <v>502.9877759</v>
      </c>
      <c r="J8" s="20" t="n">
        <v>2.47774059</v>
      </c>
      <c r="K8" s="18" t="s">
        <v>481</v>
      </c>
      <c r="L8" s="20" t="s">
        <v>481</v>
      </c>
      <c r="M8" s="18" t="s">
        <v>481</v>
      </c>
      <c r="N8" s="20" t="s">
        <v>481</v>
      </c>
      <c r="O8" s="18" t="n">
        <v>361.38025951</v>
      </c>
      <c r="P8" s="20" t="n">
        <v>22.72565673</v>
      </c>
      <c r="Q8" s="18" t="s">
        <v>481</v>
      </c>
      <c r="R8" s="20" t="s">
        <v>481</v>
      </c>
      <c r="S8" s="18" t="n">
        <v>381.45374895</v>
      </c>
      <c r="T8" s="20" t="n">
        <v>7.38285982</v>
      </c>
    </row>
    <row r="9" spans="1:20">
      <c r="A9" s="15" t="s">
        <v>484</v>
      </c>
      <c r="B9" s="17" t="n">
        <v>9651</v>
      </c>
      <c r="C9" s="18">
        <f>(270.0/B9*100)</f>
        <v/>
      </c>
      <c r="D9" s="19" t="n">
        <v>9381</v>
      </c>
      <c r="E9" s="18" t="n">
        <v>470.37350152</v>
      </c>
      <c r="F9" s="20" t="n">
        <v>4.60573637</v>
      </c>
      <c r="G9" s="18" t="n">
        <v>494.43348543</v>
      </c>
      <c r="H9" s="20" t="n">
        <v>3.66934796</v>
      </c>
      <c r="I9" s="18" t="n">
        <v>524.66726879</v>
      </c>
      <c r="J9" s="20" t="n">
        <v>2.13319887</v>
      </c>
      <c r="K9" s="18" t="s">
        <v>481</v>
      </c>
      <c r="L9" s="20" t="s">
        <v>481</v>
      </c>
      <c r="M9" s="18" t="s">
        <v>481</v>
      </c>
      <c r="N9" s="20" t="s">
        <v>481</v>
      </c>
      <c r="O9" s="18" t="n">
        <v>347.7815185</v>
      </c>
      <c r="P9" s="20" t="n">
        <v>11.20716786</v>
      </c>
      <c r="Q9" s="18" t="s">
        <v>481</v>
      </c>
      <c r="R9" s="20" t="s">
        <v>481</v>
      </c>
      <c r="S9" s="18" t="n">
        <v>398.49969729</v>
      </c>
      <c r="T9" s="20" t="n">
        <v>5.03119481</v>
      </c>
    </row>
    <row r="10" spans="1:20">
      <c r="A10" s="15" t="s">
        <v>485</v>
      </c>
      <c r="B10" s="17" t="n">
        <v>20058</v>
      </c>
      <c r="C10" s="18">
        <f>(559.0/B10*100)</f>
        <v/>
      </c>
      <c r="D10" s="19" t="n">
        <v>19499</v>
      </c>
      <c r="E10" s="18" t="n">
        <v>501.63560593</v>
      </c>
      <c r="F10" s="20" t="n">
        <v>4.23346142</v>
      </c>
      <c r="G10" s="18" t="n">
        <v>500.19793857</v>
      </c>
      <c r="H10" s="20" t="n">
        <v>4.22582514</v>
      </c>
      <c r="I10" s="18" t="n">
        <v>543.55224021</v>
      </c>
      <c r="J10" s="20" t="n">
        <v>1.95252357</v>
      </c>
      <c r="K10" s="18" t="s">
        <v>481</v>
      </c>
      <c r="L10" s="20" t="s">
        <v>481</v>
      </c>
      <c r="M10" s="18" t="s">
        <v>481</v>
      </c>
      <c r="N10" s="20" t="s">
        <v>481</v>
      </c>
      <c r="O10" s="18" t="s">
        <v>481</v>
      </c>
      <c r="P10" s="20" t="s">
        <v>481</v>
      </c>
      <c r="Q10" s="18" t="s">
        <v>481</v>
      </c>
      <c r="R10" s="20" t="s">
        <v>481</v>
      </c>
      <c r="S10" s="18" t="n">
        <v>428.65679744</v>
      </c>
      <c r="T10" s="20" t="n">
        <v>7.88768815</v>
      </c>
    </row>
    <row r="11" spans="1:20">
      <c r="A11" s="15" t="s">
        <v>486</v>
      </c>
      <c r="B11" s="17" t="n">
        <v>7053</v>
      </c>
      <c r="C11" s="18">
        <f>(172.0/B11*100)</f>
        <v/>
      </c>
      <c r="D11" s="19" t="n">
        <v>6881</v>
      </c>
      <c r="E11" s="18" t="n">
        <v>407.47077999</v>
      </c>
      <c r="F11" s="20" t="n">
        <v>5.49038614</v>
      </c>
      <c r="G11" s="18" t="n">
        <v>442.50968855</v>
      </c>
      <c r="H11" s="20" t="n">
        <v>3.34472193</v>
      </c>
      <c r="I11" s="18" t="n">
        <v>482.90034133</v>
      </c>
      <c r="J11" s="20" t="n">
        <v>2.77336183</v>
      </c>
      <c r="K11" s="18" t="s">
        <v>481</v>
      </c>
      <c r="L11" s="20" t="s">
        <v>481</v>
      </c>
      <c r="M11" s="18" t="s">
        <v>481</v>
      </c>
      <c r="N11" s="20" t="s">
        <v>481</v>
      </c>
      <c r="O11" s="18" t="s">
        <v>481</v>
      </c>
      <c r="P11" s="20" t="s">
        <v>481</v>
      </c>
      <c r="Q11" s="18" t="s">
        <v>481</v>
      </c>
      <c r="R11" s="20" t="s">
        <v>481</v>
      </c>
      <c r="S11" s="18" t="n">
        <v>401.25205154</v>
      </c>
      <c r="T11" s="20" t="n">
        <v>7.54336347</v>
      </c>
    </row>
    <row r="12" spans="1:20">
      <c r="A12" s="15" t="s">
        <v>487</v>
      </c>
      <c r="B12" s="17" t="n">
        <v>6894</v>
      </c>
      <c r="C12" s="18">
        <f>(59.0/B12*100)</f>
        <v/>
      </c>
      <c r="D12" s="19" t="n">
        <v>6835</v>
      </c>
      <c r="E12" s="18" t="n">
        <v>446.09185348</v>
      </c>
      <c r="F12" s="20" t="n">
        <v>5.12564002</v>
      </c>
      <c r="G12" s="18" t="n">
        <v>478.57354729</v>
      </c>
      <c r="H12" s="20" t="n">
        <v>4.23724572</v>
      </c>
      <c r="I12" s="18" t="n">
        <v>506.98352422</v>
      </c>
      <c r="J12" s="20" t="n">
        <v>2.04072395</v>
      </c>
      <c r="K12" s="18" t="s">
        <v>481</v>
      </c>
      <c r="L12" s="20" t="s">
        <v>481</v>
      </c>
      <c r="M12" s="18" t="s">
        <v>481</v>
      </c>
      <c r="N12" s="20" t="s">
        <v>481</v>
      </c>
      <c r="O12" s="18" t="n">
        <v>332.31014509</v>
      </c>
      <c r="P12" s="20" t="n">
        <v>18.34291261</v>
      </c>
      <c r="Q12" s="18" t="s">
        <v>481</v>
      </c>
      <c r="R12" s="20" t="s">
        <v>481</v>
      </c>
      <c r="S12" s="18" t="n">
        <v>380.36406273</v>
      </c>
      <c r="T12" s="20" t="n">
        <v>8.556306040000001</v>
      </c>
    </row>
    <row r="13" spans="1:20">
      <c r="A13" s="15" t="s">
        <v>488</v>
      </c>
      <c r="B13" s="17" t="n">
        <v>7161</v>
      </c>
      <c r="C13" s="18">
        <f>(216.0/B13*100)</f>
        <v/>
      </c>
      <c r="D13" s="19" t="n">
        <v>6945</v>
      </c>
      <c r="E13" s="18" t="n">
        <v>492.70902291</v>
      </c>
      <c r="F13" s="20" t="n">
        <v>4.95739492</v>
      </c>
      <c r="G13" s="18" t="n">
        <v>483.83678931</v>
      </c>
      <c r="H13" s="20" t="n">
        <v>3.66730316</v>
      </c>
      <c r="I13" s="18" t="n">
        <v>520.35063769</v>
      </c>
      <c r="J13" s="20" t="n">
        <v>2.19155304</v>
      </c>
      <c r="K13" s="18" t="s">
        <v>481</v>
      </c>
      <c r="L13" s="20" t="s">
        <v>481</v>
      </c>
      <c r="M13" s="18" t="s">
        <v>481</v>
      </c>
      <c r="N13" s="20" t="s">
        <v>481</v>
      </c>
      <c r="O13" s="18" t="n">
        <v>407.4699787</v>
      </c>
      <c r="P13" s="20" t="n">
        <v>6.79601306</v>
      </c>
      <c r="Q13" s="18" t="s">
        <v>481</v>
      </c>
      <c r="R13" s="20" t="s">
        <v>481</v>
      </c>
      <c r="S13" s="18" t="n">
        <v>385.02340805</v>
      </c>
      <c r="T13" s="20" t="n">
        <v>7.63579506</v>
      </c>
    </row>
    <row r="14" spans="1:20">
      <c r="A14" s="15" t="s">
        <v>489</v>
      </c>
      <c r="B14" s="17" t="n">
        <v>5587</v>
      </c>
      <c r="C14" s="18">
        <f>(83.0/B14*100)</f>
        <v/>
      </c>
      <c r="D14" s="19" t="n">
        <v>5504</v>
      </c>
      <c r="E14" s="18" t="n">
        <v>503.33680424</v>
      </c>
      <c r="F14" s="20" t="n">
        <v>3.42407232</v>
      </c>
      <c r="G14" s="18" t="n">
        <v>510.18607436</v>
      </c>
      <c r="H14" s="20" t="n">
        <v>3.12099004</v>
      </c>
      <c r="I14" s="18" t="n">
        <v>540.04037178</v>
      </c>
      <c r="J14" s="20" t="n">
        <v>2.53666353</v>
      </c>
      <c r="K14" s="18" t="s">
        <v>481</v>
      </c>
      <c r="L14" s="20" t="s">
        <v>481</v>
      </c>
      <c r="M14" s="18" t="s">
        <v>481</v>
      </c>
      <c r="N14" s="20" t="s">
        <v>481</v>
      </c>
      <c r="O14" s="18" t="s">
        <v>481</v>
      </c>
      <c r="P14" s="20" t="s">
        <v>481</v>
      </c>
      <c r="Q14" s="18" t="s">
        <v>481</v>
      </c>
      <c r="R14" s="20" t="s">
        <v>481</v>
      </c>
      <c r="S14" s="18" t="n">
        <v>432.4283303</v>
      </c>
      <c r="T14" s="20" t="n">
        <v>12.79791705</v>
      </c>
    </row>
    <row r="15" spans="1:20">
      <c r="A15" s="15" t="s">
        <v>490</v>
      </c>
      <c r="B15" s="17" t="n">
        <v>5882</v>
      </c>
      <c r="C15" s="18">
        <f>(116.0/B15*100)</f>
        <v/>
      </c>
      <c r="D15" s="19" t="n">
        <v>5766</v>
      </c>
      <c r="E15" s="18" t="n">
        <v>512.99223346</v>
      </c>
      <c r="F15" s="20" t="n">
        <v>5.31636683</v>
      </c>
      <c r="G15" s="18" t="n">
        <v>513.28613832</v>
      </c>
      <c r="H15" s="20" t="n">
        <v>3.91412778</v>
      </c>
      <c r="I15" s="18" t="n">
        <v>542.01570565</v>
      </c>
      <c r="J15" s="20" t="n">
        <v>2.31089203</v>
      </c>
      <c r="K15" s="18" t="s">
        <v>481</v>
      </c>
      <c r="L15" s="20" t="s">
        <v>481</v>
      </c>
      <c r="M15" s="18" t="s">
        <v>481</v>
      </c>
      <c r="N15" s="20" t="s">
        <v>481</v>
      </c>
      <c r="O15" s="18" t="n">
        <v>367.66871077</v>
      </c>
      <c r="P15" s="20" t="n">
        <v>14.82638214</v>
      </c>
      <c r="Q15" s="18" t="s">
        <v>481</v>
      </c>
      <c r="R15" s="20" t="s">
        <v>481</v>
      </c>
      <c r="S15" s="18" t="n">
        <v>412.90037534</v>
      </c>
      <c r="T15" s="20" t="n">
        <v>9.329247369999999</v>
      </c>
    </row>
    <row r="16" spans="1:20">
      <c r="A16" s="15" t="s">
        <v>491</v>
      </c>
      <c r="B16" s="17" t="n">
        <v>6108</v>
      </c>
      <c r="C16" s="18">
        <f>(154.0/B16*100)</f>
        <v/>
      </c>
      <c r="D16" s="19" t="n">
        <v>5954</v>
      </c>
      <c r="E16" s="18" t="n">
        <v>457.30897777</v>
      </c>
      <c r="F16" s="20" t="n">
        <v>5.2377251</v>
      </c>
      <c r="G16" s="18" t="n">
        <v>489.72707176</v>
      </c>
      <c r="H16" s="20" t="n">
        <v>4.3594158</v>
      </c>
      <c r="I16" s="18" t="n">
        <v>528.36078442</v>
      </c>
      <c r="J16" s="20" t="n">
        <v>2.38598248</v>
      </c>
      <c r="K16" s="18" t="s">
        <v>481</v>
      </c>
      <c r="L16" s="20" t="s">
        <v>481</v>
      </c>
      <c r="M16" s="18" t="s">
        <v>481</v>
      </c>
      <c r="N16" s="20" t="s">
        <v>481</v>
      </c>
      <c r="O16" s="18" t="s">
        <v>481</v>
      </c>
      <c r="P16" s="20" t="s">
        <v>481</v>
      </c>
      <c r="Q16" s="18" t="s">
        <v>481</v>
      </c>
      <c r="R16" s="20" t="s">
        <v>481</v>
      </c>
      <c r="S16" s="18" t="n">
        <v>361.58133161</v>
      </c>
      <c r="T16" s="20" t="n">
        <v>8.14650503</v>
      </c>
    </row>
    <row r="17" spans="1:20">
      <c r="A17" s="15" t="s">
        <v>492</v>
      </c>
      <c r="B17" s="17" t="n">
        <v>6504</v>
      </c>
      <c r="C17" s="18">
        <f>(1933.0/B17*100)</f>
        <v/>
      </c>
      <c r="D17" s="19" t="n">
        <v>4571</v>
      </c>
      <c r="E17" s="18" t="n">
        <v>521.11666024</v>
      </c>
      <c r="F17" s="20" t="n">
        <v>5.58565281</v>
      </c>
      <c r="G17" s="18" t="n">
        <v>516.00896382</v>
      </c>
      <c r="H17" s="20" t="n">
        <v>4.61406552</v>
      </c>
      <c r="I17" s="18" t="n">
        <v>534.24850928</v>
      </c>
      <c r="J17" s="20" t="n">
        <v>3.41356231</v>
      </c>
      <c r="K17" s="18" t="s">
        <v>481</v>
      </c>
      <c r="L17" s="20" t="s">
        <v>481</v>
      </c>
      <c r="M17" s="18" t="s">
        <v>481</v>
      </c>
      <c r="N17" s="20" t="s">
        <v>481</v>
      </c>
      <c r="O17" s="18" t="n">
        <v>338.260297</v>
      </c>
      <c r="P17" s="20" t="n">
        <v>14.23011861</v>
      </c>
      <c r="Q17" s="18" t="s">
        <v>481</v>
      </c>
      <c r="R17" s="20" t="s">
        <v>481</v>
      </c>
      <c r="S17" s="18" t="n">
        <v>440.62122642</v>
      </c>
      <c r="T17" s="20" t="n">
        <v>9.6803211</v>
      </c>
    </row>
    <row r="18" spans="1:20">
      <c r="A18" s="15" t="s">
        <v>493</v>
      </c>
      <c r="B18" s="17" t="n">
        <v>5532</v>
      </c>
      <c r="C18" s="18">
        <f>(31.0/B18*100)</f>
        <v/>
      </c>
      <c r="D18" s="19" t="n">
        <v>5501</v>
      </c>
      <c r="E18" s="18" t="n">
        <v>424.29143217</v>
      </c>
      <c r="F18" s="20" t="n">
        <v>6.15629878</v>
      </c>
      <c r="G18" s="18" t="n">
        <v>459.00082532</v>
      </c>
      <c r="H18" s="20" t="n">
        <v>4.67351367</v>
      </c>
      <c r="I18" s="18" t="n">
        <v>500.7040754</v>
      </c>
      <c r="J18" s="20" t="n">
        <v>2.95457202</v>
      </c>
      <c r="K18" s="18" t="s">
        <v>481</v>
      </c>
      <c r="L18" s="20" t="s">
        <v>481</v>
      </c>
      <c r="M18" s="18" t="s">
        <v>481</v>
      </c>
      <c r="N18" s="20" t="s">
        <v>481</v>
      </c>
      <c r="O18" s="18" t="s">
        <v>481</v>
      </c>
      <c r="P18" s="20" t="s">
        <v>481</v>
      </c>
      <c r="Q18" s="18" t="s">
        <v>481</v>
      </c>
      <c r="R18" s="20" t="s">
        <v>481</v>
      </c>
      <c r="S18" s="18" t="n">
        <v>355.60109502</v>
      </c>
      <c r="T18" s="20" t="n">
        <v>9.986328</v>
      </c>
    </row>
    <row r="19" spans="1:20">
      <c r="A19" s="15" t="s">
        <v>494</v>
      </c>
      <c r="B19" s="17" t="n">
        <v>5658</v>
      </c>
      <c r="C19" s="18">
        <f>(346.0/B19*100)</f>
        <v/>
      </c>
      <c r="D19" s="19" t="n">
        <v>5312</v>
      </c>
      <c r="E19" s="18" t="n">
        <v>451.7160925</v>
      </c>
      <c r="F19" s="20" t="n">
        <v>5.3440567</v>
      </c>
      <c r="G19" s="18" t="n">
        <v>444.33436731</v>
      </c>
      <c r="H19" s="20" t="n">
        <v>4.4410384</v>
      </c>
      <c r="I19" s="18" t="n">
        <v>492.80662156</v>
      </c>
      <c r="J19" s="20" t="n">
        <v>2.75000406</v>
      </c>
      <c r="K19" s="18" t="s">
        <v>481</v>
      </c>
      <c r="L19" s="20" t="s">
        <v>481</v>
      </c>
      <c r="M19" s="18" t="s">
        <v>481</v>
      </c>
      <c r="N19" s="20" t="s">
        <v>481</v>
      </c>
      <c r="O19" s="18" t="s">
        <v>481</v>
      </c>
      <c r="P19" s="20" t="s">
        <v>481</v>
      </c>
      <c r="Q19" s="18" t="s">
        <v>481</v>
      </c>
      <c r="R19" s="20" t="s">
        <v>481</v>
      </c>
      <c r="S19" s="18" t="n">
        <v>379.96664969</v>
      </c>
      <c r="T19" s="20" t="n">
        <v>8.343940740000001</v>
      </c>
    </row>
    <row r="20" spans="1:20">
      <c r="A20" s="15" t="s">
        <v>495</v>
      </c>
      <c r="B20" s="17" t="n">
        <v>3371</v>
      </c>
      <c r="C20" s="18">
        <f>(75.0/B20*100)</f>
        <v/>
      </c>
      <c r="D20" s="19" t="n">
        <v>3296</v>
      </c>
      <c r="E20" s="18" t="n">
        <v>463.88112433</v>
      </c>
      <c r="F20" s="20" t="n">
        <v>6.08214314</v>
      </c>
      <c r="G20" s="18" t="n">
        <v>456.55999051</v>
      </c>
      <c r="H20" s="20" t="n">
        <v>3.78871953</v>
      </c>
      <c r="I20" s="18" t="n">
        <v>503.7331698</v>
      </c>
      <c r="J20" s="20" t="n">
        <v>2.26010742</v>
      </c>
      <c r="K20" s="18" t="s">
        <v>481</v>
      </c>
      <c r="L20" s="20" t="s">
        <v>481</v>
      </c>
      <c r="M20" s="18" t="s">
        <v>481</v>
      </c>
      <c r="N20" s="20" t="s">
        <v>481</v>
      </c>
      <c r="O20" s="18" t="s">
        <v>481</v>
      </c>
      <c r="P20" s="20" t="s">
        <v>481</v>
      </c>
      <c r="Q20" s="18" t="s">
        <v>481</v>
      </c>
      <c r="R20" s="20" t="s">
        <v>481</v>
      </c>
      <c r="S20" s="18" t="n">
        <v>386.6892588</v>
      </c>
      <c r="T20" s="20" t="n">
        <v>8.11231182</v>
      </c>
    </row>
    <row r="21" spans="1:20">
      <c r="A21" s="15" t="s">
        <v>496</v>
      </c>
      <c r="B21" s="17" t="n">
        <v>5741</v>
      </c>
      <c r="C21" s="18">
        <f>(58.0/B21*100)</f>
        <v/>
      </c>
      <c r="D21" s="19" t="n">
        <v>5683</v>
      </c>
      <c r="E21" s="18" t="n">
        <v>506.42284265</v>
      </c>
      <c r="F21" s="20" t="n">
        <v>3.84793761</v>
      </c>
      <c r="G21" s="18" t="n">
        <v>502.47406507</v>
      </c>
      <c r="H21" s="20" t="n">
        <v>4.4860902</v>
      </c>
      <c r="I21" s="18" t="n">
        <v>534.0605048</v>
      </c>
      <c r="J21" s="20" t="n">
        <v>2.20150031</v>
      </c>
      <c r="K21" s="18" t="s">
        <v>481</v>
      </c>
      <c r="L21" s="20" t="s">
        <v>481</v>
      </c>
      <c r="M21" s="18" t="s">
        <v>481</v>
      </c>
      <c r="N21" s="20" t="s">
        <v>481</v>
      </c>
      <c r="O21" s="18" t="s">
        <v>481</v>
      </c>
      <c r="P21" s="20" t="s">
        <v>481</v>
      </c>
      <c r="Q21" s="18" t="s">
        <v>481</v>
      </c>
      <c r="R21" s="20" t="s">
        <v>481</v>
      </c>
      <c r="S21" s="18" t="n">
        <v>409.70239653</v>
      </c>
      <c r="T21" s="20" t="n">
        <v>10.14913866</v>
      </c>
    </row>
    <row r="22" spans="1:20">
      <c r="A22" s="15" t="s">
        <v>497</v>
      </c>
      <c r="B22" s="17" t="n">
        <v>6598</v>
      </c>
      <c r="C22" s="18">
        <f>(39.0/B22*100)</f>
        <v/>
      </c>
      <c r="D22" s="19" t="n">
        <v>6559</v>
      </c>
      <c r="E22" s="18" t="n">
        <v>453.25385116</v>
      </c>
      <c r="F22" s="20" t="n">
        <v>5.40371973</v>
      </c>
      <c r="G22" s="18" t="n">
        <v>452.12972014</v>
      </c>
      <c r="H22" s="20" t="n">
        <v>4.88421776</v>
      </c>
      <c r="I22" s="18" t="n">
        <v>516.68486583</v>
      </c>
      <c r="J22" s="20" t="n">
        <v>3.31119569</v>
      </c>
      <c r="K22" s="18" t="s">
        <v>481</v>
      </c>
      <c r="L22" s="20" t="s">
        <v>481</v>
      </c>
      <c r="M22" s="18" t="s">
        <v>481</v>
      </c>
      <c r="N22" s="20" t="s">
        <v>481</v>
      </c>
      <c r="O22" s="18" t="s">
        <v>481</v>
      </c>
      <c r="P22" s="20" t="s">
        <v>481</v>
      </c>
      <c r="Q22" s="18" t="n">
        <v>505.91173597</v>
      </c>
      <c r="R22" s="20" t="n">
        <v>20.16550519</v>
      </c>
      <c r="S22" s="18" t="n">
        <v>358.24598946</v>
      </c>
      <c r="T22" s="20" t="n">
        <v>9.44935154</v>
      </c>
    </row>
    <row r="23" spans="1:20">
      <c r="A23" s="15" t="s">
        <v>498</v>
      </c>
      <c r="B23" s="17" t="n">
        <v>11583</v>
      </c>
      <c r="C23" s="18">
        <f>(268.0/B23*100)</f>
        <v/>
      </c>
      <c r="D23" s="19" t="n">
        <v>11315</v>
      </c>
      <c r="E23" s="18" t="n">
        <v>464.26021448</v>
      </c>
      <c r="F23" s="20" t="n">
        <v>4.21622284</v>
      </c>
      <c r="G23" s="18" t="n">
        <v>455.41603113</v>
      </c>
      <c r="H23" s="20" t="n">
        <v>4.06341785</v>
      </c>
      <c r="I23" s="18" t="n">
        <v>504.80797725</v>
      </c>
      <c r="J23" s="20" t="n">
        <v>2.85303789</v>
      </c>
      <c r="K23" s="18" t="s">
        <v>481</v>
      </c>
      <c r="L23" s="20" t="s">
        <v>481</v>
      </c>
      <c r="M23" s="18" t="s">
        <v>481</v>
      </c>
      <c r="N23" s="20" t="s">
        <v>481</v>
      </c>
      <c r="O23" s="18" t="s">
        <v>481</v>
      </c>
      <c r="P23" s="20" t="s">
        <v>481</v>
      </c>
      <c r="Q23" s="18" t="s">
        <v>481</v>
      </c>
      <c r="R23" s="20" t="s">
        <v>481</v>
      </c>
      <c r="S23" s="18" t="n">
        <v>398.77893206</v>
      </c>
      <c r="T23" s="20" t="n">
        <v>10.10240364</v>
      </c>
    </row>
    <row r="24" spans="1:20">
      <c r="A24" s="15" t="s">
        <v>499</v>
      </c>
      <c r="B24" s="17" t="n">
        <v>6647</v>
      </c>
      <c r="C24" s="18">
        <f>(10.0/B24*100)</f>
        <v/>
      </c>
      <c r="D24" s="19" t="n">
        <v>6637</v>
      </c>
      <c r="E24" s="18" t="n">
        <v>509.3715543</v>
      </c>
      <c r="F24" s="20" t="n">
        <v>4.10636062</v>
      </c>
      <c r="G24" s="18" t="n">
        <v>506.19666072</v>
      </c>
      <c r="H24" s="20" t="n">
        <v>4.03606366</v>
      </c>
      <c r="I24" s="18" t="n">
        <v>530.1147159</v>
      </c>
      <c r="J24" s="20" t="n">
        <v>2.9115274</v>
      </c>
      <c r="K24" s="18" t="s">
        <v>481</v>
      </c>
      <c r="L24" s="20" t="s">
        <v>481</v>
      </c>
      <c r="M24" s="18" t="s">
        <v>481</v>
      </c>
      <c r="N24" s="20" t="s">
        <v>481</v>
      </c>
      <c r="O24" s="18" t="s">
        <v>481</v>
      </c>
      <c r="P24" s="20" t="s">
        <v>481</v>
      </c>
      <c r="Q24" s="18" t="s">
        <v>481</v>
      </c>
      <c r="R24" s="20" t="s">
        <v>481</v>
      </c>
      <c r="S24" s="18" t="n">
        <v>404.53795766</v>
      </c>
      <c r="T24" s="20" t="n">
        <v>13.2148272</v>
      </c>
    </row>
    <row r="25" spans="1:20">
      <c r="A25" s="15" t="s">
        <v>500</v>
      </c>
      <c r="B25" s="17" t="n">
        <v>5581</v>
      </c>
      <c r="C25" s="18">
        <f>(25.0/B25*100)</f>
        <v/>
      </c>
      <c r="D25" s="19" t="n">
        <v>5556</v>
      </c>
      <c r="E25" s="18" t="n">
        <v>494.85171309</v>
      </c>
      <c r="F25" s="20" t="n">
        <v>4.37109151</v>
      </c>
      <c r="G25" s="18" t="n">
        <v>496.35799764</v>
      </c>
      <c r="H25" s="20" t="n">
        <v>5.60812288</v>
      </c>
      <c r="I25" s="18" t="n">
        <v>533.45450623</v>
      </c>
      <c r="J25" s="20" t="n">
        <v>3.53494876</v>
      </c>
      <c r="K25" s="18" t="s">
        <v>481</v>
      </c>
      <c r="L25" s="20" t="s">
        <v>481</v>
      </c>
      <c r="M25" s="18" t="s">
        <v>481</v>
      </c>
      <c r="N25" s="20" t="s">
        <v>481</v>
      </c>
      <c r="O25" s="18" t="s">
        <v>481</v>
      </c>
      <c r="P25" s="20" t="s">
        <v>481</v>
      </c>
      <c r="Q25" s="18" t="s">
        <v>481</v>
      </c>
      <c r="R25" s="20" t="s">
        <v>481</v>
      </c>
      <c r="S25" s="18" t="n">
        <v>390.12626428</v>
      </c>
      <c r="T25" s="20" t="n">
        <v>20.57138498</v>
      </c>
    </row>
    <row r="26" spans="1:20">
      <c r="A26" s="15" t="s">
        <v>501</v>
      </c>
      <c r="B26" s="17" t="n">
        <v>4869</v>
      </c>
      <c r="C26" s="18">
        <f>(75.0/B26*100)</f>
        <v/>
      </c>
      <c r="D26" s="19" t="n">
        <v>4794</v>
      </c>
      <c r="E26" s="18" t="n">
        <v>454.58279666</v>
      </c>
      <c r="F26" s="20" t="n">
        <v>4.62610137</v>
      </c>
      <c r="G26" s="18" t="n">
        <v>469.47753554</v>
      </c>
      <c r="H26" s="20" t="n">
        <v>3.60498728</v>
      </c>
      <c r="I26" s="18" t="n">
        <v>502.72183207</v>
      </c>
      <c r="J26" s="20" t="n">
        <v>1.88530102</v>
      </c>
      <c r="K26" s="18" t="s">
        <v>481</v>
      </c>
      <c r="L26" s="20" t="s">
        <v>481</v>
      </c>
      <c r="M26" s="18" t="s">
        <v>481</v>
      </c>
      <c r="N26" s="20" t="s">
        <v>481</v>
      </c>
      <c r="O26" s="18" t="s">
        <v>481</v>
      </c>
      <c r="P26" s="20" t="s">
        <v>481</v>
      </c>
      <c r="Q26" s="18" t="s">
        <v>481</v>
      </c>
      <c r="R26" s="20" t="s">
        <v>481</v>
      </c>
      <c r="S26" s="18" t="n">
        <v>426.40595164</v>
      </c>
      <c r="T26" s="20" t="n">
        <v>12.42602111</v>
      </c>
    </row>
    <row r="27" spans="1:20">
      <c r="A27" s="15" t="s">
        <v>502</v>
      </c>
      <c r="B27" s="17" t="n">
        <v>5299</v>
      </c>
      <c r="C27" s="18">
        <f>(127.0/B27*100)</f>
        <v/>
      </c>
      <c r="D27" s="19" t="n">
        <v>5172</v>
      </c>
      <c r="E27" s="18" t="n">
        <v>461.99571746</v>
      </c>
      <c r="F27" s="20" t="n">
        <v>4.79273423</v>
      </c>
      <c r="G27" s="18" t="n">
        <v>456.70749558</v>
      </c>
      <c r="H27" s="20" t="n">
        <v>3.78027851</v>
      </c>
      <c r="I27" s="18" t="n">
        <v>509.55350819</v>
      </c>
      <c r="J27" s="20" t="n">
        <v>1.70130023</v>
      </c>
      <c r="K27" s="18" t="s">
        <v>481</v>
      </c>
      <c r="L27" s="20" t="s">
        <v>481</v>
      </c>
      <c r="M27" s="18" t="s">
        <v>481</v>
      </c>
      <c r="N27" s="20" t="s">
        <v>481</v>
      </c>
      <c r="O27" s="18" t="s">
        <v>481</v>
      </c>
      <c r="P27" s="20" t="s">
        <v>481</v>
      </c>
      <c r="Q27" s="18" t="s">
        <v>481</v>
      </c>
      <c r="R27" s="20" t="s">
        <v>481</v>
      </c>
      <c r="S27" s="18" t="n">
        <v>364.88326326</v>
      </c>
      <c r="T27" s="20" t="n">
        <v>5.41179544</v>
      </c>
    </row>
    <row r="28" spans="1:20">
      <c r="A28" s="15" t="s">
        <v>503</v>
      </c>
      <c r="B28" s="17" t="n">
        <v>7568</v>
      </c>
      <c r="C28" s="18">
        <f>(378.0/B28*100)</f>
        <v/>
      </c>
      <c r="D28" s="19" t="n">
        <v>7190</v>
      </c>
      <c r="E28" s="18" t="n">
        <v>383.23993748</v>
      </c>
      <c r="F28" s="20" t="n">
        <v>4.3607652</v>
      </c>
      <c r="G28" s="18" t="n">
        <v>403.3107363</v>
      </c>
      <c r="H28" s="20" t="n">
        <v>3.67499502</v>
      </c>
      <c r="I28" s="18" t="n">
        <v>444.41290333</v>
      </c>
      <c r="J28" s="20" t="n">
        <v>2.49804809</v>
      </c>
      <c r="K28" s="18" t="s">
        <v>481</v>
      </c>
      <c r="L28" s="20" t="s">
        <v>481</v>
      </c>
      <c r="M28" s="18" t="s">
        <v>481</v>
      </c>
      <c r="N28" s="20" t="s">
        <v>481</v>
      </c>
      <c r="O28" s="18" t="s">
        <v>481</v>
      </c>
      <c r="P28" s="20" t="s">
        <v>481</v>
      </c>
      <c r="Q28" s="18" t="s">
        <v>481</v>
      </c>
      <c r="R28" s="20" t="s">
        <v>481</v>
      </c>
      <c r="S28" s="18" t="n">
        <v>372.02747401</v>
      </c>
      <c r="T28" s="20" t="n">
        <v>8.514886779999999</v>
      </c>
    </row>
    <row r="29" spans="1:20">
      <c r="A29" s="15" t="s">
        <v>504</v>
      </c>
      <c r="B29" s="17" t="n">
        <v>5385</v>
      </c>
      <c r="C29" s="18">
        <f>(30.0/B29*100)</f>
        <v/>
      </c>
      <c r="D29" s="19" t="n">
        <v>5355</v>
      </c>
      <c r="E29" s="18" t="n">
        <v>498.66435972</v>
      </c>
      <c r="F29" s="20" t="n">
        <v>3.91887048</v>
      </c>
      <c r="G29" s="18" t="n">
        <v>499.7596133</v>
      </c>
      <c r="H29" s="20" t="n">
        <v>3.34171304</v>
      </c>
      <c r="I29" s="18" t="n">
        <v>530.26890483</v>
      </c>
      <c r="J29" s="20" t="n">
        <v>2.84419131</v>
      </c>
      <c r="K29" s="18" t="s">
        <v>481</v>
      </c>
      <c r="L29" s="20" t="s">
        <v>481</v>
      </c>
      <c r="M29" s="18" t="s">
        <v>481</v>
      </c>
      <c r="N29" s="20" t="s">
        <v>481</v>
      </c>
      <c r="O29" s="18" t="n">
        <v>314.02123871</v>
      </c>
      <c r="P29" s="20" t="n">
        <v>13.26138992</v>
      </c>
      <c r="Q29" s="18" t="s">
        <v>481</v>
      </c>
      <c r="R29" s="20" t="s">
        <v>481</v>
      </c>
      <c r="S29" s="18" t="n">
        <v>397.87542848</v>
      </c>
      <c r="T29" s="20" t="n">
        <v>10.7974138</v>
      </c>
    </row>
    <row r="30" spans="1:20">
      <c r="A30" s="15" t="s">
        <v>505</v>
      </c>
      <c r="B30" s="17" t="n">
        <v>4520</v>
      </c>
      <c r="C30" s="18">
        <f>(208.0/B30*100)</f>
        <v/>
      </c>
      <c r="D30" s="19" t="n">
        <v>4312</v>
      </c>
      <c r="E30" s="18" t="n">
        <v>479.38523344</v>
      </c>
      <c r="F30" s="20" t="n">
        <v>6.63382096</v>
      </c>
      <c r="G30" s="18" t="n">
        <v>474.78289221</v>
      </c>
      <c r="H30" s="20" t="n">
        <v>4.80461997</v>
      </c>
      <c r="I30" s="18" t="n">
        <v>535.66940802</v>
      </c>
      <c r="J30" s="20" t="n">
        <v>2.56276107</v>
      </c>
      <c r="K30" s="18" t="s">
        <v>481</v>
      </c>
      <c r="L30" s="20" t="s">
        <v>481</v>
      </c>
      <c r="M30" s="18" t="s">
        <v>481</v>
      </c>
      <c r="N30" s="20" t="s">
        <v>481</v>
      </c>
      <c r="O30" s="18" t="s">
        <v>481</v>
      </c>
      <c r="P30" s="20" t="s">
        <v>481</v>
      </c>
      <c r="Q30" s="18" t="s">
        <v>481</v>
      </c>
      <c r="R30" s="20" t="s">
        <v>481</v>
      </c>
      <c r="S30" s="18" t="n">
        <v>386.01552152</v>
      </c>
      <c r="T30" s="20" t="n">
        <v>8.364972160000001</v>
      </c>
    </row>
    <row r="31" spans="1:20">
      <c r="A31" s="15" t="s">
        <v>506</v>
      </c>
      <c r="B31" s="17" t="n">
        <v>5456</v>
      </c>
      <c r="C31" s="18">
        <f>(146.0/B31*100)</f>
        <v/>
      </c>
      <c r="D31" s="19" t="n">
        <v>5310</v>
      </c>
      <c r="E31" s="18" t="n">
        <v>501.99866707</v>
      </c>
      <c r="F31" s="20" t="n">
        <v>3.76363454</v>
      </c>
      <c r="G31" s="18" t="n">
        <v>496.11172107</v>
      </c>
      <c r="H31" s="20" t="n">
        <v>3.55363945</v>
      </c>
      <c r="I31" s="18" t="n">
        <v>540.56478965</v>
      </c>
      <c r="J31" s="20" t="n">
        <v>2.80705662</v>
      </c>
      <c r="K31" s="18" t="s">
        <v>481</v>
      </c>
      <c r="L31" s="20" t="s">
        <v>481</v>
      </c>
      <c r="M31" s="18" t="s">
        <v>481</v>
      </c>
      <c r="N31" s="20" t="s">
        <v>481</v>
      </c>
      <c r="O31" s="18" t="s">
        <v>481</v>
      </c>
      <c r="P31" s="20" t="s">
        <v>481</v>
      </c>
      <c r="Q31" s="18" t="s">
        <v>481</v>
      </c>
      <c r="R31" s="20" t="s">
        <v>481</v>
      </c>
      <c r="S31" s="18" t="n">
        <v>403.88444486</v>
      </c>
      <c r="T31" s="20" t="n">
        <v>7.43207611</v>
      </c>
    </row>
    <row r="32" spans="1:20">
      <c r="A32" s="15" t="s">
        <v>507</v>
      </c>
      <c r="B32" s="17" t="n">
        <v>4478</v>
      </c>
      <c r="C32" s="18">
        <f>(6.0/B32*100)</f>
        <v/>
      </c>
      <c r="D32" s="19" t="n">
        <v>4472</v>
      </c>
      <c r="E32" s="18" t="n">
        <v>485.6396239</v>
      </c>
      <c r="F32" s="20" t="n">
        <v>3.9779046</v>
      </c>
      <c r="G32" s="18" t="n">
        <v>496.62299311</v>
      </c>
      <c r="H32" s="20" t="n">
        <v>4.31473532</v>
      </c>
      <c r="I32" s="18" t="n">
        <v>520.3271691800001</v>
      </c>
      <c r="J32" s="20" t="n">
        <v>2.3770424</v>
      </c>
      <c r="K32" s="18" t="s">
        <v>481</v>
      </c>
      <c r="L32" s="20" t="s">
        <v>481</v>
      </c>
      <c r="M32" s="18" t="s">
        <v>481</v>
      </c>
      <c r="N32" s="20" t="s">
        <v>481</v>
      </c>
      <c r="O32" s="18" t="s">
        <v>481</v>
      </c>
      <c r="P32" s="20" t="s">
        <v>481</v>
      </c>
      <c r="Q32" s="18" t="s">
        <v>481</v>
      </c>
      <c r="R32" s="20" t="s">
        <v>481</v>
      </c>
      <c r="S32" s="18" t="n">
        <v>383.56578704</v>
      </c>
      <c r="T32" s="20" t="n">
        <v>17.38167969</v>
      </c>
    </row>
    <row r="33" spans="1:20">
      <c r="A33" s="15" t="s">
        <v>508</v>
      </c>
      <c r="B33" s="17" t="n">
        <v>7325</v>
      </c>
      <c r="C33" s="18">
        <f>(80.0/B33*100)</f>
        <v/>
      </c>
      <c r="D33" s="19" t="n">
        <v>7245</v>
      </c>
      <c r="E33" s="18" t="n">
        <v>482.06643083</v>
      </c>
      <c r="F33" s="20" t="n">
        <v>4.12500112</v>
      </c>
      <c r="G33" s="18" t="n">
        <v>480.43155642</v>
      </c>
      <c r="H33" s="20" t="n">
        <v>4.79093211</v>
      </c>
      <c r="I33" s="18" t="n">
        <v>511.69996481</v>
      </c>
      <c r="J33" s="20" t="n">
        <v>2.60614368</v>
      </c>
      <c r="K33" s="18" t="s">
        <v>481</v>
      </c>
      <c r="L33" s="20" t="s">
        <v>481</v>
      </c>
      <c r="M33" s="18" t="s">
        <v>481</v>
      </c>
      <c r="N33" s="20" t="s">
        <v>481</v>
      </c>
      <c r="O33" s="18" t="s">
        <v>481</v>
      </c>
      <c r="P33" s="20" t="s">
        <v>481</v>
      </c>
      <c r="Q33" s="18" t="s">
        <v>481</v>
      </c>
      <c r="R33" s="20" t="s">
        <v>481</v>
      </c>
      <c r="S33" s="18" t="n">
        <v>406.41800384</v>
      </c>
      <c r="T33" s="20" t="n">
        <v>10.69188927</v>
      </c>
    </row>
    <row r="34" spans="1:20">
      <c r="A34" s="15" t="s">
        <v>509</v>
      </c>
      <c r="B34" s="17" t="n">
        <v>6350</v>
      </c>
      <c r="C34" s="18">
        <f>(95.0/B34*100)</f>
        <v/>
      </c>
      <c r="D34" s="19" t="n">
        <v>6255</v>
      </c>
      <c r="E34" s="18" t="n">
        <v>404.20221395</v>
      </c>
      <c r="F34" s="20" t="n">
        <v>4.0571878</v>
      </c>
      <c r="G34" s="18" t="n">
        <v>441.58442728</v>
      </c>
      <c r="H34" s="20" t="n">
        <v>4.2592819</v>
      </c>
      <c r="I34" s="18" t="n">
        <v>487.33279968</v>
      </c>
      <c r="J34" s="20" t="n">
        <v>2.48892918</v>
      </c>
      <c r="K34" s="18" t="s">
        <v>481</v>
      </c>
      <c r="L34" s="20" t="s">
        <v>481</v>
      </c>
      <c r="M34" s="18" t="s">
        <v>481</v>
      </c>
      <c r="N34" s="20" t="s">
        <v>481</v>
      </c>
      <c r="O34" s="18" t="n">
        <v>263.37193708</v>
      </c>
      <c r="P34" s="20" t="n">
        <v>13.61114927</v>
      </c>
      <c r="Q34" s="18" t="s">
        <v>481</v>
      </c>
      <c r="R34" s="20" t="s">
        <v>481</v>
      </c>
      <c r="S34" s="18" t="n">
        <v>368.90141996</v>
      </c>
      <c r="T34" s="20" t="n">
        <v>8.54712104</v>
      </c>
    </row>
    <row r="35" spans="1:20">
      <c r="A35" s="15" t="s">
        <v>510</v>
      </c>
      <c r="B35" s="17" t="n">
        <v>6406</v>
      </c>
      <c r="C35" s="18">
        <f>(61.0/B35*100)</f>
        <v/>
      </c>
      <c r="D35" s="19" t="n">
        <v>6345</v>
      </c>
      <c r="E35" s="18" t="n">
        <v>502.09562502</v>
      </c>
      <c r="F35" s="20" t="n">
        <v>4.12111885</v>
      </c>
      <c r="G35" s="18" t="n">
        <v>503.61774443</v>
      </c>
      <c r="H35" s="20" t="n">
        <v>3.6962667</v>
      </c>
      <c r="I35" s="18" t="n">
        <v>513.83182268</v>
      </c>
      <c r="J35" s="20" t="n">
        <v>1.66149736</v>
      </c>
      <c r="K35" s="18" t="s">
        <v>481</v>
      </c>
      <c r="L35" s="20" t="s">
        <v>481</v>
      </c>
      <c r="M35" s="18" t="s">
        <v>481</v>
      </c>
      <c r="N35" s="20" t="s">
        <v>481</v>
      </c>
      <c r="O35" s="18" t="n">
        <v>337.32521215</v>
      </c>
      <c r="P35" s="20" t="n">
        <v>11.65794297</v>
      </c>
      <c r="Q35" s="18" t="s">
        <v>481</v>
      </c>
      <c r="R35" s="20" t="s">
        <v>481</v>
      </c>
      <c r="S35" s="18" t="n">
        <v>388.77083516</v>
      </c>
      <c r="T35" s="20" t="n">
        <v>14.26061344</v>
      </c>
    </row>
    <row r="36" spans="1:20">
      <c r="A36" s="15" t="s">
        <v>511</v>
      </c>
      <c r="B36" s="17" t="n">
        <v>6736</v>
      </c>
      <c r="C36" s="18">
        <f>(74.0/B36*100)</f>
        <v/>
      </c>
      <c r="D36" s="19" t="n">
        <v>6662</v>
      </c>
      <c r="E36" s="18" t="n">
        <v>473.84724675</v>
      </c>
      <c r="F36" s="20" t="n">
        <v>4.18624137</v>
      </c>
      <c r="G36" s="18" t="n">
        <v>471.85426871</v>
      </c>
      <c r="H36" s="20" t="n">
        <v>4.0323455</v>
      </c>
      <c r="I36" s="18" t="n">
        <v>513.6694036599999</v>
      </c>
      <c r="J36" s="20" t="n">
        <v>2.09903552</v>
      </c>
      <c r="K36" s="18" t="s">
        <v>481</v>
      </c>
      <c r="L36" s="20" t="s">
        <v>481</v>
      </c>
      <c r="M36" s="18" t="s">
        <v>481</v>
      </c>
      <c r="N36" s="20" t="s">
        <v>481</v>
      </c>
      <c r="O36" s="18" t="s">
        <v>481</v>
      </c>
      <c r="P36" s="20" t="s">
        <v>481</v>
      </c>
      <c r="Q36" s="18" t="s">
        <v>481</v>
      </c>
      <c r="R36" s="20" t="s">
        <v>481</v>
      </c>
      <c r="S36" s="18" t="n">
        <v>391.93665073</v>
      </c>
      <c r="T36" s="20" t="n">
        <v>8.902187270000001</v>
      </c>
    </row>
    <row r="37" spans="1:20">
      <c r="A37" s="15" t="s">
        <v>512</v>
      </c>
      <c r="B37" s="17" t="n">
        <v>5458</v>
      </c>
      <c r="C37" s="18">
        <f>(135.0/B37*100)</f>
        <v/>
      </c>
      <c r="D37" s="19" t="n">
        <v>5323</v>
      </c>
      <c r="E37" s="18" t="n">
        <v>494.02722843</v>
      </c>
      <c r="F37" s="20" t="n">
        <v>4.72235982</v>
      </c>
      <c r="G37" s="18" t="n">
        <v>475.76906006</v>
      </c>
      <c r="H37" s="20" t="n">
        <v>3.96031804</v>
      </c>
      <c r="I37" s="18" t="n">
        <v>530.37757913</v>
      </c>
      <c r="J37" s="20" t="n">
        <v>3.32377021</v>
      </c>
      <c r="K37" s="18" t="s">
        <v>481</v>
      </c>
      <c r="L37" s="20" t="s">
        <v>481</v>
      </c>
      <c r="M37" s="18" t="s">
        <v>481</v>
      </c>
      <c r="N37" s="20" t="s">
        <v>481</v>
      </c>
      <c r="O37" s="18" t="s">
        <v>481</v>
      </c>
      <c r="P37" s="20" t="s">
        <v>481</v>
      </c>
      <c r="Q37" s="18" t="s">
        <v>481</v>
      </c>
      <c r="R37" s="20" t="s">
        <v>481</v>
      </c>
      <c r="S37" s="18" t="n">
        <v>395.44096573</v>
      </c>
      <c r="T37" s="20" t="n">
        <v>7.23991918</v>
      </c>
    </row>
    <row r="38" spans="1:20">
      <c r="A38" s="15" t="s">
        <v>513</v>
      </c>
      <c r="B38" s="17" t="n">
        <v>5860</v>
      </c>
      <c r="C38" s="18">
        <f>(24.0/B38*100)</f>
        <v/>
      </c>
      <c r="D38" s="19" t="n">
        <v>5836</v>
      </c>
      <c r="E38" s="18" t="n">
        <v>470.03578168</v>
      </c>
      <c r="F38" s="20" t="n">
        <v>6.86959705</v>
      </c>
      <c r="G38" s="18" t="n">
        <v>477.44822604</v>
      </c>
      <c r="H38" s="20" t="n">
        <v>4.70925723</v>
      </c>
      <c r="I38" s="18" t="n">
        <v>510.13169723</v>
      </c>
      <c r="J38" s="20" t="n">
        <v>2.81051581</v>
      </c>
      <c r="K38" s="18" t="s">
        <v>481</v>
      </c>
      <c r="L38" s="20" t="s">
        <v>481</v>
      </c>
      <c r="M38" s="18" t="s">
        <v>481</v>
      </c>
      <c r="N38" s="20" t="s">
        <v>481</v>
      </c>
      <c r="O38" s="18" t="s">
        <v>481</v>
      </c>
      <c r="P38" s="20" t="s">
        <v>481</v>
      </c>
      <c r="Q38" s="18" t="s">
        <v>481</v>
      </c>
      <c r="R38" s="20" t="s">
        <v>481</v>
      </c>
      <c r="S38" s="18" t="n">
        <v>439.76752059</v>
      </c>
      <c r="T38" s="20" t="n">
        <v>7.04488734</v>
      </c>
    </row>
    <row r="39" spans="1:20">
      <c r="A39" s="15" t="s">
        <v>514</v>
      </c>
      <c r="B39" s="17" t="n">
        <v>5895</v>
      </c>
      <c r="C39" s="18">
        <f>(33.0/B39*100)</f>
        <v/>
      </c>
      <c r="D39" s="19" t="n">
        <v>5862</v>
      </c>
      <c r="E39" s="18" t="n">
        <v>384.41988847</v>
      </c>
      <c r="F39" s="20" t="n">
        <v>4.17953865</v>
      </c>
      <c r="G39" s="18" t="n">
        <v>385.49922564</v>
      </c>
      <c r="H39" s="20" t="n">
        <v>4.91919998</v>
      </c>
      <c r="I39" s="18" t="n">
        <v>450.24850907</v>
      </c>
      <c r="J39" s="20" t="n">
        <v>3.97039576</v>
      </c>
      <c r="K39" s="18" t="s">
        <v>481</v>
      </c>
      <c r="L39" s="20" t="s">
        <v>481</v>
      </c>
      <c r="M39" s="18" t="s">
        <v>481</v>
      </c>
      <c r="N39" s="20" t="s">
        <v>481</v>
      </c>
      <c r="O39" s="18" t="s">
        <v>481</v>
      </c>
      <c r="P39" s="20" t="s">
        <v>481</v>
      </c>
      <c r="Q39" s="18" t="s">
        <v>481</v>
      </c>
      <c r="R39" s="20" t="s">
        <v>481</v>
      </c>
      <c r="S39" s="18" t="n">
        <v>357.53552615</v>
      </c>
      <c r="T39" s="20" t="n">
        <v>15.07257316</v>
      </c>
    </row>
    <row r="40" spans="1:20">
      <c r="A40" s="15" t="s">
        <v>515</v>
      </c>
      <c r="B40" s="17" t="n">
        <v>14157</v>
      </c>
      <c r="C40" s="18">
        <f>(394.0/B40*100)</f>
        <v/>
      </c>
      <c r="D40" s="19" t="n">
        <v>13763</v>
      </c>
      <c r="E40" s="18" t="n">
        <v>475.08255953</v>
      </c>
      <c r="F40" s="20" t="n">
        <v>4.786709</v>
      </c>
      <c r="G40" s="18" t="n">
        <v>481.92558302</v>
      </c>
      <c r="H40" s="20" t="n">
        <v>4.55293479</v>
      </c>
      <c r="I40" s="18" t="n">
        <v>515.61114319</v>
      </c>
      <c r="J40" s="20" t="n">
        <v>2.62034409</v>
      </c>
      <c r="K40" s="18" t="s">
        <v>481</v>
      </c>
      <c r="L40" s="20" t="s">
        <v>481</v>
      </c>
      <c r="M40" s="18" t="s">
        <v>481</v>
      </c>
      <c r="N40" s="20" t="s">
        <v>481</v>
      </c>
      <c r="O40" s="18" t="s">
        <v>481</v>
      </c>
      <c r="P40" s="20" t="s">
        <v>481</v>
      </c>
      <c r="Q40" s="18" t="s">
        <v>481</v>
      </c>
      <c r="R40" s="20" t="s">
        <v>481</v>
      </c>
      <c r="S40" s="18" t="n">
        <v>389.83352151</v>
      </c>
      <c r="T40" s="20" t="n">
        <v>7.94307367</v>
      </c>
    </row>
    <row r="41" spans="1:20">
      <c r="A41" s="15" t="s">
        <v>516</v>
      </c>
      <c r="B41" s="17" t="n">
        <v>5712</v>
      </c>
      <c r="C41" s="18">
        <f>(56.0/B41*100)</f>
        <v/>
      </c>
      <c r="D41" s="19" t="n">
        <v>5656</v>
      </c>
      <c r="E41" s="18" t="n">
        <v>475.01894894</v>
      </c>
      <c r="F41" s="20" t="n">
        <v>4.755481</v>
      </c>
      <c r="G41" s="18" t="n">
        <v>469.5562904</v>
      </c>
      <c r="H41" s="20" t="n">
        <v>4.78571541</v>
      </c>
      <c r="I41" s="18" t="n">
        <v>523.80543492</v>
      </c>
      <c r="J41" s="20" t="n">
        <v>2.97225802</v>
      </c>
      <c r="K41" s="18" t="s">
        <v>481</v>
      </c>
      <c r="L41" s="20" t="s">
        <v>481</v>
      </c>
      <c r="M41" s="18" t="s">
        <v>481</v>
      </c>
      <c r="N41" s="20" t="s">
        <v>481</v>
      </c>
      <c r="O41" s="18" t="n">
        <v>399.91015703</v>
      </c>
      <c r="P41" s="20" t="n">
        <v>16.72230739</v>
      </c>
      <c r="Q41" s="18" t="s">
        <v>481</v>
      </c>
      <c r="R41" s="20" t="s">
        <v>481</v>
      </c>
      <c r="S41" s="18" t="n">
        <v>389.1837353</v>
      </c>
      <c r="T41" s="20" t="n">
        <v>12.83998702</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349.85925265</v>
      </c>
      <c r="P45" s="20" t="n">
        <v>3.00084387</v>
      </c>
      <c r="Q45" s="18" t="s">
        <v>481</v>
      </c>
      <c r="R45" s="20" t="s">
        <v>481</v>
      </c>
      <c r="S45" s="18" t="s">
        <v>481</v>
      </c>
      <c r="T45" s="20" t="s">
        <v>481</v>
      </c>
    </row>
    <row r="46" spans="1:20">
      <c r="A46" s="15" t="s">
        <v>521</v>
      </c>
      <c r="B46" s="17" t="n">
        <v>23141</v>
      </c>
      <c r="C46" s="18">
        <f>(2165.0/B46*100)</f>
        <v/>
      </c>
      <c r="D46" s="19" t="n">
        <v>20976</v>
      </c>
      <c r="E46" s="18" t="n">
        <v>367.90767879</v>
      </c>
      <c r="F46" s="20" t="n">
        <v>3.97384719</v>
      </c>
      <c r="G46" s="18" t="n">
        <v>400.07382637</v>
      </c>
      <c r="H46" s="20" t="n">
        <v>4.82279516</v>
      </c>
      <c r="I46" s="18" t="n">
        <v>451.12913108</v>
      </c>
      <c r="J46" s="20" t="n">
        <v>3.15160022</v>
      </c>
      <c r="K46" s="18" t="s">
        <v>481</v>
      </c>
      <c r="L46" s="20" t="s">
        <v>481</v>
      </c>
      <c r="M46" s="18" t="s">
        <v>481</v>
      </c>
      <c r="N46" s="20" t="s">
        <v>481</v>
      </c>
      <c r="O46" s="18" t="s">
        <v>481</v>
      </c>
      <c r="P46" s="20" t="s">
        <v>481</v>
      </c>
      <c r="Q46" s="18" t="s">
        <v>481</v>
      </c>
      <c r="R46" s="20" t="s">
        <v>481</v>
      </c>
      <c r="S46" s="18" t="n">
        <v>375.72914599</v>
      </c>
      <c r="T46" s="20" t="n">
        <v>3.57597365</v>
      </c>
    </row>
    <row r="47" spans="1:20">
      <c r="A47" s="15" t="s">
        <v>522</v>
      </c>
      <c r="B47" s="17" t="n">
        <v>5928</v>
      </c>
      <c r="C47" s="18">
        <f>(368.0/B47*100)</f>
        <v/>
      </c>
      <c r="D47" s="19" t="n">
        <v>5560</v>
      </c>
      <c r="E47" s="18" t="n">
        <v>413.57950658</v>
      </c>
      <c r="F47" s="20" t="n">
        <v>5.66563222</v>
      </c>
      <c r="G47" s="18" t="n">
        <v>429.76946964</v>
      </c>
      <c r="H47" s="20" t="n">
        <v>4.97629257</v>
      </c>
      <c r="I47" s="18" t="n">
        <v>485.62338107</v>
      </c>
      <c r="J47" s="20" t="n">
        <v>4.77649661</v>
      </c>
      <c r="K47" s="18" t="s">
        <v>481</v>
      </c>
      <c r="L47" s="20" t="s">
        <v>481</v>
      </c>
      <c r="M47" s="18" t="s">
        <v>481</v>
      </c>
      <c r="N47" s="20" t="s">
        <v>481</v>
      </c>
      <c r="O47" s="18" t="s">
        <v>481</v>
      </c>
      <c r="P47" s="20" t="s">
        <v>481</v>
      </c>
      <c r="Q47" s="18" t="s">
        <v>481</v>
      </c>
      <c r="R47" s="20" t="s">
        <v>481</v>
      </c>
      <c r="S47" s="18" t="n">
        <v>338.25199105</v>
      </c>
      <c r="T47" s="20" t="n">
        <v>6.3540373</v>
      </c>
    </row>
    <row r="48" spans="1:20">
      <c r="A48" s="15" t="s">
        <v>523</v>
      </c>
      <c r="B48" s="17" t="n">
        <v>9841</v>
      </c>
      <c r="C48" s="18">
        <f>(8.0/B48*100)</f>
        <v/>
      </c>
      <c r="D48" s="19" t="n">
        <v>9833</v>
      </c>
      <c r="E48" s="18" t="n">
        <v>496.61003363</v>
      </c>
      <c r="F48" s="20" t="n">
        <v>5.360196</v>
      </c>
      <c r="G48" s="18" t="n">
        <v>474.538736</v>
      </c>
      <c r="H48" s="20" t="n">
        <v>10.16750092</v>
      </c>
      <c r="I48" s="18" t="n">
        <v>495.61920561</v>
      </c>
      <c r="J48" s="20" t="n">
        <v>5.23040553</v>
      </c>
      <c r="K48" s="18" t="s">
        <v>481</v>
      </c>
      <c r="L48" s="20" t="s">
        <v>481</v>
      </c>
      <c r="M48" s="18" t="s">
        <v>481</v>
      </c>
      <c r="N48" s="20" t="s">
        <v>481</v>
      </c>
      <c r="O48" s="18" t="s">
        <v>481</v>
      </c>
      <c r="P48" s="20" t="s">
        <v>481</v>
      </c>
      <c r="Q48" s="18" t="s">
        <v>481</v>
      </c>
      <c r="R48" s="20" t="s">
        <v>481</v>
      </c>
      <c r="S48" s="18" t="n">
        <v>427.10823715</v>
      </c>
      <c r="T48" s="20" t="n">
        <v>25.58495998</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425.30311958</v>
      </c>
      <c r="P49" s="20" t="n">
        <v>3.22111589</v>
      </c>
      <c r="Q49" s="18" t="s">
        <v>481</v>
      </c>
      <c r="R49" s="20" t="s">
        <v>481</v>
      </c>
      <c r="S49" s="18" t="s">
        <v>481</v>
      </c>
      <c r="T49" s="20" t="s">
        <v>481</v>
      </c>
    </row>
    <row r="50" spans="1:20">
      <c r="A50" s="15" t="s">
        <v>525</v>
      </c>
      <c r="B50" s="17" t="n">
        <v>11795</v>
      </c>
      <c r="C50" s="18">
        <f>(353.0/B50*100)</f>
        <v/>
      </c>
      <c r="D50" s="19" t="n">
        <v>11442</v>
      </c>
      <c r="E50" s="18" t="n">
        <v>370.6432092</v>
      </c>
      <c r="F50" s="20" t="n">
        <v>3.71352465</v>
      </c>
      <c r="G50" s="18" t="n">
        <v>422.74507552</v>
      </c>
      <c r="H50" s="20" t="n">
        <v>3.41913786</v>
      </c>
      <c r="I50" s="18" t="n">
        <v>463.91390953</v>
      </c>
      <c r="J50" s="20" t="n">
        <v>2.77624655</v>
      </c>
      <c r="K50" s="18" t="s">
        <v>481</v>
      </c>
      <c r="L50" s="20" t="s">
        <v>481</v>
      </c>
      <c r="M50" s="18" t="s">
        <v>481</v>
      </c>
      <c r="N50" s="20" t="s">
        <v>481</v>
      </c>
      <c r="O50" s="18" t="s">
        <v>481</v>
      </c>
      <c r="P50" s="20" t="s">
        <v>481</v>
      </c>
      <c r="Q50" s="18" t="s">
        <v>481</v>
      </c>
      <c r="R50" s="20" t="s">
        <v>481</v>
      </c>
      <c r="S50" s="18" t="n">
        <v>392.80427381</v>
      </c>
      <c r="T50" s="20" t="n">
        <v>7.86349022</v>
      </c>
    </row>
    <row r="51" spans="1:20">
      <c r="A51" s="15" t="s">
        <v>526</v>
      </c>
      <c r="B51" s="17" t="n">
        <v>6866</v>
      </c>
      <c r="C51" s="18">
        <f>(113.0/B51*100)</f>
        <v/>
      </c>
      <c r="D51" s="19" t="n">
        <v>6753</v>
      </c>
      <c r="E51" s="18" t="n">
        <v>393.32152455</v>
      </c>
      <c r="F51" s="20" t="n">
        <v>4.01416533</v>
      </c>
      <c r="G51" s="18" t="n">
        <v>413.72207655</v>
      </c>
      <c r="H51" s="20" t="n">
        <v>4.59196398</v>
      </c>
      <c r="I51" s="18" t="n">
        <v>445.30315428</v>
      </c>
      <c r="J51" s="20" t="n">
        <v>2.72853181</v>
      </c>
      <c r="K51" s="18" t="s">
        <v>481</v>
      </c>
      <c r="L51" s="20" t="s">
        <v>481</v>
      </c>
      <c r="M51" s="18" t="s">
        <v>481</v>
      </c>
      <c r="N51" s="20" t="s">
        <v>481</v>
      </c>
      <c r="O51" s="18" t="n">
        <v>427.96430568</v>
      </c>
      <c r="P51" s="20" t="n">
        <v>5.20460603</v>
      </c>
      <c r="Q51" s="18" t="s">
        <v>481</v>
      </c>
      <c r="R51" s="20" t="s">
        <v>481</v>
      </c>
      <c r="S51" s="18" t="n">
        <v>394.58445338</v>
      </c>
      <c r="T51" s="20" t="n">
        <v>10.39130482</v>
      </c>
    </row>
    <row r="52" spans="1:20">
      <c r="A52" s="15" t="s">
        <v>527</v>
      </c>
      <c r="B52" s="17" t="n">
        <v>5809</v>
      </c>
      <c r="C52" s="18">
        <f>(110.0/B52*100)</f>
        <v/>
      </c>
      <c r="D52" s="19" t="n">
        <v>5699</v>
      </c>
      <c r="E52" s="18" t="n">
        <v>454.45711445</v>
      </c>
      <c r="F52" s="20" t="n">
        <v>4.96574527</v>
      </c>
      <c r="G52" s="18" t="n">
        <v>457.9993646</v>
      </c>
      <c r="H52" s="20" t="n">
        <v>4.43857305</v>
      </c>
      <c r="I52" s="18" t="n">
        <v>504.13336405</v>
      </c>
      <c r="J52" s="20" t="n">
        <v>2.56410854</v>
      </c>
      <c r="K52" s="18" t="s">
        <v>481</v>
      </c>
      <c r="L52" s="20" t="s">
        <v>481</v>
      </c>
      <c r="M52" s="18" t="s">
        <v>481</v>
      </c>
      <c r="N52" s="20" t="s">
        <v>481</v>
      </c>
      <c r="O52" s="18" t="s">
        <v>481</v>
      </c>
      <c r="P52" s="20" t="s">
        <v>481</v>
      </c>
      <c r="Q52" s="18" t="s">
        <v>481</v>
      </c>
      <c r="R52" s="20" t="s">
        <v>481</v>
      </c>
      <c r="S52" s="18" t="n">
        <v>384.34565578</v>
      </c>
      <c r="T52" s="20" t="n">
        <v>9.977584780000001</v>
      </c>
    </row>
    <row r="53" spans="1:20">
      <c r="A53" s="15" t="s">
        <v>528</v>
      </c>
      <c r="B53" s="17" t="n">
        <v>5571</v>
      </c>
      <c r="C53" s="18">
        <f>(115.0/B53*100)</f>
        <v/>
      </c>
      <c r="D53" s="19" t="n">
        <v>5456</v>
      </c>
      <c r="E53" s="18" t="n">
        <v>413.26431034</v>
      </c>
      <c r="F53" s="20" t="n">
        <v>2.83662563</v>
      </c>
      <c r="G53" s="18" t="n">
        <v>434.82755012</v>
      </c>
      <c r="H53" s="20" t="n">
        <v>2.83463942</v>
      </c>
      <c r="I53" s="18" t="n">
        <v>491.12157421</v>
      </c>
      <c r="J53" s="20" t="n">
        <v>2.95665067</v>
      </c>
      <c r="K53" s="18" t="s">
        <v>481</v>
      </c>
      <c r="L53" s="20" t="s">
        <v>481</v>
      </c>
      <c r="M53" s="18" t="s">
        <v>481</v>
      </c>
      <c r="N53" s="20" t="s">
        <v>481</v>
      </c>
      <c r="O53" s="18" t="s">
        <v>481</v>
      </c>
      <c r="P53" s="20" t="s">
        <v>481</v>
      </c>
      <c r="Q53" s="18" t="s">
        <v>481</v>
      </c>
      <c r="R53" s="20" t="s">
        <v>481</v>
      </c>
      <c r="S53" s="18" t="n">
        <v>339.69522959</v>
      </c>
      <c r="T53" s="20" t="n">
        <v>5.39721056</v>
      </c>
    </row>
    <row r="54" spans="1:20">
      <c r="A54" s="15" t="s">
        <v>529</v>
      </c>
      <c r="B54" s="17" t="n">
        <v>4740</v>
      </c>
      <c r="C54" s="18">
        <f>(455.0/B54*100)</f>
        <v/>
      </c>
      <c r="D54" s="19" t="n">
        <v>4285</v>
      </c>
      <c r="E54" s="18" t="n">
        <v>336.88942157</v>
      </c>
      <c r="F54" s="20" t="n">
        <v>3.23299047</v>
      </c>
      <c r="G54" s="18" t="n">
        <v>362.71811871</v>
      </c>
      <c r="H54" s="20" t="n">
        <v>5.02338595</v>
      </c>
      <c r="I54" s="18" t="n">
        <v>400.78941192</v>
      </c>
      <c r="J54" s="20" t="n">
        <v>4.0625754</v>
      </c>
      <c r="K54" s="18" t="s">
        <v>481</v>
      </c>
      <c r="L54" s="20" t="s">
        <v>481</v>
      </c>
      <c r="M54" s="18" t="s">
        <v>481</v>
      </c>
      <c r="N54" s="20" t="s">
        <v>481</v>
      </c>
      <c r="O54" s="18" t="s">
        <v>481</v>
      </c>
      <c r="P54" s="20" t="s">
        <v>481</v>
      </c>
      <c r="Q54" s="18" t="s">
        <v>481</v>
      </c>
      <c r="R54" s="20" t="s">
        <v>481</v>
      </c>
      <c r="S54" s="18" t="n">
        <v>303.03549915</v>
      </c>
      <c r="T54" s="20" t="n">
        <v>5.82036317</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401.28813522</v>
      </c>
      <c r="P55" s="20" t="n">
        <v>2.95767116</v>
      </c>
      <c r="Q55" s="18" t="s">
        <v>481</v>
      </c>
      <c r="R55" s="20" t="s">
        <v>481</v>
      </c>
      <c r="S55" s="18" t="s">
        <v>481</v>
      </c>
      <c r="T55" s="20" t="s">
        <v>481</v>
      </c>
    </row>
    <row r="56" spans="1:20">
      <c r="A56" s="15" t="s">
        <v>531</v>
      </c>
      <c r="B56" s="17" t="n">
        <v>5359</v>
      </c>
      <c r="C56" s="18">
        <f>(77.0/B56*100)</f>
        <v/>
      </c>
      <c r="D56" s="19" t="n">
        <v>5282</v>
      </c>
      <c r="E56" s="18" t="n">
        <v>509.8569294</v>
      </c>
      <c r="F56" s="20" t="n">
        <v>4.5306024</v>
      </c>
      <c r="G56" s="18" t="n">
        <v>508.13657328</v>
      </c>
      <c r="H56" s="20" t="n">
        <v>3.6875014</v>
      </c>
      <c r="I56" s="18" t="n">
        <v>540.62993282</v>
      </c>
      <c r="J56" s="20" t="n">
        <v>2.84199972</v>
      </c>
      <c r="K56" s="18" t="s">
        <v>481</v>
      </c>
      <c r="L56" s="20" t="s">
        <v>481</v>
      </c>
      <c r="M56" s="18" t="s">
        <v>481</v>
      </c>
      <c r="N56" s="20" t="s">
        <v>481</v>
      </c>
      <c r="O56" s="18" t="s">
        <v>481</v>
      </c>
      <c r="P56" s="20" t="s">
        <v>481</v>
      </c>
      <c r="Q56" s="18" t="s">
        <v>481</v>
      </c>
      <c r="R56" s="20" t="s">
        <v>481</v>
      </c>
      <c r="S56" s="18" t="n">
        <v>418.39941392</v>
      </c>
      <c r="T56" s="20" t="n">
        <v>20.80100266</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397.25949434</v>
      </c>
      <c r="P57" s="20" t="n">
        <v>2.86584073</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408.10219777</v>
      </c>
      <c r="P58" s="20" t="n">
        <v>2.92517356</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347.12590293</v>
      </c>
      <c r="P59" s="20" t="n">
        <v>1.56898215</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346.54897697</v>
      </c>
      <c r="P60" s="20" t="n">
        <v>4.41355694</v>
      </c>
      <c r="Q60" s="18" t="s">
        <v>481</v>
      </c>
      <c r="R60" s="20" t="s">
        <v>481</v>
      </c>
      <c r="S60" s="18" t="s">
        <v>481</v>
      </c>
      <c r="T60" s="20" t="s">
        <v>481</v>
      </c>
    </row>
    <row r="61" spans="1:20">
      <c r="A61" s="15" t="s">
        <v>536</v>
      </c>
      <c r="B61" s="17" t="n">
        <v>6525</v>
      </c>
      <c r="C61" s="18">
        <f>(169.0/B61*100)</f>
        <v/>
      </c>
      <c r="D61" s="19" t="n">
        <v>6356</v>
      </c>
      <c r="E61" s="18" t="n">
        <v>452.21315</v>
      </c>
      <c r="F61" s="20" t="n">
        <v>4.28178622</v>
      </c>
      <c r="G61" s="18" t="n">
        <v>448.41302737</v>
      </c>
      <c r="H61" s="20" t="n">
        <v>3.91687921</v>
      </c>
      <c r="I61" s="18" t="n">
        <v>494.00669325</v>
      </c>
      <c r="J61" s="20" t="n">
        <v>2.54308922</v>
      </c>
      <c r="K61" s="18" t="s">
        <v>481</v>
      </c>
      <c r="L61" s="20" t="s">
        <v>481</v>
      </c>
      <c r="M61" s="18" t="s">
        <v>481</v>
      </c>
      <c r="N61" s="20" t="s">
        <v>481</v>
      </c>
      <c r="O61" s="18" t="s">
        <v>481</v>
      </c>
      <c r="P61" s="20" t="s">
        <v>481</v>
      </c>
      <c r="Q61" s="18" t="s">
        <v>481</v>
      </c>
      <c r="R61" s="20" t="s">
        <v>481</v>
      </c>
      <c r="S61" s="18" t="n">
        <v>361.61145416</v>
      </c>
      <c r="T61" s="20" t="n">
        <v>9.17303772</v>
      </c>
    </row>
    <row r="62" spans="1:20">
      <c r="A62" s="15" t="s">
        <v>537</v>
      </c>
      <c r="B62" s="17" t="n">
        <v>4476</v>
      </c>
      <c r="C62" s="18">
        <f>(3.0/B62*100)</f>
        <v/>
      </c>
      <c r="D62" s="19" t="n">
        <v>4473</v>
      </c>
      <c r="E62" s="18" t="n">
        <v>495.23033012</v>
      </c>
      <c r="F62" s="20" t="n">
        <v>2.75778664</v>
      </c>
      <c r="G62" s="18" t="n">
        <v>490.52257726</v>
      </c>
      <c r="H62" s="20" t="n">
        <v>4.3714334</v>
      </c>
      <c r="I62" s="18" t="n">
        <v>516.94330137</v>
      </c>
      <c r="J62" s="20" t="n">
        <v>1.5644344</v>
      </c>
      <c r="K62" s="18" t="s">
        <v>481</v>
      </c>
      <c r="L62" s="20" t="s">
        <v>481</v>
      </c>
      <c r="M62" s="18" t="s">
        <v>481</v>
      </c>
      <c r="N62" s="20" t="s">
        <v>481</v>
      </c>
      <c r="O62" s="18" t="s">
        <v>481</v>
      </c>
      <c r="P62" s="20" t="s">
        <v>481</v>
      </c>
      <c r="Q62" s="18" t="s">
        <v>481</v>
      </c>
      <c r="R62" s="20" t="s">
        <v>481</v>
      </c>
      <c r="S62" s="18" t="n">
        <v>395.20082667</v>
      </c>
      <c r="T62" s="20" t="n">
        <v>31.66890571</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351.74154869</v>
      </c>
      <c r="P63" s="20" t="n">
        <v>1.40819617</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446.66614265</v>
      </c>
      <c r="P64" s="20" t="n">
        <v>1.7787943</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416.22926213</v>
      </c>
      <c r="P65" s="20" t="n">
        <v>2.51747002</v>
      </c>
      <c r="Q65" s="18" t="s">
        <v>481</v>
      </c>
      <c r="R65" s="20" t="s">
        <v>481</v>
      </c>
      <c r="S65" s="18" t="s">
        <v>481</v>
      </c>
      <c r="T65" s="20" t="s">
        <v>481</v>
      </c>
    </row>
    <row r="66" spans="1:20">
      <c r="A66" s="15" t="s">
        <v>541</v>
      </c>
      <c r="B66" s="17" t="n">
        <v>5665</v>
      </c>
      <c r="C66" s="18">
        <f>(91.0/B66*100)</f>
        <v/>
      </c>
      <c r="D66" s="19" t="n">
        <v>5574</v>
      </c>
      <c r="E66" s="18" t="n">
        <v>401.03986483</v>
      </c>
      <c r="F66" s="20" t="n">
        <v>2.8699</v>
      </c>
      <c r="G66" s="18" t="n">
        <v>422.7229615</v>
      </c>
      <c r="H66" s="20" t="n">
        <v>3.17585543</v>
      </c>
      <c r="I66" s="18" t="n">
        <v>465.86973317</v>
      </c>
      <c r="J66" s="20" t="n">
        <v>2.18327688</v>
      </c>
      <c r="K66" s="18" t="s">
        <v>481</v>
      </c>
      <c r="L66" s="20" t="s">
        <v>481</v>
      </c>
      <c r="M66" s="18" t="s">
        <v>481</v>
      </c>
      <c r="N66" s="20" t="s">
        <v>481</v>
      </c>
      <c r="O66" s="18" t="s">
        <v>481</v>
      </c>
      <c r="P66" s="20" t="s">
        <v>481</v>
      </c>
      <c r="Q66" s="18" t="s">
        <v>481</v>
      </c>
      <c r="R66" s="20" t="s">
        <v>481</v>
      </c>
      <c r="S66" s="18" t="n">
        <v>348.79556662</v>
      </c>
      <c r="T66" s="20" t="n">
        <v>4.24319277</v>
      </c>
    </row>
    <row r="67" spans="1:20">
      <c r="A67" s="15" t="s">
        <v>542</v>
      </c>
      <c r="B67" s="17" t="n">
        <v>6971</v>
      </c>
      <c r="C67" s="18">
        <f>(873.0/B67*100)</f>
        <v/>
      </c>
      <c r="D67" s="19" t="n">
        <v>6098</v>
      </c>
      <c r="E67" s="18" t="n">
        <v>361.98106634</v>
      </c>
      <c r="F67" s="20" t="n">
        <v>3.53441361</v>
      </c>
      <c r="G67" s="18" t="n">
        <v>399.27770879</v>
      </c>
      <c r="H67" s="20" t="n">
        <v>3.63340786</v>
      </c>
      <c r="I67" s="18" t="n">
        <v>434.39566147</v>
      </c>
      <c r="J67" s="20" t="n">
        <v>3.12864056</v>
      </c>
      <c r="K67" s="18" t="s">
        <v>481</v>
      </c>
      <c r="L67" s="20" t="s">
        <v>481</v>
      </c>
      <c r="M67" s="18" t="s">
        <v>481</v>
      </c>
      <c r="N67" s="20" t="s">
        <v>481</v>
      </c>
      <c r="O67" s="18" t="s">
        <v>481</v>
      </c>
      <c r="P67" s="20" t="s">
        <v>481</v>
      </c>
      <c r="Q67" s="18" t="s">
        <v>481</v>
      </c>
      <c r="R67" s="20" t="s">
        <v>481</v>
      </c>
      <c r="S67" s="18" t="n">
        <v>322.74600907</v>
      </c>
      <c r="T67" s="20" t="n">
        <v>9.50976026</v>
      </c>
    </row>
    <row r="68" spans="1:20">
      <c r="A68" s="15" t="s">
        <v>543</v>
      </c>
      <c r="B68" s="17" t="n">
        <v>12083</v>
      </c>
      <c r="C68" s="18">
        <f>(31.0/B68*100)</f>
        <v/>
      </c>
      <c r="D68" s="19" t="n">
        <v>12052</v>
      </c>
      <c r="E68" s="18" t="n">
        <v>383.03523425</v>
      </c>
      <c r="F68" s="20" t="n">
        <v>1.4518839</v>
      </c>
      <c r="G68" s="18" t="n">
        <v>392.04463015</v>
      </c>
      <c r="H68" s="20" t="n">
        <v>3.11121698</v>
      </c>
      <c r="I68" s="18" t="n">
        <v>466.68620807</v>
      </c>
      <c r="J68" s="20" t="n">
        <v>2.23521253</v>
      </c>
      <c r="K68" s="18" t="s">
        <v>481</v>
      </c>
      <c r="L68" s="20" t="s">
        <v>481</v>
      </c>
      <c r="M68" s="18" t="s">
        <v>481</v>
      </c>
      <c r="N68" s="20" t="s">
        <v>481</v>
      </c>
      <c r="O68" s="18" t="s">
        <v>481</v>
      </c>
      <c r="P68" s="20" t="s">
        <v>481</v>
      </c>
      <c r="Q68" s="18" t="s">
        <v>481</v>
      </c>
      <c r="R68" s="20" t="s">
        <v>481</v>
      </c>
      <c r="S68" s="18" t="n">
        <v>311.38050773</v>
      </c>
      <c r="T68" s="20" t="n">
        <v>2.70877075</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433.61659804</v>
      </c>
      <c r="P69" s="20" t="n">
        <v>4.0674456</v>
      </c>
      <c r="Q69" s="18" t="s">
        <v>481</v>
      </c>
      <c r="R69" s="20" t="s">
        <v>481</v>
      </c>
      <c r="S69" s="18" t="s">
        <v>481</v>
      </c>
      <c r="T69" s="20" t="s">
        <v>481</v>
      </c>
    </row>
    <row r="70" spans="1:20">
      <c r="A70" s="15" t="s">
        <v>545</v>
      </c>
      <c r="B70" s="17" t="n">
        <v>6036</v>
      </c>
      <c r="C70" s="18">
        <f>(223.0/B70*100)</f>
        <v/>
      </c>
      <c r="D70" s="19" t="n">
        <v>5813</v>
      </c>
      <c r="E70" s="18" t="n">
        <v>488.7620739</v>
      </c>
      <c r="F70" s="20" t="n">
        <v>3.87836276</v>
      </c>
      <c r="G70" s="18" t="n">
        <v>481.79917005</v>
      </c>
      <c r="H70" s="20" t="n">
        <v>4.00933836</v>
      </c>
      <c r="I70" s="18" t="n">
        <v>512.8807159</v>
      </c>
      <c r="J70" s="20" t="n">
        <v>3.44374182</v>
      </c>
      <c r="K70" s="18" t="s">
        <v>481</v>
      </c>
      <c r="L70" s="20" t="s">
        <v>481</v>
      </c>
      <c r="M70" s="18" t="s">
        <v>481</v>
      </c>
      <c r="N70" s="20" t="s">
        <v>481</v>
      </c>
      <c r="O70" s="18" t="s">
        <v>481</v>
      </c>
      <c r="P70" s="20" t="s">
        <v>481</v>
      </c>
      <c r="Q70" s="18" t="s">
        <v>481</v>
      </c>
      <c r="R70" s="20" t="s">
        <v>481</v>
      </c>
      <c r="S70" s="18" t="n">
        <v>430.29347176</v>
      </c>
      <c r="T70" s="20" t="n">
        <v>12.48662656</v>
      </c>
    </row>
    <row r="71" spans="1:20">
      <c r="A71" s="15" t="s">
        <v>546</v>
      </c>
      <c r="B71" s="17" t="n">
        <v>6115</v>
      </c>
      <c r="C71" s="18">
        <f>(35.0/B71*100)</f>
        <v/>
      </c>
      <c r="D71" s="19" t="n">
        <v>6080</v>
      </c>
      <c r="E71" s="18" t="n">
        <v>498.82541875</v>
      </c>
      <c r="F71" s="20" t="n">
        <v>5.13968803</v>
      </c>
      <c r="G71" s="18" t="n">
        <v>494.83523249</v>
      </c>
      <c r="H71" s="20" t="n">
        <v>3.50233337</v>
      </c>
      <c r="I71" s="18" t="n">
        <v>556.9264613</v>
      </c>
      <c r="J71" s="20" t="n">
        <v>1.77422016</v>
      </c>
      <c r="K71" s="18" t="s">
        <v>481</v>
      </c>
      <c r="L71" s="20" t="s">
        <v>481</v>
      </c>
      <c r="M71" s="18" t="s">
        <v>481</v>
      </c>
      <c r="N71" s="20" t="s">
        <v>481</v>
      </c>
      <c r="O71" s="18" t="s">
        <v>481</v>
      </c>
      <c r="P71" s="20" t="s">
        <v>481</v>
      </c>
      <c r="Q71" s="18" t="s">
        <v>481</v>
      </c>
      <c r="R71" s="20" t="s">
        <v>481</v>
      </c>
      <c r="S71" s="18" t="n">
        <v>414.65652677</v>
      </c>
      <c r="T71" s="20" t="n">
        <v>16.59550176</v>
      </c>
    </row>
    <row r="72" spans="1:20">
      <c r="A72" s="15" t="s">
        <v>547</v>
      </c>
      <c r="B72" s="17" t="n">
        <v>7708</v>
      </c>
      <c r="C72" s="18">
        <f>(5.0/B72*100)</f>
        <v/>
      </c>
      <c r="D72" s="19" t="n">
        <v>7703</v>
      </c>
      <c r="E72" s="18" t="n">
        <v>465.78561695</v>
      </c>
      <c r="F72" s="20" t="n">
        <v>4.76627498</v>
      </c>
      <c r="G72" s="18" t="n">
        <v>479.84593357</v>
      </c>
      <c r="H72" s="20" t="n">
        <v>5.83501489</v>
      </c>
      <c r="I72" s="18" t="n">
        <v>506.15725652</v>
      </c>
      <c r="J72" s="20" t="n">
        <v>2.51051961</v>
      </c>
      <c r="K72" s="18" t="s">
        <v>481</v>
      </c>
      <c r="L72" s="20" t="s">
        <v>481</v>
      </c>
      <c r="M72" s="18" t="s">
        <v>481</v>
      </c>
      <c r="N72" s="20" t="s">
        <v>481</v>
      </c>
      <c r="O72" s="18" t="s">
        <v>481</v>
      </c>
      <c r="P72" s="20" t="s">
        <v>481</v>
      </c>
      <c r="Q72" s="18" t="s">
        <v>481</v>
      </c>
      <c r="R72" s="20" t="s">
        <v>481</v>
      </c>
      <c r="S72" s="18" t="n">
        <v>402.29651157</v>
      </c>
      <c r="T72" s="20" t="n">
        <v>34.2582468</v>
      </c>
    </row>
    <row r="73" spans="1:20">
      <c r="A73" s="15" t="s">
        <v>548</v>
      </c>
      <c r="B73" s="17" t="n">
        <v>8249</v>
      </c>
      <c r="C73" s="18">
        <f>(195.0/B73*100)</f>
        <v/>
      </c>
      <c r="D73" s="19" t="n">
        <v>8054</v>
      </c>
      <c r="E73" s="18" t="n">
        <v>390.85693555</v>
      </c>
      <c r="F73" s="20" t="n">
        <v>3.77598688</v>
      </c>
      <c r="G73" s="18" t="n">
        <v>383.3414179</v>
      </c>
      <c r="H73" s="20" t="n">
        <v>3.66332818</v>
      </c>
      <c r="I73" s="18" t="n">
        <v>440.061516</v>
      </c>
      <c r="J73" s="20" t="n">
        <v>3.81364455</v>
      </c>
      <c r="K73" s="18" t="s">
        <v>481</v>
      </c>
      <c r="L73" s="20" t="s">
        <v>481</v>
      </c>
      <c r="M73" s="18" t="s">
        <v>481</v>
      </c>
      <c r="N73" s="20" t="s">
        <v>481</v>
      </c>
      <c r="O73" s="18" t="s">
        <v>481</v>
      </c>
      <c r="P73" s="20" t="s">
        <v>481</v>
      </c>
      <c r="Q73" s="18" t="s">
        <v>481</v>
      </c>
      <c r="R73" s="20" t="s">
        <v>481</v>
      </c>
      <c r="S73" s="18" t="n">
        <v>348.61077014</v>
      </c>
      <c r="T73" s="20" t="n">
        <v>10.9074375</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427.27325298</v>
      </c>
      <c r="P74" s="20" t="n">
        <v>1.48755563</v>
      </c>
      <c r="Q74" s="18" t="s">
        <v>481</v>
      </c>
      <c r="R74" s="20" t="s">
        <v>481</v>
      </c>
      <c r="S74" s="18" t="s">
        <v>481</v>
      </c>
      <c r="T74" s="20" t="s">
        <v>481</v>
      </c>
    </row>
    <row r="75" spans="1:20">
      <c r="A75" s="15" t="s">
        <v>550</v>
      </c>
      <c r="B75" s="17" t="n">
        <v>5375</v>
      </c>
      <c r="C75" s="18">
        <f>(305.0/B75*100)</f>
        <v/>
      </c>
      <c r="D75" s="19" t="n">
        <v>5070</v>
      </c>
      <c r="E75" s="18" t="n">
        <v>334.06328938</v>
      </c>
      <c r="F75" s="20" t="n">
        <v>4.42695205</v>
      </c>
      <c r="G75" s="18" t="n">
        <v>352.21807008</v>
      </c>
      <c r="H75" s="20" t="n">
        <v>3.71838247</v>
      </c>
      <c r="I75" s="18" t="n">
        <v>396.58770174</v>
      </c>
      <c r="J75" s="20" t="n">
        <v>3.43578395</v>
      </c>
      <c r="K75" s="18" t="s">
        <v>481</v>
      </c>
      <c r="L75" s="20" t="s">
        <v>481</v>
      </c>
      <c r="M75" s="18" t="s">
        <v>481</v>
      </c>
      <c r="N75" s="20" t="s">
        <v>481</v>
      </c>
      <c r="O75" s="18" t="s">
        <v>481</v>
      </c>
      <c r="P75" s="20" t="s">
        <v>481</v>
      </c>
      <c r="Q75" s="18" t="s">
        <v>481</v>
      </c>
      <c r="R75" s="20" t="s">
        <v>481</v>
      </c>
      <c r="S75" s="18" t="n">
        <v>316.23716078</v>
      </c>
      <c r="T75" s="20" t="n">
        <v>5.98607911</v>
      </c>
    </row>
    <row r="76" spans="1:20">
      <c r="A76" s="15" t="s">
        <v>551</v>
      </c>
      <c r="B76" s="17" t="n">
        <v>14167</v>
      </c>
      <c r="C76" s="18">
        <f>(235.0/B76*100)</f>
        <v/>
      </c>
      <c r="D76" s="19" t="n">
        <v>13932</v>
      </c>
      <c r="E76" s="18" t="n">
        <v>413.11096557</v>
      </c>
      <c r="F76" s="20" t="n">
        <v>3.19388622</v>
      </c>
      <c r="G76" s="18" t="n">
        <v>415.39462376</v>
      </c>
      <c r="H76" s="20" t="n">
        <v>3.7831955</v>
      </c>
      <c r="I76" s="18" t="n">
        <v>478.50229802</v>
      </c>
      <c r="J76" s="20" t="n">
        <v>3.28423676</v>
      </c>
      <c r="K76" s="18" t="s">
        <v>481</v>
      </c>
      <c r="L76" s="20" t="s">
        <v>481</v>
      </c>
      <c r="M76" s="18" t="s">
        <v>481</v>
      </c>
      <c r="N76" s="20" t="s">
        <v>481</v>
      </c>
      <c r="O76" s="18" t="s">
        <v>481</v>
      </c>
      <c r="P76" s="20" t="s">
        <v>481</v>
      </c>
      <c r="Q76" s="18" t="s">
        <v>481</v>
      </c>
      <c r="R76" s="20" t="s">
        <v>481</v>
      </c>
      <c r="S76" s="18" t="n">
        <v>334.49066814</v>
      </c>
      <c r="T76" s="20" t="n">
        <v>5.02732141</v>
      </c>
    </row>
    <row r="77" spans="1:20">
      <c r="A77" s="15" t="s">
        <v>552</v>
      </c>
      <c r="B77" s="17" t="n">
        <v>6062</v>
      </c>
      <c r="C77" s="18">
        <f>(341.0/B77*100)</f>
        <v/>
      </c>
      <c r="D77" s="19" t="n">
        <v>5721</v>
      </c>
      <c r="E77" s="18" t="n">
        <v>393.30527181</v>
      </c>
      <c r="F77" s="20" t="n">
        <v>4.03880559</v>
      </c>
      <c r="G77" s="18" t="n">
        <v>433.28097604</v>
      </c>
      <c r="H77" s="20" t="n">
        <v>3.92207091</v>
      </c>
      <c r="I77" s="18" t="n">
        <v>474.33991269</v>
      </c>
      <c r="J77" s="20" t="n">
        <v>2.88578314</v>
      </c>
      <c r="K77" s="18" t="s">
        <v>481</v>
      </c>
      <c r="L77" s="20" t="s">
        <v>481</v>
      </c>
      <c r="M77" s="18" t="s">
        <v>481</v>
      </c>
      <c r="N77" s="20" t="s">
        <v>481</v>
      </c>
      <c r="O77" s="18" t="s">
        <v>481</v>
      </c>
      <c r="P77" s="20" t="s">
        <v>481</v>
      </c>
      <c r="Q77" s="18" t="s">
        <v>481</v>
      </c>
      <c r="R77" s="20" t="s">
        <v>481</v>
      </c>
      <c r="S77" s="18" t="n">
        <v>352.56368089</v>
      </c>
      <c r="T77" s="20" t="n">
        <v>4.59940952</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486.77376404</v>
      </c>
      <c r="P78" s="20" t="n">
        <v>3.73078934</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475.33231053</v>
      </c>
      <c r="P79" s="20" t="n">
        <v>7.19302375</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427.14102033</v>
      </c>
      <c r="P80" s="20" t="n">
        <v>3.42468904</v>
      </c>
      <c r="Q80" s="18" t="s">
        <v>481</v>
      </c>
      <c r="R80" s="20" t="s">
        <v>481</v>
      </c>
      <c r="S80" s="18" t="s">
        <v>481</v>
      </c>
      <c r="T80" s="20" t="s">
        <v>481</v>
      </c>
    </row>
    <row r="81" spans="1:20">
      <c r="A81" s="23" t="s">
        <v>556</v>
      </c>
      <c r="B81" s="17" t="n">
        <v>8861</v>
      </c>
      <c r="C81" s="18">
        <f>(92.0/B81*100)</f>
        <v/>
      </c>
      <c r="D81" s="19" t="n">
        <v>8769</v>
      </c>
      <c r="E81" s="18" t="n">
        <v>421.29577163</v>
      </c>
      <c r="F81" s="20" t="n">
        <v>3.25508969</v>
      </c>
      <c r="G81" s="18" t="n">
        <v>399.09681312</v>
      </c>
      <c r="H81" s="20" t="n">
        <v>3.90907616</v>
      </c>
      <c r="I81" s="18" t="n">
        <v>470.26631498</v>
      </c>
      <c r="J81" s="20" t="n">
        <v>4.10405915</v>
      </c>
      <c r="K81" s="18" t="s">
        <v>481</v>
      </c>
      <c r="L81" s="20" t="s">
        <v>481</v>
      </c>
      <c r="M81" s="18" t="s">
        <v>481</v>
      </c>
      <c r="N81" s="20" t="s">
        <v>481</v>
      </c>
      <c r="O81" s="18" t="s">
        <v>481</v>
      </c>
      <c r="P81" s="20" t="s">
        <v>481</v>
      </c>
      <c r="Q81" s="18" t="s">
        <v>481</v>
      </c>
      <c r="R81" s="20" t="s">
        <v>481</v>
      </c>
      <c r="S81" s="18" t="n">
        <v>334.75096825</v>
      </c>
      <c r="T81" s="20" t="n">
        <v>13.44670788</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834</v>
      </c>
    </row>
    <row customHeight="1" ht="30" r="4" spans="1:20">
      <c r="A4" s="6" t="n"/>
      <c r="B4" s="7" t="s">
        <v>462</v>
      </c>
      <c r="C4" s="7" t="s">
        <v>463</v>
      </c>
      <c r="D4" s="8" t="s">
        <v>462</v>
      </c>
      <c r="E4" s="9" t="s">
        <v>831</v>
      </c>
      <c r="F4" s="10" t="n"/>
      <c r="G4" s="9" t="s">
        <v>832</v>
      </c>
      <c r="H4" s="10" t="n"/>
      <c r="I4" s="9" t="s">
        <v>833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473.78266799</v>
      </c>
      <c r="F7" s="20" t="n">
        <v>4.1018669</v>
      </c>
      <c r="G7" s="18" t="n">
        <v>490.85078664</v>
      </c>
      <c r="H7" s="20" t="n">
        <v>3.37876973</v>
      </c>
      <c r="I7" s="18" t="n">
        <v>522.14786658</v>
      </c>
      <c r="J7" s="20" t="n">
        <v>2.2558716</v>
      </c>
      <c r="K7" s="18" t="s">
        <v>481</v>
      </c>
      <c r="L7" s="20" t="s">
        <v>481</v>
      </c>
      <c r="M7" s="18" t="s">
        <v>481</v>
      </c>
      <c r="N7" s="20" t="s">
        <v>481</v>
      </c>
      <c r="O7" s="18" t="s">
        <v>481</v>
      </c>
      <c r="P7" s="20" t="s">
        <v>481</v>
      </c>
      <c r="Q7" s="18" t="s">
        <v>481</v>
      </c>
      <c r="R7" s="20" t="s">
        <v>481</v>
      </c>
      <c r="S7" s="18" t="n">
        <v>443.43564705</v>
      </c>
      <c r="T7" s="20" t="n">
        <v>6.26586791</v>
      </c>
    </row>
    <row r="8" spans="1:20">
      <c r="A8" s="15" t="s">
        <v>483</v>
      </c>
      <c r="B8" s="17" t="n">
        <v>7007</v>
      </c>
      <c r="C8" s="18">
        <f>(145.0/B8*100)</f>
        <v/>
      </c>
      <c r="D8" s="19" t="n">
        <v>6862</v>
      </c>
      <c r="E8" s="18" t="n">
        <v>449.16723549</v>
      </c>
      <c r="F8" s="20" t="n">
        <v>7.15324863</v>
      </c>
      <c r="G8" s="18" t="n">
        <v>479.59118761</v>
      </c>
      <c r="H8" s="20" t="n">
        <v>3.71489202</v>
      </c>
      <c r="I8" s="18" t="n">
        <v>504.07378431</v>
      </c>
      <c r="J8" s="20" t="n">
        <v>2.82984895</v>
      </c>
      <c r="K8" s="18" t="s">
        <v>481</v>
      </c>
      <c r="L8" s="20" t="s">
        <v>481</v>
      </c>
      <c r="M8" s="18" t="s">
        <v>481</v>
      </c>
      <c r="N8" s="20" t="s">
        <v>481</v>
      </c>
      <c r="O8" s="18" t="n">
        <v>361.38025951</v>
      </c>
      <c r="P8" s="20" t="n">
        <v>22.72565673</v>
      </c>
      <c r="Q8" s="18" t="s">
        <v>481</v>
      </c>
      <c r="R8" s="20" t="s">
        <v>481</v>
      </c>
      <c r="S8" s="18" t="n">
        <v>387.32717755</v>
      </c>
      <c r="T8" s="20" t="n">
        <v>7.32212458</v>
      </c>
    </row>
    <row r="9" spans="1:20">
      <c r="A9" s="15" t="s">
        <v>484</v>
      </c>
      <c r="B9" s="17" t="n">
        <v>9651</v>
      </c>
      <c r="C9" s="18">
        <f>(270.0/B9*100)</f>
        <v/>
      </c>
      <c r="D9" s="19" t="n">
        <v>9381</v>
      </c>
      <c r="E9" s="18" t="n">
        <v>450.35974867</v>
      </c>
      <c r="F9" s="20" t="n">
        <v>5.07126127</v>
      </c>
      <c r="G9" s="18" t="n">
        <v>494.14421128</v>
      </c>
      <c r="H9" s="20" t="n">
        <v>3.00733208</v>
      </c>
      <c r="I9" s="18" t="n">
        <v>528.33876018</v>
      </c>
      <c r="J9" s="20" t="n">
        <v>2.15262114</v>
      </c>
      <c r="K9" s="18" t="s">
        <v>481</v>
      </c>
      <c r="L9" s="20" t="s">
        <v>481</v>
      </c>
      <c r="M9" s="18" t="s">
        <v>481</v>
      </c>
      <c r="N9" s="20" t="s">
        <v>481</v>
      </c>
      <c r="O9" s="18" t="n">
        <v>347.7815185</v>
      </c>
      <c r="P9" s="20" t="n">
        <v>11.20716786</v>
      </c>
      <c r="Q9" s="18" t="s">
        <v>481</v>
      </c>
      <c r="R9" s="20" t="s">
        <v>481</v>
      </c>
      <c r="S9" s="18" t="n">
        <v>402.12867428</v>
      </c>
      <c r="T9" s="20" t="n">
        <v>5.05058784</v>
      </c>
    </row>
    <row r="10" spans="1:20">
      <c r="A10" s="15" t="s">
        <v>485</v>
      </c>
      <c r="B10" s="17" t="n">
        <v>20058</v>
      </c>
      <c r="C10" s="18">
        <f>(559.0/B10*100)</f>
        <v/>
      </c>
      <c r="D10" s="19" t="n">
        <v>19499</v>
      </c>
      <c r="E10" s="18" t="n">
        <v>494.83873066</v>
      </c>
      <c r="F10" s="20" t="n">
        <v>4.01842814</v>
      </c>
      <c r="G10" s="18" t="n">
        <v>511.27806998</v>
      </c>
      <c r="H10" s="20" t="n">
        <v>3.2332019</v>
      </c>
      <c r="I10" s="18" t="n">
        <v>544.3054925</v>
      </c>
      <c r="J10" s="20" t="n">
        <v>2.17218282</v>
      </c>
      <c r="K10" s="18" t="s">
        <v>481</v>
      </c>
      <c r="L10" s="20" t="s">
        <v>481</v>
      </c>
      <c r="M10" s="18" t="s">
        <v>481</v>
      </c>
      <c r="N10" s="20" t="s">
        <v>481</v>
      </c>
      <c r="O10" s="18" t="s">
        <v>481</v>
      </c>
      <c r="P10" s="20" t="s">
        <v>481</v>
      </c>
      <c r="Q10" s="18" t="s">
        <v>481</v>
      </c>
      <c r="R10" s="20" t="s">
        <v>481</v>
      </c>
      <c r="S10" s="18" t="n">
        <v>433.55697382</v>
      </c>
      <c r="T10" s="20" t="n">
        <v>7.77383624</v>
      </c>
    </row>
    <row r="11" spans="1:20">
      <c r="A11" s="15" t="s">
        <v>486</v>
      </c>
      <c r="B11" s="17" t="n">
        <v>7053</v>
      </c>
      <c r="C11" s="18">
        <f>(172.0/B11*100)</f>
        <v/>
      </c>
      <c r="D11" s="19" t="n">
        <v>6881</v>
      </c>
      <c r="E11" s="18" t="n">
        <v>408.48485306</v>
      </c>
      <c r="F11" s="20" t="n">
        <v>5.01732785</v>
      </c>
      <c r="G11" s="18" t="n">
        <v>452.71061923</v>
      </c>
      <c r="H11" s="20" t="n">
        <v>3.58979375</v>
      </c>
      <c r="I11" s="18" t="n">
        <v>483.82531651</v>
      </c>
      <c r="J11" s="20" t="n">
        <v>2.79043163</v>
      </c>
      <c r="K11" s="18" t="s">
        <v>481</v>
      </c>
      <c r="L11" s="20" t="s">
        <v>481</v>
      </c>
      <c r="M11" s="18" t="s">
        <v>481</v>
      </c>
      <c r="N11" s="20" t="s">
        <v>481</v>
      </c>
      <c r="O11" s="18" t="s">
        <v>481</v>
      </c>
      <c r="P11" s="20" t="s">
        <v>481</v>
      </c>
      <c r="Q11" s="18" t="s">
        <v>481</v>
      </c>
      <c r="R11" s="20" t="s">
        <v>481</v>
      </c>
      <c r="S11" s="18" t="n">
        <v>400.16928221</v>
      </c>
      <c r="T11" s="20" t="n">
        <v>7.52546191</v>
      </c>
    </row>
    <row r="12" spans="1:20">
      <c r="A12" s="15" t="s">
        <v>487</v>
      </c>
      <c r="B12" s="17" t="n">
        <v>6894</v>
      </c>
      <c r="C12" s="18">
        <f>(59.0/B12*100)</f>
        <v/>
      </c>
      <c r="D12" s="19" t="n">
        <v>6835</v>
      </c>
      <c r="E12" s="18" t="n">
        <v>442.90184241</v>
      </c>
      <c r="F12" s="20" t="n">
        <v>5.71828438</v>
      </c>
      <c r="G12" s="18" t="n">
        <v>487.59270683</v>
      </c>
      <c r="H12" s="20" t="n">
        <v>3.26404426</v>
      </c>
      <c r="I12" s="18" t="n">
        <v>508.04993732</v>
      </c>
      <c r="J12" s="20" t="n">
        <v>2.32352999</v>
      </c>
      <c r="K12" s="18" t="s">
        <v>481</v>
      </c>
      <c r="L12" s="20" t="s">
        <v>481</v>
      </c>
      <c r="M12" s="18" t="s">
        <v>481</v>
      </c>
      <c r="N12" s="20" t="s">
        <v>481</v>
      </c>
      <c r="O12" s="18" t="n">
        <v>332.31014509</v>
      </c>
      <c r="P12" s="20" t="n">
        <v>18.34291261</v>
      </c>
      <c r="Q12" s="18" t="s">
        <v>481</v>
      </c>
      <c r="R12" s="20" t="s">
        <v>481</v>
      </c>
      <c r="S12" s="18" t="n">
        <v>382.96772048</v>
      </c>
      <c r="T12" s="20" t="n">
        <v>7.83146458</v>
      </c>
    </row>
    <row r="13" spans="1:20">
      <c r="A13" s="15" t="s">
        <v>488</v>
      </c>
      <c r="B13" s="17" t="n">
        <v>7161</v>
      </c>
      <c r="C13" s="18">
        <f>(216.0/B13*100)</f>
        <v/>
      </c>
      <c r="D13" s="19" t="n">
        <v>6945</v>
      </c>
      <c r="E13" s="18" t="n">
        <v>479.85460043</v>
      </c>
      <c r="F13" s="20" t="n">
        <v>5.75471296</v>
      </c>
      <c r="G13" s="18" t="n">
        <v>504.90644848</v>
      </c>
      <c r="H13" s="20" t="n">
        <v>2.65947705</v>
      </c>
      <c r="I13" s="18" t="n">
        <v>517.73509954</v>
      </c>
      <c r="J13" s="20" t="n">
        <v>2.64947636</v>
      </c>
      <c r="K13" s="18" t="s">
        <v>481</v>
      </c>
      <c r="L13" s="20" t="s">
        <v>481</v>
      </c>
      <c r="M13" s="18" t="s">
        <v>481</v>
      </c>
      <c r="N13" s="20" t="s">
        <v>481</v>
      </c>
      <c r="O13" s="18" t="n">
        <v>407.4699787</v>
      </c>
      <c r="P13" s="20" t="n">
        <v>6.79601306</v>
      </c>
      <c r="Q13" s="18" t="s">
        <v>481</v>
      </c>
      <c r="R13" s="20" t="s">
        <v>481</v>
      </c>
      <c r="S13" s="18" t="n">
        <v>392.03099013</v>
      </c>
      <c r="T13" s="20" t="n">
        <v>7.44996297</v>
      </c>
    </row>
    <row r="14" spans="1:20">
      <c r="A14" s="15" t="s">
        <v>489</v>
      </c>
      <c r="B14" s="17" t="n">
        <v>5587</v>
      </c>
      <c r="C14" s="18">
        <f>(83.0/B14*100)</f>
        <v/>
      </c>
      <c r="D14" s="19" t="n">
        <v>5504</v>
      </c>
      <c r="E14" s="18" t="n">
        <v>497.58820425</v>
      </c>
      <c r="F14" s="20" t="n">
        <v>3.30060263</v>
      </c>
      <c r="G14" s="18" t="n">
        <v>523.23881318</v>
      </c>
      <c r="H14" s="20" t="n">
        <v>2.79881788</v>
      </c>
      <c r="I14" s="18" t="n">
        <v>534.95926671</v>
      </c>
      <c r="J14" s="20" t="n">
        <v>2.73326676</v>
      </c>
      <c r="K14" s="18" t="s">
        <v>481</v>
      </c>
      <c r="L14" s="20" t="s">
        <v>481</v>
      </c>
      <c r="M14" s="18" t="s">
        <v>481</v>
      </c>
      <c r="N14" s="20" t="s">
        <v>481</v>
      </c>
      <c r="O14" s="18" t="s">
        <v>481</v>
      </c>
      <c r="P14" s="20" t="s">
        <v>481</v>
      </c>
      <c r="Q14" s="18" t="s">
        <v>481</v>
      </c>
      <c r="R14" s="20" t="s">
        <v>481</v>
      </c>
      <c r="S14" s="18" t="n">
        <v>462.9577955</v>
      </c>
      <c r="T14" s="20" t="n">
        <v>13.23067898</v>
      </c>
    </row>
    <row r="15" spans="1:20">
      <c r="A15" s="15" t="s">
        <v>490</v>
      </c>
      <c r="B15" s="17" t="n">
        <v>5882</v>
      </c>
      <c r="C15" s="18">
        <f>(116.0/B15*100)</f>
        <v/>
      </c>
      <c r="D15" s="19" t="n">
        <v>5766</v>
      </c>
      <c r="E15" s="18" t="n">
        <v>513.72563991</v>
      </c>
      <c r="F15" s="20" t="n">
        <v>4.93584993</v>
      </c>
      <c r="G15" s="18" t="n">
        <v>524.17645648</v>
      </c>
      <c r="H15" s="20" t="n">
        <v>2.84020283</v>
      </c>
      <c r="I15" s="18" t="n">
        <v>546.73069948</v>
      </c>
      <c r="J15" s="20" t="n">
        <v>2.98999796</v>
      </c>
      <c r="K15" s="18" t="s">
        <v>481</v>
      </c>
      <c r="L15" s="20" t="s">
        <v>481</v>
      </c>
      <c r="M15" s="18" t="s">
        <v>481</v>
      </c>
      <c r="N15" s="20" t="s">
        <v>481</v>
      </c>
      <c r="O15" s="18" t="n">
        <v>367.66871077</v>
      </c>
      <c r="P15" s="20" t="n">
        <v>14.82638214</v>
      </c>
      <c r="Q15" s="18" t="s">
        <v>481</v>
      </c>
      <c r="R15" s="20" t="s">
        <v>481</v>
      </c>
      <c r="S15" s="18" t="n">
        <v>421.48849831</v>
      </c>
      <c r="T15" s="20" t="n">
        <v>8.63662051</v>
      </c>
    </row>
    <row r="16" spans="1:20">
      <c r="A16" s="15" t="s">
        <v>491</v>
      </c>
      <c r="B16" s="17" t="n">
        <v>6108</v>
      </c>
      <c r="C16" s="18">
        <f>(154.0/B16*100)</f>
        <v/>
      </c>
      <c r="D16" s="19" t="n">
        <v>5954</v>
      </c>
      <c r="E16" s="18" t="n">
        <v>456.01754717</v>
      </c>
      <c r="F16" s="20" t="n">
        <v>5.8586076</v>
      </c>
      <c r="G16" s="18" t="n">
        <v>497.06170932</v>
      </c>
      <c r="H16" s="20" t="n">
        <v>3.72156079</v>
      </c>
      <c r="I16" s="18" t="n">
        <v>529.34071212</v>
      </c>
      <c r="J16" s="20" t="n">
        <v>2.44357844</v>
      </c>
      <c r="K16" s="18" t="s">
        <v>481</v>
      </c>
      <c r="L16" s="20" t="s">
        <v>481</v>
      </c>
      <c r="M16" s="18" t="s">
        <v>481</v>
      </c>
      <c r="N16" s="20" t="s">
        <v>481</v>
      </c>
      <c r="O16" s="18" t="s">
        <v>481</v>
      </c>
      <c r="P16" s="20" t="s">
        <v>481</v>
      </c>
      <c r="Q16" s="18" t="s">
        <v>481</v>
      </c>
      <c r="R16" s="20" t="s">
        <v>481</v>
      </c>
      <c r="S16" s="18" t="n">
        <v>364.83890061</v>
      </c>
      <c r="T16" s="20" t="n">
        <v>8.190795570000001</v>
      </c>
    </row>
    <row r="17" spans="1:20">
      <c r="A17" s="15" t="s">
        <v>492</v>
      </c>
      <c r="B17" s="17" t="n">
        <v>6504</v>
      </c>
      <c r="C17" s="18">
        <f>(1933.0/B17*100)</f>
        <v/>
      </c>
      <c r="D17" s="19" t="n">
        <v>4571</v>
      </c>
      <c r="E17" s="18" t="n">
        <v>490.86845051</v>
      </c>
      <c r="F17" s="20" t="n">
        <v>6.51282929</v>
      </c>
      <c r="G17" s="18" t="n">
        <v>526.1951775</v>
      </c>
      <c r="H17" s="20" t="n">
        <v>4.22532079</v>
      </c>
      <c r="I17" s="18" t="n">
        <v>534.88847097</v>
      </c>
      <c r="J17" s="20" t="n">
        <v>3.47795221</v>
      </c>
      <c r="K17" s="18" t="s">
        <v>481</v>
      </c>
      <c r="L17" s="20" t="s">
        <v>481</v>
      </c>
      <c r="M17" s="18" t="s">
        <v>481</v>
      </c>
      <c r="N17" s="20" t="s">
        <v>481</v>
      </c>
      <c r="O17" s="18" t="n">
        <v>338.260297</v>
      </c>
      <c r="P17" s="20" t="n">
        <v>14.23011861</v>
      </c>
      <c r="Q17" s="18" t="s">
        <v>481</v>
      </c>
      <c r="R17" s="20" t="s">
        <v>481</v>
      </c>
      <c r="S17" s="18" t="n">
        <v>443.46286125</v>
      </c>
      <c r="T17" s="20" t="n">
        <v>9.7018945</v>
      </c>
    </row>
    <row r="18" spans="1:20">
      <c r="A18" s="15" t="s">
        <v>493</v>
      </c>
      <c r="B18" s="17" t="n">
        <v>5532</v>
      </c>
      <c r="C18" s="18">
        <f>(31.0/B18*100)</f>
        <v/>
      </c>
      <c r="D18" s="19" t="n">
        <v>5501</v>
      </c>
      <c r="E18" s="18" t="n">
        <v>426.21087272</v>
      </c>
      <c r="F18" s="20" t="n">
        <v>5.92089811</v>
      </c>
      <c r="G18" s="18" t="n">
        <v>460.36554361</v>
      </c>
      <c r="H18" s="20" t="n">
        <v>4.56851124</v>
      </c>
      <c r="I18" s="18" t="n">
        <v>497.98696811</v>
      </c>
      <c r="J18" s="20" t="n">
        <v>3.2484318</v>
      </c>
      <c r="K18" s="18" t="s">
        <v>481</v>
      </c>
      <c r="L18" s="20" t="s">
        <v>481</v>
      </c>
      <c r="M18" s="18" t="s">
        <v>481</v>
      </c>
      <c r="N18" s="20" t="s">
        <v>481</v>
      </c>
      <c r="O18" s="18" t="s">
        <v>481</v>
      </c>
      <c r="P18" s="20" t="s">
        <v>481</v>
      </c>
      <c r="Q18" s="18" t="s">
        <v>481</v>
      </c>
      <c r="R18" s="20" t="s">
        <v>481</v>
      </c>
      <c r="S18" s="18" t="n">
        <v>361.23630143</v>
      </c>
      <c r="T18" s="20" t="n">
        <v>9.953630159999999</v>
      </c>
    </row>
    <row r="19" spans="1:20">
      <c r="A19" s="15" t="s">
        <v>494</v>
      </c>
      <c r="B19" s="17" t="n">
        <v>5658</v>
      </c>
      <c r="C19" s="18">
        <f>(346.0/B19*100)</f>
        <v/>
      </c>
      <c r="D19" s="19" t="n">
        <v>5312</v>
      </c>
      <c r="E19" s="18" t="n">
        <v>444.30080903</v>
      </c>
      <c r="F19" s="20" t="n">
        <v>4.97574939</v>
      </c>
      <c r="G19" s="18" t="n">
        <v>465.00602455</v>
      </c>
      <c r="H19" s="20" t="n">
        <v>4.06591961</v>
      </c>
      <c r="I19" s="18" t="n">
        <v>493.98699892</v>
      </c>
      <c r="J19" s="20" t="n">
        <v>2.93214145</v>
      </c>
      <c r="K19" s="18" t="s">
        <v>481</v>
      </c>
      <c r="L19" s="20" t="s">
        <v>481</v>
      </c>
      <c r="M19" s="18" t="s">
        <v>481</v>
      </c>
      <c r="N19" s="20" t="s">
        <v>481</v>
      </c>
      <c r="O19" s="18" t="s">
        <v>481</v>
      </c>
      <c r="P19" s="20" t="s">
        <v>481</v>
      </c>
      <c r="Q19" s="18" t="s">
        <v>481</v>
      </c>
      <c r="R19" s="20" t="s">
        <v>481</v>
      </c>
      <c r="S19" s="18" t="n">
        <v>378.16276178</v>
      </c>
      <c r="T19" s="20" t="n">
        <v>8.01077592</v>
      </c>
    </row>
    <row r="20" spans="1:20">
      <c r="A20" s="15" t="s">
        <v>495</v>
      </c>
      <c r="B20" s="17" t="n">
        <v>3371</v>
      </c>
      <c r="C20" s="18">
        <f>(75.0/B20*100)</f>
        <v/>
      </c>
      <c r="D20" s="19" t="n">
        <v>3296</v>
      </c>
      <c r="E20" s="18" t="n">
        <v>453.24602254</v>
      </c>
      <c r="F20" s="20" t="n">
        <v>6.50309349</v>
      </c>
      <c r="G20" s="18" t="n">
        <v>471.00823785</v>
      </c>
      <c r="H20" s="20" t="n">
        <v>3.19469412</v>
      </c>
      <c r="I20" s="18" t="n">
        <v>505.54574273</v>
      </c>
      <c r="J20" s="20" t="n">
        <v>2.58406897</v>
      </c>
      <c r="K20" s="18" t="s">
        <v>481</v>
      </c>
      <c r="L20" s="20" t="s">
        <v>481</v>
      </c>
      <c r="M20" s="18" t="s">
        <v>481</v>
      </c>
      <c r="N20" s="20" t="s">
        <v>481</v>
      </c>
      <c r="O20" s="18" t="s">
        <v>481</v>
      </c>
      <c r="P20" s="20" t="s">
        <v>481</v>
      </c>
      <c r="Q20" s="18" t="s">
        <v>481</v>
      </c>
      <c r="R20" s="20" t="s">
        <v>481</v>
      </c>
      <c r="S20" s="18" t="n">
        <v>394.23569559</v>
      </c>
      <c r="T20" s="20" t="n">
        <v>8.28380319</v>
      </c>
    </row>
    <row r="21" spans="1:20">
      <c r="A21" s="15" t="s">
        <v>496</v>
      </c>
      <c r="B21" s="17" t="n">
        <v>5741</v>
      </c>
      <c r="C21" s="18">
        <f>(58.0/B21*100)</f>
        <v/>
      </c>
      <c r="D21" s="19" t="n">
        <v>5683</v>
      </c>
      <c r="E21" s="18" t="n">
        <v>502.05674268</v>
      </c>
      <c r="F21" s="20" t="n">
        <v>4.17661241</v>
      </c>
      <c r="G21" s="18" t="n">
        <v>516.58667345</v>
      </c>
      <c r="H21" s="20" t="n">
        <v>3.51700421</v>
      </c>
      <c r="I21" s="18" t="n">
        <v>532.57287835</v>
      </c>
      <c r="J21" s="20" t="n">
        <v>2.3969715</v>
      </c>
      <c r="K21" s="18" t="s">
        <v>481</v>
      </c>
      <c r="L21" s="20" t="s">
        <v>481</v>
      </c>
      <c r="M21" s="18" t="s">
        <v>481</v>
      </c>
      <c r="N21" s="20" t="s">
        <v>481</v>
      </c>
      <c r="O21" s="18" t="s">
        <v>481</v>
      </c>
      <c r="P21" s="20" t="s">
        <v>481</v>
      </c>
      <c r="Q21" s="18" t="s">
        <v>481</v>
      </c>
      <c r="R21" s="20" t="s">
        <v>481</v>
      </c>
      <c r="S21" s="18" t="n">
        <v>423.5793755</v>
      </c>
      <c r="T21" s="20" t="n">
        <v>9.746056790000001</v>
      </c>
    </row>
    <row r="22" spans="1:20">
      <c r="A22" s="15" t="s">
        <v>497</v>
      </c>
      <c r="B22" s="17" t="n">
        <v>6598</v>
      </c>
      <c r="C22" s="18">
        <f>(39.0/B22*100)</f>
        <v/>
      </c>
      <c r="D22" s="19" t="n">
        <v>6559</v>
      </c>
      <c r="E22" s="18" t="n">
        <v>451.18841841</v>
      </c>
      <c r="F22" s="20" t="n">
        <v>5.98198255</v>
      </c>
      <c r="G22" s="18" t="n">
        <v>466.67744147</v>
      </c>
      <c r="H22" s="20" t="n">
        <v>4.50320881</v>
      </c>
      <c r="I22" s="18" t="n">
        <v>518.70454792</v>
      </c>
      <c r="J22" s="20" t="n">
        <v>3.20314936</v>
      </c>
      <c r="K22" s="18" t="s">
        <v>481</v>
      </c>
      <c r="L22" s="20" t="s">
        <v>481</v>
      </c>
      <c r="M22" s="18" t="s">
        <v>481</v>
      </c>
      <c r="N22" s="20" t="s">
        <v>481</v>
      </c>
      <c r="O22" s="18" t="s">
        <v>481</v>
      </c>
      <c r="P22" s="20" t="s">
        <v>481</v>
      </c>
      <c r="Q22" s="18" t="n">
        <v>393.60715362</v>
      </c>
      <c r="R22" s="20" t="n">
        <v>82.25707543999999</v>
      </c>
      <c r="S22" s="18" t="n">
        <v>365.21463477</v>
      </c>
      <c r="T22" s="20" t="n">
        <v>9.11254362</v>
      </c>
    </row>
    <row r="23" spans="1:20">
      <c r="A23" s="15" t="s">
        <v>498</v>
      </c>
      <c r="B23" s="17" t="n">
        <v>11583</v>
      </c>
      <c r="C23" s="18">
        <f>(268.0/B23*100)</f>
        <v/>
      </c>
      <c r="D23" s="19" t="n">
        <v>11315</v>
      </c>
      <c r="E23" s="18" t="n">
        <v>457.16836693</v>
      </c>
      <c r="F23" s="20" t="n">
        <v>4.3579145</v>
      </c>
      <c r="G23" s="18" t="n">
        <v>477.50988633</v>
      </c>
      <c r="H23" s="20" t="n">
        <v>3.30718008</v>
      </c>
      <c r="I23" s="18" t="n">
        <v>504.98626365</v>
      </c>
      <c r="J23" s="20" t="n">
        <v>2.96884071</v>
      </c>
      <c r="K23" s="18" t="s">
        <v>481</v>
      </c>
      <c r="L23" s="20" t="s">
        <v>481</v>
      </c>
      <c r="M23" s="18" t="s">
        <v>481</v>
      </c>
      <c r="N23" s="20" t="s">
        <v>481</v>
      </c>
      <c r="O23" s="18" t="s">
        <v>481</v>
      </c>
      <c r="P23" s="20" t="s">
        <v>481</v>
      </c>
      <c r="Q23" s="18" t="s">
        <v>481</v>
      </c>
      <c r="R23" s="20" t="s">
        <v>481</v>
      </c>
      <c r="S23" s="18" t="n">
        <v>404.76257804</v>
      </c>
      <c r="T23" s="20" t="n">
        <v>9.34596247</v>
      </c>
    </row>
    <row r="24" spans="1:20">
      <c r="A24" s="15" t="s">
        <v>499</v>
      </c>
      <c r="B24" s="17" t="n">
        <v>6647</v>
      </c>
      <c r="C24" s="18">
        <f>(10.0/B24*100)</f>
        <v/>
      </c>
      <c r="D24" s="19" t="n">
        <v>6637</v>
      </c>
      <c r="E24" s="18" t="n">
        <v>493.75539407</v>
      </c>
      <c r="F24" s="20" t="n">
        <v>4.4525841</v>
      </c>
      <c r="G24" s="18" t="n">
        <v>509.89953032</v>
      </c>
      <c r="H24" s="20" t="n">
        <v>4.16522441</v>
      </c>
      <c r="I24" s="18" t="n">
        <v>531.9778248</v>
      </c>
      <c r="J24" s="20" t="n">
        <v>2.96996982</v>
      </c>
      <c r="K24" s="18" t="s">
        <v>481</v>
      </c>
      <c r="L24" s="20" t="s">
        <v>481</v>
      </c>
      <c r="M24" s="18" t="s">
        <v>481</v>
      </c>
      <c r="N24" s="20" t="s">
        <v>481</v>
      </c>
      <c r="O24" s="18" t="s">
        <v>481</v>
      </c>
      <c r="P24" s="20" t="s">
        <v>481</v>
      </c>
      <c r="Q24" s="18" t="s">
        <v>481</v>
      </c>
      <c r="R24" s="20" t="s">
        <v>481</v>
      </c>
      <c r="S24" s="18" t="n">
        <v>404.53507637</v>
      </c>
      <c r="T24" s="20" t="n">
        <v>13.24646177</v>
      </c>
    </row>
    <row r="25" spans="1:20">
      <c r="A25" s="15" t="s">
        <v>500</v>
      </c>
      <c r="B25" s="17" t="n">
        <v>5581</v>
      </c>
      <c r="C25" s="18">
        <f>(25.0/B25*100)</f>
        <v/>
      </c>
      <c r="D25" s="19" t="n">
        <v>5556</v>
      </c>
      <c r="E25" s="18" t="n">
        <v>494.56113055</v>
      </c>
      <c r="F25" s="20" t="n">
        <v>3.98900227</v>
      </c>
      <c r="G25" s="18" t="n">
        <v>509.48817872</v>
      </c>
      <c r="H25" s="20" t="n">
        <v>4.88998939</v>
      </c>
      <c r="I25" s="18" t="n">
        <v>531.1645631</v>
      </c>
      <c r="J25" s="20" t="n">
        <v>3.55875738</v>
      </c>
      <c r="K25" s="18" t="s">
        <v>481</v>
      </c>
      <c r="L25" s="20" t="s">
        <v>481</v>
      </c>
      <c r="M25" s="18" t="s">
        <v>481</v>
      </c>
      <c r="N25" s="20" t="s">
        <v>481</v>
      </c>
      <c r="O25" s="18" t="s">
        <v>481</v>
      </c>
      <c r="P25" s="20" t="s">
        <v>481</v>
      </c>
      <c r="Q25" s="18" t="s">
        <v>481</v>
      </c>
      <c r="R25" s="20" t="s">
        <v>481</v>
      </c>
      <c r="S25" s="18" t="n">
        <v>405.95112248</v>
      </c>
      <c r="T25" s="20" t="n">
        <v>20.08872774</v>
      </c>
    </row>
    <row r="26" spans="1:20">
      <c r="A26" s="15" t="s">
        <v>501</v>
      </c>
      <c r="B26" s="17" t="n">
        <v>4869</v>
      </c>
      <c r="C26" s="18">
        <f>(75.0/B26*100)</f>
        <v/>
      </c>
      <c r="D26" s="19" t="n">
        <v>4794</v>
      </c>
      <c r="E26" s="18" t="n">
        <v>454.62600464</v>
      </c>
      <c r="F26" s="20" t="n">
        <v>4.00799453</v>
      </c>
      <c r="G26" s="18" t="n">
        <v>478.02109049</v>
      </c>
      <c r="H26" s="20" t="n">
        <v>3.14568715</v>
      </c>
      <c r="I26" s="18" t="n">
        <v>503.92333348</v>
      </c>
      <c r="J26" s="20" t="n">
        <v>2.35652437</v>
      </c>
      <c r="K26" s="18" t="s">
        <v>481</v>
      </c>
      <c r="L26" s="20" t="s">
        <v>481</v>
      </c>
      <c r="M26" s="18" t="s">
        <v>481</v>
      </c>
      <c r="N26" s="20" t="s">
        <v>481</v>
      </c>
      <c r="O26" s="18" t="s">
        <v>481</v>
      </c>
      <c r="P26" s="20" t="s">
        <v>481</v>
      </c>
      <c r="Q26" s="18" t="s">
        <v>481</v>
      </c>
      <c r="R26" s="20" t="s">
        <v>481</v>
      </c>
      <c r="S26" s="18" t="n">
        <v>439.76383479</v>
      </c>
      <c r="T26" s="20" t="n">
        <v>11.49336383</v>
      </c>
    </row>
    <row r="27" spans="1:20">
      <c r="A27" s="15" t="s">
        <v>502</v>
      </c>
      <c r="B27" s="17" t="n">
        <v>5299</v>
      </c>
      <c r="C27" s="18">
        <f>(127.0/B27*100)</f>
        <v/>
      </c>
      <c r="D27" s="19" t="n">
        <v>5172</v>
      </c>
      <c r="E27" s="18" t="n">
        <v>438.4176168</v>
      </c>
      <c r="F27" s="20" t="n">
        <v>5.36633498</v>
      </c>
      <c r="G27" s="18" t="n">
        <v>467.1654917</v>
      </c>
      <c r="H27" s="20" t="n">
        <v>3.13155642</v>
      </c>
      <c r="I27" s="18" t="n">
        <v>510.67788479</v>
      </c>
      <c r="J27" s="20" t="n">
        <v>1.75724063</v>
      </c>
      <c r="K27" s="18" t="s">
        <v>481</v>
      </c>
      <c r="L27" s="20" t="s">
        <v>481</v>
      </c>
      <c r="M27" s="18" t="s">
        <v>481</v>
      </c>
      <c r="N27" s="20" t="s">
        <v>481</v>
      </c>
      <c r="O27" s="18" t="s">
        <v>481</v>
      </c>
      <c r="P27" s="20" t="s">
        <v>481</v>
      </c>
      <c r="Q27" s="18" t="s">
        <v>481</v>
      </c>
      <c r="R27" s="20" t="s">
        <v>481</v>
      </c>
      <c r="S27" s="18" t="n">
        <v>368.09687332</v>
      </c>
      <c r="T27" s="20" t="n">
        <v>5.27051761</v>
      </c>
    </row>
    <row r="28" spans="1:20">
      <c r="A28" s="15" t="s">
        <v>503</v>
      </c>
      <c r="B28" s="17" t="n">
        <v>7568</v>
      </c>
      <c r="C28" s="18">
        <f>(378.0/B28*100)</f>
        <v/>
      </c>
      <c r="D28" s="19" t="n">
        <v>7190</v>
      </c>
      <c r="E28" s="18" t="n">
        <v>385.77694248</v>
      </c>
      <c r="F28" s="20" t="n">
        <v>4.33906251</v>
      </c>
      <c r="G28" s="18" t="n">
        <v>413.89256601</v>
      </c>
      <c r="H28" s="20" t="n">
        <v>3.88185984</v>
      </c>
      <c r="I28" s="18" t="n">
        <v>442.6880005</v>
      </c>
      <c r="J28" s="20" t="n">
        <v>2.46715073</v>
      </c>
      <c r="K28" s="18" t="s">
        <v>481</v>
      </c>
      <c r="L28" s="20" t="s">
        <v>481</v>
      </c>
      <c r="M28" s="18" t="s">
        <v>481</v>
      </c>
      <c r="N28" s="20" t="s">
        <v>481</v>
      </c>
      <c r="O28" s="18" t="s">
        <v>481</v>
      </c>
      <c r="P28" s="20" t="s">
        <v>481</v>
      </c>
      <c r="Q28" s="18" t="s">
        <v>481</v>
      </c>
      <c r="R28" s="20" t="s">
        <v>481</v>
      </c>
      <c r="S28" s="18" t="n">
        <v>374.32789054</v>
      </c>
      <c r="T28" s="20" t="n">
        <v>8.122372800000001</v>
      </c>
    </row>
    <row r="29" spans="1:20">
      <c r="A29" s="15" t="s">
        <v>504</v>
      </c>
      <c r="B29" s="17" t="n">
        <v>5385</v>
      </c>
      <c r="C29" s="18">
        <f>(30.0/B29*100)</f>
        <v/>
      </c>
      <c r="D29" s="19" t="n">
        <v>5355</v>
      </c>
      <c r="E29" s="18" t="n">
        <v>478.37052406</v>
      </c>
      <c r="F29" s="20" t="n">
        <v>4.12121271</v>
      </c>
      <c r="G29" s="18" t="n">
        <v>514.09338829</v>
      </c>
      <c r="H29" s="20" t="n">
        <v>3.54151537</v>
      </c>
      <c r="I29" s="18" t="n">
        <v>526.45202961</v>
      </c>
      <c r="J29" s="20" t="n">
        <v>2.89115937</v>
      </c>
      <c r="K29" s="18" t="s">
        <v>481</v>
      </c>
      <c r="L29" s="20" t="s">
        <v>481</v>
      </c>
      <c r="M29" s="18" t="s">
        <v>481</v>
      </c>
      <c r="N29" s="20" t="s">
        <v>481</v>
      </c>
      <c r="O29" s="18" t="n">
        <v>314.02123871</v>
      </c>
      <c r="P29" s="20" t="n">
        <v>13.26138992</v>
      </c>
      <c r="Q29" s="18" t="s">
        <v>481</v>
      </c>
      <c r="R29" s="20" t="s">
        <v>481</v>
      </c>
      <c r="S29" s="18" t="n">
        <v>399.53547027</v>
      </c>
      <c r="T29" s="20" t="n">
        <v>10.68430138</v>
      </c>
    </row>
    <row r="30" spans="1:20">
      <c r="A30" s="15" t="s">
        <v>505</v>
      </c>
      <c r="B30" s="17" t="n">
        <v>4520</v>
      </c>
      <c r="C30" s="18">
        <f>(208.0/B30*100)</f>
        <v/>
      </c>
      <c r="D30" s="19" t="n">
        <v>4312</v>
      </c>
      <c r="E30" s="18" t="n">
        <v>481.94197305</v>
      </c>
      <c r="F30" s="20" t="n">
        <v>6.79111828</v>
      </c>
      <c r="G30" s="18" t="n">
        <v>492.91581366</v>
      </c>
      <c r="H30" s="20" t="n">
        <v>4.62548422</v>
      </c>
      <c r="I30" s="18" t="n">
        <v>535.74377204</v>
      </c>
      <c r="J30" s="20" t="n">
        <v>2.65574319</v>
      </c>
      <c r="K30" s="18" t="s">
        <v>481</v>
      </c>
      <c r="L30" s="20" t="s">
        <v>481</v>
      </c>
      <c r="M30" s="18" t="s">
        <v>481</v>
      </c>
      <c r="N30" s="20" t="s">
        <v>481</v>
      </c>
      <c r="O30" s="18" t="s">
        <v>481</v>
      </c>
      <c r="P30" s="20" t="s">
        <v>481</v>
      </c>
      <c r="Q30" s="18" t="s">
        <v>481</v>
      </c>
      <c r="R30" s="20" t="s">
        <v>481</v>
      </c>
      <c r="S30" s="18" t="n">
        <v>391.03312991</v>
      </c>
      <c r="T30" s="20" t="n">
        <v>7.8963332</v>
      </c>
    </row>
    <row r="31" spans="1:20">
      <c r="A31" s="15" t="s">
        <v>506</v>
      </c>
      <c r="B31" s="17" t="n">
        <v>5456</v>
      </c>
      <c r="C31" s="18">
        <f>(146.0/B31*100)</f>
        <v/>
      </c>
      <c r="D31" s="19" t="n">
        <v>5310</v>
      </c>
      <c r="E31" s="18" t="n">
        <v>492.40166853</v>
      </c>
      <c r="F31" s="20" t="n">
        <v>4.67906462</v>
      </c>
      <c r="G31" s="18" t="n">
        <v>510.24005431</v>
      </c>
      <c r="H31" s="20" t="n">
        <v>3.00287233</v>
      </c>
      <c r="I31" s="18" t="n">
        <v>538.94616588</v>
      </c>
      <c r="J31" s="20" t="n">
        <v>2.93886217</v>
      </c>
      <c r="K31" s="18" t="s">
        <v>481</v>
      </c>
      <c r="L31" s="20" t="s">
        <v>481</v>
      </c>
      <c r="M31" s="18" t="s">
        <v>481</v>
      </c>
      <c r="N31" s="20" t="s">
        <v>481</v>
      </c>
      <c r="O31" s="18" t="s">
        <v>481</v>
      </c>
      <c r="P31" s="20" t="s">
        <v>481</v>
      </c>
      <c r="Q31" s="18" t="s">
        <v>481</v>
      </c>
      <c r="R31" s="20" t="s">
        <v>481</v>
      </c>
      <c r="S31" s="18" t="n">
        <v>410.03797087</v>
      </c>
      <c r="T31" s="20" t="n">
        <v>7.49481165</v>
      </c>
    </row>
    <row r="32" spans="1:20">
      <c r="A32" s="15" t="s">
        <v>507</v>
      </c>
      <c r="B32" s="17" t="n">
        <v>4478</v>
      </c>
      <c r="C32" s="18">
        <f>(6.0/B32*100)</f>
        <v/>
      </c>
      <c r="D32" s="19" t="n">
        <v>4472</v>
      </c>
      <c r="E32" s="18" t="n">
        <v>481.71408443</v>
      </c>
      <c r="F32" s="20" t="n">
        <v>3.99766653</v>
      </c>
      <c r="G32" s="18" t="n">
        <v>504.42180012</v>
      </c>
      <c r="H32" s="20" t="n">
        <v>3.1225246</v>
      </c>
      <c r="I32" s="18" t="n">
        <v>521.37605278</v>
      </c>
      <c r="J32" s="20" t="n">
        <v>2.90899701</v>
      </c>
      <c r="K32" s="18" t="s">
        <v>481</v>
      </c>
      <c r="L32" s="20" t="s">
        <v>481</v>
      </c>
      <c r="M32" s="18" t="s">
        <v>481</v>
      </c>
      <c r="N32" s="20" t="s">
        <v>481</v>
      </c>
      <c r="O32" s="18" t="s">
        <v>481</v>
      </c>
      <c r="P32" s="20" t="s">
        <v>481</v>
      </c>
      <c r="Q32" s="18" t="s">
        <v>481</v>
      </c>
      <c r="R32" s="20" t="s">
        <v>481</v>
      </c>
      <c r="S32" s="18" t="n">
        <v>407.93784821</v>
      </c>
      <c r="T32" s="20" t="n">
        <v>15.21534515</v>
      </c>
    </row>
    <row r="33" spans="1:20">
      <c r="A33" s="15" t="s">
        <v>508</v>
      </c>
      <c r="B33" s="17" t="n">
        <v>7325</v>
      </c>
      <c r="C33" s="18">
        <f>(80.0/B33*100)</f>
        <v/>
      </c>
      <c r="D33" s="19" t="n">
        <v>7245</v>
      </c>
      <c r="E33" s="18" t="n">
        <v>472.43526193</v>
      </c>
      <c r="F33" s="20" t="n">
        <v>4.28085067</v>
      </c>
      <c r="G33" s="18" t="n">
        <v>491.56123022</v>
      </c>
      <c r="H33" s="20" t="n">
        <v>3.94036208</v>
      </c>
      <c r="I33" s="18" t="n">
        <v>514.52063517</v>
      </c>
      <c r="J33" s="20" t="n">
        <v>2.74592292</v>
      </c>
      <c r="K33" s="18" t="s">
        <v>481</v>
      </c>
      <c r="L33" s="20" t="s">
        <v>481</v>
      </c>
      <c r="M33" s="18" t="s">
        <v>481</v>
      </c>
      <c r="N33" s="20" t="s">
        <v>481</v>
      </c>
      <c r="O33" s="18" t="s">
        <v>481</v>
      </c>
      <c r="P33" s="20" t="s">
        <v>481</v>
      </c>
      <c r="Q33" s="18" t="s">
        <v>481</v>
      </c>
      <c r="R33" s="20" t="s">
        <v>481</v>
      </c>
      <c r="S33" s="18" t="n">
        <v>413.62766586</v>
      </c>
      <c r="T33" s="20" t="n">
        <v>10.1282022</v>
      </c>
    </row>
    <row r="34" spans="1:20">
      <c r="A34" s="15" t="s">
        <v>509</v>
      </c>
      <c r="B34" s="17" t="n">
        <v>6350</v>
      </c>
      <c r="C34" s="18">
        <f>(95.0/B34*100)</f>
        <v/>
      </c>
      <c r="D34" s="19" t="n">
        <v>6255</v>
      </c>
      <c r="E34" s="18" t="n">
        <v>408.14377279</v>
      </c>
      <c r="F34" s="20" t="n">
        <v>4.10226746</v>
      </c>
      <c r="G34" s="18" t="n">
        <v>452.88482745</v>
      </c>
      <c r="H34" s="20" t="n">
        <v>3.27245459</v>
      </c>
      <c r="I34" s="18" t="n">
        <v>488.2833908</v>
      </c>
      <c r="J34" s="20" t="n">
        <v>2.70596608</v>
      </c>
      <c r="K34" s="18" t="s">
        <v>481</v>
      </c>
      <c r="L34" s="20" t="s">
        <v>481</v>
      </c>
      <c r="M34" s="18" t="s">
        <v>481</v>
      </c>
      <c r="N34" s="20" t="s">
        <v>481</v>
      </c>
      <c r="O34" s="18" t="n">
        <v>263.37193708</v>
      </c>
      <c r="P34" s="20" t="n">
        <v>13.61114927</v>
      </c>
      <c r="Q34" s="18" t="s">
        <v>481</v>
      </c>
      <c r="R34" s="20" t="s">
        <v>481</v>
      </c>
      <c r="S34" s="18" t="n">
        <v>364.64958391</v>
      </c>
      <c r="T34" s="20" t="n">
        <v>8.40206948</v>
      </c>
    </row>
    <row r="35" spans="1:20">
      <c r="A35" s="15" t="s">
        <v>510</v>
      </c>
      <c r="B35" s="17" t="n">
        <v>6406</v>
      </c>
      <c r="C35" s="18">
        <f>(61.0/B35*100)</f>
        <v/>
      </c>
      <c r="D35" s="19" t="n">
        <v>6345</v>
      </c>
      <c r="E35" s="18" t="n">
        <v>493.00478467</v>
      </c>
      <c r="F35" s="20" t="n">
        <v>4.40031907</v>
      </c>
      <c r="G35" s="18" t="n">
        <v>503.01223818</v>
      </c>
      <c r="H35" s="20" t="n">
        <v>2.96581605</v>
      </c>
      <c r="I35" s="18" t="n">
        <v>518.39781538</v>
      </c>
      <c r="J35" s="20" t="n">
        <v>2.03730952</v>
      </c>
      <c r="K35" s="18" t="s">
        <v>481</v>
      </c>
      <c r="L35" s="20" t="s">
        <v>481</v>
      </c>
      <c r="M35" s="18" t="s">
        <v>481</v>
      </c>
      <c r="N35" s="20" t="s">
        <v>481</v>
      </c>
      <c r="O35" s="18" t="n">
        <v>337.32521215</v>
      </c>
      <c r="P35" s="20" t="n">
        <v>11.65794297</v>
      </c>
      <c r="Q35" s="18" t="s">
        <v>481</v>
      </c>
      <c r="R35" s="20" t="s">
        <v>481</v>
      </c>
      <c r="S35" s="18" t="n">
        <v>396.88011007</v>
      </c>
      <c r="T35" s="20" t="n">
        <v>10.64245987</v>
      </c>
    </row>
    <row r="36" spans="1:20">
      <c r="A36" s="15" t="s">
        <v>511</v>
      </c>
      <c r="B36" s="17" t="n">
        <v>6736</v>
      </c>
      <c r="C36" s="18">
        <f>(74.0/B36*100)</f>
        <v/>
      </c>
      <c r="D36" s="19" t="n">
        <v>6662</v>
      </c>
      <c r="E36" s="18" t="n">
        <v>474.85151698</v>
      </c>
      <c r="F36" s="20" t="n">
        <v>4.41473326</v>
      </c>
      <c r="G36" s="18" t="n">
        <v>493.87247495</v>
      </c>
      <c r="H36" s="20" t="n">
        <v>3.16228844</v>
      </c>
      <c r="I36" s="18" t="n">
        <v>510.93086363</v>
      </c>
      <c r="J36" s="20" t="n">
        <v>2.27360922</v>
      </c>
      <c r="K36" s="18" t="s">
        <v>481</v>
      </c>
      <c r="L36" s="20" t="s">
        <v>481</v>
      </c>
      <c r="M36" s="18" t="s">
        <v>481</v>
      </c>
      <c r="N36" s="20" t="s">
        <v>481</v>
      </c>
      <c r="O36" s="18" t="s">
        <v>481</v>
      </c>
      <c r="P36" s="20" t="s">
        <v>481</v>
      </c>
      <c r="Q36" s="18" t="s">
        <v>481</v>
      </c>
      <c r="R36" s="20" t="s">
        <v>481</v>
      </c>
      <c r="S36" s="18" t="n">
        <v>398.92046171</v>
      </c>
      <c r="T36" s="20" t="n">
        <v>8.594389359999999</v>
      </c>
    </row>
    <row r="37" spans="1:20">
      <c r="A37" s="15" t="s">
        <v>512</v>
      </c>
      <c r="B37" s="17" t="n">
        <v>5458</v>
      </c>
      <c r="C37" s="18">
        <f>(135.0/B37*100)</f>
        <v/>
      </c>
      <c r="D37" s="19" t="n">
        <v>5323</v>
      </c>
      <c r="E37" s="18" t="n">
        <v>486.711897</v>
      </c>
      <c r="F37" s="20" t="n">
        <v>4.41791945</v>
      </c>
      <c r="G37" s="18" t="n">
        <v>499.25160599</v>
      </c>
      <c r="H37" s="20" t="n">
        <v>4.26067763</v>
      </c>
      <c r="I37" s="18" t="n">
        <v>527.22539064</v>
      </c>
      <c r="J37" s="20" t="n">
        <v>3.43321197</v>
      </c>
      <c r="K37" s="18" t="s">
        <v>481</v>
      </c>
      <c r="L37" s="20" t="s">
        <v>481</v>
      </c>
      <c r="M37" s="18" t="s">
        <v>481</v>
      </c>
      <c r="N37" s="20" t="s">
        <v>481</v>
      </c>
      <c r="O37" s="18" t="s">
        <v>481</v>
      </c>
      <c r="P37" s="20" t="s">
        <v>481</v>
      </c>
      <c r="Q37" s="18" t="s">
        <v>481</v>
      </c>
      <c r="R37" s="20" t="s">
        <v>481</v>
      </c>
      <c r="S37" s="18" t="n">
        <v>397.28938913</v>
      </c>
      <c r="T37" s="20" t="n">
        <v>6.89433586</v>
      </c>
    </row>
    <row r="38" spans="1:20">
      <c r="A38" s="15" t="s">
        <v>513</v>
      </c>
      <c r="B38" s="17" t="n">
        <v>5860</v>
      </c>
      <c r="C38" s="18">
        <f>(24.0/B38*100)</f>
        <v/>
      </c>
      <c r="D38" s="19" t="n">
        <v>5836</v>
      </c>
      <c r="E38" s="18" t="n">
        <v>456.86442451</v>
      </c>
      <c r="F38" s="20" t="n">
        <v>8.144072489999999</v>
      </c>
      <c r="G38" s="18" t="n">
        <v>480.99809481</v>
      </c>
      <c r="H38" s="20" t="n">
        <v>4.53170687</v>
      </c>
      <c r="I38" s="18" t="n">
        <v>512.03100292</v>
      </c>
      <c r="J38" s="20" t="n">
        <v>2.8842102</v>
      </c>
      <c r="K38" s="18" t="s">
        <v>481</v>
      </c>
      <c r="L38" s="20" t="s">
        <v>481</v>
      </c>
      <c r="M38" s="18" t="s">
        <v>481</v>
      </c>
      <c r="N38" s="20" t="s">
        <v>481</v>
      </c>
      <c r="O38" s="18" t="s">
        <v>481</v>
      </c>
      <c r="P38" s="20" t="s">
        <v>481</v>
      </c>
      <c r="Q38" s="18" t="s">
        <v>481</v>
      </c>
      <c r="R38" s="20" t="s">
        <v>481</v>
      </c>
      <c r="S38" s="18" t="n">
        <v>441.24848245</v>
      </c>
      <c r="T38" s="20" t="n">
        <v>6.57269277</v>
      </c>
    </row>
    <row r="39" spans="1:20">
      <c r="A39" s="15" t="s">
        <v>514</v>
      </c>
      <c r="B39" s="17" t="n">
        <v>5895</v>
      </c>
      <c r="C39" s="18">
        <f>(33.0/B39*100)</f>
        <v/>
      </c>
      <c r="D39" s="19" t="n">
        <v>5862</v>
      </c>
      <c r="E39" s="18" t="n">
        <v>384.10859968</v>
      </c>
      <c r="F39" s="20" t="n">
        <v>4.76740814</v>
      </c>
      <c r="G39" s="18" t="n">
        <v>388.88919738</v>
      </c>
      <c r="H39" s="20" t="n">
        <v>4.63081736</v>
      </c>
      <c r="I39" s="18" t="n">
        <v>449.27531926</v>
      </c>
      <c r="J39" s="20" t="n">
        <v>3.91437089</v>
      </c>
      <c r="K39" s="18" t="s">
        <v>481</v>
      </c>
      <c r="L39" s="20" t="s">
        <v>481</v>
      </c>
      <c r="M39" s="18" t="s">
        <v>481</v>
      </c>
      <c r="N39" s="20" t="s">
        <v>481</v>
      </c>
      <c r="O39" s="18" t="s">
        <v>481</v>
      </c>
      <c r="P39" s="20" t="s">
        <v>481</v>
      </c>
      <c r="Q39" s="18" t="s">
        <v>481</v>
      </c>
      <c r="R39" s="20" t="s">
        <v>481</v>
      </c>
      <c r="S39" s="18" t="n">
        <v>361.81965048</v>
      </c>
      <c r="T39" s="20" t="n">
        <v>13.25027082</v>
      </c>
    </row>
    <row r="40" spans="1:20">
      <c r="A40" s="15" t="s">
        <v>515</v>
      </c>
      <c r="B40" s="17" t="n">
        <v>14157</v>
      </c>
      <c r="C40" s="18">
        <f>(394.0/B40*100)</f>
        <v/>
      </c>
      <c r="D40" s="19" t="n">
        <v>13763</v>
      </c>
      <c r="E40" s="18" t="n">
        <v>467.65094392</v>
      </c>
      <c r="F40" s="20" t="n">
        <v>4.8790651</v>
      </c>
      <c r="G40" s="18" t="n">
        <v>495.3628201</v>
      </c>
      <c r="H40" s="20" t="n">
        <v>4.14588789</v>
      </c>
      <c r="I40" s="18" t="n">
        <v>514.79900961</v>
      </c>
      <c r="J40" s="20" t="n">
        <v>2.81391401</v>
      </c>
      <c r="K40" s="18" t="s">
        <v>481</v>
      </c>
      <c r="L40" s="20" t="s">
        <v>481</v>
      </c>
      <c r="M40" s="18" t="s">
        <v>481</v>
      </c>
      <c r="N40" s="20" t="s">
        <v>481</v>
      </c>
      <c r="O40" s="18" t="s">
        <v>481</v>
      </c>
      <c r="P40" s="20" t="s">
        <v>481</v>
      </c>
      <c r="Q40" s="18" t="s">
        <v>481</v>
      </c>
      <c r="R40" s="20" t="s">
        <v>481</v>
      </c>
      <c r="S40" s="18" t="n">
        <v>391.08766632</v>
      </c>
      <c r="T40" s="20" t="n">
        <v>7.63394519</v>
      </c>
    </row>
    <row r="41" spans="1:20">
      <c r="A41" s="15" t="s">
        <v>516</v>
      </c>
      <c r="B41" s="17" t="n">
        <v>5712</v>
      </c>
      <c r="C41" s="18">
        <f>(56.0/B41*100)</f>
        <v/>
      </c>
      <c r="D41" s="19" t="n">
        <v>5656</v>
      </c>
      <c r="E41" s="18" t="n">
        <v>469.67236675</v>
      </c>
      <c r="F41" s="20" t="n">
        <v>4.6458588</v>
      </c>
      <c r="G41" s="18" t="n">
        <v>488.31051171</v>
      </c>
      <c r="H41" s="20" t="n">
        <v>3.97570759</v>
      </c>
      <c r="I41" s="18" t="n">
        <v>523.09133559</v>
      </c>
      <c r="J41" s="20" t="n">
        <v>3.19482355</v>
      </c>
      <c r="K41" s="18" t="s">
        <v>481</v>
      </c>
      <c r="L41" s="20" t="s">
        <v>481</v>
      </c>
      <c r="M41" s="18" t="s">
        <v>481</v>
      </c>
      <c r="N41" s="20" t="s">
        <v>481</v>
      </c>
      <c r="O41" s="18" t="n">
        <v>399.91015703</v>
      </c>
      <c r="P41" s="20" t="n">
        <v>16.72230739</v>
      </c>
      <c r="Q41" s="18" t="s">
        <v>481</v>
      </c>
      <c r="R41" s="20" t="s">
        <v>481</v>
      </c>
      <c r="S41" s="18" t="n">
        <v>397.37365217</v>
      </c>
      <c r="T41" s="20" t="n">
        <v>11.83867808</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349.85925265</v>
      </c>
      <c r="P45" s="20" t="n">
        <v>3.00084387</v>
      </c>
      <c r="Q45" s="18" t="s">
        <v>481</v>
      </c>
      <c r="R45" s="20" t="s">
        <v>481</v>
      </c>
      <c r="S45" s="18" t="s">
        <v>481</v>
      </c>
      <c r="T45" s="20" t="s">
        <v>481</v>
      </c>
    </row>
    <row r="46" spans="1:20">
      <c r="A46" s="15" t="s">
        <v>521</v>
      </c>
      <c r="B46" s="17" t="n">
        <v>23141</v>
      </c>
      <c r="C46" s="18">
        <f>(2165.0/B46*100)</f>
        <v/>
      </c>
      <c r="D46" s="19" t="n">
        <v>20976</v>
      </c>
      <c r="E46" s="18" t="n">
        <v>372.78657631</v>
      </c>
      <c r="F46" s="20" t="n">
        <v>3.8019309</v>
      </c>
      <c r="G46" s="18" t="n">
        <v>400.97948172</v>
      </c>
      <c r="H46" s="20" t="n">
        <v>4.32150639</v>
      </c>
      <c r="I46" s="18" t="n">
        <v>453.81696149</v>
      </c>
      <c r="J46" s="20" t="n">
        <v>3.31575017</v>
      </c>
      <c r="K46" s="18" t="s">
        <v>481</v>
      </c>
      <c r="L46" s="20" t="s">
        <v>481</v>
      </c>
      <c r="M46" s="18" t="s">
        <v>481</v>
      </c>
      <c r="N46" s="20" t="s">
        <v>481</v>
      </c>
      <c r="O46" s="18" t="s">
        <v>481</v>
      </c>
      <c r="P46" s="20" t="s">
        <v>481</v>
      </c>
      <c r="Q46" s="18" t="s">
        <v>481</v>
      </c>
      <c r="R46" s="20" t="s">
        <v>481</v>
      </c>
      <c r="S46" s="18" t="n">
        <v>373.94329215</v>
      </c>
      <c r="T46" s="20" t="n">
        <v>3.60969396</v>
      </c>
    </row>
    <row r="47" spans="1:20">
      <c r="A47" s="15" t="s">
        <v>522</v>
      </c>
      <c r="B47" s="17" t="n">
        <v>5928</v>
      </c>
      <c r="C47" s="18">
        <f>(368.0/B47*100)</f>
        <v/>
      </c>
      <c r="D47" s="19" t="n">
        <v>5560</v>
      </c>
      <c r="E47" s="18" t="n">
        <v>417.20869338</v>
      </c>
      <c r="F47" s="20" t="n">
        <v>5.80750056</v>
      </c>
      <c r="G47" s="18" t="n">
        <v>429.93503769</v>
      </c>
      <c r="H47" s="20" t="n">
        <v>5.50705686</v>
      </c>
      <c r="I47" s="18" t="n">
        <v>485.33267799</v>
      </c>
      <c r="J47" s="20" t="n">
        <v>4.5160601</v>
      </c>
      <c r="K47" s="18" t="s">
        <v>481</v>
      </c>
      <c r="L47" s="20" t="s">
        <v>481</v>
      </c>
      <c r="M47" s="18" t="s">
        <v>481</v>
      </c>
      <c r="N47" s="20" t="s">
        <v>481</v>
      </c>
      <c r="O47" s="18" t="s">
        <v>481</v>
      </c>
      <c r="P47" s="20" t="s">
        <v>481</v>
      </c>
      <c r="Q47" s="18" t="s">
        <v>481</v>
      </c>
      <c r="R47" s="20" t="s">
        <v>481</v>
      </c>
      <c r="S47" s="18" t="n">
        <v>334.73804151</v>
      </c>
      <c r="T47" s="20" t="n">
        <v>6.02215914</v>
      </c>
    </row>
    <row r="48" spans="1:20">
      <c r="A48" s="15" t="s">
        <v>523</v>
      </c>
      <c r="B48" s="17" t="n">
        <v>9841</v>
      </c>
      <c r="C48" s="18">
        <f>(8.0/B48*100)</f>
        <v/>
      </c>
      <c r="D48" s="19" t="n">
        <v>9833</v>
      </c>
      <c r="E48" s="18" t="n">
        <v>486.95444752</v>
      </c>
      <c r="F48" s="20" t="n">
        <v>5.43739763</v>
      </c>
      <c r="G48" s="18" t="n">
        <v>493.3206511</v>
      </c>
      <c r="H48" s="20" t="n">
        <v>8.642909789999999</v>
      </c>
      <c r="I48" s="18" t="n">
        <v>503.13343455</v>
      </c>
      <c r="J48" s="20" t="n">
        <v>5.08273125</v>
      </c>
      <c r="K48" s="18" t="s">
        <v>481</v>
      </c>
      <c r="L48" s="20" t="s">
        <v>481</v>
      </c>
      <c r="M48" s="18" t="s">
        <v>481</v>
      </c>
      <c r="N48" s="20" t="s">
        <v>481</v>
      </c>
      <c r="O48" s="18" t="s">
        <v>481</v>
      </c>
      <c r="P48" s="20" t="s">
        <v>481</v>
      </c>
      <c r="Q48" s="18" t="s">
        <v>481</v>
      </c>
      <c r="R48" s="20" t="s">
        <v>481</v>
      </c>
      <c r="S48" s="18" t="n">
        <v>424.33733324</v>
      </c>
      <c r="T48" s="20" t="n">
        <v>21.4411958</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425.30311958</v>
      </c>
      <c r="P49" s="20" t="n">
        <v>3.22111589</v>
      </c>
      <c r="Q49" s="18" t="s">
        <v>481</v>
      </c>
      <c r="R49" s="20" t="s">
        <v>481</v>
      </c>
      <c r="S49" s="18" t="s">
        <v>481</v>
      </c>
      <c r="T49" s="20" t="s">
        <v>481</v>
      </c>
    </row>
    <row r="50" spans="1:20">
      <c r="A50" s="15" t="s">
        <v>525</v>
      </c>
      <c r="B50" s="17" t="n">
        <v>11795</v>
      </c>
      <c r="C50" s="18">
        <f>(353.0/B50*100)</f>
        <v/>
      </c>
      <c r="D50" s="19" t="n">
        <v>11442</v>
      </c>
      <c r="E50" s="18" t="n">
        <v>375.95654275</v>
      </c>
      <c r="F50" s="20" t="n">
        <v>3.69049322</v>
      </c>
      <c r="G50" s="18" t="n">
        <v>389.53184364</v>
      </c>
      <c r="H50" s="20" t="n">
        <v>4.32681575</v>
      </c>
      <c r="I50" s="18" t="n">
        <v>462.51364932</v>
      </c>
      <c r="J50" s="20" t="n">
        <v>2.53476167</v>
      </c>
      <c r="K50" s="18" t="s">
        <v>481</v>
      </c>
      <c r="L50" s="20" t="s">
        <v>481</v>
      </c>
      <c r="M50" s="18" t="s">
        <v>481</v>
      </c>
      <c r="N50" s="20" t="s">
        <v>481</v>
      </c>
      <c r="O50" s="18" t="s">
        <v>481</v>
      </c>
      <c r="P50" s="20" t="s">
        <v>481</v>
      </c>
      <c r="Q50" s="18" t="s">
        <v>481</v>
      </c>
      <c r="R50" s="20" t="s">
        <v>481</v>
      </c>
      <c r="S50" s="18" t="n">
        <v>355.05476353</v>
      </c>
      <c r="T50" s="20" t="n">
        <v>8.88194122</v>
      </c>
    </row>
    <row r="51" spans="1:20">
      <c r="A51" s="15" t="s">
        <v>526</v>
      </c>
      <c r="B51" s="17" t="n">
        <v>6866</v>
      </c>
      <c r="C51" s="18">
        <f>(113.0/B51*100)</f>
        <v/>
      </c>
      <c r="D51" s="19" t="n">
        <v>6753</v>
      </c>
      <c r="E51" s="18" t="n">
        <v>395.82602645</v>
      </c>
      <c r="F51" s="20" t="n">
        <v>3.96426204</v>
      </c>
      <c r="G51" s="18" t="n">
        <v>422.79660328</v>
      </c>
      <c r="H51" s="20" t="n">
        <v>4.43823869</v>
      </c>
      <c r="I51" s="18" t="n">
        <v>445.99717556</v>
      </c>
      <c r="J51" s="20" t="n">
        <v>2.69970462</v>
      </c>
      <c r="K51" s="18" t="s">
        <v>481</v>
      </c>
      <c r="L51" s="20" t="s">
        <v>481</v>
      </c>
      <c r="M51" s="18" t="s">
        <v>481</v>
      </c>
      <c r="N51" s="20" t="s">
        <v>481</v>
      </c>
      <c r="O51" s="18" t="n">
        <v>427.96430568</v>
      </c>
      <c r="P51" s="20" t="n">
        <v>5.20460603</v>
      </c>
      <c r="Q51" s="18" t="s">
        <v>481</v>
      </c>
      <c r="R51" s="20" t="s">
        <v>481</v>
      </c>
      <c r="S51" s="18" t="n">
        <v>392.61311513</v>
      </c>
      <c r="T51" s="20" t="n">
        <v>9.99026418</v>
      </c>
    </row>
    <row r="52" spans="1:20">
      <c r="A52" s="15" t="s">
        <v>527</v>
      </c>
      <c r="B52" s="17" t="n">
        <v>5809</v>
      </c>
      <c r="C52" s="18">
        <f>(110.0/B52*100)</f>
        <v/>
      </c>
      <c r="D52" s="19" t="n">
        <v>5699</v>
      </c>
      <c r="E52" s="18" t="n">
        <v>443.70007266</v>
      </c>
      <c r="F52" s="20" t="n">
        <v>5.13913796</v>
      </c>
      <c r="G52" s="18" t="n">
        <v>479.59132615</v>
      </c>
      <c r="H52" s="20" t="n">
        <v>3.39313732</v>
      </c>
      <c r="I52" s="18" t="n">
        <v>503.29452273</v>
      </c>
      <c r="J52" s="20" t="n">
        <v>2.80773344</v>
      </c>
      <c r="K52" s="18" t="s">
        <v>481</v>
      </c>
      <c r="L52" s="20" t="s">
        <v>481</v>
      </c>
      <c r="M52" s="18" t="s">
        <v>481</v>
      </c>
      <c r="N52" s="20" t="s">
        <v>481</v>
      </c>
      <c r="O52" s="18" t="s">
        <v>481</v>
      </c>
      <c r="P52" s="20" t="s">
        <v>481</v>
      </c>
      <c r="Q52" s="18" t="s">
        <v>481</v>
      </c>
      <c r="R52" s="20" t="s">
        <v>481</v>
      </c>
      <c r="S52" s="18" t="n">
        <v>389.83098719</v>
      </c>
      <c r="T52" s="20" t="n">
        <v>9.190055600000001</v>
      </c>
    </row>
    <row r="53" spans="1:20">
      <c r="A53" s="15" t="s">
        <v>528</v>
      </c>
      <c r="B53" s="17" t="n">
        <v>5571</v>
      </c>
      <c r="C53" s="18">
        <f>(115.0/B53*100)</f>
        <v/>
      </c>
      <c r="D53" s="19" t="n">
        <v>5456</v>
      </c>
      <c r="E53" s="18" t="n">
        <v>411.71080698</v>
      </c>
      <c r="F53" s="20" t="n">
        <v>3.03997812</v>
      </c>
      <c r="G53" s="18" t="n">
        <v>437.31944603</v>
      </c>
      <c r="H53" s="20" t="n">
        <v>2.72067966</v>
      </c>
      <c r="I53" s="18" t="n">
        <v>485.87028997</v>
      </c>
      <c r="J53" s="20" t="n">
        <v>3.32612594</v>
      </c>
      <c r="K53" s="18" t="s">
        <v>481</v>
      </c>
      <c r="L53" s="20" t="s">
        <v>481</v>
      </c>
      <c r="M53" s="18" t="s">
        <v>481</v>
      </c>
      <c r="N53" s="20" t="s">
        <v>481</v>
      </c>
      <c r="O53" s="18" t="s">
        <v>481</v>
      </c>
      <c r="P53" s="20" t="s">
        <v>481</v>
      </c>
      <c r="Q53" s="18" t="s">
        <v>481</v>
      </c>
      <c r="R53" s="20" t="s">
        <v>481</v>
      </c>
      <c r="S53" s="18" t="n">
        <v>342.90354124</v>
      </c>
      <c r="T53" s="20" t="n">
        <v>5.31193396</v>
      </c>
    </row>
    <row r="54" spans="1:20">
      <c r="A54" s="15" t="s">
        <v>529</v>
      </c>
      <c r="B54" s="17" t="n">
        <v>4740</v>
      </c>
      <c r="C54" s="18">
        <f>(455.0/B54*100)</f>
        <v/>
      </c>
      <c r="D54" s="19" t="n">
        <v>4285</v>
      </c>
      <c r="E54" s="18" t="n">
        <v>340.69229105</v>
      </c>
      <c r="F54" s="20" t="n">
        <v>3.22367762</v>
      </c>
      <c r="G54" s="18" t="n">
        <v>366.08614228</v>
      </c>
      <c r="H54" s="20" t="n">
        <v>3.90183421</v>
      </c>
      <c r="I54" s="18" t="n">
        <v>407.65099559</v>
      </c>
      <c r="J54" s="20" t="n">
        <v>4.97503149</v>
      </c>
      <c r="K54" s="18" t="s">
        <v>481</v>
      </c>
      <c r="L54" s="20" t="s">
        <v>481</v>
      </c>
      <c r="M54" s="18" t="s">
        <v>481</v>
      </c>
      <c r="N54" s="20" t="s">
        <v>481</v>
      </c>
      <c r="O54" s="18" t="s">
        <v>481</v>
      </c>
      <c r="P54" s="20" t="s">
        <v>481</v>
      </c>
      <c r="Q54" s="18" t="s">
        <v>481</v>
      </c>
      <c r="R54" s="20" t="s">
        <v>481</v>
      </c>
      <c r="S54" s="18" t="n">
        <v>304.20549024</v>
      </c>
      <c r="T54" s="20" t="n">
        <v>4.87439998</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401.28813522</v>
      </c>
      <c r="P55" s="20" t="n">
        <v>2.95767116</v>
      </c>
      <c r="Q55" s="18" t="s">
        <v>481</v>
      </c>
      <c r="R55" s="20" t="s">
        <v>481</v>
      </c>
      <c r="S55" s="18" t="s">
        <v>481</v>
      </c>
      <c r="T55" s="20" t="s">
        <v>481</v>
      </c>
    </row>
    <row r="56" spans="1:20">
      <c r="A56" s="15" t="s">
        <v>531</v>
      </c>
      <c r="B56" s="17" t="n">
        <v>5359</v>
      </c>
      <c r="C56" s="18">
        <f>(77.0/B56*100)</f>
        <v/>
      </c>
      <c r="D56" s="19" t="n">
        <v>5282</v>
      </c>
      <c r="E56" s="18" t="n">
        <v>511.30198431</v>
      </c>
      <c r="F56" s="20" t="n">
        <v>4.93258665</v>
      </c>
      <c r="G56" s="18" t="n">
        <v>515.27595114</v>
      </c>
      <c r="H56" s="20" t="n">
        <v>3.52781122</v>
      </c>
      <c r="I56" s="18" t="n">
        <v>539.31313822</v>
      </c>
      <c r="J56" s="20" t="n">
        <v>2.86741833</v>
      </c>
      <c r="K56" s="18" t="s">
        <v>481</v>
      </c>
      <c r="L56" s="20" t="s">
        <v>481</v>
      </c>
      <c r="M56" s="18" t="s">
        <v>481</v>
      </c>
      <c r="N56" s="20" t="s">
        <v>481</v>
      </c>
      <c r="O56" s="18" t="s">
        <v>481</v>
      </c>
      <c r="P56" s="20" t="s">
        <v>481</v>
      </c>
      <c r="Q56" s="18" t="s">
        <v>481</v>
      </c>
      <c r="R56" s="20" t="s">
        <v>481</v>
      </c>
      <c r="S56" s="18" t="n">
        <v>423.22837222</v>
      </c>
      <c r="T56" s="20" t="n">
        <v>18.06263017</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397.25949434</v>
      </c>
      <c r="P57" s="20" t="n">
        <v>2.86584073</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408.10219777</v>
      </c>
      <c r="P58" s="20" t="n">
        <v>2.92517356</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347.12590293</v>
      </c>
      <c r="P59" s="20" t="n">
        <v>1.56898215</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346.54897697</v>
      </c>
      <c r="P60" s="20" t="n">
        <v>4.41355694</v>
      </c>
      <c r="Q60" s="18" t="s">
        <v>481</v>
      </c>
      <c r="R60" s="20" t="s">
        <v>481</v>
      </c>
      <c r="S60" s="18" t="s">
        <v>481</v>
      </c>
      <c r="T60" s="20" t="s">
        <v>481</v>
      </c>
    </row>
    <row r="61" spans="1:20">
      <c r="A61" s="15" t="s">
        <v>536</v>
      </c>
      <c r="B61" s="17" t="n">
        <v>6525</v>
      </c>
      <c r="C61" s="18">
        <f>(169.0/B61*100)</f>
        <v/>
      </c>
      <c r="D61" s="19" t="n">
        <v>6356</v>
      </c>
      <c r="E61" s="18" t="n">
        <v>454.16680948</v>
      </c>
      <c r="F61" s="20" t="n">
        <v>4.19540389</v>
      </c>
      <c r="G61" s="18" t="n">
        <v>465.44616759</v>
      </c>
      <c r="H61" s="20" t="n">
        <v>3.63218586</v>
      </c>
      <c r="I61" s="18" t="n">
        <v>490.95793601</v>
      </c>
      <c r="J61" s="20" t="n">
        <v>2.7971888</v>
      </c>
      <c r="K61" s="18" t="s">
        <v>481</v>
      </c>
      <c r="L61" s="20" t="s">
        <v>481</v>
      </c>
      <c r="M61" s="18" t="s">
        <v>481</v>
      </c>
      <c r="N61" s="20" t="s">
        <v>481</v>
      </c>
      <c r="O61" s="18" t="s">
        <v>481</v>
      </c>
      <c r="P61" s="20" t="s">
        <v>481</v>
      </c>
      <c r="Q61" s="18" t="s">
        <v>481</v>
      </c>
      <c r="R61" s="20" t="s">
        <v>481</v>
      </c>
      <c r="S61" s="18" t="n">
        <v>369.32198116</v>
      </c>
      <c r="T61" s="20" t="n">
        <v>9.471192780000001</v>
      </c>
    </row>
    <row r="62" spans="1:20">
      <c r="A62" s="15" t="s">
        <v>537</v>
      </c>
      <c r="B62" s="17" t="n">
        <v>4476</v>
      </c>
      <c r="C62" s="18">
        <f>(3.0/B62*100)</f>
        <v/>
      </c>
      <c r="D62" s="19" t="n">
        <v>4473</v>
      </c>
      <c r="E62" s="18" t="n">
        <v>494.06014215</v>
      </c>
      <c r="F62" s="20" t="n">
        <v>2.60886716</v>
      </c>
      <c r="G62" s="18" t="n">
        <v>507.25771406</v>
      </c>
      <c r="H62" s="20" t="n">
        <v>3.15102808</v>
      </c>
      <c r="I62" s="18" t="n">
        <v>516.27745021</v>
      </c>
      <c r="J62" s="20" t="n">
        <v>1.81042885</v>
      </c>
      <c r="K62" s="18" t="s">
        <v>481</v>
      </c>
      <c r="L62" s="20" t="s">
        <v>481</v>
      </c>
      <c r="M62" s="18" t="s">
        <v>481</v>
      </c>
      <c r="N62" s="20" t="s">
        <v>481</v>
      </c>
      <c r="O62" s="18" t="s">
        <v>481</v>
      </c>
      <c r="P62" s="20" t="s">
        <v>481</v>
      </c>
      <c r="Q62" s="18" t="s">
        <v>481</v>
      </c>
      <c r="R62" s="20" t="s">
        <v>481</v>
      </c>
      <c r="S62" s="18" t="n">
        <v>419.96402628</v>
      </c>
      <c r="T62" s="20" t="n">
        <v>22.71498998</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351.74154869</v>
      </c>
      <c r="P63" s="20" t="n">
        <v>1.40819617</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446.66614265</v>
      </c>
      <c r="P64" s="20" t="n">
        <v>1.7787943</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416.22926213</v>
      </c>
      <c r="P65" s="20" t="n">
        <v>2.51747002</v>
      </c>
      <c r="Q65" s="18" t="s">
        <v>481</v>
      </c>
      <c r="R65" s="20" t="s">
        <v>481</v>
      </c>
      <c r="S65" s="18" t="s">
        <v>481</v>
      </c>
      <c r="T65" s="20" t="s">
        <v>481</v>
      </c>
    </row>
    <row r="66" spans="1:20">
      <c r="A66" s="15" t="s">
        <v>541</v>
      </c>
      <c r="B66" s="17" t="n">
        <v>5665</v>
      </c>
      <c r="C66" s="18">
        <f>(91.0/B66*100)</f>
        <v/>
      </c>
      <c r="D66" s="19" t="n">
        <v>5574</v>
      </c>
      <c r="E66" s="18" t="n">
        <v>407.23519304</v>
      </c>
      <c r="F66" s="20" t="n">
        <v>2.49449069</v>
      </c>
      <c r="G66" s="18" t="n">
        <v>427.64343721</v>
      </c>
      <c r="H66" s="20" t="n">
        <v>2.68068843</v>
      </c>
      <c r="I66" s="18" t="n">
        <v>467.55778259</v>
      </c>
      <c r="J66" s="20" t="n">
        <v>2.51611437</v>
      </c>
      <c r="K66" s="18" t="s">
        <v>481</v>
      </c>
      <c r="L66" s="20" t="s">
        <v>481</v>
      </c>
      <c r="M66" s="18" t="s">
        <v>481</v>
      </c>
      <c r="N66" s="20" t="s">
        <v>481</v>
      </c>
      <c r="O66" s="18" t="s">
        <v>481</v>
      </c>
      <c r="P66" s="20" t="s">
        <v>481</v>
      </c>
      <c r="Q66" s="18" t="s">
        <v>481</v>
      </c>
      <c r="R66" s="20" t="s">
        <v>481</v>
      </c>
      <c r="S66" s="18" t="n">
        <v>349.64635962</v>
      </c>
      <c r="T66" s="20" t="n">
        <v>4.18140292</v>
      </c>
    </row>
    <row r="67" spans="1:20">
      <c r="A67" s="15" t="s">
        <v>542</v>
      </c>
      <c r="B67" s="17" t="n">
        <v>6971</v>
      </c>
      <c r="C67" s="18">
        <f>(873.0/B67*100)</f>
        <v/>
      </c>
      <c r="D67" s="19" t="n">
        <v>6098</v>
      </c>
      <c r="E67" s="18" t="n">
        <v>367.81054446</v>
      </c>
      <c r="F67" s="20" t="n">
        <v>4.29278968</v>
      </c>
      <c r="G67" s="18" t="n">
        <v>401.4993352</v>
      </c>
      <c r="H67" s="20" t="n">
        <v>3.6433224</v>
      </c>
      <c r="I67" s="18" t="n">
        <v>435.2550771</v>
      </c>
      <c r="J67" s="20" t="n">
        <v>3.16792461</v>
      </c>
      <c r="K67" s="18" t="s">
        <v>481</v>
      </c>
      <c r="L67" s="20" t="s">
        <v>481</v>
      </c>
      <c r="M67" s="18" t="s">
        <v>481</v>
      </c>
      <c r="N67" s="20" t="s">
        <v>481</v>
      </c>
      <c r="O67" s="18" t="s">
        <v>481</v>
      </c>
      <c r="P67" s="20" t="s">
        <v>481</v>
      </c>
      <c r="Q67" s="18" t="s">
        <v>481</v>
      </c>
      <c r="R67" s="20" t="s">
        <v>481</v>
      </c>
      <c r="S67" s="18" t="n">
        <v>330.77233476</v>
      </c>
      <c r="T67" s="20" t="n">
        <v>8.395888299999999</v>
      </c>
    </row>
    <row r="68" spans="1:20">
      <c r="A68" s="15" t="s">
        <v>543</v>
      </c>
      <c r="B68" s="17" t="n">
        <v>12083</v>
      </c>
      <c r="C68" s="18">
        <f>(31.0/B68*100)</f>
        <v/>
      </c>
      <c r="D68" s="19" t="n">
        <v>12052</v>
      </c>
      <c r="E68" s="18" t="n">
        <v>388.61287496</v>
      </c>
      <c r="F68" s="20" t="n">
        <v>1.75028144</v>
      </c>
      <c r="G68" s="18" t="n">
        <v>399.48977957</v>
      </c>
      <c r="H68" s="20" t="n">
        <v>2.34171916</v>
      </c>
      <c r="I68" s="18" t="n">
        <v>464.6808756</v>
      </c>
      <c r="J68" s="20" t="n">
        <v>2.48544169</v>
      </c>
      <c r="K68" s="18" t="s">
        <v>481</v>
      </c>
      <c r="L68" s="20" t="s">
        <v>481</v>
      </c>
      <c r="M68" s="18" t="s">
        <v>481</v>
      </c>
      <c r="N68" s="20" t="s">
        <v>481</v>
      </c>
      <c r="O68" s="18" t="s">
        <v>481</v>
      </c>
      <c r="P68" s="20" t="s">
        <v>481</v>
      </c>
      <c r="Q68" s="18" t="s">
        <v>481</v>
      </c>
      <c r="R68" s="20" t="s">
        <v>481</v>
      </c>
      <c r="S68" s="18" t="n">
        <v>312.37457495</v>
      </c>
      <c r="T68" s="20" t="n">
        <v>2.54054363</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433.61659804</v>
      </c>
      <c r="P69" s="20" t="n">
        <v>4.0674456</v>
      </c>
      <c r="Q69" s="18" t="s">
        <v>481</v>
      </c>
      <c r="R69" s="20" t="s">
        <v>481</v>
      </c>
      <c r="S69" s="18" t="s">
        <v>481</v>
      </c>
      <c r="T69" s="20" t="s">
        <v>481</v>
      </c>
    </row>
    <row r="70" spans="1:20">
      <c r="A70" s="15" t="s">
        <v>545</v>
      </c>
      <c r="B70" s="17" t="n">
        <v>6036</v>
      </c>
      <c r="C70" s="18">
        <f>(223.0/B70*100)</f>
        <v/>
      </c>
      <c r="D70" s="19" t="n">
        <v>5813</v>
      </c>
      <c r="E70" s="18" t="n">
        <v>495.25494394</v>
      </c>
      <c r="F70" s="20" t="n">
        <v>3.3112682</v>
      </c>
      <c r="G70" s="18" t="n">
        <v>491.41128461</v>
      </c>
      <c r="H70" s="20" t="n">
        <v>4.54431626</v>
      </c>
      <c r="I70" s="18" t="n">
        <v>507.6351638</v>
      </c>
      <c r="J70" s="20" t="n">
        <v>3.19030584</v>
      </c>
      <c r="K70" s="18" t="s">
        <v>481</v>
      </c>
      <c r="L70" s="20" t="s">
        <v>481</v>
      </c>
      <c r="M70" s="18" t="s">
        <v>481</v>
      </c>
      <c r="N70" s="20" t="s">
        <v>481</v>
      </c>
      <c r="O70" s="18" t="s">
        <v>481</v>
      </c>
      <c r="P70" s="20" t="s">
        <v>481</v>
      </c>
      <c r="Q70" s="18" t="s">
        <v>481</v>
      </c>
      <c r="R70" s="20" t="s">
        <v>481</v>
      </c>
      <c r="S70" s="18" t="n">
        <v>427.69884253</v>
      </c>
      <c r="T70" s="20" t="n">
        <v>9.840998170000001</v>
      </c>
    </row>
    <row r="71" spans="1:20">
      <c r="A71" s="15" t="s">
        <v>546</v>
      </c>
      <c r="B71" s="17" t="n">
        <v>6115</v>
      </c>
      <c r="C71" s="18">
        <f>(35.0/B71*100)</f>
        <v/>
      </c>
      <c r="D71" s="19" t="n">
        <v>6080</v>
      </c>
      <c r="E71" s="18" t="n">
        <v>497.83735018</v>
      </c>
      <c r="F71" s="20" t="n">
        <v>5.62050108</v>
      </c>
      <c r="G71" s="18" t="n">
        <v>510.158953</v>
      </c>
      <c r="H71" s="20" t="n">
        <v>3.5674155</v>
      </c>
      <c r="I71" s="18" t="n">
        <v>553.85703212</v>
      </c>
      <c r="J71" s="20" t="n">
        <v>1.70953883</v>
      </c>
      <c r="K71" s="18" t="s">
        <v>481</v>
      </c>
      <c r="L71" s="20" t="s">
        <v>481</v>
      </c>
      <c r="M71" s="18" t="s">
        <v>481</v>
      </c>
      <c r="N71" s="20" t="s">
        <v>481</v>
      </c>
      <c r="O71" s="18" t="s">
        <v>481</v>
      </c>
      <c r="P71" s="20" t="s">
        <v>481</v>
      </c>
      <c r="Q71" s="18" t="s">
        <v>481</v>
      </c>
      <c r="R71" s="20" t="s">
        <v>481</v>
      </c>
      <c r="S71" s="18" t="n">
        <v>440.88741282</v>
      </c>
      <c r="T71" s="20" t="n">
        <v>14.12490315</v>
      </c>
    </row>
    <row r="72" spans="1:20">
      <c r="A72" s="15" t="s">
        <v>547</v>
      </c>
      <c r="B72" s="17" t="n">
        <v>7708</v>
      </c>
      <c r="C72" s="18">
        <f>(5.0/B72*100)</f>
        <v/>
      </c>
      <c r="D72" s="19" t="n">
        <v>7703</v>
      </c>
      <c r="E72" s="18" t="n">
        <v>463.52881683</v>
      </c>
      <c r="F72" s="20" t="n">
        <v>4.5264258</v>
      </c>
      <c r="G72" s="18" t="n">
        <v>483.16524065</v>
      </c>
      <c r="H72" s="20" t="n">
        <v>4.64612901</v>
      </c>
      <c r="I72" s="18" t="n">
        <v>507.70866107</v>
      </c>
      <c r="J72" s="20" t="n">
        <v>2.61155603</v>
      </c>
      <c r="K72" s="18" t="s">
        <v>481</v>
      </c>
      <c r="L72" s="20" t="s">
        <v>481</v>
      </c>
      <c r="M72" s="18" t="s">
        <v>481</v>
      </c>
      <c r="N72" s="20" t="s">
        <v>481</v>
      </c>
      <c r="O72" s="18" t="s">
        <v>481</v>
      </c>
      <c r="P72" s="20" t="s">
        <v>481</v>
      </c>
      <c r="Q72" s="18" t="s">
        <v>481</v>
      </c>
      <c r="R72" s="20" t="s">
        <v>481</v>
      </c>
      <c r="S72" s="18" t="n">
        <v>418.12797897</v>
      </c>
      <c r="T72" s="20" t="n">
        <v>23.68731255</v>
      </c>
    </row>
    <row r="73" spans="1:20">
      <c r="A73" s="15" t="s">
        <v>548</v>
      </c>
      <c r="B73" s="17" t="n">
        <v>8249</v>
      </c>
      <c r="C73" s="18">
        <f>(195.0/B73*100)</f>
        <v/>
      </c>
      <c r="D73" s="19" t="n">
        <v>8054</v>
      </c>
      <c r="E73" s="18" t="n">
        <v>393.99956862</v>
      </c>
      <c r="F73" s="20" t="n">
        <v>3.78556522</v>
      </c>
      <c r="G73" s="18" t="n">
        <v>392.60016296</v>
      </c>
      <c r="H73" s="20" t="n">
        <v>3.67689223</v>
      </c>
      <c r="I73" s="18" t="n">
        <v>435.99706573</v>
      </c>
      <c r="J73" s="20" t="n">
        <v>3.57838795</v>
      </c>
      <c r="K73" s="18" t="s">
        <v>481</v>
      </c>
      <c r="L73" s="20" t="s">
        <v>481</v>
      </c>
      <c r="M73" s="18" t="s">
        <v>481</v>
      </c>
      <c r="N73" s="20" t="s">
        <v>481</v>
      </c>
      <c r="O73" s="18" t="s">
        <v>481</v>
      </c>
      <c r="P73" s="20" t="s">
        <v>481</v>
      </c>
      <c r="Q73" s="18" t="s">
        <v>481</v>
      </c>
      <c r="R73" s="20" t="s">
        <v>481</v>
      </c>
      <c r="S73" s="18" t="n">
        <v>361.29289314</v>
      </c>
      <c r="T73" s="20" t="n">
        <v>9.363040700000001</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427.27325298</v>
      </c>
      <c r="P74" s="20" t="n">
        <v>1.48755563</v>
      </c>
      <c r="Q74" s="18" t="s">
        <v>481</v>
      </c>
      <c r="R74" s="20" t="s">
        <v>481</v>
      </c>
      <c r="S74" s="18" t="s">
        <v>481</v>
      </c>
      <c r="T74" s="20" t="s">
        <v>481</v>
      </c>
    </row>
    <row r="75" spans="1:20">
      <c r="A75" s="15" t="s">
        <v>550</v>
      </c>
      <c r="B75" s="17" t="n">
        <v>5375</v>
      </c>
      <c r="C75" s="18">
        <f>(305.0/B75*100)</f>
        <v/>
      </c>
      <c r="D75" s="19" t="n">
        <v>5070</v>
      </c>
      <c r="E75" s="18" t="n">
        <v>338.40260987</v>
      </c>
      <c r="F75" s="20" t="n">
        <v>3.94513598</v>
      </c>
      <c r="G75" s="18" t="n">
        <v>353.09480494</v>
      </c>
      <c r="H75" s="20" t="n">
        <v>3.96734414</v>
      </c>
      <c r="I75" s="18" t="n">
        <v>395.68023345</v>
      </c>
      <c r="J75" s="20" t="n">
        <v>3.25570083</v>
      </c>
      <c r="K75" s="18" t="s">
        <v>481</v>
      </c>
      <c r="L75" s="20" t="s">
        <v>481</v>
      </c>
      <c r="M75" s="18" t="s">
        <v>481</v>
      </c>
      <c r="N75" s="20" t="s">
        <v>481</v>
      </c>
      <c r="O75" s="18" t="s">
        <v>481</v>
      </c>
      <c r="P75" s="20" t="s">
        <v>481</v>
      </c>
      <c r="Q75" s="18" t="s">
        <v>481</v>
      </c>
      <c r="R75" s="20" t="s">
        <v>481</v>
      </c>
      <c r="S75" s="18" t="n">
        <v>315.01874883</v>
      </c>
      <c r="T75" s="20" t="n">
        <v>5.68078942</v>
      </c>
    </row>
    <row r="76" spans="1:20">
      <c r="A76" s="15" t="s">
        <v>551</v>
      </c>
      <c r="B76" s="17" t="n">
        <v>14167</v>
      </c>
      <c r="C76" s="18">
        <f>(235.0/B76*100)</f>
        <v/>
      </c>
      <c r="D76" s="19" t="n">
        <v>13932</v>
      </c>
      <c r="E76" s="18" t="n">
        <v>418.02452023</v>
      </c>
      <c r="F76" s="20" t="n">
        <v>3.64166981</v>
      </c>
      <c r="G76" s="18" t="n">
        <v>421.26924231</v>
      </c>
      <c r="H76" s="20" t="n">
        <v>3.72461328</v>
      </c>
      <c r="I76" s="18" t="n">
        <v>478.76389678</v>
      </c>
      <c r="J76" s="20" t="n">
        <v>3.45043057</v>
      </c>
      <c r="K76" s="18" t="s">
        <v>481</v>
      </c>
      <c r="L76" s="20" t="s">
        <v>481</v>
      </c>
      <c r="M76" s="18" t="s">
        <v>481</v>
      </c>
      <c r="N76" s="20" t="s">
        <v>481</v>
      </c>
      <c r="O76" s="18" t="s">
        <v>481</v>
      </c>
      <c r="P76" s="20" t="s">
        <v>481</v>
      </c>
      <c r="Q76" s="18" t="s">
        <v>481</v>
      </c>
      <c r="R76" s="20" t="s">
        <v>481</v>
      </c>
      <c r="S76" s="18" t="n">
        <v>338.88592496</v>
      </c>
      <c r="T76" s="20" t="n">
        <v>4.96366293</v>
      </c>
    </row>
    <row r="77" spans="1:20">
      <c r="A77" s="15" t="s">
        <v>552</v>
      </c>
      <c r="B77" s="17" t="n">
        <v>6062</v>
      </c>
      <c r="C77" s="18">
        <f>(341.0/B77*100)</f>
        <v/>
      </c>
      <c r="D77" s="19" t="n">
        <v>5721</v>
      </c>
      <c r="E77" s="18" t="n">
        <v>398.83703551</v>
      </c>
      <c r="F77" s="20" t="n">
        <v>3.65906298</v>
      </c>
      <c r="G77" s="18" t="n">
        <v>441.36967292</v>
      </c>
      <c r="H77" s="20" t="n">
        <v>3.45393764</v>
      </c>
      <c r="I77" s="18" t="n">
        <v>474.40713345</v>
      </c>
      <c r="J77" s="20" t="n">
        <v>3.17101188</v>
      </c>
      <c r="K77" s="18" t="s">
        <v>481</v>
      </c>
      <c r="L77" s="20" t="s">
        <v>481</v>
      </c>
      <c r="M77" s="18" t="s">
        <v>481</v>
      </c>
      <c r="N77" s="20" t="s">
        <v>481</v>
      </c>
      <c r="O77" s="18" t="s">
        <v>481</v>
      </c>
      <c r="P77" s="20" t="s">
        <v>481</v>
      </c>
      <c r="Q77" s="18" t="s">
        <v>481</v>
      </c>
      <c r="R77" s="20" t="s">
        <v>481</v>
      </c>
      <c r="S77" s="18" t="n">
        <v>350.42233009</v>
      </c>
      <c r="T77" s="20" t="n">
        <v>4.38048592</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486.77376404</v>
      </c>
      <c r="P78" s="20" t="n">
        <v>3.73078934</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475.33231053</v>
      </c>
      <c r="P79" s="20" t="n">
        <v>7.19302375</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427.14102033</v>
      </c>
      <c r="P80" s="20" t="n">
        <v>3.42468904</v>
      </c>
      <c r="Q80" s="18" t="s">
        <v>481</v>
      </c>
      <c r="R80" s="20" t="s">
        <v>481</v>
      </c>
      <c r="S80" s="18" t="s">
        <v>481</v>
      </c>
      <c r="T80" s="20" t="s">
        <v>481</v>
      </c>
    </row>
    <row r="81" spans="1:20">
      <c r="A81" s="23" t="s">
        <v>556</v>
      </c>
      <c r="B81" s="17" t="n">
        <v>8861</v>
      </c>
      <c r="C81" s="18">
        <f>(92.0/B81*100)</f>
        <v/>
      </c>
      <c r="D81" s="19" t="n">
        <v>8769</v>
      </c>
      <c r="E81" s="18" t="n">
        <v>425.80204767</v>
      </c>
      <c r="F81" s="20" t="n">
        <v>3.31087284</v>
      </c>
      <c r="G81" s="18" t="n">
        <v>404.95908536</v>
      </c>
      <c r="H81" s="20" t="n">
        <v>3.85803859</v>
      </c>
      <c r="I81" s="18" t="n">
        <v>466.4388564</v>
      </c>
      <c r="J81" s="20" t="n">
        <v>4.2661806</v>
      </c>
      <c r="K81" s="18" t="s">
        <v>481</v>
      </c>
      <c r="L81" s="20" t="s">
        <v>481</v>
      </c>
      <c r="M81" s="18" t="s">
        <v>481</v>
      </c>
      <c r="N81" s="20" t="s">
        <v>481</v>
      </c>
      <c r="O81" s="18" t="s">
        <v>481</v>
      </c>
      <c r="P81" s="20" t="s">
        <v>481</v>
      </c>
      <c r="Q81" s="18" t="s">
        <v>481</v>
      </c>
      <c r="R81" s="20" t="s">
        <v>481</v>
      </c>
      <c r="S81" s="18" t="n">
        <v>351.30263119</v>
      </c>
      <c r="T81" s="20" t="n">
        <v>11.44509099</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835</v>
      </c>
    </row>
    <row customHeight="1" ht="30" r="4" spans="1:20">
      <c r="A4" s="6" t="n"/>
      <c r="B4" s="7" t="s">
        <v>462</v>
      </c>
      <c r="C4" s="7" t="s">
        <v>463</v>
      </c>
      <c r="D4" s="8" t="s">
        <v>462</v>
      </c>
      <c r="E4" s="9" t="s">
        <v>831</v>
      </c>
      <c r="F4" s="10" t="n"/>
      <c r="G4" s="9" t="s">
        <v>832</v>
      </c>
      <c r="H4" s="10" t="n"/>
      <c r="I4" s="9" t="s">
        <v>833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472.27608738</v>
      </c>
      <c r="F7" s="20" t="n">
        <v>4.4732761</v>
      </c>
      <c r="G7" s="18" t="n">
        <v>481.04443587</v>
      </c>
      <c r="H7" s="20" t="n">
        <v>3.7463884</v>
      </c>
      <c r="I7" s="18" t="n">
        <v>521.64221032</v>
      </c>
      <c r="J7" s="20" t="n">
        <v>1.92128528</v>
      </c>
      <c r="K7" s="18" t="s">
        <v>481</v>
      </c>
      <c r="L7" s="20" t="s">
        <v>481</v>
      </c>
      <c r="M7" s="18" t="s">
        <v>481</v>
      </c>
      <c r="N7" s="20" t="s">
        <v>481</v>
      </c>
      <c r="O7" s="18" t="s">
        <v>481</v>
      </c>
      <c r="P7" s="20" t="s">
        <v>481</v>
      </c>
      <c r="Q7" s="18" t="s">
        <v>481</v>
      </c>
      <c r="R7" s="20" t="s">
        <v>481</v>
      </c>
      <c r="S7" s="18" t="n">
        <v>441.91783061</v>
      </c>
      <c r="T7" s="20" t="n">
        <v>6.01915774</v>
      </c>
    </row>
    <row r="8" spans="1:20">
      <c r="A8" s="15" t="s">
        <v>483</v>
      </c>
      <c r="B8" s="17" t="n">
        <v>7007</v>
      </c>
      <c r="C8" s="18">
        <f>(145.0/B8*100)</f>
        <v/>
      </c>
      <c r="D8" s="19" t="n">
        <v>6862</v>
      </c>
      <c r="E8" s="18" t="n">
        <v>454.41885385</v>
      </c>
      <c r="F8" s="20" t="n">
        <v>7.6572879</v>
      </c>
      <c r="G8" s="18" t="n">
        <v>474.04437044</v>
      </c>
      <c r="H8" s="20" t="n">
        <v>4.92783066</v>
      </c>
      <c r="I8" s="18" t="n">
        <v>502.50437145</v>
      </c>
      <c r="J8" s="20" t="n">
        <v>2.54159109</v>
      </c>
      <c r="K8" s="18" t="s">
        <v>481</v>
      </c>
      <c r="L8" s="20" t="s">
        <v>481</v>
      </c>
      <c r="M8" s="18" t="s">
        <v>481</v>
      </c>
      <c r="N8" s="20" t="s">
        <v>481</v>
      </c>
      <c r="O8" s="18" t="n">
        <v>361.38025951</v>
      </c>
      <c r="P8" s="20" t="n">
        <v>22.72565673</v>
      </c>
      <c r="Q8" s="18" t="s">
        <v>481</v>
      </c>
      <c r="R8" s="20" t="s">
        <v>481</v>
      </c>
      <c r="S8" s="18" t="n">
        <v>382.56660351</v>
      </c>
      <c r="T8" s="20" t="n">
        <v>7.09484429</v>
      </c>
    </row>
    <row r="9" spans="1:20">
      <c r="A9" s="15" t="s">
        <v>484</v>
      </c>
      <c r="B9" s="17" t="n">
        <v>9651</v>
      </c>
      <c r="C9" s="18">
        <f>(270.0/B9*100)</f>
        <v/>
      </c>
      <c r="D9" s="19" t="n">
        <v>9381</v>
      </c>
      <c r="E9" s="18" t="n">
        <v>475.54317424</v>
      </c>
      <c r="F9" s="20" t="n">
        <v>4.99613028</v>
      </c>
      <c r="G9" s="18" t="n">
        <v>499.64340792</v>
      </c>
      <c r="H9" s="20" t="n">
        <v>3.48421294</v>
      </c>
      <c r="I9" s="18" t="n">
        <v>523.76263412</v>
      </c>
      <c r="J9" s="20" t="n">
        <v>1.99807593</v>
      </c>
      <c r="K9" s="18" t="s">
        <v>481</v>
      </c>
      <c r="L9" s="20" t="s">
        <v>481</v>
      </c>
      <c r="M9" s="18" t="s">
        <v>481</v>
      </c>
      <c r="N9" s="20" t="s">
        <v>481</v>
      </c>
      <c r="O9" s="18" t="n">
        <v>347.7815185</v>
      </c>
      <c r="P9" s="20" t="n">
        <v>11.20716786</v>
      </c>
      <c r="Q9" s="18" t="s">
        <v>481</v>
      </c>
      <c r="R9" s="20" t="s">
        <v>481</v>
      </c>
      <c r="S9" s="18" t="n">
        <v>400.21451745</v>
      </c>
      <c r="T9" s="20" t="n">
        <v>4.76696714</v>
      </c>
    </row>
    <row r="10" spans="1:20">
      <c r="A10" s="15" t="s">
        <v>485</v>
      </c>
      <c r="B10" s="17" t="n">
        <v>20058</v>
      </c>
      <c r="C10" s="18">
        <f>(559.0/B10*100)</f>
        <v/>
      </c>
      <c r="D10" s="19" t="n">
        <v>19499</v>
      </c>
      <c r="E10" s="18" t="n">
        <v>502.34454639</v>
      </c>
      <c r="F10" s="20" t="n">
        <v>4.01441097</v>
      </c>
      <c r="G10" s="18" t="n">
        <v>517.10920333</v>
      </c>
      <c r="H10" s="20" t="n">
        <v>3.45823645</v>
      </c>
      <c r="I10" s="18" t="n">
        <v>541.02408989</v>
      </c>
      <c r="J10" s="20" t="n">
        <v>2.03475199</v>
      </c>
      <c r="K10" s="18" t="s">
        <v>481</v>
      </c>
      <c r="L10" s="20" t="s">
        <v>481</v>
      </c>
      <c r="M10" s="18" t="s">
        <v>481</v>
      </c>
      <c r="N10" s="20" t="s">
        <v>481</v>
      </c>
      <c r="O10" s="18" t="s">
        <v>481</v>
      </c>
      <c r="P10" s="20" t="s">
        <v>481</v>
      </c>
      <c r="Q10" s="18" t="s">
        <v>481</v>
      </c>
      <c r="R10" s="20" t="s">
        <v>481</v>
      </c>
      <c r="S10" s="18" t="n">
        <v>432.99494849</v>
      </c>
      <c r="T10" s="20" t="n">
        <v>7.84073991</v>
      </c>
    </row>
    <row r="11" spans="1:20">
      <c r="A11" s="15" t="s">
        <v>486</v>
      </c>
      <c r="B11" s="17" t="n">
        <v>7053</v>
      </c>
      <c r="C11" s="18">
        <f>(172.0/B11*100)</f>
        <v/>
      </c>
      <c r="D11" s="19" t="n">
        <v>6881</v>
      </c>
      <c r="E11" s="18" t="n">
        <v>413.45474403</v>
      </c>
      <c r="F11" s="20" t="n">
        <v>5.95337818</v>
      </c>
      <c r="G11" s="18" t="n">
        <v>447.89878964</v>
      </c>
      <c r="H11" s="20" t="n">
        <v>3.23782824</v>
      </c>
      <c r="I11" s="18" t="n">
        <v>481.64796932</v>
      </c>
      <c r="J11" s="20" t="n">
        <v>2.75685073</v>
      </c>
      <c r="K11" s="18" t="s">
        <v>481</v>
      </c>
      <c r="L11" s="20" t="s">
        <v>481</v>
      </c>
      <c r="M11" s="18" t="s">
        <v>481</v>
      </c>
      <c r="N11" s="20" t="s">
        <v>481</v>
      </c>
      <c r="O11" s="18" t="s">
        <v>481</v>
      </c>
      <c r="P11" s="20" t="s">
        <v>481</v>
      </c>
      <c r="Q11" s="18" t="s">
        <v>481</v>
      </c>
      <c r="R11" s="20" t="s">
        <v>481</v>
      </c>
      <c r="S11" s="18" t="n">
        <v>399.1427703</v>
      </c>
      <c r="T11" s="20" t="n">
        <v>7.7547673</v>
      </c>
    </row>
    <row r="12" spans="1:20">
      <c r="A12" s="15" t="s">
        <v>487</v>
      </c>
      <c r="B12" s="17" t="n">
        <v>6894</v>
      </c>
      <c r="C12" s="18">
        <f>(59.0/B12*100)</f>
        <v/>
      </c>
      <c r="D12" s="19" t="n">
        <v>6835</v>
      </c>
      <c r="E12" s="18" t="n">
        <v>448.4274873</v>
      </c>
      <c r="F12" s="20" t="n">
        <v>6.51898203</v>
      </c>
      <c r="G12" s="18" t="n">
        <v>478.58465137</v>
      </c>
      <c r="H12" s="20" t="n">
        <v>4.66811552</v>
      </c>
      <c r="I12" s="18" t="n">
        <v>505.97123979</v>
      </c>
      <c r="J12" s="20" t="n">
        <v>2.10462283</v>
      </c>
      <c r="K12" s="18" t="s">
        <v>481</v>
      </c>
      <c r="L12" s="20" t="s">
        <v>481</v>
      </c>
      <c r="M12" s="18" t="s">
        <v>481</v>
      </c>
      <c r="N12" s="20" t="s">
        <v>481</v>
      </c>
      <c r="O12" s="18" t="n">
        <v>332.31014509</v>
      </c>
      <c r="P12" s="20" t="n">
        <v>18.34291261</v>
      </c>
      <c r="Q12" s="18" t="s">
        <v>481</v>
      </c>
      <c r="R12" s="20" t="s">
        <v>481</v>
      </c>
      <c r="S12" s="18" t="n">
        <v>379.36953298</v>
      </c>
      <c r="T12" s="20" t="n">
        <v>8.146665799999999</v>
      </c>
    </row>
    <row r="13" spans="1:20">
      <c r="A13" s="15" t="s">
        <v>488</v>
      </c>
      <c r="B13" s="17" t="n">
        <v>7161</v>
      </c>
      <c r="C13" s="18">
        <f>(216.0/B13*100)</f>
        <v/>
      </c>
      <c r="D13" s="19" t="n">
        <v>6945</v>
      </c>
      <c r="E13" s="18" t="n">
        <v>504.67340697</v>
      </c>
      <c r="F13" s="20" t="n">
        <v>5.34709319</v>
      </c>
      <c r="G13" s="18" t="n">
        <v>502.06300201</v>
      </c>
      <c r="H13" s="20" t="n">
        <v>3.33880881</v>
      </c>
      <c r="I13" s="18" t="n">
        <v>513.55335274</v>
      </c>
      <c r="J13" s="20" t="n">
        <v>2.50535612</v>
      </c>
      <c r="K13" s="18" t="s">
        <v>481</v>
      </c>
      <c r="L13" s="20" t="s">
        <v>481</v>
      </c>
      <c r="M13" s="18" t="s">
        <v>481</v>
      </c>
      <c r="N13" s="20" t="s">
        <v>481</v>
      </c>
      <c r="O13" s="18" t="n">
        <v>407.4699787</v>
      </c>
      <c r="P13" s="20" t="n">
        <v>6.79601306</v>
      </c>
      <c r="Q13" s="18" t="s">
        <v>481</v>
      </c>
      <c r="R13" s="20" t="s">
        <v>481</v>
      </c>
      <c r="S13" s="18" t="n">
        <v>386.5818912</v>
      </c>
      <c r="T13" s="20" t="n">
        <v>7.23230242</v>
      </c>
    </row>
    <row r="14" spans="1:20">
      <c r="A14" s="15" t="s">
        <v>489</v>
      </c>
      <c r="B14" s="17" t="n">
        <v>5587</v>
      </c>
      <c r="C14" s="18">
        <f>(83.0/B14*100)</f>
        <v/>
      </c>
      <c r="D14" s="19" t="n">
        <v>5504</v>
      </c>
      <c r="E14" s="18" t="n">
        <v>498.41443086</v>
      </c>
      <c r="F14" s="20" t="n">
        <v>3.42369138</v>
      </c>
      <c r="G14" s="18" t="n">
        <v>517.0697305</v>
      </c>
      <c r="H14" s="20" t="n">
        <v>2.94580732</v>
      </c>
      <c r="I14" s="18" t="n">
        <v>534.76909225</v>
      </c>
      <c r="J14" s="20" t="n">
        <v>2.85117428</v>
      </c>
      <c r="K14" s="18" t="s">
        <v>481</v>
      </c>
      <c r="L14" s="20" t="s">
        <v>481</v>
      </c>
      <c r="M14" s="18" t="s">
        <v>481</v>
      </c>
      <c r="N14" s="20" t="s">
        <v>481</v>
      </c>
      <c r="O14" s="18" t="s">
        <v>481</v>
      </c>
      <c r="P14" s="20" t="s">
        <v>481</v>
      </c>
      <c r="Q14" s="18" t="s">
        <v>481</v>
      </c>
      <c r="R14" s="20" t="s">
        <v>481</v>
      </c>
      <c r="S14" s="18" t="n">
        <v>449.62686815</v>
      </c>
      <c r="T14" s="20" t="n">
        <v>12.08927671</v>
      </c>
    </row>
    <row r="15" spans="1:20">
      <c r="A15" s="15" t="s">
        <v>490</v>
      </c>
      <c r="B15" s="17" t="n">
        <v>5882</v>
      </c>
      <c r="C15" s="18">
        <f>(116.0/B15*100)</f>
        <v/>
      </c>
      <c r="D15" s="19" t="n">
        <v>5766</v>
      </c>
      <c r="E15" s="18" t="n">
        <v>513.51253442</v>
      </c>
      <c r="F15" s="20" t="n">
        <v>6.02346237</v>
      </c>
      <c r="G15" s="18" t="n">
        <v>525.32353673</v>
      </c>
      <c r="H15" s="20" t="n">
        <v>3.3639013</v>
      </c>
      <c r="I15" s="18" t="n">
        <v>539.7684341299999</v>
      </c>
      <c r="J15" s="20" t="n">
        <v>2.48603636</v>
      </c>
      <c r="K15" s="18" t="s">
        <v>481</v>
      </c>
      <c r="L15" s="20" t="s">
        <v>481</v>
      </c>
      <c r="M15" s="18" t="s">
        <v>481</v>
      </c>
      <c r="N15" s="20" t="s">
        <v>481</v>
      </c>
      <c r="O15" s="18" t="n">
        <v>367.66871077</v>
      </c>
      <c r="P15" s="20" t="n">
        <v>14.82638214</v>
      </c>
      <c r="Q15" s="18" t="s">
        <v>481</v>
      </c>
      <c r="R15" s="20" t="s">
        <v>481</v>
      </c>
      <c r="S15" s="18" t="n">
        <v>422.13307409</v>
      </c>
      <c r="T15" s="20" t="n">
        <v>8.6953172</v>
      </c>
    </row>
    <row r="16" spans="1:20">
      <c r="A16" s="15" t="s">
        <v>491</v>
      </c>
      <c r="B16" s="17" t="n">
        <v>6108</v>
      </c>
      <c r="C16" s="18">
        <f>(154.0/B16*100)</f>
        <v/>
      </c>
      <c r="D16" s="19" t="n">
        <v>5954</v>
      </c>
      <c r="E16" s="18" t="n">
        <v>470.11568237</v>
      </c>
      <c r="F16" s="20" t="n">
        <v>5.76148824</v>
      </c>
      <c r="G16" s="18" t="n">
        <v>497.47556562</v>
      </c>
      <c r="H16" s="20" t="n">
        <v>3.44478107</v>
      </c>
      <c r="I16" s="18" t="n">
        <v>526.58251146</v>
      </c>
      <c r="J16" s="20" t="n">
        <v>2.39303743</v>
      </c>
      <c r="K16" s="18" t="s">
        <v>481</v>
      </c>
      <c r="L16" s="20" t="s">
        <v>481</v>
      </c>
      <c r="M16" s="18" t="s">
        <v>481</v>
      </c>
      <c r="N16" s="20" t="s">
        <v>481</v>
      </c>
      <c r="O16" s="18" t="s">
        <v>481</v>
      </c>
      <c r="P16" s="20" t="s">
        <v>481</v>
      </c>
      <c r="Q16" s="18" t="s">
        <v>481</v>
      </c>
      <c r="R16" s="20" t="s">
        <v>481</v>
      </c>
      <c r="S16" s="18" t="n">
        <v>363.98081649</v>
      </c>
      <c r="T16" s="20" t="n">
        <v>7.98112494</v>
      </c>
    </row>
    <row r="17" spans="1:20">
      <c r="A17" s="15" t="s">
        <v>492</v>
      </c>
      <c r="B17" s="17" t="n">
        <v>6504</v>
      </c>
      <c r="C17" s="18">
        <f>(1933.0/B17*100)</f>
        <v/>
      </c>
      <c r="D17" s="19" t="n">
        <v>4571</v>
      </c>
      <c r="E17" s="18" t="n">
        <v>499.06019509</v>
      </c>
      <c r="F17" s="20" t="n">
        <v>7.89730785</v>
      </c>
      <c r="G17" s="18" t="n">
        <v>523.67367117</v>
      </c>
      <c r="H17" s="20" t="n">
        <v>4.99008135</v>
      </c>
      <c r="I17" s="18" t="n">
        <v>534.07857663</v>
      </c>
      <c r="J17" s="20" t="n">
        <v>3.24993119</v>
      </c>
      <c r="K17" s="18" t="s">
        <v>481</v>
      </c>
      <c r="L17" s="20" t="s">
        <v>481</v>
      </c>
      <c r="M17" s="18" t="s">
        <v>481</v>
      </c>
      <c r="N17" s="20" t="s">
        <v>481</v>
      </c>
      <c r="O17" s="18" t="n">
        <v>338.260297</v>
      </c>
      <c r="P17" s="20" t="n">
        <v>14.23011861</v>
      </c>
      <c r="Q17" s="18" t="s">
        <v>481</v>
      </c>
      <c r="R17" s="20" t="s">
        <v>481</v>
      </c>
      <c r="S17" s="18" t="n">
        <v>442.29174349</v>
      </c>
      <c r="T17" s="20" t="n">
        <v>9.148336799999999</v>
      </c>
    </row>
    <row r="18" spans="1:20">
      <c r="A18" s="15" t="s">
        <v>493</v>
      </c>
      <c r="B18" s="17" t="n">
        <v>5532</v>
      </c>
      <c r="C18" s="18">
        <f>(31.0/B18*100)</f>
        <v/>
      </c>
      <c r="D18" s="19" t="n">
        <v>5501</v>
      </c>
      <c r="E18" s="18" t="n">
        <v>431.93306461</v>
      </c>
      <c r="F18" s="20" t="n">
        <v>5.35561565</v>
      </c>
      <c r="G18" s="18" t="n">
        <v>466.94787425</v>
      </c>
      <c r="H18" s="20" t="n">
        <v>4.10436408</v>
      </c>
      <c r="I18" s="18" t="n">
        <v>495.82748767</v>
      </c>
      <c r="J18" s="20" t="n">
        <v>4.02997601</v>
      </c>
      <c r="K18" s="18" t="s">
        <v>481</v>
      </c>
      <c r="L18" s="20" t="s">
        <v>481</v>
      </c>
      <c r="M18" s="18" t="s">
        <v>481</v>
      </c>
      <c r="N18" s="20" t="s">
        <v>481</v>
      </c>
      <c r="O18" s="18" t="s">
        <v>481</v>
      </c>
      <c r="P18" s="20" t="s">
        <v>481</v>
      </c>
      <c r="Q18" s="18" t="s">
        <v>481</v>
      </c>
      <c r="R18" s="20" t="s">
        <v>481</v>
      </c>
      <c r="S18" s="18" t="n">
        <v>368.89482798</v>
      </c>
      <c r="T18" s="20" t="n">
        <v>9.71524127</v>
      </c>
    </row>
    <row r="19" spans="1:20">
      <c r="A19" s="15" t="s">
        <v>494</v>
      </c>
      <c r="B19" s="17" t="n">
        <v>5658</v>
      </c>
      <c r="C19" s="18">
        <f>(346.0/B19*100)</f>
        <v/>
      </c>
      <c r="D19" s="19" t="n">
        <v>5312</v>
      </c>
      <c r="E19" s="18" t="n">
        <v>450.7443391</v>
      </c>
      <c r="F19" s="20" t="n">
        <v>5.18485268</v>
      </c>
      <c r="G19" s="18" t="n">
        <v>463.42502448</v>
      </c>
      <c r="H19" s="20" t="n">
        <v>3.83304176</v>
      </c>
      <c r="I19" s="18" t="n">
        <v>492.18215809</v>
      </c>
      <c r="J19" s="20" t="n">
        <v>2.75103209</v>
      </c>
      <c r="K19" s="18" t="s">
        <v>481</v>
      </c>
      <c r="L19" s="20" t="s">
        <v>481</v>
      </c>
      <c r="M19" s="18" t="s">
        <v>481</v>
      </c>
      <c r="N19" s="20" t="s">
        <v>481</v>
      </c>
      <c r="O19" s="18" t="s">
        <v>481</v>
      </c>
      <c r="P19" s="20" t="s">
        <v>481</v>
      </c>
      <c r="Q19" s="18" t="s">
        <v>481</v>
      </c>
      <c r="R19" s="20" t="s">
        <v>481</v>
      </c>
      <c r="S19" s="18" t="n">
        <v>384.42855184</v>
      </c>
      <c r="T19" s="20" t="n">
        <v>7.94451994</v>
      </c>
    </row>
    <row r="20" spans="1:20">
      <c r="A20" s="15" t="s">
        <v>495</v>
      </c>
      <c r="B20" s="17" t="n">
        <v>3371</v>
      </c>
      <c r="C20" s="18">
        <f>(75.0/B20*100)</f>
        <v/>
      </c>
      <c r="D20" s="19" t="n">
        <v>3296</v>
      </c>
      <c r="E20" s="18" t="n">
        <v>462.55884669</v>
      </c>
      <c r="F20" s="20" t="n">
        <v>8.027402410000001</v>
      </c>
      <c r="G20" s="18" t="n">
        <v>464.82279875</v>
      </c>
      <c r="H20" s="20" t="n">
        <v>3.73435722</v>
      </c>
      <c r="I20" s="18" t="n">
        <v>501.7817652</v>
      </c>
      <c r="J20" s="20" t="n">
        <v>2.30931097</v>
      </c>
      <c r="K20" s="18" t="s">
        <v>481</v>
      </c>
      <c r="L20" s="20" t="s">
        <v>481</v>
      </c>
      <c r="M20" s="18" t="s">
        <v>481</v>
      </c>
      <c r="N20" s="20" t="s">
        <v>481</v>
      </c>
      <c r="O20" s="18" t="s">
        <v>481</v>
      </c>
      <c r="P20" s="20" t="s">
        <v>481</v>
      </c>
      <c r="Q20" s="18" t="s">
        <v>481</v>
      </c>
      <c r="R20" s="20" t="s">
        <v>481</v>
      </c>
      <c r="S20" s="18" t="n">
        <v>389.4047122</v>
      </c>
      <c r="T20" s="20" t="n">
        <v>8.093926570000001</v>
      </c>
    </row>
    <row r="21" spans="1:20">
      <c r="A21" s="15" t="s">
        <v>496</v>
      </c>
      <c r="B21" s="17" t="n">
        <v>5741</v>
      </c>
      <c r="C21" s="18">
        <f>(58.0/B21*100)</f>
        <v/>
      </c>
      <c r="D21" s="19" t="n">
        <v>5683</v>
      </c>
      <c r="E21" s="18" t="n">
        <v>501.94500741</v>
      </c>
      <c r="F21" s="20" t="n">
        <v>4.73540085</v>
      </c>
      <c r="G21" s="18" t="n">
        <v>514.3351866199999</v>
      </c>
      <c r="H21" s="20" t="n">
        <v>4.06867986</v>
      </c>
      <c r="I21" s="18" t="n">
        <v>532.29803646</v>
      </c>
      <c r="J21" s="20" t="n">
        <v>2.20939935</v>
      </c>
      <c r="K21" s="18" t="s">
        <v>481</v>
      </c>
      <c r="L21" s="20" t="s">
        <v>481</v>
      </c>
      <c r="M21" s="18" t="s">
        <v>481</v>
      </c>
      <c r="N21" s="20" t="s">
        <v>481</v>
      </c>
      <c r="O21" s="18" t="s">
        <v>481</v>
      </c>
      <c r="P21" s="20" t="s">
        <v>481</v>
      </c>
      <c r="Q21" s="18" t="s">
        <v>481</v>
      </c>
      <c r="R21" s="20" t="s">
        <v>481</v>
      </c>
      <c r="S21" s="18" t="n">
        <v>425.36585332</v>
      </c>
      <c r="T21" s="20" t="n">
        <v>9.648017189999999</v>
      </c>
    </row>
    <row r="22" spans="1:20">
      <c r="A22" s="15" t="s">
        <v>497</v>
      </c>
      <c r="B22" s="17" t="n">
        <v>6598</v>
      </c>
      <c r="C22" s="18">
        <f>(39.0/B22*100)</f>
        <v/>
      </c>
      <c r="D22" s="19" t="n">
        <v>6559</v>
      </c>
      <c r="E22" s="18" t="n">
        <v>441.82103225</v>
      </c>
      <c r="F22" s="20" t="n">
        <v>5.6843893</v>
      </c>
      <c r="G22" s="18" t="n">
        <v>466.42971161</v>
      </c>
      <c r="H22" s="20" t="n">
        <v>4.92339743</v>
      </c>
      <c r="I22" s="18" t="n">
        <v>514.96218626</v>
      </c>
      <c r="J22" s="20" t="n">
        <v>3.22014899</v>
      </c>
      <c r="K22" s="18" t="s">
        <v>481</v>
      </c>
      <c r="L22" s="20" t="s">
        <v>481</v>
      </c>
      <c r="M22" s="18" t="s">
        <v>481</v>
      </c>
      <c r="N22" s="20" t="s">
        <v>481</v>
      </c>
      <c r="O22" s="18" t="s">
        <v>481</v>
      </c>
      <c r="P22" s="20" t="s">
        <v>481</v>
      </c>
      <c r="Q22" s="18" t="n">
        <v>313.8147238</v>
      </c>
      <c r="R22" s="20" t="n">
        <v>49.2894504</v>
      </c>
      <c r="S22" s="18" t="n">
        <v>371.85596643</v>
      </c>
      <c r="T22" s="20" t="n">
        <v>9.438281460000001</v>
      </c>
    </row>
    <row r="23" spans="1:20">
      <c r="A23" s="15" t="s">
        <v>498</v>
      </c>
      <c r="B23" s="17" t="n">
        <v>11583</v>
      </c>
      <c r="C23" s="18">
        <f>(268.0/B23*100)</f>
        <v/>
      </c>
      <c r="D23" s="19" t="n">
        <v>11315</v>
      </c>
      <c r="E23" s="18" t="n">
        <v>465.50092426</v>
      </c>
      <c r="F23" s="20" t="n">
        <v>5.0396361</v>
      </c>
      <c r="G23" s="18" t="n">
        <v>462.68166712</v>
      </c>
      <c r="H23" s="20" t="n">
        <v>4.03965607</v>
      </c>
      <c r="I23" s="18" t="n">
        <v>504.70043674</v>
      </c>
      <c r="J23" s="20" t="n">
        <v>2.71429048</v>
      </c>
      <c r="K23" s="18" t="s">
        <v>481</v>
      </c>
      <c r="L23" s="20" t="s">
        <v>481</v>
      </c>
      <c r="M23" s="18" t="s">
        <v>481</v>
      </c>
      <c r="N23" s="20" t="s">
        <v>481</v>
      </c>
      <c r="O23" s="18" t="s">
        <v>481</v>
      </c>
      <c r="P23" s="20" t="s">
        <v>481</v>
      </c>
      <c r="Q23" s="18" t="s">
        <v>481</v>
      </c>
      <c r="R23" s="20" t="s">
        <v>481</v>
      </c>
      <c r="S23" s="18" t="n">
        <v>402.29603202</v>
      </c>
      <c r="T23" s="20" t="n">
        <v>8.61807363</v>
      </c>
    </row>
    <row r="24" spans="1:20">
      <c r="A24" s="15" t="s">
        <v>499</v>
      </c>
      <c r="B24" s="17" t="n">
        <v>6647</v>
      </c>
      <c r="C24" s="18">
        <f>(10.0/B24*100)</f>
        <v/>
      </c>
      <c r="D24" s="19" t="n">
        <v>6637</v>
      </c>
      <c r="E24" s="18" t="n">
        <v>503.88821865</v>
      </c>
      <c r="F24" s="20" t="n">
        <v>4.40306702</v>
      </c>
      <c r="G24" s="18" t="n">
        <v>505.39244025</v>
      </c>
      <c r="H24" s="20" t="n">
        <v>4.44497237</v>
      </c>
      <c r="I24" s="18" t="n">
        <v>531.43418157</v>
      </c>
      <c r="J24" s="20" t="n">
        <v>2.89001782</v>
      </c>
      <c r="K24" s="18" t="s">
        <v>481</v>
      </c>
      <c r="L24" s="20" t="s">
        <v>481</v>
      </c>
      <c r="M24" s="18" t="s">
        <v>481</v>
      </c>
      <c r="N24" s="20" t="s">
        <v>481</v>
      </c>
      <c r="O24" s="18" t="s">
        <v>481</v>
      </c>
      <c r="P24" s="20" t="s">
        <v>481</v>
      </c>
      <c r="Q24" s="18" t="s">
        <v>481</v>
      </c>
      <c r="R24" s="20" t="s">
        <v>481</v>
      </c>
      <c r="S24" s="18" t="n">
        <v>412.53789996</v>
      </c>
      <c r="T24" s="20" t="n">
        <v>12.00706369</v>
      </c>
    </row>
    <row r="25" spans="1:20">
      <c r="A25" s="15" t="s">
        <v>500</v>
      </c>
      <c r="B25" s="17" t="n">
        <v>5581</v>
      </c>
      <c r="C25" s="18">
        <f>(25.0/B25*100)</f>
        <v/>
      </c>
      <c r="D25" s="19" t="n">
        <v>5556</v>
      </c>
      <c r="E25" s="18" t="n">
        <v>500.91735929</v>
      </c>
      <c r="F25" s="20" t="n">
        <v>4.49414757</v>
      </c>
      <c r="G25" s="18" t="n">
        <v>507.62307224</v>
      </c>
      <c r="H25" s="20" t="n">
        <v>4.57449358</v>
      </c>
      <c r="I25" s="18" t="n">
        <v>532.66028321</v>
      </c>
      <c r="J25" s="20" t="n">
        <v>3.57716262</v>
      </c>
      <c r="K25" s="18" t="s">
        <v>481</v>
      </c>
      <c r="L25" s="20" t="s">
        <v>481</v>
      </c>
      <c r="M25" s="18" t="s">
        <v>481</v>
      </c>
      <c r="N25" s="20" t="s">
        <v>481</v>
      </c>
      <c r="O25" s="18" t="s">
        <v>481</v>
      </c>
      <c r="P25" s="20" t="s">
        <v>481</v>
      </c>
      <c r="Q25" s="18" t="s">
        <v>481</v>
      </c>
      <c r="R25" s="20" t="s">
        <v>481</v>
      </c>
      <c r="S25" s="18" t="n">
        <v>435.96105805</v>
      </c>
      <c r="T25" s="20" t="n">
        <v>18.55362131</v>
      </c>
    </row>
    <row r="26" spans="1:20">
      <c r="A26" s="15" t="s">
        <v>501</v>
      </c>
      <c r="B26" s="17" t="n">
        <v>4869</v>
      </c>
      <c r="C26" s="18">
        <f>(75.0/B26*100)</f>
        <v/>
      </c>
      <c r="D26" s="19" t="n">
        <v>4794</v>
      </c>
      <c r="E26" s="18" t="n">
        <v>450.48499116</v>
      </c>
      <c r="F26" s="20" t="n">
        <v>4.46057976</v>
      </c>
      <c r="G26" s="18" t="n">
        <v>473.79519413</v>
      </c>
      <c r="H26" s="20" t="n">
        <v>3.38183092</v>
      </c>
      <c r="I26" s="18" t="n">
        <v>500.97536455</v>
      </c>
      <c r="J26" s="20" t="n">
        <v>1.97866796</v>
      </c>
      <c r="K26" s="18" t="s">
        <v>481</v>
      </c>
      <c r="L26" s="20" t="s">
        <v>481</v>
      </c>
      <c r="M26" s="18" t="s">
        <v>481</v>
      </c>
      <c r="N26" s="20" t="s">
        <v>481</v>
      </c>
      <c r="O26" s="18" t="s">
        <v>481</v>
      </c>
      <c r="P26" s="20" t="s">
        <v>481</v>
      </c>
      <c r="Q26" s="18" t="s">
        <v>481</v>
      </c>
      <c r="R26" s="20" t="s">
        <v>481</v>
      </c>
      <c r="S26" s="18" t="n">
        <v>433.55474531</v>
      </c>
      <c r="T26" s="20" t="n">
        <v>11.61369808</v>
      </c>
    </row>
    <row r="27" spans="1:20">
      <c r="A27" s="15" t="s">
        <v>502</v>
      </c>
      <c r="B27" s="17" t="n">
        <v>5299</v>
      </c>
      <c r="C27" s="18">
        <f>(127.0/B27*100)</f>
        <v/>
      </c>
      <c r="D27" s="19" t="n">
        <v>5172</v>
      </c>
      <c r="E27" s="18" t="n">
        <v>445.43784953</v>
      </c>
      <c r="F27" s="20" t="n">
        <v>6.36517737</v>
      </c>
      <c r="G27" s="18" t="n">
        <v>463.39894599</v>
      </c>
      <c r="H27" s="20" t="n">
        <v>3.75119512</v>
      </c>
      <c r="I27" s="18" t="n">
        <v>507.88330746</v>
      </c>
      <c r="J27" s="20" t="n">
        <v>1.81545609</v>
      </c>
      <c r="K27" s="18" t="s">
        <v>481</v>
      </c>
      <c r="L27" s="20" t="s">
        <v>481</v>
      </c>
      <c r="M27" s="18" t="s">
        <v>481</v>
      </c>
      <c r="N27" s="20" t="s">
        <v>481</v>
      </c>
      <c r="O27" s="18" t="s">
        <v>481</v>
      </c>
      <c r="P27" s="20" t="s">
        <v>481</v>
      </c>
      <c r="Q27" s="18" t="s">
        <v>481</v>
      </c>
      <c r="R27" s="20" t="s">
        <v>481</v>
      </c>
      <c r="S27" s="18" t="n">
        <v>371.5495522</v>
      </c>
      <c r="T27" s="20" t="n">
        <v>5.05627709</v>
      </c>
    </row>
    <row r="28" spans="1:20">
      <c r="A28" s="15" t="s">
        <v>503</v>
      </c>
      <c r="B28" s="17" t="n">
        <v>7568</v>
      </c>
      <c r="C28" s="18">
        <f>(378.0/B28*100)</f>
        <v/>
      </c>
      <c r="D28" s="19" t="n">
        <v>7190</v>
      </c>
      <c r="E28" s="18" t="n">
        <v>393.84347316</v>
      </c>
      <c r="F28" s="20" t="n">
        <v>4.69190089</v>
      </c>
      <c r="G28" s="18" t="n">
        <v>416.03903296</v>
      </c>
      <c r="H28" s="20" t="n">
        <v>4.00540422</v>
      </c>
      <c r="I28" s="18" t="n">
        <v>440.77838627</v>
      </c>
      <c r="J28" s="20" t="n">
        <v>2.41532925</v>
      </c>
      <c r="K28" s="18" t="s">
        <v>481</v>
      </c>
      <c r="L28" s="20" t="s">
        <v>481</v>
      </c>
      <c r="M28" s="18" t="s">
        <v>481</v>
      </c>
      <c r="N28" s="20" t="s">
        <v>481</v>
      </c>
      <c r="O28" s="18" t="s">
        <v>481</v>
      </c>
      <c r="P28" s="20" t="s">
        <v>481</v>
      </c>
      <c r="Q28" s="18" t="s">
        <v>481</v>
      </c>
      <c r="R28" s="20" t="s">
        <v>481</v>
      </c>
      <c r="S28" s="18" t="n">
        <v>374.82348827</v>
      </c>
      <c r="T28" s="20" t="n">
        <v>7.83028767</v>
      </c>
    </row>
    <row r="29" spans="1:20">
      <c r="A29" s="15" t="s">
        <v>504</v>
      </c>
      <c r="B29" s="17" t="n">
        <v>5385</v>
      </c>
      <c r="C29" s="18">
        <f>(30.0/B29*100)</f>
        <v/>
      </c>
      <c r="D29" s="19" t="n">
        <v>5355</v>
      </c>
      <c r="E29" s="18" t="n">
        <v>488.34809438</v>
      </c>
      <c r="F29" s="20" t="n">
        <v>3.97855327</v>
      </c>
      <c r="G29" s="18" t="n">
        <v>507.79671403</v>
      </c>
      <c r="H29" s="20" t="n">
        <v>3.72945685</v>
      </c>
      <c r="I29" s="18" t="n">
        <v>524.70062441</v>
      </c>
      <c r="J29" s="20" t="n">
        <v>2.59101596</v>
      </c>
      <c r="K29" s="18" t="s">
        <v>481</v>
      </c>
      <c r="L29" s="20" t="s">
        <v>481</v>
      </c>
      <c r="M29" s="18" t="s">
        <v>481</v>
      </c>
      <c r="N29" s="20" t="s">
        <v>481</v>
      </c>
      <c r="O29" s="18" t="n">
        <v>314.02123871</v>
      </c>
      <c r="P29" s="20" t="n">
        <v>13.26138992</v>
      </c>
      <c r="Q29" s="18" t="s">
        <v>481</v>
      </c>
      <c r="R29" s="20" t="s">
        <v>481</v>
      </c>
      <c r="S29" s="18" t="n">
        <v>409.97268215</v>
      </c>
      <c r="T29" s="20" t="n">
        <v>11.55095938</v>
      </c>
    </row>
    <row r="30" spans="1:20">
      <c r="A30" s="15" t="s">
        <v>505</v>
      </c>
      <c r="B30" s="17" t="n">
        <v>4520</v>
      </c>
      <c r="C30" s="18">
        <f>(208.0/B30*100)</f>
        <v/>
      </c>
      <c r="D30" s="19" t="n">
        <v>4312</v>
      </c>
      <c r="E30" s="18" t="n">
        <v>475.84822906</v>
      </c>
      <c r="F30" s="20" t="n">
        <v>6.20016574</v>
      </c>
      <c r="G30" s="18" t="n">
        <v>488.96594533</v>
      </c>
      <c r="H30" s="20" t="n">
        <v>4.93927259</v>
      </c>
      <c r="I30" s="18" t="n">
        <v>534.46895937</v>
      </c>
      <c r="J30" s="20" t="n">
        <v>2.60947848</v>
      </c>
      <c r="K30" s="18" t="s">
        <v>481</v>
      </c>
      <c r="L30" s="20" t="s">
        <v>481</v>
      </c>
      <c r="M30" s="18" t="s">
        <v>481</v>
      </c>
      <c r="N30" s="20" t="s">
        <v>481</v>
      </c>
      <c r="O30" s="18" t="s">
        <v>481</v>
      </c>
      <c r="P30" s="20" t="s">
        <v>481</v>
      </c>
      <c r="Q30" s="18" t="s">
        <v>481</v>
      </c>
      <c r="R30" s="20" t="s">
        <v>481</v>
      </c>
      <c r="S30" s="18" t="n">
        <v>388.39520762</v>
      </c>
      <c r="T30" s="20" t="n">
        <v>7.74651806</v>
      </c>
    </row>
    <row r="31" spans="1:20">
      <c r="A31" s="15" t="s">
        <v>506</v>
      </c>
      <c r="B31" s="17" t="n">
        <v>5456</v>
      </c>
      <c r="C31" s="18">
        <f>(146.0/B31*100)</f>
        <v/>
      </c>
      <c r="D31" s="19" t="n">
        <v>5310</v>
      </c>
      <c r="E31" s="18" t="n">
        <v>506.26019247</v>
      </c>
      <c r="F31" s="20" t="n">
        <v>4.42211191</v>
      </c>
      <c r="G31" s="18" t="n">
        <v>502.12961543</v>
      </c>
      <c r="H31" s="20" t="n">
        <v>3.82196001</v>
      </c>
      <c r="I31" s="18" t="n">
        <v>535.72229669</v>
      </c>
      <c r="J31" s="20" t="n">
        <v>2.69715435</v>
      </c>
      <c r="K31" s="18" t="s">
        <v>481</v>
      </c>
      <c r="L31" s="20" t="s">
        <v>481</v>
      </c>
      <c r="M31" s="18" t="s">
        <v>481</v>
      </c>
      <c r="N31" s="20" t="s">
        <v>481</v>
      </c>
      <c r="O31" s="18" t="s">
        <v>481</v>
      </c>
      <c r="P31" s="20" t="s">
        <v>481</v>
      </c>
      <c r="Q31" s="18" t="s">
        <v>481</v>
      </c>
      <c r="R31" s="20" t="s">
        <v>481</v>
      </c>
      <c r="S31" s="18" t="n">
        <v>402.30243151</v>
      </c>
      <c r="T31" s="20" t="n">
        <v>7.08706996</v>
      </c>
    </row>
    <row r="32" spans="1:20">
      <c r="A32" s="15" t="s">
        <v>507</v>
      </c>
      <c r="B32" s="17" t="n">
        <v>4478</v>
      </c>
      <c r="C32" s="18">
        <f>(6.0/B32*100)</f>
        <v/>
      </c>
      <c r="D32" s="19" t="n">
        <v>4472</v>
      </c>
      <c r="E32" s="18" t="n">
        <v>475.09458903</v>
      </c>
      <c r="F32" s="20" t="n">
        <v>4.6559255</v>
      </c>
      <c r="G32" s="18" t="n">
        <v>504.37563349</v>
      </c>
      <c r="H32" s="20" t="n">
        <v>3.49718501</v>
      </c>
      <c r="I32" s="18" t="n">
        <v>518.5263793300001</v>
      </c>
      <c r="J32" s="20" t="n">
        <v>2.63940997</v>
      </c>
      <c r="K32" s="18" t="s">
        <v>481</v>
      </c>
      <c r="L32" s="20" t="s">
        <v>481</v>
      </c>
      <c r="M32" s="18" t="s">
        <v>481</v>
      </c>
      <c r="N32" s="20" t="s">
        <v>481</v>
      </c>
      <c r="O32" s="18" t="s">
        <v>481</v>
      </c>
      <c r="P32" s="20" t="s">
        <v>481</v>
      </c>
      <c r="Q32" s="18" t="s">
        <v>481</v>
      </c>
      <c r="R32" s="20" t="s">
        <v>481</v>
      </c>
      <c r="S32" s="18" t="n">
        <v>400.93877526</v>
      </c>
      <c r="T32" s="20" t="n">
        <v>15.59088665</v>
      </c>
    </row>
    <row r="33" spans="1:20">
      <c r="A33" s="15" t="s">
        <v>508</v>
      </c>
      <c r="B33" s="17" t="n">
        <v>7325</v>
      </c>
      <c r="C33" s="18">
        <f>(80.0/B33*100)</f>
        <v/>
      </c>
      <c r="D33" s="19" t="n">
        <v>7245</v>
      </c>
      <c r="E33" s="18" t="n">
        <v>462.17622406</v>
      </c>
      <c r="F33" s="20" t="n">
        <v>4.17472415</v>
      </c>
      <c r="G33" s="18" t="n">
        <v>487.71608903</v>
      </c>
      <c r="H33" s="20" t="n">
        <v>4.41679493</v>
      </c>
      <c r="I33" s="18" t="n">
        <v>515.3599503200001</v>
      </c>
      <c r="J33" s="20" t="n">
        <v>2.64831697</v>
      </c>
      <c r="K33" s="18" t="s">
        <v>481</v>
      </c>
      <c r="L33" s="20" t="s">
        <v>481</v>
      </c>
      <c r="M33" s="18" t="s">
        <v>481</v>
      </c>
      <c r="N33" s="20" t="s">
        <v>481</v>
      </c>
      <c r="O33" s="18" t="s">
        <v>481</v>
      </c>
      <c r="P33" s="20" t="s">
        <v>481</v>
      </c>
      <c r="Q33" s="18" t="s">
        <v>481</v>
      </c>
      <c r="R33" s="20" t="s">
        <v>481</v>
      </c>
      <c r="S33" s="18" t="n">
        <v>410.39010587</v>
      </c>
      <c r="T33" s="20" t="n">
        <v>11.0894215</v>
      </c>
    </row>
    <row r="34" spans="1:20">
      <c r="A34" s="15" t="s">
        <v>509</v>
      </c>
      <c r="B34" s="17" t="n">
        <v>6350</v>
      </c>
      <c r="C34" s="18">
        <f>(95.0/B34*100)</f>
        <v/>
      </c>
      <c r="D34" s="19" t="n">
        <v>6255</v>
      </c>
      <c r="E34" s="18" t="n">
        <v>408.00232433</v>
      </c>
      <c r="F34" s="20" t="n">
        <v>4.41668875</v>
      </c>
      <c r="G34" s="18" t="n">
        <v>434.2652542</v>
      </c>
      <c r="H34" s="20" t="n">
        <v>3.48654004</v>
      </c>
      <c r="I34" s="18" t="n">
        <v>488.93684253</v>
      </c>
      <c r="J34" s="20" t="n">
        <v>2.74144406</v>
      </c>
      <c r="K34" s="18" t="s">
        <v>481</v>
      </c>
      <c r="L34" s="20" t="s">
        <v>481</v>
      </c>
      <c r="M34" s="18" t="s">
        <v>481</v>
      </c>
      <c r="N34" s="20" t="s">
        <v>481</v>
      </c>
      <c r="O34" s="18" t="n">
        <v>263.37193708</v>
      </c>
      <c r="P34" s="20" t="n">
        <v>13.61114927</v>
      </c>
      <c r="Q34" s="18" t="s">
        <v>481</v>
      </c>
      <c r="R34" s="20" t="s">
        <v>481</v>
      </c>
      <c r="S34" s="18" t="n">
        <v>365.57935849</v>
      </c>
      <c r="T34" s="20" t="n">
        <v>8.42793122</v>
      </c>
    </row>
    <row r="35" spans="1:20">
      <c r="A35" s="15" t="s">
        <v>510</v>
      </c>
      <c r="B35" s="17" t="n">
        <v>6406</v>
      </c>
      <c r="C35" s="18">
        <f>(61.0/B35*100)</f>
        <v/>
      </c>
      <c r="D35" s="19" t="n">
        <v>6345</v>
      </c>
      <c r="E35" s="18" t="n">
        <v>486.42167672</v>
      </c>
      <c r="F35" s="20" t="n">
        <v>4.99088081</v>
      </c>
      <c r="G35" s="18" t="n">
        <v>501.59354155</v>
      </c>
      <c r="H35" s="20" t="n">
        <v>3.86201843</v>
      </c>
      <c r="I35" s="18" t="n">
        <v>516.71654394</v>
      </c>
      <c r="J35" s="20" t="n">
        <v>1.54238767</v>
      </c>
      <c r="K35" s="18" t="s">
        <v>481</v>
      </c>
      <c r="L35" s="20" t="s">
        <v>481</v>
      </c>
      <c r="M35" s="18" t="s">
        <v>481</v>
      </c>
      <c r="N35" s="20" t="s">
        <v>481</v>
      </c>
      <c r="O35" s="18" t="n">
        <v>337.32521215</v>
      </c>
      <c r="P35" s="20" t="n">
        <v>11.65794297</v>
      </c>
      <c r="Q35" s="18" t="s">
        <v>481</v>
      </c>
      <c r="R35" s="20" t="s">
        <v>481</v>
      </c>
      <c r="S35" s="18" t="n">
        <v>402.23111431</v>
      </c>
      <c r="T35" s="20" t="n">
        <v>13.16026073</v>
      </c>
    </row>
    <row r="36" spans="1:20">
      <c r="A36" s="15" t="s">
        <v>511</v>
      </c>
      <c r="B36" s="17" t="n">
        <v>6736</v>
      </c>
      <c r="C36" s="18">
        <f>(74.0/B36*100)</f>
        <v/>
      </c>
      <c r="D36" s="19" t="n">
        <v>6662</v>
      </c>
      <c r="E36" s="18" t="n">
        <v>475.94844177</v>
      </c>
      <c r="F36" s="20" t="n">
        <v>4.39981097</v>
      </c>
      <c r="G36" s="18" t="n">
        <v>493.0035845</v>
      </c>
      <c r="H36" s="20" t="n">
        <v>3.56450902</v>
      </c>
      <c r="I36" s="18" t="n">
        <v>509.20114575</v>
      </c>
      <c r="J36" s="20" t="n">
        <v>2.30306462</v>
      </c>
      <c r="K36" s="18" t="s">
        <v>481</v>
      </c>
      <c r="L36" s="20" t="s">
        <v>481</v>
      </c>
      <c r="M36" s="18" t="s">
        <v>481</v>
      </c>
      <c r="N36" s="20" t="s">
        <v>481</v>
      </c>
      <c r="O36" s="18" t="s">
        <v>481</v>
      </c>
      <c r="P36" s="20" t="s">
        <v>481</v>
      </c>
      <c r="Q36" s="18" t="s">
        <v>481</v>
      </c>
      <c r="R36" s="20" t="s">
        <v>481</v>
      </c>
      <c r="S36" s="18" t="n">
        <v>400.51288406</v>
      </c>
      <c r="T36" s="20" t="n">
        <v>8.557287049999999</v>
      </c>
    </row>
    <row r="37" spans="1:20">
      <c r="A37" s="15" t="s">
        <v>512</v>
      </c>
      <c r="B37" s="17" t="n">
        <v>5458</v>
      </c>
      <c r="C37" s="18">
        <f>(135.0/B37*100)</f>
        <v/>
      </c>
      <c r="D37" s="19" t="n">
        <v>5323</v>
      </c>
      <c r="E37" s="18" t="n">
        <v>484.05680681</v>
      </c>
      <c r="F37" s="20" t="n">
        <v>5.23738905</v>
      </c>
      <c r="G37" s="18" t="n">
        <v>502.91135964</v>
      </c>
      <c r="H37" s="20" t="n">
        <v>3.84995608</v>
      </c>
      <c r="I37" s="18" t="n">
        <v>527.47457933</v>
      </c>
      <c r="J37" s="20" t="n">
        <v>3.46763412</v>
      </c>
      <c r="K37" s="18" t="s">
        <v>481</v>
      </c>
      <c r="L37" s="20" t="s">
        <v>481</v>
      </c>
      <c r="M37" s="18" t="s">
        <v>481</v>
      </c>
      <c r="N37" s="20" t="s">
        <v>481</v>
      </c>
      <c r="O37" s="18" t="s">
        <v>481</v>
      </c>
      <c r="P37" s="20" t="s">
        <v>481</v>
      </c>
      <c r="Q37" s="18" t="s">
        <v>481</v>
      </c>
      <c r="R37" s="20" t="s">
        <v>481</v>
      </c>
      <c r="S37" s="18" t="n">
        <v>406.34393587</v>
      </c>
      <c r="T37" s="20" t="n">
        <v>6.2597768</v>
      </c>
    </row>
    <row r="38" spans="1:20">
      <c r="A38" s="15" t="s">
        <v>513</v>
      </c>
      <c r="B38" s="17" t="n">
        <v>5860</v>
      </c>
      <c r="C38" s="18">
        <f>(24.0/B38*100)</f>
        <v/>
      </c>
      <c r="D38" s="19" t="n">
        <v>5836</v>
      </c>
      <c r="E38" s="18" t="n">
        <v>458.00779942</v>
      </c>
      <c r="F38" s="20" t="n">
        <v>7.11988941</v>
      </c>
      <c r="G38" s="18" t="n">
        <v>481.47811941</v>
      </c>
      <c r="H38" s="20" t="n">
        <v>4.45520318</v>
      </c>
      <c r="I38" s="18" t="n">
        <v>509.78405069</v>
      </c>
      <c r="J38" s="20" t="n">
        <v>2.88841578</v>
      </c>
      <c r="K38" s="18" t="s">
        <v>481</v>
      </c>
      <c r="L38" s="20" t="s">
        <v>481</v>
      </c>
      <c r="M38" s="18" t="s">
        <v>481</v>
      </c>
      <c r="N38" s="20" t="s">
        <v>481</v>
      </c>
      <c r="O38" s="18" t="s">
        <v>481</v>
      </c>
      <c r="P38" s="20" t="s">
        <v>481</v>
      </c>
      <c r="Q38" s="18" t="s">
        <v>481</v>
      </c>
      <c r="R38" s="20" t="s">
        <v>481</v>
      </c>
      <c r="S38" s="18" t="n">
        <v>439.13974107</v>
      </c>
      <c r="T38" s="20" t="n">
        <v>6.56981991</v>
      </c>
    </row>
    <row r="39" spans="1:20">
      <c r="A39" s="15" t="s">
        <v>514</v>
      </c>
      <c r="B39" s="17" t="n">
        <v>5895</v>
      </c>
      <c r="C39" s="18">
        <f>(33.0/B39*100)</f>
        <v/>
      </c>
      <c r="D39" s="19" t="n">
        <v>5862</v>
      </c>
      <c r="E39" s="18" t="n">
        <v>387.28430923</v>
      </c>
      <c r="F39" s="20" t="n">
        <v>5.09880688</v>
      </c>
      <c r="G39" s="18" t="n">
        <v>397.73104689</v>
      </c>
      <c r="H39" s="20" t="n">
        <v>5.09249372</v>
      </c>
      <c r="I39" s="18" t="n">
        <v>447.77813218</v>
      </c>
      <c r="J39" s="20" t="n">
        <v>3.87572621</v>
      </c>
      <c r="K39" s="18" t="s">
        <v>481</v>
      </c>
      <c r="L39" s="20" t="s">
        <v>481</v>
      </c>
      <c r="M39" s="18" t="s">
        <v>481</v>
      </c>
      <c r="N39" s="20" t="s">
        <v>481</v>
      </c>
      <c r="O39" s="18" t="s">
        <v>481</v>
      </c>
      <c r="P39" s="20" t="s">
        <v>481</v>
      </c>
      <c r="Q39" s="18" t="s">
        <v>481</v>
      </c>
      <c r="R39" s="20" t="s">
        <v>481</v>
      </c>
      <c r="S39" s="18" t="n">
        <v>358.609741</v>
      </c>
      <c r="T39" s="20" t="n">
        <v>12.22009336</v>
      </c>
    </row>
    <row r="40" spans="1:20">
      <c r="A40" s="15" t="s">
        <v>515</v>
      </c>
      <c r="B40" s="17" t="n">
        <v>14157</v>
      </c>
      <c r="C40" s="18">
        <f>(394.0/B40*100)</f>
        <v/>
      </c>
      <c r="D40" s="19" t="n">
        <v>13763</v>
      </c>
      <c r="E40" s="18" t="n">
        <v>468.23902358</v>
      </c>
      <c r="F40" s="20" t="n">
        <v>4.72101788</v>
      </c>
      <c r="G40" s="18" t="n">
        <v>488.69563557</v>
      </c>
      <c r="H40" s="20" t="n">
        <v>5.10066708</v>
      </c>
      <c r="I40" s="18" t="n">
        <v>515.71336733</v>
      </c>
      <c r="J40" s="20" t="n">
        <v>2.55868469</v>
      </c>
      <c r="K40" s="18" t="s">
        <v>481</v>
      </c>
      <c r="L40" s="20" t="s">
        <v>481</v>
      </c>
      <c r="M40" s="18" t="s">
        <v>481</v>
      </c>
      <c r="N40" s="20" t="s">
        <v>481</v>
      </c>
      <c r="O40" s="18" t="s">
        <v>481</v>
      </c>
      <c r="P40" s="20" t="s">
        <v>481</v>
      </c>
      <c r="Q40" s="18" t="s">
        <v>481</v>
      </c>
      <c r="R40" s="20" t="s">
        <v>481</v>
      </c>
      <c r="S40" s="18" t="n">
        <v>391.4467532</v>
      </c>
      <c r="T40" s="20" t="n">
        <v>7.61409003</v>
      </c>
    </row>
    <row r="41" spans="1:20">
      <c r="A41" s="15" t="s">
        <v>516</v>
      </c>
      <c r="B41" s="17" t="n">
        <v>5712</v>
      </c>
      <c r="C41" s="18">
        <f>(56.0/B41*100)</f>
        <v/>
      </c>
      <c r="D41" s="19" t="n">
        <v>5656</v>
      </c>
      <c r="E41" s="18" t="n">
        <v>463.60839202</v>
      </c>
      <c r="F41" s="20" t="n">
        <v>4.69314205</v>
      </c>
      <c r="G41" s="18" t="n">
        <v>475.45592225</v>
      </c>
      <c r="H41" s="20" t="n">
        <v>4.63450754</v>
      </c>
      <c r="I41" s="18" t="n">
        <v>525.15329299</v>
      </c>
      <c r="J41" s="20" t="n">
        <v>3.08284679</v>
      </c>
      <c r="K41" s="18" t="s">
        <v>481</v>
      </c>
      <c r="L41" s="20" t="s">
        <v>481</v>
      </c>
      <c r="M41" s="18" t="s">
        <v>481</v>
      </c>
      <c r="N41" s="20" t="s">
        <v>481</v>
      </c>
      <c r="O41" s="18" t="n">
        <v>399.91015703</v>
      </c>
      <c r="P41" s="20" t="n">
        <v>16.72230739</v>
      </c>
      <c r="Q41" s="18" t="s">
        <v>481</v>
      </c>
      <c r="R41" s="20" t="s">
        <v>481</v>
      </c>
      <c r="S41" s="18" t="n">
        <v>398.18177641</v>
      </c>
      <c r="T41" s="20" t="n">
        <v>11.14594918</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349.85925265</v>
      </c>
      <c r="P45" s="20" t="n">
        <v>3.00084387</v>
      </c>
      <c r="Q45" s="18" t="s">
        <v>481</v>
      </c>
      <c r="R45" s="20" t="s">
        <v>481</v>
      </c>
      <c r="S45" s="18" t="s">
        <v>481</v>
      </c>
      <c r="T45" s="20" t="s">
        <v>481</v>
      </c>
    </row>
    <row r="46" spans="1:20">
      <c r="A46" s="15" t="s">
        <v>521</v>
      </c>
      <c r="B46" s="17" t="n">
        <v>23141</v>
      </c>
      <c r="C46" s="18">
        <f>(2165.0/B46*100)</f>
        <v/>
      </c>
      <c r="D46" s="19" t="n">
        <v>20976</v>
      </c>
      <c r="E46" s="18" t="n">
        <v>371.37762929</v>
      </c>
      <c r="F46" s="20" t="n">
        <v>4.06557912</v>
      </c>
      <c r="G46" s="18" t="n">
        <v>395.29796754</v>
      </c>
      <c r="H46" s="20" t="n">
        <v>4.68264433</v>
      </c>
      <c r="I46" s="18" t="n">
        <v>451.82501203</v>
      </c>
      <c r="J46" s="20" t="n">
        <v>3.22142687</v>
      </c>
      <c r="K46" s="18" t="s">
        <v>481</v>
      </c>
      <c r="L46" s="20" t="s">
        <v>481</v>
      </c>
      <c r="M46" s="18" t="s">
        <v>481</v>
      </c>
      <c r="N46" s="20" t="s">
        <v>481</v>
      </c>
      <c r="O46" s="18" t="s">
        <v>481</v>
      </c>
      <c r="P46" s="20" t="s">
        <v>481</v>
      </c>
      <c r="Q46" s="18" t="s">
        <v>481</v>
      </c>
      <c r="R46" s="20" t="s">
        <v>481</v>
      </c>
      <c r="S46" s="18" t="n">
        <v>373.20549057</v>
      </c>
      <c r="T46" s="20" t="n">
        <v>3.49163706</v>
      </c>
    </row>
    <row r="47" spans="1:20">
      <c r="A47" s="15" t="s">
        <v>522</v>
      </c>
      <c r="B47" s="17" t="n">
        <v>5928</v>
      </c>
      <c r="C47" s="18">
        <f>(368.0/B47*100)</f>
        <v/>
      </c>
      <c r="D47" s="19" t="n">
        <v>5560</v>
      </c>
      <c r="E47" s="18" t="n">
        <v>414.24803076</v>
      </c>
      <c r="F47" s="20" t="n">
        <v>5.6778016</v>
      </c>
      <c r="G47" s="18" t="n">
        <v>426.44993507</v>
      </c>
      <c r="H47" s="20" t="n">
        <v>5.68005319</v>
      </c>
      <c r="I47" s="18" t="n">
        <v>483.26454448</v>
      </c>
      <c r="J47" s="20" t="n">
        <v>4.24699832</v>
      </c>
      <c r="K47" s="18" t="s">
        <v>481</v>
      </c>
      <c r="L47" s="20" t="s">
        <v>481</v>
      </c>
      <c r="M47" s="18" t="s">
        <v>481</v>
      </c>
      <c r="N47" s="20" t="s">
        <v>481</v>
      </c>
      <c r="O47" s="18" t="s">
        <v>481</v>
      </c>
      <c r="P47" s="20" t="s">
        <v>481</v>
      </c>
      <c r="Q47" s="18" t="s">
        <v>481</v>
      </c>
      <c r="R47" s="20" t="s">
        <v>481</v>
      </c>
      <c r="S47" s="18" t="n">
        <v>337.91622355</v>
      </c>
      <c r="T47" s="20" t="n">
        <v>6.16829454</v>
      </c>
    </row>
    <row r="48" spans="1:20">
      <c r="A48" s="15" t="s">
        <v>523</v>
      </c>
      <c r="B48" s="17" t="n">
        <v>9841</v>
      </c>
      <c r="C48" s="18">
        <f>(8.0/B48*100)</f>
        <v/>
      </c>
      <c r="D48" s="19" t="n">
        <v>9833</v>
      </c>
      <c r="E48" s="18" t="n">
        <v>498.9889983</v>
      </c>
      <c r="F48" s="20" t="n">
        <v>5.48557308</v>
      </c>
      <c r="G48" s="18" t="n">
        <v>484.2936575</v>
      </c>
      <c r="H48" s="20" t="n">
        <v>9.66503908</v>
      </c>
      <c r="I48" s="18" t="n">
        <v>492.44150625</v>
      </c>
      <c r="J48" s="20" t="n">
        <v>4.83573107</v>
      </c>
      <c r="K48" s="18" t="s">
        <v>481</v>
      </c>
      <c r="L48" s="20" t="s">
        <v>481</v>
      </c>
      <c r="M48" s="18" t="s">
        <v>481</v>
      </c>
      <c r="N48" s="20" t="s">
        <v>481</v>
      </c>
      <c r="O48" s="18" t="s">
        <v>481</v>
      </c>
      <c r="P48" s="20" t="s">
        <v>481</v>
      </c>
      <c r="Q48" s="18" t="s">
        <v>481</v>
      </c>
      <c r="R48" s="20" t="s">
        <v>481</v>
      </c>
      <c r="S48" s="18" t="n">
        <v>423.47459913</v>
      </c>
      <c r="T48" s="20" t="n">
        <v>22.4395098</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425.30311958</v>
      </c>
      <c r="P49" s="20" t="n">
        <v>3.22111589</v>
      </c>
      <c r="Q49" s="18" t="s">
        <v>481</v>
      </c>
      <c r="R49" s="20" t="s">
        <v>481</v>
      </c>
      <c r="S49" s="18" t="s">
        <v>481</v>
      </c>
      <c r="T49" s="20" t="s">
        <v>481</v>
      </c>
    </row>
    <row r="50" spans="1:20">
      <c r="A50" s="15" t="s">
        <v>525</v>
      </c>
      <c r="B50" s="17" t="n">
        <v>11795</v>
      </c>
      <c r="C50" s="18">
        <f>(353.0/B50*100)</f>
        <v/>
      </c>
      <c r="D50" s="19" t="n">
        <v>11442</v>
      </c>
      <c r="E50" s="18" t="n">
        <v>379.83773228</v>
      </c>
      <c r="F50" s="20" t="n">
        <v>3.85039408</v>
      </c>
      <c r="G50" s="18" t="n">
        <v>395.11288825</v>
      </c>
      <c r="H50" s="20" t="n">
        <v>4.2415932</v>
      </c>
      <c r="I50" s="18" t="n">
        <v>454.90750618</v>
      </c>
      <c r="J50" s="20" t="n">
        <v>2.69396401</v>
      </c>
      <c r="K50" s="18" t="s">
        <v>481</v>
      </c>
      <c r="L50" s="20" t="s">
        <v>481</v>
      </c>
      <c r="M50" s="18" t="s">
        <v>481</v>
      </c>
      <c r="N50" s="20" t="s">
        <v>481</v>
      </c>
      <c r="O50" s="18" t="s">
        <v>481</v>
      </c>
      <c r="P50" s="20" t="s">
        <v>481</v>
      </c>
      <c r="Q50" s="18" t="s">
        <v>481</v>
      </c>
      <c r="R50" s="20" t="s">
        <v>481</v>
      </c>
      <c r="S50" s="18" t="n">
        <v>354.62856571</v>
      </c>
      <c r="T50" s="20" t="n">
        <v>8.19197348</v>
      </c>
    </row>
    <row r="51" spans="1:20">
      <c r="A51" s="15" t="s">
        <v>526</v>
      </c>
      <c r="B51" s="17" t="n">
        <v>6866</v>
      </c>
      <c r="C51" s="18">
        <f>(113.0/B51*100)</f>
        <v/>
      </c>
      <c r="D51" s="19" t="n">
        <v>6753</v>
      </c>
      <c r="E51" s="18" t="n">
        <v>402.43363712</v>
      </c>
      <c r="F51" s="20" t="n">
        <v>4.4216292</v>
      </c>
      <c r="G51" s="18" t="n">
        <v>423.18360527</v>
      </c>
      <c r="H51" s="20" t="n">
        <v>4.26361558</v>
      </c>
      <c r="I51" s="18" t="n">
        <v>442.16511609</v>
      </c>
      <c r="J51" s="20" t="n">
        <v>2.68232206</v>
      </c>
      <c r="K51" s="18" t="s">
        <v>481</v>
      </c>
      <c r="L51" s="20" t="s">
        <v>481</v>
      </c>
      <c r="M51" s="18" t="s">
        <v>481</v>
      </c>
      <c r="N51" s="20" t="s">
        <v>481</v>
      </c>
      <c r="O51" s="18" t="n">
        <v>427.96430568</v>
      </c>
      <c r="P51" s="20" t="n">
        <v>5.20460603</v>
      </c>
      <c r="Q51" s="18" t="s">
        <v>481</v>
      </c>
      <c r="R51" s="20" t="s">
        <v>481</v>
      </c>
      <c r="S51" s="18" t="n">
        <v>394.37266028</v>
      </c>
      <c r="T51" s="20" t="n">
        <v>9.89009881</v>
      </c>
    </row>
    <row r="52" spans="1:20">
      <c r="A52" s="15" t="s">
        <v>527</v>
      </c>
      <c r="B52" s="17" t="n">
        <v>5809</v>
      </c>
      <c r="C52" s="18">
        <f>(110.0/B52*100)</f>
        <v/>
      </c>
      <c r="D52" s="19" t="n">
        <v>5699</v>
      </c>
      <c r="E52" s="18" t="n">
        <v>454.47252529</v>
      </c>
      <c r="F52" s="20" t="n">
        <v>4.99777572</v>
      </c>
      <c r="G52" s="18" t="n">
        <v>477.24875419</v>
      </c>
      <c r="H52" s="20" t="n">
        <v>4.32996209</v>
      </c>
      <c r="I52" s="18" t="n">
        <v>500.46596111</v>
      </c>
      <c r="J52" s="20" t="n">
        <v>2.49337896</v>
      </c>
      <c r="K52" s="18" t="s">
        <v>481</v>
      </c>
      <c r="L52" s="20" t="s">
        <v>481</v>
      </c>
      <c r="M52" s="18" t="s">
        <v>481</v>
      </c>
      <c r="N52" s="20" t="s">
        <v>481</v>
      </c>
      <c r="O52" s="18" t="s">
        <v>481</v>
      </c>
      <c r="P52" s="20" t="s">
        <v>481</v>
      </c>
      <c r="Q52" s="18" t="s">
        <v>481</v>
      </c>
      <c r="R52" s="20" t="s">
        <v>481</v>
      </c>
      <c r="S52" s="18" t="n">
        <v>393.57830764</v>
      </c>
      <c r="T52" s="20" t="n">
        <v>9.05540074</v>
      </c>
    </row>
    <row r="53" spans="1:20">
      <c r="A53" s="15" t="s">
        <v>528</v>
      </c>
      <c r="B53" s="17" t="n">
        <v>5571</v>
      </c>
      <c r="C53" s="18">
        <f>(115.0/B53*100)</f>
        <v/>
      </c>
      <c r="D53" s="19" t="n">
        <v>5456</v>
      </c>
      <c r="E53" s="18" t="n">
        <v>418.70666125</v>
      </c>
      <c r="F53" s="20" t="n">
        <v>3.1173295</v>
      </c>
      <c r="G53" s="18" t="n">
        <v>439.82612455</v>
      </c>
      <c r="H53" s="20" t="n">
        <v>2.71937752</v>
      </c>
      <c r="I53" s="18" t="n">
        <v>483.89974486</v>
      </c>
      <c r="J53" s="20" t="n">
        <v>2.8810627</v>
      </c>
      <c r="K53" s="18" t="s">
        <v>481</v>
      </c>
      <c r="L53" s="20" t="s">
        <v>481</v>
      </c>
      <c r="M53" s="18" t="s">
        <v>481</v>
      </c>
      <c r="N53" s="20" t="s">
        <v>481</v>
      </c>
      <c r="O53" s="18" t="s">
        <v>481</v>
      </c>
      <c r="P53" s="20" t="s">
        <v>481</v>
      </c>
      <c r="Q53" s="18" t="s">
        <v>481</v>
      </c>
      <c r="R53" s="20" t="s">
        <v>481</v>
      </c>
      <c r="S53" s="18" t="n">
        <v>347.46003407</v>
      </c>
      <c r="T53" s="20" t="n">
        <v>5.11554542</v>
      </c>
    </row>
    <row r="54" spans="1:20">
      <c r="A54" s="15" t="s">
        <v>529</v>
      </c>
      <c r="B54" s="17" t="n">
        <v>4740</v>
      </c>
      <c r="C54" s="18">
        <f>(455.0/B54*100)</f>
        <v/>
      </c>
      <c r="D54" s="19" t="n">
        <v>4285</v>
      </c>
      <c r="E54" s="18" t="n">
        <v>341.82608532</v>
      </c>
      <c r="F54" s="20" t="n">
        <v>3.24599405</v>
      </c>
      <c r="G54" s="18" t="n">
        <v>366.70844749</v>
      </c>
      <c r="H54" s="20" t="n">
        <v>3.7810294</v>
      </c>
      <c r="I54" s="18" t="n">
        <v>402.03371734</v>
      </c>
      <c r="J54" s="20" t="n">
        <v>4.32215028</v>
      </c>
      <c r="K54" s="18" t="s">
        <v>481</v>
      </c>
      <c r="L54" s="20" t="s">
        <v>481</v>
      </c>
      <c r="M54" s="18" t="s">
        <v>481</v>
      </c>
      <c r="N54" s="20" t="s">
        <v>481</v>
      </c>
      <c r="O54" s="18" t="s">
        <v>481</v>
      </c>
      <c r="P54" s="20" t="s">
        <v>481</v>
      </c>
      <c r="Q54" s="18" t="s">
        <v>481</v>
      </c>
      <c r="R54" s="20" t="s">
        <v>481</v>
      </c>
      <c r="S54" s="18" t="n">
        <v>300.19973956</v>
      </c>
      <c r="T54" s="20" t="n">
        <v>4.68249958</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401.28813522</v>
      </c>
      <c r="P55" s="20" t="n">
        <v>2.95767116</v>
      </c>
      <c r="Q55" s="18" t="s">
        <v>481</v>
      </c>
      <c r="R55" s="20" t="s">
        <v>481</v>
      </c>
      <c r="S55" s="18" t="s">
        <v>481</v>
      </c>
      <c r="T55" s="20" t="s">
        <v>481</v>
      </c>
    </row>
    <row r="56" spans="1:20">
      <c r="A56" s="15" t="s">
        <v>531</v>
      </c>
      <c r="B56" s="17" t="n">
        <v>5359</v>
      </c>
      <c r="C56" s="18">
        <f>(77.0/B56*100)</f>
        <v/>
      </c>
      <c r="D56" s="19" t="n">
        <v>5282</v>
      </c>
      <c r="E56" s="18" t="n">
        <v>503.0322294</v>
      </c>
      <c r="F56" s="20" t="n">
        <v>4.47181545</v>
      </c>
      <c r="G56" s="18" t="n">
        <v>520.27732888</v>
      </c>
      <c r="H56" s="20" t="n">
        <v>3.64661392</v>
      </c>
      <c r="I56" s="18" t="n">
        <v>537.38118202</v>
      </c>
      <c r="J56" s="20" t="n">
        <v>2.83048561</v>
      </c>
      <c r="K56" s="18" t="s">
        <v>481</v>
      </c>
      <c r="L56" s="20" t="s">
        <v>481</v>
      </c>
      <c r="M56" s="18" t="s">
        <v>481</v>
      </c>
      <c r="N56" s="20" t="s">
        <v>481</v>
      </c>
      <c r="O56" s="18" t="s">
        <v>481</v>
      </c>
      <c r="P56" s="20" t="s">
        <v>481</v>
      </c>
      <c r="Q56" s="18" t="s">
        <v>481</v>
      </c>
      <c r="R56" s="20" t="s">
        <v>481</v>
      </c>
      <c r="S56" s="18" t="n">
        <v>429.46264478</v>
      </c>
      <c r="T56" s="20" t="n">
        <v>19.05738608</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397.25949434</v>
      </c>
      <c r="P57" s="20" t="n">
        <v>2.86584073</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408.10219777</v>
      </c>
      <c r="P58" s="20" t="n">
        <v>2.92517356</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347.12590293</v>
      </c>
      <c r="P59" s="20" t="n">
        <v>1.56898215</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346.54897697</v>
      </c>
      <c r="P60" s="20" t="n">
        <v>4.41355694</v>
      </c>
      <c r="Q60" s="18" t="s">
        <v>481</v>
      </c>
      <c r="R60" s="20" t="s">
        <v>481</v>
      </c>
      <c r="S60" s="18" t="s">
        <v>481</v>
      </c>
      <c r="T60" s="20" t="s">
        <v>481</v>
      </c>
    </row>
    <row r="61" spans="1:20">
      <c r="A61" s="15" t="s">
        <v>536</v>
      </c>
      <c r="B61" s="17" t="n">
        <v>6525</v>
      </c>
      <c r="C61" s="18">
        <f>(169.0/B61*100)</f>
        <v/>
      </c>
      <c r="D61" s="19" t="n">
        <v>6356</v>
      </c>
      <c r="E61" s="18" t="n">
        <v>457.022731</v>
      </c>
      <c r="F61" s="20" t="n">
        <v>3.98956506</v>
      </c>
      <c r="G61" s="18" t="n">
        <v>462.68470147</v>
      </c>
      <c r="H61" s="20" t="n">
        <v>4.57658872</v>
      </c>
      <c r="I61" s="18" t="n">
        <v>488.62808341</v>
      </c>
      <c r="J61" s="20" t="n">
        <v>2.54176984</v>
      </c>
      <c r="K61" s="18" t="s">
        <v>481</v>
      </c>
      <c r="L61" s="20" t="s">
        <v>481</v>
      </c>
      <c r="M61" s="18" t="s">
        <v>481</v>
      </c>
      <c r="N61" s="20" t="s">
        <v>481</v>
      </c>
      <c r="O61" s="18" t="s">
        <v>481</v>
      </c>
      <c r="P61" s="20" t="s">
        <v>481</v>
      </c>
      <c r="Q61" s="18" t="s">
        <v>481</v>
      </c>
      <c r="R61" s="20" t="s">
        <v>481</v>
      </c>
      <c r="S61" s="18" t="n">
        <v>368.78840631</v>
      </c>
      <c r="T61" s="20" t="n">
        <v>8.9143712</v>
      </c>
    </row>
    <row r="62" spans="1:20">
      <c r="A62" s="15" t="s">
        <v>537</v>
      </c>
      <c r="B62" s="17" t="n">
        <v>4476</v>
      </c>
      <c r="C62" s="18">
        <f>(3.0/B62*100)</f>
        <v/>
      </c>
      <c r="D62" s="19" t="n">
        <v>4473</v>
      </c>
      <c r="E62" s="18" t="n">
        <v>496.45040016</v>
      </c>
      <c r="F62" s="20" t="n">
        <v>2.64080384</v>
      </c>
      <c r="G62" s="18" t="n">
        <v>503.70977663</v>
      </c>
      <c r="H62" s="20" t="n">
        <v>4.1409847</v>
      </c>
      <c r="I62" s="18" t="n">
        <v>515.30784926</v>
      </c>
      <c r="J62" s="20" t="n">
        <v>1.70467561</v>
      </c>
      <c r="K62" s="18" t="s">
        <v>481</v>
      </c>
      <c r="L62" s="20" t="s">
        <v>481</v>
      </c>
      <c r="M62" s="18" t="s">
        <v>481</v>
      </c>
      <c r="N62" s="20" t="s">
        <v>481</v>
      </c>
      <c r="O62" s="18" t="s">
        <v>481</v>
      </c>
      <c r="P62" s="20" t="s">
        <v>481</v>
      </c>
      <c r="Q62" s="18" t="s">
        <v>481</v>
      </c>
      <c r="R62" s="20" t="s">
        <v>481</v>
      </c>
      <c r="S62" s="18" t="n">
        <v>446.13972531</v>
      </c>
      <c r="T62" s="20" t="n">
        <v>26.05996555</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351.74154869</v>
      </c>
      <c r="P63" s="20" t="n">
        <v>1.40819617</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446.66614265</v>
      </c>
      <c r="P64" s="20" t="n">
        <v>1.7787943</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416.22926213</v>
      </c>
      <c r="P65" s="20" t="n">
        <v>2.51747002</v>
      </c>
      <c r="Q65" s="18" t="s">
        <v>481</v>
      </c>
      <c r="R65" s="20" t="s">
        <v>481</v>
      </c>
      <c r="S65" s="18" t="s">
        <v>481</v>
      </c>
      <c r="T65" s="20" t="s">
        <v>481</v>
      </c>
    </row>
    <row r="66" spans="1:20">
      <c r="A66" s="15" t="s">
        <v>541</v>
      </c>
      <c r="B66" s="17" t="n">
        <v>5665</v>
      </c>
      <c r="C66" s="18">
        <f>(91.0/B66*100)</f>
        <v/>
      </c>
      <c r="D66" s="19" t="n">
        <v>5574</v>
      </c>
      <c r="E66" s="18" t="n">
        <v>403.85014775</v>
      </c>
      <c r="F66" s="20" t="n">
        <v>2.66621077</v>
      </c>
      <c r="G66" s="18" t="n">
        <v>427.0935765</v>
      </c>
      <c r="H66" s="20" t="n">
        <v>3.16261149</v>
      </c>
      <c r="I66" s="18" t="n">
        <v>464.96909726</v>
      </c>
      <c r="J66" s="20" t="n">
        <v>2.24329653</v>
      </c>
      <c r="K66" s="18" t="s">
        <v>481</v>
      </c>
      <c r="L66" s="20" t="s">
        <v>481</v>
      </c>
      <c r="M66" s="18" t="s">
        <v>481</v>
      </c>
      <c r="N66" s="20" t="s">
        <v>481</v>
      </c>
      <c r="O66" s="18" t="s">
        <v>481</v>
      </c>
      <c r="P66" s="20" t="s">
        <v>481</v>
      </c>
      <c r="Q66" s="18" t="s">
        <v>481</v>
      </c>
      <c r="R66" s="20" t="s">
        <v>481</v>
      </c>
      <c r="S66" s="18" t="n">
        <v>348.81614301</v>
      </c>
      <c r="T66" s="20" t="n">
        <v>3.91959793</v>
      </c>
    </row>
    <row r="67" spans="1:20">
      <c r="A67" s="15" t="s">
        <v>542</v>
      </c>
      <c r="B67" s="17" t="n">
        <v>6971</v>
      </c>
      <c r="C67" s="18">
        <f>(873.0/B67*100)</f>
        <v/>
      </c>
      <c r="D67" s="19" t="n">
        <v>6098</v>
      </c>
      <c r="E67" s="18" t="n">
        <v>369.30779141</v>
      </c>
      <c r="F67" s="20" t="n">
        <v>4.01686733</v>
      </c>
      <c r="G67" s="18" t="n">
        <v>403.11017439</v>
      </c>
      <c r="H67" s="20" t="n">
        <v>3.78619399</v>
      </c>
      <c r="I67" s="18" t="n">
        <v>435.00687053</v>
      </c>
      <c r="J67" s="20" t="n">
        <v>3.16282118</v>
      </c>
      <c r="K67" s="18" t="s">
        <v>481</v>
      </c>
      <c r="L67" s="20" t="s">
        <v>481</v>
      </c>
      <c r="M67" s="18" t="s">
        <v>481</v>
      </c>
      <c r="N67" s="20" t="s">
        <v>481</v>
      </c>
      <c r="O67" s="18" t="s">
        <v>481</v>
      </c>
      <c r="P67" s="20" t="s">
        <v>481</v>
      </c>
      <c r="Q67" s="18" t="s">
        <v>481</v>
      </c>
      <c r="R67" s="20" t="s">
        <v>481</v>
      </c>
      <c r="S67" s="18" t="n">
        <v>328.60461278</v>
      </c>
      <c r="T67" s="20" t="n">
        <v>7.77062232</v>
      </c>
    </row>
    <row r="68" spans="1:20">
      <c r="A68" s="15" t="s">
        <v>543</v>
      </c>
      <c r="B68" s="17" t="n">
        <v>12083</v>
      </c>
      <c r="C68" s="18">
        <f>(31.0/B68*100)</f>
        <v/>
      </c>
      <c r="D68" s="19" t="n">
        <v>12052</v>
      </c>
      <c r="E68" s="18" t="n">
        <v>389.48327559</v>
      </c>
      <c r="F68" s="20" t="n">
        <v>1.75545586</v>
      </c>
      <c r="G68" s="18" t="n">
        <v>391.68251603</v>
      </c>
      <c r="H68" s="20" t="n">
        <v>2.64709507</v>
      </c>
      <c r="I68" s="18" t="n">
        <v>461.73203376</v>
      </c>
      <c r="J68" s="20" t="n">
        <v>2.07299912</v>
      </c>
      <c r="K68" s="18" t="s">
        <v>481</v>
      </c>
      <c r="L68" s="20" t="s">
        <v>481</v>
      </c>
      <c r="M68" s="18" t="s">
        <v>481</v>
      </c>
      <c r="N68" s="20" t="s">
        <v>481</v>
      </c>
      <c r="O68" s="18" t="s">
        <v>481</v>
      </c>
      <c r="P68" s="20" t="s">
        <v>481</v>
      </c>
      <c r="Q68" s="18" t="s">
        <v>481</v>
      </c>
      <c r="R68" s="20" t="s">
        <v>481</v>
      </c>
      <c r="S68" s="18" t="n">
        <v>313.10270458</v>
      </c>
      <c r="T68" s="20" t="n">
        <v>2.48395508</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433.61659804</v>
      </c>
      <c r="P69" s="20" t="n">
        <v>4.0674456</v>
      </c>
      <c r="Q69" s="18" t="s">
        <v>481</v>
      </c>
      <c r="R69" s="20" t="s">
        <v>481</v>
      </c>
      <c r="S69" s="18" t="s">
        <v>481</v>
      </c>
      <c r="T69" s="20" t="s">
        <v>481</v>
      </c>
    </row>
    <row r="70" spans="1:20">
      <c r="A70" s="15" t="s">
        <v>545</v>
      </c>
      <c r="B70" s="17" t="n">
        <v>6036</v>
      </c>
      <c r="C70" s="18">
        <f>(223.0/B70*100)</f>
        <v/>
      </c>
      <c r="D70" s="19" t="n">
        <v>5813</v>
      </c>
      <c r="E70" s="18" t="n">
        <v>493.02291944</v>
      </c>
      <c r="F70" s="20" t="n">
        <v>3.7364725</v>
      </c>
      <c r="G70" s="18" t="n">
        <v>490.22641069</v>
      </c>
      <c r="H70" s="20" t="n">
        <v>4.67449005</v>
      </c>
      <c r="I70" s="18" t="n">
        <v>507.40696585</v>
      </c>
      <c r="J70" s="20" t="n">
        <v>3.21537234</v>
      </c>
      <c r="K70" s="18" t="s">
        <v>481</v>
      </c>
      <c r="L70" s="20" t="s">
        <v>481</v>
      </c>
      <c r="M70" s="18" t="s">
        <v>481</v>
      </c>
      <c r="N70" s="20" t="s">
        <v>481</v>
      </c>
      <c r="O70" s="18" t="s">
        <v>481</v>
      </c>
      <c r="P70" s="20" t="s">
        <v>481</v>
      </c>
      <c r="Q70" s="18" t="s">
        <v>481</v>
      </c>
      <c r="R70" s="20" t="s">
        <v>481</v>
      </c>
      <c r="S70" s="18" t="n">
        <v>432.47722774</v>
      </c>
      <c r="T70" s="20" t="n">
        <v>10.45998069</v>
      </c>
    </row>
    <row r="71" spans="1:20">
      <c r="A71" s="15" t="s">
        <v>546</v>
      </c>
      <c r="B71" s="17" t="n">
        <v>6115</v>
      </c>
      <c r="C71" s="18">
        <f>(35.0/B71*100)</f>
        <v/>
      </c>
      <c r="D71" s="19" t="n">
        <v>6080</v>
      </c>
      <c r="E71" s="18" t="n">
        <v>497.43706558</v>
      </c>
      <c r="F71" s="20" t="n">
        <v>5.05702382</v>
      </c>
      <c r="G71" s="18" t="n">
        <v>500.47914387</v>
      </c>
      <c r="H71" s="20" t="n">
        <v>4.04236717</v>
      </c>
      <c r="I71" s="18" t="n">
        <v>553.47220165</v>
      </c>
      <c r="J71" s="20" t="n">
        <v>1.65126254</v>
      </c>
      <c r="K71" s="18" t="s">
        <v>481</v>
      </c>
      <c r="L71" s="20" t="s">
        <v>481</v>
      </c>
      <c r="M71" s="18" t="s">
        <v>481</v>
      </c>
      <c r="N71" s="20" t="s">
        <v>481</v>
      </c>
      <c r="O71" s="18" t="s">
        <v>481</v>
      </c>
      <c r="P71" s="20" t="s">
        <v>481</v>
      </c>
      <c r="Q71" s="18" t="s">
        <v>481</v>
      </c>
      <c r="R71" s="20" t="s">
        <v>481</v>
      </c>
      <c r="S71" s="18" t="n">
        <v>427.49297046</v>
      </c>
      <c r="T71" s="20" t="n">
        <v>14.43933583</v>
      </c>
    </row>
    <row r="72" spans="1:20">
      <c r="A72" s="15" t="s">
        <v>547</v>
      </c>
      <c r="B72" s="17" t="n">
        <v>7708</v>
      </c>
      <c r="C72" s="18">
        <f>(5.0/B72*100)</f>
        <v/>
      </c>
      <c r="D72" s="19" t="n">
        <v>7703</v>
      </c>
      <c r="E72" s="18" t="n">
        <v>471.94907585</v>
      </c>
      <c r="F72" s="20" t="n">
        <v>4.26112127</v>
      </c>
      <c r="G72" s="18" t="n">
        <v>481.5040998</v>
      </c>
      <c r="H72" s="20" t="n">
        <v>4.06819825</v>
      </c>
      <c r="I72" s="18" t="n">
        <v>507.55108104</v>
      </c>
      <c r="J72" s="20" t="n">
        <v>2.52579142</v>
      </c>
      <c r="K72" s="18" t="s">
        <v>481</v>
      </c>
      <c r="L72" s="20" t="s">
        <v>481</v>
      </c>
      <c r="M72" s="18" t="s">
        <v>481</v>
      </c>
      <c r="N72" s="20" t="s">
        <v>481</v>
      </c>
      <c r="O72" s="18" t="s">
        <v>481</v>
      </c>
      <c r="P72" s="20" t="s">
        <v>481</v>
      </c>
      <c r="Q72" s="18" t="s">
        <v>481</v>
      </c>
      <c r="R72" s="20" t="s">
        <v>481</v>
      </c>
      <c r="S72" s="18" t="n">
        <v>416.90013384</v>
      </c>
      <c r="T72" s="20" t="n">
        <v>32.16446421</v>
      </c>
    </row>
    <row r="73" spans="1:20">
      <c r="A73" s="15" t="s">
        <v>548</v>
      </c>
      <c r="B73" s="17" t="n">
        <v>8249</v>
      </c>
      <c r="C73" s="18">
        <f>(195.0/B73*100)</f>
        <v/>
      </c>
      <c r="D73" s="19" t="n">
        <v>8054</v>
      </c>
      <c r="E73" s="18" t="n">
        <v>397.43766062</v>
      </c>
      <c r="F73" s="20" t="n">
        <v>3.75037948</v>
      </c>
      <c r="G73" s="18" t="n">
        <v>391.76191689</v>
      </c>
      <c r="H73" s="20" t="n">
        <v>3.8052108</v>
      </c>
      <c r="I73" s="18" t="n">
        <v>437.1203598</v>
      </c>
      <c r="J73" s="20" t="n">
        <v>3.81840139</v>
      </c>
      <c r="K73" s="18" t="s">
        <v>481</v>
      </c>
      <c r="L73" s="20" t="s">
        <v>481</v>
      </c>
      <c r="M73" s="18" t="s">
        <v>481</v>
      </c>
      <c r="N73" s="20" t="s">
        <v>481</v>
      </c>
      <c r="O73" s="18" t="s">
        <v>481</v>
      </c>
      <c r="P73" s="20" t="s">
        <v>481</v>
      </c>
      <c r="Q73" s="18" t="s">
        <v>481</v>
      </c>
      <c r="R73" s="20" t="s">
        <v>481</v>
      </c>
      <c r="S73" s="18" t="n">
        <v>360.29089447</v>
      </c>
      <c r="T73" s="20" t="n">
        <v>9.43114737</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427.27325298</v>
      </c>
      <c r="P74" s="20" t="n">
        <v>1.48755563</v>
      </c>
      <c r="Q74" s="18" t="s">
        <v>481</v>
      </c>
      <c r="R74" s="20" t="s">
        <v>481</v>
      </c>
      <c r="S74" s="18" t="s">
        <v>481</v>
      </c>
      <c r="T74" s="20" t="s">
        <v>481</v>
      </c>
    </row>
    <row r="75" spans="1:20">
      <c r="A75" s="15" t="s">
        <v>550</v>
      </c>
      <c r="B75" s="17" t="n">
        <v>5375</v>
      </c>
      <c r="C75" s="18">
        <f>(305.0/B75*100)</f>
        <v/>
      </c>
      <c r="D75" s="19" t="n">
        <v>5070</v>
      </c>
      <c r="E75" s="18" t="n">
        <v>336.44189048</v>
      </c>
      <c r="F75" s="20" t="n">
        <v>3.98138183</v>
      </c>
      <c r="G75" s="18" t="n">
        <v>349.74916128</v>
      </c>
      <c r="H75" s="20" t="n">
        <v>3.94802776</v>
      </c>
      <c r="I75" s="18" t="n">
        <v>395.05162363</v>
      </c>
      <c r="J75" s="20" t="n">
        <v>3.33256283</v>
      </c>
      <c r="K75" s="18" t="s">
        <v>481</v>
      </c>
      <c r="L75" s="20" t="s">
        <v>481</v>
      </c>
      <c r="M75" s="18" t="s">
        <v>481</v>
      </c>
      <c r="N75" s="20" t="s">
        <v>481</v>
      </c>
      <c r="O75" s="18" t="s">
        <v>481</v>
      </c>
      <c r="P75" s="20" t="s">
        <v>481</v>
      </c>
      <c r="Q75" s="18" t="s">
        <v>481</v>
      </c>
      <c r="R75" s="20" t="s">
        <v>481</v>
      </c>
      <c r="S75" s="18" t="n">
        <v>316.49835466</v>
      </c>
      <c r="T75" s="20" t="n">
        <v>5.82924909</v>
      </c>
    </row>
    <row r="76" spans="1:20">
      <c r="A76" s="15" t="s">
        <v>551</v>
      </c>
      <c r="B76" s="17" t="n">
        <v>14167</v>
      </c>
      <c r="C76" s="18">
        <f>(235.0/B76*100)</f>
        <v/>
      </c>
      <c r="D76" s="19" t="n">
        <v>13932</v>
      </c>
      <c r="E76" s="18" t="n">
        <v>413.07545776</v>
      </c>
      <c r="F76" s="20" t="n">
        <v>3.60158935</v>
      </c>
      <c r="G76" s="18" t="n">
        <v>420.35762239</v>
      </c>
      <c r="H76" s="20" t="n">
        <v>3.49430967</v>
      </c>
      <c r="I76" s="18" t="n">
        <v>476.42950255</v>
      </c>
      <c r="J76" s="20" t="n">
        <v>3.13782185</v>
      </c>
      <c r="K76" s="18" t="s">
        <v>481</v>
      </c>
      <c r="L76" s="20" t="s">
        <v>481</v>
      </c>
      <c r="M76" s="18" t="s">
        <v>481</v>
      </c>
      <c r="N76" s="20" t="s">
        <v>481</v>
      </c>
      <c r="O76" s="18" t="s">
        <v>481</v>
      </c>
      <c r="P76" s="20" t="s">
        <v>481</v>
      </c>
      <c r="Q76" s="18" t="s">
        <v>481</v>
      </c>
      <c r="R76" s="20" t="s">
        <v>481</v>
      </c>
      <c r="S76" s="18" t="n">
        <v>337.94655519</v>
      </c>
      <c r="T76" s="20" t="n">
        <v>4.93203051</v>
      </c>
    </row>
    <row r="77" spans="1:20">
      <c r="A77" s="15" t="s">
        <v>552</v>
      </c>
      <c r="B77" s="17" t="n">
        <v>6062</v>
      </c>
      <c r="C77" s="18">
        <f>(341.0/B77*100)</f>
        <v/>
      </c>
      <c r="D77" s="19" t="n">
        <v>5721</v>
      </c>
      <c r="E77" s="18" t="n">
        <v>409.41592471</v>
      </c>
      <c r="F77" s="20" t="n">
        <v>4.18947724</v>
      </c>
      <c r="G77" s="18" t="n">
        <v>440.00349889</v>
      </c>
      <c r="H77" s="20" t="n">
        <v>3.59691942</v>
      </c>
      <c r="I77" s="18" t="n">
        <v>471.21248459</v>
      </c>
      <c r="J77" s="20" t="n">
        <v>2.85021811</v>
      </c>
      <c r="K77" s="18" t="s">
        <v>481</v>
      </c>
      <c r="L77" s="20" t="s">
        <v>481</v>
      </c>
      <c r="M77" s="18" t="s">
        <v>481</v>
      </c>
      <c r="N77" s="20" t="s">
        <v>481</v>
      </c>
      <c r="O77" s="18" t="s">
        <v>481</v>
      </c>
      <c r="P77" s="20" t="s">
        <v>481</v>
      </c>
      <c r="Q77" s="18" t="s">
        <v>481</v>
      </c>
      <c r="R77" s="20" t="s">
        <v>481</v>
      </c>
      <c r="S77" s="18" t="n">
        <v>350.18673265</v>
      </c>
      <c r="T77" s="20" t="n">
        <v>4.06310355</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486.77376404</v>
      </c>
      <c r="P78" s="20" t="n">
        <v>3.73078934</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475.33231053</v>
      </c>
      <c r="P79" s="20" t="n">
        <v>7.19302375</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427.14102033</v>
      </c>
      <c r="P80" s="20" t="n">
        <v>3.42468904</v>
      </c>
      <c r="Q80" s="18" t="s">
        <v>481</v>
      </c>
      <c r="R80" s="20" t="s">
        <v>481</v>
      </c>
      <c r="S80" s="18" t="s">
        <v>481</v>
      </c>
      <c r="T80" s="20" t="s">
        <v>481</v>
      </c>
    </row>
    <row r="81" spans="1:20">
      <c r="A81" s="23" t="s">
        <v>556</v>
      </c>
      <c r="B81" s="17" t="n">
        <v>8861</v>
      </c>
      <c r="C81" s="18">
        <f>(92.0/B81*100)</f>
        <v/>
      </c>
      <c r="D81" s="19" t="n">
        <v>8769</v>
      </c>
      <c r="E81" s="18" t="n">
        <v>425.34451316</v>
      </c>
      <c r="F81" s="20" t="n">
        <v>3.58836699</v>
      </c>
      <c r="G81" s="18" t="n">
        <v>408.47749262</v>
      </c>
      <c r="H81" s="20" t="n">
        <v>3.47179471</v>
      </c>
      <c r="I81" s="18" t="n">
        <v>467.61626345</v>
      </c>
      <c r="J81" s="20" t="n">
        <v>4.60363066</v>
      </c>
      <c r="K81" s="18" t="s">
        <v>481</v>
      </c>
      <c r="L81" s="20" t="s">
        <v>481</v>
      </c>
      <c r="M81" s="18" t="s">
        <v>481</v>
      </c>
      <c r="N81" s="20" t="s">
        <v>481</v>
      </c>
      <c r="O81" s="18" t="s">
        <v>481</v>
      </c>
      <c r="P81" s="20" t="s">
        <v>481</v>
      </c>
      <c r="Q81" s="18" t="s">
        <v>481</v>
      </c>
      <c r="R81" s="20" t="s">
        <v>481</v>
      </c>
      <c r="S81" s="18" t="n">
        <v>349.9544021</v>
      </c>
      <c r="T81" s="20" t="n">
        <v>12.27153847</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836</v>
      </c>
    </row>
    <row customHeight="1" ht="30" r="4" spans="1:20">
      <c r="A4" s="6" t="n"/>
      <c r="B4" s="7" t="s">
        <v>462</v>
      </c>
      <c r="C4" s="7" t="s">
        <v>463</v>
      </c>
      <c r="D4" s="8" t="s">
        <v>462</v>
      </c>
      <c r="E4" s="9" t="s">
        <v>831</v>
      </c>
      <c r="F4" s="10" t="n"/>
      <c r="G4" s="9" t="s">
        <v>832</v>
      </c>
      <c r="H4" s="10" t="n"/>
      <c r="I4" s="9" t="s">
        <v>833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480.79873839</v>
      </c>
      <c r="F7" s="20" t="n">
        <v>3.30466394</v>
      </c>
      <c r="G7" s="18" t="n">
        <v>502.85918001</v>
      </c>
      <c r="H7" s="20" t="n">
        <v>2.63197551</v>
      </c>
      <c r="I7" s="18" t="n">
        <v>521.21985355</v>
      </c>
      <c r="J7" s="20" t="n">
        <v>2.37292954</v>
      </c>
      <c r="K7" s="18" t="s">
        <v>481</v>
      </c>
      <c r="L7" s="20" t="s">
        <v>481</v>
      </c>
      <c r="M7" s="18" t="s">
        <v>481</v>
      </c>
      <c r="N7" s="20" t="s">
        <v>481</v>
      </c>
      <c r="O7" s="18" t="s">
        <v>481</v>
      </c>
      <c r="P7" s="20" t="s">
        <v>481</v>
      </c>
      <c r="Q7" s="18" t="s">
        <v>481</v>
      </c>
      <c r="R7" s="20" t="s">
        <v>481</v>
      </c>
      <c r="S7" s="18" t="n">
        <v>443.22385132</v>
      </c>
      <c r="T7" s="20" t="n">
        <v>6.15205011</v>
      </c>
    </row>
    <row r="8" spans="1:20">
      <c r="A8" s="15" t="s">
        <v>483</v>
      </c>
      <c r="B8" s="17" t="n">
        <v>7007</v>
      </c>
      <c r="C8" s="18">
        <f>(145.0/B8*100)</f>
        <v/>
      </c>
      <c r="D8" s="19" t="n">
        <v>6862</v>
      </c>
      <c r="E8" s="18" t="n">
        <v>445.90261704</v>
      </c>
      <c r="F8" s="20" t="n">
        <v>5.59386412</v>
      </c>
      <c r="G8" s="18" t="n">
        <v>476.90235735</v>
      </c>
      <c r="H8" s="20" t="n">
        <v>3.75981854</v>
      </c>
      <c r="I8" s="18" t="n">
        <v>509.40875378</v>
      </c>
      <c r="J8" s="20" t="n">
        <v>2.75109113</v>
      </c>
      <c r="K8" s="18" t="s">
        <v>481</v>
      </c>
      <c r="L8" s="20" t="s">
        <v>481</v>
      </c>
      <c r="M8" s="18" t="s">
        <v>481</v>
      </c>
      <c r="N8" s="20" t="s">
        <v>481</v>
      </c>
      <c r="O8" s="18" t="n">
        <v>361.38025951</v>
      </c>
      <c r="P8" s="20" t="n">
        <v>22.72565673</v>
      </c>
      <c r="Q8" s="18" t="s">
        <v>481</v>
      </c>
      <c r="R8" s="20" t="s">
        <v>481</v>
      </c>
      <c r="S8" s="18" t="n">
        <v>387.50084807</v>
      </c>
      <c r="T8" s="20" t="n">
        <v>7.67772829</v>
      </c>
    </row>
    <row r="9" spans="1:20">
      <c r="A9" s="15" t="s">
        <v>484</v>
      </c>
      <c r="B9" s="17" t="n">
        <v>9651</v>
      </c>
      <c r="C9" s="18">
        <f>(270.0/B9*100)</f>
        <v/>
      </c>
      <c r="D9" s="19" t="n">
        <v>9381</v>
      </c>
      <c r="E9" s="18" t="n">
        <v>467.04353539</v>
      </c>
      <c r="F9" s="20" t="n">
        <v>4.82745936</v>
      </c>
      <c r="G9" s="18" t="n">
        <v>497.3410439</v>
      </c>
      <c r="H9" s="20" t="n">
        <v>3.13544519</v>
      </c>
      <c r="I9" s="18" t="n">
        <v>529.81404255</v>
      </c>
      <c r="J9" s="20" t="n">
        <v>2.14065167</v>
      </c>
      <c r="K9" s="18" t="s">
        <v>481</v>
      </c>
      <c r="L9" s="20" t="s">
        <v>481</v>
      </c>
      <c r="M9" s="18" t="s">
        <v>481</v>
      </c>
      <c r="N9" s="20" t="s">
        <v>481</v>
      </c>
      <c r="O9" s="18" t="n">
        <v>347.7815185</v>
      </c>
      <c r="P9" s="20" t="n">
        <v>11.20716786</v>
      </c>
      <c r="Q9" s="18" t="s">
        <v>481</v>
      </c>
      <c r="R9" s="20" t="s">
        <v>481</v>
      </c>
      <c r="S9" s="18" t="n">
        <v>406.79833985</v>
      </c>
      <c r="T9" s="20" t="n">
        <v>4.63609009</v>
      </c>
    </row>
    <row r="10" spans="1:20">
      <c r="A10" s="15" t="s">
        <v>485</v>
      </c>
      <c r="B10" s="17" t="n">
        <v>20058</v>
      </c>
      <c r="C10" s="18">
        <f>(559.0/B10*100)</f>
        <v/>
      </c>
      <c r="D10" s="19" t="n">
        <v>19499</v>
      </c>
      <c r="E10" s="18" t="n">
        <v>495.52546243</v>
      </c>
      <c r="F10" s="20" t="n">
        <v>3.72441042</v>
      </c>
      <c r="G10" s="18" t="n">
        <v>511.75729416</v>
      </c>
      <c r="H10" s="20" t="n">
        <v>2.95408101</v>
      </c>
      <c r="I10" s="18" t="n">
        <v>547.4780905</v>
      </c>
      <c r="J10" s="20" t="n">
        <v>2.08178329</v>
      </c>
      <c r="K10" s="18" t="s">
        <v>481</v>
      </c>
      <c r="L10" s="20" t="s">
        <v>481</v>
      </c>
      <c r="M10" s="18" t="s">
        <v>481</v>
      </c>
      <c r="N10" s="20" t="s">
        <v>481</v>
      </c>
      <c r="O10" s="18" t="s">
        <v>481</v>
      </c>
      <c r="P10" s="20" t="s">
        <v>481</v>
      </c>
      <c r="Q10" s="18" t="s">
        <v>481</v>
      </c>
      <c r="R10" s="20" t="s">
        <v>481</v>
      </c>
      <c r="S10" s="18" t="n">
        <v>437.28925804</v>
      </c>
      <c r="T10" s="20" t="n">
        <v>7.10365958</v>
      </c>
    </row>
    <row r="11" spans="1:20">
      <c r="A11" s="15" t="s">
        <v>486</v>
      </c>
      <c r="B11" s="17" t="n">
        <v>7053</v>
      </c>
      <c r="C11" s="18">
        <f>(172.0/B11*100)</f>
        <v/>
      </c>
      <c r="D11" s="19" t="n">
        <v>6881</v>
      </c>
      <c r="E11" s="18" t="n">
        <v>403.11218108</v>
      </c>
      <c r="F11" s="20" t="n">
        <v>4.92609945</v>
      </c>
      <c r="G11" s="18" t="n">
        <v>443.18288438</v>
      </c>
      <c r="H11" s="20" t="n">
        <v>3.26647971</v>
      </c>
      <c r="I11" s="18" t="n">
        <v>485.94818177</v>
      </c>
      <c r="J11" s="20" t="n">
        <v>2.71348296</v>
      </c>
      <c r="K11" s="18" t="s">
        <v>481</v>
      </c>
      <c r="L11" s="20" t="s">
        <v>481</v>
      </c>
      <c r="M11" s="18" t="s">
        <v>481</v>
      </c>
      <c r="N11" s="20" t="s">
        <v>481</v>
      </c>
      <c r="O11" s="18" t="s">
        <v>481</v>
      </c>
      <c r="P11" s="20" t="s">
        <v>481</v>
      </c>
      <c r="Q11" s="18" t="s">
        <v>481</v>
      </c>
      <c r="R11" s="20" t="s">
        <v>481</v>
      </c>
      <c r="S11" s="18" t="n">
        <v>399.44653833</v>
      </c>
      <c r="T11" s="20" t="n">
        <v>7.78682365</v>
      </c>
    </row>
    <row r="12" spans="1:20">
      <c r="A12" s="15" t="s">
        <v>487</v>
      </c>
      <c r="B12" s="17" t="n">
        <v>6894</v>
      </c>
      <c r="C12" s="18">
        <f>(59.0/B12*100)</f>
        <v/>
      </c>
      <c r="D12" s="19" t="n">
        <v>6835</v>
      </c>
      <c r="E12" s="18" t="n">
        <v>457.47691162</v>
      </c>
      <c r="F12" s="20" t="n">
        <v>5.88001322</v>
      </c>
      <c r="G12" s="18" t="n">
        <v>483.57025169</v>
      </c>
      <c r="H12" s="20" t="n">
        <v>3.10949223</v>
      </c>
      <c r="I12" s="18" t="n">
        <v>509.88636919</v>
      </c>
      <c r="J12" s="20" t="n">
        <v>2.53908377</v>
      </c>
      <c r="K12" s="18" t="s">
        <v>481</v>
      </c>
      <c r="L12" s="20" t="s">
        <v>481</v>
      </c>
      <c r="M12" s="18" t="s">
        <v>481</v>
      </c>
      <c r="N12" s="20" t="s">
        <v>481</v>
      </c>
      <c r="O12" s="18" t="n">
        <v>332.31014509</v>
      </c>
      <c r="P12" s="20" t="n">
        <v>18.34291261</v>
      </c>
      <c r="Q12" s="18" t="s">
        <v>481</v>
      </c>
      <c r="R12" s="20" t="s">
        <v>481</v>
      </c>
      <c r="S12" s="18" t="n">
        <v>383.52171766</v>
      </c>
      <c r="T12" s="20" t="n">
        <v>7.6411966</v>
      </c>
    </row>
    <row r="13" spans="1:20">
      <c r="A13" s="15" t="s">
        <v>488</v>
      </c>
      <c r="B13" s="17" t="n">
        <v>7161</v>
      </c>
      <c r="C13" s="18">
        <f>(216.0/B13*100)</f>
        <v/>
      </c>
      <c r="D13" s="19" t="n">
        <v>6945</v>
      </c>
      <c r="E13" s="18" t="n">
        <v>496.03530631</v>
      </c>
      <c r="F13" s="20" t="n">
        <v>3.90137905</v>
      </c>
      <c r="G13" s="18" t="n">
        <v>504.87819801</v>
      </c>
      <c r="H13" s="20" t="n">
        <v>2.67973106</v>
      </c>
      <c r="I13" s="18" t="n">
        <v>520.1229004</v>
      </c>
      <c r="J13" s="20" t="n">
        <v>2.84501693</v>
      </c>
      <c r="K13" s="18" t="s">
        <v>481</v>
      </c>
      <c r="L13" s="20" t="s">
        <v>481</v>
      </c>
      <c r="M13" s="18" t="s">
        <v>481</v>
      </c>
      <c r="N13" s="20" t="s">
        <v>481</v>
      </c>
      <c r="O13" s="18" t="n">
        <v>407.4699787</v>
      </c>
      <c r="P13" s="20" t="n">
        <v>6.79601306</v>
      </c>
      <c r="Q13" s="18" t="s">
        <v>481</v>
      </c>
      <c r="R13" s="20" t="s">
        <v>481</v>
      </c>
      <c r="S13" s="18" t="n">
        <v>389.45625955</v>
      </c>
      <c r="T13" s="20" t="n">
        <v>7.58200173</v>
      </c>
    </row>
    <row r="14" spans="1:20">
      <c r="A14" s="15" t="s">
        <v>489</v>
      </c>
      <c r="B14" s="17" t="n">
        <v>5587</v>
      </c>
      <c r="C14" s="18">
        <f>(83.0/B14*100)</f>
        <v/>
      </c>
      <c r="D14" s="19" t="n">
        <v>5504</v>
      </c>
      <c r="E14" s="18" t="n">
        <v>506.4407952</v>
      </c>
      <c r="F14" s="20" t="n">
        <v>3.08311396</v>
      </c>
      <c r="G14" s="18" t="n">
        <v>517.04006688</v>
      </c>
      <c r="H14" s="20" t="n">
        <v>2.86909996</v>
      </c>
      <c r="I14" s="18" t="n">
        <v>537.3372126100001</v>
      </c>
      <c r="J14" s="20" t="n">
        <v>3.03952027</v>
      </c>
      <c r="K14" s="18" t="s">
        <v>481</v>
      </c>
      <c r="L14" s="20" t="s">
        <v>481</v>
      </c>
      <c r="M14" s="18" t="s">
        <v>481</v>
      </c>
      <c r="N14" s="20" t="s">
        <v>481</v>
      </c>
      <c r="O14" s="18" t="s">
        <v>481</v>
      </c>
      <c r="P14" s="20" t="s">
        <v>481</v>
      </c>
      <c r="Q14" s="18" t="s">
        <v>481</v>
      </c>
      <c r="R14" s="20" t="s">
        <v>481</v>
      </c>
      <c r="S14" s="18" t="n">
        <v>449.49022411</v>
      </c>
      <c r="T14" s="20" t="n">
        <v>12.05837194</v>
      </c>
    </row>
    <row r="15" spans="1:20">
      <c r="A15" s="15" t="s">
        <v>490</v>
      </c>
      <c r="B15" s="17" t="n">
        <v>5882</v>
      </c>
      <c r="C15" s="18">
        <f>(116.0/B15*100)</f>
        <v/>
      </c>
      <c r="D15" s="19" t="n">
        <v>5766</v>
      </c>
      <c r="E15" s="18" t="n">
        <v>516.56631406</v>
      </c>
      <c r="F15" s="20" t="n">
        <v>4.43158894</v>
      </c>
      <c r="G15" s="18" t="n">
        <v>525.26970525</v>
      </c>
      <c r="H15" s="20" t="n">
        <v>3.09039488</v>
      </c>
      <c r="I15" s="18" t="n">
        <v>546.87207491</v>
      </c>
      <c r="J15" s="20" t="n">
        <v>3.01683892</v>
      </c>
      <c r="K15" s="18" t="s">
        <v>481</v>
      </c>
      <c r="L15" s="20" t="s">
        <v>481</v>
      </c>
      <c r="M15" s="18" t="s">
        <v>481</v>
      </c>
      <c r="N15" s="20" t="s">
        <v>481</v>
      </c>
      <c r="O15" s="18" t="n">
        <v>367.66871077</v>
      </c>
      <c r="P15" s="20" t="n">
        <v>14.82638214</v>
      </c>
      <c r="Q15" s="18" t="s">
        <v>481</v>
      </c>
      <c r="R15" s="20" t="s">
        <v>481</v>
      </c>
      <c r="S15" s="18" t="n">
        <v>421.9453854</v>
      </c>
      <c r="T15" s="20" t="n">
        <v>8.96432195</v>
      </c>
    </row>
    <row r="16" spans="1:20">
      <c r="A16" s="15" t="s">
        <v>491</v>
      </c>
      <c r="B16" s="17" t="n">
        <v>6108</v>
      </c>
      <c r="C16" s="18">
        <f>(154.0/B16*100)</f>
        <v/>
      </c>
      <c r="D16" s="19" t="n">
        <v>5954</v>
      </c>
      <c r="E16" s="18" t="n">
        <v>471.05408221</v>
      </c>
      <c r="F16" s="20" t="n">
        <v>5.7460526</v>
      </c>
      <c r="G16" s="18" t="n">
        <v>498.54689222</v>
      </c>
      <c r="H16" s="20" t="n">
        <v>3.28008168</v>
      </c>
      <c r="I16" s="18" t="n">
        <v>531.58322349</v>
      </c>
      <c r="J16" s="20" t="n">
        <v>2.63108086</v>
      </c>
      <c r="K16" s="18" t="s">
        <v>481</v>
      </c>
      <c r="L16" s="20" t="s">
        <v>481</v>
      </c>
      <c r="M16" s="18" t="s">
        <v>481</v>
      </c>
      <c r="N16" s="20" t="s">
        <v>481</v>
      </c>
      <c r="O16" s="18" t="s">
        <v>481</v>
      </c>
      <c r="P16" s="20" t="s">
        <v>481</v>
      </c>
      <c r="Q16" s="18" t="s">
        <v>481</v>
      </c>
      <c r="R16" s="20" t="s">
        <v>481</v>
      </c>
      <c r="S16" s="18" t="n">
        <v>371.86924203</v>
      </c>
      <c r="T16" s="20" t="n">
        <v>7.92564487</v>
      </c>
    </row>
    <row r="17" spans="1:20">
      <c r="A17" s="15" t="s">
        <v>492</v>
      </c>
      <c r="B17" s="17" t="n">
        <v>6504</v>
      </c>
      <c r="C17" s="18">
        <f>(1933.0/B17*100)</f>
        <v/>
      </c>
      <c r="D17" s="19" t="n">
        <v>4571</v>
      </c>
      <c r="E17" s="18" t="n">
        <v>503.78320408</v>
      </c>
      <c r="F17" s="20" t="n">
        <v>6.22327827</v>
      </c>
      <c r="G17" s="18" t="n">
        <v>515.57038984</v>
      </c>
      <c r="H17" s="20" t="n">
        <v>4.0861974</v>
      </c>
      <c r="I17" s="18" t="n">
        <v>541.95654927</v>
      </c>
      <c r="J17" s="20" t="n">
        <v>3.44600404</v>
      </c>
      <c r="K17" s="18" t="s">
        <v>481</v>
      </c>
      <c r="L17" s="20" t="s">
        <v>481</v>
      </c>
      <c r="M17" s="18" t="s">
        <v>481</v>
      </c>
      <c r="N17" s="20" t="s">
        <v>481</v>
      </c>
      <c r="O17" s="18" t="n">
        <v>338.260297</v>
      </c>
      <c r="P17" s="20" t="n">
        <v>14.23011861</v>
      </c>
      <c r="Q17" s="18" t="s">
        <v>481</v>
      </c>
      <c r="R17" s="20" t="s">
        <v>481</v>
      </c>
      <c r="S17" s="18" t="n">
        <v>442.94416503</v>
      </c>
      <c r="T17" s="20" t="n">
        <v>9.60487958</v>
      </c>
    </row>
    <row r="18" spans="1:20">
      <c r="A18" s="15" t="s">
        <v>493</v>
      </c>
      <c r="B18" s="17" t="n">
        <v>5532</v>
      </c>
      <c r="C18" s="18">
        <f>(31.0/B18*100)</f>
        <v/>
      </c>
      <c r="D18" s="19" t="n">
        <v>5501</v>
      </c>
      <c r="E18" s="18" t="n">
        <v>426.65015517</v>
      </c>
      <c r="F18" s="20" t="n">
        <v>5.46360769</v>
      </c>
      <c r="G18" s="18" t="n">
        <v>460.43228413</v>
      </c>
      <c r="H18" s="20" t="n">
        <v>4.91659859</v>
      </c>
      <c r="I18" s="18" t="n">
        <v>502.80070431</v>
      </c>
      <c r="J18" s="20" t="n">
        <v>3.18883463</v>
      </c>
      <c r="K18" s="18" t="s">
        <v>481</v>
      </c>
      <c r="L18" s="20" t="s">
        <v>481</v>
      </c>
      <c r="M18" s="18" t="s">
        <v>481</v>
      </c>
      <c r="N18" s="20" t="s">
        <v>481</v>
      </c>
      <c r="O18" s="18" t="s">
        <v>481</v>
      </c>
      <c r="P18" s="20" t="s">
        <v>481</v>
      </c>
      <c r="Q18" s="18" t="s">
        <v>481</v>
      </c>
      <c r="R18" s="20" t="s">
        <v>481</v>
      </c>
      <c r="S18" s="18" t="n">
        <v>356.69257036</v>
      </c>
      <c r="T18" s="20" t="n">
        <v>9.65171194</v>
      </c>
    </row>
    <row r="19" spans="1:20">
      <c r="A19" s="15" t="s">
        <v>494</v>
      </c>
      <c r="B19" s="17" t="n">
        <v>5658</v>
      </c>
      <c r="C19" s="18">
        <f>(346.0/B19*100)</f>
        <v/>
      </c>
      <c r="D19" s="19" t="n">
        <v>5312</v>
      </c>
      <c r="E19" s="18" t="n">
        <v>435.83775713</v>
      </c>
      <c r="F19" s="20" t="n">
        <v>4.70572986</v>
      </c>
      <c r="G19" s="18" t="n">
        <v>458.55098435</v>
      </c>
      <c r="H19" s="20" t="n">
        <v>3.76341427</v>
      </c>
      <c r="I19" s="18" t="n">
        <v>499.18885342</v>
      </c>
      <c r="J19" s="20" t="n">
        <v>2.8689579</v>
      </c>
      <c r="K19" s="18" t="s">
        <v>481</v>
      </c>
      <c r="L19" s="20" t="s">
        <v>481</v>
      </c>
      <c r="M19" s="18" t="s">
        <v>481</v>
      </c>
      <c r="N19" s="20" t="s">
        <v>481</v>
      </c>
      <c r="O19" s="18" t="s">
        <v>481</v>
      </c>
      <c r="P19" s="20" t="s">
        <v>481</v>
      </c>
      <c r="Q19" s="18" t="s">
        <v>481</v>
      </c>
      <c r="R19" s="20" t="s">
        <v>481</v>
      </c>
      <c r="S19" s="18" t="n">
        <v>383.35837799</v>
      </c>
      <c r="T19" s="20" t="n">
        <v>7.7691487</v>
      </c>
    </row>
    <row r="20" spans="1:20">
      <c r="A20" s="15" t="s">
        <v>495</v>
      </c>
      <c r="B20" s="17" t="n">
        <v>3371</v>
      </c>
      <c r="C20" s="18">
        <f>(75.0/B20*100)</f>
        <v/>
      </c>
      <c r="D20" s="19" t="n">
        <v>3296</v>
      </c>
      <c r="E20" s="18" t="n">
        <v>473.84704018</v>
      </c>
      <c r="F20" s="20" t="n">
        <v>6.00997231</v>
      </c>
      <c r="G20" s="18" t="n">
        <v>475.67315294</v>
      </c>
      <c r="H20" s="20" t="n">
        <v>2.78856695</v>
      </c>
      <c r="I20" s="18" t="n">
        <v>503.96488052</v>
      </c>
      <c r="J20" s="20" t="n">
        <v>3.0411249</v>
      </c>
      <c r="K20" s="18" t="s">
        <v>481</v>
      </c>
      <c r="L20" s="20" t="s">
        <v>481</v>
      </c>
      <c r="M20" s="18" t="s">
        <v>481</v>
      </c>
      <c r="N20" s="20" t="s">
        <v>481</v>
      </c>
      <c r="O20" s="18" t="s">
        <v>481</v>
      </c>
      <c r="P20" s="20" t="s">
        <v>481</v>
      </c>
      <c r="Q20" s="18" t="s">
        <v>481</v>
      </c>
      <c r="R20" s="20" t="s">
        <v>481</v>
      </c>
      <c r="S20" s="18" t="n">
        <v>388.15451339</v>
      </c>
      <c r="T20" s="20" t="n">
        <v>8.217750499999999</v>
      </c>
    </row>
    <row r="21" spans="1:20">
      <c r="A21" s="15" t="s">
        <v>496</v>
      </c>
      <c r="B21" s="17" t="n">
        <v>5741</v>
      </c>
      <c r="C21" s="18">
        <f>(58.0/B21*100)</f>
        <v/>
      </c>
      <c r="D21" s="19" t="n">
        <v>5683</v>
      </c>
      <c r="E21" s="18" t="n">
        <v>504.7494135</v>
      </c>
      <c r="F21" s="20" t="n">
        <v>3.62638351</v>
      </c>
      <c r="G21" s="18" t="n">
        <v>522.31125562</v>
      </c>
      <c r="H21" s="20" t="n">
        <v>3.28636813</v>
      </c>
      <c r="I21" s="18" t="n">
        <v>534.8304894299999</v>
      </c>
      <c r="J21" s="20" t="n">
        <v>2.52110872</v>
      </c>
      <c r="K21" s="18" t="s">
        <v>481</v>
      </c>
      <c r="L21" s="20" t="s">
        <v>481</v>
      </c>
      <c r="M21" s="18" t="s">
        <v>481</v>
      </c>
      <c r="N21" s="20" t="s">
        <v>481</v>
      </c>
      <c r="O21" s="18" t="s">
        <v>481</v>
      </c>
      <c r="P21" s="20" t="s">
        <v>481</v>
      </c>
      <c r="Q21" s="18" t="s">
        <v>481</v>
      </c>
      <c r="R21" s="20" t="s">
        <v>481</v>
      </c>
      <c r="S21" s="18" t="n">
        <v>418.00548093</v>
      </c>
      <c r="T21" s="20" t="n">
        <v>9.075423880000001</v>
      </c>
    </row>
    <row r="22" spans="1:20">
      <c r="A22" s="15" t="s">
        <v>497</v>
      </c>
      <c r="B22" s="17" t="n">
        <v>6598</v>
      </c>
      <c r="C22" s="18">
        <f>(39.0/B22*100)</f>
        <v/>
      </c>
      <c r="D22" s="19" t="n">
        <v>6559</v>
      </c>
      <c r="E22" s="18" t="n">
        <v>476.90148444</v>
      </c>
      <c r="F22" s="20" t="n">
        <v>5.0877757</v>
      </c>
      <c r="G22" s="18" t="n">
        <v>480.76912366</v>
      </c>
      <c r="H22" s="20" t="n">
        <v>4.64838931</v>
      </c>
      <c r="I22" s="18" t="n">
        <v>504.47038199</v>
      </c>
      <c r="J22" s="20" t="n">
        <v>3.46676022</v>
      </c>
      <c r="K22" s="18" t="s">
        <v>481</v>
      </c>
      <c r="L22" s="20" t="s">
        <v>481</v>
      </c>
      <c r="M22" s="18" t="s">
        <v>481</v>
      </c>
      <c r="N22" s="20" t="s">
        <v>481</v>
      </c>
      <c r="O22" s="18" t="s">
        <v>481</v>
      </c>
      <c r="P22" s="20" t="s">
        <v>481</v>
      </c>
      <c r="Q22" s="18" t="n">
        <v>511.37490803</v>
      </c>
      <c r="R22" s="20" t="n">
        <v>41.53657766</v>
      </c>
      <c r="S22" s="18" t="n">
        <v>367.74541034</v>
      </c>
      <c r="T22" s="20" t="n">
        <v>9.035744899999999</v>
      </c>
    </row>
    <row r="23" spans="1:20">
      <c r="A23" s="15" t="s">
        <v>498</v>
      </c>
      <c r="B23" s="17" t="n">
        <v>11583</v>
      </c>
      <c r="C23" s="18">
        <f>(268.0/B23*100)</f>
        <v/>
      </c>
      <c r="D23" s="19" t="n">
        <v>11315</v>
      </c>
      <c r="E23" s="18" t="n">
        <v>459.12469878</v>
      </c>
      <c r="F23" s="20" t="n">
        <v>4.67177667</v>
      </c>
      <c r="G23" s="18" t="n">
        <v>475.60775516</v>
      </c>
      <c r="H23" s="20" t="n">
        <v>3.15814984</v>
      </c>
      <c r="I23" s="18" t="n">
        <v>510.10869295</v>
      </c>
      <c r="J23" s="20" t="n">
        <v>3.09281008</v>
      </c>
      <c r="K23" s="18" t="s">
        <v>481</v>
      </c>
      <c r="L23" s="20" t="s">
        <v>481</v>
      </c>
      <c r="M23" s="18" t="s">
        <v>481</v>
      </c>
      <c r="N23" s="20" t="s">
        <v>481</v>
      </c>
      <c r="O23" s="18" t="s">
        <v>481</v>
      </c>
      <c r="P23" s="20" t="s">
        <v>481</v>
      </c>
      <c r="Q23" s="18" t="s">
        <v>481</v>
      </c>
      <c r="R23" s="20" t="s">
        <v>481</v>
      </c>
      <c r="S23" s="18" t="n">
        <v>395.82917886</v>
      </c>
      <c r="T23" s="20" t="n">
        <v>9.19134626</v>
      </c>
    </row>
    <row r="24" spans="1:20">
      <c r="A24" s="15" t="s">
        <v>499</v>
      </c>
      <c r="B24" s="17" t="n">
        <v>6647</v>
      </c>
      <c r="C24" s="18">
        <f>(10.0/B24*100)</f>
        <v/>
      </c>
      <c r="D24" s="19" t="n">
        <v>6637</v>
      </c>
      <c r="E24" s="18" t="n">
        <v>502.04611557</v>
      </c>
      <c r="F24" s="20" t="n">
        <v>4.0621991</v>
      </c>
      <c r="G24" s="18" t="n">
        <v>515.30170467</v>
      </c>
      <c r="H24" s="20" t="n">
        <v>3.61230893</v>
      </c>
      <c r="I24" s="18" t="n">
        <v>531.80560957</v>
      </c>
      <c r="J24" s="20" t="n">
        <v>3.11341502</v>
      </c>
      <c r="K24" s="18" t="s">
        <v>481</v>
      </c>
      <c r="L24" s="20" t="s">
        <v>481</v>
      </c>
      <c r="M24" s="18" t="s">
        <v>481</v>
      </c>
      <c r="N24" s="20" t="s">
        <v>481</v>
      </c>
      <c r="O24" s="18" t="s">
        <v>481</v>
      </c>
      <c r="P24" s="20" t="s">
        <v>481</v>
      </c>
      <c r="Q24" s="18" t="s">
        <v>481</v>
      </c>
      <c r="R24" s="20" t="s">
        <v>481</v>
      </c>
      <c r="S24" s="18" t="n">
        <v>413.01975887</v>
      </c>
      <c r="T24" s="20" t="n">
        <v>12.71499272</v>
      </c>
    </row>
    <row r="25" spans="1:20">
      <c r="A25" s="15" t="s">
        <v>500</v>
      </c>
      <c r="B25" s="17" t="n">
        <v>5581</v>
      </c>
      <c r="C25" s="18">
        <f>(25.0/B25*100)</f>
        <v/>
      </c>
      <c r="D25" s="19" t="n">
        <v>5556</v>
      </c>
      <c r="E25" s="18" t="n">
        <v>496.02216151</v>
      </c>
      <c r="F25" s="20" t="n">
        <v>4.7830897</v>
      </c>
      <c r="G25" s="18" t="n">
        <v>509.00328923</v>
      </c>
      <c r="H25" s="20" t="n">
        <v>5.04860563</v>
      </c>
      <c r="I25" s="18" t="n">
        <v>529.8739954</v>
      </c>
      <c r="J25" s="20" t="n">
        <v>3.38662611</v>
      </c>
      <c r="K25" s="18" t="s">
        <v>481</v>
      </c>
      <c r="L25" s="20" t="s">
        <v>481</v>
      </c>
      <c r="M25" s="18" t="s">
        <v>481</v>
      </c>
      <c r="N25" s="20" t="s">
        <v>481</v>
      </c>
      <c r="O25" s="18" t="s">
        <v>481</v>
      </c>
      <c r="P25" s="20" t="s">
        <v>481</v>
      </c>
      <c r="Q25" s="18" t="s">
        <v>481</v>
      </c>
      <c r="R25" s="20" t="s">
        <v>481</v>
      </c>
      <c r="S25" s="18" t="n">
        <v>411.84257158</v>
      </c>
      <c r="T25" s="20" t="n">
        <v>23.78116515</v>
      </c>
    </row>
    <row r="26" spans="1:20">
      <c r="A26" s="15" t="s">
        <v>501</v>
      </c>
      <c r="B26" s="17" t="n">
        <v>4869</v>
      </c>
      <c r="C26" s="18">
        <f>(75.0/B26*100)</f>
        <v/>
      </c>
      <c r="D26" s="19" t="n">
        <v>4794</v>
      </c>
      <c r="E26" s="18" t="n">
        <v>469.45179657</v>
      </c>
      <c r="F26" s="20" t="n">
        <v>3.60109879</v>
      </c>
      <c r="G26" s="18" t="n">
        <v>479.46362579</v>
      </c>
      <c r="H26" s="20" t="n">
        <v>2.55303542</v>
      </c>
      <c r="I26" s="18" t="n">
        <v>507.18552386</v>
      </c>
      <c r="J26" s="20" t="n">
        <v>2.40056988</v>
      </c>
      <c r="K26" s="18" t="s">
        <v>481</v>
      </c>
      <c r="L26" s="20" t="s">
        <v>481</v>
      </c>
      <c r="M26" s="18" t="s">
        <v>481</v>
      </c>
      <c r="N26" s="20" t="s">
        <v>481</v>
      </c>
      <c r="O26" s="18" t="s">
        <v>481</v>
      </c>
      <c r="P26" s="20" t="s">
        <v>481</v>
      </c>
      <c r="Q26" s="18" t="s">
        <v>481</v>
      </c>
      <c r="R26" s="20" t="s">
        <v>481</v>
      </c>
      <c r="S26" s="18" t="n">
        <v>436.31453275</v>
      </c>
      <c r="T26" s="20" t="n">
        <v>10.54930189</v>
      </c>
    </row>
    <row r="27" spans="1:20">
      <c r="A27" s="15" t="s">
        <v>502</v>
      </c>
      <c r="B27" s="17" t="n">
        <v>5299</v>
      </c>
      <c r="C27" s="18">
        <f>(127.0/B27*100)</f>
        <v/>
      </c>
      <c r="D27" s="19" t="n">
        <v>5172</v>
      </c>
      <c r="E27" s="18" t="n">
        <v>454.26492183</v>
      </c>
      <c r="F27" s="20" t="n">
        <v>5.33606305</v>
      </c>
      <c r="G27" s="18" t="n">
        <v>470.09401094</v>
      </c>
      <c r="H27" s="20" t="n">
        <v>2.53678499</v>
      </c>
      <c r="I27" s="18" t="n">
        <v>514.19096622</v>
      </c>
      <c r="J27" s="20" t="n">
        <v>1.87755547</v>
      </c>
      <c r="K27" s="18" t="s">
        <v>481</v>
      </c>
      <c r="L27" s="20" t="s">
        <v>481</v>
      </c>
      <c r="M27" s="18" t="s">
        <v>481</v>
      </c>
      <c r="N27" s="20" t="s">
        <v>481</v>
      </c>
      <c r="O27" s="18" t="s">
        <v>481</v>
      </c>
      <c r="P27" s="20" t="s">
        <v>481</v>
      </c>
      <c r="Q27" s="18" t="s">
        <v>481</v>
      </c>
      <c r="R27" s="20" t="s">
        <v>481</v>
      </c>
      <c r="S27" s="18" t="n">
        <v>380.928943</v>
      </c>
      <c r="T27" s="20" t="n">
        <v>5.16331687</v>
      </c>
    </row>
    <row r="28" spans="1:20">
      <c r="A28" s="15" t="s">
        <v>503</v>
      </c>
      <c r="B28" s="17" t="n">
        <v>7568</v>
      </c>
      <c r="C28" s="18">
        <f>(378.0/B28*100)</f>
        <v/>
      </c>
      <c r="D28" s="19" t="n">
        <v>7190</v>
      </c>
      <c r="E28" s="18" t="n">
        <v>382.94917892</v>
      </c>
      <c r="F28" s="20" t="n">
        <v>4.37189185</v>
      </c>
      <c r="G28" s="18" t="n">
        <v>403.59993113</v>
      </c>
      <c r="H28" s="20" t="n">
        <v>3.35537479</v>
      </c>
      <c r="I28" s="18" t="n">
        <v>444.97593994</v>
      </c>
      <c r="J28" s="20" t="n">
        <v>2.64826422</v>
      </c>
      <c r="K28" s="18" t="s">
        <v>481</v>
      </c>
      <c r="L28" s="20" t="s">
        <v>481</v>
      </c>
      <c r="M28" s="18" t="s">
        <v>481</v>
      </c>
      <c r="N28" s="20" t="s">
        <v>481</v>
      </c>
      <c r="O28" s="18" t="s">
        <v>481</v>
      </c>
      <c r="P28" s="20" t="s">
        <v>481</v>
      </c>
      <c r="Q28" s="18" t="s">
        <v>481</v>
      </c>
      <c r="R28" s="20" t="s">
        <v>481</v>
      </c>
      <c r="S28" s="18" t="n">
        <v>375.52129291</v>
      </c>
      <c r="T28" s="20" t="n">
        <v>7.72966011</v>
      </c>
    </row>
    <row r="29" spans="1:20">
      <c r="A29" s="15" t="s">
        <v>504</v>
      </c>
      <c r="B29" s="17" t="n">
        <v>5385</v>
      </c>
      <c r="C29" s="18">
        <f>(30.0/B29*100)</f>
        <v/>
      </c>
      <c r="D29" s="19" t="n">
        <v>5355</v>
      </c>
      <c r="E29" s="18" t="n">
        <v>494.77950525</v>
      </c>
      <c r="F29" s="20" t="n">
        <v>3.5759307</v>
      </c>
      <c r="G29" s="18" t="n">
        <v>511.65182459</v>
      </c>
      <c r="H29" s="20" t="n">
        <v>3.74711618</v>
      </c>
      <c r="I29" s="18" t="n">
        <v>529.95855811</v>
      </c>
      <c r="J29" s="20" t="n">
        <v>3.2943583</v>
      </c>
      <c r="K29" s="18" t="s">
        <v>481</v>
      </c>
      <c r="L29" s="20" t="s">
        <v>481</v>
      </c>
      <c r="M29" s="18" t="s">
        <v>481</v>
      </c>
      <c r="N29" s="20" t="s">
        <v>481</v>
      </c>
      <c r="O29" s="18" t="n">
        <v>314.02123871</v>
      </c>
      <c r="P29" s="20" t="n">
        <v>13.26138992</v>
      </c>
      <c r="Q29" s="18" t="s">
        <v>481</v>
      </c>
      <c r="R29" s="20" t="s">
        <v>481</v>
      </c>
      <c r="S29" s="18" t="n">
        <v>392.60434888</v>
      </c>
      <c r="T29" s="20" t="n">
        <v>9.943738509999999</v>
      </c>
    </row>
    <row r="30" spans="1:20">
      <c r="A30" s="15" t="s">
        <v>505</v>
      </c>
      <c r="B30" s="17" t="n">
        <v>4520</v>
      </c>
      <c r="C30" s="18">
        <f>(208.0/B30*100)</f>
        <v/>
      </c>
      <c r="D30" s="19" t="n">
        <v>4312</v>
      </c>
      <c r="E30" s="18" t="n">
        <v>474.83326317</v>
      </c>
      <c r="F30" s="20" t="n">
        <v>5.61293166</v>
      </c>
      <c r="G30" s="18" t="n">
        <v>504.89304421</v>
      </c>
      <c r="H30" s="20" t="n">
        <v>3.8547826</v>
      </c>
      <c r="I30" s="18" t="n">
        <v>536.81246968</v>
      </c>
      <c r="J30" s="20" t="n">
        <v>2.9051113</v>
      </c>
      <c r="K30" s="18" t="s">
        <v>481</v>
      </c>
      <c r="L30" s="20" t="s">
        <v>481</v>
      </c>
      <c r="M30" s="18" t="s">
        <v>481</v>
      </c>
      <c r="N30" s="20" t="s">
        <v>481</v>
      </c>
      <c r="O30" s="18" t="s">
        <v>481</v>
      </c>
      <c r="P30" s="20" t="s">
        <v>481</v>
      </c>
      <c r="Q30" s="18" t="s">
        <v>481</v>
      </c>
      <c r="R30" s="20" t="s">
        <v>481</v>
      </c>
      <c r="S30" s="18" t="n">
        <v>388.86746221</v>
      </c>
      <c r="T30" s="20" t="n">
        <v>7.72111207</v>
      </c>
    </row>
    <row r="31" spans="1:20">
      <c r="A31" s="15" t="s">
        <v>506</v>
      </c>
      <c r="B31" s="17" t="n">
        <v>5456</v>
      </c>
      <c r="C31" s="18">
        <f>(146.0/B31*100)</f>
        <v/>
      </c>
      <c r="D31" s="19" t="n">
        <v>5310</v>
      </c>
      <c r="E31" s="18" t="n">
        <v>518.03689712</v>
      </c>
      <c r="F31" s="20" t="n">
        <v>3.43335533</v>
      </c>
      <c r="G31" s="18" t="n">
        <v>511.59480651</v>
      </c>
      <c r="H31" s="20" t="n">
        <v>3.14009114</v>
      </c>
      <c r="I31" s="18" t="n">
        <v>536.39874717</v>
      </c>
      <c r="J31" s="20" t="n">
        <v>3.51534687</v>
      </c>
      <c r="K31" s="18" t="s">
        <v>481</v>
      </c>
      <c r="L31" s="20" t="s">
        <v>481</v>
      </c>
      <c r="M31" s="18" t="s">
        <v>481</v>
      </c>
      <c r="N31" s="20" t="s">
        <v>481</v>
      </c>
      <c r="O31" s="18" t="s">
        <v>481</v>
      </c>
      <c r="P31" s="20" t="s">
        <v>481</v>
      </c>
      <c r="Q31" s="18" t="s">
        <v>481</v>
      </c>
      <c r="R31" s="20" t="s">
        <v>481</v>
      </c>
      <c r="S31" s="18" t="n">
        <v>410.42590719</v>
      </c>
      <c r="T31" s="20" t="n">
        <v>6.9064824</v>
      </c>
    </row>
    <row r="32" spans="1:20">
      <c r="A32" s="15" t="s">
        <v>507</v>
      </c>
      <c r="B32" s="17" t="n">
        <v>4478</v>
      </c>
      <c r="C32" s="18">
        <f>(6.0/B32*100)</f>
        <v/>
      </c>
      <c r="D32" s="19" t="n">
        <v>4472</v>
      </c>
      <c r="E32" s="18" t="n">
        <v>469.99235083</v>
      </c>
      <c r="F32" s="20" t="n">
        <v>4.19158758</v>
      </c>
      <c r="G32" s="18" t="n">
        <v>506.44928581</v>
      </c>
      <c r="H32" s="20" t="n">
        <v>3.06918042</v>
      </c>
      <c r="I32" s="18" t="n">
        <v>522.82041621</v>
      </c>
      <c r="J32" s="20" t="n">
        <v>2.79308346</v>
      </c>
      <c r="K32" s="18" t="s">
        <v>481</v>
      </c>
      <c r="L32" s="20" t="s">
        <v>481</v>
      </c>
      <c r="M32" s="18" t="s">
        <v>481</v>
      </c>
      <c r="N32" s="20" t="s">
        <v>481</v>
      </c>
      <c r="O32" s="18" t="s">
        <v>481</v>
      </c>
      <c r="P32" s="20" t="s">
        <v>481</v>
      </c>
      <c r="Q32" s="18" t="s">
        <v>481</v>
      </c>
      <c r="R32" s="20" t="s">
        <v>481</v>
      </c>
      <c r="S32" s="18" t="n">
        <v>408.27090781</v>
      </c>
      <c r="T32" s="20" t="n">
        <v>14.83773323</v>
      </c>
    </row>
    <row r="33" spans="1:20">
      <c r="A33" s="15" t="s">
        <v>508</v>
      </c>
      <c r="B33" s="17" t="n">
        <v>7325</v>
      </c>
      <c r="C33" s="18">
        <f>(80.0/B33*100)</f>
        <v/>
      </c>
      <c r="D33" s="19" t="n">
        <v>7245</v>
      </c>
      <c r="E33" s="18" t="n">
        <v>453.60527342</v>
      </c>
      <c r="F33" s="20" t="n">
        <v>4.06460019</v>
      </c>
      <c r="G33" s="18" t="n">
        <v>482.92949468</v>
      </c>
      <c r="H33" s="20" t="n">
        <v>3.94791859</v>
      </c>
      <c r="I33" s="18" t="n">
        <v>519.21065729</v>
      </c>
      <c r="J33" s="20" t="n">
        <v>2.65075567</v>
      </c>
      <c r="K33" s="18" t="s">
        <v>481</v>
      </c>
      <c r="L33" s="20" t="s">
        <v>481</v>
      </c>
      <c r="M33" s="18" t="s">
        <v>481</v>
      </c>
      <c r="N33" s="20" t="s">
        <v>481</v>
      </c>
      <c r="O33" s="18" t="s">
        <v>481</v>
      </c>
      <c r="P33" s="20" t="s">
        <v>481</v>
      </c>
      <c r="Q33" s="18" t="s">
        <v>481</v>
      </c>
      <c r="R33" s="20" t="s">
        <v>481</v>
      </c>
      <c r="S33" s="18" t="n">
        <v>409.26918789</v>
      </c>
      <c r="T33" s="20" t="n">
        <v>9.73066369</v>
      </c>
    </row>
    <row r="34" spans="1:20">
      <c r="A34" s="15" t="s">
        <v>509</v>
      </c>
      <c r="B34" s="17" t="n">
        <v>6350</v>
      </c>
      <c r="C34" s="18">
        <f>(95.0/B34*100)</f>
        <v/>
      </c>
      <c r="D34" s="19" t="n">
        <v>6255</v>
      </c>
      <c r="E34" s="18" t="n">
        <v>407.49075167</v>
      </c>
      <c r="F34" s="20" t="n">
        <v>4.19526888</v>
      </c>
      <c r="G34" s="18" t="n">
        <v>454.75451445</v>
      </c>
      <c r="H34" s="20" t="n">
        <v>3.6584882</v>
      </c>
      <c r="I34" s="18" t="n">
        <v>489.01850151</v>
      </c>
      <c r="J34" s="20" t="n">
        <v>2.48876301</v>
      </c>
      <c r="K34" s="18" t="s">
        <v>481</v>
      </c>
      <c r="L34" s="20" t="s">
        <v>481</v>
      </c>
      <c r="M34" s="18" t="s">
        <v>481</v>
      </c>
      <c r="N34" s="20" t="s">
        <v>481</v>
      </c>
      <c r="O34" s="18" t="n">
        <v>263.37193708</v>
      </c>
      <c r="P34" s="20" t="n">
        <v>13.61114927</v>
      </c>
      <c r="Q34" s="18" t="s">
        <v>481</v>
      </c>
      <c r="R34" s="20" t="s">
        <v>481</v>
      </c>
      <c r="S34" s="18" t="n">
        <v>361.85707692</v>
      </c>
      <c r="T34" s="20" t="n">
        <v>8.146210740000001</v>
      </c>
    </row>
    <row r="35" spans="1:20">
      <c r="A35" s="15" t="s">
        <v>510</v>
      </c>
      <c r="B35" s="17" t="n">
        <v>6406</v>
      </c>
      <c r="C35" s="18">
        <f>(61.0/B35*100)</f>
        <v/>
      </c>
      <c r="D35" s="19" t="n">
        <v>6345</v>
      </c>
      <c r="E35" s="18" t="n">
        <v>480.50796481</v>
      </c>
      <c r="F35" s="20" t="n">
        <v>5.02690056</v>
      </c>
      <c r="G35" s="18" t="n">
        <v>493.5111913</v>
      </c>
      <c r="H35" s="20" t="n">
        <v>2.75781932</v>
      </c>
      <c r="I35" s="18" t="n">
        <v>522.50142883</v>
      </c>
      <c r="J35" s="20" t="n">
        <v>1.81007469</v>
      </c>
      <c r="K35" s="18" t="s">
        <v>481</v>
      </c>
      <c r="L35" s="20" t="s">
        <v>481</v>
      </c>
      <c r="M35" s="18" t="s">
        <v>481</v>
      </c>
      <c r="N35" s="20" t="s">
        <v>481</v>
      </c>
      <c r="O35" s="18" t="n">
        <v>337.32521215</v>
      </c>
      <c r="P35" s="20" t="n">
        <v>11.65794297</v>
      </c>
      <c r="Q35" s="18" t="s">
        <v>481</v>
      </c>
      <c r="R35" s="20" t="s">
        <v>481</v>
      </c>
      <c r="S35" s="18" t="n">
        <v>404.38784849</v>
      </c>
      <c r="T35" s="20" t="n">
        <v>12.38292235</v>
      </c>
    </row>
    <row r="36" spans="1:20">
      <c r="A36" s="15" t="s">
        <v>511</v>
      </c>
      <c r="B36" s="17" t="n">
        <v>6736</v>
      </c>
      <c r="C36" s="18">
        <f>(74.0/B36*100)</f>
        <v/>
      </c>
      <c r="D36" s="19" t="n">
        <v>6662</v>
      </c>
      <c r="E36" s="18" t="n">
        <v>478.41261694</v>
      </c>
      <c r="F36" s="20" t="n">
        <v>3.7145007</v>
      </c>
      <c r="G36" s="18" t="n">
        <v>496.52517005</v>
      </c>
      <c r="H36" s="20" t="n">
        <v>3.11945524</v>
      </c>
      <c r="I36" s="18" t="n">
        <v>511.99262857</v>
      </c>
      <c r="J36" s="20" t="n">
        <v>2.46678879</v>
      </c>
      <c r="K36" s="18" t="s">
        <v>481</v>
      </c>
      <c r="L36" s="20" t="s">
        <v>481</v>
      </c>
      <c r="M36" s="18" t="s">
        <v>481</v>
      </c>
      <c r="N36" s="20" t="s">
        <v>481</v>
      </c>
      <c r="O36" s="18" t="s">
        <v>481</v>
      </c>
      <c r="P36" s="20" t="s">
        <v>481</v>
      </c>
      <c r="Q36" s="18" t="s">
        <v>481</v>
      </c>
      <c r="R36" s="20" t="s">
        <v>481</v>
      </c>
      <c r="S36" s="18" t="n">
        <v>399.98931771</v>
      </c>
      <c r="T36" s="20" t="n">
        <v>8.23851838</v>
      </c>
    </row>
    <row r="37" spans="1:20">
      <c r="A37" s="15" t="s">
        <v>512</v>
      </c>
      <c r="B37" s="17" t="n">
        <v>5458</v>
      </c>
      <c r="C37" s="18">
        <f>(135.0/B37*100)</f>
        <v/>
      </c>
      <c r="D37" s="19" t="n">
        <v>5323</v>
      </c>
      <c r="E37" s="18" t="n">
        <v>508.95778034</v>
      </c>
      <c r="F37" s="20" t="n">
        <v>3.96502773</v>
      </c>
      <c r="G37" s="18" t="n">
        <v>501.54690589</v>
      </c>
      <c r="H37" s="20" t="n">
        <v>3.75046561</v>
      </c>
      <c r="I37" s="18" t="n">
        <v>524.43654527</v>
      </c>
      <c r="J37" s="20" t="n">
        <v>3.66184788</v>
      </c>
      <c r="K37" s="18" t="s">
        <v>481</v>
      </c>
      <c r="L37" s="20" t="s">
        <v>481</v>
      </c>
      <c r="M37" s="18" t="s">
        <v>481</v>
      </c>
      <c r="N37" s="20" t="s">
        <v>481</v>
      </c>
      <c r="O37" s="18" t="s">
        <v>481</v>
      </c>
      <c r="P37" s="20" t="s">
        <v>481</v>
      </c>
      <c r="Q37" s="18" t="s">
        <v>481</v>
      </c>
      <c r="R37" s="20" t="s">
        <v>481</v>
      </c>
      <c r="S37" s="18" t="n">
        <v>397.64002395</v>
      </c>
      <c r="T37" s="20" t="n">
        <v>6.84796225</v>
      </c>
    </row>
    <row r="38" spans="1:20">
      <c r="A38" s="15" t="s">
        <v>513</v>
      </c>
      <c r="B38" s="17" t="n">
        <v>5860</v>
      </c>
      <c r="C38" s="18">
        <f>(24.0/B38*100)</f>
        <v/>
      </c>
      <c r="D38" s="19" t="n">
        <v>5836</v>
      </c>
      <c r="E38" s="18" t="n">
        <v>462.5136404</v>
      </c>
      <c r="F38" s="20" t="n">
        <v>6.6595358</v>
      </c>
      <c r="G38" s="18" t="n">
        <v>487.35073542</v>
      </c>
      <c r="H38" s="20" t="n">
        <v>3.66137118</v>
      </c>
      <c r="I38" s="18" t="n">
        <v>514.37115241</v>
      </c>
      <c r="J38" s="20" t="n">
        <v>3.12576214</v>
      </c>
      <c r="K38" s="18" t="s">
        <v>481</v>
      </c>
      <c r="L38" s="20" t="s">
        <v>481</v>
      </c>
      <c r="M38" s="18" t="s">
        <v>481</v>
      </c>
      <c r="N38" s="20" t="s">
        <v>481</v>
      </c>
      <c r="O38" s="18" t="s">
        <v>481</v>
      </c>
      <c r="P38" s="20" t="s">
        <v>481</v>
      </c>
      <c r="Q38" s="18" t="s">
        <v>481</v>
      </c>
      <c r="R38" s="20" t="s">
        <v>481</v>
      </c>
      <c r="S38" s="18" t="n">
        <v>440.92526896</v>
      </c>
      <c r="T38" s="20" t="n">
        <v>6.70896364</v>
      </c>
    </row>
    <row r="39" spans="1:20">
      <c r="A39" s="15" t="s">
        <v>514</v>
      </c>
      <c r="B39" s="17" t="n">
        <v>5895</v>
      </c>
      <c r="C39" s="18">
        <f>(33.0/B39*100)</f>
        <v/>
      </c>
      <c r="D39" s="19" t="n">
        <v>5862</v>
      </c>
      <c r="E39" s="18" t="n">
        <v>383.64693688</v>
      </c>
      <c r="F39" s="20" t="n">
        <v>4.97649739</v>
      </c>
      <c r="G39" s="18" t="n">
        <v>396.85533511</v>
      </c>
      <c r="H39" s="20" t="n">
        <v>4.32060639</v>
      </c>
      <c r="I39" s="18" t="n">
        <v>449.64511192</v>
      </c>
      <c r="J39" s="20" t="n">
        <v>3.94622139</v>
      </c>
      <c r="K39" s="18" t="s">
        <v>481</v>
      </c>
      <c r="L39" s="20" t="s">
        <v>481</v>
      </c>
      <c r="M39" s="18" t="s">
        <v>481</v>
      </c>
      <c r="N39" s="20" t="s">
        <v>481</v>
      </c>
      <c r="O39" s="18" t="s">
        <v>481</v>
      </c>
      <c r="P39" s="20" t="s">
        <v>481</v>
      </c>
      <c r="Q39" s="18" t="s">
        <v>481</v>
      </c>
      <c r="R39" s="20" t="s">
        <v>481</v>
      </c>
      <c r="S39" s="18" t="n">
        <v>363.29934054</v>
      </c>
      <c r="T39" s="20" t="n">
        <v>13.22685549</v>
      </c>
    </row>
    <row r="40" spans="1:20">
      <c r="A40" s="15" t="s">
        <v>515</v>
      </c>
      <c r="B40" s="17" t="n">
        <v>14157</v>
      </c>
      <c r="C40" s="18">
        <f>(394.0/B40*100)</f>
        <v/>
      </c>
      <c r="D40" s="19" t="n">
        <v>13763</v>
      </c>
      <c r="E40" s="18" t="n">
        <v>482.25687345</v>
      </c>
      <c r="F40" s="20" t="n">
        <v>4.4298182</v>
      </c>
      <c r="G40" s="18" t="n">
        <v>502.30780779</v>
      </c>
      <c r="H40" s="20" t="n">
        <v>3.13872733</v>
      </c>
      <c r="I40" s="18" t="n">
        <v>514.69837446</v>
      </c>
      <c r="J40" s="20" t="n">
        <v>3.1947722</v>
      </c>
      <c r="K40" s="18" t="s">
        <v>481</v>
      </c>
      <c r="L40" s="20" t="s">
        <v>481</v>
      </c>
      <c r="M40" s="18" t="s">
        <v>481</v>
      </c>
      <c r="N40" s="20" t="s">
        <v>481</v>
      </c>
      <c r="O40" s="18" t="s">
        <v>481</v>
      </c>
      <c r="P40" s="20" t="s">
        <v>481</v>
      </c>
      <c r="Q40" s="18" t="s">
        <v>481</v>
      </c>
      <c r="R40" s="20" t="s">
        <v>481</v>
      </c>
      <c r="S40" s="18" t="n">
        <v>396.58984357</v>
      </c>
      <c r="T40" s="20" t="n">
        <v>7.30743503</v>
      </c>
    </row>
    <row r="41" spans="1:20">
      <c r="A41" s="15" t="s">
        <v>516</v>
      </c>
      <c r="B41" s="17" t="n">
        <v>5712</v>
      </c>
      <c r="C41" s="18">
        <f>(56.0/B41*100)</f>
        <v/>
      </c>
      <c r="D41" s="19" t="n">
        <v>5656</v>
      </c>
      <c r="E41" s="18" t="n">
        <v>476.42912401</v>
      </c>
      <c r="F41" s="20" t="n">
        <v>4.6136048</v>
      </c>
      <c r="G41" s="18" t="n">
        <v>490.73748438</v>
      </c>
      <c r="H41" s="20" t="n">
        <v>3.80105406</v>
      </c>
      <c r="I41" s="18" t="n">
        <v>523.5414816799999</v>
      </c>
      <c r="J41" s="20" t="n">
        <v>3.14288254</v>
      </c>
      <c r="K41" s="18" t="s">
        <v>481</v>
      </c>
      <c r="L41" s="20" t="s">
        <v>481</v>
      </c>
      <c r="M41" s="18" t="s">
        <v>481</v>
      </c>
      <c r="N41" s="20" t="s">
        <v>481</v>
      </c>
      <c r="O41" s="18" t="n">
        <v>399.91015703</v>
      </c>
      <c r="P41" s="20" t="n">
        <v>16.72230739</v>
      </c>
      <c r="Q41" s="18" t="s">
        <v>481</v>
      </c>
      <c r="R41" s="20" t="s">
        <v>481</v>
      </c>
      <c r="S41" s="18" t="n">
        <v>395.28416447</v>
      </c>
      <c r="T41" s="20" t="n">
        <v>11.83303821</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349.85925265</v>
      </c>
      <c r="P45" s="20" t="n">
        <v>3.00084387</v>
      </c>
      <c r="Q45" s="18" t="s">
        <v>481</v>
      </c>
      <c r="R45" s="20" t="s">
        <v>481</v>
      </c>
      <c r="S45" s="18" t="s">
        <v>481</v>
      </c>
      <c r="T45" s="20" t="s">
        <v>481</v>
      </c>
    </row>
    <row r="46" spans="1:20">
      <c r="A46" s="15" t="s">
        <v>521</v>
      </c>
      <c r="B46" s="17" t="n">
        <v>23141</v>
      </c>
      <c r="C46" s="18">
        <f>(2165.0/B46*100)</f>
        <v/>
      </c>
      <c r="D46" s="19" t="n">
        <v>20976</v>
      </c>
      <c r="E46" s="18" t="n">
        <v>377.87275538</v>
      </c>
      <c r="F46" s="20" t="n">
        <v>4.08579107</v>
      </c>
      <c r="G46" s="18" t="n">
        <v>395.60449023</v>
      </c>
      <c r="H46" s="20" t="n">
        <v>4.70697747</v>
      </c>
      <c r="I46" s="18" t="n">
        <v>453.62004329</v>
      </c>
      <c r="J46" s="20" t="n">
        <v>3.15838209</v>
      </c>
      <c r="K46" s="18" t="s">
        <v>481</v>
      </c>
      <c r="L46" s="20" t="s">
        <v>481</v>
      </c>
      <c r="M46" s="18" t="s">
        <v>481</v>
      </c>
      <c r="N46" s="20" t="s">
        <v>481</v>
      </c>
      <c r="O46" s="18" t="s">
        <v>481</v>
      </c>
      <c r="P46" s="20" t="s">
        <v>481</v>
      </c>
      <c r="Q46" s="18" t="s">
        <v>481</v>
      </c>
      <c r="R46" s="20" t="s">
        <v>481</v>
      </c>
      <c r="S46" s="18" t="n">
        <v>373.10917911</v>
      </c>
      <c r="T46" s="20" t="n">
        <v>3.4711029</v>
      </c>
    </row>
    <row r="47" spans="1:20">
      <c r="A47" s="15" t="s">
        <v>522</v>
      </c>
      <c r="B47" s="17" t="n">
        <v>5928</v>
      </c>
      <c r="C47" s="18">
        <f>(368.0/B47*100)</f>
        <v/>
      </c>
      <c r="D47" s="19" t="n">
        <v>5560</v>
      </c>
      <c r="E47" s="18" t="n">
        <v>425.06183842</v>
      </c>
      <c r="F47" s="20" t="n">
        <v>5.5148285</v>
      </c>
      <c r="G47" s="18" t="n">
        <v>436.49064201</v>
      </c>
      <c r="H47" s="20" t="n">
        <v>5.24405372</v>
      </c>
      <c r="I47" s="18" t="n">
        <v>479.85563137</v>
      </c>
      <c r="J47" s="20" t="n">
        <v>4.86047583</v>
      </c>
      <c r="K47" s="18" t="s">
        <v>481</v>
      </c>
      <c r="L47" s="20" t="s">
        <v>481</v>
      </c>
      <c r="M47" s="18" t="s">
        <v>481</v>
      </c>
      <c r="N47" s="20" t="s">
        <v>481</v>
      </c>
      <c r="O47" s="18" t="s">
        <v>481</v>
      </c>
      <c r="P47" s="20" t="s">
        <v>481</v>
      </c>
      <c r="Q47" s="18" t="s">
        <v>481</v>
      </c>
      <c r="R47" s="20" t="s">
        <v>481</v>
      </c>
      <c r="S47" s="18" t="n">
        <v>337.71238258</v>
      </c>
      <c r="T47" s="20" t="n">
        <v>6.54672651</v>
      </c>
    </row>
    <row r="48" spans="1:20">
      <c r="A48" s="15" t="s">
        <v>523</v>
      </c>
      <c r="B48" s="17" t="n">
        <v>9841</v>
      </c>
      <c r="C48" s="18">
        <f>(8.0/B48*100)</f>
        <v/>
      </c>
      <c r="D48" s="19" t="n">
        <v>9833</v>
      </c>
      <c r="E48" s="18" t="n">
        <v>478.47156516</v>
      </c>
      <c r="F48" s="20" t="n">
        <v>5.11581971</v>
      </c>
      <c r="G48" s="18" t="n">
        <v>498.45847421</v>
      </c>
      <c r="H48" s="20" t="n">
        <v>9.15358067</v>
      </c>
      <c r="I48" s="18" t="n">
        <v>509.41983117</v>
      </c>
      <c r="J48" s="20" t="n">
        <v>5.51537739</v>
      </c>
      <c r="K48" s="18" t="s">
        <v>481</v>
      </c>
      <c r="L48" s="20" t="s">
        <v>481</v>
      </c>
      <c r="M48" s="18" t="s">
        <v>481</v>
      </c>
      <c r="N48" s="20" t="s">
        <v>481</v>
      </c>
      <c r="O48" s="18" t="s">
        <v>481</v>
      </c>
      <c r="P48" s="20" t="s">
        <v>481</v>
      </c>
      <c r="Q48" s="18" t="s">
        <v>481</v>
      </c>
      <c r="R48" s="20" t="s">
        <v>481</v>
      </c>
      <c r="S48" s="18" t="n">
        <v>425.24978162</v>
      </c>
      <c r="T48" s="20" t="n">
        <v>19.82846592</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425.30311958</v>
      </c>
      <c r="P49" s="20" t="n">
        <v>3.22111589</v>
      </c>
      <c r="Q49" s="18" t="s">
        <v>481</v>
      </c>
      <c r="R49" s="20" t="s">
        <v>481</v>
      </c>
      <c r="S49" s="18" t="s">
        <v>481</v>
      </c>
      <c r="T49" s="20" t="s">
        <v>481</v>
      </c>
    </row>
    <row r="50" spans="1:20">
      <c r="A50" s="15" t="s">
        <v>525</v>
      </c>
      <c r="B50" s="17" t="n">
        <v>11795</v>
      </c>
      <c r="C50" s="18">
        <f>(353.0/B50*100)</f>
        <v/>
      </c>
      <c r="D50" s="19" t="n">
        <v>11442</v>
      </c>
      <c r="E50" s="18" t="n">
        <v>370.35035355</v>
      </c>
      <c r="F50" s="20" t="n">
        <v>3.86545049</v>
      </c>
      <c r="G50" s="18" t="n">
        <v>378.93162487</v>
      </c>
      <c r="H50" s="20" t="n">
        <v>3.92136146</v>
      </c>
      <c r="I50" s="18" t="n">
        <v>458.35988221</v>
      </c>
      <c r="J50" s="20" t="n">
        <v>2.47594321</v>
      </c>
      <c r="K50" s="18" t="s">
        <v>481</v>
      </c>
      <c r="L50" s="20" t="s">
        <v>481</v>
      </c>
      <c r="M50" s="18" t="s">
        <v>481</v>
      </c>
      <c r="N50" s="20" t="s">
        <v>481</v>
      </c>
      <c r="O50" s="18" t="s">
        <v>481</v>
      </c>
      <c r="P50" s="20" t="s">
        <v>481</v>
      </c>
      <c r="Q50" s="18" t="s">
        <v>481</v>
      </c>
      <c r="R50" s="20" t="s">
        <v>481</v>
      </c>
      <c r="S50" s="18" t="n">
        <v>357.3603351</v>
      </c>
      <c r="T50" s="20" t="n">
        <v>7.8747232</v>
      </c>
    </row>
    <row r="51" spans="1:20">
      <c r="A51" s="15" t="s">
        <v>526</v>
      </c>
      <c r="B51" s="17" t="n">
        <v>6866</v>
      </c>
      <c r="C51" s="18">
        <f>(113.0/B51*100)</f>
        <v/>
      </c>
      <c r="D51" s="19" t="n">
        <v>6753</v>
      </c>
      <c r="E51" s="18" t="n">
        <v>387.10014838</v>
      </c>
      <c r="F51" s="20" t="n">
        <v>4.25239384</v>
      </c>
      <c r="G51" s="18" t="n">
        <v>409.72656845</v>
      </c>
      <c r="H51" s="20" t="n">
        <v>4.28669969</v>
      </c>
      <c r="I51" s="18" t="n">
        <v>447.71640363</v>
      </c>
      <c r="J51" s="20" t="n">
        <v>2.69869603</v>
      </c>
      <c r="K51" s="18" t="s">
        <v>481</v>
      </c>
      <c r="L51" s="20" t="s">
        <v>481</v>
      </c>
      <c r="M51" s="18" t="s">
        <v>481</v>
      </c>
      <c r="N51" s="20" t="s">
        <v>481</v>
      </c>
      <c r="O51" s="18" t="n">
        <v>427.96430568</v>
      </c>
      <c r="P51" s="20" t="n">
        <v>5.20460603</v>
      </c>
      <c r="Q51" s="18" t="s">
        <v>481</v>
      </c>
      <c r="R51" s="20" t="s">
        <v>481</v>
      </c>
      <c r="S51" s="18" t="n">
        <v>392.22609938</v>
      </c>
      <c r="T51" s="20" t="n">
        <v>9.807775579999999</v>
      </c>
    </row>
    <row r="52" spans="1:20">
      <c r="A52" s="15" t="s">
        <v>527</v>
      </c>
      <c r="B52" s="17" t="n">
        <v>5809</v>
      </c>
      <c r="C52" s="18">
        <f>(110.0/B52*100)</f>
        <v/>
      </c>
      <c r="D52" s="19" t="n">
        <v>5699</v>
      </c>
      <c r="E52" s="18" t="n">
        <v>449.69383811</v>
      </c>
      <c r="F52" s="20" t="n">
        <v>4.76556171</v>
      </c>
      <c r="G52" s="18" t="n">
        <v>476.31482193</v>
      </c>
      <c r="H52" s="20" t="n">
        <v>3.66558413</v>
      </c>
      <c r="I52" s="18" t="n">
        <v>504.78431831</v>
      </c>
      <c r="J52" s="20" t="n">
        <v>2.75728171</v>
      </c>
      <c r="K52" s="18" t="s">
        <v>481</v>
      </c>
      <c r="L52" s="20" t="s">
        <v>481</v>
      </c>
      <c r="M52" s="18" t="s">
        <v>481</v>
      </c>
      <c r="N52" s="20" t="s">
        <v>481</v>
      </c>
      <c r="O52" s="18" t="s">
        <v>481</v>
      </c>
      <c r="P52" s="20" t="s">
        <v>481</v>
      </c>
      <c r="Q52" s="18" t="s">
        <v>481</v>
      </c>
      <c r="R52" s="20" t="s">
        <v>481</v>
      </c>
      <c r="S52" s="18" t="n">
        <v>390.97733239</v>
      </c>
      <c r="T52" s="20" t="n">
        <v>10.01659289</v>
      </c>
    </row>
    <row r="53" spans="1:20">
      <c r="A53" s="15" t="s">
        <v>528</v>
      </c>
      <c r="B53" s="17" t="n">
        <v>5571</v>
      </c>
      <c r="C53" s="18">
        <f>(115.0/B53*100)</f>
        <v/>
      </c>
      <c r="D53" s="19" t="n">
        <v>5456</v>
      </c>
      <c r="E53" s="18" t="n">
        <v>429.8176868</v>
      </c>
      <c r="F53" s="20" t="n">
        <v>2.80419822</v>
      </c>
      <c r="G53" s="18" t="n">
        <v>446.52156127</v>
      </c>
      <c r="H53" s="20" t="n">
        <v>2.82363392</v>
      </c>
      <c r="I53" s="18" t="n">
        <v>481.02026825</v>
      </c>
      <c r="J53" s="20" t="n">
        <v>3.30053692</v>
      </c>
      <c r="K53" s="18" t="s">
        <v>481</v>
      </c>
      <c r="L53" s="20" t="s">
        <v>481</v>
      </c>
      <c r="M53" s="18" t="s">
        <v>481</v>
      </c>
      <c r="N53" s="20" t="s">
        <v>481</v>
      </c>
      <c r="O53" s="18" t="s">
        <v>481</v>
      </c>
      <c r="P53" s="20" t="s">
        <v>481</v>
      </c>
      <c r="Q53" s="18" t="s">
        <v>481</v>
      </c>
      <c r="R53" s="20" t="s">
        <v>481</v>
      </c>
      <c r="S53" s="18" t="n">
        <v>340.47338667</v>
      </c>
      <c r="T53" s="20" t="n">
        <v>5.23980952</v>
      </c>
    </row>
    <row r="54" spans="1:20">
      <c r="A54" s="15" t="s">
        <v>529</v>
      </c>
      <c r="B54" s="17" t="n">
        <v>4740</v>
      </c>
      <c r="C54" s="18">
        <f>(455.0/B54*100)</f>
        <v/>
      </c>
      <c r="D54" s="19" t="n">
        <v>4285</v>
      </c>
      <c r="E54" s="18" t="n">
        <v>344.53700899</v>
      </c>
      <c r="F54" s="20" t="n">
        <v>3.14105863</v>
      </c>
      <c r="G54" s="18" t="n">
        <v>363.2636721</v>
      </c>
      <c r="H54" s="20" t="n">
        <v>4.77031802</v>
      </c>
      <c r="I54" s="18" t="n">
        <v>406.41457718</v>
      </c>
      <c r="J54" s="20" t="n">
        <v>4.62985082</v>
      </c>
      <c r="K54" s="18" t="s">
        <v>481</v>
      </c>
      <c r="L54" s="20" t="s">
        <v>481</v>
      </c>
      <c r="M54" s="18" t="s">
        <v>481</v>
      </c>
      <c r="N54" s="20" t="s">
        <v>481</v>
      </c>
      <c r="O54" s="18" t="s">
        <v>481</v>
      </c>
      <c r="P54" s="20" t="s">
        <v>481</v>
      </c>
      <c r="Q54" s="18" t="s">
        <v>481</v>
      </c>
      <c r="R54" s="20" t="s">
        <v>481</v>
      </c>
      <c r="S54" s="18" t="n">
        <v>303.52193417</v>
      </c>
      <c r="T54" s="20" t="n">
        <v>5.03777599</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401.28813522</v>
      </c>
      <c r="P55" s="20" t="n">
        <v>2.95767116</v>
      </c>
      <c r="Q55" s="18" t="s">
        <v>481</v>
      </c>
      <c r="R55" s="20" t="s">
        <v>481</v>
      </c>
      <c r="S55" s="18" t="s">
        <v>481</v>
      </c>
      <c r="T55" s="20" t="s">
        <v>481</v>
      </c>
    </row>
    <row r="56" spans="1:20">
      <c r="A56" s="15" t="s">
        <v>531</v>
      </c>
      <c r="B56" s="17" t="n">
        <v>5359</v>
      </c>
      <c r="C56" s="18">
        <f>(77.0/B56*100)</f>
        <v/>
      </c>
      <c r="D56" s="19" t="n">
        <v>5282</v>
      </c>
      <c r="E56" s="18" t="n">
        <v>508.50244367</v>
      </c>
      <c r="F56" s="20" t="n">
        <v>4.41747601</v>
      </c>
      <c r="G56" s="18" t="n">
        <v>525.0178317</v>
      </c>
      <c r="H56" s="20" t="n">
        <v>3.28980615</v>
      </c>
      <c r="I56" s="18" t="n">
        <v>537.3834034400001</v>
      </c>
      <c r="J56" s="20" t="n">
        <v>2.9602759</v>
      </c>
      <c r="K56" s="18" t="s">
        <v>481</v>
      </c>
      <c r="L56" s="20" t="s">
        <v>481</v>
      </c>
      <c r="M56" s="18" t="s">
        <v>481</v>
      </c>
      <c r="N56" s="20" t="s">
        <v>481</v>
      </c>
      <c r="O56" s="18" t="s">
        <v>481</v>
      </c>
      <c r="P56" s="20" t="s">
        <v>481</v>
      </c>
      <c r="Q56" s="18" t="s">
        <v>481</v>
      </c>
      <c r="R56" s="20" t="s">
        <v>481</v>
      </c>
      <c r="S56" s="18" t="n">
        <v>420.66883523</v>
      </c>
      <c r="T56" s="20" t="n">
        <v>20.40541799</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397.25949434</v>
      </c>
      <c r="P57" s="20" t="n">
        <v>2.86584073</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408.10219777</v>
      </c>
      <c r="P58" s="20" t="n">
        <v>2.92517356</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347.12590293</v>
      </c>
      <c r="P59" s="20" t="n">
        <v>1.56898215</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346.54897697</v>
      </c>
      <c r="P60" s="20" t="n">
        <v>4.41355694</v>
      </c>
      <c r="Q60" s="18" t="s">
        <v>481</v>
      </c>
      <c r="R60" s="20" t="s">
        <v>481</v>
      </c>
      <c r="S60" s="18" t="s">
        <v>481</v>
      </c>
      <c r="T60" s="20" t="s">
        <v>481</v>
      </c>
    </row>
    <row r="61" spans="1:20">
      <c r="A61" s="15" t="s">
        <v>536</v>
      </c>
      <c r="B61" s="17" t="n">
        <v>6525</v>
      </c>
      <c r="C61" s="18">
        <f>(169.0/B61*100)</f>
        <v/>
      </c>
      <c r="D61" s="19" t="n">
        <v>6356</v>
      </c>
      <c r="E61" s="18" t="n">
        <v>452.68987859</v>
      </c>
      <c r="F61" s="20" t="n">
        <v>3.80894224</v>
      </c>
      <c r="G61" s="18" t="n">
        <v>464.17201979</v>
      </c>
      <c r="H61" s="20" t="n">
        <v>3.2498611</v>
      </c>
      <c r="I61" s="18" t="n">
        <v>495.55755282</v>
      </c>
      <c r="J61" s="20" t="n">
        <v>3.10378379</v>
      </c>
      <c r="K61" s="18" t="s">
        <v>481</v>
      </c>
      <c r="L61" s="20" t="s">
        <v>481</v>
      </c>
      <c r="M61" s="18" t="s">
        <v>481</v>
      </c>
      <c r="N61" s="20" t="s">
        <v>481</v>
      </c>
      <c r="O61" s="18" t="s">
        <v>481</v>
      </c>
      <c r="P61" s="20" t="s">
        <v>481</v>
      </c>
      <c r="Q61" s="18" t="s">
        <v>481</v>
      </c>
      <c r="R61" s="20" t="s">
        <v>481</v>
      </c>
      <c r="S61" s="18" t="n">
        <v>368.80367232</v>
      </c>
      <c r="T61" s="20" t="n">
        <v>8.94352829</v>
      </c>
    </row>
    <row r="62" spans="1:20">
      <c r="A62" s="15" t="s">
        <v>537</v>
      </c>
      <c r="B62" s="17" t="n">
        <v>4476</v>
      </c>
      <c r="C62" s="18">
        <f>(3.0/B62*100)</f>
        <v/>
      </c>
      <c r="D62" s="19" t="n">
        <v>4473</v>
      </c>
      <c r="E62" s="18" t="n">
        <v>490.31606648</v>
      </c>
      <c r="F62" s="20" t="n">
        <v>2.57640771</v>
      </c>
      <c r="G62" s="18" t="n">
        <v>505.18153711</v>
      </c>
      <c r="H62" s="20" t="n">
        <v>2.8488183</v>
      </c>
      <c r="I62" s="18" t="n">
        <v>518.61122956</v>
      </c>
      <c r="J62" s="20" t="n">
        <v>1.78269791</v>
      </c>
      <c r="K62" s="18" t="s">
        <v>481</v>
      </c>
      <c r="L62" s="20" t="s">
        <v>481</v>
      </c>
      <c r="M62" s="18" t="s">
        <v>481</v>
      </c>
      <c r="N62" s="20" t="s">
        <v>481</v>
      </c>
      <c r="O62" s="18" t="s">
        <v>481</v>
      </c>
      <c r="P62" s="20" t="s">
        <v>481</v>
      </c>
      <c r="Q62" s="18" t="s">
        <v>481</v>
      </c>
      <c r="R62" s="20" t="s">
        <v>481</v>
      </c>
      <c r="S62" s="18" t="n">
        <v>432.99631813</v>
      </c>
      <c r="T62" s="20" t="n">
        <v>28.8018721</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351.74154869</v>
      </c>
      <c r="P63" s="20" t="n">
        <v>1.40819617</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446.66614265</v>
      </c>
      <c r="P64" s="20" t="n">
        <v>1.7787943</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416.22926213</v>
      </c>
      <c r="P65" s="20" t="n">
        <v>2.51747002</v>
      </c>
      <c r="Q65" s="18" t="s">
        <v>481</v>
      </c>
      <c r="R65" s="20" t="s">
        <v>481</v>
      </c>
      <c r="S65" s="18" t="s">
        <v>481</v>
      </c>
      <c r="T65" s="20" t="s">
        <v>481</v>
      </c>
    </row>
    <row r="66" spans="1:20">
      <c r="A66" s="15" t="s">
        <v>541</v>
      </c>
      <c r="B66" s="17" t="n">
        <v>5665</v>
      </c>
      <c r="C66" s="18">
        <f>(91.0/B66*100)</f>
        <v/>
      </c>
      <c r="D66" s="19" t="n">
        <v>5574</v>
      </c>
      <c r="E66" s="18" t="n">
        <v>406.95191457</v>
      </c>
      <c r="F66" s="20" t="n">
        <v>2.49970259</v>
      </c>
      <c r="G66" s="18" t="n">
        <v>433.69276702</v>
      </c>
      <c r="H66" s="20" t="n">
        <v>3.13463225</v>
      </c>
      <c r="I66" s="18" t="n">
        <v>470.59357725</v>
      </c>
      <c r="J66" s="20" t="n">
        <v>2.38363118</v>
      </c>
      <c r="K66" s="18" t="s">
        <v>481</v>
      </c>
      <c r="L66" s="20" t="s">
        <v>481</v>
      </c>
      <c r="M66" s="18" t="s">
        <v>481</v>
      </c>
      <c r="N66" s="20" t="s">
        <v>481</v>
      </c>
      <c r="O66" s="18" t="s">
        <v>481</v>
      </c>
      <c r="P66" s="20" t="s">
        <v>481</v>
      </c>
      <c r="Q66" s="18" t="s">
        <v>481</v>
      </c>
      <c r="R66" s="20" t="s">
        <v>481</v>
      </c>
      <c r="S66" s="18" t="n">
        <v>350.51272353</v>
      </c>
      <c r="T66" s="20" t="n">
        <v>3.80540657</v>
      </c>
    </row>
    <row r="67" spans="1:20">
      <c r="A67" s="15" t="s">
        <v>542</v>
      </c>
      <c r="B67" s="17" t="n">
        <v>6971</v>
      </c>
      <c r="C67" s="18">
        <f>(873.0/B67*100)</f>
        <v/>
      </c>
      <c r="D67" s="19" t="n">
        <v>6098</v>
      </c>
      <c r="E67" s="18" t="n">
        <v>357.63859033</v>
      </c>
      <c r="F67" s="20" t="n">
        <v>3.54808434</v>
      </c>
      <c r="G67" s="18" t="n">
        <v>391.12108297</v>
      </c>
      <c r="H67" s="20" t="n">
        <v>3.9961395</v>
      </c>
      <c r="I67" s="18" t="n">
        <v>436.35430255</v>
      </c>
      <c r="J67" s="20" t="n">
        <v>3.18225185</v>
      </c>
      <c r="K67" s="18" t="s">
        <v>481</v>
      </c>
      <c r="L67" s="20" t="s">
        <v>481</v>
      </c>
      <c r="M67" s="18" t="s">
        <v>481</v>
      </c>
      <c r="N67" s="20" t="s">
        <v>481</v>
      </c>
      <c r="O67" s="18" t="s">
        <v>481</v>
      </c>
      <c r="P67" s="20" t="s">
        <v>481</v>
      </c>
      <c r="Q67" s="18" t="s">
        <v>481</v>
      </c>
      <c r="R67" s="20" t="s">
        <v>481</v>
      </c>
      <c r="S67" s="18" t="n">
        <v>322.63158911</v>
      </c>
      <c r="T67" s="20" t="n">
        <v>8.537799420000001</v>
      </c>
    </row>
    <row r="68" spans="1:20">
      <c r="A68" s="15" t="s">
        <v>543</v>
      </c>
      <c r="B68" s="17" t="n">
        <v>12083</v>
      </c>
      <c r="C68" s="18">
        <f>(31.0/B68*100)</f>
        <v/>
      </c>
      <c r="D68" s="19" t="n">
        <v>12052</v>
      </c>
      <c r="E68" s="18" t="n">
        <v>394.2315062</v>
      </c>
      <c r="F68" s="20" t="n">
        <v>1.41770105</v>
      </c>
      <c r="G68" s="18" t="n">
        <v>401.74407955</v>
      </c>
      <c r="H68" s="20" t="n">
        <v>2.35944514</v>
      </c>
      <c r="I68" s="18" t="n">
        <v>461.49344697</v>
      </c>
      <c r="J68" s="20" t="n">
        <v>2.13593532</v>
      </c>
      <c r="K68" s="18" t="s">
        <v>481</v>
      </c>
      <c r="L68" s="20" t="s">
        <v>481</v>
      </c>
      <c r="M68" s="18" t="s">
        <v>481</v>
      </c>
      <c r="N68" s="20" t="s">
        <v>481</v>
      </c>
      <c r="O68" s="18" t="s">
        <v>481</v>
      </c>
      <c r="P68" s="20" t="s">
        <v>481</v>
      </c>
      <c r="Q68" s="18" t="s">
        <v>481</v>
      </c>
      <c r="R68" s="20" t="s">
        <v>481</v>
      </c>
      <c r="S68" s="18" t="n">
        <v>314.39078428</v>
      </c>
      <c r="T68" s="20" t="n">
        <v>2.54656349</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433.61659804</v>
      </c>
      <c r="P69" s="20" t="n">
        <v>4.0674456</v>
      </c>
      <c r="Q69" s="18" t="s">
        <v>481</v>
      </c>
      <c r="R69" s="20" t="s">
        <v>481</v>
      </c>
      <c r="S69" s="18" t="s">
        <v>481</v>
      </c>
      <c r="T69" s="20" t="s">
        <v>481</v>
      </c>
    </row>
    <row r="70" spans="1:20">
      <c r="A70" s="15" t="s">
        <v>545</v>
      </c>
      <c r="B70" s="17" t="n">
        <v>6036</v>
      </c>
      <c r="C70" s="18">
        <f>(223.0/B70*100)</f>
        <v/>
      </c>
      <c r="D70" s="19" t="n">
        <v>5813</v>
      </c>
      <c r="E70" s="18" t="n">
        <v>497.35656463</v>
      </c>
      <c r="F70" s="20" t="n">
        <v>3.7465751</v>
      </c>
      <c r="G70" s="18" t="n">
        <v>506.55926397</v>
      </c>
      <c r="H70" s="20" t="n">
        <v>3.9435612</v>
      </c>
      <c r="I70" s="18" t="n">
        <v>490.86095372</v>
      </c>
      <c r="J70" s="20" t="n">
        <v>3.94022046</v>
      </c>
      <c r="K70" s="18" t="s">
        <v>481</v>
      </c>
      <c r="L70" s="20" t="s">
        <v>481</v>
      </c>
      <c r="M70" s="18" t="s">
        <v>481</v>
      </c>
      <c r="N70" s="20" t="s">
        <v>481</v>
      </c>
      <c r="O70" s="18" t="s">
        <v>481</v>
      </c>
      <c r="P70" s="20" t="s">
        <v>481</v>
      </c>
      <c r="Q70" s="18" t="s">
        <v>481</v>
      </c>
      <c r="R70" s="20" t="s">
        <v>481</v>
      </c>
      <c r="S70" s="18" t="n">
        <v>430.46797681</v>
      </c>
      <c r="T70" s="20" t="n">
        <v>9.63965146</v>
      </c>
    </row>
    <row r="71" spans="1:20">
      <c r="A71" s="15" t="s">
        <v>546</v>
      </c>
      <c r="B71" s="17" t="n">
        <v>6115</v>
      </c>
      <c r="C71" s="18">
        <f>(35.0/B71*100)</f>
        <v/>
      </c>
      <c r="D71" s="19" t="n">
        <v>6080</v>
      </c>
      <c r="E71" s="18" t="n">
        <v>524.06897426</v>
      </c>
      <c r="F71" s="20" t="n">
        <v>4.04298907</v>
      </c>
      <c r="G71" s="18" t="n">
        <v>521.31012014</v>
      </c>
      <c r="H71" s="20" t="n">
        <v>3.15015065</v>
      </c>
      <c r="I71" s="18" t="n">
        <v>552.95250119</v>
      </c>
      <c r="J71" s="20" t="n">
        <v>2.08482615</v>
      </c>
      <c r="K71" s="18" t="s">
        <v>481</v>
      </c>
      <c r="L71" s="20" t="s">
        <v>481</v>
      </c>
      <c r="M71" s="18" t="s">
        <v>481</v>
      </c>
      <c r="N71" s="20" t="s">
        <v>481</v>
      </c>
      <c r="O71" s="18" t="s">
        <v>481</v>
      </c>
      <c r="P71" s="20" t="s">
        <v>481</v>
      </c>
      <c r="Q71" s="18" t="s">
        <v>481</v>
      </c>
      <c r="R71" s="20" t="s">
        <v>481</v>
      </c>
      <c r="S71" s="18" t="n">
        <v>414.75227528</v>
      </c>
      <c r="T71" s="20" t="n">
        <v>14.64424247</v>
      </c>
    </row>
    <row r="72" spans="1:20">
      <c r="A72" s="15" t="s">
        <v>547</v>
      </c>
      <c r="B72" s="17" t="n">
        <v>7708</v>
      </c>
      <c r="C72" s="18">
        <f>(5.0/B72*100)</f>
        <v/>
      </c>
      <c r="D72" s="19" t="n">
        <v>7703</v>
      </c>
      <c r="E72" s="18" t="n">
        <v>446.19351411</v>
      </c>
      <c r="F72" s="20" t="n">
        <v>4.78295418</v>
      </c>
      <c r="G72" s="18" t="n">
        <v>491.65954293</v>
      </c>
      <c r="H72" s="20" t="n">
        <v>3.96815586</v>
      </c>
      <c r="I72" s="18" t="n">
        <v>509.82007853</v>
      </c>
      <c r="J72" s="20" t="n">
        <v>2.54742935</v>
      </c>
      <c r="K72" s="18" t="s">
        <v>481</v>
      </c>
      <c r="L72" s="20" t="s">
        <v>481</v>
      </c>
      <c r="M72" s="18" t="s">
        <v>481</v>
      </c>
      <c r="N72" s="20" t="s">
        <v>481</v>
      </c>
      <c r="O72" s="18" t="s">
        <v>481</v>
      </c>
      <c r="P72" s="20" t="s">
        <v>481</v>
      </c>
      <c r="Q72" s="18" t="s">
        <v>481</v>
      </c>
      <c r="R72" s="20" t="s">
        <v>481</v>
      </c>
      <c r="S72" s="18" t="n">
        <v>447.42362306</v>
      </c>
      <c r="T72" s="20" t="n">
        <v>30.43617195</v>
      </c>
    </row>
    <row r="73" spans="1:20">
      <c r="A73" s="15" t="s">
        <v>548</v>
      </c>
      <c r="B73" s="17" t="n">
        <v>8249</v>
      </c>
      <c r="C73" s="18">
        <f>(195.0/B73*100)</f>
        <v/>
      </c>
      <c r="D73" s="19" t="n">
        <v>8054</v>
      </c>
      <c r="E73" s="18" t="n">
        <v>399.98220303</v>
      </c>
      <c r="F73" s="20" t="n">
        <v>3.59733041</v>
      </c>
      <c r="G73" s="18" t="n">
        <v>394.75547105</v>
      </c>
      <c r="H73" s="20" t="n">
        <v>4.09466876</v>
      </c>
      <c r="I73" s="18" t="n">
        <v>437.17120883</v>
      </c>
      <c r="J73" s="20" t="n">
        <v>4.07430522</v>
      </c>
      <c r="K73" s="18" t="s">
        <v>481</v>
      </c>
      <c r="L73" s="20" t="s">
        <v>481</v>
      </c>
      <c r="M73" s="18" t="s">
        <v>481</v>
      </c>
      <c r="N73" s="20" t="s">
        <v>481</v>
      </c>
      <c r="O73" s="18" t="s">
        <v>481</v>
      </c>
      <c r="P73" s="20" t="s">
        <v>481</v>
      </c>
      <c r="Q73" s="18" t="s">
        <v>481</v>
      </c>
      <c r="R73" s="20" t="s">
        <v>481</v>
      </c>
      <c r="S73" s="18" t="n">
        <v>351.41882378</v>
      </c>
      <c r="T73" s="20" t="n">
        <v>9.53219253</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427.27325298</v>
      </c>
      <c r="P74" s="20" t="n">
        <v>1.48755563</v>
      </c>
      <c r="Q74" s="18" t="s">
        <v>481</v>
      </c>
      <c r="R74" s="20" t="s">
        <v>481</v>
      </c>
      <c r="S74" s="18" t="s">
        <v>481</v>
      </c>
      <c r="T74" s="20" t="s">
        <v>481</v>
      </c>
    </row>
    <row r="75" spans="1:20">
      <c r="A75" s="15" t="s">
        <v>550</v>
      </c>
      <c r="B75" s="17" t="n">
        <v>5375</v>
      </c>
      <c r="C75" s="18">
        <f>(305.0/B75*100)</f>
        <v/>
      </c>
      <c r="D75" s="19" t="n">
        <v>5070</v>
      </c>
      <c r="E75" s="18" t="n">
        <v>334.90207212</v>
      </c>
      <c r="F75" s="20" t="n">
        <v>3.79059346</v>
      </c>
      <c r="G75" s="18" t="n">
        <v>350.00021174</v>
      </c>
      <c r="H75" s="20" t="n">
        <v>4.24466518</v>
      </c>
      <c r="I75" s="18" t="n">
        <v>396.96986678</v>
      </c>
      <c r="J75" s="20" t="n">
        <v>3.38926224</v>
      </c>
      <c r="K75" s="18" t="s">
        <v>481</v>
      </c>
      <c r="L75" s="20" t="s">
        <v>481</v>
      </c>
      <c r="M75" s="18" t="s">
        <v>481</v>
      </c>
      <c r="N75" s="20" t="s">
        <v>481</v>
      </c>
      <c r="O75" s="18" t="s">
        <v>481</v>
      </c>
      <c r="P75" s="20" t="s">
        <v>481</v>
      </c>
      <c r="Q75" s="18" t="s">
        <v>481</v>
      </c>
      <c r="R75" s="20" t="s">
        <v>481</v>
      </c>
      <c r="S75" s="18" t="n">
        <v>316.76833152</v>
      </c>
      <c r="T75" s="20" t="n">
        <v>5.948085</v>
      </c>
    </row>
    <row r="76" spans="1:20">
      <c r="A76" s="15" t="s">
        <v>551</v>
      </c>
      <c r="B76" s="17" t="n">
        <v>14167</v>
      </c>
      <c r="C76" s="18">
        <f>(235.0/B76*100)</f>
        <v/>
      </c>
      <c r="D76" s="19" t="n">
        <v>13932</v>
      </c>
      <c r="E76" s="18" t="n">
        <v>415.72901487</v>
      </c>
      <c r="F76" s="20" t="n">
        <v>3.47979479</v>
      </c>
      <c r="G76" s="18" t="n">
        <v>427.80701407</v>
      </c>
      <c r="H76" s="20" t="n">
        <v>3.54953049</v>
      </c>
      <c r="I76" s="18" t="n">
        <v>478.35897954</v>
      </c>
      <c r="J76" s="20" t="n">
        <v>3.11308437</v>
      </c>
      <c r="K76" s="18" t="s">
        <v>481</v>
      </c>
      <c r="L76" s="20" t="s">
        <v>481</v>
      </c>
      <c r="M76" s="18" t="s">
        <v>481</v>
      </c>
      <c r="N76" s="20" t="s">
        <v>481</v>
      </c>
      <c r="O76" s="18" t="s">
        <v>481</v>
      </c>
      <c r="P76" s="20" t="s">
        <v>481</v>
      </c>
      <c r="Q76" s="18" t="s">
        <v>481</v>
      </c>
      <c r="R76" s="20" t="s">
        <v>481</v>
      </c>
      <c r="S76" s="18" t="n">
        <v>338.32748278</v>
      </c>
      <c r="T76" s="20" t="n">
        <v>4.95646112</v>
      </c>
    </row>
    <row r="77" spans="1:20">
      <c r="A77" s="15" t="s">
        <v>552</v>
      </c>
      <c r="B77" s="17" t="n">
        <v>6062</v>
      </c>
      <c r="C77" s="18">
        <f>(341.0/B77*100)</f>
        <v/>
      </c>
      <c r="D77" s="19" t="n">
        <v>5721</v>
      </c>
      <c r="E77" s="18" t="n">
        <v>399.30218171</v>
      </c>
      <c r="F77" s="20" t="n">
        <v>3.83272583</v>
      </c>
      <c r="G77" s="18" t="n">
        <v>433.1387683</v>
      </c>
      <c r="H77" s="20" t="n">
        <v>3.64100303</v>
      </c>
      <c r="I77" s="18" t="n">
        <v>476.65482268</v>
      </c>
      <c r="J77" s="20" t="n">
        <v>2.93986594</v>
      </c>
      <c r="K77" s="18" t="s">
        <v>481</v>
      </c>
      <c r="L77" s="20" t="s">
        <v>481</v>
      </c>
      <c r="M77" s="18" t="s">
        <v>481</v>
      </c>
      <c r="N77" s="20" t="s">
        <v>481</v>
      </c>
      <c r="O77" s="18" t="s">
        <v>481</v>
      </c>
      <c r="P77" s="20" t="s">
        <v>481</v>
      </c>
      <c r="Q77" s="18" t="s">
        <v>481</v>
      </c>
      <c r="R77" s="20" t="s">
        <v>481</v>
      </c>
      <c r="S77" s="18" t="n">
        <v>349.72989037</v>
      </c>
      <c r="T77" s="20" t="n">
        <v>4.16559996</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486.77376404</v>
      </c>
      <c r="P78" s="20" t="n">
        <v>3.73078934</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475.33231053</v>
      </c>
      <c r="P79" s="20" t="n">
        <v>7.19302375</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427.14102033</v>
      </c>
      <c r="P80" s="20" t="n">
        <v>3.42468904</v>
      </c>
      <c r="Q80" s="18" t="s">
        <v>481</v>
      </c>
      <c r="R80" s="20" t="s">
        <v>481</v>
      </c>
      <c r="S80" s="18" t="s">
        <v>481</v>
      </c>
      <c r="T80" s="20" t="s">
        <v>481</v>
      </c>
    </row>
    <row r="81" spans="1:20">
      <c r="A81" s="23" t="s">
        <v>556</v>
      </c>
      <c r="B81" s="17" t="n">
        <v>8861</v>
      </c>
      <c r="C81" s="18">
        <f>(92.0/B81*100)</f>
        <v/>
      </c>
      <c r="D81" s="19" t="n">
        <v>8769</v>
      </c>
      <c r="E81" s="18" t="n">
        <v>424.18100153</v>
      </c>
      <c r="F81" s="20" t="n">
        <v>3.72546548</v>
      </c>
      <c r="G81" s="18" t="n">
        <v>423.28360056</v>
      </c>
      <c r="H81" s="20" t="n">
        <v>3.27842407</v>
      </c>
      <c r="I81" s="18" t="n">
        <v>467.112368</v>
      </c>
      <c r="J81" s="20" t="n">
        <v>5.42701046</v>
      </c>
      <c r="K81" s="18" t="s">
        <v>481</v>
      </c>
      <c r="L81" s="20" t="s">
        <v>481</v>
      </c>
      <c r="M81" s="18" t="s">
        <v>481</v>
      </c>
      <c r="N81" s="20" t="s">
        <v>481</v>
      </c>
      <c r="O81" s="18" t="s">
        <v>481</v>
      </c>
      <c r="P81" s="20" t="s">
        <v>481</v>
      </c>
      <c r="Q81" s="18" t="s">
        <v>481</v>
      </c>
      <c r="R81" s="20" t="s">
        <v>481</v>
      </c>
      <c r="S81" s="18" t="n">
        <v>341.69717166</v>
      </c>
      <c r="T81" s="20" t="n">
        <v>12.07723838</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837</v>
      </c>
    </row>
    <row customHeight="1" ht="30" r="4" spans="1:20">
      <c r="A4" s="6" t="n"/>
      <c r="B4" s="7" t="s">
        <v>462</v>
      </c>
      <c r="C4" s="7" t="s">
        <v>463</v>
      </c>
      <c r="D4" s="8" t="s">
        <v>462</v>
      </c>
      <c r="E4" s="9" t="s">
        <v>831</v>
      </c>
      <c r="F4" s="10" t="n"/>
      <c r="G4" s="9" t="s">
        <v>832</v>
      </c>
      <c r="H4" s="10" t="n"/>
      <c r="I4" s="9" t="s">
        <v>833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489.8452094</v>
      </c>
      <c r="F7" s="20" t="n">
        <v>3.81328816</v>
      </c>
      <c r="G7" s="18" t="n">
        <v>508.42761888</v>
      </c>
      <c r="H7" s="20" t="n">
        <v>2.87720135</v>
      </c>
      <c r="I7" s="18" t="n">
        <v>514.9186820899999</v>
      </c>
      <c r="J7" s="20" t="n">
        <v>2.14023714</v>
      </c>
      <c r="K7" s="18" t="s">
        <v>481</v>
      </c>
      <c r="L7" s="20" t="s">
        <v>481</v>
      </c>
      <c r="M7" s="18" t="s">
        <v>481</v>
      </c>
      <c r="N7" s="20" t="s">
        <v>481</v>
      </c>
      <c r="O7" s="18" t="s">
        <v>481</v>
      </c>
      <c r="P7" s="20" t="s">
        <v>481</v>
      </c>
      <c r="Q7" s="18" t="s">
        <v>481</v>
      </c>
      <c r="R7" s="20" t="s">
        <v>481</v>
      </c>
      <c r="S7" s="18" t="n">
        <v>446.13058733</v>
      </c>
      <c r="T7" s="20" t="n">
        <v>5.95605527</v>
      </c>
    </row>
    <row r="8" spans="1:20">
      <c r="A8" s="15" t="s">
        <v>483</v>
      </c>
      <c r="B8" s="17" t="n">
        <v>7007</v>
      </c>
      <c r="C8" s="18">
        <f>(145.0/B8*100)</f>
        <v/>
      </c>
      <c r="D8" s="19" t="n">
        <v>6862</v>
      </c>
      <c r="E8" s="18" t="n">
        <v>489.13152255</v>
      </c>
      <c r="F8" s="20" t="n">
        <v>5.99153436</v>
      </c>
      <c r="G8" s="18" t="n">
        <v>487.88152733</v>
      </c>
      <c r="H8" s="20" t="n">
        <v>3.69220619</v>
      </c>
      <c r="I8" s="18" t="n">
        <v>496.06372308</v>
      </c>
      <c r="J8" s="20" t="n">
        <v>3.23945468</v>
      </c>
      <c r="K8" s="18" t="s">
        <v>481</v>
      </c>
      <c r="L8" s="20" t="s">
        <v>481</v>
      </c>
      <c r="M8" s="18" t="s">
        <v>481</v>
      </c>
      <c r="N8" s="20" t="s">
        <v>481</v>
      </c>
      <c r="O8" s="18" t="n">
        <v>361.38025951</v>
      </c>
      <c r="P8" s="20" t="n">
        <v>22.72565673</v>
      </c>
      <c r="Q8" s="18" t="s">
        <v>481</v>
      </c>
      <c r="R8" s="20" t="s">
        <v>481</v>
      </c>
      <c r="S8" s="18" t="n">
        <v>395.43904551</v>
      </c>
      <c r="T8" s="20" t="n">
        <v>7.06150197</v>
      </c>
    </row>
    <row r="9" spans="1:20">
      <c r="A9" s="15" t="s">
        <v>484</v>
      </c>
      <c r="B9" s="17" t="n">
        <v>9651</v>
      </c>
      <c r="C9" s="18">
        <f>(270.0/B9*100)</f>
        <v/>
      </c>
      <c r="D9" s="19" t="n">
        <v>9381</v>
      </c>
      <c r="E9" s="18" t="n">
        <v>497.35812406</v>
      </c>
      <c r="F9" s="20" t="n">
        <v>4.22588583</v>
      </c>
      <c r="G9" s="18" t="n">
        <v>514.3652469800001</v>
      </c>
      <c r="H9" s="20" t="n">
        <v>2.92410062</v>
      </c>
      <c r="I9" s="18" t="n">
        <v>515.98736178</v>
      </c>
      <c r="J9" s="20" t="n">
        <v>2.29177136</v>
      </c>
      <c r="K9" s="18" t="s">
        <v>481</v>
      </c>
      <c r="L9" s="20" t="s">
        <v>481</v>
      </c>
      <c r="M9" s="18" t="s">
        <v>481</v>
      </c>
      <c r="N9" s="20" t="s">
        <v>481</v>
      </c>
      <c r="O9" s="18" t="n">
        <v>347.7815185</v>
      </c>
      <c r="P9" s="20" t="n">
        <v>11.20716786</v>
      </c>
      <c r="Q9" s="18" t="s">
        <v>481</v>
      </c>
      <c r="R9" s="20" t="s">
        <v>481</v>
      </c>
      <c r="S9" s="18" t="n">
        <v>408.30622904</v>
      </c>
      <c r="T9" s="20" t="n">
        <v>4.69456537</v>
      </c>
    </row>
    <row r="10" spans="1:20">
      <c r="A10" s="15" t="s">
        <v>485</v>
      </c>
      <c r="B10" s="17" t="n">
        <v>20058</v>
      </c>
      <c r="C10" s="18">
        <f>(559.0/B10*100)</f>
        <v/>
      </c>
      <c r="D10" s="19" t="n">
        <v>19499</v>
      </c>
      <c r="E10" s="18" t="n">
        <v>519.41528049</v>
      </c>
      <c r="F10" s="20" t="n">
        <v>3.48063601</v>
      </c>
      <c r="G10" s="18" t="n">
        <v>528.69445046</v>
      </c>
      <c r="H10" s="20" t="n">
        <v>2.85141795</v>
      </c>
      <c r="I10" s="18" t="n">
        <v>536.51397102</v>
      </c>
      <c r="J10" s="20" t="n">
        <v>2.21754261</v>
      </c>
      <c r="K10" s="18" t="s">
        <v>481</v>
      </c>
      <c r="L10" s="20" t="s">
        <v>481</v>
      </c>
      <c r="M10" s="18" t="s">
        <v>481</v>
      </c>
      <c r="N10" s="20" t="s">
        <v>481</v>
      </c>
      <c r="O10" s="18" t="s">
        <v>481</v>
      </c>
      <c r="P10" s="20" t="s">
        <v>481</v>
      </c>
      <c r="Q10" s="18" t="s">
        <v>481</v>
      </c>
      <c r="R10" s="20" t="s">
        <v>481</v>
      </c>
      <c r="S10" s="18" t="n">
        <v>437.74064396</v>
      </c>
      <c r="T10" s="20" t="n">
        <v>7.19685688</v>
      </c>
    </row>
    <row r="11" spans="1:20">
      <c r="A11" s="15" t="s">
        <v>486</v>
      </c>
      <c r="B11" s="17" t="n">
        <v>7053</v>
      </c>
      <c r="C11" s="18">
        <f>(172.0/B11*100)</f>
        <v/>
      </c>
      <c r="D11" s="19" t="n">
        <v>6881</v>
      </c>
      <c r="E11" s="18" t="n">
        <v>425.77264587</v>
      </c>
      <c r="F11" s="20" t="n">
        <v>6.25951876</v>
      </c>
      <c r="G11" s="18" t="n">
        <v>454.17769378</v>
      </c>
      <c r="H11" s="20" t="n">
        <v>3.56294627</v>
      </c>
      <c r="I11" s="18" t="n">
        <v>477.32518017</v>
      </c>
      <c r="J11" s="20" t="n">
        <v>2.66915411</v>
      </c>
      <c r="K11" s="18" t="s">
        <v>481</v>
      </c>
      <c r="L11" s="20" t="s">
        <v>481</v>
      </c>
      <c r="M11" s="18" t="s">
        <v>481</v>
      </c>
      <c r="N11" s="20" t="s">
        <v>481</v>
      </c>
      <c r="O11" s="18" t="s">
        <v>481</v>
      </c>
      <c r="P11" s="20" t="s">
        <v>481</v>
      </c>
      <c r="Q11" s="18" t="s">
        <v>481</v>
      </c>
      <c r="R11" s="20" t="s">
        <v>481</v>
      </c>
      <c r="S11" s="18" t="n">
        <v>402.02450376</v>
      </c>
      <c r="T11" s="20" t="n">
        <v>7.53563456</v>
      </c>
    </row>
    <row r="12" spans="1:20">
      <c r="A12" s="15" t="s">
        <v>487</v>
      </c>
      <c r="B12" s="17" t="n">
        <v>6894</v>
      </c>
      <c r="C12" s="18">
        <f>(59.0/B12*100)</f>
        <v/>
      </c>
      <c r="D12" s="19" t="n">
        <v>6835</v>
      </c>
      <c r="E12" s="18" t="n">
        <v>449.06863206</v>
      </c>
      <c r="F12" s="20" t="n">
        <v>5.61924359</v>
      </c>
      <c r="G12" s="18" t="n">
        <v>484.49925807</v>
      </c>
      <c r="H12" s="20" t="n">
        <v>3.58665846</v>
      </c>
      <c r="I12" s="18" t="n">
        <v>508.99756731</v>
      </c>
      <c r="J12" s="20" t="n">
        <v>2.33435734</v>
      </c>
      <c r="K12" s="18" t="s">
        <v>481</v>
      </c>
      <c r="L12" s="20" t="s">
        <v>481</v>
      </c>
      <c r="M12" s="18" t="s">
        <v>481</v>
      </c>
      <c r="N12" s="20" t="s">
        <v>481</v>
      </c>
      <c r="O12" s="18" t="n">
        <v>332.31014509</v>
      </c>
      <c r="P12" s="20" t="n">
        <v>18.34291261</v>
      </c>
      <c r="Q12" s="18" t="s">
        <v>481</v>
      </c>
      <c r="R12" s="20" t="s">
        <v>481</v>
      </c>
      <c r="S12" s="18" t="n">
        <v>393.24655846</v>
      </c>
      <c r="T12" s="20" t="n">
        <v>7.79971808</v>
      </c>
    </row>
    <row r="13" spans="1:20">
      <c r="A13" s="15" t="s">
        <v>488</v>
      </c>
      <c r="B13" s="17" t="n">
        <v>7161</v>
      </c>
      <c r="C13" s="18">
        <f>(216.0/B13*100)</f>
        <v/>
      </c>
      <c r="D13" s="19" t="n">
        <v>6945</v>
      </c>
      <c r="E13" s="18" t="n">
        <v>505.19361938</v>
      </c>
      <c r="F13" s="20" t="n">
        <v>4.26015521</v>
      </c>
      <c r="G13" s="18" t="n">
        <v>504.87270384</v>
      </c>
      <c r="H13" s="20" t="n">
        <v>2.73105706</v>
      </c>
      <c r="I13" s="18" t="n">
        <v>515.74600781</v>
      </c>
      <c r="J13" s="20" t="n">
        <v>2.81310035</v>
      </c>
      <c r="K13" s="18" t="s">
        <v>481</v>
      </c>
      <c r="L13" s="20" t="s">
        <v>481</v>
      </c>
      <c r="M13" s="18" t="s">
        <v>481</v>
      </c>
      <c r="N13" s="20" t="s">
        <v>481</v>
      </c>
      <c r="O13" s="18" t="n">
        <v>407.4699787</v>
      </c>
      <c r="P13" s="20" t="n">
        <v>6.79601306</v>
      </c>
      <c r="Q13" s="18" t="s">
        <v>481</v>
      </c>
      <c r="R13" s="20" t="s">
        <v>481</v>
      </c>
      <c r="S13" s="18" t="n">
        <v>401.18673658</v>
      </c>
      <c r="T13" s="20" t="n">
        <v>7.73743299</v>
      </c>
    </row>
    <row r="14" spans="1:20">
      <c r="A14" s="15" t="s">
        <v>489</v>
      </c>
      <c r="B14" s="17" t="n">
        <v>5587</v>
      </c>
      <c r="C14" s="18">
        <f>(83.0/B14*100)</f>
        <v/>
      </c>
      <c r="D14" s="19" t="n">
        <v>5504</v>
      </c>
      <c r="E14" s="18" t="n">
        <v>514.2551988</v>
      </c>
      <c r="F14" s="20" t="n">
        <v>3.6397049</v>
      </c>
      <c r="G14" s="18" t="n">
        <v>519.91000425</v>
      </c>
      <c r="H14" s="20" t="n">
        <v>2.70165405</v>
      </c>
      <c r="I14" s="18" t="n">
        <v>527.22029012</v>
      </c>
      <c r="J14" s="20" t="n">
        <v>2.81231956</v>
      </c>
      <c r="K14" s="18" t="s">
        <v>481</v>
      </c>
      <c r="L14" s="20" t="s">
        <v>481</v>
      </c>
      <c r="M14" s="18" t="s">
        <v>481</v>
      </c>
      <c r="N14" s="20" t="s">
        <v>481</v>
      </c>
      <c r="O14" s="18" t="s">
        <v>481</v>
      </c>
      <c r="P14" s="20" t="s">
        <v>481</v>
      </c>
      <c r="Q14" s="18" t="s">
        <v>481</v>
      </c>
      <c r="R14" s="20" t="s">
        <v>481</v>
      </c>
      <c r="S14" s="18" t="n">
        <v>455.2143766</v>
      </c>
      <c r="T14" s="20" t="n">
        <v>12.13659035</v>
      </c>
    </row>
    <row r="15" spans="1:20">
      <c r="A15" s="15" t="s">
        <v>490</v>
      </c>
      <c r="B15" s="17" t="n">
        <v>5882</v>
      </c>
      <c r="C15" s="18">
        <f>(116.0/B15*100)</f>
        <v/>
      </c>
      <c r="D15" s="19" t="n">
        <v>5766</v>
      </c>
      <c r="E15" s="18" t="n">
        <v>524.67701263</v>
      </c>
      <c r="F15" s="20" t="n">
        <v>5.72416434</v>
      </c>
      <c r="G15" s="18" t="n">
        <v>526.36592625</v>
      </c>
      <c r="H15" s="20" t="n">
        <v>3.36423009</v>
      </c>
      <c r="I15" s="18" t="n">
        <v>538.56876799</v>
      </c>
      <c r="J15" s="20" t="n">
        <v>2.42382612</v>
      </c>
      <c r="K15" s="18" t="s">
        <v>481</v>
      </c>
      <c r="L15" s="20" t="s">
        <v>481</v>
      </c>
      <c r="M15" s="18" t="s">
        <v>481</v>
      </c>
      <c r="N15" s="20" t="s">
        <v>481</v>
      </c>
      <c r="O15" s="18" t="n">
        <v>367.66871077</v>
      </c>
      <c r="P15" s="20" t="n">
        <v>14.82638214</v>
      </c>
      <c r="Q15" s="18" t="s">
        <v>481</v>
      </c>
      <c r="R15" s="20" t="s">
        <v>481</v>
      </c>
      <c r="S15" s="18" t="n">
        <v>430.27684595</v>
      </c>
      <c r="T15" s="20" t="n">
        <v>9.09892331</v>
      </c>
    </row>
    <row r="16" spans="1:20">
      <c r="A16" s="15" t="s">
        <v>491</v>
      </c>
      <c r="B16" s="17" t="n">
        <v>6108</v>
      </c>
      <c r="C16" s="18">
        <f>(154.0/B16*100)</f>
        <v/>
      </c>
      <c r="D16" s="19" t="n">
        <v>5954</v>
      </c>
      <c r="E16" s="18" t="n">
        <v>495.93815618</v>
      </c>
      <c r="F16" s="20" t="n">
        <v>4.95074278</v>
      </c>
      <c r="G16" s="18" t="n">
        <v>517.60111469</v>
      </c>
      <c r="H16" s="20" t="n">
        <v>3.18848997</v>
      </c>
      <c r="I16" s="18" t="n">
        <v>517.1373397</v>
      </c>
      <c r="J16" s="20" t="n">
        <v>2.52364867</v>
      </c>
      <c r="K16" s="18" t="s">
        <v>481</v>
      </c>
      <c r="L16" s="20" t="s">
        <v>481</v>
      </c>
      <c r="M16" s="18" t="s">
        <v>481</v>
      </c>
      <c r="N16" s="20" t="s">
        <v>481</v>
      </c>
      <c r="O16" s="18" t="s">
        <v>481</v>
      </c>
      <c r="P16" s="20" t="s">
        <v>481</v>
      </c>
      <c r="Q16" s="18" t="s">
        <v>481</v>
      </c>
      <c r="R16" s="20" t="s">
        <v>481</v>
      </c>
      <c r="S16" s="18" t="n">
        <v>370.45182068</v>
      </c>
      <c r="T16" s="20" t="n">
        <v>8.03682337</v>
      </c>
    </row>
    <row r="17" spans="1:20">
      <c r="A17" s="15" t="s">
        <v>492</v>
      </c>
      <c r="B17" s="17" t="n">
        <v>6504</v>
      </c>
      <c r="C17" s="18">
        <f>(1933.0/B17*100)</f>
        <v/>
      </c>
      <c r="D17" s="19" t="n">
        <v>4571</v>
      </c>
      <c r="E17" s="18" t="n">
        <v>543.56074829</v>
      </c>
      <c r="F17" s="20" t="n">
        <v>4.86615343</v>
      </c>
      <c r="G17" s="18" t="n">
        <v>524.66213568</v>
      </c>
      <c r="H17" s="20" t="n">
        <v>4.50770662</v>
      </c>
      <c r="I17" s="18" t="n">
        <v>523.4719295899999</v>
      </c>
      <c r="J17" s="20" t="n">
        <v>3.43847944</v>
      </c>
      <c r="K17" s="18" t="s">
        <v>481</v>
      </c>
      <c r="L17" s="20" t="s">
        <v>481</v>
      </c>
      <c r="M17" s="18" t="s">
        <v>481</v>
      </c>
      <c r="N17" s="20" t="s">
        <v>481</v>
      </c>
      <c r="O17" s="18" t="n">
        <v>338.260297</v>
      </c>
      <c r="P17" s="20" t="n">
        <v>14.23011861</v>
      </c>
      <c r="Q17" s="18" t="s">
        <v>481</v>
      </c>
      <c r="R17" s="20" t="s">
        <v>481</v>
      </c>
      <c r="S17" s="18" t="n">
        <v>449.84837754</v>
      </c>
      <c r="T17" s="20" t="n">
        <v>9.43495787</v>
      </c>
    </row>
    <row r="18" spans="1:20">
      <c r="A18" s="15" t="s">
        <v>493</v>
      </c>
      <c r="B18" s="17" t="n">
        <v>5532</v>
      </c>
      <c r="C18" s="18">
        <f>(31.0/B18*100)</f>
        <v/>
      </c>
      <c r="D18" s="19" t="n">
        <v>5501</v>
      </c>
      <c r="E18" s="18" t="n">
        <v>439.90346677</v>
      </c>
      <c r="F18" s="20" t="n">
        <v>7.02287587</v>
      </c>
      <c r="G18" s="18" t="n">
        <v>468.29100554</v>
      </c>
      <c r="H18" s="20" t="n">
        <v>4.23568413</v>
      </c>
      <c r="I18" s="18" t="n">
        <v>489.62448321</v>
      </c>
      <c r="J18" s="20" t="n">
        <v>3.68609359</v>
      </c>
      <c r="K18" s="18" t="s">
        <v>481</v>
      </c>
      <c r="L18" s="20" t="s">
        <v>481</v>
      </c>
      <c r="M18" s="18" t="s">
        <v>481</v>
      </c>
      <c r="N18" s="20" t="s">
        <v>481</v>
      </c>
      <c r="O18" s="18" t="s">
        <v>481</v>
      </c>
      <c r="P18" s="20" t="s">
        <v>481</v>
      </c>
      <c r="Q18" s="18" t="s">
        <v>481</v>
      </c>
      <c r="R18" s="20" t="s">
        <v>481</v>
      </c>
      <c r="S18" s="18" t="n">
        <v>367.98663364</v>
      </c>
      <c r="T18" s="20" t="n">
        <v>9.877828510000001</v>
      </c>
    </row>
    <row r="19" spans="1:20">
      <c r="A19" s="15" t="s">
        <v>494</v>
      </c>
      <c r="B19" s="17" t="n">
        <v>5658</v>
      </c>
      <c r="C19" s="18">
        <f>(346.0/B19*100)</f>
        <v/>
      </c>
      <c r="D19" s="19" t="n">
        <v>5312</v>
      </c>
      <c r="E19" s="18" t="n">
        <v>444.66028095</v>
      </c>
      <c r="F19" s="20" t="n">
        <v>5.49609825</v>
      </c>
      <c r="G19" s="18" t="n">
        <v>473.56211062</v>
      </c>
      <c r="H19" s="20" t="n">
        <v>3.50284573</v>
      </c>
      <c r="I19" s="18" t="n">
        <v>487.29486712</v>
      </c>
      <c r="J19" s="20" t="n">
        <v>3.02339998</v>
      </c>
      <c r="K19" s="18" t="s">
        <v>481</v>
      </c>
      <c r="L19" s="20" t="s">
        <v>481</v>
      </c>
      <c r="M19" s="18" t="s">
        <v>481</v>
      </c>
      <c r="N19" s="20" t="s">
        <v>481</v>
      </c>
      <c r="O19" s="18" t="s">
        <v>481</v>
      </c>
      <c r="P19" s="20" t="s">
        <v>481</v>
      </c>
      <c r="Q19" s="18" t="s">
        <v>481</v>
      </c>
      <c r="R19" s="20" t="s">
        <v>481</v>
      </c>
      <c r="S19" s="18" t="n">
        <v>397.7564829</v>
      </c>
      <c r="T19" s="20" t="n">
        <v>8.861082919999999</v>
      </c>
    </row>
    <row r="20" spans="1:20">
      <c r="A20" s="15" t="s">
        <v>495</v>
      </c>
      <c r="B20" s="17" t="n">
        <v>3371</v>
      </c>
      <c r="C20" s="18">
        <f>(75.0/B20*100)</f>
        <v/>
      </c>
      <c r="D20" s="19" t="n">
        <v>3296</v>
      </c>
      <c r="E20" s="18" t="n">
        <v>481.39269612</v>
      </c>
      <c r="F20" s="20" t="n">
        <v>5.14107633</v>
      </c>
      <c r="G20" s="18" t="n">
        <v>483.82725811</v>
      </c>
      <c r="H20" s="20" t="n">
        <v>2.52967599</v>
      </c>
      <c r="I20" s="18" t="n">
        <v>496.537685</v>
      </c>
      <c r="J20" s="20" t="n">
        <v>3.53532417</v>
      </c>
      <c r="K20" s="18" t="s">
        <v>481</v>
      </c>
      <c r="L20" s="20" t="s">
        <v>481</v>
      </c>
      <c r="M20" s="18" t="s">
        <v>481</v>
      </c>
      <c r="N20" s="20" t="s">
        <v>481</v>
      </c>
      <c r="O20" s="18" t="s">
        <v>481</v>
      </c>
      <c r="P20" s="20" t="s">
        <v>481</v>
      </c>
      <c r="Q20" s="18" t="s">
        <v>481</v>
      </c>
      <c r="R20" s="20" t="s">
        <v>481</v>
      </c>
      <c r="S20" s="18" t="n">
        <v>397.94991174</v>
      </c>
      <c r="T20" s="20" t="n">
        <v>7.95108323</v>
      </c>
    </row>
    <row r="21" spans="1:20">
      <c r="A21" s="15" t="s">
        <v>496</v>
      </c>
      <c r="B21" s="17" t="n">
        <v>5741</v>
      </c>
      <c r="C21" s="18">
        <f>(58.0/B21*100)</f>
        <v/>
      </c>
      <c r="D21" s="19" t="n">
        <v>5683</v>
      </c>
      <c r="E21" s="18" t="n">
        <v>512.22183195</v>
      </c>
      <c r="F21" s="20" t="n">
        <v>4.3907152</v>
      </c>
      <c r="G21" s="18" t="n">
        <v>523.83229526</v>
      </c>
      <c r="H21" s="20" t="n">
        <v>2.83750082</v>
      </c>
      <c r="I21" s="18" t="n">
        <v>527.90704481</v>
      </c>
      <c r="J21" s="20" t="n">
        <v>2.59725972</v>
      </c>
      <c r="K21" s="18" t="s">
        <v>481</v>
      </c>
      <c r="L21" s="20" t="s">
        <v>481</v>
      </c>
      <c r="M21" s="18" t="s">
        <v>481</v>
      </c>
      <c r="N21" s="20" t="s">
        <v>481</v>
      </c>
      <c r="O21" s="18" t="s">
        <v>481</v>
      </c>
      <c r="P21" s="20" t="s">
        <v>481</v>
      </c>
      <c r="Q21" s="18" t="s">
        <v>481</v>
      </c>
      <c r="R21" s="20" t="s">
        <v>481</v>
      </c>
      <c r="S21" s="18" t="n">
        <v>427.57781561</v>
      </c>
      <c r="T21" s="20" t="n">
        <v>9.51044255</v>
      </c>
    </row>
    <row r="22" spans="1:20">
      <c r="A22" s="15" t="s">
        <v>497</v>
      </c>
      <c r="B22" s="17" t="n">
        <v>6598</v>
      </c>
      <c r="C22" s="18">
        <f>(39.0/B22*100)</f>
        <v/>
      </c>
      <c r="D22" s="19" t="n">
        <v>6559</v>
      </c>
      <c r="E22" s="18" t="n">
        <v>438.56080184</v>
      </c>
      <c r="F22" s="20" t="n">
        <v>5.48898618</v>
      </c>
      <c r="G22" s="18" t="n">
        <v>483.74894894</v>
      </c>
      <c r="H22" s="20" t="n">
        <v>4.49744584</v>
      </c>
      <c r="I22" s="18" t="n">
        <v>511.34929019</v>
      </c>
      <c r="J22" s="20" t="n">
        <v>3.23891694</v>
      </c>
      <c r="K22" s="18" t="s">
        <v>481</v>
      </c>
      <c r="L22" s="20" t="s">
        <v>481</v>
      </c>
      <c r="M22" s="18" t="s">
        <v>481</v>
      </c>
      <c r="N22" s="20" t="s">
        <v>481</v>
      </c>
      <c r="O22" s="18" t="s">
        <v>481</v>
      </c>
      <c r="P22" s="20" t="s">
        <v>481</v>
      </c>
      <c r="Q22" s="18" t="n">
        <v>409.87843542</v>
      </c>
      <c r="R22" s="20" t="n">
        <v>31.58101245</v>
      </c>
      <c r="S22" s="18" t="n">
        <v>397.25221814</v>
      </c>
      <c r="T22" s="20" t="n">
        <v>8.977976569999999</v>
      </c>
    </row>
    <row r="23" spans="1:20">
      <c r="A23" s="15" t="s">
        <v>498</v>
      </c>
      <c r="B23" s="17" t="n">
        <v>11583</v>
      </c>
      <c r="C23" s="18">
        <f>(268.0/B23*100)</f>
        <v/>
      </c>
      <c r="D23" s="19" t="n">
        <v>11315</v>
      </c>
      <c r="E23" s="18" t="n">
        <v>487.25604746</v>
      </c>
      <c r="F23" s="20" t="n">
        <v>4.70670652</v>
      </c>
      <c r="G23" s="18" t="n">
        <v>479.69133234</v>
      </c>
      <c r="H23" s="20" t="n">
        <v>3.25594924</v>
      </c>
      <c r="I23" s="18" t="n">
        <v>499.24070889</v>
      </c>
      <c r="J23" s="20" t="n">
        <v>3.29769984</v>
      </c>
      <c r="K23" s="18" t="s">
        <v>481</v>
      </c>
      <c r="L23" s="20" t="s">
        <v>481</v>
      </c>
      <c r="M23" s="18" t="s">
        <v>481</v>
      </c>
      <c r="N23" s="20" t="s">
        <v>481</v>
      </c>
      <c r="O23" s="18" t="s">
        <v>481</v>
      </c>
      <c r="P23" s="20" t="s">
        <v>481</v>
      </c>
      <c r="Q23" s="18" t="s">
        <v>481</v>
      </c>
      <c r="R23" s="20" t="s">
        <v>481</v>
      </c>
      <c r="S23" s="18" t="n">
        <v>411.69174463</v>
      </c>
      <c r="T23" s="20" t="n">
        <v>9.220287130000001</v>
      </c>
    </row>
    <row r="24" spans="1:20">
      <c r="A24" s="15" t="s">
        <v>499</v>
      </c>
      <c r="B24" s="17" t="n">
        <v>6647</v>
      </c>
      <c r="C24" s="18">
        <f>(10.0/B24*100)</f>
        <v/>
      </c>
      <c r="D24" s="19" t="n">
        <v>6637</v>
      </c>
      <c r="E24" s="18" t="n">
        <v>519.91970036</v>
      </c>
      <c r="F24" s="20" t="n">
        <v>4.17092278</v>
      </c>
      <c r="G24" s="18" t="n">
        <v>514.67069388</v>
      </c>
      <c r="H24" s="20" t="n">
        <v>3.34038295</v>
      </c>
      <c r="I24" s="18" t="n">
        <v>523.25607193</v>
      </c>
      <c r="J24" s="20" t="n">
        <v>3.52733734</v>
      </c>
      <c r="K24" s="18" t="s">
        <v>481</v>
      </c>
      <c r="L24" s="20" t="s">
        <v>481</v>
      </c>
      <c r="M24" s="18" t="s">
        <v>481</v>
      </c>
      <c r="N24" s="20" t="s">
        <v>481</v>
      </c>
      <c r="O24" s="18" t="s">
        <v>481</v>
      </c>
      <c r="P24" s="20" t="s">
        <v>481</v>
      </c>
      <c r="Q24" s="18" t="s">
        <v>481</v>
      </c>
      <c r="R24" s="20" t="s">
        <v>481</v>
      </c>
      <c r="S24" s="18" t="n">
        <v>418.37833404</v>
      </c>
      <c r="T24" s="20" t="n">
        <v>11.43895031</v>
      </c>
    </row>
    <row r="25" spans="1:20">
      <c r="A25" s="15" t="s">
        <v>500</v>
      </c>
      <c r="B25" s="17" t="n">
        <v>5581</v>
      </c>
      <c r="C25" s="18">
        <f>(25.0/B25*100)</f>
        <v/>
      </c>
      <c r="D25" s="19" t="n">
        <v>5556</v>
      </c>
      <c r="E25" s="18" t="n">
        <v>506.41807785</v>
      </c>
      <c r="F25" s="20" t="n">
        <v>4.44579117</v>
      </c>
      <c r="G25" s="18" t="n">
        <v>507.24416192</v>
      </c>
      <c r="H25" s="20" t="n">
        <v>4.6874114</v>
      </c>
      <c r="I25" s="18" t="n">
        <v>529.46188134</v>
      </c>
      <c r="J25" s="20" t="n">
        <v>3.69071791</v>
      </c>
      <c r="K25" s="18" t="s">
        <v>481</v>
      </c>
      <c r="L25" s="20" t="s">
        <v>481</v>
      </c>
      <c r="M25" s="18" t="s">
        <v>481</v>
      </c>
      <c r="N25" s="20" t="s">
        <v>481</v>
      </c>
      <c r="O25" s="18" t="s">
        <v>481</v>
      </c>
      <c r="P25" s="20" t="s">
        <v>481</v>
      </c>
      <c r="Q25" s="18" t="s">
        <v>481</v>
      </c>
      <c r="R25" s="20" t="s">
        <v>481</v>
      </c>
      <c r="S25" s="18" t="n">
        <v>423.44286604</v>
      </c>
      <c r="T25" s="20" t="n">
        <v>18.22563923</v>
      </c>
    </row>
    <row r="26" spans="1:20">
      <c r="A26" s="15" t="s">
        <v>501</v>
      </c>
      <c r="B26" s="17" t="n">
        <v>4869</v>
      </c>
      <c r="C26" s="18">
        <f>(75.0/B26*100)</f>
        <v/>
      </c>
      <c r="D26" s="19" t="n">
        <v>4794</v>
      </c>
      <c r="E26" s="18" t="n">
        <v>466.77237588</v>
      </c>
      <c r="F26" s="20" t="n">
        <v>3.67904484</v>
      </c>
      <c r="G26" s="18" t="n">
        <v>486.64838913</v>
      </c>
      <c r="H26" s="20" t="n">
        <v>3.15272001</v>
      </c>
      <c r="I26" s="18" t="n">
        <v>498.23434682</v>
      </c>
      <c r="J26" s="20" t="n">
        <v>2.05657525</v>
      </c>
      <c r="K26" s="18" t="s">
        <v>481</v>
      </c>
      <c r="L26" s="20" t="s">
        <v>481</v>
      </c>
      <c r="M26" s="18" t="s">
        <v>481</v>
      </c>
      <c r="N26" s="20" t="s">
        <v>481</v>
      </c>
      <c r="O26" s="18" t="s">
        <v>481</v>
      </c>
      <c r="P26" s="20" t="s">
        <v>481</v>
      </c>
      <c r="Q26" s="18" t="s">
        <v>481</v>
      </c>
      <c r="R26" s="20" t="s">
        <v>481</v>
      </c>
      <c r="S26" s="18" t="n">
        <v>438.35572848</v>
      </c>
      <c r="T26" s="20" t="n">
        <v>10.45062915</v>
      </c>
    </row>
    <row r="27" spans="1:20">
      <c r="A27" s="15" t="s">
        <v>502</v>
      </c>
      <c r="B27" s="17" t="n">
        <v>5299</v>
      </c>
      <c r="C27" s="18">
        <f>(127.0/B27*100)</f>
        <v/>
      </c>
      <c r="D27" s="19" t="n">
        <v>5172</v>
      </c>
      <c r="E27" s="18" t="n">
        <v>480.92920784</v>
      </c>
      <c r="F27" s="20" t="n">
        <v>4.78927136</v>
      </c>
      <c r="G27" s="18" t="n">
        <v>489.05336536</v>
      </c>
      <c r="H27" s="20" t="n">
        <v>2.83078793</v>
      </c>
      <c r="I27" s="18" t="n">
        <v>497.66256464</v>
      </c>
      <c r="J27" s="20" t="n">
        <v>1.9469078</v>
      </c>
      <c r="K27" s="18" t="s">
        <v>481</v>
      </c>
      <c r="L27" s="20" t="s">
        <v>481</v>
      </c>
      <c r="M27" s="18" t="s">
        <v>481</v>
      </c>
      <c r="N27" s="20" t="s">
        <v>481</v>
      </c>
      <c r="O27" s="18" t="s">
        <v>481</v>
      </c>
      <c r="P27" s="20" t="s">
        <v>481</v>
      </c>
      <c r="Q27" s="18" t="s">
        <v>481</v>
      </c>
      <c r="R27" s="20" t="s">
        <v>481</v>
      </c>
      <c r="S27" s="18" t="n">
        <v>380.8945327</v>
      </c>
      <c r="T27" s="20" t="n">
        <v>4.90088996</v>
      </c>
    </row>
    <row r="28" spans="1:20">
      <c r="A28" s="15" t="s">
        <v>503</v>
      </c>
      <c r="B28" s="17" t="n">
        <v>7568</v>
      </c>
      <c r="C28" s="18">
        <f>(378.0/B28*100)</f>
        <v/>
      </c>
      <c r="D28" s="19" t="n">
        <v>7190</v>
      </c>
      <c r="E28" s="18" t="n">
        <v>393.17191454</v>
      </c>
      <c r="F28" s="20" t="n">
        <v>5.10166912</v>
      </c>
      <c r="G28" s="18" t="n">
        <v>420.78225854</v>
      </c>
      <c r="H28" s="20" t="n">
        <v>3.35573346</v>
      </c>
      <c r="I28" s="18" t="n">
        <v>439.43072078</v>
      </c>
      <c r="J28" s="20" t="n">
        <v>2.54027227</v>
      </c>
      <c r="K28" s="18" t="s">
        <v>481</v>
      </c>
      <c r="L28" s="20" t="s">
        <v>481</v>
      </c>
      <c r="M28" s="18" t="s">
        <v>481</v>
      </c>
      <c r="N28" s="20" t="s">
        <v>481</v>
      </c>
      <c r="O28" s="18" t="s">
        <v>481</v>
      </c>
      <c r="P28" s="20" t="s">
        <v>481</v>
      </c>
      <c r="Q28" s="18" t="s">
        <v>481</v>
      </c>
      <c r="R28" s="20" t="s">
        <v>481</v>
      </c>
      <c r="S28" s="18" t="n">
        <v>373.4442087</v>
      </c>
      <c r="T28" s="20" t="n">
        <v>7.9603081</v>
      </c>
    </row>
    <row r="29" spans="1:20">
      <c r="A29" s="15" t="s">
        <v>504</v>
      </c>
      <c r="B29" s="17" t="n">
        <v>5385</v>
      </c>
      <c r="C29" s="18">
        <f>(30.0/B29*100)</f>
        <v/>
      </c>
      <c r="D29" s="19" t="n">
        <v>5355</v>
      </c>
      <c r="E29" s="18" t="n">
        <v>508.68279703</v>
      </c>
      <c r="F29" s="20" t="n">
        <v>3.75594474</v>
      </c>
      <c r="G29" s="18" t="n">
        <v>508.68804841</v>
      </c>
      <c r="H29" s="20" t="n">
        <v>3.15314688</v>
      </c>
      <c r="I29" s="18" t="n">
        <v>517.4318412600001</v>
      </c>
      <c r="J29" s="20" t="n">
        <v>3.11498387</v>
      </c>
      <c r="K29" s="18" t="s">
        <v>481</v>
      </c>
      <c r="L29" s="20" t="s">
        <v>481</v>
      </c>
      <c r="M29" s="18" t="s">
        <v>481</v>
      </c>
      <c r="N29" s="20" t="s">
        <v>481</v>
      </c>
      <c r="O29" s="18" t="n">
        <v>314.02123871</v>
      </c>
      <c r="P29" s="20" t="n">
        <v>13.26138992</v>
      </c>
      <c r="Q29" s="18" t="s">
        <v>481</v>
      </c>
      <c r="R29" s="20" t="s">
        <v>481</v>
      </c>
      <c r="S29" s="18" t="n">
        <v>402.18430705</v>
      </c>
      <c r="T29" s="20" t="n">
        <v>10.728698</v>
      </c>
    </row>
    <row r="30" spans="1:20">
      <c r="A30" s="15" t="s">
        <v>505</v>
      </c>
      <c r="B30" s="17" t="n">
        <v>4520</v>
      </c>
      <c r="C30" s="18">
        <f>(208.0/B30*100)</f>
        <v/>
      </c>
      <c r="D30" s="19" t="n">
        <v>4312</v>
      </c>
      <c r="E30" s="18" t="n">
        <v>508.00937467</v>
      </c>
      <c r="F30" s="20" t="n">
        <v>5.91097391</v>
      </c>
      <c r="G30" s="18" t="n">
        <v>514.01273044</v>
      </c>
      <c r="H30" s="20" t="n">
        <v>4.49177003</v>
      </c>
      <c r="I30" s="18" t="n">
        <v>525.81440559</v>
      </c>
      <c r="J30" s="20" t="n">
        <v>2.62529106</v>
      </c>
      <c r="K30" s="18" t="s">
        <v>481</v>
      </c>
      <c r="L30" s="20" t="s">
        <v>481</v>
      </c>
      <c r="M30" s="18" t="s">
        <v>481</v>
      </c>
      <c r="N30" s="20" t="s">
        <v>481</v>
      </c>
      <c r="O30" s="18" t="s">
        <v>481</v>
      </c>
      <c r="P30" s="20" t="s">
        <v>481</v>
      </c>
      <c r="Q30" s="18" t="s">
        <v>481</v>
      </c>
      <c r="R30" s="20" t="s">
        <v>481</v>
      </c>
      <c r="S30" s="18" t="n">
        <v>398.63550587</v>
      </c>
      <c r="T30" s="20" t="n">
        <v>7.65428389</v>
      </c>
    </row>
    <row r="31" spans="1:20">
      <c r="A31" s="15" t="s">
        <v>506</v>
      </c>
      <c r="B31" s="17" t="n">
        <v>5456</v>
      </c>
      <c r="C31" s="18">
        <f>(146.0/B31*100)</f>
        <v/>
      </c>
      <c r="D31" s="19" t="n">
        <v>5310</v>
      </c>
      <c r="E31" s="18" t="n">
        <v>518.98595746</v>
      </c>
      <c r="F31" s="20" t="n">
        <v>3.85379358</v>
      </c>
      <c r="G31" s="18" t="n">
        <v>516.05027881</v>
      </c>
      <c r="H31" s="20" t="n">
        <v>3.25445535</v>
      </c>
      <c r="I31" s="18" t="n">
        <v>530.76665011</v>
      </c>
      <c r="J31" s="20" t="n">
        <v>3.16454772</v>
      </c>
      <c r="K31" s="18" t="s">
        <v>481</v>
      </c>
      <c r="L31" s="20" t="s">
        <v>481</v>
      </c>
      <c r="M31" s="18" t="s">
        <v>481</v>
      </c>
      <c r="N31" s="20" t="s">
        <v>481</v>
      </c>
      <c r="O31" s="18" t="s">
        <v>481</v>
      </c>
      <c r="P31" s="20" t="s">
        <v>481</v>
      </c>
      <c r="Q31" s="18" t="s">
        <v>481</v>
      </c>
      <c r="R31" s="20" t="s">
        <v>481</v>
      </c>
      <c r="S31" s="18" t="n">
        <v>419.18921508</v>
      </c>
      <c r="T31" s="20" t="n">
        <v>6.84942612</v>
      </c>
    </row>
    <row r="32" spans="1:20">
      <c r="A32" s="15" t="s">
        <v>507</v>
      </c>
      <c r="B32" s="17" t="n">
        <v>4478</v>
      </c>
      <c r="C32" s="18">
        <f>(6.0/B32*100)</f>
        <v/>
      </c>
      <c r="D32" s="19" t="n">
        <v>4472</v>
      </c>
      <c r="E32" s="18" t="n">
        <v>514.69026075</v>
      </c>
      <c r="F32" s="20" t="n">
        <v>3.90988775</v>
      </c>
      <c r="G32" s="18" t="n">
        <v>506.91777897</v>
      </c>
      <c r="H32" s="20" t="n">
        <v>2.57874227</v>
      </c>
      <c r="I32" s="18" t="n">
        <v>501.96732044</v>
      </c>
      <c r="J32" s="20" t="n">
        <v>3.32161746</v>
      </c>
      <c r="K32" s="18" t="s">
        <v>481</v>
      </c>
      <c r="L32" s="20" t="s">
        <v>481</v>
      </c>
      <c r="M32" s="18" t="s">
        <v>481</v>
      </c>
      <c r="N32" s="20" t="s">
        <v>481</v>
      </c>
      <c r="O32" s="18" t="s">
        <v>481</v>
      </c>
      <c r="P32" s="20" t="s">
        <v>481</v>
      </c>
      <c r="Q32" s="18" t="s">
        <v>481</v>
      </c>
      <c r="R32" s="20" t="s">
        <v>481</v>
      </c>
      <c r="S32" s="18" t="n">
        <v>423.62537862</v>
      </c>
      <c r="T32" s="20" t="n">
        <v>13.74016241</v>
      </c>
    </row>
    <row r="33" spans="1:20">
      <c r="A33" s="15" t="s">
        <v>508</v>
      </c>
      <c r="B33" s="17" t="n">
        <v>7325</v>
      </c>
      <c r="C33" s="18">
        <f>(80.0/B33*100)</f>
        <v/>
      </c>
      <c r="D33" s="19" t="n">
        <v>7245</v>
      </c>
      <c r="E33" s="18" t="n">
        <v>469.74560674</v>
      </c>
      <c r="F33" s="20" t="n">
        <v>4.61572899</v>
      </c>
      <c r="G33" s="18" t="n">
        <v>506.44716601</v>
      </c>
      <c r="H33" s="20" t="n">
        <v>3.82694295</v>
      </c>
      <c r="I33" s="18" t="n">
        <v>508.13544053</v>
      </c>
      <c r="J33" s="20" t="n">
        <v>2.67200288</v>
      </c>
      <c r="K33" s="18" t="s">
        <v>481</v>
      </c>
      <c r="L33" s="20" t="s">
        <v>481</v>
      </c>
      <c r="M33" s="18" t="s">
        <v>481</v>
      </c>
      <c r="N33" s="20" t="s">
        <v>481</v>
      </c>
      <c r="O33" s="18" t="s">
        <v>481</v>
      </c>
      <c r="P33" s="20" t="s">
        <v>481</v>
      </c>
      <c r="Q33" s="18" t="s">
        <v>481</v>
      </c>
      <c r="R33" s="20" t="s">
        <v>481</v>
      </c>
      <c r="S33" s="18" t="n">
        <v>422.14469817</v>
      </c>
      <c r="T33" s="20" t="n">
        <v>9.599011190000001</v>
      </c>
    </row>
    <row r="34" spans="1:20">
      <c r="A34" s="15" t="s">
        <v>509</v>
      </c>
      <c r="B34" s="17" t="n">
        <v>6350</v>
      </c>
      <c r="C34" s="18">
        <f>(95.0/B34*100)</f>
        <v/>
      </c>
      <c r="D34" s="19" t="n">
        <v>6255</v>
      </c>
      <c r="E34" s="18" t="n">
        <v>419.39328469</v>
      </c>
      <c r="F34" s="20" t="n">
        <v>5.2894173</v>
      </c>
      <c r="G34" s="18" t="n">
        <v>458.55283653</v>
      </c>
      <c r="H34" s="20" t="n">
        <v>3.42651455</v>
      </c>
      <c r="I34" s="18" t="n">
        <v>481.80495602</v>
      </c>
      <c r="J34" s="20" t="n">
        <v>2.44246087</v>
      </c>
      <c r="K34" s="18" t="s">
        <v>481</v>
      </c>
      <c r="L34" s="20" t="s">
        <v>481</v>
      </c>
      <c r="M34" s="18" t="s">
        <v>481</v>
      </c>
      <c r="N34" s="20" t="s">
        <v>481</v>
      </c>
      <c r="O34" s="18" t="n">
        <v>263.37193708</v>
      </c>
      <c r="P34" s="20" t="n">
        <v>13.61114927</v>
      </c>
      <c r="Q34" s="18" t="s">
        <v>481</v>
      </c>
      <c r="R34" s="20" t="s">
        <v>481</v>
      </c>
      <c r="S34" s="18" t="n">
        <v>365.67587771</v>
      </c>
      <c r="T34" s="20" t="n">
        <v>8.3428694</v>
      </c>
    </row>
    <row r="35" spans="1:20">
      <c r="A35" s="15" t="s">
        <v>510</v>
      </c>
      <c r="B35" s="17" t="n">
        <v>6406</v>
      </c>
      <c r="C35" s="18">
        <f>(61.0/B35*100)</f>
        <v/>
      </c>
      <c r="D35" s="19" t="n">
        <v>6345</v>
      </c>
      <c r="E35" s="18" t="n">
        <v>501.66419251</v>
      </c>
      <c r="F35" s="20" t="n">
        <v>4.26441671</v>
      </c>
      <c r="G35" s="18" t="n">
        <v>507.44738385</v>
      </c>
      <c r="H35" s="20" t="n">
        <v>2.3987862</v>
      </c>
      <c r="I35" s="18" t="n">
        <v>513.75163557</v>
      </c>
      <c r="J35" s="20" t="n">
        <v>2.18821974</v>
      </c>
      <c r="K35" s="18" t="s">
        <v>481</v>
      </c>
      <c r="L35" s="20" t="s">
        <v>481</v>
      </c>
      <c r="M35" s="18" t="s">
        <v>481</v>
      </c>
      <c r="N35" s="20" t="s">
        <v>481</v>
      </c>
      <c r="O35" s="18" t="n">
        <v>337.32521215</v>
      </c>
      <c r="P35" s="20" t="n">
        <v>11.65794297</v>
      </c>
      <c r="Q35" s="18" t="s">
        <v>481</v>
      </c>
      <c r="R35" s="20" t="s">
        <v>481</v>
      </c>
      <c r="S35" s="18" t="n">
        <v>407.98438686</v>
      </c>
      <c r="T35" s="20" t="n">
        <v>10.94526705</v>
      </c>
    </row>
    <row r="36" spans="1:20">
      <c r="A36" s="15" t="s">
        <v>511</v>
      </c>
      <c r="B36" s="17" t="n">
        <v>6736</v>
      </c>
      <c r="C36" s="18">
        <f>(74.0/B36*100)</f>
        <v/>
      </c>
      <c r="D36" s="19" t="n">
        <v>6662</v>
      </c>
      <c r="E36" s="18" t="n">
        <v>486.78220308</v>
      </c>
      <c r="F36" s="20" t="n">
        <v>4.03945499</v>
      </c>
      <c r="G36" s="18" t="n">
        <v>494.88485992</v>
      </c>
      <c r="H36" s="20" t="n">
        <v>3.14732734</v>
      </c>
      <c r="I36" s="18" t="n">
        <v>506.23319525</v>
      </c>
      <c r="J36" s="20" t="n">
        <v>2.42823747</v>
      </c>
      <c r="K36" s="18" t="s">
        <v>481</v>
      </c>
      <c r="L36" s="20" t="s">
        <v>481</v>
      </c>
      <c r="M36" s="18" t="s">
        <v>481</v>
      </c>
      <c r="N36" s="20" t="s">
        <v>481</v>
      </c>
      <c r="O36" s="18" t="s">
        <v>481</v>
      </c>
      <c r="P36" s="20" t="s">
        <v>481</v>
      </c>
      <c r="Q36" s="18" t="s">
        <v>481</v>
      </c>
      <c r="R36" s="20" t="s">
        <v>481</v>
      </c>
      <c r="S36" s="18" t="n">
        <v>408.94023235</v>
      </c>
      <c r="T36" s="20" t="n">
        <v>7.81855733</v>
      </c>
    </row>
    <row r="37" spans="1:20">
      <c r="A37" s="15" t="s">
        <v>512</v>
      </c>
      <c r="B37" s="17" t="n">
        <v>5458</v>
      </c>
      <c r="C37" s="18">
        <f>(135.0/B37*100)</f>
        <v/>
      </c>
      <c r="D37" s="19" t="n">
        <v>5323</v>
      </c>
      <c r="E37" s="18" t="n">
        <v>510.118432</v>
      </c>
      <c r="F37" s="20" t="n">
        <v>3.95054904</v>
      </c>
      <c r="G37" s="18" t="n">
        <v>511.59419602</v>
      </c>
      <c r="H37" s="20" t="n">
        <v>3.75093921</v>
      </c>
      <c r="I37" s="18" t="n">
        <v>516.81094793</v>
      </c>
      <c r="J37" s="20" t="n">
        <v>4.13371192</v>
      </c>
      <c r="K37" s="18" t="s">
        <v>481</v>
      </c>
      <c r="L37" s="20" t="s">
        <v>481</v>
      </c>
      <c r="M37" s="18" t="s">
        <v>481</v>
      </c>
      <c r="N37" s="20" t="s">
        <v>481</v>
      </c>
      <c r="O37" s="18" t="s">
        <v>481</v>
      </c>
      <c r="P37" s="20" t="s">
        <v>481</v>
      </c>
      <c r="Q37" s="18" t="s">
        <v>481</v>
      </c>
      <c r="R37" s="20" t="s">
        <v>481</v>
      </c>
      <c r="S37" s="18" t="n">
        <v>402.76309209</v>
      </c>
      <c r="T37" s="20" t="n">
        <v>6.47766135</v>
      </c>
    </row>
    <row r="38" spans="1:20">
      <c r="A38" s="15" t="s">
        <v>513</v>
      </c>
      <c r="B38" s="17" t="n">
        <v>5860</v>
      </c>
      <c r="C38" s="18">
        <f>(24.0/B38*100)</f>
        <v/>
      </c>
      <c r="D38" s="19" t="n">
        <v>5836</v>
      </c>
      <c r="E38" s="18" t="n">
        <v>504.65684583</v>
      </c>
      <c r="F38" s="20" t="n">
        <v>4.9640435</v>
      </c>
      <c r="G38" s="18" t="n">
        <v>496.53233873</v>
      </c>
      <c r="H38" s="20" t="n">
        <v>4.03033801</v>
      </c>
      <c r="I38" s="18" t="n">
        <v>497.9235031</v>
      </c>
      <c r="J38" s="20" t="n">
        <v>3.04301999</v>
      </c>
      <c r="K38" s="18" t="s">
        <v>481</v>
      </c>
      <c r="L38" s="20" t="s">
        <v>481</v>
      </c>
      <c r="M38" s="18" t="s">
        <v>481</v>
      </c>
      <c r="N38" s="20" t="s">
        <v>481</v>
      </c>
      <c r="O38" s="18" t="s">
        <v>481</v>
      </c>
      <c r="P38" s="20" t="s">
        <v>481</v>
      </c>
      <c r="Q38" s="18" t="s">
        <v>481</v>
      </c>
      <c r="R38" s="20" t="s">
        <v>481</v>
      </c>
      <c r="S38" s="18" t="n">
        <v>443.85215921</v>
      </c>
      <c r="T38" s="20" t="n">
        <v>6.21483341</v>
      </c>
    </row>
    <row r="39" spans="1:20">
      <c r="A39" s="15" t="s">
        <v>514</v>
      </c>
      <c r="B39" s="17" t="n">
        <v>5895</v>
      </c>
      <c r="C39" s="18">
        <f>(33.0/B39*100)</f>
        <v/>
      </c>
      <c r="D39" s="19" t="n">
        <v>5862</v>
      </c>
      <c r="E39" s="18" t="n">
        <v>381.45500174</v>
      </c>
      <c r="F39" s="20" t="n">
        <v>5.03827334</v>
      </c>
      <c r="G39" s="18" t="n">
        <v>393.4783725</v>
      </c>
      <c r="H39" s="20" t="n">
        <v>4.29745152</v>
      </c>
      <c r="I39" s="18" t="n">
        <v>449.3734714</v>
      </c>
      <c r="J39" s="20" t="n">
        <v>3.95014211</v>
      </c>
      <c r="K39" s="18" t="s">
        <v>481</v>
      </c>
      <c r="L39" s="20" t="s">
        <v>481</v>
      </c>
      <c r="M39" s="18" t="s">
        <v>481</v>
      </c>
      <c r="N39" s="20" t="s">
        <v>481</v>
      </c>
      <c r="O39" s="18" t="s">
        <v>481</v>
      </c>
      <c r="P39" s="20" t="s">
        <v>481</v>
      </c>
      <c r="Q39" s="18" t="s">
        <v>481</v>
      </c>
      <c r="R39" s="20" t="s">
        <v>481</v>
      </c>
      <c r="S39" s="18" t="n">
        <v>362.39696239</v>
      </c>
      <c r="T39" s="20" t="n">
        <v>12.87942701</v>
      </c>
    </row>
    <row r="40" spans="1:20">
      <c r="A40" s="15" t="s">
        <v>515</v>
      </c>
      <c r="B40" s="17" t="n">
        <v>14157</v>
      </c>
      <c r="C40" s="18">
        <f>(394.0/B40*100)</f>
        <v/>
      </c>
      <c r="D40" s="19" t="n">
        <v>13763</v>
      </c>
      <c r="E40" s="18" t="n">
        <v>487.05980114</v>
      </c>
      <c r="F40" s="20" t="n">
        <v>4.59337415</v>
      </c>
      <c r="G40" s="18" t="n">
        <v>505.18784295</v>
      </c>
      <c r="H40" s="20" t="n">
        <v>4.12176397</v>
      </c>
      <c r="I40" s="18" t="n">
        <v>508.60842064</v>
      </c>
      <c r="J40" s="20" t="n">
        <v>2.78540479</v>
      </c>
      <c r="K40" s="18" t="s">
        <v>481</v>
      </c>
      <c r="L40" s="20" t="s">
        <v>481</v>
      </c>
      <c r="M40" s="18" t="s">
        <v>481</v>
      </c>
      <c r="N40" s="20" t="s">
        <v>481</v>
      </c>
      <c r="O40" s="18" t="s">
        <v>481</v>
      </c>
      <c r="P40" s="20" t="s">
        <v>481</v>
      </c>
      <c r="Q40" s="18" t="s">
        <v>481</v>
      </c>
      <c r="R40" s="20" t="s">
        <v>481</v>
      </c>
      <c r="S40" s="18" t="n">
        <v>401.31861904</v>
      </c>
      <c r="T40" s="20" t="n">
        <v>7.15256231</v>
      </c>
    </row>
    <row r="41" spans="1:20">
      <c r="A41" s="15" t="s">
        <v>516</v>
      </c>
      <c r="B41" s="17" t="n">
        <v>5712</v>
      </c>
      <c r="C41" s="18">
        <f>(56.0/B41*100)</f>
        <v/>
      </c>
      <c r="D41" s="19" t="n">
        <v>5656</v>
      </c>
      <c r="E41" s="18" t="n">
        <v>479.91272102</v>
      </c>
      <c r="F41" s="20" t="n">
        <v>4.86694248</v>
      </c>
      <c r="G41" s="18" t="n">
        <v>495.24217404</v>
      </c>
      <c r="H41" s="20" t="n">
        <v>4.31911444</v>
      </c>
      <c r="I41" s="18" t="n">
        <v>517.0174561600001</v>
      </c>
      <c r="J41" s="20" t="n">
        <v>3.0470818</v>
      </c>
      <c r="K41" s="18" t="s">
        <v>481</v>
      </c>
      <c r="L41" s="20" t="s">
        <v>481</v>
      </c>
      <c r="M41" s="18" t="s">
        <v>481</v>
      </c>
      <c r="N41" s="20" t="s">
        <v>481</v>
      </c>
      <c r="O41" s="18" t="n">
        <v>399.91015703</v>
      </c>
      <c r="P41" s="20" t="n">
        <v>16.72230739</v>
      </c>
      <c r="Q41" s="18" t="s">
        <v>481</v>
      </c>
      <c r="R41" s="20" t="s">
        <v>481</v>
      </c>
      <c r="S41" s="18" t="n">
        <v>408.73633252</v>
      </c>
      <c r="T41" s="20" t="n">
        <v>10.7615049</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349.85925265</v>
      </c>
      <c r="P45" s="20" t="n">
        <v>3.00084387</v>
      </c>
      <c r="Q45" s="18" t="s">
        <v>481</v>
      </c>
      <c r="R45" s="20" t="s">
        <v>481</v>
      </c>
      <c r="S45" s="18" t="s">
        <v>481</v>
      </c>
      <c r="T45" s="20" t="s">
        <v>481</v>
      </c>
    </row>
    <row r="46" spans="1:20">
      <c r="A46" s="15" t="s">
        <v>521</v>
      </c>
      <c r="B46" s="17" t="n">
        <v>23141</v>
      </c>
      <c r="C46" s="18">
        <f>(2165.0/B46*100)</f>
        <v/>
      </c>
      <c r="D46" s="19" t="n">
        <v>20976</v>
      </c>
      <c r="E46" s="18" t="n">
        <v>377.88841963</v>
      </c>
      <c r="F46" s="20" t="n">
        <v>4.23451532</v>
      </c>
      <c r="G46" s="18" t="n">
        <v>426.36207768</v>
      </c>
      <c r="H46" s="20" t="n">
        <v>4.28503936</v>
      </c>
      <c r="I46" s="18" t="n">
        <v>445.37338018</v>
      </c>
      <c r="J46" s="20" t="n">
        <v>3.31092754</v>
      </c>
      <c r="K46" s="18" t="s">
        <v>481</v>
      </c>
      <c r="L46" s="20" t="s">
        <v>481</v>
      </c>
      <c r="M46" s="18" t="s">
        <v>481</v>
      </c>
      <c r="N46" s="20" t="s">
        <v>481</v>
      </c>
      <c r="O46" s="18" t="s">
        <v>481</v>
      </c>
      <c r="P46" s="20" t="s">
        <v>481</v>
      </c>
      <c r="Q46" s="18" t="s">
        <v>481</v>
      </c>
      <c r="R46" s="20" t="s">
        <v>481</v>
      </c>
      <c r="S46" s="18" t="n">
        <v>373.01511895</v>
      </c>
      <c r="T46" s="20" t="n">
        <v>3.55536534</v>
      </c>
    </row>
    <row r="47" spans="1:20">
      <c r="A47" s="15" t="s">
        <v>522</v>
      </c>
      <c r="B47" s="17" t="n">
        <v>5928</v>
      </c>
      <c r="C47" s="18">
        <f>(368.0/B47*100)</f>
        <v/>
      </c>
      <c r="D47" s="19" t="n">
        <v>5560</v>
      </c>
      <c r="E47" s="18" t="n">
        <v>424.98728653</v>
      </c>
      <c r="F47" s="20" t="n">
        <v>6.08165304</v>
      </c>
      <c r="G47" s="18" t="n">
        <v>449.7463981</v>
      </c>
      <c r="H47" s="20" t="n">
        <v>5.26212283</v>
      </c>
      <c r="I47" s="18" t="n">
        <v>469.47623494</v>
      </c>
      <c r="J47" s="20" t="n">
        <v>4.93526006</v>
      </c>
      <c r="K47" s="18" t="s">
        <v>481</v>
      </c>
      <c r="L47" s="20" t="s">
        <v>481</v>
      </c>
      <c r="M47" s="18" t="s">
        <v>481</v>
      </c>
      <c r="N47" s="20" t="s">
        <v>481</v>
      </c>
      <c r="O47" s="18" t="s">
        <v>481</v>
      </c>
      <c r="P47" s="20" t="s">
        <v>481</v>
      </c>
      <c r="Q47" s="18" t="s">
        <v>481</v>
      </c>
      <c r="R47" s="20" t="s">
        <v>481</v>
      </c>
      <c r="S47" s="18" t="n">
        <v>335.31699426</v>
      </c>
      <c r="T47" s="20" t="n">
        <v>6.18377568</v>
      </c>
    </row>
    <row r="48" spans="1:20">
      <c r="A48" s="15" t="s">
        <v>523</v>
      </c>
      <c r="B48" s="17" t="n">
        <v>9841</v>
      </c>
      <c r="C48" s="18">
        <f>(8.0/B48*100)</f>
        <v/>
      </c>
      <c r="D48" s="19" t="n">
        <v>9833</v>
      </c>
      <c r="E48" s="18" t="n">
        <v>491.89978195</v>
      </c>
      <c r="F48" s="20" t="n">
        <v>5.7382172</v>
      </c>
      <c r="G48" s="18" t="n">
        <v>503.69164484</v>
      </c>
      <c r="H48" s="20" t="n">
        <v>6.45621751</v>
      </c>
      <c r="I48" s="18" t="n">
        <v>494.42108989</v>
      </c>
      <c r="J48" s="20" t="n">
        <v>5.30655603</v>
      </c>
      <c r="K48" s="18" t="s">
        <v>481</v>
      </c>
      <c r="L48" s="20" t="s">
        <v>481</v>
      </c>
      <c r="M48" s="18" t="s">
        <v>481</v>
      </c>
      <c r="N48" s="20" t="s">
        <v>481</v>
      </c>
      <c r="O48" s="18" t="s">
        <v>481</v>
      </c>
      <c r="P48" s="20" t="s">
        <v>481</v>
      </c>
      <c r="Q48" s="18" t="s">
        <v>481</v>
      </c>
      <c r="R48" s="20" t="s">
        <v>481</v>
      </c>
      <c r="S48" s="18" t="n">
        <v>424.05404597</v>
      </c>
      <c r="T48" s="20" t="n">
        <v>17.63956467</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425.30311958</v>
      </c>
      <c r="P49" s="20" t="n">
        <v>3.22111589</v>
      </c>
      <c r="Q49" s="18" t="s">
        <v>481</v>
      </c>
      <c r="R49" s="20" t="s">
        <v>481</v>
      </c>
      <c r="S49" s="18" t="s">
        <v>481</v>
      </c>
      <c r="T49" s="20" t="s">
        <v>481</v>
      </c>
    </row>
    <row r="50" spans="1:20">
      <c r="A50" s="15" t="s">
        <v>525</v>
      </c>
      <c r="B50" s="17" t="n">
        <v>11795</v>
      </c>
      <c r="C50" s="18">
        <f>(353.0/B50*100)</f>
        <v/>
      </c>
      <c r="D50" s="19" t="n">
        <v>11442</v>
      </c>
      <c r="E50" s="18" t="n">
        <v>376.08625379</v>
      </c>
      <c r="F50" s="20" t="n">
        <v>4.29421876</v>
      </c>
      <c r="G50" s="18" t="n">
        <v>416.67758549</v>
      </c>
      <c r="H50" s="20" t="n">
        <v>3.67930513</v>
      </c>
      <c r="I50" s="18" t="n">
        <v>453.99467829</v>
      </c>
      <c r="J50" s="20" t="n">
        <v>2.77360969</v>
      </c>
      <c r="K50" s="18" t="s">
        <v>481</v>
      </c>
      <c r="L50" s="20" t="s">
        <v>481</v>
      </c>
      <c r="M50" s="18" t="s">
        <v>481</v>
      </c>
      <c r="N50" s="20" t="s">
        <v>481</v>
      </c>
      <c r="O50" s="18" t="s">
        <v>481</v>
      </c>
      <c r="P50" s="20" t="s">
        <v>481</v>
      </c>
      <c r="Q50" s="18" t="s">
        <v>481</v>
      </c>
      <c r="R50" s="20" t="s">
        <v>481</v>
      </c>
      <c r="S50" s="18" t="n">
        <v>362.32952706</v>
      </c>
      <c r="T50" s="20" t="n">
        <v>7.88471678</v>
      </c>
    </row>
    <row r="51" spans="1:20">
      <c r="A51" s="15" t="s">
        <v>526</v>
      </c>
      <c r="B51" s="17" t="n">
        <v>6866</v>
      </c>
      <c r="C51" s="18">
        <f>(113.0/B51*100)</f>
        <v/>
      </c>
      <c r="D51" s="19" t="n">
        <v>6753</v>
      </c>
      <c r="E51" s="18" t="n">
        <v>397.60625598</v>
      </c>
      <c r="F51" s="20" t="n">
        <v>3.9913535</v>
      </c>
      <c r="G51" s="18" t="n">
        <v>429.48938088</v>
      </c>
      <c r="H51" s="20" t="n">
        <v>4.16222904</v>
      </c>
      <c r="I51" s="18" t="n">
        <v>441.06415624</v>
      </c>
      <c r="J51" s="20" t="n">
        <v>2.79614907</v>
      </c>
      <c r="K51" s="18" t="s">
        <v>481</v>
      </c>
      <c r="L51" s="20" t="s">
        <v>481</v>
      </c>
      <c r="M51" s="18" t="s">
        <v>481</v>
      </c>
      <c r="N51" s="20" t="s">
        <v>481</v>
      </c>
      <c r="O51" s="18" t="n">
        <v>427.96430568</v>
      </c>
      <c r="P51" s="20" t="n">
        <v>5.20460603</v>
      </c>
      <c r="Q51" s="18" t="s">
        <v>481</v>
      </c>
      <c r="R51" s="20" t="s">
        <v>481</v>
      </c>
      <c r="S51" s="18" t="n">
        <v>394.70993588</v>
      </c>
      <c r="T51" s="20" t="n">
        <v>9.30992021</v>
      </c>
    </row>
    <row r="52" spans="1:20">
      <c r="A52" s="15" t="s">
        <v>527</v>
      </c>
      <c r="B52" s="17" t="n">
        <v>5809</v>
      </c>
      <c r="C52" s="18">
        <f>(110.0/B52*100)</f>
        <v/>
      </c>
      <c r="D52" s="19" t="n">
        <v>5699</v>
      </c>
      <c r="E52" s="18" t="n">
        <v>466.51713115</v>
      </c>
      <c r="F52" s="20" t="n">
        <v>5.495657</v>
      </c>
      <c r="G52" s="18" t="n">
        <v>482.51955728</v>
      </c>
      <c r="H52" s="20" t="n">
        <v>3.24233057</v>
      </c>
      <c r="I52" s="18" t="n">
        <v>498.833007</v>
      </c>
      <c r="J52" s="20" t="n">
        <v>2.89613078</v>
      </c>
      <c r="K52" s="18" t="s">
        <v>481</v>
      </c>
      <c r="L52" s="20" t="s">
        <v>481</v>
      </c>
      <c r="M52" s="18" t="s">
        <v>481</v>
      </c>
      <c r="N52" s="20" t="s">
        <v>481</v>
      </c>
      <c r="O52" s="18" t="s">
        <v>481</v>
      </c>
      <c r="P52" s="20" t="s">
        <v>481</v>
      </c>
      <c r="Q52" s="18" t="s">
        <v>481</v>
      </c>
      <c r="R52" s="20" t="s">
        <v>481</v>
      </c>
      <c r="S52" s="18" t="n">
        <v>388.94654434</v>
      </c>
      <c r="T52" s="20" t="n">
        <v>9.6512498</v>
      </c>
    </row>
    <row r="53" spans="1:20">
      <c r="A53" s="15" t="s">
        <v>528</v>
      </c>
      <c r="B53" s="17" t="n">
        <v>5571</v>
      </c>
      <c r="C53" s="18">
        <f>(116.0/B53*100)</f>
        <v/>
      </c>
      <c r="D53" s="19" t="n">
        <v>5455</v>
      </c>
      <c r="E53" s="18" t="n">
        <v>411.06817592</v>
      </c>
      <c r="F53" s="20" t="n">
        <v>3.0601985</v>
      </c>
      <c r="G53" s="18" t="n">
        <v>443.85574127</v>
      </c>
      <c r="H53" s="20" t="n">
        <v>2.50669749</v>
      </c>
      <c r="I53" s="18" t="n">
        <v>482.16831416</v>
      </c>
      <c r="J53" s="20" t="n">
        <v>2.73917779</v>
      </c>
      <c r="K53" s="18" t="s">
        <v>481</v>
      </c>
      <c r="L53" s="20" t="s">
        <v>481</v>
      </c>
      <c r="M53" s="18" t="s">
        <v>481</v>
      </c>
      <c r="N53" s="20" t="s">
        <v>481</v>
      </c>
      <c r="O53" s="18" t="s">
        <v>481</v>
      </c>
      <c r="P53" s="20" t="s">
        <v>481</v>
      </c>
      <c r="Q53" s="18" t="s">
        <v>481</v>
      </c>
      <c r="R53" s="20" t="s">
        <v>481</v>
      </c>
      <c r="S53" s="18" t="n">
        <v>348.43144749</v>
      </c>
      <c r="T53" s="20" t="n">
        <v>5.22221712</v>
      </c>
    </row>
    <row r="54" spans="1:20">
      <c r="A54" s="15" t="s">
        <v>529</v>
      </c>
      <c r="B54" s="17" t="n">
        <v>4740</v>
      </c>
      <c r="C54" s="18">
        <f>(455.0/B54*100)</f>
        <v/>
      </c>
      <c r="D54" s="19" t="n">
        <v>4285</v>
      </c>
      <c r="E54" s="18" t="n">
        <v>340.0623002</v>
      </c>
      <c r="F54" s="20" t="n">
        <v>3.22808462</v>
      </c>
      <c r="G54" s="18" t="n">
        <v>372.83445639</v>
      </c>
      <c r="H54" s="20" t="n">
        <v>4.174425</v>
      </c>
      <c r="I54" s="18" t="n">
        <v>399.49187939</v>
      </c>
      <c r="J54" s="20" t="n">
        <v>4.30506883</v>
      </c>
      <c r="K54" s="18" t="s">
        <v>481</v>
      </c>
      <c r="L54" s="20" t="s">
        <v>481</v>
      </c>
      <c r="M54" s="18" t="s">
        <v>481</v>
      </c>
      <c r="N54" s="20" t="s">
        <v>481</v>
      </c>
      <c r="O54" s="18" t="s">
        <v>481</v>
      </c>
      <c r="P54" s="20" t="s">
        <v>481</v>
      </c>
      <c r="Q54" s="18" t="s">
        <v>481</v>
      </c>
      <c r="R54" s="20" t="s">
        <v>481</v>
      </c>
      <c r="S54" s="18" t="n">
        <v>302.30265477</v>
      </c>
      <c r="T54" s="20" t="n">
        <v>4.65458192</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401.28813522</v>
      </c>
      <c r="P55" s="20" t="n">
        <v>2.95767116</v>
      </c>
      <c r="Q55" s="18" t="s">
        <v>481</v>
      </c>
      <c r="R55" s="20" t="s">
        <v>481</v>
      </c>
      <c r="S55" s="18" t="s">
        <v>481</v>
      </c>
      <c r="T55" s="20" t="s">
        <v>481</v>
      </c>
    </row>
    <row r="56" spans="1:20">
      <c r="A56" s="15" t="s">
        <v>531</v>
      </c>
      <c r="B56" s="17" t="n">
        <v>5359</v>
      </c>
      <c r="C56" s="18">
        <f>(77.0/B56*100)</f>
        <v/>
      </c>
      <c r="D56" s="19" t="n">
        <v>5282</v>
      </c>
      <c r="E56" s="18" t="n">
        <v>521.82005071</v>
      </c>
      <c r="F56" s="20" t="n">
        <v>4.22616463</v>
      </c>
      <c r="G56" s="18" t="n">
        <v>523.11791771</v>
      </c>
      <c r="H56" s="20" t="n">
        <v>3.2678165</v>
      </c>
      <c r="I56" s="18" t="n">
        <v>535.15730324</v>
      </c>
      <c r="J56" s="20" t="n">
        <v>3.01181406</v>
      </c>
      <c r="K56" s="18" t="s">
        <v>481</v>
      </c>
      <c r="L56" s="20" t="s">
        <v>481</v>
      </c>
      <c r="M56" s="18" t="s">
        <v>481</v>
      </c>
      <c r="N56" s="20" t="s">
        <v>481</v>
      </c>
      <c r="O56" s="18" t="s">
        <v>481</v>
      </c>
      <c r="P56" s="20" t="s">
        <v>481</v>
      </c>
      <c r="Q56" s="18" t="s">
        <v>481</v>
      </c>
      <c r="R56" s="20" t="s">
        <v>481</v>
      </c>
      <c r="S56" s="18" t="n">
        <v>436.57901193</v>
      </c>
      <c r="T56" s="20" t="n">
        <v>20.68138883</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397.25949434</v>
      </c>
      <c r="P57" s="20" t="n">
        <v>2.86584073</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408.10219777</v>
      </c>
      <c r="P58" s="20" t="n">
        <v>2.92517356</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347.12590293</v>
      </c>
      <c r="P59" s="20" t="n">
        <v>1.56898215</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346.54897697</v>
      </c>
      <c r="P60" s="20" t="n">
        <v>4.41355694</v>
      </c>
      <c r="Q60" s="18" t="s">
        <v>481</v>
      </c>
      <c r="R60" s="20" t="s">
        <v>481</v>
      </c>
      <c r="S60" s="18" t="s">
        <v>481</v>
      </c>
      <c r="T60" s="20" t="s">
        <v>481</v>
      </c>
    </row>
    <row r="61" spans="1:20">
      <c r="A61" s="15" t="s">
        <v>536</v>
      </c>
      <c r="B61" s="17" t="n">
        <v>6525</v>
      </c>
      <c r="C61" s="18">
        <f>(169.0/B61*100)</f>
        <v/>
      </c>
      <c r="D61" s="19" t="n">
        <v>6356</v>
      </c>
      <c r="E61" s="18" t="n">
        <v>464.07544765</v>
      </c>
      <c r="F61" s="20" t="n">
        <v>4.57312389</v>
      </c>
      <c r="G61" s="18" t="n">
        <v>470.60398304</v>
      </c>
      <c r="H61" s="20" t="n">
        <v>4.03934959</v>
      </c>
      <c r="I61" s="18" t="n">
        <v>486.15546396</v>
      </c>
      <c r="J61" s="20" t="n">
        <v>2.6335723</v>
      </c>
      <c r="K61" s="18" t="s">
        <v>481</v>
      </c>
      <c r="L61" s="20" t="s">
        <v>481</v>
      </c>
      <c r="M61" s="18" t="s">
        <v>481</v>
      </c>
      <c r="N61" s="20" t="s">
        <v>481</v>
      </c>
      <c r="O61" s="18" t="s">
        <v>481</v>
      </c>
      <c r="P61" s="20" t="s">
        <v>481</v>
      </c>
      <c r="Q61" s="18" t="s">
        <v>481</v>
      </c>
      <c r="R61" s="20" t="s">
        <v>481</v>
      </c>
      <c r="S61" s="18" t="n">
        <v>372.38783383</v>
      </c>
      <c r="T61" s="20" t="n">
        <v>9.016068560000001</v>
      </c>
    </row>
    <row r="62" spans="1:20">
      <c r="A62" s="15" t="s">
        <v>537</v>
      </c>
      <c r="B62" s="17" t="n">
        <v>4476</v>
      </c>
      <c r="C62" s="18">
        <f>(3.0/B62*100)</f>
        <v/>
      </c>
      <c r="D62" s="19" t="n">
        <v>4473</v>
      </c>
      <c r="E62" s="18" t="n">
        <v>500.49221265</v>
      </c>
      <c r="F62" s="20" t="n">
        <v>2.74441497</v>
      </c>
      <c r="G62" s="18" t="n">
        <v>511.6823545</v>
      </c>
      <c r="H62" s="20" t="n">
        <v>2.59522274</v>
      </c>
      <c r="I62" s="18" t="n">
        <v>512.5289678</v>
      </c>
      <c r="J62" s="20" t="n">
        <v>1.92031711</v>
      </c>
      <c r="K62" s="18" t="s">
        <v>481</v>
      </c>
      <c r="L62" s="20" t="s">
        <v>481</v>
      </c>
      <c r="M62" s="18" t="s">
        <v>481</v>
      </c>
      <c r="N62" s="20" t="s">
        <v>481</v>
      </c>
      <c r="O62" s="18" t="s">
        <v>481</v>
      </c>
      <c r="P62" s="20" t="s">
        <v>481</v>
      </c>
      <c r="Q62" s="18" t="s">
        <v>481</v>
      </c>
      <c r="R62" s="20" t="s">
        <v>481</v>
      </c>
      <c r="S62" s="18" t="n">
        <v>424.23114801</v>
      </c>
      <c r="T62" s="20" t="n">
        <v>18.67831861</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351.74154869</v>
      </c>
      <c r="P63" s="20" t="n">
        <v>1.40819617</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446.66614265</v>
      </c>
      <c r="P64" s="20" t="n">
        <v>1.7787943</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416.22926213</v>
      </c>
      <c r="P65" s="20" t="n">
        <v>2.51747002</v>
      </c>
      <c r="Q65" s="18" t="s">
        <v>481</v>
      </c>
      <c r="R65" s="20" t="s">
        <v>481</v>
      </c>
      <c r="S65" s="18" t="s">
        <v>481</v>
      </c>
      <c r="T65" s="20" t="s">
        <v>481</v>
      </c>
    </row>
    <row r="66" spans="1:20">
      <c r="A66" s="15" t="s">
        <v>541</v>
      </c>
      <c r="B66" s="17" t="n">
        <v>5665</v>
      </c>
      <c r="C66" s="18">
        <f>(91.0/B66*100)</f>
        <v/>
      </c>
      <c r="D66" s="19" t="n">
        <v>5574</v>
      </c>
      <c r="E66" s="18" t="n">
        <v>403.94634497</v>
      </c>
      <c r="F66" s="20" t="n">
        <v>2.74604603</v>
      </c>
      <c r="G66" s="18" t="n">
        <v>431.19642158</v>
      </c>
      <c r="H66" s="20" t="n">
        <v>2.6073498</v>
      </c>
      <c r="I66" s="18" t="n">
        <v>462.94668</v>
      </c>
      <c r="J66" s="20" t="n">
        <v>2.17966304</v>
      </c>
      <c r="K66" s="18" t="s">
        <v>481</v>
      </c>
      <c r="L66" s="20" t="s">
        <v>481</v>
      </c>
      <c r="M66" s="18" t="s">
        <v>481</v>
      </c>
      <c r="N66" s="20" t="s">
        <v>481</v>
      </c>
      <c r="O66" s="18" t="s">
        <v>481</v>
      </c>
      <c r="P66" s="20" t="s">
        <v>481</v>
      </c>
      <c r="Q66" s="18" t="s">
        <v>481</v>
      </c>
      <c r="R66" s="20" t="s">
        <v>481</v>
      </c>
      <c r="S66" s="18" t="n">
        <v>352.78849535</v>
      </c>
      <c r="T66" s="20" t="n">
        <v>4.11447366</v>
      </c>
    </row>
    <row r="67" spans="1:20">
      <c r="A67" s="15" t="s">
        <v>542</v>
      </c>
      <c r="B67" s="17" t="n">
        <v>6971</v>
      </c>
      <c r="C67" s="18">
        <f>(873.0/B67*100)</f>
        <v/>
      </c>
      <c r="D67" s="19" t="n">
        <v>6098</v>
      </c>
      <c r="E67" s="18" t="n">
        <v>360.98094421</v>
      </c>
      <c r="F67" s="20" t="n">
        <v>4.59925647</v>
      </c>
      <c r="G67" s="18" t="n">
        <v>408.40392365</v>
      </c>
      <c r="H67" s="20" t="n">
        <v>3.65506427</v>
      </c>
      <c r="I67" s="18" t="n">
        <v>432.11683037</v>
      </c>
      <c r="J67" s="20" t="n">
        <v>3.32240636</v>
      </c>
      <c r="K67" s="18" t="s">
        <v>481</v>
      </c>
      <c r="L67" s="20" t="s">
        <v>481</v>
      </c>
      <c r="M67" s="18" t="s">
        <v>481</v>
      </c>
      <c r="N67" s="20" t="s">
        <v>481</v>
      </c>
      <c r="O67" s="18" t="s">
        <v>481</v>
      </c>
      <c r="P67" s="20" t="s">
        <v>481</v>
      </c>
      <c r="Q67" s="18" t="s">
        <v>481</v>
      </c>
      <c r="R67" s="20" t="s">
        <v>481</v>
      </c>
      <c r="S67" s="18" t="n">
        <v>338.81350633</v>
      </c>
      <c r="T67" s="20" t="n">
        <v>7.97771087</v>
      </c>
    </row>
    <row r="68" spans="1:20">
      <c r="A68" s="15" t="s">
        <v>543</v>
      </c>
      <c r="B68" s="17" t="n">
        <v>12083</v>
      </c>
      <c r="C68" s="18">
        <f>(31.0/B68*100)</f>
        <v/>
      </c>
      <c r="D68" s="19" t="n">
        <v>12052</v>
      </c>
      <c r="E68" s="18" t="n">
        <v>388.7829584</v>
      </c>
      <c r="F68" s="20" t="n">
        <v>1.80802797</v>
      </c>
      <c r="G68" s="18" t="n">
        <v>418.10379011</v>
      </c>
      <c r="H68" s="20" t="n">
        <v>2.49846332</v>
      </c>
      <c r="I68" s="18" t="n">
        <v>452.18453688</v>
      </c>
      <c r="J68" s="20" t="n">
        <v>2.29080204</v>
      </c>
      <c r="K68" s="18" t="s">
        <v>481</v>
      </c>
      <c r="L68" s="20" t="s">
        <v>481</v>
      </c>
      <c r="M68" s="18" t="s">
        <v>481</v>
      </c>
      <c r="N68" s="20" t="s">
        <v>481</v>
      </c>
      <c r="O68" s="18" t="s">
        <v>481</v>
      </c>
      <c r="P68" s="20" t="s">
        <v>481</v>
      </c>
      <c r="Q68" s="18" t="s">
        <v>481</v>
      </c>
      <c r="R68" s="20" t="s">
        <v>481</v>
      </c>
      <c r="S68" s="18" t="n">
        <v>316.59883423</v>
      </c>
      <c r="T68" s="20" t="n">
        <v>2.69478866</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433.61659804</v>
      </c>
      <c r="P69" s="20" t="n">
        <v>4.0674456</v>
      </c>
      <c r="Q69" s="18" t="s">
        <v>481</v>
      </c>
      <c r="R69" s="20" t="s">
        <v>481</v>
      </c>
      <c r="S69" s="18" t="s">
        <v>481</v>
      </c>
      <c r="T69" s="20" t="s">
        <v>481</v>
      </c>
    </row>
    <row r="70" spans="1:20">
      <c r="A70" s="15" t="s">
        <v>545</v>
      </c>
      <c r="B70" s="17" t="n">
        <v>6036</v>
      </c>
      <c r="C70" s="18">
        <f>(223.0/B70*100)</f>
        <v/>
      </c>
      <c r="D70" s="19" t="n">
        <v>5813</v>
      </c>
      <c r="E70" s="18" t="n">
        <v>496.96799138</v>
      </c>
      <c r="F70" s="20" t="n">
        <v>3.64497853</v>
      </c>
      <c r="G70" s="18" t="n">
        <v>492.18026443</v>
      </c>
      <c r="H70" s="20" t="n">
        <v>4.18680485</v>
      </c>
      <c r="I70" s="18" t="n">
        <v>505.94050207</v>
      </c>
      <c r="J70" s="20" t="n">
        <v>3.34767619</v>
      </c>
      <c r="K70" s="18" t="s">
        <v>481</v>
      </c>
      <c r="L70" s="20" t="s">
        <v>481</v>
      </c>
      <c r="M70" s="18" t="s">
        <v>481</v>
      </c>
      <c r="N70" s="20" t="s">
        <v>481</v>
      </c>
      <c r="O70" s="18" t="s">
        <v>481</v>
      </c>
      <c r="P70" s="20" t="s">
        <v>481</v>
      </c>
      <c r="Q70" s="18" t="s">
        <v>481</v>
      </c>
      <c r="R70" s="20" t="s">
        <v>481</v>
      </c>
      <c r="S70" s="18" t="n">
        <v>429.07963481</v>
      </c>
      <c r="T70" s="20" t="n">
        <v>8.718562009999999</v>
      </c>
    </row>
    <row r="71" spans="1:20">
      <c r="A71" s="15" t="s">
        <v>546</v>
      </c>
      <c r="B71" s="17" t="n">
        <v>6115</v>
      </c>
      <c r="C71" s="18">
        <f>(35.0/B71*100)</f>
        <v/>
      </c>
      <c r="D71" s="19" t="n">
        <v>6080</v>
      </c>
      <c r="E71" s="18" t="n">
        <v>518.19115116</v>
      </c>
      <c r="F71" s="20" t="n">
        <v>4.36128832</v>
      </c>
      <c r="G71" s="18" t="n">
        <v>535.30498718</v>
      </c>
      <c r="H71" s="20" t="n">
        <v>2.54703786</v>
      </c>
      <c r="I71" s="18" t="n">
        <v>544.10870217</v>
      </c>
      <c r="J71" s="20" t="n">
        <v>2.00674027</v>
      </c>
      <c r="K71" s="18" t="s">
        <v>481</v>
      </c>
      <c r="L71" s="20" t="s">
        <v>481</v>
      </c>
      <c r="M71" s="18" t="s">
        <v>481</v>
      </c>
      <c r="N71" s="20" t="s">
        <v>481</v>
      </c>
      <c r="O71" s="18" t="s">
        <v>481</v>
      </c>
      <c r="P71" s="20" t="s">
        <v>481</v>
      </c>
      <c r="Q71" s="18" t="s">
        <v>481</v>
      </c>
      <c r="R71" s="20" t="s">
        <v>481</v>
      </c>
      <c r="S71" s="18" t="n">
        <v>462.74245686</v>
      </c>
      <c r="T71" s="20" t="n">
        <v>12.92642589</v>
      </c>
    </row>
    <row r="72" spans="1:20">
      <c r="A72" s="15" t="s">
        <v>547</v>
      </c>
      <c r="B72" s="17" t="n">
        <v>7708</v>
      </c>
      <c r="C72" s="18">
        <f>(5.0/B72*100)</f>
        <v/>
      </c>
      <c r="D72" s="19" t="n">
        <v>7703</v>
      </c>
      <c r="E72" s="18" t="n">
        <v>475.6120425</v>
      </c>
      <c r="F72" s="20" t="n">
        <v>4.46478543</v>
      </c>
      <c r="G72" s="18" t="n">
        <v>502.00044382</v>
      </c>
      <c r="H72" s="20" t="n">
        <v>4.11439052</v>
      </c>
      <c r="I72" s="18" t="n">
        <v>501.94561925</v>
      </c>
      <c r="J72" s="20" t="n">
        <v>2.34482888</v>
      </c>
      <c r="K72" s="18" t="s">
        <v>481</v>
      </c>
      <c r="L72" s="20" t="s">
        <v>481</v>
      </c>
      <c r="M72" s="18" t="s">
        <v>481</v>
      </c>
      <c r="N72" s="20" t="s">
        <v>481</v>
      </c>
      <c r="O72" s="18" t="s">
        <v>481</v>
      </c>
      <c r="P72" s="20" t="s">
        <v>481</v>
      </c>
      <c r="Q72" s="18" t="s">
        <v>481</v>
      </c>
      <c r="R72" s="20" t="s">
        <v>481</v>
      </c>
      <c r="S72" s="18" t="n">
        <v>424.54467356</v>
      </c>
      <c r="T72" s="20" t="n">
        <v>23.1308987</v>
      </c>
    </row>
    <row r="73" spans="1:20">
      <c r="A73" s="15" t="s">
        <v>548</v>
      </c>
      <c r="B73" s="17" t="n">
        <v>8249</v>
      </c>
      <c r="C73" s="18">
        <f>(195.0/B73*100)</f>
        <v/>
      </c>
      <c r="D73" s="19" t="n">
        <v>8054</v>
      </c>
      <c r="E73" s="18" t="n">
        <v>397.64178365</v>
      </c>
      <c r="F73" s="20" t="n">
        <v>4.24288718</v>
      </c>
      <c r="G73" s="18" t="n">
        <v>407.43290648</v>
      </c>
      <c r="H73" s="20" t="n">
        <v>3.61787935</v>
      </c>
      <c r="I73" s="18" t="n">
        <v>430.60284774</v>
      </c>
      <c r="J73" s="20" t="n">
        <v>3.71014327</v>
      </c>
      <c r="K73" s="18" t="s">
        <v>481</v>
      </c>
      <c r="L73" s="20" t="s">
        <v>481</v>
      </c>
      <c r="M73" s="18" t="s">
        <v>481</v>
      </c>
      <c r="N73" s="20" t="s">
        <v>481</v>
      </c>
      <c r="O73" s="18" t="s">
        <v>481</v>
      </c>
      <c r="P73" s="20" t="s">
        <v>481</v>
      </c>
      <c r="Q73" s="18" t="s">
        <v>481</v>
      </c>
      <c r="R73" s="20" t="s">
        <v>481</v>
      </c>
      <c r="S73" s="18" t="n">
        <v>358.17793731</v>
      </c>
      <c r="T73" s="20" t="n">
        <v>8.856986490000001</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427.27325298</v>
      </c>
      <c r="P74" s="20" t="n">
        <v>1.48755563</v>
      </c>
      <c r="Q74" s="18" t="s">
        <v>481</v>
      </c>
      <c r="R74" s="20" t="s">
        <v>481</v>
      </c>
      <c r="S74" s="18" t="s">
        <v>481</v>
      </c>
      <c r="T74" s="20" t="s">
        <v>481</v>
      </c>
    </row>
    <row r="75" spans="1:20">
      <c r="A75" s="15" t="s">
        <v>550</v>
      </c>
      <c r="B75" s="17" t="n">
        <v>5375</v>
      </c>
      <c r="C75" s="18">
        <f>(305.0/B75*100)</f>
        <v/>
      </c>
      <c r="D75" s="19" t="n">
        <v>5070</v>
      </c>
      <c r="E75" s="18" t="n">
        <v>345.13165982</v>
      </c>
      <c r="F75" s="20" t="n">
        <v>3.81851156</v>
      </c>
      <c r="G75" s="18" t="n">
        <v>364.76741432</v>
      </c>
      <c r="H75" s="20" t="n">
        <v>3.66896233</v>
      </c>
      <c r="I75" s="18" t="n">
        <v>388.80747109</v>
      </c>
      <c r="J75" s="20" t="n">
        <v>3.78969854</v>
      </c>
      <c r="K75" s="18" t="s">
        <v>481</v>
      </c>
      <c r="L75" s="20" t="s">
        <v>481</v>
      </c>
      <c r="M75" s="18" t="s">
        <v>481</v>
      </c>
      <c r="N75" s="20" t="s">
        <v>481</v>
      </c>
      <c r="O75" s="18" t="s">
        <v>481</v>
      </c>
      <c r="P75" s="20" t="s">
        <v>481</v>
      </c>
      <c r="Q75" s="18" t="s">
        <v>481</v>
      </c>
      <c r="R75" s="20" t="s">
        <v>481</v>
      </c>
      <c r="S75" s="18" t="n">
        <v>319.70192248</v>
      </c>
      <c r="T75" s="20" t="n">
        <v>5.39433358</v>
      </c>
    </row>
    <row r="76" spans="1:20">
      <c r="A76" s="15" t="s">
        <v>551</v>
      </c>
      <c r="B76" s="17" t="n">
        <v>14167</v>
      </c>
      <c r="C76" s="18">
        <f>(235.0/B76*100)</f>
        <v/>
      </c>
      <c r="D76" s="19" t="n">
        <v>13932</v>
      </c>
      <c r="E76" s="18" t="n">
        <v>416.60975872</v>
      </c>
      <c r="F76" s="20" t="n">
        <v>3.6253141</v>
      </c>
      <c r="G76" s="18" t="n">
        <v>436.75022382</v>
      </c>
      <c r="H76" s="20" t="n">
        <v>3.54438058</v>
      </c>
      <c r="I76" s="18" t="n">
        <v>467.65646631</v>
      </c>
      <c r="J76" s="20" t="n">
        <v>3.34607692</v>
      </c>
      <c r="K76" s="18" t="s">
        <v>481</v>
      </c>
      <c r="L76" s="20" t="s">
        <v>481</v>
      </c>
      <c r="M76" s="18" t="s">
        <v>481</v>
      </c>
      <c r="N76" s="20" t="s">
        <v>481</v>
      </c>
      <c r="O76" s="18" t="s">
        <v>481</v>
      </c>
      <c r="P76" s="20" t="s">
        <v>481</v>
      </c>
      <c r="Q76" s="18" t="s">
        <v>481</v>
      </c>
      <c r="R76" s="20" t="s">
        <v>481</v>
      </c>
      <c r="S76" s="18" t="n">
        <v>346.54677977</v>
      </c>
      <c r="T76" s="20" t="n">
        <v>5.12231129</v>
      </c>
    </row>
    <row r="77" spans="1:20">
      <c r="A77" s="15" t="s">
        <v>552</v>
      </c>
      <c r="B77" s="17" t="n">
        <v>6062</v>
      </c>
      <c r="C77" s="18">
        <f>(341.0/B77*100)</f>
        <v/>
      </c>
      <c r="D77" s="19" t="n">
        <v>5721</v>
      </c>
      <c r="E77" s="18" t="n">
        <v>410.45977302</v>
      </c>
      <c r="F77" s="20" t="n">
        <v>4.47719527</v>
      </c>
      <c r="G77" s="18" t="n">
        <v>444.87037219</v>
      </c>
      <c r="H77" s="20" t="n">
        <v>3.62519978</v>
      </c>
      <c r="I77" s="18" t="n">
        <v>469.48376434</v>
      </c>
      <c r="J77" s="20" t="n">
        <v>3.10828192</v>
      </c>
      <c r="K77" s="18" t="s">
        <v>481</v>
      </c>
      <c r="L77" s="20" t="s">
        <v>481</v>
      </c>
      <c r="M77" s="18" t="s">
        <v>481</v>
      </c>
      <c r="N77" s="20" t="s">
        <v>481</v>
      </c>
      <c r="O77" s="18" t="s">
        <v>481</v>
      </c>
      <c r="P77" s="20" t="s">
        <v>481</v>
      </c>
      <c r="Q77" s="18" t="s">
        <v>481</v>
      </c>
      <c r="R77" s="20" t="s">
        <v>481</v>
      </c>
      <c r="S77" s="18" t="n">
        <v>352.91350868</v>
      </c>
      <c r="T77" s="20" t="n">
        <v>4.27925191</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486.77376404</v>
      </c>
      <c r="P78" s="20" t="n">
        <v>3.73078934</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475.33231053</v>
      </c>
      <c r="P79" s="20" t="n">
        <v>7.19302375</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427.14102033</v>
      </c>
      <c r="P80" s="20" t="n">
        <v>3.42468904</v>
      </c>
      <c r="Q80" s="18" t="s">
        <v>481</v>
      </c>
      <c r="R80" s="20" t="s">
        <v>481</v>
      </c>
      <c r="S80" s="18" t="s">
        <v>481</v>
      </c>
      <c r="T80" s="20" t="s">
        <v>481</v>
      </c>
    </row>
    <row r="81" spans="1:20">
      <c r="A81" s="23" t="s">
        <v>556</v>
      </c>
      <c r="B81" s="17" t="n">
        <v>8861</v>
      </c>
      <c r="C81" s="18">
        <f>(92.0/B81*100)</f>
        <v/>
      </c>
      <c r="D81" s="19" t="n">
        <v>8769</v>
      </c>
      <c r="E81" s="18" t="n">
        <v>423.19528482</v>
      </c>
      <c r="F81" s="20" t="n">
        <v>4.07483084</v>
      </c>
      <c r="G81" s="18" t="n">
        <v>426.88588192</v>
      </c>
      <c r="H81" s="20" t="n">
        <v>3.4841553</v>
      </c>
      <c r="I81" s="18" t="n">
        <v>453.4116182</v>
      </c>
      <c r="J81" s="20" t="n">
        <v>4.45770937</v>
      </c>
      <c r="K81" s="18" t="s">
        <v>481</v>
      </c>
      <c r="L81" s="20" t="s">
        <v>481</v>
      </c>
      <c r="M81" s="18" t="s">
        <v>481</v>
      </c>
      <c r="N81" s="20" t="s">
        <v>481</v>
      </c>
      <c r="O81" s="18" t="s">
        <v>481</v>
      </c>
      <c r="P81" s="20" t="s">
        <v>481</v>
      </c>
      <c r="Q81" s="18" t="s">
        <v>481</v>
      </c>
      <c r="R81" s="20" t="s">
        <v>481</v>
      </c>
      <c r="S81" s="18" t="n">
        <v>366.99701807</v>
      </c>
      <c r="T81" s="20" t="n">
        <v>10.9363551</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838</v>
      </c>
    </row>
    <row customHeight="1" ht="30" r="4" spans="1:20">
      <c r="A4" s="6" t="n"/>
      <c r="B4" s="7" t="s">
        <v>462</v>
      </c>
      <c r="C4" s="7" t="s">
        <v>463</v>
      </c>
      <c r="D4" s="8" t="s">
        <v>462</v>
      </c>
      <c r="E4" s="9" t="s">
        <v>831</v>
      </c>
      <c r="F4" s="10" t="n"/>
      <c r="G4" s="9" t="s">
        <v>832</v>
      </c>
      <c r="H4" s="10" t="n"/>
      <c r="I4" s="9" t="s">
        <v>833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484.07522457</v>
      </c>
      <c r="F7" s="20" t="n">
        <v>4.47688058</v>
      </c>
      <c r="G7" s="18" t="n">
        <v>468.11743993</v>
      </c>
      <c r="H7" s="20" t="n">
        <v>3.69228255</v>
      </c>
      <c r="I7" s="18" t="n">
        <v>526.68548334</v>
      </c>
      <c r="J7" s="20" t="n">
        <v>1.99415258</v>
      </c>
      <c r="K7" s="18" t="s">
        <v>481</v>
      </c>
      <c r="L7" s="20" t="s">
        <v>481</v>
      </c>
      <c r="M7" s="18" t="s">
        <v>481</v>
      </c>
      <c r="N7" s="20" t="s">
        <v>481</v>
      </c>
      <c r="O7" s="18" t="s">
        <v>481</v>
      </c>
      <c r="P7" s="20" t="s">
        <v>481</v>
      </c>
      <c r="Q7" s="18" t="s">
        <v>481</v>
      </c>
      <c r="R7" s="20" t="s">
        <v>481</v>
      </c>
      <c r="S7" s="18" t="n">
        <v>447.09005897</v>
      </c>
      <c r="T7" s="20" t="n">
        <v>5.57892393</v>
      </c>
    </row>
    <row r="8" spans="1:20">
      <c r="A8" s="15" t="s">
        <v>483</v>
      </c>
      <c r="B8" s="17" t="n">
        <v>7007</v>
      </c>
      <c r="C8" s="18">
        <f>(145.0/B8*100)</f>
        <v/>
      </c>
      <c r="D8" s="19" t="n">
        <v>6862</v>
      </c>
      <c r="E8" s="18" t="n">
        <v>478.11258233</v>
      </c>
      <c r="F8" s="20" t="n">
        <v>6.66102724</v>
      </c>
      <c r="G8" s="18" t="n">
        <v>463.50668647</v>
      </c>
      <c r="H8" s="20" t="n">
        <v>4.17747553</v>
      </c>
      <c r="I8" s="18" t="n">
        <v>508.85920684</v>
      </c>
      <c r="J8" s="20" t="n">
        <v>2.60068433</v>
      </c>
      <c r="K8" s="18" t="s">
        <v>481</v>
      </c>
      <c r="L8" s="20" t="s">
        <v>481</v>
      </c>
      <c r="M8" s="18" t="s">
        <v>481</v>
      </c>
      <c r="N8" s="20" t="s">
        <v>481</v>
      </c>
      <c r="O8" s="18" t="n">
        <v>361.38025951</v>
      </c>
      <c r="P8" s="20" t="n">
        <v>22.72565673</v>
      </c>
      <c r="Q8" s="18" t="s">
        <v>481</v>
      </c>
      <c r="R8" s="20" t="s">
        <v>481</v>
      </c>
      <c r="S8" s="18" t="n">
        <v>395.18540143</v>
      </c>
      <c r="T8" s="20" t="n">
        <v>6.74653624</v>
      </c>
    </row>
    <row r="9" spans="1:20">
      <c r="A9" s="15" t="s">
        <v>484</v>
      </c>
      <c r="B9" s="17" t="n">
        <v>9651</v>
      </c>
      <c r="C9" s="18">
        <f>(270.0/B9*100)</f>
        <v/>
      </c>
      <c r="D9" s="19" t="n">
        <v>9381</v>
      </c>
      <c r="E9" s="18" t="n">
        <v>478.96280007</v>
      </c>
      <c r="F9" s="20" t="n">
        <v>5.50064166</v>
      </c>
      <c r="G9" s="18" t="n">
        <v>491.06267652</v>
      </c>
      <c r="H9" s="20" t="n">
        <v>3.34520151</v>
      </c>
      <c r="I9" s="18" t="n">
        <v>527.07887041</v>
      </c>
      <c r="J9" s="20" t="n">
        <v>2.22740502</v>
      </c>
      <c r="K9" s="18" t="s">
        <v>481</v>
      </c>
      <c r="L9" s="20" t="s">
        <v>481</v>
      </c>
      <c r="M9" s="18" t="s">
        <v>481</v>
      </c>
      <c r="N9" s="20" t="s">
        <v>481</v>
      </c>
      <c r="O9" s="18" t="n">
        <v>347.7815185</v>
      </c>
      <c r="P9" s="20" t="n">
        <v>11.20716786</v>
      </c>
      <c r="Q9" s="18" t="s">
        <v>481</v>
      </c>
      <c r="R9" s="20" t="s">
        <v>481</v>
      </c>
      <c r="S9" s="18" t="n">
        <v>409.34359133</v>
      </c>
      <c r="T9" s="20" t="n">
        <v>4.59807217</v>
      </c>
    </row>
    <row r="10" spans="1:20">
      <c r="A10" s="15" t="s">
        <v>485</v>
      </c>
      <c r="B10" s="17" t="n">
        <v>20058</v>
      </c>
      <c r="C10" s="18">
        <f>(559.0/B10*100)</f>
        <v/>
      </c>
      <c r="D10" s="19" t="n">
        <v>19499</v>
      </c>
      <c r="E10" s="18" t="n">
        <v>508.30679678</v>
      </c>
      <c r="F10" s="20" t="n">
        <v>3.45127067</v>
      </c>
      <c r="G10" s="18" t="n">
        <v>499.04825682</v>
      </c>
      <c r="H10" s="20" t="n">
        <v>3.7141427</v>
      </c>
      <c r="I10" s="18" t="n">
        <v>545.86919283</v>
      </c>
      <c r="J10" s="20" t="n">
        <v>2.05424615</v>
      </c>
      <c r="K10" s="18" t="s">
        <v>481</v>
      </c>
      <c r="L10" s="20" t="s">
        <v>481</v>
      </c>
      <c r="M10" s="18" t="s">
        <v>481</v>
      </c>
      <c r="N10" s="20" t="s">
        <v>481</v>
      </c>
      <c r="O10" s="18" t="s">
        <v>481</v>
      </c>
      <c r="P10" s="20" t="s">
        <v>481</v>
      </c>
      <c r="Q10" s="18" t="s">
        <v>481</v>
      </c>
      <c r="R10" s="20" t="s">
        <v>481</v>
      </c>
      <c r="S10" s="18" t="n">
        <v>436.62659678</v>
      </c>
      <c r="T10" s="20" t="n">
        <v>7.44010014</v>
      </c>
    </row>
    <row r="11" spans="1:20">
      <c r="A11" s="15" t="s">
        <v>486</v>
      </c>
      <c r="B11" s="17" t="n">
        <v>7053</v>
      </c>
      <c r="C11" s="18">
        <f>(172.0/B11*100)</f>
        <v/>
      </c>
      <c r="D11" s="19" t="n">
        <v>6881</v>
      </c>
      <c r="E11" s="18" t="n">
        <v>403.89313878</v>
      </c>
      <c r="F11" s="20" t="n">
        <v>6.15101759</v>
      </c>
      <c r="G11" s="18" t="n">
        <v>443.3466903</v>
      </c>
      <c r="H11" s="20" t="n">
        <v>3.29540801</v>
      </c>
      <c r="I11" s="18" t="n">
        <v>484.1882183</v>
      </c>
      <c r="J11" s="20" t="n">
        <v>2.62745254</v>
      </c>
      <c r="K11" s="18" t="s">
        <v>481</v>
      </c>
      <c r="L11" s="20" t="s">
        <v>481</v>
      </c>
      <c r="M11" s="18" t="s">
        <v>481</v>
      </c>
      <c r="N11" s="20" t="s">
        <v>481</v>
      </c>
      <c r="O11" s="18" t="s">
        <v>481</v>
      </c>
      <c r="P11" s="20" t="s">
        <v>481</v>
      </c>
      <c r="Q11" s="18" t="s">
        <v>481</v>
      </c>
      <c r="R11" s="20" t="s">
        <v>481</v>
      </c>
      <c r="S11" s="18" t="n">
        <v>405.23504856</v>
      </c>
      <c r="T11" s="20" t="n">
        <v>6.91461505</v>
      </c>
    </row>
    <row r="12" spans="1:20">
      <c r="A12" s="15" t="s">
        <v>487</v>
      </c>
      <c r="B12" s="17" t="n">
        <v>6894</v>
      </c>
      <c r="C12" s="18">
        <f>(59.0/B12*100)</f>
        <v/>
      </c>
      <c r="D12" s="19" t="n">
        <v>6835</v>
      </c>
      <c r="E12" s="18" t="n">
        <v>455.70762514</v>
      </c>
      <c r="F12" s="20" t="n">
        <v>6.44604999</v>
      </c>
      <c r="G12" s="18" t="n">
        <v>474.39105733</v>
      </c>
      <c r="H12" s="20" t="n">
        <v>3.47340169</v>
      </c>
      <c r="I12" s="18" t="n">
        <v>515.13351196</v>
      </c>
      <c r="J12" s="20" t="n">
        <v>2.37041329</v>
      </c>
      <c r="K12" s="18" t="s">
        <v>481</v>
      </c>
      <c r="L12" s="20" t="s">
        <v>481</v>
      </c>
      <c r="M12" s="18" t="s">
        <v>481</v>
      </c>
      <c r="N12" s="20" t="s">
        <v>481</v>
      </c>
      <c r="O12" s="18" t="n">
        <v>332.31014509</v>
      </c>
      <c r="P12" s="20" t="n">
        <v>18.34291261</v>
      </c>
      <c r="Q12" s="18" t="s">
        <v>481</v>
      </c>
      <c r="R12" s="20" t="s">
        <v>481</v>
      </c>
      <c r="S12" s="18" t="n">
        <v>391.09048725</v>
      </c>
      <c r="T12" s="20" t="n">
        <v>8.04705759</v>
      </c>
    </row>
    <row r="13" spans="1:20">
      <c r="A13" s="15" t="s">
        <v>488</v>
      </c>
      <c r="B13" s="17" t="n">
        <v>7161</v>
      </c>
      <c r="C13" s="18">
        <f>(216.0/B13*100)</f>
        <v/>
      </c>
      <c r="D13" s="19" t="n">
        <v>6945</v>
      </c>
      <c r="E13" s="18" t="n">
        <v>502.16508724</v>
      </c>
      <c r="F13" s="20" t="n">
        <v>5.60009115</v>
      </c>
      <c r="G13" s="18" t="n">
        <v>483.98296474</v>
      </c>
      <c r="H13" s="20" t="n">
        <v>2.8091369</v>
      </c>
      <c r="I13" s="18" t="n">
        <v>523.0395597</v>
      </c>
      <c r="J13" s="20" t="n">
        <v>2.47817706</v>
      </c>
      <c r="K13" s="18" t="s">
        <v>481</v>
      </c>
      <c r="L13" s="20" t="s">
        <v>481</v>
      </c>
      <c r="M13" s="18" t="s">
        <v>481</v>
      </c>
      <c r="N13" s="20" t="s">
        <v>481</v>
      </c>
      <c r="O13" s="18" t="n">
        <v>407.4699787</v>
      </c>
      <c r="P13" s="20" t="n">
        <v>6.79601306</v>
      </c>
      <c r="Q13" s="18" t="s">
        <v>481</v>
      </c>
      <c r="R13" s="20" t="s">
        <v>481</v>
      </c>
      <c r="S13" s="18" t="n">
        <v>395.41705899</v>
      </c>
      <c r="T13" s="20" t="n">
        <v>7.0170626</v>
      </c>
    </row>
    <row r="14" spans="1:20">
      <c r="A14" s="15" t="s">
        <v>489</v>
      </c>
      <c r="B14" s="17" t="n">
        <v>5587</v>
      </c>
      <c r="C14" s="18">
        <f>(83.0/B14*100)</f>
        <v/>
      </c>
      <c r="D14" s="19" t="n">
        <v>5504</v>
      </c>
      <c r="E14" s="18" t="n">
        <v>504.69807851</v>
      </c>
      <c r="F14" s="20" t="n">
        <v>4.4027066</v>
      </c>
      <c r="G14" s="18" t="n">
        <v>507.47131914</v>
      </c>
      <c r="H14" s="20" t="n">
        <v>2.6134119</v>
      </c>
      <c r="I14" s="18" t="n">
        <v>542.53189728</v>
      </c>
      <c r="J14" s="20" t="n">
        <v>2.82620964</v>
      </c>
      <c r="K14" s="18" t="s">
        <v>481</v>
      </c>
      <c r="L14" s="20" t="s">
        <v>481</v>
      </c>
      <c r="M14" s="18" t="s">
        <v>481</v>
      </c>
      <c r="N14" s="20" t="s">
        <v>481</v>
      </c>
      <c r="O14" s="18" t="s">
        <v>481</v>
      </c>
      <c r="P14" s="20" t="s">
        <v>481</v>
      </c>
      <c r="Q14" s="18" t="s">
        <v>481</v>
      </c>
      <c r="R14" s="20" t="s">
        <v>481</v>
      </c>
      <c r="S14" s="18" t="n">
        <v>460.29427804</v>
      </c>
      <c r="T14" s="20" t="n">
        <v>10.64417194</v>
      </c>
    </row>
    <row r="15" spans="1:20">
      <c r="A15" s="15" t="s">
        <v>490</v>
      </c>
      <c r="B15" s="17" t="n">
        <v>5882</v>
      </c>
      <c r="C15" s="18">
        <f>(116.0/B15*100)</f>
        <v/>
      </c>
      <c r="D15" s="19" t="n">
        <v>5766</v>
      </c>
      <c r="E15" s="18" t="n">
        <v>519.34109384</v>
      </c>
      <c r="F15" s="20" t="n">
        <v>5.55377636</v>
      </c>
      <c r="G15" s="18" t="n">
        <v>500.87962151</v>
      </c>
      <c r="H15" s="20" t="n">
        <v>3.57129575</v>
      </c>
      <c r="I15" s="18" t="n">
        <v>547.26111814</v>
      </c>
      <c r="J15" s="20" t="n">
        <v>2.30327078</v>
      </c>
      <c r="K15" s="18" t="s">
        <v>481</v>
      </c>
      <c r="L15" s="20" t="s">
        <v>481</v>
      </c>
      <c r="M15" s="18" t="s">
        <v>481</v>
      </c>
      <c r="N15" s="20" t="s">
        <v>481</v>
      </c>
      <c r="O15" s="18" t="n">
        <v>367.66871077</v>
      </c>
      <c r="P15" s="20" t="n">
        <v>14.82638214</v>
      </c>
      <c r="Q15" s="18" t="s">
        <v>481</v>
      </c>
      <c r="R15" s="20" t="s">
        <v>481</v>
      </c>
      <c r="S15" s="18" t="n">
        <v>430.35702745</v>
      </c>
      <c r="T15" s="20" t="n">
        <v>7.79282322</v>
      </c>
    </row>
    <row r="16" spans="1:20">
      <c r="A16" s="15" t="s">
        <v>491</v>
      </c>
      <c r="B16" s="17" t="n">
        <v>6108</v>
      </c>
      <c r="C16" s="18">
        <f>(154.0/B16*100)</f>
        <v/>
      </c>
      <c r="D16" s="19" t="n">
        <v>5954</v>
      </c>
      <c r="E16" s="18" t="n">
        <v>479.12114052</v>
      </c>
      <c r="F16" s="20" t="n">
        <v>5.87423563</v>
      </c>
      <c r="G16" s="18" t="n">
        <v>489.83686092</v>
      </c>
      <c r="H16" s="20" t="n">
        <v>4.13138016</v>
      </c>
      <c r="I16" s="18" t="n">
        <v>529.5202437200001</v>
      </c>
      <c r="J16" s="20" t="n">
        <v>2.3217194</v>
      </c>
      <c r="K16" s="18" t="s">
        <v>481</v>
      </c>
      <c r="L16" s="20" t="s">
        <v>481</v>
      </c>
      <c r="M16" s="18" t="s">
        <v>481</v>
      </c>
      <c r="N16" s="20" t="s">
        <v>481</v>
      </c>
      <c r="O16" s="18" t="s">
        <v>481</v>
      </c>
      <c r="P16" s="20" t="s">
        <v>481</v>
      </c>
      <c r="Q16" s="18" t="s">
        <v>481</v>
      </c>
      <c r="R16" s="20" t="s">
        <v>481</v>
      </c>
      <c r="S16" s="18" t="n">
        <v>370.09609313</v>
      </c>
      <c r="T16" s="20" t="n">
        <v>7.74639952</v>
      </c>
    </row>
    <row r="17" spans="1:20">
      <c r="A17" s="15" t="s">
        <v>492</v>
      </c>
      <c r="B17" s="17" t="n">
        <v>6504</v>
      </c>
      <c r="C17" s="18">
        <f>(1933.0/B17*100)</f>
        <v/>
      </c>
      <c r="D17" s="19" t="n">
        <v>4571</v>
      </c>
      <c r="E17" s="18" t="n">
        <v>518.89092936</v>
      </c>
      <c r="F17" s="20" t="n">
        <v>5.5126704</v>
      </c>
      <c r="G17" s="18" t="n">
        <v>515.39407336</v>
      </c>
      <c r="H17" s="20" t="n">
        <v>4.48741022</v>
      </c>
      <c r="I17" s="18" t="n">
        <v>538.92949392</v>
      </c>
      <c r="J17" s="20" t="n">
        <v>3.36215354</v>
      </c>
      <c r="K17" s="18" t="s">
        <v>481</v>
      </c>
      <c r="L17" s="20" t="s">
        <v>481</v>
      </c>
      <c r="M17" s="18" t="s">
        <v>481</v>
      </c>
      <c r="N17" s="20" t="s">
        <v>481</v>
      </c>
      <c r="O17" s="18" t="n">
        <v>338.260297</v>
      </c>
      <c r="P17" s="20" t="n">
        <v>14.23011861</v>
      </c>
      <c r="Q17" s="18" t="s">
        <v>481</v>
      </c>
      <c r="R17" s="20" t="s">
        <v>481</v>
      </c>
      <c r="S17" s="18" t="n">
        <v>451.41298724</v>
      </c>
      <c r="T17" s="20" t="n">
        <v>9.089036330000001</v>
      </c>
    </row>
    <row r="18" spans="1:20">
      <c r="A18" s="15" t="s">
        <v>493</v>
      </c>
      <c r="B18" s="17" t="n">
        <v>5532</v>
      </c>
      <c r="C18" s="18">
        <f>(31.0/B18*100)</f>
        <v/>
      </c>
      <c r="D18" s="19" t="n">
        <v>5501</v>
      </c>
      <c r="E18" s="18" t="n">
        <v>436.19087786</v>
      </c>
      <c r="F18" s="20" t="n">
        <v>6.40692246</v>
      </c>
      <c r="G18" s="18" t="n">
        <v>452.2385504</v>
      </c>
      <c r="H18" s="20" t="n">
        <v>4.2704384</v>
      </c>
      <c r="I18" s="18" t="n">
        <v>499.20245306</v>
      </c>
      <c r="J18" s="20" t="n">
        <v>3.30731773</v>
      </c>
      <c r="K18" s="18" t="s">
        <v>481</v>
      </c>
      <c r="L18" s="20" t="s">
        <v>481</v>
      </c>
      <c r="M18" s="18" t="s">
        <v>481</v>
      </c>
      <c r="N18" s="20" t="s">
        <v>481</v>
      </c>
      <c r="O18" s="18" t="s">
        <v>481</v>
      </c>
      <c r="P18" s="20" t="s">
        <v>481</v>
      </c>
      <c r="Q18" s="18" t="s">
        <v>481</v>
      </c>
      <c r="R18" s="20" t="s">
        <v>481</v>
      </c>
      <c r="S18" s="18" t="n">
        <v>364.34913544</v>
      </c>
      <c r="T18" s="20" t="n">
        <v>9.15630183</v>
      </c>
    </row>
    <row r="19" spans="1:20">
      <c r="A19" s="15" t="s">
        <v>494</v>
      </c>
      <c r="B19" s="17" t="n">
        <v>5658</v>
      </c>
      <c r="C19" s="18">
        <f>(346.0/B19*100)</f>
        <v/>
      </c>
      <c r="D19" s="19" t="n">
        <v>5312</v>
      </c>
      <c r="E19" s="18" t="n">
        <v>459.05250683</v>
      </c>
      <c r="F19" s="20" t="n">
        <v>5.52930916</v>
      </c>
      <c r="G19" s="18" t="n">
        <v>455.07198234</v>
      </c>
      <c r="H19" s="20" t="n">
        <v>3.57821163</v>
      </c>
      <c r="I19" s="18" t="n">
        <v>493.63155179</v>
      </c>
      <c r="J19" s="20" t="n">
        <v>3.04988957</v>
      </c>
      <c r="K19" s="18" t="s">
        <v>481</v>
      </c>
      <c r="L19" s="20" t="s">
        <v>481</v>
      </c>
      <c r="M19" s="18" t="s">
        <v>481</v>
      </c>
      <c r="N19" s="20" t="s">
        <v>481</v>
      </c>
      <c r="O19" s="18" t="s">
        <v>481</v>
      </c>
      <c r="P19" s="20" t="s">
        <v>481</v>
      </c>
      <c r="Q19" s="18" t="s">
        <v>481</v>
      </c>
      <c r="R19" s="20" t="s">
        <v>481</v>
      </c>
      <c r="S19" s="18" t="n">
        <v>390.23222777</v>
      </c>
      <c r="T19" s="20" t="n">
        <v>8.06645533</v>
      </c>
    </row>
    <row r="20" spans="1:20">
      <c r="A20" s="15" t="s">
        <v>495</v>
      </c>
      <c r="B20" s="17" t="n">
        <v>3371</v>
      </c>
      <c r="C20" s="18">
        <f>(75.0/B20*100)</f>
        <v/>
      </c>
      <c r="D20" s="19" t="n">
        <v>3296</v>
      </c>
      <c r="E20" s="18" t="n">
        <v>466.37148856</v>
      </c>
      <c r="F20" s="20" t="n">
        <v>6.13926818</v>
      </c>
      <c r="G20" s="18" t="n">
        <v>456.76969452</v>
      </c>
      <c r="H20" s="20" t="n">
        <v>3.34796805</v>
      </c>
      <c r="I20" s="18" t="n">
        <v>509.65951221</v>
      </c>
      <c r="J20" s="20" t="n">
        <v>2.72408517</v>
      </c>
      <c r="K20" s="18" t="s">
        <v>481</v>
      </c>
      <c r="L20" s="20" t="s">
        <v>481</v>
      </c>
      <c r="M20" s="18" t="s">
        <v>481</v>
      </c>
      <c r="N20" s="20" t="s">
        <v>481</v>
      </c>
      <c r="O20" s="18" t="s">
        <v>481</v>
      </c>
      <c r="P20" s="20" t="s">
        <v>481</v>
      </c>
      <c r="Q20" s="18" t="s">
        <v>481</v>
      </c>
      <c r="R20" s="20" t="s">
        <v>481</v>
      </c>
      <c r="S20" s="18" t="n">
        <v>393.45656776</v>
      </c>
      <c r="T20" s="20" t="n">
        <v>7.72761476</v>
      </c>
    </row>
    <row r="21" spans="1:20">
      <c r="A21" s="15" t="s">
        <v>496</v>
      </c>
      <c r="B21" s="17" t="n">
        <v>5741</v>
      </c>
      <c r="C21" s="18">
        <f>(58.0/B21*100)</f>
        <v/>
      </c>
      <c r="D21" s="19" t="n">
        <v>5683</v>
      </c>
      <c r="E21" s="18" t="n">
        <v>506.92789756</v>
      </c>
      <c r="F21" s="20" t="n">
        <v>4.31112308</v>
      </c>
      <c r="G21" s="18" t="n">
        <v>493.82257094</v>
      </c>
      <c r="H21" s="20" t="n">
        <v>3.84450269</v>
      </c>
      <c r="I21" s="18" t="n">
        <v>538.24605092</v>
      </c>
      <c r="J21" s="20" t="n">
        <v>2.32147325</v>
      </c>
      <c r="K21" s="18" t="s">
        <v>481</v>
      </c>
      <c r="L21" s="20" t="s">
        <v>481</v>
      </c>
      <c r="M21" s="18" t="s">
        <v>481</v>
      </c>
      <c r="N21" s="20" t="s">
        <v>481</v>
      </c>
      <c r="O21" s="18" t="s">
        <v>481</v>
      </c>
      <c r="P21" s="20" t="s">
        <v>481</v>
      </c>
      <c r="Q21" s="18" t="s">
        <v>481</v>
      </c>
      <c r="R21" s="20" t="s">
        <v>481</v>
      </c>
      <c r="S21" s="18" t="n">
        <v>442.81334382</v>
      </c>
      <c r="T21" s="20" t="n">
        <v>10.81362022</v>
      </c>
    </row>
    <row r="22" spans="1:20">
      <c r="A22" s="15" t="s">
        <v>497</v>
      </c>
      <c r="B22" s="17" t="n">
        <v>6598</v>
      </c>
      <c r="C22" s="18">
        <f>(39.0/B22*100)</f>
        <v/>
      </c>
      <c r="D22" s="19" t="n">
        <v>6559</v>
      </c>
      <c r="E22" s="18" t="n">
        <v>446.14193369</v>
      </c>
      <c r="F22" s="20" t="n">
        <v>6.40633978</v>
      </c>
      <c r="G22" s="18" t="n">
        <v>460.7516065</v>
      </c>
      <c r="H22" s="20" t="n">
        <v>4.72492504</v>
      </c>
      <c r="I22" s="18" t="n">
        <v>519.24057518</v>
      </c>
      <c r="J22" s="20" t="n">
        <v>3.25687105</v>
      </c>
      <c r="K22" s="18" t="s">
        <v>481</v>
      </c>
      <c r="L22" s="20" t="s">
        <v>481</v>
      </c>
      <c r="M22" s="18" t="s">
        <v>481</v>
      </c>
      <c r="N22" s="20" t="s">
        <v>481</v>
      </c>
      <c r="O22" s="18" t="s">
        <v>481</v>
      </c>
      <c r="P22" s="20" t="s">
        <v>481</v>
      </c>
      <c r="Q22" s="18" t="n">
        <v>500.35681597</v>
      </c>
      <c r="R22" s="20" t="n">
        <v>39.82230737</v>
      </c>
      <c r="S22" s="18" t="n">
        <v>390.07983339</v>
      </c>
      <c r="T22" s="20" t="n">
        <v>9.06270211</v>
      </c>
    </row>
    <row r="23" spans="1:20">
      <c r="A23" s="15" t="s">
        <v>498</v>
      </c>
      <c r="B23" s="17" t="n">
        <v>11583</v>
      </c>
      <c r="C23" s="18">
        <f>(268.0/B23*100)</f>
        <v/>
      </c>
      <c r="D23" s="19" t="n">
        <v>11315</v>
      </c>
      <c r="E23" s="18" t="n">
        <v>476.51762805</v>
      </c>
      <c r="F23" s="20" t="n">
        <v>4.972558</v>
      </c>
      <c r="G23" s="18" t="n">
        <v>455.1413079</v>
      </c>
      <c r="H23" s="20" t="n">
        <v>3.51360924</v>
      </c>
      <c r="I23" s="18" t="n">
        <v>505.41841116</v>
      </c>
      <c r="J23" s="20" t="n">
        <v>2.85363847</v>
      </c>
      <c r="K23" s="18" t="s">
        <v>481</v>
      </c>
      <c r="L23" s="20" t="s">
        <v>481</v>
      </c>
      <c r="M23" s="18" t="s">
        <v>481</v>
      </c>
      <c r="N23" s="20" t="s">
        <v>481</v>
      </c>
      <c r="O23" s="18" t="s">
        <v>481</v>
      </c>
      <c r="P23" s="20" t="s">
        <v>481</v>
      </c>
      <c r="Q23" s="18" t="s">
        <v>481</v>
      </c>
      <c r="R23" s="20" t="s">
        <v>481</v>
      </c>
      <c r="S23" s="18" t="n">
        <v>409.75234773</v>
      </c>
      <c r="T23" s="20" t="n">
        <v>8.43968553</v>
      </c>
    </row>
    <row r="24" spans="1:20">
      <c r="A24" s="15" t="s">
        <v>499</v>
      </c>
      <c r="B24" s="17" t="n">
        <v>6647</v>
      </c>
      <c r="C24" s="18">
        <f>(10.0/B24*100)</f>
        <v/>
      </c>
      <c r="D24" s="19" t="n">
        <v>6637</v>
      </c>
      <c r="E24" s="18" t="n">
        <v>510.77090848</v>
      </c>
      <c r="F24" s="20" t="n">
        <v>4.21035298</v>
      </c>
      <c r="G24" s="18" t="n">
        <v>498.43849084</v>
      </c>
      <c r="H24" s="20" t="n">
        <v>4.45850888</v>
      </c>
      <c r="I24" s="18" t="n">
        <v>530.20683071</v>
      </c>
      <c r="J24" s="20" t="n">
        <v>2.91697062</v>
      </c>
      <c r="K24" s="18" t="s">
        <v>481</v>
      </c>
      <c r="L24" s="20" t="s">
        <v>481</v>
      </c>
      <c r="M24" s="18" t="s">
        <v>481</v>
      </c>
      <c r="N24" s="20" t="s">
        <v>481</v>
      </c>
      <c r="O24" s="18" t="s">
        <v>481</v>
      </c>
      <c r="P24" s="20" t="s">
        <v>481</v>
      </c>
      <c r="Q24" s="18" t="s">
        <v>481</v>
      </c>
      <c r="R24" s="20" t="s">
        <v>481</v>
      </c>
      <c r="S24" s="18" t="n">
        <v>428.79917298</v>
      </c>
      <c r="T24" s="20" t="n">
        <v>12.89958473</v>
      </c>
    </row>
    <row r="25" spans="1:20">
      <c r="A25" s="15" t="s">
        <v>500</v>
      </c>
      <c r="B25" s="17" t="n">
        <v>5581</v>
      </c>
      <c r="C25" s="18">
        <f>(25.0/B25*100)</f>
        <v/>
      </c>
      <c r="D25" s="19" t="n">
        <v>5556</v>
      </c>
      <c r="E25" s="18" t="n">
        <v>498.69732063</v>
      </c>
      <c r="F25" s="20" t="n">
        <v>4.28925324</v>
      </c>
      <c r="G25" s="18" t="n">
        <v>491.72348353</v>
      </c>
      <c r="H25" s="20" t="n">
        <v>5.43482407</v>
      </c>
      <c r="I25" s="18" t="n">
        <v>531.5885369</v>
      </c>
      <c r="J25" s="20" t="n">
        <v>3.6009367</v>
      </c>
      <c r="K25" s="18" t="s">
        <v>481</v>
      </c>
      <c r="L25" s="20" t="s">
        <v>481</v>
      </c>
      <c r="M25" s="18" t="s">
        <v>481</v>
      </c>
      <c r="N25" s="20" t="s">
        <v>481</v>
      </c>
      <c r="O25" s="18" t="s">
        <v>481</v>
      </c>
      <c r="P25" s="20" t="s">
        <v>481</v>
      </c>
      <c r="Q25" s="18" t="s">
        <v>481</v>
      </c>
      <c r="R25" s="20" t="s">
        <v>481</v>
      </c>
      <c r="S25" s="18" t="n">
        <v>435.53242423</v>
      </c>
      <c r="T25" s="20" t="n">
        <v>18.64641572</v>
      </c>
    </row>
    <row r="26" spans="1:20">
      <c r="A26" s="15" t="s">
        <v>501</v>
      </c>
      <c r="B26" s="17" t="n">
        <v>4869</v>
      </c>
      <c r="C26" s="18">
        <f>(75.0/B26*100)</f>
        <v/>
      </c>
      <c r="D26" s="19" t="n">
        <v>4794</v>
      </c>
      <c r="E26" s="18" t="n">
        <v>457.17210264</v>
      </c>
      <c r="F26" s="20" t="n">
        <v>4.12998608</v>
      </c>
      <c r="G26" s="18" t="n">
        <v>474.525717</v>
      </c>
      <c r="H26" s="20" t="n">
        <v>2.659602</v>
      </c>
      <c r="I26" s="18" t="n">
        <v>509.10329864</v>
      </c>
      <c r="J26" s="20" t="n">
        <v>2.28163497</v>
      </c>
      <c r="K26" s="18" t="s">
        <v>481</v>
      </c>
      <c r="L26" s="20" t="s">
        <v>481</v>
      </c>
      <c r="M26" s="18" t="s">
        <v>481</v>
      </c>
      <c r="N26" s="20" t="s">
        <v>481</v>
      </c>
      <c r="O26" s="18" t="s">
        <v>481</v>
      </c>
      <c r="P26" s="20" t="s">
        <v>481</v>
      </c>
      <c r="Q26" s="18" t="s">
        <v>481</v>
      </c>
      <c r="R26" s="20" t="s">
        <v>481</v>
      </c>
      <c r="S26" s="18" t="n">
        <v>443.63737695</v>
      </c>
      <c r="T26" s="20" t="n">
        <v>9.154981039999999</v>
      </c>
    </row>
    <row r="27" spans="1:20">
      <c r="A27" s="15" t="s">
        <v>502</v>
      </c>
      <c r="B27" s="17" t="n">
        <v>5299</v>
      </c>
      <c r="C27" s="18">
        <f>(127.0/B27*100)</f>
        <v/>
      </c>
      <c r="D27" s="19" t="n">
        <v>5172</v>
      </c>
      <c r="E27" s="18" t="n">
        <v>473.92357298</v>
      </c>
      <c r="F27" s="20" t="n">
        <v>4.62194101</v>
      </c>
      <c r="G27" s="18" t="n">
        <v>469.14399403</v>
      </c>
      <c r="H27" s="20" t="n">
        <v>2.95781157</v>
      </c>
      <c r="I27" s="18" t="n">
        <v>508.79075421</v>
      </c>
      <c r="J27" s="20" t="n">
        <v>1.96484645</v>
      </c>
      <c r="K27" s="18" t="s">
        <v>481</v>
      </c>
      <c r="L27" s="20" t="s">
        <v>481</v>
      </c>
      <c r="M27" s="18" t="s">
        <v>481</v>
      </c>
      <c r="N27" s="20" t="s">
        <v>481</v>
      </c>
      <c r="O27" s="18" t="s">
        <v>481</v>
      </c>
      <c r="P27" s="20" t="s">
        <v>481</v>
      </c>
      <c r="Q27" s="18" t="s">
        <v>481</v>
      </c>
      <c r="R27" s="20" t="s">
        <v>481</v>
      </c>
      <c r="S27" s="18" t="n">
        <v>387.61306757</v>
      </c>
      <c r="T27" s="20" t="n">
        <v>5.25562222</v>
      </c>
    </row>
    <row r="28" spans="1:20">
      <c r="A28" s="15" t="s">
        <v>503</v>
      </c>
      <c r="B28" s="17" t="n">
        <v>7568</v>
      </c>
      <c r="C28" s="18">
        <f>(378.0/B28*100)</f>
        <v/>
      </c>
      <c r="D28" s="19" t="n">
        <v>7190</v>
      </c>
      <c r="E28" s="18" t="n">
        <v>386.32156577</v>
      </c>
      <c r="F28" s="20" t="n">
        <v>5.12960583</v>
      </c>
      <c r="G28" s="18" t="n">
        <v>403.9096242</v>
      </c>
      <c r="H28" s="20" t="n">
        <v>3.2674001</v>
      </c>
      <c r="I28" s="18" t="n">
        <v>444.56866488</v>
      </c>
      <c r="J28" s="20" t="n">
        <v>2.58259257</v>
      </c>
      <c r="K28" s="18" t="s">
        <v>481</v>
      </c>
      <c r="L28" s="20" t="s">
        <v>481</v>
      </c>
      <c r="M28" s="18" t="s">
        <v>481</v>
      </c>
      <c r="N28" s="20" t="s">
        <v>481</v>
      </c>
      <c r="O28" s="18" t="s">
        <v>481</v>
      </c>
      <c r="P28" s="20" t="s">
        <v>481</v>
      </c>
      <c r="Q28" s="18" t="s">
        <v>481</v>
      </c>
      <c r="R28" s="20" t="s">
        <v>481</v>
      </c>
      <c r="S28" s="18" t="n">
        <v>378.7622455</v>
      </c>
      <c r="T28" s="20" t="n">
        <v>7.11528347</v>
      </c>
    </row>
    <row r="29" spans="1:20">
      <c r="A29" s="15" t="s">
        <v>504</v>
      </c>
      <c r="B29" s="17" t="n">
        <v>5385</v>
      </c>
      <c r="C29" s="18">
        <f>(30.0/B29*100)</f>
        <v/>
      </c>
      <c r="D29" s="19" t="n">
        <v>5355</v>
      </c>
      <c r="E29" s="18" t="n">
        <v>503.34502758</v>
      </c>
      <c r="F29" s="20" t="n">
        <v>3.91491543</v>
      </c>
      <c r="G29" s="18" t="n">
        <v>493.86311176</v>
      </c>
      <c r="H29" s="20" t="n">
        <v>3.63497139</v>
      </c>
      <c r="I29" s="18" t="n">
        <v>526.84867081</v>
      </c>
      <c r="J29" s="20" t="n">
        <v>2.62765215</v>
      </c>
      <c r="K29" s="18" t="s">
        <v>481</v>
      </c>
      <c r="L29" s="20" t="s">
        <v>481</v>
      </c>
      <c r="M29" s="18" t="s">
        <v>481</v>
      </c>
      <c r="N29" s="20" t="s">
        <v>481</v>
      </c>
      <c r="O29" s="18" t="n">
        <v>314.02123871</v>
      </c>
      <c r="P29" s="20" t="n">
        <v>13.26138992</v>
      </c>
      <c r="Q29" s="18" t="s">
        <v>481</v>
      </c>
      <c r="R29" s="20" t="s">
        <v>481</v>
      </c>
      <c r="S29" s="18" t="n">
        <v>411.39468688</v>
      </c>
      <c r="T29" s="20" t="n">
        <v>9.64221759</v>
      </c>
    </row>
    <row r="30" spans="1:20">
      <c r="A30" s="15" t="s">
        <v>505</v>
      </c>
      <c r="B30" s="17" t="n">
        <v>4520</v>
      </c>
      <c r="C30" s="18">
        <f>(208.0/B30*100)</f>
        <v/>
      </c>
      <c r="D30" s="19" t="n">
        <v>4312</v>
      </c>
      <c r="E30" s="18" t="n">
        <v>485.65495426</v>
      </c>
      <c r="F30" s="20" t="n">
        <v>6.282102</v>
      </c>
      <c r="G30" s="18" t="n">
        <v>479.36873474</v>
      </c>
      <c r="H30" s="20" t="n">
        <v>4.57075778</v>
      </c>
      <c r="I30" s="18" t="n">
        <v>540.28184876</v>
      </c>
      <c r="J30" s="20" t="n">
        <v>2.38799198</v>
      </c>
      <c r="K30" s="18" t="s">
        <v>481</v>
      </c>
      <c r="L30" s="20" t="s">
        <v>481</v>
      </c>
      <c r="M30" s="18" t="s">
        <v>481</v>
      </c>
      <c r="N30" s="20" t="s">
        <v>481</v>
      </c>
      <c r="O30" s="18" t="s">
        <v>481</v>
      </c>
      <c r="P30" s="20" t="s">
        <v>481</v>
      </c>
      <c r="Q30" s="18" t="s">
        <v>481</v>
      </c>
      <c r="R30" s="20" t="s">
        <v>481</v>
      </c>
      <c r="S30" s="18" t="n">
        <v>401.91834075</v>
      </c>
      <c r="T30" s="20" t="n">
        <v>8.54421396</v>
      </c>
    </row>
    <row r="31" spans="1:20">
      <c r="A31" s="15" t="s">
        <v>506</v>
      </c>
      <c r="B31" s="17" t="n">
        <v>5456</v>
      </c>
      <c r="C31" s="18">
        <f>(146.0/B31*100)</f>
        <v/>
      </c>
      <c r="D31" s="19" t="n">
        <v>5310</v>
      </c>
      <c r="E31" s="18" t="n">
        <v>506.32143002</v>
      </c>
      <c r="F31" s="20" t="n">
        <v>3.83571786</v>
      </c>
      <c r="G31" s="18" t="n">
        <v>492.28195492</v>
      </c>
      <c r="H31" s="20" t="n">
        <v>3.30717708</v>
      </c>
      <c r="I31" s="18" t="n">
        <v>541.40552399</v>
      </c>
      <c r="J31" s="20" t="n">
        <v>2.95916663</v>
      </c>
      <c r="K31" s="18" t="s">
        <v>481</v>
      </c>
      <c r="L31" s="20" t="s">
        <v>481</v>
      </c>
      <c r="M31" s="18" t="s">
        <v>481</v>
      </c>
      <c r="N31" s="20" t="s">
        <v>481</v>
      </c>
      <c r="O31" s="18" t="s">
        <v>481</v>
      </c>
      <c r="P31" s="20" t="s">
        <v>481</v>
      </c>
      <c r="Q31" s="18" t="s">
        <v>481</v>
      </c>
      <c r="R31" s="20" t="s">
        <v>481</v>
      </c>
      <c r="S31" s="18" t="n">
        <v>407.50629109</v>
      </c>
      <c r="T31" s="20" t="n">
        <v>7.15384215</v>
      </c>
    </row>
    <row r="32" spans="1:20">
      <c r="A32" s="15" t="s">
        <v>507</v>
      </c>
      <c r="B32" s="17" t="n">
        <v>4478</v>
      </c>
      <c r="C32" s="18">
        <f>(6.0/B32*100)</f>
        <v/>
      </c>
      <c r="D32" s="19" t="n">
        <v>4472</v>
      </c>
      <c r="E32" s="18" t="n">
        <v>486.85055142</v>
      </c>
      <c r="F32" s="20" t="n">
        <v>4.24275957</v>
      </c>
      <c r="G32" s="18" t="n">
        <v>490.08457034</v>
      </c>
      <c r="H32" s="20" t="n">
        <v>2.99332617</v>
      </c>
      <c r="I32" s="18" t="n">
        <v>526.51333113</v>
      </c>
      <c r="J32" s="20" t="n">
        <v>2.95353747</v>
      </c>
      <c r="K32" s="18" t="s">
        <v>481</v>
      </c>
      <c r="L32" s="20" t="s">
        <v>481</v>
      </c>
      <c r="M32" s="18" t="s">
        <v>481</v>
      </c>
      <c r="N32" s="20" t="s">
        <v>481</v>
      </c>
      <c r="O32" s="18" t="s">
        <v>481</v>
      </c>
      <c r="P32" s="20" t="s">
        <v>481</v>
      </c>
      <c r="Q32" s="18" t="s">
        <v>481</v>
      </c>
      <c r="R32" s="20" t="s">
        <v>481</v>
      </c>
      <c r="S32" s="18" t="n">
        <v>411.79107554</v>
      </c>
      <c r="T32" s="20" t="n">
        <v>14.37268926</v>
      </c>
    </row>
    <row r="33" spans="1:20">
      <c r="A33" s="15" t="s">
        <v>508</v>
      </c>
      <c r="B33" s="17" t="n">
        <v>7325</v>
      </c>
      <c r="C33" s="18">
        <f>(80.0/B33*100)</f>
        <v/>
      </c>
      <c r="D33" s="19" t="n">
        <v>7245</v>
      </c>
      <c r="E33" s="18" t="n">
        <v>481.59529781</v>
      </c>
      <c r="F33" s="20" t="n">
        <v>4.19553266</v>
      </c>
      <c r="G33" s="18" t="n">
        <v>482.73943254</v>
      </c>
      <c r="H33" s="20" t="n">
        <v>4.27267741</v>
      </c>
      <c r="I33" s="18" t="n">
        <v>513.13649643</v>
      </c>
      <c r="J33" s="20" t="n">
        <v>2.71709886</v>
      </c>
      <c r="K33" s="18" t="s">
        <v>481</v>
      </c>
      <c r="L33" s="20" t="s">
        <v>481</v>
      </c>
      <c r="M33" s="18" t="s">
        <v>481</v>
      </c>
      <c r="N33" s="20" t="s">
        <v>481</v>
      </c>
      <c r="O33" s="18" t="s">
        <v>481</v>
      </c>
      <c r="P33" s="20" t="s">
        <v>481</v>
      </c>
      <c r="Q33" s="18" t="s">
        <v>481</v>
      </c>
      <c r="R33" s="20" t="s">
        <v>481</v>
      </c>
      <c r="S33" s="18" t="n">
        <v>418.22153948</v>
      </c>
      <c r="T33" s="20" t="n">
        <v>9.64872789</v>
      </c>
    </row>
    <row r="34" spans="1:20">
      <c r="A34" s="15" t="s">
        <v>509</v>
      </c>
      <c r="B34" s="17" t="n">
        <v>6350</v>
      </c>
      <c r="C34" s="18">
        <f>(95.0/B34*100)</f>
        <v/>
      </c>
      <c r="D34" s="19" t="n">
        <v>6255</v>
      </c>
      <c r="E34" s="18" t="n">
        <v>411.68014542</v>
      </c>
      <c r="F34" s="20" t="n">
        <v>4.36204203</v>
      </c>
      <c r="G34" s="18" t="n">
        <v>435.56488658</v>
      </c>
      <c r="H34" s="20" t="n">
        <v>3.26230179</v>
      </c>
      <c r="I34" s="18" t="n">
        <v>489.94996563</v>
      </c>
      <c r="J34" s="20" t="n">
        <v>2.72354034</v>
      </c>
      <c r="K34" s="18" t="s">
        <v>481</v>
      </c>
      <c r="L34" s="20" t="s">
        <v>481</v>
      </c>
      <c r="M34" s="18" t="s">
        <v>481</v>
      </c>
      <c r="N34" s="20" t="s">
        <v>481</v>
      </c>
      <c r="O34" s="18" t="n">
        <v>263.37193708</v>
      </c>
      <c r="P34" s="20" t="n">
        <v>13.61114927</v>
      </c>
      <c r="Q34" s="18" t="s">
        <v>481</v>
      </c>
      <c r="R34" s="20" t="s">
        <v>481</v>
      </c>
      <c r="S34" s="18" t="n">
        <v>374.22095699</v>
      </c>
      <c r="T34" s="20" t="n">
        <v>7.73565669</v>
      </c>
    </row>
    <row r="35" spans="1:20">
      <c r="A35" s="15" t="s">
        <v>510</v>
      </c>
      <c r="B35" s="17" t="n">
        <v>6406</v>
      </c>
      <c r="C35" s="18">
        <f>(61.0/B35*100)</f>
        <v/>
      </c>
      <c r="D35" s="19" t="n">
        <v>6345</v>
      </c>
      <c r="E35" s="18" t="n">
        <v>509.82540665</v>
      </c>
      <c r="F35" s="20" t="n">
        <v>4.12086013</v>
      </c>
      <c r="G35" s="18" t="n">
        <v>494.64708376</v>
      </c>
      <c r="H35" s="20" t="n">
        <v>3.26713757</v>
      </c>
      <c r="I35" s="18" t="n">
        <v>517.62135906</v>
      </c>
      <c r="J35" s="20" t="n">
        <v>1.80135199</v>
      </c>
      <c r="K35" s="18" t="s">
        <v>481</v>
      </c>
      <c r="L35" s="20" t="s">
        <v>481</v>
      </c>
      <c r="M35" s="18" t="s">
        <v>481</v>
      </c>
      <c r="N35" s="20" t="s">
        <v>481</v>
      </c>
      <c r="O35" s="18" t="n">
        <v>337.32521215</v>
      </c>
      <c r="P35" s="20" t="n">
        <v>11.65794297</v>
      </c>
      <c r="Q35" s="18" t="s">
        <v>481</v>
      </c>
      <c r="R35" s="20" t="s">
        <v>481</v>
      </c>
      <c r="S35" s="18" t="n">
        <v>414.91745822</v>
      </c>
      <c r="T35" s="20" t="n">
        <v>10.53718129</v>
      </c>
    </row>
    <row r="36" spans="1:20">
      <c r="A36" s="15" t="s">
        <v>511</v>
      </c>
      <c r="B36" s="17" t="n">
        <v>6736</v>
      </c>
      <c r="C36" s="18">
        <f>(74.0/B36*100)</f>
        <v/>
      </c>
      <c r="D36" s="19" t="n">
        <v>6662</v>
      </c>
      <c r="E36" s="18" t="n">
        <v>484.67684251</v>
      </c>
      <c r="F36" s="20" t="n">
        <v>4.06734525</v>
      </c>
      <c r="G36" s="18" t="n">
        <v>468.93676918</v>
      </c>
      <c r="H36" s="20" t="n">
        <v>3.71657354</v>
      </c>
      <c r="I36" s="18" t="n">
        <v>513.48195087</v>
      </c>
      <c r="J36" s="20" t="n">
        <v>2.1837283</v>
      </c>
      <c r="K36" s="18" t="s">
        <v>481</v>
      </c>
      <c r="L36" s="20" t="s">
        <v>481</v>
      </c>
      <c r="M36" s="18" t="s">
        <v>481</v>
      </c>
      <c r="N36" s="20" t="s">
        <v>481</v>
      </c>
      <c r="O36" s="18" t="s">
        <v>481</v>
      </c>
      <c r="P36" s="20" t="s">
        <v>481</v>
      </c>
      <c r="Q36" s="18" t="s">
        <v>481</v>
      </c>
      <c r="R36" s="20" t="s">
        <v>481</v>
      </c>
      <c r="S36" s="18" t="n">
        <v>420.20321332</v>
      </c>
      <c r="T36" s="20" t="n">
        <v>7.83270052</v>
      </c>
    </row>
    <row r="37" spans="1:20">
      <c r="A37" s="15" t="s">
        <v>512</v>
      </c>
      <c r="B37" s="17" t="n">
        <v>5458</v>
      </c>
      <c r="C37" s="18">
        <f>(135.0/B37*100)</f>
        <v/>
      </c>
      <c r="D37" s="19" t="n">
        <v>5323</v>
      </c>
      <c r="E37" s="18" t="n">
        <v>501.71630926</v>
      </c>
      <c r="F37" s="20" t="n">
        <v>5.00797184</v>
      </c>
      <c r="G37" s="18" t="n">
        <v>475.50436304</v>
      </c>
      <c r="H37" s="20" t="n">
        <v>4.59883986</v>
      </c>
      <c r="I37" s="18" t="n">
        <v>527.68032097</v>
      </c>
      <c r="J37" s="20" t="n">
        <v>3.14619832</v>
      </c>
      <c r="K37" s="18" t="s">
        <v>481</v>
      </c>
      <c r="L37" s="20" t="s">
        <v>481</v>
      </c>
      <c r="M37" s="18" t="s">
        <v>481</v>
      </c>
      <c r="N37" s="20" t="s">
        <v>481</v>
      </c>
      <c r="O37" s="18" t="s">
        <v>481</v>
      </c>
      <c r="P37" s="20" t="s">
        <v>481</v>
      </c>
      <c r="Q37" s="18" t="s">
        <v>481</v>
      </c>
      <c r="R37" s="20" t="s">
        <v>481</v>
      </c>
      <c r="S37" s="18" t="n">
        <v>399.74713073</v>
      </c>
      <c r="T37" s="20" t="n">
        <v>6.31040914</v>
      </c>
    </row>
    <row r="38" spans="1:20">
      <c r="A38" s="15" t="s">
        <v>513</v>
      </c>
      <c r="B38" s="17" t="n">
        <v>5860</v>
      </c>
      <c r="C38" s="18">
        <f>(24.0/B38*100)</f>
        <v/>
      </c>
      <c r="D38" s="19" t="n">
        <v>5836</v>
      </c>
      <c r="E38" s="18" t="n">
        <v>478.29139633</v>
      </c>
      <c r="F38" s="20" t="n">
        <v>6.68842457</v>
      </c>
      <c r="G38" s="18" t="n">
        <v>475.18013917</v>
      </c>
      <c r="H38" s="20" t="n">
        <v>4.46749325</v>
      </c>
      <c r="I38" s="18" t="n">
        <v>514.58852505</v>
      </c>
      <c r="J38" s="20" t="n">
        <v>2.86873373</v>
      </c>
      <c r="K38" s="18" t="s">
        <v>481</v>
      </c>
      <c r="L38" s="20" t="s">
        <v>481</v>
      </c>
      <c r="M38" s="18" t="s">
        <v>481</v>
      </c>
      <c r="N38" s="20" t="s">
        <v>481</v>
      </c>
      <c r="O38" s="18" t="s">
        <v>481</v>
      </c>
      <c r="P38" s="20" t="s">
        <v>481</v>
      </c>
      <c r="Q38" s="18" t="s">
        <v>481</v>
      </c>
      <c r="R38" s="20" t="s">
        <v>481</v>
      </c>
      <c r="S38" s="18" t="n">
        <v>444.51299117</v>
      </c>
      <c r="T38" s="20" t="n">
        <v>6.14019361</v>
      </c>
    </row>
    <row r="39" spans="1:20">
      <c r="A39" s="15" t="s">
        <v>514</v>
      </c>
      <c r="B39" s="17" t="n">
        <v>5895</v>
      </c>
      <c r="C39" s="18">
        <f>(33.0/B39*100)</f>
        <v/>
      </c>
      <c r="D39" s="19" t="n">
        <v>5862</v>
      </c>
      <c r="E39" s="18" t="n">
        <v>383.11215782</v>
      </c>
      <c r="F39" s="20" t="n">
        <v>5.21898018</v>
      </c>
      <c r="G39" s="18" t="n">
        <v>395.48093977</v>
      </c>
      <c r="H39" s="20" t="n">
        <v>3.90973945</v>
      </c>
      <c r="I39" s="18" t="n">
        <v>450.1950023</v>
      </c>
      <c r="J39" s="20" t="n">
        <v>3.90298711</v>
      </c>
      <c r="K39" s="18" t="s">
        <v>481</v>
      </c>
      <c r="L39" s="20" t="s">
        <v>481</v>
      </c>
      <c r="M39" s="18" t="s">
        <v>481</v>
      </c>
      <c r="N39" s="20" t="s">
        <v>481</v>
      </c>
      <c r="O39" s="18" t="s">
        <v>481</v>
      </c>
      <c r="P39" s="20" t="s">
        <v>481</v>
      </c>
      <c r="Q39" s="18" t="s">
        <v>481</v>
      </c>
      <c r="R39" s="20" t="s">
        <v>481</v>
      </c>
      <c r="S39" s="18" t="n">
        <v>359.39935682</v>
      </c>
      <c r="T39" s="20" t="n">
        <v>12.13782457</v>
      </c>
    </row>
    <row r="40" spans="1:20">
      <c r="A40" s="15" t="s">
        <v>515</v>
      </c>
      <c r="B40" s="17" t="n">
        <v>14157</v>
      </c>
      <c r="C40" s="18">
        <f>(394.0/B40*100)</f>
        <v/>
      </c>
      <c r="D40" s="19" t="n">
        <v>13763</v>
      </c>
      <c r="E40" s="18" t="n">
        <v>481.16421256</v>
      </c>
      <c r="F40" s="20" t="n">
        <v>5.10695545</v>
      </c>
      <c r="G40" s="18" t="n">
        <v>473.67856599</v>
      </c>
      <c r="H40" s="20" t="n">
        <v>4.33642968</v>
      </c>
      <c r="I40" s="18" t="n">
        <v>518.55563833</v>
      </c>
      <c r="J40" s="20" t="n">
        <v>2.73075587</v>
      </c>
      <c r="K40" s="18" t="s">
        <v>481</v>
      </c>
      <c r="L40" s="20" t="s">
        <v>481</v>
      </c>
      <c r="M40" s="18" t="s">
        <v>481</v>
      </c>
      <c r="N40" s="20" t="s">
        <v>481</v>
      </c>
      <c r="O40" s="18" t="s">
        <v>481</v>
      </c>
      <c r="P40" s="20" t="s">
        <v>481</v>
      </c>
      <c r="Q40" s="18" t="s">
        <v>481</v>
      </c>
      <c r="R40" s="20" t="s">
        <v>481</v>
      </c>
      <c r="S40" s="18" t="n">
        <v>405.06518053</v>
      </c>
      <c r="T40" s="20" t="n">
        <v>7.02356935</v>
      </c>
    </row>
    <row r="41" spans="1:20">
      <c r="A41" s="15" t="s">
        <v>516</v>
      </c>
      <c r="B41" s="17" t="n">
        <v>5712</v>
      </c>
      <c r="C41" s="18">
        <f>(56.0/B41*100)</f>
        <v/>
      </c>
      <c r="D41" s="19" t="n">
        <v>5656</v>
      </c>
      <c r="E41" s="18" t="n">
        <v>475.5688693</v>
      </c>
      <c r="F41" s="20" t="n">
        <v>4.50765974</v>
      </c>
      <c r="G41" s="18" t="n">
        <v>475.97676382</v>
      </c>
      <c r="H41" s="20" t="n">
        <v>3.83777017</v>
      </c>
      <c r="I41" s="18" t="n">
        <v>533.7826691400001</v>
      </c>
      <c r="J41" s="20" t="n">
        <v>3.12746303</v>
      </c>
      <c r="K41" s="18" t="s">
        <v>481</v>
      </c>
      <c r="L41" s="20" t="s">
        <v>481</v>
      </c>
      <c r="M41" s="18" t="s">
        <v>481</v>
      </c>
      <c r="N41" s="20" t="s">
        <v>481</v>
      </c>
      <c r="O41" s="18" t="n">
        <v>399.91015703</v>
      </c>
      <c r="P41" s="20" t="n">
        <v>16.72230739</v>
      </c>
      <c r="Q41" s="18" t="s">
        <v>481</v>
      </c>
      <c r="R41" s="20" t="s">
        <v>481</v>
      </c>
      <c r="S41" s="18" t="n">
        <v>405.04126341</v>
      </c>
      <c r="T41" s="20" t="n">
        <v>10.36975153</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349.85925265</v>
      </c>
      <c r="P45" s="20" t="n">
        <v>3.00084387</v>
      </c>
      <c r="Q45" s="18" t="s">
        <v>481</v>
      </c>
      <c r="R45" s="20" t="s">
        <v>481</v>
      </c>
      <c r="S45" s="18" t="s">
        <v>481</v>
      </c>
      <c r="T45" s="20" t="s">
        <v>481</v>
      </c>
    </row>
    <row r="46" spans="1:20">
      <c r="A46" s="15" t="s">
        <v>521</v>
      </c>
      <c r="B46" s="17" t="n">
        <v>23141</v>
      </c>
      <c r="C46" s="18">
        <f>(2165.0/B46*100)</f>
        <v/>
      </c>
      <c r="D46" s="19" t="n">
        <v>20976</v>
      </c>
      <c r="E46" s="18" t="n">
        <v>375.74175997</v>
      </c>
      <c r="F46" s="20" t="n">
        <v>4.19979125</v>
      </c>
      <c r="G46" s="18" t="n">
        <v>396.36028118</v>
      </c>
      <c r="H46" s="20" t="n">
        <v>4.57763869</v>
      </c>
      <c r="I46" s="18" t="n">
        <v>452.92721641</v>
      </c>
      <c r="J46" s="20" t="n">
        <v>3.30200344</v>
      </c>
      <c r="K46" s="18" t="s">
        <v>481</v>
      </c>
      <c r="L46" s="20" t="s">
        <v>481</v>
      </c>
      <c r="M46" s="18" t="s">
        <v>481</v>
      </c>
      <c r="N46" s="20" t="s">
        <v>481</v>
      </c>
      <c r="O46" s="18" t="s">
        <v>481</v>
      </c>
      <c r="P46" s="20" t="s">
        <v>481</v>
      </c>
      <c r="Q46" s="18" t="s">
        <v>481</v>
      </c>
      <c r="R46" s="20" t="s">
        <v>481</v>
      </c>
      <c r="S46" s="18" t="n">
        <v>373.75026598</v>
      </c>
      <c r="T46" s="20" t="n">
        <v>3.4363421</v>
      </c>
    </row>
    <row r="47" spans="1:20">
      <c r="A47" s="15" t="s">
        <v>522</v>
      </c>
      <c r="B47" s="17" t="n">
        <v>5928</v>
      </c>
      <c r="C47" s="18">
        <f>(368.0/B47*100)</f>
        <v/>
      </c>
      <c r="D47" s="19" t="n">
        <v>5560</v>
      </c>
      <c r="E47" s="18" t="n">
        <v>411.89641777</v>
      </c>
      <c r="F47" s="20" t="n">
        <v>5.97141447</v>
      </c>
      <c r="G47" s="18" t="n">
        <v>429.88640246</v>
      </c>
      <c r="H47" s="20" t="n">
        <v>5.10640551</v>
      </c>
      <c r="I47" s="18" t="n">
        <v>487.34749543</v>
      </c>
      <c r="J47" s="20" t="n">
        <v>4.5997132</v>
      </c>
      <c r="K47" s="18" t="s">
        <v>481</v>
      </c>
      <c r="L47" s="20" t="s">
        <v>481</v>
      </c>
      <c r="M47" s="18" t="s">
        <v>481</v>
      </c>
      <c r="N47" s="20" t="s">
        <v>481</v>
      </c>
      <c r="O47" s="18" t="s">
        <v>481</v>
      </c>
      <c r="P47" s="20" t="s">
        <v>481</v>
      </c>
      <c r="Q47" s="18" t="s">
        <v>481</v>
      </c>
      <c r="R47" s="20" t="s">
        <v>481</v>
      </c>
      <c r="S47" s="18" t="n">
        <v>335.94393899</v>
      </c>
      <c r="T47" s="20" t="n">
        <v>6.46101854</v>
      </c>
    </row>
    <row r="48" spans="1:20">
      <c r="A48" s="15" t="s">
        <v>523</v>
      </c>
      <c r="B48" s="17" t="n">
        <v>9841</v>
      </c>
      <c r="C48" s="18">
        <f>(8.0/B48*100)</f>
        <v/>
      </c>
      <c r="D48" s="19" t="n">
        <v>9833</v>
      </c>
      <c r="E48" s="18" t="n">
        <v>492.7348688</v>
      </c>
      <c r="F48" s="20" t="n">
        <v>5.78887602</v>
      </c>
      <c r="G48" s="18" t="n">
        <v>457.82179233</v>
      </c>
      <c r="H48" s="20" t="n">
        <v>7.15238763</v>
      </c>
      <c r="I48" s="18" t="n">
        <v>509.71821931</v>
      </c>
      <c r="J48" s="20" t="n">
        <v>5.51442894</v>
      </c>
      <c r="K48" s="18" t="s">
        <v>481</v>
      </c>
      <c r="L48" s="20" t="s">
        <v>481</v>
      </c>
      <c r="M48" s="18" t="s">
        <v>481</v>
      </c>
      <c r="N48" s="20" t="s">
        <v>481</v>
      </c>
      <c r="O48" s="18" t="s">
        <v>481</v>
      </c>
      <c r="P48" s="20" t="s">
        <v>481</v>
      </c>
      <c r="Q48" s="18" t="s">
        <v>481</v>
      </c>
      <c r="R48" s="20" t="s">
        <v>481</v>
      </c>
      <c r="S48" s="18" t="n">
        <v>430.52752193</v>
      </c>
      <c r="T48" s="20" t="n">
        <v>17.677552</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425.30311958</v>
      </c>
      <c r="P49" s="20" t="n">
        <v>3.22111589</v>
      </c>
      <c r="Q49" s="18" t="s">
        <v>481</v>
      </c>
      <c r="R49" s="20" t="s">
        <v>481</v>
      </c>
      <c r="S49" s="18" t="s">
        <v>481</v>
      </c>
      <c r="T49" s="20" t="s">
        <v>481</v>
      </c>
    </row>
    <row r="50" spans="1:20">
      <c r="A50" s="15" t="s">
        <v>525</v>
      </c>
      <c r="B50" s="17" t="n">
        <v>11795</v>
      </c>
      <c r="C50" s="18">
        <f>(353.0/B50*100)</f>
        <v/>
      </c>
      <c r="D50" s="19" t="n">
        <v>11442</v>
      </c>
      <c r="E50" s="18" t="n">
        <v>383.26370809</v>
      </c>
      <c r="F50" s="20" t="n">
        <v>3.89287575</v>
      </c>
      <c r="G50" s="18" t="n">
        <v>396.34241514</v>
      </c>
      <c r="H50" s="20" t="n">
        <v>3.61149527</v>
      </c>
      <c r="I50" s="18" t="n">
        <v>458.36465765</v>
      </c>
      <c r="J50" s="20" t="n">
        <v>2.5331515</v>
      </c>
      <c r="K50" s="18" t="s">
        <v>481</v>
      </c>
      <c r="L50" s="20" t="s">
        <v>481</v>
      </c>
      <c r="M50" s="18" t="s">
        <v>481</v>
      </c>
      <c r="N50" s="20" t="s">
        <v>481</v>
      </c>
      <c r="O50" s="18" t="s">
        <v>481</v>
      </c>
      <c r="P50" s="20" t="s">
        <v>481</v>
      </c>
      <c r="Q50" s="18" t="s">
        <v>481</v>
      </c>
      <c r="R50" s="20" t="s">
        <v>481</v>
      </c>
      <c r="S50" s="18" t="n">
        <v>366.02171178</v>
      </c>
      <c r="T50" s="20" t="n">
        <v>7.45752111</v>
      </c>
    </row>
    <row r="51" spans="1:20">
      <c r="A51" s="15" t="s">
        <v>526</v>
      </c>
      <c r="B51" s="17" t="n">
        <v>6866</v>
      </c>
      <c r="C51" s="18">
        <f>(113.0/B51*100)</f>
        <v/>
      </c>
      <c r="D51" s="19" t="n">
        <v>6753</v>
      </c>
      <c r="E51" s="18" t="n">
        <v>395.25576382</v>
      </c>
      <c r="F51" s="20" t="n">
        <v>4.85493716</v>
      </c>
      <c r="G51" s="18" t="n">
        <v>414.56602546</v>
      </c>
      <c r="H51" s="20" t="n">
        <v>3.50969186</v>
      </c>
      <c r="I51" s="18" t="n">
        <v>445.7052201</v>
      </c>
      <c r="J51" s="20" t="n">
        <v>2.74488393</v>
      </c>
      <c r="K51" s="18" t="s">
        <v>481</v>
      </c>
      <c r="L51" s="20" t="s">
        <v>481</v>
      </c>
      <c r="M51" s="18" t="s">
        <v>481</v>
      </c>
      <c r="N51" s="20" t="s">
        <v>481</v>
      </c>
      <c r="O51" s="18" t="n">
        <v>427.96430568</v>
      </c>
      <c r="P51" s="20" t="n">
        <v>5.20460603</v>
      </c>
      <c r="Q51" s="18" t="s">
        <v>481</v>
      </c>
      <c r="R51" s="20" t="s">
        <v>481</v>
      </c>
      <c r="S51" s="18" t="n">
        <v>393.50075864</v>
      </c>
      <c r="T51" s="20" t="n">
        <v>9.27720397</v>
      </c>
    </row>
    <row r="52" spans="1:20">
      <c r="A52" s="15" t="s">
        <v>527</v>
      </c>
      <c r="B52" s="17" t="n">
        <v>5809</v>
      </c>
      <c r="C52" s="18">
        <f>(110.0/B52*100)</f>
        <v/>
      </c>
      <c r="D52" s="19" t="n">
        <v>5699</v>
      </c>
      <c r="E52" s="18" t="n">
        <v>460.64392457</v>
      </c>
      <c r="F52" s="20" t="n">
        <v>5.58153277</v>
      </c>
      <c r="G52" s="18" t="n">
        <v>467.4040767</v>
      </c>
      <c r="H52" s="20" t="n">
        <v>3.66403915</v>
      </c>
      <c r="I52" s="18" t="n">
        <v>505.33847564</v>
      </c>
      <c r="J52" s="20" t="n">
        <v>2.71812813</v>
      </c>
      <c r="K52" s="18" t="s">
        <v>481</v>
      </c>
      <c r="L52" s="20" t="s">
        <v>481</v>
      </c>
      <c r="M52" s="18" t="s">
        <v>481</v>
      </c>
      <c r="N52" s="20" t="s">
        <v>481</v>
      </c>
      <c r="O52" s="18" t="s">
        <v>481</v>
      </c>
      <c r="P52" s="20" t="s">
        <v>481</v>
      </c>
      <c r="Q52" s="18" t="s">
        <v>481</v>
      </c>
      <c r="R52" s="20" t="s">
        <v>481</v>
      </c>
      <c r="S52" s="18" t="n">
        <v>405.56285143</v>
      </c>
      <c r="T52" s="20" t="n">
        <v>8.67412221</v>
      </c>
    </row>
    <row r="53" spans="1:20">
      <c r="A53" s="15" t="s">
        <v>528</v>
      </c>
      <c r="B53" s="17" t="n">
        <v>5571</v>
      </c>
      <c r="C53" s="18">
        <f>(116.0/B53*100)</f>
        <v/>
      </c>
      <c r="D53" s="19" t="n">
        <v>5455</v>
      </c>
      <c r="E53" s="18" t="n">
        <v>417.04480765</v>
      </c>
      <c r="F53" s="20" t="n">
        <v>3.6303367</v>
      </c>
      <c r="G53" s="18" t="n">
        <v>432.21647646</v>
      </c>
      <c r="H53" s="20" t="n">
        <v>2.69534056</v>
      </c>
      <c r="I53" s="18" t="n">
        <v>487.5992218</v>
      </c>
      <c r="J53" s="20" t="n">
        <v>3.09166733</v>
      </c>
      <c r="K53" s="18" t="s">
        <v>481</v>
      </c>
      <c r="L53" s="20" t="s">
        <v>481</v>
      </c>
      <c r="M53" s="18" t="s">
        <v>481</v>
      </c>
      <c r="N53" s="20" t="s">
        <v>481</v>
      </c>
      <c r="O53" s="18" t="s">
        <v>481</v>
      </c>
      <c r="P53" s="20" t="s">
        <v>481</v>
      </c>
      <c r="Q53" s="18" t="s">
        <v>481</v>
      </c>
      <c r="R53" s="20" t="s">
        <v>481</v>
      </c>
      <c r="S53" s="18" t="n">
        <v>350.9411353</v>
      </c>
      <c r="T53" s="20" t="n">
        <v>5.37049636</v>
      </c>
    </row>
    <row r="54" spans="1:20">
      <c r="A54" s="15" t="s">
        <v>529</v>
      </c>
      <c r="B54" s="17" t="n">
        <v>4740</v>
      </c>
      <c r="C54" s="18">
        <f>(455.0/B54*100)</f>
        <v/>
      </c>
      <c r="D54" s="19" t="n">
        <v>4285</v>
      </c>
      <c r="E54" s="18" t="n">
        <v>340.20773542</v>
      </c>
      <c r="F54" s="20" t="n">
        <v>3.61035026</v>
      </c>
      <c r="G54" s="18" t="n">
        <v>371.79493632</v>
      </c>
      <c r="H54" s="20" t="n">
        <v>4.13236562</v>
      </c>
      <c r="I54" s="18" t="n">
        <v>403.90678696</v>
      </c>
      <c r="J54" s="20" t="n">
        <v>4.41588694</v>
      </c>
      <c r="K54" s="18" t="s">
        <v>481</v>
      </c>
      <c r="L54" s="20" t="s">
        <v>481</v>
      </c>
      <c r="M54" s="18" t="s">
        <v>481</v>
      </c>
      <c r="N54" s="20" t="s">
        <v>481</v>
      </c>
      <c r="O54" s="18" t="s">
        <v>481</v>
      </c>
      <c r="P54" s="20" t="s">
        <v>481</v>
      </c>
      <c r="Q54" s="18" t="s">
        <v>481</v>
      </c>
      <c r="R54" s="20" t="s">
        <v>481</v>
      </c>
      <c r="S54" s="18" t="n">
        <v>309.04152961</v>
      </c>
      <c r="T54" s="20" t="n">
        <v>4.5045504</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401.28813522</v>
      </c>
      <c r="P55" s="20" t="n">
        <v>2.95767116</v>
      </c>
      <c r="Q55" s="18" t="s">
        <v>481</v>
      </c>
      <c r="R55" s="20" t="s">
        <v>481</v>
      </c>
      <c r="S55" s="18" t="s">
        <v>481</v>
      </c>
      <c r="T55" s="20" t="s">
        <v>481</v>
      </c>
    </row>
    <row r="56" spans="1:20">
      <c r="A56" s="15" t="s">
        <v>531</v>
      </c>
      <c r="B56" s="17" t="n">
        <v>5359</v>
      </c>
      <c r="C56" s="18">
        <f>(77.0/B56*100)</f>
        <v/>
      </c>
      <c r="D56" s="19" t="n">
        <v>5282</v>
      </c>
      <c r="E56" s="18" t="n">
        <v>502.30434297</v>
      </c>
      <c r="F56" s="20" t="n">
        <v>5.54839886</v>
      </c>
      <c r="G56" s="18" t="n">
        <v>502.51875692</v>
      </c>
      <c r="H56" s="20" t="n">
        <v>4.05054797</v>
      </c>
      <c r="I56" s="18" t="n">
        <v>541.49385289</v>
      </c>
      <c r="J56" s="20" t="n">
        <v>2.71266769</v>
      </c>
      <c r="K56" s="18" t="s">
        <v>481</v>
      </c>
      <c r="L56" s="20" t="s">
        <v>481</v>
      </c>
      <c r="M56" s="18" t="s">
        <v>481</v>
      </c>
      <c r="N56" s="20" t="s">
        <v>481</v>
      </c>
      <c r="O56" s="18" t="s">
        <v>481</v>
      </c>
      <c r="P56" s="20" t="s">
        <v>481</v>
      </c>
      <c r="Q56" s="18" t="s">
        <v>481</v>
      </c>
      <c r="R56" s="20" t="s">
        <v>481</v>
      </c>
      <c r="S56" s="18" t="n">
        <v>448.23837387</v>
      </c>
      <c r="T56" s="20" t="n">
        <v>16.84604248</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397.25949434</v>
      </c>
      <c r="P57" s="20" t="n">
        <v>2.86584073</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408.10219777</v>
      </c>
      <c r="P58" s="20" t="n">
        <v>2.92517356</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347.12590293</v>
      </c>
      <c r="P59" s="20" t="n">
        <v>1.56898215</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346.54897697</v>
      </c>
      <c r="P60" s="20" t="n">
        <v>4.41355694</v>
      </c>
      <c r="Q60" s="18" t="s">
        <v>481</v>
      </c>
      <c r="R60" s="20" t="s">
        <v>481</v>
      </c>
      <c r="S60" s="18" t="s">
        <v>481</v>
      </c>
      <c r="T60" s="20" t="s">
        <v>481</v>
      </c>
    </row>
    <row r="61" spans="1:20">
      <c r="A61" s="15" t="s">
        <v>536</v>
      </c>
      <c r="B61" s="17" t="n">
        <v>6525</v>
      </c>
      <c r="C61" s="18">
        <f>(169.0/B61*100)</f>
        <v/>
      </c>
      <c r="D61" s="19" t="n">
        <v>6356</v>
      </c>
      <c r="E61" s="18" t="n">
        <v>455.9144408</v>
      </c>
      <c r="F61" s="20" t="n">
        <v>4.58078966</v>
      </c>
      <c r="G61" s="18" t="n">
        <v>450.47429471</v>
      </c>
      <c r="H61" s="20" t="n">
        <v>3.55634093</v>
      </c>
      <c r="I61" s="18" t="n">
        <v>498.48864488</v>
      </c>
      <c r="J61" s="20" t="n">
        <v>2.73490436</v>
      </c>
      <c r="K61" s="18" t="s">
        <v>481</v>
      </c>
      <c r="L61" s="20" t="s">
        <v>481</v>
      </c>
      <c r="M61" s="18" t="s">
        <v>481</v>
      </c>
      <c r="N61" s="20" t="s">
        <v>481</v>
      </c>
      <c r="O61" s="18" t="s">
        <v>481</v>
      </c>
      <c r="P61" s="20" t="s">
        <v>481</v>
      </c>
      <c r="Q61" s="18" t="s">
        <v>481</v>
      </c>
      <c r="R61" s="20" t="s">
        <v>481</v>
      </c>
      <c r="S61" s="18" t="n">
        <v>381.56302191</v>
      </c>
      <c r="T61" s="20" t="n">
        <v>10.34315602</v>
      </c>
    </row>
    <row r="62" spans="1:20">
      <c r="A62" s="15" t="s">
        <v>537</v>
      </c>
      <c r="B62" s="17" t="n">
        <v>4476</v>
      </c>
      <c r="C62" s="18">
        <f>(3.0/B62*100)</f>
        <v/>
      </c>
      <c r="D62" s="19" t="n">
        <v>4473</v>
      </c>
      <c r="E62" s="18" t="n">
        <v>490.47125311</v>
      </c>
      <c r="F62" s="20" t="n">
        <v>3.21713144</v>
      </c>
      <c r="G62" s="18" t="n">
        <v>484.33652688</v>
      </c>
      <c r="H62" s="20" t="n">
        <v>3.940158</v>
      </c>
      <c r="I62" s="18" t="n">
        <v>519.9847766300001</v>
      </c>
      <c r="J62" s="20" t="n">
        <v>1.57525006</v>
      </c>
      <c r="K62" s="18" t="s">
        <v>481</v>
      </c>
      <c r="L62" s="20" t="s">
        <v>481</v>
      </c>
      <c r="M62" s="18" t="s">
        <v>481</v>
      </c>
      <c r="N62" s="20" t="s">
        <v>481</v>
      </c>
      <c r="O62" s="18" t="s">
        <v>481</v>
      </c>
      <c r="P62" s="20" t="s">
        <v>481</v>
      </c>
      <c r="Q62" s="18" t="s">
        <v>481</v>
      </c>
      <c r="R62" s="20" t="s">
        <v>481</v>
      </c>
      <c r="S62" s="18" t="n">
        <v>470.222201</v>
      </c>
      <c r="T62" s="20" t="n">
        <v>20.9750973</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351.74154869</v>
      </c>
      <c r="P63" s="20" t="n">
        <v>1.40819617</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446.66614265</v>
      </c>
      <c r="P64" s="20" t="n">
        <v>1.7787943</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416.22926213</v>
      </c>
      <c r="P65" s="20" t="n">
        <v>2.51747002</v>
      </c>
      <c r="Q65" s="18" t="s">
        <v>481</v>
      </c>
      <c r="R65" s="20" t="s">
        <v>481</v>
      </c>
      <c r="S65" s="18" t="s">
        <v>481</v>
      </c>
      <c r="T65" s="20" t="s">
        <v>481</v>
      </c>
    </row>
    <row r="66" spans="1:20">
      <c r="A66" s="15" t="s">
        <v>541</v>
      </c>
      <c r="B66" s="17" t="n">
        <v>5665</v>
      </c>
      <c r="C66" s="18">
        <f>(91.0/B66*100)</f>
        <v/>
      </c>
      <c r="D66" s="19" t="n">
        <v>5574</v>
      </c>
      <c r="E66" s="18" t="n">
        <v>406.04704772</v>
      </c>
      <c r="F66" s="20" t="n">
        <v>3.22279204</v>
      </c>
      <c r="G66" s="18" t="n">
        <v>426.36124012</v>
      </c>
      <c r="H66" s="20" t="n">
        <v>2.67216443</v>
      </c>
      <c r="I66" s="18" t="n">
        <v>467.85528855</v>
      </c>
      <c r="J66" s="20" t="n">
        <v>2.11856646</v>
      </c>
      <c r="K66" s="18" t="s">
        <v>481</v>
      </c>
      <c r="L66" s="20" t="s">
        <v>481</v>
      </c>
      <c r="M66" s="18" t="s">
        <v>481</v>
      </c>
      <c r="N66" s="20" t="s">
        <v>481</v>
      </c>
      <c r="O66" s="18" t="s">
        <v>481</v>
      </c>
      <c r="P66" s="20" t="s">
        <v>481</v>
      </c>
      <c r="Q66" s="18" t="s">
        <v>481</v>
      </c>
      <c r="R66" s="20" t="s">
        <v>481</v>
      </c>
      <c r="S66" s="18" t="n">
        <v>350.27953389</v>
      </c>
      <c r="T66" s="20" t="n">
        <v>3.73388944</v>
      </c>
    </row>
    <row r="67" spans="1:20">
      <c r="A67" s="15" t="s">
        <v>542</v>
      </c>
      <c r="B67" s="17" t="n">
        <v>6971</v>
      </c>
      <c r="C67" s="18">
        <f>(873.0/B67*100)</f>
        <v/>
      </c>
      <c r="D67" s="19" t="n">
        <v>6098</v>
      </c>
      <c r="E67" s="18" t="n">
        <v>358.60776546</v>
      </c>
      <c r="F67" s="20" t="n">
        <v>4.52425521</v>
      </c>
      <c r="G67" s="18" t="n">
        <v>394.21838162</v>
      </c>
      <c r="H67" s="20" t="n">
        <v>3.49632927</v>
      </c>
      <c r="I67" s="18" t="n">
        <v>435.8827257</v>
      </c>
      <c r="J67" s="20" t="n">
        <v>3.29306223</v>
      </c>
      <c r="K67" s="18" t="s">
        <v>481</v>
      </c>
      <c r="L67" s="20" t="s">
        <v>481</v>
      </c>
      <c r="M67" s="18" t="s">
        <v>481</v>
      </c>
      <c r="N67" s="20" t="s">
        <v>481</v>
      </c>
      <c r="O67" s="18" t="s">
        <v>481</v>
      </c>
      <c r="P67" s="20" t="s">
        <v>481</v>
      </c>
      <c r="Q67" s="18" t="s">
        <v>481</v>
      </c>
      <c r="R67" s="20" t="s">
        <v>481</v>
      </c>
      <c r="S67" s="18" t="n">
        <v>334.32653469</v>
      </c>
      <c r="T67" s="20" t="n">
        <v>6.88821634</v>
      </c>
    </row>
    <row r="68" spans="1:20">
      <c r="A68" s="15" t="s">
        <v>543</v>
      </c>
      <c r="B68" s="17" t="n">
        <v>12083</v>
      </c>
      <c r="C68" s="18">
        <f>(31.0/B68*100)</f>
        <v/>
      </c>
      <c r="D68" s="19" t="n">
        <v>12052</v>
      </c>
      <c r="E68" s="18" t="n">
        <v>389.94279897</v>
      </c>
      <c r="F68" s="20" t="n">
        <v>1.85702969</v>
      </c>
      <c r="G68" s="18" t="n">
        <v>388.70992139</v>
      </c>
      <c r="H68" s="20" t="n">
        <v>2.52737972</v>
      </c>
      <c r="I68" s="18" t="n">
        <v>463.86965346</v>
      </c>
      <c r="J68" s="20" t="n">
        <v>2.42531546</v>
      </c>
      <c r="K68" s="18" t="s">
        <v>481</v>
      </c>
      <c r="L68" s="20" t="s">
        <v>481</v>
      </c>
      <c r="M68" s="18" t="s">
        <v>481</v>
      </c>
      <c r="N68" s="20" t="s">
        <v>481</v>
      </c>
      <c r="O68" s="18" t="s">
        <v>481</v>
      </c>
      <c r="P68" s="20" t="s">
        <v>481</v>
      </c>
      <c r="Q68" s="18" t="s">
        <v>481</v>
      </c>
      <c r="R68" s="20" t="s">
        <v>481</v>
      </c>
      <c r="S68" s="18" t="n">
        <v>316.81942985</v>
      </c>
      <c r="T68" s="20" t="n">
        <v>2.38762641</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433.61659804</v>
      </c>
      <c r="P69" s="20" t="n">
        <v>4.0674456</v>
      </c>
      <c r="Q69" s="18" t="s">
        <v>481</v>
      </c>
      <c r="R69" s="20" t="s">
        <v>481</v>
      </c>
      <c r="S69" s="18" t="s">
        <v>481</v>
      </c>
      <c r="T69" s="20" t="s">
        <v>481</v>
      </c>
    </row>
    <row r="70" spans="1:20">
      <c r="A70" s="15" t="s">
        <v>545</v>
      </c>
      <c r="B70" s="17" t="n">
        <v>6036</v>
      </c>
      <c r="C70" s="18">
        <f>(223.0/B70*100)</f>
        <v/>
      </c>
      <c r="D70" s="19" t="n">
        <v>5813</v>
      </c>
      <c r="E70" s="18" t="n">
        <v>490.26990959</v>
      </c>
      <c r="F70" s="20" t="n">
        <v>3.91228668</v>
      </c>
      <c r="G70" s="18" t="n">
        <v>490.7997263</v>
      </c>
      <c r="H70" s="20" t="n">
        <v>3.93893467</v>
      </c>
      <c r="I70" s="18" t="n">
        <v>510.55532853</v>
      </c>
      <c r="J70" s="20" t="n">
        <v>3.2800772</v>
      </c>
      <c r="K70" s="18" t="s">
        <v>481</v>
      </c>
      <c r="L70" s="20" t="s">
        <v>481</v>
      </c>
      <c r="M70" s="18" t="s">
        <v>481</v>
      </c>
      <c r="N70" s="20" t="s">
        <v>481</v>
      </c>
      <c r="O70" s="18" t="s">
        <v>481</v>
      </c>
      <c r="P70" s="20" t="s">
        <v>481</v>
      </c>
      <c r="Q70" s="18" t="s">
        <v>481</v>
      </c>
      <c r="R70" s="20" t="s">
        <v>481</v>
      </c>
      <c r="S70" s="18" t="n">
        <v>438.268915</v>
      </c>
      <c r="T70" s="20" t="n">
        <v>8.460009400000001</v>
      </c>
    </row>
    <row r="71" spans="1:20">
      <c r="A71" s="15" t="s">
        <v>546</v>
      </c>
      <c r="B71" s="17" t="n">
        <v>6115</v>
      </c>
      <c r="C71" s="18">
        <f>(35.0/B71*100)</f>
        <v/>
      </c>
      <c r="D71" s="19" t="n">
        <v>6080</v>
      </c>
      <c r="E71" s="18" t="n">
        <v>505.56725155</v>
      </c>
      <c r="F71" s="20" t="n">
        <v>3.96983936</v>
      </c>
      <c r="G71" s="18" t="n">
        <v>488.1106275</v>
      </c>
      <c r="H71" s="20" t="n">
        <v>3.54429783</v>
      </c>
      <c r="I71" s="18" t="n">
        <v>558.65059121</v>
      </c>
      <c r="J71" s="20" t="n">
        <v>1.75266195</v>
      </c>
      <c r="K71" s="18" t="s">
        <v>481</v>
      </c>
      <c r="L71" s="20" t="s">
        <v>481</v>
      </c>
      <c r="M71" s="18" t="s">
        <v>481</v>
      </c>
      <c r="N71" s="20" t="s">
        <v>481</v>
      </c>
      <c r="O71" s="18" t="s">
        <v>481</v>
      </c>
      <c r="P71" s="20" t="s">
        <v>481</v>
      </c>
      <c r="Q71" s="18" t="s">
        <v>481</v>
      </c>
      <c r="R71" s="20" t="s">
        <v>481</v>
      </c>
      <c r="S71" s="18" t="n">
        <v>467.27363173</v>
      </c>
      <c r="T71" s="20" t="n">
        <v>10.97311039</v>
      </c>
    </row>
    <row r="72" spans="1:20">
      <c r="A72" s="15" t="s">
        <v>547</v>
      </c>
      <c r="B72" s="17" t="n">
        <v>7708</v>
      </c>
      <c r="C72" s="18">
        <f>(5.0/B72*100)</f>
        <v/>
      </c>
      <c r="D72" s="19" t="n">
        <v>7703</v>
      </c>
      <c r="E72" s="18" t="n">
        <v>459.86488068</v>
      </c>
      <c r="F72" s="20" t="n">
        <v>5.05433962</v>
      </c>
      <c r="G72" s="18" t="n">
        <v>474.51714778</v>
      </c>
      <c r="H72" s="20" t="n">
        <v>5.27262766</v>
      </c>
      <c r="I72" s="18" t="n">
        <v>507.5337106</v>
      </c>
      <c r="J72" s="20" t="n">
        <v>2.40990922</v>
      </c>
      <c r="K72" s="18" t="s">
        <v>481</v>
      </c>
      <c r="L72" s="20" t="s">
        <v>481</v>
      </c>
      <c r="M72" s="18" t="s">
        <v>481</v>
      </c>
      <c r="N72" s="20" t="s">
        <v>481</v>
      </c>
      <c r="O72" s="18" t="s">
        <v>481</v>
      </c>
      <c r="P72" s="20" t="s">
        <v>481</v>
      </c>
      <c r="Q72" s="18" t="s">
        <v>481</v>
      </c>
      <c r="R72" s="20" t="s">
        <v>481</v>
      </c>
      <c r="S72" s="18" t="n">
        <v>433.49392619</v>
      </c>
      <c r="T72" s="20" t="n">
        <v>20.01723104</v>
      </c>
    </row>
    <row r="73" spans="1:20">
      <c r="A73" s="15" t="s">
        <v>548</v>
      </c>
      <c r="B73" s="17" t="n">
        <v>8249</v>
      </c>
      <c r="C73" s="18">
        <f>(195.0/B73*100)</f>
        <v/>
      </c>
      <c r="D73" s="19" t="n">
        <v>8054</v>
      </c>
      <c r="E73" s="18" t="n">
        <v>391.91734935</v>
      </c>
      <c r="F73" s="20" t="n">
        <v>3.32117899</v>
      </c>
      <c r="G73" s="18" t="n">
        <v>379.64534157</v>
      </c>
      <c r="H73" s="20" t="n">
        <v>3.68860964</v>
      </c>
      <c r="I73" s="18" t="n">
        <v>446.10435183</v>
      </c>
      <c r="J73" s="20" t="n">
        <v>3.80434161</v>
      </c>
      <c r="K73" s="18" t="s">
        <v>481</v>
      </c>
      <c r="L73" s="20" t="s">
        <v>481</v>
      </c>
      <c r="M73" s="18" t="s">
        <v>481</v>
      </c>
      <c r="N73" s="20" t="s">
        <v>481</v>
      </c>
      <c r="O73" s="18" t="s">
        <v>481</v>
      </c>
      <c r="P73" s="20" t="s">
        <v>481</v>
      </c>
      <c r="Q73" s="18" t="s">
        <v>481</v>
      </c>
      <c r="R73" s="20" t="s">
        <v>481</v>
      </c>
      <c r="S73" s="18" t="n">
        <v>366.22707522</v>
      </c>
      <c r="T73" s="20" t="n">
        <v>8.89180404</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427.27325298</v>
      </c>
      <c r="P74" s="20" t="n">
        <v>1.48755563</v>
      </c>
      <c r="Q74" s="18" t="s">
        <v>481</v>
      </c>
      <c r="R74" s="20" t="s">
        <v>481</v>
      </c>
      <c r="S74" s="18" t="s">
        <v>481</v>
      </c>
      <c r="T74" s="20" t="s">
        <v>481</v>
      </c>
    </row>
    <row r="75" spans="1:20">
      <c r="A75" s="15" t="s">
        <v>550</v>
      </c>
      <c r="B75" s="17" t="n">
        <v>5375</v>
      </c>
      <c r="C75" s="18">
        <f>(305.0/B75*100)</f>
        <v/>
      </c>
      <c r="D75" s="19" t="n">
        <v>5070</v>
      </c>
      <c r="E75" s="18" t="n">
        <v>342.56904221</v>
      </c>
      <c r="F75" s="20" t="n">
        <v>3.87878613</v>
      </c>
      <c r="G75" s="18" t="n">
        <v>359.81369188</v>
      </c>
      <c r="H75" s="20" t="n">
        <v>4.27616317</v>
      </c>
      <c r="I75" s="18" t="n">
        <v>392.25586813</v>
      </c>
      <c r="J75" s="20" t="n">
        <v>3.55867867</v>
      </c>
      <c r="K75" s="18" t="s">
        <v>481</v>
      </c>
      <c r="L75" s="20" t="s">
        <v>481</v>
      </c>
      <c r="M75" s="18" t="s">
        <v>481</v>
      </c>
      <c r="N75" s="20" t="s">
        <v>481</v>
      </c>
      <c r="O75" s="18" t="s">
        <v>481</v>
      </c>
      <c r="P75" s="20" t="s">
        <v>481</v>
      </c>
      <c r="Q75" s="18" t="s">
        <v>481</v>
      </c>
      <c r="R75" s="20" t="s">
        <v>481</v>
      </c>
      <c r="S75" s="18" t="n">
        <v>321.04171858</v>
      </c>
      <c r="T75" s="20" t="n">
        <v>5.55805923</v>
      </c>
    </row>
    <row r="76" spans="1:20">
      <c r="A76" s="15" t="s">
        <v>551</v>
      </c>
      <c r="B76" s="17" t="n">
        <v>14167</v>
      </c>
      <c r="C76" s="18">
        <f>(235.0/B76*100)</f>
        <v/>
      </c>
      <c r="D76" s="19" t="n">
        <v>13932</v>
      </c>
      <c r="E76" s="18" t="n">
        <v>420.56841135</v>
      </c>
      <c r="F76" s="20" t="n">
        <v>3.22866429</v>
      </c>
      <c r="G76" s="18" t="n">
        <v>418.18611905</v>
      </c>
      <c r="H76" s="20" t="n">
        <v>3.63478468</v>
      </c>
      <c r="I76" s="18" t="n">
        <v>477.76867031</v>
      </c>
      <c r="J76" s="20" t="n">
        <v>3.10525641</v>
      </c>
      <c r="K76" s="18" t="s">
        <v>481</v>
      </c>
      <c r="L76" s="20" t="s">
        <v>481</v>
      </c>
      <c r="M76" s="18" t="s">
        <v>481</v>
      </c>
      <c r="N76" s="20" t="s">
        <v>481</v>
      </c>
      <c r="O76" s="18" t="s">
        <v>481</v>
      </c>
      <c r="P76" s="20" t="s">
        <v>481</v>
      </c>
      <c r="Q76" s="18" t="s">
        <v>481</v>
      </c>
      <c r="R76" s="20" t="s">
        <v>481</v>
      </c>
      <c r="S76" s="18" t="n">
        <v>347.58036294</v>
      </c>
      <c r="T76" s="20" t="n">
        <v>4.5877935</v>
      </c>
    </row>
    <row r="77" spans="1:20">
      <c r="A77" s="15" t="s">
        <v>552</v>
      </c>
      <c r="B77" s="17" t="n">
        <v>6062</v>
      </c>
      <c r="C77" s="18">
        <f>(341.0/B77*100)</f>
        <v/>
      </c>
      <c r="D77" s="19" t="n">
        <v>5721</v>
      </c>
      <c r="E77" s="18" t="n">
        <v>399.71002384</v>
      </c>
      <c r="F77" s="20" t="n">
        <v>4.29538357</v>
      </c>
      <c r="G77" s="18" t="n">
        <v>438.34509638</v>
      </c>
      <c r="H77" s="20" t="n">
        <v>3.45371082</v>
      </c>
      <c r="I77" s="18" t="n">
        <v>474.79648846</v>
      </c>
      <c r="J77" s="20" t="n">
        <v>2.93945965</v>
      </c>
      <c r="K77" s="18" t="s">
        <v>481</v>
      </c>
      <c r="L77" s="20" t="s">
        <v>481</v>
      </c>
      <c r="M77" s="18" t="s">
        <v>481</v>
      </c>
      <c r="N77" s="20" t="s">
        <v>481</v>
      </c>
      <c r="O77" s="18" t="s">
        <v>481</v>
      </c>
      <c r="P77" s="20" t="s">
        <v>481</v>
      </c>
      <c r="Q77" s="18" t="s">
        <v>481</v>
      </c>
      <c r="R77" s="20" t="s">
        <v>481</v>
      </c>
      <c r="S77" s="18" t="n">
        <v>357.77873189</v>
      </c>
      <c r="T77" s="20" t="n">
        <v>3.76670397</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486.77376404</v>
      </c>
      <c r="P78" s="20" t="n">
        <v>3.73078934</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475.33231053</v>
      </c>
      <c r="P79" s="20" t="n">
        <v>7.19302375</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427.14102033</v>
      </c>
      <c r="P80" s="20" t="n">
        <v>3.42468904</v>
      </c>
      <c r="Q80" s="18" t="s">
        <v>481</v>
      </c>
      <c r="R80" s="20" t="s">
        <v>481</v>
      </c>
      <c r="S80" s="18" t="s">
        <v>481</v>
      </c>
      <c r="T80" s="20" t="s">
        <v>481</v>
      </c>
    </row>
    <row r="81" spans="1:20">
      <c r="A81" s="23" t="s">
        <v>556</v>
      </c>
      <c r="B81" s="17" t="n">
        <v>8861</v>
      </c>
      <c r="C81" s="18">
        <f>(92.0/B81*100)</f>
        <v/>
      </c>
      <c r="D81" s="19" t="n">
        <v>8769</v>
      </c>
      <c r="E81" s="18" t="n">
        <v>428.29922293</v>
      </c>
      <c r="F81" s="20" t="n">
        <v>3.65163992</v>
      </c>
      <c r="G81" s="18" t="n">
        <v>397.32181133</v>
      </c>
      <c r="H81" s="20" t="n">
        <v>3.69180761</v>
      </c>
      <c r="I81" s="18" t="n">
        <v>470.56277914</v>
      </c>
      <c r="J81" s="20" t="n">
        <v>4.02007815</v>
      </c>
      <c r="K81" s="18" t="s">
        <v>481</v>
      </c>
      <c r="L81" s="20" t="s">
        <v>481</v>
      </c>
      <c r="M81" s="18" t="s">
        <v>481</v>
      </c>
      <c r="N81" s="20" t="s">
        <v>481</v>
      </c>
      <c r="O81" s="18" t="s">
        <v>481</v>
      </c>
      <c r="P81" s="20" t="s">
        <v>481</v>
      </c>
      <c r="Q81" s="18" t="s">
        <v>481</v>
      </c>
      <c r="R81" s="20" t="s">
        <v>481</v>
      </c>
      <c r="S81" s="18" t="n">
        <v>362.07971594</v>
      </c>
      <c r="T81" s="20" t="n">
        <v>10.73098185</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839</v>
      </c>
    </row>
    <row customHeight="1" ht="30" r="4" spans="1:20">
      <c r="A4" s="6" t="n"/>
      <c r="B4" s="7" t="s">
        <v>462</v>
      </c>
      <c r="C4" s="7" t="s">
        <v>463</v>
      </c>
      <c r="D4" s="8" t="s">
        <v>462</v>
      </c>
      <c r="E4" s="9" t="s">
        <v>831</v>
      </c>
      <c r="F4" s="10" t="n"/>
      <c r="G4" s="9" t="s">
        <v>832</v>
      </c>
      <c r="H4" s="10" t="n"/>
      <c r="I4" s="9" t="s">
        <v>833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516.3478397</v>
      </c>
      <c r="F7" s="20" t="n">
        <v>3.31813141</v>
      </c>
      <c r="G7" s="18" t="n">
        <v>498.933638</v>
      </c>
      <c r="H7" s="20" t="n">
        <v>2.71402175</v>
      </c>
      <c r="I7" s="18" t="n">
        <v>516.20222374</v>
      </c>
      <c r="J7" s="20" t="n">
        <v>2.28844763</v>
      </c>
      <c r="K7" s="18" t="s">
        <v>481</v>
      </c>
      <c r="L7" s="20" t="s">
        <v>481</v>
      </c>
      <c r="M7" s="18" t="s">
        <v>481</v>
      </c>
      <c r="N7" s="20" t="s">
        <v>481</v>
      </c>
      <c r="O7" s="18" t="s">
        <v>481</v>
      </c>
      <c r="P7" s="20" t="s">
        <v>481</v>
      </c>
      <c r="Q7" s="18" t="s">
        <v>481</v>
      </c>
      <c r="R7" s="20" t="s">
        <v>481</v>
      </c>
      <c r="S7" s="18" t="n">
        <v>446.86199115</v>
      </c>
      <c r="T7" s="20" t="n">
        <v>5.56485683</v>
      </c>
    </row>
    <row r="8" spans="1:20">
      <c r="A8" s="15" t="s">
        <v>483</v>
      </c>
      <c r="B8" s="17" t="n">
        <v>7007</v>
      </c>
      <c r="C8" s="18">
        <f>(145.0/B8*100)</f>
        <v/>
      </c>
      <c r="D8" s="19" t="n">
        <v>6862</v>
      </c>
      <c r="E8" s="18" t="n">
        <v>484.04741118</v>
      </c>
      <c r="F8" s="20" t="n">
        <v>5.72101998</v>
      </c>
      <c r="G8" s="18" t="n">
        <v>483.94269588</v>
      </c>
      <c r="H8" s="20" t="n">
        <v>2.94411695</v>
      </c>
      <c r="I8" s="18" t="n">
        <v>505.14055883</v>
      </c>
      <c r="J8" s="20" t="n">
        <v>3.12806916</v>
      </c>
      <c r="K8" s="18" t="s">
        <v>481</v>
      </c>
      <c r="L8" s="20" t="s">
        <v>481</v>
      </c>
      <c r="M8" s="18" t="s">
        <v>481</v>
      </c>
      <c r="N8" s="20" t="s">
        <v>481</v>
      </c>
      <c r="O8" s="18" t="n">
        <v>361.38025951</v>
      </c>
      <c r="P8" s="20" t="n">
        <v>22.72565673</v>
      </c>
      <c r="Q8" s="18" t="s">
        <v>481</v>
      </c>
      <c r="R8" s="20" t="s">
        <v>481</v>
      </c>
      <c r="S8" s="18" t="n">
        <v>410.62195689</v>
      </c>
      <c r="T8" s="20" t="n">
        <v>6.8559148</v>
      </c>
    </row>
    <row r="9" spans="1:20">
      <c r="A9" s="15" t="s">
        <v>484</v>
      </c>
      <c r="B9" s="17" t="n">
        <v>9651</v>
      </c>
      <c r="C9" s="18">
        <f>(270.0/B9*100)</f>
        <v/>
      </c>
      <c r="D9" s="19" t="n">
        <v>9381</v>
      </c>
      <c r="E9" s="18" t="n">
        <v>455.12308125</v>
      </c>
      <c r="F9" s="20" t="n">
        <v>4.34255969</v>
      </c>
      <c r="G9" s="18" t="n">
        <v>514.67856324</v>
      </c>
      <c r="H9" s="20" t="n">
        <v>2.61212021</v>
      </c>
      <c r="I9" s="18" t="n">
        <v>525.31376599</v>
      </c>
      <c r="J9" s="20" t="n">
        <v>2.41509527</v>
      </c>
      <c r="K9" s="18" t="s">
        <v>481</v>
      </c>
      <c r="L9" s="20" t="s">
        <v>481</v>
      </c>
      <c r="M9" s="18" t="s">
        <v>481</v>
      </c>
      <c r="N9" s="20" t="s">
        <v>481</v>
      </c>
      <c r="O9" s="18" t="n">
        <v>347.7815185</v>
      </c>
      <c r="P9" s="20" t="n">
        <v>11.20716786</v>
      </c>
      <c r="Q9" s="18" t="s">
        <v>481</v>
      </c>
      <c r="R9" s="20" t="s">
        <v>481</v>
      </c>
      <c r="S9" s="18" t="n">
        <v>431.77510568</v>
      </c>
      <c r="T9" s="20" t="n">
        <v>5.0612998</v>
      </c>
    </row>
    <row r="10" spans="1:20">
      <c r="A10" s="15" t="s">
        <v>485</v>
      </c>
      <c r="B10" s="17" t="n">
        <v>20058</v>
      </c>
      <c r="C10" s="18">
        <f>(559.0/B10*100)</f>
        <v/>
      </c>
      <c r="D10" s="19" t="n">
        <v>19499</v>
      </c>
      <c r="E10" s="18" t="n">
        <v>523.45093046</v>
      </c>
      <c r="F10" s="20" t="n">
        <v>3.7910347</v>
      </c>
      <c r="G10" s="18" t="n">
        <v>523.59461513</v>
      </c>
      <c r="H10" s="20" t="n">
        <v>2.78966798</v>
      </c>
      <c r="I10" s="18" t="n">
        <v>540.53749494</v>
      </c>
      <c r="J10" s="20" t="n">
        <v>2.08822091</v>
      </c>
      <c r="K10" s="18" t="s">
        <v>481</v>
      </c>
      <c r="L10" s="20" t="s">
        <v>481</v>
      </c>
      <c r="M10" s="18" t="s">
        <v>481</v>
      </c>
      <c r="N10" s="20" t="s">
        <v>481</v>
      </c>
      <c r="O10" s="18" t="s">
        <v>481</v>
      </c>
      <c r="P10" s="20" t="s">
        <v>481</v>
      </c>
      <c r="Q10" s="18" t="s">
        <v>481</v>
      </c>
      <c r="R10" s="20" t="s">
        <v>481</v>
      </c>
      <c r="S10" s="18" t="n">
        <v>439.82023487</v>
      </c>
      <c r="T10" s="20" t="n">
        <v>7.16035858</v>
      </c>
    </row>
    <row r="11" spans="1:20">
      <c r="A11" s="15" t="s">
        <v>486</v>
      </c>
      <c r="B11" s="17" t="n">
        <v>7053</v>
      </c>
      <c r="C11" s="18">
        <f>(172.0/B11*100)</f>
        <v/>
      </c>
      <c r="D11" s="19" t="n">
        <v>6881</v>
      </c>
      <c r="E11" s="18" t="n">
        <v>449.99534605</v>
      </c>
      <c r="F11" s="20" t="n">
        <v>6.41278361</v>
      </c>
      <c r="G11" s="18" t="n">
        <v>457.75930987</v>
      </c>
      <c r="H11" s="20" t="n">
        <v>2.85272124</v>
      </c>
      <c r="I11" s="18" t="n">
        <v>476.87961127</v>
      </c>
      <c r="J11" s="20" t="n">
        <v>3.00581185</v>
      </c>
      <c r="K11" s="18" t="s">
        <v>481</v>
      </c>
      <c r="L11" s="20" t="s">
        <v>481</v>
      </c>
      <c r="M11" s="18" t="s">
        <v>481</v>
      </c>
      <c r="N11" s="20" t="s">
        <v>481</v>
      </c>
      <c r="O11" s="18" t="s">
        <v>481</v>
      </c>
      <c r="P11" s="20" t="s">
        <v>481</v>
      </c>
      <c r="Q11" s="18" t="s">
        <v>481</v>
      </c>
      <c r="R11" s="20" t="s">
        <v>481</v>
      </c>
      <c r="S11" s="18" t="n">
        <v>408.97450158</v>
      </c>
      <c r="T11" s="20" t="n">
        <v>6.48823575</v>
      </c>
    </row>
    <row r="12" spans="1:20">
      <c r="A12" s="15" t="s">
        <v>487</v>
      </c>
      <c r="B12" s="17" t="n">
        <v>6894</v>
      </c>
      <c r="C12" s="18">
        <f>(59.0/B12*100)</f>
        <v/>
      </c>
      <c r="D12" s="19" t="n">
        <v>6835</v>
      </c>
      <c r="E12" s="18" t="n">
        <v>439.43091292</v>
      </c>
      <c r="F12" s="20" t="n">
        <v>5.93173812</v>
      </c>
      <c r="G12" s="18" t="n">
        <v>493.53886793</v>
      </c>
      <c r="H12" s="20" t="n">
        <v>2.97080679</v>
      </c>
      <c r="I12" s="18" t="n">
        <v>511.59144022</v>
      </c>
      <c r="J12" s="20" t="n">
        <v>2.78333094</v>
      </c>
      <c r="K12" s="18" t="s">
        <v>481</v>
      </c>
      <c r="L12" s="20" t="s">
        <v>481</v>
      </c>
      <c r="M12" s="18" t="s">
        <v>481</v>
      </c>
      <c r="N12" s="20" t="s">
        <v>481</v>
      </c>
      <c r="O12" s="18" t="n">
        <v>332.31014509</v>
      </c>
      <c r="P12" s="20" t="n">
        <v>18.34291261</v>
      </c>
      <c r="Q12" s="18" t="s">
        <v>481</v>
      </c>
      <c r="R12" s="20" t="s">
        <v>481</v>
      </c>
      <c r="S12" s="18" t="n">
        <v>416.15990395</v>
      </c>
      <c r="T12" s="20" t="n">
        <v>7.56389684</v>
      </c>
    </row>
    <row r="13" spans="1:20">
      <c r="A13" s="15" t="s">
        <v>488</v>
      </c>
      <c r="B13" s="17" t="n">
        <v>7161</v>
      </c>
      <c r="C13" s="18">
        <f>(216.0/B13*100)</f>
        <v/>
      </c>
      <c r="D13" s="19" t="n">
        <v>6945</v>
      </c>
      <c r="E13" s="18" t="n">
        <v>462.75474537</v>
      </c>
      <c r="F13" s="20" t="n">
        <v>4.91464623</v>
      </c>
      <c r="G13" s="18" t="n">
        <v>501.55779726</v>
      </c>
      <c r="H13" s="20" t="n">
        <v>2.53070214</v>
      </c>
      <c r="I13" s="18" t="n">
        <v>530.48505205</v>
      </c>
      <c r="J13" s="20" t="n">
        <v>3.29552831</v>
      </c>
      <c r="K13" s="18" t="s">
        <v>481</v>
      </c>
      <c r="L13" s="20" t="s">
        <v>481</v>
      </c>
      <c r="M13" s="18" t="s">
        <v>481</v>
      </c>
      <c r="N13" s="20" t="s">
        <v>481</v>
      </c>
      <c r="O13" s="18" t="n">
        <v>407.4699787</v>
      </c>
      <c r="P13" s="20" t="n">
        <v>6.79601306</v>
      </c>
      <c r="Q13" s="18" t="s">
        <v>481</v>
      </c>
      <c r="R13" s="20" t="s">
        <v>481</v>
      </c>
      <c r="S13" s="18" t="n">
        <v>413.39603722</v>
      </c>
      <c r="T13" s="20" t="n">
        <v>7.09155413</v>
      </c>
    </row>
    <row r="14" spans="1:20">
      <c r="A14" s="15" t="s">
        <v>489</v>
      </c>
      <c r="B14" s="17" t="n">
        <v>5587</v>
      </c>
      <c r="C14" s="18">
        <f>(83.0/B14*100)</f>
        <v/>
      </c>
      <c r="D14" s="19" t="n">
        <v>5504</v>
      </c>
      <c r="E14" s="18" t="n">
        <v>507.49245994</v>
      </c>
      <c r="F14" s="20" t="n">
        <v>3.66423318</v>
      </c>
      <c r="G14" s="18" t="n">
        <v>515.78916268</v>
      </c>
      <c r="H14" s="20" t="n">
        <v>2.84147993</v>
      </c>
      <c r="I14" s="18" t="n">
        <v>538.12000169</v>
      </c>
      <c r="J14" s="20" t="n">
        <v>2.80661092</v>
      </c>
      <c r="K14" s="18" t="s">
        <v>481</v>
      </c>
      <c r="L14" s="20" t="s">
        <v>481</v>
      </c>
      <c r="M14" s="18" t="s">
        <v>481</v>
      </c>
      <c r="N14" s="20" t="s">
        <v>481</v>
      </c>
      <c r="O14" s="18" t="s">
        <v>481</v>
      </c>
      <c r="P14" s="20" t="s">
        <v>481</v>
      </c>
      <c r="Q14" s="18" t="s">
        <v>481</v>
      </c>
      <c r="R14" s="20" t="s">
        <v>481</v>
      </c>
      <c r="S14" s="18" t="n">
        <v>452.7610044</v>
      </c>
      <c r="T14" s="20" t="n">
        <v>11.01467777</v>
      </c>
    </row>
    <row r="15" spans="1:20">
      <c r="A15" s="15" t="s">
        <v>490</v>
      </c>
      <c r="B15" s="17" t="n">
        <v>5882</v>
      </c>
      <c r="C15" s="18">
        <f>(116.0/B15*100)</f>
        <v/>
      </c>
      <c r="D15" s="19" t="n">
        <v>5766</v>
      </c>
      <c r="E15" s="18" t="n">
        <v>499.80583445</v>
      </c>
      <c r="F15" s="20" t="n">
        <v>5.29967131</v>
      </c>
      <c r="G15" s="18" t="n">
        <v>530.93395085</v>
      </c>
      <c r="H15" s="20" t="n">
        <v>2.82801108</v>
      </c>
      <c r="I15" s="18" t="n">
        <v>545.01134436</v>
      </c>
      <c r="J15" s="20" t="n">
        <v>3.05083538</v>
      </c>
      <c r="K15" s="18" t="s">
        <v>481</v>
      </c>
      <c r="L15" s="20" t="s">
        <v>481</v>
      </c>
      <c r="M15" s="18" t="s">
        <v>481</v>
      </c>
      <c r="N15" s="20" t="s">
        <v>481</v>
      </c>
      <c r="O15" s="18" t="n">
        <v>367.66871077</v>
      </c>
      <c r="P15" s="20" t="n">
        <v>14.82638214</v>
      </c>
      <c r="Q15" s="18" t="s">
        <v>481</v>
      </c>
      <c r="R15" s="20" t="s">
        <v>481</v>
      </c>
      <c r="S15" s="18" t="n">
        <v>457.39431449</v>
      </c>
      <c r="T15" s="20" t="n">
        <v>7.81844372</v>
      </c>
    </row>
    <row r="16" spans="1:20">
      <c r="A16" s="15" t="s">
        <v>491</v>
      </c>
      <c r="B16" s="17" t="n">
        <v>6108</v>
      </c>
      <c r="C16" s="18">
        <f>(154.0/B16*100)</f>
        <v/>
      </c>
      <c r="D16" s="19" t="n">
        <v>5954</v>
      </c>
      <c r="E16" s="18" t="n">
        <v>482.34016829</v>
      </c>
      <c r="F16" s="20" t="n">
        <v>5.92394</v>
      </c>
      <c r="G16" s="18" t="n">
        <v>510.11059223</v>
      </c>
      <c r="H16" s="20" t="n">
        <v>3.13465465</v>
      </c>
      <c r="I16" s="18" t="n">
        <v>527.04911731</v>
      </c>
      <c r="J16" s="20" t="n">
        <v>2.73466542</v>
      </c>
      <c r="K16" s="18" t="s">
        <v>481</v>
      </c>
      <c r="L16" s="20" t="s">
        <v>481</v>
      </c>
      <c r="M16" s="18" t="s">
        <v>481</v>
      </c>
      <c r="N16" s="20" t="s">
        <v>481</v>
      </c>
      <c r="O16" s="18" t="s">
        <v>481</v>
      </c>
      <c r="P16" s="20" t="s">
        <v>481</v>
      </c>
      <c r="Q16" s="18" t="s">
        <v>481</v>
      </c>
      <c r="R16" s="20" t="s">
        <v>481</v>
      </c>
      <c r="S16" s="18" t="n">
        <v>371.73598974</v>
      </c>
      <c r="T16" s="20" t="n">
        <v>7.68563549</v>
      </c>
    </row>
    <row r="17" spans="1:20">
      <c r="A17" s="15" t="s">
        <v>492</v>
      </c>
      <c r="B17" s="17" t="n">
        <v>6504</v>
      </c>
      <c r="C17" s="18">
        <f>(1933.0/B17*100)</f>
        <v/>
      </c>
      <c r="D17" s="19" t="n">
        <v>4571</v>
      </c>
      <c r="E17" s="18" t="n">
        <v>524.6210210199999</v>
      </c>
      <c r="F17" s="20" t="n">
        <v>6.1028221</v>
      </c>
      <c r="G17" s="18" t="n">
        <v>521.80291403</v>
      </c>
      <c r="H17" s="20" t="n">
        <v>3.55172726</v>
      </c>
      <c r="I17" s="18" t="n">
        <v>540.2077857199999</v>
      </c>
      <c r="J17" s="20" t="n">
        <v>3.77408247</v>
      </c>
      <c r="K17" s="18" t="s">
        <v>481</v>
      </c>
      <c r="L17" s="20" t="s">
        <v>481</v>
      </c>
      <c r="M17" s="18" t="s">
        <v>481</v>
      </c>
      <c r="N17" s="20" t="s">
        <v>481</v>
      </c>
      <c r="O17" s="18" t="n">
        <v>338.260297</v>
      </c>
      <c r="P17" s="20" t="n">
        <v>14.23011861</v>
      </c>
      <c r="Q17" s="18" t="s">
        <v>481</v>
      </c>
      <c r="R17" s="20" t="s">
        <v>481</v>
      </c>
      <c r="S17" s="18" t="n">
        <v>464.5359192</v>
      </c>
      <c r="T17" s="20" t="n">
        <v>7.78694541</v>
      </c>
    </row>
    <row r="18" spans="1:20">
      <c r="A18" s="15" t="s">
        <v>493</v>
      </c>
      <c r="B18" s="17" t="n">
        <v>5532</v>
      </c>
      <c r="C18" s="18">
        <f>(31.0/B18*100)</f>
        <v/>
      </c>
      <c r="D18" s="19" t="n">
        <v>5501</v>
      </c>
      <c r="E18" s="18" t="n">
        <v>449.10220321</v>
      </c>
      <c r="F18" s="20" t="n">
        <v>6.2605397</v>
      </c>
      <c r="G18" s="18" t="n">
        <v>467.06507165</v>
      </c>
      <c r="H18" s="20" t="n">
        <v>3.73836444</v>
      </c>
      <c r="I18" s="18" t="n">
        <v>493.27191672</v>
      </c>
      <c r="J18" s="20" t="n">
        <v>4.22940401</v>
      </c>
      <c r="K18" s="18" t="s">
        <v>481</v>
      </c>
      <c r="L18" s="20" t="s">
        <v>481</v>
      </c>
      <c r="M18" s="18" t="s">
        <v>481</v>
      </c>
      <c r="N18" s="20" t="s">
        <v>481</v>
      </c>
      <c r="O18" s="18" t="s">
        <v>481</v>
      </c>
      <c r="P18" s="20" t="s">
        <v>481</v>
      </c>
      <c r="Q18" s="18" t="s">
        <v>481</v>
      </c>
      <c r="R18" s="20" t="s">
        <v>481</v>
      </c>
      <c r="S18" s="18" t="n">
        <v>373.02279109</v>
      </c>
      <c r="T18" s="20" t="n">
        <v>9.265373459999999</v>
      </c>
    </row>
    <row r="19" spans="1:20">
      <c r="A19" s="15" t="s">
        <v>494</v>
      </c>
      <c r="B19" s="17" t="n">
        <v>5658</v>
      </c>
      <c r="C19" s="18">
        <f>(346.0/B19*100)</f>
        <v/>
      </c>
      <c r="D19" s="19" t="n">
        <v>5312</v>
      </c>
      <c r="E19" s="18" t="n">
        <v>458.42115153</v>
      </c>
      <c r="F19" s="20" t="n">
        <v>5.07290921</v>
      </c>
      <c r="G19" s="18" t="n">
        <v>479.84085145</v>
      </c>
      <c r="H19" s="20" t="n">
        <v>3.23150878</v>
      </c>
      <c r="I19" s="18" t="n">
        <v>479.68153785</v>
      </c>
      <c r="J19" s="20" t="n">
        <v>3.16860386</v>
      </c>
      <c r="K19" s="18" t="s">
        <v>481</v>
      </c>
      <c r="L19" s="20" t="s">
        <v>481</v>
      </c>
      <c r="M19" s="18" t="s">
        <v>481</v>
      </c>
      <c r="N19" s="20" t="s">
        <v>481</v>
      </c>
      <c r="O19" s="18" t="s">
        <v>481</v>
      </c>
      <c r="P19" s="20" t="s">
        <v>481</v>
      </c>
      <c r="Q19" s="18" t="s">
        <v>481</v>
      </c>
      <c r="R19" s="20" t="s">
        <v>481</v>
      </c>
      <c r="S19" s="18" t="n">
        <v>407.19007111</v>
      </c>
      <c r="T19" s="20" t="n">
        <v>7.6181622</v>
      </c>
    </row>
    <row r="20" spans="1:20">
      <c r="A20" s="15" t="s">
        <v>495</v>
      </c>
      <c r="B20" s="17" t="n">
        <v>3371</v>
      </c>
      <c r="C20" s="18">
        <f>(75.0/B20*100)</f>
        <v/>
      </c>
      <c r="D20" s="19" t="n">
        <v>3296</v>
      </c>
      <c r="E20" s="18" t="n">
        <v>442.46298456</v>
      </c>
      <c r="F20" s="20" t="n">
        <v>8.141452709999999</v>
      </c>
      <c r="G20" s="18" t="n">
        <v>480.41276188</v>
      </c>
      <c r="H20" s="20" t="n">
        <v>2.85292261</v>
      </c>
      <c r="I20" s="18" t="n">
        <v>504.58419804</v>
      </c>
      <c r="J20" s="20" t="n">
        <v>3.13621018</v>
      </c>
      <c r="K20" s="18" t="s">
        <v>481</v>
      </c>
      <c r="L20" s="20" t="s">
        <v>481</v>
      </c>
      <c r="M20" s="18" t="s">
        <v>481</v>
      </c>
      <c r="N20" s="20" t="s">
        <v>481</v>
      </c>
      <c r="O20" s="18" t="s">
        <v>481</v>
      </c>
      <c r="P20" s="20" t="s">
        <v>481</v>
      </c>
      <c r="Q20" s="18" t="s">
        <v>481</v>
      </c>
      <c r="R20" s="20" t="s">
        <v>481</v>
      </c>
      <c r="S20" s="18" t="n">
        <v>404.04230042</v>
      </c>
      <c r="T20" s="20" t="n">
        <v>7.24006525</v>
      </c>
    </row>
    <row r="21" spans="1:20">
      <c r="A21" s="15" t="s">
        <v>496</v>
      </c>
      <c r="B21" s="17" t="n">
        <v>5741</v>
      </c>
      <c r="C21" s="18">
        <f>(58.0/B21*100)</f>
        <v/>
      </c>
      <c r="D21" s="19" t="n">
        <v>5683</v>
      </c>
      <c r="E21" s="18" t="n">
        <v>523.0704375</v>
      </c>
      <c r="F21" s="20" t="n">
        <v>3.36921433</v>
      </c>
      <c r="G21" s="18" t="n">
        <v>519.90798436</v>
      </c>
      <c r="H21" s="20" t="n">
        <v>2.84150159</v>
      </c>
      <c r="I21" s="18" t="n">
        <v>530.27347582</v>
      </c>
      <c r="J21" s="20" t="n">
        <v>3.08905868</v>
      </c>
      <c r="K21" s="18" t="s">
        <v>481</v>
      </c>
      <c r="L21" s="20" t="s">
        <v>481</v>
      </c>
      <c r="M21" s="18" t="s">
        <v>481</v>
      </c>
      <c r="N21" s="20" t="s">
        <v>481</v>
      </c>
      <c r="O21" s="18" t="s">
        <v>481</v>
      </c>
      <c r="P21" s="20" t="s">
        <v>481</v>
      </c>
      <c r="Q21" s="18" t="s">
        <v>481</v>
      </c>
      <c r="R21" s="20" t="s">
        <v>481</v>
      </c>
      <c r="S21" s="18" t="n">
        <v>448.57114898</v>
      </c>
      <c r="T21" s="20" t="n">
        <v>7.57389597</v>
      </c>
    </row>
    <row r="22" spans="1:20">
      <c r="A22" s="15" t="s">
        <v>497</v>
      </c>
      <c r="B22" s="17" t="n">
        <v>6598</v>
      </c>
      <c r="C22" s="18">
        <f>(39.0/B22*100)</f>
        <v/>
      </c>
      <c r="D22" s="19" t="n">
        <v>6559</v>
      </c>
      <c r="E22" s="18" t="n">
        <v>474.05345514</v>
      </c>
      <c r="F22" s="20" t="n">
        <v>5.80924207</v>
      </c>
      <c r="G22" s="18" t="n">
        <v>487.15838546</v>
      </c>
      <c r="H22" s="20" t="n">
        <v>4.69639255</v>
      </c>
      <c r="I22" s="18" t="n">
        <v>499.15838318</v>
      </c>
      <c r="J22" s="20" t="n">
        <v>3.62491179</v>
      </c>
      <c r="K22" s="18" t="s">
        <v>481</v>
      </c>
      <c r="L22" s="20" t="s">
        <v>481</v>
      </c>
      <c r="M22" s="18" t="s">
        <v>481</v>
      </c>
      <c r="N22" s="20" t="s">
        <v>481</v>
      </c>
      <c r="O22" s="18" t="n">
        <v>481.75555063</v>
      </c>
      <c r="P22" s="20" t="n">
        <v>8.711038220000001</v>
      </c>
      <c r="Q22" s="18" t="s">
        <v>481</v>
      </c>
      <c r="R22" s="20" t="s">
        <v>481</v>
      </c>
      <c r="S22" s="18" t="n">
        <v>375.81595105</v>
      </c>
      <c r="T22" s="20" t="n">
        <v>9.97156043</v>
      </c>
    </row>
    <row r="23" spans="1:20">
      <c r="A23" s="15" t="s">
        <v>498</v>
      </c>
      <c r="B23" s="17" t="n">
        <v>11583</v>
      </c>
      <c r="C23" s="18">
        <f>(268.0/B23*100)</f>
        <v/>
      </c>
      <c r="D23" s="19" t="n">
        <v>11315</v>
      </c>
      <c r="E23" s="18" t="n">
        <v>491.88350167</v>
      </c>
      <c r="F23" s="20" t="n">
        <v>4.128279</v>
      </c>
      <c r="G23" s="18" t="n">
        <v>483.86238002</v>
      </c>
      <c r="H23" s="20" t="n">
        <v>3.10738859</v>
      </c>
      <c r="I23" s="18" t="n">
        <v>494.62985354</v>
      </c>
      <c r="J23" s="20" t="n">
        <v>3.62471739</v>
      </c>
      <c r="K23" s="18" t="s">
        <v>481</v>
      </c>
      <c r="L23" s="20" t="s">
        <v>481</v>
      </c>
      <c r="M23" s="18" t="s">
        <v>481</v>
      </c>
      <c r="N23" s="20" t="s">
        <v>481</v>
      </c>
      <c r="O23" s="18" t="s">
        <v>481</v>
      </c>
      <c r="P23" s="20" t="s">
        <v>481</v>
      </c>
      <c r="Q23" s="18" t="s">
        <v>481</v>
      </c>
      <c r="R23" s="20" t="s">
        <v>481</v>
      </c>
      <c r="S23" s="18" t="n">
        <v>415.9606191</v>
      </c>
      <c r="T23" s="20" t="n">
        <v>8.73329805</v>
      </c>
    </row>
    <row r="24" spans="1:20">
      <c r="A24" s="15" t="s">
        <v>499</v>
      </c>
      <c r="B24" s="17" t="n">
        <v>6647</v>
      </c>
      <c r="C24" s="18">
        <f>(10.0/B24*100)</f>
        <v/>
      </c>
      <c r="D24" s="19" t="n">
        <v>6637</v>
      </c>
      <c r="E24" s="18" t="n">
        <v>525.15215229</v>
      </c>
      <c r="F24" s="20" t="n">
        <v>3.36649965</v>
      </c>
      <c r="G24" s="18" t="n">
        <v>508.32840292</v>
      </c>
      <c r="H24" s="20" t="n">
        <v>3.52453225</v>
      </c>
      <c r="I24" s="18" t="n">
        <v>529.16184432</v>
      </c>
      <c r="J24" s="20" t="n">
        <v>4.44157465</v>
      </c>
      <c r="K24" s="18" t="s">
        <v>481</v>
      </c>
      <c r="L24" s="20" t="s">
        <v>481</v>
      </c>
      <c r="M24" s="18" t="s">
        <v>481</v>
      </c>
      <c r="N24" s="20" t="s">
        <v>481</v>
      </c>
      <c r="O24" s="18" t="s">
        <v>481</v>
      </c>
      <c r="P24" s="20" t="s">
        <v>481</v>
      </c>
      <c r="Q24" s="18" t="s">
        <v>481</v>
      </c>
      <c r="R24" s="20" t="s">
        <v>481</v>
      </c>
      <c r="S24" s="18" t="n">
        <v>410.60789901</v>
      </c>
      <c r="T24" s="20" t="n">
        <v>11.9064991</v>
      </c>
    </row>
    <row r="25" spans="1:20">
      <c r="A25" s="15" t="s">
        <v>500</v>
      </c>
      <c r="B25" s="17" t="n">
        <v>5581</v>
      </c>
      <c r="C25" s="18">
        <f>(25.0/B25*100)</f>
        <v/>
      </c>
      <c r="D25" s="19" t="n">
        <v>5556</v>
      </c>
      <c r="E25" s="18" t="n">
        <v>520.17135153</v>
      </c>
      <c r="F25" s="20" t="n">
        <v>3.65510629</v>
      </c>
      <c r="G25" s="18" t="n">
        <v>508.46534619</v>
      </c>
      <c r="H25" s="20" t="n">
        <v>4.73965472</v>
      </c>
      <c r="I25" s="18" t="n">
        <v>524.3233396000001</v>
      </c>
      <c r="J25" s="20" t="n">
        <v>4.07980343</v>
      </c>
      <c r="K25" s="18" t="s">
        <v>481</v>
      </c>
      <c r="L25" s="20" t="s">
        <v>481</v>
      </c>
      <c r="M25" s="18" t="s">
        <v>481</v>
      </c>
      <c r="N25" s="20" t="s">
        <v>481</v>
      </c>
      <c r="O25" s="18" t="s">
        <v>481</v>
      </c>
      <c r="P25" s="20" t="s">
        <v>481</v>
      </c>
      <c r="Q25" s="18" t="s">
        <v>481</v>
      </c>
      <c r="R25" s="20" t="s">
        <v>481</v>
      </c>
      <c r="S25" s="18" t="n">
        <v>419.79287337</v>
      </c>
      <c r="T25" s="20" t="n">
        <v>21.43474662</v>
      </c>
    </row>
    <row r="26" spans="1:20">
      <c r="A26" s="15" t="s">
        <v>501</v>
      </c>
      <c r="B26" s="17" t="n">
        <v>4869</v>
      </c>
      <c r="C26" s="18">
        <f>(75.0/B26*100)</f>
        <v/>
      </c>
      <c r="D26" s="19" t="n">
        <v>4794</v>
      </c>
      <c r="E26" s="18" t="n">
        <v>468.32522833</v>
      </c>
      <c r="F26" s="20" t="n">
        <v>4.27225635</v>
      </c>
      <c r="G26" s="18" t="n">
        <v>479.04389982</v>
      </c>
      <c r="H26" s="20" t="n">
        <v>2.74971226</v>
      </c>
      <c r="I26" s="18" t="n">
        <v>505.38309891</v>
      </c>
      <c r="J26" s="20" t="n">
        <v>2.59492067</v>
      </c>
      <c r="K26" s="18" t="s">
        <v>481</v>
      </c>
      <c r="L26" s="20" t="s">
        <v>481</v>
      </c>
      <c r="M26" s="18" t="s">
        <v>481</v>
      </c>
      <c r="N26" s="20" t="s">
        <v>481</v>
      </c>
      <c r="O26" s="18" t="s">
        <v>481</v>
      </c>
      <c r="P26" s="20" t="s">
        <v>481</v>
      </c>
      <c r="Q26" s="18" t="s">
        <v>481</v>
      </c>
      <c r="R26" s="20" t="s">
        <v>481</v>
      </c>
      <c r="S26" s="18" t="n">
        <v>437.72478648</v>
      </c>
      <c r="T26" s="20" t="n">
        <v>8.41801589</v>
      </c>
    </row>
    <row r="27" spans="1:20">
      <c r="A27" s="15" t="s">
        <v>502</v>
      </c>
      <c r="B27" s="17" t="n">
        <v>5299</v>
      </c>
      <c r="C27" s="18">
        <f>(127.0/B27*100)</f>
        <v/>
      </c>
      <c r="D27" s="19" t="n">
        <v>5172</v>
      </c>
      <c r="E27" s="18" t="n">
        <v>479.99712938</v>
      </c>
      <c r="F27" s="20" t="n">
        <v>4.92994708</v>
      </c>
      <c r="G27" s="18" t="n">
        <v>483.81757429</v>
      </c>
      <c r="H27" s="20" t="n">
        <v>2.42826351</v>
      </c>
      <c r="I27" s="18" t="n">
        <v>505.32921408</v>
      </c>
      <c r="J27" s="20" t="n">
        <v>2.36002183</v>
      </c>
      <c r="K27" s="18" t="s">
        <v>481</v>
      </c>
      <c r="L27" s="20" t="s">
        <v>481</v>
      </c>
      <c r="M27" s="18" t="s">
        <v>481</v>
      </c>
      <c r="N27" s="20" t="s">
        <v>481</v>
      </c>
      <c r="O27" s="18" t="s">
        <v>481</v>
      </c>
      <c r="P27" s="20" t="s">
        <v>481</v>
      </c>
      <c r="Q27" s="18" t="s">
        <v>481</v>
      </c>
      <c r="R27" s="20" t="s">
        <v>481</v>
      </c>
      <c r="S27" s="18" t="n">
        <v>400.8923037</v>
      </c>
      <c r="T27" s="20" t="n">
        <v>4.63036059</v>
      </c>
    </row>
    <row r="28" spans="1:20">
      <c r="A28" s="15" t="s">
        <v>503</v>
      </c>
      <c r="B28" s="17" t="n">
        <v>7568</v>
      </c>
      <c r="C28" s="18">
        <f>(378.0/B28*100)</f>
        <v/>
      </c>
      <c r="D28" s="19" t="n">
        <v>7190</v>
      </c>
      <c r="E28" s="18" t="n">
        <v>419.37583349</v>
      </c>
      <c r="F28" s="20" t="n">
        <v>4.65054602</v>
      </c>
      <c r="G28" s="18" t="n">
        <v>421.85320802</v>
      </c>
      <c r="H28" s="20" t="n">
        <v>3.27724517</v>
      </c>
      <c r="I28" s="18" t="n">
        <v>436.72903956</v>
      </c>
      <c r="J28" s="20" t="n">
        <v>2.4349646</v>
      </c>
      <c r="K28" s="18" t="s">
        <v>481</v>
      </c>
      <c r="L28" s="20" t="s">
        <v>481</v>
      </c>
      <c r="M28" s="18" t="s">
        <v>481</v>
      </c>
      <c r="N28" s="20" t="s">
        <v>481</v>
      </c>
      <c r="O28" s="18" t="s">
        <v>481</v>
      </c>
      <c r="P28" s="20" t="s">
        <v>481</v>
      </c>
      <c r="Q28" s="18" t="s">
        <v>481</v>
      </c>
      <c r="R28" s="20" t="s">
        <v>481</v>
      </c>
      <c r="S28" s="18" t="n">
        <v>377.64881333</v>
      </c>
      <c r="T28" s="20" t="n">
        <v>7.43728206</v>
      </c>
    </row>
    <row r="29" spans="1:20">
      <c r="A29" s="15" t="s">
        <v>504</v>
      </c>
      <c r="B29" s="17" t="n">
        <v>5385</v>
      </c>
      <c r="C29" s="18">
        <f>(30.0/B29*100)</f>
        <v/>
      </c>
      <c r="D29" s="19" t="n">
        <v>5355</v>
      </c>
      <c r="E29" s="18" t="n">
        <v>520.0124992999999</v>
      </c>
      <c r="F29" s="20" t="n">
        <v>4.27476758</v>
      </c>
      <c r="G29" s="18" t="n">
        <v>512.73358784</v>
      </c>
      <c r="H29" s="20" t="n">
        <v>2.86174661</v>
      </c>
      <c r="I29" s="18" t="n">
        <v>499.64448308</v>
      </c>
      <c r="J29" s="20" t="n">
        <v>3.90324309</v>
      </c>
      <c r="K29" s="18" t="s">
        <v>481</v>
      </c>
      <c r="L29" s="20" t="s">
        <v>481</v>
      </c>
      <c r="M29" s="18" t="s">
        <v>481</v>
      </c>
      <c r="N29" s="20" t="s">
        <v>481</v>
      </c>
      <c r="O29" s="18" t="n">
        <v>314.02123871</v>
      </c>
      <c r="P29" s="20" t="n">
        <v>13.26138992</v>
      </c>
      <c r="Q29" s="18" t="s">
        <v>481</v>
      </c>
      <c r="R29" s="20" t="s">
        <v>481</v>
      </c>
      <c r="S29" s="18" t="n">
        <v>432.92964214</v>
      </c>
      <c r="T29" s="20" t="n">
        <v>9.35685642</v>
      </c>
    </row>
    <row r="30" spans="1:20">
      <c r="A30" s="15" t="s">
        <v>505</v>
      </c>
      <c r="B30" s="17" t="n">
        <v>4520</v>
      </c>
      <c r="C30" s="18">
        <f>(208.0/B30*100)</f>
        <v/>
      </c>
      <c r="D30" s="19" t="n">
        <v>4312</v>
      </c>
      <c r="E30" s="18" t="n">
        <v>518.39491413</v>
      </c>
      <c r="F30" s="20" t="n">
        <v>5.41279472</v>
      </c>
      <c r="G30" s="18" t="n">
        <v>510.21488144</v>
      </c>
      <c r="H30" s="20" t="n">
        <v>3.65970695</v>
      </c>
      <c r="I30" s="18" t="n">
        <v>528.9012847400001</v>
      </c>
      <c r="J30" s="20" t="n">
        <v>2.73160857</v>
      </c>
      <c r="K30" s="18" t="s">
        <v>481</v>
      </c>
      <c r="L30" s="20" t="s">
        <v>481</v>
      </c>
      <c r="M30" s="18" t="s">
        <v>481</v>
      </c>
      <c r="N30" s="20" t="s">
        <v>481</v>
      </c>
      <c r="O30" s="18" t="s">
        <v>481</v>
      </c>
      <c r="P30" s="20" t="s">
        <v>481</v>
      </c>
      <c r="Q30" s="18" t="s">
        <v>481</v>
      </c>
      <c r="R30" s="20" t="s">
        <v>481</v>
      </c>
      <c r="S30" s="18" t="n">
        <v>406.12825897</v>
      </c>
      <c r="T30" s="20" t="n">
        <v>7.45557797</v>
      </c>
    </row>
    <row r="31" spans="1:20">
      <c r="A31" s="15" t="s">
        <v>506</v>
      </c>
      <c r="B31" s="17" t="n">
        <v>5456</v>
      </c>
      <c r="C31" s="18">
        <f>(146.0/B31*100)</f>
        <v/>
      </c>
      <c r="D31" s="19" t="n">
        <v>5310</v>
      </c>
      <c r="E31" s="18" t="n">
        <v>515.5564891499999</v>
      </c>
      <c r="F31" s="20" t="n">
        <v>3.9265734</v>
      </c>
      <c r="G31" s="18" t="n">
        <v>517.8653392799999</v>
      </c>
      <c r="H31" s="20" t="n">
        <v>3.13332727</v>
      </c>
      <c r="I31" s="18" t="n">
        <v>531.3680322</v>
      </c>
      <c r="J31" s="20" t="n">
        <v>3.64667224</v>
      </c>
      <c r="K31" s="18" t="s">
        <v>481</v>
      </c>
      <c r="L31" s="20" t="s">
        <v>481</v>
      </c>
      <c r="M31" s="18" t="s">
        <v>481</v>
      </c>
      <c r="N31" s="20" t="s">
        <v>481</v>
      </c>
      <c r="O31" s="18" t="s">
        <v>481</v>
      </c>
      <c r="P31" s="20" t="s">
        <v>481</v>
      </c>
      <c r="Q31" s="18" t="s">
        <v>481</v>
      </c>
      <c r="R31" s="20" t="s">
        <v>481</v>
      </c>
      <c r="S31" s="18" t="n">
        <v>444.50230498</v>
      </c>
      <c r="T31" s="20" t="n">
        <v>6.41265031</v>
      </c>
    </row>
    <row r="32" spans="1:20">
      <c r="A32" s="15" t="s">
        <v>507</v>
      </c>
      <c r="B32" s="17" t="n">
        <v>4478</v>
      </c>
      <c r="C32" s="18">
        <f>(6.0/B32*100)</f>
        <v/>
      </c>
      <c r="D32" s="19" t="n">
        <v>4472</v>
      </c>
      <c r="E32" s="18" t="n">
        <v>500.77544517</v>
      </c>
      <c r="F32" s="20" t="n">
        <v>3.52924153</v>
      </c>
      <c r="G32" s="18" t="n">
        <v>505.4305796</v>
      </c>
      <c r="H32" s="20" t="n">
        <v>2.75838533</v>
      </c>
      <c r="I32" s="18" t="n">
        <v>516.60203128</v>
      </c>
      <c r="J32" s="20" t="n">
        <v>3.49867903</v>
      </c>
      <c r="K32" s="18" t="s">
        <v>481</v>
      </c>
      <c r="L32" s="20" t="s">
        <v>481</v>
      </c>
      <c r="M32" s="18" t="s">
        <v>481</v>
      </c>
      <c r="N32" s="20" t="s">
        <v>481</v>
      </c>
      <c r="O32" s="18" t="s">
        <v>481</v>
      </c>
      <c r="P32" s="20" t="s">
        <v>481</v>
      </c>
      <c r="Q32" s="18" t="s">
        <v>481</v>
      </c>
      <c r="R32" s="20" t="s">
        <v>481</v>
      </c>
      <c r="S32" s="18" t="n">
        <v>415.75199874</v>
      </c>
      <c r="T32" s="20" t="n">
        <v>14.01530529</v>
      </c>
    </row>
    <row r="33" spans="1:20">
      <c r="A33" s="15" t="s">
        <v>508</v>
      </c>
      <c r="B33" s="17" t="n">
        <v>7325</v>
      </c>
      <c r="C33" s="18">
        <f>(80.0/B33*100)</f>
        <v/>
      </c>
      <c r="D33" s="19" t="n">
        <v>7245</v>
      </c>
      <c r="E33" s="18" t="n">
        <v>491.7195526</v>
      </c>
      <c r="F33" s="20" t="n">
        <v>4.08783525</v>
      </c>
      <c r="G33" s="18" t="n">
        <v>496.5703036</v>
      </c>
      <c r="H33" s="20" t="n">
        <v>3.35208004</v>
      </c>
      <c r="I33" s="18" t="n">
        <v>510.72963728</v>
      </c>
      <c r="J33" s="20" t="n">
        <v>2.73456486</v>
      </c>
      <c r="K33" s="18" t="s">
        <v>481</v>
      </c>
      <c r="L33" s="20" t="s">
        <v>481</v>
      </c>
      <c r="M33" s="18" t="s">
        <v>481</v>
      </c>
      <c r="N33" s="20" t="s">
        <v>481</v>
      </c>
      <c r="O33" s="18" t="s">
        <v>481</v>
      </c>
      <c r="P33" s="20" t="s">
        <v>481</v>
      </c>
      <c r="Q33" s="18" t="s">
        <v>481</v>
      </c>
      <c r="R33" s="20" t="s">
        <v>481</v>
      </c>
      <c r="S33" s="18" t="n">
        <v>425.48081712</v>
      </c>
      <c r="T33" s="20" t="n">
        <v>8.624965120000001</v>
      </c>
    </row>
    <row r="34" spans="1:20">
      <c r="A34" s="15" t="s">
        <v>509</v>
      </c>
      <c r="B34" s="17" t="n">
        <v>6350</v>
      </c>
      <c r="C34" s="18">
        <f>(95.0/B34*100)</f>
        <v/>
      </c>
      <c r="D34" s="19" t="n">
        <v>6255</v>
      </c>
      <c r="E34" s="18" t="n">
        <v>445.08688197</v>
      </c>
      <c r="F34" s="20" t="n">
        <v>4.47103693</v>
      </c>
      <c r="G34" s="18" t="n">
        <v>468.85263538</v>
      </c>
      <c r="H34" s="20" t="n">
        <v>3.4296489</v>
      </c>
      <c r="I34" s="18" t="n">
        <v>469.95336939</v>
      </c>
      <c r="J34" s="20" t="n">
        <v>3.06228325</v>
      </c>
      <c r="K34" s="18" t="s">
        <v>481</v>
      </c>
      <c r="L34" s="20" t="s">
        <v>481</v>
      </c>
      <c r="M34" s="18" t="s">
        <v>481</v>
      </c>
      <c r="N34" s="20" t="s">
        <v>481</v>
      </c>
      <c r="O34" s="18" t="n">
        <v>263.37193708</v>
      </c>
      <c r="P34" s="20" t="n">
        <v>13.61114927</v>
      </c>
      <c r="Q34" s="18" t="s">
        <v>481</v>
      </c>
      <c r="R34" s="20" t="s">
        <v>481</v>
      </c>
      <c r="S34" s="18" t="n">
        <v>379.22202508</v>
      </c>
      <c r="T34" s="20" t="n">
        <v>7.53650545</v>
      </c>
    </row>
    <row r="35" spans="1:20">
      <c r="A35" s="15" t="s">
        <v>510</v>
      </c>
      <c r="B35" s="17" t="n">
        <v>6406</v>
      </c>
      <c r="C35" s="18">
        <f>(61.0/B35*100)</f>
        <v/>
      </c>
      <c r="D35" s="19" t="n">
        <v>6345</v>
      </c>
      <c r="E35" s="18" t="n">
        <v>506.97476623</v>
      </c>
      <c r="F35" s="20" t="n">
        <v>3.0659909</v>
      </c>
      <c r="G35" s="18" t="n">
        <v>495.73595999</v>
      </c>
      <c r="H35" s="20" t="n">
        <v>2.73696615</v>
      </c>
      <c r="I35" s="18" t="n">
        <v>520.77997492</v>
      </c>
      <c r="J35" s="20" t="n">
        <v>2.13337105</v>
      </c>
      <c r="K35" s="18" t="s">
        <v>481</v>
      </c>
      <c r="L35" s="20" t="s">
        <v>481</v>
      </c>
      <c r="M35" s="18" t="s">
        <v>481</v>
      </c>
      <c r="N35" s="20" t="s">
        <v>481</v>
      </c>
      <c r="O35" s="18" t="n">
        <v>337.32521215</v>
      </c>
      <c r="P35" s="20" t="n">
        <v>11.65794297</v>
      </c>
      <c r="Q35" s="18" t="s">
        <v>481</v>
      </c>
      <c r="R35" s="20" t="s">
        <v>481</v>
      </c>
      <c r="S35" s="18" t="n">
        <v>403.58304142</v>
      </c>
      <c r="T35" s="20" t="n">
        <v>12.31331989</v>
      </c>
    </row>
    <row r="36" spans="1:20">
      <c r="A36" s="15" t="s">
        <v>511</v>
      </c>
      <c r="B36" s="17" t="n">
        <v>6736</v>
      </c>
      <c r="C36" s="18">
        <f>(74.0/B36*100)</f>
        <v/>
      </c>
      <c r="D36" s="19" t="n">
        <v>6662</v>
      </c>
      <c r="E36" s="18" t="n">
        <v>513.06760825</v>
      </c>
      <c r="F36" s="20" t="n">
        <v>3.01388144</v>
      </c>
      <c r="G36" s="18" t="n">
        <v>489.23515955</v>
      </c>
      <c r="H36" s="20" t="n">
        <v>2.51594737</v>
      </c>
      <c r="I36" s="18" t="n">
        <v>498.20903679</v>
      </c>
      <c r="J36" s="20" t="n">
        <v>3.24085325</v>
      </c>
      <c r="K36" s="18" t="s">
        <v>481</v>
      </c>
      <c r="L36" s="20" t="s">
        <v>481</v>
      </c>
      <c r="M36" s="18" t="s">
        <v>481</v>
      </c>
      <c r="N36" s="20" t="s">
        <v>481</v>
      </c>
      <c r="O36" s="18" t="s">
        <v>481</v>
      </c>
      <c r="P36" s="20" t="s">
        <v>481</v>
      </c>
      <c r="Q36" s="18" t="s">
        <v>481</v>
      </c>
      <c r="R36" s="20" t="s">
        <v>481</v>
      </c>
      <c r="S36" s="18" t="n">
        <v>429.44064039</v>
      </c>
      <c r="T36" s="20" t="n">
        <v>6.85092136</v>
      </c>
    </row>
    <row r="37" spans="1:20">
      <c r="A37" s="15" t="s">
        <v>512</v>
      </c>
      <c r="B37" s="17" t="n">
        <v>5458</v>
      </c>
      <c r="C37" s="18">
        <f>(135.0/B37*100)</f>
        <v/>
      </c>
      <c r="D37" s="19" t="n">
        <v>5323</v>
      </c>
      <c r="E37" s="18" t="n">
        <v>478.46882475</v>
      </c>
      <c r="F37" s="20" t="n">
        <v>5.84887436</v>
      </c>
      <c r="G37" s="18" t="n">
        <v>505.68602267</v>
      </c>
      <c r="H37" s="20" t="n">
        <v>3.30336042</v>
      </c>
      <c r="I37" s="18" t="n">
        <v>529.12531171</v>
      </c>
      <c r="J37" s="20" t="n">
        <v>3.9873399</v>
      </c>
      <c r="K37" s="18" t="s">
        <v>481</v>
      </c>
      <c r="L37" s="20" t="s">
        <v>481</v>
      </c>
      <c r="M37" s="18" t="s">
        <v>481</v>
      </c>
      <c r="N37" s="20" t="s">
        <v>481</v>
      </c>
      <c r="O37" s="18" t="s">
        <v>481</v>
      </c>
      <c r="P37" s="20" t="s">
        <v>481</v>
      </c>
      <c r="Q37" s="18" t="s">
        <v>481</v>
      </c>
      <c r="R37" s="20" t="s">
        <v>481</v>
      </c>
      <c r="S37" s="18" t="n">
        <v>418.67862266</v>
      </c>
      <c r="T37" s="20" t="n">
        <v>6.60074635</v>
      </c>
    </row>
    <row r="38" spans="1:20">
      <c r="A38" s="15" t="s">
        <v>513</v>
      </c>
      <c r="B38" s="17" t="n">
        <v>5860</v>
      </c>
      <c r="C38" s="18">
        <f>(24.0/B38*100)</f>
        <v/>
      </c>
      <c r="D38" s="19" t="n">
        <v>5836</v>
      </c>
      <c r="E38" s="18" t="n">
        <v>486.90199402</v>
      </c>
      <c r="F38" s="20" t="n">
        <v>5.36709782</v>
      </c>
      <c r="G38" s="18" t="n">
        <v>495.27495518</v>
      </c>
      <c r="H38" s="20" t="n">
        <v>3.2755701</v>
      </c>
      <c r="I38" s="18" t="n">
        <v>508.06554239</v>
      </c>
      <c r="J38" s="20" t="n">
        <v>3.49358842</v>
      </c>
      <c r="K38" s="18" t="s">
        <v>481</v>
      </c>
      <c r="L38" s="20" t="s">
        <v>481</v>
      </c>
      <c r="M38" s="18" t="s">
        <v>481</v>
      </c>
      <c r="N38" s="20" t="s">
        <v>481</v>
      </c>
      <c r="O38" s="18" t="s">
        <v>481</v>
      </c>
      <c r="P38" s="20" t="s">
        <v>481</v>
      </c>
      <c r="Q38" s="18" t="s">
        <v>481</v>
      </c>
      <c r="R38" s="20" t="s">
        <v>481</v>
      </c>
      <c r="S38" s="18" t="n">
        <v>450.9021273</v>
      </c>
      <c r="T38" s="20" t="n">
        <v>5.49951846</v>
      </c>
    </row>
    <row r="39" spans="1:20">
      <c r="A39" s="15" t="s">
        <v>514</v>
      </c>
      <c r="B39" s="17" t="n">
        <v>5895</v>
      </c>
      <c r="C39" s="18">
        <f>(33.0/B39*100)</f>
        <v/>
      </c>
      <c r="D39" s="19" t="n">
        <v>5862</v>
      </c>
      <c r="E39" s="18" t="n">
        <v>392.93382952</v>
      </c>
      <c r="F39" s="20" t="n">
        <v>4.74975829</v>
      </c>
      <c r="G39" s="18" t="n">
        <v>398.81986614</v>
      </c>
      <c r="H39" s="20" t="n">
        <v>4.05728259</v>
      </c>
      <c r="I39" s="18" t="n">
        <v>449.13206142</v>
      </c>
      <c r="J39" s="20" t="n">
        <v>3.95354745</v>
      </c>
      <c r="K39" s="18" t="s">
        <v>481</v>
      </c>
      <c r="L39" s="20" t="s">
        <v>481</v>
      </c>
      <c r="M39" s="18" t="s">
        <v>481</v>
      </c>
      <c r="N39" s="20" t="s">
        <v>481</v>
      </c>
      <c r="O39" s="18" t="s">
        <v>481</v>
      </c>
      <c r="P39" s="20" t="s">
        <v>481</v>
      </c>
      <c r="Q39" s="18" t="s">
        <v>481</v>
      </c>
      <c r="R39" s="20" t="s">
        <v>481</v>
      </c>
      <c r="S39" s="18" t="n">
        <v>361.6522158</v>
      </c>
      <c r="T39" s="20" t="n">
        <v>11.57354889</v>
      </c>
    </row>
    <row r="40" spans="1:20">
      <c r="A40" s="15" t="s">
        <v>515</v>
      </c>
      <c r="B40" s="17" t="n">
        <v>14157</v>
      </c>
      <c r="C40" s="18">
        <f>(394.0/B40*100)</f>
        <v/>
      </c>
      <c r="D40" s="19" t="n">
        <v>13763</v>
      </c>
      <c r="E40" s="18" t="n">
        <v>504.46038821</v>
      </c>
      <c r="F40" s="20" t="n">
        <v>3.85384528</v>
      </c>
      <c r="G40" s="18" t="n">
        <v>502.66386964</v>
      </c>
      <c r="H40" s="20" t="n">
        <v>3.36326441</v>
      </c>
      <c r="I40" s="18" t="n">
        <v>506.50361788</v>
      </c>
      <c r="J40" s="20" t="n">
        <v>3.16082245</v>
      </c>
      <c r="K40" s="18" t="s">
        <v>481</v>
      </c>
      <c r="L40" s="20" t="s">
        <v>481</v>
      </c>
      <c r="M40" s="18" t="s">
        <v>481</v>
      </c>
      <c r="N40" s="20" t="s">
        <v>481</v>
      </c>
      <c r="O40" s="18" t="s">
        <v>481</v>
      </c>
      <c r="P40" s="20" t="s">
        <v>481</v>
      </c>
      <c r="Q40" s="18" t="s">
        <v>481</v>
      </c>
      <c r="R40" s="20" t="s">
        <v>481</v>
      </c>
      <c r="S40" s="18" t="n">
        <v>409.98269779</v>
      </c>
      <c r="T40" s="20" t="n">
        <v>7.37605607</v>
      </c>
    </row>
    <row r="41" spans="1:20">
      <c r="A41" s="15" t="s">
        <v>516</v>
      </c>
      <c r="B41" s="17" t="n">
        <v>5712</v>
      </c>
      <c r="C41" s="18">
        <f>(56.0/B41*100)</f>
        <v/>
      </c>
      <c r="D41" s="19" t="n">
        <v>5656</v>
      </c>
      <c r="E41" s="18" t="n">
        <v>495.84452438</v>
      </c>
      <c r="F41" s="20" t="n">
        <v>5.03237412</v>
      </c>
      <c r="G41" s="18" t="n">
        <v>492.63780985</v>
      </c>
      <c r="H41" s="20" t="n">
        <v>3.75171544</v>
      </c>
      <c r="I41" s="18" t="n">
        <v>520.0681852</v>
      </c>
      <c r="J41" s="20" t="n">
        <v>3.53391199</v>
      </c>
      <c r="K41" s="18" t="s">
        <v>481</v>
      </c>
      <c r="L41" s="20" t="s">
        <v>481</v>
      </c>
      <c r="M41" s="18" t="s">
        <v>481</v>
      </c>
      <c r="N41" s="20" t="s">
        <v>481</v>
      </c>
      <c r="O41" s="18" t="n">
        <v>399.91015703</v>
      </c>
      <c r="P41" s="20" t="n">
        <v>16.72230739</v>
      </c>
      <c r="Q41" s="18" t="s">
        <v>481</v>
      </c>
      <c r="R41" s="20" t="s">
        <v>481</v>
      </c>
      <c r="S41" s="18" t="n">
        <v>409.55100572</v>
      </c>
      <c r="T41" s="20" t="n">
        <v>11.37555484</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349.85925265</v>
      </c>
      <c r="P45" s="20" t="n">
        <v>3.00084387</v>
      </c>
      <c r="Q45" s="18" t="s">
        <v>481</v>
      </c>
      <c r="R45" s="20" t="s">
        <v>481</v>
      </c>
      <c r="S45" s="18" t="s">
        <v>481</v>
      </c>
      <c r="T45" s="20" t="s">
        <v>481</v>
      </c>
    </row>
    <row r="46" spans="1:20">
      <c r="A46" s="15" t="s">
        <v>521</v>
      </c>
      <c r="B46" s="17" t="n">
        <v>23141</v>
      </c>
      <c r="C46" s="18">
        <f>(2165.0/B46*100)</f>
        <v/>
      </c>
      <c r="D46" s="19" t="n">
        <v>20976</v>
      </c>
      <c r="E46" s="18" t="n">
        <v>411.34051021</v>
      </c>
      <c r="F46" s="20" t="n">
        <v>4.5933161</v>
      </c>
      <c r="G46" s="18" t="n">
        <v>423.46485086</v>
      </c>
      <c r="H46" s="20" t="n">
        <v>4.30479762</v>
      </c>
      <c r="I46" s="18" t="n">
        <v>438.26456112</v>
      </c>
      <c r="J46" s="20" t="n">
        <v>3.08917954</v>
      </c>
      <c r="K46" s="18" t="s">
        <v>481</v>
      </c>
      <c r="L46" s="20" t="s">
        <v>481</v>
      </c>
      <c r="M46" s="18" t="s">
        <v>481</v>
      </c>
      <c r="N46" s="20" t="s">
        <v>481</v>
      </c>
      <c r="O46" s="18" t="s">
        <v>481</v>
      </c>
      <c r="P46" s="20" t="s">
        <v>481</v>
      </c>
      <c r="Q46" s="18" t="s">
        <v>481</v>
      </c>
      <c r="R46" s="20" t="s">
        <v>481</v>
      </c>
      <c r="S46" s="18" t="n">
        <v>373.49130068</v>
      </c>
      <c r="T46" s="20" t="n">
        <v>3.46535008</v>
      </c>
    </row>
    <row r="47" spans="1:20">
      <c r="A47" s="15" t="s">
        <v>522</v>
      </c>
      <c r="B47" s="17" t="n">
        <v>5928</v>
      </c>
      <c r="C47" s="18">
        <f>(368.0/B47*100)</f>
        <v/>
      </c>
      <c r="D47" s="19" t="n">
        <v>5560</v>
      </c>
      <c r="E47" s="18" t="n">
        <v>421.1981381</v>
      </c>
      <c r="F47" s="20" t="n">
        <v>6.14617877</v>
      </c>
      <c r="G47" s="18" t="n">
        <v>440.4316183</v>
      </c>
      <c r="H47" s="20" t="n">
        <v>5.44151517</v>
      </c>
      <c r="I47" s="18" t="n">
        <v>475.06260058</v>
      </c>
      <c r="J47" s="20" t="n">
        <v>4.42741677</v>
      </c>
      <c r="K47" s="18" t="s">
        <v>481</v>
      </c>
      <c r="L47" s="20" t="s">
        <v>481</v>
      </c>
      <c r="M47" s="18" t="s">
        <v>481</v>
      </c>
      <c r="N47" s="20" t="s">
        <v>481</v>
      </c>
      <c r="O47" s="18" t="s">
        <v>481</v>
      </c>
      <c r="P47" s="20" t="s">
        <v>481</v>
      </c>
      <c r="Q47" s="18" t="s">
        <v>481</v>
      </c>
      <c r="R47" s="20" t="s">
        <v>481</v>
      </c>
      <c r="S47" s="18" t="n">
        <v>338.78425014</v>
      </c>
      <c r="T47" s="20" t="n">
        <v>6.11122665</v>
      </c>
    </row>
    <row r="48" spans="1:20">
      <c r="A48" s="15" t="s">
        <v>523</v>
      </c>
      <c r="B48" s="17" t="n">
        <v>9841</v>
      </c>
      <c r="C48" s="18">
        <f>(8.0/B48*100)</f>
        <v/>
      </c>
      <c r="D48" s="19" t="n">
        <v>9833</v>
      </c>
      <c r="E48" s="18" t="n">
        <v>504.14838181</v>
      </c>
      <c r="F48" s="20" t="n">
        <v>5.44185056</v>
      </c>
      <c r="G48" s="18" t="n">
        <v>480.10083264</v>
      </c>
      <c r="H48" s="20" t="n">
        <v>6.23206618</v>
      </c>
      <c r="I48" s="18" t="n">
        <v>487.32487176</v>
      </c>
      <c r="J48" s="20" t="n">
        <v>5.25554739</v>
      </c>
      <c r="K48" s="18" t="s">
        <v>481</v>
      </c>
      <c r="L48" s="20" t="s">
        <v>481</v>
      </c>
      <c r="M48" s="18" t="s">
        <v>481</v>
      </c>
      <c r="N48" s="20" t="s">
        <v>481</v>
      </c>
      <c r="O48" s="18" t="s">
        <v>481</v>
      </c>
      <c r="P48" s="20" t="s">
        <v>481</v>
      </c>
      <c r="Q48" s="18" t="s">
        <v>481</v>
      </c>
      <c r="R48" s="20" t="s">
        <v>481</v>
      </c>
      <c r="S48" s="18" t="n">
        <v>420.64974191</v>
      </c>
      <c r="T48" s="20" t="n">
        <v>16.42953253</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425.30311958</v>
      </c>
      <c r="P49" s="20" t="n">
        <v>3.22111589</v>
      </c>
      <c r="Q49" s="18" t="s">
        <v>481</v>
      </c>
      <c r="R49" s="20" t="s">
        <v>481</v>
      </c>
      <c r="S49" s="18" t="s">
        <v>481</v>
      </c>
      <c r="T49" s="20" t="s">
        <v>481</v>
      </c>
    </row>
    <row r="50" spans="1:20">
      <c r="A50" s="15" t="s">
        <v>525</v>
      </c>
      <c r="B50" s="17" t="n">
        <v>11795</v>
      </c>
      <c r="C50" s="18">
        <f>(353.0/B50*100)</f>
        <v/>
      </c>
      <c r="D50" s="19" t="n">
        <v>11442</v>
      </c>
      <c r="E50" s="18" t="n">
        <v>418.8838422</v>
      </c>
      <c r="F50" s="20" t="n">
        <v>4.10062961</v>
      </c>
      <c r="G50" s="18" t="n">
        <v>416.90150859</v>
      </c>
      <c r="H50" s="20" t="n">
        <v>3.29135007</v>
      </c>
      <c r="I50" s="18" t="n">
        <v>448.81812948</v>
      </c>
      <c r="J50" s="20" t="n">
        <v>3.2150005</v>
      </c>
      <c r="K50" s="18" t="s">
        <v>481</v>
      </c>
      <c r="L50" s="20" t="s">
        <v>481</v>
      </c>
      <c r="M50" s="18" t="s">
        <v>481</v>
      </c>
      <c r="N50" s="20" t="s">
        <v>481</v>
      </c>
      <c r="O50" s="18" t="s">
        <v>481</v>
      </c>
      <c r="P50" s="20" t="s">
        <v>481</v>
      </c>
      <c r="Q50" s="18" t="s">
        <v>481</v>
      </c>
      <c r="R50" s="20" t="s">
        <v>481</v>
      </c>
      <c r="S50" s="18" t="n">
        <v>368.86761905</v>
      </c>
      <c r="T50" s="20" t="n">
        <v>7.35600185</v>
      </c>
    </row>
    <row r="51" spans="1:20">
      <c r="A51" s="15" t="s">
        <v>526</v>
      </c>
      <c r="B51" s="17" t="n">
        <v>6866</v>
      </c>
      <c r="C51" s="18">
        <f>(113.0/B51*100)</f>
        <v/>
      </c>
      <c r="D51" s="19" t="n">
        <v>6753</v>
      </c>
      <c r="E51" s="18" t="n">
        <v>419.80973362</v>
      </c>
      <c r="F51" s="20" t="n">
        <v>4.08476323</v>
      </c>
      <c r="G51" s="18" t="n">
        <v>431.60814035</v>
      </c>
      <c r="H51" s="20" t="n">
        <v>3.6874379</v>
      </c>
      <c r="I51" s="18" t="n">
        <v>437.14070619</v>
      </c>
      <c r="J51" s="20" t="n">
        <v>3.08732559</v>
      </c>
      <c r="K51" s="18" t="s">
        <v>481</v>
      </c>
      <c r="L51" s="20" t="s">
        <v>481</v>
      </c>
      <c r="M51" s="18" t="s">
        <v>481</v>
      </c>
      <c r="N51" s="20" t="s">
        <v>481</v>
      </c>
      <c r="O51" s="18" t="n">
        <v>427.96430568</v>
      </c>
      <c r="P51" s="20" t="n">
        <v>5.20460603</v>
      </c>
      <c r="Q51" s="18" t="s">
        <v>481</v>
      </c>
      <c r="R51" s="20" t="s">
        <v>481</v>
      </c>
      <c r="S51" s="18" t="n">
        <v>392.69834488</v>
      </c>
      <c r="T51" s="20" t="n">
        <v>8.639338690000001</v>
      </c>
    </row>
    <row r="52" spans="1:20">
      <c r="A52" s="15" t="s">
        <v>527</v>
      </c>
      <c r="B52" s="17" t="n">
        <v>5809</v>
      </c>
      <c r="C52" s="18">
        <f>(110.0/B52*100)</f>
        <v/>
      </c>
      <c r="D52" s="19" t="n">
        <v>5699</v>
      </c>
      <c r="E52" s="18" t="n">
        <v>452.96793686</v>
      </c>
      <c r="F52" s="20" t="n">
        <v>4.96335771</v>
      </c>
      <c r="G52" s="18" t="n">
        <v>482.39858124</v>
      </c>
      <c r="H52" s="20" t="n">
        <v>3.10040345</v>
      </c>
      <c r="I52" s="18" t="n">
        <v>505.54597257</v>
      </c>
      <c r="J52" s="20" t="n">
        <v>2.7704054</v>
      </c>
      <c r="K52" s="18" t="s">
        <v>481</v>
      </c>
      <c r="L52" s="20" t="s">
        <v>481</v>
      </c>
      <c r="M52" s="18" t="s">
        <v>481</v>
      </c>
      <c r="N52" s="20" t="s">
        <v>481</v>
      </c>
      <c r="O52" s="18" t="s">
        <v>481</v>
      </c>
      <c r="P52" s="20" t="s">
        <v>481</v>
      </c>
      <c r="Q52" s="18" t="s">
        <v>481</v>
      </c>
      <c r="R52" s="20" t="s">
        <v>481</v>
      </c>
      <c r="S52" s="18" t="n">
        <v>405.93966134</v>
      </c>
      <c r="T52" s="20" t="n">
        <v>7.3991199</v>
      </c>
    </row>
    <row r="53" spans="1:20">
      <c r="A53" s="15" t="s">
        <v>528</v>
      </c>
      <c r="B53" s="17" t="n">
        <v>5571</v>
      </c>
      <c r="C53" s="18">
        <f>(116.0/B53*100)</f>
        <v/>
      </c>
      <c r="D53" s="19" t="n">
        <v>5455</v>
      </c>
      <c r="E53" s="18" t="n">
        <v>421.97443262</v>
      </c>
      <c r="F53" s="20" t="n">
        <v>3.16777058</v>
      </c>
      <c r="G53" s="18" t="n">
        <v>449.83487944</v>
      </c>
      <c r="H53" s="20" t="n">
        <v>2.42008101</v>
      </c>
      <c r="I53" s="18" t="n">
        <v>473.75652529</v>
      </c>
      <c r="J53" s="20" t="n">
        <v>3.09266135</v>
      </c>
      <c r="K53" s="18" t="s">
        <v>481</v>
      </c>
      <c r="L53" s="20" t="s">
        <v>481</v>
      </c>
      <c r="M53" s="18" t="s">
        <v>481</v>
      </c>
      <c r="N53" s="20" t="s">
        <v>481</v>
      </c>
      <c r="O53" s="18" t="s">
        <v>481</v>
      </c>
      <c r="P53" s="20" t="s">
        <v>481</v>
      </c>
      <c r="Q53" s="18" t="s">
        <v>481</v>
      </c>
      <c r="R53" s="20" t="s">
        <v>481</v>
      </c>
      <c r="S53" s="18" t="n">
        <v>355.68926969</v>
      </c>
      <c r="T53" s="20" t="n">
        <v>5.09091671</v>
      </c>
    </row>
    <row r="54" spans="1:20">
      <c r="A54" s="15" t="s">
        <v>529</v>
      </c>
      <c r="B54" s="17" t="n">
        <v>4740</v>
      </c>
      <c r="C54" s="18">
        <f>(455.0/B54*100)</f>
        <v/>
      </c>
      <c r="D54" s="19" t="n">
        <v>4285</v>
      </c>
      <c r="E54" s="18" t="n">
        <v>350.09998219</v>
      </c>
      <c r="F54" s="20" t="n">
        <v>3.74762164</v>
      </c>
      <c r="G54" s="18" t="n">
        <v>381.12830061</v>
      </c>
      <c r="H54" s="20" t="n">
        <v>4.12082499</v>
      </c>
      <c r="I54" s="18" t="n">
        <v>387.20599647</v>
      </c>
      <c r="J54" s="20" t="n">
        <v>4.32608281</v>
      </c>
      <c r="K54" s="18" t="s">
        <v>481</v>
      </c>
      <c r="L54" s="20" t="s">
        <v>481</v>
      </c>
      <c r="M54" s="18" t="s">
        <v>481</v>
      </c>
      <c r="N54" s="20" t="s">
        <v>481</v>
      </c>
      <c r="O54" s="18" t="s">
        <v>481</v>
      </c>
      <c r="P54" s="20" t="s">
        <v>481</v>
      </c>
      <c r="Q54" s="18" t="s">
        <v>481</v>
      </c>
      <c r="R54" s="20" t="s">
        <v>481</v>
      </c>
      <c r="S54" s="18" t="n">
        <v>312.09479879</v>
      </c>
      <c r="T54" s="20" t="n">
        <v>4.5632076</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401.28813522</v>
      </c>
      <c r="P55" s="20" t="n">
        <v>2.95767116</v>
      </c>
      <c r="Q55" s="18" t="s">
        <v>481</v>
      </c>
      <c r="R55" s="20" t="s">
        <v>481</v>
      </c>
      <c r="S55" s="18" t="s">
        <v>481</v>
      </c>
      <c r="T55" s="20" t="s">
        <v>481</v>
      </c>
    </row>
    <row r="56" spans="1:20">
      <c r="A56" s="15" t="s">
        <v>531</v>
      </c>
      <c r="B56" s="17" t="n">
        <v>5359</v>
      </c>
      <c r="C56" s="18">
        <f>(77.0/B56*100)</f>
        <v/>
      </c>
      <c r="D56" s="19" t="n">
        <v>5282</v>
      </c>
      <c r="E56" s="18" t="n">
        <v>529.70480066</v>
      </c>
      <c r="F56" s="20" t="n">
        <v>3.75059935</v>
      </c>
      <c r="G56" s="18" t="n">
        <v>520.47165582</v>
      </c>
      <c r="H56" s="20" t="n">
        <v>3.06667941</v>
      </c>
      <c r="I56" s="18" t="n">
        <v>535.58504978</v>
      </c>
      <c r="J56" s="20" t="n">
        <v>3.52466011</v>
      </c>
      <c r="K56" s="18" t="s">
        <v>481</v>
      </c>
      <c r="L56" s="20" t="s">
        <v>481</v>
      </c>
      <c r="M56" s="18" t="s">
        <v>481</v>
      </c>
      <c r="N56" s="20" t="s">
        <v>481</v>
      </c>
      <c r="O56" s="18" t="s">
        <v>481</v>
      </c>
      <c r="P56" s="20" t="s">
        <v>481</v>
      </c>
      <c r="Q56" s="18" t="s">
        <v>481</v>
      </c>
      <c r="R56" s="20" t="s">
        <v>481</v>
      </c>
      <c r="S56" s="18" t="n">
        <v>443.41781802</v>
      </c>
      <c r="T56" s="20" t="n">
        <v>17.16621666</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397.25949434</v>
      </c>
      <c r="P57" s="20" t="n">
        <v>2.86584073</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408.10219777</v>
      </c>
      <c r="P58" s="20" t="n">
        <v>2.92517356</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347.12590293</v>
      </c>
      <c r="P59" s="20" t="n">
        <v>1.56898215</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346.54897697</v>
      </c>
      <c r="P60" s="20" t="n">
        <v>4.41355694</v>
      </c>
      <c r="Q60" s="18" t="s">
        <v>481</v>
      </c>
      <c r="R60" s="20" t="s">
        <v>481</v>
      </c>
      <c r="S60" s="18" t="s">
        <v>481</v>
      </c>
      <c r="T60" s="20" t="s">
        <v>481</v>
      </c>
    </row>
    <row r="61" spans="1:20">
      <c r="A61" s="15" t="s">
        <v>536</v>
      </c>
      <c r="B61" s="17" t="n">
        <v>6525</v>
      </c>
      <c r="C61" s="18">
        <f>(169.0/B61*100)</f>
        <v/>
      </c>
      <c r="D61" s="19" t="n">
        <v>6356</v>
      </c>
      <c r="E61" s="18" t="n">
        <v>475.54018058</v>
      </c>
      <c r="F61" s="20" t="n">
        <v>3.98574721</v>
      </c>
      <c r="G61" s="18" t="n">
        <v>467.4600336</v>
      </c>
      <c r="H61" s="20" t="n">
        <v>3.44251756</v>
      </c>
      <c r="I61" s="18" t="n">
        <v>486.68456017</v>
      </c>
      <c r="J61" s="20" t="n">
        <v>3.00656777</v>
      </c>
      <c r="K61" s="18" t="s">
        <v>481</v>
      </c>
      <c r="L61" s="20" t="s">
        <v>481</v>
      </c>
      <c r="M61" s="18" t="s">
        <v>481</v>
      </c>
      <c r="N61" s="20" t="s">
        <v>481</v>
      </c>
      <c r="O61" s="18" t="s">
        <v>481</v>
      </c>
      <c r="P61" s="20" t="s">
        <v>481</v>
      </c>
      <c r="Q61" s="18" t="s">
        <v>481</v>
      </c>
      <c r="R61" s="20" t="s">
        <v>481</v>
      </c>
      <c r="S61" s="18" t="n">
        <v>375.79942405</v>
      </c>
      <c r="T61" s="20" t="n">
        <v>9.00640293</v>
      </c>
    </row>
    <row r="62" spans="1:20">
      <c r="A62" s="15" t="s">
        <v>537</v>
      </c>
      <c r="B62" s="17" t="n">
        <v>4476</v>
      </c>
      <c r="C62" s="18">
        <f>(3.0/B62*100)</f>
        <v/>
      </c>
      <c r="D62" s="19" t="n">
        <v>4473</v>
      </c>
      <c r="E62" s="18" t="n">
        <v>517.47307684</v>
      </c>
      <c r="F62" s="20" t="n">
        <v>1.7815677</v>
      </c>
      <c r="G62" s="18" t="n">
        <v>502.03544234</v>
      </c>
      <c r="H62" s="20" t="n">
        <v>2.34635743</v>
      </c>
      <c r="I62" s="18" t="n">
        <v>499.88016494</v>
      </c>
      <c r="J62" s="20" t="n">
        <v>3.31859373</v>
      </c>
      <c r="K62" s="18" t="s">
        <v>481</v>
      </c>
      <c r="L62" s="20" t="s">
        <v>481</v>
      </c>
      <c r="M62" s="18" t="s">
        <v>481</v>
      </c>
      <c r="N62" s="20" t="s">
        <v>481</v>
      </c>
      <c r="O62" s="18" t="s">
        <v>481</v>
      </c>
      <c r="P62" s="20" t="s">
        <v>481</v>
      </c>
      <c r="Q62" s="18" t="s">
        <v>481</v>
      </c>
      <c r="R62" s="20" t="s">
        <v>481</v>
      </c>
      <c r="S62" s="18" t="n">
        <v>469.21071814</v>
      </c>
      <c r="T62" s="20" t="n">
        <v>20.72085805</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351.74154869</v>
      </c>
      <c r="P63" s="20" t="n">
        <v>1.40819617</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446.66614265</v>
      </c>
      <c r="P64" s="20" t="n">
        <v>1.7787943</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416.22926213</v>
      </c>
      <c r="P65" s="20" t="n">
        <v>2.51747002</v>
      </c>
      <c r="Q65" s="18" t="s">
        <v>481</v>
      </c>
      <c r="R65" s="20" t="s">
        <v>481</v>
      </c>
      <c r="S65" s="18" t="s">
        <v>481</v>
      </c>
      <c r="T65" s="20" t="s">
        <v>481</v>
      </c>
    </row>
    <row r="66" spans="1:20">
      <c r="A66" s="15" t="s">
        <v>541</v>
      </c>
      <c r="B66" s="17" t="n">
        <v>5665</v>
      </c>
      <c r="C66" s="18">
        <f>(91.0/B66*100)</f>
        <v/>
      </c>
      <c r="D66" s="19" t="n">
        <v>5574</v>
      </c>
      <c r="E66" s="18" t="n">
        <v>412.91472906</v>
      </c>
      <c r="F66" s="20" t="n">
        <v>3.07468101</v>
      </c>
      <c r="G66" s="18" t="n">
        <v>433.50341264</v>
      </c>
      <c r="H66" s="20" t="n">
        <v>2.56970893</v>
      </c>
      <c r="I66" s="18" t="n">
        <v>463.31483228</v>
      </c>
      <c r="J66" s="20" t="n">
        <v>2.97258844</v>
      </c>
      <c r="K66" s="18" t="s">
        <v>481</v>
      </c>
      <c r="L66" s="20" t="s">
        <v>481</v>
      </c>
      <c r="M66" s="18" t="s">
        <v>481</v>
      </c>
      <c r="N66" s="20" t="s">
        <v>481</v>
      </c>
      <c r="O66" s="18" t="s">
        <v>481</v>
      </c>
      <c r="P66" s="20" t="s">
        <v>481</v>
      </c>
      <c r="Q66" s="18" t="s">
        <v>481</v>
      </c>
      <c r="R66" s="20" t="s">
        <v>481</v>
      </c>
      <c r="S66" s="18" t="n">
        <v>352.69511406</v>
      </c>
      <c r="T66" s="20" t="n">
        <v>3.8944408</v>
      </c>
    </row>
    <row r="67" spans="1:20">
      <c r="A67" s="15" t="s">
        <v>542</v>
      </c>
      <c r="B67" s="17" t="n">
        <v>6971</v>
      </c>
      <c r="C67" s="18">
        <f>(873.0/B67*100)</f>
        <v/>
      </c>
      <c r="D67" s="19" t="n">
        <v>6098</v>
      </c>
      <c r="E67" s="18" t="n">
        <v>394.01828457</v>
      </c>
      <c r="F67" s="20" t="n">
        <v>4.66506824</v>
      </c>
      <c r="G67" s="18" t="n">
        <v>412.20085648</v>
      </c>
      <c r="H67" s="20" t="n">
        <v>3.2840407</v>
      </c>
      <c r="I67" s="18" t="n">
        <v>424.55430932</v>
      </c>
      <c r="J67" s="20" t="n">
        <v>3.51900507</v>
      </c>
      <c r="K67" s="18" t="s">
        <v>481</v>
      </c>
      <c r="L67" s="20" t="s">
        <v>481</v>
      </c>
      <c r="M67" s="18" t="s">
        <v>481</v>
      </c>
      <c r="N67" s="20" t="s">
        <v>481</v>
      </c>
      <c r="O67" s="18" t="s">
        <v>481</v>
      </c>
      <c r="P67" s="20" t="s">
        <v>481</v>
      </c>
      <c r="Q67" s="18" t="s">
        <v>481</v>
      </c>
      <c r="R67" s="20" t="s">
        <v>481</v>
      </c>
      <c r="S67" s="18" t="n">
        <v>334.34509996</v>
      </c>
      <c r="T67" s="20" t="n">
        <v>6.2306421</v>
      </c>
    </row>
    <row r="68" spans="1:20">
      <c r="A68" s="15" t="s">
        <v>543</v>
      </c>
      <c r="B68" s="17" t="n">
        <v>12083</v>
      </c>
      <c r="C68" s="18">
        <f>(31.0/B68*100)</f>
        <v/>
      </c>
      <c r="D68" s="19" t="n">
        <v>12052</v>
      </c>
      <c r="E68" s="18" t="n">
        <v>409.04780982</v>
      </c>
      <c r="F68" s="20" t="n">
        <v>1.8347745</v>
      </c>
      <c r="G68" s="18" t="n">
        <v>424.76838816</v>
      </c>
      <c r="H68" s="20" t="n">
        <v>2.26946547</v>
      </c>
      <c r="I68" s="18" t="n">
        <v>431.07038643</v>
      </c>
      <c r="J68" s="20" t="n">
        <v>2.63723366</v>
      </c>
      <c r="K68" s="18" t="s">
        <v>481</v>
      </c>
      <c r="L68" s="20" t="s">
        <v>481</v>
      </c>
      <c r="M68" s="18" t="s">
        <v>481</v>
      </c>
      <c r="N68" s="20" t="s">
        <v>481</v>
      </c>
      <c r="O68" s="18" t="s">
        <v>481</v>
      </c>
      <c r="P68" s="20" t="s">
        <v>481</v>
      </c>
      <c r="Q68" s="18" t="s">
        <v>481</v>
      </c>
      <c r="R68" s="20" t="s">
        <v>481</v>
      </c>
      <c r="S68" s="18" t="n">
        <v>321.55636592</v>
      </c>
      <c r="T68" s="20" t="n">
        <v>2.3841039</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433.61659804</v>
      </c>
      <c r="P69" s="20" t="n">
        <v>4.0674456</v>
      </c>
      <c r="Q69" s="18" t="s">
        <v>481</v>
      </c>
      <c r="R69" s="20" t="s">
        <v>481</v>
      </c>
      <c r="S69" s="18" t="s">
        <v>481</v>
      </c>
      <c r="T69" s="20" t="s">
        <v>481</v>
      </c>
    </row>
    <row r="70" spans="1:20">
      <c r="A70" s="15" t="s">
        <v>545</v>
      </c>
      <c r="B70" s="17" t="n">
        <v>6036</v>
      </c>
      <c r="C70" s="18">
        <f>(223.0/B70*100)</f>
        <v/>
      </c>
      <c r="D70" s="19" t="n">
        <v>5813</v>
      </c>
      <c r="E70" s="18" t="n">
        <v>494.94936774</v>
      </c>
      <c r="F70" s="20" t="n">
        <v>3.62862379</v>
      </c>
      <c r="G70" s="18" t="n">
        <v>495.55199799</v>
      </c>
      <c r="H70" s="20" t="n">
        <v>3.78798232</v>
      </c>
      <c r="I70" s="18" t="n">
        <v>506.01620036</v>
      </c>
      <c r="J70" s="20" t="n">
        <v>3.76318025</v>
      </c>
      <c r="K70" s="18" t="s">
        <v>481</v>
      </c>
      <c r="L70" s="20" t="s">
        <v>481</v>
      </c>
      <c r="M70" s="18" t="s">
        <v>481</v>
      </c>
      <c r="N70" s="20" t="s">
        <v>481</v>
      </c>
      <c r="O70" s="18" t="s">
        <v>481</v>
      </c>
      <c r="P70" s="20" t="s">
        <v>481</v>
      </c>
      <c r="Q70" s="18" t="s">
        <v>481</v>
      </c>
      <c r="R70" s="20" t="s">
        <v>481</v>
      </c>
      <c r="S70" s="18" t="n">
        <v>428.36339373</v>
      </c>
      <c r="T70" s="20" t="n">
        <v>9.947885210000001</v>
      </c>
    </row>
    <row r="71" spans="1:20">
      <c r="A71" s="15" t="s">
        <v>546</v>
      </c>
      <c r="B71" s="17" t="n">
        <v>6115</v>
      </c>
      <c r="C71" s="18">
        <f>(35.0/B71*100)</f>
        <v/>
      </c>
      <c r="D71" s="19" t="n">
        <v>6080</v>
      </c>
      <c r="E71" s="18" t="n">
        <v>543.34850491</v>
      </c>
      <c r="F71" s="20" t="n">
        <v>3.47696272</v>
      </c>
      <c r="G71" s="18" t="n">
        <v>522.15890323</v>
      </c>
      <c r="H71" s="20" t="n">
        <v>1.89635788</v>
      </c>
      <c r="I71" s="18" t="n">
        <v>548.95278252</v>
      </c>
      <c r="J71" s="20" t="n">
        <v>2.48044282</v>
      </c>
      <c r="K71" s="18" t="s">
        <v>481</v>
      </c>
      <c r="L71" s="20" t="s">
        <v>481</v>
      </c>
      <c r="M71" s="18" t="s">
        <v>481</v>
      </c>
      <c r="N71" s="20" t="s">
        <v>481</v>
      </c>
      <c r="O71" s="18" t="s">
        <v>481</v>
      </c>
      <c r="P71" s="20" t="s">
        <v>481</v>
      </c>
      <c r="Q71" s="18" t="s">
        <v>481</v>
      </c>
      <c r="R71" s="20" t="s">
        <v>481</v>
      </c>
      <c r="S71" s="18" t="n">
        <v>434.18904724</v>
      </c>
      <c r="T71" s="20" t="n">
        <v>12.36774072</v>
      </c>
    </row>
    <row r="72" spans="1:20">
      <c r="A72" s="15" t="s">
        <v>547</v>
      </c>
      <c r="B72" s="17" t="n">
        <v>7708</v>
      </c>
      <c r="C72" s="18">
        <f>(5.0/B72*100)</f>
        <v/>
      </c>
      <c r="D72" s="19" t="n">
        <v>7703</v>
      </c>
      <c r="E72" s="18" t="n">
        <v>502.50047782</v>
      </c>
      <c r="F72" s="20" t="n">
        <v>3.32386717</v>
      </c>
      <c r="G72" s="18" t="n">
        <v>494.20419983</v>
      </c>
      <c r="H72" s="20" t="n">
        <v>3.32950196</v>
      </c>
      <c r="I72" s="18" t="n">
        <v>495.52037693</v>
      </c>
      <c r="J72" s="20" t="n">
        <v>2.88039887</v>
      </c>
      <c r="K72" s="18" t="s">
        <v>481</v>
      </c>
      <c r="L72" s="20" t="s">
        <v>481</v>
      </c>
      <c r="M72" s="18" t="s">
        <v>481</v>
      </c>
      <c r="N72" s="20" t="s">
        <v>481</v>
      </c>
      <c r="O72" s="18" t="s">
        <v>481</v>
      </c>
      <c r="P72" s="20" t="s">
        <v>481</v>
      </c>
      <c r="Q72" s="18" t="s">
        <v>481</v>
      </c>
      <c r="R72" s="20" t="s">
        <v>481</v>
      </c>
      <c r="S72" s="18" t="n">
        <v>398.59591874</v>
      </c>
      <c r="T72" s="20" t="n">
        <v>24.18752844</v>
      </c>
    </row>
    <row r="73" spans="1:20">
      <c r="A73" s="15" t="s">
        <v>548</v>
      </c>
      <c r="B73" s="17" t="n">
        <v>8249</v>
      </c>
      <c r="C73" s="18">
        <f>(195.0/B73*100)</f>
        <v/>
      </c>
      <c r="D73" s="19" t="n">
        <v>8054</v>
      </c>
      <c r="E73" s="18" t="n">
        <v>419.45815747</v>
      </c>
      <c r="F73" s="20" t="n">
        <v>4.01171582</v>
      </c>
      <c r="G73" s="18" t="n">
        <v>397.47660961</v>
      </c>
      <c r="H73" s="20" t="n">
        <v>3.62002589</v>
      </c>
      <c r="I73" s="18" t="n">
        <v>413.38068695</v>
      </c>
      <c r="J73" s="20" t="n">
        <v>4.26442565</v>
      </c>
      <c r="K73" s="18" t="s">
        <v>481</v>
      </c>
      <c r="L73" s="20" t="s">
        <v>481</v>
      </c>
      <c r="M73" s="18" t="s">
        <v>481</v>
      </c>
      <c r="N73" s="20" t="s">
        <v>481</v>
      </c>
      <c r="O73" s="18" t="s">
        <v>481</v>
      </c>
      <c r="P73" s="20" t="s">
        <v>481</v>
      </c>
      <c r="Q73" s="18" t="s">
        <v>481</v>
      </c>
      <c r="R73" s="20" t="s">
        <v>481</v>
      </c>
      <c r="S73" s="18" t="n">
        <v>357.99561195</v>
      </c>
      <c r="T73" s="20" t="n">
        <v>9.19648267</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427.27325298</v>
      </c>
      <c r="P74" s="20" t="n">
        <v>1.48755563</v>
      </c>
      <c r="Q74" s="18" t="s">
        <v>481</v>
      </c>
      <c r="R74" s="20" t="s">
        <v>481</v>
      </c>
      <c r="S74" s="18" t="s">
        <v>481</v>
      </c>
      <c r="T74" s="20" t="s">
        <v>481</v>
      </c>
    </row>
    <row r="75" spans="1:20">
      <c r="A75" s="15" t="s">
        <v>550</v>
      </c>
      <c r="B75" s="17" t="n">
        <v>5375</v>
      </c>
      <c r="C75" s="18">
        <f>(305.0/B75*100)</f>
        <v/>
      </c>
      <c r="D75" s="19" t="n">
        <v>5070</v>
      </c>
      <c r="E75" s="18" t="n">
        <v>346.93317169</v>
      </c>
      <c r="F75" s="20" t="n">
        <v>4.37021105</v>
      </c>
      <c r="G75" s="18" t="n">
        <v>371.63137116</v>
      </c>
      <c r="H75" s="20" t="n">
        <v>3.95059192</v>
      </c>
      <c r="I75" s="18" t="n">
        <v>381.42123011</v>
      </c>
      <c r="J75" s="20" t="n">
        <v>3.07420269</v>
      </c>
      <c r="K75" s="18" t="s">
        <v>481</v>
      </c>
      <c r="L75" s="20" t="s">
        <v>481</v>
      </c>
      <c r="M75" s="18" t="s">
        <v>481</v>
      </c>
      <c r="N75" s="20" t="s">
        <v>481</v>
      </c>
      <c r="O75" s="18" t="s">
        <v>481</v>
      </c>
      <c r="P75" s="20" t="s">
        <v>481</v>
      </c>
      <c r="Q75" s="18" t="s">
        <v>481</v>
      </c>
      <c r="R75" s="20" t="s">
        <v>481</v>
      </c>
      <c r="S75" s="18" t="n">
        <v>323.10742862</v>
      </c>
      <c r="T75" s="20" t="n">
        <v>5.34513105</v>
      </c>
    </row>
    <row r="76" spans="1:20">
      <c r="A76" s="15" t="s">
        <v>551</v>
      </c>
      <c r="B76" s="17" t="n">
        <v>14167</v>
      </c>
      <c r="C76" s="18">
        <f>(235.0/B76*100)</f>
        <v/>
      </c>
      <c r="D76" s="19" t="n">
        <v>13932</v>
      </c>
      <c r="E76" s="18" t="n">
        <v>433.3901526</v>
      </c>
      <c r="F76" s="20" t="n">
        <v>3.51212599</v>
      </c>
      <c r="G76" s="18" t="n">
        <v>441.95852837</v>
      </c>
      <c r="H76" s="20" t="n">
        <v>3.38750946</v>
      </c>
      <c r="I76" s="18" t="n">
        <v>453.47411266</v>
      </c>
      <c r="J76" s="20" t="n">
        <v>3.8961423</v>
      </c>
      <c r="K76" s="18" t="s">
        <v>481</v>
      </c>
      <c r="L76" s="20" t="s">
        <v>481</v>
      </c>
      <c r="M76" s="18" t="s">
        <v>481</v>
      </c>
      <c r="N76" s="20" t="s">
        <v>481</v>
      </c>
      <c r="O76" s="18" t="s">
        <v>481</v>
      </c>
      <c r="P76" s="20" t="s">
        <v>481</v>
      </c>
      <c r="Q76" s="18" t="s">
        <v>481</v>
      </c>
      <c r="R76" s="20" t="s">
        <v>481</v>
      </c>
      <c r="S76" s="18" t="n">
        <v>348.65642217</v>
      </c>
      <c r="T76" s="20" t="n">
        <v>4.90085803</v>
      </c>
    </row>
    <row r="77" spans="1:20">
      <c r="A77" s="15" t="s">
        <v>552</v>
      </c>
      <c r="B77" s="17" t="n">
        <v>6062</v>
      </c>
      <c r="C77" s="18">
        <f>(341.0/B77*100)</f>
        <v/>
      </c>
      <c r="D77" s="19" t="n">
        <v>5721</v>
      </c>
      <c r="E77" s="18" t="n">
        <v>436.63082232</v>
      </c>
      <c r="F77" s="20" t="n">
        <v>4.58163364</v>
      </c>
      <c r="G77" s="18" t="n">
        <v>447.970638</v>
      </c>
      <c r="H77" s="20" t="n">
        <v>3.13298088</v>
      </c>
      <c r="I77" s="18" t="n">
        <v>467.07069962</v>
      </c>
      <c r="J77" s="20" t="n">
        <v>3.3469107</v>
      </c>
      <c r="K77" s="18" t="s">
        <v>481</v>
      </c>
      <c r="L77" s="20" t="s">
        <v>481</v>
      </c>
      <c r="M77" s="18" t="s">
        <v>481</v>
      </c>
      <c r="N77" s="20" t="s">
        <v>481</v>
      </c>
      <c r="O77" s="18" t="s">
        <v>481</v>
      </c>
      <c r="P77" s="20" t="s">
        <v>481</v>
      </c>
      <c r="Q77" s="18" t="s">
        <v>481</v>
      </c>
      <c r="R77" s="20" t="s">
        <v>481</v>
      </c>
      <c r="S77" s="18" t="n">
        <v>364.22239952</v>
      </c>
      <c r="T77" s="20" t="n">
        <v>4.03621843</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486.77376404</v>
      </c>
      <c r="P78" s="20" t="n">
        <v>3.73078934</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475.33231053</v>
      </c>
      <c r="P79" s="20" t="n">
        <v>7.19302375</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427.14102033</v>
      </c>
      <c r="P80" s="20" t="n">
        <v>3.42468904</v>
      </c>
      <c r="Q80" s="18" t="s">
        <v>481</v>
      </c>
      <c r="R80" s="20" t="s">
        <v>481</v>
      </c>
      <c r="S80" s="18" t="s">
        <v>481</v>
      </c>
      <c r="T80" s="20" t="s">
        <v>481</v>
      </c>
    </row>
    <row r="81" spans="1:20">
      <c r="A81" s="23" t="s">
        <v>556</v>
      </c>
      <c r="B81" s="17" t="n">
        <v>8861</v>
      </c>
      <c r="C81" s="18">
        <f>(92.0/B81*100)</f>
        <v/>
      </c>
      <c r="D81" s="19" t="n">
        <v>8769</v>
      </c>
      <c r="E81" s="18" t="n">
        <v>434.12908746</v>
      </c>
      <c r="F81" s="20" t="n">
        <v>3.64069292</v>
      </c>
      <c r="G81" s="18" t="n">
        <v>426.07030644</v>
      </c>
      <c r="H81" s="20" t="n">
        <v>3.5325199</v>
      </c>
      <c r="I81" s="18" t="n">
        <v>447.26389732</v>
      </c>
      <c r="J81" s="20" t="n">
        <v>5.76122063</v>
      </c>
      <c r="K81" s="18" t="s">
        <v>481</v>
      </c>
      <c r="L81" s="20" t="s">
        <v>481</v>
      </c>
      <c r="M81" s="18" t="s">
        <v>481</v>
      </c>
      <c r="N81" s="20" t="s">
        <v>481</v>
      </c>
      <c r="O81" s="18" t="s">
        <v>481</v>
      </c>
      <c r="P81" s="20" t="s">
        <v>481</v>
      </c>
      <c r="Q81" s="18" t="s">
        <v>481</v>
      </c>
      <c r="R81" s="20" t="s">
        <v>481</v>
      </c>
      <c r="S81" s="18" t="n">
        <v>357.52170692</v>
      </c>
      <c r="T81" s="20" t="n">
        <v>10.32537049</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840</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(807.0/B7*100)</f>
        <v/>
      </c>
      <c r="D7" s="19" t="n">
        <v>13723</v>
      </c>
      <c r="E7" s="18" t="n">
        <v>458.82087244</v>
      </c>
      <c r="F7" s="20" t="n">
        <v>3.42562048</v>
      </c>
      <c r="G7" s="18" t="n">
        <v>489.63206697</v>
      </c>
      <c r="H7" s="20" t="n">
        <v>3.19897066</v>
      </c>
      <c r="I7" s="18" t="n">
        <v>516.98983735</v>
      </c>
      <c r="J7" s="20" t="n">
        <v>2.36593606</v>
      </c>
      <c r="K7" s="18" t="n">
        <v>544.97208825</v>
      </c>
      <c r="L7" s="20" t="n">
        <v>4.05404946</v>
      </c>
      <c r="M7" s="18" t="s">
        <v>481</v>
      </c>
      <c r="N7" s="20" t="s">
        <v>481</v>
      </c>
      <c r="O7" s="18" t="s">
        <v>481</v>
      </c>
      <c r="P7" s="20" t="s">
        <v>481</v>
      </c>
      <c r="Q7" s="18" t="s">
        <v>481</v>
      </c>
      <c r="R7" s="20" t="s">
        <v>481</v>
      </c>
      <c r="S7" s="18" t="s">
        <v>481</v>
      </c>
      <c r="T7" s="20" t="s">
        <v>481</v>
      </c>
      <c r="U7" s="18" t="n">
        <v>457.22956656</v>
      </c>
      <c r="V7" s="20" t="n">
        <v>6.94267277</v>
      </c>
    </row>
    <row r="8" spans="1:22">
      <c r="A8" s="15" t="s">
        <v>483</v>
      </c>
      <c r="B8" s="17" t="n">
        <v>7007</v>
      </c>
      <c r="C8" s="18">
        <f>(165.0/B8*100)</f>
        <v/>
      </c>
      <c r="D8" s="19" t="n">
        <v>6842</v>
      </c>
      <c r="E8" s="18" t="n">
        <v>452.79107455</v>
      </c>
      <c r="F8" s="20" t="n">
        <v>4.58582839</v>
      </c>
      <c r="G8" s="18" t="n">
        <v>484.92582443</v>
      </c>
      <c r="H8" s="20" t="n">
        <v>3.94617278</v>
      </c>
      <c r="I8" s="18" t="n">
        <v>504.72146437</v>
      </c>
      <c r="J8" s="20" t="n">
        <v>3.27194564</v>
      </c>
      <c r="K8" s="18" t="n">
        <v>516.52233011</v>
      </c>
      <c r="L8" s="20" t="n">
        <v>4.71538636</v>
      </c>
      <c r="M8" s="18" t="s">
        <v>481</v>
      </c>
      <c r="N8" s="20" t="s">
        <v>481</v>
      </c>
      <c r="O8" s="18" t="s">
        <v>481</v>
      </c>
      <c r="P8" s="20" t="s">
        <v>481</v>
      </c>
      <c r="Q8" s="18" t="s">
        <v>481</v>
      </c>
      <c r="R8" s="20" t="s">
        <v>481</v>
      </c>
      <c r="S8" s="18" t="s">
        <v>481</v>
      </c>
      <c r="T8" s="20" t="s">
        <v>481</v>
      </c>
      <c r="U8" s="18" t="n">
        <v>387.46348032</v>
      </c>
      <c r="V8" s="20" t="n">
        <v>6.44063091</v>
      </c>
    </row>
    <row r="9" spans="1:22">
      <c r="A9" s="15" t="s">
        <v>484</v>
      </c>
      <c r="B9" s="17" t="n">
        <v>9651</v>
      </c>
      <c r="C9" s="18">
        <f>(408.0/B9*100)</f>
        <v/>
      </c>
      <c r="D9" s="19" t="n">
        <v>9243</v>
      </c>
      <c r="E9" s="18" t="n">
        <v>465.31742833</v>
      </c>
      <c r="F9" s="20" t="n">
        <v>3.48858067</v>
      </c>
      <c r="G9" s="18" t="n">
        <v>513.20747026</v>
      </c>
      <c r="H9" s="20" t="n">
        <v>3.11679628</v>
      </c>
      <c r="I9" s="18" t="n">
        <v>516.31424008</v>
      </c>
      <c r="J9" s="20" t="n">
        <v>2.74990951</v>
      </c>
      <c r="K9" s="18" t="n">
        <v>537.07731099</v>
      </c>
      <c r="L9" s="20" t="n">
        <v>3.94373366</v>
      </c>
      <c r="M9" s="18" t="s">
        <v>481</v>
      </c>
      <c r="N9" s="20" t="s">
        <v>481</v>
      </c>
      <c r="O9" s="18" t="s">
        <v>481</v>
      </c>
      <c r="P9" s="20" t="s">
        <v>481</v>
      </c>
      <c r="Q9" s="18" t="s">
        <v>481</v>
      </c>
      <c r="R9" s="20" t="s">
        <v>481</v>
      </c>
      <c r="S9" s="18" t="s">
        <v>481</v>
      </c>
      <c r="T9" s="20" t="s">
        <v>481</v>
      </c>
      <c r="U9" s="18" t="n">
        <v>398.38451578</v>
      </c>
      <c r="V9" s="20" t="n">
        <v>4.94028505</v>
      </c>
    </row>
    <row r="10" spans="1:22">
      <c r="A10" s="15" t="s">
        <v>485</v>
      </c>
      <c r="B10" s="17" t="n">
        <v>20058</v>
      </c>
      <c r="C10" s="18">
        <f>(564.0/B10*100)</f>
        <v/>
      </c>
      <c r="D10" s="19" t="n">
        <v>19494</v>
      </c>
      <c r="E10" s="18" t="n">
        <v>481.63306668</v>
      </c>
      <c r="F10" s="20" t="n">
        <v>4.60384511</v>
      </c>
      <c r="G10" s="18" t="n">
        <v>515.31248791</v>
      </c>
      <c r="H10" s="20" t="n">
        <v>3.51416619</v>
      </c>
      <c r="I10" s="18" t="n">
        <v>530.43898495</v>
      </c>
      <c r="J10" s="20" t="n">
        <v>2.43064122</v>
      </c>
      <c r="K10" s="18" t="n">
        <v>558.36392742</v>
      </c>
      <c r="L10" s="20" t="n">
        <v>2.7956938</v>
      </c>
      <c r="M10" s="18" t="s">
        <v>481</v>
      </c>
      <c r="N10" s="20" t="s">
        <v>481</v>
      </c>
      <c r="O10" s="18" t="s">
        <v>481</v>
      </c>
      <c r="P10" s="20" t="s">
        <v>481</v>
      </c>
      <c r="Q10" s="18" t="s">
        <v>481</v>
      </c>
      <c r="R10" s="20" t="s">
        <v>481</v>
      </c>
      <c r="S10" s="18" t="s">
        <v>481</v>
      </c>
      <c r="T10" s="20" t="s">
        <v>481</v>
      </c>
      <c r="U10" s="18" t="n">
        <v>432.16119326</v>
      </c>
      <c r="V10" s="20" t="n">
        <v>7.95152342</v>
      </c>
    </row>
    <row r="11" spans="1:22">
      <c r="A11" s="15" t="s">
        <v>486</v>
      </c>
      <c r="B11" s="17" t="n">
        <v>7053</v>
      </c>
      <c r="C11" s="18">
        <f>(179.0/B11*100)</f>
        <v/>
      </c>
      <c r="D11" s="19" t="n">
        <v>6874</v>
      </c>
      <c r="E11" s="18" t="n">
        <v>439.31154962</v>
      </c>
      <c r="F11" s="20" t="n">
        <v>4.30094638</v>
      </c>
      <c r="G11" s="18" t="n">
        <v>456.86470929</v>
      </c>
      <c r="H11" s="20" t="n">
        <v>3.40955521</v>
      </c>
      <c r="I11" s="18" t="n">
        <v>465.46915777</v>
      </c>
      <c r="J11" s="20" t="n">
        <v>3.19734337</v>
      </c>
      <c r="K11" s="18" t="n">
        <v>486.73051712</v>
      </c>
      <c r="L11" s="20" t="n">
        <v>4.29806729</v>
      </c>
      <c r="M11" s="18" t="s">
        <v>481</v>
      </c>
      <c r="N11" s="20" t="s">
        <v>481</v>
      </c>
      <c r="O11" s="18" t="s">
        <v>481</v>
      </c>
      <c r="P11" s="20" t="s">
        <v>481</v>
      </c>
      <c r="Q11" s="18" t="s">
        <v>481</v>
      </c>
      <c r="R11" s="20" t="s">
        <v>481</v>
      </c>
      <c r="S11" s="18" t="s">
        <v>481</v>
      </c>
      <c r="T11" s="20" t="s">
        <v>481</v>
      </c>
      <c r="U11" s="18" t="n">
        <v>402.30408866</v>
      </c>
      <c r="V11" s="20" t="n">
        <v>7.15897851</v>
      </c>
    </row>
    <row r="12" spans="1:22">
      <c r="A12" s="15" t="s">
        <v>487</v>
      </c>
      <c r="B12" s="17" t="n">
        <v>6894</v>
      </c>
      <c r="C12" s="18">
        <f>(59.0/B12*100)</f>
        <v/>
      </c>
      <c r="D12" s="19" t="n">
        <v>6835</v>
      </c>
      <c r="E12" s="18" t="n">
        <v>454.04514797</v>
      </c>
      <c r="F12" s="20" t="n">
        <v>4.60511768</v>
      </c>
      <c r="G12" s="18" t="n">
        <v>478.20959259</v>
      </c>
      <c r="H12" s="20" t="n">
        <v>3.12635794</v>
      </c>
      <c r="I12" s="18" t="n">
        <v>508.99664639</v>
      </c>
      <c r="J12" s="20" t="n">
        <v>2.69569047</v>
      </c>
      <c r="K12" s="18" t="n">
        <v>522.72535179</v>
      </c>
      <c r="L12" s="20" t="n">
        <v>5.8578951</v>
      </c>
      <c r="M12" s="18" t="s">
        <v>481</v>
      </c>
      <c r="N12" s="20" t="s">
        <v>481</v>
      </c>
      <c r="O12" s="18" t="s">
        <v>481</v>
      </c>
      <c r="P12" s="20" t="s">
        <v>481</v>
      </c>
      <c r="Q12" s="18" t="s">
        <v>481</v>
      </c>
      <c r="R12" s="20" t="s">
        <v>481</v>
      </c>
      <c r="S12" s="18" t="s">
        <v>481</v>
      </c>
      <c r="T12" s="20" t="s">
        <v>481</v>
      </c>
      <c r="U12" s="18" t="n">
        <v>363.89528753</v>
      </c>
      <c r="V12" s="20" t="n">
        <v>11.12385479</v>
      </c>
    </row>
    <row r="13" spans="1:22">
      <c r="A13" s="15" t="s">
        <v>488</v>
      </c>
      <c r="B13" s="17" t="n">
        <v>7161</v>
      </c>
      <c r="C13" s="18">
        <f>(237.0/B13*100)</f>
        <v/>
      </c>
      <c r="D13" s="19" t="n">
        <v>6924</v>
      </c>
      <c r="E13" s="18" t="n">
        <v>468.10684044</v>
      </c>
      <c r="F13" s="20" t="n">
        <v>4.65317639</v>
      </c>
      <c r="G13" s="18" t="n">
        <v>496.26878127</v>
      </c>
      <c r="H13" s="20" t="n">
        <v>3.65708118</v>
      </c>
      <c r="I13" s="18" t="n">
        <v>506.32367089</v>
      </c>
      <c r="J13" s="20" t="n">
        <v>2.85739967</v>
      </c>
      <c r="K13" s="18" t="n">
        <v>533.52056914</v>
      </c>
      <c r="L13" s="20" t="n">
        <v>3.38590983</v>
      </c>
      <c r="M13" s="18" t="s">
        <v>481</v>
      </c>
      <c r="N13" s="20" t="s">
        <v>481</v>
      </c>
      <c r="O13" s="18" t="s">
        <v>481</v>
      </c>
      <c r="P13" s="20" t="s">
        <v>481</v>
      </c>
      <c r="Q13" s="18" t="s">
        <v>481</v>
      </c>
      <c r="R13" s="20" t="s">
        <v>481</v>
      </c>
      <c r="S13" s="18" t="s">
        <v>481</v>
      </c>
      <c r="T13" s="20" t="s">
        <v>481</v>
      </c>
      <c r="U13" s="18" t="n">
        <v>378.82015818</v>
      </c>
      <c r="V13" s="20" t="n">
        <v>7.38416227</v>
      </c>
    </row>
    <row r="14" spans="1:22">
      <c r="A14" s="15" t="s">
        <v>489</v>
      </c>
      <c r="B14" s="17" t="n">
        <v>5587</v>
      </c>
      <c r="C14" s="18">
        <f>(83.0/B14*100)</f>
        <v/>
      </c>
      <c r="D14" s="19" t="n">
        <v>5504</v>
      </c>
      <c r="E14" s="18" t="n">
        <v>485.69219679</v>
      </c>
      <c r="F14" s="20" t="n">
        <v>6.13620512</v>
      </c>
      <c r="G14" s="18" t="n">
        <v>511.311558</v>
      </c>
      <c r="H14" s="20" t="n">
        <v>3.42155662</v>
      </c>
      <c r="I14" s="18" t="n">
        <v>519.39468265</v>
      </c>
      <c r="J14" s="20" t="n">
        <v>2.6662897</v>
      </c>
      <c r="K14" s="18" t="n">
        <v>554.62424232</v>
      </c>
      <c r="L14" s="20" t="n">
        <v>3.65001605</v>
      </c>
      <c r="M14" s="18" t="s">
        <v>481</v>
      </c>
      <c r="N14" s="20" t="s">
        <v>481</v>
      </c>
      <c r="O14" s="18" t="s">
        <v>481</v>
      </c>
      <c r="P14" s="20" t="s">
        <v>481</v>
      </c>
      <c r="Q14" s="18" t="s">
        <v>481</v>
      </c>
      <c r="R14" s="20" t="s">
        <v>481</v>
      </c>
      <c r="S14" s="18" t="s">
        <v>481</v>
      </c>
      <c r="T14" s="20" t="s">
        <v>481</v>
      </c>
      <c r="U14" s="18" t="n">
        <v>423.28999603</v>
      </c>
      <c r="V14" s="20" t="n">
        <v>13.80415777</v>
      </c>
    </row>
    <row r="15" spans="1:22">
      <c r="A15" s="15" t="s">
        <v>490</v>
      </c>
      <c r="B15" s="17" t="n">
        <v>5882</v>
      </c>
      <c r="C15" s="18">
        <f>(125.0/B15*100)</f>
        <v/>
      </c>
      <c r="D15" s="19" t="n">
        <v>5757</v>
      </c>
      <c r="E15" s="18" t="n">
        <v>466.68539409</v>
      </c>
      <c r="F15" s="20" t="n">
        <v>6.67813357</v>
      </c>
      <c r="G15" s="18" t="n">
        <v>519.30742735</v>
      </c>
      <c r="H15" s="20" t="n">
        <v>3.68729207</v>
      </c>
      <c r="I15" s="18" t="n">
        <v>539.93394639</v>
      </c>
      <c r="J15" s="20" t="n">
        <v>2.73190714</v>
      </c>
      <c r="K15" s="18" t="n">
        <v>556.9723565</v>
      </c>
      <c r="L15" s="20" t="n">
        <v>4.40511568</v>
      </c>
      <c r="M15" s="18" t="s">
        <v>481</v>
      </c>
      <c r="N15" s="20" t="s">
        <v>481</v>
      </c>
      <c r="O15" s="18" t="s">
        <v>481</v>
      </c>
      <c r="P15" s="20" t="s">
        <v>481</v>
      </c>
      <c r="Q15" s="18" t="s">
        <v>481</v>
      </c>
      <c r="R15" s="20" t="s">
        <v>481</v>
      </c>
      <c r="S15" s="18" t="s">
        <v>481</v>
      </c>
      <c r="T15" s="20" t="s">
        <v>481</v>
      </c>
      <c r="U15" s="18" t="n">
        <v>423.58267459</v>
      </c>
      <c r="V15" s="20" t="n">
        <v>9.224964760000001</v>
      </c>
    </row>
    <row r="16" spans="1:22">
      <c r="A16" s="15" t="s">
        <v>491</v>
      </c>
      <c r="B16" s="17" t="n">
        <v>6108</v>
      </c>
      <c r="C16" s="18">
        <f>(163.0/B16*100)</f>
        <v/>
      </c>
      <c r="D16" s="19" t="n">
        <v>5945</v>
      </c>
      <c r="E16" s="18" t="n">
        <v>457.45381354</v>
      </c>
      <c r="F16" s="20" t="n">
        <v>4.35368785</v>
      </c>
      <c r="G16" s="18" t="n">
        <v>498.93765072</v>
      </c>
      <c r="H16" s="20" t="n">
        <v>4.31156303</v>
      </c>
      <c r="I16" s="18" t="n">
        <v>518.11932083</v>
      </c>
      <c r="J16" s="20" t="n">
        <v>2.59676502</v>
      </c>
      <c r="K16" s="18" t="n">
        <v>551.54508679</v>
      </c>
      <c r="L16" s="20" t="n">
        <v>3.83140461</v>
      </c>
      <c r="M16" s="18" t="s">
        <v>481</v>
      </c>
      <c r="N16" s="20" t="s">
        <v>481</v>
      </c>
      <c r="O16" s="18" t="s">
        <v>481</v>
      </c>
      <c r="P16" s="20" t="s">
        <v>481</v>
      </c>
      <c r="Q16" s="18" t="s">
        <v>481</v>
      </c>
      <c r="R16" s="20" t="s">
        <v>481</v>
      </c>
      <c r="S16" s="18" t="s">
        <v>481</v>
      </c>
      <c r="T16" s="20" t="s">
        <v>481</v>
      </c>
      <c r="U16" s="18" t="n">
        <v>357.98706383</v>
      </c>
      <c r="V16" s="20" t="n">
        <v>8.47256578</v>
      </c>
    </row>
    <row r="17" spans="1:22">
      <c r="A17" s="15" t="s">
        <v>492</v>
      </c>
      <c r="B17" s="17" t="n">
        <v>6504</v>
      </c>
      <c r="C17" s="18">
        <f>(2034.0/B17*100)</f>
        <v/>
      </c>
      <c r="D17" s="19" t="n">
        <v>4470</v>
      </c>
      <c r="E17" s="18" t="n">
        <v>477.64933476</v>
      </c>
      <c r="F17" s="20" t="n">
        <v>5.33704794</v>
      </c>
      <c r="G17" s="18" t="n">
        <v>515.41256246</v>
      </c>
      <c r="H17" s="20" t="n">
        <v>4.3510443</v>
      </c>
      <c r="I17" s="18" t="n">
        <v>530.5809048900001</v>
      </c>
      <c r="J17" s="20" t="n">
        <v>3.76527655</v>
      </c>
      <c r="K17" s="18" t="n">
        <v>558.04315364</v>
      </c>
      <c r="L17" s="20" t="n">
        <v>4.88507269</v>
      </c>
      <c r="M17" s="18" t="s">
        <v>481</v>
      </c>
      <c r="N17" s="20" t="s">
        <v>481</v>
      </c>
      <c r="O17" s="18" t="s">
        <v>481</v>
      </c>
      <c r="P17" s="20" t="s">
        <v>481</v>
      </c>
      <c r="Q17" s="18" t="s">
        <v>481</v>
      </c>
      <c r="R17" s="20" t="s">
        <v>481</v>
      </c>
      <c r="S17" s="18" t="s">
        <v>481</v>
      </c>
      <c r="T17" s="20" t="s">
        <v>481</v>
      </c>
      <c r="U17" s="18" t="n">
        <v>431.5215411</v>
      </c>
      <c r="V17" s="20" t="n">
        <v>8.07970755</v>
      </c>
    </row>
    <row r="18" spans="1:22">
      <c r="A18" s="15" t="s">
        <v>493</v>
      </c>
      <c r="B18" s="17" t="n">
        <v>5532</v>
      </c>
      <c r="C18" s="18">
        <f>(31.0/B18*100)</f>
        <v/>
      </c>
      <c r="D18" s="19" t="n">
        <v>5501</v>
      </c>
      <c r="E18" s="18" t="n">
        <v>422.34250002</v>
      </c>
      <c r="F18" s="20" t="n">
        <v>6.79875089</v>
      </c>
      <c r="G18" s="18" t="n">
        <v>460.34193222</v>
      </c>
      <c r="H18" s="20" t="n">
        <v>4.47982234</v>
      </c>
      <c r="I18" s="18" t="n">
        <v>479.19071605</v>
      </c>
      <c r="J18" s="20" t="n">
        <v>3.93317938</v>
      </c>
      <c r="K18" s="18" t="n">
        <v>512.33256567</v>
      </c>
      <c r="L18" s="20" t="n">
        <v>4.55384486</v>
      </c>
      <c r="M18" s="18" t="s">
        <v>481</v>
      </c>
      <c r="N18" s="20" t="s">
        <v>481</v>
      </c>
      <c r="O18" s="18" t="s">
        <v>481</v>
      </c>
      <c r="P18" s="20" t="s">
        <v>481</v>
      </c>
      <c r="Q18" s="18" t="s">
        <v>481</v>
      </c>
      <c r="R18" s="20" t="s">
        <v>481</v>
      </c>
      <c r="S18" s="18" t="s">
        <v>481</v>
      </c>
      <c r="T18" s="20" t="s">
        <v>481</v>
      </c>
      <c r="U18" s="18" t="n">
        <v>351.16082316</v>
      </c>
      <c r="V18" s="20" t="n">
        <v>10.10416631</v>
      </c>
    </row>
    <row r="19" spans="1:22">
      <c r="A19" s="15" t="s">
        <v>494</v>
      </c>
      <c r="B19" s="17" t="n">
        <v>5658</v>
      </c>
      <c r="C19" s="18">
        <f>(366.0/B19*100)</f>
        <v/>
      </c>
      <c r="D19" s="19" t="n">
        <v>5292</v>
      </c>
      <c r="E19" s="18" t="n">
        <v>442.42560295</v>
      </c>
      <c r="F19" s="20" t="n">
        <v>3.90232195</v>
      </c>
      <c r="G19" s="18" t="n">
        <v>474.28212113</v>
      </c>
      <c r="H19" s="20" t="n">
        <v>3.39023366</v>
      </c>
      <c r="I19" s="18" t="n">
        <v>487.36860814</v>
      </c>
      <c r="J19" s="20" t="n">
        <v>3.69018674</v>
      </c>
      <c r="K19" s="18" t="n">
        <v>509.65352045</v>
      </c>
      <c r="L19" s="20" t="n">
        <v>5.98368156</v>
      </c>
      <c r="M19" s="18" t="s">
        <v>481</v>
      </c>
      <c r="N19" s="20" t="s">
        <v>481</v>
      </c>
      <c r="O19" s="18" t="s">
        <v>481</v>
      </c>
      <c r="P19" s="20" t="s">
        <v>481</v>
      </c>
      <c r="Q19" s="18" t="s">
        <v>481</v>
      </c>
      <c r="R19" s="20" t="s">
        <v>481</v>
      </c>
      <c r="S19" s="18" t="s">
        <v>481</v>
      </c>
      <c r="T19" s="20" t="s">
        <v>481</v>
      </c>
      <c r="U19" s="18" t="n">
        <v>379.46889503</v>
      </c>
      <c r="V19" s="20" t="n">
        <v>8.39593709</v>
      </c>
    </row>
    <row r="20" spans="1:22">
      <c r="A20" s="15" t="s">
        <v>495</v>
      </c>
      <c r="B20" s="17" t="n">
        <v>3371</v>
      </c>
      <c r="C20" s="18">
        <f>(75.0/B20*100)</f>
        <v/>
      </c>
      <c r="D20" s="19" t="n">
        <v>3296</v>
      </c>
      <c r="E20" s="18" t="n">
        <v>437.08423149</v>
      </c>
      <c r="F20" s="20" t="n">
        <v>4.66716974</v>
      </c>
      <c r="G20" s="18" t="n">
        <v>477.62218248</v>
      </c>
      <c r="H20" s="20" t="n">
        <v>4.34302396</v>
      </c>
      <c r="I20" s="18" t="n">
        <v>492.59272277</v>
      </c>
      <c r="J20" s="20" t="n">
        <v>3.13263705</v>
      </c>
      <c r="K20" s="18" t="n">
        <v>516.12331391</v>
      </c>
      <c r="L20" s="20" t="n">
        <v>4.63087861</v>
      </c>
      <c r="M20" s="18" t="s">
        <v>481</v>
      </c>
      <c r="N20" s="20" t="s">
        <v>481</v>
      </c>
      <c r="O20" s="18" t="s">
        <v>481</v>
      </c>
      <c r="P20" s="20" t="s">
        <v>481</v>
      </c>
      <c r="Q20" s="18" t="s">
        <v>481</v>
      </c>
      <c r="R20" s="20" t="s">
        <v>481</v>
      </c>
      <c r="S20" s="18" t="s">
        <v>481</v>
      </c>
      <c r="T20" s="20" t="s">
        <v>481</v>
      </c>
      <c r="U20" s="18" t="n">
        <v>393.89617376</v>
      </c>
      <c r="V20" s="20" t="n">
        <v>9.544642100000001</v>
      </c>
    </row>
    <row r="21" spans="1:22">
      <c r="A21" s="15" t="s">
        <v>496</v>
      </c>
      <c r="B21" s="17" t="n">
        <v>5741</v>
      </c>
      <c r="C21" s="18">
        <f>(61.0/B21*100)</f>
        <v/>
      </c>
      <c r="D21" s="19" t="n">
        <v>5680</v>
      </c>
      <c r="E21" s="18" t="n">
        <v>483.56918375</v>
      </c>
      <c r="F21" s="20" t="n">
        <v>3.80543824</v>
      </c>
      <c r="G21" s="18" t="n">
        <v>514.41664065</v>
      </c>
      <c r="H21" s="20" t="n">
        <v>3.33513208</v>
      </c>
      <c r="I21" s="18" t="n">
        <v>527.01267989</v>
      </c>
      <c r="J21" s="20" t="n">
        <v>2.83509049</v>
      </c>
      <c r="K21" s="18" t="n">
        <v>558.13219698</v>
      </c>
      <c r="L21" s="20" t="n">
        <v>3.79651511</v>
      </c>
      <c r="M21" s="18" t="s">
        <v>481</v>
      </c>
      <c r="N21" s="20" t="s">
        <v>481</v>
      </c>
      <c r="O21" s="18" t="s">
        <v>481</v>
      </c>
      <c r="P21" s="20" t="s">
        <v>481</v>
      </c>
      <c r="Q21" s="18" t="s">
        <v>481</v>
      </c>
      <c r="R21" s="20" t="s">
        <v>481</v>
      </c>
      <c r="S21" s="18" t="s">
        <v>481</v>
      </c>
      <c r="T21" s="20" t="s">
        <v>481</v>
      </c>
      <c r="U21" s="18" t="n">
        <v>420.34670189</v>
      </c>
      <c r="V21" s="20" t="n">
        <v>10.90852164</v>
      </c>
    </row>
    <row r="22" spans="1:22">
      <c r="A22" s="15" t="s">
        <v>497</v>
      </c>
      <c r="B22" s="17" t="n">
        <v>6598</v>
      </c>
      <c r="C22" s="18">
        <f>(40.0/B22*100)</f>
        <v/>
      </c>
      <c r="D22" s="19" t="n">
        <v>6558</v>
      </c>
      <c r="E22" s="18" t="n">
        <v>447.84548655</v>
      </c>
      <c r="F22" s="20" t="n">
        <v>6.10151075</v>
      </c>
      <c r="G22" s="18" t="n">
        <v>487.8253086</v>
      </c>
      <c r="H22" s="20" t="n">
        <v>4.72181019</v>
      </c>
      <c r="I22" s="18" t="n">
        <v>493.37716141</v>
      </c>
      <c r="J22" s="20" t="n">
        <v>4.57533321</v>
      </c>
      <c r="K22" s="18" t="n">
        <v>505.50014892</v>
      </c>
      <c r="L22" s="20" t="n">
        <v>5.52419445</v>
      </c>
      <c r="M22" s="18" t="s">
        <v>481</v>
      </c>
      <c r="N22" s="20" t="s">
        <v>481</v>
      </c>
      <c r="O22" s="18" t="s">
        <v>481</v>
      </c>
      <c r="P22" s="20" t="s">
        <v>481</v>
      </c>
      <c r="Q22" s="18" t="n">
        <v>364.17996379</v>
      </c>
      <c r="R22" s="20" t="n">
        <v>26.60474864</v>
      </c>
      <c r="S22" s="18" t="n">
        <v>406.67422639</v>
      </c>
      <c r="T22" s="20" t="n">
        <v>28.73390954</v>
      </c>
      <c r="U22" s="18" t="n">
        <v>374.89896745</v>
      </c>
      <c r="V22" s="20" t="n">
        <v>9.70526795</v>
      </c>
    </row>
    <row r="23" spans="1:22">
      <c r="A23" s="15" t="s">
        <v>498</v>
      </c>
      <c r="B23" s="17" t="n">
        <v>11583</v>
      </c>
      <c r="C23" s="18">
        <f>(271.0/B23*100)</f>
        <v/>
      </c>
      <c r="D23" s="19" t="n">
        <v>11312</v>
      </c>
      <c r="E23" s="18" t="n">
        <v>460.55542904</v>
      </c>
      <c r="F23" s="20" t="n">
        <v>4.75949495</v>
      </c>
      <c r="G23" s="18" t="n">
        <v>484.29268098</v>
      </c>
      <c r="H23" s="20" t="n">
        <v>3.77938829</v>
      </c>
      <c r="I23" s="18" t="n">
        <v>497.40803017</v>
      </c>
      <c r="J23" s="20" t="n">
        <v>2.88216855</v>
      </c>
      <c r="K23" s="18" t="n">
        <v>508.61155139</v>
      </c>
      <c r="L23" s="20" t="n">
        <v>5.64993521</v>
      </c>
      <c r="M23" s="18" t="s">
        <v>481</v>
      </c>
      <c r="N23" s="20" t="s">
        <v>481</v>
      </c>
      <c r="O23" s="18" t="s">
        <v>481</v>
      </c>
      <c r="P23" s="20" t="s">
        <v>481</v>
      </c>
      <c r="Q23" s="18" t="s">
        <v>481</v>
      </c>
      <c r="R23" s="20" t="s">
        <v>481</v>
      </c>
      <c r="S23" s="18" t="s">
        <v>481</v>
      </c>
      <c r="T23" s="20" t="s">
        <v>481</v>
      </c>
      <c r="U23" s="18" t="n">
        <v>385.17042025</v>
      </c>
      <c r="V23" s="20" t="n">
        <v>9.639006759999999</v>
      </c>
    </row>
    <row r="24" spans="1:22">
      <c r="A24" s="15" t="s">
        <v>499</v>
      </c>
      <c r="B24" s="17" t="n">
        <v>6647</v>
      </c>
      <c r="C24" s="18">
        <f>(11.0/B24*100)</f>
        <v/>
      </c>
      <c r="D24" s="19" t="n">
        <v>6636</v>
      </c>
      <c r="E24" s="18" t="n">
        <v>488.09686883</v>
      </c>
      <c r="F24" s="20" t="n">
        <v>4.11492553</v>
      </c>
      <c r="G24" s="18" t="n">
        <v>511.21811794</v>
      </c>
      <c r="H24" s="20" t="n">
        <v>3.56671719</v>
      </c>
      <c r="I24" s="18" t="n">
        <v>529.60321749</v>
      </c>
      <c r="J24" s="20" t="n">
        <v>3.53582128</v>
      </c>
      <c r="K24" s="18" t="n">
        <v>547.27396459</v>
      </c>
      <c r="L24" s="20" t="n">
        <v>5.21570293</v>
      </c>
      <c r="M24" s="18" t="s">
        <v>481</v>
      </c>
      <c r="N24" s="20" t="s">
        <v>481</v>
      </c>
      <c r="O24" s="18" t="s">
        <v>481</v>
      </c>
      <c r="P24" s="20" t="s">
        <v>481</v>
      </c>
      <c r="Q24" s="18" t="s">
        <v>481</v>
      </c>
      <c r="R24" s="20" t="s">
        <v>481</v>
      </c>
      <c r="S24" s="18" t="s">
        <v>481</v>
      </c>
      <c r="T24" s="20" t="s">
        <v>481</v>
      </c>
      <c r="U24" s="18" t="n">
        <v>428.69829249</v>
      </c>
      <c r="V24" s="20" t="n">
        <v>12.53921165</v>
      </c>
    </row>
    <row r="25" spans="1:22">
      <c r="A25" s="15" t="s">
        <v>500</v>
      </c>
      <c r="B25" s="17" t="n">
        <v>5581</v>
      </c>
      <c r="C25" s="18">
        <f>(25.0/B25*100)</f>
        <v/>
      </c>
      <c r="D25" s="19" t="n">
        <v>5556</v>
      </c>
      <c r="E25" s="18" t="n">
        <v>476.54462333</v>
      </c>
      <c r="F25" s="20" t="n">
        <v>5.27612276</v>
      </c>
      <c r="G25" s="18" t="n">
        <v>498.83351974</v>
      </c>
      <c r="H25" s="20" t="n">
        <v>4.09530606</v>
      </c>
      <c r="I25" s="18" t="n">
        <v>530.55089243</v>
      </c>
      <c r="J25" s="20" t="n">
        <v>3.8823693</v>
      </c>
      <c r="K25" s="18" t="n">
        <v>558.43461366</v>
      </c>
      <c r="L25" s="20" t="n">
        <v>4.78748421</v>
      </c>
      <c r="M25" s="18" t="s">
        <v>481</v>
      </c>
      <c r="N25" s="20" t="s">
        <v>481</v>
      </c>
      <c r="O25" s="18" t="s">
        <v>481</v>
      </c>
      <c r="P25" s="20" t="s">
        <v>481</v>
      </c>
      <c r="Q25" s="18" t="s">
        <v>481</v>
      </c>
      <c r="R25" s="20" t="s">
        <v>481</v>
      </c>
      <c r="S25" s="18" t="s">
        <v>481</v>
      </c>
      <c r="T25" s="20" t="s">
        <v>481</v>
      </c>
      <c r="U25" s="18" t="n">
        <v>376.37977746</v>
      </c>
      <c r="V25" s="20" t="n">
        <v>28.20567698</v>
      </c>
    </row>
    <row r="26" spans="1:22">
      <c r="A26" s="15" t="s">
        <v>501</v>
      </c>
      <c r="B26" s="17" t="n">
        <v>4869</v>
      </c>
      <c r="C26" s="18">
        <f>(77.0/B26*100)</f>
        <v/>
      </c>
      <c r="D26" s="19" t="n">
        <v>4792</v>
      </c>
      <c r="E26" s="18" t="n">
        <v>462.75312231</v>
      </c>
      <c r="F26" s="20" t="n">
        <v>5.39429831</v>
      </c>
      <c r="G26" s="18" t="n">
        <v>481.8452357</v>
      </c>
      <c r="H26" s="20" t="n">
        <v>4.19485314</v>
      </c>
      <c r="I26" s="18" t="n">
        <v>490.20065258</v>
      </c>
      <c r="J26" s="20" t="n">
        <v>2.25598203</v>
      </c>
      <c r="K26" s="18" t="n">
        <v>516.544909</v>
      </c>
      <c r="L26" s="20" t="n">
        <v>4.1315017</v>
      </c>
      <c r="M26" s="18" t="s">
        <v>481</v>
      </c>
      <c r="N26" s="20" t="s">
        <v>481</v>
      </c>
      <c r="O26" s="18" t="s">
        <v>481</v>
      </c>
      <c r="P26" s="20" t="s">
        <v>481</v>
      </c>
      <c r="Q26" s="18" t="s">
        <v>481</v>
      </c>
      <c r="R26" s="20" t="s">
        <v>481</v>
      </c>
      <c r="S26" s="18" t="s">
        <v>481</v>
      </c>
      <c r="T26" s="20" t="s">
        <v>481</v>
      </c>
      <c r="U26" s="18" t="n">
        <v>416.52061953</v>
      </c>
      <c r="V26" s="20" t="n">
        <v>10.75980126</v>
      </c>
    </row>
    <row r="27" spans="1:22">
      <c r="A27" s="15" t="s">
        <v>502</v>
      </c>
      <c r="B27" s="17" t="n">
        <v>5299</v>
      </c>
      <c r="C27" s="18">
        <f>(134.0/B27*100)</f>
        <v/>
      </c>
      <c r="D27" s="19" t="n">
        <v>5165</v>
      </c>
      <c r="E27" s="18" t="n">
        <v>435.54032563</v>
      </c>
      <c r="F27" s="20" t="n">
        <v>4.13242822</v>
      </c>
      <c r="G27" s="18" t="n">
        <v>477.54959614</v>
      </c>
      <c r="H27" s="20" t="n">
        <v>3.60246524</v>
      </c>
      <c r="I27" s="18" t="n">
        <v>497.193639</v>
      </c>
      <c r="J27" s="20" t="n">
        <v>2.47019419</v>
      </c>
      <c r="K27" s="18" t="n">
        <v>524.41547977</v>
      </c>
      <c r="L27" s="20" t="n">
        <v>3.58503779</v>
      </c>
      <c r="M27" s="18" t="s">
        <v>481</v>
      </c>
      <c r="N27" s="20" t="s">
        <v>481</v>
      </c>
      <c r="O27" s="18" t="s">
        <v>481</v>
      </c>
      <c r="P27" s="20" t="s">
        <v>481</v>
      </c>
      <c r="Q27" s="18" t="s">
        <v>481</v>
      </c>
      <c r="R27" s="20" t="s">
        <v>481</v>
      </c>
      <c r="S27" s="18" t="s">
        <v>481</v>
      </c>
      <c r="T27" s="20" t="s">
        <v>481</v>
      </c>
      <c r="U27" s="18" t="n">
        <v>366.0741635</v>
      </c>
      <c r="V27" s="20" t="n">
        <v>5.42405688</v>
      </c>
    </row>
    <row r="28" spans="1:22">
      <c r="A28" s="15" t="s">
        <v>503</v>
      </c>
      <c r="B28" s="17" t="n">
        <v>7568</v>
      </c>
      <c r="C28" s="18">
        <f>(395.0/B28*100)</f>
        <v/>
      </c>
      <c r="D28" s="19" t="n">
        <v>7173</v>
      </c>
      <c r="E28" s="18" t="n">
        <v>389.13590235</v>
      </c>
      <c r="F28" s="20" t="n">
        <v>4.9375561</v>
      </c>
      <c r="G28" s="18" t="n">
        <v>405.57197945</v>
      </c>
      <c r="H28" s="20" t="n">
        <v>5.53137508</v>
      </c>
      <c r="I28" s="18" t="n">
        <v>428.82936822</v>
      </c>
      <c r="J28" s="20" t="n">
        <v>2.89910898</v>
      </c>
      <c r="K28" s="18" t="n">
        <v>442.01820888</v>
      </c>
      <c r="L28" s="20" t="n">
        <v>3.80748879</v>
      </c>
      <c r="M28" s="18" t="s">
        <v>481</v>
      </c>
      <c r="N28" s="20" t="s">
        <v>481</v>
      </c>
      <c r="O28" s="18" t="s">
        <v>481</v>
      </c>
      <c r="P28" s="20" t="s">
        <v>481</v>
      </c>
      <c r="Q28" s="18" t="s">
        <v>481</v>
      </c>
      <c r="R28" s="20" t="s">
        <v>481</v>
      </c>
      <c r="S28" s="18" t="s">
        <v>481</v>
      </c>
      <c r="T28" s="20" t="s">
        <v>481</v>
      </c>
      <c r="U28" s="18" t="n">
        <v>373.96440696</v>
      </c>
      <c r="V28" s="20" t="n">
        <v>7.64285547</v>
      </c>
    </row>
    <row r="29" spans="1:22">
      <c r="A29" s="15" t="s">
        <v>504</v>
      </c>
      <c r="B29" s="17" t="n">
        <v>5385</v>
      </c>
      <c r="C29" s="18">
        <f>(30.0/B29*100)</f>
        <v/>
      </c>
      <c r="D29" s="19" t="n">
        <v>5355</v>
      </c>
      <c r="E29" s="18" t="n">
        <v>480.80134606</v>
      </c>
      <c r="F29" s="20" t="n">
        <v>3.74490083</v>
      </c>
      <c r="G29" s="18" t="n">
        <v>496.98931787</v>
      </c>
      <c r="H29" s="20" t="n">
        <v>3.5117079</v>
      </c>
      <c r="I29" s="18" t="n">
        <v>529.9461538</v>
      </c>
      <c r="J29" s="20" t="n">
        <v>3.24929226</v>
      </c>
      <c r="K29" s="18" t="n">
        <v>544.83749443</v>
      </c>
      <c r="L29" s="20" t="n">
        <v>7.73915459</v>
      </c>
      <c r="M29" s="18" t="s">
        <v>481</v>
      </c>
      <c r="N29" s="20" t="s">
        <v>481</v>
      </c>
      <c r="O29" s="18" t="s">
        <v>481</v>
      </c>
      <c r="P29" s="20" t="s">
        <v>481</v>
      </c>
      <c r="Q29" s="18" t="s">
        <v>481</v>
      </c>
      <c r="R29" s="20" t="s">
        <v>481</v>
      </c>
      <c r="S29" s="18" t="s">
        <v>481</v>
      </c>
      <c r="T29" s="20" t="s">
        <v>481</v>
      </c>
      <c r="U29" s="18" t="n">
        <v>411.44002822</v>
      </c>
      <c r="V29" s="20" t="n">
        <v>9.309095599999999</v>
      </c>
    </row>
    <row r="30" spans="1:22">
      <c r="A30" s="15" t="s">
        <v>505</v>
      </c>
      <c r="B30" s="17" t="n">
        <v>4520</v>
      </c>
      <c r="C30" s="18">
        <f>(218.0/B30*100)</f>
        <v/>
      </c>
      <c r="D30" s="19" t="n">
        <v>4302</v>
      </c>
      <c r="E30" s="18" t="n">
        <v>465.67650241</v>
      </c>
      <c r="F30" s="20" t="n">
        <v>7.29750991</v>
      </c>
      <c r="G30" s="18" t="n">
        <v>512.01960913</v>
      </c>
      <c r="H30" s="20" t="n">
        <v>4.53533635</v>
      </c>
      <c r="I30" s="18" t="n">
        <v>519.25637131</v>
      </c>
      <c r="J30" s="20" t="n">
        <v>3.27950933</v>
      </c>
      <c r="K30" s="18" t="n">
        <v>555.28213406</v>
      </c>
      <c r="L30" s="20" t="n">
        <v>5.03187278</v>
      </c>
      <c r="M30" s="18" t="s">
        <v>481</v>
      </c>
      <c r="N30" s="20" t="s">
        <v>481</v>
      </c>
      <c r="O30" s="18" t="s">
        <v>481</v>
      </c>
      <c r="P30" s="20" t="s">
        <v>481</v>
      </c>
      <c r="Q30" s="18" t="s">
        <v>481</v>
      </c>
      <c r="R30" s="20" t="s">
        <v>481</v>
      </c>
      <c r="S30" s="18" t="s">
        <v>481</v>
      </c>
      <c r="T30" s="20" t="s">
        <v>481</v>
      </c>
      <c r="U30" s="18" t="n">
        <v>382.72968373</v>
      </c>
      <c r="V30" s="20" t="n">
        <v>8.043435580000001</v>
      </c>
    </row>
    <row r="31" spans="1:22">
      <c r="A31" s="15" t="s">
        <v>506</v>
      </c>
      <c r="B31" s="17" t="n">
        <v>5456</v>
      </c>
      <c r="C31" s="18">
        <f>(147.0/B31*100)</f>
        <v/>
      </c>
      <c r="D31" s="19" t="n">
        <v>5309</v>
      </c>
      <c r="E31" s="18" t="n">
        <v>477.81840145</v>
      </c>
      <c r="F31" s="20" t="n">
        <v>4.23407087</v>
      </c>
      <c r="G31" s="18" t="n">
        <v>505.85500219</v>
      </c>
      <c r="H31" s="20" t="n">
        <v>3.74592837</v>
      </c>
      <c r="I31" s="18" t="n">
        <v>524.9704815600001</v>
      </c>
      <c r="J31" s="20" t="n">
        <v>3.29412774</v>
      </c>
      <c r="K31" s="18" t="n">
        <v>555.06534477</v>
      </c>
      <c r="L31" s="20" t="n">
        <v>3.51645942</v>
      </c>
      <c r="M31" s="18" t="s">
        <v>481</v>
      </c>
      <c r="N31" s="20" t="s">
        <v>481</v>
      </c>
      <c r="O31" s="18" t="s">
        <v>481</v>
      </c>
      <c r="P31" s="20" t="s">
        <v>481</v>
      </c>
      <c r="Q31" s="18" t="s">
        <v>481</v>
      </c>
      <c r="R31" s="20" t="s">
        <v>481</v>
      </c>
      <c r="S31" s="18" t="s">
        <v>481</v>
      </c>
      <c r="T31" s="20" t="s">
        <v>481</v>
      </c>
      <c r="U31" s="18" t="n">
        <v>400.6411802</v>
      </c>
      <c r="V31" s="20" t="n">
        <v>7.93568477</v>
      </c>
    </row>
    <row r="32" spans="1:22">
      <c r="A32" s="15" t="s">
        <v>507</v>
      </c>
      <c r="B32" s="17" t="n">
        <v>4478</v>
      </c>
      <c r="C32" s="18">
        <f>(6.0/B32*100)</f>
        <v/>
      </c>
      <c r="D32" s="19" t="n">
        <v>4472</v>
      </c>
      <c r="E32" s="18" t="n">
        <v>482.25198358</v>
      </c>
      <c r="F32" s="20" t="n">
        <v>5.00706525</v>
      </c>
      <c r="G32" s="18" t="n">
        <v>504.86700693</v>
      </c>
      <c r="H32" s="20" t="n">
        <v>3.40830955</v>
      </c>
      <c r="I32" s="18" t="n">
        <v>509.6503034</v>
      </c>
      <c r="J32" s="20" t="n">
        <v>2.76626377</v>
      </c>
      <c r="K32" s="18" t="n">
        <v>529.94948775</v>
      </c>
      <c r="L32" s="20" t="n">
        <v>5.15630831</v>
      </c>
      <c r="M32" s="18" t="s">
        <v>481</v>
      </c>
      <c r="N32" s="20" t="s">
        <v>481</v>
      </c>
      <c r="O32" s="18" t="s">
        <v>481</v>
      </c>
      <c r="P32" s="20" t="s">
        <v>481</v>
      </c>
      <c r="Q32" s="18" t="s">
        <v>481</v>
      </c>
      <c r="R32" s="20" t="s">
        <v>481</v>
      </c>
      <c r="S32" s="18" t="s">
        <v>481</v>
      </c>
      <c r="T32" s="20" t="s">
        <v>481</v>
      </c>
      <c r="U32" s="18" t="n">
        <v>394.06459505</v>
      </c>
      <c r="V32" s="20" t="n">
        <v>12.28211899</v>
      </c>
    </row>
    <row r="33" spans="1:22">
      <c r="A33" s="15" t="s">
        <v>508</v>
      </c>
      <c r="B33" s="17" t="n">
        <v>7325</v>
      </c>
      <c r="C33" s="18">
        <f>(81.0/B33*100)</f>
        <v/>
      </c>
      <c r="D33" s="19" t="n">
        <v>7244</v>
      </c>
      <c r="E33" s="18" t="n">
        <v>473.82618205</v>
      </c>
      <c r="F33" s="20" t="n">
        <v>4.7928153</v>
      </c>
      <c r="G33" s="18" t="n">
        <v>496.43514931</v>
      </c>
      <c r="H33" s="20" t="n">
        <v>3.77320463</v>
      </c>
      <c r="I33" s="18" t="n">
        <v>501.98552547</v>
      </c>
      <c r="J33" s="20" t="n">
        <v>3.12768219</v>
      </c>
      <c r="K33" s="18" t="n">
        <v>512.82923383</v>
      </c>
      <c r="L33" s="20" t="n">
        <v>5.04042605</v>
      </c>
      <c r="M33" s="18" t="s">
        <v>481</v>
      </c>
      <c r="N33" s="20" t="s">
        <v>481</v>
      </c>
      <c r="O33" s="18" t="s">
        <v>481</v>
      </c>
      <c r="P33" s="20" t="s">
        <v>481</v>
      </c>
      <c r="Q33" s="18" t="s">
        <v>481</v>
      </c>
      <c r="R33" s="20" t="s">
        <v>481</v>
      </c>
      <c r="S33" s="18" t="s">
        <v>481</v>
      </c>
      <c r="T33" s="20" t="s">
        <v>481</v>
      </c>
      <c r="U33" s="18" t="n">
        <v>417.68405603</v>
      </c>
      <c r="V33" s="20" t="n">
        <v>11.51795704</v>
      </c>
    </row>
    <row r="34" spans="1:22">
      <c r="A34" s="15" t="s">
        <v>509</v>
      </c>
      <c r="B34" s="17" t="n">
        <v>6350</v>
      </c>
      <c r="C34" s="18">
        <f>(126.0/B34*100)</f>
        <v/>
      </c>
      <c r="D34" s="19" t="n">
        <v>6224</v>
      </c>
      <c r="E34" s="18" t="n">
        <v>408.36625477</v>
      </c>
      <c r="F34" s="20" t="n">
        <v>4.14344363</v>
      </c>
      <c r="G34" s="18" t="n">
        <v>446.02500763</v>
      </c>
      <c r="H34" s="20" t="n">
        <v>4.05315745</v>
      </c>
      <c r="I34" s="18" t="n">
        <v>473.0057707</v>
      </c>
      <c r="J34" s="20" t="n">
        <v>3.22588401</v>
      </c>
      <c r="K34" s="18" t="n">
        <v>507.4812286</v>
      </c>
      <c r="L34" s="20" t="n">
        <v>4.32664549</v>
      </c>
      <c r="M34" s="18" t="s">
        <v>481</v>
      </c>
      <c r="N34" s="20" t="s">
        <v>481</v>
      </c>
      <c r="O34" s="18" t="s">
        <v>481</v>
      </c>
      <c r="P34" s="20" t="s">
        <v>481</v>
      </c>
      <c r="Q34" s="18" t="s">
        <v>481</v>
      </c>
      <c r="R34" s="20" t="s">
        <v>481</v>
      </c>
      <c r="S34" s="18" t="s">
        <v>481</v>
      </c>
      <c r="T34" s="20" t="s">
        <v>481</v>
      </c>
      <c r="U34" s="18" t="n">
        <v>362.41041022</v>
      </c>
      <c r="V34" s="20" t="n">
        <v>8.50816517</v>
      </c>
    </row>
    <row r="35" spans="1:22">
      <c r="A35" s="15" t="s">
        <v>510</v>
      </c>
      <c r="B35" s="17" t="n">
        <v>6406</v>
      </c>
      <c r="C35" s="18">
        <f>(67.0/B35*100)</f>
        <v/>
      </c>
      <c r="D35" s="19" t="n">
        <v>6339</v>
      </c>
      <c r="E35" s="18" t="n">
        <v>480.43393511</v>
      </c>
      <c r="F35" s="20" t="n">
        <v>3.39260497</v>
      </c>
      <c r="G35" s="18" t="n">
        <v>506.83868803</v>
      </c>
      <c r="H35" s="20" t="n">
        <v>2.52757214</v>
      </c>
      <c r="I35" s="18" t="n">
        <v>513.5750123</v>
      </c>
      <c r="J35" s="20" t="n">
        <v>2.32093996</v>
      </c>
      <c r="K35" s="18" t="n">
        <v>543.72996943</v>
      </c>
      <c r="L35" s="20" t="n">
        <v>6.38255113</v>
      </c>
      <c r="M35" s="18" t="s">
        <v>481</v>
      </c>
      <c r="N35" s="20" t="s">
        <v>481</v>
      </c>
      <c r="O35" s="18" t="s">
        <v>481</v>
      </c>
      <c r="P35" s="20" t="s">
        <v>481</v>
      </c>
      <c r="Q35" s="18" t="s">
        <v>481</v>
      </c>
      <c r="R35" s="20" t="s">
        <v>481</v>
      </c>
      <c r="S35" s="18" t="s">
        <v>481</v>
      </c>
      <c r="T35" s="20" t="s">
        <v>481</v>
      </c>
      <c r="U35" s="18" t="n">
        <v>398.06800589</v>
      </c>
      <c r="V35" s="20" t="n">
        <v>8.95705016</v>
      </c>
    </row>
    <row r="36" spans="1:22">
      <c r="A36" s="15" t="s">
        <v>511</v>
      </c>
      <c r="B36" s="17" t="n">
        <v>6736</v>
      </c>
      <c r="C36" s="18">
        <f>(79.0/B36*100)</f>
        <v/>
      </c>
      <c r="D36" s="19" t="n">
        <v>6657</v>
      </c>
      <c r="E36" s="18" t="n">
        <v>465.62682914</v>
      </c>
      <c r="F36" s="20" t="n">
        <v>3.79530397</v>
      </c>
      <c r="G36" s="18" t="n">
        <v>480.57033079</v>
      </c>
      <c r="H36" s="20" t="n">
        <v>3.65878413</v>
      </c>
      <c r="I36" s="18" t="n">
        <v>506.78764702</v>
      </c>
      <c r="J36" s="20" t="n">
        <v>2.81335139</v>
      </c>
      <c r="K36" s="18" t="n">
        <v>532.97673181</v>
      </c>
      <c r="L36" s="20" t="n">
        <v>3.08762211</v>
      </c>
      <c r="M36" s="18" t="s">
        <v>481</v>
      </c>
      <c r="N36" s="20" t="s">
        <v>481</v>
      </c>
      <c r="O36" s="18" t="s">
        <v>481</v>
      </c>
      <c r="P36" s="20" t="s">
        <v>481</v>
      </c>
      <c r="Q36" s="18" t="s">
        <v>481</v>
      </c>
      <c r="R36" s="20" t="s">
        <v>481</v>
      </c>
      <c r="S36" s="18" t="s">
        <v>481</v>
      </c>
      <c r="T36" s="20" t="s">
        <v>481</v>
      </c>
      <c r="U36" s="18" t="n">
        <v>410.07520043</v>
      </c>
      <c r="V36" s="20" t="n">
        <v>8.51581826</v>
      </c>
    </row>
    <row r="37" spans="1:22">
      <c r="A37" s="15" t="s">
        <v>512</v>
      </c>
      <c r="B37" s="17" t="n">
        <v>5458</v>
      </c>
      <c r="C37" s="18">
        <f>(147.0/B37*100)</f>
        <v/>
      </c>
      <c r="D37" s="19" t="n">
        <v>5311</v>
      </c>
      <c r="E37" s="18" t="n">
        <v>464.35234859</v>
      </c>
      <c r="F37" s="20" t="n">
        <v>5.14537712</v>
      </c>
      <c r="G37" s="18" t="n">
        <v>494.15333948</v>
      </c>
      <c r="H37" s="20" t="n">
        <v>3.92597981</v>
      </c>
      <c r="I37" s="18" t="n">
        <v>519.72546215</v>
      </c>
      <c r="J37" s="20" t="n">
        <v>3.3039815</v>
      </c>
      <c r="K37" s="18" t="n">
        <v>541.93849006</v>
      </c>
      <c r="L37" s="20" t="n">
        <v>4.99753298</v>
      </c>
      <c r="M37" s="18" t="s">
        <v>481</v>
      </c>
      <c r="N37" s="20" t="s">
        <v>481</v>
      </c>
      <c r="O37" s="18" t="s">
        <v>481</v>
      </c>
      <c r="P37" s="20" t="s">
        <v>481</v>
      </c>
      <c r="Q37" s="18" t="s">
        <v>481</v>
      </c>
      <c r="R37" s="20" t="s">
        <v>481</v>
      </c>
      <c r="S37" s="18" t="s">
        <v>481</v>
      </c>
      <c r="T37" s="20" t="s">
        <v>481</v>
      </c>
      <c r="U37" s="18" t="n">
        <v>393.34316221</v>
      </c>
      <c r="V37" s="20" t="n">
        <v>7.46269646</v>
      </c>
    </row>
    <row r="38" spans="1:22">
      <c r="A38" s="15" t="s">
        <v>513</v>
      </c>
      <c r="B38" s="17" t="n">
        <v>5860</v>
      </c>
      <c r="C38" s="18">
        <f>(24.0/B38*100)</f>
        <v/>
      </c>
      <c r="D38" s="19" t="n">
        <v>5836</v>
      </c>
      <c r="E38" s="18" t="n">
        <v>435.94754354</v>
      </c>
      <c r="F38" s="20" t="n">
        <v>5.16140898</v>
      </c>
      <c r="G38" s="18" t="n">
        <v>483.37818944</v>
      </c>
      <c r="H38" s="20" t="n">
        <v>4.33558332</v>
      </c>
      <c r="I38" s="18" t="n">
        <v>504.61907479</v>
      </c>
      <c r="J38" s="20" t="n">
        <v>3.40627553</v>
      </c>
      <c r="K38" s="18" t="n">
        <v>536.0917714</v>
      </c>
      <c r="L38" s="20" t="n">
        <v>4.30541283</v>
      </c>
      <c r="M38" s="18" t="s">
        <v>481</v>
      </c>
      <c r="N38" s="20" t="s">
        <v>481</v>
      </c>
      <c r="O38" s="18" t="s">
        <v>481</v>
      </c>
      <c r="P38" s="20" t="s">
        <v>481</v>
      </c>
      <c r="Q38" s="18" t="s">
        <v>481</v>
      </c>
      <c r="R38" s="20" t="s">
        <v>481</v>
      </c>
      <c r="S38" s="18" t="s">
        <v>481</v>
      </c>
      <c r="T38" s="20" t="s">
        <v>481</v>
      </c>
      <c r="U38" s="18" t="n">
        <v>443.45505864</v>
      </c>
      <c r="V38" s="20" t="n">
        <v>6.95825455</v>
      </c>
    </row>
    <row r="39" spans="1:22">
      <c r="A39" s="15" t="s">
        <v>514</v>
      </c>
      <c r="B39" s="17" t="n">
        <v>5895</v>
      </c>
      <c r="C39" s="18">
        <f>(33.0/B39*100)</f>
        <v/>
      </c>
      <c r="D39" s="19" t="n">
        <v>5862</v>
      </c>
      <c r="E39" s="18" t="n">
        <v>402.55006799</v>
      </c>
      <c r="F39" s="20" t="n">
        <v>5.18077632</v>
      </c>
      <c r="G39" s="18" t="n">
        <v>424.74082193</v>
      </c>
      <c r="H39" s="20" t="n">
        <v>4.00189761</v>
      </c>
      <c r="I39" s="18" t="n">
        <v>437.7803079</v>
      </c>
      <c r="J39" s="20" t="n">
        <v>4.32546206</v>
      </c>
      <c r="K39" s="18" t="n">
        <v>449.944763</v>
      </c>
      <c r="L39" s="20" t="n">
        <v>5.62940033</v>
      </c>
      <c r="M39" s="18" t="s">
        <v>481</v>
      </c>
      <c r="N39" s="20" t="s">
        <v>481</v>
      </c>
      <c r="O39" s="18" t="s">
        <v>481</v>
      </c>
      <c r="P39" s="20" t="s">
        <v>481</v>
      </c>
      <c r="Q39" s="18" t="s">
        <v>481</v>
      </c>
      <c r="R39" s="20" t="s">
        <v>481</v>
      </c>
      <c r="S39" s="18" t="s">
        <v>481</v>
      </c>
      <c r="T39" s="20" t="s">
        <v>481</v>
      </c>
      <c r="U39" s="18" t="n">
        <v>353.02134019</v>
      </c>
      <c r="V39" s="20" t="n">
        <v>13.93158645</v>
      </c>
    </row>
    <row r="40" spans="1:22">
      <c r="A40" s="15" t="s">
        <v>515</v>
      </c>
      <c r="B40" s="17" t="n">
        <v>14157</v>
      </c>
      <c r="C40" s="18">
        <f>(399.0/B40*100)</f>
        <v/>
      </c>
      <c r="D40" s="19" t="n">
        <v>13758</v>
      </c>
      <c r="E40" s="18" t="n">
        <v>461.32248347</v>
      </c>
      <c r="F40" s="20" t="n">
        <v>4.94353356</v>
      </c>
      <c r="G40" s="18" t="n">
        <v>487.35700464</v>
      </c>
      <c r="H40" s="20" t="n">
        <v>3.56106453</v>
      </c>
      <c r="I40" s="18" t="n">
        <v>507.59650408</v>
      </c>
      <c r="J40" s="20" t="n">
        <v>3.07185942</v>
      </c>
      <c r="K40" s="18" t="n">
        <v>536.98894534</v>
      </c>
      <c r="L40" s="20" t="n">
        <v>4.86146637</v>
      </c>
      <c r="M40" s="18" t="s">
        <v>481</v>
      </c>
      <c r="N40" s="20" t="s">
        <v>481</v>
      </c>
      <c r="O40" s="18" t="s">
        <v>481</v>
      </c>
      <c r="P40" s="20" t="s">
        <v>481</v>
      </c>
      <c r="Q40" s="18" t="s">
        <v>481</v>
      </c>
      <c r="R40" s="20" t="s">
        <v>481</v>
      </c>
      <c r="S40" s="18" t="s">
        <v>481</v>
      </c>
      <c r="T40" s="20" t="s">
        <v>481</v>
      </c>
      <c r="U40" s="18" t="n">
        <v>393.25749</v>
      </c>
      <c r="V40" s="20" t="n">
        <v>8.48468563</v>
      </c>
    </row>
    <row r="41" spans="1:22">
      <c r="A41" s="15" t="s">
        <v>516</v>
      </c>
      <c r="B41" s="17" t="n">
        <v>5712</v>
      </c>
      <c r="C41" s="18">
        <f>(59.0/B41*100)</f>
        <v/>
      </c>
      <c r="D41" s="19" t="n">
        <v>5653</v>
      </c>
      <c r="E41" s="18" t="n">
        <v>465.85886472</v>
      </c>
      <c r="F41" s="20" t="n">
        <v>4.72849194</v>
      </c>
      <c r="G41" s="18" t="n">
        <v>493.67214028</v>
      </c>
      <c r="H41" s="20" t="n">
        <v>4.99620205</v>
      </c>
      <c r="I41" s="18" t="n">
        <v>498.8630827</v>
      </c>
      <c r="J41" s="20" t="n">
        <v>3.30975341</v>
      </c>
      <c r="K41" s="18" t="n">
        <v>532.96115306</v>
      </c>
      <c r="L41" s="20" t="n">
        <v>5.87384796</v>
      </c>
      <c r="M41" s="18" t="s">
        <v>481</v>
      </c>
      <c r="N41" s="20" t="s">
        <v>481</v>
      </c>
      <c r="O41" s="18" t="s">
        <v>481</v>
      </c>
      <c r="P41" s="20" t="s">
        <v>481</v>
      </c>
      <c r="Q41" s="18" t="s">
        <v>481</v>
      </c>
      <c r="R41" s="20" t="s">
        <v>481</v>
      </c>
      <c r="S41" s="18" t="s">
        <v>481</v>
      </c>
      <c r="T41" s="20" t="s">
        <v>481</v>
      </c>
      <c r="U41" s="18" t="n">
        <v>385.43257352</v>
      </c>
      <c r="V41" s="20" t="n">
        <v>14.42250665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326.75198213</v>
      </c>
      <c r="F45" s="20" t="n">
        <v>4.61116264</v>
      </c>
      <c r="G45" s="18" t="n">
        <v>343.27749517</v>
      </c>
      <c r="H45" s="20" t="n">
        <v>4.20427484</v>
      </c>
      <c r="I45" s="18" t="n">
        <v>352.81812299</v>
      </c>
      <c r="J45" s="20" t="n">
        <v>3.39114145</v>
      </c>
      <c r="K45" s="18" t="n">
        <v>363.91171233</v>
      </c>
      <c r="L45" s="20" t="n">
        <v>4.11402829</v>
      </c>
      <c r="M45" s="18" t="s">
        <v>481</v>
      </c>
      <c r="N45" s="20" t="s">
        <v>481</v>
      </c>
      <c r="O45" s="18" t="s">
        <v>481</v>
      </c>
      <c r="P45" s="20" t="s">
        <v>481</v>
      </c>
      <c r="Q45" s="18" t="s">
        <v>481</v>
      </c>
      <c r="R45" s="20" t="s">
        <v>481</v>
      </c>
      <c r="S45" s="18" t="n">
        <v>337.88425284</v>
      </c>
      <c r="T45" s="20" t="n">
        <v>17.86636543</v>
      </c>
      <c r="U45" s="18" t="n">
        <v>323.56207337</v>
      </c>
      <c r="V45" s="20" t="n">
        <v>7.36732149</v>
      </c>
    </row>
    <row r="46" spans="1:22">
      <c r="A46" s="15" t="s">
        <v>521</v>
      </c>
      <c r="B46" s="17" t="n">
        <v>23141</v>
      </c>
      <c r="C46" s="18">
        <f>(2202.0/B46*100)</f>
        <v/>
      </c>
      <c r="D46" s="19" t="n">
        <v>20939</v>
      </c>
      <c r="E46" s="18" t="n">
        <v>377.44638392</v>
      </c>
      <c r="F46" s="20" t="n">
        <v>4.33261965</v>
      </c>
      <c r="G46" s="18" t="n">
        <v>423.90382178</v>
      </c>
      <c r="H46" s="20" t="n">
        <v>3.70763554</v>
      </c>
      <c r="I46" s="18" t="n">
        <v>428.31531071</v>
      </c>
      <c r="J46" s="20" t="n">
        <v>3.76619599</v>
      </c>
      <c r="K46" s="18" t="n">
        <v>457.0141013</v>
      </c>
      <c r="L46" s="20" t="n">
        <v>5.5382692</v>
      </c>
      <c r="M46" s="18" t="s">
        <v>481</v>
      </c>
      <c r="N46" s="20" t="s">
        <v>481</v>
      </c>
      <c r="O46" s="18" t="s">
        <v>481</v>
      </c>
      <c r="P46" s="20" t="s">
        <v>481</v>
      </c>
      <c r="Q46" s="18" t="s">
        <v>481</v>
      </c>
      <c r="R46" s="20" t="s">
        <v>481</v>
      </c>
      <c r="S46" s="18" t="s">
        <v>481</v>
      </c>
      <c r="T46" s="20" t="s">
        <v>481</v>
      </c>
      <c r="U46" s="18" t="n">
        <v>376.14809555</v>
      </c>
      <c r="V46" s="20" t="n">
        <v>3.39031096</v>
      </c>
    </row>
    <row r="47" spans="1:22">
      <c r="A47" s="15" t="s">
        <v>522</v>
      </c>
      <c r="B47" s="17" t="n">
        <v>5928</v>
      </c>
      <c r="C47" s="18">
        <f>(387.0/B47*100)</f>
        <v/>
      </c>
      <c r="D47" s="19" t="n">
        <v>5541</v>
      </c>
      <c r="E47" s="18" t="n">
        <v>383.00130738</v>
      </c>
      <c r="F47" s="20" t="n">
        <v>7.21938115</v>
      </c>
      <c r="G47" s="18" t="n">
        <v>436.18313866</v>
      </c>
      <c r="H47" s="20" t="n">
        <v>7.66772823</v>
      </c>
      <c r="I47" s="18" t="n">
        <v>458.07665838</v>
      </c>
      <c r="J47" s="20" t="n">
        <v>4.65666982</v>
      </c>
      <c r="K47" s="18" t="n">
        <v>462.78496493</v>
      </c>
      <c r="L47" s="20" t="n">
        <v>5.90945517</v>
      </c>
      <c r="M47" s="18" t="s">
        <v>481</v>
      </c>
      <c r="N47" s="20" t="s">
        <v>481</v>
      </c>
      <c r="O47" s="18" t="s">
        <v>481</v>
      </c>
      <c r="P47" s="20" t="s">
        <v>481</v>
      </c>
      <c r="Q47" s="18" t="s">
        <v>481</v>
      </c>
      <c r="R47" s="20" t="s">
        <v>481</v>
      </c>
      <c r="S47" s="18" t="s">
        <v>481</v>
      </c>
      <c r="T47" s="20" t="s">
        <v>481</v>
      </c>
      <c r="U47" s="18" t="n">
        <v>339.21318661</v>
      </c>
      <c r="V47" s="20" t="n">
        <v>6.45775043</v>
      </c>
    </row>
    <row r="48" spans="1:22">
      <c r="A48" s="15" t="s">
        <v>523</v>
      </c>
      <c r="B48" s="17" t="n">
        <v>9841</v>
      </c>
      <c r="C48" s="18">
        <f>(8.0/B48*100)</f>
        <v/>
      </c>
      <c r="D48" s="19" t="n">
        <v>9833</v>
      </c>
      <c r="E48" s="18" t="n">
        <v>456.6550449</v>
      </c>
      <c r="F48" s="20" t="n">
        <v>10.34272703</v>
      </c>
      <c r="G48" s="18" t="n">
        <v>459.82928332</v>
      </c>
      <c r="H48" s="20" t="n">
        <v>7.03931252</v>
      </c>
      <c r="I48" s="18" t="n">
        <v>494.95787324</v>
      </c>
      <c r="J48" s="20" t="n">
        <v>4.78807336</v>
      </c>
      <c r="K48" s="18" t="n">
        <v>543.5574845899999</v>
      </c>
      <c r="L48" s="20" t="n">
        <v>7.83681341</v>
      </c>
      <c r="M48" s="18" t="s">
        <v>481</v>
      </c>
      <c r="N48" s="20" t="s">
        <v>481</v>
      </c>
      <c r="O48" s="18" t="s">
        <v>481</v>
      </c>
      <c r="P48" s="20" t="s">
        <v>481</v>
      </c>
      <c r="Q48" s="18" t="s">
        <v>481</v>
      </c>
      <c r="R48" s="20" t="s">
        <v>481</v>
      </c>
      <c r="S48" s="18" t="s">
        <v>481</v>
      </c>
      <c r="T48" s="20" t="s">
        <v>481</v>
      </c>
      <c r="U48" s="18" t="n">
        <v>417.81654486</v>
      </c>
      <c r="V48" s="20" t="n">
        <v>24.1993134</v>
      </c>
    </row>
    <row r="49" spans="1:22">
      <c r="A49" s="15" t="s">
        <v>524</v>
      </c>
      <c r="B49" s="17" t="n">
        <v>6349</v>
      </c>
      <c r="C49" s="18">
        <f>(56.0/B49*100)</f>
        <v/>
      </c>
      <c r="D49" s="19" t="n">
        <v>6293</v>
      </c>
      <c r="E49" s="18" t="n">
        <v>401.13102387</v>
      </c>
      <c r="F49" s="20" t="n">
        <v>4.2175842</v>
      </c>
      <c r="G49" s="18" t="n">
        <v>432.37109004</v>
      </c>
      <c r="H49" s="20" t="n">
        <v>4.05953405</v>
      </c>
      <c r="I49" s="18" t="n">
        <v>432.91356251</v>
      </c>
      <c r="J49" s="20" t="n">
        <v>3.4873341</v>
      </c>
      <c r="K49" s="18" t="n">
        <v>438.20708538</v>
      </c>
      <c r="L49" s="20" t="n">
        <v>4.98314248</v>
      </c>
      <c r="M49" s="18" t="s">
        <v>481</v>
      </c>
      <c r="N49" s="20" t="s">
        <v>481</v>
      </c>
      <c r="O49" s="18" t="s">
        <v>481</v>
      </c>
      <c r="P49" s="20" t="s">
        <v>481</v>
      </c>
      <c r="Q49" s="18" t="s">
        <v>481</v>
      </c>
      <c r="R49" s="20" t="s">
        <v>481</v>
      </c>
      <c r="S49" s="18" t="n">
        <v>346.15627445</v>
      </c>
      <c r="T49" s="20" t="n">
        <v>69.78656193</v>
      </c>
      <c r="U49" s="18" t="n">
        <v>344.98184811</v>
      </c>
      <c r="V49" s="20" t="n">
        <v>9.53552382</v>
      </c>
    </row>
    <row r="50" spans="1:22">
      <c r="A50" s="15" t="s">
        <v>525</v>
      </c>
      <c r="B50" s="17" t="n">
        <v>11795</v>
      </c>
      <c r="C50" s="18">
        <f>(365.0/B50*100)</f>
        <v/>
      </c>
      <c r="D50" s="19" t="n">
        <v>11430</v>
      </c>
      <c r="E50" s="18" t="n">
        <v>380.41662926</v>
      </c>
      <c r="F50" s="20" t="n">
        <v>5.5295224</v>
      </c>
      <c r="G50" s="18" t="n">
        <v>430.4844503</v>
      </c>
      <c r="H50" s="20" t="n">
        <v>3.79817388</v>
      </c>
      <c r="I50" s="18" t="n">
        <v>435.70304628</v>
      </c>
      <c r="J50" s="20" t="n">
        <v>2.95564104</v>
      </c>
      <c r="K50" s="18" t="n">
        <v>430.96928848</v>
      </c>
      <c r="L50" s="20" t="n">
        <v>4.32122746</v>
      </c>
      <c r="M50" s="18" t="s">
        <v>481</v>
      </c>
      <c r="N50" s="20" t="s">
        <v>481</v>
      </c>
      <c r="O50" s="18" t="s">
        <v>481</v>
      </c>
      <c r="P50" s="20" t="s">
        <v>481</v>
      </c>
      <c r="Q50" s="18" t="s">
        <v>481</v>
      </c>
      <c r="R50" s="20" t="s">
        <v>481</v>
      </c>
      <c r="S50" s="18" t="s">
        <v>481</v>
      </c>
      <c r="T50" s="20" t="s">
        <v>481</v>
      </c>
      <c r="U50" s="18" t="n">
        <v>357.35327978</v>
      </c>
      <c r="V50" s="20" t="n">
        <v>8.34665107</v>
      </c>
    </row>
    <row r="51" spans="1:22">
      <c r="A51" s="15" t="s">
        <v>526</v>
      </c>
      <c r="B51" s="17" t="n">
        <v>6866</v>
      </c>
      <c r="C51" s="18">
        <f>(117.0/B51*100)</f>
        <v/>
      </c>
      <c r="D51" s="19" t="n">
        <v>6749</v>
      </c>
      <c r="E51" s="18" t="n">
        <v>414.14989102</v>
      </c>
      <c r="F51" s="20" t="n">
        <v>4.56651592</v>
      </c>
      <c r="G51" s="18" t="n">
        <v>433.91144382</v>
      </c>
      <c r="H51" s="20" t="n">
        <v>3.65955505</v>
      </c>
      <c r="I51" s="18" t="n">
        <v>431.08277371</v>
      </c>
      <c r="J51" s="20" t="n">
        <v>2.87583564</v>
      </c>
      <c r="K51" s="18" t="n">
        <v>433.26885098</v>
      </c>
      <c r="L51" s="20" t="n">
        <v>3.96187136</v>
      </c>
      <c r="M51" s="18" t="s">
        <v>481</v>
      </c>
      <c r="N51" s="20" t="s">
        <v>481</v>
      </c>
      <c r="O51" s="18" t="s">
        <v>481</v>
      </c>
      <c r="P51" s="20" t="s">
        <v>481</v>
      </c>
      <c r="Q51" s="18" t="s">
        <v>481</v>
      </c>
      <c r="R51" s="20" t="s">
        <v>481</v>
      </c>
      <c r="S51" s="18" t="s">
        <v>481</v>
      </c>
      <c r="T51" s="20" t="s">
        <v>481</v>
      </c>
      <c r="U51" s="18" t="n">
        <v>393.55680977</v>
      </c>
      <c r="V51" s="20" t="n">
        <v>9.56541221</v>
      </c>
    </row>
    <row r="52" spans="1:22">
      <c r="A52" s="15" t="s">
        <v>527</v>
      </c>
      <c r="B52" s="17" t="n">
        <v>5809</v>
      </c>
      <c r="C52" s="18">
        <f>(111.0/B52*100)</f>
        <v/>
      </c>
      <c r="D52" s="19" t="n">
        <v>5698</v>
      </c>
      <c r="E52" s="18" t="n">
        <v>456.51770442</v>
      </c>
      <c r="F52" s="20" t="n">
        <v>4.59578705</v>
      </c>
      <c r="G52" s="18" t="n">
        <v>487.61000015</v>
      </c>
      <c r="H52" s="20" t="n">
        <v>3.21976712</v>
      </c>
      <c r="I52" s="18" t="n">
        <v>496.51861116</v>
      </c>
      <c r="J52" s="20" t="n">
        <v>2.97928824</v>
      </c>
      <c r="K52" s="18" t="n">
        <v>525.74600731</v>
      </c>
      <c r="L52" s="20" t="n">
        <v>4.60452281</v>
      </c>
      <c r="M52" s="18" t="s">
        <v>481</v>
      </c>
      <c r="N52" s="20" t="s">
        <v>481</v>
      </c>
      <c r="O52" s="18" t="s">
        <v>481</v>
      </c>
      <c r="P52" s="20" t="s">
        <v>481</v>
      </c>
      <c r="Q52" s="18" t="s">
        <v>481</v>
      </c>
      <c r="R52" s="20" t="s">
        <v>481</v>
      </c>
      <c r="S52" s="18" t="s">
        <v>481</v>
      </c>
      <c r="T52" s="20" t="s">
        <v>481</v>
      </c>
      <c r="U52" s="18" t="n">
        <v>380.76084296</v>
      </c>
      <c r="V52" s="20" t="n">
        <v>10.27477411</v>
      </c>
    </row>
    <row r="53" spans="1:22">
      <c r="A53" s="15" t="s">
        <v>528</v>
      </c>
      <c r="B53" s="17" t="n">
        <v>5571</v>
      </c>
      <c r="C53" s="18">
        <f>(118.0/B53*100)</f>
        <v/>
      </c>
      <c r="D53" s="19" t="n">
        <v>5453</v>
      </c>
      <c r="E53" s="18" t="n">
        <v>395.81636656</v>
      </c>
      <c r="F53" s="20" t="n">
        <v>3.55390415</v>
      </c>
      <c r="G53" s="18" t="n">
        <v>440.04790845</v>
      </c>
      <c r="H53" s="20" t="n">
        <v>3.8388209</v>
      </c>
      <c r="I53" s="18" t="n">
        <v>460.68853101</v>
      </c>
      <c r="J53" s="20" t="n">
        <v>2.38471688</v>
      </c>
      <c r="K53" s="18" t="n">
        <v>490.18802352</v>
      </c>
      <c r="L53" s="20" t="n">
        <v>4.35272617</v>
      </c>
      <c r="M53" s="18" t="s">
        <v>481</v>
      </c>
      <c r="N53" s="20" t="s">
        <v>481</v>
      </c>
      <c r="O53" s="18" t="s">
        <v>481</v>
      </c>
      <c r="P53" s="20" t="s">
        <v>481</v>
      </c>
      <c r="Q53" s="18" t="s">
        <v>481</v>
      </c>
      <c r="R53" s="20" t="s">
        <v>481</v>
      </c>
      <c r="S53" s="18" t="s">
        <v>481</v>
      </c>
      <c r="T53" s="20" t="s">
        <v>481</v>
      </c>
      <c r="U53" s="18" t="n">
        <v>335.62921409</v>
      </c>
      <c r="V53" s="20" t="n">
        <v>5.24042056</v>
      </c>
    </row>
    <row r="54" spans="1:22">
      <c r="A54" s="15" t="s">
        <v>529</v>
      </c>
      <c r="B54" s="17" t="n">
        <v>4740</v>
      </c>
      <c r="C54" s="18">
        <f>(483.0/B54*100)</f>
        <v/>
      </c>
      <c r="D54" s="19" t="n">
        <v>4257</v>
      </c>
      <c r="E54" s="18" t="n">
        <v>332.54875408</v>
      </c>
      <c r="F54" s="20" t="n">
        <v>5.05527108</v>
      </c>
      <c r="G54" s="18" t="n">
        <v>363.97035658</v>
      </c>
      <c r="H54" s="20" t="n">
        <v>6.09688987</v>
      </c>
      <c r="I54" s="18" t="n">
        <v>378.20426732</v>
      </c>
      <c r="J54" s="20" t="n">
        <v>3.6473783</v>
      </c>
      <c r="K54" s="18" t="n">
        <v>371.42486115</v>
      </c>
      <c r="L54" s="20" t="n">
        <v>4.22418733</v>
      </c>
      <c r="M54" s="18" t="s">
        <v>481</v>
      </c>
      <c r="N54" s="20" t="s">
        <v>481</v>
      </c>
      <c r="O54" s="18" t="s">
        <v>481</v>
      </c>
      <c r="P54" s="20" t="s">
        <v>481</v>
      </c>
      <c r="Q54" s="18" t="s">
        <v>481</v>
      </c>
      <c r="R54" s="20" t="s">
        <v>481</v>
      </c>
      <c r="S54" s="18" t="s">
        <v>481</v>
      </c>
      <c r="T54" s="20" t="s">
        <v>481</v>
      </c>
      <c r="U54" s="18" t="n">
        <v>303.8421981</v>
      </c>
      <c r="V54" s="20" t="n">
        <v>5.43445653</v>
      </c>
    </row>
    <row r="55" spans="1:22">
      <c r="A55" s="15" t="s">
        <v>530</v>
      </c>
      <c r="B55" s="17" t="n">
        <v>5316</v>
      </c>
      <c r="C55" s="18">
        <f>(22.0/B55*100)</f>
        <v/>
      </c>
      <c r="D55" s="19" t="n">
        <v>5294</v>
      </c>
      <c r="E55" s="18" t="n">
        <v>339.76935138</v>
      </c>
      <c r="F55" s="20" t="n">
        <v>7.24956382</v>
      </c>
      <c r="G55" s="18" t="n">
        <v>388.26044669</v>
      </c>
      <c r="H55" s="20" t="n">
        <v>4.71505579</v>
      </c>
      <c r="I55" s="18" t="n">
        <v>406.84537628</v>
      </c>
      <c r="J55" s="20" t="n">
        <v>2.85930591</v>
      </c>
      <c r="K55" s="18" t="n">
        <v>443.48172464</v>
      </c>
      <c r="L55" s="20" t="n">
        <v>5.39139596</v>
      </c>
      <c r="M55" s="18" t="s">
        <v>481</v>
      </c>
      <c r="N55" s="20" t="s">
        <v>481</v>
      </c>
      <c r="O55" s="18" t="s">
        <v>481</v>
      </c>
      <c r="P55" s="20" t="s">
        <v>481</v>
      </c>
      <c r="Q55" s="18" t="s">
        <v>481</v>
      </c>
      <c r="R55" s="20" t="s">
        <v>481</v>
      </c>
      <c r="S55" s="18" t="n">
        <v>318.58540155</v>
      </c>
      <c r="T55" s="20" t="n">
        <v>22.90196828</v>
      </c>
      <c r="U55" s="18" t="n">
        <v>289.18043116</v>
      </c>
      <c r="V55" s="20" t="n">
        <v>11.028073</v>
      </c>
    </row>
    <row r="56" spans="1:22">
      <c r="A56" s="15" t="s">
        <v>531</v>
      </c>
      <c r="B56" s="17" t="n">
        <v>5359</v>
      </c>
      <c r="C56" s="18">
        <f>(77.0/B56*100)</f>
        <v/>
      </c>
      <c r="D56" s="19" t="n">
        <v>5282</v>
      </c>
      <c r="E56" s="18" t="n">
        <v>499.1518504</v>
      </c>
      <c r="F56" s="20" t="n">
        <v>5.20890129</v>
      </c>
      <c r="G56" s="18" t="n">
        <v>516.7300401700001</v>
      </c>
      <c r="H56" s="20" t="n">
        <v>4.34705713</v>
      </c>
      <c r="I56" s="18" t="n">
        <v>530.6835261700001</v>
      </c>
      <c r="J56" s="20" t="n">
        <v>2.92723011</v>
      </c>
      <c r="K56" s="18" t="n">
        <v>541.71880011</v>
      </c>
      <c r="L56" s="20" t="n">
        <v>3.85025669</v>
      </c>
      <c r="M56" s="18" t="s">
        <v>481</v>
      </c>
      <c r="N56" s="20" t="s">
        <v>481</v>
      </c>
      <c r="O56" s="18" t="s">
        <v>481</v>
      </c>
      <c r="P56" s="20" t="s">
        <v>481</v>
      </c>
      <c r="Q56" s="18" t="s">
        <v>481</v>
      </c>
      <c r="R56" s="20" t="s">
        <v>481</v>
      </c>
      <c r="S56" s="18" t="s">
        <v>481</v>
      </c>
      <c r="T56" s="20" t="s">
        <v>481</v>
      </c>
      <c r="U56" s="18" t="n">
        <v>420.21516534</v>
      </c>
      <c r="V56" s="20" t="n">
        <v>20.20307654</v>
      </c>
    </row>
    <row r="57" spans="1:22">
      <c r="A57" s="15" t="s">
        <v>532</v>
      </c>
      <c r="B57" s="17" t="n">
        <v>6513</v>
      </c>
      <c r="C57" s="18">
        <f>(0.0/B57*100)</f>
        <v/>
      </c>
      <c r="D57" s="19" t="n">
        <v>6513</v>
      </c>
      <c r="E57" s="18" t="n">
        <v>356.74457592</v>
      </c>
      <c r="F57" s="20" t="n">
        <v>9.764186219999999</v>
      </c>
      <c r="G57" s="18" t="n">
        <v>388.92050645</v>
      </c>
      <c r="H57" s="20" t="n">
        <v>5.60826816</v>
      </c>
      <c r="I57" s="18" t="n">
        <v>400.3312277</v>
      </c>
      <c r="J57" s="20" t="n">
        <v>2.60478047</v>
      </c>
      <c r="K57" s="18" t="n">
        <v>401.31374568</v>
      </c>
      <c r="L57" s="20" t="n">
        <v>4.93847168</v>
      </c>
      <c r="M57" s="18" t="s">
        <v>481</v>
      </c>
      <c r="N57" s="20" t="s">
        <v>481</v>
      </c>
      <c r="O57" s="18" t="s">
        <v>481</v>
      </c>
      <c r="P57" s="20" t="s">
        <v>481</v>
      </c>
      <c r="Q57" s="18" t="s">
        <v>481</v>
      </c>
      <c r="R57" s="20" t="s">
        <v>481</v>
      </c>
      <c r="S57" s="18" t="n">
        <v>324.48418002</v>
      </c>
      <c r="T57" s="20" t="n">
        <v>29.97691649</v>
      </c>
      <c r="U57" s="18" t="n">
        <v>362.05942831</v>
      </c>
      <c r="V57" s="20" t="n">
        <v>9.179421870000001</v>
      </c>
    </row>
    <row r="58" spans="1:22">
      <c r="A58" s="15" t="s">
        <v>533</v>
      </c>
      <c r="B58" s="17" t="n">
        <v>7267</v>
      </c>
      <c r="C58" s="18">
        <f>(10.0/B58*100)</f>
        <v/>
      </c>
      <c r="D58" s="19" t="n">
        <v>7257</v>
      </c>
      <c r="E58" s="18" t="n">
        <v>346.75544907</v>
      </c>
      <c r="F58" s="20" t="n">
        <v>5.36073033</v>
      </c>
      <c r="G58" s="18" t="n">
        <v>375.87820321</v>
      </c>
      <c r="H58" s="20" t="n">
        <v>5.59280936</v>
      </c>
      <c r="I58" s="18" t="n">
        <v>419.17242377</v>
      </c>
      <c r="J58" s="20" t="n">
        <v>3.00313973</v>
      </c>
      <c r="K58" s="18" t="n">
        <v>444.01999657</v>
      </c>
      <c r="L58" s="20" t="n">
        <v>3.58157717</v>
      </c>
      <c r="M58" s="18" t="s">
        <v>481</v>
      </c>
      <c r="N58" s="20" t="s">
        <v>481</v>
      </c>
      <c r="O58" s="18" t="s">
        <v>481</v>
      </c>
      <c r="P58" s="20" t="s">
        <v>481</v>
      </c>
      <c r="Q58" s="18" t="s">
        <v>481</v>
      </c>
      <c r="R58" s="20" t="s">
        <v>481</v>
      </c>
      <c r="S58" s="18" t="n">
        <v>315.59949761</v>
      </c>
      <c r="T58" s="20" t="n">
        <v>22.88314103</v>
      </c>
      <c r="U58" s="18" t="n">
        <v>314.26752067</v>
      </c>
      <c r="V58" s="20" t="n">
        <v>13.23271836</v>
      </c>
    </row>
    <row r="59" spans="1:22">
      <c r="A59" s="15" t="s">
        <v>534</v>
      </c>
      <c r="B59" s="17" t="n">
        <v>4826</v>
      </c>
      <c r="C59" s="18">
        <f>(26.0/B59*100)</f>
        <v/>
      </c>
      <c r="D59" s="19" t="n">
        <v>4800</v>
      </c>
      <c r="E59" s="18" t="n">
        <v>285.86807305</v>
      </c>
      <c r="F59" s="20" t="n">
        <v>6.80501698</v>
      </c>
      <c r="G59" s="18" t="n">
        <v>354.30320452</v>
      </c>
      <c r="H59" s="20" t="n">
        <v>6.79495891</v>
      </c>
      <c r="I59" s="18" t="n">
        <v>353.89160453</v>
      </c>
      <c r="J59" s="20" t="n">
        <v>1.96844504</v>
      </c>
      <c r="K59" s="18" t="n">
        <v>353.69829975</v>
      </c>
      <c r="L59" s="20" t="n">
        <v>2.27644071</v>
      </c>
      <c r="M59" s="18" t="s">
        <v>481</v>
      </c>
      <c r="N59" s="20" t="s">
        <v>481</v>
      </c>
      <c r="O59" s="18" t="s">
        <v>481</v>
      </c>
      <c r="P59" s="20" t="s">
        <v>481</v>
      </c>
      <c r="Q59" s="18" t="s">
        <v>481</v>
      </c>
      <c r="R59" s="20" t="s">
        <v>481</v>
      </c>
      <c r="S59" s="18" t="n">
        <v>257.33435836</v>
      </c>
      <c r="T59" s="20" t="n">
        <v>12.47890086</v>
      </c>
      <c r="U59" s="18" t="n">
        <v>278.53459461</v>
      </c>
      <c r="V59" s="20" t="n">
        <v>9.91384472</v>
      </c>
    </row>
    <row r="60" spans="1:22">
      <c r="A60" s="15" t="s">
        <v>535</v>
      </c>
      <c r="B60" s="17" t="n">
        <v>4546</v>
      </c>
      <c r="C60" s="18">
        <f>(15.0/B60*100)</f>
        <v/>
      </c>
      <c r="D60" s="19" t="n">
        <v>4531</v>
      </c>
      <c r="E60" s="18" t="n">
        <v>277.5322618</v>
      </c>
      <c r="F60" s="20" t="n">
        <v>6.02752475</v>
      </c>
      <c r="G60" s="18" t="n">
        <v>322.53641208</v>
      </c>
      <c r="H60" s="20" t="n">
        <v>6.28653817</v>
      </c>
      <c r="I60" s="18" t="n">
        <v>356.47163675</v>
      </c>
      <c r="J60" s="20" t="n">
        <v>5.27945814</v>
      </c>
      <c r="K60" s="18" t="n">
        <v>401.10950116</v>
      </c>
      <c r="L60" s="20" t="n">
        <v>7.01128626</v>
      </c>
      <c r="M60" s="18" t="s">
        <v>481</v>
      </c>
      <c r="N60" s="20" t="s">
        <v>481</v>
      </c>
      <c r="O60" s="18" t="s">
        <v>481</v>
      </c>
      <c r="P60" s="20" t="s">
        <v>481</v>
      </c>
      <c r="Q60" s="18" t="s">
        <v>481</v>
      </c>
      <c r="R60" s="20" t="s">
        <v>481</v>
      </c>
      <c r="S60" s="18" t="n">
        <v>263.27126105</v>
      </c>
      <c r="T60" s="20" t="n">
        <v>20.32441568</v>
      </c>
      <c r="U60" s="18" t="n">
        <v>292.83312861</v>
      </c>
      <c r="V60" s="20" t="n">
        <v>10.5482644</v>
      </c>
    </row>
    <row r="61" spans="1:22">
      <c r="A61" s="15" t="s">
        <v>536</v>
      </c>
      <c r="B61" s="17" t="n">
        <v>6525</v>
      </c>
      <c r="C61" s="18">
        <f>(175.0/B61*100)</f>
        <v/>
      </c>
      <c r="D61" s="19" t="n">
        <v>6350</v>
      </c>
      <c r="E61" s="18" t="n">
        <v>430.14229795</v>
      </c>
      <c r="F61" s="20" t="n">
        <v>5.69876626</v>
      </c>
      <c r="G61" s="18" t="n">
        <v>461.26972434</v>
      </c>
      <c r="H61" s="20" t="n">
        <v>3.7788657</v>
      </c>
      <c r="I61" s="18" t="n">
        <v>480.4455093</v>
      </c>
      <c r="J61" s="20" t="n">
        <v>3.14149853</v>
      </c>
      <c r="K61" s="18" t="n">
        <v>500.45128595</v>
      </c>
      <c r="L61" s="20" t="n">
        <v>3.79558179</v>
      </c>
      <c r="M61" s="18" t="s">
        <v>481</v>
      </c>
      <c r="N61" s="20" t="s">
        <v>481</v>
      </c>
      <c r="O61" s="18" t="s">
        <v>481</v>
      </c>
      <c r="P61" s="20" t="s">
        <v>481</v>
      </c>
      <c r="Q61" s="18" t="s">
        <v>481</v>
      </c>
      <c r="R61" s="20" t="s">
        <v>481</v>
      </c>
      <c r="S61" s="18" t="s">
        <v>481</v>
      </c>
      <c r="T61" s="20" t="s">
        <v>481</v>
      </c>
      <c r="U61" s="18" t="n">
        <v>363.83367123</v>
      </c>
      <c r="V61" s="20" t="n">
        <v>9.60499239</v>
      </c>
    </row>
    <row r="62" spans="1:22">
      <c r="A62" s="15" t="s">
        <v>537</v>
      </c>
      <c r="B62" s="17" t="n">
        <v>4476</v>
      </c>
      <c r="C62" s="18">
        <f>(3.0/B62*100)</f>
        <v/>
      </c>
      <c r="D62" s="19" t="n">
        <v>4473</v>
      </c>
      <c r="E62" s="18" t="n">
        <v>474.68262769</v>
      </c>
      <c r="F62" s="20" t="n">
        <v>5.51819469</v>
      </c>
      <c r="G62" s="18" t="n">
        <v>493.87517853</v>
      </c>
      <c r="H62" s="20" t="n">
        <v>3.15776142</v>
      </c>
      <c r="I62" s="18" t="n">
        <v>512.84753226</v>
      </c>
      <c r="J62" s="20" t="n">
        <v>1.65379347</v>
      </c>
      <c r="K62" s="18" t="n">
        <v>523.00317276</v>
      </c>
      <c r="L62" s="20" t="n">
        <v>3.6041394</v>
      </c>
      <c r="M62" s="18" t="s">
        <v>481</v>
      </c>
      <c r="N62" s="20" t="s">
        <v>481</v>
      </c>
      <c r="O62" s="18" t="s">
        <v>481</v>
      </c>
      <c r="P62" s="20" t="s">
        <v>481</v>
      </c>
      <c r="Q62" s="18" t="s">
        <v>481</v>
      </c>
      <c r="R62" s="20" t="s">
        <v>481</v>
      </c>
      <c r="S62" s="18" t="s">
        <v>481</v>
      </c>
      <c r="T62" s="20" t="s">
        <v>481</v>
      </c>
      <c r="U62" s="18" t="n">
        <v>445.39027647</v>
      </c>
      <c r="V62" s="20" t="n">
        <v>23.18622906</v>
      </c>
    </row>
    <row r="63" spans="1:22">
      <c r="A63" s="15" t="s">
        <v>538</v>
      </c>
      <c r="B63" s="17" t="n">
        <v>5324</v>
      </c>
      <c r="C63" s="18">
        <f>(13.0/B63*100)</f>
        <v/>
      </c>
      <c r="D63" s="19" t="n">
        <v>5311</v>
      </c>
      <c r="E63" s="18" t="n">
        <v>303.45210007</v>
      </c>
      <c r="F63" s="20" t="n">
        <v>6.26403139</v>
      </c>
      <c r="G63" s="18" t="n">
        <v>342.61249375</v>
      </c>
      <c r="H63" s="20" t="n">
        <v>4.77135181</v>
      </c>
      <c r="I63" s="18" t="n">
        <v>356.50546042</v>
      </c>
      <c r="J63" s="20" t="n">
        <v>2.48118267</v>
      </c>
      <c r="K63" s="18" t="n">
        <v>379.79843752</v>
      </c>
      <c r="L63" s="20" t="n">
        <v>3.62287731</v>
      </c>
      <c r="M63" s="18" t="s">
        <v>481</v>
      </c>
      <c r="N63" s="20" t="s">
        <v>481</v>
      </c>
      <c r="O63" s="18" t="s">
        <v>481</v>
      </c>
      <c r="P63" s="20" t="s">
        <v>481</v>
      </c>
      <c r="Q63" s="18" t="n">
        <v>284.14967154</v>
      </c>
      <c r="R63" s="20" t="n">
        <v>69.01175802</v>
      </c>
      <c r="S63" s="18" t="n">
        <v>224.60013897</v>
      </c>
      <c r="T63" s="20" t="n">
        <v>47.02142554</v>
      </c>
      <c r="U63" s="18" t="n">
        <v>315.02899222</v>
      </c>
      <c r="V63" s="20" t="n">
        <v>5.55529691</v>
      </c>
    </row>
    <row r="64" spans="1:22">
      <c r="A64" s="15" t="s">
        <v>539</v>
      </c>
      <c r="B64" s="17" t="n">
        <v>3634</v>
      </c>
      <c r="C64" s="18">
        <f>(3.0/B64*100)</f>
        <v/>
      </c>
      <c r="D64" s="19" t="n">
        <v>3631</v>
      </c>
      <c r="E64" s="18" t="n">
        <v>377.97051007</v>
      </c>
      <c r="F64" s="20" t="n">
        <v>5.58390169</v>
      </c>
      <c r="G64" s="18" t="n">
        <v>423.38536894</v>
      </c>
      <c r="H64" s="20" t="n">
        <v>4.1079347</v>
      </c>
      <c r="I64" s="18" t="n">
        <v>464.26729392</v>
      </c>
      <c r="J64" s="20" t="n">
        <v>3.02007475</v>
      </c>
      <c r="K64" s="18" t="n">
        <v>504.08233427</v>
      </c>
      <c r="L64" s="20" t="n">
        <v>4.67142261</v>
      </c>
      <c r="M64" s="18" t="s">
        <v>481</v>
      </c>
      <c r="N64" s="20" t="s">
        <v>481</v>
      </c>
      <c r="O64" s="18" t="s">
        <v>481</v>
      </c>
      <c r="P64" s="20" t="s">
        <v>481</v>
      </c>
      <c r="Q64" s="18" t="s">
        <v>481</v>
      </c>
      <c r="R64" s="20" t="s">
        <v>481</v>
      </c>
      <c r="S64" s="18" t="n">
        <v>371.67004901</v>
      </c>
      <c r="T64" s="20" t="n">
        <v>78.39331138999999</v>
      </c>
      <c r="U64" s="18" t="n">
        <v>276.56124086</v>
      </c>
      <c r="V64" s="20" t="n">
        <v>9.60110339</v>
      </c>
    </row>
    <row r="65" spans="1:22">
      <c r="A65" s="15" t="s">
        <v>540</v>
      </c>
      <c r="B65" s="17" t="n">
        <v>5325</v>
      </c>
      <c r="C65" s="18">
        <f>(14.0/B65*100)</f>
        <v/>
      </c>
      <c r="D65" s="19" t="n">
        <v>5311</v>
      </c>
      <c r="E65" s="18" t="n">
        <v>370.80876248</v>
      </c>
      <c r="F65" s="20" t="n">
        <v>6.67395445</v>
      </c>
      <c r="G65" s="18" t="n">
        <v>421.07197142</v>
      </c>
      <c r="H65" s="20" t="n">
        <v>3.99163941</v>
      </c>
      <c r="I65" s="18" t="n">
        <v>423.83205258</v>
      </c>
      <c r="J65" s="20" t="n">
        <v>2.82761231</v>
      </c>
      <c r="K65" s="18" t="n">
        <v>444.59107865</v>
      </c>
      <c r="L65" s="20" t="n">
        <v>6.59155161</v>
      </c>
      <c r="M65" s="18" t="s">
        <v>481</v>
      </c>
      <c r="N65" s="20" t="s">
        <v>481</v>
      </c>
      <c r="O65" s="18" t="s">
        <v>481</v>
      </c>
      <c r="P65" s="20" t="s">
        <v>481</v>
      </c>
      <c r="Q65" s="18" t="n">
        <v>293.82653044</v>
      </c>
      <c r="R65" s="20" t="n">
        <v>37.66952869</v>
      </c>
      <c r="S65" s="18" t="n">
        <v>492.3801</v>
      </c>
      <c r="T65" s="20" t="n">
        <v>61.36252296</v>
      </c>
      <c r="U65" s="18" t="n">
        <v>336.36102946</v>
      </c>
      <c r="V65" s="20" t="n">
        <v>7.90534092</v>
      </c>
    </row>
    <row r="66" spans="1:22">
      <c r="A66" s="15" t="s">
        <v>541</v>
      </c>
      <c r="B66" s="17" t="n">
        <v>5665</v>
      </c>
      <c r="C66" s="18">
        <f>(92.0/B66*100)</f>
        <v/>
      </c>
      <c r="D66" s="19" t="n">
        <v>5573</v>
      </c>
      <c r="E66" s="18" t="n">
        <v>405.40343997</v>
      </c>
      <c r="F66" s="20" t="n">
        <v>4.21106823</v>
      </c>
      <c r="G66" s="18" t="n">
        <v>433.33878993</v>
      </c>
      <c r="H66" s="20" t="n">
        <v>3.1478333</v>
      </c>
      <c r="I66" s="18" t="n">
        <v>442.24630107</v>
      </c>
      <c r="J66" s="20" t="n">
        <v>2.16894219</v>
      </c>
      <c r="K66" s="18" t="n">
        <v>465.74555785</v>
      </c>
      <c r="L66" s="20" t="n">
        <v>4.76568831</v>
      </c>
      <c r="M66" s="18" t="s">
        <v>481</v>
      </c>
      <c r="N66" s="20" t="s">
        <v>481</v>
      </c>
      <c r="O66" s="18" t="s">
        <v>481</v>
      </c>
      <c r="P66" s="20" t="s">
        <v>481</v>
      </c>
      <c r="Q66" s="18" t="s">
        <v>481</v>
      </c>
      <c r="R66" s="20" t="s">
        <v>481</v>
      </c>
      <c r="S66" s="18" t="s">
        <v>481</v>
      </c>
      <c r="T66" s="20" t="s">
        <v>481</v>
      </c>
      <c r="U66" s="18" t="n">
        <v>345.96060391</v>
      </c>
      <c r="V66" s="20" t="n">
        <v>3.84690085</v>
      </c>
    </row>
    <row r="67" spans="1:22">
      <c r="A67" s="15" t="s">
        <v>542</v>
      </c>
      <c r="B67" s="17" t="n">
        <v>6971</v>
      </c>
      <c r="C67" s="18">
        <f>(934.0/B67*100)</f>
        <v/>
      </c>
      <c r="D67" s="19" t="n">
        <v>6037</v>
      </c>
      <c r="E67" s="18" t="n">
        <v>372.323381</v>
      </c>
      <c r="F67" s="20" t="n">
        <v>5.34197362</v>
      </c>
      <c r="G67" s="18" t="n">
        <v>408.80796246</v>
      </c>
      <c r="H67" s="20" t="n">
        <v>5.9805298</v>
      </c>
      <c r="I67" s="18" t="n">
        <v>414.77152546</v>
      </c>
      <c r="J67" s="20" t="n">
        <v>3.214059</v>
      </c>
      <c r="K67" s="18" t="n">
        <v>424.08556889</v>
      </c>
      <c r="L67" s="20" t="n">
        <v>3.68816505</v>
      </c>
      <c r="M67" s="18" t="s">
        <v>481</v>
      </c>
      <c r="N67" s="20" t="s">
        <v>481</v>
      </c>
      <c r="O67" s="18" t="s">
        <v>481</v>
      </c>
      <c r="P67" s="20" t="s">
        <v>481</v>
      </c>
      <c r="Q67" s="18" t="s">
        <v>481</v>
      </c>
      <c r="R67" s="20" t="s">
        <v>481</v>
      </c>
      <c r="S67" s="18" t="s">
        <v>481</v>
      </c>
      <c r="T67" s="20" t="s">
        <v>481</v>
      </c>
      <c r="U67" s="18" t="n">
        <v>317.86474878</v>
      </c>
      <c r="V67" s="20" t="n">
        <v>8.596574009999999</v>
      </c>
    </row>
    <row r="68" spans="1:22">
      <c r="A68" s="15" t="s">
        <v>543</v>
      </c>
      <c r="B68" s="17" t="n">
        <v>12083</v>
      </c>
      <c r="C68" s="18">
        <f>(31.0/B68*100)</f>
        <v/>
      </c>
      <c r="D68" s="19" t="n">
        <v>12052</v>
      </c>
      <c r="E68" s="18" t="n">
        <v>347.42710006</v>
      </c>
      <c r="F68" s="20" t="n">
        <v>3.11510498</v>
      </c>
      <c r="G68" s="18" t="n">
        <v>396.36293671</v>
      </c>
      <c r="H68" s="20" t="n">
        <v>2.77464506</v>
      </c>
      <c r="I68" s="18" t="n">
        <v>429.01121822</v>
      </c>
      <c r="J68" s="20" t="n">
        <v>1.57068967</v>
      </c>
      <c r="K68" s="18" t="n">
        <v>448.25744613</v>
      </c>
      <c r="L68" s="20" t="n">
        <v>2.7207078</v>
      </c>
      <c r="M68" s="18" t="s">
        <v>481</v>
      </c>
      <c r="N68" s="20" t="s">
        <v>481</v>
      </c>
      <c r="O68" s="18" t="s">
        <v>481</v>
      </c>
      <c r="P68" s="20" t="s">
        <v>481</v>
      </c>
      <c r="Q68" s="18" t="s">
        <v>481</v>
      </c>
      <c r="R68" s="20" t="s">
        <v>481</v>
      </c>
      <c r="S68" s="18" t="s">
        <v>481</v>
      </c>
      <c r="T68" s="20" t="s">
        <v>481</v>
      </c>
      <c r="U68" s="18" t="n">
        <v>312.90971146</v>
      </c>
      <c r="V68" s="20" t="n">
        <v>2.64867654</v>
      </c>
    </row>
    <row r="69" spans="1:22">
      <c r="A69" s="15" t="s">
        <v>544</v>
      </c>
      <c r="B69" s="17" t="n">
        <v>4876</v>
      </c>
      <c r="C69" s="18">
        <f>(0.0/B69*100)</f>
        <v/>
      </c>
      <c r="D69" s="19" t="n">
        <v>4876</v>
      </c>
      <c r="E69" s="18" t="n">
        <v>409.22543916</v>
      </c>
      <c r="F69" s="20" t="n">
        <v>5.88304759</v>
      </c>
      <c r="G69" s="18" t="n">
        <v>441.72795616</v>
      </c>
      <c r="H69" s="20" t="n">
        <v>4.76948676</v>
      </c>
      <c r="I69" s="18" t="n">
        <v>438.19127042</v>
      </c>
      <c r="J69" s="20" t="n">
        <v>4.37282325</v>
      </c>
      <c r="K69" s="18" t="n">
        <v>441.07453586</v>
      </c>
      <c r="L69" s="20" t="n">
        <v>8.993682420000001</v>
      </c>
      <c r="M69" s="18" t="s">
        <v>481</v>
      </c>
      <c r="N69" s="20" t="s">
        <v>481</v>
      </c>
      <c r="O69" s="18" t="s">
        <v>481</v>
      </c>
      <c r="P69" s="20" t="s">
        <v>481</v>
      </c>
      <c r="Q69" s="18" t="s">
        <v>481</v>
      </c>
      <c r="R69" s="20" t="s">
        <v>481</v>
      </c>
      <c r="S69" s="18" t="s">
        <v>481</v>
      </c>
      <c r="T69" s="20" t="s">
        <v>481</v>
      </c>
      <c r="U69" s="18" t="n">
        <v>333.1510229</v>
      </c>
      <c r="V69" s="20" t="n">
        <v>34.70814926</v>
      </c>
    </row>
    <row r="70" spans="1:22">
      <c r="A70" s="15" t="s">
        <v>545</v>
      </c>
      <c r="B70" s="17" t="n">
        <v>6036</v>
      </c>
      <c r="C70" s="18">
        <f>(223.0/B70*100)</f>
        <v/>
      </c>
      <c r="D70" s="19" t="n">
        <v>5813</v>
      </c>
      <c r="E70" s="18" t="n">
        <v>464.19811739</v>
      </c>
      <c r="F70" s="20" t="n">
        <v>6.06821922</v>
      </c>
      <c r="G70" s="18" t="n">
        <v>490.91908591</v>
      </c>
      <c r="H70" s="20" t="n">
        <v>4.79516479</v>
      </c>
      <c r="I70" s="18" t="n">
        <v>505.08905155</v>
      </c>
      <c r="J70" s="20" t="n">
        <v>2.9085789</v>
      </c>
      <c r="K70" s="18" t="n">
        <v>520.52579617</v>
      </c>
      <c r="L70" s="20" t="n">
        <v>5.08111387</v>
      </c>
      <c r="M70" s="18" t="s">
        <v>481</v>
      </c>
      <c r="N70" s="20" t="s">
        <v>481</v>
      </c>
      <c r="O70" s="18" t="s">
        <v>481</v>
      </c>
      <c r="P70" s="20" t="s">
        <v>481</v>
      </c>
      <c r="Q70" s="18" t="s">
        <v>481</v>
      </c>
      <c r="R70" s="20" t="s">
        <v>481</v>
      </c>
      <c r="S70" s="18" t="s">
        <v>481</v>
      </c>
      <c r="T70" s="20" t="s">
        <v>481</v>
      </c>
      <c r="U70" s="18" t="n">
        <v>423.9466161</v>
      </c>
      <c r="V70" s="20" t="n">
        <v>10.61799749</v>
      </c>
    </row>
    <row r="71" spans="1:22">
      <c r="A71" s="15" t="s">
        <v>546</v>
      </c>
      <c r="B71" s="17" t="n">
        <v>6115</v>
      </c>
      <c r="C71" s="18">
        <f>(37.0/B71*100)</f>
        <v/>
      </c>
      <c r="D71" s="19" t="n">
        <v>6078</v>
      </c>
      <c r="E71" s="18" t="n">
        <v>463.72061602</v>
      </c>
      <c r="F71" s="20" t="n">
        <v>6.89917047</v>
      </c>
      <c r="G71" s="18" t="n">
        <v>515.04394415</v>
      </c>
      <c r="H71" s="20" t="n">
        <v>4.46849759</v>
      </c>
      <c r="I71" s="18" t="n">
        <v>536.03798037</v>
      </c>
      <c r="J71" s="20" t="n">
        <v>2.21247807</v>
      </c>
      <c r="K71" s="18" t="n">
        <v>560.2289517299999</v>
      </c>
      <c r="L71" s="20" t="n">
        <v>3.24716495</v>
      </c>
      <c r="M71" s="18" t="s">
        <v>481</v>
      </c>
      <c r="N71" s="20" t="s">
        <v>481</v>
      </c>
      <c r="O71" s="18" t="s">
        <v>481</v>
      </c>
      <c r="P71" s="20" t="s">
        <v>481</v>
      </c>
      <c r="Q71" s="18" t="s">
        <v>481</v>
      </c>
      <c r="R71" s="20" t="s">
        <v>481</v>
      </c>
      <c r="S71" s="18" t="s">
        <v>481</v>
      </c>
      <c r="T71" s="20" t="s">
        <v>481</v>
      </c>
      <c r="U71" s="18" t="n">
        <v>412.99458278</v>
      </c>
      <c r="V71" s="20" t="n">
        <v>14.90209982</v>
      </c>
    </row>
    <row r="72" spans="1:22">
      <c r="A72" s="15" t="s">
        <v>547</v>
      </c>
      <c r="B72" s="17" t="n">
        <v>7708</v>
      </c>
      <c r="C72" s="18">
        <f>(6.0/B72*100)</f>
        <v/>
      </c>
      <c r="D72" s="19" t="n">
        <v>7702</v>
      </c>
      <c r="E72" s="18" t="n">
        <v>469.2691513</v>
      </c>
      <c r="F72" s="20" t="n">
        <v>5.02954507</v>
      </c>
      <c r="G72" s="18" t="n">
        <v>493.15072788</v>
      </c>
      <c r="H72" s="20" t="n">
        <v>3.04414256</v>
      </c>
      <c r="I72" s="18" t="n">
        <v>497.41543573</v>
      </c>
      <c r="J72" s="20" t="n">
        <v>2.87552217</v>
      </c>
      <c r="K72" s="18" t="n">
        <v>528.1705457</v>
      </c>
      <c r="L72" s="20" t="n">
        <v>5.48023025</v>
      </c>
      <c r="M72" s="18" t="s">
        <v>481</v>
      </c>
      <c r="N72" s="20" t="s">
        <v>481</v>
      </c>
      <c r="O72" s="18" t="s">
        <v>481</v>
      </c>
      <c r="P72" s="20" t="s">
        <v>481</v>
      </c>
      <c r="Q72" s="18" t="s">
        <v>481</v>
      </c>
      <c r="R72" s="20" t="s">
        <v>481</v>
      </c>
      <c r="S72" s="18" t="s">
        <v>481</v>
      </c>
      <c r="T72" s="20" t="s">
        <v>481</v>
      </c>
      <c r="U72" s="18" t="n">
        <v>373.75438558</v>
      </c>
      <c r="V72" s="20" t="n">
        <v>21.41079668</v>
      </c>
    </row>
    <row r="73" spans="1:22">
      <c r="A73" s="15" t="s">
        <v>548</v>
      </c>
      <c r="B73" s="17" t="n">
        <v>8249</v>
      </c>
      <c r="C73" s="18">
        <f>(197.0/B73*100)</f>
        <v/>
      </c>
      <c r="D73" s="19" t="n">
        <v>8052</v>
      </c>
      <c r="E73" s="18" t="n">
        <v>365.97298255</v>
      </c>
      <c r="F73" s="20" t="n">
        <v>8.321866160000001</v>
      </c>
      <c r="G73" s="18" t="n">
        <v>400.62847209</v>
      </c>
      <c r="H73" s="20" t="n">
        <v>5.55511141</v>
      </c>
      <c r="I73" s="18" t="n">
        <v>411.97934212</v>
      </c>
      <c r="J73" s="20" t="n">
        <v>3.30552925</v>
      </c>
      <c r="K73" s="18" t="n">
        <v>429.53139194</v>
      </c>
      <c r="L73" s="20" t="n">
        <v>5.61790993</v>
      </c>
      <c r="M73" s="18" t="s">
        <v>481</v>
      </c>
      <c r="N73" s="20" t="s">
        <v>481</v>
      </c>
      <c r="O73" s="18" t="s">
        <v>481</v>
      </c>
      <c r="P73" s="20" t="s">
        <v>481</v>
      </c>
      <c r="Q73" s="18" t="s">
        <v>481</v>
      </c>
      <c r="R73" s="20" t="s">
        <v>481</v>
      </c>
      <c r="S73" s="18" t="s">
        <v>481</v>
      </c>
      <c r="T73" s="20" t="s">
        <v>481</v>
      </c>
      <c r="U73" s="18" t="n">
        <v>345.59874612</v>
      </c>
      <c r="V73" s="20" t="n">
        <v>8.59701791</v>
      </c>
    </row>
    <row r="74" spans="1:22">
      <c r="A74" s="15" t="s">
        <v>549</v>
      </c>
      <c r="B74" s="17" t="n">
        <v>4692</v>
      </c>
      <c r="C74" s="18">
        <f>(82.0/B74*100)</f>
        <v/>
      </c>
      <c r="D74" s="19" t="n">
        <v>4610</v>
      </c>
      <c r="E74" s="18" t="n">
        <v>397.28503749</v>
      </c>
      <c r="F74" s="20" t="n">
        <v>5.42749038</v>
      </c>
      <c r="G74" s="18" t="n">
        <v>416.20139761</v>
      </c>
      <c r="H74" s="20" t="n">
        <v>4.20504157</v>
      </c>
      <c r="I74" s="18" t="n">
        <v>439.96939259</v>
      </c>
      <c r="J74" s="20" t="n">
        <v>2.16333271</v>
      </c>
      <c r="K74" s="18" t="n">
        <v>461.78927199</v>
      </c>
      <c r="L74" s="20" t="n">
        <v>4.06094505</v>
      </c>
      <c r="M74" s="18" t="s">
        <v>481</v>
      </c>
      <c r="N74" s="20" t="s">
        <v>481</v>
      </c>
      <c r="O74" s="18" t="s">
        <v>481</v>
      </c>
      <c r="P74" s="20" t="s">
        <v>481</v>
      </c>
      <c r="Q74" s="18" t="s">
        <v>481</v>
      </c>
      <c r="R74" s="20" t="s">
        <v>481</v>
      </c>
      <c r="S74" s="18" t="n">
        <v>337.89442815</v>
      </c>
      <c r="T74" s="20" t="n">
        <v>34.22821911</v>
      </c>
      <c r="U74" s="18" t="n">
        <v>346.72150677</v>
      </c>
      <c r="V74" s="20" t="n">
        <v>6.13242254</v>
      </c>
    </row>
    <row r="75" spans="1:22">
      <c r="A75" s="15" t="s">
        <v>550</v>
      </c>
      <c r="B75" s="17" t="n">
        <v>5375</v>
      </c>
      <c r="C75" s="18">
        <f>(314.0/B75*100)</f>
        <v/>
      </c>
      <c r="D75" s="19" t="n">
        <v>5061</v>
      </c>
      <c r="E75" s="18" t="n">
        <v>340.63958996</v>
      </c>
      <c r="F75" s="20" t="n">
        <v>5.34214386</v>
      </c>
      <c r="G75" s="18" t="n">
        <v>357.76333895</v>
      </c>
      <c r="H75" s="20" t="n">
        <v>4.8818201</v>
      </c>
      <c r="I75" s="18" t="n">
        <v>368.63468746</v>
      </c>
      <c r="J75" s="20" t="n">
        <v>3.52115479</v>
      </c>
      <c r="K75" s="18" t="n">
        <v>387.11061124</v>
      </c>
      <c r="L75" s="20" t="n">
        <v>3.99239679</v>
      </c>
      <c r="M75" s="18" t="s">
        <v>481</v>
      </c>
      <c r="N75" s="20" t="s">
        <v>481</v>
      </c>
      <c r="O75" s="18" t="s">
        <v>481</v>
      </c>
      <c r="P75" s="20" t="s">
        <v>481</v>
      </c>
      <c r="Q75" s="18" t="s">
        <v>481</v>
      </c>
      <c r="R75" s="20" t="s">
        <v>481</v>
      </c>
      <c r="S75" s="18" t="s">
        <v>481</v>
      </c>
      <c r="T75" s="20" t="s">
        <v>481</v>
      </c>
      <c r="U75" s="18" t="n">
        <v>321.4750843</v>
      </c>
      <c r="V75" s="20" t="n">
        <v>5.4702687</v>
      </c>
    </row>
    <row r="76" spans="1:22">
      <c r="A76" s="15" t="s">
        <v>551</v>
      </c>
      <c r="B76" s="17" t="n">
        <v>14167</v>
      </c>
      <c r="C76" s="18">
        <f>(236.0/B76*100)</f>
        <v/>
      </c>
      <c r="D76" s="19" t="n">
        <v>13931</v>
      </c>
      <c r="E76" s="18" t="n">
        <v>386.01487568</v>
      </c>
      <c r="F76" s="20" t="n">
        <v>4.1362691</v>
      </c>
      <c r="G76" s="18" t="n">
        <v>427.27252652</v>
      </c>
      <c r="H76" s="20" t="n">
        <v>5.31978833</v>
      </c>
      <c r="I76" s="18" t="n">
        <v>446.06602144</v>
      </c>
      <c r="J76" s="20" t="n">
        <v>3.21048246</v>
      </c>
      <c r="K76" s="18" t="n">
        <v>458.64601925</v>
      </c>
      <c r="L76" s="20" t="n">
        <v>3.71758465</v>
      </c>
      <c r="M76" s="18" t="s">
        <v>481</v>
      </c>
      <c r="N76" s="20" t="s">
        <v>481</v>
      </c>
      <c r="O76" s="18" t="s">
        <v>481</v>
      </c>
      <c r="P76" s="20" t="s">
        <v>481</v>
      </c>
      <c r="Q76" s="18" t="s">
        <v>481</v>
      </c>
      <c r="R76" s="20" t="s">
        <v>481</v>
      </c>
      <c r="S76" s="18" t="s">
        <v>481</v>
      </c>
      <c r="T76" s="20" t="s">
        <v>481</v>
      </c>
      <c r="U76" s="18" t="n">
        <v>336.36575557</v>
      </c>
      <c r="V76" s="20" t="n">
        <v>5.28894291</v>
      </c>
    </row>
    <row r="77" spans="1:22">
      <c r="A77" s="15" t="s">
        <v>552</v>
      </c>
      <c r="B77" s="17" t="n">
        <v>6062</v>
      </c>
      <c r="C77" s="18">
        <f>(356.0/B77*100)</f>
        <v/>
      </c>
      <c r="D77" s="19" t="n">
        <v>5706</v>
      </c>
      <c r="E77" s="18" t="n">
        <v>415.81575721</v>
      </c>
      <c r="F77" s="20" t="n">
        <v>4.01527198</v>
      </c>
      <c r="G77" s="18" t="n">
        <v>446.99331352</v>
      </c>
      <c r="H77" s="20" t="n">
        <v>3.59712767</v>
      </c>
      <c r="I77" s="18" t="n">
        <v>459.32769016</v>
      </c>
      <c r="J77" s="20" t="n">
        <v>3.19428598</v>
      </c>
      <c r="K77" s="18" t="n">
        <v>462.6862532</v>
      </c>
      <c r="L77" s="20" t="n">
        <v>5.55154882</v>
      </c>
      <c r="M77" s="18" t="s">
        <v>481</v>
      </c>
      <c r="N77" s="20" t="s">
        <v>481</v>
      </c>
      <c r="O77" s="18" t="s">
        <v>481</v>
      </c>
      <c r="P77" s="20" t="s">
        <v>481</v>
      </c>
      <c r="Q77" s="18" t="s">
        <v>481</v>
      </c>
      <c r="R77" s="20" t="s">
        <v>481</v>
      </c>
      <c r="S77" s="18" t="s">
        <v>481</v>
      </c>
      <c r="T77" s="20" t="s">
        <v>481</v>
      </c>
      <c r="U77" s="18" t="n">
        <v>361.03214964</v>
      </c>
      <c r="V77" s="20" t="n">
        <v>4.88225728</v>
      </c>
    </row>
    <row r="78" spans="1:22">
      <c r="A78" s="15" t="s">
        <v>553</v>
      </c>
      <c r="B78" s="17" t="n">
        <v>5826</v>
      </c>
      <c r="C78" s="18">
        <f>(0.0/B78*100)</f>
        <v/>
      </c>
      <c r="D78" s="19" t="n">
        <v>5826</v>
      </c>
      <c r="E78" s="18" t="n">
        <v>476.17660004</v>
      </c>
      <c r="F78" s="20" t="n">
        <v>8.790365749999999</v>
      </c>
      <c r="G78" s="18" t="n">
        <v>470.93578611</v>
      </c>
      <c r="H78" s="20" t="n">
        <v>5.60244374</v>
      </c>
      <c r="I78" s="18" t="n">
        <v>482.04959</v>
      </c>
      <c r="J78" s="20" t="n">
        <v>3.49826061</v>
      </c>
      <c r="K78" s="18" t="n">
        <v>505.46250155</v>
      </c>
      <c r="L78" s="20" t="n">
        <v>5.25186063</v>
      </c>
      <c r="M78" s="18" t="s">
        <v>481</v>
      </c>
      <c r="N78" s="20" t="s">
        <v>481</v>
      </c>
      <c r="O78" s="18" t="s">
        <v>481</v>
      </c>
      <c r="P78" s="20" t="s">
        <v>481</v>
      </c>
      <c r="Q78" s="18" t="n">
        <v>279.6191</v>
      </c>
      <c r="R78" s="20" t="n">
        <v>47.45639091</v>
      </c>
      <c r="S78" s="18" t="n">
        <v>283.8465</v>
      </c>
      <c r="T78" s="20" t="n">
        <v>40.85821469</v>
      </c>
      <c r="U78" s="18" t="n">
        <v>407.55125507</v>
      </c>
      <c r="V78" s="20" t="n">
        <v>37.87944507</v>
      </c>
    </row>
    <row customHeight="1" ht="25" r="79" spans="1:22">
      <c r="A79" s="15" t="s">
        <v>554</v>
      </c>
      <c r="B79" s="17" t="n">
        <v>1657</v>
      </c>
      <c r="C79" s="18">
        <f>(41.0/B79*100)</f>
        <v/>
      </c>
      <c r="D79" s="19" t="n">
        <v>1616</v>
      </c>
      <c r="E79" s="18" t="n">
        <v>452.92359332</v>
      </c>
      <c r="F79" s="20" t="n">
        <v>8.52688831</v>
      </c>
      <c r="G79" s="18" t="n">
        <v>481.18555867</v>
      </c>
      <c r="H79" s="20" t="n">
        <v>8.224568919999999</v>
      </c>
      <c r="I79" s="18" t="n">
        <v>483.22549104</v>
      </c>
      <c r="J79" s="20" t="n">
        <v>8.12484866</v>
      </c>
      <c r="K79" s="18" t="n">
        <v>502.82873484</v>
      </c>
      <c r="L79" s="20" t="n">
        <v>11.91838106</v>
      </c>
      <c r="M79" s="18" t="s">
        <v>481</v>
      </c>
      <c r="N79" s="20" t="s">
        <v>481</v>
      </c>
      <c r="O79" s="18" t="s">
        <v>481</v>
      </c>
      <c r="P79" s="20" t="s">
        <v>481</v>
      </c>
      <c r="Q79" s="18" t="s">
        <v>481</v>
      </c>
      <c r="R79" s="20" t="s">
        <v>481</v>
      </c>
      <c r="S79" s="18" t="n">
        <v>426.75946677</v>
      </c>
      <c r="T79" s="20" t="n">
        <v>46.14380043</v>
      </c>
      <c r="U79" s="18" t="n">
        <v>355.60005674</v>
      </c>
      <c r="V79" s="20" t="n">
        <v>18.59846634</v>
      </c>
    </row>
    <row r="80" spans="1:22">
      <c r="A80" s="15" t="s">
        <v>555</v>
      </c>
      <c r="B80" s="17" t="n">
        <v>7841</v>
      </c>
      <c r="C80" s="18">
        <f>(0.0/B80*100)</f>
        <v/>
      </c>
      <c r="D80" s="19" t="n">
        <v>7841</v>
      </c>
      <c r="E80" s="18" t="n">
        <v>398.01177522</v>
      </c>
      <c r="F80" s="20" t="n">
        <v>7.16934887</v>
      </c>
      <c r="G80" s="18" t="n">
        <v>409.76772107</v>
      </c>
      <c r="H80" s="20" t="n">
        <v>6.97883862</v>
      </c>
      <c r="I80" s="18" t="n">
        <v>422.70470504</v>
      </c>
      <c r="J80" s="20" t="n">
        <v>3.49228608</v>
      </c>
      <c r="K80" s="18" t="n">
        <v>441.33813242</v>
      </c>
      <c r="L80" s="20" t="n">
        <v>4.70046048</v>
      </c>
      <c r="M80" s="18" t="s">
        <v>481</v>
      </c>
      <c r="N80" s="20" t="s">
        <v>481</v>
      </c>
      <c r="O80" s="18" t="s">
        <v>481</v>
      </c>
      <c r="P80" s="20" t="s">
        <v>481</v>
      </c>
      <c r="Q80" s="18" t="s">
        <v>481</v>
      </c>
      <c r="R80" s="20" t="s">
        <v>481</v>
      </c>
      <c r="S80" s="18" t="s">
        <v>481</v>
      </c>
      <c r="T80" s="20" t="s">
        <v>481</v>
      </c>
      <c r="U80" s="18" t="n">
        <v>339.6198208</v>
      </c>
      <c r="V80" s="20" t="n">
        <v>32.78578507</v>
      </c>
    </row>
    <row r="81" spans="1:22">
      <c r="A81" s="23" t="s">
        <v>556</v>
      </c>
      <c r="B81" s="17" t="n">
        <v>8861</v>
      </c>
      <c r="C81" s="18">
        <f>(95.0/B81*100)</f>
        <v/>
      </c>
      <c r="D81" s="19" t="n">
        <v>8766</v>
      </c>
      <c r="E81" s="18" t="n">
        <v>365.22951765</v>
      </c>
      <c r="F81" s="20" t="n">
        <v>9.717559469999999</v>
      </c>
      <c r="G81" s="18" t="n">
        <v>399.38397802</v>
      </c>
      <c r="H81" s="20" t="n">
        <v>5.60800929</v>
      </c>
      <c r="I81" s="18" t="n">
        <v>433.31420865</v>
      </c>
      <c r="J81" s="20" t="n">
        <v>3.24262621</v>
      </c>
      <c r="K81" s="18" t="n">
        <v>458.84306394</v>
      </c>
      <c r="L81" s="20" t="n">
        <v>4.4821693</v>
      </c>
      <c r="M81" s="18" t="s">
        <v>481</v>
      </c>
      <c r="N81" s="20" t="s">
        <v>481</v>
      </c>
      <c r="O81" s="18" t="s">
        <v>481</v>
      </c>
      <c r="P81" s="20" t="s">
        <v>481</v>
      </c>
      <c r="Q81" s="18" t="s">
        <v>481</v>
      </c>
      <c r="R81" s="20" t="s">
        <v>481</v>
      </c>
      <c r="S81" s="18" t="s">
        <v>481</v>
      </c>
      <c r="T81" s="20" t="s">
        <v>481</v>
      </c>
      <c r="U81" s="18" t="n">
        <v>351.32499265</v>
      </c>
      <c r="V81" s="20" t="n">
        <v>16.05171479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841</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(807.0/B7*100)</f>
        <v/>
      </c>
      <c r="D7" s="19" t="n">
        <v>13723</v>
      </c>
      <c r="E7" s="18" t="n">
        <v>461.55154545</v>
      </c>
      <c r="F7" s="20" t="n">
        <v>2.88521515</v>
      </c>
      <c r="G7" s="18" t="n">
        <v>491.58828787</v>
      </c>
      <c r="H7" s="20" t="n">
        <v>2.61373366</v>
      </c>
      <c r="I7" s="18" t="n">
        <v>526.62473561</v>
      </c>
      <c r="J7" s="20" t="n">
        <v>2.76432178</v>
      </c>
      <c r="K7" s="18" t="n">
        <v>546.37131174</v>
      </c>
      <c r="L7" s="20" t="n">
        <v>4.16418524</v>
      </c>
      <c r="M7" s="18" t="s">
        <v>481</v>
      </c>
      <c r="N7" s="20" t="s">
        <v>481</v>
      </c>
      <c r="O7" s="18" t="s">
        <v>481</v>
      </c>
      <c r="P7" s="20" t="s">
        <v>481</v>
      </c>
      <c r="Q7" s="18" t="s">
        <v>481</v>
      </c>
      <c r="R7" s="20" t="s">
        <v>481</v>
      </c>
      <c r="S7" s="18" t="s">
        <v>481</v>
      </c>
      <c r="T7" s="20" t="s">
        <v>481</v>
      </c>
      <c r="U7" s="18" t="n">
        <v>457.13642784</v>
      </c>
      <c r="V7" s="20" t="n">
        <v>6.74430157</v>
      </c>
    </row>
    <row r="8" spans="1:22">
      <c r="A8" s="15" t="s">
        <v>483</v>
      </c>
      <c r="B8" s="17" t="n">
        <v>7007</v>
      </c>
      <c r="C8" s="18">
        <f>(165.0/B8*100)</f>
        <v/>
      </c>
      <c r="D8" s="19" t="n">
        <v>6842</v>
      </c>
      <c r="E8" s="18" t="n">
        <v>466.84079001</v>
      </c>
      <c r="F8" s="20" t="n">
        <v>3.98350055</v>
      </c>
      <c r="G8" s="18" t="n">
        <v>489.52172018</v>
      </c>
      <c r="H8" s="20" t="n">
        <v>3.74532678</v>
      </c>
      <c r="I8" s="18" t="n">
        <v>506.80762424</v>
      </c>
      <c r="J8" s="20" t="n">
        <v>3.96516174</v>
      </c>
      <c r="K8" s="18" t="n">
        <v>518.32836534</v>
      </c>
      <c r="L8" s="20" t="n">
        <v>5.79778739</v>
      </c>
      <c r="M8" s="18" t="s">
        <v>481</v>
      </c>
      <c r="N8" s="20" t="s">
        <v>481</v>
      </c>
      <c r="O8" s="18" t="s">
        <v>481</v>
      </c>
      <c r="P8" s="20" t="s">
        <v>481</v>
      </c>
      <c r="Q8" s="18" t="s">
        <v>481</v>
      </c>
      <c r="R8" s="20" t="s">
        <v>481</v>
      </c>
      <c r="S8" s="18" t="s">
        <v>481</v>
      </c>
      <c r="T8" s="20" t="s">
        <v>481</v>
      </c>
      <c r="U8" s="18" t="n">
        <v>389.24420931</v>
      </c>
      <c r="V8" s="20" t="n">
        <v>6.29007321</v>
      </c>
    </row>
    <row r="9" spans="1:22">
      <c r="A9" s="15" t="s">
        <v>484</v>
      </c>
      <c r="B9" s="17" t="n">
        <v>9651</v>
      </c>
      <c r="C9" s="18">
        <f>(408.0/B9*100)</f>
        <v/>
      </c>
      <c r="D9" s="19" t="n">
        <v>9243</v>
      </c>
      <c r="E9" s="18" t="n">
        <v>468.41380057</v>
      </c>
      <c r="F9" s="20" t="n">
        <v>2.95363595</v>
      </c>
      <c r="G9" s="18" t="n">
        <v>507.18309382</v>
      </c>
      <c r="H9" s="20" t="n">
        <v>2.91264499</v>
      </c>
      <c r="I9" s="18" t="n">
        <v>523.65492968</v>
      </c>
      <c r="J9" s="20" t="n">
        <v>2.87429331</v>
      </c>
      <c r="K9" s="18" t="n">
        <v>542.1038423799999</v>
      </c>
      <c r="L9" s="20" t="n">
        <v>4.2261708</v>
      </c>
      <c r="M9" s="18" t="s">
        <v>481</v>
      </c>
      <c r="N9" s="20" t="s">
        <v>481</v>
      </c>
      <c r="O9" s="18" t="s">
        <v>481</v>
      </c>
      <c r="P9" s="20" t="s">
        <v>481</v>
      </c>
      <c r="Q9" s="18" t="s">
        <v>481</v>
      </c>
      <c r="R9" s="20" t="s">
        <v>481</v>
      </c>
      <c r="S9" s="18" t="s">
        <v>481</v>
      </c>
      <c r="T9" s="20" t="s">
        <v>481</v>
      </c>
      <c r="U9" s="18" t="n">
        <v>401.93793466</v>
      </c>
      <c r="V9" s="20" t="n">
        <v>5.04159751</v>
      </c>
    </row>
    <row r="10" spans="1:22">
      <c r="A10" s="15" t="s">
        <v>485</v>
      </c>
      <c r="B10" s="17" t="n">
        <v>20058</v>
      </c>
      <c r="C10" s="18">
        <f>(564.0/B10*100)</f>
        <v/>
      </c>
      <c r="D10" s="19" t="n">
        <v>19494</v>
      </c>
      <c r="E10" s="18" t="n">
        <v>486.51974944</v>
      </c>
      <c r="F10" s="20" t="n">
        <v>3.91448379</v>
      </c>
      <c r="G10" s="18" t="n">
        <v>518.04540228</v>
      </c>
      <c r="H10" s="20" t="n">
        <v>2.76536318</v>
      </c>
      <c r="I10" s="18" t="n">
        <v>536.32765366</v>
      </c>
      <c r="J10" s="20" t="n">
        <v>2.54414436</v>
      </c>
      <c r="K10" s="18" t="n">
        <v>560.58184338</v>
      </c>
      <c r="L10" s="20" t="n">
        <v>3.41509008</v>
      </c>
      <c r="M10" s="18" t="s">
        <v>481</v>
      </c>
      <c r="N10" s="20" t="s">
        <v>481</v>
      </c>
      <c r="O10" s="18" t="s">
        <v>481</v>
      </c>
      <c r="P10" s="20" t="s">
        <v>481</v>
      </c>
      <c r="Q10" s="18" t="s">
        <v>481</v>
      </c>
      <c r="R10" s="20" t="s">
        <v>481</v>
      </c>
      <c r="S10" s="18" t="s">
        <v>481</v>
      </c>
      <c r="T10" s="20" t="s">
        <v>481</v>
      </c>
      <c r="U10" s="18" t="n">
        <v>435.28400153</v>
      </c>
      <c r="V10" s="20" t="n">
        <v>7.78003586</v>
      </c>
    </row>
    <row r="11" spans="1:22">
      <c r="A11" s="15" t="s">
        <v>486</v>
      </c>
      <c r="B11" s="17" t="n">
        <v>7053</v>
      </c>
      <c r="C11" s="18">
        <f>(179.0/B11*100)</f>
        <v/>
      </c>
      <c r="D11" s="19" t="n">
        <v>6874</v>
      </c>
      <c r="E11" s="18" t="n">
        <v>442.16612122</v>
      </c>
      <c r="F11" s="20" t="n">
        <v>3.94910805</v>
      </c>
      <c r="G11" s="18" t="n">
        <v>460.08487442</v>
      </c>
      <c r="H11" s="20" t="n">
        <v>3.31849799</v>
      </c>
      <c r="I11" s="18" t="n">
        <v>469.96069995</v>
      </c>
      <c r="J11" s="20" t="n">
        <v>3.37715545</v>
      </c>
      <c r="K11" s="18" t="n">
        <v>482.5551773</v>
      </c>
      <c r="L11" s="20" t="n">
        <v>5.03586356</v>
      </c>
      <c r="M11" s="18" t="s">
        <v>481</v>
      </c>
      <c r="N11" s="20" t="s">
        <v>481</v>
      </c>
      <c r="O11" s="18" t="s">
        <v>481</v>
      </c>
      <c r="P11" s="20" t="s">
        <v>481</v>
      </c>
      <c r="Q11" s="18" t="s">
        <v>481</v>
      </c>
      <c r="R11" s="20" t="s">
        <v>481</v>
      </c>
      <c r="S11" s="18" t="s">
        <v>481</v>
      </c>
      <c r="T11" s="20" t="s">
        <v>481</v>
      </c>
      <c r="U11" s="18" t="n">
        <v>404.25265761</v>
      </c>
      <c r="V11" s="20" t="n">
        <v>6.92740378</v>
      </c>
    </row>
    <row r="12" spans="1:22">
      <c r="A12" s="15" t="s">
        <v>487</v>
      </c>
      <c r="B12" s="17" t="n">
        <v>6894</v>
      </c>
      <c r="C12" s="18">
        <f>(59.0/B12*100)</f>
        <v/>
      </c>
      <c r="D12" s="19" t="n">
        <v>6835</v>
      </c>
      <c r="E12" s="18" t="n">
        <v>457.7475337</v>
      </c>
      <c r="F12" s="20" t="n">
        <v>4.44399197</v>
      </c>
      <c r="G12" s="18" t="n">
        <v>485.88707067</v>
      </c>
      <c r="H12" s="20" t="n">
        <v>2.84004391</v>
      </c>
      <c r="I12" s="18" t="n">
        <v>510.17524958</v>
      </c>
      <c r="J12" s="20" t="n">
        <v>2.76105609</v>
      </c>
      <c r="K12" s="18" t="n">
        <v>529.81944733</v>
      </c>
      <c r="L12" s="20" t="n">
        <v>5.42285253</v>
      </c>
      <c r="M12" s="18" t="s">
        <v>481</v>
      </c>
      <c r="N12" s="20" t="s">
        <v>481</v>
      </c>
      <c r="O12" s="18" t="s">
        <v>481</v>
      </c>
      <c r="P12" s="20" t="s">
        <v>481</v>
      </c>
      <c r="Q12" s="18" t="s">
        <v>481</v>
      </c>
      <c r="R12" s="20" t="s">
        <v>481</v>
      </c>
      <c r="S12" s="18" t="s">
        <v>481</v>
      </c>
      <c r="T12" s="20" t="s">
        <v>481</v>
      </c>
      <c r="U12" s="18" t="n">
        <v>370.41407429</v>
      </c>
      <c r="V12" s="20" t="n">
        <v>9.36738021</v>
      </c>
    </row>
    <row r="13" spans="1:22">
      <c r="A13" s="15" t="s">
        <v>488</v>
      </c>
      <c r="B13" s="17" t="n">
        <v>7161</v>
      </c>
      <c r="C13" s="18">
        <f>(237.0/B13*100)</f>
        <v/>
      </c>
      <c r="D13" s="19" t="n">
        <v>6924</v>
      </c>
      <c r="E13" s="18" t="n">
        <v>473.0035002</v>
      </c>
      <c r="F13" s="20" t="n">
        <v>4.83200983</v>
      </c>
      <c r="G13" s="18" t="n">
        <v>497.79380912</v>
      </c>
      <c r="H13" s="20" t="n">
        <v>2.75296612</v>
      </c>
      <c r="I13" s="18" t="n">
        <v>510.13444011</v>
      </c>
      <c r="J13" s="20" t="n">
        <v>2.74525508</v>
      </c>
      <c r="K13" s="18" t="n">
        <v>535.29867372</v>
      </c>
      <c r="L13" s="20" t="n">
        <v>4.47982634</v>
      </c>
      <c r="M13" s="18" t="s">
        <v>481</v>
      </c>
      <c r="N13" s="20" t="s">
        <v>481</v>
      </c>
      <c r="O13" s="18" t="s">
        <v>481</v>
      </c>
      <c r="P13" s="20" t="s">
        <v>481</v>
      </c>
      <c r="Q13" s="18" t="s">
        <v>481</v>
      </c>
      <c r="R13" s="20" t="s">
        <v>481</v>
      </c>
      <c r="S13" s="18" t="s">
        <v>481</v>
      </c>
      <c r="T13" s="20" t="s">
        <v>481</v>
      </c>
      <c r="U13" s="18" t="n">
        <v>380.91502374</v>
      </c>
      <c r="V13" s="20" t="n">
        <v>7.1250981</v>
      </c>
    </row>
    <row r="14" spans="1:22">
      <c r="A14" s="15" t="s">
        <v>489</v>
      </c>
      <c r="B14" s="17" t="n">
        <v>5587</v>
      </c>
      <c r="C14" s="18">
        <f>(83.0/B14*100)</f>
        <v/>
      </c>
      <c r="D14" s="19" t="n">
        <v>5504</v>
      </c>
      <c r="E14" s="18" t="n">
        <v>498.79061107</v>
      </c>
      <c r="F14" s="20" t="n">
        <v>4.75342954</v>
      </c>
      <c r="G14" s="18" t="n">
        <v>507.91131861</v>
      </c>
      <c r="H14" s="20" t="n">
        <v>3.01470459</v>
      </c>
      <c r="I14" s="18" t="n">
        <v>522.46440226</v>
      </c>
      <c r="J14" s="20" t="n">
        <v>2.54076258</v>
      </c>
      <c r="K14" s="18" t="n">
        <v>562.58289147</v>
      </c>
      <c r="L14" s="20" t="n">
        <v>4.32208086</v>
      </c>
      <c r="M14" s="18" t="s">
        <v>481</v>
      </c>
      <c r="N14" s="20" t="s">
        <v>481</v>
      </c>
      <c r="O14" s="18" t="s">
        <v>481</v>
      </c>
      <c r="P14" s="20" t="s">
        <v>481</v>
      </c>
      <c r="Q14" s="18" t="s">
        <v>481</v>
      </c>
      <c r="R14" s="20" t="s">
        <v>481</v>
      </c>
      <c r="S14" s="18" t="s">
        <v>481</v>
      </c>
      <c r="T14" s="20" t="s">
        <v>481</v>
      </c>
      <c r="U14" s="18" t="n">
        <v>428.76834451</v>
      </c>
      <c r="V14" s="20" t="n">
        <v>13.48888456</v>
      </c>
    </row>
    <row r="15" spans="1:22">
      <c r="A15" s="15" t="s">
        <v>490</v>
      </c>
      <c r="B15" s="17" t="n">
        <v>5882</v>
      </c>
      <c r="C15" s="18">
        <f>(125.0/B15*100)</f>
        <v/>
      </c>
      <c r="D15" s="19" t="n">
        <v>5757</v>
      </c>
      <c r="E15" s="18" t="n">
        <v>474.01503737</v>
      </c>
      <c r="F15" s="20" t="n">
        <v>5.18061086</v>
      </c>
      <c r="G15" s="18" t="n">
        <v>512.93787419</v>
      </c>
      <c r="H15" s="20" t="n">
        <v>3.23714806</v>
      </c>
      <c r="I15" s="18" t="n">
        <v>545.55103793</v>
      </c>
      <c r="J15" s="20" t="n">
        <v>2.88608225</v>
      </c>
      <c r="K15" s="18" t="n">
        <v>571.26436603</v>
      </c>
      <c r="L15" s="20" t="n">
        <v>4.30223716</v>
      </c>
      <c r="M15" s="18" t="s">
        <v>481</v>
      </c>
      <c r="N15" s="20" t="s">
        <v>481</v>
      </c>
      <c r="O15" s="18" t="s">
        <v>481</v>
      </c>
      <c r="P15" s="20" t="s">
        <v>481</v>
      </c>
      <c r="Q15" s="18" t="s">
        <v>481</v>
      </c>
      <c r="R15" s="20" t="s">
        <v>481</v>
      </c>
      <c r="S15" s="18" t="s">
        <v>481</v>
      </c>
      <c r="T15" s="20" t="s">
        <v>481</v>
      </c>
      <c r="U15" s="18" t="n">
        <v>430.32735928</v>
      </c>
      <c r="V15" s="20" t="n">
        <v>9.499497910000001</v>
      </c>
    </row>
    <row r="16" spans="1:22">
      <c r="A16" s="15" t="s">
        <v>491</v>
      </c>
      <c r="B16" s="17" t="n">
        <v>6108</v>
      </c>
      <c r="C16" s="18">
        <f>(163.0/B16*100)</f>
        <v/>
      </c>
      <c r="D16" s="19" t="n">
        <v>5945</v>
      </c>
      <c r="E16" s="18" t="n">
        <v>473.84441865</v>
      </c>
      <c r="F16" s="20" t="n">
        <v>3.56245085</v>
      </c>
      <c r="G16" s="18" t="n">
        <v>508.68733713</v>
      </c>
      <c r="H16" s="20" t="n">
        <v>3.33299374</v>
      </c>
      <c r="I16" s="18" t="n">
        <v>530.90378952</v>
      </c>
      <c r="J16" s="20" t="n">
        <v>3.09172333</v>
      </c>
      <c r="K16" s="18" t="n">
        <v>547.11123266</v>
      </c>
      <c r="L16" s="20" t="n">
        <v>5.32722181</v>
      </c>
      <c r="M16" s="18" t="s">
        <v>481</v>
      </c>
      <c r="N16" s="20" t="s">
        <v>481</v>
      </c>
      <c r="O16" s="18" t="s">
        <v>481</v>
      </c>
      <c r="P16" s="20" t="s">
        <v>481</v>
      </c>
      <c r="Q16" s="18" t="s">
        <v>481</v>
      </c>
      <c r="R16" s="20" t="s">
        <v>481</v>
      </c>
      <c r="S16" s="18" t="s">
        <v>481</v>
      </c>
      <c r="T16" s="20" t="s">
        <v>481</v>
      </c>
      <c r="U16" s="18" t="n">
        <v>361.57695097</v>
      </c>
      <c r="V16" s="20" t="n">
        <v>8.282547660000001</v>
      </c>
    </row>
    <row r="17" spans="1:22">
      <c r="A17" s="15" t="s">
        <v>492</v>
      </c>
      <c r="B17" s="17" t="n">
        <v>6504</v>
      </c>
      <c r="C17" s="18">
        <f>(2034.0/B17*100)</f>
        <v/>
      </c>
      <c r="D17" s="19" t="n">
        <v>4470</v>
      </c>
      <c r="E17" s="18" t="n">
        <v>498.16880005</v>
      </c>
      <c r="F17" s="20" t="n">
        <v>5.03244326</v>
      </c>
      <c r="G17" s="18" t="n">
        <v>521.92174972</v>
      </c>
      <c r="H17" s="20" t="n">
        <v>4.17410707</v>
      </c>
      <c r="I17" s="18" t="n">
        <v>535.28159934</v>
      </c>
      <c r="J17" s="20" t="n">
        <v>4.29916977</v>
      </c>
      <c r="K17" s="18" t="n">
        <v>559.96305737</v>
      </c>
      <c r="L17" s="20" t="n">
        <v>6.11647692</v>
      </c>
      <c r="M17" s="18" t="s">
        <v>481</v>
      </c>
      <c r="N17" s="20" t="s">
        <v>481</v>
      </c>
      <c r="O17" s="18" t="s">
        <v>481</v>
      </c>
      <c r="P17" s="20" t="s">
        <v>481</v>
      </c>
      <c r="Q17" s="18" t="s">
        <v>481</v>
      </c>
      <c r="R17" s="20" t="s">
        <v>481</v>
      </c>
      <c r="S17" s="18" t="s">
        <v>481</v>
      </c>
      <c r="T17" s="20" t="s">
        <v>481</v>
      </c>
      <c r="U17" s="18" t="n">
        <v>433.00994205</v>
      </c>
      <c r="V17" s="20" t="n">
        <v>8.14804114</v>
      </c>
    </row>
    <row r="18" spans="1:22">
      <c r="A18" s="15" t="s">
        <v>493</v>
      </c>
      <c r="B18" s="17" t="n">
        <v>5532</v>
      </c>
      <c r="C18" s="18">
        <f>(31.0/B18*100)</f>
        <v/>
      </c>
      <c r="D18" s="19" t="n">
        <v>5501</v>
      </c>
      <c r="E18" s="18" t="n">
        <v>439.65538995</v>
      </c>
      <c r="F18" s="20" t="n">
        <v>5.35173933</v>
      </c>
      <c r="G18" s="18" t="n">
        <v>458.43565946</v>
      </c>
      <c r="H18" s="20" t="n">
        <v>4.5509371</v>
      </c>
      <c r="I18" s="18" t="n">
        <v>483.4888867</v>
      </c>
      <c r="J18" s="20" t="n">
        <v>4.20557276</v>
      </c>
      <c r="K18" s="18" t="n">
        <v>507.26797021</v>
      </c>
      <c r="L18" s="20" t="n">
        <v>5.07270499</v>
      </c>
      <c r="M18" s="18" t="s">
        <v>481</v>
      </c>
      <c r="N18" s="20" t="s">
        <v>481</v>
      </c>
      <c r="O18" s="18" t="s">
        <v>481</v>
      </c>
      <c r="P18" s="20" t="s">
        <v>481</v>
      </c>
      <c r="Q18" s="18" t="s">
        <v>481</v>
      </c>
      <c r="R18" s="20" t="s">
        <v>481</v>
      </c>
      <c r="S18" s="18" t="s">
        <v>481</v>
      </c>
      <c r="T18" s="20" t="s">
        <v>481</v>
      </c>
      <c r="U18" s="18" t="n">
        <v>352.53734252</v>
      </c>
      <c r="V18" s="20" t="n">
        <v>9.71274537</v>
      </c>
    </row>
    <row r="19" spans="1:22">
      <c r="A19" s="15" t="s">
        <v>494</v>
      </c>
      <c r="B19" s="17" t="n">
        <v>5658</v>
      </c>
      <c r="C19" s="18">
        <f>(366.0/B19*100)</f>
        <v/>
      </c>
      <c r="D19" s="19" t="n">
        <v>5292</v>
      </c>
      <c r="E19" s="18" t="n">
        <v>446.79295606</v>
      </c>
      <c r="F19" s="20" t="n">
        <v>4.00897901</v>
      </c>
      <c r="G19" s="18" t="n">
        <v>469.25897427</v>
      </c>
      <c r="H19" s="20" t="n">
        <v>3.56079111</v>
      </c>
      <c r="I19" s="18" t="n">
        <v>488.09214344</v>
      </c>
      <c r="J19" s="20" t="n">
        <v>3.52251413</v>
      </c>
      <c r="K19" s="18" t="n">
        <v>511.33081714</v>
      </c>
      <c r="L19" s="20" t="n">
        <v>6.38143455</v>
      </c>
      <c r="M19" s="18" t="s">
        <v>481</v>
      </c>
      <c r="N19" s="20" t="s">
        <v>481</v>
      </c>
      <c r="O19" s="18" t="s">
        <v>481</v>
      </c>
      <c r="P19" s="20" t="s">
        <v>481</v>
      </c>
      <c r="Q19" s="18" t="s">
        <v>481</v>
      </c>
      <c r="R19" s="20" t="s">
        <v>481</v>
      </c>
      <c r="S19" s="18" t="s">
        <v>481</v>
      </c>
      <c r="T19" s="20" t="s">
        <v>481</v>
      </c>
      <c r="U19" s="18" t="n">
        <v>375.98224001</v>
      </c>
      <c r="V19" s="20" t="n">
        <v>8.49315621</v>
      </c>
    </row>
    <row r="20" spans="1:22">
      <c r="A20" s="15" t="s">
        <v>495</v>
      </c>
      <c r="B20" s="17" t="n">
        <v>3371</v>
      </c>
      <c r="C20" s="18">
        <f>(75.0/B20*100)</f>
        <v/>
      </c>
      <c r="D20" s="19" t="n">
        <v>3296</v>
      </c>
      <c r="E20" s="18" t="n">
        <v>447.37881246</v>
      </c>
      <c r="F20" s="20" t="n">
        <v>4.37719072</v>
      </c>
      <c r="G20" s="18" t="n">
        <v>478.50609736</v>
      </c>
      <c r="H20" s="20" t="n">
        <v>3.72740251</v>
      </c>
      <c r="I20" s="18" t="n">
        <v>492.19209394</v>
      </c>
      <c r="J20" s="20" t="n">
        <v>3.03559807</v>
      </c>
      <c r="K20" s="18" t="n">
        <v>520.76758566</v>
      </c>
      <c r="L20" s="20" t="n">
        <v>5.12780102</v>
      </c>
      <c r="M20" s="18" t="s">
        <v>481</v>
      </c>
      <c r="N20" s="20" t="s">
        <v>481</v>
      </c>
      <c r="O20" s="18" t="s">
        <v>481</v>
      </c>
      <c r="P20" s="20" t="s">
        <v>481</v>
      </c>
      <c r="Q20" s="18" t="s">
        <v>481</v>
      </c>
      <c r="R20" s="20" t="s">
        <v>481</v>
      </c>
      <c r="S20" s="18" t="s">
        <v>481</v>
      </c>
      <c r="T20" s="20" t="s">
        <v>481</v>
      </c>
      <c r="U20" s="18" t="n">
        <v>399.06358283</v>
      </c>
      <c r="V20" s="20" t="n">
        <v>8.72502411</v>
      </c>
    </row>
    <row r="21" spans="1:22">
      <c r="A21" s="15" t="s">
        <v>496</v>
      </c>
      <c r="B21" s="17" t="n">
        <v>5741</v>
      </c>
      <c r="C21" s="18">
        <f>(61.0/B21*100)</f>
        <v/>
      </c>
      <c r="D21" s="19" t="n">
        <v>5680</v>
      </c>
      <c r="E21" s="18" t="n">
        <v>480.34386541</v>
      </c>
      <c r="F21" s="20" t="n">
        <v>3.71470396</v>
      </c>
      <c r="G21" s="18" t="n">
        <v>510.02612585</v>
      </c>
      <c r="H21" s="20" t="n">
        <v>3.17857491</v>
      </c>
      <c r="I21" s="18" t="n">
        <v>533.04543789</v>
      </c>
      <c r="J21" s="20" t="n">
        <v>2.71132123</v>
      </c>
      <c r="K21" s="18" t="n">
        <v>565.07247692</v>
      </c>
      <c r="L21" s="20" t="n">
        <v>3.83478077</v>
      </c>
      <c r="M21" s="18" t="s">
        <v>481</v>
      </c>
      <c r="N21" s="20" t="s">
        <v>481</v>
      </c>
      <c r="O21" s="18" t="s">
        <v>481</v>
      </c>
      <c r="P21" s="20" t="s">
        <v>481</v>
      </c>
      <c r="Q21" s="18" t="s">
        <v>481</v>
      </c>
      <c r="R21" s="20" t="s">
        <v>481</v>
      </c>
      <c r="S21" s="18" t="s">
        <v>481</v>
      </c>
      <c r="T21" s="20" t="s">
        <v>481</v>
      </c>
      <c r="U21" s="18" t="n">
        <v>423.01789259</v>
      </c>
      <c r="V21" s="20" t="n">
        <v>10.70850454</v>
      </c>
    </row>
    <row r="22" spans="1:22">
      <c r="A22" s="15" t="s">
        <v>497</v>
      </c>
      <c r="B22" s="17" t="n">
        <v>6598</v>
      </c>
      <c r="C22" s="18">
        <f>(40.0/B22*100)</f>
        <v/>
      </c>
      <c r="D22" s="19" t="n">
        <v>6558</v>
      </c>
      <c r="E22" s="18" t="n">
        <v>465.24819254</v>
      </c>
      <c r="F22" s="20" t="n">
        <v>5.37200064</v>
      </c>
      <c r="G22" s="18" t="n">
        <v>484.6574685</v>
      </c>
      <c r="H22" s="20" t="n">
        <v>4.23465854</v>
      </c>
      <c r="I22" s="18" t="n">
        <v>490.53164783</v>
      </c>
      <c r="J22" s="20" t="n">
        <v>5.09920748</v>
      </c>
      <c r="K22" s="18" t="n">
        <v>505.33480718</v>
      </c>
      <c r="L22" s="20" t="n">
        <v>5.57902295</v>
      </c>
      <c r="M22" s="18" t="s">
        <v>481</v>
      </c>
      <c r="N22" s="20" t="s">
        <v>481</v>
      </c>
      <c r="O22" s="18" t="s">
        <v>481</v>
      </c>
      <c r="P22" s="20" t="s">
        <v>481</v>
      </c>
      <c r="Q22" s="18" t="n">
        <v>356.5844</v>
      </c>
      <c r="R22" s="20" t="n">
        <v>38.39906035</v>
      </c>
      <c r="S22" s="18" t="n">
        <v>400.04068651</v>
      </c>
      <c r="T22" s="20" t="n">
        <v>22.24212371</v>
      </c>
      <c r="U22" s="18" t="n">
        <v>369.76240446</v>
      </c>
      <c r="V22" s="20" t="n">
        <v>9.70004391</v>
      </c>
    </row>
    <row r="23" spans="1:22">
      <c r="A23" s="15" t="s">
        <v>498</v>
      </c>
      <c r="B23" s="17" t="n">
        <v>11583</v>
      </c>
      <c r="C23" s="18">
        <f>(271.0/B23*100)</f>
        <v/>
      </c>
      <c r="D23" s="19" t="n">
        <v>11312</v>
      </c>
      <c r="E23" s="18" t="n">
        <v>463.60317603</v>
      </c>
      <c r="F23" s="20" t="n">
        <v>4.73518228</v>
      </c>
      <c r="G23" s="18" t="n">
        <v>475.80826787</v>
      </c>
      <c r="H23" s="20" t="n">
        <v>3.96257937</v>
      </c>
      <c r="I23" s="18" t="n">
        <v>502.49981127</v>
      </c>
      <c r="J23" s="20" t="n">
        <v>2.9111979</v>
      </c>
      <c r="K23" s="18" t="n">
        <v>510.56891712</v>
      </c>
      <c r="L23" s="20" t="n">
        <v>5.47050415</v>
      </c>
      <c r="M23" s="18" t="s">
        <v>481</v>
      </c>
      <c r="N23" s="20" t="s">
        <v>481</v>
      </c>
      <c r="O23" s="18" t="s">
        <v>481</v>
      </c>
      <c r="P23" s="20" t="s">
        <v>481</v>
      </c>
      <c r="Q23" s="18" t="s">
        <v>481</v>
      </c>
      <c r="R23" s="20" t="s">
        <v>481</v>
      </c>
      <c r="S23" s="18" t="s">
        <v>481</v>
      </c>
      <c r="T23" s="20" t="s">
        <v>481</v>
      </c>
      <c r="U23" s="18" t="n">
        <v>385.77836267</v>
      </c>
      <c r="V23" s="20" t="n">
        <v>9.09520992</v>
      </c>
    </row>
    <row r="24" spans="1:22">
      <c r="A24" s="15" t="s">
        <v>499</v>
      </c>
      <c r="B24" s="17" t="n">
        <v>6647</v>
      </c>
      <c r="C24" s="18">
        <f>(11.0/B24*100)</f>
        <v/>
      </c>
      <c r="D24" s="19" t="n">
        <v>6636</v>
      </c>
      <c r="E24" s="18" t="n">
        <v>492.85163043</v>
      </c>
      <c r="F24" s="20" t="n">
        <v>3.70604281</v>
      </c>
      <c r="G24" s="18" t="n">
        <v>518.00138244</v>
      </c>
      <c r="H24" s="20" t="n">
        <v>3.43567889</v>
      </c>
      <c r="I24" s="18" t="n">
        <v>532.86304536</v>
      </c>
      <c r="J24" s="20" t="n">
        <v>3.79621124</v>
      </c>
      <c r="K24" s="18" t="n">
        <v>548.5273839499999</v>
      </c>
      <c r="L24" s="20" t="n">
        <v>5.78011564</v>
      </c>
      <c r="M24" s="18" t="s">
        <v>481</v>
      </c>
      <c r="N24" s="20" t="s">
        <v>481</v>
      </c>
      <c r="O24" s="18" t="s">
        <v>481</v>
      </c>
      <c r="P24" s="20" t="s">
        <v>481</v>
      </c>
      <c r="Q24" s="18" t="s">
        <v>481</v>
      </c>
      <c r="R24" s="20" t="s">
        <v>481</v>
      </c>
      <c r="S24" s="18" t="s">
        <v>481</v>
      </c>
      <c r="T24" s="20" t="s">
        <v>481</v>
      </c>
      <c r="U24" s="18" t="n">
        <v>426.91920863</v>
      </c>
      <c r="V24" s="20" t="n">
        <v>12.55121782</v>
      </c>
    </row>
    <row r="25" spans="1:22">
      <c r="A25" s="15" t="s">
        <v>500</v>
      </c>
      <c r="B25" s="17" t="n">
        <v>5581</v>
      </c>
      <c r="C25" s="18">
        <f>(25.0/B25*100)</f>
        <v/>
      </c>
      <c r="D25" s="19" t="n">
        <v>5556</v>
      </c>
      <c r="E25" s="18" t="n">
        <v>488.76801211</v>
      </c>
      <c r="F25" s="20" t="n">
        <v>4.98901477</v>
      </c>
      <c r="G25" s="18" t="n">
        <v>511.25405067</v>
      </c>
      <c r="H25" s="20" t="n">
        <v>4.03440104</v>
      </c>
      <c r="I25" s="18" t="n">
        <v>531.31452884</v>
      </c>
      <c r="J25" s="20" t="n">
        <v>3.87172636</v>
      </c>
      <c r="K25" s="18" t="n">
        <v>554.88838155</v>
      </c>
      <c r="L25" s="20" t="n">
        <v>5.36801871</v>
      </c>
      <c r="M25" s="18" t="s">
        <v>481</v>
      </c>
      <c r="N25" s="20" t="s">
        <v>481</v>
      </c>
      <c r="O25" s="18" t="s">
        <v>481</v>
      </c>
      <c r="P25" s="20" t="s">
        <v>481</v>
      </c>
      <c r="Q25" s="18" t="s">
        <v>481</v>
      </c>
      <c r="R25" s="20" t="s">
        <v>481</v>
      </c>
      <c r="S25" s="18" t="s">
        <v>481</v>
      </c>
      <c r="T25" s="20" t="s">
        <v>481</v>
      </c>
      <c r="U25" s="18" t="n">
        <v>403.00693107</v>
      </c>
      <c r="V25" s="20" t="n">
        <v>27.11935332</v>
      </c>
    </row>
    <row r="26" spans="1:22">
      <c r="A26" s="15" t="s">
        <v>501</v>
      </c>
      <c r="B26" s="17" t="n">
        <v>4869</v>
      </c>
      <c r="C26" s="18">
        <f>(77.0/B26*100)</f>
        <v/>
      </c>
      <c r="D26" s="19" t="n">
        <v>4792</v>
      </c>
      <c r="E26" s="18" t="n">
        <v>477.7660159</v>
      </c>
      <c r="F26" s="20" t="n">
        <v>5.09333499</v>
      </c>
      <c r="G26" s="18" t="n">
        <v>477.56655208</v>
      </c>
      <c r="H26" s="20" t="n">
        <v>3.20548529</v>
      </c>
      <c r="I26" s="18" t="n">
        <v>493.34742303</v>
      </c>
      <c r="J26" s="20" t="n">
        <v>2.45232893</v>
      </c>
      <c r="K26" s="18" t="n">
        <v>516.97839945</v>
      </c>
      <c r="L26" s="20" t="n">
        <v>4.6657068</v>
      </c>
      <c r="M26" s="18" t="s">
        <v>481</v>
      </c>
      <c r="N26" s="20" t="s">
        <v>481</v>
      </c>
      <c r="O26" s="18" t="s">
        <v>481</v>
      </c>
      <c r="P26" s="20" t="s">
        <v>481</v>
      </c>
      <c r="Q26" s="18" t="s">
        <v>481</v>
      </c>
      <c r="R26" s="20" t="s">
        <v>481</v>
      </c>
      <c r="S26" s="18" t="s">
        <v>481</v>
      </c>
      <c r="T26" s="20" t="s">
        <v>481</v>
      </c>
      <c r="U26" s="18" t="n">
        <v>422.27012973</v>
      </c>
      <c r="V26" s="20" t="n">
        <v>10.52181824</v>
      </c>
    </row>
    <row r="27" spans="1:22">
      <c r="A27" s="15" t="s">
        <v>502</v>
      </c>
      <c r="B27" s="17" t="n">
        <v>5299</v>
      </c>
      <c r="C27" s="18">
        <f>(134.0/B27*100)</f>
        <v/>
      </c>
      <c r="D27" s="19" t="n">
        <v>5165</v>
      </c>
      <c r="E27" s="18" t="n">
        <v>455.88082335</v>
      </c>
      <c r="F27" s="20" t="n">
        <v>3.36550953</v>
      </c>
      <c r="G27" s="18" t="n">
        <v>483.02507231</v>
      </c>
      <c r="H27" s="20" t="n">
        <v>2.99436083</v>
      </c>
      <c r="I27" s="18" t="n">
        <v>502.93771964</v>
      </c>
      <c r="J27" s="20" t="n">
        <v>2.94789159</v>
      </c>
      <c r="K27" s="18" t="n">
        <v>520.66934882</v>
      </c>
      <c r="L27" s="20" t="n">
        <v>4.35971782</v>
      </c>
      <c r="M27" s="18" t="s">
        <v>481</v>
      </c>
      <c r="N27" s="20" t="s">
        <v>481</v>
      </c>
      <c r="O27" s="18" t="s">
        <v>481</v>
      </c>
      <c r="P27" s="20" t="s">
        <v>481</v>
      </c>
      <c r="Q27" s="18" t="s">
        <v>481</v>
      </c>
      <c r="R27" s="20" t="s">
        <v>481</v>
      </c>
      <c r="S27" s="18" t="s">
        <v>481</v>
      </c>
      <c r="T27" s="20" t="s">
        <v>481</v>
      </c>
      <c r="U27" s="18" t="n">
        <v>371.24672412</v>
      </c>
      <c r="V27" s="20" t="n">
        <v>5.31226494</v>
      </c>
    </row>
    <row r="28" spans="1:22">
      <c r="A28" s="15" t="s">
        <v>503</v>
      </c>
      <c r="B28" s="17" t="n">
        <v>7568</v>
      </c>
      <c r="C28" s="18">
        <f>(395.0/B28*100)</f>
        <v/>
      </c>
      <c r="D28" s="19" t="n">
        <v>7173</v>
      </c>
      <c r="E28" s="18" t="n">
        <v>405.82605616</v>
      </c>
      <c r="F28" s="20" t="n">
        <v>4.7196593</v>
      </c>
      <c r="G28" s="18" t="n">
        <v>429.25736699</v>
      </c>
      <c r="H28" s="20" t="n">
        <v>4.24975002</v>
      </c>
      <c r="I28" s="18" t="n">
        <v>429.84601165</v>
      </c>
      <c r="J28" s="20" t="n">
        <v>2.69482695</v>
      </c>
      <c r="K28" s="18" t="n">
        <v>433.77576795</v>
      </c>
      <c r="L28" s="20" t="n">
        <v>4.42052536</v>
      </c>
      <c r="M28" s="18" t="s">
        <v>481</v>
      </c>
      <c r="N28" s="20" t="s">
        <v>481</v>
      </c>
      <c r="O28" s="18" t="s">
        <v>481</v>
      </c>
      <c r="P28" s="20" t="s">
        <v>481</v>
      </c>
      <c r="Q28" s="18" t="s">
        <v>481</v>
      </c>
      <c r="R28" s="20" t="s">
        <v>481</v>
      </c>
      <c r="S28" s="18" t="s">
        <v>481</v>
      </c>
      <c r="T28" s="20" t="s">
        <v>481</v>
      </c>
      <c r="U28" s="18" t="n">
        <v>375.65973742</v>
      </c>
      <c r="V28" s="20" t="n">
        <v>7.29505753</v>
      </c>
    </row>
    <row r="29" spans="1:22">
      <c r="A29" s="15" t="s">
        <v>504</v>
      </c>
      <c r="B29" s="17" t="n">
        <v>5385</v>
      </c>
      <c r="C29" s="18">
        <f>(30.0/B29*100)</f>
        <v/>
      </c>
      <c r="D29" s="19" t="n">
        <v>5355</v>
      </c>
      <c r="E29" s="18" t="n">
        <v>481.62187492</v>
      </c>
      <c r="F29" s="20" t="n">
        <v>3.28556943</v>
      </c>
      <c r="G29" s="18" t="n">
        <v>495.50458302</v>
      </c>
      <c r="H29" s="20" t="n">
        <v>3.28482627</v>
      </c>
      <c r="I29" s="18" t="n">
        <v>533.76598904</v>
      </c>
      <c r="J29" s="20" t="n">
        <v>3.27248487</v>
      </c>
      <c r="K29" s="18" t="n">
        <v>552.6268146</v>
      </c>
      <c r="L29" s="20" t="n">
        <v>8.39494726</v>
      </c>
      <c r="M29" s="18" t="s">
        <v>481</v>
      </c>
      <c r="N29" s="20" t="s">
        <v>481</v>
      </c>
      <c r="O29" s="18" t="s">
        <v>481</v>
      </c>
      <c r="P29" s="20" t="s">
        <v>481</v>
      </c>
      <c r="Q29" s="18" t="s">
        <v>481</v>
      </c>
      <c r="R29" s="20" t="s">
        <v>481</v>
      </c>
      <c r="S29" s="18" t="s">
        <v>481</v>
      </c>
      <c r="T29" s="20" t="s">
        <v>481</v>
      </c>
      <c r="U29" s="18" t="n">
        <v>416.58562873</v>
      </c>
      <c r="V29" s="20" t="n">
        <v>8.371965769999999</v>
      </c>
    </row>
    <row r="30" spans="1:22">
      <c r="A30" s="15" t="s">
        <v>505</v>
      </c>
      <c r="B30" s="17" t="n">
        <v>4520</v>
      </c>
      <c r="C30" s="18">
        <f>(218.0/B30*100)</f>
        <v/>
      </c>
      <c r="D30" s="19" t="n">
        <v>4302</v>
      </c>
      <c r="E30" s="18" t="n">
        <v>474.4354543</v>
      </c>
      <c r="F30" s="20" t="n">
        <v>6.06121491</v>
      </c>
      <c r="G30" s="18" t="n">
        <v>511.97237686</v>
      </c>
      <c r="H30" s="20" t="n">
        <v>3.53049818</v>
      </c>
      <c r="I30" s="18" t="n">
        <v>521.89065866</v>
      </c>
      <c r="J30" s="20" t="n">
        <v>3.91478016</v>
      </c>
      <c r="K30" s="18" t="n">
        <v>566.24213114</v>
      </c>
      <c r="L30" s="20" t="n">
        <v>6.42381416</v>
      </c>
      <c r="M30" s="18" t="s">
        <v>481</v>
      </c>
      <c r="N30" s="20" t="s">
        <v>481</v>
      </c>
      <c r="O30" s="18" t="s">
        <v>481</v>
      </c>
      <c r="P30" s="20" t="s">
        <v>481</v>
      </c>
      <c r="Q30" s="18" t="s">
        <v>481</v>
      </c>
      <c r="R30" s="20" t="s">
        <v>481</v>
      </c>
      <c r="S30" s="18" t="s">
        <v>481</v>
      </c>
      <c r="T30" s="20" t="s">
        <v>481</v>
      </c>
      <c r="U30" s="18" t="n">
        <v>388.53045366</v>
      </c>
      <c r="V30" s="20" t="n">
        <v>8.06054288</v>
      </c>
    </row>
    <row r="31" spans="1:22">
      <c r="A31" s="15" t="s">
        <v>506</v>
      </c>
      <c r="B31" s="17" t="n">
        <v>5456</v>
      </c>
      <c r="C31" s="18">
        <f>(147.0/B31*100)</f>
        <v/>
      </c>
      <c r="D31" s="19" t="n">
        <v>5309</v>
      </c>
      <c r="E31" s="18" t="n">
        <v>485.66404298</v>
      </c>
      <c r="F31" s="20" t="n">
        <v>4.39713295</v>
      </c>
      <c r="G31" s="18" t="n">
        <v>508.77888477</v>
      </c>
      <c r="H31" s="20" t="n">
        <v>3.36611806</v>
      </c>
      <c r="I31" s="18" t="n">
        <v>529.34409161</v>
      </c>
      <c r="J31" s="20" t="n">
        <v>3.33907906</v>
      </c>
      <c r="K31" s="18" t="n">
        <v>557.27086912</v>
      </c>
      <c r="L31" s="20" t="n">
        <v>3.77408901</v>
      </c>
      <c r="M31" s="18" t="s">
        <v>481</v>
      </c>
      <c r="N31" s="20" t="s">
        <v>481</v>
      </c>
      <c r="O31" s="18" t="s">
        <v>481</v>
      </c>
      <c r="P31" s="20" t="s">
        <v>481</v>
      </c>
      <c r="Q31" s="18" t="s">
        <v>481</v>
      </c>
      <c r="R31" s="20" t="s">
        <v>481</v>
      </c>
      <c r="S31" s="18" t="s">
        <v>481</v>
      </c>
      <c r="T31" s="20" t="s">
        <v>481</v>
      </c>
      <c r="U31" s="18" t="n">
        <v>402.72480439</v>
      </c>
      <c r="V31" s="20" t="n">
        <v>8.35953351</v>
      </c>
    </row>
    <row r="32" spans="1:22">
      <c r="A32" s="15" t="s">
        <v>507</v>
      </c>
      <c r="B32" s="17" t="n">
        <v>4478</v>
      </c>
      <c r="C32" s="18">
        <f>(6.0/B32*100)</f>
        <v/>
      </c>
      <c r="D32" s="19" t="n">
        <v>4472</v>
      </c>
      <c r="E32" s="18" t="n">
        <v>490.34778767</v>
      </c>
      <c r="F32" s="20" t="n">
        <v>5.47998339</v>
      </c>
      <c r="G32" s="18" t="n">
        <v>491.8422886</v>
      </c>
      <c r="H32" s="20" t="n">
        <v>3.17804764</v>
      </c>
      <c r="I32" s="18" t="n">
        <v>515.25336018</v>
      </c>
      <c r="J32" s="20" t="n">
        <v>2.80236257</v>
      </c>
      <c r="K32" s="18" t="n">
        <v>534.5880523</v>
      </c>
      <c r="L32" s="20" t="n">
        <v>4.81677343</v>
      </c>
      <c r="M32" s="18" t="s">
        <v>481</v>
      </c>
      <c r="N32" s="20" t="s">
        <v>481</v>
      </c>
      <c r="O32" s="18" t="s">
        <v>481</v>
      </c>
      <c r="P32" s="20" t="s">
        <v>481</v>
      </c>
      <c r="Q32" s="18" t="s">
        <v>481</v>
      </c>
      <c r="R32" s="20" t="s">
        <v>481</v>
      </c>
      <c r="S32" s="18" t="s">
        <v>481</v>
      </c>
      <c r="T32" s="20" t="s">
        <v>481</v>
      </c>
      <c r="U32" s="18" t="n">
        <v>399.08297708</v>
      </c>
      <c r="V32" s="20" t="n">
        <v>12.06958523</v>
      </c>
    </row>
    <row r="33" spans="1:22">
      <c r="A33" s="15" t="s">
        <v>508</v>
      </c>
      <c r="B33" s="17" t="n">
        <v>7325</v>
      </c>
      <c r="C33" s="18">
        <f>(81.0/B33*100)</f>
        <v/>
      </c>
      <c r="D33" s="19" t="n">
        <v>7244</v>
      </c>
      <c r="E33" s="18" t="n">
        <v>479.35013982</v>
      </c>
      <c r="F33" s="20" t="n">
        <v>4.53237431</v>
      </c>
      <c r="G33" s="18" t="n">
        <v>492.832257</v>
      </c>
      <c r="H33" s="20" t="n">
        <v>3.30654768</v>
      </c>
      <c r="I33" s="18" t="n">
        <v>501.77093657</v>
      </c>
      <c r="J33" s="20" t="n">
        <v>3.09848219</v>
      </c>
      <c r="K33" s="18" t="n">
        <v>519.30646111</v>
      </c>
      <c r="L33" s="20" t="n">
        <v>4.98978313</v>
      </c>
      <c r="M33" s="18" t="s">
        <v>481</v>
      </c>
      <c r="N33" s="20" t="s">
        <v>481</v>
      </c>
      <c r="O33" s="18" t="s">
        <v>481</v>
      </c>
      <c r="P33" s="20" t="s">
        <v>481</v>
      </c>
      <c r="Q33" s="18" t="s">
        <v>481</v>
      </c>
      <c r="R33" s="20" t="s">
        <v>481</v>
      </c>
      <c r="S33" s="18" t="s">
        <v>481</v>
      </c>
      <c r="T33" s="20" t="s">
        <v>481</v>
      </c>
      <c r="U33" s="18" t="n">
        <v>427.03396653</v>
      </c>
      <c r="V33" s="20" t="n">
        <v>11.37393978</v>
      </c>
    </row>
    <row r="34" spans="1:22">
      <c r="A34" s="15" t="s">
        <v>509</v>
      </c>
      <c r="B34" s="17" t="n">
        <v>6350</v>
      </c>
      <c r="C34" s="18">
        <f>(126.0/B34*100)</f>
        <v/>
      </c>
      <c r="D34" s="19" t="n">
        <v>6224</v>
      </c>
      <c r="E34" s="18" t="n">
        <v>432.11693132</v>
      </c>
      <c r="F34" s="20" t="n">
        <v>4.18418009</v>
      </c>
      <c r="G34" s="18" t="n">
        <v>455.92262725</v>
      </c>
      <c r="H34" s="20" t="n">
        <v>3.11843901</v>
      </c>
      <c r="I34" s="18" t="n">
        <v>472.20192445</v>
      </c>
      <c r="J34" s="20" t="n">
        <v>3.6495636</v>
      </c>
      <c r="K34" s="18" t="n">
        <v>497.62133291</v>
      </c>
      <c r="L34" s="20" t="n">
        <v>5.30268823</v>
      </c>
      <c r="M34" s="18" t="s">
        <v>481</v>
      </c>
      <c r="N34" s="20" t="s">
        <v>481</v>
      </c>
      <c r="O34" s="18" t="s">
        <v>481</v>
      </c>
      <c r="P34" s="20" t="s">
        <v>481</v>
      </c>
      <c r="Q34" s="18" t="s">
        <v>481</v>
      </c>
      <c r="R34" s="20" t="s">
        <v>481</v>
      </c>
      <c r="S34" s="18" t="s">
        <v>481</v>
      </c>
      <c r="T34" s="20" t="s">
        <v>481</v>
      </c>
      <c r="U34" s="18" t="n">
        <v>354.59877835</v>
      </c>
      <c r="V34" s="20" t="n">
        <v>7.78266985</v>
      </c>
    </row>
    <row r="35" spans="1:22">
      <c r="A35" s="15" t="s">
        <v>510</v>
      </c>
      <c r="B35" s="17" t="n">
        <v>6406</v>
      </c>
      <c r="C35" s="18">
        <f>(67.0/B35*100)</f>
        <v/>
      </c>
      <c r="D35" s="19" t="n">
        <v>6339</v>
      </c>
      <c r="E35" s="18" t="n">
        <v>484.85684949</v>
      </c>
      <c r="F35" s="20" t="n">
        <v>3.26814172</v>
      </c>
      <c r="G35" s="18" t="n">
        <v>498.0314413</v>
      </c>
      <c r="H35" s="20" t="n">
        <v>2.42646791</v>
      </c>
      <c r="I35" s="18" t="n">
        <v>520.73057313</v>
      </c>
      <c r="J35" s="20" t="n">
        <v>2.60666377</v>
      </c>
      <c r="K35" s="18" t="n">
        <v>549.72873158</v>
      </c>
      <c r="L35" s="20" t="n">
        <v>6.12241119</v>
      </c>
      <c r="M35" s="18" t="s">
        <v>481</v>
      </c>
      <c r="N35" s="20" t="s">
        <v>481</v>
      </c>
      <c r="O35" s="18" t="s">
        <v>481</v>
      </c>
      <c r="P35" s="20" t="s">
        <v>481</v>
      </c>
      <c r="Q35" s="18" t="s">
        <v>481</v>
      </c>
      <c r="R35" s="20" t="s">
        <v>481</v>
      </c>
      <c r="S35" s="18" t="s">
        <v>481</v>
      </c>
      <c r="T35" s="20" t="s">
        <v>481</v>
      </c>
      <c r="U35" s="18" t="n">
        <v>417.17037497</v>
      </c>
      <c r="V35" s="20" t="n">
        <v>10.28762103</v>
      </c>
    </row>
    <row r="36" spans="1:22">
      <c r="A36" s="15" t="s">
        <v>511</v>
      </c>
      <c r="B36" s="17" t="n">
        <v>6736</v>
      </c>
      <c r="C36" s="18">
        <f>(79.0/B36*100)</f>
        <v/>
      </c>
      <c r="D36" s="19" t="n">
        <v>6657</v>
      </c>
      <c r="E36" s="18" t="n">
        <v>472.58153218</v>
      </c>
      <c r="F36" s="20" t="n">
        <v>3.56068389</v>
      </c>
      <c r="G36" s="18" t="n">
        <v>486.16980671</v>
      </c>
      <c r="H36" s="20" t="n">
        <v>3.20426432</v>
      </c>
      <c r="I36" s="18" t="n">
        <v>511.96613001</v>
      </c>
      <c r="J36" s="20" t="n">
        <v>3.03297342</v>
      </c>
      <c r="K36" s="18" t="n">
        <v>532.94397635</v>
      </c>
      <c r="L36" s="20" t="n">
        <v>3.84478003</v>
      </c>
      <c r="M36" s="18" t="s">
        <v>481</v>
      </c>
      <c r="N36" s="20" t="s">
        <v>481</v>
      </c>
      <c r="O36" s="18" t="s">
        <v>481</v>
      </c>
      <c r="P36" s="20" t="s">
        <v>481</v>
      </c>
      <c r="Q36" s="18" t="s">
        <v>481</v>
      </c>
      <c r="R36" s="20" t="s">
        <v>481</v>
      </c>
      <c r="S36" s="18" t="s">
        <v>481</v>
      </c>
      <c r="T36" s="20" t="s">
        <v>481</v>
      </c>
      <c r="U36" s="18" t="n">
        <v>418.45881091</v>
      </c>
      <c r="V36" s="20" t="n">
        <v>7.90098982</v>
      </c>
    </row>
    <row r="37" spans="1:22">
      <c r="A37" s="15" t="s">
        <v>512</v>
      </c>
      <c r="B37" s="17" t="n">
        <v>5458</v>
      </c>
      <c r="C37" s="18">
        <f>(147.0/B37*100)</f>
        <v/>
      </c>
      <c r="D37" s="19" t="n">
        <v>5311</v>
      </c>
      <c r="E37" s="18" t="n">
        <v>469.89546783</v>
      </c>
      <c r="F37" s="20" t="n">
        <v>5.09138091</v>
      </c>
      <c r="G37" s="18" t="n">
        <v>497.30930891</v>
      </c>
      <c r="H37" s="20" t="n">
        <v>3.61568098</v>
      </c>
      <c r="I37" s="18" t="n">
        <v>522.33011264</v>
      </c>
      <c r="J37" s="20" t="n">
        <v>3.9068128</v>
      </c>
      <c r="K37" s="18" t="n">
        <v>541.98471264</v>
      </c>
      <c r="L37" s="20" t="n">
        <v>5.07893879</v>
      </c>
      <c r="M37" s="18" t="s">
        <v>481</v>
      </c>
      <c r="N37" s="20" t="s">
        <v>481</v>
      </c>
      <c r="O37" s="18" t="s">
        <v>481</v>
      </c>
      <c r="P37" s="20" t="s">
        <v>481</v>
      </c>
      <c r="Q37" s="18" t="s">
        <v>481</v>
      </c>
      <c r="R37" s="20" t="s">
        <v>481</v>
      </c>
      <c r="S37" s="18" t="s">
        <v>481</v>
      </c>
      <c r="T37" s="20" t="s">
        <v>481</v>
      </c>
      <c r="U37" s="18" t="n">
        <v>396.66256128</v>
      </c>
      <c r="V37" s="20" t="n">
        <v>7.27455859</v>
      </c>
    </row>
    <row r="38" spans="1:22">
      <c r="A38" s="15" t="s">
        <v>513</v>
      </c>
      <c r="B38" s="17" t="n">
        <v>5860</v>
      </c>
      <c r="C38" s="18">
        <f>(24.0/B38*100)</f>
        <v/>
      </c>
      <c r="D38" s="19" t="n">
        <v>5836</v>
      </c>
      <c r="E38" s="18" t="n">
        <v>457.07279502</v>
      </c>
      <c r="F38" s="20" t="n">
        <v>4.74362114</v>
      </c>
      <c r="G38" s="18" t="n">
        <v>496.13377152</v>
      </c>
      <c r="H38" s="20" t="n">
        <v>3.66110959</v>
      </c>
      <c r="I38" s="18" t="n">
        <v>511.80166313</v>
      </c>
      <c r="J38" s="20" t="n">
        <v>3.52756733</v>
      </c>
      <c r="K38" s="18" t="n">
        <v>534.53002101</v>
      </c>
      <c r="L38" s="20" t="n">
        <v>5.11694354</v>
      </c>
      <c r="M38" s="18" t="s">
        <v>481</v>
      </c>
      <c r="N38" s="20" t="s">
        <v>481</v>
      </c>
      <c r="O38" s="18" t="s">
        <v>481</v>
      </c>
      <c r="P38" s="20" t="s">
        <v>481</v>
      </c>
      <c r="Q38" s="18" t="s">
        <v>481</v>
      </c>
      <c r="R38" s="20" t="s">
        <v>481</v>
      </c>
      <c r="S38" s="18" t="s">
        <v>481</v>
      </c>
      <c r="T38" s="20" t="s">
        <v>481</v>
      </c>
      <c r="U38" s="18" t="n">
        <v>442.64006192</v>
      </c>
      <c r="V38" s="20" t="n">
        <v>6.91554519</v>
      </c>
    </row>
    <row r="39" spans="1:22">
      <c r="A39" s="15" t="s">
        <v>514</v>
      </c>
      <c r="B39" s="17" t="n">
        <v>5895</v>
      </c>
      <c r="C39" s="18">
        <f>(33.0/B39*100)</f>
        <v/>
      </c>
      <c r="D39" s="19" t="n">
        <v>5862</v>
      </c>
      <c r="E39" s="18" t="n">
        <v>415.19931154</v>
      </c>
      <c r="F39" s="20" t="n">
        <v>5.24627506</v>
      </c>
      <c r="G39" s="18" t="n">
        <v>422.74346129</v>
      </c>
      <c r="H39" s="20" t="n">
        <v>4.50448453</v>
      </c>
      <c r="I39" s="18" t="n">
        <v>433.00015787</v>
      </c>
      <c r="J39" s="20" t="n">
        <v>4.08191662</v>
      </c>
      <c r="K39" s="18" t="n">
        <v>452.32344621</v>
      </c>
      <c r="L39" s="20" t="n">
        <v>5.5298642</v>
      </c>
      <c r="M39" s="18" t="s">
        <v>481</v>
      </c>
      <c r="N39" s="20" t="s">
        <v>481</v>
      </c>
      <c r="O39" s="18" t="s">
        <v>481</v>
      </c>
      <c r="P39" s="20" t="s">
        <v>481</v>
      </c>
      <c r="Q39" s="18" t="s">
        <v>481</v>
      </c>
      <c r="R39" s="20" t="s">
        <v>481</v>
      </c>
      <c r="S39" s="18" t="s">
        <v>481</v>
      </c>
      <c r="T39" s="20" t="s">
        <v>481</v>
      </c>
      <c r="U39" s="18" t="n">
        <v>350.76788201</v>
      </c>
      <c r="V39" s="20" t="n">
        <v>13.22841246</v>
      </c>
    </row>
    <row r="40" spans="1:22">
      <c r="A40" s="15" t="s">
        <v>515</v>
      </c>
      <c r="B40" s="17" t="n">
        <v>14157</v>
      </c>
      <c r="C40" s="18">
        <f>(399.0/B40*100)</f>
        <v/>
      </c>
      <c r="D40" s="19" t="n">
        <v>13758</v>
      </c>
      <c r="E40" s="18" t="n">
        <v>463.48099985</v>
      </c>
      <c r="F40" s="20" t="n">
        <v>4.17021226</v>
      </c>
      <c r="G40" s="18" t="n">
        <v>492.15882635</v>
      </c>
      <c r="H40" s="20" t="n">
        <v>3.07020557</v>
      </c>
      <c r="I40" s="18" t="n">
        <v>513.21020584</v>
      </c>
      <c r="J40" s="20" t="n">
        <v>3.56238102</v>
      </c>
      <c r="K40" s="18" t="n">
        <v>545.32801562</v>
      </c>
      <c r="L40" s="20" t="n">
        <v>6.00647344</v>
      </c>
      <c r="M40" s="18" t="s">
        <v>481</v>
      </c>
      <c r="N40" s="20" t="s">
        <v>481</v>
      </c>
      <c r="O40" s="18" t="s">
        <v>481</v>
      </c>
      <c r="P40" s="20" t="s">
        <v>481</v>
      </c>
      <c r="Q40" s="18" t="s">
        <v>481</v>
      </c>
      <c r="R40" s="20" t="s">
        <v>481</v>
      </c>
      <c r="S40" s="18" t="s">
        <v>481</v>
      </c>
      <c r="T40" s="20" t="s">
        <v>481</v>
      </c>
      <c r="U40" s="18" t="n">
        <v>397.63861653</v>
      </c>
      <c r="V40" s="20" t="n">
        <v>8.1260937</v>
      </c>
    </row>
    <row r="41" spans="1:22">
      <c r="A41" s="15" t="s">
        <v>516</v>
      </c>
      <c r="B41" s="17" t="n">
        <v>5712</v>
      </c>
      <c r="C41" s="18">
        <f>(59.0/B41*100)</f>
        <v/>
      </c>
      <c r="D41" s="19" t="n">
        <v>5653</v>
      </c>
      <c r="E41" s="18" t="n">
        <v>476.26805131</v>
      </c>
      <c r="F41" s="20" t="n">
        <v>4.81944416</v>
      </c>
      <c r="G41" s="18" t="n">
        <v>492.16124357</v>
      </c>
      <c r="H41" s="20" t="n">
        <v>3.64017872</v>
      </c>
      <c r="I41" s="18" t="n">
        <v>502.66015802</v>
      </c>
      <c r="J41" s="20" t="n">
        <v>3.74475151</v>
      </c>
      <c r="K41" s="18" t="n">
        <v>538.8501304500001</v>
      </c>
      <c r="L41" s="20" t="n">
        <v>6.64801016</v>
      </c>
      <c r="M41" s="18" t="s">
        <v>481</v>
      </c>
      <c r="N41" s="20" t="s">
        <v>481</v>
      </c>
      <c r="O41" s="18" t="s">
        <v>481</v>
      </c>
      <c r="P41" s="20" t="s">
        <v>481</v>
      </c>
      <c r="Q41" s="18" t="s">
        <v>481</v>
      </c>
      <c r="R41" s="20" t="s">
        <v>481</v>
      </c>
      <c r="S41" s="18" t="s">
        <v>481</v>
      </c>
      <c r="T41" s="20" t="s">
        <v>481</v>
      </c>
      <c r="U41" s="18" t="n">
        <v>393.57365902</v>
      </c>
      <c r="V41" s="20" t="n">
        <v>12.748432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335.34548232</v>
      </c>
      <c r="F45" s="20" t="n">
        <v>5.44471463</v>
      </c>
      <c r="G45" s="18" t="n">
        <v>338.80158507</v>
      </c>
      <c r="H45" s="20" t="n">
        <v>4.38947372</v>
      </c>
      <c r="I45" s="18" t="n">
        <v>354.59189528</v>
      </c>
      <c r="J45" s="20" t="n">
        <v>3.56440437</v>
      </c>
      <c r="K45" s="18" t="n">
        <v>356.3832512</v>
      </c>
      <c r="L45" s="20" t="n">
        <v>3.57916107</v>
      </c>
      <c r="M45" s="18" t="s">
        <v>481</v>
      </c>
      <c r="N45" s="20" t="s">
        <v>481</v>
      </c>
      <c r="O45" s="18" t="s">
        <v>481</v>
      </c>
      <c r="P45" s="20" t="s">
        <v>481</v>
      </c>
      <c r="Q45" s="18" t="s">
        <v>481</v>
      </c>
      <c r="R45" s="20" t="s">
        <v>481</v>
      </c>
      <c r="S45" s="18" t="n">
        <v>356.6254604</v>
      </c>
      <c r="T45" s="20" t="n">
        <v>15.46707157</v>
      </c>
      <c r="U45" s="18" t="n">
        <v>323.40218806</v>
      </c>
      <c r="V45" s="20" t="n">
        <v>6.46612435</v>
      </c>
    </row>
    <row r="46" spans="1:22">
      <c r="A46" s="15" t="s">
        <v>521</v>
      </c>
      <c r="B46" s="17" t="n">
        <v>23141</v>
      </c>
      <c r="C46" s="18">
        <f>(2202.0/B46*100)</f>
        <v/>
      </c>
      <c r="D46" s="19" t="n">
        <v>20939</v>
      </c>
      <c r="E46" s="18" t="n">
        <v>391.13942744</v>
      </c>
      <c r="F46" s="20" t="n">
        <v>4.40227882</v>
      </c>
      <c r="G46" s="18" t="n">
        <v>419.93658821</v>
      </c>
      <c r="H46" s="20" t="n">
        <v>4.12420462</v>
      </c>
      <c r="I46" s="18" t="n">
        <v>427.34021298</v>
      </c>
      <c r="J46" s="20" t="n">
        <v>3.66703628</v>
      </c>
      <c r="K46" s="18" t="n">
        <v>456.01827971</v>
      </c>
      <c r="L46" s="20" t="n">
        <v>5.31254139</v>
      </c>
      <c r="M46" s="18" t="s">
        <v>481</v>
      </c>
      <c r="N46" s="20" t="s">
        <v>481</v>
      </c>
      <c r="O46" s="18" t="s">
        <v>481</v>
      </c>
      <c r="P46" s="20" t="s">
        <v>481</v>
      </c>
      <c r="Q46" s="18" t="s">
        <v>481</v>
      </c>
      <c r="R46" s="20" t="s">
        <v>481</v>
      </c>
      <c r="S46" s="18" t="s">
        <v>481</v>
      </c>
      <c r="T46" s="20" t="s">
        <v>481</v>
      </c>
      <c r="U46" s="18" t="n">
        <v>375.38758569</v>
      </c>
      <c r="V46" s="20" t="n">
        <v>3.34847256</v>
      </c>
    </row>
    <row r="47" spans="1:22">
      <c r="A47" s="15" t="s">
        <v>522</v>
      </c>
      <c r="B47" s="17" t="n">
        <v>5928</v>
      </c>
      <c r="C47" s="18">
        <f>(387.0/B47*100)</f>
        <v/>
      </c>
      <c r="D47" s="19" t="n">
        <v>5541</v>
      </c>
      <c r="E47" s="18" t="n">
        <v>392.9591129</v>
      </c>
      <c r="F47" s="20" t="n">
        <v>7.62113567</v>
      </c>
      <c r="G47" s="18" t="n">
        <v>440.87989484</v>
      </c>
      <c r="H47" s="20" t="n">
        <v>5.97147395</v>
      </c>
      <c r="I47" s="18" t="n">
        <v>456.73012037</v>
      </c>
      <c r="J47" s="20" t="n">
        <v>4.92252498</v>
      </c>
      <c r="K47" s="18" t="n">
        <v>462.12540849</v>
      </c>
      <c r="L47" s="20" t="n">
        <v>6.21622928</v>
      </c>
      <c r="M47" s="18" t="s">
        <v>481</v>
      </c>
      <c r="N47" s="20" t="s">
        <v>481</v>
      </c>
      <c r="O47" s="18" t="s">
        <v>481</v>
      </c>
      <c r="P47" s="20" t="s">
        <v>481</v>
      </c>
      <c r="Q47" s="18" t="s">
        <v>481</v>
      </c>
      <c r="R47" s="20" t="s">
        <v>481</v>
      </c>
      <c r="S47" s="18" t="s">
        <v>481</v>
      </c>
      <c r="T47" s="20" t="s">
        <v>481</v>
      </c>
      <c r="U47" s="18" t="n">
        <v>336.16495643</v>
      </c>
      <c r="V47" s="20" t="n">
        <v>6.51126988</v>
      </c>
    </row>
    <row r="48" spans="1:22">
      <c r="A48" s="15" t="s">
        <v>523</v>
      </c>
      <c r="B48" s="17" t="n">
        <v>9841</v>
      </c>
      <c r="C48" s="18">
        <f>(8.0/B48*100)</f>
        <v/>
      </c>
      <c r="D48" s="19" t="n">
        <v>9833</v>
      </c>
      <c r="E48" s="18" t="n">
        <v>465.69047912</v>
      </c>
      <c r="F48" s="20" t="n">
        <v>9.97170084</v>
      </c>
      <c r="G48" s="18" t="n">
        <v>468.09783085</v>
      </c>
      <c r="H48" s="20" t="n">
        <v>6.81909711</v>
      </c>
      <c r="I48" s="18" t="n">
        <v>494.08476598</v>
      </c>
      <c r="J48" s="20" t="n">
        <v>4.90507825</v>
      </c>
      <c r="K48" s="18" t="n">
        <v>539.7741147</v>
      </c>
      <c r="L48" s="20" t="n">
        <v>6.94470383</v>
      </c>
      <c r="M48" s="18" t="s">
        <v>481</v>
      </c>
      <c r="N48" s="20" t="s">
        <v>481</v>
      </c>
      <c r="O48" s="18" t="s">
        <v>481</v>
      </c>
      <c r="P48" s="20" t="s">
        <v>481</v>
      </c>
      <c r="Q48" s="18" t="s">
        <v>481</v>
      </c>
      <c r="R48" s="20" t="s">
        <v>481</v>
      </c>
      <c r="S48" s="18" t="s">
        <v>481</v>
      </c>
      <c r="T48" s="20" t="s">
        <v>481</v>
      </c>
      <c r="U48" s="18" t="n">
        <v>416.48182591</v>
      </c>
      <c r="V48" s="20" t="n">
        <v>23.18426895</v>
      </c>
    </row>
    <row r="49" spans="1:22">
      <c r="A49" s="15" t="s">
        <v>524</v>
      </c>
      <c r="B49" s="17" t="n">
        <v>6349</v>
      </c>
      <c r="C49" s="18">
        <f>(56.0/B49*100)</f>
        <v/>
      </c>
      <c r="D49" s="19" t="n">
        <v>6293</v>
      </c>
      <c r="E49" s="18" t="n">
        <v>408.21080351</v>
      </c>
      <c r="F49" s="20" t="n">
        <v>4.23858883</v>
      </c>
      <c r="G49" s="18" t="n">
        <v>421.52564359</v>
      </c>
      <c r="H49" s="20" t="n">
        <v>3.47531178</v>
      </c>
      <c r="I49" s="18" t="n">
        <v>438.10262279</v>
      </c>
      <c r="J49" s="20" t="n">
        <v>3.83458959</v>
      </c>
      <c r="K49" s="18" t="n">
        <v>439.20470143</v>
      </c>
      <c r="L49" s="20" t="n">
        <v>5.72257121</v>
      </c>
      <c r="M49" s="18" t="s">
        <v>481</v>
      </c>
      <c r="N49" s="20" t="s">
        <v>481</v>
      </c>
      <c r="O49" s="18" t="s">
        <v>481</v>
      </c>
      <c r="P49" s="20" t="s">
        <v>481</v>
      </c>
      <c r="Q49" s="18" t="s">
        <v>481</v>
      </c>
      <c r="R49" s="20" t="s">
        <v>481</v>
      </c>
      <c r="S49" s="18" t="n">
        <v>347.68503357</v>
      </c>
      <c r="T49" s="20" t="n">
        <v>29.65752683</v>
      </c>
      <c r="U49" s="18" t="n">
        <v>346.68195371</v>
      </c>
      <c r="V49" s="20" t="n">
        <v>9.662922379999999</v>
      </c>
    </row>
    <row r="50" spans="1:22">
      <c r="A50" s="15" t="s">
        <v>525</v>
      </c>
      <c r="B50" s="17" t="n">
        <v>11795</v>
      </c>
      <c r="C50" s="18">
        <f>(365.0/B50*100)</f>
        <v/>
      </c>
      <c r="D50" s="19" t="n">
        <v>11430</v>
      </c>
      <c r="E50" s="18" t="n">
        <v>403.86344702</v>
      </c>
      <c r="F50" s="20" t="n">
        <v>4.99996194</v>
      </c>
      <c r="G50" s="18" t="n">
        <v>434.88912853</v>
      </c>
      <c r="H50" s="20" t="n">
        <v>3.44759616</v>
      </c>
      <c r="I50" s="18" t="n">
        <v>430.87004321</v>
      </c>
      <c r="J50" s="20" t="n">
        <v>3.25636965</v>
      </c>
      <c r="K50" s="18" t="n">
        <v>426.17592487</v>
      </c>
      <c r="L50" s="20" t="n">
        <v>5.0586002</v>
      </c>
      <c r="M50" s="18" t="s">
        <v>481</v>
      </c>
      <c r="N50" s="20" t="s">
        <v>481</v>
      </c>
      <c r="O50" s="18" t="s">
        <v>481</v>
      </c>
      <c r="P50" s="20" t="s">
        <v>481</v>
      </c>
      <c r="Q50" s="18" t="s">
        <v>481</v>
      </c>
      <c r="R50" s="20" t="s">
        <v>481</v>
      </c>
      <c r="S50" s="18" t="s">
        <v>481</v>
      </c>
      <c r="T50" s="20" t="s">
        <v>481</v>
      </c>
      <c r="U50" s="18" t="n">
        <v>362.4784928</v>
      </c>
      <c r="V50" s="20" t="n">
        <v>8.72083377</v>
      </c>
    </row>
    <row r="51" spans="1:22">
      <c r="A51" s="15" t="s">
        <v>526</v>
      </c>
      <c r="B51" s="17" t="n">
        <v>6866</v>
      </c>
      <c r="C51" s="18">
        <f>(117.0/B51*100)</f>
        <v/>
      </c>
      <c r="D51" s="19" t="n">
        <v>6749</v>
      </c>
      <c r="E51" s="18" t="n">
        <v>419.85582775</v>
      </c>
      <c r="F51" s="20" t="n">
        <v>4.02057832</v>
      </c>
      <c r="G51" s="18" t="n">
        <v>426.79292824</v>
      </c>
      <c r="H51" s="20" t="n">
        <v>3.4294581</v>
      </c>
      <c r="I51" s="18" t="n">
        <v>431.74903436</v>
      </c>
      <c r="J51" s="20" t="n">
        <v>2.8874793</v>
      </c>
      <c r="K51" s="18" t="n">
        <v>437.96553077</v>
      </c>
      <c r="L51" s="20" t="n">
        <v>4.31161692</v>
      </c>
      <c r="M51" s="18" t="s">
        <v>481</v>
      </c>
      <c r="N51" s="20" t="s">
        <v>481</v>
      </c>
      <c r="O51" s="18" t="s">
        <v>481</v>
      </c>
      <c r="P51" s="20" t="s">
        <v>481</v>
      </c>
      <c r="Q51" s="18" t="s">
        <v>481</v>
      </c>
      <c r="R51" s="20" t="s">
        <v>481</v>
      </c>
      <c r="S51" s="18" t="s">
        <v>481</v>
      </c>
      <c r="T51" s="20" t="s">
        <v>481</v>
      </c>
      <c r="U51" s="18" t="n">
        <v>393.70652688</v>
      </c>
      <c r="V51" s="20" t="n">
        <v>9.89910257</v>
      </c>
    </row>
    <row r="52" spans="1:22">
      <c r="A52" s="15" t="s">
        <v>527</v>
      </c>
      <c r="B52" s="17" t="n">
        <v>5809</v>
      </c>
      <c r="C52" s="18">
        <f>(111.0/B52*100)</f>
        <v/>
      </c>
      <c r="D52" s="19" t="n">
        <v>5698</v>
      </c>
      <c r="E52" s="18" t="n">
        <v>456.25006788</v>
      </c>
      <c r="F52" s="20" t="n">
        <v>4.70744853</v>
      </c>
      <c r="G52" s="18" t="n">
        <v>481.80722766</v>
      </c>
      <c r="H52" s="20" t="n">
        <v>2.88934277</v>
      </c>
      <c r="I52" s="18" t="n">
        <v>497.98971795</v>
      </c>
      <c r="J52" s="20" t="n">
        <v>2.99251301</v>
      </c>
      <c r="K52" s="18" t="n">
        <v>525.51438747</v>
      </c>
      <c r="L52" s="20" t="n">
        <v>4.333608</v>
      </c>
      <c r="M52" s="18" t="s">
        <v>481</v>
      </c>
      <c r="N52" s="20" t="s">
        <v>481</v>
      </c>
      <c r="O52" s="18" t="s">
        <v>481</v>
      </c>
      <c r="P52" s="20" t="s">
        <v>481</v>
      </c>
      <c r="Q52" s="18" t="s">
        <v>481</v>
      </c>
      <c r="R52" s="20" t="s">
        <v>481</v>
      </c>
      <c r="S52" s="18" t="s">
        <v>481</v>
      </c>
      <c r="T52" s="20" t="s">
        <v>481</v>
      </c>
      <c r="U52" s="18" t="n">
        <v>393.51521644</v>
      </c>
      <c r="V52" s="20" t="n">
        <v>9.834800420000001</v>
      </c>
    </row>
    <row r="53" spans="1:22">
      <c r="A53" s="15" t="s">
        <v>528</v>
      </c>
      <c r="B53" s="17" t="n">
        <v>5571</v>
      </c>
      <c r="C53" s="18">
        <f>(118.0/B53*100)</f>
        <v/>
      </c>
      <c r="D53" s="19" t="n">
        <v>5453</v>
      </c>
      <c r="E53" s="18" t="n">
        <v>409.56017422</v>
      </c>
      <c r="F53" s="20" t="n">
        <v>3.70547319</v>
      </c>
      <c r="G53" s="18" t="n">
        <v>436.94026717</v>
      </c>
      <c r="H53" s="20" t="n">
        <v>2.7829053</v>
      </c>
      <c r="I53" s="18" t="n">
        <v>464.07492907</v>
      </c>
      <c r="J53" s="20" t="n">
        <v>2.78664701</v>
      </c>
      <c r="K53" s="18" t="n">
        <v>487.07628553</v>
      </c>
      <c r="L53" s="20" t="n">
        <v>4.51368239</v>
      </c>
      <c r="M53" s="18" t="s">
        <v>481</v>
      </c>
      <c r="N53" s="20" t="s">
        <v>481</v>
      </c>
      <c r="O53" s="18" t="s">
        <v>481</v>
      </c>
      <c r="P53" s="20" t="s">
        <v>481</v>
      </c>
      <c r="Q53" s="18" t="s">
        <v>481</v>
      </c>
      <c r="R53" s="20" t="s">
        <v>481</v>
      </c>
      <c r="S53" s="18" t="s">
        <v>481</v>
      </c>
      <c r="T53" s="20" t="s">
        <v>481</v>
      </c>
      <c r="U53" s="18" t="n">
        <v>335.39306329</v>
      </c>
      <c r="V53" s="20" t="n">
        <v>5.17477165</v>
      </c>
    </row>
    <row r="54" spans="1:22">
      <c r="A54" s="15" t="s">
        <v>529</v>
      </c>
      <c r="B54" s="17" t="n">
        <v>4740</v>
      </c>
      <c r="C54" s="18">
        <f>(483.0/B54*100)</f>
        <v/>
      </c>
      <c r="D54" s="19" t="n">
        <v>4257</v>
      </c>
      <c r="E54" s="18" t="n">
        <v>344.05131974</v>
      </c>
      <c r="F54" s="20" t="n">
        <v>7.52066045</v>
      </c>
      <c r="G54" s="18" t="n">
        <v>370.99921595</v>
      </c>
      <c r="H54" s="20" t="n">
        <v>6.0562166</v>
      </c>
      <c r="I54" s="18" t="n">
        <v>376.79866976</v>
      </c>
      <c r="J54" s="20" t="n">
        <v>3.86272156</v>
      </c>
      <c r="K54" s="18" t="n">
        <v>365.16424981</v>
      </c>
      <c r="L54" s="20" t="n">
        <v>4.24135819</v>
      </c>
      <c r="M54" s="18" t="s">
        <v>481</v>
      </c>
      <c r="N54" s="20" t="s">
        <v>481</v>
      </c>
      <c r="O54" s="18" t="s">
        <v>481</v>
      </c>
      <c r="P54" s="20" t="s">
        <v>481</v>
      </c>
      <c r="Q54" s="18" t="s">
        <v>481</v>
      </c>
      <c r="R54" s="20" t="s">
        <v>481</v>
      </c>
      <c r="S54" s="18" t="s">
        <v>481</v>
      </c>
      <c r="T54" s="20" t="s">
        <v>481</v>
      </c>
      <c r="U54" s="18" t="n">
        <v>303.15166964</v>
      </c>
      <c r="V54" s="20" t="n">
        <v>5.04123334</v>
      </c>
    </row>
    <row r="55" spans="1:22">
      <c r="A55" s="15" t="s">
        <v>530</v>
      </c>
      <c r="B55" s="17" t="n">
        <v>5316</v>
      </c>
      <c r="C55" s="18">
        <f>(22.0/B55*100)</f>
        <v/>
      </c>
      <c r="D55" s="19" t="n">
        <v>5294</v>
      </c>
      <c r="E55" s="18" t="n">
        <v>365.68296073</v>
      </c>
      <c r="F55" s="20" t="n">
        <v>8.00692624</v>
      </c>
      <c r="G55" s="18" t="n">
        <v>395.76056511</v>
      </c>
      <c r="H55" s="20" t="n">
        <v>4.80894513</v>
      </c>
      <c r="I55" s="18" t="n">
        <v>404.35411954</v>
      </c>
      <c r="J55" s="20" t="n">
        <v>2.96210732</v>
      </c>
      <c r="K55" s="18" t="n">
        <v>435.77569655</v>
      </c>
      <c r="L55" s="20" t="n">
        <v>5.05358963</v>
      </c>
      <c r="M55" s="18" t="s">
        <v>481</v>
      </c>
      <c r="N55" s="20" t="s">
        <v>481</v>
      </c>
      <c r="O55" s="18" t="s">
        <v>481</v>
      </c>
      <c r="P55" s="20" t="s">
        <v>481</v>
      </c>
      <c r="Q55" s="18" t="s">
        <v>481</v>
      </c>
      <c r="R55" s="20" t="s">
        <v>481</v>
      </c>
      <c r="S55" s="18" t="n">
        <v>300.79007024</v>
      </c>
      <c r="T55" s="20" t="n">
        <v>25.41213489</v>
      </c>
      <c r="U55" s="18" t="n">
        <v>286.92121027</v>
      </c>
      <c r="V55" s="20" t="n">
        <v>10.18220803</v>
      </c>
    </row>
    <row r="56" spans="1:22">
      <c r="A56" s="15" t="s">
        <v>531</v>
      </c>
      <c r="B56" s="17" t="n">
        <v>5359</v>
      </c>
      <c r="C56" s="18">
        <f>(77.0/B56*100)</f>
        <v/>
      </c>
      <c r="D56" s="19" t="n">
        <v>5282</v>
      </c>
      <c r="E56" s="18" t="n">
        <v>501.28646039</v>
      </c>
      <c r="F56" s="20" t="n">
        <v>5.54457938</v>
      </c>
      <c r="G56" s="18" t="n">
        <v>521.72209093</v>
      </c>
      <c r="H56" s="20" t="n">
        <v>4.15903974</v>
      </c>
      <c r="I56" s="18" t="n">
        <v>532.16213978</v>
      </c>
      <c r="J56" s="20" t="n">
        <v>3.05446572</v>
      </c>
      <c r="K56" s="18" t="n">
        <v>538.24139443</v>
      </c>
      <c r="L56" s="20" t="n">
        <v>4.30494798</v>
      </c>
      <c r="M56" s="18" t="s">
        <v>481</v>
      </c>
      <c r="N56" s="20" t="s">
        <v>481</v>
      </c>
      <c r="O56" s="18" t="s">
        <v>481</v>
      </c>
      <c r="P56" s="20" t="s">
        <v>481</v>
      </c>
      <c r="Q56" s="18" t="s">
        <v>481</v>
      </c>
      <c r="R56" s="20" t="s">
        <v>481</v>
      </c>
      <c r="S56" s="18" t="s">
        <v>481</v>
      </c>
      <c r="T56" s="20" t="s">
        <v>481</v>
      </c>
      <c r="U56" s="18" t="n">
        <v>442.23365414</v>
      </c>
      <c r="V56" s="20" t="n">
        <v>19.15323592</v>
      </c>
    </row>
    <row r="57" spans="1:22">
      <c r="A57" s="15" t="s">
        <v>532</v>
      </c>
      <c r="B57" s="17" t="n">
        <v>6513</v>
      </c>
      <c r="C57" s="18">
        <f>(0.0/B57*100)</f>
        <v/>
      </c>
      <c r="D57" s="19" t="n">
        <v>6513</v>
      </c>
      <c r="E57" s="18" t="n">
        <v>372.33888591</v>
      </c>
      <c r="F57" s="20" t="n">
        <v>9.03224947</v>
      </c>
      <c r="G57" s="18" t="n">
        <v>397.26435082</v>
      </c>
      <c r="H57" s="20" t="n">
        <v>4.85809511</v>
      </c>
      <c r="I57" s="18" t="n">
        <v>400.316579</v>
      </c>
      <c r="J57" s="20" t="n">
        <v>2.75307069</v>
      </c>
      <c r="K57" s="18" t="n">
        <v>394.95710088</v>
      </c>
      <c r="L57" s="20" t="n">
        <v>5.52716607</v>
      </c>
      <c r="M57" s="18" t="s">
        <v>481</v>
      </c>
      <c r="N57" s="20" t="s">
        <v>481</v>
      </c>
      <c r="O57" s="18" t="s">
        <v>481</v>
      </c>
      <c r="P57" s="20" t="s">
        <v>481</v>
      </c>
      <c r="Q57" s="18" t="s">
        <v>481</v>
      </c>
      <c r="R57" s="20" t="s">
        <v>481</v>
      </c>
      <c r="S57" s="18" t="n">
        <v>315.19273462</v>
      </c>
      <c r="T57" s="20" t="n">
        <v>26.65385232</v>
      </c>
      <c r="U57" s="18" t="n">
        <v>358.60749673</v>
      </c>
      <c r="V57" s="20" t="n">
        <v>9.77312068</v>
      </c>
    </row>
    <row r="58" spans="1:22">
      <c r="A58" s="15" t="s">
        <v>533</v>
      </c>
      <c r="B58" s="17" t="n">
        <v>7267</v>
      </c>
      <c r="C58" s="18">
        <f>(10.0/B58*100)</f>
        <v/>
      </c>
      <c r="D58" s="19" t="n">
        <v>7257</v>
      </c>
      <c r="E58" s="18" t="n">
        <v>368.86925288</v>
      </c>
      <c r="F58" s="20" t="n">
        <v>5.77433569</v>
      </c>
      <c r="G58" s="18" t="n">
        <v>387.02393754</v>
      </c>
      <c r="H58" s="20" t="n">
        <v>5.02883708</v>
      </c>
      <c r="I58" s="18" t="n">
        <v>418.14500521</v>
      </c>
      <c r="J58" s="20" t="n">
        <v>3.25457078</v>
      </c>
      <c r="K58" s="18" t="n">
        <v>436.10047825</v>
      </c>
      <c r="L58" s="20" t="n">
        <v>3.9039834</v>
      </c>
      <c r="M58" s="18" t="s">
        <v>481</v>
      </c>
      <c r="N58" s="20" t="s">
        <v>481</v>
      </c>
      <c r="O58" s="18" t="s">
        <v>481</v>
      </c>
      <c r="P58" s="20" t="s">
        <v>481</v>
      </c>
      <c r="Q58" s="18" t="s">
        <v>481</v>
      </c>
      <c r="R58" s="20" t="s">
        <v>481</v>
      </c>
      <c r="S58" s="18" t="n">
        <v>285.62471581</v>
      </c>
      <c r="T58" s="20" t="n">
        <v>28.5425264</v>
      </c>
      <c r="U58" s="18" t="n">
        <v>316.96227121</v>
      </c>
      <c r="V58" s="20" t="n">
        <v>12.97187697</v>
      </c>
    </row>
    <row r="59" spans="1:22">
      <c r="A59" s="15" t="s">
        <v>534</v>
      </c>
      <c r="B59" s="17" t="n">
        <v>4826</v>
      </c>
      <c r="C59" s="18">
        <f>(26.0/B59*100)</f>
        <v/>
      </c>
      <c r="D59" s="19" t="n">
        <v>4800</v>
      </c>
      <c r="E59" s="18" t="n">
        <v>298.1176023</v>
      </c>
      <c r="F59" s="20" t="n">
        <v>6.542653</v>
      </c>
      <c r="G59" s="18" t="n">
        <v>333.48152752</v>
      </c>
      <c r="H59" s="20" t="n">
        <v>6.7376984</v>
      </c>
      <c r="I59" s="18" t="n">
        <v>353.59202269</v>
      </c>
      <c r="J59" s="20" t="n">
        <v>2.03849482</v>
      </c>
      <c r="K59" s="18" t="n">
        <v>354.64570587</v>
      </c>
      <c r="L59" s="20" t="n">
        <v>2.47104433</v>
      </c>
      <c r="M59" s="18" t="s">
        <v>481</v>
      </c>
      <c r="N59" s="20" t="s">
        <v>481</v>
      </c>
      <c r="O59" s="18" t="s">
        <v>481</v>
      </c>
      <c r="P59" s="20" t="s">
        <v>481</v>
      </c>
      <c r="Q59" s="18" t="s">
        <v>481</v>
      </c>
      <c r="R59" s="20" t="s">
        <v>481</v>
      </c>
      <c r="S59" s="18" t="n">
        <v>251.63867091</v>
      </c>
      <c r="T59" s="20" t="n">
        <v>14.62035822</v>
      </c>
      <c r="U59" s="18" t="n">
        <v>264.855659</v>
      </c>
      <c r="V59" s="20" t="n">
        <v>9.96490994</v>
      </c>
    </row>
    <row r="60" spans="1:22">
      <c r="A60" s="15" t="s">
        <v>535</v>
      </c>
      <c r="B60" s="17" t="n">
        <v>4546</v>
      </c>
      <c r="C60" s="18">
        <f>(15.0/B60*100)</f>
        <v/>
      </c>
      <c r="D60" s="19" t="n">
        <v>4531</v>
      </c>
      <c r="E60" s="18" t="n">
        <v>319.09410517</v>
      </c>
      <c r="F60" s="20" t="n">
        <v>6.9114407</v>
      </c>
      <c r="G60" s="18" t="n">
        <v>319.62346454</v>
      </c>
      <c r="H60" s="20" t="n">
        <v>6.79075055</v>
      </c>
      <c r="I60" s="18" t="n">
        <v>356.79995774</v>
      </c>
      <c r="J60" s="20" t="n">
        <v>5.19524885</v>
      </c>
      <c r="K60" s="18" t="n">
        <v>387.42070951</v>
      </c>
      <c r="L60" s="20" t="n">
        <v>7.26821775</v>
      </c>
      <c r="M60" s="18" t="s">
        <v>481</v>
      </c>
      <c r="N60" s="20" t="s">
        <v>481</v>
      </c>
      <c r="O60" s="18" t="s">
        <v>481</v>
      </c>
      <c r="P60" s="20" t="s">
        <v>481</v>
      </c>
      <c r="Q60" s="18" t="s">
        <v>481</v>
      </c>
      <c r="R60" s="20" t="s">
        <v>481</v>
      </c>
      <c r="S60" s="18" t="n">
        <v>234.96294931</v>
      </c>
      <c r="T60" s="20" t="n">
        <v>25.49484747</v>
      </c>
      <c r="U60" s="18" t="n">
        <v>293.41613663</v>
      </c>
      <c r="V60" s="20" t="n">
        <v>11.03695884</v>
      </c>
    </row>
    <row r="61" spans="1:22">
      <c r="A61" s="15" t="s">
        <v>536</v>
      </c>
      <c r="B61" s="17" t="n">
        <v>6525</v>
      </c>
      <c r="C61" s="18">
        <f>(175.0/B61*100)</f>
        <v/>
      </c>
      <c r="D61" s="19" t="n">
        <v>6350</v>
      </c>
      <c r="E61" s="18" t="n">
        <v>446.8133651</v>
      </c>
      <c r="F61" s="20" t="n">
        <v>5.1266752</v>
      </c>
      <c r="G61" s="18" t="n">
        <v>456.94635017</v>
      </c>
      <c r="H61" s="20" t="n">
        <v>3.92402322</v>
      </c>
      <c r="I61" s="18" t="n">
        <v>479.67279877</v>
      </c>
      <c r="J61" s="20" t="n">
        <v>2.85349816</v>
      </c>
      <c r="K61" s="18" t="n">
        <v>506.14440479</v>
      </c>
      <c r="L61" s="20" t="n">
        <v>3.87111182</v>
      </c>
      <c r="M61" s="18" t="s">
        <v>481</v>
      </c>
      <c r="N61" s="20" t="s">
        <v>481</v>
      </c>
      <c r="O61" s="18" t="s">
        <v>481</v>
      </c>
      <c r="P61" s="20" t="s">
        <v>481</v>
      </c>
      <c r="Q61" s="18" t="s">
        <v>481</v>
      </c>
      <c r="R61" s="20" t="s">
        <v>481</v>
      </c>
      <c r="S61" s="18" t="s">
        <v>481</v>
      </c>
      <c r="T61" s="20" t="s">
        <v>481</v>
      </c>
      <c r="U61" s="18" t="n">
        <v>373.09928699</v>
      </c>
      <c r="V61" s="20" t="n">
        <v>9.27907298</v>
      </c>
    </row>
    <row r="62" spans="1:22">
      <c r="A62" s="15" t="s">
        <v>537</v>
      </c>
      <c r="B62" s="17" t="n">
        <v>4476</v>
      </c>
      <c r="C62" s="18">
        <f>(3.0/B62*100)</f>
        <v/>
      </c>
      <c r="D62" s="19" t="n">
        <v>4473</v>
      </c>
      <c r="E62" s="18" t="n">
        <v>471.87196238</v>
      </c>
      <c r="F62" s="20" t="n">
        <v>5.04241311</v>
      </c>
      <c r="G62" s="18" t="n">
        <v>500.15068693</v>
      </c>
      <c r="H62" s="20" t="n">
        <v>2.24708731</v>
      </c>
      <c r="I62" s="18" t="n">
        <v>514.89077451</v>
      </c>
      <c r="J62" s="20" t="n">
        <v>1.80218373</v>
      </c>
      <c r="K62" s="18" t="n">
        <v>524.65837393</v>
      </c>
      <c r="L62" s="20" t="n">
        <v>4.18066065</v>
      </c>
      <c r="M62" s="18" t="s">
        <v>481</v>
      </c>
      <c r="N62" s="20" t="s">
        <v>481</v>
      </c>
      <c r="O62" s="18" t="s">
        <v>481</v>
      </c>
      <c r="P62" s="20" t="s">
        <v>481</v>
      </c>
      <c r="Q62" s="18" t="s">
        <v>481</v>
      </c>
      <c r="R62" s="20" t="s">
        <v>481</v>
      </c>
      <c r="S62" s="18" t="s">
        <v>481</v>
      </c>
      <c r="T62" s="20" t="s">
        <v>481</v>
      </c>
      <c r="U62" s="18" t="n">
        <v>481.39174583</v>
      </c>
      <c r="V62" s="20" t="n">
        <v>24.23035088</v>
      </c>
    </row>
    <row r="63" spans="1:22">
      <c r="A63" s="15" t="s">
        <v>538</v>
      </c>
      <c r="B63" s="17" t="n">
        <v>5324</v>
      </c>
      <c r="C63" s="18">
        <f>(13.0/B63*100)</f>
        <v/>
      </c>
      <c r="D63" s="19" t="n">
        <v>5311</v>
      </c>
      <c r="E63" s="18" t="n">
        <v>308.4754639</v>
      </c>
      <c r="F63" s="20" t="n">
        <v>6.93025251</v>
      </c>
      <c r="G63" s="18" t="n">
        <v>338.53099858</v>
      </c>
      <c r="H63" s="20" t="n">
        <v>4.39374007</v>
      </c>
      <c r="I63" s="18" t="n">
        <v>357.529932</v>
      </c>
      <c r="J63" s="20" t="n">
        <v>2.12042623</v>
      </c>
      <c r="K63" s="18" t="n">
        <v>374.86524795</v>
      </c>
      <c r="L63" s="20" t="n">
        <v>3.5310927</v>
      </c>
      <c r="M63" s="18" t="s">
        <v>481</v>
      </c>
      <c r="N63" s="20" t="s">
        <v>481</v>
      </c>
      <c r="O63" s="18" t="s">
        <v>481</v>
      </c>
      <c r="P63" s="20" t="s">
        <v>481</v>
      </c>
      <c r="Q63" s="18" t="n">
        <v>284.14967154</v>
      </c>
      <c r="R63" s="20" t="n">
        <v>69.01175802</v>
      </c>
      <c r="S63" s="18" t="n">
        <v>311.23172741</v>
      </c>
      <c r="T63" s="20" t="n">
        <v>45.27033661</v>
      </c>
      <c r="U63" s="18" t="n">
        <v>309.9832714</v>
      </c>
      <c r="V63" s="20" t="n">
        <v>5.40632327</v>
      </c>
    </row>
    <row r="64" spans="1:22">
      <c r="A64" s="15" t="s">
        <v>539</v>
      </c>
      <c r="B64" s="17" t="n">
        <v>3634</v>
      </c>
      <c r="C64" s="18">
        <f>(3.0/B64*100)</f>
        <v/>
      </c>
      <c r="D64" s="19" t="n">
        <v>3631</v>
      </c>
      <c r="E64" s="18" t="n">
        <v>397.39224144</v>
      </c>
      <c r="F64" s="20" t="n">
        <v>5.15639882</v>
      </c>
      <c r="G64" s="18" t="n">
        <v>424.64522424</v>
      </c>
      <c r="H64" s="20" t="n">
        <v>3.44784537</v>
      </c>
      <c r="I64" s="18" t="n">
        <v>479.87689756</v>
      </c>
      <c r="J64" s="20" t="n">
        <v>3.04339278</v>
      </c>
      <c r="K64" s="18" t="n">
        <v>505.1274846</v>
      </c>
      <c r="L64" s="20" t="n">
        <v>5.40313756</v>
      </c>
      <c r="M64" s="18" t="s">
        <v>481</v>
      </c>
      <c r="N64" s="20" t="s">
        <v>481</v>
      </c>
      <c r="O64" s="18" t="s">
        <v>481</v>
      </c>
      <c r="P64" s="20" t="s">
        <v>481</v>
      </c>
      <c r="Q64" s="18" t="s">
        <v>481</v>
      </c>
      <c r="R64" s="20" t="s">
        <v>481</v>
      </c>
      <c r="S64" s="18" t="n">
        <v>395.94573562</v>
      </c>
      <c r="T64" s="20" t="n">
        <v>67.54858013</v>
      </c>
      <c r="U64" s="18" t="n">
        <v>279.2417442</v>
      </c>
      <c r="V64" s="20" t="n">
        <v>9.424480969999999</v>
      </c>
    </row>
    <row r="65" spans="1:22">
      <c r="A65" s="15" t="s">
        <v>540</v>
      </c>
      <c r="B65" s="17" t="n">
        <v>5325</v>
      </c>
      <c r="C65" s="18">
        <f>(14.0/B65*100)</f>
        <v/>
      </c>
      <c r="D65" s="19" t="n">
        <v>5311</v>
      </c>
      <c r="E65" s="18" t="n">
        <v>370.33147114</v>
      </c>
      <c r="F65" s="20" t="n">
        <v>8.61115713</v>
      </c>
      <c r="G65" s="18" t="n">
        <v>408.33958114</v>
      </c>
      <c r="H65" s="20" t="n">
        <v>4.32558191</v>
      </c>
      <c r="I65" s="18" t="n">
        <v>423.04653414</v>
      </c>
      <c r="J65" s="20" t="n">
        <v>2.86716196</v>
      </c>
      <c r="K65" s="18" t="n">
        <v>436.06013939</v>
      </c>
      <c r="L65" s="20" t="n">
        <v>4.63589742</v>
      </c>
      <c r="M65" s="18" t="s">
        <v>481</v>
      </c>
      <c r="N65" s="20" t="s">
        <v>481</v>
      </c>
      <c r="O65" s="18" t="s">
        <v>481</v>
      </c>
      <c r="P65" s="20" t="s">
        <v>481</v>
      </c>
      <c r="Q65" s="18" t="n">
        <v>311.02170632</v>
      </c>
      <c r="R65" s="20" t="n">
        <v>36.52109939</v>
      </c>
      <c r="S65" s="18" t="s">
        <v>481</v>
      </c>
      <c r="T65" s="20" t="s">
        <v>481</v>
      </c>
      <c r="U65" s="18" t="n">
        <v>321.39011628</v>
      </c>
      <c r="V65" s="20" t="n">
        <v>8.58183614</v>
      </c>
    </row>
    <row r="66" spans="1:22">
      <c r="A66" s="15" t="s">
        <v>541</v>
      </c>
      <c r="B66" s="17" t="n">
        <v>5665</v>
      </c>
      <c r="C66" s="18">
        <f>(92.0/B66*100)</f>
        <v/>
      </c>
      <c r="D66" s="19" t="n">
        <v>5573</v>
      </c>
      <c r="E66" s="18" t="n">
        <v>410.590414</v>
      </c>
      <c r="F66" s="20" t="n">
        <v>5.12011098</v>
      </c>
      <c r="G66" s="18" t="n">
        <v>428.22935399</v>
      </c>
      <c r="H66" s="20" t="n">
        <v>2.94070705</v>
      </c>
      <c r="I66" s="18" t="n">
        <v>442.87557408</v>
      </c>
      <c r="J66" s="20" t="n">
        <v>2.21750834</v>
      </c>
      <c r="K66" s="18" t="n">
        <v>466.43536025</v>
      </c>
      <c r="L66" s="20" t="n">
        <v>5.04107403</v>
      </c>
      <c r="M66" s="18" t="s">
        <v>481</v>
      </c>
      <c r="N66" s="20" t="s">
        <v>481</v>
      </c>
      <c r="O66" s="18" t="s">
        <v>481</v>
      </c>
      <c r="P66" s="20" t="s">
        <v>481</v>
      </c>
      <c r="Q66" s="18" t="s">
        <v>481</v>
      </c>
      <c r="R66" s="20" t="s">
        <v>481</v>
      </c>
      <c r="S66" s="18" t="s">
        <v>481</v>
      </c>
      <c r="T66" s="20" t="s">
        <v>481</v>
      </c>
      <c r="U66" s="18" t="n">
        <v>348.65953096</v>
      </c>
      <c r="V66" s="20" t="n">
        <v>3.81139396</v>
      </c>
    </row>
    <row r="67" spans="1:22">
      <c r="A67" s="15" t="s">
        <v>542</v>
      </c>
      <c r="B67" s="17" t="n">
        <v>6971</v>
      </c>
      <c r="C67" s="18">
        <f>(934.0/B67*100)</f>
        <v/>
      </c>
      <c r="D67" s="19" t="n">
        <v>6037</v>
      </c>
      <c r="E67" s="18" t="n">
        <v>392.08631868</v>
      </c>
      <c r="F67" s="20" t="n">
        <v>6.5325426</v>
      </c>
      <c r="G67" s="18" t="n">
        <v>418.47474466</v>
      </c>
      <c r="H67" s="20" t="n">
        <v>4.32990711</v>
      </c>
      <c r="I67" s="18" t="n">
        <v>412.74444744</v>
      </c>
      <c r="J67" s="20" t="n">
        <v>3.41339695</v>
      </c>
      <c r="K67" s="18" t="n">
        <v>415.21007822</v>
      </c>
      <c r="L67" s="20" t="n">
        <v>3.9955366</v>
      </c>
      <c r="M67" s="18" t="s">
        <v>481</v>
      </c>
      <c r="N67" s="20" t="s">
        <v>481</v>
      </c>
      <c r="O67" s="18" t="s">
        <v>481</v>
      </c>
      <c r="P67" s="20" t="s">
        <v>481</v>
      </c>
      <c r="Q67" s="18" t="s">
        <v>481</v>
      </c>
      <c r="R67" s="20" t="s">
        <v>481</v>
      </c>
      <c r="S67" s="18" t="s">
        <v>481</v>
      </c>
      <c r="T67" s="20" t="s">
        <v>481</v>
      </c>
      <c r="U67" s="18" t="n">
        <v>318.16076869</v>
      </c>
      <c r="V67" s="20" t="n">
        <v>6.7199377</v>
      </c>
    </row>
    <row r="68" spans="1:22">
      <c r="A68" s="15" t="s">
        <v>543</v>
      </c>
      <c r="B68" s="17" t="n">
        <v>12083</v>
      </c>
      <c r="C68" s="18">
        <f>(31.0/B68*100)</f>
        <v/>
      </c>
      <c r="D68" s="19" t="n">
        <v>12052</v>
      </c>
      <c r="E68" s="18" t="n">
        <v>366.47452921</v>
      </c>
      <c r="F68" s="20" t="n">
        <v>3.65448023</v>
      </c>
      <c r="G68" s="18" t="n">
        <v>404.52071095</v>
      </c>
      <c r="H68" s="20" t="n">
        <v>2.6593601</v>
      </c>
      <c r="I68" s="18" t="n">
        <v>426.33388071</v>
      </c>
      <c r="J68" s="20" t="n">
        <v>1.71371587</v>
      </c>
      <c r="K68" s="18" t="n">
        <v>446.91748119</v>
      </c>
      <c r="L68" s="20" t="n">
        <v>3.09734761</v>
      </c>
      <c r="M68" s="18" t="s">
        <v>481</v>
      </c>
      <c r="N68" s="20" t="s">
        <v>481</v>
      </c>
      <c r="O68" s="18" t="s">
        <v>481</v>
      </c>
      <c r="P68" s="20" t="s">
        <v>481</v>
      </c>
      <c r="Q68" s="18" t="s">
        <v>481</v>
      </c>
      <c r="R68" s="20" t="s">
        <v>481</v>
      </c>
      <c r="S68" s="18" t="s">
        <v>481</v>
      </c>
      <c r="T68" s="20" t="s">
        <v>481</v>
      </c>
      <c r="U68" s="18" t="n">
        <v>313.76679462</v>
      </c>
      <c r="V68" s="20" t="n">
        <v>2.6091185</v>
      </c>
    </row>
    <row r="69" spans="1:22">
      <c r="A69" s="15" t="s">
        <v>544</v>
      </c>
      <c r="B69" s="17" t="n">
        <v>4876</v>
      </c>
      <c r="C69" s="18">
        <f>(0.0/B69*100)</f>
        <v/>
      </c>
      <c r="D69" s="19" t="n">
        <v>4876</v>
      </c>
      <c r="E69" s="18" t="n">
        <v>408.77921087</v>
      </c>
      <c r="F69" s="20" t="n">
        <v>5.90599172</v>
      </c>
      <c r="G69" s="18" t="n">
        <v>426.62563986</v>
      </c>
      <c r="H69" s="20" t="n">
        <v>5.01265837</v>
      </c>
      <c r="I69" s="18" t="n">
        <v>442.82616793</v>
      </c>
      <c r="J69" s="20" t="n">
        <v>4.29954177</v>
      </c>
      <c r="K69" s="18" t="n">
        <v>452.79932</v>
      </c>
      <c r="L69" s="20" t="n">
        <v>7.15918468</v>
      </c>
      <c r="M69" s="18" t="s">
        <v>481</v>
      </c>
      <c r="N69" s="20" t="s">
        <v>481</v>
      </c>
      <c r="O69" s="18" t="s">
        <v>481</v>
      </c>
      <c r="P69" s="20" t="s">
        <v>481</v>
      </c>
      <c r="Q69" s="18" t="s">
        <v>481</v>
      </c>
      <c r="R69" s="20" t="s">
        <v>481</v>
      </c>
      <c r="S69" s="18" t="s">
        <v>481</v>
      </c>
      <c r="T69" s="20" t="s">
        <v>481</v>
      </c>
      <c r="U69" s="18" t="n">
        <v>313.49650499</v>
      </c>
      <c r="V69" s="20" t="n">
        <v>29.92839937</v>
      </c>
    </row>
    <row r="70" spans="1:22">
      <c r="A70" s="15" t="s">
        <v>545</v>
      </c>
      <c r="B70" s="17" t="n">
        <v>6036</v>
      </c>
      <c r="C70" s="18">
        <f>(223.0/B70*100)</f>
        <v/>
      </c>
      <c r="D70" s="19" t="n">
        <v>5813</v>
      </c>
      <c r="E70" s="18" t="n">
        <v>472.95385349</v>
      </c>
      <c r="F70" s="20" t="n">
        <v>6.14435135</v>
      </c>
      <c r="G70" s="18" t="n">
        <v>490.56990779</v>
      </c>
      <c r="H70" s="20" t="n">
        <v>3.85974478</v>
      </c>
      <c r="I70" s="18" t="n">
        <v>507.98866277</v>
      </c>
      <c r="J70" s="20" t="n">
        <v>3.16560533</v>
      </c>
      <c r="K70" s="18" t="n">
        <v>514.17178945</v>
      </c>
      <c r="L70" s="20" t="n">
        <v>5.58607811</v>
      </c>
      <c r="M70" s="18" t="s">
        <v>481</v>
      </c>
      <c r="N70" s="20" t="s">
        <v>481</v>
      </c>
      <c r="O70" s="18" t="s">
        <v>481</v>
      </c>
      <c r="P70" s="20" t="s">
        <v>481</v>
      </c>
      <c r="Q70" s="18" t="s">
        <v>481</v>
      </c>
      <c r="R70" s="20" t="s">
        <v>481</v>
      </c>
      <c r="S70" s="18" t="s">
        <v>481</v>
      </c>
      <c r="T70" s="20" t="s">
        <v>481</v>
      </c>
      <c r="U70" s="18" t="n">
        <v>428.57756771</v>
      </c>
      <c r="V70" s="20" t="n">
        <v>9.22904831</v>
      </c>
    </row>
    <row r="71" spans="1:22">
      <c r="A71" s="15" t="s">
        <v>546</v>
      </c>
      <c r="B71" s="17" t="n">
        <v>6115</v>
      </c>
      <c r="C71" s="18">
        <f>(37.0/B71*100)</f>
        <v/>
      </c>
      <c r="D71" s="19" t="n">
        <v>6078</v>
      </c>
      <c r="E71" s="18" t="n">
        <v>467.57760408</v>
      </c>
      <c r="F71" s="20" t="n">
        <v>6.50380437</v>
      </c>
      <c r="G71" s="18" t="n">
        <v>507.71166219</v>
      </c>
      <c r="H71" s="20" t="n">
        <v>3.611799</v>
      </c>
      <c r="I71" s="18" t="n">
        <v>538.69494976</v>
      </c>
      <c r="J71" s="20" t="n">
        <v>2.41842046</v>
      </c>
      <c r="K71" s="18" t="n">
        <v>567.8145354</v>
      </c>
      <c r="L71" s="20" t="n">
        <v>3.4790519</v>
      </c>
      <c r="M71" s="18" t="s">
        <v>481</v>
      </c>
      <c r="N71" s="20" t="s">
        <v>481</v>
      </c>
      <c r="O71" s="18" t="s">
        <v>481</v>
      </c>
      <c r="P71" s="20" t="s">
        <v>481</v>
      </c>
      <c r="Q71" s="18" t="s">
        <v>481</v>
      </c>
      <c r="R71" s="20" t="s">
        <v>481</v>
      </c>
      <c r="S71" s="18" t="s">
        <v>481</v>
      </c>
      <c r="T71" s="20" t="s">
        <v>481</v>
      </c>
      <c r="U71" s="18" t="n">
        <v>431.99060218</v>
      </c>
      <c r="V71" s="20" t="n">
        <v>13.98711323</v>
      </c>
    </row>
    <row r="72" spans="1:22">
      <c r="A72" s="15" t="s">
        <v>547</v>
      </c>
      <c r="B72" s="17" t="n">
        <v>7708</v>
      </c>
      <c r="C72" s="18">
        <f>(6.0/B72*100)</f>
        <v/>
      </c>
      <c r="D72" s="19" t="n">
        <v>7702</v>
      </c>
      <c r="E72" s="18" t="n">
        <v>472.82612149</v>
      </c>
      <c r="F72" s="20" t="n">
        <v>4.03877446</v>
      </c>
      <c r="G72" s="18" t="n">
        <v>488.03288012</v>
      </c>
      <c r="H72" s="20" t="n">
        <v>2.69995786</v>
      </c>
      <c r="I72" s="18" t="n">
        <v>502.45801281</v>
      </c>
      <c r="J72" s="20" t="n">
        <v>3.23551448</v>
      </c>
      <c r="K72" s="18" t="n">
        <v>539.51969607</v>
      </c>
      <c r="L72" s="20" t="n">
        <v>5.00548728</v>
      </c>
      <c r="M72" s="18" t="s">
        <v>481</v>
      </c>
      <c r="N72" s="20" t="s">
        <v>481</v>
      </c>
      <c r="O72" s="18" t="s">
        <v>481</v>
      </c>
      <c r="P72" s="20" t="s">
        <v>481</v>
      </c>
      <c r="Q72" s="18" t="s">
        <v>481</v>
      </c>
      <c r="R72" s="20" t="s">
        <v>481</v>
      </c>
      <c r="S72" s="18" t="s">
        <v>481</v>
      </c>
      <c r="T72" s="20" t="s">
        <v>481</v>
      </c>
      <c r="U72" s="18" t="n">
        <v>411.38665553</v>
      </c>
      <c r="V72" s="20" t="n">
        <v>28.03183816</v>
      </c>
    </row>
    <row r="73" spans="1:22">
      <c r="A73" s="15" t="s">
        <v>548</v>
      </c>
      <c r="B73" s="17" t="n">
        <v>8249</v>
      </c>
      <c r="C73" s="18">
        <f>(197.0/B73*100)</f>
        <v/>
      </c>
      <c r="D73" s="19" t="n">
        <v>8052</v>
      </c>
      <c r="E73" s="18" t="n">
        <v>372.02568631</v>
      </c>
      <c r="F73" s="20" t="n">
        <v>8.21874862</v>
      </c>
      <c r="G73" s="18" t="n">
        <v>406.10560138</v>
      </c>
      <c r="H73" s="20" t="n">
        <v>4.34415351</v>
      </c>
      <c r="I73" s="18" t="n">
        <v>410.58502733</v>
      </c>
      <c r="J73" s="20" t="n">
        <v>3.48690907</v>
      </c>
      <c r="K73" s="18" t="n">
        <v>434.71873734</v>
      </c>
      <c r="L73" s="20" t="n">
        <v>6.23247405</v>
      </c>
      <c r="M73" s="18" t="s">
        <v>481</v>
      </c>
      <c r="N73" s="20" t="s">
        <v>481</v>
      </c>
      <c r="O73" s="18" t="s">
        <v>481</v>
      </c>
      <c r="P73" s="20" t="s">
        <v>481</v>
      </c>
      <c r="Q73" s="18" t="s">
        <v>481</v>
      </c>
      <c r="R73" s="20" t="s">
        <v>481</v>
      </c>
      <c r="S73" s="18" t="s">
        <v>481</v>
      </c>
      <c r="T73" s="20" t="s">
        <v>481</v>
      </c>
      <c r="U73" s="18" t="n">
        <v>348.9201332</v>
      </c>
      <c r="V73" s="20" t="n">
        <v>8.44751975</v>
      </c>
    </row>
    <row r="74" spans="1:22">
      <c r="A74" s="15" t="s">
        <v>549</v>
      </c>
      <c r="B74" s="17" t="n">
        <v>4692</v>
      </c>
      <c r="C74" s="18">
        <f>(82.0/B74*100)</f>
        <v/>
      </c>
      <c r="D74" s="19" t="n">
        <v>4610</v>
      </c>
      <c r="E74" s="18" t="n">
        <v>410.40508981</v>
      </c>
      <c r="F74" s="20" t="n">
        <v>4.76068212</v>
      </c>
      <c r="G74" s="18" t="n">
        <v>421.21856526</v>
      </c>
      <c r="H74" s="20" t="n">
        <v>3.33636306</v>
      </c>
      <c r="I74" s="18" t="n">
        <v>442.22412681</v>
      </c>
      <c r="J74" s="20" t="n">
        <v>2.92272147</v>
      </c>
      <c r="K74" s="18" t="n">
        <v>461.7827922</v>
      </c>
      <c r="L74" s="20" t="n">
        <v>4.84503969</v>
      </c>
      <c r="M74" s="18" t="s">
        <v>481</v>
      </c>
      <c r="N74" s="20" t="s">
        <v>481</v>
      </c>
      <c r="O74" s="18" t="s">
        <v>481</v>
      </c>
      <c r="P74" s="20" t="s">
        <v>481</v>
      </c>
      <c r="Q74" s="18" t="s">
        <v>481</v>
      </c>
      <c r="R74" s="20" t="s">
        <v>481</v>
      </c>
      <c r="S74" s="18" t="n">
        <v>333.5327668</v>
      </c>
      <c r="T74" s="20" t="n">
        <v>43.68224242</v>
      </c>
      <c r="U74" s="18" t="n">
        <v>344.26997377</v>
      </c>
      <c r="V74" s="20" t="n">
        <v>6.20769973</v>
      </c>
    </row>
    <row r="75" spans="1:22">
      <c r="A75" s="15" t="s">
        <v>550</v>
      </c>
      <c r="B75" s="17" t="n">
        <v>5375</v>
      </c>
      <c r="C75" s="18">
        <f>(314.0/B75*100)</f>
        <v/>
      </c>
      <c r="D75" s="19" t="n">
        <v>5061</v>
      </c>
      <c r="E75" s="18" t="n">
        <v>346.77628182</v>
      </c>
      <c r="F75" s="20" t="n">
        <v>4.72826802</v>
      </c>
      <c r="G75" s="18" t="n">
        <v>359.53224395</v>
      </c>
      <c r="H75" s="20" t="n">
        <v>5.45951139</v>
      </c>
      <c r="I75" s="18" t="n">
        <v>367.48646693</v>
      </c>
      <c r="J75" s="20" t="n">
        <v>3.36820603</v>
      </c>
      <c r="K75" s="18" t="n">
        <v>385.01434921</v>
      </c>
      <c r="L75" s="20" t="n">
        <v>4.11839253</v>
      </c>
      <c r="M75" s="18" t="s">
        <v>481</v>
      </c>
      <c r="N75" s="20" t="s">
        <v>481</v>
      </c>
      <c r="O75" s="18" t="s">
        <v>481</v>
      </c>
      <c r="P75" s="20" t="s">
        <v>481</v>
      </c>
      <c r="Q75" s="18" t="s">
        <v>481</v>
      </c>
      <c r="R75" s="20" t="s">
        <v>481</v>
      </c>
      <c r="S75" s="18" t="s">
        <v>481</v>
      </c>
      <c r="T75" s="20" t="s">
        <v>481</v>
      </c>
      <c r="U75" s="18" t="n">
        <v>321.63179031</v>
      </c>
      <c r="V75" s="20" t="n">
        <v>5.25487347</v>
      </c>
    </row>
    <row r="76" spans="1:22">
      <c r="A76" s="15" t="s">
        <v>551</v>
      </c>
      <c r="B76" s="17" t="n">
        <v>14167</v>
      </c>
      <c r="C76" s="18">
        <f>(236.0/B76*100)</f>
        <v/>
      </c>
      <c r="D76" s="19" t="n">
        <v>13931</v>
      </c>
      <c r="E76" s="18" t="n">
        <v>396.43957247</v>
      </c>
      <c r="F76" s="20" t="n">
        <v>4.1775957</v>
      </c>
      <c r="G76" s="18" t="n">
        <v>438.0769124</v>
      </c>
      <c r="H76" s="20" t="n">
        <v>4.00735206</v>
      </c>
      <c r="I76" s="18" t="n">
        <v>440.45843181</v>
      </c>
      <c r="J76" s="20" t="n">
        <v>3.2917766</v>
      </c>
      <c r="K76" s="18" t="n">
        <v>461.26737534</v>
      </c>
      <c r="L76" s="20" t="n">
        <v>4.11821304</v>
      </c>
      <c r="M76" s="18" t="s">
        <v>481</v>
      </c>
      <c r="N76" s="20" t="s">
        <v>481</v>
      </c>
      <c r="O76" s="18" t="s">
        <v>481</v>
      </c>
      <c r="P76" s="20" t="s">
        <v>481</v>
      </c>
      <c r="Q76" s="18" t="s">
        <v>481</v>
      </c>
      <c r="R76" s="20" t="s">
        <v>481</v>
      </c>
      <c r="S76" s="18" t="s">
        <v>481</v>
      </c>
      <c r="T76" s="20" t="s">
        <v>481</v>
      </c>
      <c r="U76" s="18" t="n">
        <v>335.76312808</v>
      </c>
      <c r="V76" s="20" t="n">
        <v>4.93734864</v>
      </c>
    </row>
    <row r="77" spans="1:22">
      <c r="A77" s="15" t="s">
        <v>552</v>
      </c>
      <c r="B77" s="17" t="n">
        <v>6062</v>
      </c>
      <c r="C77" s="18">
        <f>(356.0/B77*100)</f>
        <v/>
      </c>
      <c r="D77" s="19" t="n">
        <v>5706</v>
      </c>
      <c r="E77" s="18" t="n">
        <v>422.80815608</v>
      </c>
      <c r="F77" s="20" t="n">
        <v>4.2105282</v>
      </c>
      <c r="G77" s="18" t="n">
        <v>446.74528792</v>
      </c>
      <c r="H77" s="20" t="n">
        <v>3.49448897</v>
      </c>
      <c r="I77" s="18" t="n">
        <v>460.50591678</v>
      </c>
      <c r="J77" s="20" t="n">
        <v>3.46080719</v>
      </c>
      <c r="K77" s="18" t="n">
        <v>470.13534366</v>
      </c>
      <c r="L77" s="20" t="n">
        <v>5.58161962</v>
      </c>
      <c r="M77" s="18" t="s">
        <v>481</v>
      </c>
      <c r="N77" s="20" t="s">
        <v>481</v>
      </c>
      <c r="O77" s="18" t="s">
        <v>481</v>
      </c>
      <c r="P77" s="20" t="s">
        <v>481</v>
      </c>
      <c r="Q77" s="18" t="s">
        <v>481</v>
      </c>
      <c r="R77" s="20" t="s">
        <v>481</v>
      </c>
      <c r="S77" s="18" t="s">
        <v>481</v>
      </c>
      <c r="T77" s="20" t="s">
        <v>481</v>
      </c>
      <c r="U77" s="18" t="n">
        <v>361.53634848</v>
      </c>
      <c r="V77" s="20" t="n">
        <v>4.85134579</v>
      </c>
    </row>
    <row r="78" spans="1:22">
      <c r="A78" s="15" t="s">
        <v>553</v>
      </c>
      <c r="B78" s="17" t="n">
        <v>5826</v>
      </c>
      <c r="C78" s="18">
        <f>(0.0/B78*100)</f>
        <v/>
      </c>
      <c r="D78" s="19" t="n">
        <v>5826</v>
      </c>
      <c r="E78" s="18" t="n">
        <v>492.94940671</v>
      </c>
      <c r="F78" s="20" t="n">
        <v>9.928567770000001</v>
      </c>
      <c r="G78" s="18" t="n">
        <v>480.57962594</v>
      </c>
      <c r="H78" s="20" t="n">
        <v>4.72484312</v>
      </c>
      <c r="I78" s="18" t="n">
        <v>481.40995432</v>
      </c>
      <c r="J78" s="20" t="n">
        <v>3.55904783</v>
      </c>
      <c r="K78" s="18" t="n">
        <v>505.87514646</v>
      </c>
      <c r="L78" s="20" t="n">
        <v>5.44446331</v>
      </c>
      <c r="M78" s="18" t="s">
        <v>481</v>
      </c>
      <c r="N78" s="20" t="s">
        <v>481</v>
      </c>
      <c r="O78" s="18" t="s">
        <v>481</v>
      </c>
      <c r="P78" s="20" t="s">
        <v>481</v>
      </c>
      <c r="Q78" s="18" t="n">
        <v>279.6191</v>
      </c>
      <c r="R78" s="20" t="n">
        <v>47.45639091</v>
      </c>
      <c r="S78" s="18" t="n">
        <v>381.10135715</v>
      </c>
      <c r="T78" s="20" t="n">
        <v>72.06276520999999</v>
      </c>
      <c r="U78" s="18" t="n">
        <v>437.90214272</v>
      </c>
      <c r="V78" s="20" t="n">
        <v>25.60973364</v>
      </c>
    </row>
    <row customHeight="1" ht="25" r="79" spans="1:22">
      <c r="A79" s="15" t="s">
        <v>554</v>
      </c>
      <c r="B79" s="17" t="n">
        <v>1657</v>
      </c>
      <c r="C79" s="18">
        <f>(41.0/B79*100)</f>
        <v/>
      </c>
      <c r="D79" s="19" t="n">
        <v>1616</v>
      </c>
      <c r="E79" s="18" t="n">
        <v>458.91910055</v>
      </c>
      <c r="F79" s="20" t="n">
        <v>9.60717966</v>
      </c>
      <c r="G79" s="18" t="n">
        <v>469.45193101</v>
      </c>
      <c r="H79" s="20" t="n">
        <v>7.32218856</v>
      </c>
      <c r="I79" s="18" t="n">
        <v>491.42185387</v>
      </c>
      <c r="J79" s="20" t="n">
        <v>8.30751122</v>
      </c>
      <c r="K79" s="18" t="n">
        <v>494.97366072</v>
      </c>
      <c r="L79" s="20" t="n">
        <v>11.1175056</v>
      </c>
      <c r="M79" s="18" t="s">
        <v>481</v>
      </c>
      <c r="N79" s="20" t="s">
        <v>481</v>
      </c>
      <c r="O79" s="18" t="s">
        <v>481</v>
      </c>
      <c r="P79" s="20" t="s">
        <v>481</v>
      </c>
      <c r="Q79" s="18" t="s">
        <v>481</v>
      </c>
      <c r="R79" s="20" t="s">
        <v>481</v>
      </c>
      <c r="S79" s="18" t="s">
        <v>481</v>
      </c>
      <c r="T79" s="20" t="s">
        <v>481</v>
      </c>
      <c r="U79" s="18" t="n">
        <v>353.81845783</v>
      </c>
      <c r="V79" s="20" t="n">
        <v>20.20535161</v>
      </c>
    </row>
    <row r="80" spans="1:22">
      <c r="A80" s="15" t="s">
        <v>555</v>
      </c>
      <c r="B80" s="17" t="n">
        <v>7841</v>
      </c>
      <c r="C80" s="18">
        <f>(0.0/B80*100)</f>
        <v/>
      </c>
      <c r="D80" s="19" t="n">
        <v>7841</v>
      </c>
      <c r="E80" s="18" t="n">
        <v>401.97625726</v>
      </c>
      <c r="F80" s="20" t="n">
        <v>7.80589113</v>
      </c>
      <c r="G80" s="18" t="n">
        <v>424.25875552</v>
      </c>
      <c r="H80" s="20" t="n">
        <v>5.67830521</v>
      </c>
      <c r="I80" s="18" t="n">
        <v>425.98684865</v>
      </c>
      <c r="J80" s="20" t="n">
        <v>3.79490711</v>
      </c>
      <c r="K80" s="18" t="n">
        <v>433.18753599</v>
      </c>
      <c r="L80" s="20" t="n">
        <v>4.54652586</v>
      </c>
      <c r="M80" s="18" t="s">
        <v>481</v>
      </c>
      <c r="N80" s="20" t="s">
        <v>481</v>
      </c>
      <c r="O80" s="18" t="s">
        <v>481</v>
      </c>
      <c r="P80" s="20" t="s">
        <v>481</v>
      </c>
      <c r="Q80" s="18" t="s">
        <v>481</v>
      </c>
      <c r="R80" s="20" t="s">
        <v>481</v>
      </c>
      <c r="S80" s="18" t="s">
        <v>481</v>
      </c>
      <c r="T80" s="20" t="s">
        <v>481</v>
      </c>
      <c r="U80" s="18" t="n">
        <v>338.38525354</v>
      </c>
      <c r="V80" s="20" t="n">
        <v>32.83937074</v>
      </c>
    </row>
    <row r="81" spans="1:22">
      <c r="A81" s="23" t="s">
        <v>556</v>
      </c>
      <c r="B81" s="17" t="n">
        <v>8861</v>
      </c>
      <c r="C81" s="18">
        <f>(95.0/B81*100)</f>
        <v/>
      </c>
      <c r="D81" s="19" t="n">
        <v>8766</v>
      </c>
      <c r="E81" s="18" t="n">
        <v>377.57056972</v>
      </c>
      <c r="F81" s="20" t="n">
        <v>9.75742123</v>
      </c>
      <c r="G81" s="18" t="n">
        <v>409.80845774</v>
      </c>
      <c r="H81" s="20" t="n">
        <v>4.51712992</v>
      </c>
      <c r="I81" s="18" t="n">
        <v>433.93983994</v>
      </c>
      <c r="J81" s="20" t="n">
        <v>3.41226163</v>
      </c>
      <c r="K81" s="18" t="n">
        <v>459.3390076</v>
      </c>
      <c r="L81" s="20" t="n">
        <v>4.45159843</v>
      </c>
      <c r="M81" s="18" t="s">
        <v>481</v>
      </c>
      <c r="N81" s="20" t="s">
        <v>481</v>
      </c>
      <c r="O81" s="18" t="s">
        <v>481</v>
      </c>
      <c r="P81" s="20" t="s">
        <v>481</v>
      </c>
      <c r="Q81" s="18" t="s">
        <v>481</v>
      </c>
      <c r="R81" s="20" t="s">
        <v>481</v>
      </c>
      <c r="S81" s="18" t="s">
        <v>481</v>
      </c>
      <c r="T81" s="20" t="s">
        <v>481</v>
      </c>
      <c r="U81" s="18" t="n">
        <v>354.10761504</v>
      </c>
      <c r="V81" s="20" t="n">
        <v>14.55765003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842</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(807.0/B7*100)</f>
        <v/>
      </c>
      <c r="D7" s="19" t="n">
        <v>13723</v>
      </c>
      <c r="E7" s="18" t="n">
        <v>456.56694282</v>
      </c>
      <c r="F7" s="20" t="n">
        <v>3.57198053</v>
      </c>
      <c r="G7" s="18" t="n">
        <v>487.54375594</v>
      </c>
      <c r="H7" s="20" t="n">
        <v>3.21262148</v>
      </c>
      <c r="I7" s="18" t="n">
        <v>516.55461331</v>
      </c>
      <c r="J7" s="20" t="n">
        <v>2.48420266</v>
      </c>
      <c r="K7" s="18" t="n">
        <v>546.2680507699999</v>
      </c>
      <c r="L7" s="20" t="n">
        <v>4.13925039</v>
      </c>
      <c r="M7" s="18" t="s">
        <v>481</v>
      </c>
      <c r="N7" s="20" t="s">
        <v>481</v>
      </c>
      <c r="O7" s="18" t="s">
        <v>481</v>
      </c>
      <c r="P7" s="20" t="s">
        <v>481</v>
      </c>
      <c r="Q7" s="18" t="s">
        <v>481</v>
      </c>
      <c r="R7" s="20" t="s">
        <v>481</v>
      </c>
      <c r="S7" s="18" t="s">
        <v>481</v>
      </c>
      <c r="T7" s="20" t="s">
        <v>481</v>
      </c>
      <c r="U7" s="18" t="n">
        <v>458.1239238</v>
      </c>
      <c r="V7" s="20" t="n">
        <v>7.0122538</v>
      </c>
    </row>
    <row r="8" spans="1:22">
      <c r="A8" s="15" t="s">
        <v>483</v>
      </c>
      <c r="B8" s="17" t="n">
        <v>7007</v>
      </c>
      <c r="C8" s="18">
        <f>(165.0/B8*100)</f>
        <v/>
      </c>
      <c r="D8" s="19" t="n">
        <v>6842</v>
      </c>
      <c r="E8" s="18" t="n">
        <v>461.63351337</v>
      </c>
      <c r="F8" s="20" t="n">
        <v>4.05419362</v>
      </c>
      <c r="G8" s="18" t="n">
        <v>489.83492719</v>
      </c>
      <c r="H8" s="20" t="n">
        <v>3.9798141</v>
      </c>
      <c r="I8" s="18" t="n">
        <v>506.46864252</v>
      </c>
      <c r="J8" s="20" t="n">
        <v>3.91464365</v>
      </c>
      <c r="K8" s="18" t="n">
        <v>520.62043403</v>
      </c>
      <c r="L8" s="20" t="n">
        <v>5.1485309</v>
      </c>
      <c r="M8" s="18" t="s">
        <v>481</v>
      </c>
      <c r="N8" s="20" t="s">
        <v>481</v>
      </c>
      <c r="O8" s="18" t="s">
        <v>481</v>
      </c>
      <c r="P8" s="20" t="s">
        <v>481</v>
      </c>
      <c r="Q8" s="18" t="s">
        <v>481</v>
      </c>
      <c r="R8" s="20" t="s">
        <v>481</v>
      </c>
      <c r="S8" s="18" t="s">
        <v>481</v>
      </c>
      <c r="T8" s="20" t="s">
        <v>481</v>
      </c>
      <c r="U8" s="18" t="n">
        <v>388.71380324</v>
      </c>
      <c r="V8" s="20" t="n">
        <v>6.67852253</v>
      </c>
    </row>
    <row r="9" spans="1:22">
      <c r="A9" s="15" t="s">
        <v>484</v>
      </c>
      <c r="B9" s="17" t="n">
        <v>9651</v>
      </c>
      <c r="C9" s="18">
        <f>(408.0/B9*100)</f>
        <v/>
      </c>
      <c r="D9" s="19" t="n">
        <v>9243</v>
      </c>
      <c r="E9" s="18" t="n">
        <v>463.47526668</v>
      </c>
      <c r="F9" s="20" t="n">
        <v>3.58933475</v>
      </c>
      <c r="G9" s="18" t="n">
        <v>504.29531171</v>
      </c>
      <c r="H9" s="20" t="n">
        <v>3.13436377</v>
      </c>
      <c r="I9" s="18" t="n">
        <v>521.42699601</v>
      </c>
      <c r="J9" s="20" t="n">
        <v>2.64435195</v>
      </c>
      <c r="K9" s="18" t="n">
        <v>536.38214257</v>
      </c>
      <c r="L9" s="20" t="n">
        <v>3.7988102</v>
      </c>
      <c r="M9" s="18" t="s">
        <v>481</v>
      </c>
      <c r="N9" s="20" t="s">
        <v>481</v>
      </c>
      <c r="O9" s="18" t="s">
        <v>481</v>
      </c>
      <c r="P9" s="20" t="s">
        <v>481</v>
      </c>
      <c r="Q9" s="18" t="s">
        <v>481</v>
      </c>
      <c r="R9" s="20" t="s">
        <v>481</v>
      </c>
      <c r="S9" s="18" t="s">
        <v>481</v>
      </c>
      <c r="T9" s="20" t="s">
        <v>481</v>
      </c>
      <c r="U9" s="18" t="n">
        <v>405.07596449</v>
      </c>
      <c r="V9" s="20" t="n">
        <v>5.07590854</v>
      </c>
    </row>
    <row r="10" spans="1:22">
      <c r="A10" s="15" t="s">
        <v>485</v>
      </c>
      <c r="B10" s="17" t="n">
        <v>20058</v>
      </c>
      <c r="C10" s="18">
        <f>(564.0/B10*100)</f>
        <v/>
      </c>
      <c r="D10" s="19" t="n">
        <v>19494</v>
      </c>
      <c r="E10" s="18" t="n">
        <v>490.73419907</v>
      </c>
      <c r="F10" s="20" t="n">
        <v>3.94831358</v>
      </c>
      <c r="G10" s="18" t="n">
        <v>519.7962669</v>
      </c>
      <c r="H10" s="20" t="n">
        <v>3.1902321</v>
      </c>
      <c r="I10" s="18" t="n">
        <v>532.65723451</v>
      </c>
      <c r="J10" s="20" t="n">
        <v>2.45493863</v>
      </c>
      <c r="K10" s="18" t="n">
        <v>556.9448707</v>
      </c>
      <c r="L10" s="20" t="n">
        <v>3.22781579</v>
      </c>
      <c r="M10" s="18" t="s">
        <v>481</v>
      </c>
      <c r="N10" s="20" t="s">
        <v>481</v>
      </c>
      <c r="O10" s="18" t="s">
        <v>481</v>
      </c>
      <c r="P10" s="20" t="s">
        <v>481</v>
      </c>
      <c r="Q10" s="18" t="s">
        <v>481</v>
      </c>
      <c r="R10" s="20" t="s">
        <v>481</v>
      </c>
      <c r="S10" s="18" t="s">
        <v>481</v>
      </c>
      <c r="T10" s="20" t="s">
        <v>481</v>
      </c>
      <c r="U10" s="18" t="n">
        <v>442.20351043</v>
      </c>
      <c r="V10" s="20" t="n">
        <v>7.41656168</v>
      </c>
    </row>
    <row r="11" spans="1:22">
      <c r="A11" s="15" t="s">
        <v>486</v>
      </c>
      <c r="B11" s="17" t="n">
        <v>7053</v>
      </c>
      <c r="C11" s="18">
        <f>(179.0/B11*100)</f>
        <v/>
      </c>
      <c r="D11" s="19" t="n">
        <v>6874</v>
      </c>
      <c r="E11" s="18" t="n">
        <v>442.73719427</v>
      </c>
      <c r="F11" s="20" t="n">
        <v>4.36562996</v>
      </c>
      <c r="G11" s="18" t="n">
        <v>464.6176213</v>
      </c>
      <c r="H11" s="20" t="n">
        <v>3.07825754</v>
      </c>
      <c r="I11" s="18" t="n">
        <v>466.43670534</v>
      </c>
      <c r="J11" s="20" t="n">
        <v>3.31206989</v>
      </c>
      <c r="K11" s="18" t="n">
        <v>476.47030113</v>
      </c>
      <c r="L11" s="20" t="n">
        <v>5.17939858</v>
      </c>
      <c r="M11" s="18" t="s">
        <v>481</v>
      </c>
      <c r="N11" s="20" t="s">
        <v>481</v>
      </c>
      <c r="O11" s="18" t="s">
        <v>481</v>
      </c>
      <c r="P11" s="20" t="s">
        <v>481</v>
      </c>
      <c r="Q11" s="18" t="s">
        <v>481</v>
      </c>
      <c r="R11" s="20" t="s">
        <v>481</v>
      </c>
      <c r="S11" s="18" t="s">
        <v>481</v>
      </c>
      <c r="T11" s="20" t="s">
        <v>481</v>
      </c>
      <c r="U11" s="18" t="n">
        <v>406.35733327</v>
      </c>
      <c r="V11" s="20" t="n">
        <v>6.93284974</v>
      </c>
    </row>
    <row r="12" spans="1:22">
      <c r="A12" s="15" t="s">
        <v>487</v>
      </c>
      <c r="B12" s="17" t="n">
        <v>6894</v>
      </c>
      <c r="C12" s="18">
        <f>(59.0/B12*100)</f>
        <v/>
      </c>
      <c r="D12" s="19" t="n">
        <v>6835</v>
      </c>
      <c r="E12" s="18" t="n">
        <v>464.50546219</v>
      </c>
      <c r="F12" s="20" t="n">
        <v>3.95207184</v>
      </c>
      <c r="G12" s="18" t="n">
        <v>494.07048186</v>
      </c>
      <c r="H12" s="20" t="n">
        <v>2.62684753</v>
      </c>
      <c r="I12" s="18" t="n">
        <v>502.40140512</v>
      </c>
      <c r="J12" s="20" t="n">
        <v>3.42262776</v>
      </c>
      <c r="K12" s="18" t="n">
        <v>511.83301175</v>
      </c>
      <c r="L12" s="20" t="n">
        <v>7.22147082</v>
      </c>
      <c r="M12" s="18" t="s">
        <v>481</v>
      </c>
      <c r="N12" s="20" t="s">
        <v>481</v>
      </c>
      <c r="O12" s="18" t="s">
        <v>481</v>
      </c>
      <c r="P12" s="20" t="s">
        <v>481</v>
      </c>
      <c r="Q12" s="18" t="s">
        <v>481</v>
      </c>
      <c r="R12" s="20" t="s">
        <v>481</v>
      </c>
      <c r="S12" s="18" t="s">
        <v>481</v>
      </c>
      <c r="T12" s="20" t="s">
        <v>481</v>
      </c>
      <c r="U12" s="18" t="n">
        <v>374.30316418</v>
      </c>
      <c r="V12" s="20" t="n">
        <v>9.4852784</v>
      </c>
    </row>
    <row r="13" spans="1:22">
      <c r="A13" s="15" t="s">
        <v>488</v>
      </c>
      <c r="B13" s="17" t="n">
        <v>7161</v>
      </c>
      <c r="C13" s="18">
        <f>(237.0/B13*100)</f>
        <v/>
      </c>
      <c r="D13" s="19" t="n">
        <v>6924</v>
      </c>
      <c r="E13" s="18" t="n">
        <v>475.1463119</v>
      </c>
      <c r="F13" s="20" t="n">
        <v>4.76656535</v>
      </c>
      <c r="G13" s="18" t="n">
        <v>493.77056014</v>
      </c>
      <c r="H13" s="20" t="n">
        <v>3.22824569</v>
      </c>
      <c r="I13" s="18" t="n">
        <v>506.905694</v>
      </c>
      <c r="J13" s="20" t="n">
        <v>2.93027385</v>
      </c>
      <c r="K13" s="18" t="n">
        <v>536.4901642999999</v>
      </c>
      <c r="L13" s="20" t="n">
        <v>3.93692843</v>
      </c>
      <c r="M13" s="18" t="s">
        <v>481</v>
      </c>
      <c r="N13" s="20" t="s">
        <v>481</v>
      </c>
      <c r="O13" s="18" t="s">
        <v>481</v>
      </c>
      <c r="P13" s="20" t="s">
        <v>481</v>
      </c>
      <c r="Q13" s="18" t="s">
        <v>481</v>
      </c>
      <c r="R13" s="20" t="s">
        <v>481</v>
      </c>
      <c r="S13" s="18" t="s">
        <v>481</v>
      </c>
      <c r="T13" s="20" t="s">
        <v>481</v>
      </c>
      <c r="U13" s="18" t="n">
        <v>388.43368327</v>
      </c>
      <c r="V13" s="20" t="n">
        <v>7.89681553</v>
      </c>
    </row>
    <row r="14" spans="1:22">
      <c r="A14" s="15" t="s">
        <v>489</v>
      </c>
      <c r="B14" s="17" t="n">
        <v>5587</v>
      </c>
      <c r="C14" s="18">
        <f>(83.0/B14*100)</f>
        <v/>
      </c>
      <c r="D14" s="19" t="n">
        <v>5504</v>
      </c>
      <c r="E14" s="18" t="n">
        <v>502.1551003</v>
      </c>
      <c r="F14" s="20" t="n">
        <v>4.9582163</v>
      </c>
      <c r="G14" s="18" t="n">
        <v>514.34567543</v>
      </c>
      <c r="H14" s="20" t="n">
        <v>2.67522587</v>
      </c>
      <c r="I14" s="18" t="n">
        <v>521.56775364</v>
      </c>
      <c r="J14" s="20" t="n">
        <v>2.77693876</v>
      </c>
      <c r="K14" s="18" t="n">
        <v>554.47907664</v>
      </c>
      <c r="L14" s="20" t="n">
        <v>4.48459396</v>
      </c>
      <c r="M14" s="18" t="s">
        <v>481</v>
      </c>
      <c r="N14" s="20" t="s">
        <v>481</v>
      </c>
      <c r="O14" s="18" t="s">
        <v>481</v>
      </c>
      <c r="P14" s="20" t="s">
        <v>481</v>
      </c>
      <c r="Q14" s="18" t="s">
        <v>481</v>
      </c>
      <c r="R14" s="20" t="s">
        <v>481</v>
      </c>
      <c r="S14" s="18" t="s">
        <v>481</v>
      </c>
      <c r="T14" s="20" t="s">
        <v>481</v>
      </c>
      <c r="U14" s="18" t="n">
        <v>432.33429105</v>
      </c>
      <c r="V14" s="20" t="n">
        <v>13.2022228</v>
      </c>
    </row>
    <row r="15" spans="1:22">
      <c r="A15" s="15" t="s">
        <v>490</v>
      </c>
      <c r="B15" s="17" t="n">
        <v>5882</v>
      </c>
      <c r="C15" s="18">
        <f>(125.0/B15*100)</f>
        <v/>
      </c>
      <c r="D15" s="19" t="n">
        <v>5757</v>
      </c>
      <c r="E15" s="18" t="n">
        <v>480.90715443</v>
      </c>
      <c r="F15" s="20" t="n">
        <v>5.47025981</v>
      </c>
      <c r="G15" s="18" t="n">
        <v>523.59902198</v>
      </c>
      <c r="H15" s="20" t="n">
        <v>2.81109667</v>
      </c>
      <c r="I15" s="18" t="n">
        <v>542.8589322300001</v>
      </c>
      <c r="J15" s="20" t="n">
        <v>2.91839152</v>
      </c>
      <c r="K15" s="18" t="n">
        <v>561.89497395</v>
      </c>
      <c r="L15" s="20" t="n">
        <v>5.27557073</v>
      </c>
      <c r="M15" s="18" t="s">
        <v>481</v>
      </c>
      <c r="N15" s="20" t="s">
        <v>481</v>
      </c>
      <c r="O15" s="18" t="s">
        <v>481</v>
      </c>
      <c r="P15" s="20" t="s">
        <v>481</v>
      </c>
      <c r="Q15" s="18" t="s">
        <v>481</v>
      </c>
      <c r="R15" s="20" t="s">
        <v>481</v>
      </c>
      <c r="S15" s="18" t="s">
        <v>481</v>
      </c>
      <c r="T15" s="20" t="s">
        <v>481</v>
      </c>
      <c r="U15" s="18" t="n">
        <v>433.43004444</v>
      </c>
      <c r="V15" s="20" t="n">
        <v>8.68965062</v>
      </c>
    </row>
    <row r="16" spans="1:22">
      <c r="A16" s="15" t="s">
        <v>491</v>
      </c>
      <c r="B16" s="17" t="n">
        <v>6108</v>
      </c>
      <c r="C16" s="18">
        <f>(163.0/B16*100)</f>
        <v/>
      </c>
      <c r="D16" s="19" t="n">
        <v>5945</v>
      </c>
      <c r="E16" s="18" t="n">
        <v>484.25039846</v>
      </c>
      <c r="F16" s="20" t="n">
        <v>3.33985032</v>
      </c>
      <c r="G16" s="18" t="n">
        <v>513.2988935</v>
      </c>
      <c r="H16" s="20" t="n">
        <v>3.14060613</v>
      </c>
      <c r="I16" s="18" t="n">
        <v>520.54325499</v>
      </c>
      <c r="J16" s="20" t="n">
        <v>3.5091478</v>
      </c>
      <c r="K16" s="18" t="n">
        <v>547.27087322</v>
      </c>
      <c r="L16" s="20" t="n">
        <v>4.95514161</v>
      </c>
      <c r="M16" s="18" t="s">
        <v>481</v>
      </c>
      <c r="N16" s="20" t="s">
        <v>481</v>
      </c>
      <c r="O16" s="18" t="s">
        <v>481</v>
      </c>
      <c r="P16" s="20" t="s">
        <v>481</v>
      </c>
      <c r="Q16" s="18" t="s">
        <v>481</v>
      </c>
      <c r="R16" s="20" t="s">
        <v>481</v>
      </c>
      <c r="S16" s="18" t="s">
        <v>481</v>
      </c>
      <c r="T16" s="20" t="s">
        <v>481</v>
      </c>
      <c r="U16" s="18" t="n">
        <v>365.97758388</v>
      </c>
      <c r="V16" s="20" t="n">
        <v>8.56715713</v>
      </c>
    </row>
    <row r="17" spans="1:22">
      <c r="A17" s="15" t="s">
        <v>492</v>
      </c>
      <c r="B17" s="17" t="n">
        <v>6504</v>
      </c>
      <c r="C17" s="18">
        <f>(2034.0/B17*100)</f>
        <v/>
      </c>
      <c r="D17" s="19" t="n">
        <v>4470</v>
      </c>
      <c r="E17" s="18" t="n">
        <v>497.28453101</v>
      </c>
      <c r="F17" s="20" t="n">
        <v>5.18693621</v>
      </c>
      <c r="G17" s="18" t="n">
        <v>523.18817193</v>
      </c>
      <c r="H17" s="20" t="n">
        <v>3.76225821</v>
      </c>
      <c r="I17" s="18" t="n">
        <v>532.3127988799999</v>
      </c>
      <c r="J17" s="20" t="n">
        <v>4.22229743</v>
      </c>
      <c r="K17" s="18" t="n">
        <v>558.76901323</v>
      </c>
      <c r="L17" s="20" t="n">
        <v>6.05008939</v>
      </c>
      <c r="M17" s="18" t="s">
        <v>481</v>
      </c>
      <c r="N17" s="20" t="s">
        <v>481</v>
      </c>
      <c r="O17" s="18" t="s">
        <v>481</v>
      </c>
      <c r="P17" s="20" t="s">
        <v>481</v>
      </c>
      <c r="Q17" s="18" t="s">
        <v>481</v>
      </c>
      <c r="R17" s="20" t="s">
        <v>481</v>
      </c>
      <c r="S17" s="18" t="s">
        <v>481</v>
      </c>
      <c r="T17" s="20" t="s">
        <v>481</v>
      </c>
      <c r="U17" s="18" t="n">
        <v>433.23247644</v>
      </c>
      <c r="V17" s="20" t="n">
        <v>7.9154216</v>
      </c>
    </row>
    <row r="18" spans="1:22">
      <c r="A18" s="15" t="s">
        <v>493</v>
      </c>
      <c r="B18" s="17" t="n">
        <v>5532</v>
      </c>
      <c r="C18" s="18">
        <f>(31.0/B18*100)</f>
        <v/>
      </c>
      <c r="D18" s="19" t="n">
        <v>5501</v>
      </c>
      <c r="E18" s="18" t="n">
        <v>436.90488647</v>
      </c>
      <c r="F18" s="20" t="n">
        <v>5.8308506</v>
      </c>
      <c r="G18" s="18" t="n">
        <v>464.5901912</v>
      </c>
      <c r="H18" s="20" t="n">
        <v>3.82646202</v>
      </c>
      <c r="I18" s="18" t="n">
        <v>479.74773015</v>
      </c>
      <c r="J18" s="20" t="n">
        <v>4.97285937</v>
      </c>
      <c r="K18" s="18" t="n">
        <v>508.2171855</v>
      </c>
      <c r="L18" s="20" t="n">
        <v>4.98929878</v>
      </c>
      <c r="M18" s="18" t="s">
        <v>481</v>
      </c>
      <c r="N18" s="20" t="s">
        <v>481</v>
      </c>
      <c r="O18" s="18" t="s">
        <v>481</v>
      </c>
      <c r="P18" s="20" t="s">
        <v>481</v>
      </c>
      <c r="Q18" s="18" t="s">
        <v>481</v>
      </c>
      <c r="R18" s="20" t="s">
        <v>481</v>
      </c>
      <c r="S18" s="18" t="s">
        <v>481</v>
      </c>
      <c r="T18" s="20" t="s">
        <v>481</v>
      </c>
      <c r="U18" s="18" t="n">
        <v>361.02583179</v>
      </c>
      <c r="V18" s="20" t="n">
        <v>10.13751026</v>
      </c>
    </row>
    <row r="19" spans="1:22">
      <c r="A19" s="15" t="s">
        <v>494</v>
      </c>
      <c r="B19" s="17" t="n">
        <v>5658</v>
      </c>
      <c r="C19" s="18">
        <f>(366.0/B19*100)</f>
        <v/>
      </c>
      <c r="D19" s="19" t="n">
        <v>5292</v>
      </c>
      <c r="E19" s="18" t="n">
        <v>445.06946844</v>
      </c>
      <c r="F19" s="20" t="n">
        <v>3.83238526</v>
      </c>
      <c r="G19" s="18" t="n">
        <v>469.25599148</v>
      </c>
      <c r="H19" s="20" t="n">
        <v>3.67318453</v>
      </c>
      <c r="I19" s="18" t="n">
        <v>485.76432771</v>
      </c>
      <c r="J19" s="20" t="n">
        <v>3.76468327</v>
      </c>
      <c r="K19" s="18" t="n">
        <v>509.16373209</v>
      </c>
      <c r="L19" s="20" t="n">
        <v>6.08005818</v>
      </c>
      <c r="M19" s="18" t="s">
        <v>481</v>
      </c>
      <c r="N19" s="20" t="s">
        <v>481</v>
      </c>
      <c r="O19" s="18" t="s">
        <v>481</v>
      </c>
      <c r="P19" s="20" t="s">
        <v>481</v>
      </c>
      <c r="Q19" s="18" t="s">
        <v>481</v>
      </c>
      <c r="R19" s="20" t="s">
        <v>481</v>
      </c>
      <c r="S19" s="18" t="s">
        <v>481</v>
      </c>
      <c r="T19" s="20" t="s">
        <v>481</v>
      </c>
      <c r="U19" s="18" t="n">
        <v>382.69701866</v>
      </c>
      <c r="V19" s="20" t="n">
        <v>7.84552507</v>
      </c>
    </row>
    <row r="20" spans="1:22">
      <c r="A20" s="15" t="s">
        <v>495</v>
      </c>
      <c r="B20" s="17" t="n">
        <v>3371</v>
      </c>
      <c r="C20" s="18">
        <f>(75.0/B20*100)</f>
        <v/>
      </c>
      <c r="D20" s="19" t="n">
        <v>3296</v>
      </c>
      <c r="E20" s="18" t="n">
        <v>444.75427553</v>
      </c>
      <c r="F20" s="20" t="n">
        <v>4.89712868</v>
      </c>
      <c r="G20" s="18" t="n">
        <v>479.93363852</v>
      </c>
      <c r="H20" s="20" t="n">
        <v>4.3057296</v>
      </c>
      <c r="I20" s="18" t="n">
        <v>490.90800405</v>
      </c>
      <c r="J20" s="20" t="n">
        <v>2.86758646</v>
      </c>
      <c r="K20" s="18" t="n">
        <v>517.56545519</v>
      </c>
      <c r="L20" s="20" t="n">
        <v>4.82271582</v>
      </c>
      <c r="M20" s="18" t="s">
        <v>481</v>
      </c>
      <c r="N20" s="20" t="s">
        <v>481</v>
      </c>
      <c r="O20" s="18" t="s">
        <v>481</v>
      </c>
      <c r="P20" s="20" t="s">
        <v>481</v>
      </c>
      <c r="Q20" s="18" t="s">
        <v>481</v>
      </c>
      <c r="R20" s="20" t="s">
        <v>481</v>
      </c>
      <c r="S20" s="18" t="s">
        <v>481</v>
      </c>
      <c r="T20" s="20" t="s">
        <v>481</v>
      </c>
      <c r="U20" s="18" t="n">
        <v>398.75310327</v>
      </c>
      <c r="V20" s="20" t="n">
        <v>8.959040890000001</v>
      </c>
    </row>
    <row r="21" spans="1:22">
      <c r="A21" s="15" t="s">
        <v>496</v>
      </c>
      <c r="B21" s="17" t="n">
        <v>5741</v>
      </c>
      <c r="C21" s="18">
        <f>(61.0/B21*100)</f>
        <v/>
      </c>
      <c r="D21" s="19" t="n">
        <v>5680</v>
      </c>
      <c r="E21" s="18" t="n">
        <v>477.51971036</v>
      </c>
      <c r="F21" s="20" t="n">
        <v>3.93311525</v>
      </c>
      <c r="G21" s="18" t="n">
        <v>507.81922545</v>
      </c>
      <c r="H21" s="20" t="n">
        <v>3.76254376</v>
      </c>
      <c r="I21" s="18" t="n">
        <v>527.4124326800001</v>
      </c>
      <c r="J21" s="20" t="n">
        <v>2.64243448</v>
      </c>
      <c r="K21" s="18" t="n">
        <v>559.03127605</v>
      </c>
      <c r="L21" s="20" t="n">
        <v>3.68353964</v>
      </c>
      <c r="M21" s="18" t="s">
        <v>481</v>
      </c>
      <c r="N21" s="20" t="s">
        <v>481</v>
      </c>
      <c r="O21" s="18" t="s">
        <v>481</v>
      </c>
      <c r="P21" s="20" t="s">
        <v>481</v>
      </c>
      <c r="Q21" s="18" t="s">
        <v>481</v>
      </c>
      <c r="R21" s="20" t="s">
        <v>481</v>
      </c>
      <c r="S21" s="18" t="s">
        <v>481</v>
      </c>
      <c r="T21" s="20" t="s">
        <v>481</v>
      </c>
      <c r="U21" s="18" t="n">
        <v>432.02726715</v>
      </c>
      <c r="V21" s="20" t="n">
        <v>10.68421623</v>
      </c>
    </row>
    <row r="22" spans="1:22">
      <c r="A22" s="15" t="s">
        <v>497</v>
      </c>
      <c r="B22" s="17" t="n">
        <v>6598</v>
      </c>
      <c r="C22" s="18">
        <f>(40.0/B22*100)</f>
        <v/>
      </c>
      <c r="D22" s="19" t="n">
        <v>6558</v>
      </c>
      <c r="E22" s="18" t="n">
        <v>460.36834125</v>
      </c>
      <c r="F22" s="20" t="n">
        <v>5.55729503</v>
      </c>
      <c r="G22" s="18" t="n">
        <v>483.20829615</v>
      </c>
      <c r="H22" s="20" t="n">
        <v>4.56136555</v>
      </c>
      <c r="I22" s="18" t="n">
        <v>490.5441233</v>
      </c>
      <c r="J22" s="20" t="n">
        <v>4.74273602</v>
      </c>
      <c r="K22" s="18" t="n">
        <v>506.55049843</v>
      </c>
      <c r="L22" s="20" t="n">
        <v>5.17650111</v>
      </c>
      <c r="M22" s="18" t="s">
        <v>481</v>
      </c>
      <c r="N22" s="20" t="s">
        <v>481</v>
      </c>
      <c r="O22" s="18" t="s">
        <v>481</v>
      </c>
      <c r="P22" s="20" t="s">
        <v>481</v>
      </c>
      <c r="Q22" s="18" t="n">
        <v>371.6333</v>
      </c>
      <c r="R22" s="20" t="n">
        <v>37.25397277</v>
      </c>
      <c r="S22" s="18" t="n">
        <v>484.16892747</v>
      </c>
      <c r="T22" s="20" t="n">
        <v>47.0063703</v>
      </c>
      <c r="U22" s="18" t="n">
        <v>371.72778471</v>
      </c>
      <c r="V22" s="20" t="n">
        <v>9.91482631</v>
      </c>
    </row>
    <row r="23" spans="1:22">
      <c r="A23" s="15" t="s">
        <v>498</v>
      </c>
      <c r="B23" s="17" t="n">
        <v>11583</v>
      </c>
      <c r="C23" s="18">
        <f>(271.0/B23*100)</f>
        <v/>
      </c>
      <c r="D23" s="19" t="n">
        <v>11312</v>
      </c>
      <c r="E23" s="18" t="n">
        <v>461.37808519</v>
      </c>
      <c r="F23" s="20" t="n">
        <v>4.75809799</v>
      </c>
      <c r="G23" s="18" t="n">
        <v>478.76090333</v>
      </c>
      <c r="H23" s="20" t="n">
        <v>3.80389592</v>
      </c>
      <c r="I23" s="18" t="n">
        <v>497.22765939</v>
      </c>
      <c r="J23" s="20" t="n">
        <v>2.84207774</v>
      </c>
      <c r="K23" s="18" t="n">
        <v>510.19109814</v>
      </c>
      <c r="L23" s="20" t="n">
        <v>5.09225861</v>
      </c>
      <c r="M23" s="18" t="s">
        <v>481</v>
      </c>
      <c r="N23" s="20" t="s">
        <v>481</v>
      </c>
      <c r="O23" s="18" t="s">
        <v>481</v>
      </c>
      <c r="P23" s="20" t="s">
        <v>481</v>
      </c>
      <c r="Q23" s="18" t="s">
        <v>481</v>
      </c>
      <c r="R23" s="20" t="s">
        <v>481</v>
      </c>
      <c r="S23" s="18" t="s">
        <v>481</v>
      </c>
      <c r="T23" s="20" t="s">
        <v>481</v>
      </c>
      <c r="U23" s="18" t="n">
        <v>392.73238207</v>
      </c>
      <c r="V23" s="20" t="n">
        <v>8.52945637</v>
      </c>
    </row>
    <row r="24" spans="1:22">
      <c r="A24" s="15" t="s">
        <v>499</v>
      </c>
      <c r="B24" s="17" t="n">
        <v>6647</v>
      </c>
      <c r="C24" s="18">
        <f>(11.0/B24*100)</f>
        <v/>
      </c>
      <c r="D24" s="19" t="n">
        <v>6636</v>
      </c>
      <c r="E24" s="18" t="n">
        <v>495.71259828</v>
      </c>
      <c r="F24" s="20" t="n">
        <v>3.80521391</v>
      </c>
      <c r="G24" s="18" t="n">
        <v>518.8101279</v>
      </c>
      <c r="H24" s="20" t="n">
        <v>3.40313369</v>
      </c>
      <c r="I24" s="18" t="n">
        <v>530.9144162600001</v>
      </c>
      <c r="J24" s="20" t="n">
        <v>4.12970628</v>
      </c>
      <c r="K24" s="18" t="n">
        <v>544.35764223</v>
      </c>
      <c r="L24" s="20" t="n">
        <v>6.02921913</v>
      </c>
      <c r="M24" s="18" t="s">
        <v>481</v>
      </c>
      <c r="N24" s="20" t="s">
        <v>481</v>
      </c>
      <c r="O24" s="18" t="s">
        <v>481</v>
      </c>
      <c r="P24" s="20" t="s">
        <v>481</v>
      </c>
      <c r="Q24" s="18" t="s">
        <v>481</v>
      </c>
      <c r="R24" s="20" t="s">
        <v>481</v>
      </c>
      <c r="S24" s="18" t="s">
        <v>481</v>
      </c>
      <c r="T24" s="20" t="s">
        <v>481</v>
      </c>
      <c r="U24" s="18" t="n">
        <v>432.77938663</v>
      </c>
      <c r="V24" s="20" t="n">
        <v>11.77963708</v>
      </c>
    </row>
    <row r="25" spans="1:22">
      <c r="A25" s="15" t="s">
        <v>500</v>
      </c>
      <c r="B25" s="17" t="n">
        <v>5581</v>
      </c>
      <c r="C25" s="18">
        <f>(25.0/B25*100)</f>
        <v/>
      </c>
      <c r="D25" s="19" t="n">
        <v>5556</v>
      </c>
      <c r="E25" s="18" t="n">
        <v>483.33407723</v>
      </c>
      <c r="F25" s="20" t="n">
        <v>4.94902578</v>
      </c>
      <c r="G25" s="18" t="n">
        <v>505.28184936</v>
      </c>
      <c r="H25" s="20" t="n">
        <v>3.90395432</v>
      </c>
      <c r="I25" s="18" t="n">
        <v>534.3355843099999</v>
      </c>
      <c r="J25" s="20" t="n">
        <v>3.82970431</v>
      </c>
      <c r="K25" s="18" t="n">
        <v>560.20203267</v>
      </c>
      <c r="L25" s="20" t="n">
        <v>5.48868668</v>
      </c>
      <c r="M25" s="18" t="s">
        <v>481</v>
      </c>
      <c r="N25" s="20" t="s">
        <v>481</v>
      </c>
      <c r="O25" s="18" t="s">
        <v>481</v>
      </c>
      <c r="P25" s="20" t="s">
        <v>481</v>
      </c>
      <c r="Q25" s="18" t="s">
        <v>481</v>
      </c>
      <c r="R25" s="20" t="s">
        <v>481</v>
      </c>
      <c r="S25" s="18" t="s">
        <v>481</v>
      </c>
      <c r="T25" s="20" t="s">
        <v>481</v>
      </c>
      <c r="U25" s="18" t="n">
        <v>409.16798805</v>
      </c>
      <c r="V25" s="20" t="n">
        <v>23.81982942</v>
      </c>
    </row>
    <row r="26" spans="1:22">
      <c r="A26" s="15" t="s">
        <v>501</v>
      </c>
      <c r="B26" s="17" t="n">
        <v>4869</v>
      </c>
      <c r="C26" s="18">
        <f>(77.0/B26*100)</f>
        <v/>
      </c>
      <c r="D26" s="19" t="n">
        <v>4792</v>
      </c>
      <c r="E26" s="18" t="n">
        <v>474.99971357</v>
      </c>
      <c r="F26" s="20" t="n">
        <v>5.85024326</v>
      </c>
      <c r="G26" s="18" t="n">
        <v>486.12722574</v>
      </c>
      <c r="H26" s="20" t="n">
        <v>3.43204863</v>
      </c>
      <c r="I26" s="18" t="n">
        <v>487.42439007</v>
      </c>
      <c r="J26" s="20" t="n">
        <v>2.45676511</v>
      </c>
      <c r="K26" s="18" t="n">
        <v>517.8748519</v>
      </c>
      <c r="L26" s="20" t="n">
        <v>4.22598702</v>
      </c>
      <c r="M26" s="18" t="s">
        <v>481</v>
      </c>
      <c r="N26" s="20" t="s">
        <v>481</v>
      </c>
      <c r="O26" s="18" t="s">
        <v>481</v>
      </c>
      <c r="P26" s="20" t="s">
        <v>481</v>
      </c>
      <c r="Q26" s="18" t="s">
        <v>481</v>
      </c>
      <c r="R26" s="20" t="s">
        <v>481</v>
      </c>
      <c r="S26" s="18" t="s">
        <v>481</v>
      </c>
      <c r="T26" s="20" t="s">
        <v>481</v>
      </c>
      <c r="U26" s="18" t="n">
        <v>436.41233355</v>
      </c>
      <c r="V26" s="20" t="n">
        <v>9.316120379999999</v>
      </c>
    </row>
    <row r="27" spans="1:22">
      <c r="A27" s="15" t="s">
        <v>502</v>
      </c>
      <c r="B27" s="17" t="n">
        <v>5299</v>
      </c>
      <c r="C27" s="18">
        <f>(134.0/B27*100)</f>
        <v/>
      </c>
      <c r="D27" s="19" t="n">
        <v>5165</v>
      </c>
      <c r="E27" s="18" t="n">
        <v>454.92038467</v>
      </c>
      <c r="F27" s="20" t="n">
        <v>3.57574935</v>
      </c>
      <c r="G27" s="18" t="n">
        <v>489.02596442</v>
      </c>
      <c r="H27" s="20" t="n">
        <v>2.62328276</v>
      </c>
      <c r="I27" s="18" t="n">
        <v>494.91956909</v>
      </c>
      <c r="J27" s="20" t="n">
        <v>3.02913987</v>
      </c>
      <c r="K27" s="18" t="n">
        <v>525.30476003</v>
      </c>
      <c r="L27" s="20" t="n">
        <v>4.64878663</v>
      </c>
      <c r="M27" s="18" t="s">
        <v>481</v>
      </c>
      <c r="N27" s="20" t="s">
        <v>481</v>
      </c>
      <c r="O27" s="18" t="s">
        <v>481</v>
      </c>
      <c r="P27" s="20" t="s">
        <v>481</v>
      </c>
      <c r="Q27" s="18" t="s">
        <v>481</v>
      </c>
      <c r="R27" s="20" t="s">
        <v>481</v>
      </c>
      <c r="S27" s="18" t="s">
        <v>481</v>
      </c>
      <c r="T27" s="20" t="s">
        <v>481</v>
      </c>
      <c r="U27" s="18" t="n">
        <v>372.17998178</v>
      </c>
      <c r="V27" s="20" t="n">
        <v>5.14542222</v>
      </c>
    </row>
    <row r="28" spans="1:22">
      <c r="A28" s="15" t="s">
        <v>503</v>
      </c>
      <c r="B28" s="17" t="n">
        <v>7568</v>
      </c>
      <c r="C28" s="18">
        <f>(395.0/B28*100)</f>
        <v/>
      </c>
      <c r="D28" s="19" t="n">
        <v>7173</v>
      </c>
      <c r="E28" s="18" t="n">
        <v>412.4795174</v>
      </c>
      <c r="F28" s="20" t="n">
        <v>5.0811973</v>
      </c>
      <c r="G28" s="18" t="n">
        <v>434.49222413</v>
      </c>
      <c r="H28" s="20" t="n">
        <v>3.29254674</v>
      </c>
      <c r="I28" s="18" t="n">
        <v>426.78372438</v>
      </c>
      <c r="J28" s="20" t="n">
        <v>2.87145695</v>
      </c>
      <c r="K28" s="18" t="n">
        <v>429.2538671</v>
      </c>
      <c r="L28" s="20" t="n">
        <v>5.00389804</v>
      </c>
      <c r="M28" s="18" t="s">
        <v>481</v>
      </c>
      <c r="N28" s="20" t="s">
        <v>481</v>
      </c>
      <c r="O28" s="18" t="s">
        <v>481</v>
      </c>
      <c r="P28" s="20" t="s">
        <v>481</v>
      </c>
      <c r="Q28" s="18" t="s">
        <v>481</v>
      </c>
      <c r="R28" s="20" t="s">
        <v>481</v>
      </c>
      <c r="S28" s="18" t="s">
        <v>481</v>
      </c>
      <c r="T28" s="20" t="s">
        <v>481</v>
      </c>
      <c r="U28" s="18" t="n">
        <v>377.45915911</v>
      </c>
      <c r="V28" s="20" t="n">
        <v>6.90929687</v>
      </c>
    </row>
    <row r="29" spans="1:22">
      <c r="A29" s="15" t="s">
        <v>504</v>
      </c>
      <c r="B29" s="17" t="n">
        <v>5385</v>
      </c>
      <c r="C29" s="18">
        <f>(30.0/B29*100)</f>
        <v/>
      </c>
      <c r="D29" s="19" t="n">
        <v>5355</v>
      </c>
      <c r="E29" s="18" t="n">
        <v>486.37752082</v>
      </c>
      <c r="F29" s="20" t="n">
        <v>3.45755617</v>
      </c>
      <c r="G29" s="18" t="n">
        <v>505.27512991</v>
      </c>
      <c r="H29" s="20" t="n">
        <v>3.09071258</v>
      </c>
      <c r="I29" s="18" t="n">
        <v>526.39779254</v>
      </c>
      <c r="J29" s="20" t="n">
        <v>3.47895144</v>
      </c>
      <c r="K29" s="18" t="n">
        <v>531.4265937</v>
      </c>
      <c r="L29" s="20" t="n">
        <v>9.25369628</v>
      </c>
      <c r="M29" s="18" t="s">
        <v>481</v>
      </c>
      <c r="N29" s="20" t="s">
        <v>481</v>
      </c>
      <c r="O29" s="18" t="s">
        <v>481</v>
      </c>
      <c r="P29" s="20" t="s">
        <v>481</v>
      </c>
      <c r="Q29" s="18" t="s">
        <v>481</v>
      </c>
      <c r="R29" s="20" t="s">
        <v>481</v>
      </c>
      <c r="S29" s="18" t="s">
        <v>481</v>
      </c>
      <c r="T29" s="20" t="s">
        <v>481</v>
      </c>
      <c r="U29" s="18" t="n">
        <v>417.44994691</v>
      </c>
      <c r="V29" s="20" t="n">
        <v>8.939056409999999</v>
      </c>
    </row>
    <row r="30" spans="1:22">
      <c r="A30" s="15" t="s">
        <v>505</v>
      </c>
      <c r="B30" s="17" t="n">
        <v>4520</v>
      </c>
      <c r="C30" s="18">
        <f>(218.0/B30*100)</f>
        <v/>
      </c>
      <c r="D30" s="19" t="n">
        <v>4302</v>
      </c>
      <c r="E30" s="18" t="n">
        <v>464.81109867</v>
      </c>
      <c r="F30" s="20" t="n">
        <v>7.4168189</v>
      </c>
      <c r="G30" s="18" t="n">
        <v>504.02909527</v>
      </c>
      <c r="H30" s="20" t="n">
        <v>4.08967766</v>
      </c>
      <c r="I30" s="18" t="n">
        <v>520.30132402</v>
      </c>
      <c r="J30" s="20" t="n">
        <v>3.21420266</v>
      </c>
      <c r="K30" s="18" t="n">
        <v>557.80143188</v>
      </c>
      <c r="L30" s="20" t="n">
        <v>5.65526599</v>
      </c>
      <c r="M30" s="18" t="s">
        <v>481</v>
      </c>
      <c r="N30" s="20" t="s">
        <v>481</v>
      </c>
      <c r="O30" s="18" t="s">
        <v>481</v>
      </c>
      <c r="P30" s="20" t="s">
        <v>481</v>
      </c>
      <c r="Q30" s="18" t="s">
        <v>481</v>
      </c>
      <c r="R30" s="20" t="s">
        <v>481</v>
      </c>
      <c r="S30" s="18" t="s">
        <v>481</v>
      </c>
      <c r="T30" s="20" t="s">
        <v>481</v>
      </c>
      <c r="U30" s="18" t="n">
        <v>391.93926289</v>
      </c>
      <c r="V30" s="20" t="n">
        <v>7.65950788</v>
      </c>
    </row>
    <row r="31" spans="1:22">
      <c r="A31" s="15" t="s">
        <v>506</v>
      </c>
      <c r="B31" s="17" t="n">
        <v>5456</v>
      </c>
      <c r="C31" s="18">
        <f>(147.0/B31*100)</f>
        <v/>
      </c>
      <c r="D31" s="19" t="n">
        <v>5309</v>
      </c>
      <c r="E31" s="18" t="n">
        <v>480.57639011</v>
      </c>
      <c r="F31" s="20" t="n">
        <v>4.39671384</v>
      </c>
      <c r="G31" s="18" t="n">
        <v>506.1483045</v>
      </c>
      <c r="H31" s="20" t="n">
        <v>3.68115891</v>
      </c>
      <c r="I31" s="18" t="n">
        <v>526.6884533899999</v>
      </c>
      <c r="J31" s="20" t="n">
        <v>3.12155823</v>
      </c>
      <c r="K31" s="18" t="n">
        <v>556.13116383</v>
      </c>
      <c r="L31" s="20" t="n">
        <v>3.67785525</v>
      </c>
      <c r="M31" s="18" t="s">
        <v>481</v>
      </c>
      <c r="N31" s="20" t="s">
        <v>481</v>
      </c>
      <c r="O31" s="18" t="s">
        <v>481</v>
      </c>
      <c r="P31" s="20" t="s">
        <v>481</v>
      </c>
      <c r="Q31" s="18" t="s">
        <v>481</v>
      </c>
      <c r="R31" s="20" t="s">
        <v>481</v>
      </c>
      <c r="S31" s="18" t="s">
        <v>481</v>
      </c>
      <c r="T31" s="20" t="s">
        <v>481</v>
      </c>
      <c r="U31" s="18" t="n">
        <v>405.78292304</v>
      </c>
      <c r="V31" s="20" t="n">
        <v>8.100530020000001</v>
      </c>
    </row>
    <row r="32" spans="1:22">
      <c r="A32" s="15" t="s">
        <v>507</v>
      </c>
      <c r="B32" s="17" t="n">
        <v>4478</v>
      </c>
      <c r="C32" s="18">
        <f>(6.0/B32*100)</f>
        <v/>
      </c>
      <c r="D32" s="19" t="n">
        <v>4472</v>
      </c>
      <c r="E32" s="18" t="n">
        <v>497.54372741</v>
      </c>
      <c r="F32" s="20" t="n">
        <v>5.04586458</v>
      </c>
      <c r="G32" s="18" t="n">
        <v>509.61189395</v>
      </c>
      <c r="H32" s="20" t="n">
        <v>3.24206645</v>
      </c>
      <c r="I32" s="18" t="n">
        <v>505.49631795</v>
      </c>
      <c r="J32" s="20" t="n">
        <v>2.97224862</v>
      </c>
      <c r="K32" s="18" t="n">
        <v>526.98553354</v>
      </c>
      <c r="L32" s="20" t="n">
        <v>6.05198461</v>
      </c>
      <c r="M32" s="18" t="s">
        <v>481</v>
      </c>
      <c r="N32" s="20" t="s">
        <v>481</v>
      </c>
      <c r="O32" s="18" t="s">
        <v>481</v>
      </c>
      <c r="P32" s="20" t="s">
        <v>481</v>
      </c>
      <c r="Q32" s="18" t="s">
        <v>481</v>
      </c>
      <c r="R32" s="20" t="s">
        <v>481</v>
      </c>
      <c r="S32" s="18" t="s">
        <v>481</v>
      </c>
      <c r="T32" s="20" t="s">
        <v>481</v>
      </c>
      <c r="U32" s="18" t="n">
        <v>398.60652946</v>
      </c>
      <c r="V32" s="20" t="n">
        <v>11.93083502</v>
      </c>
    </row>
    <row r="33" spans="1:22">
      <c r="A33" s="15" t="s">
        <v>508</v>
      </c>
      <c r="B33" s="17" t="n">
        <v>7325</v>
      </c>
      <c r="C33" s="18">
        <f>(81.0/B33*100)</f>
        <v/>
      </c>
      <c r="D33" s="19" t="n">
        <v>7244</v>
      </c>
      <c r="E33" s="18" t="n">
        <v>484.73622984</v>
      </c>
      <c r="F33" s="20" t="n">
        <v>4.76963027</v>
      </c>
      <c r="G33" s="18" t="n">
        <v>501.45230981</v>
      </c>
      <c r="H33" s="20" t="n">
        <v>3.66646164</v>
      </c>
      <c r="I33" s="18" t="n">
        <v>497.72980475</v>
      </c>
      <c r="J33" s="20" t="n">
        <v>3.09331486</v>
      </c>
      <c r="K33" s="18" t="n">
        <v>518.49478419</v>
      </c>
      <c r="L33" s="20" t="n">
        <v>5.44236251</v>
      </c>
      <c r="M33" s="18" t="s">
        <v>481</v>
      </c>
      <c r="N33" s="20" t="s">
        <v>481</v>
      </c>
      <c r="O33" s="18" t="s">
        <v>481</v>
      </c>
      <c r="P33" s="20" t="s">
        <v>481</v>
      </c>
      <c r="Q33" s="18" t="s">
        <v>481</v>
      </c>
      <c r="R33" s="20" t="s">
        <v>481</v>
      </c>
      <c r="S33" s="18" t="s">
        <v>481</v>
      </c>
      <c r="T33" s="20" t="s">
        <v>481</v>
      </c>
      <c r="U33" s="18" t="n">
        <v>431.42415922</v>
      </c>
      <c r="V33" s="20" t="n">
        <v>11.2397834</v>
      </c>
    </row>
    <row r="34" spans="1:22">
      <c r="A34" s="15" t="s">
        <v>509</v>
      </c>
      <c r="B34" s="17" t="n">
        <v>6350</v>
      </c>
      <c r="C34" s="18">
        <f>(126.0/B34*100)</f>
        <v/>
      </c>
      <c r="D34" s="19" t="n">
        <v>6224</v>
      </c>
      <c r="E34" s="18" t="n">
        <v>431.09073176</v>
      </c>
      <c r="F34" s="20" t="n">
        <v>5.35312078</v>
      </c>
      <c r="G34" s="18" t="n">
        <v>461.92735556</v>
      </c>
      <c r="H34" s="20" t="n">
        <v>2.92621114</v>
      </c>
      <c r="I34" s="18" t="n">
        <v>467.2897128</v>
      </c>
      <c r="J34" s="20" t="n">
        <v>3.87378061</v>
      </c>
      <c r="K34" s="18" t="n">
        <v>493.74187785</v>
      </c>
      <c r="L34" s="20" t="n">
        <v>6.51985988</v>
      </c>
      <c r="M34" s="18" t="s">
        <v>481</v>
      </c>
      <c r="N34" s="20" t="s">
        <v>481</v>
      </c>
      <c r="O34" s="18" t="s">
        <v>481</v>
      </c>
      <c r="P34" s="20" t="s">
        <v>481</v>
      </c>
      <c r="Q34" s="18" t="s">
        <v>481</v>
      </c>
      <c r="R34" s="20" t="s">
        <v>481</v>
      </c>
      <c r="S34" s="18" t="s">
        <v>481</v>
      </c>
      <c r="T34" s="20" t="s">
        <v>481</v>
      </c>
      <c r="U34" s="18" t="n">
        <v>358.31461209</v>
      </c>
      <c r="V34" s="20" t="n">
        <v>8.29339143</v>
      </c>
    </row>
    <row r="35" spans="1:22">
      <c r="A35" s="15" t="s">
        <v>510</v>
      </c>
      <c r="B35" s="17" t="n">
        <v>6406</v>
      </c>
      <c r="C35" s="18">
        <f>(67.0/B35*100)</f>
        <v/>
      </c>
      <c r="D35" s="19" t="n">
        <v>6339</v>
      </c>
      <c r="E35" s="18" t="n">
        <v>490.15862648</v>
      </c>
      <c r="F35" s="20" t="n">
        <v>2.99252073</v>
      </c>
      <c r="G35" s="18" t="n">
        <v>509.69991566</v>
      </c>
      <c r="H35" s="20" t="n">
        <v>2.32625912</v>
      </c>
      <c r="I35" s="18" t="n">
        <v>512.64256048</v>
      </c>
      <c r="J35" s="20" t="n">
        <v>3.22933016</v>
      </c>
      <c r="K35" s="18" t="n">
        <v>532.69273808</v>
      </c>
      <c r="L35" s="20" t="n">
        <v>7.84000606</v>
      </c>
      <c r="M35" s="18" t="s">
        <v>481</v>
      </c>
      <c r="N35" s="20" t="s">
        <v>481</v>
      </c>
      <c r="O35" s="18" t="s">
        <v>481</v>
      </c>
      <c r="P35" s="20" t="s">
        <v>481</v>
      </c>
      <c r="Q35" s="18" t="s">
        <v>481</v>
      </c>
      <c r="R35" s="20" t="s">
        <v>481</v>
      </c>
      <c r="S35" s="18" t="s">
        <v>481</v>
      </c>
      <c r="T35" s="20" t="s">
        <v>481</v>
      </c>
      <c r="U35" s="18" t="n">
        <v>412.66883794</v>
      </c>
      <c r="V35" s="20" t="n">
        <v>9.112297420000001</v>
      </c>
    </row>
    <row r="36" spans="1:22">
      <c r="A36" s="15" t="s">
        <v>511</v>
      </c>
      <c r="B36" s="17" t="n">
        <v>6736</v>
      </c>
      <c r="C36" s="18">
        <f>(79.0/B36*100)</f>
        <v/>
      </c>
      <c r="D36" s="19" t="n">
        <v>6657</v>
      </c>
      <c r="E36" s="18" t="n">
        <v>473.10519496</v>
      </c>
      <c r="F36" s="20" t="n">
        <v>3.57917614</v>
      </c>
      <c r="G36" s="18" t="n">
        <v>483.30984013</v>
      </c>
      <c r="H36" s="20" t="n">
        <v>3.26649478</v>
      </c>
      <c r="I36" s="18" t="n">
        <v>507.00178507</v>
      </c>
      <c r="J36" s="20" t="n">
        <v>3.06640482</v>
      </c>
      <c r="K36" s="18" t="n">
        <v>534.79948458</v>
      </c>
      <c r="L36" s="20" t="n">
        <v>3.19216572</v>
      </c>
      <c r="M36" s="18" t="s">
        <v>481</v>
      </c>
      <c r="N36" s="20" t="s">
        <v>481</v>
      </c>
      <c r="O36" s="18" t="s">
        <v>481</v>
      </c>
      <c r="P36" s="20" t="s">
        <v>481</v>
      </c>
      <c r="Q36" s="18" t="s">
        <v>481</v>
      </c>
      <c r="R36" s="20" t="s">
        <v>481</v>
      </c>
      <c r="S36" s="18" t="s">
        <v>481</v>
      </c>
      <c r="T36" s="20" t="s">
        <v>481</v>
      </c>
      <c r="U36" s="18" t="n">
        <v>417.78523551</v>
      </c>
      <c r="V36" s="20" t="n">
        <v>8.042694900000001</v>
      </c>
    </row>
    <row r="37" spans="1:22">
      <c r="A37" s="15" t="s">
        <v>512</v>
      </c>
      <c r="B37" s="17" t="n">
        <v>5458</v>
      </c>
      <c r="C37" s="18">
        <f>(147.0/B37*100)</f>
        <v/>
      </c>
      <c r="D37" s="19" t="n">
        <v>5311</v>
      </c>
      <c r="E37" s="18" t="n">
        <v>477.55677675</v>
      </c>
      <c r="F37" s="20" t="n">
        <v>4.6179025</v>
      </c>
      <c r="G37" s="18" t="n">
        <v>511.85786761</v>
      </c>
      <c r="H37" s="20" t="n">
        <v>3.3851288</v>
      </c>
      <c r="I37" s="18" t="n">
        <v>518.6382425</v>
      </c>
      <c r="J37" s="20" t="n">
        <v>4.204006</v>
      </c>
      <c r="K37" s="18" t="n">
        <v>534.7788434</v>
      </c>
      <c r="L37" s="20" t="n">
        <v>5.64975491</v>
      </c>
      <c r="M37" s="18" t="s">
        <v>481</v>
      </c>
      <c r="N37" s="20" t="s">
        <v>481</v>
      </c>
      <c r="O37" s="18" t="s">
        <v>481</v>
      </c>
      <c r="P37" s="20" t="s">
        <v>481</v>
      </c>
      <c r="Q37" s="18" t="s">
        <v>481</v>
      </c>
      <c r="R37" s="20" t="s">
        <v>481</v>
      </c>
      <c r="S37" s="18" t="s">
        <v>481</v>
      </c>
      <c r="T37" s="20" t="s">
        <v>481</v>
      </c>
      <c r="U37" s="18" t="n">
        <v>392.23295858</v>
      </c>
      <c r="V37" s="20" t="n">
        <v>7.16611735</v>
      </c>
    </row>
    <row r="38" spans="1:22">
      <c r="A38" s="15" t="s">
        <v>513</v>
      </c>
      <c r="B38" s="17" t="n">
        <v>5860</v>
      </c>
      <c r="C38" s="18">
        <f>(24.0/B38*100)</f>
        <v/>
      </c>
      <c r="D38" s="19" t="n">
        <v>5836</v>
      </c>
      <c r="E38" s="18" t="n">
        <v>458.25615227</v>
      </c>
      <c r="F38" s="20" t="n">
        <v>4.49734094</v>
      </c>
      <c r="G38" s="18" t="n">
        <v>495.8119726</v>
      </c>
      <c r="H38" s="20" t="n">
        <v>3.39972404</v>
      </c>
      <c r="I38" s="18" t="n">
        <v>512.67399124</v>
      </c>
      <c r="J38" s="20" t="n">
        <v>3.84140504</v>
      </c>
      <c r="K38" s="18" t="n">
        <v>527.09209742</v>
      </c>
      <c r="L38" s="20" t="n">
        <v>5.25138579</v>
      </c>
      <c r="M38" s="18" t="s">
        <v>481</v>
      </c>
      <c r="N38" s="20" t="s">
        <v>481</v>
      </c>
      <c r="O38" s="18" t="s">
        <v>481</v>
      </c>
      <c r="P38" s="20" t="s">
        <v>481</v>
      </c>
      <c r="Q38" s="18" t="s">
        <v>481</v>
      </c>
      <c r="R38" s="20" t="s">
        <v>481</v>
      </c>
      <c r="S38" s="18" t="s">
        <v>481</v>
      </c>
      <c r="T38" s="20" t="s">
        <v>481</v>
      </c>
      <c r="U38" s="18" t="n">
        <v>443.97284356</v>
      </c>
      <c r="V38" s="20" t="n">
        <v>6.77362167</v>
      </c>
    </row>
    <row r="39" spans="1:22">
      <c r="A39" s="15" t="s">
        <v>514</v>
      </c>
      <c r="B39" s="17" t="n">
        <v>5895</v>
      </c>
      <c r="C39" s="18">
        <f>(33.0/B39*100)</f>
        <v/>
      </c>
      <c r="D39" s="19" t="n">
        <v>5862</v>
      </c>
      <c r="E39" s="18" t="n">
        <v>415.94694566</v>
      </c>
      <c r="F39" s="20" t="n">
        <v>5.36290602</v>
      </c>
      <c r="G39" s="18" t="n">
        <v>432.48616075</v>
      </c>
      <c r="H39" s="20" t="n">
        <v>4.3604228</v>
      </c>
      <c r="I39" s="18" t="n">
        <v>429.9723902</v>
      </c>
      <c r="J39" s="20" t="n">
        <v>4.39628426</v>
      </c>
      <c r="K39" s="18" t="n">
        <v>447.7779623</v>
      </c>
      <c r="L39" s="20" t="n">
        <v>5.6028325</v>
      </c>
      <c r="M39" s="18" t="s">
        <v>481</v>
      </c>
      <c r="N39" s="20" t="s">
        <v>481</v>
      </c>
      <c r="O39" s="18" t="s">
        <v>481</v>
      </c>
      <c r="P39" s="20" t="s">
        <v>481</v>
      </c>
      <c r="Q39" s="18" t="s">
        <v>481</v>
      </c>
      <c r="R39" s="20" t="s">
        <v>481</v>
      </c>
      <c r="S39" s="18" t="s">
        <v>481</v>
      </c>
      <c r="T39" s="20" t="s">
        <v>481</v>
      </c>
      <c r="U39" s="18" t="n">
        <v>355.40578659</v>
      </c>
      <c r="V39" s="20" t="n">
        <v>13.13324341</v>
      </c>
    </row>
    <row r="40" spans="1:22">
      <c r="A40" s="15" t="s">
        <v>515</v>
      </c>
      <c r="B40" s="17" t="n">
        <v>14157</v>
      </c>
      <c r="C40" s="18">
        <f>(399.0/B40*100)</f>
        <v/>
      </c>
      <c r="D40" s="19" t="n">
        <v>13758</v>
      </c>
      <c r="E40" s="18" t="n">
        <v>457.76931827</v>
      </c>
      <c r="F40" s="20" t="n">
        <v>5.30056285</v>
      </c>
      <c r="G40" s="18" t="n">
        <v>477.72301333</v>
      </c>
      <c r="H40" s="20" t="n">
        <v>3.96531192</v>
      </c>
      <c r="I40" s="18" t="n">
        <v>509.35572017</v>
      </c>
      <c r="J40" s="20" t="n">
        <v>3.01434514</v>
      </c>
      <c r="K40" s="18" t="n">
        <v>541.30319639</v>
      </c>
      <c r="L40" s="20" t="n">
        <v>5.26343894</v>
      </c>
      <c r="M40" s="18" t="s">
        <v>481</v>
      </c>
      <c r="N40" s="20" t="s">
        <v>481</v>
      </c>
      <c r="O40" s="18" t="s">
        <v>481</v>
      </c>
      <c r="P40" s="20" t="s">
        <v>481</v>
      </c>
      <c r="Q40" s="18" t="s">
        <v>481</v>
      </c>
      <c r="R40" s="20" t="s">
        <v>481</v>
      </c>
      <c r="S40" s="18" t="s">
        <v>481</v>
      </c>
      <c r="T40" s="20" t="s">
        <v>481</v>
      </c>
      <c r="U40" s="18" t="n">
        <v>402.46355951</v>
      </c>
      <c r="V40" s="20" t="n">
        <v>8.348800089999999</v>
      </c>
    </row>
    <row r="41" spans="1:22">
      <c r="A41" s="15" t="s">
        <v>516</v>
      </c>
      <c r="B41" s="17" t="n">
        <v>5712</v>
      </c>
      <c r="C41" s="18">
        <f>(59.0/B41*100)</f>
        <v/>
      </c>
      <c r="D41" s="19" t="n">
        <v>5653</v>
      </c>
      <c r="E41" s="18" t="n">
        <v>465.37591174</v>
      </c>
      <c r="F41" s="20" t="n">
        <v>4.93950047</v>
      </c>
      <c r="G41" s="18" t="n">
        <v>491.53392757</v>
      </c>
      <c r="H41" s="20" t="n">
        <v>4.44605008</v>
      </c>
      <c r="I41" s="18" t="n">
        <v>501.50370939</v>
      </c>
      <c r="J41" s="20" t="n">
        <v>3.47664469</v>
      </c>
      <c r="K41" s="18" t="n">
        <v>531.89948018</v>
      </c>
      <c r="L41" s="20" t="n">
        <v>6.27132776</v>
      </c>
      <c r="M41" s="18" t="s">
        <v>481</v>
      </c>
      <c r="N41" s="20" t="s">
        <v>481</v>
      </c>
      <c r="O41" s="18" t="s">
        <v>481</v>
      </c>
      <c r="P41" s="20" t="s">
        <v>481</v>
      </c>
      <c r="Q41" s="18" t="s">
        <v>481</v>
      </c>
      <c r="R41" s="20" t="s">
        <v>481</v>
      </c>
      <c r="S41" s="18" t="s">
        <v>481</v>
      </c>
      <c r="T41" s="20" t="s">
        <v>481</v>
      </c>
      <c r="U41" s="18" t="n">
        <v>397.76089197</v>
      </c>
      <c r="V41" s="20" t="n">
        <v>12.51849223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339.98454823</v>
      </c>
      <c r="F45" s="20" t="n">
        <v>4.66340182</v>
      </c>
      <c r="G45" s="18" t="n">
        <v>349.82382451</v>
      </c>
      <c r="H45" s="20" t="n">
        <v>4.46719119</v>
      </c>
      <c r="I45" s="18" t="n">
        <v>352.30549884</v>
      </c>
      <c r="J45" s="20" t="n">
        <v>3.2133415</v>
      </c>
      <c r="K45" s="18" t="n">
        <v>356.15037625</v>
      </c>
      <c r="L45" s="20" t="n">
        <v>4.1052799</v>
      </c>
      <c r="M45" s="18" t="s">
        <v>481</v>
      </c>
      <c r="N45" s="20" t="s">
        <v>481</v>
      </c>
      <c r="O45" s="18" t="s">
        <v>481</v>
      </c>
      <c r="P45" s="20" t="s">
        <v>481</v>
      </c>
      <c r="Q45" s="18" t="s">
        <v>481</v>
      </c>
      <c r="R45" s="20" t="s">
        <v>481</v>
      </c>
      <c r="S45" s="18" t="n">
        <v>325.91624009</v>
      </c>
      <c r="T45" s="20" t="n">
        <v>17.96982845</v>
      </c>
      <c r="U45" s="18" t="n">
        <v>323.25748288</v>
      </c>
      <c r="V45" s="20" t="n">
        <v>6.27976274</v>
      </c>
    </row>
    <row r="46" spans="1:22">
      <c r="A46" s="15" t="s">
        <v>521</v>
      </c>
      <c r="B46" s="17" t="n">
        <v>23141</v>
      </c>
      <c r="C46" s="18">
        <f>(2202.0/B46*100)</f>
        <v/>
      </c>
      <c r="D46" s="19" t="n">
        <v>20939</v>
      </c>
      <c r="E46" s="18" t="n">
        <v>388.8957098</v>
      </c>
      <c r="F46" s="20" t="n">
        <v>5.16211765</v>
      </c>
      <c r="G46" s="18" t="n">
        <v>423.19670329</v>
      </c>
      <c r="H46" s="20" t="n">
        <v>3.91345227</v>
      </c>
      <c r="I46" s="18" t="n">
        <v>428.54692621</v>
      </c>
      <c r="J46" s="20" t="n">
        <v>3.76323552</v>
      </c>
      <c r="K46" s="18" t="n">
        <v>449.47511019</v>
      </c>
      <c r="L46" s="20" t="n">
        <v>5.46113274</v>
      </c>
      <c r="M46" s="18" t="s">
        <v>481</v>
      </c>
      <c r="N46" s="20" t="s">
        <v>481</v>
      </c>
      <c r="O46" s="18" t="s">
        <v>481</v>
      </c>
      <c r="P46" s="20" t="s">
        <v>481</v>
      </c>
      <c r="Q46" s="18" t="s">
        <v>481</v>
      </c>
      <c r="R46" s="20" t="s">
        <v>481</v>
      </c>
      <c r="S46" s="18" t="s">
        <v>481</v>
      </c>
      <c r="T46" s="20" t="s">
        <v>481</v>
      </c>
      <c r="U46" s="18" t="n">
        <v>374.80569429</v>
      </c>
      <c r="V46" s="20" t="n">
        <v>3.29139268</v>
      </c>
    </row>
    <row r="47" spans="1:22">
      <c r="A47" s="15" t="s">
        <v>522</v>
      </c>
      <c r="B47" s="17" t="n">
        <v>5928</v>
      </c>
      <c r="C47" s="18">
        <f>(387.0/B47*100)</f>
        <v/>
      </c>
      <c r="D47" s="19" t="n">
        <v>5541</v>
      </c>
      <c r="E47" s="18" t="n">
        <v>398.20040217</v>
      </c>
      <c r="F47" s="20" t="n">
        <v>7.68614805</v>
      </c>
      <c r="G47" s="18" t="n">
        <v>455.40322506</v>
      </c>
      <c r="H47" s="20" t="n">
        <v>5.32778175</v>
      </c>
      <c r="I47" s="18" t="n">
        <v>451.78192059</v>
      </c>
      <c r="J47" s="20" t="n">
        <v>5.02660443</v>
      </c>
      <c r="K47" s="18" t="n">
        <v>455.51207156</v>
      </c>
      <c r="L47" s="20" t="n">
        <v>6.52104538</v>
      </c>
      <c r="M47" s="18" t="s">
        <v>481</v>
      </c>
      <c r="N47" s="20" t="s">
        <v>481</v>
      </c>
      <c r="O47" s="18" t="s">
        <v>481</v>
      </c>
      <c r="P47" s="20" t="s">
        <v>481</v>
      </c>
      <c r="Q47" s="18" t="s">
        <v>481</v>
      </c>
      <c r="R47" s="20" t="s">
        <v>481</v>
      </c>
      <c r="S47" s="18" t="s">
        <v>481</v>
      </c>
      <c r="T47" s="20" t="s">
        <v>481</v>
      </c>
      <c r="U47" s="18" t="n">
        <v>338.71154395</v>
      </c>
      <c r="V47" s="20" t="n">
        <v>7.11597115</v>
      </c>
    </row>
    <row r="48" spans="1:22">
      <c r="A48" s="15" t="s">
        <v>523</v>
      </c>
      <c r="B48" s="17" t="n">
        <v>9841</v>
      </c>
      <c r="C48" s="18">
        <f>(8.0/B48*100)</f>
        <v/>
      </c>
      <c r="D48" s="19" t="n">
        <v>9833</v>
      </c>
      <c r="E48" s="18" t="n">
        <v>462.39426634</v>
      </c>
      <c r="F48" s="20" t="n">
        <v>10.79222752</v>
      </c>
      <c r="G48" s="18" t="n">
        <v>484.32678404</v>
      </c>
      <c r="H48" s="20" t="n">
        <v>6.43342767</v>
      </c>
      <c r="I48" s="18" t="n">
        <v>493.58883025</v>
      </c>
      <c r="J48" s="20" t="n">
        <v>4.70720794</v>
      </c>
      <c r="K48" s="18" t="n">
        <v>535.85558854</v>
      </c>
      <c r="L48" s="20" t="n">
        <v>8.05153775</v>
      </c>
      <c r="M48" s="18" t="s">
        <v>481</v>
      </c>
      <c r="N48" s="20" t="s">
        <v>481</v>
      </c>
      <c r="O48" s="18" t="s">
        <v>481</v>
      </c>
      <c r="P48" s="20" t="s">
        <v>481</v>
      </c>
      <c r="Q48" s="18" t="s">
        <v>481</v>
      </c>
      <c r="R48" s="20" t="s">
        <v>481</v>
      </c>
      <c r="S48" s="18" t="s">
        <v>481</v>
      </c>
      <c r="T48" s="20" t="s">
        <v>481</v>
      </c>
      <c r="U48" s="18" t="n">
        <v>414.03363602</v>
      </c>
      <c r="V48" s="20" t="n">
        <v>21.43020704</v>
      </c>
    </row>
    <row r="49" spans="1:22">
      <c r="A49" s="15" t="s">
        <v>524</v>
      </c>
      <c r="B49" s="17" t="n">
        <v>6349</v>
      </c>
      <c r="C49" s="18">
        <f>(56.0/B49*100)</f>
        <v/>
      </c>
      <c r="D49" s="19" t="n">
        <v>6293</v>
      </c>
      <c r="E49" s="18" t="n">
        <v>417.47139662</v>
      </c>
      <c r="F49" s="20" t="n">
        <v>4.32824579</v>
      </c>
      <c r="G49" s="18" t="n">
        <v>435.24435525</v>
      </c>
      <c r="H49" s="20" t="n">
        <v>3.61664887</v>
      </c>
      <c r="I49" s="18" t="n">
        <v>425.50054096</v>
      </c>
      <c r="J49" s="20" t="n">
        <v>4.17724593</v>
      </c>
      <c r="K49" s="18" t="n">
        <v>429.67631751</v>
      </c>
      <c r="L49" s="20" t="n">
        <v>5.55346591</v>
      </c>
      <c r="M49" s="18" t="s">
        <v>481</v>
      </c>
      <c r="N49" s="20" t="s">
        <v>481</v>
      </c>
      <c r="O49" s="18" t="s">
        <v>481</v>
      </c>
      <c r="P49" s="20" t="s">
        <v>481</v>
      </c>
      <c r="Q49" s="18" t="n">
        <v>395.8177</v>
      </c>
      <c r="R49" s="20" t="n">
        <v>32.10209471</v>
      </c>
      <c r="S49" s="18" t="n">
        <v>329.18715144</v>
      </c>
      <c r="T49" s="20" t="n">
        <v>35.13788634</v>
      </c>
      <c r="U49" s="18" t="n">
        <v>352.52709348</v>
      </c>
      <c r="V49" s="20" t="n">
        <v>8.17704977</v>
      </c>
    </row>
    <row r="50" spans="1:22">
      <c r="A50" s="15" t="s">
        <v>525</v>
      </c>
      <c r="B50" s="17" t="n">
        <v>11795</v>
      </c>
      <c r="C50" s="18">
        <f>(365.0/B50*100)</f>
        <v/>
      </c>
      <c r="D50" s="19" t="n">
        <v>11430</v>
      </c>
      <c r="E50" s="18" t="n">
        <v>398.81595317</v>
      </c>
      <c r="F50" s="20" t="n">
        <v>5.60431734</v>
      </c>
      <c r="G50" s="18" t="n">
        <v>436.51626962</v>
      </c>
      <c r="H50" s="20" t="n">
        <v>3.27017661</v>
      </c>
      <c r="I50" s="18" t="n">
        <v>433.04279616</v>
      </c>
      <c r="J50" s="20" t="n">
        <v>3.07917957</v>
      </c>
      <c r="K50" s="18" t="n">
        <v>419.63399783</v>
      </c>
      <c r="L50" s="20" t="n">
        <v>4.79653434</v>
      </c>
      <c r="M50" s="18" t="s">
        <v>481</v>
      </c>
      <c r="N50" s="20" t="s">
        <v>481</v>
      </c>
      <c r="O50" s="18" t="s">
        <v>481</v>
      </c>
      <c r="P50" s="20" t="s">
        <v>481</v>
      </c>
      <c r="Q50" s="18" t="s">
        <v>481</v>
      </c>
      <c r="R50" s="20" t="s">
        <v>481</v>
      </c>
      <c r="S50" s="18" t="s">
        <v>481</v>
      </c>
      <c r="T50" s="20" t="s">
        <v>481</v>
      </c>
      <c r="U50" s="18" t="n">
        <v>358.83210902</v>
      </c>
      <c r="V50" s="20" t="n">
        <v>8.59350747</v>
      </c>
    </row>
    <row r="51" spans="1:22">
      <c r="A51" s="15" t="s">
        <v>526</v>
      </c>
      <c r="B51" s="17" t="n">
        <v>6866</v>
      </c>
      <c r="C51" s="18">
        <f>(117.0/B51*100)</f>
        <v/>
      </c>
      <c r="D51" s="19" t="n">
        <v>6749</v>
      </c>
      <c r="E51" s="18" t="n">
        <v>430.27747621</v>
      </c>
      <c r="F51" s="20" t="n">
        <v>3.96981648</v>
      </c>
      <c r="G51" s="18" t="n">
        <v>439.4346498</v>
      </c>
      <c r="H51" s="20" t="n">
        <v>3.16103399</v>
      </c>
      <c r="I51" s="18" t="n">
        <v>427.11428909</v>
      </c>
      <c r="J51" s="20" t="n">
        <v>3.07046149</v>
      </c>
      <c r="K51" s="18" t="n">
        <v>427.11904879</v>
      </c>
      <c r="L51" s="20" t="n">
        <v>4.12933509</v>
      </c>
      <c r="M51" s="18" t="s">
        <v>481</v>
      </c>
      <c r="N51" s="20" t="s">
        <v>481</v>
      </c>
      <c r="O51" s="18" t="s">
        <v>481</v>
      </c>
      <c r="P51" s="20" t="s">
        <v>481</v>
      </c>
      <c r="Q51" s="18" t="s">
        <v>481</v>
      </c>
      <c r="R51" s="20" t="s">
        <v>481</v>
      </c>
      <c r="S51" s="18" t="s">
        <v>481</v>
      </c>
      <c r="T51" s="20" t="s">
        <v>481</v>
      </c>
      <c r="U51" s="18" t="n">
        <v>394.3781524</v>
      </c>
      <c r="V51" s="20" t="n">
        <v>9.05292062</v>
      </c>
    </row>
    <row r="52" spans="1:22">
      <c r="A52" s="15" t="s">
        <v>527</v>
      </c>
      <c r="B52" s="17" t="n">
        <v>5809</v>
      </c>
      <c r="C52" s="18">
        <f>(111.0/B52*100)</f>
        <v/>
      </c>
      <c r="D52" s="19" t="n">
        <v>5698</v>
      </c>
      <c r="E52" s="18" t="n">
        <v>459.18722568</v>
      </c>
      <c r="F52" s="20" t="n">
        <v>4.69144516</v>
      </c>
      <c r="G52" s="18" t="n">
        <v>487.94118543</v>
      </c>
      <c r="H52" s="20" t="n">
        <v>2.83026697</v>
      </c>
      <c r="I52" s="18" t="n">
        <v>497.59923688</v>
      </c>
      <c r="J52" s="20" t="n">
        <v>3.12110314</v>
      </c>
      <c r="K52" s="18" t="n">
        <v>519.31561645</v>
      </c>
      <c r="L52" s="20" t="n">
        <v>5.47954232</v>
      </c>
      <c r="M52" s="18" t="s">
        <v>481</v>
      </c>
      <c r="N52" s="20" t="s">
        <v>481</v>
      </c>
      <c r="O52" s="18" t="s">
        <v>481</v>
      </c>
      <c r="P52" s="20" t="s">
        <v>481</v>
      </c>
      <c r="Q52" s="18" t="s">
        <v>481</v>
      </c>
      <c r="R52" s="20" t="s">
        <v>481</v>
      </c>
      <c r="S52" s="18" t="s">
        <v>481</v>
      </c>
      <c r="T52" s="20" t="s">
        <v>481</v>
      </c>
      <c r="U52" s="18" t="n">
        <v>390.12930621</v>
      </c>
      <c r="V52" s="20" t="n">
        <v>9.41911348</v>
      </c>
    </row>
    <row r="53" spans="1:22">
      <c r="A53" s="15" t="s">
        <v>528</v>
      </c>
      <c r="B53" s="17" t="n">
        <v>5571</v>
      </c>
      <c r="C53" s="18">
        <f>(118.0/B53*100)</f>
        <v/>
      </c>
      <c r="D53" s="19" t="n">
        <v>5453</v>
      </c>
      <c r="E53" s="18" t="n">
        <v>410.16254793</v>
      </c>
      <c r="F53" s="20" t="n">
        <v>4.04062274</v>
      </c>
      <c r="G53" s="18" t="n">
        <v>438.73732266</v>
      </c>
      <c r="H53" s="20" t="n">
        <v>2.96221104</v>
      </c>
      <c r="I53" s="18" t="n">
        <v>457.35122368</v>
      </c>
      <c r="J53" s="20" t="n">
        <v>2.56529609</v>
      </c>
      <c r="K53" s="18" t="n">
        <v>487.17806476</v>
      </c>
      <c r="L53" s="20" t="n">
        <v>4.31968914</v>
      </c>
      <c r="M53" s="18" t="s">
        <v>481</v>
      </c>
      <c r="N53" s="20" t="s">
        <v>481</v>
      </c>
      <c r="O53" s="18" t="s">
        <v>481</v>
      </c>
      <c r="P53" s="20" t="s">
        <v>481</v>
      </c>
      <c r="Q53" s="18" t="s">
        <v>481</v>
      </c>
      <c r="R53" s="20" t="s">
        <v>481</v>
      </c>
      <c r="S53" s="18" t="s">
        <v>481</v>
      </c>
      <c r="T53" s="20" t="s">
        <v>481</v>
      </c>
      <c r="U53" s="18" t="n">
        <v>343.27379631</v>
      </c>
      <c r="V53" s="20" t="n">
        <v>5.59149279</v>
      </c>
    </row>
    <row r="54" spans="1:22">
      <c r="A54" s="15" t="s">
        <v>529</v>
      </c>
      <c r="B54" s="17" t="n">
        <v>4740</v>
      </c>
      <c r="C54" s="18">
        <f>(483.0/B54*100)</f>
        <v/>
      </c>
      <c r="D54" s="19" t="n">
        <v>4257</v>
      </c>
      <c r="E54" s="18" t="n">
        <v>339.59933202</v>
      </c>
      <c r="F54" s="20" t="n">
        <v>7.59943316</v>
      </c>
      <c r="G54" s="18" t="n">
        <v>378.6441976</v>
      </c>
      <c r="H54" s="20" t="n">
        <v>5.63605798</v>
      </c>
      <c r="I54" s="18" t="n">
        <v>378.78730844</v>
      </c>
      <c r="J54" s="20" t="n">
        <v>3.74245489</v>
      </c>
      <c r="K54" s="18" t="n">
        <v>358.4815102</v>
      </c>
      <c r="L54" s="20" t="n">
        <v>4.44049857</v>
      </c>
      <c r="M54" s="18" t="s">
        <v>481</v>
      </c>
      <c r="N54" s="20" t="s">
        <v>481</v>
      </c>
      <c r="O54" s="18" t="s">
        <v>481</v>
      </c>
      <c r="P54" s="20" t="s">
        <v>481</v>
      </c>
      <c r="Q54" s="18" t="s">
        <v>481</v>
      </c>
      <c r="R54" s="20" t="s">
        <v>481</v>
      </c>
      <c r="S54" s="18" t="s">
        <v>481</v>
      </c>
      <c r="T54" s="20" t="s">
        <v>481</v>
      </c>
      <c r="U54" s="18" t="n">
        <v>303.9872642</v>
      </c>
      <c r="V54" s="20" t="n">
        <v>4.81538526</v>
      </c>
    </row>
    <row r="55" spans="1:22">
      <c r="A55" s="15" t="s">
        <v>530</v>
      </c>
      <c r="B55" s="17" t="n">
        <v>5316</v>
      </c>
      <c r="C55" s="18">
        <f>(22.0/B55*100)</f>
        <v/>
      </c>
      <c r="D55" s="19" t="n">
        <v>5294</v>
      </c>
      <c r="E55" s="18" t="n">
        <v>359.05246903</v>
      </c>
      <c r="F55" s="20" t="n">
        <v>8.36589564</v>
      </c>
      <c r="G55" s="18" t="n">
        <v>396.74429503</v>
      </c>
      <c r="H55" s="20" t="n">
        <v>4.65933222</v>
      </c>
      <c r="I55" s="18" t="n">
        <v>405.75155558</v>
      </c>
      <c r="J55" s="20" t="n">
        <v>3.04298478</v>
      </c>
      <c r="K55" s="18" t="n">
        <v>432.02557394</v>
      </c>
      <c r="L55" s="20" t="n">
        <v>5.28525694</v>
      </c>
      <c r="M55" s="18" t="s">
        <v>481</v>
      </c>
      <c r="N55" s="20" t="s">
        <v>481</v>
      </c>
      <c r="O55" s="18" t="s">
        <v>481</v>
      </c>
      <c r="P55" s="20" t="s">
        <v>481</v>
      </c>
      <c r="Q55" s="18" t="s">
        <v>481</v>
      </c>
      <c r="R55" s="20" t="s">
        <v>481</v>
      </c>
      <c r="S55" s="18" t="n">
        <v>303.08796058</v>
      </c>
      <c r="T55" s="20" t="n">
        <v>25.71781292</v>
      </c>
      <c r="U55" s="18" t="n">
        <v>298.07906485</v>
      </c>
      <c r="V55" s="20" t="n">
        <v>10.01928797</v>
      </c>
    </row>
    <row r="56" spans="1:22">
      <c r="A56" s="15" t="s">
        <v>531</v>
      </c>
      <c r="B56" s="17" t="n">
        <v>5359</v>
      </c>
      <c r="C56" s="18">
        <f>(77.0/B56*100)</f>
        <v/>
      </c>
      <c r="D56" s="19" t="n">
        <v>5282</v>
      </c>
      <c r="E56" s="18" t="n">
        <v>513.61491431</v>
      </c>
      <c r="F56" s="20" t="n">
        <v>4.70108864</v>
      </c>
      <c r="G56" s="18" t="n">
        <v>530.73035477</v>
      </c>
      <c r="H56" s="20" t="n">
        <v>3.46553298</v>
      </c>
      <c r="I56" s="18" t="n">
        <v>527.02268337</v>
      </c>
      <c r="J56" s="20" t="n">
        <v>3.12080374</v>
      </c>
      <c r="K56" s="18" t="n">
        <v>536.03514252</v>
      </c>
      <c r="L56" s="20" t="n">
        <v>4.25579377</v>
      </c>
      <c r="M56" s="18" t="s">
        <v>481</v>
      </c>
      <c r="N56" s="20" t="s">
        <v>481</v>
      </c>
      <c r="O56" s="18" t="s">
        <v>481</v>
      </c>
      <c r="P56" s="20" t="s">
        <v>481</v>
      </c>
      <c r="Q56" s="18" t="s">
        <v>481</v>
      </c>
      <c r="R56" s="20" t="s">
        <v>481</v>
      </c>
      <c r="S56" s="18" t="s">
        <v>481</v>
      </c>
      <c r="T56" s="20" t="s">
        <v>481</v>
      </c>
      <c r="U56" s="18" t="n">
        <v>440.81264746</v>
      </c>
      <c r="V56" s="20" t="n">
        <v>18.30399738</v>
      </c>
    </row>
    <row r="57" spans="1:22">
      <c r="A57" s="15" t="s">
        <v>532</v>
      </c>
      <c r="B57" s="17" t="n">
        <v>6513</v>
      </c>
      <c r="C57" s="18">
        <f>(0.0/B57*100)</f>
        <v/>
      </c>
      <c r="D57" s="19" t="n">
        <v>6513</v>
      </c>
      <c r="E57" s="18" t="n">
        <v>377.18453333</v>
      </c>
      <c r="F57" s="20" t="n">
        <v>9.53418463</v>
      </c>
      <c r="G57" s="18" t="n">
        <v>399.46285858</v>
      </c>
      <c r="H57" s="20" t="n">
        <v>3.91145441</v>
      </c>
      <c r="I57" s="18" t="n">
        <v>399.71227285</v>
      </c>
      <c r="J57" s="20" t="n">
        <v>3.00751515</v>
      </c>
      <c r="K57" s="18" t="n">
        <v>394.94935425</v>
      </c>
      <c r="L57" s="20" t="n">
        <v>4.74558106</v>
      </c>
      <c r="M57" s="18" t="s">
        <v>481</v>
      </c>
      <c r="N57" s="20" t="s">
        <v>481</v>
      </c>
      <c r="O57" s="18" t="s">
        <v>481</v>
      </c>
      <c r="P57" s="20" t="s">
        <v>481</v>
      </c>
      <c r="Q57" s="18" t="s">
        <v>481</v>
      </c>
      <c r="R57" s="20" t="s">
        <v>481</v>
      </c>
      <c r="S57" s="18" t="n">
        <v>315.98084381</v>
      </c>
      <c r="T57" s="20" t="n">
        <v>30.09979353</v>
      </c>
      <c r="U57" s="18" t="n">
        <v>363.11672782</v>
      </c>
      <c r="V57" s="20" t="n">
        <v>8.483497570000001</v>
      </c>
    </row>
    <row r="58" spans="1:22">
      <c r="A58" s="15" t="s">
        <v>533</v>
      </c>
      <c r="B58" s="17" t="n">
        <v>7267</v>
      </c>
      <c r="C58" s="18">
        <f>(10.0/B58*100)</f>
        <v/>
      </c>
      <c r="D58" s="19" t="n">
        <v>7257</v>
      </c>
      <c r="E58" s="18" t="n">
        <v>371.86338795</v>
      </c>
      <c r="F58" s="20" t="n">
        <v>6.04226859</v>
      </c>
      <c r="G58" s="18" t="n">
        <v>404.36818679</v>
      </c>
      <c r="H58" s="20" t="n">
        <v>4.52621201</v>
      </c>
      <c r="I58" s="18" t="n">
        <v>410.13966268</v>
      </c>
      <c r="J58" s="20" t="n">
        <v>3.10606983</v>
      </c>
      <c r="K58" s="18" t="n">
        <v>435.20224588</v>
      </c>
      <c r="L58" s="20" t="n">
        <v>3.69546034</v>
      </c>
      <c r="M58" s="18" t="s">
        <v>481</v>
      </c>
      <c r="N58" s="20" t="s">
        <v>481</v>
      </c>
      <c r="O58" s="18" t="s">
        <v>481</v>
      </c>
      <c r="P58" s="20" t="s">
        <v>481</v>
      </c>
      <c r="Q58" s="18" t="s">
        <v>481</v>
      </c>
      <c r="R58" s="20" t="s">
        <v>481</v>
      </c>
      <c r="S58" s="18" t="n">
        <v>323.85137054</v>
      </c>
      <c r="T58" s="20" t="n">
        <v>17.53769686</v>
      </c>
      <c r="U58" s="18" t="n">
        <v>317.13723638</v>
      </c>
      <c r="V58" s="20" t="n">
        <v>12.23758759</v>
      </c>
    </row>
    <row r="59" spans="1:22">
      <c r="A59" s="15" t="s">
        <v>534</v>
      </c>
      <c r="B59" s="17" t="n">
        <v>4826</v>
      </c>
      <c r="C59" s="18">
        <f>(26.0/B59*100)</f>
        <v/>
      </c>
      <c r="D59" s="19" t="n">
        <v>4800</v>
      </c>
      <c r="E59" s="18" t="n">
        <v>293.37865883</v>
      </c>
      <c r="F59" s="20" t="n">
        <v>7.18930419</v>
      </c>
      <c r="G59" s="18" t="n">
        <v>352.04834687</v>
      </c>
      <c r="H59" s="20" t="n">
        <v>5.67424252</v>
      </c>
      <c r="I59" s="18" t="n">
        <v>354.10889842</v>
      </c>
      <c r="J59" s="20" t="n">
        <v>2.00119819</v>
      </c>
      <c r="K59" s="18" t="n">
        <v>352.09771067</v>
      </c>
      <c r="L59" s="20" t="n">
        <v>2.65276336</v>
      </c>
      <c r="M59" s="18" t="s">
        <v>481</v>
      </c>
      <c r="N59" s="20" t="s">
        <v>481</v>
      </c>
      <c r="O59" s="18" t="s">
        <v>481</v>
      </c>
      <c r="P59" s="20" t="s">
        <v>481</v>
      </c>
      <c r="Q59" s="18" t="s">
        <v>481</v>
      </c>
      <c r="R59" s="20" t="s">
        <v>481</v>
      </c>
      <c r="S59" s="18" t="n">
        <v>254.37191013</v>
      </c>
      <c r="T59" s="20" t="n">
        <v>13.56202615</v>
      </c>
      <c r="U59" s="18" t="n">
        <v>270.41521155</v>
      </c>
      <c r="V59" s="20" t="n">
        <v>8.482825480000001</v>
      </c>
    </row>
    <row r="60" spans="1:22">
      <c r="A60" s="15" t="s">
        <v>535</v>
      </c>
      <c r="B60" s="17" t="n">
        <v>4546</v>
      </c>
      <c r="C60" s="18">
        <f>(15.0/B60*100)</f>
        <v/>
      </c>
      <c r="D60" s="19" t="n">
        <v>4531</v>
      </c>
      <c r="E60" s="18" t="n">
        <v>312.93228393</v>
      </c>
      <c r="F60" s="20" t="n">
        <v>8.62531581</v>
      </c>
      <c r="G60" s="18" t="n">
        <v>329.4244318</v>
      </c>
      <c r="H60" s="20" t="n">
        <v>6.08865414</v>
      </c>
      <c r="I60" s="18" t="n">
        <v>352.00230569</v>
      </c>
      <c r="J60" s="20" t="n">
        <v>5.30969591</v>
      </c>
      <c r="K60" s="18" t="n">
        <v>378.3298024</v>
      </c>
      <c r="L60" s="20" t="n">
        <v>6.61402473</v>
      </c>
      <c r="M60" s="18" t="s">
        <v>481</v>
      </c>
      <c r="N60" s="20" t="s">
        <v>481</v>
      </c>
      <c r="O60" s="18" t="s">
        <v>481</v>
      </c>
      <c r="P60" s="20" t="s">
        <v>481</v>
      </c>
      <c r="Q60" s="18" t="s">
        <v>481</v>
      </c>
      <c r="R60" s="20" t="s">
        <v>481</v>
      </c>
      <c r="S60" s="18" t="n">
        <v>241.55462059</v>
      </c>
      <c r="T60" s="20" t="n">
        <v>14.37094356</v>
      </c>
      <c r="U60" s="18" t="n">
        <v>292.05888526</v>
      </c>
      <c r="V60" s="20" t="n">
        <v>9.971915729999999</v>
      </c>
    </row>
    <row r="61" spans="1:22">
      <c r="A61" s="15" t="s">
        <v>536</v>
      </c>
      <c r="B61" s="17" t="n">
        <v>6525</v>
      </c>
      <c r="C61" s="18">
        <f>(175.0/B61*100)</f>
        <v/>
      </c>
      <c r="D61" s="19" t="n">
        <v>6350</v>
      </c>
      <c r="E61" s="18" t="n">
        <v>455.57554282</v>
      </c>
      <c r="F61" s="20" t="n">
        <v>5.66182412</v>
      </c>
      <c r="G61" s="18" t="n">
        <v>470.53764417</v>
      </c>
      <c r="H61" s="20" t="n">
        <v>3.61069725</v>
      </c>
      <c r="I61" s="18" t="n">
        <v>476.10649668</v>
      </c>
      <c r="J61" s="20" t="n">
        <v>3.15223368</v>
      </c>
      <c r="K61" s="18" t="n">
        <v>499.56469852</v>
      </c>
      <c r="L61" s="20" t="n">
        <v>4.07687896</v>
      </c>
      <c r="M61" s="18" t="s">
        <v>481</v>
      </c>
      <c r="N61" s="20" t="s">
        <v>481</v>
      </c>
      <c r="O61" s="18" t="s">
        <v>481</v>
      </c>
      <c r="P61" s="20" t="s">
        <v>481</v>
      </c>
      <c r="Q61" s="18" t="s">
        <v>481</v>
      </c>
      <c r="R61" s="20" t="s">
        <v>481</v>
      </c>
      <c r="S61" s="18" t="s">
        <v>481</v>
      </c>
      <c r="T61" s="20" t="s">
        <v>481</v>
      </c>
      <c r="U61" s="18" t="n">
        <v>377.09940013</v>
      </c>
      <c r="V61" s="20" t="n">
        <v>9.44880115</v>
      </c>
    </row>
    <row r="62" spans="1:22">
      <c r="A62" s="15" t="s">
        <v>537</v>
      </c>
      <c r="B62" s="17" t="n">
        <v>4476</v>
      </c>
      <c r="C62" s="18">
        <f>(3.0/B62*100)</f>
        <v/>
      </c>
      <c r="D62" s="19" t="n">
        <v>4473</v>
      </c>
      <c r="E62" s="18" t="n">
        <v>485.11338971</v>
      </c>
      <c r="F62" s="20" t="n">
        <v>5.05088828</v>
      </c>
      <c r="G62" s="18" t="n">
        <v>507.22245497</v>
      </c>
      <c r="H62" s="20" t="n">
        <v>2.15949006</v>
      </c>
      <c r="I62" s="18" t="n">
        <v>511.59905266</v>
      </c>
      <c r="J62" s="20" t="n">
        <v>1.91027599</v>
      </c>
      <c r="K62" s="18" t="n">
        <v>517.51954998</v>
      </c>
      <c r="L62" s="20" t="n">
        <v>4.49445246</v>
      </c>
      <c r="M62" s="18" t="s">
        <v>481</v>
      </c>
      <c r="N62" s="20" t="s">
        <v>481</v>
      </c>
      <c r="O62" s="18" t="s">
        <v>481</v>
      </c>
      <c r="P62" s="20" t="s">
        <v>481</v>
      </c>
      <c r="Q62" s="18" t="s">
        <v>481</v>
      </c>
      <c r="R62" s="20" t="s">
        <v>481</v>
      </c>
      <c r="S62" s="18" t="s">
        <v>481</v>
      </c>
      <c r="T62" s="20" t="s">
        <v>481</v>
      </c>
      <c r="U62" s="18" t="n">
        <v>479.05369482</v>
      </c>
      <c r="V62" s="20" t="n">
        <v>22.00663014</v>
      </c>
    </row>
    <row r="63" spans="1:22">
      <c r="A63" s="15" t="s">
        <v>538</v>
      </c>
      <c r="B63" s="17" t="n">
        <v>5324</v>
      </c>
      <c r="C63" s="18">
        <f>(13.0/B63*100)</f>
        <v/>
      </c>
      <c r="D63" s="19" t="n">
        <v>5311</v>
      </c>
      <c r="E63" s="18" t="n">
        <v>309.67931388</v>
      </c>
      <c r="F63" s="20" t="n">
        <v>7.27449612</v>
      </c>
      <c r="G63" s="18" t="n">
        <v>350.7330397</v>
      </c>
      <c r="H63" s="20" t="n">
        <v>4.67911813</v>
      </c>
      <c r="I63" s="18" t="n">
        <v>354.87152728</v>
      </c>
      <c r="J63" s="20" t="n">
        <v>2.18920968</v>
      </c>
      <c r="K63" s="18" t="n">
        <v>374.61922784</v>
      </c>
      <c r="L63" s="20" t="n">
        <v>3.5224902</v>
      </c>
      <c r="M63" s="18" t="s">
        <v>481</v>
      </c>
      <c r="N63" s="20" t="s">
        <v>481</v>
      </c>
      <c r="O63" s="18" t="s">
        <v>481</v>
      </c>
      <c r="P63" s="20" t="s">
        <v>481</v>
      </c>
      <c r="Q63" s="18" t="n">
        <v>284.14967154</v>
      </c>
      <c r="R63" s="20" t="n">
        <v>69.01175802</v>
      </c>
      <c r="S63" s="18" t="n">
        <v>348.2404441</v>
      </c>
      <c r="T63" s="20" t="n">
        <v>43.72547714</v>
      </c>
      <c r="U63" s="18" t="n">
        <v>311.57371378</v>
      </c>
      <c r="V63" s="20" t="n">
        <v>5.35080768</v>
      </c>
    </row>
    <row r="64" spans="1:22">
      <c r="A64" s="15" t="s">
        <v>539</v>
      </c>
      <c r="B64" s="17" t="n">
        <v>3634</v>
      </c>
      <c r="C64" s="18">
        <f>(3.0/B64*100)</f>
        <v/>
      </c>
      <c r="D64" s="19" t="n">
        <v>3631</v>
      </c>
      <c r="E64" s="18" t="n">
        <v>386.04426037</v>
      </c>
      <c r="F64" s="20" t="n">
        <v>6.15991685</v>
      </c>
      <c r="G64" s="18" t="n">
        <v>422.57907236</v>
      </c>
      <c r="H64" s="20" t="n">
        <v>3.730073</v>
      </c>
      <c r="I64" s="18" t="n">
        <v>466.62804715</v>
      </c>
      <c r="J64" s="20" t="n">
        <v>3.06315929</v>
      </c>
      <c r="K64" s="18" t="n">
        <v>504.44446433</v>
      </c>
      <c r="L64" s="20" t="n">
        <v>5.2871097</v>
      </c>
      <c r="M64" s="18" t="s">
        <v>481</v>
      </c>
      <c r="N64" s="20" t="s">
        <v>481</v>
      </c>
      <c r="O64" s="18" t="s">
        <v>481</v>
      </c>
      <c r="P64" s="20" t="s">
        <v>481</v>
      </c>
      <c r="Q64" s="18" t="s">
        <v>481</v>
      </c>
      <c r="R64" s="20" t="s">
        <v>481</v>
      </c>
      <c r="S64" s="18" t="n">
        <v>331.99871567</v>
      </c>
      <c r="T64" s="20" t="n">
        <v>57.52876262</v>
      </c>
      <c r="U64" s="18" t="n">
        <v>283.88281444</v>
      </c>
      <c r="V64" s="20" t="n">
        <v>9.60853425</v>
      </c>
    </row>
    <row r="65" spans="1:22">
      <c r="A65" s="15" t="s">
        <v>540</v>
      </c>
      <c r="B65" s="17" t="n">
        <v>5325</v>
      </c>
      <c r="C65" s="18">
        <f>(14.0/B65*100)</f>
        <v/>
      </c>
      <c r="D65" s="19" t="n">
        <v>5311</v>
      </c>
      <c r="E65" s="18" t="n">
        <v>385.72920096</v>
      </c>
      <c r="F65" s="20" t="n">
        <v>6.34716389</v>
      </c>
      <c r="G65" s="18" t="n">
        <v>420.84498307</v>
      </c>
      <c r="H65" s="20" t="n">
        <v>3.8586308</v>
      </c>
      <c r="I65" s="18" t="n">
        <v>424.59160702</v>
      </c>
      <c r="J65" s="20" t="n">
        <v>2.95734972</v>
      </c>
      <c r="K65" s="18" t="n">
        <v>426.43167492</v>
      </c>
      <c r="L65" s="20" t="n">
        <v>5.24787398</v>
      </c>
      <c r="M65" s="18" t="s">
        <v>481</v>
      </c>
      <c r="N65" s="20" t="s">
        <v>481</v>
      </c>
      <c r="O65" s="18" t="s">
        <v>481</v>
      </c>
      <c r="P65" s="20" t="s">
        <v>481</v>
      </c>
      <c r="Q65" s="18" t="n">
        <v>317.90424502</v>
      </c>
      <c r="R65" s="20" t="n">
        <v>39.28166407</v>
      </c>
      <c r="S65" s="18" t="s">
        <v>481</v>
      </c>
      <c r="T65" s="20" t="s">
        <v>481</v>
      </c>
      <c r="U65" s="18" t="n">
        <v>316.21716343</v>
      </c>
      <c r="V65" s="20" t="n">
        <v>8.91916631</v>
      </c>
    </row>
    <row r="66" spans="1:22">
      <c r="A66" s="15" t="s">
        <v>541</v>
      </c>
      <c r="B66" s="17" t="n">
        <v>5665</v>
      </c>
      <c r="C66" s="18">
        <f>(92.0/B66*100)</f>
        <v/>
      </c>
      <c r="D66" s="19" t="n">
        <v>5573</v>
      </c>
      <c r="E66" s="18" t="n">
        <v>415.53930439</v>
      </c>
      <c r="F66" s="20" t="n">
        <v>5.20175425</v>
      </c>
      <c r="G66" s="18" t="n">
        <v>438.11129844</v>
      </c>
      <c r="H66" s="20" t="n">
        <v>2.77024725</v>
      </c>
      <c r="I66" s="18" t="n">
        <v>440.91809454</v>
      </c>
      <c r="J66" s="20" t="n">
        <v>2.30910914</v>
      </c>
      <c r="K66" s="18" t="n">
        <v>459.38364134</v>
      </c>
      <c r="L66" s="20" t="n">
        <v>5.91280054</v>
      </c>
      <c r="M66" s="18" t="s">
        <v>481</v>
      </c>
      <c r="N66" s="20" t="s">
        <v>481</v>
      </c>
      <c r="O66" s="18" t="s">
        <v>481</v>
      </c>
      <c r="P66" s="20" t="s">
        <v>481</v>
      </c>
      <c r="Q66" s="18" t="s">
        <v>481</v>
      </c>
      <c r="R66" s="20" t="s">
        <v>481</v>
      </c>
      <c r="S66" s="18" t="s">
        <v>481</v>
      </c>
      <c r="T66" s="20" t="s">
        <v>481</v>
      </c>
      <c r="U66" s="18" t="n">
        <v>351.6599223</v>
      </c>
      <c r="V66" s="20" t="n">
        <v>3.83356223</v>
      </c>
    </row>
    <row r="67" spans="1:22">
      <c r="A67" s="15" t="s">
        <v>542</v>
      </c>
      <c r="B67" s="17" t="n">
        <v>6971</v>
      </c>
      <c r="C67" s="18">
        <f>(934.0/B67*100)</f>
        <v/>
      </c>
      <c r="D67" s="19" t="n">
        <v>6037</v>
      </c>
      <c r="E67" s="18" t="n">
        <v>389.86427392</v>
      </c>
      <c r="F67" s="20" t="n">
        <v>7.02963426</v>
      </c>
      <c r="G67" s="18" t="n">
        <v>424.49919305</v>
      </c>
      <c r="H67" s="20" t="n">
        <v>4.07917234</v>
      </c>
      <c r="I67" s="18" t="n">
        <v>411.70329223</v>
      </c>
      <c r="J67" s="20" t="n">
        <v>3.13404974</v>
      </c>
      <c r="K67" s="18" t="n">
        <v>412.97322714</v>
      </c>
      <c r="L67" s="20" t="n">
        <v>3.98532353</v>
      </c>
      <c r="M67" s="18" t="s">
        <v>481</v>
      </c>
      <c r="N67" s="20" t="s">
        <v>481</v>
      </c>
      <c r="O67" s="18" t="s">
        <v>481</v>
      </c>
      <c r="P67" s="20" t="s">
        <v>481</v>
      </c>
      <c r="Q67" s="18" t="s">
        <v>481</v>
      </c>
      <c r="R67" s="20" t="s">
        <v>481</v>
      </c>
      <c r="S67" s="18" t="s">
        <v>481</v>
      </c>
      <c r="T67" s="20" t="s">
        <v>481</v>
      </c>
      <c r="U67" s="18" t="n">
        <v>321.10695544</v>
      </c>
      <c r="V67" s="20" t="n">
        <v>7.15772573</v>
      </c>
    </row>
    <row r="68" spans="1:22">
      <c r="A68" s="15" t="s">
        <v>543</v>
      </c>
      <c r="B68" s="17" t="n">
        <v>12083</v>
      </c>
      <c r="C68" s="18">
        <f>(31.0/B68*100)</f>
        <v/>
      </c>
      <c r="D68" s="19" t="n">
        <v>12052</v>
      </c>
      <c r="E68" s="18" t="n">
        <v>361.38978568</v>
      </c>
      <c r="F68" s="20" t="n">
        <v>3.92347172</v>
      </c>
      <c r="G68" s="18" t="n">
        <v>396.29201555</v>
      </c>
      <c r="H68" s="20" t="n">
        <v>2.51299468</v>
      </c>
      <c r="I68" s="18" t="n">
        <v>428.09088013</v>
      </c>
      <c r="J68" s="20" t="n">
        <v>1.71134843</v>
      </c>
      <c r="K68" s="18" t="n">
        <v>444.73886029</v>
      </c>
      <c r="L68" s="20" t="n">
        <v>3.08779727</v>
      </c>
      <c r="M68" s="18" t="s">
        <v>481</v>
      </c>
      <c r="N68" s="20" t="s">
        <v>481</v>
      </c>
      <c r="O68" s="18" t="s">
        <v>481</v>
      </c>
      <c r="P68" s="20" t="s">
        <v>481</v>
      </c>
      <c r="Q68" s="18" t="s">
        <v>481</v>
      </c>
      <c r="R68" s="20" t="s">
        <v>481</v>
      </c>
      <c r="S68" s="18" t="s">
        <v>481</v>
      </c>
      <c r="T68" s="20" t="s">
        <v>481</v>
      </c>
      <c r="U68" s="18" t="n">
        <v>315.60311203</v>
      </c>
      <c r="V68" s="20" t="n">
        <v>2.59474809</v>
      </c>
    </row>
    <row r="69" spans="1:22">
      <c r="A69" s="15" t="s">
        <v>544</v>
      </c>
      <c r="B69" s="17" t="n">
        <v>4876</v>
      </c>
      <c r="C69" s="18">
        <f>(0.0/B69*100)</f>
        <v/>
      </c>
      <c r="D69" s="19" t="n">
        <v>4876</v>
      </c>
      <c r="E69" s="18" t="n">
        <v>415.87816864</v>
      </c>
      <c r="F69" s="20" t="n">
        <v>5.80527346</v>
      </c>
      <c r="G69" s="18" t="n">
        <v>441.17728773</v>
      </c>
      <c r="H69" s="20" t="n">
        <v>4.57459714</v>
      </c>
      <c r="I69" s="18" t="n">
        <v>432.84307221</v>
      </c>
      <c r="J69" s="20" t="n">
        <v>4.78798319</v>
      </c>
      <c r="K69" s="18" t="n">
        <v>440.22708775</v>
      </c>
      <c r="L69" s="20" t="n">
        <v>6.75386188</v>
      </c>
      <c r="M69" s="18" t="s">
        <v>481</v>
      </c>
      <c r="N69" s="20" t="s">
        <v>481</v>
      </c>
      <c r="O69" s="18" t="s">
        <v>481</v>
      </c>
      <c r="P69" s="20" t="s">
        <v>481</v>
      </c>
      <c r="Q69" s="18" t="s">
        <v>481</v>
      </c>
      <c r="R69" s="20" t="s">
        <v>481</v>
      </c>
      <c r="S69" s="18" t="s">
        <v>481</v>
      </c>
      <c r="T69" s="20" t="s">
        <v>481</v>
      </c>
      <c r="U69" s="18" t="n">
        <v>322.08810472</v>
      </c>
      <c r="V69" s="20" t="n">
        <v>33.39308931</v>
      </c>
    </row>
    <row r="70" spans="1:22">
      <c r="A70" s="15" t="s">
        <v>545</v>
      </c>
      <c r="B70" s="17" t="n">
        <v>6036</v>
      </c>
      <c r="C70" s="18">
        <f>(223.0/B70*100)</f>
        <v/>
      </c>
      <c r="D70" s="19" t="n">
        <v>5813</v>
      </c>
      <c r="E70" s="18" t="n">
        <v>476.62596148</v>
      </c>
      <c r="F70" s="20" t="n">
        <v>6.12743422</v>
      </c>
      <c r="G70" s="18" t="n">
        <v>505.32677975</v>
      </c>
      <c r="H70" s="20" t="n">
        <v>3.76763333</v>
      </c>
      <c r="I70" s="18" t="n">
        <v>498.3089517</v>
      </c>
      <c r="J70" s="20" t="n">
        <v>3.40537538</v>
      </c>
      <c r="K70" s="18" t="n">
        <v>503.77949598</v>
      </c>
      <c r="L70" s="20" t="n">
        <v>6.159057</v>
      </c>
      <c r="M70" s="18" t="s">
        <v>481</v>
      </c>
      <c r="N70" s="20" t="s">
        <v>481</v>
      </c>
      <c r="O70" s="18" t="s">
        <v>481</v>
      </c>
      <c r="P70" s="20" t="s">
        <v>481</v>
      </c>
      <c r="Q70" s="18" t="s">
        <v>481</v>
      </c>
      <c r="R70" s="20" t="s">
        <v>481</v>
      </c>
      <c r="S70" s="18" t="s">
        <v>481</v>
      </c>
      <c r="T70" s="20" t="s">
        <v>481</v>
      </c>
      <c r="U70" s="18" t="n">
        <v>428.80500586</v>
      </c>
      <c r="V70" s="20" t="n">
        <v>9.59903637</v>
      </c>
    </row>
    <row r="71" spans="1:22">
      <c r="A71" s="15" t="s">
        <v>546</v>
      </c>
      <c r="B71" s="17" t="n">
        <v>6115</v>
      </c>
      <c r="C71" s="18">
        <f>(37.0/B71*100)</f>
        <v/>
      </c>
      <c r="D71" s="19" t="n">
        <v>6078</v>
      </c>
      <c r="E71" s="18" t="n">
        <v>469.495417</v>
      </c>
      <c r="F71" s="20" t="n">
        <v>6.68137351</v>
      </c>
      <c r="G71" s="18" t="n">
        <v>512.60329217</v>
      </c>
      <c r="H71" s="20" t="n">
        <v>4.16449918</v>
      </c>
      <c r="I71" s="18" t="n">
        <v>538.73614452</v>
      </c>
      <c r="J71" s="20" t="n">
        <v>2.26643071</v>
      </c>
      <c r="K71" s="18" t="n">
        <v>560.22155735</v>
      </c>
      <c r="L71" s="20" t="n">
        <v>3.45771063</v>
      </c>
      <c r="M71" s="18" t="s">
        <v>481</v>
      </c>
      <c r="N71" s="20" t="s">
        <v>481</v>
      </c>
      <c r="O71" s="18" t="s">
        <v>481</v>
      </c>
      <c r="P71" s="20" t="s">
        <v>481</v>
      </c>
      <c r="Q71" s="18" t="s">
        <v>481</v>
      </c>
      <c r="R71" s="20" t="s">
        <v>481</v>
      </c>
      <c r="S71" s="18" t="s">
        <v>481</v>
      </c>
      <c r="T71" s="20" t="s">
        <v>481</v>
      </c>
      <c r="U71" s="18" t="n">
        <v>429.55189149</v>
      </c>
      <c r="V71" s="20" t="n">
        <v>12.57507019</v>
      </c>
    </row>
    <row r="72" spans="1:22">
      <c r="A72" s="15" t="s">
        <v>547</v>
      </c>
      <c r="B72" s="17" t="n">
        <v>7708</v>
      </c>
      <c r="C72" s="18">
        <f>(6.0/B72*100)</f>
        <v/>
      </c>
      <c r="D72" s="19" t="n">
        <v>7702</v>
      </c>
      <c r="E72" s="18" t="n">
        <v>473.857377</v>
      </c>
      <c r="F72" s="20" t="n">
        <v>4.22557032</v>
      </c>
      <c r="G72" s="18" t="n">
        <v>494.00577607</v>
      </c>
      <c r="H72" s="20" t="n">
        <v>2.89615508</v>
      </c>
      <c r="I72" s="18" t="n">
        <v>497.64835378</v>
      </c>
      <c r="J72" s="20" t="n">
        <v>3.34956466</v>
      </c>
      <c r="K72" s="18" t="n">
        <v>536.4006876</v>
      </c>
      <c r="L72" s="20" t="n">
        <v>5.30172625</v>
      </c>
      <c r="M72" s="18" t="s">
        <v>481</v>
      </c>
      <c r="N72" s="20" t="s">
        <v>481</v>
      </c>
      <c r="O72" s="18" t="s">
        <v>481</v>
      </c>
      <c r="P72" s="20" t="s">
        <v>481</v>
      </c>
      <c r="Q72" s="18" t="s">
        <v>481</v>
      </c>
      <c r="R72" s="20" t="s">
        <v>481</v>
      </c>
      <c r="S72" s="18" t="s">
        <v>481</v>
      </c>
      <c r="T72" s="20" t="s">
        <v>481</v>
      </c>
      <c r="U72" s="18" t="n">
        <v>399.65020643</v>
      </c>
      <c r="V72" s="20" t="n">
        <v>27.32874435</v>
      </c>
    </row>
    <row r="73" spans="1:22">
      <c r="A73" s="15" t="s">
        <v>548</v>
      </c>
      <c r="B73" s="17" t="n">
        <v>8249</v>
      </c>
      <c r="C73" s="18">
        <f>(197.0/B73*100)</f>
        <v/>
      </c>
      <c r="D73" s="19" t="n">
        <v>8052</v>
      </c>
      <c r="E73" s="18" t="n">
        <v>373.07840634</v>
      </c>
      <c r="F73" s="20" t="n">
        <v>8.76426753</v>
      </c>
      <c r="G73" s="18" t="n">
        <v>409.24025191</v>
      </c>
      <c r="H73" s="20" t="n">
        <v>5.28186279</v>
      </c>
      <c r="I73" s="18" t="n">
        <v>411.90856515</v>
      </c>
      <c r="J73" s="20" t="n">
        <v>3.22975696</v>
      </c>
      <c r="K73" s="18" t="n">
        <v>418.93822697</v>
      </c>
      <c r="L73" s="20" t="n">
        <v>5.5183244</v>
      </c>
      <c r="M73" s="18" t="s">
        <v>481</v>
      </c>
      <c r="N73" s="20" t="s">
        <v>481</v>
      </c>
      <c r="O73" s="18" t="s">
        <v>481</v>
      </c>
      <c r="P73" s="20" t="s">
        <v>481</v>
      </c>
      <c r="Q73" s="18" t="s">
        <v>481</v>
      </c>
      <c r="R73" s="20" t="s">
        <v>481</v>
      </c>
      <c r="S73" s="18" t="s">
        <v>481</v>
      </c>
      <c r="T73" s="20" t="s">
        <v>481</v>
      </c>
      <c r="U73" s="18" t="n">
        <v>353.57821118</v>
      </c>
      <c r="V73" s="20" t="n">
        <v>7.33986788</v>
      </c>
    </row>
    <row r="74" spans="1:22">
      <c r="A74" s="15" t="s">
        <v>549</v>
      </c>
      <c r="B74" s="17" t="n">
        <v>4692</v>
      </c>
      <c r="C74" s="18">
        <f>(82.0/B74*100)</f>
        <v/>
      </c>
      <c r="D74" s="19" t="n">
        <v>4610</v>
      </c>
      <c r="E74" s="18" t="n">
        <v>410.99845109</v>
      </c>
      <c r="F74" s="20" t="n">
        <v>4.99299124</v>
      </c>
      <c r="G74" s="18" t="n">
        <v>416.25807728</v>
      </c>
      <c r="H74" s="20" t="n">
        <v>3.3675721</v>
      </c>
      <c r="I74" s="18" t="n">
        <v>441.11826516</v>
      </c>
      <c r="J74" s="20" t="n">
        <v>2.61254305</v>
      </c>
      <c r="K74" s="18" t="n">
        <v>461.84215416</v>
      </c>
      <c r="L74" s="20" t="n">
        <v>5.05496006</v>
      </c>
      <c r="M74" s="18" t="s">
        <v>481</v>
      </c>
      <c r="N74" s="20" t="s">
        <v>481</v>
      </c>
      <c r="O74" s="18" t="s">
        <v>481</v>
      </c>
      <c r="P74" s="20" t="s">
        <v>481</v>
      </c>
      <c r="Q74" s="18" t="s">
        <v>481</v>
      </c>
      <c r="R74" s="20" t="s">
        <v>481</v>
      </c>
      <c r="S74" s="18" t="n">
        <v>297.26587644</v>
      </c>
      <c r="T74" s="20" t="n">
        <v>22.03480223</v>
      </c>
      <c r="U74" s="18" t="n">
        <v>349.37992847</v>
      </c>
      <c r="V74" s="20" t="n">
        <v>6.28080365</v>
      </c>
    </row>
    <row r="75" spans="1:22">
      <c r="A75" s="15" t="s">
        <v>550</v>
      </c>
      <c r="B75" s="17" t="n">
        <v>5375</v>
      </c>
      <c r="C75" s="18">
        <f>(314.0/B75*100)</f>
        <v/>
      </c>
      <c r="D75" s="19" t="n">
        <v>5061</v>
      </c>
      <c r="E75" s="18" t="n">
        <v>348.17270731</v>
      </c>
      <c r="F75" s="20" t="n">
        <v>4.91402864</v>
      </c>
      <c r="G75" s="18" t="n">
        <v>369.31441408</v>
      </c>
      <c r="H75" s="20" t="n">
        <v>4.36168623</v>
      </c>
      <c r="I75" s="18" t="n">
        <v>364.5060596</v>
      </c>
      <c r="J75" s="20" t="n">
        <v>3.28917008</v>
      </c>
      <c r="K75" s="18" t="n">
        <v>383.00486584</v>
      </c>
      <c r="L75" s="20" t="n">
        <v>4.31445528</v>
      </c>
      <c r="M75" s="18" t="s">
        <v>481</v>
      </c>
      <c r="N75" s="20" t="s">
        <v>481</v>
      </c>
      <c r="O75" s="18" t="s">
        <v>481</v>
      </c>
      <c r="P75" s="20" t="s">
        <v>481</v>
      </c>
      <c r="Q75" s="18" t="s">
        <v>481</v>
      </c>
      <c r="R75" s="20" t="s">
        <v>481</v>
      </c>
      <c r="S75" s="18" t="s">
        <v>481</v>
      </c>
      <c r="T75" s="20" t="s">
        <v>481</v>
      </c>
      <c r="U75" s="18" t="n">
        <v>320.98956907</v>
      </c>
      <c r="V75" s="20" t="n">
        <v>5.45002343</v>
      </c>
    </row>
    <row r="76" spans="1:22">
      <c r="A76" s="15" t="s">
        <v>551</v>
      </c>
      <c r="B76" s="17" t="n">
        <v>14167</v>
      </c>
      <c r="C76" s="18">
        <f>(236.0/B76*100)</f>
        <v/>
      </c>
      <c r="D76" s="19" t="n">
        <v>13931</v>
      </c>
      <c r="E76" s="18" t="n">
        <v>394.6014532</v>
      </c>
      <c r="F76" s="20" t="n">
        <v>4.52254147</v>
      </c>
      <c r="G76" s="18" t="n">
        <v>427.88870442</v>
      </c>
      <c r="H76" s="20" t="n">
        <v>4.23124423</v>
      </c>
      <c r="I76" s="18" t="n">
        <v>444.54094438</v>
      </c>
      <c r="J76" s="20" t="n">
        <v>3.2549044</v>
      </c>
      <c r="K76" s="18" t="n">
        <v>456.42936015</v>
      </c>
      <c r="L76" s="20" t="n">
        <v>4.25031089</v>
      </c>
      <c r="M76" s="18" t="s">
        <v>481</v>
      </c>
      <c r="N76" s="20" t="s">
        <v>481</v>
      </c>
      <c r="O76" s="18" t="s">
        <v>481</v>
      </c>
      <c r="P76" s="20" t="s">
        <v>481</v>
      </c>
      <c r="Q76" s="18" t="s">
        <v>481</v>
      </c>
      <c r="R76" s="20" t="s">
        <v>481</v>
      </c>
      <c r="S76" s="18" t="s">
        <v>481</v>
      </c>
      <c r="T76" s="20" t="s">
        <v>481</v>
      </c>
      <c r="U76" s="18" t="n">
        <v>340.64476582</v>
      </c>
      <c r="V76" s="20" t="n">
        <v>5.10314895</v>
      </c>
    </row>
    <row r="77" spans="1:22">
      <c r="A77" s="15" t="s">
        <v>552</v>
      </c>
      <c r="B77" s="17" t="n">
        <v>6062</v>
      </c>
      <c r="C77" s="18">
        <f>(356.0/B77*100)</f>
        <v/>
      </c>
      <c r="D77" s="19" t="n">
        <v>5706</v>
      </c>
      <c r="E77" s="18" t="n">
        <v>427.2785531</v>
      </c>
      <c r="F77" s="20" t="n">
        <v>4.38862503</v>
      </c>
      <c r="G77" s="18" t="n">
        <v>446.00137447</v>
      </c>
      <c r="H77" s="20" t="n">
        <v>3.17574396</v>
      </c>
      <c r="I77" s="18" t="n">
        <v>459.43545845</v>
      </c>
      <c r="J77" s="20" t="n">
        <v>3.67053698</v>
      </c>
      <c r="K77" s="18" t="n">
        <v>466.29792709</v>
      </c>
      <c r="L77" s="20" t="n">
        <v>6.35915207</v>
      </c>
      <c r="M77" s="18" t="s">
        <v>481</v>
      </c>
      <c r="N77" s="20" t="s">
        <v>481</v>
      </c>
      <c r="O77" s="18" t="s">
        <v>481</v>
      </c>
      <c r="P77" s="20" t="s">
        <v>481</v>
      </c>
      <c r="Q77" s="18" t="s">
        <v>481</v>
      </c>
      <c r="R77" s="20" t="s">
        <v>481</v>
      </c>
      <c r="S77" s="18" t="s">
        <v>481</v>
      </c>
      <c r="T77" s="20" t="s">
        <v>481</v>
      </c>
      <c r="U77" s="18" t="n">
        <v>363.58800815</v>
      </c>
      <c r="V77" s="20" t="n">
        <v>4.68601203</v>
      </c>
    </row>
    <row r="78" spans="1:22">
      <c r="A78" s="15" t="s">
        <v>553</v>
      </c>
      <c r="B78" s="17" t="n">
        <v>5826</v>
      </c>
      <c r="C78" s="18">
        <f>(0.0/B78*100)</f>
        <v/>
      </c>
      <c r="D78" s="19" t="n">
        <v>5826</v>
      </c>
      <c r="E78" s="18" t="n">
        <v>486.06944333</v>
      </c>
      <c r="F78" s="20" t="n">
        <v>8.69472038</v>
      </c>
      <c r="G78" s="18" t="n">
        <v>476.29063797</v>
      </c>
      <c r="H78" s="20" t="n">
        <v>5.77735678</v>
      </c>
      <c r="I78" s="18" t="n">
        <v>486.09674945</v>
      </c>
      <c r="J78" s="20" t="n">
        <v>3.63431449</v>
      </c>
      <c r="K78" s="18" t="n">
        <v>494.17695181</v>
      </c>
      <c r="L78" s="20" t="n">
        <v>4.8624609</v>
      </c>
      <c r="M78" s="18" t="s">
        <v>481</v>
      </c>
      <c r="N78" s="20" t="s">
        <v>481</v>
      </c>
      <c r="O78" s="18" t="s">
        <v>481</v>
      </c>
      <c r="P78" s="20" t="s">
        <v>481</v>
      </c>
      <c r="Q78" s="18" t="n">
        <v>279.6191</v>
      </c>
      <c r="R78" s="20" t="n">
        <v>47.45639091</v>
      </c>
      <c r="S78" s="18" t="n">
        <v>283.8465</v>
      </c>
      <c r="T78" s="20" t="n">
        <v>40.85821469</v>
      </c>
      <c r="U78" s="18" t="n">
        <v>419.82676178</v>
      </c>
      <c r="V78" s="20" t="n">
        <v>24.10869631</v>
      </c>
    </row>
    <row customHeight="1" ht="25" r="79" spans="1:22">
      <c r="A79" s="15" t="s">
        <v>554</v>
      </c>
      <c r="B79" s="17" t="n">
        <v>1657</v>
      </c>
      <c r="C79" s="18">
        <f>(41.0/B79*100)</f>
        <v/>
      </c>
      <c r="D79" s="19" t="n">
        <v>1616</v>
      </c>
      <c r="E79" s="18" t="n">
        <v>468.04849464</v>
      </c>
      <c r="F79" s="20" t="n">
        <v>8.42791547</v>
      </c>
      <c r="G79" s="18" t="n">
        <v>480.18780318</v>
      </c>
      <c r="H79" s="20" t="n">
        <v>8.07681288</v>
      </c>
      <c r="I79" s="18" t="n">
        <v>483.16231767</v>
      </c>
      <c r="J79" s="20" t="n">
        <v>8.3644341</v>
      </c>
      <c r="K79" s="18" t="n">
        <v>496.85073681</v>
      </c>
      <c r="L79" s="20" t="n">
        <v>12.81773162</v>
      </c>
      <c r="M79" s="18" t="s">
        <v>481</v>
      </c>
      <c r="N79" s="20" t="s">
        <v>481</v>
      </c>
      <c r="O79" s="18" t="s">
        <v>481</v>
      </c>
      <c r="P79" s="20" t="s">
        <v>481</v>
      </c>
      <c r="Q79" s="18" t="s">
        <v>481</v>
      </c>
      <c r="R79" s="20" t="s">
        <v>481</v>
      </c>
      <c r="S79" s="18" t="n">
        <v>324.1311</v>
      </c>
      <c r="T79" s="20" t="n">
        <v>46.51353935</v>
      </c>
      <c r="U79" s="18" t="n">
        <v>365.93499774</v>
      </c>
      <c r="V79" s="20" t="n">
        <v>17.80810528</v>
      </c>
    </row>
    <row r="80" spans="1:22">
      <c r="A80" s="15" t="s">
        <v>555</v>
      </c>
      <c r="B80" s="17" t="n">
        <v>7841</v>
      </c>
      <c r="C80" s="18">
        <f>(0.0/B80*100)</f>
        <v/>
      </c>
      <c r="D80" s="19" t="n">
        <v>7841</v>
      </c>
      <c r="E80" s="18" t="n">
        <v>409.30424972</v>
      </c>
      <c r="F80" s="20" t="n">
        <v>8.520125500000001</v>
      </c>
      <c r="G80" s="18" t="n">
        <v>422.84804196</v>
      </c>
      <c r="H80" s="20" t="n">
        <v>6.16350692</v>
      </c>
      <c r="I80" s="18" t="n">
        <v>427.98843988</v>
      </c>
      <c r="J80" s="20" t="n">
        <v>3.66343764</v>
      </c>
      <c r="K80" s="18" t="n">
        <v>429.98497503</v>
      </c>
      <c r="L80" s="20" t="n">
        <v>4.93881018</v>
      </c>
      <c r="M80" s="18" t="s">
        <v>481</v>
      </c>
      <c r="N80" s="20" t="s">
        <v>481</v>
      </c>
      <c r="O80" s="18" t="s">
        <v>481</v>
      </c>
      <c r="P80" s="20" t="s">
        <v>481</v>
      </c>
      <c r="Q80" s="18" t="s">
        <v>481</v>
      </c>
      <c r="R80" s="20" t="s">
        <v>481</v>
      </c>
      <c r="S80" s="18" t="s">
        <v>481</v>
      </c>
      <c r="T80" s="20" t="s">
        <v>481</v>
      </c>
      <c r="U80" s="18" t="n">
        <v>333.17636572</v>
      </c>
      <c r="V80" s="20" t="n">
        <v>28.65974319</v>
      </c>
    </row>
    <row r="81" spans="1:22">
      <c r="A81" s="23" t="s">
        <v>556</v>
      </c>
      <c r="B81" s="17" t="n">
        <v>8861</v>
      </c>
      <c r="C81" s="18">
        <f>(95.0/B81*100)</f>
        <v/>
      </c>
      <c r="D81" s="19" t="n">
        <v>8766</v>
      </c>
      <c r="E81" s="18" t="n">
        <v>376.76837228</v>
      </c>
      <c r="F81" s="20" t="n">
        <v>10.11535863</v>
      </c>
      <c r="G81" s="18" t="n">
        <v>412.73530324</v>
      </c>
      <c r="H81" s="20" t="n">
        <v>4.62729036</v>
      </c>
      <c r="I81" s="18" t="n">
        <v>433.2083051</v>
      </c>
      <c r="J81" s="20" t="n">
        <v>3.38987874</v>
      </c>
      <c r="K81" s="18" t="n">
        <v>457.95914976</v>
      </c>
      <c r="L81" s="20" t="n">
        <v>4.22789887</v>
      </c>
      <c r="M81" s="18" t="s">
        <v>481</v>
      </c>
      <c r="N81" s="20" t="s">
        <v>481</v>
      </c>
      <c r="O81" s="18" t="s">
        <v>481</v>
      </c>
      <c r="P81" s="20" t="s">
        <v>481</v>
      </c>
      <c r="Q81" s="18" t="s">
        <v>481</v>
      </c>
      <c r="R81" s="20" t="s">
        <v>481</v>
      </c>
      <c r="S81" s="18" t="s">
        <v>481</v>
      </c>
      <c r="T81" s="20" t="s">
        <v>481</v>
      </c>
      <c r="U81" s="18" t="n">
        <v>354.05832639</v>
      </c>
      <c r="V81" s="20" t="n">
        <v>13.8087118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843</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(807.0/B7*100)</f>
        <v/>
      </c>
      <c r="D7" s="19" t="n">
        <v>13723</v>
      </c>
      <c r="E7" s="18" t="n">
        <v>451.66045976</v>
      </c>
      <c r="F7" s="20" t="n">
        <v>3.65796374</v>
      </c>
      <c r="G7" s="18" t="n">
        <v>474.51710262</v>
      </c>
      <c r="H7" s="20" t="n">
        <v>3.54785743</v>
      </c>
      <c r="I7" s="18" t="n">
        <v>514.1367143</v>
      </c>
      <c r="J7" s="20" t="n">
        <v>2.52813837</v>
      </c>
      <c r="K7" s="18" t="n">
        <v>551.26534844</v>
      </c>
      <c r="L7" s="20" t="n">
        <v>3.37581927</v>
      </c>
      <c r="M7" s="18" t="s">
        <v>481</v>
      </c>
      <c r="N7" s="20" t="s">
        <v>481</v>
      </c>
      <c r="O7" s="18" t="s">
        <v>481</v>
      </c>
      <c r="P7" s="20" t="s">
        <v>481</v>
      </c>
      <c r="Q7" s="18" t="s">
        <v>481</v>
      </c>
      <c r="R7" s="20" t="s">
        <v>481</v>
      </c>
      <c r="S7" s="18" t="s">
        <v>481</v>
      </c>
      <c r="T7" s="20" t="s">
        <v>481</v>
      </c>
      <c r="U7" s="18" t="n">
        <v>455.4475057</v>
      </c>
      <c r="V7" s="20" t="n">
        <v>7.08014933</v>
      </c>
    </row>
    <row r="8" spans="1:22">
      <c r="A8" s="15" t="s">
        <v>483</v>
      </c>
      <c r="B8" s="17" t="n">
        <v>7007</v>
      </c>
      <c r="C8" s="18">
        <f>(165.0/B8*100)</f>
        <v/>
      </c>
      <c r="D8" s="19" t="n">
        <v>6842</v>
      </c>
      <c r="E8" s="18" t="n">
        <v>460.01909331</v>
      </c>
      <c r="F8" s="20" t="n">
        <v>4.20999417</v>
      </c>
      <c r="G8" s="18" t="n">
        <v>484.08704189</v>
      </c>
      <c r="H8" s="20" t="n">
        <v>3.75268069</v>
      </c>
      <c r="I8" s="18" t="n">
        <v>508.79947871</v>
      </c>
      <c r="J8" s="20" t="n">
        <v>4.04024224</v>
      </c>
      <c r="K8" s="18" t="n">
        <v>519.1665812700001</v>
      </c>
      <c r="L8" s="20" t="n">
        <v>4.91870772</v>
      </c>
      <c r="M8" s="18" t="s">
        <v>481</v>
      </c>
      <c r="N8" s="20" t="s">
        <v>481</v>
      </c>
      <c r="O8" s="18" t="s">
        <v>481</v>
      </c>
      <c r="P8" s="20" t="s">
        <v>481</v>
      </c>
      <c r="Q8" s="18" t="s">
        <v>481</v>
      </c>
      <c r="R8" s="20" t="s">
        <v>481</v>
      </c>
      <c r="S8" s="18" t="s">
        <v>481</v>
      </c>
      <c r="T8" s="20" t="s">
        <v>481</v>
      </c>
      <c r="U8" s="18" t="n">
        <v>397.6768947</v>
      </c>
      <c r="V8" s="20" t="n">
        <v>6.84379468</v>
      </c>
    </row>
    <row r="9" spans="1:22">
      <c r="A9" s="15" t="s">
        <v>484</v>
      </c>
      <c r="B9" s="17" t="n">
        <v>9651</v>
      </c>
      <c r="C9" s="18">
        <f>(408.0/B9*100)</f>
        <v/>
      </c>
      <c r="D9" s="19" t="n">
        <v>9243</v>
      </c>
      <c r="E9" s="18" t="n">
        <v>460.96970065</v>
      </c>
      <c r="F9" s="20" t="n">
        <v>3.31251105</v>
      </c>
      <c r="G9" s="18" t="n">
        <v>506.64904904</v>
      </c>
      <c r="H9" s="20" t="n">
        <v>3.26342895</v>
      </c>
      <c r="I9" s="18" t="n">
        <v>519.52121631</v>
      </c>
      <c r="J9" s="20" t="n">
        <v>2.55559173</v>
      </c>
      <c r="K9" s="18" t="n">
        <v>531.83503334</v>
      </c>
      <c r="L9" s="20" t="n">
        <v>3.89898317</v>
      </c>
      <c r="M9" s="18" t="s">
        <v>481</v>
      </c>
      <c r="N9" s="20" t="s">
        <v>481</v>
      </c>
      <c r="O9" s="18" t="s">
        <v>481</v>
      </c>
      <c r="P9" s="20" t="s">
        <v>481</v>
      </c>
      <c r="Q9" s="18" t="s">
        <v>481</v>
      </c>
      <c r="R9" s="20" t="s">
        <v>481</v>
      </c>
      <c r="S9" s="18" t="s">
        <v>481</v>
      </c>
      <c r="T9" s="20" t="s">
        <v>481</v>
      </c>
      <c r="U9" s="18" t="n">
        <v>404.91969209</v>
      </c>
      <c r="V9" s="20" t="n">
        <v>4.90262444</v>
      </c>
    </row>
    <row r="10" spans="1:22">
      <c r="A10" s="15" t="s">
        <v>485</v>
      </c>
      <c r="B10" s="17" t="n">
        <v>20058</v>
      </c>
      <c r="C10" s="18">
        <f>(564.0/B10*100)</f>
        <v/>
      </c>
      <c r="D10" s="19" t="n">
        <v>19494</v>
      </c>
      <c r="E10" s="18" t="n">
        <v>481.4291036</v>
      </c>
      <c r="F10" s="20" t="n">
        <v>4.34160389</v>
      </c>
      <c r="G10" s="18" t="n">
        <v>498.84474405</v>
      </c>
      <c r="H10" s="20" t="n">
        <v>3.46517419</v>
      </c>
      <c r="I10" s="18" t="n">
        <v>530.67726642</v>
      </c>
      <c r="J10" s="20" t="n">
        <v>2.45776662</v>
      </c>
      <c r="K10" s="18" t="n">
        <v>560.1965414700001</v>
      </c>
      <c r="L10" s="20" t="n">
        <v>2.88077727</v>
      </c>
      <c r="M10" s="18" t="s">
        <v>481</v>
      </c>
      <c r="N10" s="20" t="s">
        <v>481</v>
      </c>
      <c r="O10" s="18" t="s">
        <v>481</v>
      </c>
      <c r="P10" s="20" t="s">
        <v>481</v>
      </c>
      <c r="Q10" s="18" t="s">
        <v>481</v>
      </c>
      <c r="R10" s="20" t="s">
        <v>481</v>
      </c>
      <c r="S10" s="18" t="s">
        <v>481</v>
      </c>
      <c r="T10" s="20" t="s">
        <v>481</v>
      </c>
      <c r="U10" s="18" t="n">
        <v>437.93159498</v>
      </c>
      <c r="V10" s="20" t="n">
        <v>7.23868178</v>
      </c>
    </row>
    <row r="11" spans="1:22">
      <c r="A11" s="15" t="s">
        <v>486</v>
      </c>
      <c r="B11" s="17" t="n">
        <v>7053</v>
      </c>
      <c r="C11" s="18">
        <f>(179.0/B11*100)</f>
        <v/>
      </c>
      <c r="D11" s="19" t="n">
        <v>6874</v>
      </c>
      <c r="E11" s="18" t="n">
        <v>438.17928883</v>
      </c>
      <c r="F11" s="20" t="n">
        <v>4.60825556</v>
      </c>
      <c r="G11" s="18" t="n">
        <v>450.32888008</v>
      </c>
      <c r="H11" s="20" t="n">
        <v>3.63450279</v>
      </c>
      <c r="I11" s="18" t="n">
        <v>468.748137</v>
      </c>
      <c r="J11" s="20" t="n">
        <v>3.13999947</v>
      </c>
      <c r="K11" s="18" t="n">
        <v>486.81910126</v>
      </c>
      <c r="L11" s="20" t="n">
        <v>4.64145739</v>
      </c>
      <c r="M11" s="18" t="s">
        <v>481</v>
      </c>
      <c r="N11" s="20" t="s">
        <v>481</v>
      </c>
      <c r="O11" s="18" t="s">
        <v>481</v>
      </c>
      <c r="P11" s="20" t="s">
        <v>481</v>
      </c>
      <c r="Q11" s="18" t="s">
        <v>481</v>
      </c>
      <c r="R11" s="20" t="s">
        <v>481</v>
      </c>
      <c r="S11" s="18" t="s">
        <v>481</v>
      </c>
      <c r="T11" s="20" t="s">
        <v>481</v>
      </c>
      <c r="U11" s="18" t="n">
        <v>404.48141495</v>
      </c>
      <c r="V11" s="20" t="n">
        <v>6.84760019</v>
      </c>
    </row>
    <row r="12" spans="1:22">
      <c r="A12" s="15" t="s">
        <v>487</v>
      </c>
      <c r="B12" s="17" t="n">
        <v>6894</v>
      </c>
      <c r="C12" s="18">
        <f>(59.0/B12*100)</f>
        <v/>
      </c>
      <c r="D12" s="19" t="n">
        <v>6835</v>
      </c>
      <c r="E12" s="18" t="n">
        <v>450.07965888</v>
      </c>
      <c r="F12" s="20" t="n">
        <v>4.86117039</v>
      </c>
      <c r="G12" s="18" t="n">
        <v>474.56426497</v>
      </c>
      <c r="H12" s="20" t="n">
        <v>3.63741478</v>
      </c>
      <c r="I12" s="18" t="n">
        <v>507.51258564</v>
      </c>
      <c r="J12" s="20" t="n">
        <v>2.48033902</v>
      </c>
      <c r="K12" s="18" t="n">
        <v>516.05534868</v>
      </c>
      <c r="L12" s="20" t="n">
        <v>5.30729405</v>
      </c>
      <c r="M12" s="18" t="s">
        <v>481</v>
      </c>
      <c r="N12" s="20" t="s">
        <v>481</v>
      </c>
      <c r="O12" s="18" t="s">
        <v>481</v>
      </c>
      <c r="P12" s="20" t="s">
        <v>481</v>
      </c>
      <c r="Q12" s="18" t="s">
        <v>481</v>
      </c>
      <c r="R12" s="20" t="s">
        <v>481</v>
      </c>
      <c r="S12" s="18" t="s">
        <v>481</v>
      </c>
      <c r="T12" s="20" t="s">
        <v>481</v>
      </c>
      <c r="U12" s="18" t="n">
        <v>369.17199165</v>
      </c>
      <c r="V12" s="20" t="n">
        <v>10.87420385</v>
      </c>
    </row>
    <row r="13" spans="1:22">
      <c r="A13" s="15" t="s">
        <v>488</v>
      </c>
      <c r="B13" s="17" t="n">
        <v>7161</v>
      </c>
      <c r="C13" s="18">
        <f>(237.0/B13*100)</f>
        <v/>
      </c>
      <c r="D13" s="19" t="n">
        <v>6924</v>
      </c>
      <c r="E13" s="18" t="n">
        <v>471.21467692</v>
      </c>
      <c r="F13" s="20" t="n">
        <v>4.85171954</v>
      </c>
      <c r="G13" s="18" t="n">
        <v>495.19737519</v>
      </c>
      <c r="H13" s="20" t="n">
        <v>2.98182162</v>
      </c>
      <c r="I13" s="18" t="n">
        <v>506.56910681</v>
      </c>
      <c r="J13" s="20" t="n">
        <v>2.95712741</v>
      </c>
      <c r="K13" s="18" t="n">
        <v>533.3988681</v>
      </c>
      <c r="L13" s="20" t="n">
        <v>3.98142834</v>
      </c>
      <c r="M13" s="18" t="s">
        <v>481</v>
      </c>
      <c r="N13" s="20" t="s">
        <v>481</v>
      </c>
      <c r="O13" s="18" t="s">
        <v>481</v>
      </c>
      <c r="P13" s="20" t="s">
        <v>481</v>
      </c>
      <c r="Q13" s="18" t="s">
        <v>481</v>
      </c>
      <c r="R13" s="20" t="s">
        <v>481</v>
      </c>
      <c r="S13" s="18" t="s">
        <v>481</v>
      </c>
      <c r="T13" s="20" t="s">
        <v>481</v>
      </c>
      <c r="U13" s="18" t="n">
        <v>384.64871509</v>
      </c>
      <c r="V13" s="20" t="n">
        <v>7.65298453</v>
      </c>
    </row>
    <row r="14" spans="1:22">
      <c r="A14" s="15" t="s">
        <v>489</v>
      </c>
      <c r="B14" s="17" t="n">
        <v>5587</v>
      </c>
      <c r="C14" s="18">
        <f>(83.0/B14*100)</f>
        <v/>
      </c>
      <c r="D14" s="19" t="n">
        <v>5504</v>
      </c>
      <c r="E14" s="18" t="n">
        <v>490.06871602</v>
      </c>
      <c r="F14" s="20" t="n">
        <v>5.71799435</v>
      </c>
      <c r="G14" s="18" t="n">
        <v>494.54313705</v>
      </c>
      <c r="H14" s="20" t="n">
        <v>3.70368389</v>
      </c>
      <c r="I14" s="18" t="n">
        <v>521.37314356</v>
      </c>
      <c r="J14" s="20" t="n">
        <v>2.29449364</v>
      </c>
      <c r="K14" s="18" t="n">
        <v>554.13255139</v>
      </c>
      <c r="L14" s="20" t="n">
        <v>4.10008144</v>
      </c>
      <c r="M14" s="18" t="s">
        <v>481</v>
      </c>
      <c r="N14" s="20" t="s">
        <v>481</v>
      </c>
      <c r="O14" s="18" t="s">
        <v>481</v>
      </c>
      <c r="P14" s="20" t="s">
        <v>481</v>
      </c>
      <c r="Q14" s="18" t="s">
        <v>481</v>
      </c>
      <c r="R14" s="20" t="s">
        <v>481</v>
      </c>
      <c r="S14" s="18" t="s">
        <v>481</v>
      </c>
      <c r="T14" s="20" t="s">
        <v>481</v>
      </c>
      <c r="U14" s="18" t="n">
        <v>422.29754318</v>
      </c>
      <c r="V14" s="20" t="n">
        <v>13.68316621</v>
      </c>
    </row>
    <row r="15" spans="1:22">
      <c r="A15" s="15" t="s">
        <v>490</v>
      </c>
      <c r="B15" s="17" t="n">
        <v>5882</v>
      </c>
      <c r="C15" s="18">
        <f>(125.0/B15*100)</f>
        <v/>
      </c>
      <c r="D15" s="19" t="n">
        <v>5757</v>
      </c>
      <c r="E15" s="18" t="n">
        <v>478.28480361</v>
      </c>
      <c r="F15" s="20" t="n">
        <v>5.09082887</v>
      </c>
      <c r="G15" s="18" t="n">
        <v>520.97767264</v>
      </c>
      <c r="H15" s="20" t="n">
        <v>3.06484874</v>
      </c>
      <c r="I15" s="18" t="n">
        <v>545.1979873</v>
      </c>
      <c r="J15" s="20" t="n">
        <v>3.08194802</v>
      </c>
      <c r="K15" s="18" t="n">
        <v>563.12675952</v>
      </c>
      <c r="L15" s="20" t="n">
        <v>5.09842544</v>
      </c>
      <c r="M15" s="18" t="s">
        <v>481</v>
      </c>
      <c r="N15" s="20" t="s">
        <v>481</v>
      </c>
      <c r="O15" s="18" t="s">
        <v>481</v>
      </c>
      <c r="P15" s="20" t="s">
        <v>481</v>
      </c>
      <c r="Q15" s="18" t="s">
        <v>481</v>
      </c>
      <c r="R15" s="20" t="s">
        <v>481</v>
      </c>
      <c r="S15" s="18" t="s">
        <v>481</v>
      </c>
      <c r="T15" s="20" t="s">
        <v>481</v>
      </c>
      <c r="U15" s="18" t="n">
        <v>432.8316433</v>
      </c>
      <c r="V15" s="20" t="n">
        <v>8.50390788</v>
      </c>
    </row>
    <row r="16" spans="1:22">
      <c r="A16" s="15" t="s">
        <v>491</v>
      </c>
      <c r="B16" s="17" t="n">
        <v>6108</v>
      </c>
      <c r="C16" s="18">
        <f>(163.0/B16*100)</f>
        <v/>
      </c>
      <c r="D16" s="19" t="n">
        <v>5945</v>
      </c>
      <c r="E16" s="18" t="n">
        <v>471.16133545</v>
      </c>
      <c r="F16" s="20" t="n">
        <v>3.84074727</v>
      </c>
      <c r="G16" s="18" t="n">
        <v>498.62918356</v>
      </c>
      <c r="H16" s="20" t="n">
        <v>4.56966233</v>
      </c>
      <c r="I16" s="18" t="n">
        <v>517.73059854</v>
      </c>
      <c r="J16" s="20" t="n">
        <v>2.62762519</v>
      </c>
      <c r="K16" s="18" t="n">
        <v>548.85221726</v>
      </c>
      <c r="L16" s="20" t="n">
        <v>4.27163392</v>
      </c>
      <c r="M16" s="18" t="s">
        <v>481</v>
      </c>
      <c r="N16" s="20" t="s">
        <v>481</v>
      </c>
      <c r="O16" s="18" t="s">
        <v>481</v>
      </c>
      <c r="P16" s="20" t="s">
        <v>481</v>
      </c>
      <c r="Q16" s="18" t="s">
        <v>481</v>
      </c>
      <c r="R16" s="20" t="s">
        <v>481</v>
      </c>
      <c r="S16" s="18" t="s">
        <v>481</v>
      </c>
      <c r="T16" s="20" t="s">
        <v>481</v>
      </c>
      <c r="U16" s="18" t="n">
        <v>362.58229085</v>
      </c>
      <c r="V16" s="20" t="n">
        <v>8.569097380000001</v>
      </c>
    </row>
    <row r="17" spans="1:22">
      <c r="A17" s="15" t="s">
        <v>492</v>
      </c>
      <c r="B17" s="17" t="n">
        <v>6504</v>
      </c>
      <c r="C17" s="18">
        <f>(2034.0/B17*100)</f>
        <v/>
      </c>
      <c r="D17" s="19" t="n">
        <v>4470</v>
      </c>
      <c r="E17" s="18" t="n">
        <v>493.84413926</v>
      </c>
      <c r="F17" s="20" t="n">
        <v>5.11052966</v>
      </c>
      <c r="G17" s="18" t="n">
        <v>519.30853509</v>
      </c>
      <c r="H17" s="20" t="n">
        <v>4.34209522</v>
      </c>
      <c r="I17" s="18" t="n">
        <v>533.82524611</v>
      </c>
      <c r="J17" s="20" t="n">
        <v>3.93841357</v>
      </c>
      <c r="K17" s="18" t="n">
        <v>555.76731273</v>
      </c>
      <c r="L17" s="20" t="n">
        <v>5.58345268</v>
      </c>
      <c r="M17" s="18" t="s">
        <v>481</v>
      </c>
      <c r="N17" s="20" t="s">
        <v>481</v>
      </c>
      <c r="O17" s="18" t="s">
        <v>481</v>
      </c>
      <c r="P17" s="20" t="s">
        <v>481</v>
      </c>
      <c r="Q17" s="18" t="s">
        <v>481</v>
      </c>
      <c r="R17" s="20" t="s">
        <v>481</v>
      </c>
      <c r="S17" s="18" t="s">
        <v>481</v>
      </c>
      <c r="T17" s="20" t="s">
        <v>481</v>
      </c>
      <c r="U17" s="18" t="n">
        <v>434.37458407</v>
      </c>
      <c r="V17" s="20" t="n">
        <v>8.004532749999999</v>
      </c>
    </row>
    <row r="18" spans="1:22">
      <c r="A18" s="15" t="s">
        <v>493</v>
      </c>
      <c r="B18" s="17" t="n">
        <v>5532</v>
      </c>
      <c r="C18" s="18">
        <f>(31.0/B18*100)</f>
        <v/>
      </c>
      <c r="D18" s="19" t="n">
        <v>5501</v>
      </c>
      <c r="E18" s="18" t="n">
        <v>429.00628037</v>
      </c>
      <c r="F18" s="20" t="n">
        <v>6.3842653</v>
      </c>
      <c r="G18" s="18" t="n">
        <v>456.22858703</v>
      </c>
      <c r="H18" s="20" t="n">
        <v>5.19866964</v>
      </c>
      <c r="I18" s="18" t="n">
        <v>475.58434004</v>
      </c>
      <c r="J18" s="20" t="n">
        <v>3.83570867</v>
      </c>
      <c r="K18" s="18" t="n">
        <v>502.57091035</v>
      </c>
      <c r="L18" s="20" t="n">
        <v>4.98437728</v>
      </c>
      <c r="M18" s="18" t="s">
        <v>481</v>
      </c>
      <c r="N18" s="20" t="s">
        <v>481</v>
      </c>
      <c r="O18" s="18" t="s">
        <v>481</v>
      </c>
      <c r="P18" s="20" t="s">
        <v>481</v>
      </c>
      <c r="Q18" s="18" t="s">
        <v>481</v>
      </c>
      <c r="R18" s="20" t="s">
        <v>481</v>
      </c>
      <c r="S18" s="18" t="s">
        <v>481</v>
      </c>
      <c r="T18" s="20" t="s">
        <v>481</v>
      </c>
      <c r="U18" s="18" t="n">
        <v>359.47329289</v>
      </c>
      <c r="V18" s="20" t="n">
        <v>10.0646458</v>
      </c>
    </row>
    <row r="19" spans="1:22">
      <c r="A19" s="15" t="s">
        <v>494</v>
      </c>
      <c r="B19" s="17" t="n">
        <v>5658</v>
      </c>
      <c r="C19" s="18">
        <f>(366.0/B19*100)</f>
        <v/>
      </c>
      <c r="D19" s="19" t="n">
        <v>5292</v>
      </c>
      <c r="E19" s="18" t="n">
        <v>441.09608593</v>
      </c>
      <c r="F19" s="20" t="n">
        <v>4.03255679</v>
      </c>
      <c r="G19" s="18" t="n">
        <v>462.66311046</v>
      </c>
      <c r="H19" s="20" t="n">
        <v>3.99204324</v>
      </c>
      <c r="I19" s="18" t="n">
        <v>488.3877858</v>
      </c>
      <c r="J19" s="20" t="n">
        <v>3.17965967</v>
      </c>
      <c r="K19" s="18" t="n">
        <v>501.66606859</v>
      </c>
      <c r="L19" s="20" t="n">
        <v>5.76190949</v>
      </c>
      <c r="M19" s="18" t="s">
        <v>481</v>
      </c>
      <c r="N19" s="20" t="s">
        <v>481</v>
      </c>
      <c r="O19" s="18" t="s">
        <v>481</v>
      </c>
      <c r="P19" s="20" t="s">
        <v>481</v>
      </c>
      <c r="Q19" s="18" t="s">
        <v>481</v>
      </c>
      <c r="R19" s="20" t="s">
        <v>481</v>
      </c>
      <c r="S19" s="18" t="s">
        <v>481</v>
      </c>
      <c r="T19" s="20" t="s">
        <v>481</v>
      </c>
      <c r="U19" s="18" t="n">
        <v>377.1420087</v>
      </c>
      <c r="V19" s="20" t="n">
        <v>6.97393512</v>
      </c>
    </row>
    <row r="20" spans="1:22">
      <c r="A20" s="15" t="s">
        <v>495</v>
      </c>
      <c r="B20" s="17" t="n">
        <v>3371</v>
      </c>
      <c r="C20" s="18">
        <f>(75.0/B20*100)</f>
        <v/>
      </c>
      <c r="D20" s="19" t="n">
        <v>3296</v>
      </c>
      <c r="E20" s="18" t="n">
        <v>439.66761366</v>
      </c>
      <c r="F20" s="20" t="n">
        <v>4.77747121</v>
      </c>
      <c r="G20" s="18" t="n">
        <v>471.05505939</v>
      </c>
      <c r="H20" s="20" t="n">
        <v>4.81971767</v>
      </c>
      <c r="I20" s="18" t="n">
        <v>489.64835427</v>
      </c>
      <c r="J20" s="20" t="n">
        <v>3.13957873</v>
      </c>
      <c r="K20" s="18" t="n">
        <v>519.87109978</v>
      </c>
      <c r="L20" s="20" t="n">
        <v>4.47298802</v>
      </c>
      <c r="M20" s="18" t="s">
        <v>481</v>
      </c>
      <c r="N20" s="20" t="s">
        <v>481</v>
      </c>
      <c r="O20" s="18" t="s">
        <v>481</v>
      </c>
      <c r="P20" s="20" t="s">
        <v>481</v>
      </c>
      <c r="Q20" s="18" t="s">
        <v>481</v>
      </c>
      <c r="R20" s="20" t="s">
        <v>481</v>
      </c>
      <c r="S20" s="18" t="s">
        <v>481</v>
      </c>
      <c r="T20" s="20" t="s">
        <v>481</v>
      </c>
      <c r="U20" s="18" t="n">
        <v>393.24166754</v>
      </c>
      <c r="V20" s="20" t="n">
        <v>8.971211889999999</v>
      </c>
    </row>
    <row r="21" spans="1:22">
      <c r="A21" s="15" t="s">
        <v>496</v>
      </c>
      <c r="B21" s="17" t="n">
        <v>5741</v>
      </c>
      <c r="C21" s="18">
        <f>(61.0/B21*100)</f>
        <v/>
      </c>
      <c r="D21" s="19" t="n">
        <v>5680</v>
      </c>
      <c r="E21" s="18" t="n">
        <v>474.95543173</v>
      </c>
      <c r="F21" s="20" t="n">
        <v>4.2065039</v>
      </c>
      <c r="G21" s="18" t="n">
        <v>504.67430506</v>
      </c>
      <c r="H21" s="20" t="n">
        <v>4.54325476</v>
      </c>
      <c r="I21" s="18" t="n">
        <v>522.22116839</v>
      </c>
      <c r="J21" s="20" t="n">
        <v>2.61322774</v>
      </c>
      <c r="K21" s="18" t="n">
        <v>559.73002965</v>
      </c>
      <c r="L21" s="20" t="n">
        <v>3.21433311</v>
      </c>
      <c r="M21" s="18" t="s">
        <v>481</v>
      </c>
      <c r="N21" s="20" t="s">
        <v>481</v>
      </c>
      <c r="O21" s="18" t="s">
        <v>481</v>
      </c>
      <c r="P21" s="20" t="s">
        <v>481</v>
      </c>
      <c r="Q21" s="18" t="s">
        <v>481</v>
      </c>
      <c r="R21" s="20" t="s">
        <v>481</v>
      </c>
      <c r="S21" s="18" t="s">
        <v>481</v>
      </c>
      <c r="T21" s="20" t="s">
        <v>481</v>
      </c>
      <c r="U21" s="18" t="n">
        <v>426.6967304</v>
      </c>
      <c r="V21" s="20" t="n">
        <v>10.09529535</v>
      </c>
    </row>
    <row r="22" spans="1:22">
      <c r="A22" s="15" t="s">
        <v>497</v>
      </c>
      <c r="B22" s="17" t="n">
        <v>6598</v>
      </c>
      <c r="C22" s="18">
        <f>(40.0/B22*100)</f>
        <v/>
      </c>
      <c r="D22" s="19" t="n">
        <v>6558</v>
      </c>
      <c r="E22" s="18" t="n">
        <v>456.902567</v>
      </c>
      <c r="F22" s="20" t="n">
        <v>5.71083661</v>
      </c>
      <c r="G22" s="18" t="n">
        <v>473.4395195</v>
      </c>
      <c r="H22" s="20" t="n">
        <v>4.85355309</v>
      </c>
      <c r="I22" s="18" t="n">
        <v>491.03973469</v>
      </c>
      <c r="J22" s="20" t="n">
        <v>4.4344309</v>
      </c>
      <c r="K22" s="18" t="n">
        <v>506.32661268</v>
      </c>
      <c r="L22" s="20" t="n">
        <v>4.52372984</v>
      </c>
      <c r="M22" s="18" t="s">
        <v>481</v>
      </c>
      <c r="N22" s="20" t="s">
        <v>481</v>
      </c>
      <c r="O22" s="18" t="s">
        <v>481</v>
      </c>
      <c r="P22" s="20" t="s">
        <v>481</v>
      </c>
      <c r="Q22" s="18" t="s">
        <v>481</v>
      </c>
      <c r="R22" s="20" t="s">
        <v>481</v>
      </c>
      <c r="S22" s="18" t="s">
        <v>481</v>
      </c>
      <c r="T22" s="20" t="s">
        <v>481</v>
      </c>
      <c r="U22" s="18" t="n">
        <v>370.01109363</v>
      </c>
      <c r="V22" s="20" t="n">
        <v>9.463998760000001</v>
      </c>
    </row>
    <row r="23" spans="1:22">
      <c r="A23" s="15" t="s">
        <v>498</v>
      </c>
      <c r="B23" s="17" t="n">
        <v>11583</v>
      </c>
      <c r="C23" s="18">
        <f>(271.0/B23*100)</f>
        <v/>
      </c>
      <c r="D23" s="19" t="n">
        <v>11312</v>
      </c>
      <c r="E23" s="18" t="n">
        <v>457.23334422</v>
      </c>
      <c r="F23" s="20" t="n">
        <v>5.14420112</v>
      </c>
      <c r="G23" s="18" t="n">
        <v>485.01267303</v>
      </c>
      <c r="H23" s="20" t="n">
        <v>4.0308287</v>
      </c>
      <c r="I23" s="18" t="n">
        <v>495.44356749</v>
      </c>
      <c r="J23" s="20" t="n">
        <v>2.71663102</v>
      </c>
      <c r="K23" s="18" t="n">
        <v>502.3620577</v>
      </c>
      <c r="L23" s="20" t="n">
        <v>5.10778585</v>
      </c>
      <c r="M23" s="18" t="s">
        <v>481</v>
      </c>
      <c r="N23" s="20" t="s">
        <v>481</v>
      </c>
      <c r="O23" s="18" t="s">
        <v>481</v>
      </c>
      <c r="P23" s="20" t="s">
        <v>481</v>
      </c>
      <c r="Q23" s="18" t="s">
        <v>481</v>
      </c>
      <c r="R23" s="20" t="s">
        <v>481</v>
      </c>
      <c r="S23" s="18" t="s">
        <v>481</v>
      </c>
      <c r="T23" s="20" t="s">
        <v>481</v>
      </c>
      <c r="U23" s="18" t="n">
        <v>388.12979724</v>
      </c>
      <c r="V23" s="20" t="n">
        <v>8.89383353</v>
      </c>
    </row>
    <row r="24" spans="1:22">
      <c r="A24" s="15" t="s">
        <v>499</v>
      </c>
      <c r="B24" s="17" t="n">
        <v>6647</v>
      </c>
      <c r="C24" s="18">
        <f>(11.0/B24*100)</f>
        <v/>
      </c>
      <c r="D24" s="19" t="n">
        <v>6636</v>
      </c>
      <c r="E24" s="18" t="n">
        <v>483.68837576</v>
      </c>
      <c r="F24" s="20" t="n">
        <v>4.11956089</v>
      </c>
      <c r="G24" s="18" t="n">
        <v>504.77512311</v>
      </c>
      <c r="H24" s="20" t="n">
        <v>4.03619016</v>
      </c>
      <c r="I24" s="18" t="n">
        <v>532.79471471</v>
      </c>
      <c r="J24" s="20" t="n">
        <v>2.94284272</v>
      </c>
      <c r="K24" s="18" t="n">
        <v>548.37907029</v>
      </c>
      <c r="L24" s="20" t="n">
        <v>5.11215275</v>
      </c>
      <c r="M24" s="18" t="s">
        <v>481</v>
      </c>
      <c r="N24" s="20" t="s">
        <v>481</v>
      </c>
      <c r="O24" s="18" t="s">
        <v>481</v>
      </c>
      <c r="P24" s="20" t="s">
        <v>481</v>
      </c>
      <c r="Q24" s="18" t="s">
        <v>481</v>
      </c>
      <c r="R24" s="20" t="s">
        <v>481</v>
      </c>
      <c r="S24" s="18" t="s">
        <v>481</v>
      </c>
      <c r="T24" s="20" t="s">
        <v>481</v>
      </c>
      <c r="U24" s="18" t="n">
        <v>427.84840903</v>
      </c>
      <c r="V24" s="20" t="n">
        <v>12.00700845</v>
      </c>
    </row>
    <row r="25" spans="1:22">
      <c r="A25" s="15" t="s">
        <v>500</v>
      </c>
      <c r="B25" s="17" t="n">
        <v>5581</v>
      </c>
      <c r="C25" s="18">
        <f>(25.0/B25*100)</f>
        <v/>
      </c>
      <c r="D25" s="19" t="n">
        <v>5556</v>
      </c>
      <c r="E25" s="18" t="n">
        <v>475.58196497</v>
      </c>
      <c r="F25" s="20" t="n">
        <v>5.03302562</v>
      </c>
      <c r="G25" s="18" t="n">
        <v>494.93419617</v>
      </c>
      <c r="H25" s="20" t="n">
        <v>4.17404469</v>
      </c>
      <c r="I25" s="18" t="n">
        <v>530.59080119</v>
      </c>
      <c r="J25" s="20" t="n">
        <v>3.68941523</v>
      </c>
      <c r="K25" s="18" t="n">
        <v>560.98365784</v>
      </c>
      <c r="L25" s="20" t="n">
        <v>4.61731331</v>
      </c>
      <c r="M25" s="18" t="s">
        <v>481</v>
      </c>
      <c r="N25" s="20" t="s">
        <v>481</v>
      </c>
      <c r="O25" s="18" t="s">
        <v>481</v>
      </c>
      <c r="P25" s="20" t="s">
        <v>481</v>
      </c>
      <c r="Q25" s="18" t="s">
        <v>481</v>
      </c>
      <c r="R25" s="20" t="s">
        <v>481</v>
      </c>
      <c r="S25" s="18" t="s">
        <v>481</v>
      </c>
      <c r="T25" s="20" t="s">
        <v>481</v>
      </c>
      <c r="U25" s="18" t="n">
        <v>378.05344696</v>
      </c>
      <c r="V25" s="20" t="n">
        <v>29.01237706</v>
      </c>
    </row>
    <row r="26" spans="1:22">
      <c r="A26" s="15" t="s">
        <v>501</v>
      </c>
      <c r="B26" s="17" t="n">
        <v>4869</v>
      </c>
      <c r="C26" s="18">
        <f>(77.0/B26*100)</f>
        <v/>
      </c>
      <c r="D26" s="19" t="n">
        <v>4792</v>
      </c>
      <c r="E26" s="18" t="n">
        <v>473.12220076</v>
      </c>
      <c r="F26" s="20" t="n">
        <v>5.49611006</v>
      </c>
      <c r="G26" s="18" t="n">
        <v>476.80079616</v>
      </c>
      <c r="H26" s="20" t="n">
        <v>4.12613009</v>
      </c>
      <c r="I26" s="18" t="n">
        <v>489.56261541</v>
      </c>
      <c r="J26" s="20" t="n">
        <v>2.21387458</v>
      </c>
      <c r="K26" s="18" t="n">
        <v>512.80979814</v>
      </c>
      <c r="L26" s="20" t="n">
        <v>3.78956252</v>
      </c>
      <c r="M26" s="18" t="s">
        <v>481</v>
      </c>
      <c r="N26" s="20" t="s">
        <v>481</v>
      </c>
      <c r="O26" s="18" t="s">
        <v>481</v>
      </c>
      <c r="P26" s="20" t="s">
        <v>481</v>
      </c>
      <c r="Q26" s="18" t="s">
        <v>481</v>
      </c>
      <c r="R26" s="20" t="s">
        <v>481</v>
      </c>
      <c r="S26" s="18" t="s">
        <v>481</v>
      </c>
      <c r="T26" s="20" t="s">
        <v>481</v>
      </c>
      <c r="U26" s="18" t="n">
        <v>434.34475437</v>
      </c>
      <c r="V26" s="20" t="n">
        <v>10.02088312</v>
      </c>
    </row>
    <row r="27" spans="1:22">
      <c r="A27" s="15" t="s">
        <v>502</v>
      </c>
      <c r="B27" s="17" t="n">
        <v>5299</v>
      </c>
      <c r="C27" s="18">
        <f>(134.0/B27*100)</f>
        <v/>
      </c>
      <c r="D27" s="19" t="n">
        <v>5165</v>
      </c>
      <c r="E27" s="18" t="n">
        <v>446.92654929</v>
      </c>
      <c r="F27" s="20" t="n">
        <v>4.14305965</v>
      </c>
      <c r="G27" s="18" t="n">
        <v>476.35813236</v>
      </c>
      <c r="H27" s="20" t="n">
        <v>3.18645195</v>
      </c>
      <c r="I27" s="18" t="n">
        <v>498.82031268</v>
      </c>
      <c r="J27" s="20" t="n">
        <v>2.6389857</v>
      </c>
      <c r="K27" s="18" t="n">
        <v>517.53145915</v>
      </c>
      <c r="L27" s="20" t="n">
        <v>3.76048768</v>
      </c>
      <c r="M27" s="18" t="s">
        <v>481</v>
      </c>
      <c r="N27" s="20" t="s">
        <v>481</v>
      </c>
      <c r="O27" s="18" t="s">
        <v>481</v>
      </c>
      <c r="P27" s="20" t="s">
        <v>481</v>
      </c>
      <c r="Q27" s="18" t="s">
        <v>481</v>
      </c>
      <c r="R27" s="20" t="s">
        <v>481</v>
      </c>
      <c r="S27" s="18" t="s">
        <v>481</v>
      </c>
      <c r="T27" s="20" t="s">
        <v>481</v>
      </c>
      <c r="U27" s="18" t="n">
        <v>369.18701033</v>
      </c>
      <c r="V27" s="20" t="n">
        <v>5.18604009</v>
      </c>
    </row>
    <row r="28" spans="1:22">
      <c r="A28" s="15" t="s">
        <v>503</v>
      </c>
      <c r="B28" s="17" t="n">
        <v>7568</v>
      </c>
      <c r="C28" s="18">
        <f>(395.0/B28*100)</f>
        <v/>
      </c>
      <c r="D28" s="19" t="n">
        <v>7173</v>
      </c>
      <c r="E28" s="18" t="n">
        <v>395.16974094</v>
      </c>
      <c r="F28" s="20" t="n">
        <v>5.48752856</v>
      </c>
      <c r="G28" s="18" t="n">
        <v>411.59986631</v>
      </c>
      <c r="H28" s="20" t="n">
        <v>5.2175027</v>
      </c>
      <c r="I28" s="18" t="n">
        <v>426.05736658</v>
      </c>
      <c r="J28" s="20" t="n">
        <v>2.91633556</v>
      </c>
      <c r="K28" s="18" t="n">
        <v>446.6379959</v>
      </c>
      <c r="L28" s="20" t="n">
        <v>3.91998595</v>
      </c>
      <c r="M28" s="18" t="s">
        <v>481</v>
      </c>
      <c r="N28" s="20" t="s">
        <v>481</v>
      </c>
      <c r="O28" s="18" t="s">
        <v>481</v>
      </c>
      <c r="P28" s="20" t="s">
        <v>481</v>
      </c>
      <c r="Q28" s="18" t="s">
        <v>481</v>
      </c>
      <c r="R28" s="20" t="s">
        <v>481</v>
      </c>
      <c r="S28" s="18" t="s">
        <v>481</v>
      </c>
      <c r="T28" s="20" t="s">
        <v>481</v>
      </c>
      <c r="U28" s="18" t="n">
        <v>375.47152714</v>
      </c>
      <c r="V28" s="20" t="n">
        <v>7.25898594</v>
      </c>
    </row>
    <row r="29" spans="1:22">
      <c r="A29" s="15" t="s">
        <v>504</v>
      </c>
      <c r="B29" s="17" t="n">
        <v>5385</v>
      </c>
      <c r="C29" s="18">
        <f>(30.0/B29*100)</f>
        <v/>
      </c>
      <c r="D29" s="19" t="n">
        <v>5355</v>
      </c>
      <c r="E29" s="18" t="n">
        <v>478.077478</v>
      </c>
      <c r="F29" s="20" t="n">
        <v>3.73440757</v>
      </c>
      <c r="G29" s="18" t="n">
        <v>484.66791388</v>
      </c>
      <c r="H29" s="20" t="n">
        <v>4.10489432</v>
      </c>
      <c r="I29" s="18" t="n">
        <v>529.04161436</v>
      </c>
      <c r="J29" s="20" t="n">
        <v>3.06755453</v>
      </c>
      <c r="K29" s="18" t="n">
        <v>551.44950807</v>
      </c>
      <c r="L29" s="20" t="n">
        <v>7.38542033</v>
      </c>
      <c r="M29" s="18" t="s">
        <v>481</v>
      </c>
      <c r="N29" s="20" t="s">
        <v>481</v>
      </c>
      <c r="O29" s="18" t="s">
        <v>481</v>
      </c>
      <c r="P29" s="20" t="s">
        <v>481</v>
      </c>
      <c r="Q29" s="18" t="s">
        <v>481</v>
      </c>
      <c r="R29" s="20" t="s">
        <v>481</v>
      </c>
      <c r="S29" s="18" t="s">
        <v>481</v>
      </c>
      <c r="T29" s="20" t="s">
        <v>481</v>
      </c>
      <c r="U29" s="18" t="n">
        <v>417.60605002</v>
      </c>
      <c r="V29" s="20" t="n">
        <v>9.371945309999999</v>
      </c>
    </row>
    <row r="30" spans="1:22">
      <c r="A30" s="15" t="s">
        <v>505</v>
      </c>
      <c r="B30" s="17" t="n">
        <v>4520</v>
      </c>
      <c r="C30" s="18">
        <f>(218.0/B30*100)</f>
        <v/>
      </c>
      <c r="D30" s="19" t="n">
        <v>4302</v>
      </c>
      <c r="E30" s="18" t="n">
        <v>453.21910476</v>
      </c>
      <c r="F30" s="20" t="n">
        <v>7.26283287</v>
      </c>
      <c r="G30" s="18" t="n">
        <v>484.46028828</v>
      </c>
      <c r="H30" s="20" t="n">
        <v>5.53930592</v>
      </c>
      <c r="I30" s="18" t="n">
        <v>518.3421034199999</v>
      </c>
      <c r="J30" s="20" t="n">
        <v>3.39020829</v>
      </c>
      <c r="K30" s="18" t="n">
        <v>563.56939163</v>
      </c>
      <c r="L30" s="20" t="n">
        <v>4.64738787</v>
      </c>
      <c r="M30" s="18" t="s">
        <v>481</v>
      </c>
      <c r="N30" s="20" t="s">
        <v>481</v>
      </c>
      <c r="O30" s="18" t="s">
        <v>481</v>
      </c>
      <c r="P30" s="20" t="s">
        <v>481</v>
      </c>
      <c r="Q30" s="18" t="s">
        <v>481</v>
      </c>
      <c r="R30" s="20" t="s">
        <v>481</v>
      </c>
      <c r="S30" s="18" t="s">
        <v>481</v>
      </c>
      <c r="T30" s="20" t="s">
        <v>481</v>
      </c>
      <c r="U30" s="18" t="n">
        <v>387.63927538</v>
      </c>
      <c r="V30" s="20" t="n">
        <v>7.57243959</v>
      </c>
    </row>
    <row r="31" spans="1:22">
      <c r="A31" s="15" t="s">
        <v>506</v>
      </c>
      <c r="B31" s="17" t="n">
        <v>5456</v>
      </c>
      <c r="C31" s="18">
        <f>(147.0/B31*100)</f>
        <v/>
      </c>
      <c r="D31" s="19" t="n">
        <v>5309</v>
      </c>
      <c r="E31" s="18" t="n">
        <v>477.47624525</v>
      </c>
      <c r="F31" s="20" t="n">
        <v>4.79468859</v>
      </c>
      <c r="G31" s="18" t="n">
        <v>499.01866916</v>
      </c>
      <c r="H31" s="20" t="n">
        <v>3.87335076</v>
      </c>
      <c r="I31" s="18" t="n">
        <v>524.66597016</v>
      </c>
      <c r="J31" s="20" t="n">
        <v>3.15943592</v>
      </c>
      <c r="K31" s="18" t="n">
        <v>556.85403511</v>
      </c>
      <c r="L31" s="20" t="n">
        <v>3.30043307</v>
      </c>
      <c r="M31" s="18" t="s">
        <v>481</v>
      </c>
      <c r="N31" s="20" t="s">
        <v>481</v>
      </c>
      <c r="O31" s="18" t="s">
        <v>481</v>
      </c>
      <c r="P31" s="20" t="s">
        <v>481</v>
      </c>
      <c r="Q31" s="18" t="s">
        <v>481</v>
      </c>
      <c r="R31" s="20" t="s">
        <v>481</v>
      </c>
      <c r="S31" s="18" t="s">
        <v>481</v>
      </c>
      <c r="T31" s="20" t="s">
        <v>481</v>
      </c>
      <c r="U31" s="18" t="n">
        <v>403.50098823</v>
      </c>
      <c r="V31" s="20" t="n">
        <v>8.06382294</v>
      </c>
    </row>
    <row r="32" spans="1:22">
      <c r="A32" s="15" t="s">
        <v>507</v>
      </c>
      <c r="B32" s="17" t="n">
        <v>4478</v>
      </c>
      <c r="C32" s="18">
        <f>(6.0/B32*100)</f>
        <v/>
      </c>
      <c r="D32" s="19" t="n">
        <v>4472</v>
      </c>
      <c r="E32" s="18" t="n">
        <v>490.16613987</v>
      </c>
      <c r="F32" s="20" t="n">
        <v>5.54236615</v>
      </c>
      <c r="G32" s="18" t="n">
        <v>493.97519647</v>
      </c>
      <c r="H32" s="20" t="n">
        <v>3.70247179</v>
      </c>
      <c r="I32" s="18" t="n">
        <v>510.68184212</v>
      </c>
      <c r="J32" s="20" t="n">
        <v>2.76597267</v>
      </c>
      <c r="K32" s="18" t="n">
        <v>527.59410089</v>
      </c>
      <c r="L32" s="20" t="n">
        <v>4.59962181</v>
      </c>
      <c r="M32" s="18" t="s">
        <v>481</v>
      </c>
      <c r="N32" s="20" t="s">
        <v>481</v>
      </c>
      <c r="O32" s="18" t="s">
        <v>481</v>
      </c>
      <c r="P32" s="20" t="s">
        <v>481</v>
      </c>
      <c r="Q32" s="18" t="s">
        <v>481</v>
      </c>
      <c r="R32" s="20" t="s">
        <v>481</v>
      </c>
      <c r="S32" s="18" t="s">
        <v>481</v>
      </c>
      <c r="T32" s="20" t="s">
        <v>481</v>
      </c>
      <c r="U32" s="18" t="n">
        <v>397.5324199</v>
      </c>
      <c r="V32" s="20" t="n">
        <v>12.34278546</v>
      </c>
    </row>
    <row r="33" spans="1:22">
      <c r="A33" s="15" t="s">
        <v>508</v>
      </c>
      <c r="B33" s="17" t="n">
        <v>7325</v>
      </c>
      <c r="C33" s="18">
        <f>(81.0/B33*100)</f>
        <v/>
      </c>
      <c r="D33" s="19" t="n">
        <v>7244</v>
      </c>
      <c r="E33" s="18" t="n">
        <v>462.33632418</v>
      </c>
      <c r="F33" s="20" t="n">
        <v>5.42472749</v>
      </c>
      <c r="G33" s="18" t="n">
        <v>468.39066978</v>
      </c>
      <c r="H33" s="20" t="n">
        <v>5.32245616</v>
      </c>
      <c r="I33" s="18" t="n">
        <v>498.08468152</v>
      </c>
      <c r="J33" s="20" t="n">
        <v>2.91572125</v>
      </c>
      <c r="K33" s="18" t="n">
        <v>528.36843542</v>
      </c>
      <c r="L33" s="20" t="n">
        <v>4.2783773</v>
      </c>
      <c r="M33" s="18" t="s">
        <v>481</v>
      </c>
      <c r="N33" s="20" t="s">
        <v>481</v>
      </c>
      <c r="O33" s="18" t="s">
        <v>481</v>
      </c>
      <c r="P33" s="20" t="s">
        <v>481</v>
      </c>
      <c r="Q33" s="18" t="s">
        <v>481</v>
      </c>
      <c r="R33" s="20" t="s">
        <v>481</v>
      </c>
      <c r="S33" s="18" t="s">
        <v>481</v>
      </c>
      <c r="T33" s="20" t="s">
        <v>481</v>
      </c>
      <c r="U33" s="18" t="n">
        <v>429.17917181</v>
      </c>
      <c r="V33" s="20" t="n">
        <v>11.59799653</v>
      </c>
    </row>
    <row r="34" spans="1:22">
      <c r="A34" s="15" t="s">
        <v>509</v>
      </c>
      <c r="B34" s="17" t="n">
        <v>6350</v>
      </c>
      <c r="C34" s="18">
        <f>(126.0/B34*100)</f>
        <v/>
      </c>
      <c r="D34" s="19" t="n">
        <v>6224</v>
      </c>
      <c r="E34" s="18" t="n">
        <v>420.09152641</v>
      </c>
      <c r="F34" s="20" t="n">
        <v>4.6149464</v>
      </c>
      <c r="G34" s="18" t="n">
        <v>441.7379176</v>
      </c>
      <c r="H34" s="20" t="n">
        <v>3.1874632</v>
      </c>
      <c r="I34" s="18" t="n">
        <v>474.59355787</v>
      </c>
      <c r="J34" s="20" t="n">
        <v>3.04254699</v>
      </c>
      <c r="K34" s="18" t="n">
        <v>493.98896608</v>
      </c>
      <c r="L34" s="20" t="n">
        <v>4.96254749</v>
      </c>
      <c r="M34" s="18" t="s">
        <v>481</v>
      </c>
      <c r="N34" s="20" t="s">
        <v>481</v>
      </c>
      <c r="O34" s="18" t="s">
        <v>481</v>
      </c>
      <c r="P34" s="20" t="s">
        <v>481</v>
      </c>
      <c r="Q34" s="18" t="s">
        <v>481</v>
      </c>
      <c r="R34" s="20" t="s">
        <v>481</v>
      </c>
      <c r="S34" s="18" t="s">
        <v>481</v>
      </c>
      <c r="T34" s="20" t="s">
        <v>481</v>
      </c>
      <c r="U34" s="18" t="n">
        <v>354.05268319</v>
      </c>
      <c r="V34" s="20" t="n">
        <v>8.910741270000001</v>
      </c>
    </row>
    <row r="35" spans="1:22">
      <c r="A35" s="15" t="s">
        <v>510</v>
      </c>
      <c r="B35" s="17" t="n">
        <v>6406</v>
      </c>
      <c r="C35" s="18">
        <f>(67.0/B35*100)</f>
        <v/>
      </c>
      <c r="D35" s="19" t="n">
        <v>6339</v>
      </c>
      <c r="E35" s="18" t="n">
        <v>484.1760143</v>
      </c>
      <c r="F35" s="20" t="n">
        <v>3.41799547</v>
      </c>
      <c r="G35" s="18" t="n">
        <v>499.2943204</v>
      </c>
      <c r="H35" s="20" t="n">
        <v>2.66075727</v>
      </c>
      <c r="I35" s="18" t="n">
        <v>517.95044417</v>
      </c>
      <c r="J35" s="20" t="n">
        <v>2.28106647</v>
      </c>
      <c r="K35" s="18" t="n">
        <v>533.39981117</v>
      </c>
      <c r="L35" s="20" t="n">
        <v>6.05384115</v>
      </c>
      <c r="M35" s="18" t="s">
        <v>481</v>
      </c>
      <c r="N35" s="20" t="s">
        <v>481</v>
      </c>
      <c r="O35" s="18" t="s">
        <v>481</v>
      </c>
      <c r="P35" s="20" t="s">
        <v>481</v>
      </c>
      <c r="Q35" s="18" t="s">
        <v>481</v>
      </c>
      <c r="R35" s="20" t="s">
        <v>481</v>
      </c>
      <c r="S35" s="18" t="s">
        <v>481</v>
      </c>
      <c r="T35" s="20" t="s">
        <v>481</v>
      </c>
      <c r="U35" s="18" t="n">
        <v>410.8653022</v>
      </c>
      <c r="V35" s="20" t="n">
        <v>9.426145249999999</v>
      </c>
    </row>
    <row r="36" spans="1:22">
      <c r="A36" s="15" t="s">
        <v>511</v>
      </c>
      <c r="B36" s="17" t="n">
        <v>6736</v>
      </c>
      <c r="C36" s="18">
        <f>(79.0/B36*100)</f>
        <v/>
      </c>
      <c r="D36" s="19" t="n">
        <v>6657</v>
      </c>
      <c r="E36" s="18" t="n">
        <v>466.97746018</v>
      </c>
      <c r="F36" s="20" t="n">
        <v>3.84979086</v>
      </c>
      <c r="G36" s="18" t="n">
        <v>477.88696589</v>
      </c>
      <c r="H36" s="20" t="n">
        <v>3.22861177</v>
      </c>
      <c r="I36" s="18" t="n">
        <v>505.44174089</v>
      </c>
      <c r="J36" s="20" t="n">
        <v>2.82214472</v>
      </c>
      <c r="K36" s="18" t="n">
        <v>533.20561564</v>
      </c>
      <c r="L36" s="20" t="n">
        <v>3.25735507</v>
      </c>
      <c r="M36" s="18" t="s">
        <v>481</v>
      </c>
      <c r="N36" s="20" t="s">
        <v>481</v>
      </c>
      <c r="O36" s="18" t="s">
        <v>481</v>
      </c>
      <c r="P36" s="20" t="s">
        <v>481</v>
      </c>
      <c r="Q36" s="18" t="s">
        <v>481</v>
      </c>
      <c r="R36" s="20" t="s">
        <v>481</v>
      </c>
      <c r="S36" s="18" t="s">
        <v>481</v>
      </c>
      <c r="T36" s="20" t="s">
        <v>481</v>
      </c>
      <c r="U36" s="18" t="n">
        <v>416.16685818</v>
      </c>
      <c r="V36" s="20" t="n">
        <v>8.62780553</v>
      </c>
    </row>
    <row r="37" spans="1:22">
      <c r="A37" s="15" t="s">
        <v>512</v>
      </c>
      <c r="B37" s="17" t="n">
        <v>5458</v>
      </c>
      <c r="C37" s="18">
        <f>(147.0/B37*100)</f>
        <v/>
      </c>
      <c r="D37" s="19" t="n">
        <v>5311</v>
      </c>
      <c r="E37" s="18" t="n">
        <v>468.45892769</v>
      </c>
      <c r="F37" s="20" t="n">
        <v>5.47353628</v>
      </c>
      <c r="G37" s="18" t="n">
        <v>488.87851829</v>
      </c>
      <c r="H37" s="20" t="n">
        <v>3.99735364</v>
      </c>
      <c r="I37" s="18" t="n">
        <v>520.93839332</v>
      </c>
      <c r="J37" s="20" t="n">
        <v>3.5076365</v>
      </c>
      <c r="K37" s="18" t="n">
        <v>541.03077737</v>
      </c>
      <c r="L37" s="20" t="n">
        <v>4.91363083</v>
      </c>
      <c r="M37" s="18" t="s">
        <v>481</v>
      </c>
      <c r="N37" s="20" t="s">
        <v>481</v>
      </c>
      <c r="O37" s="18" t="s">
        <v>481</v>
      </c>
      <c r="P37" s="20" t="s">
        <v>481</v>
      </c>
      <c r="Q37" s="18" t="s">
        <v>481</v>
      </c>
      <c r="R37" s="20" t="s">
        <v>481</v>
      </c>
      <c r="S37" s="18" t="s">
        <v>481</v>
      </c>
      <c r="T37" s="20" t="s">
        <v>481</v>
      </c>
      <c r="U37" s="18" t="n">
        <v>393.54255862</v>
      </c>
      <c r="V37" s="20" t="n">
        <v>7.24844771</v>
      </c>
    </row>
    <row r="38" spans="1:22">
      <c r="A38" s="15" t="s">
        <v>513</v>
      </c>
      <c r="B38" s="17" t="n">
        <v>5860</v>
      </c>
      <c r="C38" s="18">
        <f>(24.0/B38*100)</f>
        <v/>
      </c>
      <c r="D38" s="19" t="n">
        <v>5836</v>
      </c>
      <c r="E38" s="18" t="n">
        <v>448.04854717</v>
      </c>
      <c r="F38" s="20" t="n">
        <v>4.19191584</v>
      </c>
      <c r="G38" s="18" t="n">
        <v>485.76529705</v>
      </c>
      <c r="H38" s="20" t="n">
        <v>4.16542008</v>
      </c>
      <c r="I38" s="18" t="n">
        <v>507.56008133</v>
      </c>
      <c r="J38" s="20" t="n">
        <v>3.68922794</v>
      </c>
      <c r="K38" s="18" t="n">
        <v>533.83578532</v>
      </c>
      <c r="L38" s="20" t="n">
        <v>4.79554106</v>
      </c>
      <c r="M38" s="18" t="s">
        <v>481</v>
      </c>
      <c r="N38" s="20" t="s">
        <v>481</v>
      </c>
      <c r="O38" s="18" t="s">
        <v>481</v>
      </c>
      <c r="P38" s="20" t="s">
        <v>481</v>
      </c>
      <c r="Q38" s="18" t="s">
        <v>481</v>
      </c>
      <c r="R38" s="20" t="s">
        <v>481</v>
      </c>
      <c r="S38" s="18" t="s">
        <v>481</v>
      </c>
      <c r="T38" s="20" t="s">
        <v>481</v>
      </c>
      <c r="U38" s="18" t="n">
        <v>441.93245143</v>
      </c>
      <c r="V38" s="20" t="n">
        <v>6.8644464</v>
      </c>
    </row>
    <row r="39" spans="1:22">
      <c r="A39" s="15" t="s">
        <v>514</v>
      </c>
      <c r="B39" s="17" t="n">
        <v>5895</v>
      </c>
      <c r="C39" s="18">
        <f>(33.0/B39*100)</f>
        <v/>
      </c>
      <c r="D39" s="19" t="n">
        <v>5862</v>
      </c>
      <c r="E39" s="18" t="n">
        <v>414.77862515</v>
      </c>
      <c r="F39" s="20" t="n">
        <v>5.29715655</v>
      </c>
      <c r="G39" s="18" t="n">
        <v>417.25389206</v>
      </c>
      <c r="H39" s="20" t="n">
        <v>4.73191971</v>
      </c>
      <c r="I39" s="18" t="n">
        <v>432.86739838</v>
      </c>
      <c r="J39" s="20" t="n">
        <v>4.24204783</v>
      </c>
      <c r="K39" s="18" t="n">
        <v>450.77535491</v>
      </c>
      <c r="L39" s="20" t="n">
        <v>5.55221971</v>
      </c>
      <c r="M39" s="18" t="s">
        <v>481</v>
      </c>
      <c r="N39" s="20" t="s">
        <v>481</v>
      </c>
      <c r="O39" s="18" t="s">
        <v>481</v>
      </c>
      <c r="P39" s="20" t="s">
        <v>481</v>
      </c>
      <c r="Q39" s="18" t="s">
        <v>481</v>
      </c>
      <c r="R39" s="20" t="s">
        <v>481</v>
      </c>
      <c r="S39" s="18" t="s">
        <v>481</v>
      </c>
      <c r="T39" s="20" t="s">
        <v>481</v>
      </c>
      <c r="U39" s="18" t="n">
        <v>356.24557743</v>
      </c>
      <c r="V39" s="20" t="n">
        <v>11.68213287</v>
      </c>
    </row>
    <row r="40" spans="1:22">
      <c r="A40" s="15" t="s">
        <v>515</v>
      </c>
      <c r="B40" s="17" t="n">
        <v>14157</v>
      </c>
      <c r="C40" s="18">
        <f>(399.0/B40*100)</f>
        <v/>
      </c>
      <c r="D40" s="19" t="n">
        <v>13758</v>
      </c>
      <c r="E40" s="18" t="n">
        <v>458.28713887</v>
      </c>
      <c r="F40" s="20" t="n">
        <v>5.37267216</v>
      </c>
      <c r="G40" s="18" t="n">
        <v>477.5762477</v>
      </c>
      <c r="H40" s="20" t="n">
        <v>3.9915571</v>
      </c>
      <c r="I40" s="18" t="n">
        <v>506.09545843</v>
      </c>
      <c r="J40" s="20" t="n">
        <v>2.99402716</v>
      </c>
      <c r="K40" s="18" t="n">
        <v>546.44508202</v>
      </c>
      <c r="L40" s="20" t="n">
        <v>4.55952174</v>
      </c>
      <c r="M40" s="18" t="s">
        <v>481</v>
      </c>
      <c r="N40" s="20" t="s">
        <v>481</v>
      </c>
      <c r="O40" s="18" t="s">
        <v>481</v>
      </c>
      <c r="P40" s="20" t="s">
        <v>481</v>
      </c>
      <c r="Q40" s="18" t="s">
        <v>481</v>
      </c>
      <c r="R40" s="20" t="s">
        <v>481</v>
      </c>
      <c r="S40" s="18" t="s">
        <v>481</v>
      </c>
      <c r="T40" s="20" t="s">
        <v>481</v>
      </c>
      <c r="U40" s="18" t="n">
        <v>402.18724824</v>
      </c>
      <c r="V40" s="20" t="n">
        <v>7.79280379</v>
      </c>
    </row>
    <row r="41" spans="1:22">
      <c r="A41" s="15" t="s">
        <v>516</v>
      </c>
      <c r="B41" s="17" t="n">
        <v>5712</v>
      </c>
      <c r="C41" s="18">
        <f>(59.0/B41*100)</f>
        <v/>
      </c>
      <c r="D41" s="19" t="n">
        <v>5653</v>
      </c>
      <c r="E41" s="18" t="n">
        <v>463.13659149</v>
      </c>
      <c r="F41" s="20" t="n">
        <v>4.90926427</v>
      </c>
      <c r="G41" s="18" t="n">
        <v>476.18217339</v>
      </c>
      <c r="H41" s="20" t="n">
        <v>4.80440672</v>
      </c>
      <c r="I41" s="18" t="n">
        <v>499.17977396</v>
      </c>
      <c r="J41" s="20" t="n">
        <v>3.50551541</v>
      </c>
      <c r="K41" s="18" t="n">
        <v>541.80285503</v>
      </c>
      <c r="L41" s="20" t="n">
        <v>5.5451999</v>
      </c>
      <c r="M41" s="18" t="s">
        <v>481</v>
      </c>
      <c r="N41" s="20" t="s">
        <v>481</v>
      </c>
      <c r="O41" s="18" t="s">
        <v>481</v>
      </c>
      <c r="P41" s="20" t="s">
        <v>481</v>
      </c>
      <c r="Q41" s="18" t="s">
        <v>481</v>
      </c>
      <c r="R41" s="20" t="s">
        <v>481</v>
      </c>
      <c r="S41" s="18" t="s">
        <v>481</v>
      </c>
      <c r="T41" s="20" t="s">
        <v>481</v>
      </c>
      <c r="U41" s="18" t="n">
        <v>396.9785123</v>
      </c>
      <c r="V41" s="20" t="n">
        <v>12.42813713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324.75520841</v>
      </c>
      <c r="F45" s="20" t="n">
        <v>5.61057035</v>
      </c>
      <c r="G45" s="18" t="n">
        <v>323.61957772</v>
      </c>
      <c r="H45" s="20" t="n">
        <v>5.53374627</v>
      </c>
      <c r="I45" s="18" t="n">
        <v>352.52513472</v>
      </c>
      <c r="J45" s="20" t="n">
        <v>3.43726434</v>
      </c>
      <c r="K45" s="18" t="n">
        <v>363.08332971</v>
      </c>
      <c r="L45" s="20" t="n">
        <v>4.02106126</v>
      </c>
      <c r="M45" s="18" t="s">
        <v>481</v>
      </c>
      <c r="N45" s="20" t="s">
        <v>481</v>
      </c>
      <c r="O45" s="18" t="s">
        <v>481</v>
      </c>
      <c r="P45" s="20" t="s">
        <v>481</v>
      </c>
      <c r="Q45" s="18" t="n">
        <v>365.8719</v>
      </c>
      <c r="R45" s="20" t="n">
        <v>64.99835639</v>
      </c>
      <c r="S45" s="18" t="n">
        <v>350.32946553</v>
      </c>
      <c r="T45" s="20" t="n">
        <v>14.88552796</v>
      </c>
      <c r="U45" s="18" t="n">
        <v>321.71541295</v>
      </c>
      <c r="V45" s="20" t="n">
        <v>6.37223014</v>
      </c>
    </row>
    <row r="46" spans="1:22">
      <c r="A46" s="15" t="s">
        <v>521</v>
      </c>
      <c r="B46" s="17" t="n">
        <v>23141</v>
      </c>
      <c r="C46" s="18">
        <f>(2202.0/B46*100)</f>
        <v/>
      </c>
      <c r="D46" s="19" t="n">
        <v>20939</v>
      </c>
      <c r="E46" s="18" t="n">
        <v>378.76045301</v>
      </c>
      <c r="F46" s="20" t="n">
        <v>4.6169946</v>
      </c>
      <c r="G46" s="18" t="n">
        <v>407.03916722</v>
      </c>
      <c r="H46" s="20" t="n">
        <v>5.6121261</v>
      </c>
      <c r="I46" s="18" t="n">
        <v>428.60888331</v>
      </c>
      <c r="J46" s="20" t="n">
        <v>3.57909462</v>
      </c>
      <c r="K46" s="18" t="n">
        <v>447.31277803</v>
      </c>
      <c r="L46" s="20" t="n">
        <v>5.35344995</v>
      </c>
      <c r="M46" s="18" t="s">
        <v>481</v>
      </c>
      <c r="N46" s="20" t="s">
        <v>481</v>
      </c>
      <c r="O46" s="18" t="s">
        <v>481</v>
      </c>
      <c r="P46" s="20" t="s">
        <v>481</v>
      </c>
      <c r="Q46" s="18" t="s">
        <v>481</v>
      </c>
      <c r="R46" s="20" t="s">
        <v>481</v>
      </c>
      <c r="S46" s="18" t="s">
        <v>481</v>
      </c>
      <c r="T46" s="20" t="s">
        <v>481</v>
      </c>
      <c r="U46" s="18" t="n">
        <v>375.6922133</v>
      </c>
      <c r="V46" s="20" t="n">
        <v>3.34004591</v>
      </c>
    </row>
    <row r="47" spans="1:22">
      <c r="A47" s="15" t="s">
        <v>522</v>
      </c>
      <c r="B47" s="17" t="n">
        <v>5928</v>
      </c>
      <c r="C47" s="18">
        <f>(387.0/B47*100)</f>
        <v/>
      </c>
      <c r="D47" s="19" t="n">
        <v>5541</v>
      </c>
      <c r="E47" s="18" t="n">
        <v>383.2270328</v>
      </c>
      <c r="F47" s="20" t="n">
        <v>8.06575915</v>
      </c>
      <c r="G47" s="18" t="n">
        <v>417.62721556</v>
      </c>
      <c r="H47" s="20" t="n">
        <v>7.76966837</v>
      </c>
      <c r="I47" s="18" t="n">
        <v>458.33335953</v>
      </c>
      <c r="J47" s="20" t="n">
        <v>4.76634462</v>
      </c>
      <c r="K47" s="18" t="n">
        <v>464.43168459</v>
      </c>
      <c r="L47" s="20" t="n">
        <v>6.15110128</v>
      </c>
      <c r="M47" s="18" t="s">
        <v>481</v>
      </c>
      <c r="N47" s="20" t="s">
        <v>481</v>
      </c>
      <c r="O47" s="18" t="s">
        <v>481</v>
      </c>
      <c r="P47" s="20" t="s">
        <v>481</v>
      </c>
      <c r="Q47" s="18" t="s">
        <v>481</v>
      </c>
      <c r="R47" s="20" t="s">
        <v>481</v>
      </c>
      <c r="S47" s="18" t="s">
        <v>481</v>
      </c>
      <c r="T47" s="20" t="s">
        <v>481</v>
      </c>
      <c r="U47" s="18" t="n">
        <v>337.68049612</v>
      </c>
      <c r="V47" s="20" t="n">
        <v>7.08598461</v>
      </c>
    </row>
    <row r="48" spans="1:22">
      <c r="A48" s="15" t="s">
        <v>523</v>
      </c>
      <c r="B48" s="17" t="n">
        <v>9841</v>
      </c>
      <c r="C48" s="18">
        <f>(8.0/B48*100)</f>
        <v/>
      </c>
      <c r="D48" s="19" t="n">
        <v>9833</v>
      </c>
      <c r="E48" s="18" t="n">
        <v>467.22505682</v>
      </c>
      <c r="F48" s="20" t="n">
        <v>11.00158589</v>
      </c>
      <c r="G48" s="18" t="n">
        <v>464.33807657</v>
      </c>
      <c r="H48" s="20" t="n">
        <v>6.74531501</v>
      </c>
      <c r="I48" s="18" t="n">
        <v>493.79945443</v>
      </c>
      <c r="J48" s="20" t="n">
        <v>4.92573302</v>
      </c>
      <c r="K48" s="18" t="n">
        <v>537.60290304</v>
      </c>
      <c r="L48" s="20" t="n">
        <v>7.35816471</v>
      </c>
      <c r="M48" s="18" t="s">
        <v>481</v>
      </c>
      <c r="N48" s="20" t="s">
        <v>481</v>
      </c>
      <c r="O48" s="18" t="s">
        <v>481</v>
      </c>
      <c r="P48" s="20" t="s">
        <v>481</v>
      </c>
      <c r="Q48" s="18" t="s">
        <v>481</v>
      </c>
      <c r="R48" s="20" t="s">
        <v>481</v>
      </c>
      <c r="S48" s="18" t="s">
        <v>481</v>
      </c>
      <c r="T48" s="20" t="s">
        <v>481</v>
      </c>
      <c r="U48" s="18" t="n">
        <v>414.35277389</v>
      </c>
      <c r="V48" s="20" t="n">
        <v>21.42601175</v>
      </c>
    </row>
    <row r="49" spans="1:22">
      <c r="A49" s="15" t="s">
        <v>524</v>
      </c>
      <c r="B49" s="17" t="n">
        <v>6349</v>
      </c>
      <c r="C49" s="18">
        <f>(56.0/B49*100)</f>
        <v/>
      </c>
      <c r="D49" s="19" t="n">
        <v>6293</v>
      </c>
      <c r="E49" s="18" t="n">
        <v>402.3295708</v>
      </c>
      <c r="F49" s="20" t="n">
        <v>4.89142962</v>
      </c>
      <c r="G49" s="18" t="n">
        <v>416.82271874</v>
      </c>
      <c r="H49" s="20" t="n">
        <v>4.10752593</v>
      </c>
      <c r="I49" s="18" t="n">
        <v>434.95946805</v>
      </c>
      <c r="J49" s="20" t="n">
        <v>3.39237477</v>
      </c>
      <c r="K49" s="18" t="n">
        <v>445.15023765</v>
      </c>
      <c r="L49" s="20" t="n">
        <v>4.62100108</v>
      </c>
      <c r="M49" s="18" t="s">
        <v>481</v>
      </c>
      <c r="N49" s="20" t="s">
        <v>481</v>
      </c>
      <c r="O49" s="18" t="s">
        <v>481</v>
      </c>
      <c r="P49" s="20" t="s">
        <v>481</v>
      </c>
      <c r="Q49" s="18" t="s">
        <v>481</v>
      </c>
      <c r="R49" s="20" t="s">
        <v>481</v>
      </c>
      <c r="S49" s="18" t="n">
        <v>318.45773628</v>
      </c>
      <c r="T49" s="20" t="n">
        <v>44.62846051</v>
      </c>
      <c r="U49" s="18" t="n">
        <v>343.37539393</v>
      </c>
      <c r="V49" s="20" t="n">
        <v>9.70037718</v>
      </c>
    </row>
    <row r="50" spans="1:22">
      <c r="A50" s="15" t="s">
        <v>525</v>
      </c>
      <c r="B50" s="17" t="n">
        <v>11795</v>
      </c>
      <c r="C50" s="18">
        <f>(365.0/B50*100)</f>
        <v/>
      </c>
      <c r="D50" s="19" t="n">
        <v>11430</v>
      </c>
      <c r="E50" s="18" t="n">
        <v>389.62574211</v>
      </c>
      <c r="F50" s="20" t="n">
        <v>6.03042116</v>
      </c>
      <c r="G50" s="18" t="n">
        <v>425.87126147</v>
      </c>
      <c r="H50" s="20" t="n">
        <v>4.25175645</v>
      </c>
      <c r="I50" s="18" t="n">
        <v>435.21727617</v>
      </c>
      <c r="J50" s="20" t="n">
        <v>2.84254006</v>
      </c>
      <c r="K50" s="18" t="n">
        <v>427.21498852</v>
      </c>
      <c r="L50" s="20" t="n">
        <v>4.50164078</v>
      </c>
      <c r="M50" s="18" t="s">
        <v>481</v>
      </c>
      <c r="N50" s="20" t="s">
        <v>481</v>
      </c>
      <c r="O50" s="18" t="s">
        <v>481</v>
      </c>
      <c r="P50" s="20" t="s">
        <v>481</v>
      </c>
      <c r="Q50" s="18" t="s">
        <v>481</v>
      </c>
      <c r="R50" s="20" t="s">
        <v>481</v>
      </c>
      <c r="S50" s="18" t="s">
        <v>481</v>
      </c>
      <c r="T50" s="20" t="s">
        <v>481</v>
      </c>
      <c r="U50" s="18" t="n">
        <v>359.31159905</v>
      </c>
      <c r="V50" s="20" t="n">
        <v>8.07211326</v>
      </c>
    </row>
    <row r="51" spans="1:22">
      <c r="A51" s="15" t="s">
        <v>526</v>
      </c>
      <c r="B51" s="17" t="n">
        <v>6866</v>
      </c>
      <c r="C51" s="18">
        <f>(117.0/B51*100)</f>
        <v/>
      </c>
      <c r="D51" s="19" t="n">
        <v>6749</v>
      </c>
      <c r="E51" s="18" t="n">
        <v>418.91787614</v>
      </c>
      <c r="F51" s="20" t="n">
        <v>4.48682448</v>
      </c>
      <c r="G51" s="18" t="n">
        <v>419.50887521</v>
      </c>
      <c r="H51" s="20" t="n">
        <v>4.75278135</v>
      </c>
      <c r="I51" s="18" t="n">
        <v>431.08693874</v>
      </c>
      <c r="J51" s="20" t="n">
        <v>2.81282394</v>
      </c>
      <c r="K51" s="18" t="n">
        <v>439.81067865</v>
      </c>
      <c r="L51" s="20" t="n">
        <v>4.22262258</v>
      </c>
      <c r="M51" s="18" t="s">
        <v>481</v>
      </c>
      <c r="N51" s="20" t="s">
        <v>481</v>
      </c>
      <c r="O51" s="18" t="s">
        <v>481</v>
      </c>
      <c r="P51" s="20" t="s">
        <v>481</v>
      </c>
      <c r="Q51" s="18" t="s">
        <v>481</v>
      </c>
      <c r="R51" s="20" t="s">
        <v>481</v>
      </c>
      <c r="S51" s="18" t="s">
        <v>481</v>
      </c>
      <c r="T51" s="20" t="s">
        <v>481</v>
      </c>
      <c r="U51" s="18" t="n">
        <v>393.109141</v>
      </c>
      <c r="V51" s="20" t="n">
        <v>9.25302113</v>
      </c>
    </row>
    <row r="52" spans="1:22">
      <c r="A52" s="15" t="s">
        <v>527</v>
      </c>
      <c r="B52" s="17" t="n">
        <v>5809</v>
      </c>
      <c r="C52" s="18">
        <f>(111.0/B52*100)</f>
        <v/>
      </c>
      <c r="D52" s="19" t="n">
        <v>5698</v>
      </c>
      <c r="E52" s="18" t="n">
        <v>453.61874156</v>
      </c>
      <c r="F52" s="20" t="n">
        <v>5.21229778</v>
      </c>
      <c r="G52" s="18" t="n">
        <v>474.79623598</v>
      </c>
      <c r="H52" s="20" t="n">
        <v>3.92164355</v>
      </c>
      <c r="I52" s="18" t="n">
        <v>496.38496759</v>
      </c>
      <c r="J52" s="20" t="n">
        <v>2.72970735</v>
      </c>
      <c r="K52" s="18" t="n">
        <v>516.24405471</v>
      </c>
      <c r="L52" s="20" t="n">
        <v>4.40615886</v>
      </c>
      <c r="M52" s="18" t="s">
        <v>481</v>
      </c>
      <c r="N52" s="20" t="s">
        <v>481</v>
      </c>
      <c r="O52" s="18" t="s">
        <v>481</v>
      </c>
      <c r="P52" s="20" t="s">
        <v>481</v>
      </c>
      <c r="Q52" s="18" t="s">
        <v>481</v>
      </c>
      <c r="R52" s="20" t="s">
        <v>481</v>
      </c>
      <c r="S52" s="18" t="s">
        <v>481</v>
      </c>
      <c r="T52" s="20" t="s">
        <v>481</v>
      </c>
      <c r="U52" s="18" t="n">
        <v>394.84095655</v>
      </c>
      <c r="V52" s="20" t="n">
        <v>9.13067358</v>
      </c>
    </row>
    <row r="53" spans="1:22">
      <c r="A53" s="15" t="s">
        <v>528</v>
      </c>
      <c r="B53" s="17" t="n">
        <v>5571</v>
      </c>
      <c r="C53" s="18">
        <f>(118.0/B53*100)</f>
        <v/>
      </c>
      <c r="D53" s="19" t="n">
        <v>5453</v>
      </c>
      <c r="E53" s="18" t="n">
        <v>397.05682882</v>
      </c>
      <c r="F53" s="20" t="n">
        <v>4.62553973</v>
      </c>
      <c r="G53" s="18" t="n">
        <v>431.72176088</v>
      </c>
      <c r="H53" s="20" t="n">
        <v>3.95803683</v>
      </c>
      <c r="I53" s="18" t="n">
        <v>457.22344508</v>
      </c>
      <c r="J53" s="20" t="n">
        <v>2.61457038</v>
      </c>
      <c r="K53" s="18" t="n">
        <v>481.27213593</v>
      </c>
      <c r="L53" s="20" t="n">
        <v>3.72344323</v>
      </c>
      <c r="M53" s="18" t="s">
        <v>481</v>
      </c>
      <c r="N53" s="20" t="s">
        <v>481</v>
      </c>
      <c r="O53" s="18" t="s">
        <v>481</v>
      </c>
      <c r="P53" s="20" t="s">
        <v>481</v>
      </c>
      <c r="Q53" s="18" t="s">
        <v>481</v>
      </c>
      <c r="R53" s="20" t="s">
        <v>481</v>
      </c>
      <c r="S53" s="18" t="s">
        <v>481</v>
      </c>
      <c r="T53" s="20" t="s">
        <v>481</v>
      </c>
      <c r="U53" s="18" t="n">
        <v>336.70856551</v>
      </c>
      <c r="V53" s="20" t="n">
        <v>5.01220691</v>
      </c>
    </row>
    <row r="54" spans="1:22">
      <c r="A54" s="15" t="s">
        <v>529</v>
      </c>
      <c r="B54" s="17" t="n">
        <v>4740</v>
      </c>
      <c r="C54" s="18">
        <f>(483.0/B54*100)</f>
        <v/>
      </c>
      <c r="D54" s="19" t="n">
        <v>4257</v>
      </c>
      <c r="E54" s="18" t="n">
        <v>339.42968297</v>
      </c>
      <c r="F54" s="20" t="n">
        <v>8.171101370000001</v>
      </c>
      <c r="G54" s="18" t="n">
        <v>345.9460594</v>
      </c>
      <c r="H54" s="20" t="n">
        <v>7.80695522</v>
      </c>
      <c r="I54" s="18" t="n">
        <v>378.44642385</v>
      </c>
      <c r="J54" s="20" t="n">
        <v>3.97464721</v>
      </c>
      <c r="K54" s="18" t="n">
        <v>374.1574393</v>
      </c>
      <c r="L54" s="20" t="n">
        <v>3.89370501</v>
      </c>
      <c r="M54" s="18" t="s">
        <v>481</v>
      </c>
      <c r="N54" s="20" t="s">
        <v>481</v>
      </c>
      <c r="O54" s="18" t="s">
        <v>481</v>
      </c>
      <c r="P54" s="20" t="s">
        <v>481</v>
      </c>
      <c r="Q54" s="18" t="s">
        <v>481</v>
      </c>
      <c r="R54" s="20" t="s">
        <v>481</v>
      </c>
      <c r="S54" s="18" t="s">
        <v>481</v>
      </c>
      <c r="T54" s="20" t="s">
        <v>481</v>
      </c>
      <c r="U54" s="18" t="n">
        <v>302.86288332</v>
      </c>
      <c r="V54" s="20" t="n">
        <v>4.38822698</v>
      </c>
    </row>
    <row r="55" spans="1:22">
      <c r="A55" s="15" t="s">
        <v>530</v>
      </c>
      <c r="B55" s="17" t="n">
        <v>5316</v>
      </c>
      <c r="C55" s="18">
        <f>(22.0/B55*100)</f>
        <v/>
      </c>
      <c r="D55" s="19" t="n">
        <v>5294</v>
      </c>
      <c r="E55" s="18" t="n">
        <v>354.45723813</v>
      </c>
      <c r="F55" s="20" t="n">
        <v>7.98741759</v>
      </c>
      <c r="G55" s="18" t="n">
        <v>375.03667195</v>
      </c>
      <c r="H55" s="20" t="n">
        <v>5.25462433</v>
      </c>
      <c r="I55" s="18" t="n">
        <v>406.10496765</v>
      </c>
      <c r="J55" s="20" t="n">
        <v>2.94443186</v>
      </c>
      <c r="K55" s="18" t="n">
        <v>434.67768919</v>
      </c>
      <c r="L55" s="20" t="n">
        <v>4.85344584</v>
      </c>
      <c r="M55" s="18" t="s">
        <v>481</v>
      </c>
      <c r="N55" s="20" t="s">
        <v>481</v>
      </c>
      <c r="O55" s="18" t="s">
        <v>481</v>
      </c>
      <c r="P55" s="20" t="s">
        <v>481</v>
      </c>
      <c r="Q55" s="18" t="s">
        <v>481</v>
      </c>
      <c r="R55" s="20" t="s">
        <v>481</v>
      </c>
      <c r="S55" s="18" t="n">
        <v>258.63338896</v>
      </c>
      <c r="T55" s="20" t="n">
        <v>21.3255972</v>
      </c>
      <c r="U55" s="18" t="n">
        <v>280.93585583</v>
      </c>
      <c r="V55" s="20" t="n">
        <v>10.10558127</v>
      </c>
    </row>
    <row r="56" spans="1:22">
      <c r="A56" s="15" t="s">
        <v>531</v>
      </c>
      <c r="B56" s="17" t="n">
        <v>5359</v>
      </c>
      <c r="C56" s="18">
        <f>(77.0/B56*100)</f>
        <v/>
      </c>
      <c r="D56" s="19" t="n">
        <v>5282</v>
      </c>
      <c r="E56" s="18" t="n">
        <v>494.94810459</v>
      </c>
      <c r="F56" s="20" t="n">
        <v>5.30835169</v>
      </c>
      <c r="G56" s="18" t="n">
        <v>507.86570285</v>
      </c>
      <c r="H56" s="20" t="n">
        <v>4.96925384</v>
      </c>
      <c r="I56" s="18" t="n">
        <v>531.26594776</v>
      </c>
      <c r="J56" s="20" t="n">
        <v>2.94966068</v>
      </c>
      <c r="K56" s="18" t="n">
        <v>544.31680562</v>
      </c>
      <c r="L56" s="20" t="n">
        <v>3.82402889</v>
      </c>
      <c r="M56" s="18" t="s">
        <v>481</v>
      </c>
      <c r="N56" s="20" t="s">
        <v>481</v>
      </c>
      <c r="O56" s="18" t="s">
        <v>481</v>
      </c>
      <c r="P56" s="20" t="s">
        <v>481</v>
      </c>
      <c r="Q56" s="18" t="s">
        <v>481</v>
      </c>
      <c r="R56" s="20" t="s">
        <v>481</v>
      </c>
      <c r="S56" s="18" t="s">
        <v>481</v>
      </c>
      <c r="T56" s="20" t="s">
        <v>481</v>
      </c>
      <c r="U56" s="18" t="n">
        <v>435.93922308</v>
      </c>
      <c r="V56" s="20" t="n">
        <v>21.30551265</v>
      </c>
    </row>
    <row r="57" spans="1:22">
      <c r="A57" s="15" t="s">
        <v>532</v>
      </c>
      <c r="B57" s="17" t="n">
        <v>6513</v>
      </c>
      <c r="C57" s="18">
        <f>(0.0/B57*100)</f>
        <v/>
      </c>
      <c r="D57" s="19" t="n">
        <v>6513</v>
      </c>
      <c r="E57" s="18" t="n">
        <v>371.28344081</v>
      </c>
      <c r="F57" s="20" t="n">
        <v>9.425360680000001</v>
      </c>
      <c r="G57" s="18" t="n">
        <v>378.2905874</v>
      </c>
      <c r="H57" s="20" t="n">
        <v>8.183427350000001</v>
      </c>
      <c r="I57" s="18" t="n">
        <v>398.23070771</v>
      </c>
      <c r="J57" s="20" t="n">
        <v>2.78583048</v>
      </c>
      <c r="K57" s="18" t="n">
        <v>402.55042969</v>
      </c>
      <c r="L57" s="20" t="n">
        <v>3.81607461</v>
      </c>
      <c r="M57" s="18" t="s">
        <v>481</v>
      </c>
      <c r="N57" s="20" t="s">
        <v>481</v>
      </c>
      <c r="O57" s="18" t="s">
        <v>481</v>
      </c>
      <c r="P57" s="20" t="s">
        <v>481</v>
      </c>
      <c r="Q57" s="18" t="s">
        <v>481</v>
      </c>
      <c r="R57" s="20" t="s">
        <v>481</v>
      </c>
      <c r="S57" s="18" t="n">
        <v>312.25865245</v>
      </c>
      <c r="T57" s="20" t="n">
        <v>29.50382722</v>
      </c>
      <c r="U57" s="18" t="n">
        <v>360.48053814</v>
      </c>
      <c r="V57" s="20" t="n">
        <v>9.57674046</v>
      </c>
    </row>
    <row r="58" spans="1:22">
      <c r="A58" s="15" t="s">
        <v>533</v>
      </c>
      <c r="B58" s="17" t="n">
        <v>7267</v>
      </c>
      <c r="C58" s="18">
        <f>(10.0/B58*100)</f>
        <v/>
      </c>
      <c r="D58" s="19" t="n">
        <v>7257</v>
      </c>
      <c r="E58" s="18" t="n">
        <v>357.7815061</v>
      </c>
      <c r="F58" s="20" t="n">
        <v>6.47989435</v>
      </c>
      <c r="G58" s="18" t="n">
        <v>389.82929025</v>
      </c>
      <c r="H58" s="20" t="n">
        <v>5.4986412</v>
      </c>
      <c r="I58" s="18" t="n">
        <v>413.74800063</v>
      </c>
      <c r="J58" s="20" t="n">
        <v>3.08626914</v>
      </c>
      <c r="K58" s="18" t="n">
        <v>435.56586971</v>
      </c>
      <c r="L58" s="20" t="n">
        <v>3.79667005</v>
      </c>
      <c r="M58" s="18" t="s">
        <v>481</v>
      </c>
      <c r="N58" s="20" t="s">
        <v>481</v>
      </c>
      <c r="O58" s="18" t="s">
        <v>481</v>
      </c>
      <c r="P58" s="20" t="s">
        <v>481</v>
      </c>
      <c r="Q58" s="18" t="s">
        <v>481</v>
      </c>
      <c r="R58" s="20" t="s">
        <v>481</v>
      </c>
      <c r="S58" s="18" t="n">
        <v>305.79241921</v>
      </c>
      <c r="T58" s="20" t="n">
        <v>16.22538849</v>
      </c>
      <c r="U58" s="18" t="n">
        <v>314.28189771</v>
      </c>
      <c r="V58" s="20" t="n">
        <v>13.54554043</v>
      </c>
    </row>
    <row r="59" spans="1:22">
      <c r="A59" s="15" t="s">
        <v>534</v>
      </c>
      <c r="B59" s="17" t="n">
        <v>4826</v>
      </c>
      <c r="C59" s="18">
        <f>(26.0/B59*100)</f>
        <v/>
      </c>
      <c r="D59" s="19" t="n">
        <v>4800</v>
      </c>
      <c r="E59" s="18" t="n">
        <v>288.42287031</v>
      </c>
      <c r="F59" s="20" t="n">
        <v>8.4492552</v>
      </c>
      <c r="G59" s="18" t="n">
        <v>307.35823291</v>
      </c>
      <c r="H59" s="20" t="n">
        <v>8.81269054</v>
      </c>
      <c r="I59" s="18" t="n">
        <v>349.02115601</v>
      </c>
      <c r="J59" s="20" t="n">
        <v>2.21641146</v>
      </c>
      <c r="K59" s="18" t="n">
        <v>359.60703792</v>
      </c>
      <c r="L59" s="20" t="n">
        <v>2.08520871</v>
      </c>
      <c r="M59" s="18" t="s">
        <v>481</v>
      </c>
      <c r="N59" s="20" t="s">
        <v>481</v>
      </c>
      <c r="O59" s="18" t="s">
        <v>481</v>
      </c>
      <c r="P59" s="20" t="s">
        <v>481</v>
      </c>
      <c r="Q59" s="18" t="s">
        <v>481</v>
      </c>
      <c r="R59" s="20" t="s">
        <v>481</v>
      </c>
      <c r="S59" s="18" t="n">
        <v>254.48611569</v>
      </c>
      <c r="T59" s="20" t="n">
        <v>15.42969151</v>
      </c>
      <c r="U59" s="18" t="n">
        <v>264.57164019</v>
      </c>
      <c r="V59" s="20" t="n">
        <v>9.329373970000001</v>
      </c>
    </row>
    <row r="60" spans="1:22">
      <c r="A60" s="15" t="s">
        <v>535</v>
      </c>
      <c r="B60" s="17" t="n">
        <v>4546</v>
      </c>
      <c r="C60" s="18">
        <f>(15.0/B60*100)</f>
        <v/>
      </c>
      <c r="D60" s="19" t="n">
        <v>4531</v>
      </c>
      <c r="E60" s="18" t="n">
        <v>295.29473159</v>
      </c>
      <c r="F60" s="20" t="n">
        <v>7.43302489</v>
      </c>
      <c r="G60" s="18" t="n">
        <v>302.57046151</v>
      </c>
      <c r="H60" s="20" t="n">
        <v>8.11011309</v>
      </c>
      <c r="I60" s="18" t="n">
        <v>349.91828667</v>
      </c>
      <c r="J60" s="20" t="n">
        <v>5.11231012</v>
      </c>
      <c r="K60" s="18" t="n">
        <v>380.15585033</v>
      </c>
      <c r="L60" s="20" t="n">
        <v>5.94713576</v>
      </c>
      <c r="M60" s="18" t="s">
        <v>481</v>
      </c>
      <c r="N60" s="20" t="s">
        <v>481</v>
      </c>
      <c r="O60" s="18" t="s">
        <v>481</v>
      </c>
      <c r="P60" s="20" t="s">
        <v>481</v>
      </c>
      <c r="Q60" s="18" t="s">
        <v>481</v>
      </c>
      <c r="R60" s="20" t="s">
        <v>481</v>
      </c>
      <c r="S60" s="18" t="n">
        <v>271.31168022</v>
      </c>
      <c r="T60" s="20" t="n">
        <v>20.76629474</v>
      </c>
      <c r="U60" s="18" t="n">
        <v>293.17356216</v>
      </c>
      <c r="V60" s="20" t="n">
        <v>10.69379582</v>
      </c>
    </row>
    <row r="61" spans="1:22">
      <c r="A61" s="15" t="s">
        <v>536</v>
      </c>
      <c r="B61" s="17" t="n">
        <v>6525</v>
      </c>
      <c r="C61" s="18">
        <f>(175.0/B61*100)</f>
        <v/>
      </c>
      <c r="D61" s="19" t="n">
        <v>6350</v>
      </c>
      <c r="E61" s="18" t="n">
        <v>436.15695056</v>
      </c>
      <c r="F61" s="20" t="n">
        <v>6.52957727</v>
      </c>
      <c r="G61" s="18" t="n">
        <v>438.20829889</v>
      </c>
      <c r="H61" s="20" t="n">
        <v>4.23586276</v>
      </c>
      <c r="I61" s="18" t="n">
        <v>474.55906605</v>
      </c>
      <c r="J61" s="20" t="n">
        <v>3.21018235</v>
      </c>
      <c r="K61" s="18" t="n">
        <v>503.86673338</v>
      </c>
      <c r="L61" s="20" t="n">
        <v>3.3655383</v>
      </c>
      <c r="M61" s="18" t="s">
        <v>481</v>
      </c>
      <c r="N61" s="20" t="s">
        <v>481</v>
      </c>
      <c r="O61" s="18" t="s">
        <v>481</v>
      </c>
      <c r="P61" s="20" t="s">
        <v>481</v>
      </c>
      <c r="Q61" s="18" t="s">
        <v>481</v>
      </c>
      <c r="R61" s="20" t="s">
        <v>481</v>
      </c>
      <c r="S61" s="18" t="s">
        <v>481</v>
      </c>
      <c r="T61" s="20" t="s">
        <v>481</v>
      </c>
      <c r="U61" s="18" t="n">
        <v>369.22210638</v>
      </c>
      <c r="V61" s="20" t="n">
        <v>9.459699649999999</v>
      </c>
    </row>
    <row r="62" spans="1:22">
      <c r="A62" s="15" t="s">
        <v>537</v>
      </c>
      <c r="B62" s="17" t="n">
        <v>4476</v>
      </c>
      <c r="C62" s="18">
        <f>(3.0/B62*100)</f>
        <v/>
      </c>
      <c r="D62" s="19" t="n">
        <v>4473</v>
      </c>
      <c r="E62" s="18" t="n">
        <v>471.36359768</v>
      </c>
      <c r="F62" s="20" t="n">
        <v>5.31230135</v>
      </c>
      <c r="G62" s="18" t="n">
        <v>489.66351793</v>
      </c>
      <c r="H62" s="20" t="n">
        <v>2.95746966</v>
      </c>
      <c r="I62" s="18" t="n">
        <v>514.42780849</v>
      </c>
      <c r="J62" s="20" t="n">
        <v>1.57810195</v>
      </c>
      <c r="K62" s="18" t="n">
        <v>523.73661399</v>
      </c>
      <c r="L62" s="20" t="n">
        <v>3.60121413</v>
      </c>
      <c r="M62" s="18" t="s">
        <v>481</v>
      </c>
      <c r="N62" s="20" t="s">
        <v>481</v>
      </c>
      <c r="O62" s="18" t="s">
        <v>481</v>
      </c>
      <c r="P62" s="20" t="s">
        <v>481</v>
      </c>
      <c r="Q62" s="18" t="s">
        <v>481</v>
      </c>
      <c r="R62" s="20" t="s">
        <v>481</v>
      </c>
      <c r="S62" s="18" t="s">
        <v>481</v>
      </c>
      <c r="T62" s="20" t="s">
        <v>481</v>
      </c>
      <c r="U62" s="18" t="n">
        <v>490.35635883</v>
      </c>
      <c r="V62" s="20" t="n">
        <v>23.86067118</v>
      </c>
    </row>
    <row r="63" spans="1:22">
      <c r="A63" s="15" t="s">
        <v>538</v>
      </c>
      <c r="B63" s="17" t="n">
        <v>5324</v>
      </c>
      <c r="C63" s="18">
        <f>(13.0/B63*100)</f>
        <v/>
      </c>
      <c r="D63" s="19" t="n">
        <v>5311</v>
      </c>
      <c r="E63" s="18" t="n">
        <v>299.44372043</v>
      </c>
      <c r="F63" s="20" t="n">
        <v>8.040324419999999</v>
      </c>
      <c r="G63" s="18" t="n">
        <v>345.61217508</v>
      </c>
      <c r="H63" s="20" t="n">
        <v>5.76682155</v>
      </c>
      <c r="I63" s="18" t="n">
        <v>358.07335176</v>
      </c>
      <c r="J63" s="20" t="n">
        <v>2.14633891</v>
      </c>
      <c r="K63" s="18" t="n">
        <v>366.9852673</v>
      </c>
      <c r="L63" s="20" t="n">
        <v>3.01204597</v>
      </c>
      <c r="M63" s="18" t="s">
        <v>481</v>
      </c>
      <c r="N63" s="20" t="s">
        <v>481</v>
      </c>
      <c r="O63" s="18" t="s">
        <v>481</v>
      </c>
      <c r="P63" s="20" t="s">
        <v>481</v>
      </c>
      <c r="Q63" s="18" t="n">
        <v>284.14967154</v>
      </c>
      <c r="R63" s="20" t="n">
        <v>69.01175802</v>
      </c>
      <c r="S63" s="18" t="n">
        <v>280.48541081</v>
      </c>
      <c r="T63" s="20" t="n">
        <v>43.85175577</v>
      </c>
      <c r="U63" s="18" t="n">
        <v>309.95171995</v>
      </c>
      <c r="V63" s="20" t="n">
        <v>5.63359032</v>
      </c>
    </row>
    <row r="64" spans="1:22">
      <c r="A64" s="15" t="s">
        <v>539</v>
      </c>
      <c r="B64" s="17" t="n">
        <v>3634</v>
      </c>
      <c r="C64" s="18">
        <f>(3.0/B64*100)</f>
        <v/>
      </c>
      <c r="D64" s="19" t="n">
        <v>3631</v>
      </c>
      <c r="E64" s="18" t="n">
        <v>373.21631429</v>
      </c>
      <c r="F64" s="20" t="n">
        <v>6.46718459</v>
      </c>
      <c r="G64" s="18" t="n">
        <v>394.85769589</v>
      </c>
      <c r="H64" s="20" t="n">
        <v>5.11527015</v>
      </c>
      <c r="I64" s="18" t="n">
        <v>461.43684041</v>
      </c>
      <c r="J64" s="20" t="n">
        <v>2.83201864</v>
      </c>
      <c r="K64" s="18" t="n">
        <v>507.71921606</v>
      </c>
      <c r="L64" s="20" t="n">
        <v>4.08289225</v>
      </c>
      <c r="M64" s="18" t="s">
        <v>481</v>
      </c>
      <c r="N64" s="20" t="s">
        <v>481</v>
      </c>
      <c r="O64" s="18" t="s">
        <v>481</v>
      </c>
      <c r="P64" s="20" t="s">
        <v>481</v>
      </c>
      <c r="Q64" s="18" t="s">
        <v>481</v>
      </c>
      <c r="R64" s="20" t="s">
        <v>481</v>
      </c>
      <c r="S64" s="18" t="n">
        <v>354.33039807</v>
      </c>
      <c r="T64" s="20" t="n">
        <v>38.98220064</v>
      </c>
      <c r="U64" s="18" t="n">
        <v>280.62291723</v>
      </c>
      <c r="V64" s="20" t="n">
        <v>9.05952658</v>
      </c>
    </row>
    <row r="65" spans="1:22">
      <c r="A65" s="15" t="s">
        <v>540</v>
      </c>
      <c r="B65" s="17" t="n">
        <v>5325</v>
      </c>
      <c r="C65" s="18">
        <f>(14.0/B65*100)</f>
        <v/>
      </c>
      <c r="D65" s="19" t="n">
        <v>5311</v>
      </c>
      <c r="E65" s="18" t="n">
        <v>355.67010187</v>
      </c>
      <c r="F65" s="20" t="n">
        <v>8.72720028</v>
      </c>
      <c r="G65" s="18" t="n">
        <v>381.45309778</v>
      </c>
      <c r="H65" s="20" t="n">
        <v>5.64157679</v>
      </c>
      <c r="I65" s="18" t="n">
        <v>423.11543123</v>
      </c>
      <c r="J65" s="20" t="n">
        <v>2.89892995</v>
      </c>
      <c r="K65" s="18" t="n">
        <v>439.41990114</v>
      </c>
      <c r="L65" s="20" t="n">
        <v>4.03637732</v>
      </c>
      <c r="M65" s="18" t="s">
        <v>481</v>
      </c>
      <c r="N65" s="20" t="s">
        <v>481</v>
      </c>
      <c r="O65" s="18" t="s">
        <v>481</v>
      </c>
      <c r="P65" s="20" t="s">
        <v>481</v>
      </c>
      <c r="Q65" s="18" t="n">
        <v>300.7061116</v>
      </c>
      <c r="R65" s="20" t="n">
        <v>33.53240095</v>
      </c>
      <c r="S65" s="18" t="s">
        <v>481</v>
      </c>
      <c r="T65" s="20" t="s">
        <v>481</v>
      </c>
      <c r="U65" s="18" t="n">
        <v>317.28692348</v>
      </c>
      <c r="V65" s="20" t="n">
        <v>8.68451136</v>
      </c>
    </row>
    <row r="66" spans="1:22">
      <c r="A66" s="15" t="s">
        <v>541</v>
      </c>
      <c r="B66" s="17" t="n">
        <v>5665</v>
      </c>
      <c r="C66" s="18">
        <f>(92.0/B66*100)</f>
        <v/>
      </c>
      <c r="D66" s="19" t="n">
        <v>5573</v>
      </c>
      <c r="E66" s="18" t="n">
        <v>413.34753522</v>
      </c>
      <c r="F66" s="20" t="n">
        <v>5.27478406</v>
      </c>
      <c r="G66" s="18" t="n">
        <v>435.08300925</v>
      </c>
      <c r="H66" s="20" t="n">
        <v>3.14925792</v>
      </c>
      <c r="I66" s="18" t="n">
        <v>440.86244756</v>
      </c>
      <c r="J66" s="20" t="n">
        <v>2.16759596</v>
      </c>
      <c r="K66" s="18" t="n">
        <v>456.47751958</v>
      </c>
      <c r="L66" s="20" t="n">
        <v>5.00952043</v>
      </c>
      <c r="M66" s="18" t="s">
        <v>481</v>
      </c>
      <c r="N66" s="20" t="s">
        <v>481</v>
      </c>
      <c r="O66" s="18" t="s">
        <v>481</v>
      </c>
      <c r="P66" s="20" t="s">
        <v>481</v>
      </c>
      <c r="Q66" s="18" t="s">
        <v>481</v>
      </c>
      <c r="R66" s="20" t="s">
        <v>481</v>
      </c>
      <c r="S66" s="18" t="s">
        <v>481</v>
      </c>
      <c r="T66" s="20" t="s">
        <v>481</v>
      </c>
      <c r="U66" s="18" t="n">
        <v>350.55219736</v>
      </c>
      <c r="V66" s="20" t="n">
        <v>3.75701399</v>
      </c>
    </row>
    <row r="67" spans="1:22">
      <c r="A67" s="15" t="s">
        <v>542</v>
      </c>
      <c r="B67" s="17" t="n">
        <v>6971</v>
      </c>
      <c r="C67" s="18">
        <f>(934.0/B67*100)</f>
        <v/>
      </c>
      <c r="D67" s="19" t="n">
        <v>6037</v>
      </c>
      <c r="E67" s="18" t="n">
        <v>381.42565757</v>
      </c>
      <c r="F67" s="20" t="n">
        <v>5.32849223</v>
      </c>
      <c r="G67" s="18" t="n">
        <v>407.70346527</v>
      </c>
      <c r="H67" s="20" t="n">
        <v>5.57704351</v>
      </c>
      <c r="I67" s="18" t="n">
        <v>414.49481072</v>
      </c>
      <c r="J67" s="20" t="n">
        <v>3.13270531</v>
      </c>
      <c r="K67" s="18" t="n">
        <v>421.81376552</v>
      </c>
      <c r="L67" s="20" t="n">
        <v>4.06383622</v>
      </c>
      <c r="M67" s="18" t="s">
        <v>481</v>
      </c>
      <c r="N67" s="20" t="s">
        <v>481</v>
      </c>
      <c r="O67" s="18" t="s">
        <v>481</v>
      </c>
      <c r="P67" s="20" t="s">
        <v>481</v>
      </c>
      <c r="Q67" s="18" t="s">
        <v>481</v>
      </c>
      <c r="R67" s="20" t="s">
        <v>481</v>
      </c>
      <c r="S67" s="18" t="s">
        <v>481</v>
      </c>
      <c r="T67" s="20" t="s">
        <v>481</v>
      </c>
      <c r="U67" s="18" t="n">
        <v>330.8612526</v>
      </c>
      <c r="V67" s="20" t="n">
        <v>6.19732085</v>
      </c>
    </row>
    <row r="68" spans="1:22">
      <c r="A68" s="15" t="s">
        <v>543</v>
      </c>
      <c r="B68" s="17" t="n">
        <v>12083</v>
      </c>
      <c r="C68" s="18">
        <f>(31.0/B68*100)</f>
        <v/>
      </c>
      <c r="D68" s="19" t="n">
        <v>12052</v>
      </c>
      <c r="E68" s="18" t="n">
        <v>359.56838664</v>
      </c>
      <c r="F68" s="20" t="n">
        <v>4.05290005</v>
      </c>
      <c r="G68" s="18" t="n">
        <v>383.04573953</v>
      </c>
      <c r="H68" s="20" t="n">
        <v>2.93698009</v>
      </c>
      <c r="I68" s="18" t="n">
        <v>427.21863354</v>
      </c>
      <c r="J68" s="20" t="n">
        <v>1.60744641</v>
      </c>
      <c r="K68" s="18" t="n">
        <v>444.67684707</v>
      </c>
      <c r="L68" s="20" t="n">
        <v>2.68515149</v>
      </c>
      <c r="M68" s="18" t="s">
        <v>481</v>
      </c>
      <c r="N68" s="20" t="s">
        <v>481</v>
      </c>
      <c r="O68" s="18" t="s">
        <v>481</v>
      </c>
      <c r="P68" s="20" t="s">
        <v>481</v>
      </c>
      <c r="Q68" s="18" t="s">
        <v>481</v>
      </c>
      <c r="R68" s="20" t="s">
        <v>481</v>
      </c>
      <c r="S68" s="18" t="s">
        <v>481</v>
      </c>
      <c r="T68" s="20" t="s">
        <v>481</v>
      </c>
      <c r="U68" s="18" t="n">
        <v>315.79096934</v>
      </c>
      <c r="V68" s="20" t="n">
        <v>2.64078647</v>
      </c>
    </row>
    <row r="69" spans="1:22">
      <c r="A69" s="15" t="s">
        <v>544</v>
      </c>
      <c r="B69" s="17" t="n">
        <v>4876</v>
      </c>
      <c r="C69" s="18">
        <f>(0.0/B69*100)</f>
        <v/>
      </c>
      <c r="D69" s="19" t="n">
        <v>4876</v>
      </c>
      <c r="E69" s="18" t="n">
        <v>401.97048161</v>
      </c>
      <c r="F69" s="20" t="n">
        <v>6.77219798</v>
      </c>
      <c r="G69" s="18" t="n">
        <v>412.11118539</v>
      </c>
      <c r="H69" s="20" t="n">
        <v>5.15620522</v>
      </c>
      <c r="I69" s="18" t="n">
        <v>440.92353996</v>
      </c>
      <c r="J69" s="20" t="n">
        <v>4.15391882</v>
      </c>
      <c r="K69" s="18" t="n">
        <v>450.31469173</v>
      </c>
      <c r="L69" s="20" t="n">
        <v>5.9705031</v>
      </c>
      <c r="M69" s="18" t="s">
        <v>481</v>
      </c>
      <c r="N69" s="20" t="s">
        <v>481</v>
      </c>
      <c r="O69" s="18" t="s">
        <v>481</v>
      </c>
      <c r="P69" s="20" t="s">
        <v>481</v>
      </c>
      <c r="Q69" s="18" t="s">
        <v>481</v>
      </c>
      <c r="R69" s="20" t="s">
        <v>481</v>
      </c>
      <c r="S69" s="18" t="s">
        <v>481</v>
      </c>
      <c r="T69" s="20" t="s">
        <v>481</v>
      </c>
      <c r="U69" s="18" t="n">
        <v>316.4923575</v>
      </c>
      <c r="V69" s="20" t="n">
        <v>32.94850507</v>
      </c>
    </row>
    <row r="70" spans="1:22">
      <c r="A70" s="15" t="s">
        <v>545</v>
      </c>
      <c r="B70" s="17" t="n">
        <v>6036</v>
      </c>
      <c r="C70" s="18">
        <f>(223.0/B70*100)</f>
        <v/>
      </c>
      <c r="D70" s="19" t="n">
        <v>5813</v>
      </c>
      <c r="E70" s="18" t="n">
        <v>476.63111247</v>
      </c>
      <c r="F70" s="20" t="n">
        <v>6.25314107</v>
      </c>
      <c r="G70" s="18" t="n">
        <v>492.95594939</v>
      </c>
      <c r="H70" s="20" t="n">
        <v>4.36521665</v>
      </c>
      <c r="I70" s="18" t="n">
        <v>503.98185481</v>
      </c>
      <c r="J70" s="20" t="n">
        <v>3.06581905</v>
      </c>
      <c r="K70" s="18" t="n">
        <v>508.42596047</v>
      </c>
      <c r="L70" s="20" t="n">
        <v>5.62903884</v>
      </c>
      <c r="M70" s="18" t="s">
        <v>481</v>
      </c>
      <c r="N70" s="20" t="s">
        <v>481</v>
      </c>
      <c r="O70" s="18" t="s">
        <v>481</v>
      </c>
      <c r="P70" s="20" t="s">
        <v>481</v>
      </c>
      <c r="Q70" s="18" t="s">
        <v>481</v>
      </c>
      <c r="R70" s="20" t="s">
        <v>481</v>
      </c>
      <c r="S70" s="18" t="s">
        <v>481</v>
      </c>
      <c r="T70" s="20" t="s">
        <v>481</v>
      </c>
      <c r="U70" s="18" t="n">
        <v>429.36100085</v>
      </c>
      <c r="V70" s="20" t="n">
        <v>9.698903290000001</v>
      </c>
    </row>
    <row r="71" spans="1:22">
      <c r="A71" s="15" t="s">
        <v>546</v>
      </c>
      <c r="B71" s="17" t="n">
        <v>6115</v>
      </c>
      <c r="C71" s="18">
        <f>(37.0/B71*100)</f>
        <v/>
      </c>
      <c r="D71" s="19" t="n">
        <v>6078</v>
      </c>
      <c r="E71" s="18" t="n">
        <v>461.19547118</v>
      </c>
      <c r="F71" s="20" t="n">
        <v>7.4554368</v>
      </c>
      <c r="G71" s="18" t="n">
        <v>494.80752799</v>
      </c>
      <c r="H71" s="20" t="n">
        <v>4.81382987</v>
      </c>
      <c r="I71" s="18" t="n">
        <v>534.66985991</v>
      </c>
      <c r="J71" s="20" t="n">
        <v>2.21873164</v>
      </c>
      <c r="K71" s="18" t="n">
        <v>566.24778034</v>
      </c>
      <c r="L71" s="20" t="n">
        <v>3.36350848</v>
      </c>
      <c r="M71" s="18" t="s">
        <v>481</v>
      </c>
      <c r="N71" s="20" t="s">
        <v>481</v>
      </c>
      <c r="O71" s="18" t="s">
        <v>481</v>
      </c>
      <c r="P71" s="20" t="s">
        <v>481</v>
      </c>
      <c r="Q71" s="18" t="s">
        <v>481</v>
      </c>
      <c r="R71" s="20" t="s">
        <v>481</v>
      </c>
      <c r="S71" s="18" t="s">
        <v>481</v>
      </c>
      <c r="T71" s="20" t="s">
        <v>481</v>
      </c>
      <c r="U71" s="18" t="n">
        <v>414.6627791</v>
      </c>
      <c r="V71" s="20" t="n">
        <v>14.66182798</v>
      </c>
    </row>
    <row r="72" spans="1:22">
      <c r="A72" s="15" t="s">
        <v>547</v>
      </c>
      <c r="B72" s="17" t="n">
        <v>7708</v>
      </c>
      <c r="C72" s="18">
        <f>(6.0/B72*100)</f>
        <v/>
      </c>
      <c r="D72" s="19" t="n">
        <v>7702</v>
      </c>
      <c r="E72" s="18" t="n">
        <v>463.88661565</v>
      </c>
      <c r="F72" s="20" t="n">
        <v>4.46886821</v>
      </c>
      <c r="G72" s="18" t="n">
        <v>483.45726814</v>
      </c>
      <c r="H72" s="20" t="n">
        <v>2.89224492</v>
      </c>
      <c r="I72" s="18" t="n">
        <v>502.16577228</v>
      </c>
      <c r="J72" s="20" t="n">
        <v>3.12994603</v>
      </c>
      <c r="K72" s="18" t="n">
        <v>542.07427268</v>
      </c>
      <c r="L72" s="20" t="n">
        <v>4.69482074</v>
      </c>
      <c r="M72" s="18" t="s">
        <v>481</v>
      </c>
      <c r="N72" s="20" t="s">
        <v>481</v>
      </c>
      <c r="O72" s="18" t="s">
        <v>481</v>
      </c>
      <c r="P72" s="20" t="s">
        <v>481</v>
      </c>
      <c r="Q72" s="18" t="s">
        <v>481</v>
      </c>
      <c r="R72" s="20" t="s">
        <v>481</v>
      </c>
      <c r="S72" s="18" t="s">
        <v>481</v>
      </c>
      <c r="T72" s="20" t="s">
        <v>481</v>
      </c>
      <c r="U72" s="18" t="n">
        <v>374.04231838</v>
      </c>
      <c r="V72" s="20" t="n">
        <v>31.81453842</v>
      </c>
    </row>
    <row r="73" spans="1:22">
      <c r="A73" s="15" t="s">
        <v>548</v>
      </c>
      <c r="B73" s="17" t="n">
        <v>8249</v>
      </c>
      <c r="C73" s="18">
        <f>(197.0/B73*100)</f>
        <v/>
      </c>
      <c r="D73" s="19" t="n">
        <v>8052</v>
      </c>
      <c r="E73" s="18" t="n">
        <v>363.48245847</v>
      </c>
      <c r="F73" s="20" t="n">
        <v>8.60886393</v>
      </c>
      <c r="G73" s="18" t="n">
        <v>393.05489826</v>
      </c>
      <c r="H73" s="20" t="n">
        <v>5.69410314</v>
      </c>
      <c r="I73" s="18" t="n">
        <v>410.7430371</v>
      </c>
      <c r="J73" s="20" t="n">
        <v>3.24405295</v>
      </c>
      <c r="K73" s="18" t="n">
        <v>432.34637237</v>
      </c>
      <c r="L73" s="20" t="n">
        <v>5.25997853</v>
      </c>
      <c r="M73" s="18" t="s">
        <v>481</v>
      </c>
      <c r="N73" s="20" t="s">
        <v>481</v>
      </c>
      <c r="O73" s="18" t="s">
        <v>481</v>
      </c>
      <c r="P73" s="20" t="s">
        <v>481</v>
      </c>
      <c r="Q73" s="18" t="s">
        <v>481</v>
      </c>
      <c r="R73" s="20" t="s">
        <v>481</v>
      </c>
      <c r="S73" s="18" t="s">
        <v>481</v>
      </c>
      <c r="T73" s="20" t="s">
        <v>481</v>
      </c>
      <c r="U73" s="18" t="n">
        <v>345.73825192</v>
      </c>
      <c r="V73" s="20" t="n">
        <v>8.089394110000001</v>
      </c>
    </row>
    <row r="74" spans="1:22">
      <c r="A74" s="15" t="s">
        <v>549</v>
      </c>
      <c r="B74" s="17" t="n">
        <v>4692</v>
      </c>
      <c r="C74" s="18">
        <f>(82.0/B74*100)</f>
        <v/>
      </c>
      <c r="D74" s="19" t="n">
        <v>4610</v>
      </c>
      <c r="E74" s="18" t="n">
        <v>399.13805858</v>
      </c>
      <c r="F74" s="20" t="n">
        <v>5.68549305</v>
      </c>
      <c r="G74" s="18" t="n">
        <v>393.82912971</v>
      </c>
      <c r="H74" s="20" t="n">
        <v>4.37864451</v>
      </c>
      <c r="I74" s="18" t="n">
        <v>442.22986266</v>
      </c>
      <c r="J74" s="20" t="n">
        <v>2.36564159</v>
      </c>
      <c r="K74" s="18" t="n">
        <v>461.66171799</v>
      </c>
      <c r="L74" s="20" t="n">
        <v>4.05265711</v>
      </c>
      <c r="M74" s="18" t="s">
        <v>481</v>
      </c>
      <c r="N74" s="20" t="s">
        <v>481</v>
      </c>
      <c r="O74" s="18" t="s">
        <v>481</v>
      </c>
      <c r="P74" s="20" t="s">
        <v>481</v>
      </c>
      <c r="Q74" s="18" t="s">
        <v>481</v>
      </c>
      <c r="R74" s="20" t="s">
        <v>481</v>
      </c>
      <c r="S74" s="18" t="n">
        <v>304.87027547</v>
      </c>
      <c r="T74" s="20" t="n">
        <v>27.68797081</v>
      </c>
      <c r="U74" s="18" t="n">
        <v>347.6945151</v>
      </c>
      <c r="V74" s="20" t="n">
        <v>6.68741172</v>
      </c>
    </row>
    <row r="75" spans="1:22">
      <c r="A75" s="15" t="s">
        <v>550</v>
      </c>
      <c r="B75" s="17" t="n">
        <v>5375</v>
      </c>
      <c r="C75" s="18">
        <f>(314.0/B75*100)</f>
        <v/>
      </c>
      <c r="D75" s="19" t="n">
        <v>5061</v>
      </c>
      <c r="E75" s="18" t="n">
        <v>341.64896917</v>
      </c>
      <c r="F75" s="20" t="n">
        <v>6.68166262</v>
      </c>
      <c r="G75" s="18" t="n">
        <v>332.18451887</v>
      </c>
      <c r="H75" s="20" t="n">
        <v>7.87341138</v>
      </c>
      <c r="I75" s="18" t="n">
        <v>363.52438942</v>
      </c>
      <c r="J75" s="20" t="n">
        <v>3.61123918</v>
      </c>
      <c r="K75" s="18" t="n">
        <v>386.47345978</v>
      </c>
      <c r="L75" s="20" t="n">
        <v>3.64521992</v>
      </c>
      <c r="M75" s="18" t="s">
        <v>481</v>
      </c>
      <c r="N75" s="20" t="s">
        <v>481</v>
      </c>
      <c r="O75" s="18" t="s">
        <v>481</v>
      </c>
      <c r="P75" s="20" t="s">
        <v>481</v>
      </c>
      <c r="Q75" s="18" t="s">
        <v>481</v>
      </c>
      <c r="R75" s="20" t="s">
        <v>481</v>
      </c>
      <c r="S75" s="18" t="s">
        <v>481</v>
      </c>
      <c r="T75" s="20" t="s">
        <v>481</v>
      </c>
      <c r="U75" s="18" t="n">
        <v>322.02609003</v>
      </c>
      <c r="V75" s="20" t="n">
        <v>4.9976257</v>
      </c>
    </row>
    <row r="76" spans="1:22">
      <c r="A76" s="15" t="s">
        <v>551</v>
      </c>
      <c r="B76" s="17" t="n">
        <v>14167</v>
      </c>
      <c r="C76" s="18">
        <f>(236.0/B76*100)</f>
        <v/>
      </c>
      <c r="D76" s="19" t="n">
        <v>13931</v>
      </c>
      <c r="E76" s="18" t="n">
        <v>386.78590978</v>
      </c>
      <c r="F76" s="20" t="n">
        <v>4.75096956</v>
      </c>
      <c r="G76" s="18" t="n">
        <v>416.31479494</v>
      </c>
      <c r="H76" s="20" t="n">
        <v>4.55099023</v>
      </c>
      <c r="I76" s="18" t="n">
        <v>442.5017034</v>
      </c>
      <c r="J76" s="20" t="n">
        <v>3.15853628</v>
      </c>
      <c r="K76" s="18" t="n">
        <v>461.01454035</v>
      </c>
      <c r="L76" s="20" t="n">
        <v>3.90179851</v>
      </c>
      <c r="M76" s="18" t="s">
        <v>481</v>
      </c>
      <c r="N76" s="20" t="s">
        <v>481</v>
      </c>
      <c r="O76" s="18" t="s">
        <v>481</v>
      </c>
      <c r="P76" s="20" t="s">
        <v>481</v>
      </c>
      <c r="Q76" s="18" t="s">
        <v>481</v>
      </c>
      <c r="R76" s="20" t="s">
        <v>481</v>
      </c>
      <c r="S76" s="18" t="s">
        <v>481</v>
      </c>
      <c r="T76" s="20" t="s">
        <v>481</v>
      </c>
      <c r="U76" s="18" t="n">
        <v>339.28880293</v>
      </c>
      <c r="V76" s="20" t="n">
        <v>5.15688093</v>
      </c>
    </row>
    <row r="77" spans="1:22">
      <c r="A77" s="15" t="s">
        <v>552</v>
      </c>
      <c r="B77" s="17" t="n">
        <v>6062</v>
      </c>
      <c r="C77" s="18">
        <f>(356.0/B77*100)</f>
        <v/>
      </c>
      <c r="D77" s="19" t="n">
        <v>5706</v>
      </c>
      <c r="E77" s="18" t="n">
        <v>420.71490717</v>
      </c>
      <c r="F77" s="20" t="n">
        <v>4.95169885</v>
      </c>
      <c r="G77" s="18" t="n">
        <v>434.57780052</v>
      </c>
      <c r="H77" s="20" t="n">
        <v>3.51629634</v>
      </c>
      <c r="I77" s="18" t="n">
        <v>460.57872082</v>
      </c>
      <c r="J77" s="20" t="n">
        <v>3.20721435</v>
      </c>
      <c r="K77" s="18" t="n">
        <v>471.70403563</v>
      </c>
      <c r="L77" s="20" t="n">
        <v>5.54058315</v>
      </c>
      <c r="M77" s="18" t="s">
        <v>481</v>
      </c>
      <c r="N77" s="20" t="s">
        <v>481</v>
      </c>
      <c r="O77" s="18" t="s">
        <v>481</v>
      </c>
      <c r="P77" s="20" t="s">
        <v>481</v>
      </c>
      <c r="Q77" s="18" t="s">
        <v>481</v>
      </c>
      <c r="R77" s="20" t="s">
        <v>481</v>
      </c>
      <c r="S77" s="18" t="s">
        <v>481</v>
      </c>
      <c r="T77" s="20" t="s">
        <v>481</v>
      </c>
      <c r="U77" s="18" t="n">
        <v>361.55762534</v>
      </c>
      <c r="V77" s="20" t="n">
        <v>4.51621464</v>
      </c>
    </row>
    <row r="78" spans="1:22">
      <c r="A78" s="15" t="s">
        <v>553</v>
      </c>
      <c r="B78" s="17" t="n">
        <v>5826</v>
      </c>
      <c r="C78" s="18">
        <f>(0.0/B78*100)</f>
        <v/>
      </c>
      <c r="D78" s="19" t="n">
        <v>5826</v>
      </c>
      <c r="E78" s="18" t="n">
        <v>478.69808503</v>
      </c>
      <c r="F78" s="20" t="n">
        <v>8.62843769</v>
      </c>
      <c r="G78" s="18" t="n">
        <v>491.26682822</v>
      </c>
      <c r="H78" s="20" t="n">
        <v>5.15985808</v>
      </c>
      <c r="I78" s="18" t="n">
        <v>487.53853097</v>
      </c>
      <c r="J78" s="20" t="n">
        <v>3.66050963</v>
      </c>
      <c r="K78" s="18" t="n">
        <v>485.22757209</v>
      </c>
      <c r="L78" s="20" t="n">
        <v>5.17090373</v>
      </c>
      <c r="M78" s="18" t="s">
        <v>481</v>
      </c>
      <c r="N78" s="20" t="s">
        <v>481</v>
      </c>
      <c r="O78" s="18" t="s">
        <v>481</v>
      </c>
      <c r="P78" s="20" t="s">
        <v>481</v>
      </c>
      <c r="Q78" s="18" t="n">
        <v>279.6191</v>
      </c>
      <c r="R78" s="20" t="n">
        <v>47.45639091</v>
      </c>
      <c r="S78" s="18" t="n">
        <v>366.51552968</v>
      </c>
      <c r="T78" s="20" t="n">
        <v>85.82688713</v>
      </c>
      <c r="U78" s="18" t="n">
        <v>411.86795783</v>
      </c>
      <c r="V78" s="20" t="n">
        <v>26.21094489</v>
      </c>
    </row>
    <row customHeight="1" ht="25" r="79" spans="1:22">
      <c r="A79" s="15" t="s">
        <v>554</v>
      </c>
      <c r="B79" s="17" t="n">
        <v>1657</v>
      </c>
      <c r="C79" s="18">
        <f>(41.0/B79*100)</f>
        <v/>
      </c>
      <c r="D79" s="19" t="n">
        <v>1616</v>
      </c>
      <c r="E79" s="18" t="n">
        <v>454.4097839</v>
      </c>
      <c r="F79" s="20" t="n">
        <v>7.92810879</v>
      </c>
      <c r="G79" s="18" t="n">
        <v>465.58751501</v>
      </c>
      <c r="H79" s="20" t="n">
        <v>9.77488155</v>
      </c>
      <c r="I79" s="18" t="n">
        <v>484.64828491</v>
      </c>
      <c r="J79" s="20" t="n">
        <v>7.47808402</v>
      </c>
      <c r="K79" s="18" t="n">
        <v>500.81192572</v>
      </c>
      <c r="L79" s="20" t="n">
        <v>9.48082801</v>
      </c>
      <c r="M79" s="18" t="s">
        <v>481</v>
      </c>
      <c r="N79" s="20" t="s">
        <v>481</v>
      </c>
      <c r="O79" s="18" t="s">
        <v>481</v>
      </c>
      <c r="P79" s="20" t="s">
        <v>481</v>
      </c>
      <c r="Q79" s="18" t="s">
        <v>481</v>
      </c>
      <c r="R79" s="20" t="s">
        <v>481</v>
      </c>
      <c r="S79" s="18" t="n">
        <v>343.7118</v>
      </c>
      <c r="T79" s="20" t="n">
        <v>43.620803</v>
      </c>
      <c r="U79" s="18" t="n">
        <v>365.95749702</v>
      </c>
      <c r="V79" s="20" t="n">
        <v>18.71395366</v>
      </c>
    </row>
    <row r="80" spans="1:22">
      <c r="A80" s="15" t="s">
        <v>555</v>
      </c>
      <c r="B80" s="17" t="n">
        <v>7841</v>
      </c>
      <c r="C80" s="18">
        <f>(0.0/B80*100)</f>
        <v/>
      </c>
      <c r="D80" s="19" t="n">
        <v>7841</v>
      </c>
      <c r="E80" s="18" t="n">
        <v>397.16133363</v>
      </c>
      <c r="F80" s="20" t="n">
        <v>8.614789869999999</v>
      </c>
      <c r="G80" s="18" t="n">
        <v>405.1218485</v>
      </c>
      <c r="H80" s="20" t="n">
        <v>6.50915723</v>
      </c>
      <c r="I80" s="18" t="n">
        <v>421.43284174</v>
      </c>
      <c r="J80" s="20" t="n">
        <v>3.64263902</v>
      </c>
      <c r="K80" s="18" t="n">
        <v>440.62599897</v>
      </c>
      <c r="L80" s="20" t="n">
        <v>4.73877135</v>
      </c>
      <c r="M80" s="18" t="s">
        <v>481</v>
      </c>
      <c r="N80" s="20" t="s">
        <v>481</v>
      </c>
      <c r="O80" s="18" t="s">
        <v>481</v>
      </c>
      <c r="P80" s="20" t="s">
        <v>481</v>
      </c>
      <c r="Q80" s="18" t="s">
        <v>481</v>
      </c>
      <c r="R80" s="20" t="s">
        <v>481</v>
      </c>
      <c r="S80" s="18" t="s">
        <v>481</v>
      </c>
      <c r="T80" s="20" t="s">
        <v>481</v>
      </c>
      <c r="U80" s="18" t="n">
        <v>338.17471527</v>
      </c>
      <c r="V80" s="20" t="n">
        <v>31.73827994</v>
      </c>
    </row>
    <row r="81" spans="1:22">
      <c r="A81" s="23" t="s">
        <v>556</v>
      </c>
      <c r="B81" s="17" t="n">
        <v>8861</v>
      </c>
      <c r="C81" s="18">
        <f>(95.0/B81*100)</f>
        <v/>
      </c>
      <c r="D81" s="19" t="n">
        <v>8766</v>
      </c>
      <c r="E81" s="18" t="n">
        <v>372.63944459</v>
      </c>
      <c r="F81" s="20" t="n">
        <v>10.34825784</v>
      </c>
      <c r="G81" s="18" t="n">
        <v>388.13913787</v>
      </c>
      <c r="H81" s="20" t="n">
        <v>5.4285217</v>
      </c>
      <c r="I81" s="18" t="n">
        <v>430.49468161</v>
      </c>
      <c r="J81" s="20" t="n">
        <v>3.23979858</v>
      </c>
      <c r="K81" s="18" t="n">
        <v>463.84360477</v>
      </c>
      <c r="L81" s="20" t="n">
        <v>4.02674112</v>
      </c>
      <c r="M81" s="18" t="s">
        <v>481</v>
      </c>
      <c r="N81" s="20" t="s">
        <v>481</v>
      </c>
      <c r="O81" s="18" t="s">
        <v>481</v>
      </c>
      <c r="P81" s="20" t="s">
        <v>481</v>
      </c>
      <c r="Q81" s="18" t="s">
        <v>481</v>
      </c>
      <c r="R81" s="20" t="s">
        <v>481</v>
      </c>
      <c r="S81" s="18" t="s">
        <v>481</v>
      </c>
      <c r="T81" s="20" t="s">
        <v>481</v>
      </c>
      <c r="U81" s="18" t="n">
        <v>352.3253833</v>
      </c>
      <c r="V81" s="20" t="n">
        <v>14.4594915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844</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(807.0/B7*100)</f>
        <v/>
      </c>
      <c r="D7" s="19" t="n">
        <v>13723</v>
      </c>
      <c r="E7" s="18" t="n">
        <v>455.38830132</v>
      </c>
      <c r="F7" s="20" t="n">
        <v>3.21296396</v>
      </c>
      <c r="G7" s="18" t="n">
        <v>484.79389814</v>
      </c>
      <c r="H7" s="20" t="n">
        <v>3.09920329</v>
      </c>
      <c r="I7" s="18" t="n">
        <v>513.20231095</v>
      </c>
      <c r="J7" s="20" t="n">
        <v>2.79106885</v>
      </c>
      <c r="K7" s="18" t="n">
        <v>550.12745426</v>
      </c>
      <c r="L7" s="20" t="n">
        <v>3.63507195</v>
      </c>
      <c r="M7" s="18" t="s">
        <v>481</v>
      </c>
      <c r="N7" s="20" t="s">
        <v>481</v>
      </c>
      <c r="O7" s="18" t="s">
        <v>481</v>
      </c>
      <c r="P7" s="20" t="s">
        <v>481</v>
      </c>
      <c r="Q7" s="18" t="s">
        <v>481</v>
      </c>
      <c r="R7" s="20" t="s">
        <v>481</v>
      </c>
      <c r="S7" s="18" t="s">
        <v>481</v>
      </c>
      <c r="T7" s="20" t="s">
        <v>481</v>
      </c>
      <c r="U7" s="18" t="n">
        <v>455.7953453</v>
      </c>
      <c r="V7" s="20" t="n">
        <v>6.90875849</v>
      </c>
    </row>
    <row r="8" spans="1:22">
      <c r="A8" s="15" t="s">
        <v>483</v>
      </c>
      <c r="B8" s="17" t="n">
        <v>7007</v>
      </c>
      <c r="C8" s="18">
        <f>(165.0/B8*100)</f>
        <v/>
      </c>
      <c r="D8" s="19" t="n">
        <v>6842</v>
      </c>
      <c r="E8" s="18" t="n">
        <v>458.7473855</v>
      </c>
      <c r="F8" s="20" t="n">
        <v>4.31670033</v>
      </c>
      <c r="G8" s="18" t="n">
        <v>485.21961668</v>
      </c>
      <c r="H8" s="20" t="n">
        <v>3.70213728</v>
      </c>
      <c r="I8" s="18" t="n">
        <v>507.52069012</v>
      </c>
      <c r="J8" s="20" t="n">
        <v>3.55756028</v>
      </c>
      <c r="K8" s="18" t="n">
        <v>514.9598194599999</v>
      </c>
      <c r="L8" s="20" t="n">
        <v>5.04080406</v>
      </c>
      <c r="M8" s="18" t="s">
        <v>481</v>
      </c>
      <c r="N8" s="20" t="s">
        <v>481</v>
      </c>
      <c r="O8" s="18" t="s">
        <v>481</v>
      </c>
      <c r="P8" s="20" t="s">
        <v>481</v>
      </c>
      <c r="Q8" s="18" t="s">
        <v>481</v>
      </c>
      <c r="R8" s="20" t="s">
        <v>481</v>
      </c>
      <c r="S8" s="18" t="s">
        <v>481</v>
      </c>
      <c r="T8" s="20" t="s">
        <v>481</v>
      </c>
      <c r="U8" s="18" t="n">
        <v>400.93956444</v>
      </c>
      <c r="V8" s="20" t="n">
        <v>6.48771697</v>
      </c>
    </row>
    <row r="9" spans="1:22">
      <c r="A9" s="15" t="s">
        <v>484</v>
      </c>
      <c r="B9" s="17" t="n">
        <v>9651</v>
      </c>
      <c r="C9" s="18">
        <f>(408.0/B9*100)</f>
        <v/>
      </c>
      <c r="D9" s="19" t="n">
        <v>9243</v>
      </c>
      <c r="E9" s="18" t="n">
        <v>459.45020762</v>
      </c>
      <c r="F9" s="20" t="n">
        <v>3.36086158</v>
      </c>
      <c r="G9" s="18" t="n">
        <v>499.78439679</v>
      </c>
      <c r="H9" s="20" t="n">
        <v>3.73080233</v>
      </c>
      <c r="I9" s="18" t="n">
        <v>519.2451379399999</v>
      </c>
      <c r="J9" s="20" t="n">
        <v>2.5481069</v>
      </c>
      <c r="K9" s="18" t="n">
        <v>532.70167434</v>
      </c>
      <c r="L9" s="20" t="n">
        <v>3.42430203</v>
      </c>
      <c r="M9" s="18" t="s">
        <v>481</v>
      </c>
      <c r="N9" s="20" t="s">
        <v>481</v>
      </c>
      <c r="O9" s="18" t="s">
        <v>481</v>
      </c>
      <c r="P9" s="20" t="s">
        <v>481</v>
      </c>
      <c r="Q9" s="18" t="s">
        <v>481</v>
      </c>
      <c r="R9" s="20" t="s">
        <v>481</v>
      </c>
      <c r="S9" s="18" t="s">
        <v>481</v>
      </c>
      <c r="T9" s="20" t="s">
        <v>481</v>
      </c>
      <c r="U9" s="18" t="n">
        <v>403.63592051</v>
      </c>
      <c r="V9" s="20" t="n">
        <v>4.77437665</v>
      </c>
    </row>
    <row r="10" spans="1:22">
      <c r="A10" s="15" t="s">
        <v>485</v>
      </c>
      <c r="B10" s="17" t="n">
        <v>20058</v>
      </c>
      <c r="C10" s="18">
        <f>(564.0/B10*100)</f>
        <v/>
      </c>
      <c r="D10" s="19" t="n">
        <v>19494</v>
      </c>
      <c r="E10" s="18" t="n">
        <v>481.49845184</v>
      </c>
      <c r="F10" s="20" t="n">
        <v>4.59801807</v>
      </c>
      <c r="G10" s="18" t="n">
        <v>504.58498007</v>
      </c>
      <c r="H10" s="20" t="n">
        <v>3.884945</v>
      </c>
      <c r="I10" s="18" t="n">
        <v>528.7425277900001</v>
      </c>
      <c r="J10" s="20" t="n">
        <v>2.53737459</v>
      </c>
      <c r="K10" s="18" t="n">
        <v>559.91772308</v>
      </c>
      <c r="L10" s="20" t="n">
        <v>2.58901398</v>
      </c>
      <c r="M10" s="18" t="s">
        <v>481</v>
      </c>
      <c r="N10" s="20" t="s">
        <v>481</v>
      </c>
      <c r="O10" s="18" t="s">
        <v>481</v>
      </c>
      <c r="P10" s="20" t="s">
        <v>481</v>
      </c>
      <c r="Q10" s="18" t="s">
        <v>481</v>
      </c>
      <c r="R10" s="20" t="s">
        <v>481</v>
      </c>
      <c r="S10" s="18" t="s">
        <v>481</v>
      </c>
      <c r="T10" s="20" t="s">
        <v>481</v>
      </c>
      <c r="U10" s="18" t="n">
        <v>436.60143701</v>
      </c>
      <c r="V10" s="20" t="n">
        <v>7.26908925</v>
      </c>
    </row>
    <row r="11" spans="1:22">
      <c r="A11" s="15" t="s">
        <v>486</v>
      </c>
      <c r="B11" s="17" t="n">
        <v>7053</v>
      </c>
      <c r="C11" s="18">
        <f>(179.0/B11*100)</f>
        <v/>
      </c>
      <c r="D11" s="19" t="n">
        <v>6874</v>
      </c>
      <c r="E11" s="18" t="n">
        <v>442.53116177</v>
      </c>
      <c r="F11" s="20" t="n">
        <v>4.64616346</v>
      </c>
      <c r="G11" s="18" t="n">
        <v>454.80786039</v>
      </c>
      <c r="H11" s="20" t="n">
        <v>3.16959937</v>
      </c>
      <c r="I11" s="18" t="n">
        <v>465.24599715</v>
      </c>
      <c r="J11" s="20" t="n">
        <v>3.20390313</v>
      </c>
      <c r="K11" s="18" t="n">
        <v>488.03576072</v>
      </c>
      <c r="L11" s="20" t="n">
        <v>4.29196752</v>
      </c>
      <c r="M11" s="18" t="s">
        <v>481</v>
      </c>
      <c r="N11" s="20" t="s">
        <v>481</v>
      </c>
      <c r="O11" s="18" t="s">
        <v>481</v>
      </c>
      <c r="P11" s="20" t="s">
        <v>481</v>
      </c>
      <c r="Q11" s="18" t="s">
        <v>481</v>
      </c>
      <c r="R11" s="20" t="s">
        <v>481</v>
      </c>
      <c r="S11" s="18" t="s">
        <v>481</v>
      </c>
      <c r="T11" s="20" t="s">
        <v>481</v>
      </c>
      <c r="U11" s="18" t="n">
        <v>404.48497705</v>
      </c>
      <c r="V11" s="20" t="n">
        <v>6.85457525</v>
      </c>
    </row>
    <row r="12" spans="1:22">
      <c r="A12" s="15" t="s">
        <v>487</v>
      </c>
      <c r="B12" s="17" t="n">
        <v>6894</v>
      </c>
      <c r="C12" s="18">
        <f>(59.0/B12*100)</f>
        <v/>
      </c>
      <c r="D12" s="19" t="n">
        <v>6835</v>
      </c>
      <c r="E12" s="18" t="n">
        <v>460.24053401</v>
      </c>
      <c r="F12" s="20" t="n">
        <v>4.35872756</v>
      </c>
      <c r="G12" s="18" t="n">
        <v>487.64287133</v>
      </c>
      <c r="H12" s="20" t="n">
        <v>3.03386322</v>
      </c>
      <c r="I12" s="18" t="n">
        <v>507.73892455</v>
      </c>
      <c r="J12" s="20" t="n">
        <v>3.00414301</v>
      </c>
      <c r="K12" s="18" t="n">
        <v>517.76216342</v>
      </c>
      <c r="L12" s="20" t="n">
        <v>6.77363821</v>
      </c>
      <c r="M12" s="18" t="s">
        <v>481</v>
      </c>
      <c r="N12" s="20" t="s">
        <v>481</v>
      </c>
      <c r="O12" s="18" t="s">
        <v>481</v>
      </c>
      <c r="P12" s="20" t="s">
        <v>481</v>
      </c>
      <c r="Q12" s="18" t="s">
        <v>481</v>
      </c>
      <c r="R12" s="20" t="s">
        <v>481</v>
      </c>
      <c r="S12" s="18" t="s">
        <v>481</v>
      </c>
      <c r="T12" s="20" t="s">
        <v>481</v>
      </c>
      <c r="U12" s="18" t="n">
        <v>372.51294576</v>
      </c>
      <c r="V12" s="20" t="n">
        <v>9.974920429999999</v>
      </c>
    </row>
    <row r="13" spans="1:22">
      <c r="A13" s="15" t="s">
        <v>488</v>
      </c>
      <c r="B13" s="17" t="n">
        <v>7161</v>
      </c>
      <c r="C13" s="18">
        <f>(237.0/B13*100)</f>
        <v/>
      </c>
      <c r="D13" s="19" t="n">
        <v>6924</v>
      </c>
      <c r="E13" s="18" t="n">
        <v>469.68374241</v>
      </c>
      <c r="F13" s="20" t="n">
        <v>5.17689415</v>
      </c>
      <c r="G13" s="18" t="n">
        <v>486.63530867</v>
      </c>
      <c r="H13" s="20" t="n">
        <v>3.69696506</v>
      </c>
      <c r="I13" s="18" t="n">
        <v>507.76223064</v>
      </c>
      <c r="J13" s="20" t="n">
        <v>2.96170643</v>
      </c>
      <c r="K13" s="18" t="n">
        <v>533.26403855</v>
      </c>
      <c r="L13" s="20" t="n">
        <v>3.85201158</v>
      </c>
      <c r="M13" s="18" t="s">
        <v>481</v>
      </c>
      <c r="N13" s="20" t="s">
        <v>481</v>
      </c>
      <c r="O13" s="18" t="s">
        <v>481</v>
      </c>
      <c r="P13" s="20" t="s">
        <v>481</v>
      </c>
      <c r="Q13" s="18" t="s">
        <v>481</v>
      </c>
      <c r="R13" s="20" t="s">
        <v>481</v>
      </c>
      <c r="S13" s="18" t="s">
        <v>481</v>
      </c>
      <c r="T13" s="20" t="s">
        <v>481</v>
      </c>
      <c r="U13" s="18" t="n">
        <v>389.92488688</v>
      </c>
      <c r="V13" s="20" t="n">
        <v>7.63537824</v>
      </c>
    </row>
    <row r="14" spans="1:22">
      <c r="A14" s="15" t="s">
        <v>489</v>
      </c>
      <c r="B14" s="17" t="n">
        <v>5587</v>
      </c>
      <c r="C14" s="18">
        <f>(83.0/B14*100)</f>
        <v/>
      </c>
      <c r="D14" s="19" t="n">
        <v>5504</v>
      </c>
      <c r="E14" s="18" t="n">
        <v>495.69927421</v>
      </c>
      <c r="F14" s="20" t="n">
        <v>4.81171672</v>
      </c>
      <c r="G14" s="18" t="n">
        <v>511.94432191</v>
      </c>
      <c r="H14" s="20" t="n">
        <v>2.56772996</v>
      </c>
      <c r="I14" s="18" t="n">
        <v>520.89518591</v>
      </c>
      <c r="J14" s="20" t="n">
        <v>2.74315284</v>
      </c>
      <c r="K14" s="18" t="n">
        <v>552.3300948</v>
      </c>
      <c r="L14" s="20" t="n">
        <v>3.88236873</v>
      </c>
      <c r="M14" s="18" t="s">
        <v>481</v>
      </c>
      <c r="N14" s="20" t="s">
        <v>481</v>
      </c>
      <c r="O14" s="18" t="s">
        <v>481</v>
      </c>
      <c r="P14" s="20" t="s">
        <v>481</v>
      </c>
      <c r="Q14" s="18" t="s">
        <v>481</v>
      </c>
      <c r="R14" s="20" t="s">
        <v>481</v>
      </c>
      <c r="S14" s="18" t="s">
        <v>481</v>
      </c>
      <c r="T14" s="20" t="s">
        <v>481</v>
      </c>
      <c r="U14" s="18" t="n">
        <v>423.80670947</v>
      </c>
      <c r="V14" s="20" t="n">
        <v>13.09135749</v>
      </c>
    </row>
    <row r="15" spans="1:22">
      <c r="A15" s="15" t="s">
        <v>490</v>
      </c>
      <c r="B15" s="17" t="n">
        <v>5882</v>
      </c>
      <c r="C15" s="18">
        <f>(125.0/B15*100)</f>
        <v/>
      </c>
      <c r="D15" s="19" t="n">
        <v>5757</v>
      </c>
      <c r="E15" s="18" t="n">
        <v>469.75746677</v>
      </c>
      <c r="F15" s="20" t="n">
        <v>5.42012881</v>
      </c>
      <c r="G15" s="18" t="n">
        <v>510.42814905</v>
      </c>
      <c r="H15" s="20" t="n">
        <v>3.1530243</v>
      </c>
      <c r="I15" s="18" t="n">
        <v>544.62821397</v>
      </c>
      <c r="J15" s="20" t="n">
        <v>2.64433934</v>
      </c>
      <c r="K15" s="18" t="n">
        <v>570.35626517</v>
      </c>
      <c r="L15" s="20" t="n">
        <v>4.44848849</v>
      </c>
      <c r="M15" s="18" t="s">
        <v>481</v>
      </c>
      <c r="N15" s="20" t="s">
        <v>481</v>
      </c>
      <c r="O15" s="18" t="s">
        <v>481</v>
      </c>
      <c r="P15" s="20" t="s">
        <v>481</v>
      </c>
      <c r="Q15" s="18" t="s">
        <v>481</v>
      </c>
      <c r="R15" s="20" t="s">
        <v>481</v>
      </c>
      <c r="S15" s="18" t="s">
        <v>481</v>
      </c>
      <c r="T15" s="20" t="s">
        <v>481</v>
      </c>
      <c r="U15" s="18" t="n">
        <v>425.37991369</v>
      </c>
      <c r="V15" s="20" t="n">
        <v>9.214024459999999</v>
      </c>
    </row>
    <row r="16" spans="1:22">
      <c r="A16" s="15" t="s">
        <v>491</v>
      </c>
      <c r="B16" s="17" t="n">
        <v>6108</v>
      </c>
      <c r="C16" s="18">
        <f>(163.0/B16*100)</f>
        <v/>
      </c>
      <c r="D16" s="19" t="n">
        <v>5945</v>
      </c>
      <c r="E16" s="18" t="n">
        <v>462.63154706</v>
      </c>
      <c r="F16" s="20" t="n">
        <v>3.97312834</v>
      </c>
      <c r="G16" s="18" t="n">
        <v>495.63297198</v>
      </c>
      <c r="H16" s="20" t="n">
        <v>4.38412736</v>
      </c>
      <c r="I16" s="18" t="n">
        <v>518.9678926399999</v>
      </c>
      <c r="J16" s="20" t="n">
        <v>2.82486934</v>
      </c>
      <c r="K16" s="18" t="n">
        <v>543.17546285</v>
      </c>
      <c r="L16" s="20" t="n">
        <v>3.74121491</v>
      </c>
      <c r="M16" s="18" t="s">
        <v>481</v>
      </c>
      <c r="N16" s="20" t="s">
        <v>481</v>
      </c>
      <c r="O16" s="18" t="s">
        <v>481</v>
      </c>
      <c r="P16" s="20" t="s">
        <v>481</v>
      </c>
      <c r="Q16" s="18" t="s">
        <v>481</v>
      </c>
      <c r="R16" s="20" t="s">
        <v>481</v>
      </c>
      <c r="S16" s="18" t="s">
        <v>481</v>
      </c>
      <c r="T16" s="20" t="s">
        <v>481</v>
      </c>
      <c r="U16" s="18" t="n">
        <v>361.25115462</v>
      </c>
      <c r="V16" s="20" t="n">
        <v>8.385813280000001</v>
      </c>
    </row>
    <row r="17" spans="1:22">
      <c r="A17" s="15" t="s">
        <v>492</v>
      </c>
      <c r="B17" s="17" t="n">
        <v>6504</v>
      </c>
      <c r="C17" s="18">
        <f>(2034.0/B17*100)</f>
        <v/>
      </c>
      <c r="D17" s="19" t="n">
        <v>4470</v>
      </c>
      <c r="E17" s="18" t="n">
        <v>490.21195446</v>
      </c>
      <c r="F17" s="20" t="n">
        <v>5.27370713</v>
      </c>
      <c r="G17" s="18" t="n">
        <v>514.87601508</v>
      </c>
      <c r="H17" s="20" t="n">
        <v>4.94914048</v>
      </c>
      <c r="I17" s="18" t="n">
        <v>531.99333678</v>
      </c>
      <c r="J17" s="20" t="n">
        <v>4.0035754</v>
      </c>
      <c r="K17" s="18" t="n">
        <v>556.74317208</v>
      </c>
      <c r="L17" s="20" t="n">
        <v>5.21995534</v>
      </c>
      <c r="M17" s="18" t="s">
        <v>481</v>
      </c>
      <c r="N17" s="20" t="s">
        <v>481</v>
      </c>
      <c r="O17" s="18" t="s">
        <v>481</v>
      </c>
      <c r="P17" s="20" t="s">
        <v>481</v>
      </c>
      <c r="Q17" s="18" t="s">
        <v>481</v>
      </c>
      <c r="R17" s="20" t="s">
        <v>481</v>
      </c>
      <c r="S17" s="18" t="s">
        <v>481</v>
      </c>
      <c r="T17" s="20" t="s">
        <v>481</v>
      </c>
      <c r="U17" s="18" t="n">
        <v>435.44771684</v>
      </c>
      <c r="V17" s="20" t="n">
        <v>7.97026015</v>
      </c>
    </row>
    <row r="18" spans="1:22">
      <c r="A18" s="15" t="s">
        <v>493</v>
      </c>
      <c r="B18" s="17" t="n">
        <v>5532</v>
      </c>
      <c r="C18" s="18">
        <f>(31.0/B18*100)</f>
        <v/>
      </c>
      <c r="D18" s="19" t="n">
        <v>5501</v>
      </c>
      <c r="E18" s="18" t="n">
        <v>430.07667476</v>
      </c>
      <c r="F18" s="20" t="n">
        <v>6.16745744</v>
      </c>
      <c r="G18" s="18" t="n">
        <v>453.66930592</v>
      </c>
      <c r="H18" s="20" t="n">
        <v>4.85391194</v>
      </c>
      <c r="I18" s="18" t="n">
        <v>479.36212682</v>
      </c>
      <c r="J18" s="20" t="n">
        <v>3.83506581</v>
      </c>
      <c r="K18" s="18" t="n">
        <v>499.02645646</v>
      </c>
      <c r="L18" s="20" t="n">
        <v>5.16007893</v>
      </c>
      <c r="M18" s="18" t="s">
        <v>481</v>
      </c>
      <c r="N18" s="20" t="s">
        <v>481</v>
      </c>
      <c r="O18" s="18" t="s">
        <v>481</v>
      </c>
      <c r="P18" s="20" t="s">
        <v>481</v>
      </c>
      <c r="Q18" s="18" t="s">
        <v>481</v>
      </c>
      <c r="R18" s="20" t="s">
        <v>481</v>
      </c>
      <c r="S18" s="18" t="s">
        <v>481</v>
      </c>
      <c r="T18" s="20" t="s">
        <v>481</v>
      </c>
      <c r="U18" s="18" t="n">
        <v>358.94802088</v>
      </c>
      <c r="V18" s="20" t="n">
        <v>8.844355240000001</v>
      </c>
    </row>
    <row r="19" spans="1:22">
      <c r="A19" s="15" t="s">
        <v>494</v>
      </c>
      <c r="B19" s="17" t="n">
        <v>5658</v>
      </c>
      <c r="C19" s="18">
        <f>(366.0/B19*100)</f>
        <v/>
      </c>
      <c r="D19" s="19" t="n">
        <v>5292</v>
      </c>
      <c r="E19" s="18" t="n">
        <v>447.50874438</v>
      </c>
      <c r="F19" s="20" t="n">
        <v>4.04251314</v>
      </c>
      <c r="G19" s="18" t="n">
        <v>473.25813546</v>
      </c>
      <c r="H19" s="20" t="n">
        <v>3.31885977</v>
      </c>
      <c r="I19" s="18" t="n">
        <v>484.74917878</v>
      </c>
      <c r="J19" s="20" t="n">
        <v>3.43760898</v>
      </c>
      <c r="K19" s="18" t="n">
        <v>496.06219746</v>
      </c>
      <c r="L19" s="20" t="n">
        <v>5.75408983</v>
      </c>
      <c r="M19" s="18" t="s">
        <v>481</v>
      </c>
      <c r="N19" s="20" t="s">
        <v>481</v>
      </c>
      <c r="O19" s="18" t="s">
        <v>481</v>
      </c>
      <c r="P19" s="20" t="s">
        <v>481</v>
      </c>
      <c r="Q19" s="18" t="s">
        <v>481</v>
      </c>
      <c r="R19" s="20" t="s">
        <v>481</v>
      </c>
      <c r="S19" s="18" t="s">
        <v>481</v>
      </c>
      <c r="T19" s="20" t="s">
        <v>481</v>
      </c>
      <c r="U19" s="18" t="n">
        <v>378.29638953</v>
      </c>
      <c r="V19" s="20" t="n">
        <v>7.31141271</v>
      </c>
    </row>
    <row r="20" spans="1:22">
      <c r="A20" s="15" t="s">
        <v>495</v>
      </c>
      <c r="B20" s="17" t="n">
        <v>3371</v>
      </c>
      <c r="C20" s="18">
        <f>(75.0/B20*100)</f>
        <v/>
      </c>
      <c r="D20" s="19" t="n">
        <v>3296</v>
      </c>
      <c r="E20" s="18" t="n">
        <v>443.17323321</v>
      </c>
      <c r="F20" s="20" t="n">
        <v>4.55560289</v>
      </c>
      <c r="G20" s="18" t="n">
        <v>477.4578059</v>
      </c>
      <c r="H20" s="20" t="n">
        <v>4.28820001</v>
      </c>
      <c r="I20" s="18" t="n">
        <v>492.05647961</v>
      </c>
      <c r="J20" s="20" t="n">
        <v>3.10416356</v>
      </c>
      <c r="K20" s="18" t="n">
        <v>517.87545527</v>
      </c>
      <c r="L20" s="20" t="n">
        <v>4.46546161</v>
      </c>
      <c r="M20" s="18" t="s">
        <v>481</v>
      </c>
      <c r="N20" s="20" t="s">
        <v>481</v>
      </c>
      <c r="O20" s="18" t="s">
        <v>481</v>
      </c>
      <c r="P20" s="20" t="s">
        <v>481</v>
      </c>
      <c r="Q20" s="18" t="s">
        <v>481</v>
      </c>
      <c r="R20" s="20" t="s">
        <v>481</v>
      </c>
      <c r="S20" s="18" t="s">
        <v>481</v>
      </c>
      <c r="T20" s="20" t="s">
        <v>481</v>
      </c>
      <c r="U20" s="18" t="n">
        <v>397.88553589</v>
      </c>
      <c r="V20" s="20" t="n">
        <v>9.01139034</v>
      </c>
    </row>
    <row r="21" spans="1:22">
      <c r="A21" s="15" t="s">
        <v>496</v>
      </c>
      <c r="B21" s="17" t="n">
        <v>5741</v>
      </c>
      <c r="C21" s="18">
        <f>(61.0/B21*100)</f>
        <v/>
      </c>
      <c r="D21" s="19" t="n">
        <v>5680</v>
      </c>
      <c r="E21" s="18" t="n">
        <v>475.16541112</v>
      </c>
      <c r="F21" s="20" t="n">
        <v>3.89821284</v>
      </c>
      <c r="G21" s="18" t="n">
        <v>501.39891895</v>
      </c>
      <c r="H21" s="20" t="n">
        <v>4.23756542</v>
      </c>
      <c r="I21" s="18" t="n">
        <v>523.55976622</v>
      </c>
      <c r="J21" s="20" t="n">
        <v>2.63014052</v>
      </c>
      <c r="K21" s="18" t="n">
        <v>560.69035243</v>
      </c>
      <c r="L21" s="20" t="n">
        <v>3.14575175</v>
      </c>
      <c r="M21" s="18" t="s">
        <v>481</v>
      </c>
      <c r="N21" s="20" t="s">
        <v>481</v>
      </c>
      <c r="O21" s="18" t="s">
        <v>481</v>
      </c>
      <c r="P21" s="20" t="s">
        <v>481</v>
      </c>
      <c r="Q21" s="18" t="s">
        <v>481</v>
      </c>
      <c r="R21" s="20" t="s">
        <v>481</v>
      </c>
      <c r="S21" s="18" t="s">
        <v>481</v>
      </c>
      <c r="T21" s="20" t="s">
        <v>481</v>
      </c>
      <c r="U21" s="18" t="n">
        <v>433.45472033</v>
      </c>
      <c r="V21" s="20" t="n">
        <v>10.30235675</v>
      </c>
    </row>
    <row r="22" spans="1:22">
      <c r="A22" s="15" t="s">
        <v>497</v>
      </c>
      <c r="B22" s="17" t="n">
        <v>6598</v>
      </c>
      <c r="C22" s="18">
        <f>(40.0/B22*100)</f>
        <v/>
      </c>
      <c r="D22" s="19" t="n">
        <v>6558</v>
      </c>
      <c r="E22" s="18" t="n">
        <v>455.95407145</v>
      </c>
      <c r="F22" s="20" t="n">
        <v>5.50192272</v>
      </c>
      <c r="G22" s="18" t="n">
        <v>475.01358625</v>
      </c>
      <c r="H22" s="20" t="n">
        <v>5.15208239</v>
      </c>
      <c r="I22" s="18" t="n">
        <v>493.09961953</v>
      </c>
      <c r="J22" s="20" t="n">
        <v>4.55002021</v>
      </c>
      <c r="K22" s="18" t="n">
        <v>503.92171365</v>
      </c>
      <c r="L22" s="20" t="n">
        <v>4.93441088</v>
      </c>
      <c r="M22" s="18" t="s">
        <v>481</v>
      </c>
      <c r="N22" s="20" t="s">
        <v>481</v>
      </c>
      <c r="O22" s="18" t="s">
        <v>481</v>
      </c>
      <c r="P22" s="20" t="s">
        <v>481</v>
      </c>
      <c r="Q22" s="18" t="s">
        <v>481</v>
      </c>
      <c r="R22" s="20" t="s">
        <v>481</v>
      </c>
      <c r="S22" s="18" t="n">
        <v>483.35466881</v>
      </c>
      <c r="T22" s="20" t="n">
        <v>47.31628212</v>
      </c>
      <c r="U22" s="18" t="n">
        <v>376.4874277</v>
      </c>
      <c r="V22" s="20" t="n">
        <v>9.432489800000001</v>
      </c>
    </row>
    <row r="23" spans="1:22">
      <c r="A23" s="15" t="s">
        <v>498</v>
      </c>
      <c r="B23" s="17" t="n">
        <v>11583</v>
      </c>
      <c r="C23" s="18">
        <f>(271.0/B23*100)</f>
        <v/>
      </c>
      <c r="D23" s="19" t="n">
        <v>11312</v>
      </c>
      <c r="E23" s="18" t="n">
        <v>456.90306872</v>
      </c>
      <c r="F23" s="20" t="n">
        <v>5.5153877</v>
      </c>
      <c r="G23" s="18" t="n">
        <v>475.02420058</v>
      </c>
      <c r="H23" s="20" t="n">
        <v>4.77145114</v>
      </c>
      <c r="I23" s="18" t="n">
        <v>496.77194455</v>
      </c>
      <c r="J23" s="20" t="n">
        <v>2.66370391</v>
      </c>
      <c r="K23" s="18" t="n">
        <v>508.6264817</v>
      </c>
      <c r="L23" s="20" t="n">
        <v>5.11732109</v>
      </c>
      <c r="M23" s="18" t="s">
        <v>481</v>
      </c>
      <c r="N23" s="20" t="s">
        <v>481</v>
      </c>
      <c r="O23" s="18" t="s">
        <v>481</v>
      </c>
      <c r="P23" s="20" t="s">
        <v>481</v>
      </c>
      <c r="Q23" s="18" t="s">
        <v>481</v>
      </c>
      <c r="R23" s="20" t="s">
        <v>481</v>
      </c>
      <c r="S23" s="18" t="s">
        <v>481</v>
      </c>
      <c r="T23" s="20" t="s">
        <v>481</v>
      </c>
      <c r="U23" s="18" t="n">
        <v>393.85483771</v>
      </c>
      <c r="V23" s="20" t="n">
        <v>9.09620672</v>
      </c>
    </row>
    <row r="24" spans="1:22">
      <c r="A24" s="15" t="s">
        <v>499</v>
      </c>
      <c r="B24" s="17" t="n">
        <v>6647</v>
      </c>
      <c r="C24" s="18">
        <f>(11.0/B24*100)</f>
        <v/>
      </c>
      <c r="D24" s="19" t="n">
        <v>6636</v>
      </c>
      <c r="E24" s="18" t="n">
        <v>488.1988966</v>
      </c>
      <c r="F24" s="20" t="n">
        <v>4.08390516</v>
      </c>
      <c r="G24" s="18" t="n">
        <v>511.45729745</v>
      </c>
      <c r="H24" s="20" t="n">
        <v>3.8106142</v>
      </c>
      <c r="I24" s="18" t="n">
        <v>530.60361085</v>
      </c>
      <c r="J24" s="20" t="n">
        <v>3.14011619</v>
      </c>
      <c r="K24" s="18" t="n">
        <v>549.99512893</v>
      </c>
      <c r="L24" s="20" t="n">
        <v>5.3683387</v>
      </c>
      <c r="M24" s="18" t="s">
        <v>481</v>
      </c>
      <c r="N24" s="20" t="s">
        <v>481</v>
      </c>
      <c r="O24" s="18" t="s">
        <v>481</v>
      </c>
      <c r="P24" s="20" t="s">
        <v>481</v>
      </c>
      <c r="Q24" s="18" t="s">
        <v>481</v>
      </c>
      <c r="R24" s="20" t="s">
        <v>481</v>
      </c>
      <c r="S24" s="18" t="s">
        <v>481</v>
      </c>
      <c r="T24" s="20" t="s">
        <v>481</v>
      </c>
      <c r="U24" s="18" t="n">
        <v>430.49598119</v>
      </c>
      <c r="V24" s="20" t="n">
        <v>11.22615325</v>
      </c>
    </row>
    <row r="25" spans="1:22">
      <c r="A25" s="15" t="s">
        <v>500</v>
      </c>
      <c r="B25" s="17" t="n">
        <v>5581</v>
      </c>
      <c r="C25" s="18">
        <f>(25.0/B25*100)</f>
        <v/>
      </c>
      <c r="D25" s="19" t="n">
        <v>5556</v>
      </c>
      <c r="E25" s="18" t="n">
        <v>482.39319387</v>
      </c>
      <c r="F25" s="20" t="n">
        <v>5.03410159</v>
      </c>
      <c r="G25" s="18" t="n">
        <v>498.41766305</v>
      </c>
      <c r="H25" s="20" t="n">
        <v>3.91196044</v>
      </c>
      <c r="I25" s="18" t="n">
        <v>532.9590255099999</v>
      </c>
      <c r="J25" s="20" t="n">
        <v>3.76327876</v>
      </c>
      <c r="K25" s="18" t="n">
        <v>559.93437999</v>
      </c>
      <c r="L25" s="20" t="n">
        <v>4.83392959</v>
      </c>
      <c r="M25" s="18" t="s">
        <v>481</v>
      </c>
      <c r="N25" s="20" t="s">
        <v>481</v>
      </c>
      <c r="O25" s="18" t="s">
        <v>481</v>
      </c>
      <c r="P25" s="20" t="s">
        <v>481</v>
      </c>
      <c r="Q25" s="18" t="s">
        <v>481</v>
      </c>
      <c r="R25" s="20" t="s">
        <v>481</v>
      </c>
      <c r="S25" s="18" t="s">
        <v>481</v>
      </c>
      <c r="T25" s="20" t="s">
        <v>481</v>
      </c>
      <c r="U25" s="18" t="n">
        <v>391.52608859</v>
      </c>
      <c r="V25" s="20" t="n">
        <v>35.23639284</v>
      </c>
    </row>
    <row r="26" spans="1:22">
      <c r="A26" s="15" t="s">
        <v>501</v>
      </c>
      <c r="B26" s="17" t="n">
        <v>4869</v>
      </c>
      <c r="C26" s="18">
        <f>(77.0/B26*100)</f>
        <v/>
      </c>
      <c r="D26" s="19" t="n">
        <v>4792</v>
      </c>
      <c r="E26" s="18" t="n">
        <v>475.99768179</v>
      </c>
      <c r="F26" s="20" t="n">
        <v>5.49902315</v>
      </c>
      <c r="G26" s="18" t="n">
        <v>487.10159716</v>
      </c>
      <c r="H26" s="20" t="n">
        <v>3.32448893</v>
      </c>
      <c r="I26" s="18" t="n">
        <v>486.71120248</v>
      </c>
      <c r="J26" s="20" t="n">
        <v>2.58354012</v>
      </c>
      <c r="K26" s="18" t="n">
        <v>513.13365884</v>
      </c>
      <c r="L26" s="20" t="n">
        <v>4.57298963</v>
      </c>
      <c r="M26" s="18" t="s">
        <v>481</v>
      </c>
      <c r="N26" s="20" t="s">
        <v>481</v>
      </c>
      <c r="O26" s="18" t="s">
        <v>481</v>
      </c>
      <c r="P26" s="20" t="s">
        <v>481</v>
      </c>
      <c r="Q26" s="18" t="s">
        <v>481</v>
      </c>
      <c r="R26" s="20" t="s">
        <v>481</v>
      </c>
      <c r="S26" s="18" t="s">
        <v>481</v>
      </c>
      <c r="T26" s="20" t="s">
        <v>481</v>
      </c>
      <c r="U26" s="18" t="n">
        <v>434.195099</v>
      </c>
      <c r="V26" s="20" t="n">
        <v>11.93189589</v>
      </c>
    </row>
    <row r="27" spans="1:22">
      <c r="A27" s="15" t="s">
        <v>502</v>
      </c>
      <c r="B27" s="17" t="n">
        <v>5299</v>
      </c>
      <c r="C27" s="18">
        <f>(134.0/B27*100)</f>
        <v/>
      </c>
      <c r="D27" s="19" t="n">
        <v>5165</v>
      </c>
      <c r="E27" s="18" t="n">
        <v>446.20959589</v>
      </c>
      <c r="F27" s="20" t="n">
        <v>3.99913067</v>
      </c>
      <c r="G27" s="18" t="n">
        <v>477.34547226</v>
      </c>
      <c r="H27" s="20" t="n">
        <v>3.36370059</v>
      </c>
      <c r="I27" s="18" t="n">
        <v>493.02312035</v>
      </c>
      <c r="J27" s="20" t="n">
        <v>2.37648599</v>
      </c>
      <c r="K27" s="18" t="n">
        <v>522.26935392</v>
      </c>
      <c r="L27" s="20" t="n">
        <v>3.56688864</v>
      </c>
      <c r="M27" s="18" t="s">
        <v>481</v>
      </c>
      <c r="N27" s="20" t="s">
        <v>481</v>
      </c>
      <c r="O27" s="18" t="s">
        <v>481</v>
      </c>
      <c r="P27" s="20" t="s">
        <v>481</v>
      </c>
      <c r="Q27" s="18" t="s">
        <v>481</v>
      </c>
      <c r="R27" s="20" t="s">
        <v>481</v>
      </c>
      <c r="S27" s="18" t="s">
        <v>481</v>
      </c>
      <c r="T27" s="20" t="s">
        <v>481</v>
      </c>
      <c r="U27" s="18" t="n">
        <v>372.22179481</v>
      </c>
      <c r="V27" s="20" t="n">
        <v>5.1725188</v>
      </c>
    </row>
    <row r="28" spans="1:22">
      <c r="A28" s="15" t="s">
        <v>503</v>
      </c>
      <c r="B28" s="17" t="n">
        <v>7568</v>
      </c>
      <c r="C28" s="18">
        <f>(395.0/B28*100)</f>
        <v/>
      </c>
      <c r="D28" s="19" t="n">
        <v>7173</v>
      </c>
      <c r="E28" s="18" t="n">
        <v>397.81109091</v>
      </c>
      <c r="F28" s="20" t="n">
        <v>5.41249268</v>
      </c>
      <c r="G28" s="18" t="n">
        <v>421.88935244</v>
      </c>
      <c r="H28" s="20" t="n">
        <v>3.87316751</v>
      </c>
      <c r="I28" s="18" t="n">
        <v>428.09379453</v>
      </c>
      <c r="J28" s="20" t="n">
        <v>2.9359935</v>
      </c>
      <c r="K28" s="18" t="n">
        <v>440.90470829</v>
      </c>
      <c r="L28" s="20" t="n">
        <v>3.96415075</v>
      </c>
      <c r="M28" s="18" t="s">
        <v>481</v>
      </c>
      <c r="N28" s="20" t="s">
        <v>481</v>
      </c>
      <c r="O28" s="18" t="s">
        <v>481</v>
      </c>
      <c r="P28" s="20" t="s">
        <v>481</v>
      </c>
      <c r="Q28" s="18" t="s">
        <v>481</v>
      </c>
      <c r="R28" s="20" t="s">
        <v>481</v>
      </c>
      <c r="S28" s="18" t="s">
        <v>481</v>
      </c>
      <c r="T28" s="20" t="s">
        <v>481</v>
      </c>
      <c r="U28" s="18" t="n">
        <v>375.07460334</v>
      </c>
      <c r="V28" s="20" t="n">
        <v>6.94137936</v>
      </c>
    </row>
    <row r="29" spans="1:22">
      <c r="A29" s="15" t="s">
        <v>504</v>
      </c>
      <c r="B29" s="17" t="n">
        <v>5385</v>
      </c>
      <c r="C29" s="18">
        <f>(30.0/B29*100)</f>
        <v/>
      </c>
      <c r="D29" s="19" t="n">
        <v>5355</v>
      </c>
      <c r="E29" s="18" t="n">
        <v>479.75526945</v>
      </c>
      <c r="F29" s="20" t="n">
        <v>3.64033148</v>
      </c>
      <c r="G29" s="18" t="n">
        <v>488.25038397</v>
      </c>
      <c r="H29" s="20" t="n">
        <v>3.49776175</v>
      </c>
      <c r="I29" s="18" t="n">
        <v>529.9888823700001</v>
      </c>
      <c r="J29" s="20" t="n">
        <v>3.04533073</v>
      </c>
      <c r="K29" s="18" t="n">
        <v>550.2811016000001</v>
      </c>
      <c r="L29" s="20" t="n">
        <v>7.58690679</v>
      </c>
      <c r="M29" s="18" t="s">
        <v>481</v>
      </c>
      <c r="N29" s="20" t="s">
        <v>481</v>
      </c>
      <c r="O29" s="18" t="s">
        <v>481</v>
      </c>
      <c r="P29" s="20" t="s">
        <v>481</v>
      </c>
      <c r="Q29" s="18" t="s">
        <v>481</v>
      </c>
      <c r="R29" s="20" t="s">
        <v>481</v>
      </c>
      <c r="S29" s="18" t="s">
        <v>481</v>
      </c>
      <c r="T29" s="20" t="s">
        <v>481</v>
      </c>
      <c r="U29" s="18" t="n">
        <v>414.15028994</v>
      </c>
      <c r="V29" s="20" t="n">
        <v>8.807220790000001</v>
      </c>
    </row>
    <row r="30" spans="1:22">
      <c r="A30" s="15" t="s">
        <v>505</v>
      </c>
      <c r="B30" s="17" t="n">
        <v>4520</v>
      </c>
      <c r="C30" s="18">
        <f>(218.0/B30*100)</f>
        <v/>
      </c>
      <c r="D30" s="19" t="n">
        <v>4302</v>
      </c>
      <c r="E30" s="18" t="n">
        <v>460.81498499</v>
      </c>
      <c r="F30" s="20" t="n">
        <v>6.88935247</v>
      </c>
      <c r="G30" s="18" t="n">
        <v>496.4036007</v>
      </c>
      <c r="H30" s="20" t="n">
        <v>4.18512309</v>
      </c>
      <c r="I30" s="18" t="n">
        <v>516.29231707</v>
      </c>
      <c r="J30" s="20" t="n">
        <v>3.44755045</v>
      </c>
      <c r="K30" s="18" t="n">
        <v>563.14211593</v>
      </c>
      <c r="L30" s="20" t="n">
        <v>4.47067723</v>
      </c>
      <c r="M30" s="18" t="s">
        <v>481</v>
      </c>
      <c r="N30" s="20" t="s">
        <v>481</v>
      </c>
      <c r="O30" s="18" t="s">
        <v>481</v>
      </c>
      <c r="P30" s="20" t="s">
        <v>481</v>
      </c>
      <c r="Q30" s="18" t="s">
        <v>481</v>
      </c>
      <c r="R30" s="20" t="s">
        <v>481</v>
      </c>
      <c r="S30" s="18" t="s">
        <v>481</v>
      </c>
      <c r="T30" s="20" t="s">
        <v>481</v>
      </c>
      <c r="U30" s="18" t="n">
        <v>393.23272821</v>
      </c>
      <c r="V30" s="20" t="n">
        <v>7.35577371</v>
      </c>
    </row>
    <row r="31" spans="1:22">
      <c r="A31" s="15" t="s">
        <v>506</v>
      </c>
      <c r="B31" s="17" t="n">
        <v>5456</v>
      </c>
      <c r="C31" s="18">
        <f>(147.0/B31*100)</f>
        <v/>
      </c>
      <c r="D31" s="19" t="n">
        <v>5309</v>
      </c>
      <c r="E31" s="18" t="n">
        <v>476.37531558</v>
      </c>
      <c r="F31" s="20" t="n">
        <v>4.5924521</v>
      </c>
      <c r="G31" s="18" t="n">
        <v>503.98275808</v>
      </c>
      <c r="H31" s="20" t="n">
        <v>4.10585342</v>
      </c>
      <c r="I31" s="18" t="n">
        <v>525.16933305</v>
      </c>
      <c r="J31" s="20" t="n">
        <v>3.43492708</v>
      </c>
      <c r="K31" s="18" t="n">
        <v>556.42783257</v>
      </c>
      <c r="L31" s="20" t="n">
        <v>3.19007767</v>
      </c>
      <c r="M31" s="18" t="s">
        <v>481</v>
      </c>
      <c r="N31" s="20" t="s">
        <v>481</v>
      </c>
      <c r="O31" s="18" t="s">
        <v>481</v>
      </c>
      <c r="P31" s="20" t="s">
        <v>481</v>
      </c>
      <c r="Q31" s="18" t="s">
        <v>481</v>
      </c>
      <c r="R31" s="20" t="s">
        <v>481</v>
      </c>
      <c r="S31" s="18" t="s">
        <v>481</v>
      </c>
      <c r="T31" s="20" t="s">
        <v>481</v>
      </c>
      <c r="U31" s="18" t="n">
        <v>404.12031185</v>
      </c>
      <c r="V31" s="20" t="n">
        <v>7.92823586</v>
      </c>
    </row>
    <row r="32" spans="1:22">
      <c r="A32" s="15" t="s">
        <v>507</v>
      </c>
      <c r="B32" s="17" t="n">
        <v>4478</v>
      </c>
      <c r="C32" s="18">
        <f>(6.0/B32*100)</f>
        <v/>
      </c>
      <c r="D32" s="19" t="n">
        <v>4472</v>
      </c>
      <c r="E32" s="18" t="n">
        <v>491.30164374</v>
      </c>
      <c r="F32" s="20" t="n">
        <v>5.37443986</v>
      </c>
      <c r="G32" s="18" t="n">
        <v>502.64301669</v>
      </c>
      <c r="H32" s="20" t="n">
        <v>2.90982538</v>
      </c>
      <c r="I32" s="18" t="n">
        <v>510.9058751</v>
      </c>
      <c r="J32" s="20" t="n">
        <v>2.883831</v>
      </c>
      <c r="K32" s="18" t="n">
        <v>525.31003642</v>
      </c>
      <c r="L32" s="20" t="n">
        <v>5.55401173</v>
      </c>
      <c r="M32" s="18" t="s">
        <v>481</v>
      </c>
      <c r="N32" s="20" t="s">
        <v>481</v>
      </c>
      <c r="O32" s="18" t="s">
        <v>481</v>
      </c>
      <c r="P32" s="20" t="s">
        <v>481</v>
      </c>
      <c r="Q32" s="18" t="s">
        <v>481</v>
      </c>
      <c r="R32" s="20" t="s">
        <v>481</v>
      </c>
      <c r="S32" s="18" t="s">
        <v>481</v>
      </c>
      <c r="T32" s="20" t="s">
        <v>481</v>
      </c>
      <c r="U32" s="18" t="n">
        <v>401.28673147</v>
      </c>
      <c r="V32" s="20" t="n">
        <v>10.94475743</v>
      </c>
    </row>
    <row r="33" spans="1:22">
      <c r="A33" s="15" t="s">
        <v>508</v>
      </c>
      <c r="B33" s="17" t="n">
        <v>7325</v>
      </c>
      <c r="C33" s="18">
        <f>(81.0/B33*100)</f>
        <v/>
      </c>
      <c r="D33" s="19" t="n">
        <v>7244</v>
      </c>
      <c r="E33" s="18" t="n">
        <v>468.77359974</v>
      </c>
      <c r="F33" s="20" t="n">
        <v>5.05720165</v>
      </c>
      <c r="G33" s="18" t="n">
        <v>485.63919381</v>
      </c>
      <c r="H33" s="20" t="n">
        <v>4.62164893</v>
      </c>
      <c r="I33" s="18" t="n">
        <v>496.77922876</v>
      </c>
      <c r="J33" s="20" t="n">
        <v>3.19305681</v>
      </c>
      <c r="K33" s="18" t="n">
        <v>529.4178080200001</v>
      </c>
      <c r="L33" s="20" t="n">
        <v>4.19580457</v>
      </c>
      <c r="M33" s="18" t="s">
        <v>481</v>
      </c>
      <c r="N33" s="20" t="s">
        <v>481</v>
      </c>
      <c r="O33" s="18" t="s">
        <v>481</v>
      </c>
      <c r="P33" s="20" t="s">
        <v>481</v>
      </c>
      <c r="Q33" s="18" t="s">
        <v>481</v>
      </c>
      <c r="R33" s="20" t="s">
        <v>481</v>
      </c>
      <c r="S33" s="18" t="s">
        <v>481</v>
      </c>
      <c r="T33" s="20" t="s">
        <v>481</v>
      </c>
      <c r="U33" s="18" t="n">
        <v>417.87612872</v>
      </c>
      <c r="V33" s="20" t="n">
        <v>10.35680517</v>
      </c>
    </row>
    <row r="34" spans="1:22">
      <c r="A34" s="15" t="s">
        <v>509</v>
      </c>
      <c r="B34" s="17" t="n">
        <v>6350</v>
      </c>
      <c r="C34" s="18">
        <f>(126.0/B34*100)</f>
        <v/>
      </c>
      <c r="D34" s="19" t="n">
        <v>6224</v>
      </c>
      <c r="E34" s="18" t="n">
        <v>425.27041842</v>
      </c>
      <c r="F34" s="20" t="n">
        <v>4.78869662</v>
      </c>
      <c r="G34" s="18" t="n">
        <v>457.4771452</v>
      </c>
      <c r="H34" s="20" t="n">
        <v>3.28376721</v>
      </c>
      <c r="I34" s="18" t="n">
        <v>470.35987042</v>
      </c>
      <c r="J34" s="20" t="n">
        <v>3.20811329</v>
      </c>
      <c r="K34" s="18" t="n">
        <v>486.74457992</v>
      </c>
      <c r="L34" s="20" t="n">
        <v>5.83121413</v>
      </c>
      <c r="M34" s="18" t="s">
        <v>481</v>
      </c>
      <c r="N34" s="20" t="s">
        <v>481</v>
      </c>
      <c r="O34" s="18" t="s">
        <v>481</v>
      </c>
      <c r="P34" s="20" t="s">
        <v>481</v>
      </c>
      <c r="Q34" s="18" t="s">
        <v>481</v>
      </c>
      <c r="R34" s="20" t="s">
        <v>481</v>
      </c>
      <c r="S34" s="18" t="s">
        <v>481</v>
      </c>
      <c r="T34" s="20" t="s">
        <v>481</v>
      </c>
      <c r="U34" s="18" t="n">
        <v>353.77534551</v>
      </c>
      <c r="V34" s="20" t="n">
        <v>8.744707890000001</v>
      </c>
    </row>
    <row r="35" spans="1:22">
      <c r="A35" s="15" t="s">
        <v>510</v>
      </c>
      <c r="B35" s="17" t="n">
        <v>6406</v>
      </c>
      <c r="C35" s="18">
        <f>(67.0/B35*100)</f>
        <v/>
      </c>
      <c r="D35" s="19" t="n">
        <v>6339</v>
      </c>
      <c r="E35" s="18" t="n">
        <v>485.44752135</v>
      </c>
      <c r="F35" s="20" t="n">
        <v>3.37775709</v>
      </c>
      <c r="G35" s="18" t="n">
        <v>498.93396348</v>
      </c>
      <c r="H35" s="20" t="n">
        <v>2.56154198</v>
      </c>
      <c r="I35" s="18" t="n">
        <v>517.95643697</v>
      </c>
      <c r="J35" s="20" t="n">
        <v>2.65213073</v>
      </c>
      <c r="K35" s="18" t="n">
        <v>534.39675945</v>
      </c>
      <c r="L35" s="20" t="n">
        <v>6.03502653</v>
      </c>
      <c r="M35" s="18" t="s">
        <v>481</v>
      </c>
      <c r="N35" s="20" t="s">
        <v>481</v>
      </c>
      <c r="O35" s="18" t="s">
        <v>481</v>
      </c>
      <c r="P35" s="20" t="s">
        <v>481</v>
      </c>
      <c r="Q35" s="18" t="s">
        <v>481</v>
      </c>
      <c r="R35" s="20" t="s">
        <v>481</v>
      </c>
      <c r="S35" s="18" t="s">
        <v>481</v>
      </c>
      <c r="T35" s="20" t="s">
        <v>481</v>
      </c>
      <c r="U35" s="18" t="n">
        <v>409.31613413</v>
      </c>
      <c r="V35" s="20" t="n">
        <v>7.73924787</v>
      </c>
    </row>
    <row r="36" spans="1:22">
      <c r="A36" s="15" t="s">
        <v>511</v>
      </c>
      <c r="B36" s="17" t="n">
        <v>6736</v>
      </c>
      <c r="C36" s="18">
        <f>(79.0/B36*100)</f>
        <v/>
      </c>
      <c r="D36" s="19" t="n">
        <v>6657</v>
      </c>
      <c r="E36" s="18" t="n">
        <v>464.33546175</v>
      </c>
      <c r="F36" s="20" t="n">
        <v>3.71817156</v>
      </c>
      <c r="G36" s="18" t="n">
        <v>473.59837932</v>
      </c>
      <c r="H36" s="20" t="n">
        <v>4.30328438</v>
      </c>
      <c r="I36" s="18" t="n">
        <v>500.28246662</v>
      </c>
      <c r="J36" s="20" t="n">
        <v>2.6299868</v>
      </c>
      <c r="K36" s="18" t="n">
        <v>534.71635421</v>
      </c>
      <c r="L36" s="20" t="n">
        <v>3.06389088</v>
      </c>
      <c r="M36" s="18" t="s">
        <v>481</v>
      </c>
      <c r="N36" s="20" t="s">
        <v>481</v>
      </c>
      <c r="O36" s="18" t="s">
        <v>481</v>
      </c>
      <c r="P36" s="20" t="s">
        <v>481</v>
      </c>
      <c r="Q36" s="18" t="s">
        <v>481</v>
      </c>
      <c r="R36" s="20" t="s">
        <v>481</v>
      </c>
      <c r="S36" s="18" t="s">
        <v>481</v>
      </c>
      <c r="T36" s="20" t="s">
        <v>481</v>
      </c>
      <c r="U36" s="18" t="n">
        <v>418.85253637</v>
      </c>
      <c r="V36" s="20" t="n">
        <v>8.46606845</v>
      </c>
    </row>
    <row r="37" spans="1:22">
      <c r="A37" s="15" t="s">
        <v>512</v>
      </c>
      <c r="B37" s="17" t="n">
        <v>5458</v>
      </c>
      <c r="C37" s="18">
        <f>(147.0/B37*100)</f>
        <v/>
      </c>
      <c r="D37" s="19" t="n">
        <v>5311</v>
      </c>
      <c r="E37" s="18" t="n">
        <v>467.80451412</v>
      </c>
      <c r="F37" s="20" t="n">
        <v>5.28487502</v>
      </c>
      <c r="G37" s="18" t="n">
        <v>493.3323274</v>
      </c>
      <c r="H37" s="20" t="n">
        <v>3.68075768</v>
      </c>
      <c r="I37" s="18" t="n">
        <v>520.34954057</v>
      </c>
      <c r="J37" s="20" t="n">
        <v>3.37434546</v>
      </c>
      <c r="K37" s="18" t="n">
        <v>542.93435357</v>
      </c>
      <c r="L37" s="20" t="n">
        <v>5.00889161</v>
      </c>
      <c r="M37" s="18" t="s">
        <v>481</v>
      </c>
      <c r="N37" s="20" t="s">
        <v>481</v>
      </c>
      <c r="O37" s="18" t="s">
        <v>481</v>
      </c>
      <c r="P37" s="20" t="s">
        <v>481</v>
      </c>
      <c r="Q37" s="18" t="s">
        <v>481</v>
      </c>
      <c r="R37" s="20" t="s">
        <v>481</v>
      </c>
      <c r="S37" s="18" t="s">
        <v>481</v>
      </c>
      <c r="T37" s="20" t="s">
        <v>481</v>
      </c>
      <c r="U37" s="18" t="n">
        <v>394.15374325</v>
      </c>
      <c r="V37" s="20" t="n">
        <v>7.35723993</v>
      </c>
    </row>
    <row r="38" spans="1:22">
      <c r="A38" s="15" t="s">
        <v>513</v>
      </c>
      <c r="B38" s="17" t="n">
        <v>5860</v>
      </c>
      <c r="C38" s="18">
        <f>(24.0/B38*100)</f>
        <v/>
      </c>
      <c r="D38" s="19" t="n">
        <v>5836</v>
      </c>
      <c r="E38" s="18" t="n">
        <v>452.95110858</v>
      </c>
      <c r="F38" s="20" t="n">
        <v>4.39409755</v>
      </c>
      <c r="G38" s="18" t="n">
        <v>484.1992841</v>
      </c>
      <c r="H38" s="20" t="n">
        <v>4.04600827</v>
      </c>
      <c r="I38" s="18" t="n">
        <v>507.06443799</v>
      </c>
      <c r="J38" s="20" t="n">
        <v>3.57094348</v>
      </c>
      <c r="K38" s="18" t="n">
        <v>531.7579368</v>
      </c>
      <c r="L38" s="20" t="n">
        <v>4.43614893</v>
      </c>
      <c r="M38" s="18" t="s">
        <v>481</v>
      </c>
      <c r="N38" s="20" t="s">
        <v>481</v>
      </c>
      <c r="O38" s="18" t="s">
        <v>481</v>
      </c>
      <c r="P38" s="20" t="s">
        <v>481</v>
      </c>
      <c r="Q38" s="18" t="s">
        <v>481</v>
      </c>
      <c r="R38" s="20" t="s">
        <v>481</v>
      </c>
      <c r="S38" s="18" t="s">
        <v>481</v>
      </c>
      <c r="T38" s="20" t="s">
        <v>481</v>
      </c>
      <c r="U38" s="18" t="n">
        <v>442.25724581</v>
      </c>
      <c r="V38" s="20" t="n">
        <v>6.78047466</v>
      </c>
    </row>
    <row r="39" spans="1:22">
      <c r="A39" s="15" t="s">
        <v>514</v>
      </c>
      <c r="B39" s="17" t="n">
        <v>5895</v>
      </c>
      <c r="C39" s="18">
        <f>(33.0/B39*100)</f>
        <v/>
      </c>
      <c r="D39" s="19" t="n">
        <v>5862</v>
      </c>
      <c r="E39" s="18" t="n">
        <v>412.27159047</v>
      </c>
      <c r="F39" s="20" t="n">
        <v>5.68877757</v>
      </c>
      <c r="G39" s="18" t="n">
        <v>422.66072214</v>
      </c>
      <c r="H39" s="20" t="n">
        <v>5.00568463</v>
      </c>
      <c r="I39" s="18" t="n">
        <v>433.07902884</v>
      </c>
      <c r="J39" s="20" t="n">
        <v>3.90710882</v>
      </c>
      <c r="K39" s="18" t="n">
        <v>447.44515394</v>
      </c>
      <c r="L39" s="20" t="n">
        <v>5.68977775</v>
      </c>
      <c r="M39" s="18" t="s">
        <v>481</v>
      </c>
      <c r="N39" s="20" t="s">
        <v>481</v>
      </c>
      <c r="O39" s="18" t="s">
        <v>481</v>
      </c>
      <c r="P39" s="20" t="s">
        <v>481</v>
      </c>
      <c r="Q39" s="18" t="s">
        <v>481</v>
      </c>
      <c r="R39" s="20" t="s">
        <v>481</v>
      </c>
      <c r="S39" s="18" t="s">
        <v>481</v>
      </c>
      <c r="T39" s="20" t="s">
        <v>481</v>
      </c>
      <c r="U39" s="18" t="n">
        <v>353.80381118</v>
      </c>
      <c r="V39" s="20" t="n">
        <v>12.16376127</v>
      </c>
    </row>
    <row r="40" spans="1:22">
      <c r="A40" s="15" t="s">
        <v>515</v>
      </c>
      <c r="B40" s="17" t="n">
        <v>14157</v>
      </c>
      <c r="C40" s="18">
        <f>(399.0/B40*100)</f>
        <v/>
      </c>
      <c r="D40" s="19" t="n">
        <v>13758</v>
      </c>
      <c r="E40" s="18" t="n">
        <v>459.09320255</v>
      </c>
      <c r="F40" s="20" t="n">
        <v>5.17053322</v>
      </c>
      <c r="G40" s="18" t="n">
        <v>483.78228363</v>
      </c>
      <c r="H40" s="20" t="n">
        <v>4.11238911</v>
      </c>
      <c r="I40" s="18" t="n">
        <v>505.63600987</v>
      </c>
      <c r="J40" s="20" t="n">
        <v>2.96097917</v>
      </c>
      <c r="K40" s="18" t="n">
        <v>544.18831176</v>
      </c>
      <c r="L40" s="20" t="n">
        <v>4.56631372</v>
      </c>
      <c r="M40" s="18" t="s">
        <v>481</v>
      </c>
      <c r="N40" s="20" t="s">
        <v>481</v>
      </c>
      <c r="O40" s="18" t="s">
        <v>481</v>
      </c>
      <c r="P40" s="20" t="s">
        <v>481</v>
      </c>
      <c r="Q40" s="18" t="s">
        <v>481</v>
      </c>
      <c r="R40" s="20" t="s">
        <v>481</v>
      </c>
      <c r="S40" s="18" t="s">
        <v>481</v>
      </c>
      <c r="T40" s="20" t="s">
        <v>481</v>
      </c>
      <c r="U40" s="18" t="n">
        <v>399.54015357</v>
      </c>
      <c r="V40" s="20" t="n">
        <v>8.522826070000001</v>
      </c>
    </row>
    <row r="41" spans="1:22">
      <c r="A41" s="15" t="s">
        <v>516</v>
      </c>
      <c r="B41" s="17" t="n">
        <v>5712</v>
      </c>
      <c r="C41" s="18">
        <f>(59.0/B41*100)</f>
        <v/>
      </c>
      <c r="D41" s="19" t="n">
        <v>5653</v>
      </c>
      <c r="E41" s="18" t="n">
        <v>467.81382194</v>
      </c>
      <c r="F41" s="20" t="n">
        <v>5.0241172</v>
      </c>
      <c r="G41" s="18" t="n">
        <v>482.90052662</v>
      </c>
      <c r="H41" s="20" t="n">
        <v>4.63849658</v>
      </c>
      <c r="I41" s="18" t="n">
        <v>497.02457508</v>
      </c>
      <c r="J41" s="20" t="n">
        <v>3.63935734</v>
      </c>
      <c r="K41" s="18" t="n">
        <v>539.69428239</v>
      </c>
      <c r="L41" s="20" t="n">
        <v>5.18891833</v>
      </c>
      <c r="M41" s="18" t="s">
        <v>481</v>
      </c>
      <c r="N41" s="20" t="s">
        <v>481</v>
      </c>
      <c r="O41" s="18" t="s">
        <v>481</v>
      </c>
      <c r="P41" s="20" t="s">
        <v>481</v>
      </c>
      <c r="Q41" s="18" t="s">
        <v>481</v>
      </c>
      <c r="R41" s="20" t="s">
        <v>481</v>
      </c>
      <c r="S41" s="18" t="s">
        <v>481</v>
      </c>
      <c r="T41" s="20" t="s">
        <v>481</v>
      </c>
      <c r="U41" s="18" t="n">
        <v>399.62422892</v>
      </c>
      <c r="V41" s="20" t="n">
        <v>13.00239499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331.04899592</v>
      </c>
      <c r="F45" s="20" t="n">
        <v>5.57098585</v>
      </c>
      <c r="G45" s="18" t="n">
        <v>335.58495747</v>
      </c>
      <c r="H45" s="20" t="n">
        <v>4.49305888</v>
      </c>
      <c r="I45" s="18" t="n">
        <v>349.07084579</v>
      </c>
      <c r="J45" s="20" t="n">
        <v>3.26352231</v>
      </c>
      <c r="K45" s="18" t="n">
        <v>364.54003533</v>
      </c>
      <c r="L45" s="20" t="n">
        <v>3.74827372</v>
      </c>
      <c r="M45" s="18" t="s">
        <v>481</v>
      </c>
      <c r="N45" s="20" t="s">
        <v>481</v>
      </c>
      <c r="O45" s="18" t="s">
        <v>481</v>
      </c>
      <c r="P45" s="20" t="s">
        <v>481</v>
      </c>
      <c r="Q45" s="18" t="n">
        <v>331.36261041</v>
      </c>
      <c r="R45" s="20" t="n">
        <v>34.24629927</v>
      </c>
      <c r="S45" s="18" t="n">
        <v>347.80845106</v>
      </c>
      <c r="T45" s="20" t="n">
        <v>19.04485835</v>
      </c>
      <c r="U45" s="18" t="n">
        <v>320.70245142</v>
      </c>
      <c r="V45" s="20" t="n">
        <v>6.63000649</v>
      </c>
    </row>
    <row r="46" spans="1:22">
      <c r="A46" s="15" t="s">
        <v>521</v>
      </c>
      <c r="B46" s="17" t="n">
        <v>23141</v>
      </c>
      <c r="C46" s="18">
        <f>(2202.0/B46*100)</f>
        <v/>
      </c>
      <c r="D46" s="19" t="n">
        <v>20939</v>
      </c>
      <c r="E46" s="18" t="n">
        <v>388.8154638</v>
      </c>
      <c r="F46" s="20" t="n">
        <v>5.64437086</v>
      </c>
      <c r="G46" s="18" t="n">
        <v>417.62883071</v>
      </c>
      <c r="H46" s="20" t="n">
        <v>5.11293145</v>
      </c>
      <c r="I46" s="18" t="n">
        <v>427.81752283</v>
      </c>
      <c r="J46" s="20" t="n">
        <v>3.64701634</v>
      </c>
      <c r="K46" s="18" t="n">
        <v>442.49176235</v>
      </c>
      <c r="L46" s="20" t="n">
        <v>5.00346708</v>
      </c>
      <c r="M46" s="18" t="s">
        <v>481</v>
      </c>
      <c r="N46" s="20" t="s">
        <v>481</v>
      </c>
      <c r="O46" s="18" t="s">
        <v>481</v>
      </c>
      <c r="P46" s="20" t="s">
        <v>481</v>
      </c>
      <c r="Q46" s="18" t="s">
        <v>481</v>
      </c>
      <c r="R46" s="20" t="s">
        <v>481</v>
      </c>
      <c r="S46" s="18" t="s">
        <v>481</v>
      </c>
      <c r="T46" s="20" t="s">
        <v>481</v>
      </c>
      <c r="U46" s="18" t="n">
        <v>374.87998097</v>
      </c>
      <c r="V46" s="20" t="n">
        <v>3.30475741</v>
      </c>
    </row>
    <row r="47" spans="1:22">
      <c r="A47" s="15" t="s">
        <v>522</v>
      </c>
      <c r="B47" s="17" t="n">
        <v>5928</v>
      </c>
      <c r="C47" s="18">
        <f>(387.0/B47*100)</f>
        <v/>
      </c>
      <c r="D47" s="19" t="n">
        <v>5541</v>
      </c>
      <c r="E47" s="18" t="n">
        <v>393.60507133</v>
      </c>
      <c r="F47" s="20" t="n">
        <v>8.11722797</v>
      </c>
      <c r="G47" s="18" t="n">
        <v>448.17706518</v>
      </c>
      <c r="H47" s="20" t="n">
        <v>7.09595996</v>
      </c>
      <c r="I47" s="18" t="n">
        <v>454.28667518</v>
      </c>
      <c r="J47" s="20" t="n">
        <v>4.92762872</v>
      </c>
      <c r="K47" s="18" t="n">
        <v>458.16915158</v>
      </c>
      <c r="L47" s="20" t="n">
        <v>6.27695825</v>
      </c>
      <c r="M47" s="18" t="s">
        <v>481</v>
      </c>
      <c r="N47" s="20" t="s">
        <v>481</v>
      </c>
      <c r="O47" s="18" t="s">
        <v>481</v>
      </c>
      <c r="P47" s="20" t="s">
        <v>481</v>
      </c>
      <c r="Q47" s="18" t="s">
        <v>481</v>
      </c>
      <c r="R47" s="20" t="s">
        <v>481</v>
      </c>
      <c r="S47" s="18" t="s">
        <v>481</v>
      </c>
      <c r="T47" s="20" t="s">
        <v>481</v>
      </c>
      <c r="U47" s="18" t="n">
        <v>337.60235128</v>
      </c>
      <c r="V47" s="20" t="n">
        <v>6.64203094</v>
      </c>
    </row>
    <row r="48" spans="1:22">
      <c r="A48" s="15" t="s">
        <v>523</v>
      </c>
      <c r="B48" s="17" t="n">
        <v>9841</v>
      </c>
      <c r="C48" s="18">
        <f>(8.0/B48*100)</f>
        <v/>
      </c>
      <c r="D48" s="19" t="n">
        <v>9833</v>
      </c>
      <c r="E48" s="18" t="n">
        <v>470.15466972</v>
      </c>
      <c r="F48" s="20" t="n">
        <v>11.19086447</v>
      </c>
      <c r="G48" s="18" t="n">
        <v>481.04384069</v>
      </c>
      <c r="H48" s="20" t="n">
        <v>6.81927381</v>
      </c>
      <c r="I48" s="18" t="n">
        <v>491.91196638</v>
      </c>
      <c r="J48" s="20" t="n">
        <v>4.75027401</v>
      </c>
      <c r="K48" s="18" t="n">
        <v>532.0274161999999</v>
      </c>
      <c r="L48" s="20" t="n">
        <v>8.051464319999999</v>
      </c>
      <c r="M48" s="18" t="s">
        <v>481</v>
      </c>
      <c r="N48" s="20" t="s">
        <v>481</v>
      </c>
      <c r="O48" s="18" t="s">
        <v>481</v>
      </c>
      <c r="P48" s="20" t="s">
        <v>481</v>
      </c>
      <c r="Q48" s="18" t="s">
        <v>481</v>
      </c>
      <c r="R48" s="20" t="s">
        <v>481</v>
      </c>
      <c r="S48" s="18" t="s">
        <v>481</v>
      </c>
      <c r="T48" s="20" t="s">
        <v>481</v>
      </c>
      <c r="U48" s="18" t="n">
        <v>413.39597365</v>
      </c>
      <c r="V48" s="20" t="n">
        <v>21.30054833</v>
      </c>
    </row>
    <row r="49" spans="1:22">
      <c r="A49" s="15" t="s">
        <v>524</v>
      </c>
      <c r="B49" s="17" t="n">
        <v>6349</v>
      </c>
      <c r="C49" s="18">
        <f>(56.0/B49*100)</f>
        <v/>
      </c>
      <c r="D49" s="19" t="n">
        <v>6293</v>
      </c>
      <c r="E49" s="18" t="n">
        <v>397.62308306</v>
      </c>
      <c r="F49" s="20" t="n">
        <v>5.27582884</v>
      </c>
      <c r="G49" s="18" t="n">
        <v>410.21566337</v>
      </c>
      <c r="H49" s="20" t="n">
        <v>4.56347235</v>
      </c>
      <c r="I49" s="18" t="n">
        <v>433.75046797</v>
      </c>
      <c r="J49" s="20" t="n">
        <v>3.22397098</v>
      </c>
      <c r="K49" s="18" t="n">
        <v>443.01481162</v>
      </c>
      <c r="L49" s="20" t="n">
        <v>4.35665663</v>
      </c>
      <c r="M49" s="18" t="s">
        <v>481</v>
      </c>
      <c r="N49" s="20" t="s">
        <v>481</v>
      </c>
      <c r="O49" s="18" t="s">
        <v>481</v>
      </c>
      <c r="P49" s="20" t="s">
        <v>481</v>
      </c>
      <c r="Q49" s="18" t="s">
        <v>481</v>
      </c>
      <c r="R49" s="20" t="s">
        <v>481</v>
      </c>
      <c r="S49" s="18" t="n">
        <v>362.0602</v>
      </c>
      <c r="T49" s="20" t="n">
        <v>43.28267258</v>
      </c>
      <c r="U49" s="18" t="n">
        <v>345.66989947</v>
      </c>
      <c r="V49" s="20" t="n">
        <v>9.51079635</v>
      </c>
    </row>
    <row r="50" spans="1:22">
      <c r="A50" s="15" t="s">
        <v>525</v>
      </c>
      <c r="B50" s="17" t="n">
        <v>11795</v>
      </c>
      <c r="C50" s="18">
        <f>(365.0/B50*100)</f>
        <v/>
      </c>
      <c r="D50" s="19" t="n">
        <v>11430</v>
      </c>
      <c r="E50" s="18" t="n">
        <v>395.2755506</v>
      </c>
      <c r="F50" s="20" t="n">
        <v>6.10814453</v>
      </c>
      <c r="G50" s="18" t="n">
        <v>432.62454613</v>
      </c>
      <c r="H50" s="20" t="n">
        <v>3.91775921</v>
      </c>
      <c r="I50" s="18" t="n">
        <v>434.90240948</v>
      </c>
      <c r="J50" s="20" t="n">
        <v>3.04899849</v>
      </c>
      <c r="K50" s="18" t="n">
        <v>423.94924883</v>
      </c>
      <c r="L50" s="20" t="n">
        <v>4.21251399</v>
      </c>
      <c r="M50" s="18" t="s">
        <v>481</v>
      </c>
      <c r="N50" s="20" t="s">
        <v>481</v>
      </c>
      <c r="O50" s="18" t="s">
        <v>481</v>
      </c>
      <c r="P50" s="20" t="s">
        <v>481</v>
      </c>
      <c r="Q50" s="18" t="s">
        <v>481</v>
      </c>
      <c r="R50" s="20" t="s">
        <v>481</v>
      </c>
      <c r="S50" s="18" t="s">
        <v>481</v>
      </c>
      <c r="T50" s="20" t="s">
        <v>481</v>
      </c>
      <c r="U50" s="18" t="n">
        <v>362.1133776</v>
      </c>
      <c r="V50" s="20" t="n">
        <v>7.62668599</v>
      </c>
    </row>
    <row r="51" spans="1:22">
      <c r="A51" s="15" t="s">
        <v>526</v>
      </c>
      <c r="B51" s="17" t="n">
        <v>6866</v>
      </c>
      <c r="C51" s="18">
        <f>(117.0/B51*100)</f>
        <v/>
      </c>
      <c r="D51" s="19" t="n">
        <v>6749</v>
      </c>
      <c r="E51" s="18" t="n">
        <v>418.86824901</v>
      </c>
      <c r="F51" s="20" t="n">
        <v>4.95180505</v>
      </c>
      <c r="G51" s="18" t="n">
        <v>424.67153598</v>
      </c>
      <c r="H51" s="20" t="n">
        <v>4.17877856</v>
      </c>
      <c r="I51" s="18" t="n">
        <v>430.93292979</v>
      </c>
      <c r="J51" s="20" t="n">
        <v>2.7749249</v>
      </c>
      <c r="K51" s="18" t="n">
        <v>436.79786641</v>
      </c>
      <c r="L51" s="20" t="n">
        <v>3.86937641</v>
      </c>
      <c r="M51" s="18" t="s">
        <v>481</v>
      </c>
      <c r="N51" s="20" t="s">
        <v>481</v>
      </c>
      <c r="O51" s="18" t="s">
        <v>481</v>
      </c>
      <c r="P51" s="20" t="s">
        <v>481</v>
      </c>
      <c r="Q51" s="18" t="s">
        <v>481</v>
      </c>
      <c r="R51" s="20" t="s">
        <v>481</v>
      </c>
      <c r="S51" s="18" t="s">
        <v>481</v>
      </c>
      <c r="T51" s="20" t="s">
        <v>481</v>
      </c>
      <c r="U51" s="18" t="n">
        <v>394.10589072</v>
      </c>
      <c r="V51" s="20" t="n">
        <v>9.16709928</v>
      </c>
    </row>
    <row r="52" spans="1:22">
      <c r="A52" s="15" t="s">
        <v>527</v>
      </c>
      <c r="B52" s="17" t="n">
        <v>5809</v>
      </c>
      <c r="C52" s="18">
        <f>(111.0/B52*100)</f>
        <v/>
      </c>
      <c r="D52" s="19" t="n">
        <v>5698</v>
      </c>
      <c r="E52" s="18" t="n">
        <v>455.33224179</v>
      </c>
      <c r="F52" s="20" t="n">
        <v>4.72797135</v>
      </c>
      <c r="G52" s="18" t="n">
        <v>485.08959265</v>
      </c>
      <c r="H52" s="20" t="n">
        <v>3.25765693</v>
      </c>
      <c r="I52" s="18" t="n">
        <v>495.85857011</v>
      </c>
      <c r="J52" s="20" t="n">
        <v>3.14654389</v>
      </c>
      <c r="K52" s="18" t="n">
        <v>519.27255954</v>
      </c>
      <c r="L52" s="20" t="n">
        <v>4.42908729</v>
      </c>
      <c r="M52" s="18" t="s">
        <v>481</v>
      </c>
      <c r="N52" s="20" t="s">
        <v>481</v>
      </c>
      <c r="O52" s="18" t="s">
        <v>481</v>
      </c>
      <c r="P52" s="20" t="s">
        <v>481</v>
      </c>
      <c r="Q52" s="18" t="s">
        <v>481</v>
      </c>
      <c r="R52" s="20" t="s">
        <v>481</v>
      </c>
      <c r="S52" s="18" t="s">
        <v>481</v>
      </c>
      <c r="T52" s="20" t="s">
        <v>481</v>
      </c>
      <c r="U52" s="18" t="n">
        <v>389.02630549</v>
      </c>
      <c r="V52" s="20" t="n">
        <v>8.74877216</v>
      </c>
    </row>
    <row r="53" spans="1:22">
      <c r="A53" s="15" t="s">
        <v>528</v>
      </c>
      <c r="B53" s="17" t="n">
        <v>5571</v>
      </c>
      <c r="C53" s="18">
        <f>(118.0/B53*100)</f>
        <v/>
      </c>
      <c r="D53" s="19" t="n">
        <v>5453</v>
      </c>
      <c r="E53" s="18" t="n">
        <v>395.24394402</v>
      </c>
      <c r="F53" s="20" t="n">
        <v>4.23660474</v>
      </c>
      <c r="G53" s="18" t="n">
        <v>436.3450164</v>
      </c>
      <c r="H53" s="20" t="n">
        <v>3.70163705</v>
      </c>
      <c r="I53" s="18" t="n">
        <v>455.77909919</v>
      </c>
      <c r="J53" s="20" t="n">
        <v>2.71093655</v>
      </c>
      <c r="K53" s="18" t="n">
        <v>485.19531884</v>
      </c>
      <c r="L53" s="20" t="n">
        <v>4.02444488</v>
      </c>
      <c r="M53" s="18" t="s">
        <v>481</v>
      </c>
      <c r="N53" s="20" t="s">
        <v>481</v>
      </c>
      <c r="O53" s="18" t="s">
        <v>481</v>
      </c>
      <c r="P53" s="20" t="s">
        <v>481</v>
      </c>
      <c r="Q53" s="18" t="s">
        <v>481</v>
      </c>
      <c r="R53" s="20" t="s">
        <v>481</v>
      </c>
      <c r="S53" s="18" t="s">
        <v>481</v>
      </c>
      <c r="T53" s="20" t="s">
        <v>481</v>
      </c>
      <c r="U53" s="18" t="n">
        <v>345.34727853</v>
      </c>
      <c r="V53" s="20" t="n">
        <v>5.72493231</v>
      </c>
    </row>
    <row r="54" spans="1:22">
      <c r="A54" s="15" t="s">
        <v>529</v>
      </c>
      <c r="B54" s="17" t="n">
        <v>4740</v>
      </c>
      <c r="C54" s="18">
        <f>(483.0/B54*100)</f>
        <v/>
      </c>
      <c r="D54" s="19" t="n">
        <v>4257</v>
      </c>
      <c r="E54" s="18" t="n">
        <v>337.18204836</v>
      </c>
      <c r="F54" s="20" t="n">
        <v>7.67468482</v>
      </c>
      <c r="G54" s="18" t="n">
        <v>351.18545077</v>
      </c>
      <c r="H54" s="20" t="n">
        <v>7.65781492</v>
      </c>
      <c r="I54" s="18" t="n">
        <v>378.39685639</v>
      </c>
      <c r="J54" s="20" t="n">
        <v>3.75521458</v>
      </c>
      <c r="K54" s="18" t="n">
        <v>372.3338364</v>
      </c>
      <c r="L54" s="20" t="n">
        <v>3.76719514</v>
      </c>
      <c r="M54" s="18" t="s">
        <v>481</v>
      </c>
      <c r="N54" s="20" t="s">
        <v>481</v>
      </c>
      <c r="O54" s="18" t="s">
        <v>481</v>
      </c>
      <c r="P54" s="20" t="s">
        <v>481</v>
      </c>
      <c r="Q54" s="18" t="s">
        <v>481</v>
      </c>
      <c r="R54" s="20" t="s">
        <v>481</v>
      </c>
      <c r="S54" s="18" t="s">
        <v>481</v>
      </c>
      <c r="T54" s="20" t="s">
        <v>481</v>
      </c>
      <c r="U54" s="18" t="n">
        <v>301.89767052</v>
      </c>
      <c r="V54" s="20" t="n">
        <v>4.7591965</v>
      </c>
    </row>
    <row r="55" spans="1:22">
      <c r="A55" s="15" t="s">
        <v>530</v>
      </c>
      <c r="B55" s="17" t="n">
        <v>5316</v>
      </c>
      <c r="C55" s="18">
        <f>(22.0/B55*100)</f>
        <v/>
      </c>
      <c r="D55" s="19" t="n">
        <v>5294</v>
      </c>
      <c r="E55" s="18" t="n">
        <v>370.78886083</v>
      </c>
      <c r="F55" s="20" t="n">
        <v>8.40611105</v>
      </c>
      <c r="G55" s="18" t="n">
        <v>406.75306216</v>
      </c>
      <c r="H55" s="20" t="n">
        <v>4.44886692</v>
      </c>
      <c r="I55" s="18" t="n">
        <v>402.00633929</v>
      </c>
      <c r="J55" s="20" t="n">
        <v>3.22067015</v>
      </c>
      <c r="K55" s="18" t="n">
        <v>425.142485</v>
      </c>
      <c r="L55" s="20" t="n">
        <v>4.63718094</v>
      </c>
      <c r="M55" s="18" t="s">
        <v>481</v>
      </c>
      <c r="N55" s="20" t="s">
        <v>481</v>
      </c>
      <c r="O55" s="18" t="s">
        <v>481</v>
      </c>
      <c r="P55" s="20" t="s">
        <v>481</v>
      </c>
      <c r="Q55" s="18" t="s">
        <v>481</v>
      </c>
      <c r="R55" s="20" t="s">
        <v>481</v>
      </c>
      <c r="S55" s="18" t="n">
        <v>293.5418268</v>
      </c>
      <c r="T55" s="20" t="n">
        <v>35.01118802</v>
      </c>
      <c r="U55" s="18" t="n">
        <v>278.65424261</v>
      </c>
      <c r="V55" s="20" t="n">
        <v>10.05918144</v>
      </c>
    </row>
    <row r="56" spans="1:22">
      <c r="A56" s="15" t="s">
        <v>531</v>
      </c>
      <c r="B56" s="17" t="n">
        <v>5359</v>
      </c>
      <c r="C56" s="18">
        <f>(77.0/B56*100)</f>
        <v/>
      </c>
      <c r="D56" s="19" t="n">
        <v>5282</v>
      </c>
      <c r="E56" s="18" t="n">
        <v>499.57742473</v>
      </c>
      <c r="F56" s="20" t="n">
        <v>5.42471157</v>
      </c>
      <c r="G56" s="18" t="n">
        <v>515.49041887</v>
      </c>
      <c r="H56" s="20" t="n">
        <v>4.12361129</v>
      </c>
      <c r="I56" s="18" t="n">
        <v>530.22954093</v>
      </c>
      <c r="J56" s="20" t="n">
        <v>3.04879944</v>
      </c>
      <c r="K56" s="18" t="n">
        <v>543.3885254100001</v>
      </c>
      <c r="L56" s="20" t="n">
        <v>3.50348097</v>
      </c>
      <c r="M56" s="18" t="s">
        <v>481</v>
      </c>
      <c r="N56" s="20" t="s">
        <v>481</v>
      </c>
      <c r="O56" s="18" t="s">
        <v>481</v>
      </c>
      <c r="P56" s="20" t="s">
        <v>481</v>
      </c>
      <c r="Q56" s="18" t="s">
        <v>481</v>
      </c>
      <c r="R56" s="20" t="s">
        <v>481</v>
      </c>
      <c r="S56" s="18" t="s">
        <v>481</v>
      </c>
      <c r="T56" s="20" t="s">
        <v>481</v>
      </c>
      <c r="U56" s="18" t="n">
        <v>432.07819466</v>
      </c>
      <c r="V56" s="20" t="n">
        <v>17.41829453</v>
      </c>
    </row>
    <row r="57" spans="1:22">
      <c r="A57" s="15" t="s">
        <v>532</v>
      </c>
      <c r="B57" s="17" t="n">
        <v>6513</v>
      </c>
      <c r="C57" s="18">
        <f>(0.0/B57*100)</f>
        <v/>
      </c>
      <c r="D57" s="19" t="n">
        <v>6513</v>
      </c>
      <c r="E57" s="18" t="n">
        <v>382.44698583</v>
      </c>
      <c r="F57" s="20" t="n">
        <v>10.8105297</v>
      </c>
      <c r="G57" s="18" t="n">
        <v>402.36917636</v>
      </c>
      <c r="H57" s="20" t="n">
        <v>4.37510159</v>
      </c>
      <c r="I57" s="18" t="n">
        <v>397.30789895</v>
      </c>
      <c r="J57" s="20" t="n">
        <v>2.98286877</v>
      </c>
      <c r="K57" s="18" t="n">
        <v>401.56218365</v>
      </c>
      <c r="L57" s="20" t="n">
        <v>4.11081595</v>
      </c>
      <c r="M57" s="18" t="s">
        <v>481</v>
      </c>
      <c r="N57" s="20" t="s">
        <v>481</v>
      </c>
      <c r="O57" s="18" t="s">
        <v>481</v>
      </c>
      <c r="P57" s="20" t="s">
        <v>481</v>
      </c>
      <c r="Q57" s="18" t="s">
        <v>481</v>
      </c>
      <c r="R57" s="20" t="s">
        <v>481</v>
      </c>
      <c r="S57" s="18" t="n">
        <v>313.13722336</v>
      </c>
      <c r="T57" s="20" t="n">
        <v>39.67204966</v>
      </c>
      <c r="U57" s="18" t="n">
        <v>360.89082538</v>
      </c>
      <c r="V57" s="20" t="n">
        <v>9.770601109999999</v>
      </c>
    </row>
    <row r="58" spans="1:22">
      <c r="A58" s="15" t="s">
        <v>533</v>
      </c>
      <c r="B58" s="17" t="n">
        <v>7267</v>
      </c>
      <c r="C58" s="18">
        <f>(10.0/B58*100)</f>
        <v/>
      </c>
      <c r="D58" s="19" t="n">
        <v>7257</v>
      </c>
      <c r="E58" s="18" t="n">
        <v>359.5226041</v>
      </c>
      <c r="F58" s="20" t="n">
        <v>6.41800993</v>
      </c>
      <c r="G58" s="18" t="n">
        <v>393.28778987</v>
      </c>
      <c r="H58" s="20" t="n">
        <v>5.93327654</v>
      </c>
      <c r="I58" s="18" t="n">
        <v>415.7741288</v>
      </c>
      <c r="J58" s="20" t="n">
        <v>2.74489236</v>
      </c>
      <c r="K58" s="18" t="n">
        <v>432.94782494</v>
      </c>
      <c r="L58" s="20" t="n">
        <v>3.68941753</v>
      </c>
      <c r="M58" s="18" t="s">
        <v>481</v>
      </c>
      <c r="N58" s="20" t="s">
        <v>481</v>
      </c>
      <c r="O58" s="18" t="s">
        <v>481</v>
      </c>
      <c r="P58" s="20" t="s">
        <v>481</v>
      </c>
      <c r="Q58" s="18" t="s">
        <v>481</v>
      </c>
      <c r="R58" s="20" t="s">
        <v>481</v>
      </c>
      <c r="S58" s="18" t="n">
        <v>287.21553137</v>
      </c>
      <c r="T58" s="20" t="n">
        <v>19.88729937</v>
      </c>
      <c r="U58" s="18" t="n">
        <v>315.44449856</v>
      </c>
      <c r="V58" s="20" t="n">
        <v>12.62980796</v>
      </c>
    </row>
    <row r="59" spans="1:22">
      <c r="A59" s="15" t="s">
        <v>534</v>
      </c>
      <c r="B59" s="17" t="n">
        <v>4826</v>
      </c>
      <c r="C59" s="18">
        <f>(26.0/B59*100)</f>
        <v/>
      </c>
      <c r="D59" s="19" t="n">
        <v>4800</v>
      </c>
      <c r="E59" s="18" t="n">
        <v>291.30702519</v>
      </c>
      <c r="F59" s="20" t="n">
        <v>6.69066827</v>
      </c>
      <c r="G59" s="18" t="n">
        <v>345.522421</v>
      </c>
      <c r="H59" s="20" t="n">
        <v>8.109656129999999</v>
      </c>
      <c r="I59" s="18" t="n">
        <v>349.6959054</v>
      </c>
      <c r="J59" s="20" t="n">
        <v>2.11645413</v>
      </c>
      <c r="K59" s="18" t="n">
        <v>356.50942324</v>
      </c>
      <c r="L59" s="20" t="n">
        <v>2.32415857</v>
      </c>
      <c r="M59" s="18" t="s">
        <v>481</v>
      </c>
      <c r="N59" s="20" t="s">
        <v>481</v>
      </c>
      <c r="O59" s="18" t="s">
        <v>481</v>
      </c>
      <c r="P59" s="20" t="s">
        <v>481</v>
      </c>
      <c r="Q59" s="18" t="s">
        <v>481</v>
      </c>
      <c r="R59" s="20" t="s">
        <v>481</v>
      </c>
      <c r="S59" s="18" t="n">
        <v>257.68659883</v>
      </c>
      <c r="T59" s="20" t="n">
        <v>15.60442022</v>
      </c>
      <c r="U59" s="18" t="n">
        <v>266.26213643</v>
      </c>
      <c r="V59" s="20" t="n">
        <v>9.6887904</v>
      </c>
    </row>
    <row r="60" spans="1:22">
      <c r="A60" s="15" t="s">
        <v>535</v>
      </c>
      <c r="B60" s="17" t="n">
        <v>4546</v>
      </c>
      <c r="C60" s="18">
        <f>(15.0/B60*100)</f>
        <v/>
      </c>
      <c r="D60" s="19" t="n">
        <v>4531</v>
      </c>
      <c r="E60" s="18" t="n">
        <v>288.725277</v>
      </c>
      <c r="F60" s="20" t="n">
        <v>7.60464379</v>
      </c>
      <c r="G60" s="18" t="n">
        <v>305.98739928</v>
      </c>
      <c r="H60" s="20" t="n">
        <v>6.88542188</v>
      </c>
      <c r="I60" s="18" t="n">
        <v>347.77015306</v>
      </c>
      <c r="J60" s="20" t="n">
        <v>4.98151174</v>
      </c>
      <c r="K60" s="18" t="n">
        <v>382.23326523</v>
      </c>
      <c r="L60" s="20" t="n">
        <v>6.19904944</v>
      </c>
      <c r="M60" s="18" t="s">
        <v>481</v>
      </c>
      <c r="N60" s="20" t="s">
        <v>481</v>
      </c>
      <c r="O60" s="18" t="s">
        <v>481</v>
      </c>
      <c r="P60" s="20" t="s">
        <v>481</v>
      </c>
      <c r="Q60" s="18" t="s">
        <v>481</v>
      </c>
      <c r="R60" s="20" t="s">
        <v>481</v>
      </c>
      <c r="S60" s="18" t="n">
        <v>219.47247076</v>
      </c>
      <c r="T60" s="20" t="n">
        <v>32.76391593</v>
      </c>
      <c r="U60" s="18" t="n">
        <v>295.8393564</v>
      </c>
      <c r="V60" s="20" t="n">
        <v>10.46879908</v>
      </c>
    </row>
    <row r="61" spans="1:22">
      <c r="A61" s="15" t="s">
        <v>536</v>
      </c>
      <c r="B61" s="17" t="n">
        <v>6525</v>
      </c>
      <c r="C61" s="18">
        <f>(175.0/B61*100)</f>
        <v/>
      </c>
      <c r="D61" s="19" t="n">
        <v>6350</v>
      </c>
      <c r="E61" s="18" t="n">
        <v>440.71843105</v>
      </c>
      <c r="F61" s="20" t="n">
        <v>5.9637805</v>
      </c>
      <c r="G61" s="18" t="n">
        <v>456.51188645</v>
      </c>
      <c r="H61" s="20" t="n">
        <v>4.02443186</v>
      </c>
      <c r="I61" s="18" t="n">
        <v>475.79203242</v>
      </c>
      <c r="J61" s="20" t="n">
        <v>3.19813595</v>
      </c>
      <c r="K61" s="18" t="n">
        <v>503.52658535</v>
      </c>
      <c r="L61" s="20" t="n">
        <v>3.59501102</v>
      </c>
      <c r="M61" s="18" t="s">
        <v>481</v>
      </c>
      <c r="N61" s="20" t="s">
        <v>481</v>
      </c>
      <c r="O61" s="18" t="s">
        <v>481</v>
      </c>
      <c r="P61" s="20" t="s">
        <v>481</v>
      </c>
      <c r="Q61" s="18" t="s">
        <v>481</v>
      </c>
      <c r="R61" s="20" t="s">
        <v>481</v>
      </c>
      <c r="S61" s="18" t="s">
        <v>481</v>
      </c>
      <c r="T61" s="20" t="s">
        <v>481</v>
      </c>
      <c r="U61" s="18" t="n">
        <v>377.15254575</v>
      </c>
      <c r="V61" s="20" t="n">
        <v>9.252750799999999</v>
      </c>
    </row>
    <row r="62" spans="1:22">
      <c r="A62" s="15" t="s">
        <v>537</v>
      </c>
      <c r="B62" s="17" t="n">
        <v>4476</v>
      </c>
      <c r="C62" s="18">
        <f>(3.0/B62*100)</f>
        <v/>
      </c>
      <c r="D62" s="19" t="n">
        <v>4473</v>
      </c>
      <c r="E62" s="18" t="n">
        <v>474.15402785</v>
      </c>
      <c r="F62" s="20" t="n">
        <v>4.9549694</v>
      </c>
      <c r="G62" s="18" t="n">
        <v>495.36462043</v>
      </c>
      <c r="H62" s="20" t="n">
        <v>2.79361894</v>
      </c>
      <c r="I62" s="18" t="n">
        <v>513.65728123</v>
      </c>
      <c r="J62" s="20" t="n">
        <v>1.65280678</v>
      </c>
      <c r="K62" s="18" t="n">
        <v>522.30090932</v>
      </c>
      <c r="L62" s="20" t="n">
        <v>3.70802657</v>
      </c>
      <c r="M62" s="18" t="s">
        <v>481</v>
      </c>
      <c r="N62" s="20" t="s">
        <v>481</v>
      </c>
      <c r="O62" s="18" t="s">
        <v>481</v>
      </c>
      <c r="P62" s="20" t="s">
        <v>481</v>
      </c>
      <c r="Q62" s="18" t="s">
        <v>481</v>
      </c>
      <c r="R62" s="20" t="s">
        <v>481</v>
      </c>
      <c r="S62" s="18" t="s">
        <v>481</v>
      </c>
      <c r="T62" s="20" t="s">
        <v>481</v>
      </c>
      <c r="U62" s="18" t="n">
        <v>446.20551193</v>
      </c>
      <c r="V62" s="20" t="n">
        <v>22.43009803</v>
      </c>
    </row>
    <row r="63" spans="1:22">
      <c r="A63" s="15" t="s">
        <v>538</v>
      </c>
      <c r="B63" s="17" t="n">
        <v>5324</v>
      </c>
      <c r="C63" s="18">
        <f>(13.0/B63*100)</f>
        <v/>
      </c>
      <c r="D63" s="19" t="n">
        <v>5311</v>
      </c>
      <c r="E63" s="18" t="n">
        <v>309.45921345</v>
      </c>
      <c r="F63" s="20" t="n">
        <v>6.99154193</v>
      </c>
      <c r="G63" s="18" t="n">
        <v>341.78334541</v>
      </c>
      <c r="H63" s="20" t="n">
        <v>5.69197464</v>
      </c>
      <c r="I63" s="18" t="n">
        <v>359.44339396</v>
      </c>
      <c r="J63" s="20" t="n">
        <v>2.27363009</v>
      </c>
      <c r="K63" s="18" t="n">
        <v>366.96581525</v>
      </c>
      <c r="L63" s="20" t="n">
        <v>3.32289084</v>
      </c>
      <c r="M63" s="18" t="s">
        <v>481</v>
      </c>
      <c r="N63" s="20" t="s">
        <v>481</v>
      </c>
      <c r="O63" s="18" t="s">
        <v>481</v>
      </c>
      <c r="P63" s="20" t="s">
        <v>481</v>
      </c>
      <c r="Q63" s="18" t="n">
        <v>284.14967154</v>
      </c>
      <c r="R63" s="20" t="n">
        <v>69.01175802</v>
      </c>
      <c r="S63" s="18" t="n">
        <v>354.1234915</v>
      </c>
      <c r="T63" s="20" t="n">
        <v>48.1935605</v>
      </c>
      <c r="U63" s="18" t="n">
        <v>308.6246873</v>
      </c>
      <c r="V63" s="20" t="n">
        <v>5.37601595</v>
      </c>
    </row>
    <row r="64" spans="1:22">
      <c r="A64" s="15" t="s">
        <v>539</v>
      </c>
      <c r="B64" s="17" t="n">
        <v>3634</v>
      </c>
      <c r="C64" s="18">
        <f>(3.0/B64*100)</f>
        <v/>
      </c>
      <c r="D64" s="19" t="n">
        <v>3631</v>
      </c>
      <c r="E64" s="18" t="n">
        <v>386.16171684</v>
      </c>
      <c r="F64" s="20" t="n">
        <v>5.44404296</v>
      </c>
      <c r="G64" s="18" t="n">
        <v>414.01443699</v>
      </c>
      <c r="H64" s="20" t="n">
        <v>4.78940013</v>
      </c>
      <c r="I64" s="18" t="n">
        <v>457.71596524</v>
      </c>
      <c r="J64" s="20" t="n">
        <v>2.99380641</v>
      </c>
      <c r="K64" s="18" t="n">
        <v>502.14221266</v>
      </c>
      <c r="L64" s="20" t="n">
        <v>4.27200532</v>
      </c>
      <c r="M64" s="18" t="s">
        <v>481</v>
      </c>
      <c r="N64" s="20" t="s">
        <v>481</v>
      </c>
      <c r="O64" s="18" t="s">
        <v>481</v>
      </c>
      <c r="P64" s="20" t="s">
        <v>481</v>
      </c>
      <c r="Q64" s="18" t="s">
        <v>481</v>
      </c>
      <c r="R64" s="20" t="s">
        <v>481</v>
      </c>
      <c r="S64" s="18" t="n">
        <v>301.11787914</v>
      </c>
      <c r="T64" s="20" t="n">
        <v>30.70859603</v>
      </c>
      <c r="U64" s="18" t="n">
        <v>280.04783619</v>
      </c>
      <c r="V64" s="20" t="n">
        <v>9.42793129</v>
      </c>
    </row>
    <row r="65" spans="1:22">
      <c r="A65" s="15" t="s">
        <v>540</v>
      </c>
      <c r="B65" s="17" t="n">
        <v>5325</v>
      </c>
      <c r="C65" s="18">
        <f>(14.0/B65*100)</f>
        <v/>
      </c>
      <c r="D65" s="19" t="n">
        <v>5311</v>
      </c>
      <c r="E65" s="18" t="n">
        <v>356.5023256</v>
      </c>
      <c r="F65" s="20" t="n">
        <v>9.29831435</v>
      </c>
      <c r="G65" s="18" t="n">
        <v>395.21058924</v>
      </c>
      <c r="H65" s="20" t="n">
        <v>5.0924719</v>
      </c>
      <c r="I65" s="18" t="n">
        <v>419.64402757</v>
      </c>
      <c r="J65" s="20" t="n">
        <v>2.77765446</v>
      </c>
      <c r="K65" s="18" t="n">
        <v>442.175293</v>
      </c>
      <c r="L65" s="20" t="n">
        <v>3.92062491</v>
      </c>
      <c r="M65" s="18" t="s">
        <v>481</v>
      </c>
      <c r="N65" s="20" t="s">
        <v>481</v>
      </c>
      <c r="O65" s="18" t="s">
        <v>481</v>
      </c>
      <c r="P65" s="20" t="s">
        <v>481</v>
      </c>
      <c r="Q65" s="18" t="n">
        <v>271.05931498</v>
      </c>
      <c r="R65" s="20" t="n">
        <v>46.8961203</v>
      </c>
      <c r="S65" s="18" t="s">
        <v>481</v>
      </c>
      <c r="T65" s="20" t="s">
        <v>481</v>
      </c>
      <c r="U65" s="18" t="n">
        <v>319.01185077</v>
      </c>
      <c r="V65" s="20" t="n">
        <v>9.760595650000001</v>
      </c>
    </row>
    <row r="66" spans="1:22">
      <c r="A66" s="15" t="s">
        <v>541</v>
      </c>
      <c r="B66" s="17" t="n">
        <v>5665</v>
      </c>
      <c r="C66" s="18">
        <f>(92.0/B66*100)</f>
        <v/>
      </c>
      <c r="D66" s="19" t="n">
        <v>5573</v>
      </c>
      <c r="E66" s="18" t="n">
        <v>412.40378922</v>
      </c>
      <c r="F66" s="20" t="n">
        <v>4.83418077</v>
      </c>
      <c r="G66" s="18" t="n">
        <v>438.30137369</v>
      </c>
      <c r="H66" s="20" t="n">
        <v>3.20066932</v>
      </c>
      <c r="I66" s="18" t="n">
        <v>440.22064116</v>
      </c>
      <c r="J66" s="20" t="n">
        <v>2.11458337</v>
      </c>
      <c r="K66" s="18" t="n">
        <v>457.68581911</v>
      </c>
      <c r="L66" s="20" t="n">
        <v>4.67979467</v>
      </c>
      <c r="M66" s="18" t="s">
        <v>481</v>
      </c>
      <c r="N66" s="20" t="s">
        <v>481</v>
      </c>
      <c r="O66" s="18" t="s">
        <v>481</v>
      </c>
      <c r="P66" s="20" t="s">
        <v>481</v>
      </c>
      <c r="Q66" s="18" t="s">
        <v>481</v>
      </c>
      <c r="R66" s="20" t="s">
        <v>481</v>
      </c>
      <c r="S66" s="18" t="s">
        <v>481</v>
      </c>
      <c r="T66" s="20" t="s">
        <v>481</v>
      </c>
      <c r="U66" s="18" t="n">
        <v>348.09092254</v>
      </c>
      <c r="V66" s="20" t="n">
        <v>3.60508012</v>
      </c>
    </row>
    <row r="67" spans="1:22">
      <c r="A67" s="15" t="s">
        <v>542</v>
      </c>
      <c r="B67" s="17" t="n">
        <v>6971</v>
      </c>
      <c r="C67" s="18">
        <f>(934.0/B67*100)</f>
        <v/>
      </c>
      <c r="D67" s="19" t="n">
        <v>6037</v>
      </c>
      <c r="E67" s="18" t="n">
        <v>394.07049572</v>
      </c>
      <c r="F67" s="20" t="n">
        <v>6.79265305</v>
      </c>
      <c r="G67" s="18" t="n">
        <v>424.36296418</v>
      </c>
      <c r="H67" s="20" t="n">
        <v>5.42347074</v>
      </c>
      <c r="I67" s="18" t="n">
        <v>411.66029466</v>
      </c>
      <c r="J67" s="20" t="n">
        <v>3.2459983</v>
      </c>
      <c r="K67" s="18" t="n">
        <v>416.01740102</v>
      </c>
      <c r="L67" s="20" t="n">
        <v>3.65463392</v>
      </c>
      <c r="M67" s="18" t="s">
        <v>481</v>
      </c>
      <c r="N67" s="20" t="s">
        <v>481</v>
      </c>
      <c r="O67" s="18" t="s">
        <v>481</v>
      </c>
      <c r="P67" s="20" t="s">
        <v>481</v>
      </c>
      <c r="Q67" s="18" t="s">
        <v>481</v>
      </c>
      <c r="R67" s="20" t="s">
        <v>481</v>
      </c>
      <c r="S67" s="18" t="s">
        <v>481</v>
      </c>
      <c r="T67" s="20" t="s">
        <v>481</v>
      </c>
      <c r="U67" s="18" t="n">
        <v>327.12590118</v>
      </c>
      <c r="V67" s="20" t="n">
        <v>6.61813859</v>
      </c>
    </row>
    <row r="68" spans="1:22">
      <c r="A68" s="15" t="s">
        <v>543</v>
      </c>
      <c r="B68" s="17" t="n">
        <v>12083</v>
      </c>
      <c r="C68" s="18">
        <f>(31.0/B68*100)</f>
        <v/>
      </c>
      <c r="D68" s="19" t="n">
        <v>12052</v>
      </c>
      <c r="E68" s="18" t="n">
        <v>360.45355366</v>
      </c>
      <c r="F68" s="20" t="n">
        <v>4.37302571</v>
      </c>
      <c r="G68" s="18" t="n">
        <v>394.88999025</v>
      </c>
      <c r="H68" s="20" t="n">
        <v>2.89462567</v>
      </c>
      <c r="I68" s="18" t="n">
        <v>425.99498865</v>
      </c>
      <c r="J68" s="20" t="n">
        <v>1.53123605</v>
      </c>
      <c r="K68" s="18" t="n">
        <v>442.71537035</v>
      </c>
      <c r="L68" s="20" t="n">
        <v>2.71265392</v>
      </c>
      <c r="M68" s="18" t="s">
        <v>481</v>
      </c>
      <c r="N68" s="20" t="s">
        <v>481</v>
      </c>
      <c r="O68" s="18" t="s">
        <v>481</v>
      </c>
      <c r="P68" s="20" t="s">
        <v>481</v>
      </c>
      <c r="Q68" s="18" t="s">
        <v>481</v>
      </c>
      <c r="R68" s="20" t="s">
        <v>481</v>
      </c>
      <c r="S68" s="18" t="s">
        <v>481</v>
      </c>
      <c r="T68" s="20" t="s">
        <v>481</v>
      </c>
      <c r="U68" s="18" t="n">
        <v>316.63778303</v>
      </c>
      <c r="V68" s="20" t="n">
        <v>2.63236553</v>
      </c>
    </row>
    <row r="69" spans="1:22">
      <c r="A69" s="15" t="s">
        <v>544</v>
      </c>
      <c r="B69" s="17" t="n">
        <v>4876</v>
      </c>
      <c r="C69" s="18">
        <f>(0.0/B69*100)</f>
        <v/>
      </c>
      <c r="D69" s="19" t="n">
        <v>4876</v>
      </c>
      <c r="E69" s="18" t="n">
        <v>400.1213764</v>
      </c>
      <c r="F69" s="20" t="n">
        <v>6.81530027</v>
      </c>
      <c r="G69" s="18" t="n">
        <v>417.65431609</v>
      </c>
      <c r="H69" s="20" t="n">
        <v>5.50487416</v>
      </c>
      <c r="I69" s="18" t="n">
        <v>439.17325398</v>
      </c>
      <c r="J69" s="20" t="n">
        <v>4.1662031</v>
      </c>
      <c r="K69" s="18" t="n">
        <v>449.45287947</v>
      </c>
      <c r="L69" s="20" t="n">
        <v>5.29220235</v>
      </c>
      <c r="M69" s="18" t="s">
        <v>481</v>
      </c>
      <c r="N69" s="20" t="s">
        <v>481</v>
      </c>
      <c r="O69" s="18" t="s">
        <v>481</v>
      </c>
      <c r="P69" s="20" t="s">
        <v>481</v>
      </c>
      <c r="Q69" s="18" t="s">
        <v>481</v>
      </c>
      <c r="R69" s="20" t="s">
        <v>481</v>
      </c>
      <c r="S69" s="18" t="s">
        <v>481</v>
      </c>
      <c r="T69" s="20" t="s">
        <v>481</v>
      </c>
      <c r="U69" s="18" t="n">
        <v>319.11990907</v>
      </c>
      <c r="V69" s="20" t="n">
        <v>34.36401677</v>
      </c>
    </row>
    <row r="70" spans="1:22">
      <c r="A70" s="15" t="s">
        <v>545</v>
      </c>
      <c r="B70" s="17" t="n">
        <v>6036</v>
      </c>
      <c r="C70" s="18">
        <f>(223.0/B70*100)</f>
        <v/>
      </c>
      <c r="D70" s="19" t="n">
        <v>5813</v>
      </c>
      <c r="E70" s="18" t="n">
        <v>477.58126776</v>
      </c>
      <c r="F70" s="20" t="n">
        <v>6.09548328</v>
      </c>
      <c r="G70" s="18" t="n">
        <v>492.64448647</v>
      </c>
      <c r="H70" s="20" t="n">
        <v>4.32402253</v>
      </c>
      <c r="I70" s="18" t="n">
        <v>503.41770512</v>
      </c>
      <c r="J70" s="20" t="n">
        <v>3.03367181</v>
      </c>
      <c r="K70" s="18" t="n">
        <v>511.2718382</v>
      </c>
      <c r="L70" s="20" t="n">
        <v>5.93770547</v>
      </c>
      <c r="M70" s="18" t="s">
        <v>481</v>
      </c>
      <c r="N70" s="20" t="s">
        <v>481</v>
      </c>
      <c r="O70" s="18" t="s">
        <v>481</v>
      </c>
      <c r="P70" s="20" t="s">
        <v>481</v>
      </c>
      <c r="Q70" s="18" t="s">
        <v>481</v>
      </c>
      <c r="R70" s="20" t="s">
        <v>481</v>
      </c>
      <c r="S70" s="18" t="s">
        <v>481</v>
      </c>
      <c r="T70" s="20" t="s">
        <v>481</v>
      </c>
      <c r="U70" s="18" t="n">
        <v>432.13929157</v>
      </c>
      <c r="V70" s="20" t="n">
        <v>9.853555</v>
      </c>
    </row>
    <row r="71" spans="1:22">
      <c r="A71" s="15" t="s">
        <v>546</v>
      </c>
      <c r="B71" s="17" t="n">
        <v>6115</v>
      </c>
      <c r="C71" s="18">
        <f>(37.0/B71*100)</f>
        <v/>
      </c>
      <c r="D71" s="19" t="n">
        <v>6078</v>
      </c>
      <c r="E71" s="18" t="n">
        <v>467.87313694</v>
      </c>
      <c r="F71" s="20" t="n">
        <v>7.2097447</v>
      </c>
      <c r="G71" s="18" t="n">
        <v>511.2485738</v>
      </c>
      <c r="H71" s="20" t="n">
        <v>4.32555388</v>
      </c>
      <c r="I71" s="18" t="n">
        <v>534.44400462</v>
      </c>
      <c r="J71" s="20" t="n">
        <v>2.15025042</v>
      </c>
      <c r="K71" s="18" t="n">
        <v>563.31441391</v>
      </c>
      <c r="L71" s="20" t="n">
        <v>3.18616511</v>
      </c>
      <c r="M71" s="18" t="s">
        <v>481</v>
      </c>
      <c r="N71" s="20" t="s">
        <v>481</v>
      </c>
      <c r="O71" s="18" t="s">
        <v>481</v>
      </c>
      <c r="P71" s="20" t="s">
        <v>481</v>
      </c>
      <c r="Q71" s="18" t="s">
        <v>481</v>
      </c>
      <c r="R71" s="20" t="s">
        <v>481</v>
      </c>
      <c r="S71" s="18" t="s">
        <v>481</v>
      </c>
      <c r="T71" s="20" t="s">
        <v>481</v>
      </c>
      <c r="U71" s="18" t="n">
        <v>434.38558701</v>
      </c>
      <c r="V71" s="20" t="n">
        <v>14.77328294</v>
      </c>
    </row>
    <row r="72" spans="1:22">
      <c r="A72" s="15" t="s">
        <v>547</v>
      </c>
      <c r="B72" s="17" t="n">
        <v>7708</v>
      </c>
      <c r="C72" s="18">
        <f>(6.0/B72*100)</f>
        <v/>
      </c>
      <c r="D72" s="19" t="n">
        <v>7702</v>
      </c>
      <c r="E72" s="18" t="n">
        <v>470.28598904</v>
      </c>
      <c r="F72" s="20" t="n">
        <v>4.26258082</v>
      </c>
      <c r="G72" s="18" t="n">
        <v>488.61356559</v>
      </c>
      <c r="H72" s="20" t="n">
        <v>2.717355</v>
      </c>
      <c r="I72" s="18" t="n">
        <v>501.90358554</v>
      </c>
      <c r="J72" s="20" t="n">
        <v>3.27713408</v>
      </c>
      <c r="K72" s="18" t="n">
        <v>537.47637511</v>
      </c>
      <c r="L72" s="20" t="n">
        <v>5.13545985</v>
      </c>
      <c r="M72" s="18" t="s">
        <v>481</v>
      </c>
      <c r="N72" s="20" t="s">
        <v>481</v>
      </c>
      <c r="O72" s="18" t="s">
        <v>481</v>
      </c>
      <c r="P72" s="20" t="s">
        <v>481</v>
      </c>
      <c r="Q72" s="18" t="s">
        <v>481</v>
      </c>
      <c r="R72" s="20" t="s">
        <v>481</v>
      </c>
      <c r="S72" s="18" t="s">
        <v>481</v>
      </c>
      <c r="T72" s="20" t="s">
        <v>481</v>
      </c>
      <c r="U72" s="18" t="n">
        <v>403.5816006</v>
      </c>
      <c r="V72" s="20" t="n">
        <v>29.04840143</v>
      </c>
    </row>
    <row r="73" spans="1:22">
      <c r="A73" s="15" t="s">
        <v>548</v>
      </c>
      <c r="B73" s="17" t="n">
        <v>8249</v>
      </c>
      <c r="C73" s="18">
        <f>(197.0/B73*100)</f>
        <v/>
      </c>
      <c r="D73" s="19" t="n">
        <v>8052</v>
      </c>
      <c r="E73" s="18" t="n">
        <v>368.60343869</v>
      </c>
      <c r="F73" s="20" t="n">
        <v>9.7081625</v>
      </c>
      <c r="G73" s="18" t="n">
        <v>406.89062277</v>
      </c>
      <c r="H73" s="20" t="n">
        <v>4.83737151</v>
      </c>
      <c r="I73" s="18" t="n">
        <v>409.91693675</v>
      </c>
      <c r="J73" s="20" t="n">
        <v>3.28492509</v>
      </c>
      <c r="K73" s="18" t="n">
        <v>427.57373134</v>
      </c>
      <c r="L73" s="20" t="n">
        <v>5.5434691</v>
      </c>
      <c r="M73" s="18" t="s">
        <v>481</v>
      </c>
      <c r="N73" s="20" t="s">
        <v>481</v>
      </c>
      <c r="O73" s="18" t="s">
        <v>481</v>
      </c>
      <c r="P73" s="20" t="s">
        <v>481</v>
      </c>
      <c r="Q73" s="18" t="s">
        <v>481</v>
      </c>
      <c r="R73" s="20" t="s">
        <v>481</v>
      </c>
      <c r="S73" s="18" t="s">
        <v>481</v>
      </c>
      <c r="T73" s="20" t="s">
        <v>481</v>
      </c>
      <c r="U73" s="18" t="n">
        <v>355.48421173</v>
      </c>
      <c r="V73" s="20" t="n">
        <v>8.657175049999999</v>
      </c>
    </row>
    <row r="74" spans="1:22">
      <c r="A74" s="15" t="s">
        <v>549</v>
      </c>
      <c r="B74" s="17" t="n">
        <v>4692</v>
      </c>
      <c r="C74" s="18">
        <f>(82.0/B74*100)</f>
        <v/>
      </c>
      <c r="D74" s="19" t="n">
        <v>4610</v>
      </c>
      <c r="E74" s="18" t="n">
        <v>403.44291481</v>
      </c>
      <c r="F74" s="20" t="n">
        <v>5.54146264</v>
      </c>
      <c r="G74" s="18" t="n">
        <v>415.86025852</v>
      </c>
      <c r="H74" s="20" t="n">
        <v>4.39549505</v>
      </c>
      <c r="I74" s="18" t="n">
        <v>436.04592336</v>
      </c>
      <c r="J74" s="20" t="n">
        <v>2.71664697</v>
      </c>
      <c r="K74" s="18" t="n">
        <v>458.66770363</v>
      </c>
      <c r="L74" s="20" t="n">
        <v>4.22109117</v>
      </c>
      <c r="M74" s="18" t="s">
        <v>481</v>
      </c>
      <c r="N74" s="20" t="s">
        <v>481</v>
      </c>
      <c r="O74" s="18" t="s">
        <v>481</v>
      </c>
      <c r="P74" s="20" t="s">
        <v>481</v>
      </c>
      <c r="Q74" s="18" t="s">
        <v>481</v>
      </c>
      <c r="R74" s="20" t="s">
        <v>481</v>
      </c>
      <c r="S74" s="18" t="n">
        <v>322.43975843</v>
      </c>
      <c r="T74" s="20" t="n">
        <v>29.50094612</v>
      </c>
      <c r="U74" s="18" t="n">
        <v>345.72831811</v>
      </c>
      <c r="V74" s="20" t="n">
        <v>6.2650314</v>
      </c>
    </row>
    <row r="75" spans="1:22">
      <c r="A75" s="15" t="s">
        <v>550</v>
      </c>
      <c r="B75" s="17" t="n">
        <v>5375</v>
      </c>
      <c r="C75" s="18">
        <f>(314.0/B75*100)</f>
        <v/>
      </c>
      <c r="D75" s="19" t="n">
        <v>5061</v>
      </c>
      <c r="E75" s="18" t="n">
        <v>342.36451827</v>
      </c>
      <c r="F75" s="20" t="n">
        <v>5.8513726</v>
      </c>
      <c r="G75" s="18" t="n">
        <v>354.46677556</v>
      </c>
      <c r="H75" s="20" t="n">
        <v>6.89521412</v>
      </c>
      <c r="I75" s="18" t="n">
        <v>363.03014349</v>
      </c>
      <c r="J75" s="20" t="n">
        <v>3.19739077</v>
      </c>
      <c r="K75" s="18" t="n">
        <v>383.79871573</v>
      </c>
      <c r="L75" s="20" t="n">
        <v>4.08417656</v>
      </c>
      <c r="M75" s="18" t="s">
        <v>481</v>
      </c>
      <c r="N75" s="20" t="s">
        <v>481</v>
      </c>
      <c r="O75" s="18" t="s">
        <v>481</v>
      </c>
      <c r="P75" s="20" t="s">
        <v>481</v>
      </c>
      <c r="Q75" s="18" t="s">
        <v>481</v>
      </c>
      <c r="R75" s="20" t="s">
        <v>481</v>
      </c>
      <c r="S75" s="18" t="s">
        <v>481</v>
      </c>
      <c r="T75" s="20" t="s">
        <v>481</v>
      </c>
      <c r="U75" s="18" t="n">
        <v>319.50015719</v>
      </c>
      <c r="V75" s="20" t="n">
        <v>5.28737852</v>
      </c>
    </row>
    <row r="76" spans="1:22">
      <c r="A76" s="15" t="s">
        <v>551</v>
      </c>
      <c r="B76" s="17" t="n">
        <v>14167</v>
      </c>
      <c r="C76" s="18">
        <f>(236.0/B76*100)</f>
        <v/>
      </c>
      <c r="D76" s="19" t="n">
        <v>13931</v>
      </c>
      <c r="E76" s="18" t="n">
        <v>384.83458305</v>
      </c>
      <c r="F76" s="20" t="n">
        <v>4.22455474</v>
      </c>
      <c r="G76" s="18" t="n">
        <v>427.83891933</v>
      </c>
      <c r="H76" s="20" t="n">
        <v>4.77360473</v>
      </c>
      <c r="I76" s="18" t="n">
        <v>443.09206945</v>
      </c>
      <c r="J76" s="20" t="n">
        <v>3.18542413</v>
      </c>
      <c r="K76" s="18" t="n">
        <v>458.81694705</v>
      </c>
      <c r="L76" s="20" t="n">
        <v>4.22176048</v>
      </c>
      <c r="M76" s="18" t="s">
        <v>481</v>
      </c>
      <c r="N76" s="20" t="s">
        <v>481</v>
      </c>
      <c r="O76" s="18" t="s">
        <v>481</v>
      </c>
      <c r="P76" s="20" t="s">
        <v>481</v>
      </c>
      <c r="Q76" s="18" t="s">
        <v>481</v>
      </c>
      <c r="R76" s="20" t="s">
        <v>481</v>
      </c>
      <c r="S76" s="18" t="s">
        <v>481</v>
      </c>
      <c r="T76" s="20" t="s">
        <v>481</v>
      </c>
      <c r="U76" s="18" t="n">
        <v>341.47189165</v>
      </c>
      <c r="V76" s="20" t="n">
        <v>5.20536336</v>
      </c>
    </row>
    <row r="77" spans="1:22">
      <c r="A77" s="15" t="s">
        <v>552</v>
      </c>
      <c r="B77" s="17" t="n">
        <v>6062</v>
      </c>
      <c r="C77" s="18">
        <f>(356.0/B77*100)</f>
        <v/>
      </c>
      <c r="D77" s="19" t="n">
        <v>5706</v>
      </c>
      <c r="E77" s="18" t="n">
        <v>422.824986</v>
      </c>
      <c r="F77" s="20" t="n">
        <v>4.74533713</v>
      </c>
      <c r="G77" s="18" t="n">
        <v>438.98736894</v>
      </c>
      <c r="H77" s="20" t="n">
        <v>3.52471859</v>
      </c>
      <c r="I77" s="18" t="n">
        <v>458.5863848</v>
      </c>
      <c r="J77" s="20" t="n">
        <v>3.27216245</v>
      </c>
      <c r="K77" s="18" t="n">
        <v>464.58038038</v>
      </c>
      <c r="L77" s="20" t="n">
        <v>5.2412805</v>
      </c>
      <c r="M77" s="18" t="s">
        <v>481</v>
      </c>
      <c r="N77" s="20" t="s">
        <v>481</v>
      </c>
      <c r="O77" s="18" t="s">
        <v>481</v>
      </c>
      <c r="P77" s="20" t="s">
        <v>481</v>
      </c>
      <c r="Q77" s="18" t="s">
        <v>481</v>
      </c>
      <c r="R77" s="20" t="s">
        <v>481</v>
      </c>
      <c r="S77" s="18" t="s">
        <v>481</v>
      </c>
      <c r="T77" s="20" t="s">
        <v>481</v>
      </c>
      <c r="U77" s="18" t="n">
        <v>362.17737202</v>
      </c>
      <c r="V77" s="20" t="n">
        <v>4.59933371</v>
      </c>
    </row>
    <row r="78" spans="1:22">
      <c r="A78" s="15" t="s">
        <v>553</v>
      </c>
      <c r="B78" s="17" t="n">
        <v>5826</v>
      </c>
      <c r="C78" s="18">
        <f>(0.0/B78*100)</f>
        <v/>
      </c>
      <c r="D78" s="19" t="n">
        <v>5826</v>
      </c>
      <c r="E78" s="18" t="n">
        <v>489.22149452</v>
      </c>
      <c r="F78" s="20" t="n">
        <v>10.66297804</v>
      </c>
      <c r="G78" s="18" t="n">
        <v>472.93534388</v>
      </c>
      <c r="H78" s="20" t="n">
        <v>6.34402054</v>
      </c>
      <c r="I78" s="18" t="n">
        <v>485.11798493</v>
      </c>
      <c r="J78" s="20" t="n">
        <v>3.4289822</v>
      </c>
      <c r="K78" s="18" t="n">
        <v>497.50724545</v>
      </c>
      <c r="L78" s="20" t="n">
        <v>5.01114655</v>
      </c>
      <c r="M78" s="18" t="s">
        <v>481</v>
      </c>
      <c r="N78" s="20" t="s">
        <v>481</v>
      </c>
      <c r="O78" s="18" t="s">
        <v>481</v>
      </c>
      <c r="P78" s="20" t="s">
        <v>481</v>
      </c>
      <c r="Q78" s="18" t="n">
        <v>279.6191</v>
      </c>
      <c r="R78" s="20" t="n">
        <v>47.45639091</v>
      </c>
      <c r="S78" s="18" t="n">
        <v>312.51361229</v>
      </c>
      <c r="T78" s="20" t="n">
        <v>47.56204833</v>
      </c>
      <c r="U78" s="18" t="n">
        <v>402.9120998</v>
      </c>
      <c r="V78" s="20" t="n">
        <v>29.91795393</v>
      </c>
    </row>
    <row customHeight="1" ht="25" r="79" spans="1:22">
      <c r="A79" s="15" t="s">
        <v>554</v>
      </c>
      <c r="B79" s="17" t="n">
        <v>1657</v>
      </c>
      <c r="C79" s="18">
        <f>(41.0/B79*100)</f>
        <v/>
      </c>
      <c r="D79" s="19" t="n">
        <v>1616</v>
      </c>
      <c r="E79" s="18" t="n">
        <v>450.77592575</v>
      </c>
      <c r="F79" s="20" t="n">
        <v>9.012396519999999</v>
      </c>
      <c r="G79" s="18" t="n">
        <v>460.70644327</v>
      </c>
      <c r="H79" s="20" t="n">
        <v>8.63305613</v>
      </c>
      <c r="I79" s="18" t="n">
        <v>482.2498169</v>
      </c>
      <c r="J79" s="20" t="n">
        <v>8.274569809999999</v>
      </c>
      <c r="K79" s="18" t="n">
        <v>496.56675176</v>
      </c>
      <c r="L79" s="20" t="n">
        <v>8.96009405</v>
      </c>
      <c r="M79" s="18" t="s">
        <v>481</v>
      </c>
      <c r="N79" s="20" t="s">
        <v>481</v>
      </c>
      <c r="O79" s="18" t="s">
        <v>481</v>
      </c>
      <c r="P79" s="20" t="s">
        <v>481</v>
      </c>
      <c r="Q79" s="18" t="s">
        <v>481</v>
      </c>
      <c r="R79" s="20" t="s">
        <v>481</v>
      </c>
      <c r="S79" s="18" t="s">
        <v>481</v>
      </c>
      <c r="T79" s="20" t="s">
        <v>481</v>
      </c>
      <c r="U79" s="18" t="n">
        <v>363.06854543</v>
      </c>
      <c r="V79" s="20" t="n">
        <v>18.46126073</v>
      </c>
    </row>
    <row r="80" spans="1:22">
      <c r="A80" s="15" t="s">
        <v>555</v>
      </c>
      <c r="B80" s="17" t="n">
        <v>7841</v>
      </c>
      <c r="C80" s="18">
        <f>(0.0/B80*100)</f>
        <v/>
      </c>
      <c r="D80" s="19" t="n">
        <v>7841</v>
      </c>
      <c r="E80" s="18" t="n">
        <v>402.06592882</v>
      </c>
      <c r="F80" s="20" t="n">
        <v>9.62892495</v>
      </c>
      <c r="G80" s="18" t="n">
        <v>422.90154028</v>
      </c>
      <c r="H80" s="20" t="n">
        <v>5.23163988</v>
      </c>
      <c r="I80" s="18" t="n">
        <v>423.32732433</v>
      </c>
      <c r="J80" s="20" t="n">
        <v>3.90829268</v>
      </c>
      <c r="K80" s="18" t="n">
        <v>435.71452876</v>
      </c>
      <c r="L80" s="20" t="n">
        <v>4.64216606</v>
      </c>
      <c r="M80" s="18" t="s">
        <v>481</v>
      </c>
      <c r="N80" s="20" t="s">
        <v>481</v>
      </c>
      <c r="O80" s="18" t="s">
        <v>481</v>
      </c>
      <c r="P80" s="20" t="s">
        <v>481</v>
      </c>
      <c r="Q80" s="18" t="s">
        <v>481</v>
      </c>
      <c r="R80" s="20" t="s">
        <v>481</v>
      </c>
      <c r="S80" s="18" t="s">
        <v>481</v>
      </c>
      <c r="T80" s="20" t="s">
        <v>481</v>
      </c>
      <c r="U80" s="18" t="n">
        <v>337.93251243</v>
      </c>
      <c r="V80" s="20" t="n">
        <v>31.73148761</v>
      </c>
    </row>
    <row r="81" spans="1:22">
      <c r="A81" s="23" t="s">
        <v>556</v>
      </c>
      <c r="B81" s="17" t="n">
        <v>8861</v>
      </c>
      <c r="C81" s="18">
        <f>(95.0/B81*100)</f>
        <v/>
      </c>
      <c r="D81" s="19" t="n">
        <v>8766</v>
      </c>
      <c r="E81" s="18" t="n">
        <v>386.93650116</v>
      </c>
      <c r="F81" s="20" t="n">
        <v>9.52986997</v>
      </c>
      <c r="G81" s="18" t="n">
        <v>403.28140013</v>
      </c>
      <c r="H81" s="20" t="n">
        <v>5.19435016</v>
      </c>
      <c r="I81" s="18" t="n">
        <v>432.40384636</v>
      </c>
      <c r="J81" s="20" t="n">
        <v>3.37099737</v>
      </c>
      <c r="K81" s="18" t="n">
        <v>457.58470508</v>
      </c>
      <c r="L81" s="20" t="n">
        <v>4.2460741</v>
      </c>
      <c r="M81" s="18" t="s">
        <v>481</v>
      </c>
      <c r="N81" s="20" t="s">
        <v>481</v>
      </c>
      <c r="O81" s="18" t="s">
        <v>481</v>
      </c>
      <c r="P81" s="20" t="s">
        <v>481</v>
      </c>
      <c r="Q81" s="18" t="s">
        <v>481</v>
      </c>
      <c r="R81" s="20" t="s">
        <v>481</v>
      </c>
      <c r="S81" s="18" t="s">
        <v>481</v>
      </c>
      <c r="T81" s="20" t="s">
        <v>481</v>
      </c>
      <c r="U81" s="18" t="n">
        <v>352.57211538</v>
      </c>
      <c r="V81" s="20" t="n">
        <v>13.07973269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845</v>
      </c>
    </row>
    <row customHeight="1" ht="30" r="4" spans="1:24">
      <c r="A4" s="6" t="n"/>
      <c r="B4" s="7" t="s">
        <v>462</v>
      </c>
      <c r="C4" s="7" t="s">
        <v>463</v>
      </c>
      <c r="D4" s="8" t="s">
        <v>462</v>
      </c>
      <c r="E4" s="9" t="s">
        <v>846</v>
      </c>
      <c r="F4" s="10" t="n"/>
      <c r="G4" s="9" t="s">
        <v>847</v>
      </c>
      <c r="H4" s="10" t="n"/>
      <c r="I4" s="9" t="s">
        <v>848</v>
      </c>
      <c r="J4" s="10" t="n"/>
      <c r="K4" s="9" t="s">
        <v>849</v>
      </c>
      <c r="L4" s="10" t="n"/>
      <c r="M4" s="9" t="s">
        <v>850</v>
      </c>
      <c r="N4" s="10" t="n"/>
      <c r="O4" s="9" t="s">
        <v>584</v>
      </c>
      <c r="P4" s="10" t="n"/>
      <c r="Q4" s="9" t="s">
        <v>585</v>
      </c>
      <c r="R4" s="10" t="n"/>
      <c r="S4" s="9" t="s">
        <v>472</v>
      </c>
      <c r="T4" s="10" t="n"/>
      <c r="U4" s="9" t="s">
        <v>473</v>
      </c>
      <c r="V4" s="10" t="n"/>
      <c r="W4" s="9" t="s">
        <v>586</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(846.0/B7*100)</f>
        <v/>
      </c>
      <c r="D7" s="19" t="n">
        <v>13684</v>
      </c>
      <c r="E7" s="18" t="n">
        <v>471.65055209</v>
      </c>
      <c r="F7" s="20" t="n">
        <v>2.55635621</v>
      </c>
      <c r="G7" s="18" t="n">
        <v>509.83167961</v>
      </c>
      <c r="H7" s="20" t="n">
        <v>2.7608903</v>
      </c>
      <c r="I7" s="18" t="n">
        <v>527.1157145</v>
      </c>
      <c r="J7" s="20" t="n">
        <v>2.83226173</v>
      </c>
      <c r="K7" s="18" t="n">
        <v>548.8830569100001</v>
      </c>
      <c r="L7" s="20" t="n">
        <v>4.41347976</v>
      </c>
      <c r="M7" s="18" t="n">
        <v>448.91692056</v>
      </c>
      <c r="N7" s="20" t="n">
        <v>7.95864568</v>
      </c>
      <c r="O7" s="18" t="s">
        <v>481</v>
      </c>
      <c r="P7" s="20" t="s">
        <v>481</v>
      </c>
      <c r="Q7" s="18" t="s">
        <v>481</v>
      </c>
      <c r="R7" s="20" t="s">
        <v>481</v>
      </c>
      <c r="S7" s="18" t="s">
        <v>481</v>
      </c>
      <c r="T7" s="20" t="s">
        <v>481</v>
      </c>
      <c r="U7" s="18" t="s">
        <v>481</v>
      </c>
      <c r="V7" s="20" t="s">
        <v>481</v>
      </c>
      <c r="W7" s="18" t="n">
        <v>453.41075186</v>
      </c>
      <c r="X7" s="20" t="n">
        <v>6.64044036</v>
      </c>
    </row>
    <row r="8" spans="1:24">
      <c r="A8" s="15" t="s">
        <v>483</v>
      </c>
      <c r="B8" s="17" t="n">
        <v>7007</v>
      </c>
      <c r="C8" s="18">
        <f>(176.0/B8*100)</f>
        <v/>
      </c>
      <c r="D8" s="19" t="n">
        <v>6831</v>
      </c>
      <c r="E8" s="18" t="n">
        <v>448.07442164</v>
      </c>
      <c r="F8" s="20" t="n">
        <v>4.37801213</v>
      </c>
      <c r="G8" s="18" t="n">
        <v>496.98178034</v>
      </c>
      <c r="H8" s="20" t="n">
        <v>3.91058864</v>
      </c>
      <c r="I8" s="18" t="n">
        <v>509.42975892</v>
      </c>
      <c r="J8" s="20" t="n">
        <v>3.13851872</v>
      </c>
      <c r="K8" s="18" t="n">
        <v>512.46298431</v>
      </c>
      <c r="L8" s="20" t="n">
        <v>4.77446475</v>
      </c>
      <c r="M8" s="18" t="n">
        <v>410.89190283</v>
      </c>
      <c r="N8" s="20" t="n">
        <v>11.78656768</v>
      </c>
      <c r="O8" s="18" t="s">
        <v>481</v>
      </c>
      <c r="P8" s="20" t="s">
        <v>481</v>
      </c>
      <c r="Q8" s="18" t="s">
        <v>481</v>
      </c>
      <c r="R8" s="20" t="s">
        <v>481</v>
      </c>
      <c r="S8" s="18" t="n">
        <v>361.38025951</v>
      </c>
      <c r="T8" s="20" t="n">
        <v>22.72565673</v>
      </c>
      <c r="U8" s="18" t="s">
        <v>481</v>
      </c>
      <c r="V8" s="20" t="s">
        <v>481</v>
      </c>
      <c r="W8" s="18" t="n">
        <v>391.05979829</v>
      </c>
      <c r="X8" s="20" t="n">
        <v>6.06440556</v>
      </c>
    </row>
    <row r="9" spans="1:24">
      <c r="A9" s="15" t="s">
        <v>484</v>
      </c>
      <c r="B9" s="17" t="n">
        <v>9651</v>
      </c>
      <c r="C9" s="18">
        <f>(296.0/B9*100)</f>
        <v/>
      </c>
      <c r="D9" s="19" t="n">
        <v>9355</v>
      </c>
      <c r="E9" s="18" t="n">
        <v>470.25850789</v>
      </c>
      <c r="F9" s="20" t="n">
        <v>2.98283976</v>
      </c>
      <c r="G9" s="18" t="n">
        <v>523.61803477</v>
      </c>
      <c r="H9" s="20" t="n">
        <v>2.54497121</v>
      </c>
      <c r="I9" s="18" t="n">
        <v>536.93075399</v>
      </c>
      <c r="J9" s="20" t="n">
        <v>2.76411971</v>
      </c>
      <c r="K9" s="18" t="n">
        <v>542.54137295</v>
      </c>
      <c r="L9" s="20" t="n">
        <v>4.80606723</v>
      </c>
      <c r="M9" s="18" t="n">
        <v>458.61884665</v>
      </c>
      <c r="N9" s="20" t="n">
        <v>6.72213154</v>
      </c>
      <c r="O9" s="18" t="s">
        <v>481</v>
      </c>
      <c r="P9" s="20" t="s">
        <v>481</v>
      </c>
      <c r="Q9" s="18" t="s">
        <v>481</v>
      </c>
      <c r="R9" s="20" t="s">
        <v>481</v>
      </c>
      <c r="S9" s="18" t="n">
        <v>347.7815185</v>
      </c>
      <c r="T9" s="20" t="n">
        <v>11.20716786</v>
      </c>
      <c r="U9" s="18" t="s">
        <v>481</v>
      </c>
      <c r="V9" s="20" t="s">
        <v>481</v>
      </c>
      <c r="W9" s="18" t="n">
        <v>401.56029506</v>
      </c>
      <c r="X9" s="20" t="n">
        <v>4.78081458</v>
      </c>
    </row>
    <row r="10" spans="1:24">
      <c r="A10" s="15" t="s">
        <v>485</v>
      </c>
      <c r="B10" s="17" t="n">
        <v>20058</v>
      </c>
      <c r="C10" s="18">
        <f>(569.0/B10*100)</f>
        <v/>
      </c>
      <c r="D10" s="19" t="n">
        <v>19489</v>
      </c>
      <c r="E10" s="18" t="n">
        <v>497.7371624</v>
      </c>
      <c r="F10" s="20" t="n">
        <v>3.36991156</v>
      </c>
      <c r="G10" s="18" t="n">
        <v>532.5582832</v>
      </c>
      <c r="H10" s="20" t="n">
        <v>3.06200158</v>
      </c>
      <c r="I10" s="18" t="n">
        <v>543.52147518</v>
      </c>
      <c r="J10" s="20" t="n">
        <v>2.64528153</v>
      </c>
      <c r="K10" s="18" t="n">
        <v>543.71010563</v>
      </c>
      <c r="L10" s="20" t="n">
        <v>4.22972479</v>
      </c>
      <c r="M10" s="18" t="n">
        <v>491.50356918</v>
      </c>
      <c r="N10" s="20" t="n">
        <v>8.52918508</v>
      </c>
      <c r="O10" s="18" t="s">
        <v>481</v>
      </c>
      <c r="P10" s="20" t="s">
        <v>481</v>
      </c>
      <c r="Q10" s="18" t="s">
        <v>481</v>
      </c>
      <c r="R10" s="20" t="s">
        <v>481</v>
      </c>
      <c r="S10" s="18" t="s">
        <v>481</v>
      </c>
      <c r="T10" s="20" t="s">
        <v>481</v>
      </c>
      <c r="U10" s="18" t="s">
        <v>481</v>
      </c>
      <c r="V10" s="20" t="s">
        <v>481</v>
      </c>
      <c r="W10" s="18" t="n">
        <v>435.3723676</v>
      </c>
      <c r="X10" s="20" t="n">
        <v>7.65326674</v>
      </c>
    </row>
    <row r="11" spans="1:24">
      <c r="A11" s="15" t="s">
        <v>486</v>
      </c>
      <c r="B11" s="17" t="n">
        <v>7053</v>
      </c>
      <c r="C11" s="18">
        <f>(191.0/B11*100)</f>
        <v/>
      </c>
      <c r="D11" s="19" t="n">
        <v>6862</v>
      </c>
      <c r="E11" s="18" t="n">
        <v>450.18259149</v>
      </c>
      <c r="F11" s="20" t="n">
        <v>3.29478121</v>
      </c>
      <c r="G11" s="18" t="n">
        <v>467.15682952</v>
      </c>
      <c r="H11" s="20" t="n">
        <v>3.08070104</v>
      </c>
      <c r="I11" s="18" t="n">
        <v>470.86129117</v>
      </c>
      <c r="J11" s="20" t="n">
        <v>3.39275989</v>
      </c>
      <c r="K11" s="18" t="n">
        <v>477.30932797</v>
      </c>
      <c r="L11" s="20" t="n">
        <v>6.98406808</v>
      </c>
      <c r="M11" s="18" t="n">
        <v>456.32318106</v>
      </c>
      <c r="N11" s="20" t="n">
        <v>9.85488692</v>
      </c>
      <c r="O11" s="18" t="s">
        <v>481</v>
      </c>
      <c r="P11" s="20" t="s">
        <v>481</v>
      </c>
      <c r="Q11" s="18" t="s">
        <v>481</v>
      </c>
      <c r="R11" s="20" t="s">
        <v>481</v>
      </c>
      <c r="S11" s="18" t="s">
        <v>481</v>
      </c>
      <c r="T11" s="20" t="s">
        <v>481</v>
      </c>
      <c r="U11" s="18" t="s">
        <v>481</v>
      </c>
      <c r="V11" s="20" t="s">
        <v>481</v>
      </c>
      <c r="W11" s="18" t="n">
        <v>405.50568135</v>
      </c>
      <c r="X11" s="20" t="n">
        <v>6.36113069</v>
      </c>
    </row>
    <row r="12" spans="1:24">
      <c r="A12" s="15" t="s">
        <v>487</v>
      </c>
      <c r="B12" s="17" t="n">
        <v>6894</v>
      </c>
      <c r="C12" s="18">
        <f>(60.0/B12*100)</f>
        <v/>
      </c>
      <c r="D12" s="19" t="n">
        <v>6834</v>
      </c>
      <c r="E12" s="18" t="n">
        <v>480.82225036</v>
      </c>
      <c r="F12" s="20" t="n">
        <v>3.18516035</v>
      </c>
      <c r="G12" s="18" t="n">
        <v>509.1653947</v>
      </c>
      <c r="H12" s="20" t="n">
        <v>3.13261478</v>
      </c>
      <c r="I12" s="18" t="n">
        <v>512.44939028</v>
      </c>
      <c r="J12" s="20" t="n">
        <v>5.18480189</v>
      </c>
      <c r="K12" s="18" t="n">
        <v>533.29184615</v>
      </c>
      <c r="L12" s="20" t="n">
        <v>8.27303478</v>
      </c>
      <c r="M12" s="18" t="n">
        <v>439.95124716</v>
      </c>
      <c r="N12" s="20" t="n">
        <v>15.28078499</v>
      </c>
      <c r="O12" s="18" t="s">
        <v>481</v>
      </c>
      <c r="P12" s="20" t="s">
        <v>481</v>
      </c>
      <c r="Q12" s="18" t="s">
        <v>481</v>
      </c>
      <c r="R12" s="20" t="s">
        <v>481</v>
      </c>
      <c r="S12" s="18" t="n">
        <v>332.31014509</v>
      </c>
      <c r="T12" s="20" t="n">
        <v>18.34291261</v>
      </c>
      <c r="U12" s="18" t="s">
        <v>481</v>
      </c>
      <c r="V12" s="20" t="s">
        <v>481</v>
      </c>
      <c r="W12" s="18" t="n">
        <v>387.08008761</v>
      </c>
      <c r="X12" s="20" t="n">
        <v>9.38831695</v>
      </c>
    </row>
    <row r="13" spans="1:24">
      <c r="A13" s="15" t="s">
        <v>488</v>
      </c>
      <c r="B13" s="17" t="n">
        <v>7161</v>
      </c>
      <c r="C13" s="18">
        <f>(245.0/B13*100)</f>
        <v/>
      </c>
      <c r="D13" s="19" t="n">
        <v>6916</v>
      </c>
      <c r="E13" s="18" t="n">
        <v>476.63396747</v>
      </c>
      <c r="F13" s="20" t="n">
        <v>3.5254437</v>
      </c>
      <c r="G13" s="18" t="n">
        <v>511.30177295</v>
      </c>
      <c r="H13" s="20" t="n">
        <v>2.97663322</v>
      </c>
      <c r="I13" s="18" t="n">
        <v>519.94391294</v>
      </c>
      <c r="J13" s="20" t="n">
        <v>3.14453032</v>
      </c>
      <c r="K13" s="18" t="n">
        <v>532.8707149000001</v>
      </c>
      <c r="L13" s="20" t="n">
        <v>5.73128559</v>
      </c>
      <c r="M13" s="18" t="n">
        <v>496.95019022</v>
      </c>
      <c r="N13" s="20" t="n">
        <v>9.741144370000001</v>
      </c>
      <c r="O13" s="18" t="s">
        <v>481</v>
      </c>
      <c r="P13" s="20" t="s">
        <v>481</v>
      </c>
      <c r="Q13" s="18" t="s">
        <v>481</v>
      </c>
      <c r="R13" s="20" t="s">
        <v>481</v>
      </c>
      <c r="S13" s="18" t="n">
        <v>407.4699787</v>
      </c>
      <c r="T13" s="20" t="n">
        <v>6.79601306</v>
      </c>
      <c r="U13" s="18" t="s">
        <v>481</v>
      </c>
      <c r="V13" s="20" t="s">
        <v>481</v>
      </c>
      <c r="W13" s="18" t="n">
        <v>397.45167652</v>
      </c>
      <c r="X13" s="20" t="n">
        <v>7.73039191</v>
      </c>
    </row>
    <row r="14" spans="1:24">
      <c r="A14" s="15" t="s">
        <v>489</v>
      </c>
      <c r="B14" s="17" t="n">
        <v>5587</v>
      </c>
      <c r="C14" s="18">
        <f>(84.0/B14*100)</f>
        <v/>
      </c>
      <c r="D14" s="19" t="n">
        <v>5503</v>
      </c>
      <c r="E14" s="18" t="n">
        <v>502.18947338</v>
      </c>
      <c r="F14" s="20" t="n">
        <v>2.91337212</v>
      </c>
      <c r="G14" s="18" t="n">
        <v>524.19674092</v>
      </c>
      <c r="H14" s="20" t="n">
        <v>2.69522273</v>
      </c>
      <c r="I14" s="18" t="n">
        <v>531.9165829900001</v>
      </c>
      <c r="J14" s="20" t="n">
        <v>3.17459581</v>
      </c>
      <c r="K14" s="18" t="n">
        <v>550.21949154</v>
      </c>
      <c r="L14" s="20" t="n">
        <v>6.64732231</v>
      </c>
      <c r="M14" s="18" t="n">
        <v>506.73672911</v>
      </c>
      <c r="N14" s="20" t="n">
        <v>8.960263749999999</v>
      </c>
      <c r="O14" s="18" t="s">
        <v>481</v>
      </c>
      <c r="P14" s="20" t="s">
        <v>481</v>
      </c>
      <c r="Q14" s="18" t="s">
        <v>481</v>
      </c>
      <c r="R14" s="20" t="s">
        <v>481</v>
      </c>
      <c r="S14" s="18" t="s">
        <v>481</v>
      </c>
      <c r="T14" s="20" t="s">
        <v>481</v>
      </c>
      <c r="U14" s="18" t="s">
        <v>481</v>
      </c>
      <c r="V14" s="20" t="s">
        <v>481</v>
      </c>
      <c r="W14" s="18" t="n">
        <v>438.11080999</v>
      </c>
      <c r="X14" s="20" t="n">
        <v>13.2542248</v>
      </c>
    </row>
    <row r="15" spans="1:24">
      <c r="A15" s="15" t="s">
        <v>490</v>
      </c>
      <c r="B15" s="17" t="n">
        <v>5882</v>
      </c>
      <c r="C15" s="18">
        <f>(131.0/B15*100)</f>
        <v/>
      </c>
      <c r="D15" s="19" t="n">
        <v>5751</v>
      </c>
      <c r="E15" s="18" t="n">
        <v>498.73113667</v>
      </c>
      <c r="F15" s="20" t="n">
        <v>3.24680282</v>
      </c>
      <c r="G15" s="18" t="n">
        <v>534.87600546</v>
      </c>
      <c r="H15" s="20" t="n">
        <v>2.84910691</v>
      </c>
      <c r="I15" s="18" t="n">
        <v>560.53461878</v>
      </c>
      <c r="J15" s="20" t="n">
        <v>2.81432466</v>
      </c>
      <c r="K15" s="18" t="n">
        <v>586.73016697</v>
      </c>
      <c r="L15" s="20" t="n">
        <v>5.67461422</v>
      </c>
      <c r="M15" s="18" t="n">
        <v>544.04285067</v>
      </c>
      <c r="N15" s="20" t="n">
        <v>6.84684633</v>
      </c>
      <c r="O15" s="18" t="s">
        <v>481</v>
      </c>
      <c r="P15" s="20" t="s">
        <v>481</v>
      </c>
      <c r="Q15" s="18" t="s">
        <v>481</v>
      </c>
      <c r="R15" s="20" t="s">
        <v>481</v>
      </c>
      <c r="S15" s="18" t="n">
        <v>367.66871077</v>
      </c>
      <c r="T15" s="20" t="n">
        <v>14.82638214</v>
      </c>
      <c r="U15" s="18" t="s">
        <v>481</v>
      </c>
      <c r="V15" s="20" t="s">
        <v>481</v>
      </c>
      <c r="W15" s="18" t="n">
        <v>418.30445277</v>
      </c>
      <c r="X15" s="20" t="n">
        <v>8.243658180000001</v>
      </c>
    </row>
    <row r="16" spans="1:24">
      <c r="A16" s="15" t="s">
        <v>491</v>
      </c>
      <c r="B16" s="17" t="n">
        <v>6108</v>
      </c>
      <c r="C16" s="18">
        <f>(167.0/B16*100)</f>
        <v/>
      </c>
      <c r="D16" s="19" t="n">
        <v>5941</v>
      </c>
      <c r="E16" s="18" t="n">
        <v>472.33668277</v>
      </c>
      <c r="F16" s="20" t="n">
        <v>3.20472598</v>
      </c>
      <c r="G16" s="18" t="n">
        <v>523.0330014</v>
      </c>
      <c r="H16" s="20" t="n">
        <v>3.11984307</v>
      </c>
      <c r="I16" s="18" t="n">
        <v>542.26010354</v>
      </c>
      <c r="J16" s="20" t="n">
        <v>3.09037316</v>
      </c>
      <c r="K16" s="18" t="n">
        <v>554.73197472</v>
      </c>
      <c r="L16" s="20" t="n">
        <v>5.86144026</v>
      </c>
      <c r="M16" s="18" t="n">
        <v>430.93264696</v>
      </c>
      <c r="N16" s="20" t="n">
        <v>10.56053808</v>
      </c>
      <c r="O16" s="18" t="s">
        <v>481</v>
      </c>
      <c r="P16" s="20" t="s">
        <v>481</v>
      </c>
      <c r="Q16" s="18" t="s">
        <v>481</v>
      </c>
      <c r="R16" s="20" t="s">
        <v>481</v>
      </c>
      <c r="S16" s="18" t="s">
        <v>481</v>
      </c>
      <c r="T16" s="20" t="s">
        <v>481</v>
      </c>
      <c r="U16" s="18" t="s">
        <v>481</v>
      </c>
      <c r="V16" s="20" t="s">
        <v>481</v>
      </c>
      <c r="W16" s="18" t="n">
        <v>365.96802385</v>
      </c>
      <c r="X16" s="20" t="n">
        <v>9.275142389999999</v>
      </c>
    </row>
    <row r="17" spans="1:24">
      <c r="A17" s="15" t="s">
        <v>492</v>
      </c>
      <c r="B17" s="17" t="n">
        <v>6504</v>
      </c>
      <c r="C17" s="18">
        <f>(2100.0/B17*100)</f>
        <v/>
      </c>
      <c r="D17" s="19" t="n">
        <v>4404</v>
      </c>
      <c r="E17" s="18" t="n">
        <v>500.87445118</v>
      </c>
      <c r="F17" s="20" t="n">
        <v>5.3655116</v>
      </c>
      <c r="G17" s="18" t="n">
        <v>536.90878434</v>
      </c>
      <c r="H17" s="20" t="n">
        <v>3.80790721</v>
      </c>
      <c r="I17" s="18" t="n">
        <v>534.26699425</v>
      </c>
      <c r="J17" s="20" t="n">
        <v>4.3262451</v>
      </c>
      <c r="K17" s="18" t="n">
        <v>536.5407908</v>
      </c>
      <c r="L17" s="20" t="n">
        <v>5.68270025</v>
      </c>
      <c r="M17" s="18" t="n">
        <v>501.37740815</v>
      </c>
      <c r="N17" s="20" t="n">
        <v>14.33001876</v>
      </c>
      <c r="O17" s="18" t="s">
        <v>481</v>
      </c>
      <c r="P17" s="20" t="s">
        <v>481</v>
      </c>
      <c r="Q17" s="18" t="s">
        <v>481</v>
      </c>
      <c r="R17" s="20" t="s">
        <v>481</v>
      </c>
      <c r="S17" s="18" t="n">
        <v>338.260297</v>
      </c>
      <c r="T17" s="20" t="n">
        <v>14.23011861</v>
      </c>
      <c r="U17" s="18" t="s">
        <v>481</v>
      </c>
      <c r="V17" s="20" t="s">
        <v>481</v>
      </c>
      <c r="W17" s="18" t="n">
        <v>457.30298515</v>
      </c>
      <c r="X17" s="20" t="n">
        <v>7.51281184</v>
      </c>
    </row>
    <row r="18" spans="1:24">
      <c r="A18" s="15" t="s">
        <v>493</v>
      </c>
      <c r="B18" s="17" t="n">
        <v>5532</v>
      </c>
      <c r="C18" s="18">
        <f>(31.0/B18*100)</f>
        <v/>
      </c>
      <c r="D18" s="19" t="n">
        <v>5501</v>
      </c>
      <c r="E18" s="18" t="n">
        <v>439.60920395</v>
      </c>
      <c r="F18" s="20" t="n">
        <v>5.63021983</v>
      </c>
      <c r="G18" s="18" t="n">
        <v>482.21996347</v>
      </c>
      <c r="H18" s="20" t="n">
        <v>3.96148561</v>
      </c>
      <c r="I18" s="18" t="n">
        <v>491.66867615</v>
      </c>
      <c r="J18" s="20" t="n">
        <v>4.39575994</v>
      </c>
      <c r="K18" s="18" t="n">
        <v>487.5384486</v>
      </c>
      <c r="L18" s="20" t="n">
        <v>5.78310001</v>
      </c>
      <c r="M18" s="18" t="n">
        <v>451.89394655</v>
      </c>
      <c r="N18" s="20" t="n">
        <v>9.170605070000001</v>
      </c>
      <c r="O18" s="18" t="s">
        <v>481</v>
      </c>
      <c r="P18" s="20" t="s">
        <v>481</v>
      </c>
      <c r="Q18" s="18" t="s">
        <v>481</v>
      </c>
      <c r="R18" s="20" t="s">
        <v>481</v>
      </c>
      <c r="S18" s="18" t="s">
        <v>481</v>
      </c>
      <c r="T18" s="20" t="s">
        <v>481</v>
      </c>
      <c r="U18" s="18" t="s">
        <v>481</v>
      </c>
      <c r="V18" s="20" t="s">
        <v>481</v>
      </c>
      <c r="W18" s="18" t="n">
        <v>360.59974368</v>
      </c>
      <c r="X18" s="20" t="n">
        <v>8.949737000000001</v>
      </c>
    </row>
    <row r="19" spans="1:24">
      <c r="A19" s="15" t="s">
        <v>494</v>
      </c>
      <c r="B19" s="17" t="n">
        <v>5658</v>
      </c>
      <c r="C19" s="18">
        <f>(392.0/B19*100)</f>
        <v/>
      </c>
      <c r="D19" s="19" t="n">
        <v>5266</v>
      </c>
      <c r="E19" s="18" t="n">
        <v>454.48440753</v>
      </c>
      <c r="F19" s="20" t="n">
        <v>3.46859007</v>
      </c>
      <c r="G19" s="18" t="n">
        <v>481.6314372</v>
      </c>
      <c r="H19" s="20" t="n">
        <v>3.19282722</v>
      </c>
      <c r="I19" s="18" t="n">
        <v>493.95299471</v>
      </c>
      <c r="J19" s="20" t="n">
        <v>5.00497663</v>
      </c>
      <c r="K19" s="18" t="n">
        <v>508.41398306</v>
      </c>
      <c r="L19" s="20" t="n">
        <v>7.75318533</v>
      </c>
      <c r="M19" s="18" t="n">
        <v>480.2327785</v>
      </c>
      <c r="N19" s="20" t="n">
        <v>8.655053499999999</v>
      </c>
      <c r="O19" s="18" t="s">
        <v>481</v>
      </c>
      <c r="P19" s="20" t="s">
        <v>481</v>
      </c>
      <c r="Q19" s="18" t="s">
        <v>481</v>
      </c>
      <c r="R19" s="20" t="s">
        <v>481</v>
      </c>
      <c r="S19" s="18" t="s">
        <v>481</v>
      </c>
      <c r="T19" s="20" t="s">
        <v>481</v>
      </c>
      <c r="U19" s="18" t="s">
        <v>481</v>
      </c>
      <c r="V19" s="20" t="s">
        <v>481</v>
      </c>
      <c r="W19" s="18" t="n">
        <v>381.01570989</v>
      </c>
      <c r="X19" s="20" t="n">
        <v>8.03807619</v>
      </c>
    </row>
    <row r="20" spans="1:24">
      <c r="A20" s="15" t="s">
        <v>495</v>
      </c>
      <c r="B20" s="17" t="n">
        <v>3371</v>
      </c>
      <c r="C20" s="18">
        <f>(75.0/B20*100)</f>
        <v/>
      </c>
      <c r="D20" s="19" t="n">
        <v>3296</v>
      </c>
      <c r="E20" s="18" t="n">
        <v>448.81434413</v>
      </c>
      <c r="F20" s="20" t="n">
        <v>4.26527749</v>
      </c>
      <c r="G20" s="18" t="n">
        <v>488.42607428</v>
      </c>
      <c r="H20" s="20" t="n">
        <v>4.46821726</v>
      </c>
      <c r="I20" s="18" t="n">
        <v>499.83340977</v>
      </c>
      <c r="J20" s="20" t="n">
        <v>3.33433949</v>
      </c>
      <c r="K20" s="18" t="n">
        <v>526.34296095</v>
      </c>
      <c r="L20" s="20" t="n">
        <v>6.30960062</v>
      </c>
      <c r="M20" s="18" t="n">
        <v>468.67375454</v>
      </c>
      <c r="N20" s="20" t="n">
        <v>11.03844513</v>
      </c>
      <c r="O20" s="18" t="s">
        <v>481</v>
      </c>
      <c r="P20" s="20" t="s">
        <v>481</v>
      </c>
      <c r="Q20" s="18" t="s">
        <v>481</v>
      </c>
      <c r="R20" s="20" t="s">
        <v>481</v>
      </c>
      <c r="S20" s="18" t="s">
        <v>481</v>
      </c>
      <c r="T20" s="20" t="s">
        <v>481</v>
      </c>
      <c r="U20" s="18" t="s">
        <v>481</v>
      </c>
      <c r="V20" s="20" t="s">
        <v>481</v>
      </c>
      <c r="W20" s="18" t="n">
        <v>393.37681266</v>
      </c>
      <c r="X20" s="20" t="n">
        <v>8.98669917</v>
      </c>
    </row>
    <row r="21" spans="1:24">
      <c r="A21" s="15" t="s">
        <v>496</v>
      </c>
      <c r="B21" s="17" t="n">
        <v>5741</v>
      </c>
      <c r="C21" s="18">
        <f>(62.0/B21*100)</f>
        <v/>
      </c>
      <c r="D21" s="19" t="n">
        <v>5679</v>
      </c>
      <c r="E21" s="18" t="n">
        <v>483.19861715</v>
      </c>
      <c r="F21" s="20" t="n">
        <v>3.17570853</v>
      </c>
      <c r="G21" s="18" t="n">
        <v>526.99317003</v>
      </c>
      <c r="H21" s="20" t="n">
        <v>3.01788938</v>
      </c>
      <c r="I21" s="18" t="n">
        <v>549.0892254</v>
      </c>
      <c r="J21" s="20" t="n">
        <v>2.74630151</v>
      </c>
      <c r="K21" s="18" t="n">
        <v>558.67060162</v>
      </c>
      <c r="L21" s="20" t="n">
        <v>4.12834217</v>
      </c>
      <c r="M21" s="18" t="n">
        <v>514.33284102</v>
      </c>
      <c r="N21" s="20" t="n">
        <v>3.66176865</v>
      </c>
      <c r="O21" s="18" t="s">
        <v>481</v>
      </c>
      <c r="P21" s="20" t="s">
        <v>481</v>
      </c>
      <c r="Q21" s="18" t="s">
        <v>481</v>
      </c>
      <c r="R21" s="20" t="s">
        <v>481</v>
      </c>
      <c r="S21" s="18" t="s">
        <v>481</v>
      </c>
      <c r="T21" s="20" t="s">
        <v>481</v>
      </c>
      <c r="U21" s="18" t="s">
        <v>481</v>
      </c>
      <c r="V21" s="20" t="s">
        <v>481</v>
      </c>
      <c r="W21" s="18" t="n">
        <v>422.91943754</v>
      </c>
      <c r="X21" s="20" t="n">
        <v>10.22723493</v>
      </c>
    </row>
    <row r="22" spans="1:24">
      <c r="A22" s="15" t="s">
        <v>497</v>
      </c>
      <c r="B22" s="17" t="n">
        <v>6598</v>
      </c>
      <c r="C22" s="18">
        <f>(40.0/B22*100)</f>
        <v/>
      </c>
      <c r="D22" s="19" t="n">
        <v>6558</v>
      </c>
      <c r="E22" s="18" t="n">
        <v>482.10090831</v>
      </c>
      <c r="F22" s="20" t="n">
        <v>4.05340189</v>
      </c>
      <c r="G22" s="18" t="n">
        <v>497.24878021</v>
      </c>
      <c r="H22" s="20" t="n">
        <v>4.55817147</v>
      </c>
      <c r="I22" s="18" t="n">
        <v>477.83088949</v>
      </c>
      <c r="J22" s="20" t="n">
        <v>6.97749581</v>
      </c>
      <c r="K22" s="18" t="n">
        <v>471.63684519</v>
      </c>
      <c r="L22" s="20" t="n">
        <v>8.468306419999999</v>
      </c>
      <c r="M22" s="18" t="n">
        <v>512.34478037</v>
      </c>
      <c r="N22" s="20" t="n">
        <v>6.12976252</v>
      </c>
      <c r="O22" s="18" t="s">
        <v>481</v>
      </c>
      <c r="P22" s="20" t="s">
        <v>481</v>
      </c>
      <c r="Q22" s="18" t="s">
        <v>481</v>
      </c>
      <c r="R22" s="20" t="s">
        <v>481</v>
      </c>
      <c r="S22" s="18" t="s">
        <v>481</v>
      </c>
      <c r="T22" s="20" t="s">
        <v>481</v>
      </c>
      <c r="U22" s="18" t="n">
        <v>469.15883272</v>
      </c>
      <c r="V22" s="20" t="n">
        <v>29.39251454</v>
      </c>
      <c r="W22" s="18" t="n">
        <v>377.58597116</v>
      </c>
      <c r="X22" s="20" t="n">
        <v>9.15832121</v>
      </c>
    </row>
    <row r="23" spans="1:24">
      <c r="A23" s="15" t="s">
        <v>498</v>
      </c>
      <c r="B23" s="17" t="n">
        <v>11583</v>
      </c>
      <c r="C23" s="18">
        <f>(276.0/B23*100)</f>
        <v/>
      </c>
      <c r="D23" s="19" t="n">
        <v>11307</v>
      </c>
      <c r="E23" s="18" t="n">
        <v>456.4111678</v>
      </c>
      <c r="F23" s="20" t="n">
        <v>4.25650217</v>
      </c>
      <c r="G23" s="18" t="n">
        <v>487.33014804</v>
      </c>
      <c r="H23" s="20" t="n">
        <v>3.37938563</v>
      </c>
      <c r="I23" s="18" t="n">
        <v>502.0865727</v>
      </c>
      <c r="J23" s="20" t="n">
        <v>3.23204802</v>
      </c>
      <c r="K23" s="18" t="n">
        <v>509.12631939</v>
      </c>
      <c r="L23" s="20" t="n">
        <v>4.88663026</v>
      </c>
      <c r="M23" s="18" t="n">
        <v>480.07705852</v>
      </c>
      <c r="N23" s="20" t="n">
        <v>9.265758180000001</v>
      </c>
      <c r="O23" s="18" t="s">
        <v>481</v>
      </c>
      <c r="P23" s="20" t="s">
        <v>481</v>
      </c>
      <c r="Q23" s="18" t="s">
        <v>481</v>
      </c>
      <c r="R23" s="20" t="s">
        <v>481</v>
      </c>
      <c r="S23" s="18" t="s">
        <v>481</v>
      </c>
      <c r="T23" s="20" t="s">
        <v>481</v>
      </c>
      <c r="U23" s="18" t="s">
        <v>481</v>
      </c>
      <c r="V23" s="20" t="s">
        <v>481</v>
      </c>
      <c r="W23" s="18" t="n">
        <v>393.58966723</v>
      </c>
      <c r="X23" s="20" t="n">
        <v>8.5298376</v>
      </c>
    </row>
    <row r="24" spans="1:24">
      <c r="A24" s="15" t="s">
        <v>499</v>
      </c>
      <c r="B24" s="17" t="n">
        <v>6647</v>
      </c>
      <c r="C24" s="18">
        <f>(12.0/B24*100)</f>
        <v/>
      </c>
      <c r="D24" s="19" t="n">
        <v>6635</v>
      </c>
      <c r="E24" s="18" t="n">
        <v>486.66700999</v>
      </c>
      <c r="F24" s="20" t="n">
        <v>4.37609313</v>
      </c>
      <c r="G24" s="18" t="n">
        <v>513.28403515</v>
      </c>
      <c r="H24" s="20" t="n">
        <v>4.37353498</v>
      </c>
      <c r="I24" s="18" t="n">
        <v>527.11589866</v>
      </c>
      <c r="J24" s="20" t="n">
        <v>3.157794</v>
      </c>
      <c r="K24" s="18" t="n">
        <v>543.82396213</v>
      </c>
      <c r="L24" s="20" t="n">
        <v>4.3323306</v>
      </c>
      <c r="M24" s="18" t="n">
        <v>491.37771142</v>
      </c>
      <c r="N24" s="20" t="n">
        <v>12.39368134</v>
      </c>
      <c r="O24" s="18" t="s">
        <v>481</v>
      </c>
      <c r="P24" s="20" t="s">
        <v>481</v>
      </c>
      <c r="Q24" s="18" t="s">
        <v>481</v>
      </c>
      <c r="R24" s="20" t="s">
        <v>481</v>
      </c>
      <c r="S24" s="18" t="s">
        <v>481</v>
      </c>
      <c r="T24" s="20" t="s">
        <v>481</v>
      </c>
      <c r="U24" s="18" t="s">
        <v>481</v>
      </c>
      <c r="V24" s="20" t="s">
        <v>481</v>
      </c>
      <c r="W24" s="18" t="n">
        <v>418.49255596</v>
      </c>
      <c r="X24" s="20" t="n">
        <v>11.58869681</v>
      </c>
    </row>
    <row r="25" spans="1:24">
      <c r="A25" s="15" t="s">
        <v>500</v>
      </c>
      <c r="B25" s="17" t="n">
        <v>5581</v>
      </c>
      <c r="C25" s="18">
        <f>(25.0/B25*100)</f>
        <v/>
      </c>
      <c r="D25" s="19" t="n">
        <v>5556</v>
      </c>
      <c r="E25" s="18" t="n">
        <v>484.64453798</v>
      </c>
      <c r="F25" s="20" t="n">
        <v>4.88107559</v>
      </c>
      <c r="G25" s="18" t="n">
        <v>505.3437309</v>
      </c>
      <c r="H25" s="20" t="n">
        <v>3.93816056</v>
      </c>
      <c r="I25" s="18" t="n">
        <v>529.63378234</v>
      </c>
      <c r="J25" s="20" t="n">
        <v>3.57700355</v>
      </c>
      <c r="K25" s="18" t="n">
        <v>550.68163866</v>
      </c>
      <c r="L25" s="20" t="n">
        <v>4.95698486</v>
      </c>
      <c r="M25" s="18" t="n">
        <v>478.02741026</v>
      </c>
      <c r="N25" s="20" t="n">
        <v>13.92147025</v>
      </c>
      <c r="O25" s="18" t="s">
        <v>481</v>
      </c>
      <c r="P25" s="20" t="s">
        <v>481</v>
      </c>
      <c r="Q25" s="18" t="s">
        <v>481</v>
      </c>
      <c r="R25" s="20" t="s">
        <v>481</v>
      </c>
      <c r="S25" s="18" t="s">
        <v>481</v>
      </c>
      <c r="T25" s="20" t="s">
        <v>481</v>
      </c>
      <c r="U25" s="18" t="s">
        <v>481</v>
      </c>
      <c r="V25" s="20" t="s">
        <v>481</v>
      </c>
      <c r="W25" s="18" t="n">
        <v>388.56041277</v>
      </c>
      <c r="X25" s="20" t="n">
        <v>26.63394363</v>
      </c>
    </row>
    <row r="26" spans="1:24">
      <c r="A26" s="15" t="s">
        <v>501</v>
      </c>
      <c r="B26" s="17" t="n">
        <v>4869</v>
      </c>
      <c r="C26" s="18">
        <f>(84.0/B26*100)</f>
        <v/>
      </c>
      <c r="D26" s="19" t="n">
        <v>4785</v>
      </c>
      <c r="E26" s="18" t="n">
        <v>473.72529094</v>
      </c>
      <c r="F26" s="20" t="n">
        <v>3.68486255</v>
      </c>
      <c r="G26" s="18" t="n">
        <v>495.3187169</v>
      </c>
      <c r="H26" s="20" t="n">
        <v>2.9743554</v>
      </c>
      <c r="I26" s="18" t="n">
        <v>496.34643922</v>
      </c>
      <c r="J26" s="20" t="n">
        <v>2.68383217</v>
      </c>
      <c r="K26" s="18" t="n">
        <v>501.09398265</v>
      </c>
      <c r="L26" s="20" t="n">
        <v>5.94270246</v>
      </c>
      <c r="M26" s="18" t="n">
        <v>453.67476268</v>
      </c>
      <c r="N26" s="20" t="n">
        <v>7.62932704</v>
      </c>
      <c r="O26" s="18" t="s">
        <v>481</v>
      </c>
      <c r="P26" s="20" t="s">
        <v>481</v>
      </c>
      <c r="Q26" s="18" t="s">
        <v>481</v>
      </c>
      <c r="R26" s="20" t="s">
        <v>481</v>
      </c>
      <c r="S26" s="18" t="s">
        <v>481</v>
      </c>
      <c r="T26" s="20" t="s">
        <v>481</v>
      </c>
      <c r="U26" s="18" t="s">
        <v>481</v>
      </c>
      <c r="V26" s="20" t="s">
        <v>481</v>
      </c>
      <c r="W26" s="18" t="n">
        <v>420.06306821</v>
      </c>
      <c r="X26" s="20" t="n">
        <v>9.956896649999999</v>
      </c>
    </row>
    <row r="27" spans="1:24">
      <c r="A27" s="15" t="s">
        <v>502</v>
      </c>
      <c r="B27" s="17" t="n">
        <v>5299</v>
      </c>
      <c r="C27" s="18">
        <f>(144.0/B27*100)</f>
        <v/>
      </c>
      <c r="D27" s="19" t="n">
        <v>5155</v>
      </c>
      <c r="E27" s="18" t="n">
        <v>446.33526857</v>
      </c>
      <c r="F27" s="20" t="n">
        <v>3.24791526</v>
      </c>
      <c r="G27" s="18" t="n">
        <v>502.16746716</v>
      </c>
      <c r="H27" s="20" t="n">
        <v>2.74921435</v>
      </c>
      <c r="I27" s="18" t="n">
        <v>511.45161955</v>
      </c>
      <c r="J27" s="20" t="n">
        <v>2.77272078</v>
      </c>
      <c r="K27" s="18" t="n">
        <v>512.59294</v>
      </c>
      <c r="L27" s="20" t="n">
        <v>5.02637135</v>
      </c>
      <c r="M27" s="18" t="n">
        <v>433.8261285</v>
      </c>
      <c r="N27" s="20" t="n">
        <v>7.36183796</v>
      </c>
      <c r="O27" s="18" t="s">
        <v>481</v>
      </c>
      <c r="P27" s="20" t="s">
        <v>481</v>
      </c>
      <c r="Q27" s="18" t="s">
        <v>481</v>
      </c>
      <c r="R27" s="20" t="s">
        <v>481</v>
      </c>
      <c r="S27" s="18" t="s">
        <v>481</v>
      </c>
      <c r="T27" s="20" t="s">
        <v>481</v>
      </c>
      <c r="U27" s="18" t="s">
        <v>481</v>
      </c>
      <c r="V27" s="20" t="s">
        <v>481</v>
      </c>
      <c r="W27" s="18" t="n">
        <v>375.86282203</v>
      </c>
      <c r="X27" s="20" t="n">
        <v>5.31229627</v>
      </c>
    </row>
    <row r="28" spans="1:24">
      <c r="A28" s="15" t="s">
        <v>503</v>
      </c>
      <c r="B28" s="17" t="n">
        <v>7568</v>
      </c>
      <c r="C28" s="18">
        <f>(424.0/B28*100)</f>
        <v/>
      </c>
      <c r="D28" s="19" t="n">
        <v>7144</v>
      </c>
      <c r="E28" s="18" t="n">
        <v>402.88929682</v>
      </c>
      <c r="F28" s="20" t="n">
        <v>5.44178889</v>
      </c>
      <c r="G28" s="18" t="n">
        <v>423.98947476</v>
      </c>
      <c r="H28" s="20" t="n">
        <v>3.29674901</v>
      </c>
      <c r="I28" s="18" t="n">
        <v>431.71147779</v>
      </c>
      <c r="J28" s="20" t="n">
        <v>2.99443079</v>
      </c>
      <c r="K28" s="18" t="n">
        <v>446.58487212</v>
      </c>
      <c r="L28" s="20" t="n">
        <v>4.23612255</v>
      </c>
      <c r="M28" s="18" t="n">
        <v>401.38449106</v>
      </c>
      <c r="N28" s="20" t="n">
        <v>12.22780129</v>
      </c>
      <c r="O28" s="18" t="s">
        <v>481</v>
      </c>
      <c r="P28" s="20" t="s">
        <v>481</v>
      </c>
      <c r="Q28" s="18" t="s">
        <v>481</v>
      </c>
      <c r="R28" s="20" t="s">
        <v>481</v>
      </c>
      <c r="S28" s="18" t="s">
        <v>481</v>
      </c>
      <c r="T28" s="20" t="s">
        <v>481</v>
      </c>
      <c r="U28" s="18" t="s">
        <v>481</v>
      </c>
      <c r="V28" s="20" t="s">
        <v>481</v>
      </c>
      <c r="W28" s="18" t="n">
        <v>372.71839211</v>
      </c>
      <c r="X28" s="20" t="n">
        <v>6.91938161</v>
      </c>
    </row>
    <row r="29" spans="1:24">
      <c r="A29" s="15" t="s">
        <v>504</v>
      </c>
      <c r="B29" s="17" t="n">
        <v>5385</v>
      </c>
      <c r="C29" s="18">
        <f>(30.0/B29*100)</f>
        <v/>
      </c>
      <c r="D29" s="19" t="n">
        <v>5355</v>
      </c>
      <c r="E29" s="18" t="n">
        <v>478.09610885</v>
      </c>
      <c r="F29" s="20" t="n">
        <v>2.935151</v>
      </c>
      <c r="G29" s="18" t="n">
        <v>516.90727072</v>
      </c>
      <c r="H29" s="20" t="n">
        <v>3.47214506</v>
      </c>
      <c r="I29" s="18" t="n">
        <v>542.48564717</v>
      </c>
      <c r="J29" s="20" t="n">
        <v>3.30047543</v>
      </c>
      <c r="K29" s="18" t="n">
        <v>562.36423011</v>
      </c>
      <c r="L29" s="20" t="n">
        <v>7.18262167</v>
      </c>
      <c r="M29" s="18" t="n">
        <v>465.78082508</v>
      </c>
      <c r="N29" s="20" t="n">
        <v>12.66700774</v>
      </c>
      <c r="O29" s="18" t="s">
        <v>481</v>
      </c>
      <c r="P29" s="20" t="s">
        <v>481</v>
      </c>
      <c r="Q29" s="18" t="s">
        <v>481</v>
      </c>
      <c r="R29" s="20" t="s">
        <v>481</v>
      </c>
      <c r="S29" s="18" t="n">
        <v>314.02123871</v>
      </c>
      <c r="T29" s="20" t="n">
        <v>13.26138992</v>
      </c>
      <c r="U29" s="18" t="s">
        <v>481</v>
      </c>
      <c r="V29" s="20" t="s">
        <v>481</v>
      </c>
      <c r="W29" s="18" t="n">
        <v>399.3920699</v>
      </c>
      <c r="X29" s="20" t="n">
        <v>8.56433807</v>
      </c>
    </row>
    <row r="30" spans="1:24">
      <c r="A30" s="15" t="s">
        <v>505</v>
      </c>
      <c r="B30" s="17" t="n">
        <v>4520</v>
      </c>
      <c r="C30" s="18">
        <f>(223.0/B30*100)</f>
        <v/>
      </c>
      <c r="D30" s="19" t="n">
        <v>4297</v>
      </c>
      <c r="E30" s="18" t="n">
        <v>480.48651449</v>
      </c>
      <c r="F30" s="20" t="n">
        <v>4.35812161</v>
      </c>
      <c r="G30" s="18" t="n">
        <v>527.26134555</v>
      </c>
      <c r="H30" s="20" t="n">
        <v>3.10473692</v>
      </c>
      <c r="I30" s="18" t="n">
        <v>537.62273526</v>
      </c>
      <c r="J30" s="20" t="n">
        <v>4.36034364</v>
      </c>
      <c r="K30" s="18" t="n">
        <v>549.20034415</v>
      </c>
      <c r="L30" s="20" t="n">
        <v>6.04410183</v>
      </c>
      <c r="M30" s="18" t="n">
        <v>504.50213352</v>
      </c>
      <c r="N30" s="20" t="n">
        <v>7.76194278</v>
      </c>
      <c r="O30" s="18" t="s">
        <v>481</v>
      </c>
      <c r="P30" s="20" t="s">
        <v>481</v>
      </c>
      <c r="Q30" s="18" t="s">
        <v>481</v>
      </c>
      <c r="R30" s="20" t="s">
        <v>481</v>
      </c>
      <c r="S30" s="18" t="s">
        <v>481</v>
      </c>
      <c r="T30" s="20" t="s">
        <v>481</v>
      </c>
      <c r="U30" s="18" t="s">
        <v>481</v>
      </c>
      <c r="V30" s="20" t="s">
        <v>481</v>
      </c>
      <c r="W30" s="18" t="n">
        <v>391.54912756</v>
      </c>
      <c r="X30" s="20" t="n">
        <v>6.91923321</v>
      </c>
    </row>
    <row r="31" spans="1:24">
      <c r="A31" s="15" t="s">
        <v>506</v>
      </c>
      <c r="B31" s="17" t="n">
        <v>5456</v>
      </c>
      <c r="C31" s="18">
        <f>(150.0/B31*100)</f>
        <v/>
      </c>
      <c r="D31" s="19" t="n">
        <v>5306</v>
      </c>
      <c r="E31" s="18" t="n">
        <v>493.65122593</v>
      </c>
      <c r="F31" s="20" t="n">
        <v>3.45892765</v>
      </c>
      <c r="G31" s="18" t="n">
        <v>520.44402724</v>
      </c>
      <c r="H31" s="20" t="n">
        <v>3.88827148</v>
      </c>
      <c r="I31" s="18" t="n">
        <v>539.5311484699999</v>
      </c>
      <c r="J31" s="20" t="n">
        <v>3.26882711</v>
      </c>
      <c r="K31" s="18" t="n">
        <v>551.23482061</v>
      </c>
      <c r="L31" s="20" t="n">
        <v>6.27579377</v>
      </c>
      <c r="M31" s="18" t="n">
        <v>497.80382969</v>
      </c>
      <c r="N31" s="20" t="n">
        <v>8.349381080000001</v>
      </c>
      <c r="O31" s="18" t="s">
        <v>481</v>
      </c>
      <c r="P31" s="20" t="s">
        <v>481</v>
      </c>
      <c r="Q31" s="18" t="s">
        <v>481</v>
      </c>
      <c r="R31" s="20" t="s">
        <v>481</v>
      </c>
      <c r="S31" s="18" t="s">
        <v>481</v>
      </c>
      <c r="T31" s="20" t="s">
        <v>481</v>
      </c>
      <c r="U31" s="18" t="s">
        <v>481</v>
      </c>
      <c r="V31" s="20" t="s">
        <v>481</v>
      </c>
      <c r="W31" s="18" t="n">
        <v>416.30686209</v>
      </c>
      <c r="X31" s="20" t="n">
        <v>7.21172116</v>
      </c>
    </row>
    <row r="32" spans="1:24">
      <c r="A32" s="15" t="s">
        <v>507</v>
      </c>
      <c r="B32" s="17" t="n">
        <v>4478</v>
      </c>
      <c r="C32" s="18">
        <f>(6.0/B32*100)</f>
        <v/>
      </c>
      <c r="D32" s="19" t="n">
        <v>4472</v>
      </c>
      <c r="E32" s="18" t="n">
        <v>499.6864143</v>
      </c>
      <c r="F32" s="20" t="n">
        <v>3.4368069</v>
      </c>
      <c r="G32" s="18" t="n">
        <v>509.90227351</v>
      </c>
      <c r="H32" s="20" t="n">
        <v>2.95321195</v>
      </c>
      <c r="I32" s="18" t="n">
        <v>516.50266131</v>
      </c>
      <c r="J32" s="20" t="n">
        <v>3.95796753</v>
      </c>
      <c r="K32" s="18" t="n">
        <v>516.7521766999999</v>
      </c>
      <c r="L32" s="20" t="n">
        <v>8.513019140000001</v>
      </c>
      <c r="M32" s="18" t="n">
        <v>502.23719659</v>
      </c>
      <c r="N32" s="20" t="n">
        <v>13.10079631</v>
      </c>
      <c r="O32" s="18" t="s">
        <v>481</v>
      </c>
      <c r="P32" s="20" t="s">
        <v>481</v>
      </c>
      <c r="Q32" s="18" t="s">
        <v>481</v>
      </c>
      <c r="R32" s="20" t="s">
        <v>481</v>
      </c>
      <c r="S32" s="18" t="s">
        <v>481</v>
      </c>
      <c r="T32" s="20" t="s">
        <v>481</v>
      </c>
      <c r="U32" s="18" t="s">
        <v>481</v>
      </c>
      <c r="V32" s="20" t="s">
        <v>481</v>
      </c>
      <c r="W32" s="18" t="n">
        <v>405.42227467</v>
      </c>
      <c r="X32" s="20" t="n">
        <v>15.13194068</v>
      </c>
    </row>
    <row r="33" spans="1:24">
      <c r="A33" s="15" t="s">
        <v>508</v>
      </c>
      <c r="B33" s="17" t="n">
        <v>7325</v>
      </c>
      <c r="C33" s="18">
        <f>(84.0/B33*100)</f>
        <v/>
      </c>
      <c r="D33" s="19" t="n">
        <v>7241</v>
      </c>
      <c r="E33" s="18" t="n">
        <v>480.5890457</v>
      </c>
      <c r="F33" s="20" t="n">
        <v>4.00731051</v>
      </c>
      <c r="G33" s="18" t="n">
        <v>493.48722936</v>
      </c>
      <c r="H33" s="20" t="n">
        <v>3.54564084</v>
      </c>
      <c r="I33" s="18" t="n">
        <v>502.17064695</v>
      </c>
      <c r="J33" s="20" t="n">
        <v>3.3132413</v>
      </c>
      <c r="K33" s="18" t="n">
        <v>528.70778746</v>
      </c>
      <c r="L33" s="20" t="n">
        <v>4.56520357</v>
      </c>
      <c r="M33" s="18" t="n">
        <v>398.48059993</v>
      </c>
      <c r="N33" s="20" t="n">
        <v>17.51510662</v>
      </c>
      <c r="O33" s="18" t="s">
        <v>481</v>
      </c>
      <c r="P33" s="20" t="s">
        <v>481</v>
      </c>
      <c r="Q33" s="18" t="s">
        <v>481</v>
      </c>
      <c r="R33" s="20" t="s">
        <v>481</v>
      </c>
      <c r="S33" s="18" t="s">
        <v>481</v>
      </c>
      <c r="T33" s="20" t="s">
        <v>481</v>
      </c>
      <c r="U33" s="18" t="s">
        <v>481</v>
      </c>
      <c r="V33" s="20" t="s">
        <v>481</v>
      </c>
      <c r="W33" s="18" t="n">
        <v>406.09291749</v>
      </c>
      <c r="X33" s="20" t="n">
        <v>9.899771729999999</v>
      </c>
    </row>
    <row r="34" spans="1:24">
      <c r="A34" s="15" t="s">
        <v>509</v>
      </c>
      <c r="B34" s="17" t="n">
        <v>6350</v>
      </c>
      <c r="C34" s="18">
        <f>(97.0/B34*100)</f>
        <v/>
      </c>
      <c r="D34" s="19" t="n">
        <v>6253</v>
      </c>
      <c r="E34" s="18" t="n">
        <v>437.71231598</v>
      </c>
      <c r="F34" s="20" t="n">
        <v>3.40354659</v>
      </c>
      <c r="G34" s="18" t="n">
        <v>479.61972629</v>
      </c>
      <c r="H34" s="20" t="n">
        <v>3.27834797</v>
      </c>
      <c r="I34" s="18" t="n">
        <v>482.48181966</v>
      </c>
      <c r="J34" s="20" t="n">
        <v>3.51607426</v>
      </c>
      <c r="K34" s="18" t="n">
        <v>484.81091462</v>
      </c>
      <c r="L34" s="20" t="n">
        <v>9.723316479999999</v>
      </c>
      <c r="M34" s="18" t="n">
        <v>418.45631657</v>
      </c>
      <c r="N34" s="20" t="n">
        <v>10.528536</v>
      </c>
      <c r="O34" s="18" t="s">
        <v>481</v>
      </c>
      <c r="P34" s="20" t="s">
        <v>481</v>
      </c>
      <c r="Q34" s="18" t="s">
        <v>481</v>
      </c>
      <c r="R34" s="20" t="s">
        <v>481</v>
      </c>
      <c r="S34" s="18" t="n">
        <v>263.37193708</v>
      </c>
      <c r="T34" s="20" t="n">
        <v>13.61114927</v>
      </c>
      <c r="U34" s="18" t="s">
        <v>481</v>
      </c>
      <c r="V34" s="20" t="s">
        <v>481</v>
      </c>
      <c r="W34" s="18" t="n">
        <v>376.73156451</v>
      </c>
      <c r="X34" s="20" t="n">
        <v>8.0376317</v>
      </c>
    </row>
    <row r="35" spans="1:24">
      <c r="A35" s="15" t="s">
        <v>510</v>
      </c>
      <c r="B35" s="17" t="n">
        <v>6406</v>
      </c>
      <c r="C35" s="18">
        <f>(68.0/B35*100)</f>
        <v/>
      </c>
      <c r="D35" s="19" t="n">
        <v>6338</v>
      </c>
      <c r="E35" s="18" t="n">
        <v>491.17818789</v>
      </c>
      <c r="F35" s="20" t="n">
        <v>2.5627624</v>
      </c>
      <c r="G35" s="18" t="n">
        <v>516.90294567</v>
      </c>
      <c r="H35" s="20" t="n">
        <v>2.41056595</v>
      </c>
      <c r="I35" s="18" t="n">
        <v>527.64464965</v>
      </c>
      <c r="J35" s="20" t="n">
        <v>3.57691071</v>
      </c>
      <c r="K35" s="18" t="n">
        <v>542.53037549</v>
      </c>
      <c r="L35" s="20" t="n">
        <v>8.91792543</v>
      </c>
      <c r="M35" s="18" t="n">
        <v>462.55770056</v>
      </c>
      <c r="N35" s="20" t="n">
        <v>11.18901852</v>
      </c>
      <c r="O35" s="18" t="s">
        <v>481</v>
      </c>
      <c r="P35" s="20" t="s">
        <v>481</v>
      </c>
      <c r="Q35" s="18" t="s">
        <v>481</v>
      </c>
      <c r="R35" s="20" t="s">
        <v>481</v>
      </c>
      <c r="S35" s="18" t="n">
        <v>337.32521215</v>
      </c>
      <c r="T35" s="20" t="n">
        <v>11.65794297</v>
      </c>
      <c r="U35" s="18" t="s">
        <v>481</v>
      </c>
      <c r="V35" s="20" t="s">
        <v>481</v>
      </c>
      <c r="W35" s="18" t="n">
        <v>397.33727366</v>
      </c>
      <c r="X35" s="20" t="n">
        <v>9.80967191</v>
      </c>
    </row>
    <row r="36" spans="1:24">
      <c r="A36" s="15" t="s">
        <v>511</v>
      </c>
      <c r="B36" s="17" t="n">
        <v>6736</v>
      </c>
      <c r="C36" s="18">
        <f>(82.0/B36*100)</f>
        <v/>
      </c>
      <c r="D36" s="19" t="n">
        <v>6654</v>
      </c>
      <c r="E36" s="18" t="n">
        <v>473.39633722</v>
      </c>
      <c r="F36" s="20" t="n">
        <v>3.70712982</v>
      </c>
      <c r="G36" s="18" t="n">
        <v>501.33410994</v>
      </c>
      <c r="H36" s="20" t="n">
        <v>3.08643065</v>
      </c>
      <c r="I36" s="18" t="n">
        <v>507.38170133</v>
      </c>
      <c r="J36" s="20" t="n">
        <v>2.91027004</v>
      </c>
      <c r="K36" s="18" t="n">
        <v>519.3953335800001</v>
      </c>
      <c r="L36" s="20" t="n">
        <v>4.40497465</v>
      </c>
      <c r="M36" s="18" t="n">
        <v>412.05935899</v>
      </c>
      <c r="N36" s="20" t="n">
        <v>15.94704695</v>
      </c>
      <c r="O36" s="18" t="s">
        <v>481</v>
      </c>
      <c r="P36" s="20" t="s">
        <v>481</v>
      </c>
      <c r="Q36" s="18" t="s">
        <v>481</v>
      </c>
      <c r="R36" s="20" t="s">
        <v>481</v>
      </c>
      <c r="S36" s="18" t="s">
        <v>481</v>
      </c>
      <c r="T36" s="20" t="s">
        <v>481</v>
      </c>
      <c r="U36" s="18" t="s">
        <v>481</v>
      </c>
      <c r="V36" s="20" t="s">
        <v>481</v>
      </c>
      <c r="W36" s="18" t="n">
        <v>413.37208914</v>
      </c>
      <c r="X36" s="20" t="n">
        <v>9.13235899</v>
      </c>
    </row>
    <row r="37" spans="1:24">
      <c r="A37" s="15" t="s">
        <v>512</v>
      </c>
      <c r="B37" s="17" t="n">
        <v>5458</v>
      </c>
      <c r="C37" s="18">
        <f>(154.0/B37*100)</f>
        <v/>
      </c>
      <c r="D37" s="19" t="n">
        <v>5304</v>
      </c>
      <c r="E37" s="18" t="n">
        <v>478.90543929</v>
      </c>
      <c r="F37" s="20" t="n">
        <v>3.79167164</v>
      </c>
      <c r="G37" s="18" t="n">
        <v>510.75339094</v>
      </c>
      <c r="H37" s="20" t="n">
        <v>3.49311965</v>
      </c>
      <c r="I37" s="18" t="n">
        <v>532.53275605</v>
      </c>
      <c r="J37" s="20" t="n">
        <v>3.89287469</v>
      </c>
      <c r="K37" s="18" t="n">
        <v>549.84261728</v>
      </c>
      <c r="L37" s="20" t="n">
        <v>5.63866673</v>
      </c>
      <c r="M37" s="18" t="n">
        <v>449.55077557</v>
      </c>
      <c r="N37" s="20" t="n">
        <v>12.1445417</v>
      </c>
      <c r="O37" s="18" t="s">
        <v>481</v>
      </c>
      <c r="P37" s="20" t="s">
        <v>481</v>
      </c>
      <c r="Q37" s="18" t="s">
        <v>481</v>
      </c>
      <c r="R37" s="20" t="s">
        <v>481</v>
      </c>
      <c r="S37" s="18" t="s">
        <v>481</v>
      </c>
      <c r="T37" s="20" t="s">
        <v>481</v>
      </c>
      <c r="U37" s="18" t="s">
        <v>481</v>
      </c>
      <c r="V37" s="20" t="s">
        <v>481</v>
      </c>
      <c r="W37" s="18" t="n">
        <v>393.25821021</v>
      </c>
      <c r="X37" s="20" t="n">
        <v>6.47580524</v>
      </c>
    </row>
    <row r="38" spans="1:24">
      <c r="A38" s="15" t="s">
        <v>513</v>
      </c>
      <c r="B38" s="17" t="n">
        <v>5860</v>
      </c>
      <c r="C38" s="18">
        <f>(25.0/B38*100)</f>
        <v/>
      </c>
      <c r="D38" s="19" t="n">
        <v>5835</v>
      </c>
      <c r="E38" s="18" t="n">
        <v>454.01589822</v>
      </c>
      <c r="F38" s="20" t="n">
        <v>5.37157086</v>
      </c>
      <c r="G38" s="18" t="n">
        <v>501.66015381</v>
      </c>
      <c r="H38" s="20" t="n">
        <v>4.17924069</v>
      </c>
      <c r="I38" s="18" t="n">
        <v>517.12345432</v>
      </c>
      <c r="J38" s="20" t="n">
        <v>3.49417888</v>
      </c>
      <c r="K38" s="18" t="n">
        <v>525.75970783</v>
      </c>
      <c r="L38" s="20" t="n">
        <v>5.39073705</v>
      </c>
      <c r="M38" s="18" t="n">
        <v>444.65280893</v>
      </c>
      <c r="N38" s="20" t="n">
        <v>8.06575144</v>
      </c>
      <c r="O38" s="18" t="s">
        <v>481</v>
      </c>
      <c r="P38" s="20" t="s">
        <v>481</v>
      </c>
      <c r="Q38" s="18" t="s">
        <v>481</v>
      </c>
      <c r="R38" s="20" t="s">
        <v>481</v>
      </c>
      <c r="S38" s="18" t="s">
        <v>481</v>
      </c>
      <c r="T38" s="20" t="s">
        <v>481</v>
      </c>
      <c r="U38" s="18" t="s">
        <v>481</v>
      </c>
      <c r="V38" s="20" t="s">
        <v>481</v>
      </c>
      <c r="W38" s="18" t="n">
        <v>444.87139598</v>
      </c>
      <c r="X38" s="20" t="n">
        <v>6.86499007</v>
      </c>
    </row>
    <row r="39" spans="1:24">
      <c r="A39" s="15" t="s">
        <v>514</v>
      </c>
      <c r="B39" s="17" t="n">
        <v>5895</v>
      </c>
      <c r="C39" s="18">
        <f>(33.0/B39*100)</f>
        <v/>
      </c>
      <c r="D39" s="19" t="n">
        <v>5862</v>
      </c>
      <c r="E39" s="18" t="n">
        <v>421.07073137</v>
      </c>
      <c r="F39" s="20" t="n">
        <v>4.60666561</v>
      </c>
      <c r="G39" s="18" t="n">
        <v>436.03214471</v>
      </c>
      <c r="H39" s="20" t="n">
        <v>4.50107568</v>
      </c>
      <c r="I39" s="18" t="n">
        <v>439.30162379</v>
      </c>
      <c r="J39" s="20" t="n">
        <v>4.63898406</v>
      </c>
      <c r="K39" s="18" t="n">
        <v>436.42189133</v>
      </c>
      <c r="L39" s="20" t="n">
        <v>6.64156413</v>
      </c>
      <c r="M39" s="18" t="n">
        <v>413.92779138</v>
      </c>
      <c r="N39" s="20" t="n">
        <v>8.032193169999999</v>
      </c>
      <c r="O39" s="18" t="s">
        <v>481</v>
      </c>
      <c r="P39" s="20" t="s">
        <v>481</v>
      </c>
      <c r="Q39" s="18" t="s">
        <v>481</v>
      </c>
      <c r="R39" s="20" t="s">
        <v>481</v>
      </c>
      <c r="S39" s="18" t="s">
        <v>481</v>
      </c>
      <c r="T39" s="20" t="s">
        <v>481</v>
      </c>
      <c r="U39" s="18" t="s">
        <v>481</v>
      </c>
      <c r="V39" s="20" t="s">
        <v>481</v>
      </c>
      <c r="W39" s="18" t="n">
        <v>349.83212287</v>
      </c>
      <c r="X39" s="20" t="n">
        <v>12.82383553</v>
      </c>
    </row>
    <row r="40" spans="1:24">
      <c r="A40" s="15" t="s">
        <v>515</v>
      </c>
      <c r="B40" s="17" t="n">
        <v>14157</v>
      </c>
      <c r="C40" s="18">
        <f>(406.0/B40*100)</f>
        <v/>
      </c>
      <c r="D40" s="19" t="n">
        <v>13751</v>
      </c>
      <c r="E40" s="18" t="n">
        <v>472.69510246</v>
      </c>
      <c r="F40" s="20" t="n">
        <v>3.33435265</v>
      </c>
      <c r="G40" s="18" t="n">
        <v>504.24692404</v>
      </c>
      <c r="H40" s="20" t="n">
        <v>3.273921</v>
      </c>
      <c r="I40" s="18" t="n">
        <v>522.12758582</v>
      </c>
      <c r="J40" s="20" t="n">
        <v>3.83480154</v>
      </c>
      <c r="K40" s="18" t="n">
        <v>549.21257441</v>
      </c>
      <c r="L40" s="20" t="n">
        <v>6.69274816</v>
      </c>
      <c r="M40" s="18" t="n">
        <v>498.1891555</v>
      </c>
      <c r="N40" s="20" t="n">
        <v>5.75931399</v>
      </c>
      <c r="O40" s="18" t="s">
        <v>481</v>
      </c>
      <c r="P40" s="20" t="s">
        <v>481</v>
      </c>
      <c r="Q40" s="18" t="s">
        <v>481</v>
      </c>
      <c r="R40" s="20" t="s">
        <v>481</v>
      </c>
      <c r="S40" s="18" t="s">
        <v>481</v>
      </c>
      <c r="T40" s="20" t="s">
        <v>481</v>
      </c>
      <c r="U40" s="18" t="s">
        <v>481</v>
      </c>
      <c r="V40" s="20" t="s">
        <v>481</v>
      </c>
      <c r="W40" s="18" t="n">
        <v>394.77077801</v>
      </c>
      <c r="X40" s="20" t="n">
        <v>7.0738193</v>
      </c>
    </row>
    <row r="41" spans="1:24">
      <c r="A41" s="15" t="s">
        <v>516</v>
      </c>
      <c r="B41" s="17" t="n">
        <v>5712</v>
      </c>
      <c r="C41" s="18">
        <f>(58.0/B41*100)</f>
        <v/>
      </c>
      <c r="D41" s="19" t="n">
        <v>5654</v>
      </c>
      <c r="E41" s="18" t="n">
        <v>481.69633698</v>
      </c>
      <c r="F41" s="20" t="n">
        <v>3.69566616</v>
      </c>
      <c r="G41" s="18" t="n">
        <v>510.87864801</v>
      </c>
      <c r="H41" s="20" t="n">
        <v>4.44626153</v>
      </c>
      <c r="I41" s="18" t="n">
        <v>505.41622402</v>
      </c>
      <c r="J41" s="20" t="n">
        <v>4.03500179</v>
      </c>
      <c r="K41" s="18" t="n">
        <v>529.90585829</v>
      </c>
      <c r="L41" s="20" t="n">
        <v>6.30644633</v>
      </c>
      <c r="M41" s="18" t="n">
        <v>479.92300403</v>
      </c>
      <c r="N41" s="20" t="n">
        <v>9.40831013</v>
      </c>
      <c r="O41" s="18" t="s">
        <v>481</v>
      </c>
      <c r="P41" s="20" t="s">
        <v>481</v>
      </c>
      <c r="Q41" s="18" t="s">
        <v>481</v>
      </c>
      <c r="R41" s="20" t="s">
        <v>481</v>
      </c>
      <c r="S41" s="18" t="n">
        <v>399.91015703</v>
      </c>
      <c r="T41" s="20" t="n">
        <v>16.72230739</v>
      </c>
      <c r="U41" s="18" t="s">
        <v>481</v>
      </c>
      <c r="V41" s="20" t="s">
        <v>481</v>
      </c>
      <c r="W41" s="18" t="n">
        <v>396.22710422</v>
      </c>
      <c r="X41" s="20" t="n">
        <v>12.93582954</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row>
    <row r="45" spans="1:24">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n">
        <v>349.85925265</v>
      </c>
      <c r="T45" s="20" t="n">
        <v>3.00084387</v>
      </c>
      <c r="U45" s="18" t="s">
        <v>481</v>
      </c>
      <c r="V45" s="20" t="s">
        <v>481</v>
      </c>
      <c r="W45" s="18" t="s">
        <v>481</v>
      </c>
      <c r="X45" s="20" t="s">
        <v>481</v>
      </c>
    </row>
    <row r="46" spans="1:24">
      <c r="A46" s="15" t="s">
        <v>521</v>
      </c>
      <c r="B46" s="17" t="n">
        <v>23141</v>
      </c>
      <c r="C46" s="18">
        <f>(2233.0/B46*100)</f>
        <v/>
      </c>
      <c r="D46" s="19" t="n">
        <v>20908</v>
      </c>
      <c r="E46" s="18" t="n">
        <v>394.27796411</v>
      </c>
      <c r="F46" s="20" t="n">
        <v>4.46890513</v>
      </c>
      <c r="G46" s="18" t="n">
        <v>424.95904748</v>
      </c>
      <c r="H46" s="20" t="n">
        <v>4.01544037</v>
      </c>
      <c r="I46" s="18" t="n">
        <v>439.47488572</v>
      </c>
      <c r="J46" s="20" t="n">
        <v>4.28827867</v>
      </c>
      <c r="K46" s="18" t="n">
        <v>447.80661471</v>
      </c>
      <c r="L46" s="20" t="n">
        <v>6.07231799</v>
      </c>
      <c r="M46" s="18" t="n">
        <v>359.91265618</v>
      </c>
      <c r="N46" s="20" t="n">
        <v>8.690193409999999</v>
      </c>
      <c r="O46" s="18" t="s">
        <v>481</v>
      </c>
      <c r="P46" s="20" t="s">
        <v>481</v>
      </c>
      <c r="Q46" s="18" t="s">
        <v>481</v>
      </c>
      <c r="R46" s="20" t="s">
        <v>481</v>
      </c>
      <c r="S46" s="18" t="s">
        <v>481</v>
      </c>
      <c r="T46" s="20" t="s">
        <v>481</v>
      </c>
      <c r="U46" s="18" t="s">
        <v>481</v>
      </c>
      <c r="V46" s="20" t="s">
        <v>481</v>
      </c>
      <c r="W46" s="18" t="n">
        <v>376.43379278</v>
      </c>
      <c r="X46" s="20" t="n">
        <v>3.41752026</v>
      </c>
    </row>
    <row r="47" spans="1:24">
      <c r="A47" s="15" t="s">
        <v>522</v>
      </c>
      <c r="B47" s="17" t="n">
        <v>5928</v>
      </c>
      <c r="C47" s="18">
        <f>(403.0/B47*100)</f>
        <v/>
      </c>
      <c r="D47" s="19" t="n">
        <v>5525</v>
      </c>
      <c r="E47" s="18" t="n">
        <v>418.14985095</v>
      </c>
      <c r="F47" s="20" t="n">
        <v>6.23265762</v>
      </c>
      <c r="G47" s="18" t="n">
        <v>460.62743803</v>
      </c>
      <c r="H47" s="20" t="n">
        <v>5.57421192</v>
      </c>
      <c r="I47" s="18" t="n">
        <v>459.87238643</v>
      </c>
      <c r="J47" s="20" t="n">
        <v>5.0546048</v>
      </c>
      <c r="K47" s="18" t="n">
        <v>445.45852617</v>
      </c>
      <c r="L47" s="20" t="n">
        <v>7.1893416</v>
      </c>
      <c r="M47" s="18" t="n">
        <v>387.22459157</v>
      </c>
      <c r="N47" s="20" t="n">
        <v>21.17241496</v>
      </c>
      <c r="O47" s="18" t="s">
        <v>481</v>
      </c>
      <c r="P47" s="20" t="s">
        <v>481</v>
      </c>
      <c r="Q47" s="18" t="s">
        <v>481</v>
      </c>
      <c r="R47" s="20" t="s">
        <v>481</v>
      </c>
      <c r="S47" s="18" t="s">
        <v>481</v>
      </c>
      <c r="T47" s="20" t="s">
        <v>481</v>
      </c>
      <c r="U47" s="18" t="s">
        <v>481</v>
      </c>
      <c r="V47" s="20" t="s">
        <v>481</v>
      </c>
      <c r="W47" s="18" t="n">
        <v>347.26694614</v>
      </c>
      <c r="X47" s="20" t="n">
        <v>6.34944109</v>
      </c>
    </row>
    <row r="48" spans="1:24">
      <c r="A48" s="15" t="s">
        <v>523</v>
      </c>
      <c r="B48" s="17" t="n">
        <v>9841</v>
      </c>
      <c r="C48" s="18">
        <f>(8.0/B48*100)</f>
        <v/>
      </c>
      <c r="D48" s="19" t="n">
        <v>9833</v>
      </c>
      <c r="E48" s="18" t="n">
        <v>449.48336096</v>
      </c>
      <c r="F48" s="20" t="n">
        <v>7.31614366</v>
      </c>
      <c r="G48" s="18" t="n">
        <v>488.17484493</v>
      </c>
      <c r="H48" s="20" t="n">
        <v>6.26097334</v>
      </c>
      <c r="I48" s="18" t="n">
        <v>497.24466064</v>
      </c>
      <c r="J48" s="20" t="n">
        <v>5.21359032</v>
      </c>
      <c r="K48" s="18" t="n">
        <v>526.2017717799999</v>
      </c>
      <c r="L48" s="20" t="n">
        <v>6.47349225</v>
      </c>
      <c r="M48" s="18" t="n">
        <v>459.91063031</v>
      </c>
      <c r="N48" s="20" t="n">
        <v>17.60028279</v>
      </c>
      <c r="O48" s="18" t="s">
        <v>481</v>
      </c>
      <c r="P48" s="20" t="s">
        <v>481</v>
      </c>
      <c r="Q48" s="18" t="s">
        <v>481</v>
      </c>
      <c r="R48" s="20" t="s">
        <v>481</v>
      </c>
      <c r="S48" s="18" t="s">
        <v>481</v>
      </c>
      <c r="T48" s="20" t="s">
        <v>481</v>
      </c>
      <c r="U48" s="18" t="s">
        <v>481</v>
      </c>
      <c r="V48" s="20" t="s">
        <v>481</v>
      </c>
      <c r="W48" s="18" t="n">
        <v>410.97814094</v>
      </c>
      <c r="X48" s="20" t="n">
        <v>29.72014476</v>
      </c>
    </row>
    <row r="49" spans="1:24">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n">
        <v>425.30311958</v>
      </c>
      <c r="T49" s="20" t="n">
        <v>3.22111589</v>
      </c>
      <c r="U49" s="18" t="s">
        <v>481</v>
      </c>
      <c r="V49" s="20" t="s">
        <v>481</v>
      </c>
      <c r="W49" s="18" t="s">
        <v>481</v>
      </c>
      <c r="X49" s="20" t="s">
        <v>481</v>
      </c>
    </row>
    <row r="50" spans="1:24">
      <c r="A50" s="15" t="s">
        <v>525</v>
      </c>
      <c r="B50" s="17" t="n">
        <v>11795</v>
      </c>
      <c r="C50" s="18">
        <f>(380.0/B50*100)</f>
        <v/>
      </c>
      <c r="D50" s="19" t="n">
        <v>11415</v>
      </c>
      <c r="E50" s="18" t="n">
        <v>392.92334926</v>
      </c>
      <c r="F50" s="20" t="n">
        <v>4.67019822</v>
      </c>
      <c r="G50" s="18" t="n">
        <v>428.87670202</v>
      </c>
      <c r="H50" s="20" t="n">
        <v>3.96981149</v>
      </c>
      <c r="I50" s="18" t="n">
        <v>440.08505764</v>
      </c>
      <c r="J50" s="20" t="n">
        <v>2.97945384</v>
      </c>
      <c r="K50" s="18" t="n">
        <v>447.57411465</v>
      </c>
      <c r="L50" s="20" t="n">
        <v>4.63076912</v>
      </c>
      <c r="M50" s="18" t="n">
        <v>341.30142012</v>
      </c>
      <c r="N50" s="20" t="n">
        <v>9.0488128</v>
      </c>
      <c r="O50" s="18" t="s">
        <v>481</v>
      </c>
      <c r="P50" s="20" t="s">
        <v>481</v>
      </c>
      <c r="Q50" s="18" t="s">
        <v>481</v>
      </c>
      <c r="R50" s="20" t="s">
        <v>481</v>
      </c>
      <c r="S50" s="18" t="s">
        <v>481</v>
      </c>
      <c r="T50" s="20" t="s">
        <v>481</v>
      </c>
      <c r="U50" s="18" t="s">
        <v>481</v>
      </c>
      <c r="V50" s="20" t="s">
        <v>481</v>
      </c>
      <c r="W50" s="18" t="n">
        <v>363.31802447</v>
      </c>
      <c r="X50" s="20" t="n">
        <v>8.63969488</v>
      </c>
    </row>
    <row r="51" spans="1:24">
      <c r="A51" s="15" t="s">
        <v>526</v>
      </c>
      <c r="B51" s="17" t="n">
        <v>6866</v>
      </c>
      <c r="C51" s="18">
        <f>(113.0/B51*100)</f>
        <v/>
      </c>
      <c r="D51" s="19" t="n">
        <v>6753</v>
      </c>
      <c r="E51" s="18" t="n">
        <v>412.53437673</v>
      </c>
      <c r="F51" s="20" t="n">
        <v>3.88382763</v>
      </c>
      <c r="G51" s="18" t="n">
        <v>427.36880758</v>
      </c>
      <c r="H51" s="20" t="n">
        <v>3.3642966</v>
      </c>
      <c r="I51" s="18" t="n">
        <v>439.79869745</v>
      </c>
      <c r="J51" s="20" t="n">
        <v>3.02277703</v>
      </c>
      <c r="K51" s="18" t="n">
        <v>448.14665621</v>
      </c>
      <c r="L51" s="20" t="n">
        <v>4.26708112</v>
      </c>
      <c r="M51" s="18" t="n">
        <v>364.51428207</v>
      </c>
      <c r="N51" s="20" t="n">
        <v>12.74749585</v>
      </c>
      <c r="O51" s="18" t="s">
        <v>481</v>
      </c>
      <c r="P51" s="20" t="s">
        <v>481</v>
      </c>
      <c r="Q51" s="18" t="s">
        <v>481</v>
      </c>
      <c r="R51" s="20" t="s">
        <v>481</v>
      </c>
      <c r="S51" s="18" t="n">
        <v>427.96430568</v>
      </c>
      <c r="T51" s="20" t="n">
        <v>5.20460603</v>
      </c>
      <c r="U51" s="18" t="s">
        <v>481</v>
      </c>
      <c r="V51" s="20" t="s">
        <v>481</v>
      </c>
      <c r="W51" s="18" t="n">
        <v>391.49852509</v>
      </c>
      <c r="X51" s="20" t="n">
        <v>9.03254171</v>
      </c>
    </row>
    <row r="52" spans="1:24">
      <c r="A52" s="15" t="s">
        <v>527</v>
      </c>
      <c r="B52" s="17" t="n">
        <v>5809</v>
      </c>
      <c r="C52" s="18">
        <f>(111.0/B52*100)</f>
        <v/>
      </c>
      <c r="D52" s="19" t="n">
        <v>5698</v>
      </c>
      <c r="E52" s="18" t="n">
        <v>457.06270186</v>
      </c>
      <c r="F52" s="20" t="n">
        <v>3.65129447</v>
      </c>
      <c r="G52" s="18" t="n">
        <v>495.84772102</v>
      </c>
      <c r="H52" s="20" t="n">
        <v>3.34866933</v>
      </c>
      <c r="I52" s="18" t="n">
        <v>510.41931667</v>
      </c>
      <c r="J52" s="20" t="n">
        <v>3.07214337</v>
      </c>
      <c r="K52" s="18" t="n">
        <v>533.99503083</v>
      </c>
      <c r="L52" s="20" t="n">
        <v>5.32905772</v>
      </c>
      <c r="M52" s="18" t="n">
        <v>456.74519553</v>
      </c>
      <c r="N52" s="20" t="n">
        <v>12.83139057</v>
      </c>
      <c r="O52" s="18" t="s">
        <v>481</v>
      </c>
      <c r="P52" s="20" t="s">
        <v>481</v>
      </c>
      <c r="Q52" s="18" t="s">
        <v>481</v>
      </c>
      <c r="R52" s="20" t="s">
        <v>481</v>
      </c>
      <c r="S52" s="18" t="s">
        <v>481</v>
      </c>
      <c r="T52" s="20" t="s">
        <v>481</v>
      </c>
      <c r="U52" s="18" t="s">
        <v>481</v>
      </c>
      <c r="V52" s="20" t="s">
        <v>481</v>
      </c>
      <c r="W52" s="18" t="n">
        <v>383.73138943</v>
      </c>
      <c r="X52" s="20" t="n">
        <v>9.34387721</v>
      </c>
    </row>
    <row r="53" spans="1:24">
      <c r="A53" s="15" t="s">
        <v>528</v>
      </c>
      <c r="B53" s="17" t="n">
        <v>5571</v>
      </c>
      <c r="C53" s="18">
        <f>(120.0/B53*100)</f>
        <v/>
      </c>
      <c r="D53" s="19" t="n">
        <v>5451</v>
      </c>
      <c r="E53" s="18" t="n">
        <v>427.80382932</v>
      </c>
      <c r="F53" s="20" t="n">
        <v>2.69576887</v>
      </c>
      <c r="G53" s="18" t="n">
        <v>459.29252539</v>
      </c>
      <c r="H53" s="20" t="n">
        <v>2.99558295</v>
      </c>
      <c r="I53" s="18" t="n">
        <v>469.19537892</v>
      </c>
      <c r="J53" s="20" t="n">
        <v>3.8773495</v>
      </c>
      <c r="K53" s="18" t="n">
        <v>481.05260428</v>
      </c>
      <c r="L53" s="20" t="n">
        <v>6.93044409</v>
      </c>
      <c r="M53" s="18" t="n">
        <v>436.95571273</v>
      </c>
      <c r="N53" s="20" t="n">
        <v>6.74399994</v>
      </c>
      <c r="O53" s="18" t="s">
        <v>481</v>
      </c>
      <c r="P53" s="20" t="s">
        <v>481</v>
      </c>
      <c r="Q53" s="18" t="s">
        <v>481</v>
      </c>
      <c r="R53" s="20" t="s">
        <v>481</v>
      </c>
      <c r="S53" s="18" t="s">
        <v>481</v>
      </c>
      <c r="T53" s="20" t="s">
        <v>481</v>
      </c>
      <c r="U53" s="18" t="s">
        <v>481</v>
      </c>
      <c r="V53" s="20" t="s">
        <v>481</v>
      </c>
      <c r="W53" s="18" t="n">
        <v>337.81608375</v>
      </c>
      <c r="X53" s="20" t="n">
        <v>4.12338231</v>
      </c>
    </row>
    <row r="54" spans="1:24">
      <c r="A54" s="15" t="s">
        <v>529</v>
      </c>
      <c r="B54" s="17" t="n">
        <v>4740</v>
      </c>
      <c r="C54" s="18">
        <f>(504.0/B54*100)</f>
        <v/>
      </c>
      <c r="D54" s="19" t="n">
        <v>4236</v>
      </c>
      <c r="E54" s="18" t="n">
        <v>339.16121782</v>
      </c>
      <c r="F54" s="20" t="n">
        <v>6.25127864</v>
      </c>
      <c r="G54" s="18" t="n">
        <v>370.67836528</v>
      </c>
      <c r="H54" s="20" t="n">
        <v>5.86328569</v>
      </c>
      <c r="I54" s="18" t="n">
        <v>374.79108839</v>
      </c>
      <c r="J54" s="20" t="n">
        <v>3.60015971</v>
      </c>
      <c r="K54" s="18" t="n">
        <v>386.61380497</v>
      </c>
      <c r="L54" s="20" t="n">
        <v>4.83957196</v>
      </c>
      <c r="M54" s="18" t="n">
        <v>312.53752909</v>
      </c>
      <c r="N54" s="20" t="n">
        <v>10.21928177</v>
      </c>
      <c r="O54" s="18" t="s">
        <v>481</v>
      </c>
      <c r="P54" s="20" t="s">
        <v>481</v>
      </c>
      <c r="Q54" s="18" t="s">
        <v>481</v>
      </c>
      <c r="R54" s="20" t="s">
        <v>481</v>
      </c>
      <c r="S54" s="18" t="s">
        <v>481</v>
      </c>
      <c r="T54" s="20" t="s">
        <v>481</v>
      </c>
      <c r="U54" s="18" t="s">
        <v>481</v>
      </c>
      <c r="V54" s="20" t="s">
        <v>481</v>
      </c>
      <c r="W54" s="18" t="n">
        <v>303.17061143</v>
      </c>
      <c r="X54" s="20" t="n">
        <v>4.94886556</v>
      </c>
    </row>
    <row r="55" spans="1:24">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n">
        <v>401.28813522</v>
      </c>
      <c r="T55" s="20" t="n">
        <v>2.95767116</v>
      </c>
      <c r="U55" s="18" t="s">
        <v>481</v>
      </c>
      <c r="V55" s="20" t="s">
        <v>481</v>
      </c>
      <c r="W55" s="18" t="s">
        <v>481</v>
      </c>
      <c r="X55" s="20" t="s">
        <v>481</v>
      </c>
    </row>
    <row r="56" spans="1:24">
      <c r="A56" s="15" t="s">
        <v>531</v>
      </c>
      <c r="B56" s="17" t="n">
        <v>5359</v>
      </c>
      <c r="C56" s="18">
        <f>(77.0/B56*100)</f>
        <v/>
      </c>
      <c r="D56" s="19" t="n">
        <v>5282</v>
      </c>
      <c r="E56" s="18" t="n">
        <v>498.47753855</v>
      </c>
      <c r="F56" s="20" t="n">
        <v>4.82790411</v>
      </c>
      <c r="G56" s="18" t="n">
        <v>528.3581772799999</v>
      </c>
      <c r="H56" s="20" t="n">
        <v>4.13640073</v>
      </c>
      <c r="I56" s="18" t="n">
        <v>533.27864267</v>
      </c>
      <c r="J56" s="20" t="n">
        <v>3.06762233</v>
      </c>
      <c r="K56" s="18" t="n">
        <v>543.21959587</v>
      </c>
      <c r="L56" s="20" t="n">
        <v>3.5076895</v>
      </c>
      <c r="M56" s="18" t="n">
        <v>495.52186251</v>
      </c>
      <c r="N56" s="20" t="n">
        <v>9.44814931</v>
      </c>
      <c r="O56" s="18" t="s">
        <v>481</v>
      </c>
      <c r="P56" s="20" t="s">
        <v>481</v>
      </c>
      <c r="Q56" s="18" t="s">
        <v>481</v>
      </c>
      <c r="R56" s="20" t="s">
        <v>481</v>
      </c>
      <c r="S56" s="18" t="s">
        <v>481</v>
      </c>
      <c r="T56" s="20" t="s">
        <v>481</v>
      </c>
      <c r="U56" s="18" t="s">
        <v>481</v>
      </c>
      <c r="V56" s="20" t="s">
        <v>481</v>
      </c>
      <c r="W56" s="18" t="n">
        <v>424.19686375</v>
      </c>
      <c r="X56" s="20" t="n">
        <v>16.14147461</v>
      </c>
    </row>
    <row r="57" spans="1:24">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n">
        <v>397.25949434</v>
      </c>
      <c r="T57" s="20" t="n">
        <v>2.86584073</v>
      </c>
      <c r="U57" s="18" t="s">
        <v>481</v>
      </c>
      <c r="V57" s="20" t="s">
        <v>481</v>
      </c>
      <c r="W57" s="18" t="s">
        <v>481</v>
      </c>
      <c r="X57" s="20" t="s">
        <v>481</v>
      </c>
    </row>
    <row r="58" spans="1:24">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n">
        <v>408.10219777</v>
      </c>
      <c r="T58" s="20" t="n">
        <v>2.92517356</v>
      </c>
      <c r="U58" s="18" t="s">
        <v>481</v>
      </c>
      <c r="V58" s="20" t="s">
        <v>481</v>
      </c>
      <c r="W58" s="18" t="s">
        <v>481</v>
      </c>
      <c r="X58" s="20" t="s">
        <v>481</v>
      </c>
    </row>
    <row r="59" spans="1:24">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n">
        <v>347.12590293</v>
      </c>
      <c r="T59" s="20" t="n">
        <v>1.56898215</v>
      </c>
      <c r="U59" s="18" t="s">
        <v>481</v>
      </c>
      <c r="V59" s="20" t="s">
        <v>481</v>
      </c>
      <c r="W59" s="18" t="s">
        <v>481</v>
      </c>
      <c r="X59" s="20" t="s">
        <v>481</v>
      </c>
    </row>
    <row r="60" spans="1:24">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n">
        <v>346.54897697</v>
      </c>
      <c r="T60" s="20" t="n">
        <v>4.41355694</v>
      </c>
      <c r="U60" s="18" t="s">
        <v>481</v>
      </c>
      <c r="V60" s="20" t="s">
        <v>481</v>
      </c>
      <c r="W60" s="18" t="s">
        <v>481</v>
      </c>
      <c r="X60" s="20" t="s">
        <v>481</v>
      </c>
    </row>
    <row r="61" spans="1:24">
      <c r="A61" s="15" t="s">
        <v>536</v>
      </c>
      <c r="B61" s="17" t="n">
        <v>6525</v>
      </c>
      <c r="C61" s="18">
        <f>(179.0/B61*100)</f>
        <v/>
      </c>
      <c r="D61" s="19" t="n">
        <v>6346</v>
      </c>
      <c r="E61" s="18" t="n">
        <v>452.70875168</v>
      </c>
      <c r="F61" s="20" t="n">
        <v>3.76295876</v>
      </c>
      <c r="G61" s="18" t="n">
        <v>486.55121911</v>
      </c>
      <c r="H61" s="20" t="n">
        <v>3.42180082</v>
      </c>
      <c r="I61" s="18" t="n">
        <v>488.65468199</v>
      </c>
      <c r="J61" s="20" t="n">
        <v>3.54959269</v>
      </c>
      <c r="K61" s="18" t="n">
        <v>490.31691037</v>
      </c>
      <c r="L61" s="20" t="n">
        <v>7.17298542</v>
      </c>
      <c r="M61" s="18" t="n">
        <v>452.85266519</v>
      </c>
      <c r="N61" s="20" t="n">
        <v>7.79306684</v>
      </c>
      <c r="O61" s="18" t="s">
        <v>481</v>
      </c>
      <c r="P61" s="20" t="s">
        <v>481</v>
      </c>
      <c r="Q61" s="18" t="s">
        <v>481</v>
      </c>
      <c r="R61" s="20" t="s">
        <v>481</v>
      </c>
      <c r="S61" s="18" t="s">
        <v>481</v>
      </c>
      <c r="T61" s="20" t="s">
        <v>481</v>
      </c>
      <c r="U61" s="18" t="s">
        <v>481</v>
      </c>
      <c r="V61" s="20" t="s">
        <v>481</v>
      </c>
      <c r="W61" s="18" t="n">
        <v>371.33375958</v>
      </c>
      <c r="X61" s="20" t="n">
        <v>9.37354429</v>
      </c>
    </row>
    <row r="62" spans="1:24">
      <c r="A62" s="15" t="s">
        <v>537</v>
      </c>
      <c r="B62" s="17" t="n">
        <v>4476</v>
      </c>
      <c r="C62" s="18">
        <f>(3.0/B62*100)</f>
        <v/>
      </c>
      <c r="D62" s="19" t="n">
        <v>4473</v>
      </c>
      <c r="E62" s="18" t="n">
        <v>480.07942259</v>
      </c>
      <c r="F62" s="20" t="n">
        <v>3.17782404</v>
      </c>
      <c r="G62" s="18" t="n">
        <v>512.1934782</v>
      </c>
      <c r="H62" s="20" t="n">
        <v>2.74402339</v>
      </c>
      <c r="I62" s="18" t="n">
        <v>512.3988905</v>
      </c>
      <c r="J62" s="20" t="n">
        <v>2.24218982</v>
      </c>
      <c r="K62" s="18" t="n">
        <v>527.66217431</v>
      </c>
      <c r="L62" s="20" t="n">
        <v>3.42806738</v>
      </c>
      <c r="M62" s="18" t="n">
        <v>477.17122904</v>
      </c>
      <c r="N62" s="20" t="n">
        <v>8.592761319999999</v>
      </c>
      <c r="O62" s="18" t="s">
        <v>481</v>
      </c>
      <c r="P62" s="20" t="s">
        <v>481</v>
      </c>
      <c r="Q62" s="18" t="s">
        <v>481</v>
      </c>
      <c r="R62" s="20" t="s">
        <v>481</v>
      </c>
      <c r="S62" s="18" t="s">
        <v>481</v>
      </c>
      <c r="T62" s="20" t="s">
        <v>481</v>
      </c>
      <c r="U62" s="18" t="s">
        <v>481</v>
      </c>
      <c r="V62" s="20" t="s">
        <v>481</v>
      </c>
      <c r="W62" s="18" t="n">
        <v>457.61381496</v>
      </c>
      <c r="X62" s="20" t="n">
        <v>61.98589263</v>
      </c>
    </row>
    <row r="63" spans="1:24">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n">
        <v>351.74154869</v>
      </c>
      <c r="T63" s="20" t="n">
        <v>1.40819617</v>
      </c>
      <c r="U63" s="18" t="s">
        <v>481</v>
      </c>
      <c r="V63" s="20" t="s">
        <v>481</v>
      </c>
      <c r="W63" s="18" t="s">
        <v>481</v>
      </c>
      <c r="X63" s="20" t="s">
        <v>481</v>
      </c>
    </row>
    <row r="64" spans="1:24">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n">
        <v>446.66614265</v>
      </c>
      <c r="T64" s="20" t="n">
        <v>1.7787943</v>
      </c>
      <c r="U64" s="18" t="s">
        <v>481</v>
      </c>
      <c r="V64" s="20" t="s">
        <v>481</v>
      </c>
      <c r="W64" s="18" t="s">
        <v>481</v>
      </c>
      <c r="X64" s="20" t="s">
        <v>481</v>
      </c>
    </row>
    <row r="65" spans="1:24">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n">
        <v>416.22926213</v>
      </c>
      <c r="T65" s="20" t="n">
        <v>2.51747002</v>
      </c>
      <c r="U65" s="18" t="s">
        <v>481</v>
      </c>
      <c r="V65" s="20" t="s">
        <v>481</v>
      </c>
      <c r="W65" s="18" t="s">
        <v>481</v>
      </c>
      <c r="X65" s="20" t="s">
        <v>481</v>
      </c>
    </row>
    <row r="66" spans="1:24">
      <c r="A66" s="15" t="s">
        <v>541</v>
      </c>
      <c r="B66" s="17" t="n">
        <v>5665</v>
      </c>
      <c r="C66" s="18">
        <f>(93.0/B66*100)</f>
        <v/>
      </c>
      <c r="D66" s="19" t="n">
        <v>5572</v>
      </c>
      <c r="E66" s="18" t="n">
        <v>414.57824837</v>
      </c>
      <c r="F66" s="20" t="n">
        <v>3.18364073</v>
      </c>
      <c r="G66" s="18" t="n">
        <v>439.8997599</v>
      </c>
      <c r="H66" s="20" t="n">
        <v>2.78662387</v>
      </c>
      <c r="I66" s="18" t="n">
        <v>456.72979445</v>
      </c>
      <c r="J66" s="20" t="n">
        <v>2.88642195</v>
      </c>
      <c r="K66" s="18" t="n">
        <v>461.3847811</v>
      </c>
      <c r="L66" s="20" t="n">
        <v>4.0779439</v>
      </c>
      <c r="M66" s="18" t="n">
        <v>391.26235521</v>
      </c>
      <c r="N66" s="20" t="n">
        <v>10.03017476</v>
      </c>
      <c r="O66" s="18" t="s">
        <v>481</v>
      </c>
      <c r="P66" s="20" t="s">
        <v>481</v>
      </c>
      <c r="Q66" s="18" t="s">
        <v>481</v>
      </c>
      <c r="R66" s="20" t="s">
        <v>481</v>
      </c>
      <c r="S66" s="18" t="s">
        <v>481</v>
      </c>
      <c r="T66" s="20" t="s">
        <v>481</v>
      </c>
      <c r="U66" s="18" t="s">
        <v>481</v>
      </c>
      <c r="V66" s="20" t="s">
        <v>481</v>
      </c>
      <c r="W66" s="18" t="n">
        <v>348.22006891</v>
      </c>
      <c r="X66" s="20" t="n">
        <v>3.77326597</v>
      </c>
    </row>
    <row r="67" spans="1:24">
      <c r="A67" s="15" t="s">
        <v>542</v>
      </c>
      <c r="B67" s="17" t="n">
        <v>6971</v>
      </c>
      <c r="C67" s="18">
        <f>(979.0/B67*100)</f>
        <v/>
      </c>
      <c r="D67" s="19" t="n">
        <v>5992</v>
      </c>
      <c r="E67" s="18" t="n">
        <v>384.576261</v>
      </c>
      <c r="F67" s="20" t="n">
        <v>5.73013276</v>
      </c>
      <c r="G67" s="18" t="n">
        <v>410.1063655</v>
      </c>
      <c r="H67" s="20" t="n">
        <v>3.96916737</v>
      </c>
      <c r="I67" s="18" t="n">
        <v>418.18505296</v>
      </c>
      <c r="J67" s="20" t="n">
        <v>3.05952283</v>
      </c>
      <c r="K67" s="18" t="n">
        <v>428.77516655</v>
      </c>
      <c r="L67" s="20" t="n">
        <v>4.65627569</v>
      </c>
      <c r="M67" s="18" t="n">
        <v>372.61670948</v>
      </c>
      <c r="N67" s="20" t="n">
        <v>9.79042424</v>
      </c>
      <c r="O67" s="18" t="s">
        <v>481</v>
      </c>
      <c r="P67" s="20" t="s">
        <v>481</v>
      </c>
      <c r="Q67" s="18" t="s">
        <v>481</v>
      </c>
      <c r="R67" s="20" t="s">
        <v>481</v>
      </c>
      <c r="S67" s="18" t="s">
        <v>481</v>
      </c>
      <c r="T67" s="20" t="s">
        <v>481</v>
      </c>
      <c r="U67" s="18" t="s">
        <v>481</v>
      </c>
      <c r="V67" s="20" t="s">
        <v>481</v>
      </c>
      <c r="W67" s="18" t="n">
        <v>324.28178023</v>
      </c>
      <c r="X67" s="20" t="n">
        <v>7.92996507</v>
      </c>
    </row>
    <row r="68" spans="1:24">
      <c r="A68" s="15" t="s">
        <v>543</v>
      </c>
      <c r="B68" s="17" t="n">
        <v>12083</v>
      </c>
      <c r="C68" s="18">
        <f>(31.0/B68*100)</f>
        <v/>
      </c>
      <c r="D68" s="19" t="n">
        <v>12052</v>
      </c>
      <c r="E68" s="18" t="n">
        <v>394.84021959</v>
      </c>
      <c r="F68" s="20" t="n">
        <v>2.53549035</v>
      </c>
      <c r="G68" s="18" t="n">
        <v>436.73330213</v>
      </c>
      <c r="H68" s="20" t="n">
        <v>2.95482979</v>
      </c>
      <c r="I68" s="18" t="n">
        <v>425.85314177</v>
      </c>
      <c r="J68" s="20" t="n">
        <v>1.74311593</v>
      </c>
      <c r="K68" s="18" t="n">
        <v>431.50878785</v>
      </c>
      <c r="L68" s="20" t="n">
        <v>3.7946398</v>
      </c>
      <c r="M68" s="18" t="n">
        <v>389.95121521</v>
      </c>
      <c r="N68" s="20" t="n">
        <v>5.26289276</v>
      </c>
      <c r="O68" s="18" t="s">
        <v>481</v>
      </c>
      <c r="P68" s="20" t="s">
        <v>481</v>
      </c>
      <c r="Q68" s="18" t="s">
        <v>481</v>
      </c>
      <c r="R68" s="20" t="s">
        <v>481</v>
      </c>
      <c r="S68" s="18" t="s">
        <v>481</v>
      </c>
      <c r="T68" s="20" t="s">
        <v>481</v>
      </c>
      <c r="U68" s="18" t="s">
        <v>481</v>
      </c>
      <c r="V68" s="20" t="s">
        <v>481</v>
      </c>
      <c r="W68" s="18" t="n">
        <v>316.90469392</v>
      </c>
      <c r="X68" s="20" t="n">
        <v>2.47448306</v>
      </c>
    </row>
    <row r="69" spans="1:24">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n">
        <v>433.61659804</v>
      </c>
      <c r="T69" s="20" t="n">
        <v>4.0674456</v>
      </c>
      <c r="U69" s="18" t="s">
        <v>481</v>
      </c>
      <c r="V69" s="20" t="s">
        <v>481</v>
      </c>
      <c r="W69" s="18" t="s">
        <v>481</v>
      </c>
      <c r="X69" s="20" t="s">
        <v>481</v>
      </c>
    </row>
    <row r="70" spans="1:24">
      <c r="A70" s="15" t="s">
        <v>545</v>
      </c>
      <c r="B70" s="17" t="n">
        <v>6036</v>
      </c>
      <c r="C70" s="18">
        <f>(223.0/B70*100)</f>
        <v/>
      </c>
      <c r="D70" s="19" t="n">
        <v>5813</v>
      </c>
      <c r="E70" s="18" t="n">
        <v>481.37748096</v>
      </c>
      <c r="F70" s="20" t="n">
        <v>4.43397149</v>
      </c>
      <c r="G70" s="18" t="n">
        <v>502.10408763</v>
      </c>
      <c r="H70" s="20" t="n">
        <v>3.82663191</v>
      </c>
      <c r="I70" s="18" t="n">
        <v>507.89047876</v>
      </c>
      <c r="J70" s="20" t="n">
        <v>3.469181</v>
      </c>
      <c r="K70" s="18" t="n">
        <v>505.94407142</v>
      </c>
      <c r="L70" s="20" t="n">
        <v>7.90944798</v>
      </c>
      <c r="M70" s="18" t="n">
        <v>479.00987808</v>
      </c>
      <c r="N70" s="20" t="n">
        <v>11.47585542</v>
      </c>
      <c r="O70" s="18" t="s">
        <v>481</v>
      </c>
      <c r="P70" s="20" t="s">
        <v>481</v>
      </c>
      <c r="Q70" s="18" t="s">
        <v>481</v>
      </c>
      <c r="R70" s="20" t="s">
        <v>481</v>
      </c>
      <c r="S70" s="18" t="s">
        <v>481</v>
      </c>
      <c r="T70" s="20" t="s">
        <v>481</v>
      </c>
      <c r="U70" s="18" t="s">
        <v>481</v>
      </c>
      <c r="V70" s="20" t="s">
        <v>481</v>
      </c>
      <c r="W70" s="18" t="n">
        <v>431.9322877</v>
      </c>
      <c r="X70" s="20" t="n">
        <v>10.12446536</v>
      </c>
    </row>
    <row r="71" spans="1:24">
      <c r="A71" s="15" t="s">
        <v>546</v>
      </c>
      <c r="B71" s="17" t="n">
        <v>6115</v>
      </c>
      <c r="C71" s="18">
        <f>(38.0/B71*100)</f>
        <v/>
      </c>
      <c r="D71" s="19" t="n">
        <v>6077</v>
      </c>
      <c r="E71" s="18" t="n">
        <v>493.47037531</v>
      </c>
      <c r="F71" s="20" t="n">
        <v>3.77674615</v>
      </c>
      <c r="G71" s="18" t="n">
        <v>537.51340165</v>
      </c>
      <c r="H71" s="20" t="n">
        <v>3.53466221</v>
      </c>
      <c r="I71" s="18" t="n">
        <v>551.28171951</v>
      </c>
      <c r="J71" s="20" t="n">
        <v>2.24999299</v>
      </c>
      <c r="K71" s="18" t="n">
        <v>578.38877977</v>
      </c>
      <c r="L71" s="20" t="n">
        <v>3.97831008</v>
      </c>
      <c r="M71" s="18" t="n">
        <v>504.69101909</v>
      </c>
      <c r="N71" s="20" t="n">
        <v>5.13824359</v>
      </c>
      <c r="O71" s="18" t="s">
        <v>481</v>
      </c>
      <c r="P71" s="20" t="s">
        <v>481</v>
      </c>
      <c r="Q71" s="18" t="s">
        <v>481</v>
      </c>
      <c r="R71" s="20" t="s">
        <v>481</v>
      </c>
      <c r="S71" s="18" t="s">
        <v>481</v>
      </c>
      <c r="T71" s="20" t="s">
        <v>481</v>
      </c>
      <c r="U71" s="18" t="s">
        <v>481</v>
      </c>
      <c r="V71" s="20" t="s">
        <v>481</v>
      </c>
      <c r="W71" s="18" t="n">
        <v>412.65190088</v>
      </c>
      <c r="X71" s="20" t="n">
        <v>15.90284167</v>
      </c>
    </row>
    <row r="72" spans="1:24">
      <c r="A72" s="15" t="s">
        <v>547</v>
      </c>
      <c r="B72" s="17" t="n">
        <v>7708</v>
      </c>
      <c r="C72" s="18">
        <f>(6.0/B72*100)</f>
        <v/>
      </c>
      <c r="D72" s="19" t="n">
        <v>7702</v>
      </c>
      <c r="E72" s="18" t="n">
        <v>447.04515077</v>
      </c>
      <c r="F72" s="20" t="n">
        <v>4.88356607</v>
      </c>
      <c r="G72" s="18" t="n">
        <v>482.44749551</v>
      </c>
      <c r="H72" s="20" t="n">
        <v>3.80726374</v>
      </c>
      <c r="I72" s="18" t="n">
        <v>506.75710584</v>
      </c>
      <c r="J72" s="20" t="n">
        <v>2.53650236</v>
      </c>
      <c r="K72" s="18" t="n">
        <v>534.43679158</v>
      </c>
      <c r="L72" s="20" t="n">
        <v>3.00500239</v>
      </c>
      <c r="M72" s="18" t="n">
        <v>432.01139208</v>
      </c>
      <c r="N72" s="20" t="n">
        <v>20.24730258</v>
      </c>
      <c r="O72" s="18" t="s">
        <v>481</v>
      </c>
      <c r="P72" s="20" t="s">
        <v>481</v>
      </c>
      <c r="Q72" s="18" t="s">
        <v>481</v>
      </c>
      <c r="R72" s="20" t="s">
        <v>481</v>
      </c>
      <c r="S72" s="18" t="s">
        <v>481</v>
      </c>
      <c r="T72" s="20" t="s">
        <v>481</v>
      </c>
      <c r="U72" s="18" t="s">
        <v>481</v>
      </c>
      <c r="V72" s="20" t="s">
        <v>481</v>
      </c>
      <c r="W72" s="18" t="n">
        <v>404.49410277</v>
      </c>
      <c r="X72" s="20" t="n">
        <v>32.18236938</v>
      </c>
    </row>
    <row r="73" spans="1:24">
      <c r="A73" s="15" t="s">
        <v>548</v>
      </c>
      <c r="B73" s="17" t="n">
        <v>8249</v>
      </c>
      <c r="C73" s="18">
        <f>(201.0/B73*100)</f>
        <v/>
      </c>
      <c r="D73" s="19" t="n">
        <v>8048</v>
      </c>
      <c r="E73" s="18" t="n">
        <v>362.15492923</v>
      </c>
      <c r="F73" s="20" t="n">
        <v>9.826517559999999</v>
      </c>
      <c r="G73" s="18" t="n">
        <v>407.73886794</v>
      </c>
      <c r="H73" s="20" t="n">
        <v>6.15168498</v>
      </c>
      <c r="I73" s="18" t="n">
        <v>403.68261879</v>
      </c>
      <c r="J73" s="20" t="n">
        <v>3.28290997</v>
      </c>
      <c r="K73" s="18" t="n">
        <v>435.05483215</v>
      </c>
      <c r="L73" s="20" t="n">
        <v>4.27304038</v>
      </c>
      <c r="M73" s="18" t="n">
        <v>403.17923234</v>
      </c>
      <c r="N73" s="20" t="n">
        <v>11.58441414</v>
      </c>
      <c r="O73" s="18" t="s">
        <v>481</v>
      </c>
      <c r="P73" s="20" t="s">
        <v>481</v>
      </c>
      <c r="Q73" s="18" t="s">
        <v>481</v>
      </c>
      <c r="R73" s="20" t="s">
        <v>481</v>
      </c>
      <c r="S73" s="18" t="s">
        <v>481</v>
      </c>
      <c r="T73" s="20" t="s">
        <v>481</v>
      </c>
      <c r="U73" s="18" t="s">
        <v>481</v>
      </c>
      <c r="V73" s="20" t="s">
        <v>481</v>
      </c>
      <c r="W73" s="18" t="n">
        <v>355.46290229</v>
      </c>
      <c r="X73" s="20" t="n">
        <v>11.94194854</v>
      </c>
    </row>
    <row r="74" spans="1:24">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n">
        <v>427.27325298</v>
      </c>
      <c r="T74" s="20" t="n">
        <v>1.48755563</v>
      </c>
      <c r="U74" s="18" t="s">
        <v>481</v>
      </c>
      <c r="V74" s="20" t="s">
        <v>481</v>
      </c>
      <c r="W74" s="18" t="s">
        <v>481</v>
      </c>
      <c r="X74" s="20" t="s">
        <v>481</v>
      </c>
    </row>
    <row r="75" spans="1:24">
      <c r="A75" s="15" t="s">
        <v>550</v>
      </c>
      <c r="B75" s="17" t="n">
        <v>5375</v>
      </c>
      <c r="C75" s="18">
        <f>(321.0/B75*100)</f>
        <v/>
      </c>
      <c r="D75" s="19" t="n">
        <v>5054</v>
      </c>
      <c r="E75" s="18" t="n">
        <v>356.69454289</v>
      </c>
      <c r="F75" s="20" t="n">
        <v>4.02721165</v>
      </c>
      <c r="G75" s="18" t="n">
        <v>376.56825808</v>
      </c>
      <c r="H75" s="20" t="n">
        <v>4.24161458</v>
      </c>
      <c r="I75" s="18" t="n">
        <v>368.49972468</v>
      </c>
      <c r="J75" s="20" t="n">
        <v>3.67854081</v>
      </c>
      <c r="K75" s="18" t="n">
        <v>379.35881839</v>
      </c>
      <c r="L75" s="20" t="n">
        <v>5.81056902</v>
      </c>
      <c r="M75" s="18" t="n">
        <v>320.68009503</v>
      </c>
      <c r="N75" s="20" t="n">
        <v>9.82963253</v>
      </c>
      <c r="O75" s="18" t="s">
        <v>481</v>
      </c>
      <c r="P75" s="20" t="s">
        <v>481</v>
      </c>
      <c r="Q75" s="18" t="s">
        <v>481</v>
      </c>
      <c r="R75" s="20" t="s">
        <v>481</v>
      </c>
      <c r="S75" s="18" t="s">
        <v>481</v>
      </c>
      <c r="T75" s="20" t="s">
        <v>481</v>
      </c>
      <c r="U75" s="18" t="s">
        <v>481</v>
      </c>
      <c r="V75" s="20" t="s">
        <v>481</v>
      </c>
      <c r="W75" s="18" t="n">
        <v>321.52541727</v>
      </c>
      <c r="X75" s="20" t="n">
        <v>5.73480869</v>
      </c>
    </row>
    <row r="76" spans="1:24">
      <c r="A76" s="15" t="s">
        <v>551</v>
      </c>
      <c r="B76" s="17" t="n">
        <v>14167</v>
      </c>
      <c r="C76" s="18">
        <f>(236.0/B76*100)</f>
        <v/>
      </c>
      <c r="D76" s="19" t="n">
        <v>13931</v>
      </c>
      <c r="E76" s="18" t="n">
        <v>426.69755199</v>
      </c>
      <c r="F76" s="20" t="n">
        <v>4.07499582</v>
      </c>
      <c r="G76" s="18" t="n">
        <v>449.35874162</v>
      </c>
      <c r="H76" s="20" t="n">
        <v>3.24962784</v>
      </c>
      <c r="I76" s="18" t="n">
        <v>445.52070697</v>
      </c>
      <c r="J76" s="20" t="n">
        <v>3.7318412</v>
      </c>
      <c r="K76" s="18" t="n">
        <v>450.82026218</v>
      </c>
      <c r="L76" s="20" t="n">
        <v>5.28336971</v>
      </c>
      <c r="M76" s="18" t="n">
        <v>401.1127888</v>
      </c>
      <c r="N76" s="20" t="n">
        <v>7.52134962</v>
      </c>
      <c r="O76" s="18" t="s">
        <v>481</v>
      </c>
      <c r="P76" s="20" t="s">
        <v>481</v>
      </c>
      <c r="Q76" s="18" t="s">
        <v>481</v>
      </c>
      <c r="R76" s="20" t="s">
        <v>481</v>
      </c>
      <c r="S76" s="18" t="s">
        <v>481</v>
      </c>
      <c r="T76" s="20" t="s">
        <v>481</v>
      </c>
      <c r="U76" s="18" t="s">
        <v>481</v>
      </c>
      <c r="V76" s="20" t="s">
        <v>481</v>
      </c>
      <c r="W76" s="18" t="n">
        <v>344.02379728</v>
      </c>
      <c r="X76" s="20" t="n">
        <v>5.65283208</v>
      </c>
    </row>
    <row r="77" spans="1:24">
      <c r="A77" s="15" t="s">
        <v>552</v>
      </c>
      <c r="B77" s="17" t="n">
        <v>6062</v>
      </c>
      <c r="C77" s="18">
        <f>(372.0/B77*100)</f>
        <v/>
      </c>
      <c r="D77" s="19" t="n">
        <v>5690</v>
      </c>
      <c r="E77" s="18" t="n">
        <v>427.21647327</v>
      </c>
      <c r="F77" s="20" t="n">
        <v>3.90683889</v>
      </c>
      <c r="G77" s="18" t="n">
        <v>467.83057746</v>
      </c>
      <c r="H77" s="20" t="n">
        <v>4.00212543</v>
      </c>
      <c r="I77" s="18" t="n">
        <v>456.831332</v>
      </c>
      <c r="J77" s="20" t="n">
        <v>3.52522539</v>
      </c>
      <c r="K77" s="18" t="n">
        <v>482.20227253</v>
      </c>
      <c r="L77" s="20" t="n">
        <v>7.71730018</v>
      </c>
      <c r="M77" s="18" t="n">
        <v>402.65337175</v>
      </c>
      <c r="N77" s="20" t="n">
        <v>11.11858888</v>
      </c>
      <c r="O77" s="18" t="s">
        <v>481</v>
      </c>
      <c r="P77" s="20" t="s">
        <v>481</v>
      </c>
      <c r="Q77" s="18" t="s">
        <v>481</v>
      </c>
      <c r="R77" s="20" t="s">
        <v>481</v>
      </c>
      <c r="S77" s="18" t="s">
        <v>481</v>
      </c>
      <c r="T77" s="20" t="s">
        <v>481</v>
      </c>
      <c r="U77" s="18" t="s">
        <v>481</v>
      </c>
      <c r="V77" s="20" t="s">
        <v>481</v>
      </c>
      <c r="W77" s="18" t="n">
        <v>362.1335272</v>
      </c>
      <c r="X77" s="20" t="n">
        <v>4.41905033</v>
      </c>
    </row>
    <row r="78" spans="1:24">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n">
        <v>486.77376404</v>
      </c>
      <c r="T78" s="20" t="n">
        <v>3.73078934</v>
      </c>
      <c r="U78" s="18" t="s">
        <v>481</v>
      </c>
      <c r="V78" s="20" t="s">
        <v>481</v>
      </c>
      <c r="W78" s="18" t="s">
        <v>481</v>
      </c>
      <c r="X78" s="20" t="s">
        <v>481</v>
      </c>
    </row>
    <row customHeight="1" ht="25" r="79" spans="1:24">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n">
        <v>475.33231053</v>
      </c>
      <c r="T79" s="20" t="n">
        <v>7.19302375</v>
      </c>
      <c r="U79" s="18" t="s">
        <v>481</v>
      </c>
      <c r="V79" s="20" t="s">
        <v>481</v>
      </c>
      <c r="W79" s="18" t="s">
        <v>481</v>
      </c>
      <c r="X79" s="20" t="s">
        <v>481</v>
      </c>
    </row>
    <row r="80" spans="1:24">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n">
        <v>427.14102033</v>
      </c>
      <c r="T80" s="20" t="n">
        <v>3.42468904</v>
      </c>
      <c r="U80" s="18" t="s">
        <v>481</v>
      </c>
      <c r="V80" s="20" t="s">
        <v>481</v>
      </c>
      <c r="W80" s="18" t="s">
        <v>481</v>
      </c>
      <c r="X80" s="20" t="s">
        <v>481</v>
      </c>
    </row>
    <row r="81" spans="1:24">
      <c r="A81" s="23" t="s">
        <v>556</v>
      </c>
      <c r="B81" s="17" t="n">
        <v>8861</v>
      </c>
      <c r="C81" s="18">
        <f>(96.0/B81*100)</f>
        <v/>
      </c>
      <c r="D81" s="19" t="n">
        <v>8765</v>
      </c>
      <c r="E81" s="18" t="n">
        <v>406.68289767</v>
      </c>
      <c r="F81" s="20" t="n">
        <v>5.6131905</v>
      </c>
      <c r="G81" s="18" t="n">
        <v>425.85488262</v>
      </c>
      <c r="H81" s="20" t="n">
        <v>3.9170168</v>
      </c>
      <c r="I81" s="18" t="n">
        <v>438.13830006</v>
      </c>
      <c r="J81" s="20" t="n">
        <v>3.46058007</v>
      </c>
      <c r="K81" s="18" t="n">
        <v>460.27803324</v>
      </c>
      <c r="L81" s="20" t="n">
        <v>6.17371421</v>
      </c>
      <c r="M81" s="18" t="n">
        <v>427.26794714</v>
      </c>
      <c r="N81" s="20" t="n">
        <v>5.64335982</v>
      </c>
      <c r="O81" s="18" t="s">
        <v>481</v>
      </c>
      <c r="P81" s="20" t="s">
        <v>481</v>
      </c>
      <c r="Q81" s="18" t="s">
        <v>481</v>
      </c>
      <c r="R81" s="20" t="s">
        <v>481</v>
      </c>
      <c r="S81" s="18" t="s">
        <v>481</v>
      </c>
      <c r="T81" s="20" t="s">
        <v>481</v>
      </c>
      <c r="U81" s="18" t="s">
        <v>481</v>
      </c>
      <c r="V81" s="20" t="s">
        <v>481</v>
      </c>
      <c r="W81" s="18" t="n">
        <v>340.41313642</v>
      </c>
      <c r="X81" s="20" t="n">
        <v>11.98138185</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851</v>
      </c>
    </row>
    <row customHeight="1" ht="30" r="4" spans="1:24">
      <c r="A4" s="6" t="n"/>
      <c r="B4" s="7" t="s">
        <v>462</v>
      </c>
      <c r="C4" s="7" t="s">
        <v>463</v>
      </c>
      <c r="D4" s="8" t="s">
        <v>462</v>
      </c>
      <c r="E4" s="9" t="s">
        <v>846</v>
      </c>
      <c r="F4" s="10" t="n"/>
      <c r="G4" s="9" t="s">
        <v>847</v>
      </c>
      <c r="H4" s="10" t="n"/>
      <c r="I4" s="9" t="s">
        <v>848</v>
      </c>
      <c r="J4" s="10" t="n"/>
      <c r="K4" s="9" t="s">
        <v>849</v>
      </c>
      <c r="L4" s="10" t="n"/>
      <c r="M4" s="9" t="s">
        <v>850</v>
      </c>
      <c r="N4" s="10" t="n"/>
      <c r="O4" s="9" t="s">
        <v>584</v>
      </c>
      <c r="P4" s="10" t="n"/>
      <c r="Q4" s="9" t="s">
        <v>585</v>
      </c>
      <c r="R4" s="10" t="n"/>
      <c r="S4" s="9" t="s">
        <v>472</v>
      </c>
      <c r="T4" s="10" t="n"/>
      <c r="U4" s="9" t="s">
        <v>473</v>
      </c>
      <c r="V4" s="10" t="n"/>
      <c r="W4" s="9" t="s">
        <v>586</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(846.0/B7*100)</f>
        <v/>
      </c>
      <c r="D7" s="19" t="n">
        <v>13684</v>
      </c>
      <c r="E7" s="18" t="n">
        <v>483.5036535</v>
      </c>
      <c r="F7" s="20" t="n">
        <v>2.68647622</v>
      </c>
      <c r="G7" s="18" t="n">
        <v>509.61729224</v>
      </c>
      <c r="H7" s="20" t="n">
        <v>2.95011149</v>
      </c>
      <c r="I7" s="18" t="n">
        <v>513.32648288</v>
      </c>
      <c r="J7" s="20" t="n">
        <v>3.4155847</v>
      </c>
      <c r="K7" s="18" t="n">
        <v>541.0286343499999</v>
      </c>
      <c r="L7" s="20" t="n">
        <v>3.02686295</v>
      </c>
      <c r="M7" s="18" t="n">
        <v>434.69914191</v>
      </c>
      <c r="N7" s="20" t="n">
        <v>11.22557998</v>
      </c>
      <c r="O7" s="18" t="s">
        <v>481</v>
      </c>
      <c r="P7" s="20" t="s">
        <v>481</v>
      </c>
      <c r="Q7" s="18" t="s">
        <v>481</v>
      </c>
      <c r="R7" s="20" t="s">
        <v>481</v>
      </c>
      <c r="S7" s="18" t="s">
        <v>481</v>
      </c>
      <c r="T7" s="20" t="s">
        <v>481</v>
      </c>
      <c r="U7" s="18" t="s">
        <v>481</v>
      </c>
      <c r="V7" s="20" t="s">
        <v>481</v>
      </c>
      <c r="W7" s="18" t="n">
        <v>452.95627974</v>
      </c>
      <c r="X7" s="20" t="n">
        <v>6.32073007</v>
      </c>
    </row>
    <row r="8" spans="1:24">
      <c r="A8" s="15" t="s">
        <v>483</v>
      </c>
      <c r="B8" s="17" t="n">
        <v>7007</v>
      </c>
      <c r="C8" s="18">
        <f>(176.0/B8*100)</f>
        <v/>
      </c>
      <c r="D8" s="19" t="n">
        <v>6831</v>
      </c>
      <c r="E8" s="18" t="n">
        <v>476.70646471</v>
      </c>
      <c r="F8" s="20" t="n">
        <v>4.22674804</v>
      </c>
      <c r="G8" s="18" t="n">
        <v>506.23395155</v>
      </c>
      <c r="H8" s="20" t="n">
        <v>3.70267584</v>
      </c>
      <c r="I8" s="18" t="n">
        <v>491.14975644</v>
      </c>
      <c r="J8" s="20" t="n">
        <v>4.61402661</v>
      </c>
      <c r="K8" s="18" t="n">
        <v>497.6849279</v>
      </c>
      <c r="L8" s="20" t="n">
        <v>4.44558877</v>
      </c>
      <c r="M8" s="18" t="n">
        <v>440.49523347</v>
      </c>
      <c r="N8" s="20" t="n">
        <v>11.08969597</v>
      </c>
      <c r="O8" s="18" t="s">
        <v>481</v>
      </c>
      <c r="P8" s="20" t="s">
        <v>481</v>
      </c>
      <c r="Q8" s="18" t="s">
        <v>481</v>
      </c>
      <c r="R8" s="20" t="s">
        <v>481</v>
      </c>
      <c r="S8" s="18" t="n">
        <v>361.38025951</v>
      </c>
      <c r="T8" s="20" t="n">
        <v>22.72565673</v>
      </c>
      <c r="U8" s="18" t="s">
        <v>481</v>
      </c>
      <c r="V8" s="20" t="s">
        <v>481</v>
      </c>
      <c r="W8" s="18" t="n">
        <v>392.9045147</v>
      </c>
      <c r="X8" s="20" t="n">
        <v>6.33935301</v>
      </c>
    </row>
    <row r="9" spans="1:24">
      <c r="A9" s="15" t="s">
        <v>484</v>
      </c>
      <c r="B9" s="17" t="n">
        <v>9651</v>
      </c>
      <c r="C9" s="18">
        <f>(296.0/B9*100)</f>
        <v/>
      </c>
      <c r="D9" s="19" t="n">
        <v>9355</v>
      </c>
      <c r="E9" s="18" t="n">
        <v>481.80052552</v>
      </c>
      <c r="F9" s="20" t="n">
        <v>3.3542108</v>
      </c>
      <c r="G9" s="18" t="n">
        <v>515.64111633</v>
      </c>
      <c r="H9" s="20" t="n">
        <v>3.57712602</v>
      </c>
      <c r="I9" s="18" t="n">
        <v>523.12009247</v>
      </c>
      <c r="J9" s="20" t="n">
        <v>2.9640173</v>
      </c>
      <c r="K9" s="18" t="n">
        <v>532.49950815</v>
      </c>
      <c r="L9" s="20" t="n">
        <v>3.67815312</v>
      </c>
      <c r="M9" s="18" t="n">
        <v>450.70082189</v>
      </c>
      <c r="N9" s="20" t="n">
        <v>12.56080125</v>
      </c>
      <c r="O9" s="18" t="s">
        <v>481</v>
      </c>
      <c r="P9" s="20" t="s">
        <v>481</v>
      </c>
      <c r="Q9" s="18" t="s">
        <v>481</v>
      </c>
      <c r="R9" s="20" t="s">
        <v>481</v>
      </c>
      <c r="S9" s="18" t="n">
        <v>347.7815185</v>
      </c>
      <c r="T9" s="20" t="n">
        <v>11.20716786</v>
      </c>
      <c r="U9" s="18" t="s">
        <v>481</v>
      </c>
      <c r="V9" s="20" t="s">
        <v>481</v>
      </c>
      <c r="W9" s="18" t="n">
        <v>404.05711284</v>
      </c>
      <c r="X9" s="20" t="n">
        <v>4.92326704</v>
      </c>
    </row>
    <row r="10" spans="1:24">
      <c r="A10" s="15" t="s">
        <v>485</v>
      </c>
      <c r="B10" s="17" t="n">
        <v>20058</v>
      </c>
      <c r="C10" s="18">
        <f>(569.0/B10*100)</f>
        <v/>
      </c>
      <c r="D10" s="19" t="n">
        <v>19489</v>
      </c>
      <c r="E10" s="18" t="n">
        <v>506.38286462</v>
      </c>
      <c r="F10" s="20" t="n">
        <v>3.42539796</v>
      </c>
      <c r="G10" s="18" t="n">
        <v>534.72272435</v>
      </c>
      <c r="H10" s="20" t="n">
        <v>3.29816176</v>
      </c>
      <c r="I10" s="18" t="n">
        <v>532.93291334</v>
      </c>
      <c r="J10" s="20" t="n">
        <v>2.41224778</v>
      </c>
      <c r="K10" s="18" t="n">
        <v>548.6221246600001</v>
      </c>
      <c r="L10" s="20" t="n">
        <v>2.80827497</v>
      </c>
      <c r="M10" s="18" t="n">
        <v>501.68479676</v>
      </c>
      <c r="N10" s="20" t="n">
        <v>11.37777496</v>
      </c>
      <c r="O10" s="18" t="s">
        <v>481</v>
      </c>
      <c r="P10" s="20" t="s">
        <v>481</v>
      </c>
      <c r="Q10" s="18" t="s">
        <v>481</v>
      </c>
      <c r="R10" s="20" t="s">
        <v>481</v>
      </c>
      <c r="S10" s="18" t="s">
        <v>481</v>
      </c>
      <c r="T10" s="20" t="s">
        <v>481</v>
      </c>
      <c r="U10" s="18" t="s">
        <v>481</v>
      </c>
      <c r="V10" s="20" t="s">
        <v>481</v>
      </c>
      <c r="W10" s="18" t="n">
        <v>445.56503954</v>
      </c>
      <c r="X10" s="20" t="n">
        <v>7.82602422</v>
      </c>
    </row>
    <row r="11" spans="1:24">
      <c r="A11" s="15" t="s">
        <v>486</v>
      </c>
      <c r="B11" s="17" t="n">
        <v>7053</v>
      </c>
      <c r="C11" s="18">
        <f>(191.0/B11*100)</f>
        <v/>
      </c>
      <c r="D11" s="19" t="n">
        <v>6862</v>
      </c>
      <c r="E11" s="18" t="n">
        <v>468.956727</v>
      </c>
      <c r="F11" s="20" t="n">
        <v>3.39085346</v>
      </c>
      <c r="G11" s="18" t="n">
        <v>457.90320954</v>
      </c>
      <c r="H11" s="20" t="n">
        <v>3.77483055</v>
      </c>
      <c r="I11" s="18" t="n">
        <v>464.1935338</v>
      </c>
      <c r="J11" s="20" t="n">
        <v>3.45353929</v>
      </c>
      <c r="K11" s="18" t="n">
        <v>474.53459734</v>
      </c>
      <c r="L11" s="20" t="n">
        <v>4.53021484</v>
      </c>
      <c r="M11" s="18" t="n">
        <v>430.18246216</v>
      </c>
      <c r="N11" s="20" t="n">
        <v>16.14193189</v>
      </c>
      <c r="O11" s="18" t="s">
        <v>481</v>
      </c>
      <c r="P11" s="20" t="s">
        <v>481</v>
      </c>
      <c r="Q11" s="18" t="s">
        <v>481</v>
      </c>
      <c r="R11" s="20" t="s">
        <v>481</v>
      </c>
      <c r="S11" s="18" t="s">
        <v>481</v>
      </c>
      <c r="T11" s="20" t="s">
        <v>481</v>
      </c>
      <c r="U11" s="18" t="s">
        <v>481</v>
      </c>
      <c r="V11" s="20" t="s">
        <v>481</v>
      </c>
      <c r="W11" s="18" t="n">
        <v>407.81109475</v>
      </c>
      <c r="X11" s="20" t="n">
        <v>6.54791877</v>
      </c>
    </row>
    <row r="12" spans="1:24">
      <c r="A12" s="15" t="s">
        <v>487</v>
      </c>
      <c r="B12" s="17" t="n">
        <v>6894</v>
      </c>
      <c r="C12" s="18">
        <f>(60.0/B12*100)</f>
        <v/>
      </c>
      <c r="D12" s="19" t="n">
        <v>6834</v>
      </c>
      <c r="E12" s="18" t="n">
        <v>492.98282121</v>
      </c>
      <c r="F12" s="20" t="n">
        <v>3.06377335</v>
      </c>
      <c r="G12" s="18" t="n">
        <v>497.52366318</v>
      </c>
      <c r="H12" s="20" t="n">
        <v>3.02625561</v>
      </c>
      <c r="I12" s="18" t="n">
        <v>499.30707878</v>
      </c>
      <c r="J12" s="20" t="n">
        <v>4.13756609</v>
      </c>
      <c r="K12" s="18" t="n">
        <v>511.56739068</v>
      </c>
      <c r="L12" s="20" t="n">
        <v>8.40542743</v>
      </c>
      <c r="M12" s="18" t="n">
        <v>406.87796935</v>
      </c>
      <c r="N12" s="20" t="n">
        <v>17.75102364</v>
      </c>
      <c r="O12" s="18" t="s">
        <v>481</v>
      </c>
      <c r="P12" s="20" t="s">
        <v>481</v>
      </c>
      <c r="Q12" s="18" t="s">
        <v>481</v>
      </c>
      <c r="R12" s="20" t="s">
        <v>481</v>
      </c>
      <c r="S12" s="18" t="n">
        <v>332.31014509</v>
      </c>
      <c r="T12" s="20" t="n">
        <v>18.34291261</v>
      </c>
      <c r="U12" s="18" t="s">
        <v>481</v>
      </c>
      <c r="V12" s="20" t="s">
        <v>481</v>
      </c>
      <c r="W12" s="18" t="n">
        <v>387.12936496</v>
      </c>
      <c r="X12" s="20" t="n">
        <v>8.7171232</v>
      </c>
    </row>
    <row r="13" spans="1:24">
      <c r="A13" s="15" t="s">
        <v>488</v>
      </c>
      <c r="B13" s="17" t="n">
        <v>7161</v>
      </c>
      <c r="C13" s="18">
        <f>(245.0/B13*100)</f>
        <v/>
      </c>
      <c r="D13" s="19" t="n">
        <v>6916</v>
      </c>
      <c r="E13" s="18" t="n">
        <v>480.74525147</v>
      </c>
      <c r="F13" s="20" t="n">
        <v>4.09256895</v>
      </c>
      <c r="G13" s="18" t="n">
        <v>511.421864</v>
      </c>
      <c r="H13" s="20" t="n">
        <v>3.33297713</v>
      </c>
      <c r="I13" s="18" t="n">
        <v>512.41308474</v>
      </c>
      <c r="J13" s="20" t="n">
        <v>2.90815612</v>
      </c>
      <c r="K13" s="18" t="n">
        <v>525.24747516</v>
      </c>
      <c r="L13" s="20" t="n">
        <v>3.20645334</v>
      </c>
      <c r="M13" s="18" t="n">
        <v>474.14242428</v>
      </c>
      <c r="N13" s="20" t="n">
        <v>16.63938731</v>
      </c>
      <c r="O13" s="18" t="s">
        <v>481</v>
      </c>
      <c r="P13" s="20" t="s">
        <v>481</v>
      </c>
      <c r="Q13" s="18" t="s">
        <v>481</v>
      </c>
      <c r="R13" s="20" t="s">
        <v>481</v>
      </c>
      <c r="S13" s="18" t="n">
        <v>407.4699787</v>
      </c>
      <c r="T13" s="20" t="n">
        <v>6.79601306</v>
      </c>
      <c r="U13" s="18" t="s">
        <v>481</v>
      </c>
      <c r="V13" s="20" t="s">
        <v>481</v>
      </c>
      <c r="W13" s="18" t="n">
        <v>400.22701477</v>
      </c>
      <c r="X13" s="20" t="n">
        <v>7.44164429</v>
      </c>
    </row>
    <row r="14" spans="1:24">
      <c r="A14" s="15" t="s">
        <v>489</v>
      </c>
      <c r="B14" s="17" t="n">
        <v>5587</v>
      </c>
      <c r="C14" s="18">
        <f>(84.0/B14*100)</f>
        <v/>
      </c>
      <c r="D14" s="19" t="n">
        <v>5503</v>
      </c>
      <c r="E14" s="18" t="n">
        <v>512.9661757600001</v>
      </c>
      <c r="F14" s="20" t="n">
        <v>3.62696709</v>
      </c>
      <c r="G14" s="18" t="n">
        <v>522.03994248</v>
      </c>
      <c r="H14" s="20" t="n">
        <v>2.90529516</v>
      </c>
      <c r="I14" s="18" t="n">
        <v>519.69230966</v>
      </c>
      <c r="J14" s="20" t="n">
        <v>3.12155553</v>
      </c>
      <c r="K14" s="18" t="n">
        <v>543.69291517</v>
      </c>
      <c r="L14" s="20" t="n">
        <v>5.12620024</v>
      </c>
      <c r="M14" s="18" t="n">
        <v>468.19139365</v>
      </c>
      <c r="N14" s="20" t="n">
        <v>17.78463161</v>
      </c>
      <c r="O14" s="18" t="s">
        <v>481</v>
      </c>
      <c r="P14" s="20" t="s">
        <v>481</v>
      </c>
      <c r="Q14" s="18" t="s">
        <v>481</v>
      </c>
      <c r="R14" s="20" t="s">
        <v>481</v>
      </c>
      <c r="S14" s="18" t="s">
        <v>481</v>
      </c>
      <c r="T14" s="20" t="s">
        <v>481</v>
      </c>
      <c r="U14" s="18" t="s">
        <v>481</v>
      </c>
      <c r="V14" s="20" t="s">
        <v>481</v>
      </c>
      <c r="W14" s="18" t="n">
        <v>445.71771994</v>
      </c>
      <c r="X14" s="20" t="n">
        <v>12.14516338</v>
      </c>
    </row>
    <row r="15" spans="1:24">
      <c r="A15" s="15" t="s">
        <v>490</v>
      </c>
      <c r="B15" s="17" t="n">
        <v>5882</v>
      </c>
      <c r="C15" s="18">
        <f>(131.0/B15*100)</f>
        <v/>
      </c>
      <c r="D15" s="19" t="n">
        <v>5751</v>
      </c>
      <c r="E15" s="18" t="n">
        <v>504.49377274</v>
      </c>
      <c r="F15" s="20" t="n">
        <v>3.70124735</v>
      </c>
      <c r="G15" s="18" t="n">
        <v>536.19015502</v>
      </c>
      <c r="H15" s="20" t="n">
        <v>3.29715517</v>
      </c>
      <c r="I15" s="18" t="n">
        <v>537.72389045</v>
      </c>
      <c r="J15" s="20" t="n">
        <v>2.73113197</v>
      </c>
      <c r="K15" s="18" t="n">
        <v>561.2272040300001</v>
      </c>
      <c r="L15" s="20" t="n">
        <v>3.73388554</v>
      </c>
      <c r="M15" s="18" t="n">
        <v>494.38016562</v>
      </c>
      <c r="N15" s="20" t="n">
        <v>24.42021606</v>
      </c>
      <c r="O15" s="18" t="s">
        <v>481</v>
      </c>
      <c r="P15" s="20" t="s">
        <v>481</v>
      </c>
      <c r="Q15" s="18" t="s">
        <v>481</v>
      </c>
      <c r="R15" s="20" t="s">
        <v>481</v>
      </c>
      <c r="S15" s="18" t="n">
        <v>367.66871077</v>
      </c>
      <c r="T15" s="20" t="n">
        <v>14.82638214</v>
      </c>
      <c r="U15" s="18" t="s">
        <v>481</v>
      </c>
      <c r="V15" s="20" t="s">
        <v>481</v>
      </c>
      <c r="W15" s="18" t="n">
        <v>428.31469705</v>
      </c>
      <c r="X15" s="20" t="n">
        <v>8.199231790000001</v>
      </c>
    </row>
    <row r="16" spans="1:24">
      <c r="A16" s="15" t="s">
        <v>491</v>
      </c>
      <c r="B16" s="17" t="n">
        <v>6108</v>
      </c>
      <c r="C16" s="18">
        <f>(167.0/B16*100)</f>
        <v/>
      </c>
      <c r="D16" s="19" t="n">
        <v>5941</v>
      </c>
      <c r="E16" s="18" t="n">
        <v>489.70581455</v>
      </c>
      <c r="F16" s="20" t="n">
        <v>3.2985</v>
      </c>
      <c r="G16" s="18" t="n">
        <v>515.3638316399999</v>
      </c>
      <c r="H16" s="20" t="n">
        <v>3.01069607</v>
      </c>
      <c r="I16" s="18" t="n">
        <v>526.48453871</v>
      </c>
      <c r="J16" s="20" t="n">
        <v>3.27802345</v>
      </c>
      <c r="K16" s="18" t="n">
        <v>542.82037256</v>
      </c>
      <c r="L16" s="20" t="n">
        <v>4.616663</v>
      </c>
      <c r="M16" s="18" t="n">
        <v>428.85382964</v>
      </c>
      <c r="N16" s="20" t="n">
        <v>11.96331982</v>
      </c>
      <c r="O16" s="18" t="s">
        <v>481</v>
      </c>
      <c r="P16" s="20" t="s">
        <v>481</v>
      </c>
      <c r="Q16" s="18" t="s">
        <v>481</v>
      </c>
      <c r="R16" s="20" t="s">
        <v>481</v>
      </c>
      <c r="S16" s="18" t="s">
        <v>481</v>
      </c>
      <c r="T16" s="20" t="s">
        <v>481</v>
      </c>
      <c r="U16" s="18" t="s">
        <v>481</v>
      </c>
      <c r="V16" s="20" t="s">
        <v>481</v>
      </c>
      <c r="W16" s="18" t="n">
        <v>368.26392466</v>
      </c>
      <c r="X16" s="20" t="n">
        <v>9.10955972</v>
      </c>
    </row>
    <row r="17" spans="1:24">
      <c r="A17" s="15" t="s">
        <v>492</v>
      </c>
      <c r="B17" s="17" t="n">
        <v>6504</v>
      </c>
      <c r="C17" s="18">
        <f>(2100.0/B17*100)</f>
        <v/>
      </c>
      <c r="D17" s="19" t="n">
        <v>4404</v>
      </c>
      <c r="E17" s="18" t="n">
        <v>519.80042594</v>
      </c>
      <c r="F17" s="20" t="n">
        <v>4.76115524</v>
      </c>
      <c r="G17" s="18" t="n">
        <v>537.96321475</v>
      </c>
      <c r="H17" s="20" t="n">
        <v>3.5254292</v>
      </c>
      <c r="I17" s="18" t="n">
        <v>529.0017463200001</v>
      </c>
      <c r="J17" s="20" t="n">
        <v>4.95428917</v>
      </c>
      <c r="K17" s="18" t="n">
        <v>532.69711401</v>
      </c>
      <c r="L17" s="20" t="n">
        <v>5.79127695</v>
      </c>
      <c r="M17" s="18" t="n">
        <v>505.27130926</v>
      </c>
      <c r="N17" s="20" t="n">
        <v>12.01895256</v>
      </c>
      <c r="O17" s="18" t="s">
        <v>481</v>
      </c>
      <c r="P17" s="20" t="s">
        <v>481</v>
      </c>
      <c r="Q17" s="18" t="s">
        <v>481</v>
      </c>
      <c r="R17" s="20" t="s">
        <v>481</v>
      </c>
      <c r="S17" s="18" t="n">
        <v>338.260297</v>
      </c>
      <c r="T17" s="20" t="n">
        <v>14.23011861</v>
      </c>
      <c r="U17" s="18" t="s">
        <v>481</v>
      </c>
      <c r="V17" s="20" t="s">
        <v>481</v>
      </c>
      <c r="W17" s="18" t="n">
        <v>458.76536106</v>
      </c>
      <c r="X17" s="20" t="n">
        <v>7.3969937</v>
      </c>
    </row>
    <row r="18" spans="1:24">
      <c r="A18" s="15" t="s">
        <v>493</v>
      </c>
      <c r="B18" s="17" t="n">
        <v>5532</v>
      </c>
      <c r="C18" s="18">
        <f>(31.0/B18*100)</f>
        <v/>
      </c>
      <c r="D18" s="19" t="n">
        <v>5501</v>
      </c>
      <c r="E18" s="18" t="n">
        <v>456.63144316</v>
      </c>
      <c r="F18" s="20" t="n">
        <v>4.7728458</v>
      </c>
      <c r="G18" s="18" t="n">
        <v>459.33088027</v>
      </c>
      <c r="H18" s="20" t="n">
        <v>5.15054767</v>
      </c>
      <c r="I18" s="18" t="n">
        <v>480.27383053</v>
      </c>
      <c r="J18" s="20" t="n">
        <v>4.25860438</v>
      </c>
      <c r="K18" s="18" t="n">
        <v>506.62962865</v>
      </c>
      <c r="L18" s="20" t="n">
        <v>4.17057968</v>
      </c>
      <c r="M18" s="18" t="n">
        <v>420.51348105</v>
      </c>
      <c r="N18" s="20" t="n">
        <v>12.36946835</v>
      </c>
      <c r="O18" s="18" t="s">
        <v>481</v>
      </c>
      <c r="P18" s="20" t="s">
        <v>481</v>
      </c>
      <c r="Q18" s="18" t="s">
        <v>481</v>
      </c>
      <c r="R18" s="20" t="s">
        <v>481</v>
      </c>
      <c r="S18" s="18" t="s">
        <v>481</v>
      </c>
      <c r="T18" s="20" t="s">
        <v>481</v>
      </c>
      <c r="U18" s="18" t="s">
        <v>481</v>
      </c>
      <c r="V18" s="20" t="s">
        <v>481</v>
      </c>
      <c r="W18" s="18" t="n">
        <v>360.44652226</v>
      </c>
      <c r="X18" s="20" t="n">
        <v>8.72774476</v>
      </c>
    </row>
    <row r="19" spans="1:24">
      <c r="A19" s="15" t="s">
        <v>494</v>
      </c>
      <c r="B19" s="17" t="n">
        <v>5658</v>
      </c>
      <c r="C19" s="18">
        <f>(392.0/B19*100)</f>
        <v/>
      </c>
      <c r="D19" s="19" t="n">
        <v>5266</v>
      </c>
      <c r="E19" s="18" t="n">
        <v>480.45562569</v>
      </c>
      <c r="F19" s="20" t="n">
        <v>3.56038862</v>
      </c>
      <c r="G19" s="18" t="n">
        <v>472.41129457</v>
      </c>
      <c r="H19" s="20" t="n">
        <v>4.20781737</v>
      </c>
      <c r="I19" s="18" t="n">
        <v>473.05355817</v>
      </c>
      <c r="J19" s="20" t="n">
        <v>4.27578919</v>
      </c>
      <c r="K19" s="18" t="n">
        <v>489.06999128</v>
      </c>
      <c r="L19" s="20" t="n">
        <v>6.16146027</v>
      </c>
      <c r="M19" s="18" t="n">
        <v>408.26683123</v>
      </c>
      <c r="N19" s="20" t="n">
        <v>12.30413391</v>
      </c>
      <c r="O19" s="18" t="s">
        <v>481</v>
      </c>
      <c r="P19" s="20" t="s">
        <v>481</v>
      </c>
      <c r="Q19" s="18" t="s">
        <v>481</v>
      </c>
      <c r="R19" s="20" t="s">
        <v>481</v>
      </c>
      <c r="S19" s="18" t="s">
        <v>481</v>
      </c>
      <c r="T19" s="20" t="s">
        <v>481</v>
      </c>
      <c r="U19" s="18" t="s">
        <v>481</v>
      </c>
      <c r="V19" s="20" t="s">
        <v>481</v>
      </c>
      <c r="W19" s="18" t="n">
        <v>383.28913369</v>
      </c>
      <c r="X19" s="20" t="n">
        <v>7.98819575</v>
      </c>
    </row>
    <row r="20" spans="1:24">
      <c r="A20" s="15" t="s">
        <v>495</v>
      </c>
      <c r="B20" s="17" t="n">
        <v>3371</v>
      </c>
      <c r="C20" s="18">
        <f>(75.0/B20*100)</f>
        <v/>
      </c>
      <c r="D20" s="19" t="n">
        <v>3296</v>
      </c>
      <c r="E20" s="18" t="n">
        <v>454.13449463</v>
      </c>
      <c r="F20" s="20" t="n">
        <v>4.69732784</v>
      </c>
      <c r="G20" s="18" t="n">
        <v>494.68400706</v>
      </c>
      <c r="H20" s="20" t="n">
        <v>4.77241808</v>
      </c>
      <c r="I20" s="18" t="n">
        <v>491.50324849</v>
      </c>
      <c r="J20" s="20" t="n">
        <v>3.12556258</v>
      </c>
      <c r="K20" s="18" t="n">
        <v>508.12170681</v>
      </c>
      <c r="L20" s="20" t="n">
        <v>3.80148518</v>
      </c>
      <c r="M20" s="18" t="n">
        <v>414.50868756</v>
      </c>
      <c r="N20" s="20" t="n">
        <v>18.09978485</v>
      </c>
      <c r="O20" s="18" t="s">
        <v>481</v>
      </c>
      <c r="P20" s="20" t="s">
        <v>481</v>
      </c>
      <c r="Q20" s="18" t="s">
        <v>481</v>
      </c>
      <c r="R20" s="20" t="s">
        <v>481</v>
      </c>
      <c r="S20" s="18" t="s">
        <v>481</v>
      </c>
      <c r="T20" s="20" t="s">
        <v>481</v>
      </c>
      <c r="U20" s="18" t="s">
        <v>481</v>
      </c>
      <c r="V20" s="20" t="s">
        <v>481</v>
      </c>
      <c r="W20" s="18" t="n">
        <v>398.16441832</v>
      </c>
      <c r="X20" s="20" t="n">
        <v>8.90515914</v>
      </c>
    </row>
    <row r="21" spans="1:24">
      <c r="A21" s="15" t="s">
        <v>496</v>
      </c>
      <c r="B21" s="17" t="n">
        <v>5741</v>
      </c>
      <c r="C21" s="18">
        <f>(62.0/B21*100)</f>
        <v/>
      </c>
      <c r="D21" s="19" t="n">
        <v>5679</v>
      </c>
      <c r="E21" s="18" t="n">
        <v>497.73670464</v>
      </c>
      <c r="F21" s="20" t="n">
        <v>3.64585675</v>
      </c>
      <c r="G21" s="18" t="n">
        <v>527.5362896300001</v>
      </c>
      <c r="H21" s="20" t="n">
        <v>3.38452999</v>
      </c>
      <c r="I21" s="18" t="n">
        <v>529.26913798</v>
      </c>
      <c r="J21" s="20" t="n">
        <v>2.96634128</v>
      </c>
      <c r="K21" s="18" t="n">
        <v>553.61293023</v>
      </c>
      <c r="L21" s="20" t="n">
        <v>4.35656719</v>
      </c>
      <c r="M21" s="18" t="n">
        <v>478.65290768</v>
      </c>
      <c r="N21" s="20" t="n">
        <v>12.21567504</v>
      </c>
      <c r="O21" s="18" t="s">
        <v>481</v>
      </c>
      <c r="P21" s="20" t="s">
        <v>481</v>
      </c>
      <c r="Q21" s="18" t="s">
        <v>481</v>
      </c>
      <c r="R21" s="20" t="s">
        <v>481</v>
      </c>
      <c r="S21" s="18" t="s">
        <v>481</v>
      </c>
      <c r="T21" s="20" t="s">
        <v>481</v>
      </c>
      <c r="U21" s="18" t="s">
        <v>481</v>
      </c>
      <c r="V21" s="20" t="s">
        <v>481</v>
      </c>
      <c r="W21" s="18" t="n">
        <v>430.77211447</v>
      </c>
      <c r="X21" s="20" t="n">
        <v>10.90022335</v>
      </c>
    </row>
    <row r="22" spans="1:24">
      <c r="A22" s="15" t="s">
        <v>497</v>
      </c>
      <c r="B22" s="17" t="n">
        <v>6598</v>
      </c>
      <c r="C22" s="18">
        <f>(40.0/B22*100)</f>
        <v/>
      </c>
      <c r="D22" s="19" t="n">
        <v>6558</v>
      </c>
      <c r="E22" s="18" t="n">
        <v>483.73501974</v>
      </c>
      <c r="F22" s="20" t="n">
        <v>4.31483982</v>
      </c>
      <c r="G22" s="18" t="n">
        <v>482.38477183</v>
      </c>
      <c r="H22" s="20" t="n">
        <v>4.4373662</v>
      </c>
      <c r="I22" s="18" t="n">
        <v>486.29580467</v>
      </c>
      <c r="J22" s="20" t="n">
        <v>5.99035632</v>
      </c>
      <c r="K22" s="18" t="n">
        <v>510.27413153</v>
      </c>
      <c r="L22" s="20" t="n">
        <v>5.04559473</v>
      </c>
      <c r="M22" s="18" t="n">
        <v>448.13120247</v>
      </c>
      <c r="N22" s="20" t="n">
        <v>15.23478937</v>
      </c>
      <c r="O22" s="18" t="s">
        <v>481</v>
      </c>
      <c r="P22" s="20" t="s">
        <v>481</v>
      </c>
      <c r="Q22" s="18" t="s">
        <v>481</v>
      </c>
      <c r="R22" s="20" t="s">
        <v>481</v>
      </c>
      <c r="S22" s="18" t="s">
        <v>481</v>
      </c>
      <c r="T22" s="20" t="s">
        <v>481</v>
      </c>
      <c r="U22" s="18" t="n">
        <v>432.29255101</v>
      </c>
      <c r="V22" s="20" t="n">
        <v>22.25500062</v>
      </c>
      <c r="W22" s="18" t="n">
        <v>380.20618516</v>
      </c>
      <c r="X22" s="20" t="n">
        <v>8.507247830000001</v>
      </c>
    </row>
    <row r="23" spans="1:24">
      <c r="A23" s="15" t="s">
        <v>498</v>
      </c>
      <c r="B23" s="17" t="n">
        <v>11583</v>
      </c>
      <c r="C23" s="18">
        <f>(276.0/B23*100)</f>
        <v/>
      </c>
      <c r="D23" s="19" t="n">
        <v>11307</v>
      </c>
      <c r="E23" s="18" t="n">
        <v>477.38306093</v>
      </c>
      <c r="F23" s="20" t="n">
        <v>4.62796865</v>
      </c>
      <c r="G23" s="18" t="n">
        <v>489.45585693</v>
      </c>
      <c r="H23" s="20" t="n">
        <v>3.36199946</v>
      </c>
      <c r="I23" s="18" t="n">
        <v>489.86877493</v>
      </c>
      <c r="J23" s="20" t="n">
        <v>3.03507278</v>
      </c>
      <c r="K23" s="18" t="n">
        <v>507.59566666</v>
      </c>
      <c r="L23" s="20" t="n">
        <v>5.24224139</v>
      </c>
      <c r="M23" s="18" t="n">
        <v>486.20360563</v>
      </c>
      <c r="N23" s="20" t="n">
        <v>13.66464516</v>
      </c>
      <c r="O23" s="18" t="s">
        <v>481</v>
      </c>
      <c r="P23" s="20" t="s">
        <v>481</v>
      </c>
      <c r="Q23" s="18" t="s">
        <v>481</v>
      </c>
      <c r="R23" s="20" t="s">
        <v>481</v>
      </c>
      <c r="S23" s="18" t="s">
        <v>481</v>
      </c>
      <c r="T23" s="20" t="s">
        <v>481</v>
      </c>
      <c r="U23" s="18" t="s">
        <v>481</v>
      </c>
      <c r="V23" s="20" t="s">
        <v>481</v>
      </c>
      <c r="W23" s="18" t="n">
        <v>403.97444193</v>
      </c>
      <c r="X23" s="20" t="n">
        <v>9.107288929999999</v>
      </c>
    </row>
    <row r="24" spans="1:24">
      <c r="A24" s="15" t="s">
        <v>499</v>
      </c>
      <c r="B24" s="17" t="n">
        <v>6647</v>
      </c>
      <c r="C24" s="18">
        <f>(12.0/B24*100)</f>
        <v/>
      </c>
      <c r="D24" s="19" t="n">
        <v>6635</v>
      </c>
      <c r="E24" s="18" t="n">
        <v>503.31521912</v>
      </c>
      <c r="F24" s="20" t="n">
        <v>4.10644008</v>
      </c>
      <c r="G24" s="18" t="n">
        <v>523.94108842</v>
      </c>
      <c r="H24" s="20" t="n">
        <v>3.47829149</v>
      </c>
      <c r="I24" s="18" t="n">
        <v>520.0538815</v>
      </c>
      <c r="J24" s="20" t="n">
        <v>3.81307071</v>
      </c>
      <c r="K24" s="18" t="n">
        <v>536.13015669</v>
      </c>
      <c r="L24" s="20" t="n">
        <v>7.13107122</v>
      </c>
      <c r="M24" s="18" t="n">
        <v>463.80131421</v>
      </c>
      <c r="N24" s="20" t="n">
        <v>14.15331679</v>
      </c>
      <c r="O24" s="18" t="s">
        <v>481</v>
      </c>
      <c r="P24" s="20" t="s">
        <v>481</v>
      </c>
      <c r="Q24" s="18" t="s">
        <v>481</v>
      </c>
      <c r="R24" s="20" t="s">
        <v>481</v>
      </c>
      <c r="S24" s="18" t="s">
        <v>481</v>
      </c>
      <c r="T24" s="20" t="s">
        <v>481</v>
      </c>
      <c r="U24" s="18" t="s">
        <v>481</v>
      </c>
      <c r="V24" s="20" t="s">
        <v>481</v>
      </c>
      <c r="W24" s="18" t="n">
        <v>430.16276196</v>
      </c>
      <c r="X24" s="20" t="n">
        <v>11.23077773</v>
      </c>
    </row>
    <row r="25" spans="1:24">
      <c r="A25" s="15" t="s">
        <v>500</v>
      </c>
      <c r="B25" s="17" t="n">
        <v>5581</v>
      </c>
      <c r="C25" s="18">
        <f>(25.0/B25*100)</f>
        <v/>
      </c>
      <c r="D25" s="19" t="n">
        <v>5556</v>
      </c>
      <c r="E25" s="18" t="n">
        <v>510.31486039</v>
      </c>
      <c r="F25" s="20" t="n">
        <v>4.01265675</v>
      </c>
      <c r="G25" s="18" t="n">
        <v>525.5223743</v>
      </c>
      <c r="H25" s="20" t="n">
        <v>4.00986959</v>
      </c>
      <c r="I25" s="18" t="n">
        <v>515.87626971</v>
      </c>
      <c r="J25" s="20" t="n">
        <v>4.75236481</v>
      </c>
      <c r="K25" s="18" t="n">
        <v>523.30574701</v>
      </c>
      <c r="L25" s="20" t="n">
        <v>6.64742923</v>
      </c>
      <c r="M25" s="18" t="n">
        <v>477.20124492</v>
      </c>
      <c r="N25" s="20" t="n">
        <v>23.30545223</v>
      </c>
      <c r="O25" s="18" t="s">
        <v>481</v>
      </c>
      <c r="P25" s="20" t="s">
        <v>481</v>
      </c>
      <c r="Q25" s="18" t="s">
        <v>481</v>
      </c>
      <c r="R25" s="20" t="s">
        <v>481</v>
      </c>
      <c r="S25" s="18" t="s">
        <v>481</v>
      </c>
      <c r="T25" s="20" t="s">
        <v>481</v>
      </c>
      <c r="U25" s="18" t="s">
        <v>481</v>
      </c>
      <c r="V25" s="20" t="s">
        <v>481</v>
      </c>
      <c r="W25" s="18" t="n">
        <v>429.61490555</v>
      </c>
      <c r="X25" s="20" t="n">
        <v>24.85736732</v>
      </c>
    </row>
    <row r="26" spans="1:24">
      <c r="A26" s="15" t="s">
        <v>501</v>
      </c>
      <c r="B26" s="17" t="n">
        <v>4869</v>
      </c>
      <c r="C26" s="18">
        <f>(84.0/B26*100)</f>
        <v/>
      </c>
      <c r="D26" s="19" t="n">
        <v>4785</v>
      </c>
      <c r="E26" s="18" t="n">
        <v>495.57504739</v>
      </c>
      <c r="F26" s="20" t="n">
        <v>3.88284315</v>
      </c>
      <c r="G26" s="18" t="n">
        <v>495.17942971</v>
      </c>
      <c r="H26" s="20" t="n">
        <v>2.88797517</v>
      </c>
      <c r="I26" s="18" t="n">
        <v>480.49572534</v>
      </c>
      <c r="J26" s="20" t="n">
        <v>2.58939271</v>
      </c>
      <c r="K26" s="18" t="n">
        <v>498.99322408</v>
      </c>
      <c r="L26" s="20" t="n">
        <v>3.95368701</v>
      </c>
      <c r="M26" s="18" t="n">
        <v>424.58649484</v>
      </c>
      <c r="N26" s="20" t="n">
        <v>22.33844077</v>
      </c>
      <c r="O26" s="18" t="s">
        <v>481</v>
      </c>
      <c r="P26" s="20" t="s">
        <v>481</v>
      </c>
      <c r="Q26" s="18" t="s">
        <v>481</v>
      </c>
      <c r="R26" s="20" t="s">
        <v>481</v>
      </c>
      <c r="S26" s="18" t="s">
        <v>481</v>
      </c>
      <c r="T26" s="20" t="s">
        <v>481</v>
      </c>
      <c r="U26" s="18" t="s">
        <v>481</v>
      </c>
      <c r="V26" s="20" t="s">
        <v>481</v>
      </c>
      <c r="W26" s="18" t="n">
        <v>428.05394974</v>
      </c>
      <c r="X26" s="20" t="n">
        <v>10.28985185</v>
      </c>
    </row>
    <row r="27" spans="1:24">
      <c r="A27" s="15" t="s">
        <v>502</v>
      </c>
      <c r="B27" s="17" t="n">
        <v>5299</v>
      </c>
      <c r="C27" s="18">
        <f>(144.0/B27*100)</f>
        <v/>
      </c>
      <c r="D27" s="19" t="n">
        <v>5155</v>
      </c>
      <c r="E27" s="18" t="n">
        <v>466.33370782</v>
      </c>
      <c r="F27" s="20" t="n">
        <v>3.56967298</v>
      </c>
      <c r="G27" s="18" t="n">
        <v>490.67319654</v>
      </c>
      <c r="H27" s="20" t="n">
        <v>3.05651002</v>
      </c>
      <c r="I27" s="18" t="n">
        <v>496.44801881</v>
      </c>
      <c r="J27" s="20" t="n">
        <v>3.1330408</v>
      </c>
      <c r="K27" s="18" t="n">
        <v>517.89024359</v>
      </c>
      <c r="L27" s="20" t="n">
        <v>4.10490853</v>
      </c>
      <c r="M27" s="18" t="n">
        <v>445.96752862</v>
      </c>
      <c r="N27" s="20" t="n">
        <v>9.38012297</v>
      </c>
      <c r="O27" s="18" t="s">
        <v>481</v>
      </c>
      <c r="P27" s="20" t="s">
        <v>481</v>
      </c>
      <c r="Q27" s="18" t="s">
        <v>481</v>
      </c>
      <c r="R27" s="20" t="s">
        <v>481</v>
      </c>
      <c r="S27" s="18" t="s">
        <v>481</v>
      </c>
      <c r="T27" s="20" t="s">
        <v>481</v>
      </c>
      <c r="U27" s="18" t="s">
        <v>481</v>
      </c>
      <c r="V27" s="20" t="s">
        <v>481</v>
      </c>
      <c r="W27" s="18" t="n">
        <v>376.92193792</v>
      </c>
      <c r="X27" s="20" t="n">
        <v>5.51309451</v>
      </c>
    </row>
    <row r="28" spans="1:24">
      <c r="A28" s="15" t="s">
        <v>503</v>
      </c>
      <c r="B28" s="17" t="n">
        <v>7568</v>
      </c>
      <c r="C28" s="18">
        <f>(424.0/B28*100)</f>
        <v/>
      </c>
      <c r="D28" s="19" t="n">
        <v>7144</v>
      </c>
      <c r="E28" s="18" t="n">
        <v>421.47170704</v>
      </c>
      <c r="F28" s="20" t="n">
        <v>5.65442979</v>
      </c>
      <c r="G28" s="18" t="n">
        <v>433.55246503</v>
      </c>
      <c r="H28" s="20" t="n">
        <v>3.64010834</v>
      </c>
      <c r="I28" s="18" t="n">
        <v>426.61829136</v>
      </c>
      <c r="J28" s="20" t="n">
        <v>2.66611224</v>
      </c>
      <c r="K28" s="18" t="n">
        <v>434.76299974</v>
      </c>
      <c r="L28" s="20" t="n">
        <v>4.0543774</v>
      </c>
      <c r="M28" s="18" t="n">
        <v>389.18125071</v>
      </c>
      <c r="N28" s="20" t="n">
        <v>12.12442881</v>
      </c>
      <c r="O28" s="18" t="s">
        <v>481</v>
      </c>
      <c r="P28" s="20" t="s">
        <v>481</v>
      </c>
      <c r="Q28" s="18" t="s">
        <v>481</v>
      </c>
      <c r="R28" s="20" t="s">
        <v>481</v>
      </c>
      <c r="S28" s="18" t="s">
        <v>481</v>
      </c>
      <c r="T28" s="20" t="s">
        <v>481</v>
      </c>
      <c r="U28" s="18" t="s">
        <v>481</v>
      </c>
      <c r="V28" s="20" t="s">
        <v>481</v>
      </c>
      <c r="W28" s="18" t="n">
        <v>375.69152991</v>
      </c>
      <c r="X28" s="20" t="n">
        <v>7.04723526</v>
      </c>
    </row>
    <row r="29" spans="1:24">
      <c r="A29" s="15" t="s">
        <v>504</v>
      </c>
      <c r="B29" s="17" t="n">
        <v>5385</v>
      </c>
      <c r="C29" s="18">
        <f>(30.0/B29*100)</f>
        <v/>
      </c>
      <c r="D29" s="19" t="n">
        <v>5355</v>
      </c>
      <c r="E29" s="18" t="n">
        <v>489.09303128</v>
      </c>
      <c r="F29" s="20" t="n">
        <v>3.46228299</v>
      </c>
      <c r="G29" s="18" t="n">
        <v>520.32500579</v>
      </c>
      <c r="H29" s="20" t="n">
        <v>3.2109335</v>
      </c>
      <c r="I29" s="18" t="n">
        <v>519.02965254</v>
      </c>
      <c r="J29" s="20" t="n">
        <v>3.44245423</v>
      </c>
      <c r="K29" s="18" t="n">
        <v>541.91283347</v>
      </c>
      <c r="L29" s="20" t="n">
        <v>5.99738359</v>
      </c>
      <c r="M29" s="18" t="n">
        <v>419.59667397</v>
      </c>
      <c r="N29" s="20" t="n">
        <v>22.23186781</v>
      </c>
      <c r="O29" s="18" t="s">
        <v>481</v>
      </c>
      <c r="P29" s="20" t="s">
        <v>481</v>
      </c>
      <c r="Q29" s="18" t="s">
        <v>481</v>
      </c>
      <c r="R29" s="20" t="s">
        <v>481</v>
      </c>
      <c r="S29" s="18" t="n">
        <v>314.02123871</v>
      </c>
      <c r="T29" s="20" t="n">
        <v>13.26138992</v>
      </c>
      <c r="U29" s="18" t="s">
        <v>481</v>
      </c>
      <c r="V29" s="20" t="s">
        <v>481</v>
      </c>
      <c r="W29" s="18" t="n">
        <v>406.06625976</v>
      </c>
      <c r="X29" s="20" t="n">
        <v>8.78097288</v>
      </c>
    </row>
    <row r="30" spans="1:24">
      <c r="A30" s="15" t="s">
        <v>505</v>
      </c>
      <c r="B30" s="17" t="n">
        <v>4520</v>
      </c>
      <c r="C30" s="18">
        <f>(223.0/B30*100)</f>
        <v/>
      </c>
      <c r="D30" s="19" t="n">
        <v>4297</v>
      </c>
      <c r="E30" s="18" t="n">
        <v>490.71879133</v>
      </c>
      <c r="F30" s="20" t="n">
        <v>4.89559769</v>
      </c>
      <c r="G30" s="18" t="n">
        <v>526.11866906</v>
      </c>
      <c r="H30" s="20" t="n">
        <v>3.24377707</v>
      </c>
      <c r="I30" s="18" t="n">
        <v>523.03116864</v>
      </c>
      <c r="J30" s="20" t="n">
        <v>4.15117647</v>
      </c>
      <c r="K30" s="18" t="n">
        <v>537.08625468</v>
      </c>
      <c r="L30" s="20" t="n">
        <v>4.68187488</v>
      </c>
      <c r="M30" s="18" t="n">
        <v>463.77684699</v>
      </c>
      <c r="N30" s="20" t="n">
        <v>23.17770692</v>
      </c>
      <c r="O30" s="18" t="s">
        <v>481</v>
      </c>
      <c r="P30" s="20" t="s">
        <v>481</v>
      </c>
      <c r="Q30" s="18" t="s">
        <v>481</v>
      </c>
      <c r="R30" s="20" t="s">
        <v>481</v>
      </c>
      <c r="S30" s="18" t="s">
        <v>481</v>
      </c>
      <c r="T30" s="20" t="s">
        <v>481</v>
      </c>
      <c r="U30" s="18" t="s">
        <v>481</v>
      </c>
      <c r="V30" s="20" t="s">
        <v>481</v>
      </c>
      <c r="W30" s="18" t="n">
        <v>395.52226612</v>
      </c>
      <c r="X30" s="20" t="n">
        <v>7.06898478</v>
      </c>
    </row>
    <row r="31" spans="1:24">
      <c r="A31" s="15" t="s">
        <v>506</v>
      </c>
      <c r="B31" s="17" t="n">
        <v>5456</v>
      </c>
      <c r="C31" s="18">
        <f>(150.0/B31*100)</f>
        <v/>
      </c>
      <c r="D31" s="19" t="n">
        <v>5306</v>
      </c>
      <c r="E31" s="18" t="n">
        <v>497.296973</v>
      </c>
      <c r="F31" s="20" t="n">
        <v>3.78425283</v>
      </c>
      <c r="G31" s="18" t="n">
        <v>521.09790704</v>
      </c>
      <c r="H31" s="20" t="n">
        <v>3.77970251</v>
      </c>
      <c r="I31" s="18" t="n">
        <v>529.7354529199999</v>
      </c>
      <c r="J31" s="20" t="n">
        <v>3.19580371</v>
      </c>
      <c r="K31" s="18" t="n">
        <v>538.6472923</v>
      </c>
      <c r="L31" s="20" t="n">
        <v>4.55600801</v>
      </c>
      <c r="M31" s="18" t="n">
        <v>472.45705636</v>
      </c>
      <c r="N31" s="20" t="n">
        <v>14.51902879</v>
      </c>
      <c r="O31" s="18" t="s">
        <v>481</v>
      </c>
      <c r="P31" s="20" t="s">
        <v>481</v>
      </c>
      <c r="Q31" s="18" t="s">
        <v>481</v>
      </c>
      <c r="R31" s="20" t="s">
        <v>481</v>
      </c>
      <c r="S31" s="18" t="s">
        <v>481</v>
      </c>
      <c r="T31" s="20" t="s">
        <v>481</v>
      </c>
      <c r="U31" s="18" t="s">
        <v>481</v>
      </c>
      <c r="V31" s="20" t="s">
        <v>481</v>
      </c>
      <c r="W31" s="18" t="n">
        <v>419.04172259</v>
      </c>
      <c r="X31" s="20" t="n">
        <v>6.8244181</v>
      </c>
    </row>
    <row r="32" spans="1:24">
      <c r="A32" s="15" t="s">
        <v>507</v>
      </c>
      <c r="B32" s="17" t="n">
        <v>4478</v>
      </c>
      <c r="C32" s="18">
        <f>(6.0/B32*100)</f>
        <v/>
      </c>
      <c r="D32" s="19" t="n">
        <v>4472</v>
      </c>
      <c r="E32" s="18" t="n">
        <v>508.45284267</v>
      </c>
      <c r="F32" s="20" t="n">
        <v>3.4684925</v>
      </c>
      <c r="G32" s="18" t="n">
        <v>505.51580405</v>
      </c>
      <c r="H32" s="20" t="n">
        <v>3.4667713</v>
      </c>
      <c r="I32" s="18" t="n">
        <v>507.36231914</v>
      </c>
      <c r="J32" s="20" t="n">
        <v>3.34206572</v>
      </c>
      <c r="K32" s="18" t="n">
        <v>521.59886205</v>
      </c>
      <c r="L32" s="20" t="n">
        <v>6.26302594</v>
      </c>
      <c r="M32" s="18" t="n">
        <v>449.68401023</v>
      </c>
      <c r="N32" s="20" t="n">
        <v>20.70168049</v>
      </c>
      <c r="O32" s="18" t="s">
        <v>481</v>
      </c>
      <c r="P32" s="20" t="s">
        <v>481</v>
      </c>
      <c r="Q32" s="18" t="s">
        <v>481</v>
      </c>
      <c r="R32" s="20" t="s">
        <v>481</v>
      </c>
      <c r="S32" s="18" t="s">
        <v>481</v>
      </c>
      <c r="T32" s="20" t="s">
        <v>481</v>
      </c>
      <c r="U32" s="18" t="s">
        <v>481</v>
      </c>
      <c r="V32" s="20" t="s">
        <v>481</v>
      </c>
      <c r="W32" s="18" t="n">
        <v>420.84496433</v>
      </c>
      <c r="X32" s="20" t="n">
        <v>15.08178788</v>
      </c>
    </row>
    <row r="33" spans="1:24">
      <c r="A33" s="15" t="s">
        <v>508</v>
      </c>
      <c r="B33" s="17" t="n">
        <v>7325</v>
      </c>
      <c r="C33" s="18">
        <f>(84.0/B33*100)</f>
        <v/>
      </c>
      <c r="D33" s="19" t="n">
        <v>7241</v>
      </c>
      <c r="E33" s="18" t="n">
        <v>494.29182052</v>
      </c>
      <c r="F33" s="20" t="n">
        <v>3.76786147</v>
      </c>
      <c r="G33" s="18" t="n">
        <v>502.39671987</v>
      </c>
      <c r="H33" s="20" t="n">
        <v>2.7918495</v>
      </c>
      <c r="I33" s="18" t="n">
        <v>498.63662309</v>
      </c>
      <c r="J33" s="20" t="n">
        <v>3.70679334</v>
      </c>
      <c r="K33" s="18" t="n">
        <v>515.8594613400001</v>
      </c>
      <c r="L33" s="20" t="n">
        <v>5.44967376</v>
      </c>
      <c r="M33" s="18" t="n">
        <v>402.75369787</v>
      </c>
      <c r="N33" s="20" t="n">
        <v>17.38474568</v>
      </c>
      <c r="O33" s="18" t="s">
        <v>481</v>
      </c>
      <c r="P33" s="20" t="s">
        <v>481</v>
      </c>
      <c r="Q33" s="18" t="s">
        <v>481</v>
      </c>
      <c r="R33" s="20" t="s">
        <v>481</v>
      </c>
      <c r="S33" s="18" t="s">
        <v>481</v>
      </c>
      <c r="T33" s="20" t="s">
        <v>481</v>
      </c>
      <c r="U33" s="18" t="s">
        <v>481</v>
      </c>
      <c r="V33" s="20" t="s">
        <v>481</v>
      </c>
      <c r="W33" s="18" t="n">
        <v>414.00274695</v>
      </c>
      <c r="X33" s="20" t="n">
        <v>9.652047809999999</v>
      </c>
    </row>
    <row r="34" spans="1:24">
      <c r="A34" s="15" t="s">
        <v>509</v>
      </c>
      <c r="B34" s="17" t="n">
        <v>6350</v>
      </c>
      <c r="C34" s="18">
        <f>(97.0/B34*100)</f>
        <v/>
      </c>
      <c r="D34" s="19" t="n">
        <v>6253</v>
      </c>
      <c r="E34" s="18" t="n">
        <v>453.70612301</v>
      </c>
      <c r="F34" s="20" t="n">
        <v>3.29597662</v>
      </c>
      <c r="G34" s="18" t="n">
        <v>472.40782336</v>
      </c>
      <c r="H34" s="20" t="n">
        <v>3.05458512</v>
      </c>
      <c r="I34" s="18" t="n">
        <v>466.92924409</v>
      </c>
      <c r="J34" s="20" t="n">
        <v>3.31941515</v>
      </c>
      <c r="K34" s="18" t="n">
        <v>462.6182823</v>
      </c>
      <c r="L34" s="20" t="n">
        <v>6.04809129</v>
      </c>
      <c r="M34" s="18" t="n">
        <v>402.92999803</v>
      </c>
      <c r="N34" s="20" t="n">
        <v>15.10290065</v>
      </c>
      <c r="O34" s="18" t="s">
        <v>481</v>
      </c>
      <c r="P34" s="20" t="s">
        <v>481</v>
      </c>
      <c r="Q34" s="18" t="s">
        <v>481</v>
      </c>
      <c r="R34" s="20" t="s">
        <v>481</v>
      </c>
      <c r="S34" s="18" t="n">
        <v>263.37193708</v>
      </c>
      <c r="T34" s="20" t="n">
        <v>13.61114927</v>
      </c>
      <c r="U34" s="18" t="s">
        <v>481</v>
      </c>
      <c r="V34" s="20" t="s">
        <v>481</v>
      </c>
      <c r="W34" s="18" t="n">
        <v>378.22852729</v>
      </c>
      <c r="X34" s="20" t="n">
        <v>8.37408361</v>
      </c>
    </row>
    <row r="35" spans="1:24">
      <c r="A35" s="15" t="s">
        <v>510</v>
      </c>
      <c r="B35" s="17" t="n">
        <v>6406</v>
      </c>
      <c r="C35" s="18">
        <f>(68.0/B35*100)</f>
        <v/>
      </c>
      <c r="D35" s="19" t="n">
        <v>6338</v>
      </c>
      <c r="E35" s="18" t="n">
        <v>506.47020569</v>
      </c>
      <c r="F35" s="20" t="n">
        <v>2.49684299</v>
      </c>
      <c r="G35" s="18" t="n">
        <v>508.78054926</v>
      </c>
      <c r="H35" s="20" t="n">
        <v>3.01345653</v>
      </c>
      <c r="I35" s="18" t="n">
        <v>513.01744319</v>
      </c>
      <c r="J35" s="20" t="n">
        <v>3.15449924</v>
      </c>
      <c r="K35" s="18" t="n">
        <v>532.75632274</v>
      </c>
      <c r="L35" s="20" t="n">
        <v>5.46407815</v>
      </c>
      <c r="M35" s="18" t="n">
        <v>426.09860438</v>
      </c>
      <c r="N35" s="20" t="n">
        <v>15.90377166</v>
      </c>
      <c r="O35" s="18" t="s">
        <v>481</v>
      </c>
      <c r="P35" s="20" t="s">
        <v>481</v>
      </c>
      <c r="Q35" s="18" t="s">
        <v>481</v>
      </c>
      <c r="R35" s="20" t="s">
        <v>481</v>
      </c>
      <c r="S35" s="18" t="n">
        <v>337.32521215</v>
      </c>
      <c r="T35" s="20" t="n">
        <v>11.65794297</v>
      </c>
      <c r="U35" s="18" t="s">
        <v>481</v>
      </c>
      <c r="V35" s="20" t="s">
        <v>481</v>
      </c>
      <c r="W35" s="18" t="n">
        <v>400.18512993</v>
      </c>
      <c r="X35" s="20" t="n">
        <v>9.82215573</v>
      </c>
    </row>
    <row r="36" spans="1:24">
      <c r="A36" s="15" t="s">
        <v>511</v>
      </c>
      <c r="B36" s="17" t="n">
        <v>6736</v>
      </c>
      <c r="C36" s="18">
        <f>(82.0/B36*100)</f>
        <v/>
      </c>
      <c r="D36" s="19" t="n">
        <v>6654</v>
      </c>
      <c r="E36" s="18" t="n">
        <v>487.99508802</v>
      </c>
      <c r="F36" s="20" t="n">
        <v>3.67555863</v>
      </c>
      <c r="G36" s="18" t="n">
        <v>497.68147899</v>
      </c>
      <c r="H36" s="20" t="n">
        <v>3.04320429</v>
      </c>
      <c r="I36" s="18" t="n">
        <v>498.76534388</v>
      </c>
      <c r="J36" s="20" t="n">
        <v>3.37124559</v>
      </c>
      <c r="K36" s="18" t="n">
        <v>526.65419822</v>
      </c>
      <c r="L36" s="20" t="n">
        <v>4.20112073</v>
      </c>
      <c r="M36" s="18" t="n">
        <v>431.94331443</v>
      </c>
      <c r="N36" s="20" t="n">
        <v>14.62862197</v>
      </c>
      <c r="O36" s="18" t="s">
        <v>481</v>
      </c>
      <c r="P36" s="20" t="s">
        <v>481</v>
      </c>
      <c r="Q36" s="18" t="s">
        <v>481</v>
      </c>
      <c r="R36" s="20" t="s">
        <v>481</v>
      </c>
      <c r="S36" s="18" t="s">
        <v>481</v>
      </c>
      <c r="T36" s="20" t="s">
        <v>481</v>
      </c>
      <c r="U36" s="18" t="s">
        <v>481</v>
      </c>
      <c r="V36" s="20" t="s">
        <v>481</v>
      </c>
      <c r="W36" s="18" t="n">
        <v>415.94654147</v>
      </c>
      <c r="X36" s="20" t="n">
        <v>8.56798828</v>
      </c>
    </row>
    <row r="37" spans="1:24">
      <c r="A37" s="15" t="s">
        <v>512</v>
      </c>
      <c r="B37" s="17" t="n">
        <v>5458</v>
      </c>
      <c r="C37" s="18">
        <f>(154.0/B37*100)</f>
        <v/>
      </c>
      <c r="D37" s="19" t="n">
        <v>5304</v>
      </c>
      <c r="E37" s="18" t="n">
        <v>492.15340956</v>
      </c>
      <c r="F37" s="20" t="n">
        <v>4.22600477</v>
      </c>
      <c r="G37" s="18" t="n">
        <v>510.50153339</v>
      </c>
      <c r="H37" s="20" t="n">
        <v>3.55062471</v>
      </c>
      <c r="I37" s="18" t="n">
        <v>521.2264408</v>
      </c>
      <c r="J37" s="20" t="n">
        <v>3.98506732</v>
      </c>
      <c r="K37" s="18" t="n">
        <v>542.45380891</v>
      </c>
      <c r="L37" s="20" t="n">
        <v>4.51002402</v>
      </c>
      <c r="M37" s="18" t="n">
        <v>439.10045687</v>
      </c>
      <c r="N37" s="20" t="n">
        <v>14.30160033</v>
      </c>
      <c r="O37" s="18" t="s">
        <v>481</v>
      </c>
      <c r="P37" s="20" t="s">
        <v>481</v>
      </c>
      <c r="Q37" s="18" t="s">
        <v>481</v>
      </c>
      <c r="R37" s="20" t="s">
        <v>481</v>
      </c>
      <c r="S37" s="18" t="s">
        <v>481</v>
      </c>
      <c r="T37" s="20" t="s">
        <v>481</v>
      </c>
      <c r="U37" s="18" t="s">
        <v>481</v>
      </c>
      <c r="V37" s="20" t="s">
        <v>481</v>
      </c>
      <c r="W37" s="18" t="n">
        <v>394.79986782</v>
      </c>
      <c r="X37" s="20" t="n">
        <v>6.45803463</v>
      </c>
    </row>
    <row r="38" spans="1:24">
      <c r="A38" s="15" t="s">
        <v>513</v>
      </c>
      <c r="B38" s="17" t="n">
        <v>5860</v>
      </c>
      <c r="C38" s="18">
        <f>(25.0/B38*100)</f>
        <v/>
      </c>
      <c r="D38" s="19" t="n">
        <v>5835</v>
      </c>
      <c r="E38" s="18" t="n">
        <v>475.08850417</v>
      </c>
      <c r="F38" s="20" t="n">
        <v>4.89012857</v>
      </c>
      <c r="G38" s="18" t="n">
        <v>510.28488281</v>
      </c>
      <c r="H38" s="20" t="n">
        <v>3.33215249</v>
      </c>
      <c r="I38" s="18" t="n">
        <v>501.65310288</v>
      </c>
      <c r="J38" s="20" t="n">
        <v>3.95444007</v>
      </c>
      <c r="K38" s="18" t="n">
        <v>510.6335938</v>
      </c>
      <c r="L38" s="20" t="n">
        <v>4.44154347</v>
      </c>
      <c r="M38" s="18" t="n">
        <v>450.36400861</v>
      </c>
      <c r="N38" s="20" t="n">
        <v>11.72901754</v>
      </c>
      <c r="O38" s="18" t="s">
        <v>481</v>
      </c>
      <c r="P38" s="20" t="s">
        <v>481</v>
      </c>
      <c r="Q38" s="18" t="s">
        <v>481</v>
      </c>
      <c r="R38" s="20" t="s">
        <v>481</v>
      </c>
      <c r="S38" s="18" t="s">
        <v>481</v>
      </c>
      <c r="T38" s="20" t="s">
        <v>481</v>
      </c>
      <c r="U38" s="18" t="s">
        <v>481</v>
      </c>
      <c r="V38" s="20" t="s">
        <v>481</v>
      </c>
      <c r="W38" s="18" t="n">
        <v>444.39585042</v>
      </c>
      <c r="X38" s="20" t="n">
        <v>6.70383406</v>
      </c>
    </row>
    <row r="39" spans="1:24">
      <c r="A39" s="15" t="s">
        <v>514</v>
      </c>
      <c r="B39" s="17" t="n">
        <v>5895</v>
      </c>
      <c r="C39" s="18">
        <f>(33.0/B39*100)</f>
        <v/>
      </c>
      <c r="D39" s="19" t="n">
        <v>5862</v>
      </c>
      <c r="E39" s="18" t="n">
        <v>436.06070224</v>
      </c>
      <c r="F39" s="20" t="n">
        <v>4.69394131</v>
      </c>
      <c r="G39" s="18" t="n">
        <v>437.28892988</v>
      </c>
      <c r="H39" s="20" t="n">
        <v>4.57469147</v>
      </c>
      <c r="I39" s="18" t="n">
        <v>429.74164642</v>
      </c>
      <c r="J39" s="20" t="n">
        <v>4.46950562</v>
      </c>
      <c r="K39" s="18" t="n">
        <v>427.90457871</v>
      </c>
      <c r="L39" s="20" t="n">
        <v>5.79866944</v>
      </c>
      <c r="M39" s="18" t="n">
        <v>406.80469986</v>
      </c>
      <c r="N39" s="20" t="n">
        <v>7.36642375</v>
      </c>
      <c r="O39" s="18" t="s">
        <v>481</v>
      </c>
      <c r="P39" s="20" t="s">
        <v>481</v>
      </c>
      <c r="Q39" s="18" t="s">
        <v>481</v>
      </c>
      <c r="R39" s="20" t="s">
        <v>481</v>
      </c>
      <c r="S39" s="18" t="s">
        <v>481</v>
      </c>
      <c r="T39" s="20" t="s">
        <v>481</v>
      </c>
      <c r="U39" s="18" t="s">
        <v>481</v>
      </c>
      <c r="V39" s="20" t="s">
        <v>481</v>
      </c>
      <c r="W39" s="18" t="n">
        <v>352.91424849</v>
      </c>
      <c r="X39" s="20" t="n">
        <v>11.86745561</v>
      </c>
    </row>
    <row r="40" spans="1:24">
      <c r="A40" s="15" t="s">
        <v>515</v>
      </c>
      <c r="B40" s="17" t="n">
        <v>14157</v>
      </c>
      <c r="C40" s="18">
        <f>(406.0/B40*100)</f>
        <v/>
      </c>
      <c r="D40" s="19" t="n">
        <v>13751</v>
      </c>
      <c r="E40" s="18" t="n">
        <v>486.26950509</v>
      </c>
      <c r="F40" s="20" t="n">
        <v>3.49224434</v>
      </c>
      <c r="G40" s="18" t="n">
        <v>509.02883151</v>
      </c>
      <c r="H40" s="20" t="n">
        <v>3.50916884</v>
      </c>
      <c r="I40" s="18" t="n">
        <v>508.89588493</v>
      </c>
      <c r="J40" s="20" t="n">
        <v>3.71562731</v>
      </c>
      <c r="K40" s="18" t="n">
        <v>527.52060139</v>
      </c>
      <c r="L40" s="20" t="n">
        <v>5.15461618</v>
      </c>
      <c r="M40" s="18" t="n">
        <v>446.9286075</v>
      </c>
      <c r="N40" s="20" t="n">
        <v>11.70211886</v>
      </c>
      <c r="O40" s="18" t="s">
        <v>481</v>
      </c>
      <c r="P40" s="20" t="s">
        <v>481</v>
      </c>
      <c r="Q40" s="18" t="s">
        <v>481</v>
      </c>
      <c r="R40" s="20" t="s">
        <v>481</v>
      </c>
      <c r="S40" s="18" t="s">
        <v>481</v>
      </c>
      <c r="T40" s="20" t="s">
        <v>481</v>
      </c>
      <c r="U40" s="18" t="s">
        <v>481</v>
      </c>
      <c r="V40" s="20" t="s">
        <v>481</v>
      </c>
      <c r="W40" s="18" t="n">
        <v>402.36701523</v>
      </c>
      <c r="X40" s="20" t="n">
        <v>6.67159939</v>
      </c>
    </row>
    <row r="41" spans="1:24">
      <c r="A41" s="15" t="s">
        <v>516</v>
      </c>
      <c r="B41" s="17" t="n">
        <v>5712</v>
      </c>
      <c r="C41" s="18">
        <f>(58.0/B41*100)</f>
        <v/>
      </c>
      <c r="D41" s="19" t="n">
        <v>5654</v>
      </c>
      <c r="E41" s="18" t="n">
        <v>491.71461837</v>
      </c>
      <c r="F41" s="20" t="n">
        <v>3.88908548</v>
      </c>
      <c r="G41" s="18" t="n">
        <v>512.8117190299999</v>
      </c>
      <c r="H41" s="20" t="n">
        <v>3.80732595</v>
      </c>
      <c r="I41" s="18" t="n">
        <v>496.74885845</v>
      </c>
      <c r="J41" s="20" t="n">
        <v>4.19022687</v>
      </c>
      <c r="K41" s="18" t="n">
        <v>520.1542207799999</v>
      </c>
      <c r="L41" s="20" t="n">
        <v>5.28662865</v>
      </c>
      <c r="M41" s="18" t="n">
        <v>422.23320986</v>
      </c>
      <c r="N41" s="20" t="n">
        <v>14.06161959</v>
      </c>
      <c r="O41" s="18" t="s">
        <v>481</v>
      </c>
      <c r="P41" s="20" t="s">
        <v>481</v>
      </c>
      <c r="Q41" s="18" t="s">
        <v>481</v>
      </c>
      <c r="R41" s="20" t="s">
        <v>481</v>
      </c>
      <c r="S41" s="18" t="n">
        <v>399.91015703</v>
      </c>
      <c r="T41" s="20" t="n">
        <v>16.72230739</v>
      </c>
      <c r="U41" s="18" t="s">
        <v>481</v>
      </c>
      <c r="V41" s="20" t="s">
        <v>481</v>
      </c>
      <c r="W41" s="18" t="n">
        <v>405.61387015</v>
      </c>
      <c r="X41" s="20" t="n">
        <v>11.25728496</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row>
    <row r="45" spans="1:24">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n">
        <v>349.85925265</v>
      </c>
      <c r="T45" s="20" t="n">
        <v>3.00084387</v>
      </c>
      <c r="U45" s="18" t="s">
        <v>481</v>
      </c>
      <c r="V45" s="20" t="s">
        <v>481</v>
      </c>
      <c r="W45" s="18" t="s">
        <v>481</v>
      </c>
      <c r="X45" s="20" t="s">
        <v>481</v>
      </c>
    </row>
    <row r="46" spans="1:24">
      <c r="A46" s="15" t="s">
        <v>521</v>
      </c>
      <c r="B46" s="17" t="n">
        <v>23141</v>
      </c>
      <c r="C46" s="18">
        <f>(2233.0/B46*100)</f>
        <v/>
      </c>
      <c r="D46" s="19" t="n">
        <v>20908</v>
      </c>
      <c r="E46" s="18" t="n">
        <v>415.50274103</v>
      </c>
      <c r="F46" s="20" t="n">
        <v>5.27088584</v>
      </c>
      <c r="G46" s="18" t="n">
        <v>423.30763985</v>
      </c>
      <c r="H46" s="20" t="n">
        <v>3.96539425</v>
      </c>
      <c r="I46" s="18" t="n">
        <v>425.9677448</v>
      </c>
      <c r="J46" s="20" t="n">
        <v>3.46063548</v>
      </c>
      <c r="K46" s="18" t="n">
        <v>457.02798834</v>
      </c>
      <c r="L46" s="20" t="n">
        <v>4.95483785</v>
      </c>
      <c r="M46" s="18" t="n">
        <v>363.9102565</v>
      </c>
      <c r="N46" s="20" t="n">
        <v>10.88533169</v>
      </c>
      <c r="O46" s="18" t="s">
        <v>481</v>
      </c>
      <c r="P46" s="20" t="s">
        <v>481</v>
      </c>
      <c r="Q46" s="18" t="s">
        <v>481</v>
      </c>
      <c r="R46" s="20" t="s">
        <v>481</v>
      </c>
      <c r="S46" s="18" t="s">
        <v>481</v>
      </c>
      <c r="T46" s="20" t="s">
        <v>481</v>
      </c>
      <c r="U46" s="18" t="s">
        <v>481</v>
      </c>
      <c r="V46" s="20" t="s">
        <v>481</v>
      </c>
      <c r="W46" s="18" t="n">
        <v>375.22551777</v>
      </c>
      <c r="X46" s="20" t="n">
        <v>3.41446543</v>
      </c>
    </row>
    <row r="47" spans="1:24">
      <c r="A47" s="15" t="s">
        <v>522</v>
      </c>
      <c r="B47" s="17" t="n">
        <v>5928</v>
      </c>
      <c r="C47" s="18">
        <f>(403.0/B47*100)</f>
        <v/>
      </c>
      <c r="D47" s="19" t="n">
        <v>5525</v>
      </c>
      <c r="E47" s="18" t="n">
        <v>445.29894129</v>
      </c>
      <c r="F47" s="20" t="n">
        <v>6.81648769</v>
      </c>
      <c r="G47" s="18" t="n">
        <v>452.61259204</v>
      </c>
      <c r="H47" s="20" t="n">
        <v>5.96137635</v>
      </c>
      <c r="I47" s="18" t="n">
        <v>454.97152666</v>
      </c>
      <c r="J47" s="20" t="n">
        <v>4.83997394</v>
      </c>
      <c r="K47" s="18" t="n">
        <v>443.80598525</v>
      </c>
      <c r="L47" s="20" t="n">
        <v>7.23767479</v>
      </c>
      <c r="M47" s="18" t="n">
        <v>380.7284526</v>
      </c>
      <c r="N47" s="20" t="n">
        <v>18.29668088</v>
      </c>
      <c r="O47" s="18" t="s">
        <v>481</v>
      </c>
      <c r="P47" s="20" t="s">
        <v>481</v>
      </c>
      <c r="Q47" s="18" t="s">
        <v>481</v>
      </c>
      <c r="R47" s="20" t="s">
        <v>481</v>
      </c>
      <c r="S47" s="18" t="s">
        <v>481</v>
      </c>
      <c r="T47" s="20" t="s">
        <v>481</v>
      </c>
      <c r="U47" s="18" t="s">
        <v>481</v>
      </c>
      <c r="V47" s="20" t="s">
        <v>481</v>
      </c>
      <c r="W47" s="18" t="n">
        <v>345.10656068</v>
      </c>
      <c r="X47" s="20" t="n">
        <v>6.42154375</v>
      </c>
    </row>
    <row r="48" spans="1:24">
      <c r="A48" s="15" t="s">
        <v>523</v>
      </c>
      <c r="B48" s="17" t="n">
        <v>9841</v>
      </c>
      <c r="C48" s="18">
        <f>(8.0/B48*100)</f>
        <v/>
      </c>
      <c r="D48" s="19" t="n">
        <v>9833</v>
      </c>
      <c r="E48" s="18" t="n">
        <v>496.32076527</v>
      </c>
      <c r="F48" s="20" t="n">
        <v>8.45473114</v>
      </c>
      <c r="G48" s="18" t="n">
        <v>517.41397384</v>
      </c>
      <c r="H48" s="20" t="n">
        <v>6.21895113</v>
      </c>
      <c r="I48" s="18" t="n">
        <v>483.8772073</v>
      </c>
      <c r="J48" s="20" t="n">
        <v>5.20359437</v>
      </c>
      <c r="K48" s="18" t="n">
        <v>494.85266419</v>
      </c>
      <c r="L48" s="20" t="n">
        <v>5.69062923</v>
      </c>
      <c r="M48" s="18" t="n">
        <v>454.96037883</v>
      </c>
      <c r="N48" s="20" t="n">
        <v>23.31268451</v>
      </c>
      <c r="O48" s="18" t="s">
        <v>481</v>
      </c>
      <c r="P48" s="20" t="s">
        <v>481</v>
      </c>
      <c r="Q48" s="18" t="s">
        <v>481</v>
      </c>
      <c r="R48" s="20" t="s">
        <v>481</v>
      </c>
      <c r="S48" s="18" t="s">
        <v>481</v>
      </c>
      <c r="T48" s="20" t="s">
        <v>481</v>
      </c>
      <c r="U48" s="18" t="s">
        <v>481</v>
      </c>
      <c r="V48" s="20" t="s">
        <v>481</v>
      </c>
      <c r="W48" s="18" t="n">
        <v>432.07475397</v>
      </c>
      <c r="X48" s="20" t="n">
        <v>20.60956781</v>
      </c>
    </row>
    <row r="49" spans="1:24">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n">
        <v>425.30311958</v>
      </c>
      <c r="T49" s="20" t="n">
        <v>3.22111589</v>
      </c>
      <c r="U49" s="18" t="s">
        <v>481</v>
      </c>
      <c r="V49" s="20" t="s">
        <v>481</v>
      </c>
      <c r="W49" s="18" t="s">
        <v>481</v>
      </c>
      <c r="X49" s="20" t="s">
        <v>481</v>
      </c>
    </row>
    <row r="50" spans="1:24">
      <c r="A50" s="15" t="s">
        <v>525</v>
      </c>
      <c r="B50" s="17" t="n">
        <v>11795</v>
      </c>
      <c r="C50" s="18">
        <f>(380.0/B50*100)</f>
        <v/>
      </c>
      <c r="D50" s="19" t="n">
        <v>11415</v>
      </c>
      <c r="E50" s="18" t="n">
        <v>417.4736807</v>
      </c>
      <c r="F50" s="20" t="n">
        <v>5.19889782</v>
      </c>
      <c r="G50" s="18" t="n">
        <v>434.21478039</v>
      </c>
      <c r="H50" s="20" t="n">
        <v>4.12075056</v>
      </c>
      <c r="I50" s="18" t="n">
        <v>428.58507227</v>
      </c>
      <c r="J50" s="20" t="n">
        <v>2.8412774</v>
      </c>
      <c r="K50" s="18" t="n">
        <v>443.84243306</v>
      </c>
      <c r="L50" s="20" t="n">
        <v>4.19714701</v>
      </c>
      <c r="M50" s="18" t="n">
        <v>320.74773328</v>
      </c>
      <c r="N50" s="20" t="n">
        <v>8.949109330000001</v>
      </c>
      <c r="O50" s="18" t="s">
        <v>481</v>
      </c>
      <c r="P50" s="20" t="s">
        <v>481</v>
      </c>
      <c r="Q50" s="18" t="s">
        <v>481</v>
      </c>
      <c r="R50" s="20" t="s">
        <v>481</v>
      </c>
      <c r="S50" s="18" t="s">
        <v>481</v>
      </c>
      <c r="T50" s="20" t="s">
        <v>481</v>
      </c>
      <c r="U50" s="18" t="s">
        <v>481</v>
      </c>
      <c r="V50" s="20" t="s">
        <v>481</v>
      </c>
      <c r="W50" s="18" t="n">
        <v>361.56012852</v>
      </c>
      <c r="X50" s="20" t="n">
        <v>8.31423047</v>
      </c>
    </row>
    <row r="51" spans="1:24">
      <c r="A51" s="15" t="s">
        <v>526</v>
      </c>
      <c r="B51" s="17" t="n">
        <v>6866</v>
      </c>
      <c r="C51" s="18">
        <f>(113.0/B51*100)</f>
        <v/>
      </c>
      <c r="D51" s="19" t="n">
        <v>6753</v>
      </c>
      <c r="E51" s="18" t="n">
        <v>428.0739523</v>
      </c>
      <c r="F51" s="20" t="n">
        <v>3.87669221</v>
      </c>
      <c r="G51" s="18" t="n">
        <v>430.86625226</v>
      </c>
      <c r="H51" s="20" t="n">
        <v>2.96546735</v>
      </c>
      <c r="I51" s="18" t="n">
        <v>431.28129828</v>
      </c>
      <c r="J51" s="20" t="n">
        <v>3.87128436</v>
      </c>
      <c r="K51" s="18" t="n">
        <v>442.10084951</v>
      </c>
      <c r="L51" s="20" t="n">
        <v>4.87209922</v>
      </c>
      <c r="M51" s="18" t="n">
        <v>371.05609964</v>
      </c>
      <c r="N51" s="20" t="n">
        <v>15.73200388</v>
      </c>
      <c r="O51" s="18" t="s">
        <v>481</v>
      </c>
      <c r="P51" s="20" t="s">
        <v>481</v>
      </c>
      <c r="Q51" s="18" t="s">
        <v>481</v>
      </c>
      <c r="R51" s="20" t="s">
        <v>481</v>
      </c>
      <c r="S51" s="18" t="n">
        <v>427.96430568</v>
      </c>
      <c r="T51" s="20" t="n">
        <v>5.20460603</v>
      </c>
      <c r="U51" s="18" t="s">
        <v>481</v>
      </c>
      <c r="V51" s="20" t="s">
        <v>481</v>
      </c>
      <c r="W51" s="18" t="n">
        <v>391.99455829</v>
      </c>
      <c r="X51" s="20" t="n">
        <v>8.953024040000001</v>
      </c>
    </row>
    <row r="52" spans="1:24">
      <c r="A52" s="15" t="s">
        <v>527</v>
      </c>
      <c r="B52" s="17" t="n">
        <v>5809</v>
      </c>
      <c r="C52" s="18">
        <f>(111.0/B52*100)</f>
        <v/>
      </c>
      <c r="D52" s="19" t="n">
        <v>5698</v>
      </c>
      <c r="E52" s="18" t="n">
        <v>474.91631836</v>
      </c>
      <c r="F52" s="20" t="n">
        <v>3.68577629</v>
      </c>
      <c r="G52" s="18" t="n">
        <v>492.16686071</v>
      </c>
      <c r="H52" s="20" t="n">
        <v>3.42695455</v>
      </c>
      <c r="I52" s="18" t="n">
        <v>493.97047921</v>
      </c>
      <c r="J52" s="20" t="n">
        <v>3.62722436</v>
      </c>
      <c r="K52" s="18" t="n">
        <v>521.49470654</v>
      </c>
      <c r="L52" s="20" t="n">
        <v>5.67284694</v>
      </c>
      <c r="M52" s="18" t="n">
        <v>490.99169565</v>
      </c>
      <c r="N52" s="20" t="n">
        <v>20.54719113</v>
      </c>
      <c r="O52" s="18" t="s">
        <v>481</v>
      </c>
      <c r="P52" s="20" t="s">
        <v>481</v>
      </c>
      <c r="Q52" s="18" t="s">
        <v>481</v>
      </c>
      <c r="R52" s="20" t="s">
        <v>481</v>
      </c>
      <c r="S52" s="18" t="s">
        <v>481</v>
      </c>
      <c r="T52" s="20" t="s">
        <v>481</v>
      </c>
      <c r="U52" s="18" t="s">
        <v>481</v>
      </c>
      <c r="V52" s="20" t="s">
        <v>481</v>
      </c>
      <c r="W52" s="18" t="n">
        <v>394.65854809</v>
      </c>
      <c r="X52" s="20" t="n">
        <v>8.45851543</v>
      </c>
    </row>
    <row r="53" spans="1:24">
      <c r="A53" s="15" t="s">
        <v>528</v>
      </c>
      <c r="B53" s="17" t="n">
        <v>5571</v>
      </c>
      <c r="C53" s="18">
        <f>(120.0/B53*100)</f>
        <v/>
      </c>
      <c r="D53" s="19" t="n">
        <v>5451</v>
      </c>
      <c r="E53" s="18" t="n">
        <v>437.07541943</v>
      </c>
      <c r="F53" s="20" t="n">
        <v>3.62174859</v>
      </c>
      <c r="G53" s="18" t="n">
        <v>438.12524781</v>
      </c>
      <c r="H53" s="20" t="n">
        <v>2.94264906</v>
      </c>
      <c r="I53" s="18" t="n">
        <v>458.13106597</v>
      </c>
      <c r="J53" s="20" t="n">
        <v>3.56415897</v>
      </c>
      <c r="K53" s="18" t="n">
        <v>491.35710751</v>
      </c>
      <c r="L53" s="20" t="n">
        <v>4.50509732</v>
      </c>
      <c r="M53" s="18" t="n">
        <v>412.52628987</v>
      </c>
      <c r="N53" s="20" t="n">
        <v>10.88701251</v>
      </c>
      <c r="O53" s="18" t="s">
        <v>481</v>
      </c>
      <c r="P53" s="20" t="s">
        <v>481</v>
      </c>
      <c r="Q53" s="18" t="s">
        <v>481</v>
      </c>
      <c r="R53" s="20" t="s">
        <v>481</v>
      </c>
      <c r="S53" s="18" t="s">
        <v>481</v>
      </c>
      <c r="T53" s="20" t="s">
        <v>481</v>
      </c>
      <c r="U53" s="18" t="s">
        <v>481</v>
      </c>
      <c r="V53" s="20" t="s">
        <v>481</v>
      </c>
      <c r="W53" s="18" t="n">
        <v>340.87025117</v>
      </c>
      <c r="X53" s="20" t="n">
        <v>4.23311569</v>
      </c>
    </row>
    <row r="54" spans="1:24">
      <c r="A54" s="15" t="s">
        <v>529</v>
      </c>
      <c r="B54" s="17" t="n">
        <v>4740</v>
      </c>
      <c r="C54" s="18">
        <f>(504.0/B54*100)</f>
        <v/>
      </c>
      <c r="D54" s="19" t="n">
        <v>4236</v>
      </c>
      <c r="E54" s="18" t="n">
        <v>346.76816486</v>
      </c>
      <c r="F54" s="20" t="n">
        <v>7.65827218</v>
      </c>
      <c r="G54" s="18" t="n">
        <v>363.3717196</v>
      </c>
      <c r="H54" s="20" t="n">
        <v>7.14506897</v>
      </c>
      <c r="I54" s="18" t="n">
        <v>370.85591824</v>
      </c>
      <c r="J54" s="20" t="n">
        <v>3.44645396</v>
      </c>
      <c r="K54" s="18" t="n">
        <v>390.71724066</v>
      </c>
      <c r="L54" s="20" t="n">
        <v>4.23821133</v>
      </c>
      <c r="M54" s="18" t="n">
        <v>286.49380696</v>
      </c>
      <c r="N54" s="20" t="n">
        <v>13.76699503</v>
      </c>
      <c r="O54" s="18" t="s">
        <v>481</v>
      </c>
      <c r="P54" s="20" t="s">
        <v>481</v>
      </c>
      <c r="Q54" s="18" t="s">
        <v>481</v>
      </c>
      <c r="R54" s="20" t="s">
        <v>481</v>
      </c>
      <c r="S54" s="18" t="s">
        <v>481</v>
      </c>
      <c r="T54" s="20" t="s">
        <v>481</v>
      </c>
      <c r="U54" s="18" t="s">
        <v>481</v>
      </c>
      <c r="V54" s="20" t="s">
        <v>481</v>
      </c>
      <c r="W54" s="18" t="n">
        <v>300.74193839</v>
      </c>
      <c r="X54" s="20" t="n">
        <v>4.82187338</v>
      </c>
    </row>
    <row r="55" spans="1:24">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n">
        <v>401.28813522</v>
      </c>
      <c r="T55" s="20" t="n">
        <v>2.95767116</v>
      </c>
      <c r="U55" s="18" t="s">
        <v>481</v>
      </c>
      <c r="V55" s="20" t="s">
        <v>481</v>
      </c>
      <c r="W55" s="18" t="s">
        <v>481</v>
      </c>
      <c r="X55" s="20" t="s">
        <v>481</v>
      </c>
    </row>
    <row r="56" spans="1:24">
      <c r="A56" s="15" t="s">
        <v>531</v>
      </c>
      <c r="B56" s="17" t="n">
        <v>5359</v>
      </c>
      <c r="C56" s="18">
        <f>(77.0/B56*100)</f>
        <v/>
      </c>
      <c r="D56" s="19" t="n">
        <v>5282</v>
      </c>
      <c r="E56" s="18" t="n">
        <v>515.34932169</v>
      </c>
      <c r="F56" s="20" t="n">
        <v>4.49614235</v>
      </c>
      <c r="G56" s="18" t="n">
        <v>531.9254774</v>
      </c>
      <c r="H56" s="20" t="n">
        <v>3.87135171</v>
      </c>
      <c r="I56" s="18" t="n">
        <v>524.8590488</v>
      </c>
      <c r="J56" s="20" t="n">
        <v>3.31900291</v>
      </c>
      <c r="K56" s="18" t="n">
        <v>542.40672015</v>
      </c>
      <c r="L56" s="20" t="n">
        <v>3.06840062</v>
      </c>
      <c r="M56" s="18" t="n">
        <v>503.83407544</v>
      </c>
      <c r="N56" s="20" t="n">
        <v>7.81815594</v>
      </c>
      <c r="O56" s="18" t="s">
        <v>481</v>
      </c>
      <c r="P56" s="20" t="s">
        <v>481</v>
      </c>
      <c r="Q56" s="18" t="s">
        <v>481</v>
      </c>
      <c r="R56" s="20" t="s">
        <v>481</v>
      </c>
      <c r="S56" s="18" t="s">
        <v>481</v>
      </c>
      <c r="T56" s="20" t="s">
        <v>481</v>
      </c>
      <c r="U56" s="18" t="s">
        <v>481</v>
      </c>
      <c r="V56" s="20" t="s">
        <v>481</v>
      </c>
      <c r="W56" s="18" t="n">
        <v>445.45943159</v>
      </c>
      <c r="X56" s="20" t="n">
        <v>15.96512837</v>
      </c>
    </row>
    <row r="57" spans="1:24">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n">
        <v>397.25949434</v>
      </c>
      <c r="T57" s="20" t="n">
        <v>2.86584073</v>
      </c>
      <c r="U57" s="18" t="s">
        <v>481</v>
      </c>
      <c r="V57" s="20" t="s">
        <v>481</v>
      </c>
      <c r="W57" s="18" t="s">
        <v>481</v>
      </c>
      <c r="X57" s="20" t="s">
        <v>481</v>
      </c>
    </row>
    <row r="58" spans="1:24">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n">
        <v>408.10219777</v>
      </c>
      <c r="T58" s="20" t="n">
        <v>2.92517356</v>
      </c>
      <c r="U58" s="18" t="s">
        <v>481</v>
      </c>
      <c r="V58" s="20" t="s">
        <v>481</v>
      </c>
      <c r="W58" s="18" t="s">
        <v>481</v>
      </c>
      <c r="X58" s="20" t="s">
        <v>481</v>
      </c>
    </row>
    <row r="59" spans="1:24">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n">
        <v>347.12590293</v>
      </c>
      <c r="T59" s="20" t="n">
        <v>1.56898215</v>
      </c>
      <c r="U59" s="18" t="s">
        <v>481</v>
      </c>
      <c r="V59" s="20" t="s">
        <v>481</v>
      </c>
      <c r="W59" s="18" t="s">
        <v>481</v>
      </c>
      <c r="X59" s="20" t="s">
        <v>481</v>
      </c>
    </row>
    <row r="60" spans="1:24">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n">
        <v>346.54897697</v>
      </c>
      <c r="T60" s="20" t="n">
        <v>4.41355694</v>
      </c>
      <c r="U60" s="18" t="s">
        <v>481</v>
      </c>
      <c r="V60" s="20" t="s">
        <v>481</v>
      </c>
      <c r="W60" s="18" t="s">
        <v>481</v>
      </c>
      <c r="X60" s="20" t="s">
        <v>481</v>
      </c>
    </row>
    <row r="61" spans="1:24">
      <c r="A61" s="15" t="s">
        <v>536</v>
      </c>
      <c r="B61" s="17" t="n">
        <v>6525</v>
      </c>
      <c r="C61" s="18">
        <f>(179.0/B61*100)</f>
        <v/>
      </c>
      <c r="D61" s="19" t="n">
        <v>6346</v>
      </c>
      <c r="E61" s="18" t="n">
        <v>472.44417943</v>
      </c>
      <c r="F61" s="20" t="n">
        <v>4.38891806</v>
      </c>
      <c r="G61" s="18" t="n">
        <v>481.34959392</v>
      </c>
      <c r="H61" s="20" t="n">
        <v>3.67132642</v>
      </c>
      <c r="I61" s="18" t="n">
        <v>474.656031</v>
      </c>
      <c r="J61" s="20" t="n">
        <v>3.25280762</v>
      </c>
      <c r="K61" s="18" t="n">
        <v>488.01351988</v>
      </c>
      <c r="L61" s="20" t="n">
        <v>4.73221424</v>
      </c>
      <c r="M61" s="18" t="n">
        <v>421.79577649</v>
      </c>
      <c r="N61" s="20" t="n">
        <v>12.40538325</v>
      </c>
      <c r="O61" s="18" t="s">
        <v>481</v>
      </c>
      <c r="P61" s="20" t="s">
        <v>481</v>
      </c>
      <c r="Q61" s="18" t="s">
        <v>481</v>
      </c>
      <c r="R61" s="20" t="s">
        <v>481</v>
      </c>
      <c r="S61" s="18" t="s">
        <v>481</v>
      </c>
      <c r="T61" s="20" t="s">
        <v>481</v>
      </c>
      <c r="U61" s="18" t="s">
        <v>481</v>
      </c>
      <c r="V61" s="20" t="s">
        <v>481</v>
      </c>
      <c r="W61" s="18" t="n">
        <v>378.11424895</v>
      </c>
      <c r="X61" s="20" t="n">
        <v>9.065856070000001</v>
      </c>
    </row>
    <row r="62" spans="1:24">
      <c r="A62" s="15" t="s">
        <v>537</v>
      </c>
      <c r="B62" s="17" t="n">
        <v>4476</v>
      </c>
      <c r="C62" s="18">
        <f>(3.0/B62*100)</f>
        <v/>
      </c>
      <c r="D62" s="19" t="n">
        <v>4473</v>
      </c>
      <c r="E62" s="18" t="n">
        <v>503.33390207</v>
      </c>
      <c r="F62" s="20" t="n">
        <v>2.50385616</v>
      </c>
      <c r="G62" s="18" t="n">
        <v>515.93678458</v>
      </c>
      <c r="H62" s="20" t="n">
        <v>2.22813079</v>
      </c>
      <c r="I62" s="18" t="n">
        <v>505.91802226</v>
      </c>
      <c r="J62" s="20" t="n">
        <v>2.50845499</v>
      </c>
      <c r="K62" s="18" t="n">
        <v>510.4551744</v>
      </c>
      <c r="L62" s="20" t="n">
        <v>4.10530648</v>
      </c>
      <c r="M62" s="18" t="n">
        <v>478.99977713</v>
      </c>
      <c r="N62" s="20" t="n">
        <v>17.97540378</v>
      </c>
      <c r="O62" s="18" t="s">
        <v>481</v>
      </c>
      <c r="P62" s="20" t="s">
        <v>481</v>
      </c>
      <c r="Q62" s="18" t="s">
        <v>481</v>
      </c>
      <c r="R62" s="20" t="s">
        <v>481</v>
      </c>
      <c r="S62" s="18" t="s">
        <v>481</v>
      </c>
      <c r="T62" s="20" t="s">
        <v>481</v>
      </c>
      <c r="U62" s="18" t="s">
        <v>481</v>
      </c>
      <c r="V62" s="20" t="s">
        <v>481</v>
      </c>
      <c r="W62" s="18" t="n">
        <v>488.45416425</v>
      </c>
      <c r="X62" s="20" t="n">
        <v>19.13619904</v>
      </c>
    </row>
    <row r="63" spans="1:24">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n">
        <v>351.74154869</v>
      </c>
      <c r="T63" s="20" t="n">
        <v>1.40819617</v>
      </c>
      <c r="U63" s="18" t="s">
        <v>481</v>
      </c>
      <c r="V63" s="20" t="s">
        <v>481</v>
      </c>
      <c r="W63" s="18" t="s">
        <v>481</v>
      </c>
      <c r="X63" s="20" t="s">
        <v>481</v>
      </c>
    </row>
    <row r="64" spans="1:24">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n">
        <v>446.66614265</v>
      </c>
      <c r="T64" s="20" t="n">
        <v>1.7787943</v>
      </c>
      <c r="U64" s="18" t="s">
        <v>481</v>
      </c>
      <c r="V64" s="20" t="s">
        <v>481</v>
      </c>
      <c r="W64" s="18" t="s">
        <v>481</v>
      </c>
      <c r="X64" s="20" t="s">
        <v>481</v>
      </c>
    </row>
    <row r="65" spans="1:24">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n">
        <v>416.22926213</v>
      </c>
      <c r="T65" s="20" t="n">
        <v>2.51747002</v>
      </c>
      <c r="U65" s="18" t="s">
        <v>481</v>
      </c>
      <c r="V65" s="20" t="s">
        <v>481</v>
      </c>
      <c r="W65" s="18" t="s">
        <v>481</v>
      </c>
      <c r="X65" s="20" t="s">
        <v>481</v>
      </c>
    </row>
    <row r="66" spans="1:24">
      <c r="A66" s="15" t="s">
        <v>541</v>
      </c>
      <c r="B66" s="17" t="n">
        <v>5665</v>
      </c>
      <c r="C66" s="18">
        <f>(93.0/B66*100)</f>
        <v/>
      </c>
      <c r="D66" s="19" t="n">
        <v>5572</v>
      </c>
      <c r="E66" s="18" t="n">
        <v>434.84036798</v>
      </c>
      <c r="F66" s="20" t="n">
        <v>2.91473332</v>
      </c>
      <c r="G66" s="18" t="n">
        <v>441.03157276</v>
      </c>
      <c r="H66" s="20" t="n">
        <v>2.7066281</v>
      </c>
      <c r="I66" s="18" t="n">
        <v>445.47246763</v>
      </c>
      <c r="J66" s="20" t="n">
        <v>3.17562289</v>
      </c>
      <c r="K66" s="18" t="n">
        <v>457.16582557</v>
      </c>
      <c r="L66" s="20" t="n">
        <v>4.25402841</v>
      </c>
      <c r="M66" s="18" t="n">
        <v>396.1119913</v>
      </c>
      <c r="N66" s="20" t="n">
        <v>11.73219849</v>
      </c>
      <c r="O66" s="18" t="s">
        <v>481</v>
      </c>
      <c r="P66" s="20" t="s">
        <v>481</v>
      </c>
      <c r="Q66" s="18" t="s">
        <v>481</v>
      </c>
      <c r="R66" s="20" t="s">
        <v>481</v>
      </c>
      <c r="S66" s="18" t="s">
        <v>481</v>
      </c>
      <c r="T66" s="20" t="s">
        <v>481</v>
      </c>
      <c r="U66" s="18" t="s">
        <v>481</v>
      </c>
      <c r="V66" s="20" t="s">
        <v>481</v>
      </c>
      <c r="W66" s="18" t="n">
        <v>347.0477296</v>
      </c>
      <c r="X66" s="20" t="n">
        <v>3.55017164</v>
      </c>
    </row>
    <row r="67" spans="1:24">
      <c r="A67" s="15" t="s">
        <v>542</v>
      </c>
      <c r="B67" s="17" t="n">
        <v>6971</v>
      </c>
      <c r="C67" s="18">
        <f>(979.0/B67*100)</f>
        <v/>
      </c>
      <c r="D67" s="19" t="n">
        <v>5992</v>
      </c>
      <c r="E67" s="18" t="n">
        <v>410.89388097</v>
      </c>
      <c r="F67" s="20" t="n">
        <v>6.80824983</v>
      </c>
      <c r="G67" s="18" t="n">
        <v>415.75576714</v>
      </c>
      <c r="H67" s="20" t="n">
        <v>4.19566646</v>
      </c>
      <c r="I67" s="18" t="n">
        <v>410.56220175</v>
      </c>
      <c r="J67" s="20" t="n">
        <v>2.98799122</v>
      </c>
      <c r="K67" s="18" t="n">
        <v>423.50349468</v>
      </c>
      <c r="L67" s="20" t="n">
        <v>4.31637621</v>
      </c>
      <c r="M67" s="18" t="n">
        <v>365.91143222</v>
      </c>
      <c r="N67" s="20" t="n">
        <v>11.62271316</v>
      </c>
      <c r="O67" s="18" t="s">
        <v>481</v>
      </c>
      <c r="P67" s="20" t="s">
        <v>481</v>
      </c>
      <c r="Q67" s="18" t="s">
        <v>481</v>
      </c>
      <c r="R67" s="20" t="s">
        <v>481</v>
      </c>
      <c r="S67" s="18" t="s">
        <v>481</v>
      </c>
      <c r="T67" s="20" t="s">
        <v>481</v>
      </c>
      <c r="U67" s="18" t="s">
        <v>481</v>
      </c>
      <c r="V67" s="20" t="s">
        <v>481</v>
      </c>
      <c r="W67" s="18" t="n">
        <v>333.34244229</v>
      </c>
      <c r="X67" s="20" t="n">
        <v>7.0676769</v>
      </c>
    </row>
    <row r="68" spans="1:24">
      <c r="A68" s="15" t="s">
        <v>543</v>
      </c>
      <c r="B68" s="17" t="n">
        <v>12083</v>
      </c>
      <c r="C68" s="18">
        <f>(31.0/B68*100)</f>
        <v/>
      </c>
      <c r="D68" s="19" t="n">
        <v>12052</v>
      </c>
      <c r="E68" s="18" t="n">
        <v>411.97181347</v>
      </c>
      <c r="F68" s="20" t="n">
        <v>2.67062975</v>
      </c>
      <c r="G68" s="18" t="n">
        <v>432.51736023</v>
      </c>
      <c r="H68" s="20" t="n">
        <v>3.03183333</v>
      </c>
      <c r="I68" s="18" t="n">
        <v>415.28610142</v>
      </c>
      <c r="J68" s="20" t="n">
        <v>1.91070858</v>
      </c>
      <c r="K68" s="18" t="n">
        <v>439.73488576</v>
      </c>
      <c r="L68" s="20" t="n">
        <v>3.38654419</v>
      </c>
      <c r="M68" s="18" t="n">
        <v>333.04019702</v>
      </c>
      <c r="N68" s="20" t="n">
        <v>9.201845759999999</v>
      </c>
      <c r="O68" s="18" t="s">
        <v>481</v>
      </c>
      <c r="P68" s="20" t="s">
        <v>481</v>
      </c>
      <c r="Q68" s="18" t="s">
        <v>481</v>
      </c>
      <c r="R68" s="20" t="s">
        <v>481</v>
      </c>
      <c r="S68" s="18" t="s">
        <v>481</v>
      </c>
      <c r="T68" s="20" t="s">
        <v>481</v>
      </c>
      <c r="U68" s="18" t="s">
        <v>481</v>
      </c>
      <c r="V68" s="20" t="s">
        <v>481</v>
      </c>
      <c r="W68" s="18" t="n">
        <v>318.19255087</v>
      </c>
      <c r="X68" s="20" t="n">
        <v>2.44998159</v>
      </c>
    </row>
    <row r="69" spans="1:24">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n">
        <v>433.61659804</v>
      </c>
      <c r="T69" s="20" t="n">
        <v>4.0674456</v>
      </c>
      <c r="U69" s="18" t="s">
        <v>481</v>
      </c>
      <c r="V69" s="20" t="s">
        <v>481</v>
      </c>
      <c r="W69" s="18" t="s">
        <v>481</v>
      </c>
      <c r="X69" s="20" t="s">
        <v>481</v>
      </c>
    </row>
    <row r="70" spans="1:24">
      <c r="A70" s="15" t="s">
        <v>545</v>
      </c>
      <c r="B70" s="17" t="n">
        <v>6036</v>
      </c>
      <c r="C70" s="18">
        <f>(223.0/B70*100)</f>
        <v/>
      </c>
      <c r="D70" s="19" t="n">
        <v>5813</v>
      </c>
      <c r="E70" s="18" t="n">
        <v>494.44761616</v>
      </c>
      <c r="F70" s="20" t="n">
        <v>5.09986869</v>
      </c>
      <c r="G70" s="18" t="n">
        <v>497.42901567</v>
      </c>
      <c r="H70" s="20" t="n">
        <v>3.71833998</v>
      </c>
      <c r="I70" s="18" t="n">
        <v>503.02655294</v>
      </c>
      <c r="J70" s="20" t="n">
        <v>3.38553494</v>
      </c>
      <c r="K70" s="18" t="n">
        <v>508.71654739</v>
      </c>
      <c r="L70" s="20" t="n">
        <v>4.9628945</v>
      </c>
      <c r="M70" s="18" t="n">
        <v>485.18258456</v>
      </c>
      <c r="N70" s="20" t="n">
        <v>11.12988527</v>
      </c>
      <c r="O70" s="18" t="s">
        <v>481</v>
      </c>
      <c r="P70" s="20" t="s">
        <v>481</v>
      </c>
      <c r="Q70" s="18" t="s">
        <v>481</v>
      </c>
      <c r="R70" s="20" t="s">
        <v>481</v>
      </c>
      <c r="S70" s="18" t="s">
        <v>481</v>
      </c>
      <c r="T70" s="20" t="s">
        <v>481</v>
      </c>
      <c r="U70" s="18" t="s">
        <v>481</v>
      </c>
      <c r="V70" s="20" t="s">
        <v>481</v>
      </c>
      <c r="W70" s="18" t="n">
        <v>432.65195983</v>
      </c>
      <c r="X70" s="20" t="n">
        <v>9.45566075</v>
      </c>
    </row>
    <row r="71" spans="1:24">
      <c r="A71" s="15" t="s">
        <v>546</v>
      </c>
      <c r="B71" s="17" t="n">
        <v>6115</v>
      </c>
      <c r="C71" s="18">
        <f>(38.0/B71*100)</f>
        <v/>
      </c>
      <c r="D71" s="19" t="n">
        <v>6077</v>
      </c>
      <c r="E71" s="18" t="n">
        <v>527.21584018</v>
      </c>
      <c r="F71" s="20" t="n">
        <v>4.17170926</v>
      </c>
      <c r="G71" s="18" t="n">
        <v>547.60042965</v>
      </c>
      <c r="H71" s="20" t="n">
        <v>3.60463856</v>
      </c>
      <c r="I71" s="18" t="n">
        <v>534.71716383</v>
      </c>
      <c r="J71" s="20" t="n">
        <v>2.59603652</v>
      </c>
      <c r="K71" s="18" t="n">
        <v>539.87728253</v>
      </c>
      <c r="L71" s="20" t="n">
        <v>3.27812771</v>
      </c>
      <c r="M71" s="18" t="n">
        <v>494.89612923</v>
      </c>
      <c r="N71" s="20" t="n">
        <v>12.81832347</v>
      </c>
      <c r="O71" s="18" t="s">
        <v>481</v>
      </c>
      <c r="P71" s="20" t="s">
        <v>481</v>
      </c>
      <c r="Q71" s="18" t="s">
        <v>481</v>
      </c>
      <c r="R71" s="20" t="s">
        <v>481</v>
      </c>
      <c r="S71" s="18" t="s">
        <v>481</v>
      </c>
      <c r="T71" s="20" t="s">
        <v>481</v>
      </c>
      <c r="U71" s="18" t="s">
        <v>481</v>
      </c>
      <c r="V71" s="20" t="s">
        <v>481</v>
      </c>
      <c r="W71" s="18" t="n">
        <v>424.46150556</v>
      </c>
      <c r="X71" s="20" t="n">
        <v>14.10045983</v>
      </c>
    </row>
    <row r="72" spans="1:24">
      <c r="A72" s="15" t="s">
        <v>547</v>
      </c>
      <c r="B72" s="17" t="n">
        <v>7708</v>
      </c>
      <c r="C72" s="18">
        <f>(6.0/B72*100)</f>
        <v/>
      </c>
      <c r="D72" s="19" t="n">
        <v>7702</v>
      </c>
      <c r="E72" s="18" t="n">
        <v>490.67856698</v>
      </c>
      <c r="F72" s="20" t="n">
        <v>3.63244977</v>
      </c>
      <c r="G72" s="18" t="n">
        <v>495.53496562</v>
      </c>
      <c r="H72" s="20" t="n">
        <v>2.63124889</v>
      </c>
      <c r="I72" s="18" t="n">
        <v>499.31449643</v>
      </c>
      <c r="J72" s="20" t="n">
        <v>3.83020222</v>
      </c>
      <c r="K72" s="18" t="n">
        <v>513.1968441400001</v>
      </c>
      <c r="L72" s="20" t="n">
        <v>6.19807791</v>
      </c>
      <c r="M72" s="18" t="n">
        <v>477.14541778</v>
      </c>
      <c r="N72" s="20" t="n">
        <v>20.76964444</v>
      </c>
      <c r="O72" s="18" t="s">
        <v>481</v>
      </c>
      <c r="P72" s="20" t="s">
        <v>481</v>
      </c>
      <c r="Q72" s="18" t="s">
        <v>481</v>
      </c>
      <c r="R72" s="20" t="s">
        <v>481</v>
      </c>
      <c r="S72" s="18" t="s">
        <v>481</v>
      </c>
      <c r="T72" s="20" t="s">
        <v>481</v>
      </c>
      <c r="U72" s="18" t="s">
        <v>481</v>
      </c>
      <c r="V72" s="20" t="s">
        <v>481</v>
      </c>
      <c r="W72" s="18" t="n">
        <v>420.21938658</v>
      </c>
      <c r="X72" s="20" t="n">
        <v>23.94117075</v>
      </c>
    </row>
    <row r="73" spans="1:24">
      <c r="A73" s="15" t="s">
        <v>548</v>
      </c>
      <c r="B73" s="17" t="n">
        <v>8249</v>
      </c>
      <c r="C73" s="18">
        <f>(201.0/B73*100)</f>
        <v/>
      </c>
      <c r="D73" s="19" t="n">
        <v>8048</v>
      </c>
      <c r="E73" s="18" t="n">
        <v>425.71232042</v>
      </c>
      <c r="F73" s="20" t="n">
        <v>11.40863941</v>
      </c>
      <c r="G73" s="18" t="n">
        <v>436.09582645</v>
      </c>
      <c r="H73" s="20" t="n">
        <v>4.25015995</v>
      </c>
      <c r="I73" s="18" t="n">
        <v>401.74056619</v>
      </c>
      <c r="J73" s="20" t="n">
        <v>3.40047434</v>
      </c>
      <c r="K73" s="18" t="n">
        <v>414.28021316</v>
      </c>
      <c r="L73" s="20" t="n">
        <v>4.57874136</v>
      </c>
      <c r="M73" s="18" t="n">
        <v>390.18184101</v>
      </c>
      <c r="N73" s="20" t="n">
        <v>15.46303313</v>
      </c>
      <c r="O73" s="18" t="s">
        <v>481</v>
      </c>
      <c r="P73" s="20" t="s">
        <v>481</v>
      </c>
      <c r="Q73" s="18" t="s">
        <v>481</v>
      </c>
      <c r="R73" s="20" t="s">
        <v>481</v>
      </c>
      <c r="S73" s="18" t="s">
        <v>481</v>
      </c>
      <c r="T73" s="20" t="s">
        <v>481</v>
      </c>
      <c r="U73" s="18" t="s">
        <v>481</v>
      </c>
      <c r="V73" s="20" t="s">
        <v>481</v>
      </c>
      <c r="W73" s="18" t="n">
        <v>355.96026524</v>
      </c>
      <c r="X73" s="20" t="n">
        <v>10.95245655</v>
      </c>
    </row>
    <row r="74" spans="1:24">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n">
        <v>427.27325298</v>
      </c>
      <c r="T74" s="20" t="n">
        <v>1.48755563</v>
      </c>
      <c r="U74" s="18" t="s">
        <v>481</v>
      </c>
      <c r="V74" s="20" t="s">
        <v>481</v>
      </c>
      <c r="W74" s="18" t="s">
        <v>481</v>
      </c>
      <c r="X74" s="20" t="s">
        <v>481</v>
      </c>
    </row>
    <row r="75" spans="1:24">
      <c r="A75" s="15" t="s">
        <v>550</v>
      </c>
      <c r="B75" s="17" t="n">
        <v>5375</v>
      </c>
      <c r="C75" s="18">
        <f>(321.0/B75*100)</f>
        <v/>
      </c>
      <c r="D75" s="19" t="n">
        <v>5054</v>
      </c>
      <c r="E75" s="18" t="n">
        <v>366.73590848</v>
      </c>
      <c r="F75" s="20" t="n">
        <v>4.86296099</v>
      </c>
      <c r="G75" s="18" t="n">
        <v>368.38367234</v>
      </c>
      <c r="H75" s="20" t="n">
        <v>3.53345928</v>
      </c>
      <c r="I75" s="18" t="n">
        <v>370.19830608</v>
      </c>
      <c r="J75" s="20" t="n">
        <v>3.99051395</v>
      </c>
      <c r="K75" s="18" t="n">
        <v>372.38170423</v>
      </c>
      <c r="L75" s="20" t="n">
        <v>4.64393585</v>
      </c>
      <c r="M75" s="18" t="n">
        <v>334.31116493</v>
      </c>
      <c r="N75" s="20" t="n">
        <v>9.741578860000001</v>
      </c>
      <c r="O75" s="18" t="s">
        <v>481</v>
      </c>
      <c r="P75" s="20" t="s">
        <v>481</v>
      </c>
      <c r="Q75" s="18" t="s">
        <v>481</v>
      </c>
      <c r="R75" s="20" t="s">
        <v>481</v>
      </c>
      <c r="S75" s="18" t="s">
        <v>481</v>
      </c>
      <c r="T75" s="20" t="s">
        <v>481</v>
      </c>
      <c r="U75" s="18" t="s">
        <v>481</v>
      </c>
      <c r="V75" s="20" t="s">
        <v>481</v>
      </c>
      <c r="W75" s="18" t="n">
        <v>324.16879429</v>
      </c>
      <c r="X75" s="20" t="n">
        <v>5.67389179</v>
      </c>
    </row>
    <row r="76" spans="1:24">
      <c r="A76" s="15" t="s">
        <v>551</v>
      </c>
      <c r="B76" s="17" t="n">
        <v>14167</v>
      </c>
      <c r="C76" s="18">
        <f>(236.0/B76*100)</f>
        <v/>
      </c>
      <c r="D76" s="19" t="n">
        <v>13931</v>
      </c>
      <c r="E76" s="18" t="n">
        <v>441.09864825</v>
      </c>
      <c r="F76" s="20" t="n">
        <v>4.33187365</v>
      </c>
      <c r="G76" s="18" t="n">
        <v>442.84530187</v>
      </c>
      <c r="H76" s="20" t="n">
        <v>3.58628243</v>
      </c>
      <c r="I76" s="18" t="n">
        <v>436.97358274</v>
      </c>
      <c r="J76" s="20" t="n">
        <v>3.12962577</v>
      </c>
      <c r="K76" s="18" t="n">
        <v>459.81389545</v>
      </c>
      <c r="L76" s="20" t="n">
        <v>4.55889447</v>
      </c>
      <c r="M76" s="18" t="n">
        <v>369.97069773</v>
      </c>
      <c r="N76" s="20" t="n">
        <v>8.73337819</v>
      </c>
      <c r="O76" s="18" t="s">
        <v>481</v>
      </c>
      <c r="P76" s="20" t="s">
        <v>481</v>
      </c>
      <c r="Q76" s="18" t="s">
        <v>481</v>
      </c>
      <c r="R76" s="20" t="s">
        <v>481</v>
      </c>
      <c r="S76" s="18" t="s">
        <v>481</v>
      </c>
      <c r="T76" s="20" t="s">
        <v>481</v>
      </c>
      <c r="U76" s="18" t="s">
        <v>481</v>
      </c>
      <c r="V76" s="20" t="s">
        <v>481</v>
      </c>
      <c r="W76" s="18" t="n">
        <v>345.89509126</v>
      </c>
      <c r="X76" s="20" t="n">
        <v>5.60598736</v>
      </c>
    </row>
    <row r="77" spans="1:24">
      <c r="A77" s="15" t="s">
        <v>552</v>
      </c>
      <c r="B77" s="17" t="n">
        <v>6062</v>
      </c>
      <c r="C77" s="18">
        <f>(372.0/B77*100)</f>
        <v/>
      </c>
      <c r="D77" s="19" t="n">
        <v>5690</v>
      </c>
      <c r="E77" s="18" t="n">
        <v>448.789436</v>
      </c>
      <c r="F77" s="20" t="n">
        <v>3.62327073</v>
      </c>
      <c r="G77" s="18" t="n">
        <v>461.86515652</v>
      </c>
      <c r="H77" s="20" t="n">
        <v>3.26274807</v>
      </c>
      <c r="I77" s="18" t="n">
        <v>445.7080882</v>
      </c>
      <c r="J77" s="20" t="n">
        <v>4.13118667</v>
      </c>
      <c r="K77" s="18" t="n">
        <v>481.33238028</v>
      </c>
      <c r="L77" s="20" t="n">
        <v>5.78315059</v>
      </c>
      <c r="M77" s="18" t="n">
        <v>383.34904979</v>
      </c>
      <c r="N77" s="20" t="n">
        <v>9.807225089999999</v>
      </c>
      <c r="O77" s="18" t="s">
        <v>481</v>
      </c>
      <c r="P77" s="20" t="s">
        <v>481</v>
      </c>
      <c r="Q77" s="18" t="s">
        <v>481</v>
      </c>
      <c r="R77" s="20" t="s">
        <v>481</v>
      </c>
      <c r="S77" s="18" t="s">
        <v>481</v>
      </c>
      <c r="T77" s="20" t="s">
        <v>481</v>
      </c>
      <c r="U77" s="18" t="s">
        <v>481</v>
      </c>
      <c r="V77" s="20" t="s">
        <v>481</v>
      </c>
      <c r="W77" s="18" t="n">
        <v>361.9540617</v>
      </c>
      <c r="X77" s="20" t="n">
        <v>4.52422061</v>
      </c>
    </row>
    <row r="78" spans="1:24">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n">
        <v>486.77376404</v>
      </c>
      <c r="T78" s="20" t="n">
        <v>3.73078934</v>
      </c>
      <c r="U78" s="18" t="s">
        <v>481</v>
      </c>
      <c r="V78" s="20" t="s">
        <v>481</v>
      </c>
      <c r="W78" s="18" t="s">
        <v>481</v>
      </c>
      <c r="X78" s="20" t="s">
        <v>481</v>
      </c>
    </row>
    <row customHeight="1" ht="25" r="79" spans="1:24">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n">
        <v>475.33231053</v>
      </c>
      <c r="T79" s="20" t="n">
        <v>7.19302375</v>
      </c>
      <c r="U79" s="18" t="s">
        <v>481</v>
      </c>
      <c r="V79" s="20" t="s">
        <v>481</v>
      </c>
      <c r="W79" s="18" t="s">
        <v>481</v>
      </c>
      <c r="X79" s="20" t="s">
        <v>481</v>
      </c>
    </row>
    <row r="80" spans="1:24">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n">
        <v>427.14102033</v>
      </c>
      <c r="T80" s="20" t="n">
        <v>3.42468904</v>
      </c>
      <c r="U80" s="18" t="s">
        <v>481</v>
      </c>
      <c r="V80" s="20" t="s">
        <v>481</v>
      </c>
      <c r="W80" s="18" t="s">
        <v>481</v>
      </c>
      <c r="X80" s="20" t="s">
        <v>481</v>
      </c>
    </row>
    <row r="81" spans="1:24">
      <c r="A81" s="23" t="s">
        <v>556</v>
      </c>
      <c r="B81" s="17" t="n">
        <v>8861</v>
      </c>
      <c r="C81" s="18">
        <f>(96.0/B81*100)</f>
        <v/>
      </c>
      <c r="D81" s="19" t="n">
        <v>8765</v>
      </c>
      <c r="E81" s="18" t="n">
        <v>414.01308423</v>
      </c>
      <c r="F81" s="20" t="n">
        <v>8.80740759</v>
      </c>
      <c r="G81" s="18" t="n">
        <v>432.8292161</v>
      </c>
      <c r="H81" s="20" t="n">
        <v>5.90346632</v>
      </c>
      <c r="I81" s="18" t="n">
        <v>430.22971125</v>
      </c>
      <c r="J81" s="20" t="n">
        <v>3.19922009</v>
      </c>
      <c r="K81" s="18" t="n">
        <v>452.91752665</v>
      </c>
      <c r="L81" s="20" t="n">
        <v>3.93828315</v>
      </c>
      <c r="M81" s="18" t="n">
        <v>370.06170662</v>
      </c>
      <c r="N81" s="20" t="n">
        <v>8.920928310000001</v>
      </c>
      <c r="O81" s="18" t="s">
        <v>481</v>
      </c>
      <c r="P81" s="20" t="s">
        <v>481</v>
      </c>
      <c r="Q81" s="18" t="s">
        <v>481</v>
      </c>
      <c r="R81" s="20" t="s">
        <v>481</v>
      </c>
      <c r="S81" s="18" t="s">
        <v>481</v>
      </c>
      <c r="T81" s="20" t="s">
        <v>481</v>
      </c>
      <c r="U81" s="18" t="s">
        <v>481</v>
      </c>
      <c r="V81" s="20" t="s">
        <v>481</v>
      </c>
      <c r="W81" s="18" t="n">
        <v>343.27352588</v>
      </c>
      <c r="X81" s="20" t="n">
        <v>12.17119562</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852</v>
      </c>
    </row>
    <row customHeight="1" ht="30" r="4" spans="1:24">
      <c r="A4" s="6" t="n"/>
      <c r="B4" s="7" t="s">
        <v>462</v>
      </c>
      <c r="C4" s="7" t="s">
        <v>463</v>
      </c>
      <c r="D4" s="8" t="s">
        <v>462</v>
      </c>
      <c r="E4" s="9" t="s">
        <v>846</v>
      </c>
      <c r="F4" s="10" t="n"/>
      <c r="G4" s="9" t="s">
        <v>847</v>
      </c>
      <c r="H4" s="10" t="n"/>
      <c r="I4" s="9" t="s">
        <v>848</v>
      </c>
      <c r="J4" s="10" t="n"/>
      <c r="K4" s="9" t="s">
        <v>849</v>
      </c>
      <c r="L4" s="10" t="n"/>
      <c r="M4" s="9" t="s">
        <v>850</v>
      </c>
      <c r="N4" s="10" t="n"/>
      <c r="O4" s="9" t="s">
        <v>584</v>
      </c>
      <c r="P4" s="10" t="n"/>
      <c r="Q4" s="9" t="s">
        <v>585</v>
      </c>
      <c r="R4" s="10" t="n"/>
      <c r="S4" s="9" t="s">
        <v>472</v>
      </c>
      <c r="T4" s="10" t="n"/>
      <c r="U4" s="9" t="s">
        <v>473</v>
      </c>
      <c r="V4" s="10" t="n"/>
      <c r="W4" s="9" t="s">
        <v>586</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(846.0/B7*100)</f>
        <v/>
      </c>
      <c r="D7" s="19" t="n">
        <v>13684</v>
      </c>
      <c r="E7" s="18" t="n">
        <v>475.90618998</v>
      </c>
      <c r="F7" s="20" t="n">
        <v>2.82441307</v>
      </c>
      <c r="G7" s="18" t="n">
        <v>509.2938975</v>
      </c>
      <c r="H7" s="20" t="n">
        <v>3.10614588</v>
      </c>
      <c r="I7" s="18" t="n">
        <v>515.38876557</v>
      </c>
      <c r="J7" s="20" t="n">
        <v>3.17642127</v>
      </c>
      <c r="K7" s="18" t="n">
        <v>537.51964298</v>
      </c>
      <c r="L7" s="20" t="n">
        <v>2.98896037</v>
      </c>
      <c r="M7" s="18" t="n">
        <v>455.68676854</v>
      </c>
      <c r="N7" s="20" t="n">
        <v>10.34468264</v>
      </c>
      <c r="O7" s="18" t="s">
        <v>481</v>
      </c>
      <c r="P7" s="20" t="s">
        <v>481</v>
      </c>
      <c r="Q7" s="18" t="s">
        <v>481</v>
      </c>
      <c r="R7" s="20" t="s">
        <v>481</v>
      </c>
      <c r="S7" s="18" t="s">
        <v>481</v>
      </c>
      <c r="T7" s="20" t="s">
        <v>481</v>
      </c>
      <c r="U7" s="18" t="s">
        <v>481</v>
      </c>
      <c r="V7" s="20" t="s">
        <v>481</v>
      </c>
      <c r="W7" s="18" t="n">
        <v>453.90194265</v>
      </c>
      <c r="X7" s="20" t="n">
        <v>6.08019913</v>
      </c>
    </row>
    <row r="8" spans="1:24">
      <c r="A8" s="15" t="s">
        <v>483</v>
      </c>
      <c r="B8" s="17" t="n">
        <v>7007</v>
      </c>
      <c r="C8" s="18">
        <f>(176.0/B8*100)</f>
        <v/>
      </c>
      <c r="D8" s="19" t="n">
        <v>6831</v>
      </c>
      <c r="E8" s="18" t="n">
        <v>468.56851719</v>
      </c>
      <c r="F8" s="20" t="n">
        <v>4.24576127</v>
      </c>
      <c r="G8" s="18" t="n">
        <v>503.02734554</v>
      </c>
      <c r="H8" s="20" t="n">
        <v>3.51174762</v>
      </c>
      <c r="I8" s="18" t="n">
        <v>494.71045654</v>
      </c>
      <c r="J8" s="20" t="n">
        <v>4.60805683</v>
      </c>
      <c r="K8" s="18" t="n">
        <v>506.34651607</v>
      </c>
      <c r="L8" s="20" t="n">
        <v>4.22413506</v>
      </c>
      <c r="M8" s="18" t="n">
        <v>446.4579044</v>
      </c>
      <c r="N8" s="20" t="n">
        <v>10.10356465</v>
      </c>
      <c r="O8" s="18" t="s">
        <v>481</v>
      </c>
      <c r="P8" s="20" t="s">
        <v>481</v>
      </c>
      <c r="Q8" s="18" t="s">
        <v>481</v>
      </c>
      <c r="R8" s="20" t="s">
        <v>481</v>
      </c>
      <c r="S8" s="18" t="n">
        <v>361.38025951</v>
      </c>
      <c r="T8" s="20" t="n">
        <v>22.72565673</v>
      </c>
      <c r="U8" s="18" t="s">
        <v>481</v>
      </c>
      <c r="V8" s="20" t="s">
        <v>481</v>
      </c>
      <c r="W8" s="18" t="n">
        <v>398.45954226</v>
      </c>
      <c r="X8" s="20" t="n">
        <v>5.66792891</v>
      </c>
    </row>
    <row r="9" spans="1:24">
      <c r="A9" s="15" t="s">
        <v>484</v>
      </c>
      <c r="B9" s="17" t="n">
        <v>9651</v>
      </c>
      <c r="C9" s="18">
        <f>(296.0/B9*100)</f>
        <v/>
      </c>
      <c r="D9" s="19" t="n">
        <v>9355</v>
      </c>
      <c r="E9" s="18" t="n">
        <v>479.6490239</v>
      </c>
      <c r="F9" s="20" t="n">
        <v>3.49431972</v>
      </c>
      <c r="G9" s="18" t="n">
        <v>517.3848637999999</v>
      </c>
      <c r="H9" s="20" t="n">
        <v>3.53373451</v>
      </c>
      <c r="I9" s="18" t="n">
        <v>523.96375419</v>
      </c>
      <c r="J9" s="20" t="n">
        <v>3.03744372</v>
      </c>
      <c r="K9" s="18" t="n">
        <v>532.32063836</v>
      </c>
      <c r="L9" s="20" t="n">
        <v>3.51757342</v>
      </c>
      <c r="M9" s="18" t="n">
        <v>467.53975386</v>
      </c>
      <c r="N9" s="20" t="n">
        <v>10.96292301</v>
      </c>
      <c r="O9" s="18" t="s">
        <v>481</v>
      </c>
      <c r="P9" s="20" t="s">
        <v>481</v>
      </c>
      <c r="Q9" s="18" t="s">
        <v>481</v>
      </c>
      <c r="R9" s="20" t="s">
        <v>481</v>
      </c>
      <c r="S9" s="18" t="n">
        <v>347.7815185</v>
      </c>
      <c r="T9" s="20" t="n">
        <v>11.20716786</v>
      </c>
      <c r="U9" s="18" t="s">
        <v>481</v>
      </c>
      <c r="V9" s="20" t="s">
        <v>481</v>
      </c>
      <c r="W9" s="18" t="n">
        <v>406.36086857</v>
      </c>
      <c r="X9" s="20" t="n">
        <v>4.66744385</v>
      </c>
    </row>
    <row r="10" spans="1:24">
      <c r="A10" s="15" t="s">
        <v>485</v>
      </c>
      <c r="B10" s="17" t="n">
        <v>20058</v>
      </c>
      <c r="C10" s="18">
        <f>(569.0/B10*100)</f>
        <v/>
      </c>
      <c r="D10" s="19" t="n">
        <v>19489</v>
      </c>
      <c r="E10" s="18" t="n">
        <v>498.98916353</v>
      </c>
      <c r="F10" s="20" t="n">
        <v>3.40418484</v>
      </c>
      <c r="G10" s="18" t="n">
        <v>529.66256279</v>
      </c>
      <c r="H10" s="20" t="n">
        <v>3.27613567</v>
      </c>
      <c r="I10" s="18" t="n">
        <v>534.9223257800001</v>
      </c>
      <c r="J10" s="20" t="n">
        <v>2.58410231</v>
      </c>
      <c r="K10" s="18" t="n">
        <v>548.08778045</v>
      </c>
      <c r="L10" s="20" t="n">
        <v>2.78521228</v>
      </c>
      <c r="M10" s="18" t="n">
        <v>521.0706142</v>
      </c>
      <c r="N10" s="20" t="n">
        <v>10.23510828</v>
      </c>
      <c r="O10" s="18" t="s">
        <v>481</v>
      </c>
      <c r="P10" s="20" t="s">
        <v>481</v>
      </c>
      <c r="Q10" s="18" t="s">
        <v>481</v>
      </c>
      <c r="R10" s="20" t="s">
        <v>481</v>
      </c>
      <c r="S10" s="18" t="s">
        <v>481</v>
      </c>
      <c r="T10" s="20" t="s">
        <v>481</v>
      </c>
      <c r="U10" s="18" t="s">
        <v>481</v>
      </c>
      <c r="V10" s="20" t="s">
        <v>481</v>
      </c>
      <c r="W10" s="18" t="n">
        <v>443.15216678</v>
      </c>
      <c r="X10" s="20" t="n">
        <v>6.70771265</v>
      </c>
    </row>
    <row r="11" spans="1:24">
      <c r="A11" s="15" t="s">
        <v>486</v>
      </c>
      <c r="B11" s="17" t="n">
        <v>7053</v>
      </c>
      <c r="C11" s="18">
        <f>(191.0/B11*100)</f>
        <v/>
      </c>
      <c r="D11" s="19" t="n">
        <v>6862</v>
      </c>
      <c r="E11" s="18" t="n">
        <v>461.0061469</v>
      </c>
      <c r="F11" s="20" t="n">
        <v>3.25995476</v>
      </c>
      <c r="G11" s="18" t="n">
        <v>461.25931085</v>
      </c>
      <c r="H11" s="20" t="n">
        <v>3.23495875</v>
      </c>
      <c r="I11" s="18" t="n">
        <v>465.06303014</v>
      </c>
      <c r="J11" s="20" t="n">
        <v>3.5492649</v>
      </c>
      <c r="K11" s="18" t="n">
        <v>480.95775377</v>
      </c>
      <c r="L11" s="20" t="n">
        <v>4.48533866</v>
      </c>
      <c r="M11" s="18" t="n">
        <v>435.41008404</v>
      </c>
      <c r="N11" s="20" t="n">
        <v>12.34187363</v>
      </c>
      <c r="O11" s="18" t="s">
        <v>481</v>
      </c>
      <c r="P11" s="20" t="s">
        <v>481</v>
      </c>
      <c r="Q11" s="18" t="s">
        <v>481</v>
      </c>
      <c r="R11" s="20" t="s">
        <v>481</v>
      </c>
      <c r="S11" s="18" t="s">
        <v>481</v>
      </c>
      <c r="T11" s="20" t="s">
        <v>481</v>
      </c>
      <c r="U11" s="18" t="s">
        <v>481</v>
      </c>
      <c r="V11" s="20" t="s">
        <v>481</v>
      </c>
      <c r="W11" s="18" t="n">
        <v>407.27728733</v>
      </c>
      <c r="X11" s="20" t="n">
        <v>6.22023072</v>
      </c>
    </row>
    <row r="12" spans="1:24">
      <c r="A12" s="15" t="s">
        <v>487</v>
      </c>
      <c r="B12" s="17" t="n">
        <v>6894</v>
      </c>
      <c r="C12" s="18">
        <f>(60.0/B12*100)</f>
        <v/>
      </c>
      <c r="D12" s="19" t="n">
        <v>6834</v>
      </c>
      <c r="E12" s="18" t="n">
        <v>486.07091326</v>
      </c>
      <c r="F12" s="20" t="n">
        <v>3.07657715</v>
      </c>
      <c r="G12" s="18" t="n">
        <v>506.38881328</v>
      </c>
      <c r="H12" s="20" t="n">
        <v>3.08034335</v>
      </c>
      <c r="I12" s="18" t="n">
        <v>500.09654353</v>
      </c>
      <c r="J12" s="20" t="n">
        <v>4.21650728</v>
      </c>
      <c r="K12" s="18" t="n">
        <v>519.66061538</v>
      </c>
      <c r="L12" s="20" t="n">
        <v>8.0480103</v>
      </c>
      <c r="M12" s="18" t="n">
        <v>414.93034956</v>
      </c>
      <c r="N12" s="20" t="n">
        <v>18.28832863</v>
      </c>
      <c r="O12" s="18" t="s">
        <v>481</v>
      </c>
      <c r="P12" s="20" t="s">
        <v>481</v>
      </c>
      <c r="Q12" s="18" t="s">
        <v>481</v>
      </c>
      <c r="R12" s="20" t="s">
        <v>481</v>
      </c>
      <c r="S12" s="18" t="n">
        <v>332.31014509</v>
      </c>
      <c r="T12" s="20" t="n">
        <v>18.34291261</v>
      </c>
      <c r="U12" s="18" t="s">
        <v>481</v>
      </c>
      <c r="V12" s="20" t="s">
        <v>481</v>
      </c>
      <c r="W12" s="18" t="n">
        <v>394.04248181</v>
      </c>
      <c r="X12" s="20" t="n">
        <v>8.93864466</v>
      </c>
    </row>
    <row r="13" spans="1:24">
      <c r="A13" s="15" t="s">
        <v>488</v>
      </c>
      <c r="B13" s="17" t="n">
        <v>7161</v>
      </c>
      <c r="C13" s="18">
        <f>(245.0/B13*100)</f>
        <v/>
      </c>
      <c r="D13" s="19" t="n">
        <v>6916</v>
      </c>
      <c r="E13" s="18" t="n">
        <v>485.69226643</v>
      </c>
      <c r="F13" s="20" t="n">
        <v>3.93587862</v>
      </c>
      <c r="G13" s="18" t="n">
        <v>510.71830058</v>
      </c>
      <c r="H13" s="20" t="n">
        <v>3.15460592</v>
      </c>
      <c r="I13" s="18" t="n">
        <v>510.32707336</v>
      </c>
      <c r="J13" s="20" t="n">
        <v>2.78065579</v>
      </c>
      <c r="K13" s="18" t="n">
        <v>527.46932755</v>
      </c>
      <c r="L13" s="20" t="n">
        <v>4.0314656</v>
      </c>
      <c r="M13" s="18" t="n">
        <v>495.19129106</v>
      </c>
      <c r="N13" s="20" t="n">
        <v>12.57167677</v>
      </c>
      <c r="O13" s="18" t="s">
        <v>481</v>
      </c>
      <c r="P13" s="20" t="s">
        <v>481</v>
      </c>
      <c r="Q13" s="18" t="s">
        <v>481</v>
      </c>
      <c r="R13" s="20" t="s">
        <v>481</v>
      </c>
      <c r="S13" s="18" t="n">
        <v>407.4699787</v>
      </c>
      <c r="T13" s="20" t="n">
        <v>6.79601306</v>
      </c>
      <c r="U13" s="18" t="s">
        <v>481</v>
      </c>
      <c r="V13" s="20" t="s">
        <v>481</v>
      </c>
      <c r="W13" s="18" t="n">
        <v>408.63374657</v>
      </c>
      <c r="X13" s="20" t="n">
        <v>7.80319221</v>
      </c>
    </row>
    <row r="14" spans="1:24">
      <c r="A14" s="15" t="s">
        <v>489</v>
      </c>
      <c r="B14" s="17" t="n">
        <v>5587</v>
      </c>
      <c r="C14" s="18">
        <f>(84.0/B14*100)</f>
        <v/>
      </c>
      <c r="D14" s="19" t="n">
        <v>5503</v>
      </c>
      <c r="E14" s="18" t="n">
        <v>509.05066493</v>
      </c>
      <c r="F14" s="20" t="n">
        <v>3.33600699</v>
      </c>
      <c r="G14" s="18" t="n">
        <v>516.54161219</v>
      </c>
      <c r="H14" s="20" t="n">
        <v>3.20043671</v>
      </c>
      <c r="I14" s="18" t="n">
        <v>522.5552416199999</v>
      </c>
      <c r="J14" s="20" t="n">
        <v>3.13293439</v>
      </c>
      <c r="K14" s="18" t="n">
        <v>547.37406221</v>
      </c>
      <c r="L14" s="20" t="n">
        <v>4.7915487</v>
      </c>
      <c r="M14" s="18" t="n">
        <v>476.48306307</v>
      </c>
      <c r="N14" s="20" t="n">
        <v>14.82562075</v>
      </c>
      <c r="O14" s="18" t="s">
        <v>481</v>
      </c>
      <c r="P14" s="20" t="s">
        <v>481</v>
      </c>
      <c r="Q14" s="18" t="s">
        <v>481</v>
      </c>
      <c r="R14" s="20" t="s">
        <v>481</v>
      </c>
      <c r="S14" s="18" t="s">
        <v>481</v>
      </c>
      <c r="T14" s="20" t="s">
        <v>481</v>
      </c>
      <c r="U14" s="18" t="s">
        <v>481</v>
      </c>
      <c r="V14" s="20" t="s">
        <v>481</v>
      </c>
      <c r="W14" s="18" t="n">
        <v>461.98462867</v>
      </c>
      <c r="X14" s="20" t="n">
        <v>11.27828571</v>
      </c>
    </row>
    <row r="15" spans="1:24">
      <c r="A15" s="15" t="s">
        <v>490</v>
      </c>
      <c r="B15" s="17" t="n">
        <v>5882</v>
      </c>
      <c r="C15" s="18">
        <f>(131.0/B15*100)</f>
        <v/>
      </c>
      <c r="D15" s="19" t="n">
        <v>5751</v>
      </c>
      <c r="E15" s="18" t="n">
        <v>501.80232183</v>
      </c>
      <c r="F15" s="20" t="n">
        <v>3.63192583</v>
      </c>
      <c r="G15" s="18" t="n">
        <v>535.0955165</v>
      </c>
      <c r="H15" s="20" t="n">
        <v>3.09835832</v>
      </c>
      <c r="I15" s="18" t="n">
        <v>539.5947857</v>
      </c>
      <c r="J15" s="20" t="n">
        <v>3.09023833</v>
      </c>
      <c r="K15" s="18" t="n">
        <v>565.26007223</v>
      </c>
      <c r="L15" s="20" t="n">
        <v>3.83935715</v>
      </c>
      <c r="M15" s="18" t="n">
        <v>514.09402402</v>
      </c>
      <c r="N15" s="20" t="n">
        <v>18.55940521</v>
      </c>
      <c r="O15" s="18" t="s">
        <v>481</v>
      </c>
      <c r="P15" s="20" t="s">
        <v>481</v>
      </c>
      <c r="Q15" s="18" t="s">
        <v>481</v>
      </c>
      <c r="R15" s="20" t="s">
        <v>481</v>
      </c>
      <c r="S15" s="18" t="n">
        <v>367.66871077</v>
      </c>
      <c r="T15" s="20" t="n">
        <v>14.82638214</v>
      </c>
      <c r="U15" s="18" t="s">
        <v>481</v>
      </c>
      <c r="V15" s="20" t="s">
        <v>481</v>
      </c>
      <c r="W15" s="18" t="n">
        <v>429.48886166</v>
      </c>
      <c r="X15" s="20" t="n">
        <v>8.382984130000001</v>
      </c>
    </row>
    <row r="16" spans="1:24">
      <c r="A16" s="15" t="s">
        <v>491</v>
      </c>
      <c r="B16" s="17" t="n">
        <v>6108</v>
      </c>
      <c r="C16" s="18">
        <f>(167.0/B16*100)</f>
        <v/>
      </c>
      <c r="D16" s="19" t="n">
        <v>5941</v>
      </c>
      <c r="E16" s="18" t="n">
        <v>479.62488649</v>
      </c>
      <c r="F16" s="20" t="n">
        <v>3.61155146</v>
      </c>
      <c r="G16" s="18" t="n">
        <v>517.26916264</v>
      </c>
      <c r="H16" s="20" t="n">
        <v>2.9726752</v>
      </c>
      <c r="I16" s="18" t="n">
        <v>524.36733204</v>
      </c>
      <c r="J16" s="20" t="n">
        <v>3.2500238</v>
      </c>
      <c r="K16" s="18" t="n">
        <v>556.38001423</v>
      </c>
      <c r="L16" s="20" t="n">
        <v>4.45703105</v>
      </c>
      <c r="M16" s="18" t="n">
        <v>442.15400887</v>
      </c>
      <c r="N16" s="20" t="n">
        <v>12.97040818</v>
      </c>
      <c r="O16" s="18" t="s">
        <v>481</v>
      </c>
      <c r="P16" s="20" t="s">
        <v>481</v>
      </c>
      <c r="Q16" s="18" t="s">
        <v>481</v>
      </c>
      <c r="R16" s="20" t="s">
        <v>481</v>
      </c>
      <c r="S16" s="18" t="s">
        <v>481</v>
      </c>
      <c r="T16" s="20" t="s">
        <v>481</v>
      </c>
      <c r="U16" s="18" t="s">
        <v>481</v>
      </c>
      <c r="V16" s="20" t="s">
        <v>481</v>
      </c>
      <c r="W16" s="18" t="n">
        <v>370.69792486</v>
      </c>
      <c r="X16" s="20" t="n">
        <v>8.81341245</v>
      </c>
    </row>
    <row r="17" spans="1:24">
      <c r="A17" s="15" t="s">
        <v>492</v>
      </c>
      <c r="B17" s="17" t="n">
        <v>6504</v>
      </c>
      <c r="C17" s="18">
        <f>(2100.0/B17*100)</f>
        <v/>
      </c>
      <c r="D17" s="19" t="n">
        <v>4404</v>
      </c>
      <c r="E17" s="18" t="n">
        <v>520.38172121</v>
      </c>
      <c r="F17" s="20" t="n">
        <v>4.67554256</v>
      </c>
      <c r="G17" s="18" t="n">
        <v>537.14675311</v>
      </c>
      <c r="H17" s="20" t="n">
        <v>3.43176373</v>
      </c>
      <c r="I17" s="18" t="n">
        <v>528.6278617</v>
      </c>
      <c r="J17" s="20" t="n">
        <v>5.19622757</v>
      </c>
      <c r="K17" s="18" t="n">
        <v>533.05615085</v>
      </c>
      <c r="L17" s="20" t="n">
        <v>5.61177048</v>
      </c>
      <c r="M17" s="18" t="n">
        <v>518.35057046</v>
      </c>
      <c r="N17" s="20" t="n">
        <v>12.78680554</v>
      </c>
      <c r="O17" s="18" t="s">
        <v>481</v>
      </c>
      <c r="P17" s="20" t="s">
        <v>481</v>
      </c>
      <c r="Q17" s="18" t="s">
        <v>481</v>
      </c>
      <c r="R17" s="20" t="s">
        <v>481</v>
      </c>
      <c r="S17" s="18" t="n">
        <v>338.260297</v>
      </c>
      <c r="T17" s="20" t="n">
        <v>14.23011861</v>
      </c>
      <c r="U17" s="18" t="s">
        <v>481</v>
      </c>
      <c r="V17" s="20" t="s">
        <v>481</v>
      </c>
      <c r="W17" s="18" t="n">
        <v>460.67794836</v>
      </c>
      <c r="X17" s="20" t="n">
        <v>7.53743677</v>
      </c>
    </row>
    <row r="18" spans="1:24">
      <c r="A18" s="15" t="s">
        <v>493</v>
      </c>
      <c r="B18" s="17" t="n">
        <v>5532</v>
      </c>
      <c r="C18" s="18">
        <f>(31.0/B18*100)</f>
        <v/>
      </c>
      <c r="D18" s="19" t="n">
        <v>5501</v>
      </c>
      <c r="E18" s="18" t="n">
        <v>450.89007253</v>
      </c>
      <c r="F18" s="20" t="n">
        <v>4.65465325</v>
      </c>
      <c r="G18" s="18" t="n">
        <v>465.47443841</v>
      </c>
      <c r="H18" s="20" t="n">
        <v>4.14602085</v>
      </c>
      <c r="I18" s="18" t="n">
        <v>477.92841221</v>
      </c>
      <c r="J18" s="20" t="n">
        <v>4.91479827</v>
      </c>
      <c r="K18" s="18" t="n">
        <v>502.90042727</v>
      </c>
      <c r="L18" s="20" t="n">
        <v>4.28372011</v>
      </c>
      <c r="M18" s="18" t="n">
        <v>454.2270105</v>
      </c>
      <c r="N18" s="20" t="n">
        <v>11.90067546</v>
      </c>
      <c r="O18" s="18" t="s">
        <v>481</v>
      </c>
      <c r="P18" s="20" t="s">
        <v>481</v>
      </c>
      <c r="Q18" s="18" t="s">
        <v>481</v>
      </c>
      <c r="R18" s="20" t="s">
        <v>481</v>
      </c>
      <c r="S18" s="18" t="s">
        <v>481</v>
      </c>
      <c r="T18" s="20" t="s">
        <v>481</v>
      </c>
      <c r="U18" s="18" t="s">
        <v>481</v>
      </c>
      <c r="V18" s="20" t="s">
        <v>481</v>
      </c>
      <c r="W18" s="18" t="n">
        <v>362.44195028</v>
      </c>
      <c r="X18" s="20" t="n">
        <v>9.260479</v>
      </c>
    </row>
    <row r="19" spans="1:24">
      <c r="A19" s="15" t="s">
        <v>494</v>
      </c>
      <c r="B19" s="17" t="n">
        <v>5658</v>
      </c>
      <c r="C19" s="18">
        <f>(392.0/B19*100)</f>
        <v/>
      </c>
      <c r="D19" s="19" t="n">
        <v>5266</v>
      </c>
      <c r="E19" s="18" t="n">
        <v>472.82973327</v>
      </c>
      <c r="F19" s="20" t="n">
        <v>3.21014551</v>
      </c>
      <c r="G19" s="18" t="n">
        <v>476.39372295</v>
      </c>
      <c r="H19" s="20" t="n">
        <v>3.9471333</v>
      </c>
      <c r="I19" s="18" t="n">
        <v>472.82366603</v>
      </c>
      <c r="J19" s="20" t="n">
        <v>4.502799</v>
      </c>
      <c r="K19" s="18" t="n">
        <v>503.48102631</v>
      </c>
      <c r="L19" s="20" t="n">
        <v>6.58948425</v>
      </c>
      <c r="M19" s="18" t="n">
        <v>420.19817453</v>
      </c>
      <c r="N19" s="20" t="n">
        <v>10.16850332</v>
      </c>
      <c r="O19" s="18" t="s">
        <v>481</v>
      </c>
      <c r="P19" s="20" t="s">
        <v>481</v>
      </c>
      <c r="Q19" s="18" t="s">
        <v>481</v>
      </c>
      <c r="R19" s="20" t="s">
        <v>481</v>
      </c>
      <c r="S19" s="18" t="s">
        <v>481</v>
      </c>
      <c r="T19" s="20" t="s">
        <v>481</v>
      </c>
      <c r="U19" s="18" t="s">
        <v>481</v>
      </c>
      <c r="V19" s="20" t="s">
        <v>481</v>
      </c>
      <c r="W19" s="18" t="n">
        <v>390.72097851</v>
      </c>
      <c r="X19" s="20" t="n">
        <v>7.54722968</v>
      </c>
    </row>
    <row r="20" spans="1:24">
      <c r="A20" s="15" t="s">
        <v>495</v>
      </c>
      <c r="B20" s="17" t="n">
        <v>3371</v>
      </c>
      <c r="C20" s="18">
        <f>(75.0/B20*100)</f>
        <v/>
      </c>
      <c r="D20" s="19" t="n">
        <v>3296</v>
      </c>
      <c r="E20" s="18" t="n">
        <v>453.1891195</v>
      </c>
      <c r="F20" s="20" t="n">
        <v>4.82211393</v>
      </c>
      <c r="G20" s="18" t="n">
        <v>489.80268549</v>
      </c>
      <c r="H20" s="20" t="n">
        <v>4.88631971</v>
      </c>
      <c r="I20" s="18" t="n">
        <v>492.88091509</v>
      </c>
      <c r="J20" s="20" t="n">
        <v>3.09145347</v>
      </c>
      <c r="K20" s="18" t="n">
        <v>513.90336465</v>
      </c>
      <c r="L20" s="20" t="n">
        <v>4.3046375</v>
      </c>
      <c r="M20" s="18" t="n">
        <v>444.92454149</v>
      </c>
      <c r="N20" s="20" t="n">
        <v>14.2096571</v>
      </c>
      <c r="O20" s="18" t="s">
        <v>481</v>
      </c>
      <c r="P20" s="20" t="s">
        <v>481</v>
      </c>
      <c r="Q20" s="18" t="s">
        <v>481</v>
      </c>
      <c r="R20" s="20" t="s">
        <v>481</v>
      </c>
      <c r="S20" s="18" t="s">
        <v>481</v>
      </c>
      <c r="T20" s="20" t="s">
        <v>481</v>
      </c>
      <c r="U20" s="18" t="s">
        <v>481</v>
      </c>
      <c r="V20" s="20" t="s">
        <v>481</v>
      </c>
      <c r="W20" s="18" t="n">
        <v>401.55298136</v>
      </c>
      <c r="X20" s="20" t="n">
        <v>8.67526677</v>
      </c>
    </row>
    <row r="21" spans="1:24">
      <c r="A21" s="15" t="s">
        <v>496</v>
      </c>
      <c r="B21" s="17" t="n">
        <v>5741</v>
      </c>
      <c r="C21" s="18">
        <f>(62.0/B21*100)</f>
        <v/>
      </c>
      <c r="D21" s="19" t="n">
        <v>5679</v>
      </c>
      <c r="E21" s="18" t="n">
        <v>492.09910162</v>
      </c>
      <c r="F21" s="20" t="n">
        <v>3.47454212</v>
      </c>
      <c r="G21" s="18" t="n">
        <v>526.3704636799999</v>
      </c>
      <c r="H21" s="20" t="n">
        <v>3.94466127</v>
      </c>
      <c r="I21" s="18" t="n">
        <v>528.83146196</v>
      </c>
      <c r="J21" s="20" t="n">
        <v>2.95390795</v>
      </c>
      <c r="K21" s="18" t="n">
        <v>552.16640312</v>
      </c>
      <c r="L21" s="20" t="n">
        <v>3.62382096</v>
      </c>
      <c r="M21" s="18" t="n">
        <v>495.0856314</v>
      </c>
      <c r="N21" s="20" t="n">
        <v>11.25390667</v>
      </c>
      <c r="O21" s="18" t="s">
        <v>481</v>
      </c>
      <c r="P21" s="20" t="s">
        <v>481</v>
      </c>
      <c r="Q21" s="18" t="s">
        <v>481</v>
      </c>
      <c r="R21" s="20" t="s">
        <v>481</v>
      </c>
      <c r="S21" s="18" t="s">
        <v>481</v>
      </c>
      <c r="T21" s="20" t="s">
        <v>481</v>
      </c>
      <c r="U21" s="18" t="s">
        <v>481</v>
      </c>
      <c r="V21" s="20" t="s">
        <v>481</v>
      </c>
      <c r="W21" s="18" t="n">
        <v>441.50716559</v>
      </c>
      <c r="X21" s="20" t="n">
        <v>9.93500306</v>
      </c>
    </row>
    <row r="22" spans="1:24">
      <c r="A22" s="15" t="s">
        <v>497</v>
      </c>
      <c r="B22" s="17" t="n">
        <v>6598</v>
      </c>
      <c r="C22" s="18">
        <f>(40.0/B22*100)</f>
        <v/>
      </c>
      <c r="D22" s="19" t="n">
        <v>6558</v>
      </c>
      <c r="E22" s="18" t="n">
        <v>483.64571322</v>
      </c>
      <c r="F22" s="20" t="n">
        <v>4.52752627</v>
      </c>
      <c r="G22" s="18" t="n">
        <v>491.45697237</v>
      </c>
      <c r="H22" s="20" t="n">
        <v>4.91041497</v>
      </c>
      <c r="I22" s="18" t="n">
        <v>483.06668763</v>
      </c>
      <c r="J22" s="20" t="n">
        <v>4.89328734</v>
      </c>
      <c r="K22" s="18" t="n">
        <v>502.33965269</v>
      </c>
      <c r="L22" s="20" t="n">
        <v>5.49125718</v>
      </c>
      <c r="M22" s="18" t="n">
        <v>454.65514106</v>
      </c>
      <c r="N22" s="20" t="n">
        <v>11.26629209</v>
      </c>
      <c r="O22" s="18" t="s">
        <v>481</v>
      </c>
      <c r="P22" s="20" t="s">
        <v>481</v>
      </c>
      <c r="Q22" s="18" t="s">
        <v>481</v>
      </c>
      <c r="R22" s="20" t="s">
        <v>481</v>
      </c>
      <c r="S22" s="18" t="s">
        <v>481</v>
      </c>
      <c r="T22" s="20" t="s">
        <v>481</v>
      </c>
      <c r="U22" s="18" t="n">
        <v>444.30868671</v>
      </c>
      <c r="V22" s="20" t="n">
        <v>24.61725807</v>
      </c>
      <c r="W22" s="18" t="n">
        <v>378.92417792</v>
      </c>
      <c r="X22" s="20" t="n">
        <v>8.50476136</v>
      </c>
    </row>
    <row r="23" spans="1:24">
      <c r="A23" s="15" t="s">
        <v>498</v>
      </c>
      <c r="B23" s="17" t="n">
        <v>11583</v>
      </c>
      <c r="C23" s="18">
        <f>(276.0/B23*100)</f>
        <v/>
      </c>
      <c r="D23" s="19" t="n">
        <v>11307</v>
      </c>
      <c r="E23" s="18" t="n">
        <v>468.32086218</v>
      </c>
      <c r="F23" s="20" t="n">
        <v>4.36869429</v>
      </c>
      <c r="G23" s="18" t="n">
        <v>489.98258221</v>
      </c>
      <c r="H23" s="20" t="n">
        <v>3.30097356</v>
      </c>
      <c r="I23" s="18" t="n">
        <v>490.06614066</v>
      </c>
      <c r="J23" s="20" t="n">
        <v>3.03062863</v>
      </c>
      <c r="K23" s="18" t="n">
        <v>508.54946753</v>
      </c>
      <c r="L23" s="20" t="n">
        <v>4.75672261</v>
      </c>
      <c r="M23" s="18" t="n">
        <v>482.79408384</v>
      </c>
      <c r="N23" s="20" t="n">
        <v>14.0864152</v>
      </c>
      <c r="O23" s="18" t="s">
        <v>481</v>
      </c>
      <c r="P23" s="20" t="s">
        <v>481</v>
      </c>
      <c r="Q23" s="18" t="s">
        <v>481</v>
      </c>
      <c r="R23" s="20" t="s">
        <v>481</v>
      </c>
      <c r="S23" s="18" t="s">
        <v>481</v>
      </c>
      <c r="T23" s="20" t="s">
        <v>481</v>
      </c>
      <c r="U23" s="18" t="s">
        <v>481</v>
      </c>
      <c r="V23" s="20" t="s">
        <v>481</v>
      </c>
      <c r="W23" s="18" t="n">
        <v>405.04383652</v>
      </c>
      <c r="X23" s="20" t="n">
        <v>8.446353739999999</v>
      </c>
    </row>
    <row r="24" spans="1:24">
      <c r="A24" s="15" t="s">
        <v>499</v>
      </c>
      <c r="B24" s="17" t="n">
        <v>6647</v>
      </c>
      <c r="C24" s="18">
        <f>(12.0/B24*100)</f>
        <v/>
      </c>
      <c r="D24" s="19" t="n">
        <v>6635</v>
      </c>
      <c r="E24" s="18" t="n">
        <v>499.62175861</v>
      </c>
      <c r="F24" s="20" t="n">
        <v>3.83630292</v>
      </c>
      <c r="G24" s="18" t="n">
        <v>517.82405424</v>
      </c>
      <c r="H24" s="20" t="n">
        <v>3.4447057</v>
      </c>
      <c r="I24" s="18" t="n">
        <v>527.35361944</v>
      </c>
      <c r="J24" s="20" t="n">
        <v>4.16925886</v>
      </c>
      <c r="K24" s="18" t="n">
        <v>545.72731856</v>
      </c>
      <c r="L24" s="20" t="n">
        <v>5.90266967</v>
      </c>
      <c r="M24" s="18" t="n">
        <v>480.51331329</v>
      </c>
      <c r="N24" s="20" t="n">
        <v>11.39406399</v>
      </c>
      <c r="O24" s="18" t="s">
        <v>481</v>
      </c>
      <c r="P24" s="20" t="s">
        <v>481</v>
      </c>
      <c r="Q24" s="18" t="s">
        <v>481</v>
      </c>
      <c r="R24" s="20" t="s">
        <v>481</v>
      </c>
      <c r="S24" s="18" t="s">
        <v>481</v>
      </c>
      <c r="T24" s="20" t="s">
        <v>481</v>
      </c>
      <c r="U24" s="18" t="s">
        <v>481</v>
      </c>
      <c r="V24" s="20" t="s">
        <v>481</v>
      </c>
      <c r="W24" s="18" t="n">
        <v>442.79086258</v>
      </c>
      <c r="X24" s="20" t="n">
        <v>11.71918788</v>
      </c>
    </row>
    <row r="25" spans="1:24">
      <c r="A25" s="15" t="s">
        <v>500</v>
      </c>
      <c r="B25" s="17" t="n">
        <v>5581</v>
      </c>
      <c r="C25" s="18">
        <f>(25.0/B25*100)</f>
        <v/>
      </c>
      <c r="D25" s="19" t="n">
        <v>5556</v>
      </c>
      <c r="E25" s="18" t="n">
        <v>503.57401192</v>
      </c>
      <c r="F25" s="20" t="n">
        <v>3.82137681</v>
      </c>
      <c r="G25" s="18" t="n">
        <v>517.03777164</v>
      </c>
      <c r="H25" s="20" t="n">
        <v>4.13735933</v>
      </c>
      <c r="I25" s="18" t="n">
        <v>524.21070045</v>
      </c>
      <c r="J25" s="20" t="n">
        <v>4.48782925</v>
      </c>
      <c r="K25" s="18" t="n">
        <v>540.95374107</v>
      </c>
      <c r="L25" s="20" t="n">
        <v>6.0456463</v>
      </c>
      <c r="M25" s="18" t="n">
        <v>491.20868426</v>
      </c>
      <c r="N25" s="20" t="n">
        <v>18.16291553</v>
      </c>
      <c r="O25" s="18" t="s">
        <v>481</v>
      </c>
      <c r="P25" s="20" t="s">
        <v>481</v>
      </c>
      <c r="Q25" s="18" t="s">
        <v>481</v>
      </c>
      <c r="R25" s="20" t="s">
        <v>481</v>
      </c>
      <c r="S25" s="18" t="s">
        <v>481</v>
      </c>
      <c r="T25" s="20" t="s">
        <v>481</v>
      </c>
      <c r="U25" s="18" t="s">
        <v>481</v>
      </c>
      <c r="V25" s="20" t="s">
        <v>481</v>
      </c>
      <c r="W25" s="18" t="n">
        <v>466.75365828</v>
      </c>
      <c r="X25" s="20" t="n">
        <v>18.50068964</v>
      </c>
    </row>
    <row r="26" spans="1:24">
      <c r="A26" s="15" t="s">
        <v>501</v>
      </c>
      <c r="B26" s="17" t="n">
        <v>4869</v>
      </c>
      <c r="C26" s="18">
        <f>(84.0/B26*100)</f>
        <v/>
      </c>
      <c r="D26" s="19" t="n">
        <v>4785</v>
      </c>
      <c r="E26" s="18" t="n">
        <v>491.72165308</v>
      </c>
      <c r="F26" s="20" t="n">
        <v>3.98023533</v>
      </c>
      <c r="G26" s="18" t="n">
        <v>491.7398219</v>
      </c>
      <c r="H26" s="20" t="n">
        <v>2.90431816</v>
      </c>
      <c r="I26" s="18" t="n">
        <v>482.95926271</v>
      </c>
      <c r="J26" s="20" t="n">
        <v>2.93300285</v>
      </c>
      <c r="K26" s="18" t="n">
        <v>502.6735284</v>
      </c>
      <c r="L26" s="20" t="n">
        <v>3.36785419</v>
      </c>
      <c r="M26" s="18" t="n">
        <v>446.17354316</v>
      </c>
      <c r="N26" s="20" t="n">
        <v>16.5483469</v>
      </c>
      <c r="O26" s="18" t="s">
        <v>481</v>
      </c>
      <c r="P26" s="20" t="s">
        <v>481</v>
      </c>
      <c r="Q26" s="18" t="s">
        <v>481</v>
      </c>
      <c r="R26" s="20" t="s">
        <v>481</v>
      </c>
      <c r="S26" s="18" t="s">
        <v>481</v>
      </c>
      <c r="T26" s="20" t="s">
        <v>481</v>
      </c>
      <c r="U26" s="18" t="s">
        <v>481</v>
      </c>
      <c r="V26" s="20" t="s">
        <v>481</v>
      </c>
      <c r="W26" s="18" t="n">
        <v>431.83085334</v>
      </c>
      <c r="X26" s="20" t="n">
        <v>9.78797574</v>
      </c>
    </row>
    <row r="27" spans="1:24">
      <c r="A27" s="15" t="s">
        <v>502</v>
      </c>
      <c r="B27" s="17" t="n">
        <v>5299</v>
      </c>
      <c r="C27" s="18">
        <f>(144.0/B27*100)</f>
        <v/>
      </c>
      <c r="D27" s="19" t="n">
        <v>5155</v>
      </c>
      <c r="E27" s="18" t="n">
        <v>462.09401989</v>
      </c>
      <c r="F27" s="20" t="n">
        <v>3.86118796</v>
      </c>
      <c r="G27" s="18" t="n">
        <v>493.80269055</v>
      </c>
      <c r="H27" s="20" t="n">
        <v>2.97769369</v>
      </c>
      <c r="I27" s="18" t="n">
        <v>495.14604824</v>
      </c>
      <c r="J27" s="20" t="n">
        <v>3.15910992</v>
      </c>
      <c r="K27" s="18" t="n">
        <v>519.0120292</v>
      </c>
      <c r="L27" s="20" t="n">
        <v>3.85953217</v>
      </c>
      <c r="M27" s="18" t="n">
        <v>454.51726289</v>
      </c>
      <c r="N27" s="20" t="n">
        <v>9.28495511</v>
      </c>
      <c r="O27" s="18" t="s">
        <v>481</v>
      </c>
      <c r="P27" s="20" t="s">
        <v>481</v>
      </c>
      <c r="Q27" s="18" t="s">
        <v>481</v>
      </c>
      <c r="R27" s="20" t="s">
        <v>481</v>
      </c>
      <c r="S27" s="18" t="s">
        <v>481</v>
      </c>
      <c r="T27" s="20" t="s">
        <v>481</v>
      </c>
      <c r="U27" s="18" t="s">
        <v>481</v>
      </c>
      <c r="V27" s="20" t="s">
        <v>481</v>
      </c>
      <c r="W27" s="18" t="n">
        <v>378.654165</v>
      </c>
      <c r="X27" s="20" t="n">
        <v>5.3730618</v>
      </c>
    </row>
    <row r="28" spans="1:24">
      <c r="A28" s="15" t="s">
        <v>503</v>
      </c>
      <c r="B28" s="17" t="n">
        <v>7568</v>
      </c>
      <c r="C28" s="18">
        <f>(424.0/B28*100)</f>
        <v/>
      </c>
      <c r="D28" s="19" t="n">
        <v>7144</v>
      </c>
      <c r="E28" s="18" t="n">
        <v>420.74380003</v>
      </c>
      <c r="F28" s="20" t="n">
        <v>6.00703942</v>
      </c>
      <c r="G28" s="18" t="n">
        <v>426.22436849</v>
      </c>
      <c r="H28" s="20" t="n">
        <v>3.82735794</v>
      </c>
      <c r="I28" s="18" t="n">
        <v>426.34808473</v>
      </c>
      <c r="J28" s="20" t="n">
        <v>2.77342988</v>
      </c>
      <c r="K28" s="18" t="n">
        <v>442.25582169</v>
      </c>
      <c r="L28" s="20" t="n">
        <v>3.52898894</v>
      </c>
      <c r="M28" s="18" t="n">
        <v>411.87072222</v>
      </c>
      <c r="N28" s="20" t="n">
        <v>10.72811898</v>
      </c>
      <c r="O28" s="18" t="s">
        <v>481</v>
      </c>
      <c r="P28" s="20" t="s">
        <v>481</v>
      </c>
      <c r="Q28" s="18" t="s">
        <v>481</v>
      </c>
      <c r="R28" s="20" t="s">
        <v>481</v>
      </c>
      <c r="S28" s="18" t="s">
        <v>481</v>
      </c>
      <c r="T28" s="20" t="s">
        <v>481</v>
      </c>
      <c r="U28" s="18" t="s">
        <v>481</v>
      </c>
      <c r="V28" s="20" t="s">
        <v>481</v>
      </c>
      <c r="W28" s="18" t="n">
        <v>376.60365764</v>
      </c>
      <c r="X28" s="20" t="n">
        <v>6.60525477</v>
      </c>
    </row>
    <row r="29" spans="1:24">
      <c r="A29" s="15" t="s">
        <v>504</v>
      </c>
      <c r="B29" s="17" t="n">
        <v>5385</v>
      </c>
      <c r="C29" s="18">
        <f>(30.0/B29*100)</f>
        <v/>
      </c>
      <c r="D29" s="19" t="n">
        <v>5355</v>
      </c>
      <c r="E29" s="18" t="n">
        <v>485.61464584</v>
      </c>
      <c r="F29" s="20" t="n">
        <v>3.12746973</v>
      </c>
      <c r="G29" s="18" t="n">
        <v>516.21000868</v>
      </c>
      <c r="H29" s="20" t="n">
        <v>3.40988325</v>
      </c>
      <c r="I29" s="18" t="n">
        <v>525.6218291599999</v>
      </c>
      <c r="J29" s="20" t="n">
        <v>3.18744643</v>
      </c>
      <c r="K29" s="18" t="n">
        <v>554.35331324</v>
      </c>
      <c r="L29" s="20" t="n">
        <v>6.49002711</v>
      </c>
      <c r="M29" s="18" t="n">
        <v>418.95727226</v>
      </c>
      <c r="N29" s="20" t="n">
        <v>20.95575265</v>
      </c>
      <c r="O29" s="18" t="s">
        <v>481</v>
      </c>
      <c r="P29" s="20" t="s">
        <v>481</v>
      </c>
      <c r="Q29" s="18" t="s">
        <v>481</v>
      </c>
      <c r="R29" s="20" t="s">
        <v>481</v>
      </c>
      <c r="S29" s="18" t="n">
        <v>314.02123871</v>
      </c>
      <c r="T29" s="20" t="n">
        <v>13.26138992</v>
      </c>
      <c r="U29" s="18" t="s">
        <v>481</v>
      </c>
      <c r="V29" s="20" t="s">
        <v>481</v>
      </c>
      <c r="W29" s="18" t="n">
        <v>419.23930537</v>
      </c>
      <c r="X29" s="20" t="n">
        <v>8.597177869999999</v>
      </c>
    </row>
    <row r="30" spans="1:24">
      <c r="A30" s="15" t="s">
        <v>505</v>
      </c>
      <c r="B30" s="17" t="n">
        <v>4520</v>
      </c>
      <c r="C30" s="18">
        <f>(223.0/B30*100)</f>
        <v/>
      </c>
      <c r="D30" s="19" t="n">
        <v>4297</v>
      </c>
      <c r="E30" s="18" t="n">
        <v>482.10840038</v>
      </c>
      <c r="F30" s="20" t="n">
        <v>4.77832008</v>
      </c>
      <c r="G30" s="18" t="n">
        <v>524.5919263</v>
      </c>
      <c r="H30" s="20" t="n">
        <v>3.73420877</v>
      </c>
      <c r="I30" s="18" t="n">
        <v>527.75505421</v>
      </c>
      <c r="J30" s="20" t="n">
        <v>3.90377156</v>
      </c>
      <c r="K30" s="18" t="n">
        <v>535.20790808</v>
      </c>
      <c r="L30" s="20" t="n">
        <v>4.36597477</v>
      </c>
      <c r="M30" s="18" t="n">
        <v>485.59656657</v>
      </c>
      <c r="N30" s="20" t="n">
        <v>20.03555506</v>
      </c>
      <c r="O30" s="18" t="s">
        <v>481</v>
      </c>
      <c r="P30" s="20" t="s">
        <v>481</v>
      </c>
      <c r="Q30" s="18" t="s">
        <v>481</v>
      </c>
      <c r="R30" s="20" t="s">
        <v>481</v>
      </c>
      <c r="S30" s="18" t="s">
        <v>481</v>
      </c>
      <c r="T30" s="20" t="s">
        <v>481</v>
      </c>
      <c r="U30" s="18" t="s">
        <v>481</v>
      </c>
      <c r="V30" s="20" t="s">
        <v>481</v>
      </c>
      <c r="W30" s="18" t="n">
        <v>395.67971895</v>
      </c>
      <c r="X30" s="20" t="n">
        <v>6.74796718</v>
      </c>
    </row>
    <row r="31" spans="1:24">
      <c r="A31" s="15" t="s">
        <v>506</v>
      </c>
      <c r="B31" s="17" t="n">
        <v>5456</v>
      </c>
      <c r="C31" s="18">
        <f>(150.0/B31*100)</f>
        <v/>
      </c>
      <c r="D31" s="19" t="n">
        <v>5306</v>
      </c>
      <c r="E31" s="18" t="n">
        <v>497.42358699</v>
      </c>
      <c r="F31" s="20" t="n">
        <v>3.91406117</v>
      </c>
      <c r="G31" s="18" t="n">
        <v>518.5057695199999</v>
      </c>
      <c r="H31" s="20" t="n">
        <v>3.86565327</v>
      </c>
      <c r="I31" s="18" t="n">
        <v>529.25301021</v>
      </c>
      <c r="J31" s="20" t="n">
        <v>3.30684278</v>
      </c>
      <c r="K31" s="18" t="n">
        <v>541.39882301</v>
      </c>
      <c r="L31" s="20" t="n">
        <v>4.10359237</v>
      </c>
      <c r="M31" s="18" t="n">
        <v>489.89654209</v>
      </c>
      <c r="N31" s="20" t="n">
        <v>12.79752837</v>
      </c>
      <c r="O31" s="18" t="s">
        <v>481</v>
      </c>
      <c r="P31" s="20" t="s">
        <v>481</v>
      </c>
      <c r="Q31" s="18" t="s">
        <v>481</v>
      </c>
      <c r="R31" s="20" t="s">
        <v>481</v>
      </c>
      <c r="S31" s="18" t="s">
        <v>481</v>
      </c>
      <c r="T31" s="20" t="s">
        <v>481</v>
      </c>
      <c r="U31" s="18" t="s">
        <v>481</v>
      </c>
      <c r="V31" s="20" t="s">
        <v>481</v>
      </c>
      <c r="W31" s="18" t="n">
        <v>417.10542753</v>
      </c>
      <c r="X31" s="20" t="n">
        <v>6.69156418</v>
      </c>
    </row>
    <row r="32" spans="1:24">
      <c r="A32" s="15" t="s">
        <v>507</v>
      </c>
      <c r="B32" s="17" t="n">
        <v>4478</v>
      </c>
      <c r="C32" s="18">
        <f>(6.0/B32*100)</f>
        <v/>
      </c>
      <c r="D32" s="19" t="n">
        <v>4472</v>
      </c>
      <c r="E32" s="18" t="n">
        <v>504.34393541</v>
      </c>
      <c r="F32" s="20" t="n">
        <v>3.22309531</v>
      </c>
      <c r="G32" s="18" t="n">
        <v>506.05792602</v>
      </c>
      <c r="H32" s="20" t="n">
        <v>3.33373471</v>
      </c>
      <c r="I32" s="18" t="n">
        <v>506.979025</v>
      </c>
      <c r="J32" s="20" t="n">
        <v>3.47391927</v>
      </c>
      <c r="K32" s="18" t="n">
        <v>532.50213782</v>
      </c>
      <c r="L32" s="20" t="n">
        <v>6.128033</v>
      </c>
      <c r="M32" s="18" t="n">
        <v>483.66175444</v>
      </c>
      <c r="N32" s="20" t="n">
        <v>18.14870614</v>
      </c>
      <c r="O32" s="18" t="s">
        <v>481</v>
      </c>
      <c r="P32" s="20" t="s">
        <v>481</v>
      </c>
      <c r="Q32" s="18" t="s">
        <v>481</v>
      </c>
      <c r="R32" s="20" t="s">
        <v>481</v>
      </c>
      <c r="S32" s="18" t="s">
        <v>481</v>
      </c>
      <c r="T32" s="20" t="s">
        <v>481</v>
      </c>
      <c r="U32" s="18" t="s">
        <v>481</v>
      </c>
      <c r="V32" s="20" t="s">
        <v>481</v>
      </c>
      <c r="W32" s="18" t="n">
        <v>425.62018972</v>
      </c>
      <c r="X32" s="20" t="n">
        <v>13.19543472</v>
      </c>
    </row>
    <row r="33" spans="1:24">
      <c r="A33" s="15" t="s">
        <v>508</v>
      </c>
      <c r="B33" s="17" t="n">
        <v>7325</v>
      </c>
      <c r="C33" s="18">
        <f>(84.0/B33*100)</f>
        <v/>
      </c>
      <c r="D33" s="19" t="n">
        <v>7241</v>
      </c>
      <c r="E33" s="18" t="n">
        <v>493.93990198</v>
      </c>
      <c r="F33" s="20" t="n">
        <v>4.00801166</v>
      </c>
      <c r="G33" s="18" t="n">
        <v>500.71658844</v>
      </c>
      <c r="H33" s="20" t="n">
        <v>2.85587405</v>
      </c>
      <c r="I33" s="18" t="n">
        <v>498.85525706</v>
      </c>
      <c r="J33" s="20" t="n">
        <v>3.49341371</v>
      </c>
      <c r="K33" s="18" t="n">
        <v>518.84872519</v>
      </c>
      <c r="L33" s="20" t="n">
        <v>4.99192606</v>
      </c>
      <c r="M33" s="18" t="n">
        <v>425.64286116</v>
      </c>
      <c r="N33" s="20" t="n">
        <v>15.59737828</v>
      </c>
      <c r="O33" s="18" t="s">
        <v>481</v>
      </c>
      <c r="P33" s="20" t="s">
        <v>481</v>
      </c>
      <c r="Q33" s="18" t="s">
        <v>481</v>
      </c>
      <c r="R33" s="20" t="s">
        <v>481</v>
      </c>
      <c r="S33" s="18" t="s">
        <v>481</v>
      </c>
      <c r="T33" s="20" t="s">
        <v>481</v>
      </c>
      <c r="U33" s="18" t="s">
        <v>481</v>
      </c>
      <c r="V33" s="20" t="s">
        <v>481</v>
      </c>
      <c r="W33" s="18" t="n">
        <v>418.54626389</v>
      </c>
      <c r="X33" s="20" t="n">
        <v>9.44381534</v>
      </c>
    </row>
    <row r="34" spans="1:24">
      <c r="A34" s="15" t="s">
        <v>509</v>
      </c>
      <c r="B34" s="17" t="n">
        <v>6350</v>
      </c>
      <c r="C34" s="18">
        <f>(97.0/B34*100)</f>
        <v/>
      </c>
      <c r="D34" s="19" t="n">
        <v>6253</v>
      </c>
      <c r="E34" s="18" t="n">
        <v>449.21962016</v>
      </c>
      <c r="F34" s="20" t="n">
        <v>3.59069873</v>
      </c>
      <c r="G34" s="18" t="n">
        <v>477.2608361</v>
      </c>
      <c r="H34" s="20" t="n">
        <v>2.94158702</v>
      </c>
      <c r="I34" s="18" t="n">
        <v>466.7097419</v>
      </c>
      <c r="J34" s="20" t="n">
        <v>3.35752893</v>
      </c>
      <c r="K34" s="18" t="n">
        <v>469.6869675</v>
      </c>
      <c r="L34" s="20" t="n">
        <v>6.79561525</v>
      </c>
      <c r="M34" s="18" t="n">
        <v>400.74882367</v>
      </c>
      <c r="N34" s="20" t="n">
        <v>13.051871</v>
      </c>
      <c r="O34" s="18" t="s">
        <v>481</v>
      </c>
      <c r="P34" s="20" t="s">
        <v>481</v>
      </c>
      <c r="Q34" s="18" t="s">
        <v>481</v>
      </c>
      <c r="R34" s="20" t="s">
        <v>481</v>
      </c>
      <c r="S34" s="18" t="n">
        <v>263.37193708</v>
      </c>
      <c r="T34" s="20" t="n">
        <v>13.61114927</v>
      </c>
      <c r="U34" s="18" t="s">
        <v>481</v>
      </c>
      <c r="V34" s="20" t="s">
        <v>481</v>
      </c>
      <c r="W34" s="18" t="n">
        <v>379.66018978</v>
      </c>
      <c r="X34" s="20" t="n">
        <v>7.76017226</v>
      </c>
    </row>
    <row r="35" spans="1:24">
      <c r="A35" s="15" t="s">
        <v>510</v>
      </c>
      <c r="B35" s="17" t="n">
        <v>6406</v>
      </c>
      <c r="C35" s="18">
        <f>(68.0/B35*100)</f>
        <v/>
      </c>
      <c r="D35" s="19" t="n">
        <v>6338</v>
      </c>
      <c r="E35" s="18" t="n">
        <v>501.92508409</v>
      </c>
      <c r="F35" s="20" t="n">
        <v>2.53250082</v>
      </c>
      <c r="G35" s="18" t="n">
        <v>513.7917367</v>
      </c>
      <c r="H35" s="20" t="n">
        <v>2.92094332</v>
      </c>
      <c r="I35" s="18" t="n">
        <v>512.96172719</v>
      </c>
      <c r="J35" s="20" t="n">
        <v>3.33720445</v>
      </c>
      <c r="K35" s="18" t="n">
        <v>530.8923003899999</v>
      </c>
      <c r="L35" s="20" t="n">
        <v>5.09824456</v>
      </c>
      <c r="M35" s="18" t="n">
        <v>468.30019274</v>
      </c>
      <c r="N35" s="20" t="n">
        <v>15.99493487</v>
      </c>
      <c r="O35" s="18" t="s">
        <v>481</v>
      </c>
      <c r="P35" s="20" t="s">
        <v>481</v>
      </c>
      <c r="Q35" s="18" t="s">
        <v>481</v>
      </c>
      <c r="R35" s="20" t="s">
        <v>481</v>
      </c>
      <c r="S35" s="18" t="n">
        <v>337.32521215</v>
      </c>
      <c r="T35" s="20" t="n">
        <v>11.65794297</v>
      </c>
      <c r="U35" s="18" t="s">
        <v>481</v>
      </c>
      <c r="V35" s="20" t="s">
        <v>481</v>
      </c>
      <c r="W35" s="18" t="n">
        <v>421.54191586</v>
      </c>
      <c r="X35" s="20" t="n">
        <v>8.045002200000001</v>
      </c>
    </row>
    <row r="36" spans="1:24">
      <c r="A36" s="15" t="s">
        <v>511</v>
      </c>
      <c r="B36" s="17" t="n">
        <v>6736</v>
      </c>
      <c r="C36" s="18">
        <f>(82.0/B36*100)</f>
        <v/>
      </c>
      <c r="D36" s="19" t="n">
        <v>6654</v>
      </c>
      <c r="E36" s="18" t="n">
        <v>481.48540462</v>
      </c>
      <c r="F36" s="20" t="n">
        <v>3.70452323</v>
      </c>
      <c r="G36" s="18" t="n">
        <v>500.35187407</v>
      </c>
      <c r="H36" s="20" t="n">
        <v>2.94078156</v>
      </c>
      <c r="I36" s="18" t="n">
        <v>499.08927419</v>
      </c>
      <c r="J36" s="20" t="n">
        <v>3.16303737</v>
      </c>
      <c r="K36" s="18" t="n">
        <v>524.07084925</v>
      </c>
      <c r="L36" s="20" t="n">
        <v>4.0275823</v>
      </c>
      <c r="M36" s="18" t="n">
        <v>462.29227444</v>
      </c>
      <c r="N36" s="20" t="n">
        <v>11.74768274</v>
      </c>
      <c r="O36" s="18" t="s">
        <v>481</v>
      </c>
      <c r="P36" s="20" t="s">
        <v>481</v>
      </c>
      <c r="Q36" s="18" t="s">
        <v>481</v>
      </c>
      <c r="R36" s="20" t="s">
        <v>481</v>
      </c>
      <c r="S36" s="18" t="s">
        <v>481</v>
      </c>
      <c r="T36" s="20" t="s">
        <v>481</v>
      </c>
      <c r="U36" s="18" t="s">
        <v>481</v>
      </c>
      <c r="V36" s="20" t="s">
        <v>481</v>
      </c>
      <c r="W36" s="18" t="n">
        <v>423.32326434</v>
      </c>
      <c r="X36" s="20" t="n">
        <v>8.54908069</v>
      </c>
    </row>
    <row r="37" spans="1:24">
      <c r="A37" s="15" t="s">
        <v>512</v>
      </c>
      <c r="B37" s="17" t="n">
        <v>5458</v>
      </c>
      <c r="C37" s="18">
        <f>(154.0/B37*100)</f>
        <v/>
      </c>
      <c r="D37" s="19" t="n">
        <v>5304</v>
      </c>
      <c r="E37" s="18" t="n">
        <v>489.6586331</v>
      </c>
      <c r="F37" s="20" t="n">
        <v>4.23713514</v>
      </c>
      <c r="G37" s="18" t="n">
        <v>512.2872175700001</v>
      </c>
      <c r="H37" s="20" t="n">
        <v>3.69858348</v>
      </c>
      <c r="I37" s="18" t="n">
        <v>521.44251546</v>
      </c>
      <c r="J37" s="20" t="n">
        <v>4.34014527</v>
      </c>
      <c r="K37" s="18" t="n">
        <v>542.32975303</v>
      </c>
      <c r="L37" s="20" t="n">
        <v>4.91420079</v>
      </c>
      <c r="M37" s="18" t="n">
        <v>454.6545607</v>
      </c>
      <c r="N37" s="20" t="n">
        <v>14.08909679</v>
      </c>
      <c r="O37" s="18" t="s">
        <v>481</v>
      </c>
      <c r="P37" s="20" t="s">
        <v>481</v>
      </c>
      <c r="Q37" s="18" t="s">
        <v>481</v>
      </c>
      <c r="R37" s="20" t="s">
        <v>481</v>
      </c>
      <c r="S37" s="18" t="s">
        <v>481</v>
      </c>
      <c r="T37" s="20" t="s">
        <v>481</v>
      </c>
      <c r="U37" s="18" t="s">
        <v>481</v>
      </c>
      <c r="V37" s="20" t="s">
        <v>481</v>
      </c>
      <c r="W37" s="18" t="n">
        <v>397.26731551</v>
      </c>
      <c r="X37" s="20" t="n">
        <v>6.15979563</v>
      </c>
    </row>
    <row r="38" spans="1:24">
      <c r="A38" s="15" t="s">
        <v>513</v>
      </c>
      <c r="B38" s="17" t="n">
        <v>5860</v>
      </c>
      <c r="C38" s="18">
        <f>(25.0/B38*100)</f>
        <v/>
      </c>
      <c r="D38" s="19" t="n">
        <v>5835</v>
      </c>
      <c r="E38" s="18" t="n">
        <v>467.70328907</v>
      </c>
      <c r="F38" s="20" t="n">
        <v>4.92401924</v>
      </c>
      <c r="G38" s="18" t="n">
        <v>501.39375288</v>
      </c>
      <c r="H38" s="20" t="n">
        <v>4.25177681</v>
      </c>
      <c r="I38" s="18" t="n">
        <v>507.40385152</v>
      </c>
      <c r="J38" s="20" t="n">
        <v>3.89375878</v>
      </c>
      <c r="K38" s="18" t="n">
        <v>518.6141751</v>
      </c>
      <c r="L38" s="20" t="n">
        <v>3.90568143</v>
      </c>
      <c r="M38" s="18" t="n">
        <v>465.02264257</v>
      </c>
      <c r="N38" s="20" t="n">
        <v>10.60151516</v>
      </c>
      <c r="O38" s="18" t="s">
        <v>481</v>
      </c>
      <c r="P38" s="20" t="s">
        <v>481</v>
      </c>
      <c r="Q38" s="18" t="s">
        <v>481</v>
      </c>
      <c r="R38" s="20" t="s">
        <v>481</v>
      </c>
      <c r="S38" s="18" t="s">
        <v>481</v>
      </c>
      <c r="T38" s="20" t="s">
        <v>481</v>
      </c>
      <c r="U38" s="18" t="s">
        <v>481</v>
      </c>
      <c r="V38" s="20" t="s">
        <v>481</v>
      </c>
      <c r="W38" s="18" t="n">
        <v>445.35479891</v>
      </c>
      <c r="X38" s="20" t="n">
        <v>6.28040247</v>
      </c>
    </row>
    <row r="39" spans="1:24">
      <c r="A39" s="15" t="s">
        <v>514</v>
      </c>
      <c r="B39" s="17" t="n">
        <v>5895</v>
      </c>
      <c r="C39" s="18">
        <f>(33.0/B39*100)</f>
        <v/>
      </c>
      <c r="D39" s="19" t="n">
        <v>5862</v>
      </c>
      <c r="E39" s="18" t="n">
        <v>428.68718726</v>
      </c>
      <c r="F39" s="20" t="n">
        <v>4.92633885</v>
      </c>
      <c r="G39" s="18" t="n">
        <v>439.48091454</v>
      </c>
      <c r="H39" s="20" t="n">
        <v>4.23180906</v>
      </c>
      <c r="I39" s="18" t="n">
        <v>430.28154807</v>
      </c>
      <c r="J39" s="20" t="n">
        <v>4.38714528</v>
      </c>
      <c r="K39" s="18" t="n">
        <v>434.74926985</v>
      </c>
      <c r="L39" s="20" t="n">
        <v>6.08768682</v>
      </c>
      <c r="M39" s="18" t="n">
        <v>412.78760638</v>
      </c>
      <c r="N39" s="20" t="n">
        <v>7.64445711</v>
      </c>
      <c r="O39" s="18" t="s">
        <v>481</v>
      </c>
      <c r="P39" s="20" t="s">
        <v>481</v>
      </c>
      <c r="Q39" s="18" t="s">
        <v>481</v>
      </c>
      <c r="R39" s="20" t="s">
        <v>481</v>
      </c>
      <c r="S39" s="18" t="s">
        <v>481</v>
      </c>
      <c r="T39" s="20" t="s">
        <v>481</v>
      </c>
      <c r="U39" s="18" t="s">
        <v>481</v>
      </c>
      <c r="V39" s="20" t="s">
        <v>481</v>
      </c>
      <c r="W39" s="18" t="n">
        <v>351.42192769</v>
      </c>
      <c r="X39" s="20" t="n">
        <v>11.63325593</v>
      </c>
    </row>
    <row r="40" spans="1:24">
      <c r="A40" s="15" t="s">
        <v>515</v>
      </c>
      <c r="B40" s="17" t="n">
        <v>14157</v>
      </c>
      <c r="C40" s="18">
        <f>(406.0/B40*100)</f>
        <v/>
      </c>
      <c r="D40" s="19" t="n">
        <v>13751</v>
      </c>
      <c r="E40" s="18" t="n">
        <v>482.00832822</v>
      </c>
      <c r="F40" s="20" t="n">
        <v>3.50615865</v>
      </c>
      <c r="G40" s="18" t="n">
        <v>507.86539321</v>
      </c>
      <c r="H40" s="20" t="n">
        <v>3.40614388</v>
      </c>
      <c r="I40" s="18" t="n">
        <v>511.14671717</v>
      </c>
      <c r="J40" s="20" t="n">
        <v>3.81388394</v>
      </c>
      <c r="K40" s="18" t="n">
        <v>520.7889232700001</v>
      </c>
      <c r="L40" s="20" t="n">
        <v>5.46018592</v>
      </c>
      <c r="M40" s="18" t="n">
        <v>459.79311579</v>
      </c>
      <c r="N40" s="20" t="n">
        <v>12.52467926</v>
      </c>
      <c r="O40" s="18" t="s">
        <v>481</v>
      </c>
      <c r="P40" s="20" t="s">
        <v>481</v>
      </c>
      <c r="Q40" s="18" t="s">
        <v>481</v>
      </c>
      <c r="R40" s="20" t="s">
        <v>481</v>
      </c>
      <c r="S40" s="18" t="s">
        <v>481</v>
      </c>
      <c r="T40" s="20" t="s">
        <v>481</v>
      </c>
      <c r="U40" s="18" t="s">
        <v>481</v>
      </c>
      <c r="V40" s="20" t="s">
        <v>481</v>
      </c>
      <c r="W40" s="18" t="n">
        <v>405.88617985</v>
      </c>
      <c r="X40" s="20" t="n">
        <v>6.83386044</v>
      </c>
    </row>
    <row r="41" spans="1:24">
      <c r="A41" s="15" t="s">
        <v>516</v>
      </c>
      <c r="B41" s="17" t="n">
        <v>5712</v>
      </c>
      <c r="C41" s="18">
        <f>(58.0/B41*100)</f>
        <v/>
      </c>
      <c r="D41" s="19" t="n">
        <v>5654</v>
      </c>
      <c r="E41" s="18" t="n">
        <v>487.17737715</v>
      </c>
      <c r="F41" s="20" t="n">
        <v>3.78639029</v>
      </c>
      <c r="G41" s="18" t="n">
        <v>512.5830024000001</v>
      </c>
      <c r="H41" s="20" t="n">
        <v>4.0352037</v>
      </c>
      <c r="I41" s="18" t="n">
        <v>496.15414515</v>
      </c>
      <c r="J41" s="20" t="n">
        <v>3.99702739</v>
      </c>
      <c r="K41" s="18" t="n">
        <v>526.8370304</v>
      </c>
      <c r="L41" s="20" t="n">
        <v>4.91600214</v>
      </c>
      <c r="M41" s="18" t="n">
        <v>440.70475169</v>
      </c>
      <c r="N41" s="20" t="n">
        <v>13.53655768</v>
      </c>
      <c r="O41" s="18" t="s">
        <v>481</v>
      </c>
      <c r="P41" s="20" t="s">
        <v>481</v>
      </c>
      <c r="Q41" s="18" t="s">
        <v>481</v>
      </c>
      <c r="R41" s="20" t="s">
        <v>481</v>
      </c>
      <c r="S41" s="18" t="n">
        <v>399.91015703</v>
      </c>
      <c r="T41" s="20" t="n">
        <v>16.72230739</v>
      </c>
      <c r="U41" s="18" t="s">
        <v>481</v>
      </c>
      <c r="V41" s="20" t="s">
        <v>481</v>
      </c>
      <c r="W41" s="18" t="n">
        <v>410.10955141</v>
      </c>
      <c r="X41" s="20" t="n">
        <v>11.54766953</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row>
    <row r="45" spans="1:24">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n">
        <v>349.85925265</v>
      </c>
      <c r="T45" s="20" t="n">
        <v>3.00084387</v>
      </c>
      <c r="U45" s="18" t="s">
        <v>481</v>
      </c>
      <c r="V45" s="20" t="s">
        <v>481</v>
      </c>
      <c r="W45" s="18" t="s">
        <v>481</v>
      </c>
      <c r="X45" s="20" t="s">
        <v>481</v>
      </c>
    </row>
    <row r="46" spans="1:24">
      <c r="A46" s="15" t="s">
        <v>521</v>
      </c>
      <c r="B46" s="17" t="n">
        <v>23141</v>
      </c>
      <c r="C46" s="18">
        <f>(2233.0/B46*100)</f>
        <v/>
      </c>
      <c r="D46" s="19" t="n">
        <v>20908</v>
      </c>
      <c r="E46" s="18" t="n">
        <v>414.09424214</v>
      </c>
      <c r="F46" s="20" t="n">
        <v>5.57990387</v>
      </c>
      <c r="G46" s="18" t="n">
        <v>426.20564143</v>
      </c>
      <c r="H46" s="20" t="n">
        <v>4.03899314</v>
      </c>
      <c r="I46" s="18" t="n">
        <v>424.5907914</v>
      </c>
      <c r="J46" s="20" t="n">
        <v>3.87540903</v>
      </c>
      <c r="K46" s="18" t="n">
        <v>452.74613913</v>
      </c>
      <c r="L46" s="20" t="n">
        <v>4.74932988</v>
      </c>
      <c r="M46" s="18" t="n">
        <v>370.06002341</v>
      </c>
      <c r="N46" s="20" t="n">
        <v>11.55668356</v>
      </c>
      <c r="O46" s="18" t="s">
        <v>481</v>
      </c>
      <c r="P46" s="20" t="s">
        <v>481</v>
      </c>
      <c r="Q46" s="18" t="s">
        <v>481</v>
      </c>
      <c r="R46" s="20" t="s">
        <v>481</v>
      </c>
      <c r="S46" s="18" t="s">
        <v>481</v>
      </c>
      <c r="T46" s="20" t="s">
        <v>481</v>
      </c>
      <c r="U46" s="18" t="s">
        <v>481</v>
      </c>
      <c r="V46" s="20" t="s">
        <v>481</v>
      </c>
      <c r="W46" s="18" t="n">
        <v>375.33014469</v>
      </c>
      <c r="X46" s="20" t="n">
        <v>3.37021765</v>
      </c>
    </row>
    <row r="47" spans="1:24">
      <c r="A47" s="15" t="s">
        <v>522</v>
      </c>
      <c r="B47" s="17" t="n">
        <v>5928</v>
      </c>
      <c r="C47" s="18">
        <f>(403.0/B47*100)</f>
        <v/>
      </c>
      <c r="D47" s="19" t="n">
        <v>5525</v>
      </c>
      <c r="E47" s="18" t="n">
        <v>439.34058135</v>
      </c>
      <c r="F47" s="20" t="n">
        <v>6.91998586</v>
      </c>
      <c r="G47" s="18" t="n">
        <v>460.32243805</v>
      </c>
      <c r="H47" s="20" t="n">
        <v>5.11614219</v>
      </c>
      <c r="I47" s="18" t="n">
        <v>449.68512538</v>
      </c>
      <c r="J47" s="20" t="n">
        <v>5.30607009</v>
      </c>
      <c r="K47" s="18" t="n">
        <v>449.84046781</v>
      </c>
      <c r="L47" s="20" t="n">
        <v>6.40683749</v>
      </c>
      <c r="M47" s="18" t="n">
        <v>390.33397422</v>
      </c>
      <c r="N47" s="20" t="n">
        <v>16.18435014</v>
      </c>
      <c r="O47" s="18" t="s">
        <v>481</v>
      </c>
      <c r="P47" s="20" t="s">
        <v>481</v>
      </c>
      <c r="Q47" s="18" t="s">
        <v>481</v>
      </c>
      <c r="R47" s="20" t="s">
        <v>481</v>
      </c>
      <c r="S47" s="18" t="s">
        <v>481</v>
      </c>
      <c r="T47" s="20" t="s">
        <v>481</v>
      </c>
      <c r="U47" s="18" t="s">
        <v>481</v>
      </c>
      <c r="V47" s="20" t="s">
        <v>481</v>
      </c>
      <c r="W47" s="18" t="n">
        <v>346.63879647</v>
      </c>
      <c r="X47" s="20" t="n">
        <v>6.66642013</v>
      </c>
    </row>
    <row r="48" spans="1:24">
      <c r="A48" s="15" t="s">
        <v>523</v>
      </c>
      <c r="B48" s="17" t="n">
        <v>9841</v>
      </c>
      <c r="C48" s="18">
        <f>(8.0/B48*100)</f>
        <v/>
      </c>
      <c r="D48" s="19" t="n">
        <v>9833</v>
      </c>
      <c r="E48" s="18" t="n">
        <v>472.55969847</v>
      </c>
      <c r="F48" s="20" t="n">
        <v>8.90322475</v>
      </c>
      <c r="G48" s="18" t="n">
        <v>494.68730237</v>
      </c>
      <c r="H48" s="20" t="n">
        <v>6.28241833</v>
      </c>
      <c r="I48" s="18" t="n">
        <v>495.08422367</v>
      </c>
      <c r="J48" s="20" t="n">
        <v>4.86150937</v>
      </c>
      <c r="K48" s="18" t="n">
        <v>516.2822915199999</v>
      </c>
      <c r="L48" s="20" t="n">
        <v>7.01280459</v>
      </c>
      <c r="M48" s="18" t="n">
        <v>407.42019452</v>
      </c>
      <c r="N48" s="20" t="n">
        <v>9.7969984</v>
      </c>
      <c r="O48" s="18" t="s">
        <v>481</v>
      </c>
      <c r="P48" s="20" t="s">
        <v>481</v>
      </c>
      <c r="Q48" s="18" t="s">
        <v>481</v>
      </c>
      <c r="R48" s="20" t="s">
        <v>481</v>
      </c>
      <c r="S48" s="18" t="s">
        <v>481</v>
      </c>
      <c r="T48" s="20" t="s">
        <v>481</v>
      </c>
      <c r="U48" s="18" t="s">
        <v>481</v>
      </c>
      <c r="V48" s="20" t="s">
        <v>481</v>
      </c>
      <c r="W48" s="18" t="n">
        <v>434.6458969</v>
      </c>
      <c r="X48" s="20" t="n">
        <v>15.36416452</v>
      </c>
    </row>
    <row r="49" spans="1:24">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n">
        <v>425.30311958</v>
      </c>
      <c r="T49" s="20" t="n">
        <v>3.22111589</v>
      </c>
      <c r="U49" s="18" t="s">
        <v>481</v>
      </c>
      <c r="V49" s="20" t="s">
        <v>481</v>
      </c>
      <c r="W49" s="18" t="s">
        <v>481</v>
      </c>
      <c r="X49" s="20" t="s">
        <v>481</v>
      </c>
    </row>
    <row r="50" spans="1:24">
      <c r="A50" s="15" t="s">
        <v>525</v>
      </c>
      <c r="B50" s="17" t="n">
        <v>11795</v>
      </c>
      <c r="C50" s="18">
        <f>(380.0/B50*100)</f>
        <v/>
      </c>
      <c r="D50" s="19" t="n">
        <v>11415</v>
      </c>
      <c r="E50" s="18" t="n">
        <v>409.81152563</v>
      </c>
      <c r="F50" s="20" t="n">
        <v>4.63667975</v>
      </c>
      <c r="G50" s="18" t="n">
        <v>434.8180724</v>
      </c>
      <c r="H50" s="20" t="n">
        <v>4.02754723</v>
      </c>
      <c r="I50" s="18" t="n">
        <v>428.79700944</v>
      </c>
      <c r="J50" s="20" t="n">
        <v>3.10710708</v>
      </c>
      <c r="K50" s="18" t="n">
        <v>444.51633258</v>
      </c>
      <c r="L50" s="20" t="n">
        <v>4.39347468</v>
      </c>
      <c r="M50" s="18" t="n">
        <v>357.97848186</v>
      </c>
      <c r="N50" s="20" t="n">
        <v>12.17478339</v>
      </c>
      <c r="O50" s="18" t="s">
        <v>481</v>
      </c>
      <c r="P50" s="20" t="s">
        <v>481</v>
      </c>
      <c r="Q50" s="18" t="s">
        <v>481</v>
      </c>
      <c r="R50" s="20" t="s">
        <v>481</v>
      </c>
      <c r="S50" s="18" t="s">
        <v>481</v>
      </c>
      <c r="T50" s="20" t="s">
        <v>481</v>
      </c>
      <c r="U50" s="18" t="s">
        <v>481</v>
      </c>
      <c r="V50" s="20" t="s">
        <v>481</v>
      </c>
      <c r="W50" s="18" t="n">
        <v>365.79080755</v>
      </c>
      <c r="X50" s="20" t="n">
        <v>8.124099490000001</v>
      </c>
    </row>
    <row r="51" spans="1:24">
      <c r="A51" s="15" t="s">
        <v>526</v>
      </c>
      <c r="B51" s="17" t="n">
        <v>6866</v>
      </c>
      <c r="C51" s="18">
        <f>(113.0/B51*100)</f>
        <v/>
      </c>
      <c r="D51" s="19" t="n">
        <v>6753</v>
      </c>
      <c r="E51" s="18" t="n">
        <v>421.80990381</v>
      </c>
      <c r="F51" s="20" t="n">
        <v>4.03862506</v>
      </c>
      <c r="G51" s="18" t="n">
        <v>431.35196117</v>
      </c>
      <c r="H51" s="20" t="n">
        <v>3.43574494</v>
      </c>
      <c r="I51" s="18" t="n">
        <v>430.53135941</v>
      </c>
      <c r="J51" s="20" t="n">
        <v>3.31374187</v>
      </c>
      <c r="K51" s="18" t="n">
        <v>446.8693326</v>
      </c>
      <c r="L51" s="20" t="n">
        <v>4.0610347</v>
      </c>
      <c r="M51" s="18" t="n">
        <v>389.27716481</v>
      </c>
      <c r="N51" s="20" t="n">
        <v>12.82056631</v>
      </c>
      <c r="O51" s="18" t="s">
        <v>481</v>
      </c>
      <c r="P51" s="20" t="s">
        <v>481</v>
      </c>
      <c r="Q51" s="18" t="s">
        <v>481</v>
      </c>
      <c r="R51" s="20" t="s">
        <v>481</v>
      </c>
      <c r="S51" s="18" t="n">
        <v>427.96430568</v>
      </c>
      <c r="T51" s="20" t="n">
        <v>5.20460603</v>
      </c>
      <c r="U51" s="18" t="s">
        <v>481</v>
      </c>
      <c r="V51" s="20" t="s">
        <v>481</v>
      </c>
      <c r="W51" s="18" t="n">
        <v>392.91276666</v>
      </c>
      <c r="X51" s="20" t="n">
        <v>8.328321450000001</v>
      </c>
    </row>
    <row r="52" spans="1:24">
      <c r="A52" s="15" t="s">
        <v>527</v>
      </c>
      <c r="B52" s="17" t="n">
        <v>5809</v>
      </c>
      <c r="C52" s="18">
        <f>(111.0/B52*100)</f>
        <v/>
      </c>
      <c r="D52" s="19" t="n">
        <v>5698</v>
      </c>
      <c r="E52" s="18" t="n">
        <v>469.07965495</v>
      </c>
      <c r="F52" s="20" t="n">
        <v>3.83758185</v>
      </c>
      <c r="G52" s="18" t="n">
        <v>495.05362714</v>
      </c>
      <c r="H52" s="20" t="n">
        <v>3.46283508</v>
      </c>
      <c r="I52" s="18" t="n">
        <v>496.84738647</v>
      </c>
      <c r="J52" s="20" t="n">
        <v>3.3869826</v>
      </c>
      <c r="K52" s="18" t="n">
        <v>514.66536359</v>
      </c>
      <c r="L52" s="20" t="n">
        <v>5.70552</v>
      </c>
      <c r="M52" s="18" t="n">
        <v>476.26033168</v>
      </c>
      <c r="N52" s="20" t="n">
        <v>18.31187245</v>
      </c>
      <c r="O52" s="18" t="s">
        <v>481</v>
      </c>
      <c r="P52" s="20" t="s">
        <v>481</v>
      </c>
      <c r="Q52" s="18" t="s">
        <v>481</v>
      </c>
      <c r="R52" s="20" t="s">
        <v>481</v>
      </c>
      <c r="S52" s="18" t="s">
        <v>481</v>
      </c>
      <c r="T52" s="20" t="s">
        <v>481</v>
      </c>
      <c r="U52" s="18" t="s">
        <v>481</v>
      </c>
      <c r="V52" s="20" t="s">
        <v>481</v>
      </c>
      <c r="W52" s="18" t="n">
        <v>408.45323555</v>
      </c>
      <c r="X52" s="20" t="n">
        <v>7.56161839</v>
      </c>
    </row>
    <row r="53" spans="1:24">
      <c r="A53" s="15" t="s">
        <v>528</v>
      </c>
      <c r="B53" s="17" t="n">
        <v>5571</v>
      </c>
      <c r="C53" s="18">
        <f>(120.0/B53*100)</f>
        <v/>
      </c>
      <c r="D53" s="19" t="n">
        <v>5451</v>
      </c>
      <c r="E53" s="18" t="n">
        <v>431.39087903</v>
      </c>
      <c r="F53" s="20" t="n">
        <v>3.44086551</v>
      </c>
      <c r="G53" s="18" t="n">
        <v>443.62513265</v>
      </c>
      <c r="H53" s="20" t="n">
        <v>3.10058825</v>
      </c>
      <c r="I53" s="18" t="n">
        <v>455.90392941</v>
      </c>
      <c r="J53" s="20" t="n">
        <v>3.41923528</v>
      </c>
      <c r="K53" s="18" t="n">
        <v>489.71244578</v>
      </c>
      <c r="L53" s="20" t="n">
        <v>3.78445509</v>
      </c>
      <c r="M53" s="18" t="n">
        <v>421.75654819</v>
      </c>
      <c r="N53" s="20" t="n">
        <v>10.36532717</v>
      </c>
      <c r="O53" s="18" t="s">
        <v>481</v>
      </c>
      <c r="P53" s="20" t="s">
        <v>481</v>
      </c>
      <c r="Q53" s="18" t="s">
        <v>481</v>
      </c>
      <c r="R53" s="20" t="s">
        <v>481</v>
      </c>
      <c r="S53" s="18" t="s">
        <v>481</v>
      </c>
      <c r="T53" s="20" t="s">
        <v>481</v>
      </c>
      <c r="U53" s="18" t="s">
        <v>481</v>
      </c>
      <c r="V53" s="20" t="s">
        <v>481</v>
      </c>
      <c r="W53" s="18" t="n">
        <v>344.79469049</v>
      </c>
      <c r="X53" s="20" t="n">
        <v>4.50412847</v>
      </c>
    </row>
    <row r="54" spans="1:24">
      <c r="A54" s="15" t="s">
        <v>529</v>
      </c>
      <c r="B54" s="17" t="n">
        <v>4740</v>
      </c>
      <c r="C54" s="18">
        <f>(504.0/B54*100)</f>
        <v/>
      </c>
      <c r="D54" s="19" t="n">
        <v>4236</v>
      </c>
      <c r="E54" s="18" t="n">
        <v>349.55230688</v>
      </c>
      <c r="F54" s="20" t="n">
        <v>9.0332828</v>
      </c>
      <c r="G54" s="18" t="n">
        <v>366.34661283</v>
      </c>
      <c r="H54" s="20" t="n">
        <v>5.81590225</v>
      </c>
      <c r="I54" s="18" t="n">
        <v>370.71997455</v>
      </c>
      <c r="J54" s="20" t="n">
        <v>3.59227343</v>
      </c>
      <c r="K54" s="18" t="n">
        <v>387.39291182</v>
      </c>
      <c r="L54" s="20" t="n">
        <v>4.38044275</v>
      </c>
      <c r="M54" s="18" t="n">
        <v>300.84936158</v>
      </c>
      <c r="N54" s="20" t="n">
        <v>15.91155112</v>
      </c>
      <c r="O54" s="18" t="s">
        <v>481</v>
      </c>
      <c r="P54" s="20" t="s">
        <v>481</v>
      </c>
      <c r="Q54" s="18" t="s">
        <v>481</v>
      </c>
      <c r="R54" s="20" t="s">
        <v>481</v>
      </c>
      <c r="S54" s="18" t="s">
        <v>481</v>
      </c>
      <c r="T54" s="20" t="s">
        <v>481</v>
      </c>
      <c r="U54" s="18" t="s">
        <v>481</v>
      </c>
      <c r="V54" s="20" t="s">
        <v>481</v>
      </c>
      <c r="W54" s="18" t="n">
        <v>301.73319861</v>
      </c>
      <c r="X54" s="20" t="n">
        <v>4.48612467</v>
      </c>
    </row>
    <row r="55" spans="1:24">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n">
        <v>401.28813522</v>
      </c>
      <c r="T55" s="20" t="n">
        <v>2.95767116</v>
      </c>
      <c r="U55" s="18" t="s">
        <v>481</v>
      </c>
      <c r="V55" s="20" t="s">
        <v>481</v>
      </c>
      <c r="W55" s="18" t="s">
        <v>481</v>
      </c>
      <c r="X55" s="20" t="s">
        <v>481</v>
      </c>
    </row>
    <row r="56" spans="1:24">
      <c r="A56" s="15" t="s">
        <v>531</v>
      </c>
      <c r="B56" s="17" t="n">
        <v>5359</v>
      </c>
      <c r="C56" s="18">
        <f>(77.0/B56*100)</f>
        <v/>
      </c>
      <c r="D56" s="19" t="n">
        <v>5282</v>
      </c>
      <c r="E56" s="18" t="n">
        <v>511.82282601</v>
      </c>
      <c r="F56" s="20" t="n">
        <v>4.4711463</v>
      </c>
      <c r="G56" s="18" t="n">
        <v>526.59816604</v>
      </c>
      <c r="H56" s="20" t="n">
        <v>3.97584741</v>
      </c>
      <c r="I56" s="18" t="n">
        <v>529.65227354</v>
      </c>
      <c r="J56" s="20" t="n">
        <v>3.32716919</v>
      </c>
      <c r="K56" s="18" t="n">
        <v>543.7910042</v>
      </c>
      <c r="L56" s="20" t="n">
        <v>3.31445494</v>
      </c>
      <c r="M56" s="18" t="n">
        <v>504.42672818</v>
      </c>
      <c r="N56" s="20" t="n">
        <v>7.02548642</v>
      </c>
      <c r="O56" s="18" t="s">
        <v>481</v>
      </c>
      <c r="P56" s="20" t="s">
        <v>481</v>
      </c>
      <c r="Q56" s="18" t="s">
        <v>481</v>
      </c>
      <c r="R56" s="20" t="s">
        <v>481</v>
      </c>
      <c r="S56" s="18" t="s">
        <v>481</v>
      </c>
      <c r="T56" s="20" t="s">
        <v>481</v>
      </c>
      <c r="U56" s="18" t="s">
        <v>481</v>
      </c>
      <c r="V56" s="20" t="s">
        <v>481</v>
      </c>
      <c r="W56" s="18" t="n">
        <v>440.65834461</v>
      </c>
      <c r="X56" s="20" t="n">
        <v>13.83613198</v>
      </c>
    </row>
    <row r="57" spans="1:24">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n">
        <v>397.25949434</v>
      </c>
      <c r="T57" s="20" t="n">
        <v>2.86584073</v>
      </c>
      <c r="U57" s="18" t="s">
        <v>481</v>
      </c>
      <c r="V57" s="20" t="s">
        <v>481</v>
      </c>
      <c r="W57" s="18" t="s">
        <v>481</v>
      </c>
      <c r="X57" s="20" t="s">
        <v>481</v>
      </c>
    </row>
    <row r="58" spans="1:24">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n">
        <v>408.10219777</v>
      </c>
      <c r="T58" s="20" t="n">
        <v>2.92517356</v>
      </c>
      <c r="U58" s="18" t="s">
        <v>481</v>
      </c>
      <c r="V58" s="20" t="s">
        <v>481</v>
      </c>
      <c r="W58" s="18" t="s">
        <v>481</v>
      </c>
      <c r="X58" s="20" t="s">
        <v>481</v>
      </c>
    </row>
    <row r="59" spans="1:24">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n">
        <v>347.12590293</v>
      </c>
      <c r="T59" s="20" t="n">
        <v>1.56898215</v>
      </c>
      <c r="U59" s="18" t="s">
        <v>481</v>
      </c>
      <c r="V59" s="20" t="s">
        <v>481</v>
      </c>
      <c r="W59" s="18" t="s">
        <v>481</v>
      </c>
      <c r="X59" s="20" t="s">
        <v>481</v>
      </c>
    </row>
    <row r="60" spans="1:24">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n">
        <v>346.54897697</v>
      </c>
      <c r="T60" s="20" t="n">
        <v>4.41355694</v>
      </c>
      <c r="U60" s="18" t="s">
        <v>481</v>
      </c>
      <c r="V60" s="20" t="s">
        <v>481</v>
      </c>
      <c r="W60" s="18" t="s">
        <v>481</v>
      </c>
      <c r="X60" s="20" t="s">
        <v>481</v>
      </c>
    </row>
    <row r="61" spans="1:24">
      <c r="A61" s="15" t="s">
        <v>536</v>
      </c>
      <c r="B61" s="17" t="n">
        <v>6525</v>
      </c>
      <c r="C61" s="18">
        <f>(179.0/B61*100)</f>
        <v/>
      </c>
      <c r="D61" s="19" t="n">
        <v>6346</v>
      </c>
      <c r="E61" s="18" t="n">
        <v>471.57317637</v>
      </c>
      <c r="F61" s="20" t="n">
        <v>4.51967602</v>
      </c>
      <c r="G61" s="18" t="n">
        <v>481.44847624</v>
      </c>
      <c r="H61" s="20" t="n">
        <v>3.30322865</v>
      </c>
      <c r="I61" s="18" t="n">
        <v>472.63861917</v>
      </c>
      <c r="J61" s="20" t="n">
        <v>3.77220235</v>
      </c>
      <c r="K61" s="18" t="n">
        <v>490.53879286</v>
      </c>
      <c r="L61" s="20" t="n">
        <v>4.07855183</v>
      </c>
      <c r="M61" s="18" t="n">
        <v>433.41658795</v>
      </c>
      <c r="N61" s="20" t="n">
        <v>11.1070098</v>
      </c>
      <c r="O61" s="18" t="s">
        <v>481</v>
      </c>
      <c r="P61" s="20" t="s">
        <v>481</v>
      </c>
      <c r="Q61" s="18" t="s">
        <v>481</v>
      </c>
      <c r="R61" s="20" t="s">
        <v>481</v>
      </c>
      <c r="S61" s="18" t="s">
        <v>481</v>
      </c>
      <c r="T61" s="20" t="s">
        <v>481</v>
      </c>
      <c r="U61" s="18" t="s">
        <v>481</v>
      </c>
      <c r="V61" s="20" t="s">
        <v>481</v>
      </c>
      <c r="W61" s="18" t="n">
        <v>386.53936726</v>
      </c>
      <c r="X61" s="20" t="n">
        <v>9.25625645</v>
      </c>
    </row>
    <row r="62" spans="1:24">
      <c r="A62" s="15" t="s">
        <v>537</v>
      </c>
      <c r="B62" s="17" t="n">
        <v>4476</v>
      </c>
      <c r="C62" s="18">
        <f>(3.0/B62*100)</f>
        <v/>
      </c>
      <c r="D62" s="19" t="n">
        <v>4473</v>
      </c>
      <c r="E62" s="18" t="n">
        <v>497.91014565</v>
      </c>
      <c r="F62" s="20" t="n">
        <v>2.54094578</v>
      </c>
      <c r="G62" s="18" t="n">
        <v>513.4078280799999</v>
      </c>
      <c r="H62" s="20" t="n">
        <v>2.23690493</v>
      </c>
      <c r="I62" s="18" t="n">
        <v>506.73179689</v>
      </c>
      <c r="J62" s="20" t="n">
        <v>2.5727863</v>
      </c>
      <c r="K62" s="18" t="n">
        <v>527.27778429</v>
      </c>
      <c r="L62" s="20" t="n">
        <v>4.23894769</v>
      </c>
      <c r="M62" s="18" t="n">
        <v>458.46236125</v>
      </c>
      <c r="N62" s="20" t="n">
        <v>11.54874273</v>
      </c>
      <c r="O62" s="18" t="s">
        <v>481</v>
      </c>
      <c r="P62" s="20" t="s">
        <v>481</v>
      </c>
      <c r="Q62" s="18" t="s">
        <v>481</v>
      </c>
      <c r="R62" s="20" t="s">
        <v>481</v>
      </c>
      <c r="S62" s="18" t="s">
        <v>481</v>
      </c>
      <c r="T62" s="20" t="s">
        <v>481</v>
      </c>
      <c r="U62" s="18" t="s">
        <v>481</v>
      </c>
      <c r="V62" s="20" t="s">
        <v>481</v>
      </c>
      <c r="W62" s="18" t="n">
        <v>469.99103819</v>
      </c>
      <c r="X62" s="20" t="n">
        <v>17.54981049</v>
      </c>
    </row>
    <row r="63" spans="1:24">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n">
        <v>351.74154869</v>
      </c>
      <c r="T63" s="20" t="n">
        <v>1.40819617</v>
      </c>
      <c r="U63" s="18" t="s">
        <v>481</v>
      </c>
      <c r="V63" s="20" t="s">
        <v>481</v>
      </c>
      <c r="W63" s="18" t="s">
        <v>481</v>
      </c>
      <c r="X63" s="20" t="s">
        <v>481</v>
      </c>
    </row>
    <row r="64" spans="1:24">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n">
        <v>446.66614265</v>
      </c>
      <c r="T64" s="20" t="n">
        <v>1.7787943</v>
      </c>
      <c r="U64" s="18" t="s">
        <v>481</v>
      </c>
      <c r="V64" s="20" t="s">
        <v>481</v>
      </c>
      <c r="W64" s="18" t="s">
        <v>481</v>
      </c>
      <c r="X64" s="20" t="s">
        <v>481</v>
      </c>
    </row>
    <row r="65" spans="1:24">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n">
        <v>416.22926213</v>
      </c>
      <c r="T65" s="20" t="n">
        <v>2.51747002</v>
      </c>
      <c r="U65" s="18" t="s">
        <v>481</v>
      </c>
      <c r="V65" s="20" t="s">
        <v>481</v>
      </c>
      <c r="W65" s="18" t="s">
        <v>481</v>
      </c>
      <c r="X65" s="20" t="s">
        <v>481</v>
      </c>
    </row>
    <row r="66" spans="1:24">
      <c r="A66" s="15" t="s">
        <v>541</v>
      </c>
      <c r="B66" s="17" t="n">
        <v>5665</v>
      </c>
      <c r="C66" s="18">
        <f>(93.0/B66*100)</f>
        <v/>
      </c>
      <c r="D66" s="19" t="n">
        <v>5572</v>
      </c>
      <c r="E66" s="18" t="n">
        <v>426.25743582</v>
      </c>
      <c r="F66" s="20" t="n">
        <v>3.27384404</v>
      </c>
      <c r="G66" s="18" t="n">
        <v>444.87089464</v>
      </c>
      <c r="H66" s="20" t="n">
        <v>2.90272581</v>
      </c>
      <c r="I66" s="18" t="n">
        <v>445.49178453</v>
      </c>
      <c r="J66" s="20" t="n">
        <v>2.57250941</v>
      </c>
      <c r="K66" s="18" t="n">
        <v>456.42694256</v>
      </c>
      <c r="L66" s="20" t="n">
        <v>4.08596016</v>
      </c>
      <c r="M66" s="18" t="n">
        <v>394.20122774</v>
      </c>
      <c r="N66" s="20" t="n">
        <v>11.15338873</v>
      </c>
      <c r="O66" s="18" t="s">
        <v>481</v>
      </c>
      <c r="P66" s="20" t="s">
        <v>481</v>
      </c>
      <c r="Q66" s="18" t="s">
        <v>481</v>
      </c>
      <c r="R66" s="20" t="s">
        <v>481</v>
      </c>
      <c r="S66" s="18" t="s">
        <v>481</v>
      </c>
      <c r="T66" s="20" t="s">
        <v>481</v>
      </c>
      <c r="U66" s="18" t="s">
        <v>481</v>
      </c>
      <c r="V66" s="20" t="s">
        <v>481</v>
      </c>
      <c r="W66" s="18" t="n">
        <v>350.78808462</v>
      </c>
      <c r="X66" s="20" t="n">
        <v>3.76700996</v>
      </c>
    </row>
    <row r="67" spans="1:24">
      <c r="A67" s="15" t="s">
        <v>542</v>
      </c>
      <c r="B67" s="17" t="n">
        <v>6971</v>
      </c>
      <c r="C67" s="18">
        <f>(979.0/B67*100)</f>
        <v/>
      </c>
      <c r="D67" s="19" t="n">
        <v>5992</v>
      </c>
      <c r="E67" s="18" t="n">
        <v>409.31470746</v>
      </c>
      <c r="F67" s="20" t="n">
        <v>7.26171747</v>
      </c>
      <c r="G67" s="18" t="n">
        <v>419.34691519</v>
      </c>
      <c r="H67" s="20" t="n">
        <v>4.52496941</v>
      </c>
      <c r="I67" s="18" t="n">
        <v>407.65468288</v>
      </c>
      <c r="J67" s="20" t="n">
        <v>3.28298695</v>
      </c>
      <c r="K67" s="18" t="n">
        <v>424.45115256</v>
      </c>
      <c r="L67" s="20" t="n">
        <v>3.47320582</v>
      </c>
      <c r="M67" s="18" t="n">
        <v>379.96566852</v>
      </c>
      <c r="N67" s="20" t="n">
        <v>12.12373255</v>
      </c>
      <c r="O67" s="18" t="s">
        <v>481</v>
      </c>
      <c r="P67" s="20" t="s">
        <v>481</v>
      </c>
      <c r="Q67" s="18" t="s">
        <v>481</v>
      </c>
      <c r="R67" s="20" t="s">
        <v>481</v>
      </c>
      <c r="S67" s="18" t="s">
        <v>481</v>
      </c>
      <c r="T67" s="20" t="s">
        <v>481</v>
      </c>
      <c r="U67" s="18" t="s">
        <v>481</v>
      </c>
      <c r="V67" s="20" t="s">
        <v>481</v>
      </c>
      <c r="W67" s="18" t="n">
        <v>339.80500937</v>
      </c>
      <c r="X67" s="20" t="n">
        <v>7.83312428</v>
      </c>
    </row>
    <row r="68" spans="1:24">
      <c r="A68" s="15" t="s">
        <v>543</v>
      </c>
      <c r="B68" s="17" t="n">
        <v>12083</v>
      </c>
      <c r="C68" s="18">
        <f>(31.0/B68*100)</f>
        <v/>
      </c>
      <c r="D68" s="19" t="n">
        <v>12052</v>
      </c>
      <c r="E68" s="18" t="n">
        <v>406.75571179</v>
      </c>
      <c r="F68" s="20" t="n">
        <v>2.8132516</v>
      </c>
      <c r="G68" s="18" t="n">
        <v>428.00423693</v>
      </c>
      <c r="H68" s="20" t="n">
        <v>2.90158085</v>
      </c>
      <c r="I68" s="18" t="n">
        <v>417.85126622</v>
      </c>
      <c r="J68" s="20" t="n">
        <v>1.88525151</v>
      </c>
      <c r="K68" s="18" t="n">
        <v>441.14152572</v>
      </c>
      <c r="L68" s="20" t="n">
        <v>2.71249469</v>
      </c>
      <c r="M68" s="18" t="n">
        <v>342.70726655</v>
      </c>
      <c r="N68" s="20" t="n">
        <v>8.136836069999999</v>
      </c>
      <c r="O68" s="18" t="s">
        <v>481</v>
      </c>
      <c r="P68" s="20" t="s">
        <v>481</v>
      </c>
      <c r="Q68" s="18" t="s">
        <v>481</v>
      </c>
      <c r="R68" s="20" t="s">
        <v>481</v>
      </c>
      <c r="S68" s="18" t="s">
        <v>481</v>
      </c>
      <c r="T68" s="20" t="s">
        <v>481</v>
      </c>
      <c r="U68" s="18" t="s">
        <v>481</v>
      </c>
      <c r="V68" s="20" t="s">
        <v>481</v>
      </c>
      <c r="W68" s="18" t="n">
        <v>321.63620883</v>
      </c>
      <c r="X68" s="20" t="n">
        <v>2.35161995</v>
      </c>
    </row>
    <row r="69" spans="1:24">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n">
        <v>433.61659804</v>
      </c>
      <c r="T69" s="20" t="n">
        <v>4.0674456</v>
      </c>
      <c r="U69" s="18" t="s">
        <v>481</v>
      </c>
      <c r="V69" s="20" t="s">
        <v>481</v>
      </c>
      <c r="W69" s="18" t="s">
        <v>481</v>
      </c>
      <c r="X69" s="20" t="s">
        <v>481</v>
      </c>
    </row>
    <row r="70" spans="1:24">
      <c r="A70" s="15" t="s">
        <v>545</v>
      </c>
      <c r="B70" s="17" t="n">
        <v>6036</v>
      </c>
      <c r="C70" s="18">
        <f>(223.0/B70*100)</f>
        <v/>
      </c>
      <c r="D70" s="19" t="n">
        <v>5813</v>
      </c>
      <c r="E70" s="18" t="n">
        <v>487.56559521</v>
      </c>
      <c r="F70" s="20" t="n">
        <v>5.30514412</v>
      </c>
      <c r="G70" s="18" t="n">
        <v>499.0631714</v>
      </c>
      <c r="H70" s="20" t="n">
        <v>3.69373989</v>
      </c>
      <c r="I70" s="18" t="n">
        <v>503.55665169</v>
      </c>
      <c r="J70" s="20" t="n">
        <v>3.67170952</v>
      </c>
      <c r="K70" s="18" t="n">
        <v>510.76572018</v>
      </c>
      <c r="L70" s="20" t="n">
        <v>5.23502754</v>
      </c>
      <c r="M70" s="18" t="n">
        <v>485.53179672</v>
      </c>
      <c r="N70" s="20" t="n">
        <v>10.00608616</v>
      </c>
      <c r="O70" s="18" t="s">
        <v>481</v>
      </c>
      <c r="P70" s="20" t="s">
        <v>481</v>
      </c>
      <c r="Q70" s="18" t="s">
        <v>481</v>
      </c>
      <c r="R70" s="20" t="s">
        <v>481</v>
      </c>
      <c r="S70" s="18" t="s">
        <v>481</v>
      </c>
      <c r="T70" s="20" t="s">
        <v>481</v>
      </c>
      <c r="U70" s="18" t="s">
        <v>481</v>
      </c>
      <c r="V70" s="20" t="s">
        <v>481</v>
      </c>
      <c r="W70" s="18" t="n">
        <v>437.32105054</v>
      </c>
      <c r="X70" s="20" t="n">
        <v>8.311617930000001</v>
      </c>
    </row>
    <row r="71" spans="1:24">
      <c r="A71" s="15" t="s">
        <v>546</v>
      </c>
      <c r="B71" s="17" t="n">
        <v>6115</v>
      </c>
      <c r="C71" s="18">
        <f>(38.0/B71*100)</f>
        <v/>
      </c>
      <c r="D71" s="19" t="n">
        <v>6077</v>
      </c>
      <c r="E71" s="18" t="n">
        <v>514.46224925</v>
      </c>
      <c r="F71" s="20" t="n">
        <v>4.41578357</v>
      </c>
      <c r="G71" s="18" t="n">
        <v>544.08405999</v>
      </c>
      <c r="H71" s="20" t="n">
        <v>3.85635545</v>
      </c>
      <c r="I71" s="18" t="n">
        <v>540.70838795</v>
      </c>
      <c r="J71" s="20" t="n">
        <v>2.75676508</v>
      </c>
      <c r="K71" s="18" t="n">
        <v>541.7098651699999</v>
      </c>
      <c r="L71" s="20" t="n">
        <v>2.89964398</v>
      </c>
      <c r="M71" s="18" t="n">
        <v>485.48522965</v>
      </c>
      <c r="N71" s="20" t="n">
        <v>12.13446118</v>
      </c>
      <c r="O71" s="18" t="s">
        <v>481</v>
      </c>
      <c r="P71" s="20" t="s">
        <v>481</v>
      </c>
      <c r="Q71" s="18" t="s">
        <v>481</v>
      </c>
      <c r="R71" s="20" t="s">
        <v>481</v>
      </c>
      <c r="S71" s="18" t="s">
        <v>481</v>
      </c>
      <c r="T71" s="20" t="s">
        <v>481</v>
      </c>
      <c r="U71" s="18" t="s">
        <v>481</v>
      </c>
      <c r="V71" s="20" t="s">
        <v>481</v>
      </c>
      <c r="W71" s="18" t="n">
        <v>442.89255398</v>
      </c>
      <c r="X71" s="20" t="n">
        <v>13.6569761</v>
      </c>
    </row>
    <row r="72" spans="1:24">
      <c r="A72" s="15" t="s">
        <v>547</v>
      </c>
      <c r="B72" s="17" t="n">
        <v>7708</v>
      </c>
      <c r="C72" s="18">
        <f>(6.0/B72*100)</f>
        <v/>
      </c>
      <c r="D72" s="19" t="n">
        <v>7702</v>
      </c>
      <c r="E72" s="18" t="n">
        <v>485.48632881</v>
      </c>
      <c r="F72" s="20" t="n">
        <v>3.56501332</v>
      </c>
      <c r="G72" s="18" t="n">
        <v>490.80867352</v>
      </c>
      <c r="H72" s="20" t="n">
        <v>2.69857931</v>
      </c>
      <c r="I72" s="18" t="n">
        <v>504.51600558</v>
      </c>
      <c r="J72" s="20" t="n">
        <v>3.60768559</v>
      </c>
      <c r="K72" s="18" t="n">
        <v>533.60750088</v>
      </c>
      <c r="L72" s="20" t="n">
        <v>6.09920639</v>
      </c>
      <c r="M72" s="18" t="n">
        <v>489.17584507</v>
      </c>
      <c r="N72" s="20" t="n">
        <v>18.09794088</v>
      </c>
      <c r="O72" s="18" t="s">
        <v>481</v>
      </c>
      <c r="P72" s="20" t="s">
        <v>481</v>
      </c>
      <c r="Q72" s="18" t="s">
        <v>481</v>
      </c>
      <c r="R72" s="20" t="s">
        <v>481</v>
      </c>
      <c r="S72" s="18" t="s">
        <v>481</v>
      </c>
      <c r="T72" s="20" t="s">
        <v>481</v>
      </c>
      <c r="U72" s="18" t="s">
        <v>481</v>
      </c>
      <c r="V72" s="20" t="s">
        <v>481</v>
      </c>
      <c r="W72" s="18" t="n">
        <v>458.95190324</v>
      </c>
      <c r="X72" s="20" t="n">
        <v>16.85653561</v>
      </c>
    </row>
    <row r="73" spans="1:24">
      <c r="A73" s="15" t="s">
        <v>548</v>
      </c>
      <c r="B73" s="17" t="n">
        <v>8249</v>
      </c>
      <c r="C73" s="18">
        <f>(201.0/B73*100)</f>
        <v/>
      </c>
      <c r="D73" s="19" t="n">
        <v>8048</v>
      </c>
      <c r="E73" s="18" t="n">
        <v>431.04195635</v>
      </c>
      <c r="F73" s="20" t="n">
        <v>10.11990338</v>
      </c>
      <c r="G73" s="18" t="n">
        <v>427.45109695</v>
      </c>
      <c r="H73" s="20" t="n">
        <v>4.81855964</v>
      </c>
      <c r="I73" s="18" t="n">
        <v>404.87863015</v>
      </c>
      <c r="J73" s="20" t="n">
        <v>3.21373711</v>
      </c>
      <c r="K73" s="18" t="n">
        <v>413.3716106</v>
      </c>
      <c r="L73" s="20" t="n">
        <v>4.81821384</v>
      </c>
      <c r="M73" s="18" t="n">
        <v>390.33896945</v>
      </c>
      <c r="N73" s="20" t="n">
        <v>10.89739202</v>
      </c>
      <c r="O73" s="18" t="s">
        <v>481</v>
      </c>
      <c r="P73" s="20" t="s">
        <v>481</v>
      </c>
      <c r="Q73" s="18" t="s">
        <v>481</v>
      </c>
      <c r="R73" s="20" t="s">
        <v>481</v>
      </c>
      <c r="S73" s="18" t="s">
        <v>481</v>
      </c>
      <c r="T73" s="20" t="s">
        <v>481</v>
      </c>
      <c r="U73" s="18" t="s">
        <v>481</v>
      </c>
      <c r="V73" s="20" t="s">
        <v>481</v>
      </c>
      <c r="W73" s="18" t="n">
        <v>365.57407315</v>
      </c>
      <c r="X73" s="20" t="n">
        <v>9.140342049999999</v>
      </c>
    </row>
    <row r="74" spans="1:24">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n">
        <v>427.27325298</v>
      </c>
      <c r="T74" s="20" t="n">
        <v>1.48755563</v>
      </c>
      <c r="U74" s="18" t="s">
        <v>481</v>
      </c>
      <c r="V74" s="20" t="s">
        <v>481</v>
      </c>
      <c r="W74" s="18" t="s">
        <v>481</v>
      </c>
      <c r="X74" s="20" t="s">
        <v>481</v>
      </c>
    </row>
    <row r="75" spans="1:24">
      <c r="A75" s="15" t="s">
        <v>550</v>
      </c>
      <c r="B75" s="17" t="n">
        <v>5375</v>
      </c>
      <c r="C75" s="18">
        <f>(321.0/B75*100)</f>
        <v/>
      </c>
      <c r="D75" s="19" t="n">
        <v>5054</v>
      </c>
      <c r="E75" s="18" t="n">
        <v>359.43761631</v>
      </c>
      <c r="F75" s="20" t="n">
        <v>4.24278098</v>
      </c>
      <c r="G75" s="18" t="n">
        <v>365.55994996</v>
      </c>
      <c r="H75" s="20" t="n">
        <v>4.14622834</v>
      </c>
      <c r="I75" s="18" t="n">
        <v>372.37010199</v>
      </c>
      <c r="J75" s="20" t="n">
        <v>4.09730411</v>
      </c>
      <c r="K75" s="18" t="n">
        <v>377.86144272</v>
      </c>
      <c r="L75" s="20" t="n">
        <v>4.92281868</v>
      </c>
      <c r="M75" s="18" t="n">
        <v>336.06967213</v>
      </c>
      <c r="N75" s="20" t="n">
        <v>8.62287525</v>
      </c>
      <c r="O75" s="18" t="s">
        <v>481</v>
      </c>
      <c r="P75" s="20" t="s">
        <v>481</v>
      </c>
      <c r="Q75" s="18" t="s">
        <v>481</v>
      </c>
      <c r="R75" s="20" t="s">
        <v>481</v>
      </c>
      <c r="S75" s="18" t="s">
        <v>481</v>
      </c>
      <c r="T75" s="20" t="s">
        <v>481</v>
      </c>
      <c r="U75" s="18" t="s">
        <v>481</v>
      </c>
      <c r="V75" s="20" t="s">
        <v>481</v>
      </c>
      <c r="W75" s="18" t="n">
        <v>326.27909151</v>
      </c>
      <c r="X75" s="20" t="n">
        <v>5.47771875</v>
      </c>
    </row>
    <row r="76" spans="1:24">
      <c r="A76" s="15" t="s">
        <v>551</v>
      </c>
      <c r="B76" s="17" t="n">
        <v>14167</v>
      </c>
      <c r="C76" s="18">
        <f>(236.0/B76*100)</f>
        <v/>
      </c>
      <c r="D76" s="19" t="n">
        <v>13931</v>
      </c>
      <c r="E76" s="18" t="n">
        <v>436.03735304</v>
      </c>
      <c r="F76" s="20" t="n">
        <v>4.40501467</v>
      </c>
      <c r="G76" s="18" t="n">
        <v>440.36225369</v>
      </c>
      <c r="H76" s="20" t="n">
        <v>4.10944435</v>
      </c>
      <c r="I76" s="18" t="n">
        <v>441.01355203</v>
      </c>
      <c r="J76" s="20" t="n">
        <v>3.32283595</v>
      </c>
      <c r="K76" s="18" t="n">
        <v>460.05337799</v>
      </c>
      <c r="L76" s="20" t="n">
        <v>4.44987566</v>
      </c>
      <c r="M76" s="18" t="n">
        <v>376.2576526</v>
      </c>
      <c r="N76" s="20" t="n">
        <v>8.033280250000001</v>
      </c>
      <c r="O76" s="18" t="s">
        <v>481</v>
      </c>
      <c r="P76" s="20" t="s">
        <v>481</v>
      </c>
      <c r="Q76" s="18" t="s">
        <v>481</v>
      </c>
      <c r="R76" s="20" t="s">
        <v>481</v>
      </c>
      <c r="S76" s="18" t="s">
        <v>481</v>
      </c>
      <c r="T76" s="20" t="s">
        <v>481</v>
      </c>
      <c r="U76" s="18" t="s">
        <v>481</v>
      </c>
      <c r="V76" s="20" t="s">
        <v>481</v>
      </c>
      <c r="W76" s="18" t="n">
        <v>351.62561861</v>
      </c>
      <c r="X76" s="20" t="n">
        <v>5.33749729</v>
      </c>
    </row>
    <row r="77" spans="1:24">
      <c r="A77" s="15" t="s">
        <v>552</v>
      </c>
      <c r="B77" s="17" t="n">
        <v>6062</v>
      </c>
      <c r="C77" s="18">
        <f>(372.0/B77*100)</f>
        <v/>
      </c>
      <c r="D77" s="19" t="n">
        <v>5690</v>
      </c>
      <c r="E77" s="18" t="n">
        <v>441.02513989</v>
      </c>
      <c r="F77" s="20" t="n">
        <v>3.57534249</v>
      </c>
      <c r="G77" s="18" t="n">
        <v>458.3811434</v>
      </c>
      <c r="H77" s="20" t="n">
        <v>3.31137453</v>
      </c>
      <c r="I77" s="18" t="n">
        <v>450.20510456</v>
      </c>
      <c r="J77" s="20" t="n">
        <v>4.16541081</v>
      </c>
      <c r="K77" s="18" t="n">
        <v>487.71039672</v>
      </c>
      <c r="L77" s="20" t="n">
        <v>5.49721365</v>
      </c>
      <c r="M77" s="18" t="n">
        <v>404.34471372</v>
      </c>
      <c r="N77" s="20" t="n">
        <v>11.61355516</v>
      </c>
      <c r="O77" s="18" t="s">
        <v>481</v>
      </c>
      <c r="P77" s="20" t="s">
        <v>481</v>
      </c>
      <c r="Q77" s="18" t="s">
        <v>481</v>
      </c>
      <c r="R77" s="20" t="s">
        <v>481</v>
      </c>
      <c r="S77" s="18" t="s">
        <v>481</v>
      </c>
      <c r="T77" s="20" t="s">
        <v>481</v>
      </c>
      <c r="U77" s="18" t="s">
        <v>481</v>
      </c>
      <c r="V77" s="20" t="s">
        <v>481</v>
      </c>
      <c r="W77" s="18" t="n">
        <v>364.01651198</v>
      </c>
      <c r="X77" s="20" t="n">
        <v>4.3564134</v>
      </c>
    </row>
    <row r="78" spans="1:24">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n">
        <v>486.77376404</v>
      </c>
      <c r="T78" s="20" t="n">
        <v>3.73078934</v>
      </c>
      <c r="U78" s="18" t="s">
        <v>481</v>
      </c>
      <c r="V78" s="20" t="s">
        <v>481</v>
      </c>
      <c r="W78" s="18" t="s">
        <v>481</v>
      </c>
      <c r="X78" s="20" t="s">
        <v>481</v>
      </c>
    </row>
    <row customHeight="1" ht="25" r="79" spans="1:24">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n">
        <v>475.33231053</v>
      </c>
      <c r="T79" s="20" t="n">
        <v>7.19302375</v>
      </c>
      <c r="U79" s="18" t="s">
        <v>481</v>
      </c>
      <c r="V79" s="20" t="s">
        <v>481</v>
      </c>
      <c r="W79" s="18" t="s">
        <v>481</v>
      </c>
      <c r="X79" s="20" t="s">
        <v>481</v>
      </c>
    </row>
    <row r="80" spans="1:24">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n">
        <v>427.14102033</v>
      </c>
      <c r="T80" s="20" t="n">
        <v>3.42468904</v>
      </c>
      <c r="U80" s="18" t="s">
        <v>481</v>
      </c>
      <c r="V80" s="20" t="s">
        <v>481</v>
      </c>
      <c r="W80" s="18" t="s">
        <v>481</v>
      </c>
      <c r="X80" s="20" t="s">
        <v>481</v>
      </c>
    </row>
    <row r="81" spans="1:24">
      <c r="A81" s="23" t="s">
        <v>556</v>
      </c>
      <c r="B81" s="17" t="n">
        <v>8861</v>
      </c>
      <c r="C81" s="18">
        <f>(96.0/B81*100)</f>
        <v/>
      </c>
      <c r="D81" s="19" t="n">
        <v>8765</v>
      </c>
      <c r="E81" s="18" t="n">
        <v>405.29585798</v>
      </c>
      <c r="F81" s="20" t="n">
        <v>8.541290529999999</v>
      </c>
      <c r="G81" s="18" t="n">
        <v>420.856898</v>
      </c>
      <c r="H81" s="20" t="n">
        <v>4.30375435</v>
      </c>
      <c r="I81" s="18" t="n">
        <v>432.76443145</v>
      </c>
      <c r="J81" s="20" t="n">
        <v>3.51082034</v>
      </c>
      <c r="K81" s="18" t="n">
        <v>461.08164341</v>
      </c>
      <c r="L81" s="20" t="n">
        <v>4.04294285</v>
      </c>
      <c r="M81" s="18" t="n">
        <v>381.18616447</v>
      </c>
      <c r="N81" s="20" t="n">
        <v>8.01272724</v>
      </c>
      <c r="O81" s="18" t="s">
        <v>481</v>
      </c>
      <c r="P81" s="20" t="s">
        <v>481</v>
      </c>
      <c r="Q81" s="18" t="s">
        <v>481</v>
      </c>
      <c r="R81" s="20" t="s">
        <v>481</v>
      </c>
      <c r="S81" s="18" t="s">
        <v>481</v>
      </c>
      <c r="T81" s="20" t="s">
        <v>481</v>
      </c>
      <c r="U81" s="18" t="s">
        <v>481</v>
      </c>
      <c r="V81" s="20" t="s">
        <v>481</v>
      </c>
      <c r="W81" s="18" t="n">
        <v>352.002715</v>
      </c>
      <c r="X81" s="20" t="n">
        <v>10.96941333</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853</v>
      </c>
    </row>
    <row customHeight="1" ht="30" r="4" spans="1:24">
      <c r="A4" s="6" t="n"/>
      <c r="B4" s="7" t="s">
        <v>462</v>
      </c>
      <c r="C4" s="7" t="s">
        <v>463</v>
      </c>
      <c r="D4" s="8" t="s">
        <v>462</v>
      </c>
      <c r="E4" s="9" t="s">
        <v>846</v>
      </c>
      <c r="F4" s="10" t="n"/>
      <c r="G4" s="9" t="s">
        <v>847</v>
      </c>
      <c r="H4" s="10" t="n"/>
      <c r="I4" s="9" t="s">
        <v>848</v>
      </c>
      <c r="J4" s="10" t="n"/>
      <c r="K4" s="9" t="s">
        <v>849</v>
      </c>
      <c r="L4" s="10" t="n"/>
      <c r="M4" s="9" t="s">
        <v>850</v>
      </c>
      <c r="N4" s="10" t="n"/>
      <c r="O4" s="9" t="s">
        <v>584</v>
      </c>
      <c r="P4" s="10" t="n"/>
      <c r="Q4" s="9" t="s">
        <v>585</v>
      </c>
      <c r="R4" s="10" t="n"/>
      <c r="S4" s="9" t="s">
        <v>472</v>
      </c>
      <c r="T4" s="10" t="n"/>
      <c r="U4" s="9" t="s">
        <v>473</v>
      </c>
      <c r="V4" s="10" t="n"/>
      <c r="W4" s="9" t="s">
        <v>586</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(846.0/B7*100)</f>
        <v/>
      </c>
      <c r="D7" s="19" t="n">
        <v>13684</v>
      </c>
      <c r="E7" s="18" t="n">
        <v>459.32157423</v>
      </c>
      <c r="F7" s="20" t="n">
        <v>2.96281189</v>
      </c>
      <c r="G7" s="18" t="n">
        <v>487.61929178</v>
      </c>
      <c r="H7" s="20" t="n">
        <v>3.42698679</v>
      </c>
      <c r="I7" s="18" t="n">
        <v>514.02350766</v>
      </c>
      <c r="J7" s="20" t="n">
        <v>2.58513239</v>
      </c>
      <c r="K7" s="18" t="n">
        <v>537.12975861</v>
      </c>
      <c r="L7" s="20" t="n">
        <v>2.77735087</v>
      </c>
      <c r="M7" s="18" t="n">
        <v>481.31543199</v>
      </c>
      <c r="N7" s="20" t="n">
        <v>8.67077956</v>
      </c>
      <c r="O7" s="18" t="s">
        <v>481</v>
      </c>
      <c r="P7" s="20" t="s">
        <v>481</v>
      </c>
      <c r="Q7" s="18" t="s">
        <v>481</v>
      </c>
      <c r="R7" s="20" t="s">
        <v>481</v>
      </c>
      <c r="S7" s="18" t="s">
        <v>481</v>
      </c>
      <c r="T7" s="20" t="s">
        <v>481</v>
      </c>
      <c r="U7" s="18" t="s">
        <v>481</v>
      </c>
      <c r="V7" s="20" t="s">
        <v>481</v>
      </c>
      <c r="W7" s="18" t="n">
        <v>454.28029555</v>
      </c>
      <c r="X7" s="20" t="n">
        <v>6.55141023</v>
      </c>
    </row>
    <row r="8" spans="1:24">
      <c r="A8" s="15" t="s">
        <v>483</v>
      </c>
      <c r="B8" s="17" t="n">
        <v>7007</v>
      </c>
      <c r="C8" s="18">
        <f>(176.0/B8*100)</f>
        <v/>
      </c>
      <c r="D8" s="19" t="n">
        <v>6831</v>
      </c>
      <c r="E8" s="18" t="n">
        <v>434.0824287</v>
      </c>
      <c r="F8" s="20" t="n">
        <v>5.1569278</v>
      </c>
      <c r="G8" s="18" t="n">
        <v>473.62640015</v>
      </c>
      <c r="H8" s="20" t="n">
        <v>4.34789544</v>
      </c>
      <c r="I8" s="18" t="n">
        <v>493.10536108</v>
      </c>
      <c r="J8" s="20" t="n">
        <v>3.72528292</v>
      </c>
      <c r="K8" s="18" t="n">
        <v>519.16157905</v>
      </c>
      <c r="L8" s="20" t="n">
        <v>3.4946366</v>
      </c>
      <c r="M8" s="18" t="n">
        <v>478.45467268</v>
      </c>
      <c r="N8" s="20" t="n">
        <v>8.005055929999999</v>
      </c>
      <c r="O8" s="18" t="s">
        <v>481</v>
      </c>
      <c r="P8" s="20" t="s">
        <v>481</v>
      </c>
      <c r="Q8" s="18" t="s">
        <v>481</v>
      </c>
      <c r="R8" s="20" t="s">
        <v>481</v>
      </c>
      <c r="S8" s="18" t="n">
        <v>361.38025951</v>
      </c>
      <c r="T8" s="20" t="n">
        <v>22.72565673</v>
      </c>
      <c r="U8" s="18" t="s">
        <v>481</v>
      </c>
      <c r="V8" s="20" t="s">
        <v>481</v>
      </c>
      <c r="W8" s="18" t="n">
        <v>396.14020618</v>
      </c>
      <c r="X8" s="20" t="n">
        <v>6.10788237</v>
      </c>
    </row>
    <row r="9" spans="1:24">
      <c r="A9" s="15" t="s">
        <v>484</v>
      </c>
      <c r="B9" s="17" t="n">
        <v>9651</v>
      </c>
      <c r="C9" s="18">
        <f>(296.0/B9*100)</f>
        <v/>
      </c>
      <c r="D9" s="19" t="n">
        <v>9355</v>
      </c>
      <c r="E9" s="18" t="n">
        <v>459.9405489</v>
      </c>
      <c r="F9" s="20" t="n">
        <v>3.14992119</v>
      </c>
      <c r="G9" s="18" t="n">
        <v>493.70901743</v>
      </c>
      <c r="H9" s="20" t="n">
        <v>3.84194567</v>
      </c>
      <c r="I9" s="18" t="n">
        <v>515.55022849</v>
      </c>
      <c r="J9" s="20" t="n">
        <v>3.14817426</v>
      </c>
      <c r="K9" s="18" t="n">
        <v>543.16752791</v>
      </c>
      <c r="L9" s="20" t="n">
        <v>2.50069297</v>
      </c>
      <c r="M9" s="18" t="n">
        <v>487.27616106</v>
      </c>
      <c r="N9" s="20" t="n">
        <v>8.785627910000001</v>
      </c>
      <c r="O9" s="18" t="s">
        <v>481</v>
      </c>
      <c r="P9" s="20" t="s">
        <v>481</v>
      </c>
      <c r="Q9" s="18" t="s">
        <v>481</v>
      </c>
      <c r="R9" s="20" t="s">
        <v>481</v>
      </c>
      <c r="S9" s="18" t="n">
        <v>347.7815185</v>
      </c>
      <c r="T9" s="20" t="n">
        <v>11.20716786</v>
      </c>
      <c r="U9" s="18" t="s">
        <v>481</v>
      </c>
      <c r="V9" s="20" t="s">
        <v>481</v>
      </c>
      <c r="W9" s="18" t="n">
        <v>406.92071779</v>
      </c>
      <c r="X9" s="20" t="n">
        <v>5.04233739</v>
      </c>
    </row>
    <row r="10" spans="1:24">
      <c r="A10" s="15" t="s">
        <v>485</v>
      </c>
      <c r="B10" s="17" t="n">
        <v>20058</v>
      </c>
      <c r="C10" s="18">
        <f>(569.0/B10*100)</f>
        <v/>
      </c>
      <c r="D10" s="19" t="n">
        <v>19489</v>
      </c>
      <c r="E10" s="18" t="n">
        <v>491.72248509</v>
      </c>
      <c r="F10" s="20" t="n">
        <v>3.92444759</v>
      </c>
      <c r="G10" s="18" t="n">
        <v>521.0372145</v>
      </c>
      <c r="H10" s="20" t="n">
        <v>3.54589769</v>
      </c>
      <c r="I10" s="18" t="n">
        <v>531.35895064</v>
      </c>
      <c r="J10" s="20" t="n">
        <v>2.55176661</v>
      </c>
      <c r="K10" s="18" t="n">
        <v>551.39788044</v>
      </c>
      <c r="L10" s="20" t="n">
        <v>2.59055136</v>
      </c>
      <c r="M10" s="18" t="n">
        <v>518.32313436</v>
      </c>
      <c r="N10" s="20" t="n">
        <v>8.2798579</v>
      </c>
      <c r="O10" s="18" t="s">
        <v>481</v>
      </c>
      <c r="P10" s="20" t="s">
        <v>481</v>
      </c>
      <c r="Q10" s="18" t="s">
        <v>481</v>
      </c>
      <c r="R10" s="20" t="s">
        <v>481</v>
      </c>
      <c r="S10" s="18" t="s">
        <v>481</v>
      </c>
      <c r="T10" s="20" t="s">
        <v>481</v>
      </c>
      <c r="U10" s="18" t="s">
        <v>481</v>
      </c>
      <c r="V10" s="20" t="s">
        <v>481</v>
      </c>
      <c r="W10" s="18" t="n">
        <v>442.12160654</v>
      </c>
      <c r="X10" s="20" t="n">
        <v>7.12444844</v>
      </c>
    </row>
    <row r="11" spans="1:24">
      <c r="A11" s="15" t="s">
        <v>486</v>
      </c>
      <c r="B11" s="17" t="n">
        <v>7053</v>
      </c>
      <c r="C11" s="18">
        <f>(191.0/B11*100)</f>
        <v/>
      </c>
      <c r="D11" s="19" t="n">
        <v>6862</v>
      </c>
      <c r="E11" s="18" t="n">
        <v>442.47491446</v>
      </c>
      <c r="F11" s="20" t="n">
        <v>4.24622488</v>
      </c>
      <c r="G11" s="18" t="n">
        <v>445.65820238</v>
      </c>
      <c r="H11" s="20" t="n">
        <v>3.16127525</v>
      </c>
      <c r="I11" s="18" t="n">
        <v>458.59751936</v>
      </c>
      <c r="J11" s="20" t="n">
        <v>3.69826719</v>
      </c>
      <c r="K11" s="18" t="n">
        <v>488.74797998</v>
      </c>
      <c r="L11" s="20" t="n">
        <v>3.46201299</v>
      </c>
      <c r="M11" s="18" t="n">
        <v>464.37539628</v>
      </c>
      <c r="N11" s="20" t="n">
        <v>10.87355199</v>
      </c>
      <c r="O11" s="18" t="s">
        <v>481</v>
      </c>
      <c r="P11" s="20" t="s">
        <v>481</v>
      </c>
      <c r="Q11" s="18" t="s">
        <v>481</v>
      </c>
      <c r="R11" s="20" t="s">
        <v>481</v>
      </c>
      <c r="S11" s="18" t="s">
        <v>481</v>
      </c>
      <c r="T11" s="20" t="s">
        <v>481</v>
      </c>
      <c r="U11" s="18" t="s">
        <v>481</v>
      </c>
      <c r="V11" s="20" t="s">
        <v>481</v>
      </c>
      <c r="W11" s="18" t="n">
        <v>404.45172389</v>
      </c>
      <c r="X11" s="20" t="n">
        <v>6.49830668</v>
      </c>
    </row>
    <row r="12" spans="1:24">
      <c r="A12" s="15" t="s">
        <v>487</v>
      </c>
      <c r="B12" s="17" t="n">
        <v>6894</v>
      </c>
      <c r="C12" s="18">
        <f>(60.0/B12*100)</f>
        <v/>
      </c>
      <c r="D12" s="19" t="n">
        <v>6834</v>
      </c>
      <c r="E12" s="18" t="n">
        <v>466.13843866</v>
      </c>
      <c r="F12" s="20" t="n">
        <v>3.94613129</v>
      </c>
      <c r="G12" s="18" t="n">
        <v>494.785751</v>
      </c>
      <c r="H12" s="20" t="n">
        <v>3.3655585</v>
      </c>
      <c r="I12" s="18" t="n">
        <v>511.30532633</v>
      </c>
      <c r="J12" s="20" t="n">
        <v>3.11777852</v>
      </c>
      <c r="K12" s="18" t="n">
        <v>517.26803135</v>
      </c>
      <c r="L12" s="20" t="n">
        <v>3.86553955</v>
      </c>
      <c r="M12" s="18" t="n">
        <v>429.94260729</v>
      </c>
      <c r="N12" s="20" t="n">
        <v>16.4664928</v>
      </c>
      <c r="O12" s="18" t="s">
        <v>481</v>
      </c>
      <c r="P12" s="20" t="s">
        <v>481</v>
      </c>
      <c r="Q12" s="18" t="s">
        <v>481</v>
      </c>
      <c r="R12" s="20" t="s">
        <v>481</v>
      </c>
      <c r="S12" s="18" t="n">
        <v>332.31014509</v>
      </c>
      <c r="T12" s="20" t="n">
        <v>18.34291261</v>
      </c>
      <c r="U12" s="18" t="s">
        <v>481</v>
      </c>
      <c r="V12" s="20" t="s">
        <v>481</v>
      </c>
      <c r="W12" s="18" t="n">
        <v>388.90261217</v>
      </c>
      <c r="X12" s="20" t="n">
        <v>8.966540139999999</v>
      </c>
    </row>
    <row r="13" spans="1:24">
      <c r="A13" s="15" t="s">
        <v>488</v>
      </c>
      <c r="B13" s="17" t="n">
        <v>7161</v>
      </c>
      <c r="C13" s="18">
        <f>(245.0/B13*100)</f>
        <v/>
      </c>
      <c r="D13" s="19" t="n">
        <v>6916</v>
      </c>
      <c r="E13" s="18" t="n">
        <v>463.36781362</v>
      </c>
      <c r="F13" s="20" t="n">
        <v>4.85905006</v>
      </c>
      <c r="G13" s="18" t="n">
        <v>494.42240844</v>
      </c>
      <c r="H13" s="20" t="n">
        <v>3.85628969</v>
      </c>
      <c r="I13" s="18" t="n">
        <v>509.54284144</v>
      </c>
      <c r="J13" s="20" t="n">
        <v>2.84326643</v>
      </c>
      <c r="K13" s="18" t="n">
        <v>528.06870223</v>
      </c>
      <c r="L13" s="20" t="n">
        <v>2.84788275</v>
      </c>
      <c r="M13" s="18" t="n">
        <v>488.70719917</v>
      </c>
      <c r="N13" s="20" t="n">
        <v>8.97554163</v>
      </c>
      <c r="O13" s="18" t="s">
        <v>481</v>
      </c>
      <c r="P13" s="20" t="s">
        <v>481</v>
      </c>
      <c r="Q13" s="18" t="s">
        <v>481</v>
      </c>
      <c r="R13" s="20" t="s">
        <v>481</v>
      </c>
      <c r="S13" s="18" t="n">
        <v>407.4699787</v>
      </c>
      <c r="T13" s="20" t="n">
        <v>6.79601306</v>
      </c>
      <c r="U13" s="18" t="s">
        <v>481</v>
      </c>
      <c r="V13" s="20" t="s">
        <v>481</v>
      </c>
      <c r="W13" s="18" t="n">
        <v>401.50264239</v>
      </c>
      <c r="X13" s="20" t="n">
        <v>6.9368413</v>
      </c>
    </row>
    <row r="14" spans="1:24">
      <c r="A14" s="15" t="s">
        <v>489</v>
      </c>
      <c r="B14" s="17" t="n">
        <v>5587</v>
      </c>
      <c r="C14" s="18">
        <f>(84.0/B14*100)</f>
        <v/>
      </c>
      <c r="D14" s="19" t="n">
        <v>5503</v>
      </c>
      <c r="E14" s="18" t="n">
        <v>488.52773212</v>
      </c>
      <c r="F14" s="20" t="n">
        <v>4.90053655</v>
      </c>
      <c r="G14" s="18" t="n">
        <v>500.28239725</v>
      </c>
      <c r="H14" s="20" t="n">
        <v>3.85513493</v>
      </c>
      <c r="I14" s="18" t="n">
        <v>515.79182669</v>
      </c>
      <c r="J14" s="20" t="n">
        <v>2.8058403</v>
      </c>
      <c r="K14" s="18" t="n">
        <v>546.3407224</v>
      </c>
      <c r="L14" s="20" t="n">
        <v>2.6552719</v>
      </c>
      <c r="M14" s="18" t="n">
        <v>492.32220278</v>
      </c>
      <c r="N14" s="20" t="n">
        <v>10.7441548</v>
      </c>
      <c r="O14" s="18" t="s">
        <v>481</v>
      </c>
      <c r="P14" s="20" t="s">
        <v>481</v>
      </c>
      <c r="Q14" s="18" t="s">
        <v>481</v>
      </c>
      <c r="R14" s="20" t="s">
        <v>481</v>
      </c>
      <c r="S14" s="18" t="s">
        <v>481</v>
      </c>
      <c r="T14" s="20" t="s">
        <v>481</v>
      </c>
      <c r="U14" s="18" t="s">
        <v>481</v>
      </c>
      <c r="V14" s="20" t="s">
        <v>481</v>
      </c>
      <c r="W14" s="18" t="n">
        <v>446.42727254</v>
      </c>
      <c r="X14" s="20" t="n">
        <v>11.49416881</v>
      </c>
    </row>
    <row r="15" spans="1:24">
      <c r="A15" s="15" t="s">
        <v>490</v>
      </c>
      <c r="B15" s="17" t="n">
        <v>5882</v>
      </c>
      <c r="C15" s="18">
        <f>(131.0/B15*100)</f>
        <v/>
      </c>
      <c r="D15" s="19" t="n">
        <v>5751</v>
      </c>
      <c r="E15" s="18" t="n">
        <v>478.20112534</v>
      </c>
      <c r="F15" s="20" t="n">
        <v>4.46868977</v>
      </c>
      <c r="G15" s="18" t="n">
        <v>514.46825362</v>
      </c>
      <c r="H15" s="20" t="n">
        <v>3.84344611</v>
      </c>
      <c r="I15" s="18" t="n">
        <v>536.42425195</v>
      </c>
      <c r="J15" s="20" t="n">
        <v>2.71000659</v>
      </c>
      <c r="K15" s="18" t="n">
        <v>564.65363083</v>
      </c>
      <c r="L15" s="20" t="n">
        <v>2.7928057</v>
      </c>
      <c r="M15" s="18" t="n">
        <v>525.93095708</v>
      </c>
      <c r="N15" s="20" t="n">
        <v>12.67149098</v>
      </c>
      <c r="O15" s="18" t="s">
        <v>481</v>
      </c>
      <c r="P15" s="20" t="s">
        <v>481</v>
      </c>
      <c r="Q15" s="18" t="s">
        <v>481</v>
      </c>
      <c r="R15" s="20" t="s">
        <v>481</v>
      </c>
      <c r="S15" s="18" t="n">
        <v>367.66871077</v>
      </c>
      <c r="T15" s="20" t="n">
        <v>14.82638214</v>
      </c>
      <c r="U15" s="18" t="s">
        <v>481</v>
      </c>
      <c r="V15" s="20" t="s">
        <v>481</v>
      </c>
      <c r="W15" s="18" t="n">
        <v>423.72050823</v>
      </c>
      <c r="X15" s="20" t="n">
        <v>7.67646067</v>
      </c>
    </row>
    <row r="16" spans="1:24">
      <c r="A16" s="15" t="s">
        <v>491</v>
      </c>
      <c r="B16" s="17" t="n">
        <v>6108</v>
      </c>
      <c r="C16" s="18">
        <f>(167.0/B16*100)</f>
        <v/>
      </c>
      <c r="D16" s="19" t="n">
        <v>5941</v>
      </c>
      <c r="E16" s="18" t="n">
        <v>455.46782637</v>
      </c>
      <c r="F16" s="20" t="n">
        <v>4.68005444</v>
      </c>
      <c r="G16" s="18" t="n">
        <v>492.48412002</v>
      </c>
      <c r="H16" s="20" t="n">
        <v>4.39288609</v>
      </c>
      <c r="I16" s="18" t="n">
        <v>525.96083405</v>
      </c>
      <c r="J16" s="20" t="n">
        <v>3.5094369</v>
      </c>
      <c r="K16" s="18" t="n">
        <v>542.42873288</v>
      </c>
      <c r="L16" s="20" t="n">
        <v>3.06689927</v>
      </c>
      <c r="M16" s="18" t="n">
        <v>452.25176099</v>
      </c>
      <c r="N16" s="20" t="n">
        <v>11.66430665</v>
      </c>
      <c r="O16" s="18" t="s">
        <v>481</v>
      </c>
      <c r="P16" s="20" t="s">
        <v>481</v>
      </c>
      <c r="Q16" s="18" t="s">
        <v>481</v>
      </c>
      <c r="R16" s="20" t="s">
        <v>481</v>
      </c>
      <c r="S16" s="18" t="s">
        <v>481</v>
      </c>
      <c r="T16" s="20" t="s">
        <v>481</v>
      </c>
      <c r="U16" s="18" t="s">
        <v>481</v>
      </c>
      <c r="V16" s="20" t="s">
        <v>481</v>
      </c>
      <c r="W16" s="18" t="n">
        <v>366.74978372</v>
      </c>
      <c r="X16" s="20" t="n">
        <v>9.06654939</v>
      </c>
    </row>
    <row r="17" spans="1:24">
      <c r="A17" s="15" t="s">
        <v>492</v>
      </c>
      <c r="B17" s="17" t="n">
        <v>6504</v>
      </c>
      <c r="C17" s="18">
        <f>(2100.0/B17*100)</f>
        <v/>
      </c>
      <c r="D17" s="19" t="n">
        <v>4404</v>
      </c>
      <c r="E17" s="18" t="n">
        <v>502.10054393</v>
      </c>
      <c r="F17" s="20" t="n">
        <v>5.48711129</v>
      </c>
      <c r="G17" s="18" t="n">
        <v>529.4161971</v>
      </c>
      <c r="H17" s="20" t="n">
        <v>4.27984511</v>
      </c>
      <c r="I17" s="18" t="n">
        <v>524.15929848</v>
      </c>
      <c r="J17" s="20" t="n">
        <v>4.48775005</v>
      </c>
      <c r="K17" s="18" t="n">
        <v>547.58461948</v>
      </c>
      <c r="L17" s="20" t="n">
        <v>3.91115758</v>
      </c>
      <c r="M17" s="18" t="n">
        <v>525.30297165</v>
      </c>
      <c r="N17" s="20" t="n">
        <v>6.95286614</v>
      </c>
      <c r="O17" s="18" t="s">
        <v>481</v>
      </c>
      <c r="P17" s="20" t="s">
        <v>481</v>
      </c>
      <c r="Q17" s="18" t="s">
        <v>481</v>
      </c>
      <c r="R17" s="20" t="s">
        <v>481</v>
      </c>
      <c r="S17" s="18" t="n">
        <v>338.260297</v>
      </c>
      <c r="T17" s="20" t="n">
        <v>14.23011861</v>
      </c>
      <c r="U17" s="18" t="s">
        <v>481</v>
      </c>
      <c r="V17" s="20" t="s">
        <v>481</v>
      </c>
      <c r="W17" s="18" t="n">
        <v>458.00815554</v>
      </c>
      <c r="X17" s="20" t="n">
        <v>7.6577696</v>
      </c>
    </row>
    <row r="18" spans="1:24">
      <c r="A18" s="15" t="s">
        <v>493</v>
      </c>
      <c r="B18" s="17" t="n">
        <v>5532</v>
      </c>
      <c r="C18" s="18">
        <f>(31.0/B18*100)</f>
        <v/>
      </c>
      <c r="D18" s="19" t="n">
        <v>5501</v>
      </c>
      <c r="E18" s="18" t="n">
        <v>428.72053843</v>
      </c>
      <c r="F18" s="20" t="n">
        <v>6.23463589</v>
      </c>
      <c r="G18" s="18" t="n">
        <v>451.90787856</v>
      </c>
      <c r="H18" s="20" t="n">
        <v>5.28939586</v>
      </c>
      <c r="I18" s="18" t="n">
        <v>468.26695316</v>
      </c>
      <c r="J18" s="20" t="n">
        <v>4.83267802</v>
      </c>
      <c r="K18" s="18" t="n">
        <v>502.50569498</v>
      </c>
      <c r="L18" s="20" t="n">
        <v>3.3194828</v>
      </c>
      <c r="M18" s="18" t="n">
        <v>465.58398749</v>
      </c>
      <c r="N18" s="20" t="n">
        <v>9.33020159</v>
      </c>
      <c r="O18" s="18" t="s">
        <v>481</v>
      </c>
      <c r="P18" s="20" t="s">
        <v>481</v>
      </c>
      <c r="Q18" s="18" t="s">
        <v>481</v>
      </c>
      <c r="R18" s="20" t="s">
        <v>481</v>
      </c>
      <c r="S18" s="18" t="s">
        <v>481</v>
      </c>
      <c r="T18" s="20" t="s">
        <v>481</v>
      </c>
      <c r="U18" s="18" t="s">
        <v>481</v>
      </c>
      <c r="V18" s="20" t="s">
        <v>481</v>
      </c>
      <c r="W18" s="18" t="n">
        <v>360.14474331</v>
      </c>
      <c r="X18" s="20" t="n">
        <v>9.183624590000001</v>
      </c>
    </row>
    <row r="19" spans="1:24">
      <c r="A19" s="15" t="s">
        <v>494</v>
      </c>
      <c r="B19" s="17" t="n">
        <v>5658</v>
      </c>
      <c r="C19" s="18">
        <f>(392.0/B19*100)</f>
        <v/>
      </c>
      <c r="D19" s="19" t="n">
        <v>5266</v>
      </c>
      <c r="E19" s="18" t="n">
        <v>430.65953805</v>
      </c>
      <c r="F19" s="20" t="n">
        <v>4.67714331</v>
      </c>
      <c r="G19" s="18" t="n">
        <v>457.13840886</v>
      </c>
      <c r="H19" s="20" t="n">
        <v>4.7313607</v>
      </c>
      <c r="I19" s="18" t="n">
        <v>483.44414623</v>
      </c>
      <c r="J19" s="20" t="n">
        <v>4.21904703</v>
      </c>
      <c r="K19" s="18" t="n">
        <v>509.85694172</v>
      </c>
      <c r="L19" s="20" t="n">
        <v>3.22280918</v>
      </c>
      <c r="M19" s="18" t="n">
        <v>444.12540465</v>
      </c>
      <c r="N19" s="20" t="n">
        <v>8.746430800000001</v>
      </c>
      <c r="O19" s="18" t="s">
        <v>481</v>
      </c>
      <c r="P19" s="20" t="s">
        <v>481</v>
      </c>
      <c r="Q19" s="18" t="s">
        <v>481</v>
      </c>
      <c r="R19" s="20" t="s">
        <v>481</v>
      </c>
      <c r="S19" s="18" t="s">
        <v>481</v>
      </c>
      <c r="T19" s="20" t="s">
        <v>481</v>
      </c>
      <c r="U19" s="18" t="s">
        <v>481</v>
      </c>
      <c r="V19" s="20" t="s">
        <v>481</v>
      </c>
      <c r="W19" s="18" t="n">
        <v>387.61666758</v>
      </c>
      <c r="X19" s="20" t="n">
        <v>7.61212153</v>
      </c>
    </row>
    <row r="20" spans="1:24">
      <c r="A20" s="15" t="s">
        <v>495</v>
      </c>
      <c r="B20" s="17" t="n">
        <v>3371</v>
      </c>
      <c r="C20" s="18">
        <f>(75.0/B20*100)</f>
        <v/>
      </c>
      <c r="D20" s="19" t="n">
        <v>3296</v>
      </c>
      <c r="E20" s="18" t="n">
        <v>432.07292269</v>
      </c>
      <c r="F20" s="20" t="n">
        <v>5.55567086</v>
      </c>
      <c r="G20" s="18" t="n">
        <v>469.07987634</v>
      </c>
      <c r="H20" s="20" t="n">
        <v>6.20155833</v>
      </c>
      <c r="I20" s="18" t="n">
        <v>481.19584885</v>
      </c>
      <c r="J20" s="20" t="n">
        <v>3.21294102</v>
      </c>
      <c r="K20" s="18" t="n">
        <v>514.91400953</v>
      </c>
      <c r="L20" s="20" t="n">
        <v>3.20299085</v>
      </c>
      <c r="M20" s="18" t="n">
        <v>464.39572517</v>
      </c>
      <c r="N20" s="20" t="n">
        <v>8.708249609999999</v>
      </c>
      <c r="O20" s="18" t="s">
        <v>481</v>
      </c>
      <c r="P20" s="20" t="s">
        <v>481</v>
      </c>
      <c r="Q20" s="18" t="s">
        <v>481</v>
      </c>
      <c r="R20" s="20" t="s">
        <v>481</v>
      </c>
      <c r="S20" s="18" t="s">
        <v>481</v>
      </c>
      <c r="T20" s="20" t="s">
        <v>481</v>
      </c>
      <c r="U20" s="18" t="s">
        <v>481</v>
      </c>
      <c r="V20" s="20" t="s">
        <v>481</v>
      </c>
      <c r="W20" s="18" t="n">
        <v>403.13587515</v>
      </c>
      <c r="X20" s="20" t="n">
        <v>8.870515149999999</v>
      </c>
    </row>
    <row r="21" spans="1:24">
      <c r="A21" s="15" t="s">
        <v>496</v>
      </c>
      <c r="B21" s="17" t="n">
        <v>5741</v>
      </c>
      <c r="C21" s="18">
        <f>(62.0/B21*100)</f>
        <v/>
      </c>
      <c r="D21" s="19" t="n">
        <v>5679</v>
      </c>
      <c r="E21" s="18" t="n">
        <v>474.91352505</v>
      </c>
      <c r="F21" s="20" t="n">
        <v>3.86793613</v>
      </c>
      <c r="G21" s="18" t="n">
        <v>502.9258932</v>
      </c>
      <c r="H21" s="20" t="n">
        <v>4.13936526</v>
      </c>
      <c r="I21" s="18" t="n">
        <v>521.37984746</v>
      </c>
      <c r="J21" s="20" t="n">
        <v>2.74040589</v>
      </c>
      <c r="K21" s="18" t="n">
        <v>554.11208375</v>
      </c>
      <c r="L21" s="20" t="n">
        <v>2.60328095</v>
      </c>
      <c r="M21" s="18" t="n">
        <v>514.27873068</v>
      </c>
      <c r="N21" s="20" t="n">
        <v>8.609932369999999</v>
      </c>
      <c r="O21" s="18" t="s">
        <v>481</v>
      </c>
      <c r="P21" s="20" t="s">
        <v>481</v>
      </c>
      <c r="Q21" s="18" t="s">
        <v>481</v>
      </c>
      <c r="R21" s="20" t="s">
        <v>481</v>
      </c>
      <c r="S21" s="18" t="s">
        <v>481</v>
      </c>
      <c r="T21" s="20" t="s">
        <v>481</v>
      </c>
      <c r="U21" s="18" t="s">
        <v>481</v>
      </c>
      <c r="V21" s="20" t="s">
        <v>481</v>
      </c>
      <c r="W21" s="18" t="n">
        <v>437.10817154</v>
      </c>
      <c r="X21" s="20" t="n">
        <v>10.38497331</v>
      </c>
    </row>
    <row r="22" spans="1:24">
      <c r="A22" s="15" t="s">
        <v>497</v>
      </c>
      <c r="B22" s="17" t="n">
        <v>6598</v>
      </c>
      <c r="C22" s="18">
        <f>(40.0/B22*100)</f>
        <v/>
      </c>
      <c r="D22" s="19" t="n">
        <v>6558</v>
      </c>
      <c r="E22" s="18" t="n">
        <v>471.13999832</v>
      </c>
      <c r="F22" s="20" t="n">
        <v>4.96244826</v>
      </c>
      <c r="G22" s="18" t="n">
        <v>478.21166864</v>
      </c>
      <c r="H22" s="20" t="n">
        <v>5.99404369</v>
      </c>
      <c r="I22" s="18" t="n">
        <v>480.77498496</v>
      </c>
      <c r="J22" s="20" t="n">
        <v>6.07198367</v>
      </c>
      <c r="K22" s="18" t="n">
        <v>513.3247853</v>
      </c>
      <c r="L22" s="20" t="n">
        <v>4.37381255</v>
      </c>
      <c r="M22" s="18" t="n">
        <v>463.65253693</v>
      </c>
      <c r="N22" s="20" t="n">
        <v>10.54891039</v>
      </c>
      <c r="O22" s="18" t="s">
        <v>481</v>
      </c>
      <c r="P22" s="20" t="s">
        <v>481</v>
      </c>
      <c r="Q22" s="18" t="s">
        <v>481</v>
      </c>
      <c r="R22" s="20" t="s">
        <v>481</v>
      </c>
      <c r="S22" s="18" t="n">
        <v>481.75555063</v>
      </c>
      <c r="T22" s="20" t="n">
        <v>8.711038220000001</v>
      </c>
      <c r="U22" s="18" t="s">
        <v>481</v>
      </c>
      <c r="V22" s="20" t="s">
        <v>481</v>
      </c>
      <c r="W22" s="18" t="n">
        <v>367.97257827</v>
      </c>
      <c r="X22" s="20" t="n">
        <v>8.84260744</v>
      </c>
    </row>
    <row r="23" spans="1:24">
      <c r="A23" s="15" t="s">
        <v>498</v>
      </c>
      <c r="B23" s="17" t="n">
        <v>11583</v>
      </c>
      <c r="C23" s="18">
        <f>(276.0/B23*100)</f>
        <v/>
      </c>
      <c r="D23" s="19" t="n">
        <v>11307</v>
      </c>
      <c r="E23" s="18" t="n">
        <v>448.56205809</v>
      </c>
      <c r="F23" s="20" t="n">
        <v>5.35710556</v>
      </c>
      <c r="G23" s="18" t="n">
        <v>472.43527972</v>
      </c>
      <c r="H23" s="20" t="n">
        <v>4.42175072</v>
      </c>
      <c r="I23" s="18" t="n">
        <v>483.74551338</v>
      </c>
      <c r="J23" s="20" t="n">
        <v>2.83599439</v>
      </c>
      <c r="K23" s="18" t="n">
        <v>510.61666087</v>
      </c>
      <c r="L23" s="20" t="n">
        <v>3.24298344</v>
      </c>
      <c r="M23" s="18" t="n">
        <v>482.29624527</v>
      </c>
      <c r="N23" s="20" t="n">
        <v>9.31358277</v>
      </c>
      <c r="O23" s="18" t="s">
        <v>481</v>
      </c>
      <c r="P23" s="20" t="s">
        <v>481</v>
      </c>
      <c r="Q23" s="18" t="s">
        <v>481</v>
      </c>
      <c r="R23" s="20" t="s">
        <v>481</v>
      </c>
      <c r="S23" s="18" t="s">
        <v>481</v>
      </c>
      <c r="T23" s="20" t="s">
        <v>481</v>
      </c>
      <c r="U23" s="18" t="s">
        <v>481</v>
      </c>
      <c r="V23" s="20" t="s">
        <v>481</v>
      </c>
      <c r="W23" s="18" t="n">
        <v>404.03392442</v>
      </c>
      <c r="X23" s="20" t="n">
        <v>8.403283330000001</v>
      </c>
    </row>
    <row r="24" spans="1:24">
      <c r="A24" s="15" t="s">
        <v>499</v>
      </c>
      <c r="B24" s="17" t="n">
        <v>6647</v>
      </c>
      <c r="C24" s="18">
        <f>(12.0/B24*100)</f>
        <v/>
      </c>
      <c r="D24" s="19" t="n">
        <v>6635</v>
      </c>
      <c r="E24" s="18" t="n">
        <v>478.30493735</v>
      </c>
      <c r="F24" s="20" t="n">
        <v>5.41676403</v>
      </c>
      <c r="G24" s="18" t="n">
        <v>499.25118043</v>
      </c>
      <c r="H24" s="20" t="n">
        <v>4.48279728</v>
      </c>
      <c r="I24" s="18" t="n">
        <v>519.27963248</v>
      </c>
      <c r="J24" s="20" t="n">
        <v>3.66956596</v>
      </c>
      <c r="K24" s="18" t="n">
        <v>540.64201318</v>
      </c>
      <c r="L24" s="20" t="n">
        <v>3.42552882</v>
      </c>
      <c r="M24" s="18" t="n">
        <v>480.41956811</v>
      </c>
      <c r="N24" s="20" t="n">
        <v>10.00451358</v>
      </c>
      <c r="O24" s="18" t="s">
        <v>481</v>
      </c>
      <c r="P24" s="20" t="s">
        <v>481</v>
      </c>
      <c r="Q24" s="18" t="s">
        <v>481</v>
      </c>
      <c r="R24" s="20" t="s">
        <v>481</v>
      </c>
      <c r="S24" s="18" t="s">
        <v>481</v>
      </c>
      <c r="T24" s="20" t="s">
        <v>481</v>
      </c>
      <c r="U24" s="18" t="s">
        <v>481</v>
      </c>
      <c r="V24" s="20" t="s">
        <v>481</v>
      </c>
      <c r="W24" s="18" t="n">
        <v>429.96060026</v>
      </c>
      <c r="X24" s="20" t="n">
        <v>12.00967506</v>
      </c>
    </row>
    <row r="25" spans="1:24">
      <c r="A25" s="15" t="s">
        <v>500</v>
      </c>
      <c r="B25" s="17" t="n">
        <v>5581</v>
      </c>
      <c r="C25" s="18">
        <f>(25.0/B25*100)</f>
        <v/>
      </c>
      <c r="D25" s="19" t="n">
        <v>5556</v>
      </c>
      <c r="E25" s="18" t="n">
        <v>489.85261229</v>
      </c>
      <c r="F25" s="20" t="n">
        <v>5.08136979</v>
      </c>
      <c r="G25" s="18" t="n">
        <v>501.62525161</v>
      </c>
      <c r="H25" s="20" t="n">
        <v>4.6301783</v>
      </c>
      <c r="I25" s="18" t="n">
        <v>520.1935498</v>
      </c>
      <c r="J25" s="20" t="n">
        <v>3.99832655</v>
      </c>
      <c r="K25" s="18" t="n">
        <v>543.49142666</v>
      </c>
      <c r="L25" s="20" t="n">
        <v>4.3059898</v>
      </c>
      <c r="M25" s="18" t="n">
        <v>512.46768477</v>
      </c>
      <c r="N25" s="20" t="n">
        <v>11.86756785</v>
      </c>
      <c r="O25" s="18" t="s">
        <v>481</v>
      </c>
      <c r="P25" s="20" t="s">
        <v>481</v>
      </c>
      <c r="Q25" s="18" t="s">
        <v>481</v>
      </c>
      <c r="R25" s="20" t="s">
        <v>481</v>
      </c>
      <c r="S25" s="18" t="s">
        <v>481</v>
      </c>
      <c r="T25" s="20" t="s">
        <v>481</v>
      </c>
      <c r="U25" s="18" t="s">
        <v>481</v>
      </c>
      <c r="V25" s="20" t="s">
        <v>481</v>
      </c>
      <c r="W25" s="18" t="n">
        <v>418.18076724</v>
      </c>
      <c r="X25" s="20" t="n">
        <v>22.62426449</v>
      </c>
    </row>
    <row r="26" spans="1:24">
      <c r="A26" s="15" t="s">
        <v>501</v>
      </c>
      <c r="B26" s="17" t="n">
        <v>4869</v>
      </c>
      <c r="C26" s="18">
        <f>(84.0/B26*100)</f>
        <v/>
      </c>
      <c r="D26" s="19" t="n">
        <v>4785</v>
      </c>
      <c r="E26" s="18" t="n">
        <v>459.18768732</v>
      </c>
      <c r="F26" s="20" t="n">
        <v>5.37521201</v>
      </c>
      <c r="G26" s="18" t="n">
        <v>470.2314079</v>
      </c>
      <c r="H26" s="20" t="n">
        <v>3.79316291</v>
      </c>
      <c r="I26" s="18" t="n">
        <v>483.64526735</v>
      </c>
      <c r="J26" s="20" t="n">
        <v>2.80528015</v>
      </c>
      <c r="K26" s="18" t="n">
        <v>511.53936406</v>
      </c>
      <c r="L26" s="20" t="n">
        <v>2.32293168</v>
      </c>
      <c r="M26" s="18" t="n">
        <v>444.00929457</v>
      </c>
      <c r="N26" s="20" t="n">
        <v>9.49451487</v>
      </c>
      <c r="O26" s="18" t="s">
        <v>481</v>
      </c>
      <c r="P26" s="20" t="s">
        <v>481</v>
      </c>
      <c r="Q26" s="18" t="s">
        <v>481</v>
      </c>
      <c r="R26" s="20" t="s">
        <v>481</v>
      </c>
      <c r="S26" s="18" t="s">
        <v>481</v>
      </c>
      <c r="T26" s="20" t="s">
        <v>481</v>
      </c>
      <c r="U26" s="18" t="s">
        <v>481</v>
      </c>
      <c r="V26" s="20" t="s">
        <v>481</v>
      </c>
      <c r="W26" s="18" t="n">
        <v>420.72976444</v>
      </c>
      <c r="X26" s="20" t="n">
        <v>8.577150100000001</v>
      </c>
    </row>
    <row r="27" spans="1:24">
      <c r="A27" s="15" t="s">
        <v>502</v>
      </c>
      <c r="B27" s="17" t="n">
        <v>5299</v>
      </c>
      <c r="C27" s="18">
        <f>(144.0/B27*100)</f>
        <v/>
      </c>
      <c r="D27" s="19" t="n">
        <v>5155</v>
      </c>
      <c r="E27" s="18" t="n">
        <v>437.65080974</v>
      </c>
      <c r="F27" s="20" t="n">
        <v>4.49262295</v>
      </c>
      <c r="G27" s="18" t="n">
        <v>479.01781127</v>
      </c>
      <c r="H27" s="20" t="n">
        <v>4.20483148</v>
      </c>
      <c r="I27" s="18" t="n">
        <v>496.9091607</v>
      </c>
      <c r="J27" s="20" t="n">
        <v>2.79683588</v>
      </c>
      <c r="K27" s="18" t="n">
        <v>514.31632485</v>
      </c>
      <c r="L27" s="20" t="n">
        <v>2.82801284</v>
      </c>
      <c r="M27" s="18" t="n">
        <v>468.07871002</v>
      </c>
      <c r="N27" s="20" t="n">
        <v>6.48141596</v>
      </c>
      <c r="O27" s="18" t="s">
        <v>481</v>
      </c>
      <c r="P27" s="20" t="s">
        <v>481</v>
      </c>
      <c r="Q27" s="18" t="s">
        <v>481</v>
      </c>
      <c r="R27" s="20" t="s">
        <v>481</v>
      </c>
      <c r="S27" s="18" t="s">
        <v>481</v>
      </c>
      <c r="T27" s="20" t="s">
        <v>481</v>
      </c>
      <c r="U27" s="18" t="s">
        <v>481</v>
      </c>
      <c r="V27" s="20" t="s">
        <v>481</v>
      </c>
      <c r="W27" s="18" t="n">
        <v>379.93903882</v>
      </c>
      <c r="X27" s="20" t="n">
        <v>5.314101</v>
      </c>
    </row>
    <row r="28" spans="1:24">
      <c r="A28" s="15" t="s">
        <v>503</v>
      </c>
      <c r="B28" s="17" t="n">
        <v>7568</v>
      </c>
      <c r="C28" s="18">
        <f>(424.0/B28*100)</f>
        <v/>
      </c>
      <c r="D28" s="19" t="n">
        <v>7144</v>
      </c>
      <c r="E28" s="18" t="n">
        <v>402.23399536</v>
      </c>
      <c r="F28" s="20" t="n">
        <v>5.43583304</v>
      </c>
      <c r="G28" s="18" t="n">
        <v>409.54330181</v>
      </c>
      <c r="H28" s="20" t="n">
        <v>3.60507996</v>
      </c>
      <c r="I28" s="18" t="n">
        <v>421.98700787</v>
      </c>
      <c r="J28" s="20" t="n">
        <v>3.21044799</v>
      </c>
      <c r="K28" s="18" t="n">
        <v>452.17376436</v>
      </c>
      <c r="L28" s="20" t="n">
        <v>3.11844583</v>
      </c>
      <c r="M28" s="18" t="n">
        <v>411.75986439</v>
      </c>
      <c r="N28" s="20" t="n">
        <v>7.87235392</v>
      </c>
      <c r="O28" s="18" t="s">
        <v>481</v>
      </c>
      <c r="P28" s="20" t="s">
        <v>481</v>
      </c>
      <c r="Q28" s="18" t="s">
        <v>481</v>
      </c>
      <c r="R28" s="20" t="s">
        <v>481</v>
      </c>
      <c r="S28" s="18" t="s">
        <v>481</v>
      </c>
      <c r="T28" s="20" t="s">
        <v>481</v>
      </c>
      <c r="U28" s="18" t="s">
        <v>481</v>
      </c>
      <c r="V28" s="20" t="s">
        <v>481</v>
      </c>
      <c r="W28" s="18" t="n">
        <v>377.34563225</v>
      </c>
      <c r="X28" s="20" t="n">
        <v>6.83451143</v>
      </c>
    </row>
    <row r="29" spans="1:24">
      <c r="A29" s="15" t="s">
        <v>504</v>
      </c>
      <c r="B29" s="17" t="n">
        <v>5385</v>
      </c>
      <c r="C29" s="18">
        <f>(30.0/B29*100)</f>
        <v/>
      </c>
      <c r="D29" s="19" t="n">
        <v>5355</v>
      </c>
      <c r="E29" s="18" t="n">
        <v>475.2167793</v>
      </c>
      <c r="F29" s="20" t="n">
        <v>3.80491206</v>
      </c>
      <c r="G29" s="18" t="n">
        <v>508.56247835</v>
      </c>
      <c r="H29" s="20" t="n">
        <v>4.23476038</v>
      </c>
      <c r="I29" s="18" t="n">
        <v>520.63834764</v>
      </c>
      <c r="J29" s="20" t="n">
        <v>3.02163492</v>
      </c>
      <c r="K29" s="18" t="n">
        <v>543.70872404</v>
      </c>
      <c r="L29" s="20" t="n">
        <v>3.78819835</v>
      </c>
      <c r="M29" s="18" t="n">
        <v>449.45555157</v>
      </c>
      <c r="N29" s="20" t="n">
        <v>16.99067002</v>
      </c>
      <c r="O29" s="18" t="s">
        <v>481</v>
      </c>
      <c r="P29" s="20" t="s">
        <v>481</v>
      </c>
      <c r="Q29" s="18" t="s">
        <v>481</v>
      </c>
      <c r="R29" s="20" t="s">
        <v>481</v>
      </c>
      <c r="S29" s="18" t="n">
        <v>314.02123871</v>
      </c>
      <c r="T29" s="20" t="n">
        <v>13.26138992</v>
      </c>
      <c r="U29" s="18" t="s">
        <v>481</v>
      </c>
      <c r="V29" s="20" t="s">
        <v>481</v>
      </c>
      <c r="W29" s="18" t="n">
        <v>405.55733766</v>
      </c>
      <c r="X29" s="20" t="n">
        <v>9.031032639999999</v>
      </c>
    </row>
    <row r="30" spans="1:24">
      <c r="A30" s="15" t="s">
        <v>505</v>
      </c>
      <c r="B30" s="17" t="n">
        <v>4520</v>
      </c>
      <c r="C30" s="18">
        <f>(223.0/B30*100)</f>
        <v/>
      </c>
      <c r="D30" s="19" t="n">
        <v>4297</v>
      </c>
      <c r="E30" s="18" t="n">
        <v>473.41022902</v>
      </c>
      <c r="F30" s="20" t="n">
        <v>5.70494865</v>
      </c>
      <c r="G30" s="18" t="n">
        <v>510.22214295</v>
      </c>
      <c r="H30" s="20" t="n">
        <v>4.67670867</v>
      </c>
      <c r="I30" s="18" t="n">
        <v>515.49422319</v>
      </c>
      <c r="J30" s="20" t="n">
        <v>3.88665418</v>
      </c>
      <c r="K30" s="18" t="n">
        <v>550.09999887</v>
      </c>
      <c r="L30" s="20" t="n">
        <v>4.06910711</v>
      </c>
      <c r="M30" s="18" t="n">
        <v>496.61083978</v>
      </c>
      <c r="N30" s="20" t="n">
        <v>11.90416506</v>
      </c>
      <c r="O30" s="18" t="s">
        <v>481</v>
      </c>
      <c r="P30" s="20" t="s">
        <v>481</v>
      </c>
      <c r="Q30" s="18" t="s">
        <v>481</v>
      </c>
      <c r="R30" s="20" t="s">
        <v>481</v>
      </c>
      <c r="S30" s="18" t="s">
        <v>481</v>
      </c>
      <c r="T30" s="20" t="s">
        <v>481</v>
      </c>
      <c r="U30" s="18" t="s">
        <v>481</v>
      </c>
      <c r="V30" s="20" t="s">
        <v>481</v>
      </c>
      <c r="W30" s="18" t="n">
        <v>394.17853068</v>
      </c>
      <c r="X30" s="20" t="n">
        <v>7.08758478</v>
      </c>
    </row>
    <row r="31" spans="1:24">
      <c r="A31" s="15" t="s">
        <v>506</v>
      </c>
      <c r="B31" s="17" t="n">
        <v>5456</v>
      </c>
      <c r="C31" s="18">
        <f>(150.0/B31*100)</f>
        <v/>
      </c>
      <c r="D31" s="19" t="n">
        <v>5306</v>
      </c>
      <c r="E31" s="18" t="n">
        <v>470.13746289</v>
      </c>
      <c r="F31" s="20" t="n">
        <v>4.68811212</v>
      </c>
      <c r="G31" s="18" t="n">
        <v>501.4215593</v>
      </c>
      <c r="H31" s="20" t="n">
        <v>4.50023529</v>
      </c>
      <c r="I31" s="18" t="n">
        <v>524.03679204</v>
      </c>
      <c r="J31" s="20" t="n">
        <v>3.20931568</v>
      </c>
      <c r="K31" s="18" t="n">
        <v>546.67654623</v>
      </c>
      <c r="L31" s="20" t="n">
        <v>2.70801215</v>
      </c>
      <c r="M31" s="18" t="n">
        <v>514.10431939</v>
      </c>
      <c r="N31" s="20" t="n">
        <v>9.17848686</v>
      </c>
      <c r="O31" s="18" t="s">
        <v>481</v>
      </c>
      <c r="P31" s="20" t="s">
        <v>481</v>
      </c>
      <c r="Q31" s="18" t="s">
        <v>481</v>
      </c>
      <c r="R31" s="20" t="s">
        <v>481</v>
      </c>
      <c r="S31" s="18" t="s">
        <v>481</v>
      </c>
      <c r="T31" s="20" t="s">
        <v>481</v>
      </c>
      <c r="U31" s="18" t="s">
        <v>481</v>
      </c>
      <c r="V31" s="20" t="s">
        <v>481</v>
      </c>
      <c r="W31" s="18" t="n">
        <v>415.16031753</v>
      </c>
      <c r="X31" s="20" t="n">
        <v>6.60031954</v>
      </c>
    </row>
    <row r="32" spans="1:24">
      <c r="A32" s="15" t="s">
        <v>507</v>
      </c>
      <c r="B32" s="17" t="n">
        <v>4478</v>
      </c>
      <c r="C32" s="18">
        <f>(6.0/B32*100)</f>
        <v/>
      </c>
      <c r="D32" s="19" t="n">
        <v>4472</v>
      </c>
      <c r="E32" s="18" t="n">
        <v>483.36325403</v>
      </c>
      <c r="F32" s="20" t="n">
        <v>4.52237275</v>
      </c>
      <c r="G32" s="18" t="n">
        <v>496.28195045</v>
      </c>
      <c r="H32" s="20" t="n">
        <v>3.82943821</v>
      </c>
      <c r="I32" s="18" t="n">
        <v>510.65603991</v>
      </c>
      <c r="J32" s="20" t="n">
        <v>3.17367193</v>
      </c>
      <c r="K32" s="18" t="n">
        <v>531.5467362000001</v>
      </c>
      <c r="L32" s="20" t="n">
        <v>3.25245057</v>
      </c>
      <c r="M32" s="18" t="n">
        <v>491.39948872</v>
      </c>
      <c r="N32" s="20" t="n">
        <v>10.788872</v>
      </c>
      <c r="O32" s="18" t="s">
        <v>481</v>
      </c>
      <c r="P32" s="20" t="s">
        <v>481</v>
      </c>
      <c r="Q32" s="18" t="s">
        <v>481</v>
      </c>
      <c r="R32" s="20" t="s">
        <v>481</v>
      </c>
      <c r="S32" s="18" t="s">
        <v>481</v>
      </c>
      <c r="T32" s="20" t="s">
        <v>481</v>
      </c>
      <c r="U32" s="18" t="s">
        <v>481</v>
      </c>
      <c r="V32" s="20" t="s">
        <v>481</v>
      </c>
      <c r="W32" s="18" t="n">
        <v>412.37667999</v>
      </c>
      <c r="X32" s="20" t="n">
        <v>13.94972703</v>
      </c>
    </row>
    <row r="33" spans="1:24">
      <c r="A33" s="15" t="s">
        <v>508</v>
      </c>
      <c r="B33" s="17" t="n">
        <v>7325</v>
      </c>
      <c r="C33" s="18">
        <f>(84.0/B33*100)</f>
        <v/>
      </c>
      <c r="D33" s="19" t="n">
        <v>7241</v>
      </c>
      <c r="E33" s="18" t="n">
        <v>473.65854192</v>
      </c>
      <c r="F33" s="20" t="n">
        <v>5.51101837</v>
      </c>
      <c r="G33" s="18" t="n">
        <v>488.52531455</v>
      </c>
      <c r="H33" s="20" t="n">
        <v>4.85960563</v>
      </c>
      <c r="I33" s="18" t="n">
        <v>491.34054083</v>
      </c>
      <c r="J33" s="20" t="n">
        <v>3.3800571</v>
      </c>
      <c r="K33" s="18" t="n">
        <v>523.39408773</v>
      </c>
      <c r="L33" s="20" t="n">
        <v>3.28430493</v>
      </c>
      <c r="M33" s="18" t="n">
        <v>472.9657932</v>
      </c>
      <c r="N33" s="20" t="n">
        <v>11.74110205</v>
      </c>
      <c r="O33" s="18" t="s">
        <v>481</v>
      </c>
      <c r="P33" s="20" t="s">
        <v>481</v>
      </c>
      <c r="Q33" s="18" t="s">
        <v>481</v>
      </c>
      <c r="R33" s="20" t="s">
        <v>481</v>
      </c>
      <c r="S33" s="18" t="s">
        <v>481</v>
      </c>
      <c r="T33" s="20" t="s">
        <v>481</v>
      </c>
      <c r="U33" s="18" t="s">
        <v>481</v>
      </c>
      <c r="V33" s="20" t="s">
        <v>481</v>
      </c>
      <c r="W33" s="18" t="n">
        <v>413.84222261</v>
      </c>
      <c r="X33" s="20" t="n">
        <v>10.0428015</v>
      </c>
    </row>
    <row r="34" spans="1:24">
      <c r="A34" s="15" t="s">
        <v>509</v>
      </c>
      <c r="B34" s="17" t="n">
        <v>6350</v>
      </c>
      <c r="C34" s="18">
        <f>(97.0/B34*100)</f>
        <v/>
      </c>
      <c r="D34" s="19" t="n">
        <v>6253</v>
      </c>
      <c r="E34" s="18" t="n">
        <v>430.84884488</v>
      </c>
      <c r="F34" s="20" t="n">
        <v>3.90938886</v>
      </c>
      <c r="G34" s="18" t="n">
        <v>461.4780533</v>
      </c>
      <c r="H34" s="20" t="n">
        <v>3.78920054</v>
      </c>
      <c r="I34" s="18" t="n">
        <v>474.84064235</v>
      </c>
      <c r="J34" s="20" t="n">
        <v>3.35919742</v>
      </c>
      <c r="K34" s="18" t="n">
        <v>483.8461562</v>
      </c>
      <c r="L34" s="20" t="n">
        <v>4.09400108</v>
      </c>
      <c r="M34" s="18" t="n">
        <v>423.14957437</v>
      </c>
      <c r="N34" s="20" t="n">
        <v>10.83226633</v>
      </c>
      <c r="O34" s="18" t="s">
        <v>481</v>
      </c>
      <c r="P34" s="20" t="s">
        <v>481</v>
      </c>
      <c r="Q34" s="18" t="s">
        <v>481</v>
      </c>
      <c r="R34" s="20" t="s">
        <v>481</v>
      </c>
      <c r="S34" s="18" t="n">
        <v>263.37193708</v>
      </c>
      <c r="T34" s="20" t="n">
        <v>13.61114927</v>
      </c>
      <c r="U34" s="18" t="s">
        <v>481</v>
      </c>
      <c r="V34" s="20" t="s">
        <v>481</v>
      </c>
      <c r="W34" s="18" t="n">
        <v>373.18044654</v>
      </c>
      <c r="X34" s="20" t="n">
        <v>8.071949999999999</v>
      </c>
    </row>
    <row r="35" spans="1:24">
      <c r="A35" s="15" t="s">
        <v>510</v>
      </c>
      <c r="B35" s="17" t="n">
        <v>6406</v>
      </c>
      <c r="C35" s="18">
        <f>(68.0/B35*100)</f>
        <v/>
      </c>
      <c r="D35" s="19" t="n">
        <v>6338</v>
      </c>
      <c r="E35" s="18" t="n">
        <v>476.37213449</v>
      </c>
      <c r="F35" s="20" t="n">
        <v>3.28635316</v>
      </c>
      <c r="G35" s="18" t="n">
        <v>492.74165287</v>
      </c>
      <c r="H35" s="20" t="n">
        <v>3.47698132</v>
      </c>
      <c r="I35" s="18" t="n">
        <v>519.86343335</v>
      </c>
      <c r="J35" s="20" t="n">
        <v>2.58705243</v>
      </c>
      <c r="K35" s="18" t="n">
        <v>529.19675631</v>
      </c>
      <c r="L35" s="20" t="n">
        <v>3.01548328</v>
      </c>
      <c r="M35" s="18" t="n">
        <v>492.18501523</v>
      </c>
      <c r="N35" s="20" t="n">
        <v>12.8576235</v>
      </c>
      <c r="O35" s="18" t="s">
        <v>481</v>
      </c>
      <c r="P35" s="20" t="s">
        <v>481</v>
      </c>
      <c r="Q35" s="18" t="s">
        <v>481</v>
      </c>
      <c r="R35" s="20" t="s">
        <v>481</v>
      </c>
      <c r="S35" s="18" t="n">
        <v>337.32521215</v>
      </c>
      <c r="T35" s="20" t="n">
        <v>11.65794297</v>
      </c>
      <c r="U35" s="18" t="s">
        <v>481</v>
      </c>
      <c r="V35" s="20" t="s">
        <v>481</v>
      </c>
      <c r="W35" s="18" t="n">
        <v>402.49843036</v>
      </c>
      <c r="X35" s="20" t="n">
        <v>9.419108400000001</v>
      </c>
    </row>
    <row r="36" spans="1:24">
      <c r="A36" s="15" t="s">
        <v>511</v>
      </c>
      <c r="B36" s="17" t="n">
        <v>6736</v>
      </c>
      <c r="C36" s="18">
        <f>(82.0/B36*100)</f>
        <v/>
      </c>
      <c r="D36" s="19" t="n">
        <v>6654</v>
      </c>
      <c r="E36" s="18" t="n">
        <v>461.95396662</v>
      </c>
      <c r="F36" s="20" t="n">
        <v>4.92678361</v>
      </c>
      <c r="G36" s="18" t="n">
        <v>486.89351189</v>
      </c>
      <c r="H36" s="20" t="n">
        <v>3.68981434</v>
      </c>
      <c r="I36" s="18" t="n">
        <v>494.02598803</v>
      </c>
      <c r="J36" s="20" t="n">
        <v>3.25487317</v>
      </c>
      <c r="K36" s="18" t="n">
        <v>520.7686586</v>
      </c>
      <c r="L36" s="20" t="n">
        <v>2.74113696</v>
      </c>
      <c r="M36" s="18" t="n">
        <v>484.1583914</v>
      </c>
      <c r="N36" s="20" t="n">
        <v>11.07754864</v>
      </c>
      <c r="O36" s="18" t="s">
        <v>481</v>
      </c>
      <c r="P36" s="20" t="s">
        <v>481</v>
      </c>
      <c r="Q36" s="18" t="s">
        <v>481</v>
      </c>
      <c r="R36" s="20" t="s">
        <v>481</v>
      </c>
      <c r="S36" s="18" t="s">
        <v>481</v>
      </c>
      <c r="T36" s="20" t="s">
        <v>481</v>
      </c>
      <c r="U36" s="18" t="s">
        <v>481</v>
      </c>
      <c r="V36" s="20" t="s">
        <v>481</v>
      </c>
      <c r="W36" s="18" t="n">
        <v>417.53334124</v>
      </c>
      <c r="X36" s="20" t="n">
        <v>8.31697119</v>
      </c>
    </row>
    <row r="37" spans="1:24">
      <c r="A37" s="15" t="s">
        <v>512</v>
      </c>
      <c r="B37" s="17" t="n">
        <v>5458</v>
      </c>
      <c r="C37" s="18">
        <f>(154.0/B37*100)</f>
        <v/>
      </c>
      <c r="D37" s="19" t="n">
        <v>5304</v>
      </c>
      <c r="E37" s="18" t="n">
        <v>469.54449395</v>
      </c>
      <c r="F37" s="20" t="n">
        <v>4.85226395</v>
      </c>
      <c r="G37" s="18" t="n">
        <v>493.74215737</v>
      </c>
      <c r="H37" s="20" t="n">
        <v>3.91619249</v>
      </c>
      <c r="I37" s="18" t="n">
        <v>516.65065621</v>
      </c>
      <c r="J37" s="20" t="n">
        <v>4.44323819</v>
      </c>
      <c r="K37" s="18" t="n">
        <v>541.61549432</v>
      </c>
      <c r="L37" s="20" t="n">
        <v>3.75270395</v>
      </c>
      <c r="M37" s="18" t="n">
        <v>468.23537447</v>
      </c>
      <c r="N37" s="20" t="n">
        <v>10.79571044</v>
      </c>
      <c r="O37" s="18" t="s">
        <v>481</v>
      </c>
      <c r="P37" s="20" t="s">
        <v>481</v>
      </c>
      <c r="Q37" s="18" t="s">
        <v>481</v>
      </c>
      <c r="R37" s="20" t="s">
        <v>481</v>
      </c>
      <c r="S37" s="18" t="s">
        <v>481</v>
      </c>
      <c r="T37" s="20" t="s">
        <v>481</v>
      </c>
      <c r="U37" s="18" t="s">
        <v>481</v>
      </c>
      <c r="V37" s="20" t="s">
        <v>481</v>
      </c>
      <c r="W37" s="18" t="n">
        <v>397.95553843</v>
      </c>
      <c r="X37" s="20" t="n">
        <v>6.315364</v>
      </c>
    </row>
    <row r="38" spans="1:24">
      <c r="A38" s="15" t="s">
        <v>513</v>
      </c>
      <c r="B38" s="17" t="n">
        <v>5860</v>
      </c>
      <c r="C38" s="18">
        <f>(25.0/B38*100)</f>
        <v/>
      </c>
      <c r="D38" s="19" t="n">
        <v>5835</v>
      </c>
      <c r="E38" s="18" t="n">
        <v>450.23397494</v>
      </c>
      <c r="F38" s="20" t="n">
        <v>5.80343474</v>
      </c>
      <c r="G38" s="18" t="n">
        <v>490.07521749</v>
      </c>
      <c r="H38" s="20" t="n">
        <v>4.89694318</v>
      </c>
      <c r="I38" s="18" t="n">
        <v>498.45001267</v>
      </c>
      <c r="J38" s="20" t="n">
        <v>3.71635031</v>
      </c>
      <c r="K38" s="18" t="n">
        <v>521.75136646</v>
      </c>
      <c r="L38" s="20" t="n">
        <v>3.19093421</v>
      </c>
      <c r="M38" s="18" t="n">
        <v>474.02537172</v>
      </c>
      <c r="N38" s="20" t="n">
        <v>8.89884269</v>
      </c>
      <c r="O38" s="18" t="s">
        <v>481</v>
      </c>
      <c r="P38" s="20" t="s">
        <v>481</v>
      </c>
      <c r="Q38" s="18" t="s">
        <v>481</v>
      </c>
      <c r="R38" s="20" t="s">
        <v>481</v>
      </c>
      <c r="S38" s="18" t="s">
        <v>481</v>
      </c>
      <c r="T38" s="20" t="s">
        <v>481</v>
      </c>
      <c r="U38" s="18" t="s">
        <v>481</v>
      </c>
      <c r="V38" s="20" t="s">
        <v>481</v>
      </c>
      <c r="W38" s="18" t="n">
        <v>443.70053088</v>
      </c>
      <c r="X38" s="20" t="n">
        <v>6.72481642</v>
      </c>
    </row>
    <row r="39" spans="1:24">
      <c r="A39" s="15" t="s">
        <v>514</v>
      </c>
      <c r="B39" s="17" t="n">
        <v>5895</v>
      </c>
      <c r="C39" s="18">
        <f>(33.0/B39*100)</f>
        <v/>
      </c>
      <c r="D39" s="19" t="n">
        <v>5862</v>
      </c>
      <c r="E39" s="18" t="n">
        <v>415.83706145</v>
      </c>
      <c r="F39" s="20" t="n">
        <v>4.79425457</v>
      </c>
      <c r="G39" s="18" t="n">
        <v>430.98447211</v>
      </c>
      <c r="H39" s="20" t="n">
        <v>4.35525457</v>
      </c>
      <c r="I39" s="18" t="n">
        <v>432.11429716</v>
      </c>
      <c r="J39" s="20" t="n">
        <v>4.42027849</v>
      </c>
      <c r="K39" s="18" t="n">
        <v>452.721331</v>
      </c>
      <c r="L39" s="20" t="n">
        <v>5.87457296</v>
      </c>
      <c r="M39" s="18" t="n">
        <v>417.02392139</v>
      </c>
      <c r="N39" s="20" t="n">
        <v>6.88530951</v>
      </c>
      <c r="O39" s="18" t="s">
        <v>481</v>
      </c>
      <c r="P39" s="20" t="s">
        <v>481</v>
      </c>
      <c r="Q39" s="18" t="s">
        <v>481</v>
      </c>
      <c r="R39" s="20" t="s">
        <v>481</v>
      </c>
      <c r="S39" s="18" t="s">
        <v>481</v>
      </c>
      <c r="T39" s="20" t="s">
        <v>481</v>
      </c>
      <c r="U39" s="18" t="s">
        <v>481</v>
      </c>
      <c r="V39" s="20" t="s">
        <v>481</v>
      </c>
      <c r="W39" s="18" t="n">
        <v>355.74245977</v>
      </c>
      <c r="X39" s="20" t="n">
        <v>11.18678895</v>
      </c>
    </row>
    <row r="40" spans="1:24">
      <c r="A40" s="15" t="s">
        <v>515</v>
      </c>
      <c r="B40" s="17" t="n">
        <v>14157</v>
      </c>
      <c r="C40" s="18">
        <f>(406.0/B40*100)</f>
        <v/>
      </c>
      <c r="D40" s="19" t="n">
        <v>13751</v>
      </c>
      <c r="E40" s="18" t="n">
        <v>457.41779237</v>
      </c>
      <c r="F40" s="20" t="n">
        <v>4.32043233</v>
      </c>
      <c r="G40" s="18" t="n">
        <v>477.63230207</v>
      </c>
      <c r="H40" s="20" t="n">
        <v>5.13082089</v>
      </c>
      <c r="I40" s="18" t="n">
        <v>505.90517007</v>
      </c>
      <c r="J40" s="20" t="n">
        <v>3.12623101</v>
      </c>
      <c r="K40" s="18" t="n">
        <v>531.59981522</v>
      </c>
      <c r="L40" s="20" t="n">
        <v>3.35923815</v>
      </c>
      <c r="M40" s="18" t="n">
        <v>488.17913103</v>
      </c>
      <c r="N40" s="20" t="n">
        <v>9.468226339999999</v>
      </c>
      <c r="O40" s="18" t="s">
        <v>481</v>
      </c>
      <c r="P40" s="20" t="s">
        <v>481</v>
      </c>
      <c r="Q40" s="18" t="s">
        <v>481</v>
      </c>
      <c r="R40" s="20" t="s">
        <v>481</v>
      </c>
      <c r="S40" s="18" t="s">
        <v>481</v>
      </c>
      <c r="T40" s="20" t="s">
        <v>481</v>
      </c>
      <c r="U40" s="18" t="s">
        <v>481</v>
      </c>
      <c r="V40" s="20" t="s">
        <v>481</v>
      </c>
      <c r="W40" s="18" t="n">
        <v>398.09143786</v>
      </c>
      <c r="X40" s="20" t="n">
        <v>6.68108107</v>
      </c>
    </row>
    <row r="41" spans="1:24">
      <c r="A41" s="15" t="s">
        <v>516</v>
      </c>
      <c r="B41" s="17" t="n">
        <v>5712</v>
      </c>
      <c r="C41" s="18">
        <f>(58.0/B41*100)</f>
        <v/>
      </c>
      <c r="D41" s="19" t="n">
        <v>5654</v>
      </c>
      <c r="E41" s="18" t="n">
        <v>474.32523201</v>
      </c>
      <c r="F41" s="20" t="n">
        <v>4.49091954</v>
      </c>
      <c r="G41" s="18" t="n">
        <v>496.18997478</v>
      </c>
      <c r="H41" s="20" t="n">
        <v>4.72783851</v>
      </c>
      <c r="I41" s="18" t="n">
        <v>492.598616</v>
      </c>
      <c r="J41" s="20" t="n">
        <v>3.7659562</v>
      </c>
      <c r="K41" s="18" t="n">
        <v>532.64393338</v>
      </c>
      <c r="L41" s="20" t="n">
        <v>3.60623053</v>
      </c>
      <c r="M41" s="18" t="n">
        <v>465.89021545</v>
      </c>
      <c r="N41" s="20" t="n">
        <v>11.25014</v>
      </c>
      <c r="O41" s="18" t="s">
        <v>481</v>
      </c>
      <c r="P41" s="20" t="s">
        <v>481</v>
      </c>
      <c r="Q41" s="18" t="s">
        <v>481</v>
      </c>
      <c r="R41" s="20" t="s">
        <v>481</v>
      </c>
      <c r="S41" s="18" t="n">
        <v>399.91015703</v>
      </c>
      <c r="T41" s="20" t="n">
        <v>16.72230739</v>
      </c>
      <c r="U41" s="18" t="s">
        <v>481</v>
      </c>
      <c r="V41" s="20" t="s">
        <v>481</v>
      </c>
      <c r="W41" s="18" t="n">
        <v>402.5902723</v>
      </c>
      <c r="X41" s="20" t="n">
        <v>12.75372412</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row>
    <row r="45" spans="1:24">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n">
        <v>349.85925265</v>
      </c>
      <c r="T45" s="20" t="n">
        <v>3.00084387</v>
      </c>
      <c r="U45" s="18" t="s">
        <v>481</v>
      </c>
      <c r="V45" s="20" t="s">
        <v>481</v>
      </c>
      <c r="W45" s="18" t="s">
        <v>481</v>
      </c>
      <c r="X45" s="20" t="s">
        <v>481</v>
      </c>
    </row>
    <row r="46" spans="1:24">
      <c r="A46" s="15" t="s">
        <v>521</v>
      </c>
      <c r="B46" s="17" t="n">
        <v>23141</v>
      </c>
      <c r="C46" s="18">
        <f>(2233.0/B46*100)</f>
        <v/>
      </c>
      <c r="D46" s="19" t="n">
        <v>20908</v>
      </c>
      <c r="E46" s="18" t="n">
        <v>391.74771556</v>
      </c>
      <c r="F46" s="20" t="n">
        <v>5.06236378</v>
      </c>
      <c r="G46" s="18" t="n">
        <v>408.47505994</v>
      </c>
      <c r="H46" s="20" t="n">
        <v>4.29678861</v>
      </c>
      <c r="I46" s="18" t="n">
        <v>417.87013298</v>
      </c>
      <c r="J46" s="20" t="n">
        <v>3.9826894</v>
      </c>
      <c r="K46" s="18" t="n">
        <v>462.71541637</v>
      </c>
      <c r="L46" s="20" t="n">
        <v>4.59326416</v>
      </c>
      <c r="M46" s="18" t="n">
        <v>392.29166917</v>
      </c>
      <c r="N46" s="20" t="n">
        <v>9.92306606</v>
      </c>
      <c r="O46" s="18" t="s">
        <v>481</v>
      </c>
      <c r="P46" s="20" t="s">
        <v>481</v>
      </c>
      <c r="Q46" s="18" t="s">
        <v>481</v>
      </c>
      <c r="R46" s="20" t="s">
        <v>481</v>
      </c>
      <c r="S46" s="18" t="s">
        <v>481</v>
      </c>
      <c r="T46" s="20" t="s">
        <v>481</v>
      </c>
      <c r="U46" s="18" t="s">
        <v>481</v>
      </c>
      <c r="V46" s="20" t="s">
        <v>481</v>
      </c>
      <c r="W46" s="18" t="n">
        <v>375.43307944</v>
      </c>
      <c r="X46" s="20" t="n">
        <v>3.42514102</v>
      </c>
    </row>
    <row r="47" spans="1:24">
      <c r="A47" s="15" t="s">
        <v>522</v>
      </c>
      <c r="B47" s="17" t="n">
        <v>5928</v>
      </c>
      <c r="C47" s="18">
        <f>(403.0/B47*100)</f>
        <v/>
      </c>
      <c r="D47" s="19" t="n">
        <v>5525</v>
      </c>
      <c r="E47" s="18" t="n">
        <v>384.58694054</v>
      </c>
      <c r="F47" s="20" t="n">
        <v>7.5736131</v>
      </c>
      <c r="G47" s="18" t="n">
        <v>418.71329085</v>
      </c>
      <c r="H47" s="20" t="n">
        <v>7.39367071</v>
      </c>
      <c r="I47" s="18" t="n">
        <v>445.62993286</v>
      </c>
      <c r="J47" s="20" t="n">
        <v>5.34750293</v>
      </c>
      <c r="K47" s="18" t="n">
        <v>478.13940929</v>
      </c>
      <c r="L47" s="20" t="n">
        <v>4.91186068</v>
      </c>
      <c r="M47" s="18" t="n">
        <v>416.78151535</v>
      </c>
      <c r="N47" s="20" t="n">
        <v>11.57496714</v>
      </c>
      <c r="O47" s="18" t="s">
        <v>481</v>
      </c>
      <c r="P47" s="20" t="s">
        <v>481</v>
      </c>
      <c r="Q47" s="18" t="s">
        <v>481</v>
      </c>
      <c r="R47" s="20" t="s">
        <v>481</v>
      </c>
      <c r="S47" s="18" t="s">
        <v>481</v>
      </c>
      <c r="T47" s="20" t="s">
        <v>481</v>
      </c>
      <c r="U47" s="18" t="s">
        <v>481</v>
      </c>
      <c r="V47" s="20" t="s">
        <v>481</v>
      </c>
      <c r="W47" s="18" t="n">
        <v>344.64085381</v>
      </c>
      <c r="X47" s="20" t="n">
        <v>6.76640336</v>
      </c>
    </row>
    <row r="48" spans="1:24">
      <c r="A48" s="15" t="s">
        <v>523</v>
      </c>
      <c r="B48" s="17" t="n">
        <v>9841</v>
      </c>
      <c r="C48" s="18">
        <f>(8.0/B48*100)</f>
        <v/>
      </c>
      <c r="D48" s="19" t="n">
        <v>9833</v>
      </c>
      <c r="E48" s="18" t="n">
        <v>437.48844922</v>
      </c>
      <c r="F48" s="20" t="n">
        <v>9.457939870000001</v>
      </c>
      <c r="G48" s="18" t="n">
        <v>468.45610762</v>
      </c>
      <c r="H48" s="20" t="n">
        <v>5.89262436</v>
      </c>
      <c r="I48" s="18" t="n">
        <v>487.42020571</v>
      </c>
      <c r="J48" s="20" t="n">
        <v>5.20837736</v>
      </c>
      <c r="K48" s="18" t="n">
        <v>521.31862389</v>
      </c>
      <c r="L48" s="20" t="n">
        <v>5.48671586</v>
      </c>
      <c r="M48" s="18" t="n">
        <v>451.84059565</v>
      </c>
      <c r="N48" s="20" t="n">
        <v>13.80992494</v>
      </c>
      <c r="O48" s="18" t="s">
        <v>481</v>
      </c>
      <c r="P48" s="20" t="s">
        <v>481</v>
      </c>
      <c r="Q48" s="18" t="s">
        <v>481</v>
      </c>
      <c r="R48" s="20" t="s">
        <v>481</v>
      </c>
      <c r="S48" s="18" t="s">
        <v>481</v>
      </c>
      <c r="T48" s="20" t="s">
        <v>481</v>
      </c>
      <c r="U48" s="18" t="s">
        <v>481</v>
      </c>
      <c r="V48" s="20" t="s">
        <v>481</v>
      </c>
      <c r="W48" s="18" t="n">
        <v>408.89467396</v>
      </c>
      <c r="X48" s="20" t="n">
        <v>19.67396328</v>
      </c>
    </row>
    <row r="49" spans="1:24">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n">
        <v>425.30311958</v>
      </c>
      <c r="T49" s="20" t="n">
        <v>3.22111589</v>
      </c>
      <c r="U49" s="18" t="s">
        <v>481</v>
      </c>
      <c r="V49" s="20" t="s">
        <v>481</v>
      </c>
      <c r="W49" s="18" t="s">
        <v>481</v>
      </c>
      <c r="X49" s="20" t="s">
        <v>481</v>
      </c>
    </row>
    <row r="50" spans="1:24">
      <c r="A50" s="15" t="s">
        <v>525</v>
      </c>
      <c r="B50" s="17" t="n">
        <v>11795</v>
      </c>
      <c r="C50" s="18">
        <f>(380.0/B50*100)</f>
        <v/>
      </c>
      <c r="D50" s="19" t="n">
        <v>11415</v>
      </c>
      <c r="E50" s="18" t="n">
        <v>390.09322569</v>
      </c>
      <c r="F50" s="20" t="n">
        <v>5.9218182</v>
      </c>
      <c r="G50" s="18" t="n">
        <v>415.31254418</v>
      </c>
      <c r="H50" s="20" t="n">
        <v>4.49695369</v>
      </c>
      <c r="I50" s="18" t="n">
        <v>422.02815827</v>
      </c>
      <c r="J50" s="20" t="n">
        <v>3.25007001</v>
      </c>
      <c r="K50" s="18" t="n">
        <v>455.35740819</v>
      </c>
      <c r="L50" s="20" t="n">
        <v>3.16981677</v>
      </c>
      <c r="M50" s="18" t="n">
        <v>390.44727735</v>
      </c>
      <c r="N50" s="20" t="n">
        <v>12.30183412</v>
      </c>
      <c r="O50" s="18" t="s">
        <v>481</v>
      </c>
      <c r="P50" s="20" t="s">
        <v>481</v>
      </c>
      <c r="Q50" s="18" t="s">
        <v>481</v>
      </c>
      <c r="R50" s="20" t="s">
        <v>481</v>
      </c>
      <c r="S50" s="18" t="s">
        <v>481</v>
      </c>
      <c r="T50" s="20" t="s">
        <v>481</v>
      </c>
      <c r="U50" s="18" t="s">
        <v>481</v>
      </c>
      <c r="V50" s="20" t="s">
        <v>481</v>
      </c>
      <c r="W50" s="18" t="n">
        <v>363.82077295</v>
      </c>
      <c r="X50" s="20" t="n">
        <v>8.170830430000001</v>
      </c>
    </row>
    <row r="51" spans="1:24">
      <c r="A51" s="15" t="s">
        <v>526</v>
      </c>
      <c r="B51" s="17" t="n">
        <v>6866</v>
      </c>
      <c r="C51" s="18">
        <f>(113.0/B51*100)</f>
        <v/>
      </c>
      <c r="D51" s="19" t="n">
        <v>6753</v>
      </c>
      <c r="E51" s="18" t="n">
        <v>404.17182929</v>
      </c>
      <c r="F51" s="20" t="n">
        <v>4.2027026</v>
      </c>
      <c r="G51" s="18" t="n">
        <v>410.19691437</v>
      </c>
      <c r="H51" s="20" t="n">
        <v>3.8612414</v>
      </c>
      <c r="I51" s="18" t="n">
        <v>425.47919667</v>
      </c>
      <c r="J51" s="20" t="n">
        <v>3.29164527</v>
      </c>
      <c r="K51" s="18" t="n">
        <v>451.89883864</v>
      </c>
      <c r="L51" s="20" t="n">
        <v>3.07847497</v>
      </c>
      <c r="M51" s="18" t="n">
        <v>418.62364203</v>
      </c>
      <c r="N51" s="20" t="n">
        <v>11.62967887</v>
      </c>
      <c r="O51" s="18" t="s">
        <v>481</v>
      </c>
      <c r="P51" s="20" t="s">
        <v>481</v>
      </c>
      <c r="Q51" s="18" t="s">
        <v>481</v>
      </c>
      <c r="R51" s="20" t="s">
        <v>481</v>
      </c>
      <c r="S51" s="18" t="n">
        <v>427.96430568</v>
      </c>
      <c r="T51" s="20" t="n">
        <v>5.20460603</v>
      </c>
      <c r="U51" s="18" t="s">
        <v>481</v>
      </c>
      <c r="V51" s="20" t="s">
        <v>481</v>
      </c>
      <c r="W51" s="18" t="n">
        <v>392.28717777</v>
      </c>
      <c r="X51" s="20" t="n">
        <v>8.6933075</v>
      </c>
    </row>
    <row r="52" spans="1:24">
      <c r="A52" s="15" t="s">
        <v>527</v>
      </c>
      <c r="B52" s="17" t="n">
        <v>5809</v>
      </c>
      <c r="C52" s="18">
        <f>(111.0/B52*100)</f>
        <v/>
      </c>
      <c r="D52" s="19" t="n">
        <v>5698</v>
      </c>
      <c r="E52" s="18" t="n">
        <v>438.98254875</v>
      </c>
      <c r="F52" s="20" t="n">
        <v>4.57009224</v>
      </c>
      <c r="G52" s="18" t="n">
        <v>472.34617691</v>
      </c>
      <c r="H52" s="20" t="n">
        <v>4.36775484</v>
      </c>
      <c r="I52" s="18" t="n">
        <v>488.55533651</v>
      </c>
      <c r="J52" s="20" t="n">
        <v>3.26656111</v>
      </c>
      <c r="K52" s="18" t="n">
        <v>517.9554319</v>
      </c>
      <c r="L52" s="20" t="n">
        <v>2.85156846</v>
      </c>
      <c r="M52" s="18" t="n">
        <v>497.91675303</v>
      </c>
      <c r="N52" s="20" t="n">
        <v>10.62041132</v>
      </c>
      <c r="O52" s="18" t="s">
        <v>481</v>
      </c>
      <c r="P52" s="20" t="s">
        <v>481</v>
      </c>
      <c r="Q52" s="18" t="s">
        <v>481</v>
      </c>
      <c r="R52" s="20" t="s">
        <v>481</v>
      </c>
      <c r="S52" s="18" t="s">
        <v>481</v>
      </c>
      <c r="T52" s="20" t="s">
        <v>481</v>
      </c>
      <c r="U52" s="18" t="s">
        <v>481</v>
      </c>
      <c r="V52" s="20" t="s">
        <v>481</v>
      </c>
      <c r="W52" s="18" t="n">
        <v>395.50670326</v>
      </c>
      <c r="X52" s="20" t="n">
        <v>9.169082250000001</v>
      </c>
    </row>
    <row r="53" spans="1:24">
      <c r="A53" s="15" t="s">
        <v>528</v>
      </c>
      <c r="B53" s="17" t="n">
        <v>5571</v>
      </c>
      <c r="C53" s="18">
        <f>(120.0/B53*100)</f>
        <v/>
      </c>
      <c r="D53" s="19" t="n">
        <v>5451</v>
      </c>
      <c r="E53" s="18" t="n">
        <v>418.35513022</v>
      </c>
      <c r="F53" s="20" t="n">
        <v>3.61447369</v>
      </c>
      <c r="G53" s="18" t="n">
        <v>430.29019562</v>
      </c>
      <c r="H53" s="20" t="n">
        <v>3.44089672</v>
      </c>
      <c r="I53" s="18" t="n">
        <v>452.22219588</v>
      </c>
      <c r="J53" s="20" t="n">
        <v>3.86719998</v>
      </c>
      <c r="K53" s="18" t="n">
        <v>486.34492945</v>
      </c>
      <c r="L53" s="20" t="n">
        <v>3.18567322</v>
      </c>
      <c r="M53" s="18" t="n">
        <v>438.44829873</v>
      </c>
      <c r="N53" s="20" t="n">
        <v>6.92424018</v>
      </c>
      <c r="O53" s="18" t="s">
        <v>481</v>
      </c>
      <c r="P53" s="20" t="s">
        <v>481</v>
      </c>
      <c r="Q53" s="18" t="s">
        <v>481</v>
      </c>
      <c r="R53" s="20" t="s">
        <v>481</v>
      </c>
      <c r="S53" s="18" t="s">
        <v>481</v>
      </c>
      <c r="T53" s="20" t="s">
        <v>481</v>
      </c>
      <c r="U53" s="18" t="s">
        <v>481</v>
      </c>
      <c r="V53" s="20" t="s">
        <v>481</v>
      </c>
      <c r="W53" s="18" t="n">
        <v>345.2059718</v>
      </c>
      <c r="X53" s="20" t="n">
        <v>4.3920433</v>
      </c>
    </row>
    <row r="54" spans="1:24">
      <c r="A54" s="15" t="s">
        <v>529</v>
      </c>
      <c r="B54" s="17" t="n">
        <v>4740</v>
      </c>
      <c r="C54" s="18">
        <f>(504.0/B54*100)</f>
        <v/>
      </c>
      <c r="D54" s="19" t="n">
        <v>4236</v>
      </c>
      <c r="E54" s="18" t="n">
        <v>322.62101826</v>
      </c>
      <c r="F54" s="20" t="n">
        <v>9.02963682</v>
      </c>
      <c r="G54" s="18" t="n">
        <v>337.57303483</v>
      </c>
      <c r="H54" s="20" t="n">
        <v>6.68161532</v>
      </c>
      <c r="I54" s="18" t="n">
        <v>359.91311583</v>
      </c>
      <c r="J54" s="20" t="n">
        <v>3.93614818</v>
      </c>
      <c r="K54" s="18" t="n">
        <v>398.14542531</v>
      </c>
      <c r="L54" s="20" t="n">
        <v>4.15741841</v>
      </c>
      <c r="M54" s="18" t="n">
        <v>320.7198169</v>
      </c>
      <c r="N54" s="20" t="n">
        <v>17.06919904</v>
      </c>
      <c r="O54" s="18" t="s">
        <v>481</v>
      </c>
      <c r="P54" s="20" t="s">
        <v>481</v>
      </c>
      <c r="Q54" s="18" t="s">
        <v>481</v>
      </c>
      <c r="R54" s="20" t="s">
        <v>481</v>
      </c>
      <c r="S54" s="18" t="s">
        <v>481</v>
      </c>
      <c r="T54" s="20" t="s">
        <v>481</v>
      </c>
      <c r="U54" s="18" t="s">
        <v>481</v>
      </c>
      <c r="V54" s="20" t="s">
        <v>481</v>
      </c>
      <c r="W54" s="18" t="n">
        <v>304.77351085</v>
      </c>
      <c r="X54" s="20" t="n">
        <v>4.44766233</v>
      </c>
    </row>
    <row r="55" spans="1:24">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n">
        <v>401.28813522</v>
      </c>
      <c r="T55" s="20" t="n">
        <v>2.95767116</v>
      </c>
      <c r="U55" s="18" t="s">
        <v>481</v>
      </c>
      <c r="V55" s="20" t="s">
        <v>481</v>
      </c>
      <c r="W55" s="18" t="s">
        <v>481</v>
      </c>
      <c r="X55" s="20" t="s">
        <v>481</v>
      </c>
    </row>
    <row r="56" spans="1:24">
      <c r="A56" s="15" t="s">
        <v>531</v>
      </c>
      <c r="B56" s="17" t="n">
        <v>5359</v>
      </c>
      <c r="C56" s="18">
        <f>(77.0/B56*100)</f>
        <v/>
      </c>
      <c r="D56" s="19" t="n">
        <v>5282</v>
      </c>
      <c r="E56" s="18" t="n">
        <v>506.83363092</v>
      </c>
      <c r="F56" s="20" t="n">
        <v>4.47010274</v>
      </c>
      <c r="G56" s="18" t="n">
        <v>525.38333285</v>
      </c>
      <c r="H56" s="20" t="n">
        <v>4.71290544</v>
      </c>
      <c r="I56" s="18" t="n">
        <v>526.52201579</v>
      </c>
      <c r="J56" s="20" t="n">
        <v>3.37990066</v>
      </c>
      <c r="K56" s="18" t="n">
        <v>540.96196258</v>
      </c>
      <c r="L56" s="20" t="n">
        <v>3.07258709</v>
      </c>
      <c r="M56" s="18" t="n">
        <v>506.6489912</v>
      </c>
      <c r="N56" s="20" t="n">
        <v>7.72776876</v>
      </c>
      <c r="O56" s="18" t="s">
        <v>481</v>
      </c>
      <c r="P56" s="20" t="s">
        <v>481</v>
      </c>
      <c r="Q56" s="18" t="s">
        <v>481</v>
      </c>
      <c r="R56" s="20" t="s">
        <v>481</v>
      </c>
      <c r="S56" s="18" t="s">
        <v>481</v>
      </c>
      <c r="T56" s="20" t="s">
        <v>481</v>
      </c>
      <c r="U56" s="18" t="s">
        <v>481</v>
      </c>
      <c r="V56" s="20" t="s">
        <v>481</v>
      </c>
      <c r="W56" s="18" t="n">
        <v>435.06657716</v>
      </c>
      <c r="X56" s="20" t="n">
        <v>15.95994314</v>
      </c>
    </row>
    <row r="57" spans="1:24">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n">
        <v>397.25949434</v>
      </c>
      <c r="T57" s="20" t="n">
        <v>2.86584073</v>
      </c>
      <c r="U57" s="18" t="s">
        <v>481</v>
      </c>
      <c r="V57" s="20" t="s">
        <v>481</v>
      </c>
      <c r="W57" s="18" t="s">
        <v>481</v>
      </c>
      <c r="X57" s="20" t="s">
        <v>481</v>
      </c>
    </row>
    <row r="58" spans="1:24">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n">
        <v>408.10219777</v>
      </c>
      <c r="T58" s="20" t="n">
        <v>2.92517356</v>
      </c>
      <c r="U58" s="18" t="s">
        <v>481</v>
      </c>
      <c r="V58" s="20" t="s">
        <v>481</v>
      </c>
      <c r="W58" s="18" t="s">
        <v>481</v>
      </c>
      <c r="X58" s="20" t="s">
        <v>481</v>
      </c>
    </row>
    <row r="59" spans="1:24">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n">
        <v>347.12590293</v>
      </c>
      <c r="T59" s="20" t="n">
        <v>1.56898215</v>
      </c>
      <c r="U59" s="18" t="s">
        <v>481</v>
      </c>
      <c r="V59" s="20" t="s">
        <v>481</v>
      </c>
      <c r="W59" s="18" t="s">
        <v>481</v>
      </c>
      <c r="X59" s="20" t="s">
        <v>481</v>
      </c>
    </row>
    <row r="60" spans="1:24">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n">
        <v>346.54897697</v>
      </c>
      <c r="T60" s="20" t="n">
        <v>4.41355694</v>
      </c>
      <c r="U60" s="18" t="s">
        <v>481</v>
      </c>
      <c r="V60" s="20" t="s">
        <v>481</v>
      </c>
      <c r="W60" s="18" t="s">
        <v>481</v>
      </c>
      <c r="X60" s="20" t="s">
        <v>481</v>
      </c>
    </row>
    <row r="61" spans="1:24">
      <c r="A61" s="15" t="s">
        <v>536</v>
      </c>
      <c r="B61" s="17" t="n">
        <v>6525</v>
      </c>
      <c r="C61" s="18">
        <f>(179.0/B61*100)</f>
        <v/>
      </c>
      <c r="D61" s="19" t="n">
        <v>6346</v>
      </c>
      <c r="E61" s="18" t="n">
        <v>438.02908096</v>
      </c>
      <c r="F61" s="20" t="n">
        <v>5.48268382</v>
      </c>
      <c r="G61" s="18" t="n">
        <v>456.0012709</v>
      </c>
      <c r="H61" s="20" t="n">
        <v>4.75839819</v>
      </c>
      <c r="I61" s="18" t="n">
        <v>470.55619674</v>
      </c>
      <c r="J61" s="20" t="n">
        <v>3.29842849</v>
      </c>
      <c r="K61" s="18" t="n">
        <v>502.39260749</v>
      </c>
      <c r="L61" s="20" t="n">
        <v>2.84353372</v>
      </c>
      <c r="M61" s="18" t="n">
        <v>458.97329219</v>
      </c>
      <c r="N61" s="20" t="n">
        <v>10.71406935</v>
      </c>
      <c r="O61" s="18" t="s">
        <v>481</v>
      </c>
      <c r="P61" s="20" t="s">
        <v>481</v>
      </c>
      <c r="Q61" s="18" t="s">
        <v>481</v>
      </c>
      <c r="R61" s="20" t="s">
        <v>481</v>
      </c>
      <c r="S61" s="18" t="s">
        <v>481</v>
      </c>
      <c r="T61" s="20" t="s">
        <v>481</v>
      </c>
      <c r="U61" s="18" t="s">
        <v>481</v>
      </c>
      <c r="V61" s="20" t="s">
        <v>481</v>
      </c>
      <c r="W61" s="18" t="n">
        <v>377.07826581</v>
      </c>
      <c r="X61" s="20" t="n">
        <v>8.65224446</v>
      </c>
    </row>
    <row r="62" spans="1:24">
      <c r="A62" s="15" t="s">
        <v>537</v>
      </c>
      <c r="B62" s="17" t="n">
        <v>4476</v>
      </c>
      <c r="C62" s="18">
        <f>(3.0/B62*100)</f>
        <v/>
      </c>
      <c r="D62" s="19" t="n">
        <v>4473</v>
      </c>
      <c r="E62" s="18" t="n">
        <v>475.78891144</v>
      </c>
      <c r="F62" s="20" t="n">
        <v>3.23032842</v>
      </c>
      <c r="G62" s="18" t="n">
        <v>500.50394915</v>
      </c>
      <c r="H62" s="20" t="n">
        <v>2.98740478</v>
      </c>
      <c r="I62" s="18" t="n">
        <v>507.97398303</v>
      </c>
      <c r="J62" s="20" t="n">
        <v>2.49694791</v>
      </c>
      <c r="K62" s="18" t="n">
        <v>526.40316664</v>
      </c>
      <c r="L62" s="20" t="n">
        <v>2.42311254</v>
      </c>
      <c r="M62" s="18" t="n">
        <v>482.86727077</v>
      </c>
      <c r="N62" s="20" t="n">
        <v>9.69499761</v>
      </c>
      <c r="O62" s="18" t="s">
        <v>481</v>
      </c>
      <c r="P62" s="20" t="s">
        <v>481</v>
      </c>
      <c r="Q62" s="18" t="s">
        <v>481</v>
      </c>
      <c r="R62" s="20" t="s">
        <v>481</v>
      </c>
      <c r="S62" s="18" t="s">
        <v>481</v>
      </c>
      <c r="T62" s="20" t="s">
        <v>481</v>
      </c>
      <c r="U62" s="18" t="s">
        <v>481</v>
      </c>
      <c r="V62" s="20" t="s">
        <v>481</v>
      </c>
      <c r="W62" s="18" t="n">
        <v>477.32217867</v>
      </c>
      <c r="X62" s="20" t="n">
        <v>16.00125514</v>
      </c>
    </row>
    <row r="63" spans="1:24">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n">
        <v>351.74154869</v>
      </c>
      <c r="T63" s="20" t="n">
        <v>1.40819617</v>
      </c>
      <c r="U63" s="18" t="s">
        <v>481</v>
      </c>
      <c r="V63" s="20" t="s">
        <v>481</v>
      </c>
      <c r="W63" s="18" t="s">
        <v>481</v>
      </c>
      <c r="X63" s="20" t="s">
        <v>481</v>
      </c>
    </row>
    <row r="64" spans="1:24">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n">
        <v>446.66614265</v>
      </c>
      <c r="T64" s="20" t="n">
        <v>1.7787943</v>
      </c>
      <c r="U64" s="18" t="s">
        <v>481</v>
      </c>
      <c r="V64" s="20" t="s">
        <v>481</v>
      </c>
      <c r="W64" s="18" t="s">
        <v>481</v>
      </c>
      <c r="X64" s="20" t="s">
        <v>481</v>
      </c>
    </row>
    <row r="65" spans="1:24">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n">
        <v>416.22926213</v>
      </c>
      <c r="T65" s="20" t="n">
        <v>2.51747002</v>
      </c>
      <c r="U65" s="18" t="s">
        <v>481</v>
      </c>
      <c r="V65" s="20" t="s">
        <v>481</v>
      </c>
      <c r="W65" s="18" t="s">
        <v>481</v>
      </c>
      <c r="X65" s="20" t="s">
        <v>481</v>
      </c>
    </row>
    <row r="66" spans="1:24">
      <c r="A66" s="15" t="s">
        <v>541</v>
      </c>
      <c r="B66" s="17" t="n">
        <v>5665</v>
      </c>
      <c r="C66" s="18">
        <f>(93.0/B66*100)</f>
        <v/>
      </c>
      <c r="D66" s="19" t="n">
        <v>5572</v>
      </c>
      <c r="E66" s="18" t="n">
        <v>405.53269835</v>
      </c>
      <c r="F66" s="20" t="n">
        <v>3.66218727</v>
      </c>
      <c r="G66" s="18" t="n">
        <v>424.44745385</v>
      </c>
      <c r="H66" s="20" t="n">
        <v>3.7608815</v>
      </c>
      <c r="I66" s="18" t="n">
        <v>446.16911666</v>
      </c>
      <c r="J66" s="20" t="n">
        <v>3.24859473</v>
      </c>
      <c r="K66" s="18" t="n">
        <v>472.01447494</v>
      </c>
      <c r="L66" s="20" t="n">
        <v>3.18367067</v>
      </c>
      <c r="M66" s="18" t="n">
        <v>426.44925452</v>
      </c>
      <c r="N66" s="20" t="n">
        <v>7.20249075</v>
      </c>
      <c r="O66" s="18" t="s">
        <v>481</v>
      </c>
      <c r="P66" s="20" t="s">
        <v>481</v>
      </c>
      <c r="Q66" s="18" t="s">
        <v>481</v>
      </c>
      <c r="R66" s="20" t="s">
        <v>481</v>
      </c>
      <c r="S66" s="18" t="s">
        <v>481</v>
      </c>
      <c r="T66" s="20" t="s">
        <v>481</v>
      </c>
      <c r="U66" s="18" t="s">
        <v>481</v>
      </c>
      <c r="V66" s="20" t="s">
        <v>481</v>
      </c>
      <c r="W66" s="18" t="n">
        <v>349.30287059</v>
      </c>
      <c r="X66" s="20" t="n">
        <v>3.5640964</v>
      </c>
    </row>
    <row r="67" spans="1:24">
      <c r="A67" s="15" t="s">
        <v>542</v>
      </c>
      <c r="B67" s="17" t="n">
        <v>6971</v>
      </c>
      <c r="C67" s="18">
        <f>(979.0/B67*100)</f>
        <v/>
      </c>
      <c r="D67" s="19" t="n">
        <v>5992</v>
      </c>
      <c r="E67" s="18" t="n">
        <v>379.94588404</v>
      </c>
      <c r="F67" s="20" t="n">
        <v>8.900004190000001</v>
      </c>
      <c r="G67" s="18" t="n">
        <v>394.74025982</v>
      </c>
      <c r="H67" s="20" t="n">
        <v>5.22446274</v>
      </c>
      <c r="I67" s="18" t="n">
        <v>401.45113516</v>
      </c>
      <c r="J67" s="20" t="n">
        <v>3.2247446</v>
      </c>
      <c r="K67" s="18" t="n">
        <v>436.09785824</v>
      </c>
      <c r="L67" s="20" t="n">
        <v>3.23930473</v>
      </c>
      <c r="M67" s="18" t="n">
        <v>388.20802293</v>
      </c>
      <c r="N67" s="20" t="n">
        <v>12.20108175</v>
      </c>
      <c r="O67" s="18" t="s">
        <v>481</v>
      </c>
      <c r="P67" s="20" t="s">
        <v>481</v>
      </c>
      <c r="Q67" s="18" t="s">
        <v>481</v>
      </c>
      <c r="R67" s="20" t="s">
        <v>481</v>
      </c>
      <c r="S67" s="18" t="s">
        <v>481</v>
      </c>
      <c r="T67" s="20" t="s">
        <v>481</v>
      </c>
      <c r="U67" s="18" t="s">
        <v>481</v>
      </c>
      <c r="V67" s="20" t="s">
        <v>481</v>
      </c>
      <c r="W67" s="18" t="n">
        <v>330.3730487</v>
      </c>
      <c r="X67" s="20" t="n">
        <v>7.43170169</v>
      </c>
    </row>
    <row r="68" spans="1:24">
      <c r="A68" s="15" t="s">
        <v>543</v>
      </c>
      <c r="B68" s="17" t="n">
        <v>12083</v>
      </c>
      <c r="C68" s="18">
        <f>(31.0/B68*100)</f>
        <v/>
      </c>
      <c r="D68" s="19" t="n">
        <v>12052</v>
      </c>
      <c r="E68" s="18" t="n">
        <v>390.4921074</v>
      </c>
      <c r="F68" s="20" t="n">
        <v>3.58851744</v>
      </c>
      <c r="G68" s="18" t="n">
        <v>409.93534937</v>
      </c>
      <c r="H68" s="20" t="n">
        <v>3.44588279</v>
      </c>
      <c r="I68" s="18" t="n">
        <v>409.54148262</v>
      </c>
      <c r="J68" s="20" t="n">
        <v>1.98460921</v>
      </c>
      <c r="K68" s="18" t="n">
        <v>454.90394132</v>
      </c>
      <c r="L68" s="20" t="n">
        <v>2.15245845</v>
      </c>
      <c r="M68" s="18" t="n">
        <v>370.02644554</v>
      </c>
      <c r="N68" s="20" t="n">
        <v>8.297116259999999</v>
      </c>
      <c r="O68" s="18" t="s">
        <v>481</v>
      </c>
      <c r="P68" s="20" t="s">
        <v>481</v>
      </c>
      <c r="Q68" s="18" t="s">
        <v>481</v>
      </c>
      <c r="R68" s="20" t="s">
        <v>481</v>
      </c>
      <c r="S68" s="18" t="s">
        <v>481</v>
      </c>
      <c r="T68" s="20" t="s">
        <v>481</v>
      </c>
      <c r="U68" s="18" t="s">
        <v>481</v>
      </c>
      <c r="V68" s="20" t="s">
        <v>481</v>
      </c>
      <c r="W68" s="18" t="n">
        <v>319.26670208</v>
      </c>
      <c r="X68" s="20" t="n">
        <v>2.41269734</v>
      </c>
    </row>
    <row r="69" spans="1:24">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n">
        <v>433.61659804</v>
      </c>
      <c r="T69" s="20" t="n">
        <v>4.0674456</v>
      </c>
      <c r="U69" s="18" t="s">
        <v>481</v>
      </c>
      <c r="V69" s="20" t="s">
        <v>481</v>
      </c>
      <c r="W69" s="18" t="s">
        <v>481</v>
      </c>
      <c r="X69" s="20" t="s">
        <v>481</v>
      </c>
    </row>
    <row r="70" spans="1:24">
      <c r="A70" s="15" t="s">
        <v>545</v>
      </c>
      <c r="B70" s="17" t="n">
        <v>6036</v>
      </c>
      <c r="C70" s="18">
        <f>(223.0/B70*100)</f>
        <v/>
      </c>
      <c r="D70" s="19" t="n">
        <v>5813</v>
      </c>
      <c r="E70" s="18" t="n">
        <v>471.12063302</v>
      </c>
      <c r="F70" s="20" t="n">
        <v>5.81370237</v>
      </c>
      <c r="G70" s="18" t="n">
        <v>486.76153625</v>
      </c>
      <c r="H70" s="20" t="n">
        <v>5.36092185</v>
      </c>
      <c r="I70" s="18" t="n">
        <v>500.44665273</v>
      </c>
      <c r="J70" s="20" t="n">
        <v>3.17637211</v>
      </c>
      <c r="K70" s="18" t="n">
        <v>518.32466063</v>
      </c>
      <c r="L70" s="20" t="n">
        <v>3.49459509</v>
      </c>
      <c r="M70" s="18" t="n">
        <v>485.14277443</v>
      </c>
      <c r="N70" s="20" t="n">
        <v>8.615603520000001</v>
      </c>
      <c r="O70" s="18" t="s">
        <v>481</v>
      </c>
      <c r="P70" s="20" t="s">
        <v>481</v>
      </c>
      <c r="Q70" s="18" t="s">
        <v>481</v>
      </c>
      <c r="R70" s="20" t="s">
        <v>481</v>
      </c>
      <c r="S70" s="18" t="s">
        <v>481</v>
      </c>
      <c r="T70" s="20" t="s">
        <v>481</v>
      </c>
      <c r="U70" s="18" t="s">
        <v>481</v>
      </c>
      <c r="V70" s="20" t="s">
        <v>481</v>
      </c>
      <c r="W70" s="18" t="n">
        <v>441.8682972</v>
      </c>
      <c r="X70" s="20" t="n">
        <v>9.481166569999999</v>
      </c>
    </row>
    <row r="71" spans="1:24">
      <c r="A71" s="15" t="s">
        <v>546</v>
      </c>
      <c r="B71" s="17" t="n">
        <v>6115</v>
      </c>
      <c r="C71" s="18">
        <f>(38.0/B71*100)</f>
        <v/>
      </c>
      <c r="D71" s="19" t="n">
        <v>6077</v>
      </c>
      <c r="E71" s="18" t="n">
        <v>485.55652996</v>
      </c>
      <c r="F71" s="20" t="n">
        <v>5.3263212</v>
      </c>
      <c r="G71" s="18" t="n">
        <v>516.71181293</v>
      </c>
      <c r="H71" s="20" t="n">
        <v>3.73321719</v>
      </c>
      <c r="I71" s="18" t="n">
        <v>532.18910278</v>
      </c>
      <c r="J71" s="20" t="n">
        <v>2.82917066</v>
      </c>
      <c r="K71" s="18" t="n">
        <v>564.46514297</v>
      </c>
      <c r="L71" s="20" t="n">
        <v>2.20556895</v>
      </c>
      <c r="M71" s="18" t="n">
        <v>503.94884676</v>
      </c>
      <c r="N71" s="20" t="n">
        <v>7.10515153</v>
      </c>
      <c r="O71" s="18" t="s">
        <v>481</v>
      </c>
      <c r="P71" s="20" t="s">
        <v>481</v>
      </c>
      <c r="Q71" s="18" t="s">
        <v>481</v>
      </c>
      <c r="R71" s="20" t="s">
        <v>481</v>
      </c>
      <c r="S71" s="18" t="s">
        <v>481</v>
      </c>
      <c r="T71" s="20" t="s">
        <v>481</v>
      </c>
      <c r="U71" s="18" t="s">
        <v>481</v>
      </c>
      <c r="V71" s="20" t="s">
        <v>481</v>
      </c>
      <c r="W71" s="18" t="n">
        <v>422.98749133</v>
      </c>
      <c r="X71" s="20" t="n">
        <v>14.86848417</v>
      </c>
    </row>
    <row r="72" spans="1:24">
      <c r="A72" s="15" t="s">
        <v>547</v>
      </c>
      <c r="B72" s="17" t="n">
        <v>7708</v>
      </c>
      <c r="C72" s="18">
        <f>(6.0/B72*100)</f>
        <v/>
      </c>
      <c r="D72" s="19" t="n">
        <v>7702</v>
      </c>
      <c r="E72" s="18" t="n">
        <v>455.02993616</v>
      </c>
      <c r="F72" s="20" t="n">
        <v>4.41379177</v>
      </c>
      <c r="G72" s="18" t="n">
        <v>478.18387975</v>
      </c>
      <c r="H72" s="20" t="n">
        <v>3.6843843</v>
      </c>
      <c r="I72" s="18" t="n">
        <v>499.92788312</v>
      </c>
      <c r="J72" s="20" t="n">
        <v>2.65725437</v>
      </c>
      <c r="K72" s="18" t="n">
        <v>527.55570428</v>
      </c>
      <c r="L72" s="20" t="n">
        <v>3.11096041</v>
      </c>
      <c r="M72" s="18" t="n">
        <v>490.20620476</v>
      </c>
      <c r="N72" s="20" t="n">
        <v>14.15517226</v>
      </c>
      <c r="O72" s="18" t="s">
        <v>481</v>
      </c>
      <c r="P72" s="20" t="s">
        <v>481</v>
      </c>
      <c r="Q72" s="18" t="s">
        <v>481</v>
      </c>
      <c r="R72" s="20" t="s">
        <v>481</v>
      </c>
      <c r="S72" s="18" t="s">
        <v>481</v>
      </c>
      <c r="T72" s="20" t="s">
        <v>481</v>
      </c>
      <c r="U72" s="18" t="s">
        <v>481</v>
      </c>
      <c r="V72" s="20" t="s">
        <v>481</v>
      </c>
      <c r="W72" s="18" t="n">
        <v>436.21380646</v>
      </c>
      <c r="X72" s="20" t="n">
        <v>20.09486733</v>
      </c>
    </row>
    <row r="73" spans="1:24">
      <c r="A73" s="15" t="s">
        <v>548</v>
      </c>
      <c r="B73" s="17" t="n">
        <v>8249</v>
      </c>
      <c r="C73" s="18">
        <f>(201.0/B73*100)</f>
        <v/>
      </c>
      <c r="D73" s="19" t="n">
        <v>8048</v>
      </c>
      <c r="E73" s="18" t="n">
        <v>389.29722179</v>
      </c>
      <c r="F73" s="20" t="n">
        <v>8.03297815</v>
      </c>
      <c r="G73" s="18" t="n">
        <v>407.5573224</v>
      </c>
      <c r="H73" s="20" t="n">
        <v>4.44986613</v>
      </c>
      <c r="I73" s="18" t="n">
        <v>396.39626247</v>
      </c>
      <c r="J73" s="20" t="n">
        <v>3.24769773</v>
      </c>
      <c r="K73" s="18" t="n">
        <v>441.41363845</v>
      </c>
      <c r="L73" s="20" t="n">
        <v>4.3905278</v>
      </c>
      <c r="M73" s="18" t="n">
        <v>406.89233958</v>
      </c>
      <c r="N73" s="20" t="n">
        <v>8.87746559</v>
      </c>
      <c r="O73" s="18" t="s">
        <v>481</v>
      </c>
      <c r="P73" s="20" t="s">
        <v>481</v>
      </c>
      <c r="Q73" s="18" t="s">
        <v>481</v>
      </c>
      <c r="R73" s="20" t="s">
        <v>481</v>
      </c>
      <c r="S73" s="18" t="s">
        <v>481</v>
      </c>
      <c r="T73" s="20" t="s">
        <v>481</v>
      </c>
      <c r="U73" s="18" t="s">
        <v>481</v>
      </c>
      <c r="V73" s="20" t="s">
        <v>481</v>
      </c>
      <c r="W73" s="18" t="n">
        <v>366.41692511</v>
      </c>
      <c r="X73" s="20" t="n">
        <v>9.41234908</v>
      </c>
    </row>
    <row r="74" spans="1:24">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n">
        <v>427.27325298</v>
      </c>
      <c r="T74" s="20" t="n">
        <v>1.48755563</v>
      </c>
      <c r="U74" s="18" t="s">
        <v>481</v>
      </c>
      <c r="V74" s="20" t="s">
        <v>481</v>
      </c>
      <c r="W74" s="18" t="s">
        <v>481</v>
      </c>
      <c r="X74" s="20" t="s">
        <v>481</v>
      </c>
    </row>
    <row r="75" spans="1:24">
      <c r="A75" s="15" t="s">
        <v>550</v>
      </c>
      <c r="B75" s="17" t="n">
        <v>5375</v>
      </c>
      <c r="C75" s="18">
        <f>(321.0/B75*100)</f>
        <v/>
      </c>
      <c r="D75" s="19" t="n">
        <v>5054</v>
      </c>
      <c r="E75" s="18" t="n">
        <v>357.1615664</v>
      </c>
      <c r="F75" s="20" t="n">
        <v>5.73380758</v>
      </c>
      <c r="G75" s="18" t="n">
        <v>359.33560653</v>
      </c>
      <c r="H75" s="20" t="n">
        <v>4.33913952</v>
      </c>
      <c r="I75" s="18" t="n">
        <v>368.09380644</v>
      </c>
      <c r="J75" s="20" t="n">
        <v>3.7318184</v>
      </c>
      <c r="K75" s="18" t="n">
        <v>385.51260313</v>
      </c>
      <c r="L75" s="20" t="n">
        <v>4.02366131</v>
      </c>
      <c r="M75" s="18" t="n">
        <v>316.43642563</v>
      </c>
      <c r="N75" s="20" t="n">
        <v>9.5916827</v>
      </c>
      <c r="O75" s="18" t="s">
        <v>481</v>
      </c>
      <c r="P75" s="20" t="s">
        <v>481</v>
      </c>
      <c r="Q75" s="18" t="s">
        <v>481</v>
      </c>
      <c r="R75" s="20" t="s">
        <v>481</v>
      </c>
      <c r="S75" s="18" t="s">
        <v>481</v>
      </c>
      <c r="T75" s="20" t="s">
        <v>481</v>
      </c>
      <c r="U75" s="18" t="s">
        <v>481</v>
      </c>
      <c r="V75" s="20" t="s">
        <v>481</v>
      </c>
      <c r="W75" s="18" t="n">
        <v>323.88758555</v>
      </c>
      <c r="X75" s="20" t="n">
        <v>5.30450659</v>
      </c>
    </row>
    <row r="76" spans="1:24">
      <c r="A76" s="15" t="s">
        <v>551</v>
      </c>
      <c r="B76" s="17" t="n">
        <v>14167</v>
      </c>
      <c r="C76" s="18">
        <f>(236.0/B76*100)</f>
        <v/>
      </c>
      <c r="D76" s="19" t="n">
        <v>13931</v>
      </c>
      <c r="E76" s="18" t="n">
        <v>422.13014894</v>
      </c>
      <c r="F76" s="20" t="n">
        <v>5.1395342</v>
      </c>
      <c r="G76" s="18" t="n">
        <v>428.48463126</v>
      </c>
      <c r="H76" s="20" t="n">
        <v>3.93596341</v>
      </c>
      <c r="I76" s="18" t="n">
        <v>429.35071994</v>
      </c>
      <c r="J76" s="20" t="n">
        <v>3.39385647</v>
      </c>
      <c r="K76" s="18" t="n">
        <v>470.76515206</v>
      </c>
      <c r="L76" s="20" t="n">
        <v>3.19731465</v>
      </c>
      <c r="M76" s="18" t="n">
        <v>385.75086451</v>
      </c>
      <c r="N76" s="20" t="n">
        <v>6.9608005</v>
      </c>
      <c r="O76" s="18" t="s">
        <v>481</v>
      </c>
      <c r="P76" s="20" t="s">
        <v>481</v>
      </c>
      <c r="Q76" s="18" t="s">
        <v>481</v>
      </c>
      <c r="R76" s="20" t="s">
        <v>481</v>
      </c>
      <c r="S76" s="18" t="s">
        <v>481</v>
      </c>
      <c r="T76" s="20" t="s">
        <v>481</v>
      </c>
      <c r="U76" s="18" t="s">
        <v>481</v>
      </c>
      <c r="V76" s="20" t="s">
        <v>481</v>
      </c>
      <c r="W76" s="18" t="n">
        <v>346.82294468</v>
      </c>
      <c r="X76" s="20" t="n">
        <v>5.47895318</v>
      </c>
    </row>
    <row r="77" spans="1:24">
      <c r="A77" s="15" t="s">
        <v>552</v>
      </c>
      <c r="B77" s="17" t="n">
        <v>6062</v>
      </c>
      <c r="C77" s="18">
        <f>(372.0/B77*100)</f>
        <v/>
      </c>
      <c r="D77" s="19" t="n">
        <v>5690</v>
      </c>
      <c r="E77" s="18" t="n">
        <v>426.29553691</v>
      </c>
      <c r="F77" s="20" t="n">
        <v>3.98619767</v>
      </c>
      <c r="G77" s="18" t="n">
        <v>445.01684985</v>
      </c>
      <c r="H77" s="20" t="n">
        <v>3.89615904</v>
      </c>
      <c r="I77" s="18" t="n">
        <v>450.3876615</v>
      </c>
      <c r="J77" s="20" t="n">
        <v>4.09626728</v>
      </c>
      <c r="K77" s="18" t="n">
        <v>480.56325883</v>
      </c>
      <c r="L77" s="20" t="n">
        <v>4.03909894</v>
      </c>
      <c r="M77" s="18" t="n">
        <v>416.92433907</v>
      </c>
      <c r="N77" s="20" t="n">
        <v>10.83574741</v>
      </c>
      <c r="O77" s="18" t="s">
        <v>481</v>
      </c>
      <c r="P77" s="20" t="s">
        <v>481</v>
      </c>
      <c r="Q77" s="18" t="s">
        <v>481</v>
      </c>
      <c r="R77" s="20" t="s">
        <v>481</v>
      </c>
      <c r="S77" s="18" t="s">
        <v>481</v>
      </c>
      <c r="T77" s="20" t="s">
        <v>481</v>
      </c>
      <c r="U77" s="18" t="s">
        <v>481</v>
      </c>
      <c r="V77" s="20" t="s">
        <v>481</v>
      </c>
      <c r="W77" s="18" t="n">
        <v>362.63913301</v>
      </c>
      <c r="X77" s="20" t="n">
        <v>4.44729742</v>
      </c>
    </row>
    <row r="78" spans="1:24">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n">
        <v>486.77376404</v>
      </c>
      <c r="T78" s="20" t="n">
        <v>3.73078934</v>
      </c>
      <c r="U78" s="18" t="s">
        <v>481</v>
      </c>
      <c r="V78" s="20" t="s">
        <v>481</v>
      </c>
      <c r="W78" s="18" t="s">
        <v>481</v>
      </c>
      <c r="X78" s="20" t="s">
        <v>481</v>
      </c>
    </row>
    <row customHeight="1" ht="25" r="79" spans="1:24">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n">
        <v>475.33231053</v>
      </c>
      <c r="T79" s="20" t="n">
        <v>7.19302375</v>
      </c>
      <c r="U79" s="18" t="s">
        <v>481</v>
      </c>
      <c r="V79" s="20" t="s">
        <v>481</v>
      </c>
      <c r="W79" s="18" t="s">
        <v>481</v>
      </c>
      <c r="X79" s="20" t="s">
        <v>481</v>
      </c>
    </row>
    <row r="80" spans="1:24">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n">
        <v>427.14102033</v>
      </c>
      <c r="T80" s="20" t="n">
        <v>3.42468904</v>
      </c>
      <c r="U80" s="18" t="s">
        <v>481</v>
      </c>
      <c r="V80" s="20" t="s">
        <v>481</v>
      </c>
      <c r="W80" s="18" t="s">
        <v>481</v>
      </c>
      <c r="X80" s="20" t="s">
        <v>481</v>
      </c>
    </row>
    <row r="81" spans="1:24">
      <c r="A81" s="23" t="s">
        <v>556</v>
      </c>
      <c r="B81" s="17" t="n">
        <v>8861</v>
      </c>
      <c r="C81" s="18">
        <f>(96.0/B81*100)</f>
        <v/>
      </c>
      <c r="D81" s="19" t="n">
        <v>8765</v>
      </c>
      <c r="E81" s="18" t="n">
        <v>394.27090463</v>
      </c>
      <c r="F81" s="20" t="n">
        <v>8.971817</v>
      </c>
      <c r="G81" s="18" t="n">
        <v>412.03405369</v>
      </c>
      <c r="H81" s="20" t="n">
        <v>5.24533801</v>
      </c>
      <c r="I81" s="18" t="n">
        <v>421.74730039</v>
      </c>
      <c r="J81" s="20" t="n">
        <v>3.27964589</v>
      </c>
      <c r="K81" s="18" t="n">
        <v>463.84478046</v>
      </c>
      <c r="L81" s="20" t="n">
        <v>3.5563628</v>
      </c>
      <c r="M81" s="18" t="n">
        <v>388.06527053</v>
      </c>
      <c r="N81" s="20" t="n">
        <v>10.38703533</v>
      </c>
      <c r="O81" s="18" t="s">
        <v>481</v>
      </c>
      <c r="P81" s="20" t="s">
        <v>481</v>
      </c>
      <c r="Q81" s="18" t="s">
        <v>481</v>
      </c>
      <c r="R81" s="20" t="s">
        <v>481</v>
      </c>
      <c r="S81" s="18" t="s">
        <v>481</v>
      </c>
      <c r="T81" s="20" t="s">
        <v>481</v>
      </c>
      <c r="U81" s="18" t="s">
        <v>481</v>
      </c>
      <c r="V81" s="20" t="s">
        <v>481</v>
      </c>
      <c r="W81" s="18" t="n">
        <v>349.3598779</v>
      </c>
      <c r="X81" s="20" t="n">
        <v>11.20245235</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854</v>
      </c>
    </row>
    <row customHeight="1" ht="30" r="4" spans="1:24">
      <c r="A4" s="6" t="n"/>
      <c r="B4" s="7" t="s">
        <v>462</v>
      </c>
      <c r="C4" s="7" t="s">
        <v>463</v>
      </c>
      <c r="D4" s="8" t="s">
        <v>462</v>
      </c>
      <c r="E4" s="9" t="s">
        <v>846</v>
      </c>
      <c r="F4" s="10" t="n"/>
      <c r="G4" s="9" t="s">
        <v>847</v>
      </c>
      <c r="H4" s="10" t="n"/>
      <c r="I4" s="9" t="s">
        <v>848</v>
      </c>
      <c r="J4" s="10" t="n"/>
      <c r="K4" s="9" t="s">
        <v>849</v>
      </c>
      <c r="L4" s="10" t="n"/>
      <c r="M4" s="9" t="s">
        <v>850</v>
      </c>
      <c r="N4" s="10" t="n"/>
      <c r="O4" s="9" t="s">
        <v>584</v>
      </c>
      <c r="P4" s="10" t="n"/>
      <c r="Q4" s="9" t="s">
        <v>585</v>
      </c>
      <c r="R4" s="10" t="n"/>
      <c r="S4" s="9" t="s">
        <v>472</v>
      </c>
      <c r="T4" s="10" t="n"/>
      <c r="U4" s="9" t="s">
        <v>473</v>
      </c>
      <c r="V4" s="10" t="n"/>
      <c r="W4" s="9" t="s">
        <v>586</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(846.0/B7*100)</f>
        <v/>
      </c>
      <c r="D7" s="19" t="n">
        <v>13684</v>
      </c>
      <c r="E7" s="18" t="n">
        <v>452.62730405</v>
      </c>
      <c r="F7" s="20" t="n">
        <v>3.24609928</v>
      </c>
      <c r="G7" s="18" t="n">
        <v>488.66485839</v>
      </c>
      <c r="H7" s="20" t="n">
        <v>3.90057392</v>
      </c>
      <c r="I7" s="18" t="n">
        <v>511.9810832</v>
      </c>
      <c r="J7" s="20" t="n">
        <v>2.66875692</v>
      </c>
      <c r="K7" s="18" t="n">
        <v>541.7135625</v>
      </c>
      <c r="L7" s="20" t="n">
        <v>2.72634253</v>
      </c>
      <c r="M7" s="18" t="n">
        <v>468.86467322</v>
      </c>
      <c r="N7" s="20" t="n">
        <v>9.57851952</v>
      </c>
      <c r="O7" s="18" t="s">
        <v>481</v>
      </c>
      <c r="P7" s="20" t="s">
        <v>481</v>
      </c>
      <c r="Q7" s="18" t="s">
        <v>481</v>
      </c>
      <c r="R7" s="20" t="s">
        <v>481</v>
      </c>
      <c r="S7" s="18" t="s">
        <v>481</v>
      </c>
      <c r="T7" s="20" t="s">
        <v>481</v>
      </c>
      <c r="U7" s="18" t="s">
        <v>481</v>
      </c>
      <c r="V7" s="20" t="s">
        <v>481</v>
      </c>
      <c r="W7" s="18" t="n">
        <v>451.64462404</v>
      </c>
      <c r="X7" s="20" t="n">
        <v>6.56907725</v>
      </c>
    </row>
    <row r="8" spans="1:24">
      <c r="A8" s="15" t="s">
        <v>483</v>
      </c>
      <c r="B8" s="17" t="n">
        <v>7007</v>
      </c>
      <c r="C8" s="18">
        <f>(176.0/B8*100)</f>
        <v/>
      </c>
      <c r="D8" s="19" t="n">
        <v>6831</v>
      </c>
      <c r="E8" s="18" t="n">
        <v>438.88573449</v>
      </c>
      <c r="F8" s="20" t="n">
        <v>5.12660797</v>
      </c>
      <c r="G8" s="18" t="n">
        <v>487.06681827</v>
      </c>
      <c r="H8" s="20" t="n">
        <v>4.54885126</v>
      </c>
      <c r="I8" s="18" t="n">
        <v>502.17874507</v>
      </c>
      <c r="J8" s="20" t="n">
        <v>3.80741633</v>
      </c>
      <c r="K8" s="18" t="n">
        <v>516.78530548</v>
      </c>
      <c r="L8" s="20" t="n">
        <v>3.62619968</v>
      </c>
      <c r="M8" s="18" t="n">
        <v>444.44301929</v>
      </c>
      <c r="N8" s="20" t="n">
        <v>8.66747814</v>
      </c>
      <c r="O8" s="18" t="s">
        <v>481</v>
      </c>
      <c r="P8" s="20" t="s">
        <v>481</v>
      </c>
      <c r="Q8" s="18" t="s">
        <v>481</v>
      </c>
      <c r="R8" s="20" t="s">
        <v>481</v>
      </c>
      <c r="S8" s="18" t="n">
        <v>361.38025951</v>
      </c>
      <c r="T8" s="20" t="n">
        <v>22.72565673</v>
      </c>
      <c r="U8" s="18" t="s">
        <v>481</v>
      </c>
      <c r="V8" s="20" t="s">
        <v>481</v>
      </c>
      <c r="W8" s="18" t="n">
        <v>396.50403498</v>
      </c>
      <c r="X8" s="20" t="n">
        <v>6.21654139</v>
      </c>
    </row>
    <row r="9" spans="1:24">
      <c r="A9" s="15" t="s">
        <v>484</v>
      </c>
      <c r="B9" s="17" t="n">
        <v>9651</v>
      </c>
      <c r="C9" s="18">
        <f>(296.0/B9*100)</f>
        <v/>
      </c>
      <c r="D9" s="19" t="n">
        <v>9355</v>
      </c>
      <c r="E9" s="18" t="n">
        <v>444.90470616</v>
      </c>
      <c r="F9" s="20" t="n">
        <v>4.06658717</v>
      </c>
      <c r="G9" s="18" t="n">
        <v>494.1836641</v>
      </c>
      <c r="H9" s="20" t="n">
        <v>3.74543884</v>
      </c>
      <c r="I9" s="18" t="n">
        <v>515.78754451</v>
      </c>
      <c r="J9" s="20" t="n">
        <v>3.01444536</v>
      </c>
      <c r="K9" s="18" t="n">
        <v>539.77787383</v>
      </c>
      <c r="L9" s="20" t="n">
        <v>2.48248822</v>
      </c>
      <c r="M9" s="18" t="n">
        <v>464.85378675</v>
      </c>
      <c r="N9" s="20" t="n">
        <v>9.03434745</v>
      </c>
      <c r="O9" s="18" t="s">
        <v>481</v>
      </c>
      <c r="P9" s="20" t="s">
        <v>481</v>
      </c>
      <c r="Q9" s="18" t="s">
        <v>481</v>
      </c>
      <c r="R9" s="20" t="s">
        <v>481</v>
      </c>
      <c r="S9" s="18" t="n">
        <v>347.7815185</v>
      </c>
      <c r="T9" s="20" t="n">
        <v>11.20716786</v>
      </c>
      <c r="U9" s="18" t="s">
        <v>481</v>
      </c>
      <c r="V9" s="20" t="s">
        <v>481</v>
      </c>
      <c r="W9" s="18" t="n">
        <v>404.96352332</v>
      </c>
      <c r="X9" s="20" t="n">
        <v>4.82575422</v>
      </c>
    </row>
    <row r="10" spans="1:24">
      <c r="A10" s="15" t="s">
        <v>485</v>
      </c>
      <c r="B10" s="17" t="n">
        <v>20058</v>
      </c>
      <c r="C10" s="18">
        <f>(569.0/B10*100)</f>
        <v/>
      </c>
      <c r="D10" s="19" t="n">
        <v>19489</v>
      </c>
      <c r="E10" s="18" t="n">
        <v>479.98883393</v>
      </c>
      <c r="F10" s="20" t="n">
        <v>4.17291715</v>
      </c>
      <c r="G10" s="18" t="n">
        <v>518.74930495</v>
      </c>
      <c r="H10" s="20" t="n">
        <v>3.47480525</v>
      </c>
      <c r="I10" s="18" t="n">
        <v>528.63611644</v>
      </c>
      <c r="J10" s="20" t="n">
        <v>2.82478777</v>
      </c>
      <c r="K10" s="18" t="n">
        <v>554.80643529</v>
      </c>
      <c r="L10" s="20" t="n">
        <v>2.65637343</v>
      </c>
      <c r="M10" s="18" t="n">
        <v>504.75124552</v>
      </c>
      <c r="N10" s="20" t="n">
        <v>7.65090818</v>
      </c>
      <c r="O10" s="18" t="s">
        <v>481</v>
      </c>
      <c r="P10" s="20" t="s">
        <v>481</v>
      </c>
      <c r="Q10" s="18" t="s">
        <v>481</v>
      </c>
      <c r="R10" s="20" t="s">
        <v>481</v>
      </c>
      <c r="S10" s="18" t="s">
        <v>481</v>
      </c>
      <c r="T10" s="20" t="s">
        <v>481</v>
      </c>
      <c r="U10" s="18" t="s">
        <v>481</v>
      </c>
      <c r="V10" s="20" t="s">
        <v>481</v>
      </c>
      <c r="W10" s="18" t="n">
        <v>436.32277815</v>
      </c>
      <c r="X10" s="20" t="n">
        <v>7.00904963</v>
      </c>
    </row>
    <row r="11" spans="1:24">
      <c r="A11" s="15" t="s">
        <v>486</v>
      </c>
      <c r="B11" s="17" t="n">
        <v>7053</v>
      </c>
      <c r="C11" s="18">
        <f>(191.0/B11*100)</f>
        <v/>
      </c>
      <c r="D11" s="19" t="n">
        <v>6862</v>
      </c>
      <c r="E11" s="18" t="n">
        <v>437.55962628</v>
      </c>
      <c r="F11" s="20" t="n">
        <v>4.20532635</v>
      </c>
      <c r="G11" s="18" t="n">
        <v>453.36456306</v>
      </c>
      <c r="H11" s="20" t="n">
        <v>4.17378229</v>
      </c>
      <c r="I11" s="18" t="n">
        <v>459.37875235</v>
      </c>
      <c r="J11" s="20" t="n">
        <v>3.3788933</v>
      </c>
      <c r="K11" s="18" t="n">
        <v>487.8229504</v>
      </c>
      <c r="L11" s="20" t="n">
        <v>3.28779329</v>
      </c>
      <c r="M11" s="18" t="n">
        <v>426.74593771</v>
      </c>
      <c r="N11" s="20" t="n">
        <v>8.69682639</v>
      </c>
      <c r="O11" s="18" t="s">
        <v>481</v>
      </c>
      <c r="P11" s="20" t="s">
        <v>481</v>
      </c>
      <c r="Q11" s="18" t="s">
        <v>481</v>
      </c>
      <c r="R11" s="20" t="s">
        <v>481</v>
      </c>
      <c r="S11" s="18" t="s">
        <v>481</v>
      </c>
      <c r="T11" s="20" t="s">
        <v>481</v>
      </c>
      <c r="U11" s="18" t="s">
        <v>481</v>
      </c>
      <c r="V11" s="20" t="s">
        <v>481</v>
      </c>
      <c r="W11" s="18" t="n">
        <v>405.56477901</v>
      </c>
      <c r="X11" s="20" t="n">
        <v>6.52863978</v>
      </c>
    </row>
    <row r="12" spans="1:24">
      <c r="A12" s="15" t="s">
        <v>487</v>
      </c>
      <c r="B12" s="17" t="n">
        <v>6894</v>
      </c>
      <c r="C12" s="18">
        <f>(60.0/B12*100)</f>
        <v/>
      </c>
      <c r="D12" s="19" t="n">
        <v>6834</v>
      </c>
      <c r="E12" s="18" t="n">
        <v>468.05728297</v>
      </c>
      <c r="F12" s="20" t="n">
        <v>3.7599597</v>
      </c>
      <c r="G12" s="18" t="n">
        <v>501.71355595</v>
      </c>
      <c r="H12" s="20" t="n">
        <v>3.46221963</v>
      </c>
      <c r="I12" s="18" t="n">
        <v>516.54421469</v>
      </c>
      <c r="J12" s="20" t="n">
        <v>2.86115776</v>
      </c>
      <c r="K12" s="18" t="n">
        <v>523.55523439</v>
      </c>
      <c r="L12" s="20" t="n">
        <v>4.33048212</v>
      </c>
      <c r="M12" s="18" t="n">
        <v>418.22731918</v>
      </c>
      <c r="N12" s="20" t="n">
        <v>10.15785399</v>
      </c>
      <c r="O12" s="18" t="s">
        <v>481</v>
      </c>
      <c r="P12" s="20" t="s">
        <v>481</v>
      </c>
      <c r="Q12" s="18" t="s">
        <v>481</v>
      </c>
      <c r="R12" s="20" t="s">
        <v>481</v>
      </c>
      <c r="S12" s="18" t="n">
        <v>332.31014509</v>
      </c>
      <c r="T12" s="20" t="n">
        <v>18.34291261</v>
      </c>
      <c r="U12" s="18" t="s">
        <v>481</v>
      </c>
      <c r="V12" s="20" t="s">
        <v>481</v>
      </c>
      <c r="W12" s="18" t="n">
        <v>384.78846372</v>
      </c>
      <c r="X12" s="20" t="n">
        <v>8.21398941</v>
      </c>
    </row>
    <row r="13" spans="1:24">
      <c r="A13" s="15" t="s">
        <v>488</v>
      </c>
      <c r="B13" s="17" t="n">
        <v>7161</v>
      </c>
      <c r="C13" s="18">
        <f>(245.0/B13*100)</f>
        <v/>
      </c>
      <c r="D13" s="19" t="n">
        <v>6916</v>
      </c>
      <c r="E13" s="18" t="n">
        <v>460.74430674</v>
      </c>
      <c r="F13" s="20" t="n">
        <v>4.58135008</v>
      </c>
      <c r="G13" s="18" t="n">
        <v>495.78501222</v>
      </c>
      <c r="H13" s="20" t="n">
        <v>4.4704253</v>
      </c>
      <c r="I13" s="18" t="n">
        <v>511.6858186</v>
      </c>
      <c r="J13" s="20" t="n">
        <v>2.90717163</v>
      </c>
      <c r="K13" s="18" t="n">
        <v>530.08313874</v>
      </c>
      <c r="L13" s="20" t="n">
        <v>3.08626829</v>
      </c>
      <c r="M13" s="18" t="n">
        <v>470.42960153</v>
      </c>
      <c r="N13" s="20" t="n">
        <v>12.0970694</v>
      </c>
      <c r="O13" s="18" t="s">
        <v>481</v>
      </c>
      <c r="P13" s="20" t="s">
        <v>481</v>
      </c>
      <c r="Q13" s="18" t="s">
        <v>481</v>
      </c>
      <c r="R13" s="20" t="s">
        <v>481</v>
      </c>
      <c r="S13" s="18" t="n">
        <v>407.4699787</v>
      </c>
      <c r="T13" s="20" t="n">
        <v>6.79601306</v>
      </c>
      <c r="U13" s="18" t="s">
        <v>481</v>
      </c>
      <c r="V13" s="20" t="s">
        <v>481</v>
      </c>
      <c r="W13" s="18" t="n">
        <v>398.94135587</v>
      </c>
      <c r="X13" s="20" t="n">
        <v>7.14635172</v>
      </c>
    </row>
    <row r="14" spans="1:24">
      <c r="A14" s="15" t="s">
        <v>489</v>
      </c>
      <c r="B14" s="17" t="n">
        <v>5587</v>
      </c>
      <c r="C14" s="18">
        <f>(84.0/B14*100)</f>
        <v/>
      </c>
      <c r="D14" s="19" t="n">
        <v>5503</v>
      </c>
      <c r="E14" s="18" t="n">
        <v>489.62563654</v>
      </c>
      <c r="F14" s="20" t="n">
        <v>4.08175913</v>
      </c>
      <c r="G14" s="18" t="n">
        <v>511.0371138</v>
      </c>
      <c r="H14" s="20" t="n">
        <v>3.50997071</v>
      </c>
      <c r="I14" s="18" t="n">
        <v>522.30210788</v>
      </c>
      <c r="J14" s="20" t="n">
        <v>2.89585089</v>
      </c>
      <c r="K14" s="18" t="n">
        <v>546.6387744899999</v>
      </c>
      <c r="L14" s="20" t="n">
        <v>2.92697077</v>
      </c>
      <c r="M14" s="18" t="n">
        <v>470.37707877</v>
      </c>
      <c r="N14" s="20" t="n">
        <v>10.83075342</v>
      </c>
      <c r="O14" s="18" t="s">
        <v>481</v>
      </c>
      <c r="P14" s="20" t="s">
        <v>481</v>
      </c>
      <c r="Q14" s="18" t="s">
        <v>481</v>
      </c>
      <c r="R14" s="20" t="s">
        <v>481</v>
      </c>
      <c r="S14" s="18" t="s">
        <v>481</v>
      </c>
      <c r="T14" s="20" t="s">
        <v>481</v>
      </c>
      <c r="U14" s="18" t="s">
        <v>481</v>
      </c>
      <c r="V14" s="20" t="s">
        <v>481</v>
      </c>
      <c r="W14" s="18" t="n">
        <v>440.31995211</v>
      </c>
      <c r="X14" s="20" t="n">
        <v>13.04885064</v>
      </c>
    </row>
    <row r="15" spans="1:24">
      <c r="A15" s="15" t="s">
        <v>490</v>
      </c>
      <c r="B15" s="17" t="n">
        <v>5882</v>
      </c>
      <c r="C15" s="18">
        <f>(131.0/B15*100)</f>
        <v/>
      </c>
      <c r="D15" s="19" t="n">
        <v>5751</v>
      </c>
      <c r="E15" s="18" t="n">
        <v>470.94811975</v>
      </c>
      <c r="F15" s="20" t="n">
        <v>4.67696791</v>
      </c>
      <c r="G15" s="18" t="n">
        <v>513.5463136</v>
      </c>
      <c r="H15" s="20" t="n">
        <v>3.60656454</v>
      </c>
      <c r="I15" s="18" t="n">
        <v>538.96194468</v>
      </c>
      <c r="J15" s="20" t="n">
        <v>2.58593084</v>
      </c>
      <c r="K15" s="18" t="n">
        <v>572.15262292</v>
      </c>
      <c r="L15" s="20" t="n">
        <v>2.74384314</v>
      </c>
      <c r="M15" s="18" t="n">
        <v>516.09242159</v>
      </c>
      <c r="N15" s="20" t="n">
        <v>13.73264637</v>
      </c>
      <c r="O15" s="18" t="s">
        <v>481</v>
      </c>
      <c r="P15" s="20" t="s">
        <v>481</v>
      </c>
      <c r="Q15" s="18" t="s">
        <v>481</v>
      </c>
      <c r="R15" s="20" t="s">
        <v>481</v>
      </c>
      <c r="S15" s="18" t="n">
        <v>367.66871077</v>
      </c>
      <c r="T15" s="20" t="n">
        <v>14.82638214</v>
      </c>
      <c r="U15" s="18" t="s">
        <v>481</v>
      </c>
      <c r="V15" s="20" t="s">
        <v>481</v>
      </c>
      <c r="W15" s="18" t="n">
        <v>425.20096739</v>
      </c>
      <c r="X15" s="20" t="n">
        <v>7.66200204</v>
      </c>
    </row>
    <row r="16" spans="1:24">
      <c r="A16" s="15" t="s">
        <v>491</v>
      </c>
      <c r="B16" s="17" t="n">
        <v>6108</v>
      </c>
      <c r="C16" s="18">
        <f>(167.0/B16*100)</f>
        <v/>
      </c>
      <c r="D16" s="19" t="n">
        <v>5941</v>
      </c>
      <c r="E16" s="18" t="n">
        <v>440.67613515</v>
      </c>
      <c r="F16" s="20" t="n">
        <v>4.26674664</v>
      </c>
      <c r="G16" s="18" t="n">
        <v>495.51054172</v>
      </c>
      <c r="H16" s="20" t="n">
        <v>4.36762617</v>
      </c>
      <c r="I16" s="18" t="n">
        <v>526.49064059</v>
      </c>
      <c r="J16" s="20" t="n">
        <v>3.26169845</v>
      </c>
      <c r="K16" s="18" t="n">
        <v>545.68078698</v>
      </c>
      <c r="L16" s="20" t="n">
        <v>2.76879694</v>
      </c>
      <c r="M16" s="18" t="n">
        <v>425.32204479</v>
      </c>
      <c r="N16" s="20" t="n">
        <v>10.48982841</v>
      </c>
      <c r="O16" s="18" t="s">
        <v>481</v>
      </c>
      <c r="P16" s="20" t="s">
        <v>481</v>
      </c>
      <c r="Q16" s="18" t="s">
        <v>481</v>
      </c>
      <c r="R16" s="20" t="s">
        <v>481</v>
      </c>
      <c r="S16" s="18" t="s">
        <v>481</v>
      </c>
      <c r="T16" s="20" t="s">
        <v>481</v>
      </c>
      <c r="U16" s="18" t="s">
        <v>481</v>
      </c>
      <c r="V16" s="20" t="s">
        <v>481</v>
      </c>
      <c r="W16" s="18" t="n">
        <v>367.84452866</v>
      </c>
      <c r="X16" s="20" t="n">
        <v>8.75620314</v>
      </c>
    </row>
    <row r="17" spans="1:24">
      <c r="A17" s="15" t="s">
        <v>492</v>
      </c>
      <c r="B17" s="17" t="n">
        <v>6504</v>
      </c>
      <c r="C17" s="18">
        <f>(2100.0/B17*100)</f>
        <v/>
      </c>
      <c r="D17" s="19" t="n">
        <v>4404</v>
      </c>
      <c r="E17" s="18" t="n">
        <v>485.37215769</v>
      </c>
      <c r="F17" s="20" t="n">
        <v>6.79809419</v>
      </c>
      <c r="G17" s="18" t="n">
        <v>515.62919086</v>
      </c>
      <c r="H17" s="20" t="n">
        <v>5.13336061</v>
      </c>
      <c r="I17" s="18" t="n">
        <v>531.58064753</v>
      </c>
      <c r="J17" s="20" t="n">
        <v>4.3944831</v>
      </c>
      <c r="K17" s="18" t="n">
        <v>548.98252899</v>
      </c>
      <c r="L17" s="20" t="n">
        <v>4.0373804</v>
      </c>
      <c r="M17" s="18" t="n">
        <v>521.87958432</v>
      </c>
      <c r="N17" s="20" t="n">
        <v>8.39395034</v>
      </c>
      <c r="O17" s="18" t="s">
        <v>481</v>
      </c>
      <c r="P17" s="20" t="s">
        <v>481</v>
      </c>
      <c r="Q17" s="18" t="s">
        <v>481</v>
      </c>
      <c r="R17" s="20" t="s">
        <v>481</v>
      </c>
      <c r="S17" s="18" t="n">
        <v>338.260297</v>
      </c>
      <c r="T17" s="20" t="n">
        <v>14.23011861</v>
      </c>
      <c r="U17" s="18" t="s">
        <v>481</v>
      </c>
      <c r="V17" s="20" t="s">
        <v>481</v>
      </c>
      <c r="W17" s="18" t="n">
        <v>460.59239922</v>
      </c>
      <c r="X17" s="20" t="n">
        <v>7.43179156</v>
      </c>
    </row>
    <row r="18" spans="1:24">
      <c r="A18" s="15" t="s">
        <v>493</v>
      </c>
      <c r="B18" s="17" t="n">
        <v>5532</v>
      </c>
      <c r="C18" s="18">
        <f>(31.0/B18*100)</f>
        <v/>
      </c>
      <c r="D18" s="19" t="n">
        <v>5501</v>
      </c>
      <c r="E18" s="18" t="n">
        <v>421.70556212</v>
      </c>
      <c r="F18" s="20" t="n">
        <v>6.00406025</v>
      </c>
      <c r="G18" s="18" t="n">
        <v>455.23764388</v>
      </c>
      <c r="H18" s="20" t="n">
        <v>5.08548819</v>
      </c>
      <c r="I18" s="18" t="n">
        <v>479.60900655</v>
      </c>
      <c r="J18" s="20" t="n">
        <v>4.19683006</v>
      </c>
      <c r="K18" s="18" t="n">
        <v>502.36519897</v>
      </c>
      <c r="L18" s="20" t="n">
        <v>3.54331656</v>
      </c>
      <c r="M18" s="18" t="n">
        <v>433.15465316</v>
      </c>
      <c r="N18" s="20" t="n">
        <v>9.85481437</v>
      </c>
      <c r="O18" s="18" t="s">
        <v>481</v>
      </c>
      <c r="P18" s="20" t="s">
        <v>481</v>
      </c>
      <c r="Q18" s="18" t="s">
        <v>481</v>
      </c>
      <c r="R18" s="20" t="s">
        <v>481</v>
      </c>
      <c r="S18" s="18" t="s">
        <v>481</v>
      </c>
      <c r="T18" s="20" t="s">
        <v>481</v>
      </c>
      <c r="U18" s="18" t="s">
        <v>481</v>
      </c>
      <c r="V18" s="20" t="s">
        <v>481</v>
      </c>
      <c r="W18" s="18" t="n">
        <v>358.78604138</v>
      </c>
      <c r="X18" s="20" t="n">
        <v>9.18372789</v>
      </c>
    </row>
    <row r="19" spans="1:24">
      <c r="A19" s="15" t="s">
        <v>494</v>
      </c>
      <c r="B19" s="17" t="n">
        <v>5658</v>
      </c>
      <c r="C19" s="18">
        <f>(392.0/B19*100)</f>
        <v/>
      </c>
      <c r="D19" s="19" t="n">
        <v>5266</v>
      </c>
      <c r="E19" s="18" t="n">
        <v>435.18338462</v>
      </c>
      <c r="F19" s="20" t="n">
        <v>5.23149855</v>
      </c>
      <c r="G19" s="18" t="n">
        <v>467.42166224</v>
      </c>
      <c r="H19" s="20" t="n">
        <v>3.89538482</v>
      </c>
      <c r="I19" s="18" t="n">
        <v>483.55202957</v>
      </c>
      <c r="J19" s="20" t="n">
        <v>3.42632771</v>
      </c>
      <c r="K19" s="18" t="n">
        <v>509.60927065</v>
      </c>
      <c r="L19" s="20" t="n">
        <v>3.90766477</v>
      </c>
      <c r="M19" s="18" t="n">
        <v>416.48672644</v>
      </c>
      <c r="N19" s="20" t="n">
        <v>7.57816969</v>
      </c>
      <c r="O19" s="18" t="s">
        <v>481</v>
      </c>
      <c r="P19" s="20" t="s">
        <v>481</v>
      </c>
      <c r="Q19" s="18" t="s">
        <v>481</v>
      </c>
      <c r="R19" s="20" t="s">
        <v>481</v>
      </c>
      <c r="S19" s="18" t="s">
        <v>481</v>
      </c>
      <c r="T19" s="20" t="s">
        <v>481</v>
      </c>
      <c r="U19" s="18" t="s">
        <v>481</v>
      </c>
      <c r="V19" s="20" t="s">
        <v>481</v>
      </c>
      <c r="W19" s="18" t="n">
        <v>384.77137852</v>
      </c>
      <c r="X19" s="20" t="n">
        <v>7.70789624</v>
      </c>
    </row>
    <row r="20" spans="1:24">
      <c r="A20" s="15" t="s">
        <v>495</v>
      </c>
      <c r="B20" s="17" t="n">
        <v>3371</v>
      </c>
      <c r="C20" s="18">
        <f>(75.0/B20*100)</f>
        <v/>
      </c>
      <c r="D20" s="19" t="n">
        <v>3296</v>
      </c>
      <c r="E20" s="18" t="n">
        <v>427.97230726</v>
      </c>
      <c r="F20" s="20" t="n">
        <v>5.43317328</v>
      </c>
      <c r="G20" s="18" t="n">
        <v>462.73918466</v>
      </c>
      <c r="H20" s="20" t="n">
        <v>6.27718689</v>
      </c>
      <c r="I20" s="18" t="n">
        <v>481.23891193</v>
      </c>
      <c r="J20" s="20" t="n">
        <v>3.05529935</v>
      </c>
      <c r="K20" s="18" t="n">
        <v>519.0144093</v>
      </c>
      <c r="L20" s="20" t="n">
        <v>2.94951695</v>
      </c>
      <c r="M20" s="18" t="n">
        <v>448.47350015</v>
      </c>
      <c r="N20" s="20" t="n">
        <v>11.15286679</v>
      </c>
      <c r="O20" s="18" t="s">
        <v>481</v>
      </c>
      <c r="P20" s="20" t="s">
        <v>481</v>
      </c>
      <c r="Q20" s="18" t="s">
        <v>481</v>
      </c>
      <c r="R20" s="20" t="s">
        <v>481</v>
      </c>
      <c r="S20" s="18" t="s">
        <v>481</v>
      </c>
      <c r="T20" s="20" t="s">
        <v>481</v>
      </c>
      <c r="U20" s="18" t="s">
        <v>481</v>
      </c>
      <c r="V20" s="20" t="s">
        <v>481</v>
      </c>
      <c r="W20" s="18" t="n">
        <v>397.91701956</v>
      </c>
      <c r="X20" s="20" t="n">
        <v>8.537137100000001</v>
      </c>
    </row>
    <row r="21" spans="1:24">
      <c r="A21" s="15" t="s">
        <v>496</v>
      </c>
      <c r="B21" s="17" t="n">
        <v>5741</v>
      </c>
      <c r="C21" s="18">
        <f>(62.0/B21*100)</f>
        <v/>
      </c>
      <c r="D21" s="19" t="n">
        <v>5679</v>
      </c>
      <c r="E21" s="18" t="n">
        <v>464.1775582</v>
      </c>
      <c r="F21" s="20" t="n">
        <v>4.48554386</v>
      </c>
      <c r="G21" s="18" t="n">
        <v>507.98652063</v>
      </c>
      <c r="H21" s="20" t="n">
        <v>4.9447571</v>
      </c>
      <c r="I21" s="18" t="n">
        <v>519.02378661</v>
      </c>
      <c r="J21" s="20" t="n">
        <v>2.97863453</v>
      </c>
      <c r="K21" s="18" t="n">
        <v>546.52135245</v>
      </c>
      <c r="L21" s="20" t="n">
        <v>2.51086767</v>
      </c>
      <c r="M21" s="18" t="n">
        <v>507.24345574</v>
      </c>
      <c r="N21" s="20" t="n">
        <v>10.31767123</v>
      </c>
      <c r="O21" s="18" t="s">
        <v>481</v>
      </c>
      <c r="P21" s="20" t="s">
        <v>481</v>
      </c>
      <c r="Q21" s="18" t="s">
        <v>481</v>
      </c>
      <c r="R21" s="20" t="s">
        <v>481</v>
      </c>
      <c r="S21" s="18" t="s">
        <v>481</v>
      </c>
      <c r="T21" s="20" t="s">
        <v>481</v>
      </c>
      <c r="U21" s="18" t="s">
        <v>481</v>
      </c>
      <c r="V21" s="20" t="s">
        <v>481</v>
      </c>
      <c r="W21" s="18" t="n">
        <v>434.46523719</v>
      </c>
      <c r="X21" s="20" t="n">
        <v>10.3999568</v>
      </c>
    </row>
    <row r="22" spans="1:24">
      <c r="A22" s="15" t="s">
        <v>497</v>
      </c>
      <c r="B22" s="17" t="n">
        <v>6598</v>
      </c>
      <c r="C22" s="18">
        <f>(40.0/B22*100)</f>
        <v/>
      </c>
      <c r="D22" s="19" t="n">
        <v>6558</v>
      </c>
      <c r="E22" s="18" t="n">
        <v>456.25374391</v>
      </c>
      <c r="F22" s="20" t="n">
        <v>5.52267663</v>
      </c>
      <c r="G22" s="18" t="n">
        <v>483.33382163</v>
      </c>
      <c r="H22" s="20" t="n">
        <v>5.20946612</v>
      </c>
      <c r="I22" s="18" t="n">
        <v>494.46743935</v>
      </c>
      <c r="J22" s="20" t="n">
        <v>5.10606985</v>
      </c>
      <c r="K22" s="18" t="n">
        <v>512.56930231</v>
      </c>
      <c r="L22" s="20" t="n">
        <v>3.98557169</v>
      </c>
      <c r="M22" s="18" t="n">
        <v>414.97591992</v>
      </c>
      <c r="N22" s="20" t="n">
        <v>9.081144889999999</v>
      </c>
      <c r="O22" s="18" t="s">
        <v>481</v>
      </c>
      <c r="P22" s="20" t="s">
        <v>481</v>
      </c>
      <c r="Q22" s="18" t="s">
        <v>481</v>
      </c>
      <c r="R22" s="20" t="s">
        <v>481</v>
      </c>
      <c r="S22" s="18" t="s">
        <v>481</v>
      </c>
      <c r="T22" s="20" t="s">
        <v>481</v>
      </c>
      <c r="U22" s="18" t="n">
        <v>515.50325664</v>
      </c>
      <c r="V22" s="20" t="n">
        <v>35.2726496</v>
      </c>
      <c r="W22" s="18" t="n">
        <v>376.06669746</v>
      </c>
      <c r="X22" s="20" t="n">
        <v>8.39786975</v>
      </c>
    </row>
    <row r="23" spans="1:24">
      <c r="A23" s="15" t="s">
        <v>498</v>
      </c>
      <c r="B23" s="17" t="n">
        <v>11583</v>
      </c>
      <c r="C23" s="18">
        <f>(276.0/B23*100)</f>
        <v/>
      </c>
      <c r="D23" s="19" t="n">
        <v>11307</v>
      </c>
      <c r="E23" s="18" t="n">
        <v>434.34233903</v>
      </c>
      <c r="F23" s="20" t="n">
        <v>6.79365925</v>
      </c>
      <c r="G23" s="18" t="n">
        <v>461.9862616</v>
      </c>
      <c r="H23" s="20" t="n">
        <v>5.61361728</v>
      </c>
      <c r="I23" s="18" t="n">
        <v>486.10422683</v>
      </c>
      <c r="J23" s="20" t="n">
        <v>2.91540477</v>
      </c>
      <c r="K23" s="18" t="n">
        <v>510.31507931</v>
      </c>
      <c r="L23" s="20" t="n">
        <v>3.42625349</v>
      </c>
      <c r="M23" s="18" t="n">
        <v>466.80195929</v>
      </c>
      <c r="N23" s="20" t="n">
        <v>7.96156761</v>
      </c>
      <c r="O23" s="18" t="s">
        <v>481</v>
      </c>
      <c r="P23" s="20" t="s">
        <v>481</v>
      </c>
      <c r="Q23" s="18" t="s">
        <v>481</v>
      </c>
      <c r="R23" s="20" t="s">
        <v>481</v>
      </c>
      <c r="S23" s="18" t="s">
        <v>481</v>
      </c>
      <c r="T23" s="20" t="s">
        <v>481</v>
      </c>
      <c r="U23" s="18" t="s">
        <v>481</v>
      </c>
      <c r="V23" s="20" t="s">
        <v>481</v>
      </c>
      <c r="W23" s="18" t="n">
        <v>396.71326621</v>
      </c>
      <c r="X23" s="20" t="n">
        <v>8.182028839999999</v>
      </c>
    </row>
    <row r="24" spans="1:24">
      <c r="A24" s="15" t="s">
        <v>499</v>
      </c>
      <c r="B24" s="17" t="n">
        <v>6647</v>
      </c>
      <c r="C24" s="18">
        <f>(12.0/B24*100)</f>
        <v/>
      </c>
      <c r="D24" s="19" t="n">
        <v>6635</v>
      </c>
      <c r="E24" s="18" t="n">
        <v>483.65715517</v>
      </c>
      <c r="F24" s="20" t="n">
        <v>4.65874811</v>
      </c>
      <c r="G24" s="18" t="n">
        <v>510.90463543</v>
      </c>
      <c r="H24" s="20" t="n">
        <v>3.82184977</v>
      </c>
      <c r="I24" s="18" t="n">
        <v>526.80291969</v>
      </c>
      <c r="J24" s="20" t="n">
        <v>3.17893646</v>
      </c>
      <c r="K24" s="18" t="n">
        <v>552.43075885</v>
      </c>
      <c r="L24" s="20" t="n">
        <v>4.06903221</v>
      </c>
      <c r="M24" s="18" t="n">
        <v>495.51151515</v>
      </c>
      <c r="N24" s="20" t="n">
        <v>12.07481781</v>
      </c>
      <c r="O24" s="18" t="s">
        <v>481</v>
      </c>
      <c r="P24" s="20" t="s">
        <v>481</v>
      </c>
      <c r="Q24" s="18" t="s">
        <v>481</v>
      </c>
      <c r="R24" s="20" t="s">
        <v>481</v>
      </c>
      <c r="S24" s="18" t="s">
        <v>481</v>
      </c>
      <c r="T24" s="20" t="s">
        <v>481</v>
      </c>
      <c r="U24" s="18" t="s">
        <v>481</v>
      </c>
      <c r="V24" s="20" t="s">
        <v>481</v>
      </c>
      <c r="W24" s="18" t="n">
        <v>429.1040758</v>
      </c>
      <c r="X24" s="20" t="n">
        <v>11.4016616</v>
      </c>
    </row>
    <row r="25" spans="1:24">
      <c r="A25" s="15" t="s">
        <v>500</v>
      </c>
      <c r="B25" s="17" t="n">
        <v>5581</v>
      </c>
      <c r="C25" s="18">
        <f>(25.0/B25*100)</f>
        <v/>
      </c>
      <c r="D25" s="19" t="n">
        <v>5556</v>
      </c>
      <c r="E25" s="18" t="n">
        <v>477.53675935</v>
      </c>
      <c r="F25" s="20" t="n">
        <v>5.69767001</v>
      </c>
      <c r="G25" s="18" t="n">
        <v>501.65675189</v>
      </c>
      <c r="H25" s="20" t="n">
        <v>3.81664023</v>
      </c>
      <c r="I25" s="18" t="n">
        <v>527.56758286</v>
      </c>
      <c r="J25" s="20" t="n">
        <v>3.9835565</v>
      </c>
      <c r="K25" s="18" t="n">
        <v>548.16130234</v>
      </c>
      <c r="L25" s="20" t="n">
        <v>4.47193375</v>
      </c>
      <c r="M25" s="18" t="n">
        <v>491.67689075</v>
      </c>
      <c r="N25" s="20" t="n">
        <v>13.16147133</v>
      </c>
      <c r="O25" s="18" t="s">
        <v>481</v>
      </c>
      <c r="P25" s="20" t="s">
        <v>481</v>
      </c>
      <c r="Q25" s="18" t="s">
        <v>481</v>
      </c>
      <c r="R25" s="20" t="s">
        <v>481</v>
      </c>
      <c r="S25" s="18" t="s">
        <v>481</v>
      </c>
      <c r="T25" s="20" t="s">
        <v>481</v>
      </c>
      <c r="U25" s="18" t="s">
        <v>481</v>
      </c>
      <c r="V25" s="20" t="s">
        <v>481</v>
      </c>
      <c r="W25" s="18" t="n">
        <v>432.92142368</v>
      </c>
      <c r="X25" s="20" t="n">
        <v>24.13603083</v>
      </c>
    </row>
    <row r="26" spans="1:24">
      <c r="A26" s="15" t="s">
        <v>501</v>
      </c>
      <c r="B26" s="17" t="n">
        <v>4869</v>
      </c>
      <c r="C26" s="18">
        <f>(84.0/B26*100)</f>
        <v/>
      </c>
      <c r="D26" s="19" t="n">
        <v>4785</v>
      </c>
      <c r="E26" s="18" t="n">
        <v>463.13294595</v>
      </c>
      <c r="F26" s="20" t="n">
        <v>5.18357826</v>
      </c>
      <c r="G26" s="18" t="n">
        <v>477.31208691</v>
      </c>
      <c r="H26" s="20" t="n">
        <v>4.13494011</v>
      </c>
      <c r="I26" s="18" t="n">
        <v>492.08155709</v>
      </c>
      <c r="J26" s="20" t="n">
        <v>2.72195169</v>
      </c>
      <c r="K26" s="18" t="n">
        <v>507.66751563</v>
      </c>
      <c r="L26" s="20" t="n">
        <v>2.59864111</v>
      </c>
      <c r="M26" s="18" t="n">
        <v>434.17434611</v>
      </c>
      <c r="N26" s="20" t="n">
        <v>8.53238097</v>
      </c>
      <c r="O26" s="18" t="s">
        <v>481</v>
      </c>
      <c r="P26" s="20" t="s">
        <v>481</v>
      </c>
      <c r="Q26" s="18" t="s">
        <v>481</v>
      </c>
      <c r="R26" s="20" t="s">
        <v>481</v>
      </c>
      <c r="S26" s="18" t="s">
        <v>481</v>
      </c>
      <c r="T26" s="20" t="s">
        <v>481</v>
      </c>
      <c r="U26" s="18" t="s">
        <v>481</v>
      </c>
      <c r="V26" s="20" t="s">
        <v>481</v>
      </c>
      <c r="W26" s="18" t="n">
        <v>425.7909427</v>
      </c>
      <c r="X26" s="20" t="n">
        <v>9.560326</v>
      </c>
    </row>
    <row r="27" spans="1:24">
      <c r="A27" s="15" t="s">
        <v>502</v>
      </c>
      <c r="B27" s="17" t="n">
        <v>5299</v>
      </c>
      <c r="C27" s="18">
        <f>(144.0/B27*100)</f>
        <v/>
      </c>
      <c r="D27" s="19" t="n">
        <v>5155</v>
      </c>
      <c r="E27" s="18" t="n">
        <v>428.94884983</v>
      </c>
      <c r="F27" s="20" t="n">
        <v>4.59826582</v>
      </c>
      <c r="G27" s="18" t="n">
        <v>486.74487189</v>
      </c>
      <c r="H27" s="20" t="n">
        <v>4.35440649</v>
      </c>
      <c r="I27" s="18" t="n">
        <v>495.5059954</v>
      </c>
      <c r="J27" s="20" t="n">
        <v>2.96234667</v>
      </c>
      <c r="K27" s="18" t="n">
        <v>515.8762076</v>
      </c>
      <c r="L27" s="20" t="n">
        <v>2.85049528</v>
      </c>
      <c r="M27" s="18" t="n">
        <v>448.93507548</v>
      </c>
      <c r="N27" s="20" t="n">
        <v>6.98456875</v>
      </c>
      <c r="O27" s="18" t="s">
        <v>481</v>
      </c>
      <c r="P27" s="20" t="s">
        <v>481</v>
      </c>
      <c r="Q27" s="18" t="s">
        <v>481</v>
      </c>
      <c r="R27" s="20" t="s">
        <v>481</v>
      </c>
      <c r="S27" s="18" t="s">
        <v>481</v>
      </c>
      <c r="T27" s="20" t="s">
        <v>481</v>
      </c>
      <c r="U27" s="18" t="s">
        <v>481</v>
      </c>
      <c r="V27" s="20" t="s">
        <v>481</v>
      </c>
      <c r="W27" s="18" t="n">
        <v>376.83863425</v>
      </c>
      <c r="X27" s="20" t="n">
        <v>5.34190058</v>
      </c>
    </row>
    <row r="28" spans="1:24">
      <c r="A28" s="15" t="s">
        <v>503</v>
      </c>
      <c r="B28" s="17" t="n">
        <v>7568</v>
      </c>
      <c r="C28" s="18">
        <f>(424.0/B28*100)</f>
        <v/>
      </c>
      <c r="D28" s="19" t="n">
        <v>7144</v>
      </c>
      <c r="E28" s="18" t="n">
        <v>393.84500797</v>
      </c>
      <c r="F28" s="20" t="n">
        <v>6.86534007</v>
      </c>
      <c r="G28" s="18" t="n">
        <v>401.02561422</v>
      </c>
      <c r="H28" s="20" t="n">
        <v>4.05681635</v>
      </c>
      <c r="I28" s="18" t="n">
        <v>423.16245959</v>
      </c>
      <c r="J28" s="20" t="n">
        <v>2.90881538</v>
      </c>
      <c r="K28" s="18" t="n">
        <v>450.38952262</v>
      </c>
      <c r="L28" s="20" t="n">
        <v>3.05571223</v>
      </c>
      <c r="M28" s="18" t="n">
        <v>412.55779949</v>
      </c>
      <c r="N28" s="20" t="n">
        <v>9.284845109999999</v>
      </c>
      <c r="O28" s="18" t="s">
        <v>481</v>
      </c>
      <c r="P28" s="20" t="s">
        <v>481</v>
      </c>
      <c r="Q28" s="18" t="s">
        <v>481</v>
      </c>
      <c r="R28" s="20" t="s">
        <v>481</v>
      </c>
      <c r="S28" s="18" t="s">
        <v>481</v>
      </c>
      <c r="T28" s="20" t="s">
        <v>481</v>
      </c>
      <c r="U28" s="18" t="s">
        <v>481</v>
      </c>
      <c r="V28" s="20" t="s">
        <v>481</v>
      </c>
      <c r="W28" s="18" t="n">
        <v>374.57661741</v>
      </c>
      <c r="X28" s="20" t="n">
        <v>6.70840579</v>
      </c>
    </row>
    <row r="29" spans="1:24">
      <c r="A29" s="15" t="s">
        <v>504</v>
      </c>
      <c r="B29" s="17" t="n">
        <v>5385</v>
      </c>
      <c r="C29" s="18">
        <f>(30.0/B29*100)</f>
        <v/>
      </c>
      <c r="D29" s="19" t="n">
        <v>5355</v>
      </c>
      <c r="E29" s="18" t="n">
        <v>461.93087318</v>
      </c>
      <c r="F29" s="20" t="n">
        <v>3.7583543</v>
      </c>
      <c r="G29" s="18" t="n">
        <v>507.81313705</v>
      </c>
      <c r="H29" s="20" t="n">
        <v>3.86345931</v>
      </c>
      <c r="I29" s="18" t="n">
        <v>518.52958836</v>
      </c>
      <c r="J29" s="20" t="n">
        <v>2.8658687</v>
      </c>
      <c r="K29" s="18" t="n">
        <v>546.72710555</v>
      </c>
      <c r="L29" s="20" t="n">
        <v>3.40163077</v>
      </c>
      <c r="M29" s="18" t="n">
        <v>438.895163</v>
      </c>
      <c r="N29" s="20" t="n">
        <v>18.87482014</v>
      </c>
      <c r="O29" s="18" t="s">
        <v>481</v>
      </c>
      <c r="P29" s="20" t="s">
        <v>481</v>
      </c>
      <c r="Q29" s="18" t="s">
        <v>481</v>
      </c>
      <c r="R29" s="20" t="s">
        <v>481</v>
      </c>
      <c r="S29" s="18" t="n">
        <v>314.02123871</v>
      </c>
      <c r="T29" s="20" t="n">
        <v>13.26138992</v>
      </c>
      <c r="U29" s="18" t="s">
        <v>481</v>
      </c>
      <c r="V29" s="20" t="s">
        <v>481</v>
      </c>
      <c r="W29" s="18" t="n">
        <v>400.53526455</v>
      </c>
      <c r="X29" s="20" t="n">
        <v>8.466737439999999</v>
      </c>
    </row>
    <row r="30" spans="1:24">
      <c r="A30" s="15" t="s">
        <v>505</v>
      </c>
      <c r="B30" s="17" t="n">
        <v>4520</v>
      </c>
      <c r="C30" s="18">
        <f>(223.0/B30*100)</f>
        <v/>
      </c>
      <c r="D30" s="19" t="n">
        <v>4297</v>
      </c>
      <c r="E30" s="18" t="n">
        <v>464.88239381</v>
      </c>
      <c r="F30" s="20" t="n">
        <v>5.70632896</v>
      </c>
      <c r="G30" s="18" t="n">
        <v>512.4557958</v>
      </c>
      <c r="H30" s="20" t="n">
        <v>4.38305985</v>
      </c>
      <c r="I30" s="18" t="n">
        <v>521.9833763399999</v>
      </c>
      <c r="J30" s="20" t="n">
        <v>3.32115049</v>
      </c>
      <c r="K30" s="18" t="n">
        <v>549.89451304</v>
      </c>
      <c r="L30" s="20" t="n">
        <v>3.87020565</v>
      </c>
      <c r="M30" s="18" t="n">
        <v>476.30910085</v>
      </c>
      <c r="N30" s="20" t="n">
        <v>12.07213256</v>
      </c>
      <c r="O30" s="18" t="s">
        <v>481</v>
      </c>
      <c r="P30" s="20" t="s">
        <v>481</v>
      </c>
      <c r="Q30" s="18" t="s">
        <v>481</v>
      </c>
      <c r="R30" s="20" t="s">
        <v>481</v>
      </c>
      <c r="S30" s="18" t="s">
        <v>481</v>
      </c>
      <c r="T30" s="20" t="s">
        <v>481</v>
      </c>
      <c r="U30" s="18" t="s">
        <v>481</v>
      </c>
      <c r="V30" s="20" t="s">
        <v>481</v>
      </c>
      <c r="W30" s="18" t="n">
        <v>394.9967513</v>
      </c>
      <c r="X30" s="20" t="n">
        <v>7.21316492</v>
      </c>
    </row>
    <row r="31" spans="1:24">
      <c r="A31" s="15" t="s">
        <v>506</v>
      </c>
      <c r="B31" s="17" t="n">
        <v>5456</v>
      </c>
      <c r="C31" s="18">
        <f>(150.0/B31*100)</f>
        <v/>
      </c>
      <c r="D31" s="19" t="n">
        <v>5306</v>
      </c>
      <c r="E31" s="18" t="n">
        <v>469.54129087</v>
      </c>
      <c r="F31" s="20" t="n">
        <v>5.01438781</v>
      </c>
      <c r="G31" s="18" t="n">
        <v>509.20274577</v>
      </c>
      <c r="H31" s="20" t="n">
        <v>4.46879959</v>
      </c>
      <c r="I31" s="18" t="n">
        <v>531.20817631</v>
      </c>
      <c r="J31" s="20" t="n">
        <v>3.29092321</v>
      </c>
      <c r="K31" s="18" t="n">
        <v>544.86343204</v>
      </c>
      <c r="L31" s="20" t="n">
        <v>3.67856037</v>
      </c>
      <c r="M31" s="18" t="n">
        <v>490.42384783</v>
      </c>
      <c r="N31" s="20" t="n">
        <v>11.01566477</v>
      </c>
      <c r="O31" s="18" t="s">
        <v>481</v>
      </c>
      <c r="P31" s="20" t="s">
        <v>481</v>
      </c>
      <c r="Q31" s="18" t="s">
        <v>481</v>
      </c>
      <c r="R31" s="20" t="s">
        <v>481</v>
      </c>
      <c r="S31" s="18" t="s">
        <v>481</v>
      </c>
      <c r="T31" s="20" t="s">
        <v>481</v>
      </c>
      <c r="U31" s="18" t="s">
        <v>481</v>
      </c>
      <c r="V31" s="20" t="s">
        <v>481</v>
      </c>
      <c r="W31" s="18" t="n">
        <v>415.32508281</v>
      </c>
      <c r="X31" s="20" t="n">
        <v>7.00866014</v>
      </c>
    </row>
    <row r="32" spans="1:24">
      <c r="A32" s="15" t="s">
        <v>507</v>
      </c>
      <c r="B32" s="17" t="n">
        <v>4478</v>
      </c>
      <c r="C32" s="18">
        <f>(6.0/B32*100)</f>
        <v/>
      </c>
      <c r="D32" s="19" t="n">
        <v>4472</v>
      </c>
      <c r="E32" s="18" t="n">
        <v>481.7341588</v>
      </c>
      <c r="F32" s="20" t="n">
        <v>4.98424189</v>
      </c>
      <c r="G32" s="18" t="n">
        <v>498.45219772</v>
      </c>
      <c r="H32" s="20" t="n">
        <v>3.90737787</v>
      </c>
      <c r="I32" s="18" t="n">
        <v>512.41829847</v>
      </c>
      <c r="J32" s="20" t="n">
        <v>2.75953826</v>
      </c>
      <c r="K32" s="18" t="n">
        <v>533.06371</v>
      </c>
      <c r="L32" s="20" t="n">
        <v>3.36701884</v>
      </c>
      <c r="M32" s="18" t="n">
        <v>469.37089937</v>
      </c>
      <c r="N32" s="20" t="n">
        <v>11.7571456</v>
      </c>
      <c r="O32" s="18" t="s">
        <v>481</v>
      </c>
      <c r="P32" s="20" t="s">
        <v>481</v>
      </c>
      <c r="Q32" s="18" t="s">
        <v>481</v>
      </c>
      <c r="R32" s="20" t="s">
        <v>481</v>
      </c>
      <c r="S32" s="18" t="s">
        <v>481</v>
      </c>
      <c r="T32" s="20" t="s">
        <v>481</v>
      </c>
      <c r="U32" s="18" t="s">
        <v>481</v>
      </c>
      <c r="V32" s="20" t="s">
        <v>481</v>
      </c>
      <c r="W32" s="18" t="n">
        <v>402.85868758</v>
      </c>
      <c r="X32" s="20" t="n">
        <v>13.17982104</v>
      </c>
    </row>
    <row r="33" spans="1:24">
      <c r="A33" s="15" t="s">
        <v>508</v>
      </c>
      <c r="B33" s="17" t="n">
        <v>7325</v>
      </c>
      <c r="C33" s="18">
        <f>(84.0/B33*100)</f>
        <v/>
      </c>
      <c r="D33" s="19" t="n">
        <v>7241</v>
      </c>
      <c r="E33" s="18" t="n">
        <v>466.77784969</v>
      </c>
      <c r="F33" s="20" t="n">
        <v>5.10380851</v>
      </c>
      <c r="G33" s="18" t="n">
        <v>486.05903843</v>
      </c>
      <c r="H33" s="20" t="n">
        <v>4.78613181</v>
      </c>
      <c r="I33" s="18" t="n">
        <v>492.81072832</v>
      </c>
      <c r="J33" s="20" t="n">
        <v>3.38172223</v>
      </c>
      <c r="K33" s="18" t="n">
        <v>524.02735377</v>
      </c>
      <c r="L33" s="20" t="n">
        <v>3.07510402</v>
      </c>
      <c r="M33" s="18" t="n">
        <v>432.61302362</v>
      </c>
      <c r="N33" s="20" t="n">
        <v>12.46121617</v>
      </c>
      <c r="O33" s="18" t="s">
        <v>481</v>
      </c>
      <c r="P33" s="20" t="s">
        <v>481</v>
      </c>
      <c r="Q33" s="18" t="s">
        <v>481</v>
      </c>
      <c r="R33" s="20" t="s">
        <v>481</v>
      </c>
      <c r="S33" s="18" t="s">
        <v>481</v>
      </c>
      <c r="T33" s="20" t="s">
        <v>481</v>
      </c>
      <c r="U33" s="18" t="s">
        <v>481</v>
      </c>
      <c r="V33" s="20" t="s">
        <v>481</v>
      </c>
      <c r="W33" s="18" t="n">
        <v>413.79987692</v>
      </c>
      <c r="X33" s="20" t="n">
        <v>9.92397281</v>
      </c>
    </row>
    <row r="34" spans="1:24">
      <c r="A34" s="15" t="s">
        <v>509</v>
      </c>
      <c r="B34" s="17" t="n">
        <v>6350</v>
      </c>
      <c r="C34" s="18">
        <f>(97.0/B34*100)</f>
        <v/>
      </c>
      <c r="D34" s="19" t="n">
        <v>6253</v>
      </c>
      <c r="E34" s="18" t="n">
        <v>430.19323311</v>
      </c>
      <c r="F34" s="20" t="n">
        <v>3.86370725</v>
      </c>
      <c r="G34" s="18" t="n">
        <v>467.00792618</v>
      </c>
      <c r="H34" s="20" t="n">
        <v>3.70826761</v>
      </c>
      <c r="I34" s="18" t="n">
        <v>477.16084931</v>
      </c>
      <c r="J34" s="20" t="n">
        <v>2.84518733</v>
      </c>
      <c r="K34" s="18" t="n">
        <v>496.04846121</v>
      </c>
      <c r="L34" s="20" t="n">
        <v>4.61357309</v>
      </c>
      <c r="M34" s="18" t="n">
        <v>393.23425261</v>
      </c>
      <c r="N34" s="20" t="n">
        <v>7.54734039</v>
      </c>
      <c r="O34" s="18" t="s">
        <v>481</v>
      </c>
      <c r="P34" s="20" t="s">
        <v>481</v>
      </c>
      <c r="Q34" s="18" t="s">
        <v>481</v>
      </c>
      <c r="R34" s="20" t="s">
        <v>481</v>
      </c>
      <c r="S34" s="18" t="n">
        <v>263.37193708</v>
      </c>
      <c r="T34" s="20" t="n">
        <v>13.61114927</v>
      </c>
      <c r="U34" s="18" t="s">
        <v>481</v>
      </c>
      <c r="V34" s="20" t="s">
        <v>481</v>
      </c>
      <c r="W34" s="18" t="n">
        <v>370.83013722</v>
      </c>
      <c r="X34" s="20" t="n">
        <v>7.82133953</v>
      </c>
    </row>
    <row r="35" spans="1:24">
      <c r="A35" s="15" t="s">
        <v>510</v>
      </c>
      <c r="B35" s="17" t="n">
        <v>6406</v>
      </c>
      <c r="C35" s="18">
        <f>(68.0/B35*100)</f>
        <v/>
      </c>
      <c r="D35" s="19" t="n">
        <v>6338</v>
      </c>
      <c r="E35" s="18" t="n">
        <v>470.85816118</v>
      </c>
      <c r="F35" s="20" t="n">
        <v>3.36407495</v>
      </c>
      <c r="G35" s="18" t="n">
        <v>497.73883214</v>
      </c>
      <c r="H35" s="20" t="n">
        <v>3.43466305</v>
      </c>
      <c r="I35" s="18" t="n">
        <v>519.94021093</v>
      </c>
      <c r="J35" s="20" t="n">
        <v>2.60908968</v>
      </c>
      <c r="K35" s="18" t="n">
        <v>540.06748983</v>
      </c>
      <c r="L35" s="20" t="n">
        <v>2.71999531</v>
      </c>
      <c r="M35" s="18" t="n">
        <v>452.01172023</v>
      </c>
      <c r="N35" s="20" t="n">
        <v>11.63823439</v>
      </c>
      <c r="O35" s="18" t="s">
        <v>481</v>
      </c>
      <c r="P35" s="20" t="s">
        <v>481</v>
      </c>
      <c r="Q35" s="18" t="s">
        <v>481</v>
      </c>
      <c r="R35" s="20" t="s">
        <v>481</v>
      </c>
      <c r="S35" s="18" t="n">
        <v>337.32521215</v>
      </c>
      <c r="T35" s="20" t="n">
        <v>11.65794297</v>
      </c>
      <c r="U35" s="18" t="s">
        <v>481</v>
      </c>
      <c r="V35" s="20" t="s">
        <v>481</v>
      </c>
      <c r="W35" s="18" t="n">
        <v>401.33903993</v>
      </c>
      <c r="X35" s="20" t="n">
        <v>9.52682624</v>
      </c>
    </row>
    <row r="36" spans="1:24">
      <c r="A36" s="15" t="s">
        <v>511</v>
      </c>
      <c r="B36" s="17" t="n">
        <v>6736</v>
      </c>
      <c r="C36" s="18">
        <f>(82.0/B36*100)</f>
        <v/>
      </c>
      <c r="D36" s="19" t="n">
        <v>6654</v>
      </c>
      <c r="E36" s="18" t="n">
        <v>458.77392853</v>
      </c>
      <c r="F36" s="20" t="n">
        <v>5.485822</v>
      </c>
      <c r="G36" s="18" t="n">
        <v>490.74174247</v>
      </c>
      <c r="H36" s="20" t="n">
        <v>4.30405318</v>
      </c>
      <c r="I36" s="18" t="n">
        <v>494.33357789</v>
      </c>
      <c r="J36" s="20" t="n">
        <v>3.46991558</v>
      </c>
      <c r="K36" s="18" t="n">
        <v>516.7232160999999</v>
      </c>
      <c r="L36" s="20" t="n">
        <v>2.55523525</v>
      </c>
      <c r="M36" s="18" t="n">
        <v>480.72549437</v>
      </c>
      <c r="N36" s="20" t="n">
        <v>8.82486069</v>
      </c>
      <c r="O36" s="18" t="s">
        <v>481</v>
      </c>
      <c r="P36" s="20" t="s">
        <v>481</v>
      </c>
      <c r="Q36" s="18" t="s">
        <v>481</v>
      </c>
      <c r="R36" s="20" t="s">
        <v>481</v>
      </c>
      <c r="S36" s="18" t="s">
        <v>481</v>
      </c>
      <c r="T36" s="20" t="s">
        <v>481</v>
      </c>
      <c r="U36" s="18" t="s">
        <v>481</v>
      </c>
      <c r="V36" s="20" t="s">
        <v>481</v>
      </c>
      <c r="W36" s="18" t="n">
        <v>418.00241853</v>
      </c>
      <c r="X36" s="20" t="n">
        <v>8.106854159999999</v>
      </c>
    </row>
    <row r="37" spans="1:24">
      <c r="A37" s="15" t="s">
        <v>512</v>
      </c>
      <c r="B37" s="17" t="n">
        <v>5458</v>
      </c>
      <c r="C37" s="18">
        <f>(154.0/B37*100)</f>
        <v/>
      </c>
      <c r="D37" s="19" t="n">
        <v>5304</v>
      </c>
      <c r="E37" s="18" t="n">
        <v>463.57081479</v>
      </c>
      <c r="F37" s="20" t="n">
        <v>4.36651835</v>
      </c>
      <c r="G37" s="18" t="n">
        <v>499.1013907</v>
      </c>
      <c r="H37" s="20" t="n">
        <v>3.75031209</v>
      </c>
      <c r="I37" s="18" t="n">
        <v>518.12495137</v>
      </c>
      <c r="J37" s="20" t="n">
        <v>3.86979529</v>
      </c>
      <c r="K37" s="18" t="n">
        <v>547.90563129</v>
      </c>
      <c r="L37" s="20" t="n">
        <v>4.34974818</v>
      </c>
      <c r="M37" s="18" t="n">
        <v>460.1483876</v>
      </c>
      <c r="N37" s="20" t="n">
        <v>10.96016022</v>
      </c>
      <c r="O37" s="18" t="s">
        <v>481</v>
      </c>
      <c r="P37" s="20" t="s">
        <v>481</v>
      </c>
      <c r="Q37" s="18" t="s">
        <v>481</v>
      </c>
      <c r="R37" s="20" t="s">
        <v>481</v>
      </c>
      <c r="S37" s="18" t="s">
        <v>481</v>
      </c>
      <c r="T37" s="20" t="s">
        <v>481</v>
      </c>
      <c r="U37" s="18" t="s">
        <v>481</v>
      </c>
      <c r="V37" s="20" t="s">
        <v>481</v>
      </c>
      <c r="W37" s="18" t="n">
        <v>395.4725939</v>
      </c>
      <c r="X37" s="20" t="n">
        <v>6.28283393</v>
      </c>
    </row>
    <row r="38" spans="1:24">
      <c r="A38" s="15" t="s">
        <v>513</v>
      </c>
      <c r="B38" s="17" t="n">
        <v>5860</v>
      </c>
      <c r="C38" s="18">
        <f>(25.0/B38*100)</f>
        <v/>
      </c>
      <c r="D38" s="19" t="n">
        <v>5835</v>
      </c>
      <c r="E38" s="18" t="n">
        <v>438.63000556</v>
      </c>
      <c r="F38" s="20" t="n">
        <v>5.50909685</v>
      </c>
      <c r="G38" s="18" t="n">
        <v>496.9564097</v>
      </c>
      <c r="H38" s="20" t="n">
        <v>5.23517205</v>
      </c>
      <c r="I38" s="18" t="n">
        <v>499.33594026</v>
      </c>
      <c r="J38" s="20" t="n">
        <v>3.29685394</v>
      </c>
      <c r="K38" s="18" t="n">
        <v>521.66968474</v>
      </c>
      <c r="L38" s="20" t="n">
        <v>3.38532197</v>
      </c>
      <c r="M38" s="18" t="n">
        <v>461.49525549</v>
      </c>
      <c r="N38" s="20" t="n">
        <v>8.762542010000001</v>
      </c>
      <c r="O38" s="18" t="s">
        <v>481</v>
      </c>
      <c r="P38" s="20" t="s">
        <v>481</v>
      </c>
      <c r="Q38" s="18" t="s">
        <v>481</v>
      </c>
      <c r="R38" s="20" t="s">
        <v>481</v>
      </c>
      <c r="S38" s="18" t="s">
        <v>481</v>
      </c>
      <c r="T38" s="20" t="s">
        <v>481</v>
      </c>
      <c r="U38" s="18" t="s">
        <v>481</v>
      </c>
      <c r="V38" s="20" t="s">
        <v>481</v>
      </c>
      <c r="W38" s="18" t="n">
        <v>444.90523376</v>
      </c>
      <c r="X38" s="20" t="n">
        <v>6.63811379</v>
      </c>
    </row>
    <row r="39" spans="1:24">
      <c r="A39" s="15" t="s">
        <v>514</v>
      </c>
      <c r="B39" s="17" t="n">
        <v>5895</v>
      </c>
      <c r="C39" s="18">
        <f>(33.0/B39*100)</f>
        <v/>
      </c>
      <c r="D39" s="19" t="n">
        <v>5862</v>
      </c>
      <c r="E39" s="18" t="n">
        <v>410.38344997</v>
      </c>
      <c r="F39" s="20" t="n">
        <v>5.67610109</v>
      </c>
      <c r="G39" s="18" t="n">
        <v>431.40310874</v>
      </c>
      <c r="H39" s="20" t="n">
        <v>4.57494297</v>
      </c>
      <c r="I39" s="18" t="n">
        <v>433.78432372</v>
      </c>
      <c r="J39" s="20" t="n">
        <v>4.19855324</v>
      </c>
      <c r="K39" s="18" t="n">
        <v>453.60007759</v>
      </c>
      <c r="L39" s="20" t="n">
        <v>5.7840473</v>
      </c>
      <c r="M39" s="18" t="n">
        <v>410.14917651</v>
      </c>
      <c r="N39" s="20" t="n">
        <v>6.01809685</v>
      </c>
      <c r="O39" s="18" t="s">
        <v>481</v>
      </c>
      <c r="P39" s="20" t="s">
        <v>481</v>
      </c>
      <c r="Q39" s="18" t="s">
        <v>481</v>
      </c>
      <c r="R39" s="20" t="s">
        <v>481</v>
      </c>
      <c r="S39" s="18" t="s">
        <v>481</v>
      </c>
      <c r="T39" s="20" t="s">
        <v>481</v>
      </c>
      <c r="U39" s="18" t="s">
        <v>481</v>
      </c>
      <c r="V39" s="20" t="s">
        <v>481</v>
      </c>
      <c r="W39" s="18" t="n">
        <v>354.03508354</v>
      </c>
      <c r="X39" s="20" t="n">
        <v>11.21866692</v>
      </c>
    </row>
    <row r="40" spans="1:24">
      <c r="A40" s="15" t="s">
        <v>515</v>
      </c>
      <c r="B40" s="17" t="n">
        <v>14157</v>
      </c>
      <c r="C40" s="18">
        <f>(406.0/B40*100)</f>
        <v/>
      </c>
      <c r="D40" s="19" t="n">
        <v>13751</v>
      </c>
      <c r="E40" s="18" t="n">
        <v>452.67671285</v>
      </c>
      <c r="F40" s="20" t="n">
        <v>4.74662653</v>
      </c>
      <c r="G40" s="18" t="n">
        <v>493.24890882</v>
      </c>
      <c r="H40" s="20" t="n">
        <v>4.46879247</v>
      </c>
      <c r="I40" s="18" t="n">
        <v>505.31774002</v>
      </c>
      <c r="J40" s="20" t="n">
        <v>3.11012625</v>
      </c>
      <c r="K40" s="18" t="n">
        <v>526.17210578</v>
      </c>
      <c r="L40" s="20" t="n">
        <v>3.45187676</v>
      </c>
      <c r="M40" s="18" t="n">
        <v>478.37803238</v>
      </c>
      <c r="N40" s="20" t="n">
        <v>10.61095488</v>
      </c>
      <c r="O40" s="18" t="s">
        <v>481</v>
      </c>
      <c r="P40" s="20" t="s">
        <v>481</v>
      </c>
      <c r="Q40" s="18" t="s">
        <v>481</v>
      </c>
      <c r="R40" s="20" t="s">
        <v>481</v>
      </c>
      <c r="S40" s="18" t="s">
        <v>481</v>
      </c>
      <c r="T40" s="20" t="s">
        <v>481</v>
      </c>
      <c r="U40" s="18" t="s">
        <v>481</v>
      </c>
      <c r="V40" s="20" t="s">
        <v>481</v>
      </c>
      <c r="W40" s="18" t="n">
        <v>401.24577256</v>
      </c>
      <c r="X40" s="20" t="n">
        <v>7.01056002</v>
      </c>
    </row>
    <row r="41" spans="1:24">
      <c r="A41" s="15" t="s">
        <v>516</v>
      </c>
      <c r="B41" s="17" t="n">
        <v>5712</v>
      </c>
      <c r="C41" s="18">
        <f>(58.0/B41*100)</f>
        <v/>
      </c>
      <c r="D41" s="19" t="n">
        <v>5654</v>
      </c>
      <c r="E41" s="18" t="n">
        <v>458.74912696</v>
      </c>
      <c r="F41" s="20" t="n">
        <v>4.96779237</v>
      </c>
      <c r="G41" s="18" t="n">
        <v>488.03613808</v>
      </c>
      <c r="H41" s="20" t="n">
        <v>5.3087248</v>
      </c>
      <c r="I41" s="18" t="n">
        <v>500.92533867</v>
      </c>
      <c r="J41" s="20" t="n">
        <v>3.90156974</v>
      </c>
      <c r="K41" s="18" t="n">
        <v>528.9431892600001</v>
      </c>
      <c r="L41" s="20" t="n">
        <v>3.64903952</v>
      </c>
      <c r="M41" s="18" t="n">
        <v>463.37405883</v>
      </c>
      <c r="N41" s="20" t="n">
        <v>10.45737</v>
      </c>
      <c r="O41" s="18" t="s">
        <v>481</v>
      </c>
      <c r="P41" s="20" t="s">
        <v>481</v>
      </c>
      <c r="Q41" s="18" t="s">
        <v>481</v>
      </c>
      <c r="R41" s="20" t="s">
        <v>481</v>
      </c>
      <c r="S41" s="18" t="n">
        <v>399.91015703</v>
      </c>
      <c r="T41" s="20" t="n">
        <v>16.72230739</v>
      </c>
      <c r="U41" s="18" t="s">
        <v>481</v>
      </c>
      <c r="V41" s="20" t="s">
        <v>481</v>
      </c>
      <c r="W41" s="18" t="n">
        <v>395.62236228</v>
      </c>
      <c r="X41" s="20" t="n">
        <v>14.15216178</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row>
    <row r="45" spans="1:24">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n">
        <v>349.85925265</v>
      </c>
      <c r="T45" s="20" t="n">
        <v>3.00084387</v>
      </c>
      <c r="U45" s="18" t="s">
        <v>481</v>
      </c>
      <c r="V45" s="20" t="s">
        <v>481</v>
      </c>
      <c r="W45" s="18" t="s">
        <v>481</v>
      </c>
      <c r="X45" s="20" t="s">
        <v>481</v>
      </c>
    </row>
    <row r="46" spans="1:24">
      <c r="A46" s="15" t="s">
        <v>521</v>
      </c>
      <c r="B46" s="17" t="n">
        <v>23141</v>
      </c>
      <c r="C46" s="18">
        <f>(2233.0/B46*100)</f>
        <v/>
      </c>
      <c r="D46" s="19" t="n">
        <v>20908</v>
      </c>
      <c r="E46" s="18" t="n">
        <v>384.8834757</v>
      </c>
      <c r="F46" s="20" t="n">
        <v>5.70448647</v>
      </c>
      <c r="G46" s="18" t="n">
        <v>415.38770337</v>
      </c>
      <c r="H46" s="20" t="n">
        <v>4.5163199</v>
      </c>
      <c r="I46" s="18" t="n">
        <v>426.99065912</v>
      </c>
      <c r="J46" s="20" t="n">
        <v>3.71826573</v>
      </c>
      <c r="K46" s="18" t="n">
        <v>454.10475678</v>
      </c>
      <c r="L46" s="20" t="n">
        <v>4.48698441</v>
      </c>
      <c r="M46" s="18" t="n">
        <v>371.26965697</v>
      </c>
      <c r="N46" s="20" t="n">
        <v>8.96099478</v>
      </c>
      <c r="O46" s="18" t="s">
        <v>481</v>
      </c>
      <c r="P46" s="20" t="s">
        <v>481</v>
      </c>
      <c r="Q46" s="18" t="s">
        <v>481</v>
      </c>
      <c r="R46" s="20" t="s">
        <v>481</v>
      </c>
      <c r="S46" s="18" t="s">
        <v>481</v>
      </c>
      <c r="T46" s="20" t="s">
        <v>481</v>
      </c>
      <c r="U46" s="18" t="s">
        <v>481</v>
      </c>
      <c r="V46" s="20" t="s">
        <v>481</v>
      </c>
      <c r="W46" s="18" t="n">
        <v>374.44577513</v>
      </c>
      <c r="X46" s="20" t="n">
        <v>3.37772313</v>
      </c>
    </row>
    <row r="47" spans="1:24">
      <c r="A47" s="15" t="s">
        <v>522</v>
      </c>
      <c r="B47" s="17" t="n">
        <v>5928</v>
      </c>
      <c r="C47" s="18">
        <f>(403.0/B47*100)</f>
        <v/>
      </c>
      <c r="D47" s="19" t="n">
        <v>5525</v>
      </c>
      <c r="E47" s="18" t="n">
        <v>390.53973555</v>
      </c>
      <c r="F47" s="20" t="n">
        <v>7.38216753</v>
      </c>
      <c r="G47" s="18" t="n">
        <v>434.07124058</v>
      </c>
      <c r="H47" s="20" t="n">
        <v>6.57731794</v>
      </c>
      <c r="I47" s="18" t="n">
        <v>453.67176891</v>
      </c>
      <c r="J47" s="20" t="n">
        <v>5.49483259</v>
      </c>
      <c r="K47" s="18" t="n">
        <v>469.90212876</v>
      </c>
      <c r="L47" s="20" t="n">
        <v>4.74364118</v>
      </c>
      <c r="M47" s="18" t="n">
        <v>402.52435776</v>
      </c>
      <c r="N47" s="20" t="n">
        <v>10.15886527</v>
      </c>
      <c r="O47" s="18" t="s">
        <v>481</v>
      </c>
      <c r="P47" s="20" t="s">
        <v>481</v>
      </c>
      <c r="Q47" s="18" t="s">
        <v>481</v>
      </c>
      <c r="R47" s="20" t="s">
        <v>481</v>
      </c>
      <c r="S47" s="18" t="s">
        <v>481</v>
      </c>
      <c r="T47" s="20" t="s">
        <v>481</v>
      </c>
      <c r="U47" s="18" t="s">
        <v>481</v>
      </c>
      <c r="V47" s="20" t="s">
        <v>481</v>
      </c>
      <c r="W47" s="18" t="n">
        <v>343.63414715</v>
      </c>
      <c r="X47" s="20" t="n">
        <v>6.31167865</v>
      </c>
    </row>
    <row r="48" spans="1:24">
      <c r="A48" s="15" t="s">
        <v>523</v>
      </c>
      <c r="B48" s="17" t="n">
        <v>9841</v>
      </c>
      <c r="C48" s="18">
        <f>(8.0/B48*100)</f>
        <v/>
      </c>
      <c r="D48" s="19" t="n">
        <v>9833</v>
      </c>
      <c r="E48" s="18" t="n">
        <v>445.16394208</v>
      </c>
      <c r="F48" s="20" t="n">
        <v>10.16595145</v>
      </c>
      <c r="G48" s="18" t="n">
        <v>483.33719559</v>
      </c>
      <c r="H48" s="20" t="n">
        <v>6.40251087</v>
      </c>
      <c r="I48" s="18" t="n">
        <v>490.64464596</v>
      </c>
      <c r="J48" s="20" t="n">
        <v>4.98207328</v>
      </c>
      <c r="K48" s="18" t="n">
        <v>520.98594819</v>
      </c>
      <c r="L48" s="20" t="n">
        <v>5.78860434</v>
      </c>
      <c r="M48" s="18" t="n">
        <v>418.83391964</v>
      </c>
      <c r="N48" s="20" t="n">
        <v>12.7092775</v>
      </c>
      <c r="O48" s="18" t="s">
        <v>481</v>
      </c>
      <c r="P48" s="20" t="s">
        <v>481</v>
      </c>
      <c r="Q48" s="18" t="s">
        <v>481</v>
      </c>
      <c r="R48" s="20" t="s">
        <v>481</v>
      </c>
      <c r="S48" s="18" t="s">
        <v>481</v>
      </c>
      <c r="T48" s="20" t="s">
        <v>481</v>
      </c>
      <c r="U48" s="18" t="s">
        <v>481</v>
      </c>
      <c r="V48" s="20" t="s">
        <v>481</v>
      </c>
      <c r="W48" s="18" t="n">
        <v>419.74552641</v>
      </c>
      <c r="X48" s="20" t="n">
        <v>18.01939743</v>
      </c>
    </row>
    <row r="49" spans="1:24">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n">
        <v>425.30311958</v>
      </c>
      <c r="T49" s="20" t="n">
        <v>3.22111589</v>
      </c>
      <c r="U49" s="18" t="s">
        <v>481</v>
      </c>
      <c r="V49" s="20" t="s">
        <v>481</v>
      </c>
      <c r="W49" s="18" t="s">
        <v>481</v>
      </c>
      <c r="X49" s="20" t="s">
        <v>481</v>
      </c>
    </row>
    <row r="50" spans="1:24">
      <c r="A50" s="15" t="s">
        <v>525</v>
      </c>
      <c r="B50" s="17" t="n">
        <v>11795</v>
      </c>
      <c r="C50" s="18">
        <f>(380.0/B50*100)</f>
        <v/>
      </c>
      <c r="D50" s="19" t="n">
        <v>11415</v>
      </c>
      <c r="E50" s="18" t="n">
        <v>381.17920958</v>
      </c>
      <c r="F50" s="20" t="n">
        <v>5.72296393</v>
      </c>
      <c r="G50" s="18" t="n">
        <v>414.37795391</v>
      </c>
      <c r="H50" s="20" t="n">
        <v>5.10347005</v>
      </c>
      <c r="I50" s="18" t="n">
        <v>423.98549399</v>
      </c>
      <c r="J50" s="20" t="n">
        <v>3.16855618</v>
      </c>
      <c r="K50" s="18" t="n">
        <v>454.14144525</v>
      </c>
      <c r="L50" s="20" t="n">
        <v>3.25156958</v>
      </c>
      <c r="M50" s="18" t="n">
        <v>367.20404471</v>
      </c>
      <c r="N50" s="20" t="n">
        <v>9.203693619999999</v>
      </c>
      <c r="O50" s="18" t="s">
        <v>481</v>
      </c>
      <c r="P50" s="20" t="s">
        <v>481</v>
      </c>
      <c r="Q50" s="18" t="s">
        <v>481</v>
      </c>
      <c r="R50" s="20" t="s">
        <v>481</v>
      </c>
      <c r="S50" s="18" t="s">
        <v>481</v>
      </c>
      <c r="T50" s="20" t="s">
        <v>481</v>
      </c>
      <c r="U50" s="18" t="s">
        <v>481</v>
      </c>
      <c r="V50" s="20" t="s">
        <v>481</v>
      </c>
      <c r="W50" s="18" t="n">
        <v>365.40473136</v>
      </c>
      <c r="X50" s="20" t="n">
        <v>7.60990896</v>
      </c>
    </row>
    <row r="51" spans="1:24">
      <c r="A51" s="15" t="s">
        <v>526</v>
      </c>
      <c r="B51" s="17" t="n">
        <v>6866</v>
      </c>
      <c r="C51" s="18">
        <f>(113.0/B51*100)</f>
        <v/>
      </c>
      <c r="D51" s="19" t="n">
        <v>6753</v>
      </c>
      <c r="E51" s="18" t="n">
        <v>406.83422866</v>
      </c>
      <c r="F51" s="20" t="n">
        <v>4.94257191</v>
      </c>
      <c r="G51" s="18" t="n">
        <v>418.8201674</v>
      </c>
      <c r="H51" s="20" t="n">
        <v>4.20111217</v>
      </c>
      <c r="I51" s="18" t="n">
        <v>427.84437578</v>
      </c>
      <c r="J51" s="20" t="n">
        <v>3.40687069</v>
      </c>
      <c r="K51" s="18" t="n">
        <v>447.27067656</v>
      </c>
      <c r="L51" s="20" t="n">
        <v>3.30990078</v>
      </c>
      <c r="M51" s="18" t="n">
        <v>395.92107315</v>
      </c>
      <c r="N51" s="20" t="n">
        <v>10.24958601</v>
      </c>
      <c r="O51" s="18" t="s">
        <v>481</v>
      </c>
      <c r="P51" s="20" t="s">
        <v>481</v>
      </c>
      <c r="Q51" s="18" t="s">
        <v>481</v>
      </c>
      <c r="R51" s="20" t="s">
        <v>481</v>
      </c>
      <c r="S51" s="18" t="n">
        <v>427.96430568</v>
      </c>
      <c r="T51" s="20" t="n">
        <v>5.20460603</v>
      </c>
      <c r="U51" s="18" t="s">
        <v>481</v>
      </c>
      <c r="V51" s="20" t="s">
        <v>481</v>
      </c>
      <c r="W51" s="18" t="n">
        <v>391.63606214</v>
      </c>
      <c r="X51" s="20" t="n">
        <v>8.38581522</v>
      </c>
    </row>
    <row r="52" spans="1:24">
      <c r="A52" s="15" t="s">
        <v>527</v>
      </c>
      <c r="B52" s="17" t="n">
        <v>5809</v>
      </c>
      <c r="C52" s="18">
        <f>(111.0/B52*100)</f>
        <v/>
      </c>
      <c r="D52" s="19" t="n">
        <v>5698</v>
      </c>
      <c r="E52" s="18" t="n">
        <v>441.33190023</v>
      </c>
      <c r="F52" s="20" t="n">
        <v>4.30169916</v>
      </c>
      <c r="G52" s="18" t="n">
        <v>478.43151552</v>
      </c>
      <c r="H52" s="20" t="n">
        <v>4.60712372</v>
      </c>
      <c r="I52" s="18" t="n">
        <v>493.43028389</v>
      </c>
      <c r="J52" s="20" t="n">
        <v>3.00483505</v>
      </c>
      <c r="K52" s="18" t="n">
        <v>521.38596639</v>
      </c>
      <c r="L52" s="20" t="n">
        <v>3.22432842</v>
      </c>
      <c r="M52" s="18" t="n">
        <v>470.46769544</v>
      </c>
      <c r="N52" s="20" t="n">
        <v>8.71493431</v>
      </c>
      <c r="O52" s="18" t="s">
        <v>481</v>
      </c>
      <c r="P52" s="20" t="s">
        <v>481</v>
      </c>
      <c r="Q52" s="18" t="s">
        <v>481</v>
      </c>
      <c r="R52" s="20" t="s">
        <v>481</v>
      </c>
      <c r="S52" s="18" t="s">
        <v>481</v>
      </c>
      <c r="T52" s="20" t="s">
        <v>481</v>
      </c>
      <c r="U52" s="18" t="s">
        <v>481</v>
      </c>
      <c r="V52" s="20" t="s">
        <v>481</v>
      </c>
      <c r="W52" s="18" t="n">
        <v>391.24058554</v>
      </c>
      <c r="X52" s="20" t="n">
        <v>8.72279773</v>
      </c>
    </row>
    <row r="53" spans="1:24">
      <c r="A53" s="15" t="s">
        <v>528</v>
      </c>
      <c r="B53" s="17" t="n">
        <v>5571</v>
      </c>
      <c r="C53" s="18">
        <f>(120.0/B53*100)</f>
        <v/>
      </c>
      <c r="D53" s="19" t="n">
        <v>5451</v>
      </c>
      <c r="E53" s="18" t="n">
        <v>408.90647788</v>
      </c>
      <c r="F53" s="20" t="n">
        <v>3.96433207</v>
      </c>
      <c r="G53" s="18" t="n">
        <v>428.03506009</v>
      </c>
      <c r="H53" s="20" t="n">
        <v>4.16707963</v>
      </c>
      <c r="I53" s="18" t="n">
        <v>453.38053867</v>
      </c>
      <c r="J53" s="20" t="n">
        <v>3.27449167</v>
      </c>
      <c r="K53" s="18" t="n">
        <v>495.08108707</v>
      </c>
      <c r="L53" s="20" t="n">
        <v>2.83519561</v>
      </c>
      <c r="M53" s="18" t="n">
        <v>414.30361132</v>
      </c>
      <c r="N53" s="20" t="n">
        <v>5.6451035</v>
      </c>
      <c r="O53" s="18" t="s">
        <v>481</v>
      </c>
      <c r="P53" s="20" t="s">
        <v>481</v>
      </c>
      <c r="Q53" s="18" t="s">
        <v>481</v>
      </c>
      <c r="R53" s="20" t="s">
        <v>481</v>
      </c>
      <c r="S53" s="18" t="s">
        <v>481</v>
      </c>
      <c r="T53" s="20" t="s">
        <v>481</v>
      </c>
      <c r="U53" s="18" t="s">
        <v>481</v>
      </c>
      <c r="V53" s="20" t="s">
        <v>481</v>
      </c>
      <c r="W53" s="18" t="n">
        <v>341.0721162</v>
      </c>
      <c r="X53" s="20" t="n">
        <v>4.28905799</v>
      </c>
    </row>
    <row r="54" spans="1:24">
      <c r="A54" s="15" t="s">
        <v>529</v>
      </c>
      <c r="B54" s="17" t="n">
        <v>4740</v>
      </c>
      <c r="C54" s="18">
        <f>(504.0/B54*100)</f>
        <v/>
      </c>
      <c r="D54" s="19" t="n">
        <v>4236</v>
      </c>
      <c r="E54" s="18" t="n">
        <v>327.35062386</v>
      </c>
      <c r="F54" s="20" t="n">
        <v>9.64180511</v>
      </c>
      <c r="G54" s="18" t="n">
        <v>328.86425501</v>
      </c>
      <c r="H54" s="20" t="n">
        <v>6.88319916</v>
      </c>
      <c r="I54" s="18" t="n">
        <v>360.076322</v>
      </c>
      <c r="J54" s="20" t="n">
        <v>3.45173809</v>
      </c>
      <c r="K54" s="18" t="n">
        <v>398.74747763</v>
      </c>
      <c r="L54" s="20" t="n">
        <v>3.84591662</v>
      </c>
      <c r="M54" s="18" t="n">
        <v>307.15767354</v>
      </c>
      <c r="N54" s="20" t="n">
        <v>14.24939425</v>
      </c>
      <c r="O54" s="18" t="s">
        <v>481</v>
      </c>
      <c r="P54" s="20" t="s">
        <v>481</v>
      </c>
      <c r="Q54" s="18" t="s">
        <v>481</v>
      </c>
      <c r="R54" s="20" t="s">
        <v>481</v>
      </c>
      <c r="S54" s="18" t="s">
        <v>481</v>
      </c>
      <c r="T54" s="20" t="s">
        <v>481</v>
      </c>
      <c r="U54" s="18" t="s">
        <v>481</v>
      </c>
      <c r="V54" s="20" t="s">
        <v>481</v>
      </c>
      <c r="W54" s="18" t="n">
        <v>300.39392131</v>
      </c>
      <c r="X54" s="20" t="n">
        <v>4.60677529</v>
      </c>
    </row>
    <row r="55" spans="1:24">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n">
        <v>401.28813522</v>
      </c>
      <c r="T55" s="20" t="n">
        <v>2.95767116</v>
      </c>
      <c r="U55" s="18" t="s">
        <v>481</v>
      </c>
      <c r="V55" s="20" t="s">
        <v>481</v>
      </c>
      <c r="W55" s="18" t="s">
        <v>481</v>
      </c>
      <c r="X55" s="20" t="s">
        <v>481</v>
      </c>
    </row>
    <row r="56" spans="1:24">
      <c r="A56" s="15" t="s">
        <v>531</v>
      </c>
      <c r="B56" s="17" t="n">
        <v>5359</v>
      </c>
      <c r="C56" s="18">
        <f>(77.0/B56*100)</f>
        <v/>
      </c>
      <c r="D56" s="19" t="n">
        <v>5282</v>
      </c>
      <c r="E56" s="18" t="n">
        <v>501.58881914</v>
      </c>
      <c r="F56" s="20" t="n">
        <v>5.07958018</v>
      </c>
      <c r="G56" s="18" t="n">
        <v>532.41139571</v>
      </c>
      <c r="H56" s="20" t="n">
        <v>3.8236551</v>
      </c>
      <c r="I56" s="18" t="n">
        <v>528.97535444</v>
      </c>
      <c r="J56" s="20" t="n">
        <v>3.09522997</v>
      </c>
      <c r="K56" s="18" t="n">
        <v>539.5685509800001</v>
      </c>
      <c r="L56" s="20" t="n">
        <v>3.46077369</v>
      </c>
      <c r="M56" s="18" t="n">
        <v>478.43998997</v>
      </c>
      <c r="N56" s="20" t="n">
        <v>10.93499748</v>
      </c>
      <c r="O56" s="18" t="s">
        <v>481</v>
      </c>
      <c r="P56" s="20" t="s">
        <v>481</v>
      </c>
      <c r="Q56" s="18" t="s">
        <v>481</v>
      </c>
      <c r="R56" s="20" t="s">
        <v>481</v>
      </c>
      <c r="S56" s="18" t="s">
        <v>481</v>
      </c>
      <c r="T56" s="20" t="s">
        <v>481</v>
      </c>
      <c r="U56" s="18" t="s">
        <v>481</v>
      </c>
      <c r="V56" s="20" t="s">
        <v>481</v>
      </c>
      <c r="W56" s="18" t="n">
        <v>432.14426232</v>
      </c>
      <c r="X56" s="20" t="n">
        <v>14.40180029</v>
      </c>
    </row>
    <row r="57" spans="1:24">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n">
        <v>397.25949434</v>
      </c>
      <c r="T57" s="20" t="n">
        <v>2.86584073</v>
      </c>
      <c r="U57" s="18" t="s">
        <v>481</v>
      </c>
      <c r="V57" s="20" t="s">
        <v>481</v>
      </c>
      <c r="W57" s="18" t="s">
        <v>481</v>
      </c>
      <c r="X57" s="20" t="s">
        <v>481</v>
      </c>
    </row>
    <row r="58" spans="1:24">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n">
        <v>408.10219777</v>
      </c>
      <c r="T58" s="20" t="n">
        <v>2.92517356</v>
      </c>
      <c r="U58" s="18" t="s">
        <v>481</v>
      </c>
      <c r="V58" s="20" t="s">
        <v>481</v>
      </c>
      <c r="W58" s="18" t="s">
        <v>481</v>
      </c>
      <c r="X58" s="20" t="s">
        <v>481</v>
      </c>
    </row>
    <row r="59" spans="1:24">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n">
        <v>347.12590293</v>
      </c>
      <c r="T59" s="20" t="n">
        <v>1.56898215</v>
      </c>
      <c r="U59" s="18" t="s">
        <v>481</v>
      </c>
      <c r="V59" s="20" t="s">
        <v>481</v>
      </c>
      <c r="W59" s="18" t="s">
        <v>481</v>
      </c>
      <c r="X59" s="20" t="s">
        <v>481</v>
      </c>
    </row>
    <row r="60" spans="1:24">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n">
        <v>346.54897697</v>
      </c>
      <c r="T60" s="20" t="n">
        <v>4.41355694</v>
      </c>
      <c r="U60" s="18" t="s">
        <v>481</v>
      </c>
      <c r="V60" s="20" t="s">
        <v>481</v>
      </c>
      <c r="W60" s="18" t="s">
        <v>481</v>
      </c>
      <c r="X60" s="20" t="s">
        <v>481</v>
      </c>
    </row>
    <row r="61" spans="1:24">
      <c r="A61" s="15" t="s">
        <v>536</v>
      </c>
      <c r="B61" s="17" t="n">
        <v>6525</v>
      </c>
      <c r="C61" s="18">
        <f>(179.0/B61*100)</f>
        <v/>
      </c>
      <c r="D61" s="19" t="n">
        <v>6346</v>
      </c>
      <c r="E61" s="18" t="n">
        <v>431.247157</v>
      </c>
      <c r="F61" s="20" t="n">
        <v>6.05654034</v>
      </c>
      <c r="G61" s="18" t="n">
        <v>473.89441297</v>
      </c>
      <c r="H61" s="20" t="n">
        <v>4.16940323</v>
      </c>
      <c r="I61" s="18" t="n">
        <v>476.05045814</v>
      </c>
      <c r="J61" s="20" t="n">
        <v>3.63965948</v>
      </c>
      <c r="K61" s="18" t="n">
        <v>499.41973035</v>
      </c>
      <c r="L61" s="20" t="n">
        <v>2.72231366</v>
      </c>
      <c r="M61" s="18" t="n">
        <v>429.695771</v>
      </c>
      <c r="N61" s="20" t="n">
        <v>8.58394021</v>
      </c>
      <c r="O61" s="18" t="s">
        <v>481</v>
      </c>
      <c r="P61" s="20" t="s">
        <v>481</v>
      </c>
      <c r="Q61" s="18" t="s">
        <v>481</v>
      </c>
      <c r="R61" s="20" t="s">
        <v>481</v>
      </c>
      <c r="S61" s="18" t="s">
        <v>481</v>
      </c>
      <c r="T61" s="20" t="s">
        <v>481</v>
      </c>
      <c r="U61" s="18" t="s">
        <v>481</v>
      </c>
      <c r="V61" s="20" t="s">
        <v>481</v>
      </c>
      <c r="W61" s="18" t="n">
        <v>374.81289982</v>
      </c>
      <c r="X61" s="20" t="n">
        <v>8.82094815</v>
      </c>
    </row>
    <row r="62" spans="1:24">
      <c r="A62" s="15" t="s">
        <v>537</v>
      </c>
      <c r="B62" s="17" t="n">
        <v>4476</v>
      </c>
      <c r="C62" s="18">
        <f>(3.0/B62*100)</f>
        <v/>
      </c>
      <c r="D62" s="19" t="n">
        <v>4473</v>
      </c>
      <c r="E62" s="18" t="n">
        <v>480.90586719</v>
      </c>
      <c r="F62" s="20" t="n">
        <v>3.37100486</v>
      </c>
      <c r="G62" s="18" t="n">
        <v>503.91131243</v>
      </c>
      <c r="H62" s="20" t="n">
        <v>2.88359083</v>
      </c>
      <c r="I62" s="18" t="n">
        <v>515.86194072</v>
      </c>
      <c r="J62" s="20" t="n">
        <v>2.48461557</v>
      </c>
      <c r="K62" s="18" t="n">
        <v>521.38775606</v>
      </c>
      <c r="L62" s="20" t="n">
        <v>2.85566049</v>
      </c>
      <c r="M62" s="18" t="n">
        <v>455.36673213</v>
      </c>
      <c r="N62" s="20" t="n">
        <v>11.63113462</v>
      </c>
      <c r="O62" s="18" t="s">
        <v>481</v>
      </c>
      <c r="P62" s="20" t="s">
        <v>481</v>
      </c>
      <c r="Q62" s="18" t="s">
        <v>481</v>
      </c>
      <c r="R62" s="20" t="s">
        <v>481</v>
      </c>
      <c r="S62" s="18" t="s">
        <v>481</v>
      </c>
      <c r="T62" s="20" t="s">
        <v>481</v>
      </c>
      <c r="U62" s="18" t="s">
        <v>481</v>
      </c>
      <c r="V62" s="20" t="s">
        <v>481</v>
      </c>
      <c r="W62" s="18" t="n">
        <v>460.98655067</v>
      </c>
      <c r="X62" s="20" t="n">
        <v>32.00967449</v>
      </c>
    </row>
    <row r="63" spans="1:24">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n">
        <v>351.74154869</v>
      </c>
      <c r="T63" s="20" t="n">
        <v>1.40819617</v>
      </c>
      <c r="U63" s="18" t="s">
        <v>481</v>
      </c>
      <c r="V63" s="20" t="s">
        <v>481</v>
      </c>
      <c r="W63" s="18" t="s">
        <v>481</v>
      </c>
      <c r="X63" s="20" t="s">
        <v>481</v>
      </c>
    </row>
    <row r="64" spans="1:24">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n">
        <v>446.66614265</v>
      </c>
      <c r="T64" s="20" t="n">
        <v>1.7787943</v>
      </c>
      <c r="U64" s="18" t="s">
        <v>481</v>
      </c>
      <c r="V64" s="20" t="s">
        <v>481</v>
      </c>
      <c r="W64" s="18" t="s">
        <v>481</v>
      </c>
      <c r="X64" s="20" t="s">
        <v>481</v>
      </c>
    </row>
    <row r="65" spans="1:24">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n">
        <v>416.22926213</v>
      </c>
      <c r="T65" s="20" t="n">
        <v>2.51747002</v>
      </c>
      <c r="U65" s="18" t="s">
        <v>481</v>
      </c>
      <c r="V65" s="20" t="s">
        <v>481</v>
      </c>
      <c r="W65" s="18" t="s">
        <v>481</v>
      </c>
      <c r="X65" s="20" t="s">
        <v>481</v>
      </c>
    </row>
    <row r="66" spans="1:24">
      <c r="A66" s="15" t="s">
        <v>541</v>
      </c>
      <c r="B66" s="17" t="n">
        <v>5665</v>
      </c>
      <c r="C66" s="18">
        <f>(93.0/B66*100)</f>
        <v/>
      </c>
      <c r="D66" s="19" t="n">
        <v>5572</v>
      </c>
      <c r="E66" s="18" t="n">
        <v>404.2884032</v>
      </c>
      <c r="F66" s="20" t="n">
        <v>4.67351536</v>
      </c>
      <c r="G66" s="18" t="n">
        <v>426.20021</v>
      </c>
      <c r="H66" s="20" t="n">
        <v>4.19298924</v>
      </c>
      <c r="I66" s="18" t="n">
        <v>442.76844577</v>
      </c>
      <c r="J66" s="20" t="n">
        <v>2.66743978</v>
      </c>
      <c r="K66" s="18" t="n">
        <v>467.13298372</v>
      </c>
      <c r="L66" s="20" t="n">
        <v>2.78045553</v>
      </c>
      <c r="M66" s="18" t="n">
        <v>413.81193173</v>
      </c>
      <c r="N66" s="20" t="n">
        <v>6.07976071</v>
      </c>
      <c r="O66" s="18" t="s">
        <v>481</v>
      </c>
      <c r="P66" s="20" t="s">
        <v>481</v>
      </c>
      <c r="Q66" s="18" t="s">
        <v>481</v>
      </c>
      <c r="R66" s="20" t="s">
        <v>481</v>
      </c>
      <c r="S66" s="18" t="s">
        <v>481</v>
      </c>
      <c r="T66" s="20" t="s">
        <v>481</v>
      </c>
      <c r="U66" s="18" t="s">
        <v>481</v>
      </c>
      <c r="V66" s="20" t="s">
        <v>481</v>
      </c>
      <c r="W66" s="18" t="n">
        <v>348.80631061</v>
      </c>
      <c r="X66" s="20" t="n">
        <v>3.652765</v>
      </c>
    </row>
    <row r="67" spans="1:24">
      <c r="A67" s="15" t="s">
        <v>542</v>
      </c>
      <c r="B67" s="17" t="n">
        <v>6971</v>
      </c>
      <c r="C67" s="18">
        <f>(979.0/B67*100)</f>
        <v/>
      </c>
      <c r="D67" s="19" t="n">
        <v>5992</v>
      </c>
      <c r="E67" s="18" t="n">
        <v>372.18137059</v>
      </c>
      <c r="F67" s="20" t="n">
        <v>8.028890090000001</v>
      </c>
      <c r="G67" s="18" t="n">
        <v>400.0883637</v>
      </c>
      <c r="H67" s="20" t="n">
        <v>6.48881945</v>
      </c>
      <c r="I67" s="18" t="n">
        <v>405.42256787</v>
      </c>
      <c r="J67" s="20" t="n">
        <v>3.38964745</v>
      </c>
      <c r="K67" s="18" t="n">
        <v>430.2719498</v>
      </c>
      <c r="L67" s="20" t="n">
        <v>3.21590968</v>
      </c>
      <c r="M67" s="18" t="n">
        <v>377.55808609</v>
      </c>
      <c r="N67" s="20" t="n">
        <v>10.52611539</v>
      </c>
      <c r="O67" s="18" t="s">
        <v>481</v>
      </c>
      <c r="P67" s="20" t="s">
        <v>481</v>
      </c>
      <c r="Q67" s="18" t="s">
        <v>481</v>
      </c>
      <c r="R67" s="20" t="s">
        <v>481</v>
      </c>
      <c r="S67" s="18" t="s">
        <v>481</v>
      </c>
      <c r="T67" s="20" t="s">
        <v>481</v>
      </c>
      <c r="U67" s="18" t="s">
        <v>481</v>
      </c>
      <c r="V67" s="20" t="s">
        <v>481</v>
      </c>
      <c r="W67" s="18" t="n">
        <v>331.95110246</v>
      </c>
      <c r="X67" s="20" t="n">
        <v>6.71623842</v>
      </c>
    </row>
    <row r="68" spans="1:24">
      <c r="A68" s="15" t="s">
        <v>543</v>
      </c>
      <c r="B68" s="17" t="n">
        <v>12083</v>
      </c>
      <c r="C68" s="18">
        <f>(31.0/B68*100)</f>
        <v/>
      </c>
      <c r="D68" s="19" t="n">
        <v>12052</v>
      </c>
      <c r="E68" s="18" t="n">
        <v>370.2455776</v>
      </c>
      <c r="F68" s="20" t="n">
        <v>3.64104258</v>
      </c>
      <c r="G68" s="18" t="n">
        <v>414.59577714</v>
      </c>
      <c r="H68" s="20" t="n">
        <v>3.98556217</v>
      </c>
      <c r="I68" s="18" t="n">
        <v>418.01310735</v>
      </c>
      <c r="J68" s="20" t="n">
        <v>1.87289392</v>
      </c>
      <c r="K68" s="18" t="n">
        <v>454.44040885</v>
      </c>
      <c r="L68" s="20" t="n">
        <v>2.466439</v>
      </c>
      <c r="M68" s="18" t="n">
        <v>346.43076534</v>
      </c>
      <c r="N68" s="20" t="n">
        <v>5.61875512</v>
      </c>
      <c r="O68" s="18" t="s">
        <v>481</v>
      </c>
      <c r="P68" s="20" t="s">
        <v>481</v>
      </c>
      <c r="Q68" s="18" t="s">
        <v>481</v>
      </c>
      <c r="R68" s="20" t="s">
        <v>481</v>
      </c>
      <c r="S68" s="18" t="s">
        <v>481</v>
      </c>
      <c r="T68" s="20" t="s">
        <v>481</v>
      </c>
      <c r="U68" s="18" t="s">
        <v>481</v>
      </c>
      <c r="V68" s="20" t="s">
        <v>481</v>
      </c>
      <c r="W68" s="18" t="n">
        <v>318.27957375</v>
      </c>
      <c r="X68" s="20" t="n">
        <v>2.38621735</v>
      </c>
    </row>
    <row r="69" spans="1:24">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n">
        <v>433.61659804</v>
      </c>
      <c r="T69" s="20" t="n">
        <v>4.0674456</v>
      </c>
      <c r="U69" s="18" t="s">
        <v>481</v>
      </c>
      <c r="V69" s="20" t="s">
        <v>481</v>
      </c>
      <c r="W69" s="18" t="s">
        <v>481</v>
      </c>
      <c r="X69" s="20" t="s">
        <v>481</v>
      </c>
    </row>
    <row r="70" spans="1:24">
      <c r="A70" s="15" t="s">
        <v>545</v>
      </c>
      <c r="B70" s="17" t="n">
        <v>6036</v>
      </c>
      <c r="C70" s="18">
        <f>(223.0/B70*100)</f>
        <v/>
      </c>
      <c r="D70" s="19" t="n">
        <v>5813</v>
      </c>
      <c r="E70" s="18" t="n">
        <v>472.33691993</v>
      </c>
      <c r="F70" s="20" t="n">
        <v>5.92676802</v>
      </c>
      <c r="G70" s="18" t="n">
        <v>496.67746922</v>
      </c>
      <c r="H70" s="20" t="n">
        <v>4.36187326</v>
      </c>
      <c r="I70" s="18" t="n">
        <v>502.61302563</v>
      </c>
      <c r="J70" s="20" t="n">
        <v>3.15680366</v>
      </c>
      <c r="K70" s="18" t="n">
        <v>515.15483556</v>
      </c>
      <c r="L70" s="20" t="n">
        <v>3.40447343</v>
      </c>
      <c r="M70" s="18" t="n">
        <v>472.9739437</v>
      </c>
      <c r="N70" s="20" t="n">
        <v>8.890407570000001</v>
      </c>
      <c r="O70" s="18" t="s">
        <v>481</v>
      </c>
      <c r="P70" s="20" t="s">
        <v>481</v>
      </c>
      <c r="Q70" s="18" t="s">
        <v>481</v>
      </c>
      <c r="R70" s="20" t="s">
        <v>481</v>
      </c>
      <c r="S70" s="18" t="s">
        <v>481</v>
      </c>
      <c r="T70" s="20" t="s">
        <v>481</v>
      </c>
      <c r="U70" s="18" t="s">
        <v>481</v>
      </c>
      <c r="V70" s="20" t="s">
        <v>481</v>
      </c>
      <c r="W70" s="18" t="n">
        <v>430.42164084</v>
      </c>
      <c r="X70" s="20" t="n">
        <v>8.71974754</v>
      </c>
    </row>
    <row r="71" spans="1:24">
      <c r="A71" s="15" t="s">
        <v>546</v>
      </c>
      <c r="B71" s="17" t="n">
        <v>6115</v>
      </c>
      <c r="C71" s="18">
        <f>(38.0/B71*100)</f>
        <v/>
      </c>
      <c r="D71" s="19" t="n">
        <v>6077</v>
      </c>
      <c r="E71" s="18" t="n">
        <v>476.23305143</v>
      </c>
      <c r="F71" s="20" t="n">
        <v>5.79450047</v>
      </c>
      <c r="G71" s="18" t="n">
        <v>527.65379588</v>
      </c>
      <c r="H71" s="20" t="n">
        <v>4.36782967</v>
      </c>
      <c r="I71" s="18" t="n">
        <v>535.9529763</v>
      </c>
      <c r="J71" s="20" t="n">
        <v>2.63416375</v>
      </c>
      <c r="K71" s="18" t="n">
        <v>555.29274779</v>
      </c>
      <c r="L71" s="20" t="n">
        <v>2.40567628</v>
      </c>
      <c r="M71" s="18" t="n">
        <v>498.96546609</v>
      </c>
      <c r="N71" s="20" t="n">
        <v>8.099488879999999</v>
      </c>
      <c r="O71" s="18" t="s">
        <v>481</v>
      </c>
      <c r="P71" s="20" t="s">
        <v>481</v>
      </c>
      <c r="Q71" s="18" t="s">
        <v>481</v>
      </c>
      <c r="R71" s="20" t="s">
        <v>481</v>
      </c>
      <c r="S71" s="18" t="s">
        <v>481</v>
      </c>
      <c r="T71" s="20" t="s">
        <v>481</v>
      </c>
      <c r="U71" s="18" t="s">
        <v>481</v>
      </c>
      <c r="V71" s="20" t="s">
        <v>481</v>
      </c>
      <c r="W71" s="18" t="n">
        <v>402.11225081</v>
      </c>
      <c r="X71" s="20" t="n">
        <v>15.74041871</v>
      </c>
    </row>
    <row r="72" spans="1:24">
      <c r="A72" s="15" t="s">
        <v>547</v>
      </c>
      <c r="B72" s="17" t="n">
        <v>7708</v>
      </c>
      <c r="C72" s="18">
        <f>(6.0/B72*100)</f>
        <v/>
      </c>
      <c r="D72" s="19" t="n">
        <v>7702</v>
      </c>
      <c r="E72" s="18" t="n">
        <v>438.9355066</v>
      </c>
      <c r="F72" s="20" t="n">
        <v>4.67662029</v>
      </c>
      <c r="G72" s="18" t="n">
        <v>472.09849529</v>
      </c>
      <c r="H72" s="20" t="n">
        <v>3.50635203</v>
      </c>
      <c r="I72" s="18" t="n">
        <v>503.82045271</v>
      </c>
      <c r="J72" s="20" t="n">
        <v>2.65414859</v>
      </c>
      <c r="K72" s="18" t="n">
        <v>536.2000671</v>
      </c>
      <c r="L72" s="20" t="n">
        <v>3.34950242</v>
      </c>
      <c r="M72" s="18" t="n">
        <v>468.36866954</v>
      </c>
      <c r="N72" s="20" t="n">
        <v>15.5379918</v>
      </c>
      <c r="O72" s="18" t="s">
        <v>481</v>
      </c>
      <c r="P72" s="20" t="s">
        <v>481</v>
      </c>
      <c r="Q72" s="18" t="s">
        <v>481</v>
      </c>
      <c r="R72" s="20" t="s">
        <v>481</v>
      </c>
      <c r="S72" s="18" t="s">
        <v>481</v>
      </c>
      <c r="T72" s="20" t="s">
        <v>481</v>
      </c>
      <c r="U72" s="18" t="s">
        <v>481</v>
      </c>
      <c r="V72" s="20" t="s">
        <v>481</v>
      </c>
      <c r="W72" s="18" t="n">
        <v>400.3671772</v>
      </c>
      <c r="X72" s="20" t="n">
        <v>26.52305206</v>
      </c>
    </row>
    <row r="73" spans="1:24">
      <c r="A73" s="15" t="s">
        <v>548</v>
      </c>
      <c r="B73" s="17" t="n">
        <v>8249</v>
      </c>
      <c r="C73" s="18">
        <f>(201.0/B73*100)</f>
        <v/>
      </c>
      <c r="D73" s="19" t="n">
        <v>8048</v>
      </c>
      <c r="E73" s="18" t="n">
        <v>398.72928601</v>
      </c>
      <c r="F73" s="20" t="n">
        <v>9.497637409999999</v>
      </c>
      <c r="G73" s="18" t="n">
        <v>415.5844643</v>
      </c>
      <c r="H73" s="20" t="n">
        <v>4.99386606</v>
      </c>
      <c r="I73" s="18" t="n">
        <v>402.05951044</v>
      </c>
      <c r="J73" s="20" t="n">
        <v>3.17694934</v>
      </c>
      <c r="K73" s="18" t="n">
        <v>430.16335932</v>
      </c>
      <c r="L73" s="20" t="n">
        <v>4.36941121</v>
      </c>
      <c r="M73" s="18" t="n">
        <v>399.75681487</v>
      </c>
      <c r="N73" s="20" t="n">
        <v>8.332552079999999</v>
      </c>
      <c r="O73" s="18" t="s">
        <v>481</v>
      </c>
      <c r="P73" s="20" t="s">
        <v>481</v>
      </c>
      <c r="Q73" s="18" t="s">
        <v>481</v>
      </c>
      <c r="R73" s="20" t="s">
        <v>481</v>
      </c>
      <c r="S73" s="18" t="s">
        <v>481</v>
      </c>
      <c r="T73" s="20" t="s">
        <v>481</v>
      </c>
      <c r="U73" s="18" t="s">
        <v>481</v>
      </c>
      <c r="V73" s="20" t="s">
        <v>481</v>
      </c>
      <c r="W73" s="18" t="n">
        <v>355.90912161</v>
      </c>
      <c r="X73" s="20" t="n">
        <v>9.312346679999999</v>
      </c>
    </row>
    <row r="74" spans="1:24">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n">
        <v>427.27325298</v>
      </c>
      <c r="T74" s="20" t="n">
        <v>1.48755563</v>
      </c>
      <c r="U74" s="18" t="s">
        <v>481</v>
      </c>
      <c r="V74" s="20" t="s">
        <v>481</v>
      </c>
      <c r="W74" s="18" t="s">
        <v>481</v>
      </c>
      <c r="X74" s="20" t="s">
        <v>481</v>
      </c>
    </row>
    <row r="75" spans="1:24">
      <c r="A75" s="15" t="s">
        <v>550</v>
      </c>
      <c r="B75" s="17" t="n">
        <v>5375</v>
      </c>
      <c r="C75" s="18">
        <f>(321.0/B75*100)</f>
        <v/>
      </c>
      <c r="D75" s="19" t="n">
        <v>5054</v>
      </c>
      <c r="E75" s="18" t="n">
        <v>342.47803684</v>
      </c>
      <c r="F75" s="20" t="n">
        <v>6.28431945</v>
      </c>
      <c r="G75" s="18" t="n">
        <v>352.33688783</v>
      </c>
      <c r="H75" s="20" t="n">
        <v>5.97759289</v>
      </c>
      <c r="I75" s="18" t="n">
        <v>365.75666986</v>
      </c>
      <c r="J75" s="20" t="n">
        <v>3.73774559</v>
      </c>
      <c r="K75" s="18" t="n">
        <v>390.28432688</v>
      </c>
      <c r="L75" s="20" t="n">
        <v>3.21225287</v>
      </c>
      <c r="M75" s="18" t="n">
        <v>313.39639057</v>
      </c>
      <c r="N75" s="20" t="n">
        <v>7.55356974</v>
      </c>
      <c r="O75" s="18" t="s">
        <v>481</v>
      </c>
      <c r="P75" s="20" t="s">
        <v>481</v>
      </c>
      <c r="Q75" s="18" t="s">
        <v>481</v>
      </c>
      <c r="R75" s="20" t="s">
        <v>481</v>
      </c>
      <c r="S75" s="18" t="s">
        <v>481</v>
      </c>
      <c r="T75" s="20" t="s">
        <v>481</v>
      </c>
      <c r="U75" s="18" t="s">
        <v>481</v>
      </c>
      <c r="V75" s="20" t="s">
        <v>481</v>
      </c>
      <c r="W75" s="18" t="n">
        <v>323.1653848</v>
      </c>
      <c r="X75" s="20" t="n">
        <v>5.50686668</v>
      </c>
    </row>
    <row r="76" spans="1:24">
      <c r="A76" s="15" t="s">
        <v>551</v>
      </c>
      <c r="B76" s="17" t="n">
        <v>14167</v>
      </c>
      <c r="C76" s="18">
        <f>(236.0/B76*100)</f>
        <v/>
      </c>
      <c r="D76" s="19" t="n">
        <v>13931</v>
      </c>
      <c r="E76" s="18" t="n">
        <v>403.77241052</v>
      </c>
      <c r="F76" s="20" t="n">
        <v>4.52823555</v>
      </c>
      <c r="G76" s="18" t="n">
        <v>432.73879743</v>
      </c>
      <c r="H76" s="20" t="n">
        <v>4.09430114</v>
      </c>
      <c r="I76" s="18" t="n">
        <v>439.53809305</v>
      </c>
      <c r="J76" s="20" t="n">
        <v>3.21485593</v>
      </c>
      <c r="K76" s="18" t="n">
        <v>467.34392558</v>
      </c>
      <c r="L76" s="20" t="n">
        <v>3.34952742</v>
      </c>
      <c r="M76" s="18" t="n">
        <v>372.71953199</v>
      </c>
      <c r="N76" s="20" t="n">
        <v>6.98974555</v>
      </c>
      <c r="O76" s="18" t="s">
        <v>481</v>
      </c>
      <c r="P76" s="20" t="s">
        <v>481</v>
      </c>
      <c r="Q76" s="18" t="s">
        <v>481</v>
      </c>
      <c r="R76" s="20" t="s">
        <v>481</v>
      </c>
      <c r="S76" s="18" t="s">
        <v>481</v>
      </c>
      <c r="T76" s="20" t="s">
        <v>481</v>
      </c>
      <c r="U76" s="18" t="s">
        <v>481</v>
      </c>
      <c r="V76" s="20" t="s">
        <v>481</v>
      </c>
      <c r="W76" s="18" t="n">
        <v>344.44219187</v>
      </c>
      <c r="X76" s="20" t="n">
        <v>5.68524223</v>
      </c>
    </row>
    <row r="77" spans="1:24">
      <c r="A77" s="15" t="s">
        <v>552</v>
      </c>
      <c r="B77" s="17" t="n">
        <v>6062</v>
      </c>
      <c r="C77" s="18">
        <f>(372.0/B77*100)</f>
        <v/>
      </c>
      <c r="D77" s="19" t="n">
        <v>5690</v>
      </c>
      <c r="E77" s="18" t="n">
        <v>409.12566304</v>
      </c>
      <c r="F77" s="20" t="n">
        <v>4.33109083</v>
      </c>
      <c r="G77" s="18" t="n">
        <v>445.12220521</v>
      </c>
      <c r="H77" s="20" t="n">
        <v>5.08867483</v>
      </c>
      <c r="I77" s="18" t="n">
        <v>454.53082567</v>
      </c>
      <c r="J77" s="20" t="n">
        <v>3.36759123</v>
      </c>
      <c r="K77" s="18" t="n">
        <v>486.0548342</v>
      </c>
      <c r="L77" s="20" t="n">
        <v>3.98460176</v>
      </c>
      <c r="M77" s="18" t="n">
        <v>392.39048841</v>
      </c>
      <c r="N77" s="20" t="n">
        <v>9.06406627</v>
      </c>
      <c r="O77" s="18" t="s">
        <v>481</v>
      </c>
      <c r="P77" s="20" t="s">
        <v>481</v>
      </c>
      <c r="Q77" s="18" t="s">
        <v>481</v>
      </c>
      <c r="R77" s="20" t="s">
        <v>481</v>
      </c>
      <c r="S77" s="18" t="s">
        <v>481</v>
      </c>
      <c r="T77" s="20" t="s">
        <v>481</v>
      </c>
      <c r="U77" s="18" t="s">
        <v>481</v>
      </c>
      <c r="V77" s="20" t="s">
        <v>481</v>
      </c>
      <c r="W77" s="18" t="n">
        <v>362.59561005</v>
      </c>
      <c r="X77" s="20" t="n">
        <v>4.37763524</v>
      </c>
    </row>
    <row r="78" spans="1:24">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n">
        <v>486.77376404</v>
      </c>
      <c r="T78" s="20" t="n">
        <v>3.73078934</v>
      </c>
      <c r="U78" s="18" t="s">
        <v>481</v>
      </c>
      <c r="V78" s="20" t="s">
        <v>481</v>
      </c>
      <c r="W78" s="18" t="s">
        <v>481</v>
      </c>
      <c r="X78" s="20" t="s">
        <v>481</v>
      </c>
    </row>
    <row customHeight="1" ht="25" r="79" spans="1:24">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n">
        <v>475.33231053</v>
      </c>
      <c r="T79" s="20" t="n">
        <v>7.19302375</v>
      </c>
      <c r="U79" s="18" t="s">
        <v>481</v>
      </c>
      <c r="V79" s="20" t="s">
        <v>481</v>
      </c>
      <c r="W79" s="18" t="s">
        <v>481</v>
      </c>
      <c r="X79" s="20" t="s">
        <v>481</v>
      </c>
    </row>
    <row r="80" spans="1:24">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n">
        <v>427.14102033</v>
      </c>
      <c r="T80" s="20" t="n">
        <v>3.42468904</v>
      </c>
      <c r="U80" s="18" t="s">
        <v>481</v>
      </c>
      <c r="V80" s="20" t="s">
        <v>481</v>
      </c>
      <c r="W80" s="18" t="s">
        <v>481</v>
      </c>
      <c r="X80" s="20" t="s">
        <v>481</v>
      </c>
    </row>
    <row r="81" spans="1:24">
      <c r="A81" s="23" t="s">
        <v>556</v>
      </c>
      <c r="B81" s="17" t="n">
        <v>8861</v>
      </c>
      <c r="C81" s="18">
        <f>(96.0/B81*100)</f>
        <v/>
      </c>
      <c r="D81" s="19" t="n">
        <v>8765</v>
      </c>
      <c r="E81" s="18" t="n">
        <v>375.94574159</v>
      </c>
      <c r="F81" s="20" t="n">
        <v>9.74408985</v>
      </c>
      <c r="G81" s="18" t="n">
        <v>404.27153187</v>
      </c>
      <c r="H81" s="20" t="n">
        <v>6.36339778</v>
      </c>
      <c r="I81" s="18" t="n">
        <v>423.94911093</v>
      </c>
      <c r="J81" s="20" t="n">
        <v>3.46797784</v>
      </c>
      <c r="K81" s="18" t="n">
        <v>459.65241915</v>
      </c>
      <c r="L81" s="20" t="n">
        <v>3.41292967</v>
      </c>
      <c r="M81" s="18" t="n">
        <v>365.50356263</v>
      </c>
      <c r="N81" s="20" t="n">
        <v>8.85109679</v>
      </c>
      <c r="O81" s="18" t="s">
        <v>481</v>
      </c>
      <c r="P81" s="20" t="s">
        <v>481</v>
      </c>
      <c r="Q81" s="18" t="s">
        <v>481</v>
      </c>
      <c r="R81" s="20" t="s">
        <v>481</v>
      </c>
      <c r="S81" s="18" t="s">
        <v>481</v>
      </c>
      <c r="T81" s="20" t="s">
        <v>481</v>
      </c>
      <c r="U81" s="18" t="s">
        <v>481</v>
      </c>
      <c r="V81" s="20" t="s">
        <v>481</v>
      </c>
      <c r="W81" s="18" t="n">
        <v>345.34413355</v>
      </c>
      <c r="X81" s="20" t="n">
        <v>11.14516185</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855</v>
      </c>
    </row>
    <row customHeight="1" ht="30" r="4" spans="1:22">
      <c r="A4" s="6" t="n"/>
      <c r="B4" s="7" t="s">
        <v>462</v>
      </c>
      <c r="C4" s="7" t="s">
        <v>463</v>
      </c>
      <c r="D4" s="8" t="s">
        <v>462</v>
      </c>
      <c r="E4" s="9" t="s">
        <v>856</v>
      </c>
      <c r="F4" s="10" t="n"/>
      <c r="G4" s="9" t="s">
        <v>643</v>
      </c>
      <c r="H4" s="10" t="n"/>
      <c r="I4" s="9" t="s">
        <v>642</v>
      </c>
      <c r="J4" s="10" t="n"/>
      <c r="K4" s="9" t="s">
        <v>857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(886.0/B7*100)</f>
        <v/>
      </c>
      <c r="D7" s="19" t="n">
        <v>13644</v>
      </c>
      <c r="E7" s="18" t="n">
        <v>535.41462209</v>
      </c>
      <c r="F7" s="20" t="n">
        <v>2.68072603</v>
      </c>
      <c r="G7" s="18" t="n">
        <v>498.68319797</v>
      </c>
      <c r="H7" s="20" t="n">
        <v>2.81748237</v>
      </c>
      <c r="I7" s="18" t="n">
        <v>502.1729569</v>
      </c>
      <c r="J7" s="20" t="n">
        <v>3.03811031</v>
      </c>
      <c r="K7" s="18" t="n">
        <v>492.2619039</v>
      </c>
      <c r="L7" s="20" t="n">
        <v>4.77520888</v>
      </c>
      <c r="M7" s="18" t="s">
        <v>481</v>
      </c>
      <c r="N7" s="20" t="s">
        <v>481</v>
      </c>
      <c r="O7" s="18" t="s">
        <v>481</v>
      </c>
      <c r="P7" s="20" t="s">
        <v>481</v>
      </c>
      <c r="Q7" s="18" t="s">
        <v>481</v>
      </c>
      <c r="R7" s="20" t="s">
        <v>481</v>
      </c>
      <c r="S7" s="18" t="s">
        <v>481</v>
      </c>
      <c r="T7" s="20" t="s">
        <v>481</v>
      </c>
      <c r="U7" s="18" t="n">
        <v>453.74913101</v>
      </c>
      <c r="V7" s="20" t="n">
        <v>6.09155104</v>
      </c>
    </row>
    <row r="8" spans="1:22">
      <c r="A8" s="15" t="s">
        <v>483</v>
      </c>
      <c r="B8" s="17" t="n">
        <v>7007</v>
      </c>
      <c r="C8" s="18">
        <f>(197.0/B8*100)</f>
        <v/>
      </c>
      <c r="D8" s="19" t="n">
        <v>6810</v>
      </c>
      <c r="E8" s="18" t="n">
        <v>479.60342215</v>
      </c>
      <c r="F8" s="20" t="n">
        <v>4.37471435</v>
      </c>
      <c r="G8" s="18" t="n">
        <v>486.84239699</v>
      </c>
      <c r="H8" s="20" t="n">
        <v>3.59757518</v>
      </c>
      <c r="I8" s="18" t="n">
        <v>504.92391596</v>
      </c>
      <c r="J8" s="20" t="n">
        <v>3.55583893</v>
      </c>
      <c r="K8" s="18" t="n">
        <v>497.23292579</v>
      </c>
      <c r="L8" s="20" t="n">
        <v>4.54124091</v>
      </c>
      <c r="M8" s="18" t="s">
        <v>481</v>
      </c>
      <c r="N8" s="20" t="s">
        <v>481</v>
      </c>
      <c r="O8" s="18" t="s">
        <v>481</v>
      </c>
      <c r="P8" s="20" t="s">
        <v>481</v>
      </c>
      <c r="Q8" s="18" t="n">
        <v>361.38025951</v>
      </c>
      <c r="R8" s="20" t="n">
        <v>22.72565673</v>
      </c>
      <c r="S8" s="18" t="s">
        <v>481</v>
      </c>
      <c r="T8" s="20" t="s">
        <v>481</v>
      </c>
      <c r="U8" s="18" t="n">
        <v>398.02625714</v>
      </c>
      <c r="V8" s="20" t="n">
        <v>6.39838914</v>
      </c>
    </row>
    <row r="9" spans="1:22">
      <c r="A9" s="15" t="s">
        <v>484</v>
      </c>
      <c r="B9" s="17" t="n">
        <v>9651</v>
      </c>
      <c r="C9" s="18">
        <f>(309.0/B9*100)</f>
        <v/>
      </c>
      <c r="D9" s="19" t="n">
        <v>9342</v>
      </c>
      <c r="E9" s="18" t="n">
        <v>509.16776543</v>
      </c>
      <c r="F9" s="20" t="n">
        <v>3.54459385</v>
      </c>
      <c r="G9" s="18" t="n">
        <v>511.09737904</v>
      </c>
      <c r="H9" s="20" t="n">
        <v>2.83462697</v>
      </c>
      <c r="I9" s="18" t="n">
        <v>529.46962185</v>
      </c>
      <c r="J9" s="20" t="n">
        <v>2.70597539</v>
      </c>
      <c r="K9" s="18" t="n">
        <v>496.90469449</v>
      </c>
      <c r="L9" s="20" t="n">
        <v>4.03397715</v>
      </c>
      <c r="M9" s="18" t="s">
        <v>481</v>
      </c>
      <c r="N9" s="20" t="s">
        <v>481</v>
      </c>
      <c r="O9" s="18" t="s">
        <v>481</v>
      </c>
      <c r="P9" s="20" t="s">
        <v>481</v>
      </c>
      <c r="Q9" s="18" t="n">
        <v>347.7815185</v>
      </c>
      <c r="R9" s="20" t="n">
        <v>11.20716786</v>
      </c>
      <c r="S9" s="18" t="s">
        <v>481</v>
      </c>
      <c r="T9" s="20" t="s">
        <v>481</v>
      </c>
      <c r="U9" s="18" t="n">
        <v>412.12704262</v>
      </c>
      <c r="V9" s="20" t="n">
        <v>4.76058599</v>
      </c>
    </row>
    <row r="10" spans="1:22">
      <c r="A10" s="15" t="s">
        <v>485</v>
      </c>
      <c r="B10" s="17" t="n">
        <v>20058</v>
      </c>
      <c r="C10" s="18">
        <f>(573.0/B10*100)</f>
        <v/>
      </c>
      <c r="D10" s="19" t="n">
        <v>19485</v>
      </c>
      <c r="E10" s="18" t="n">
        <v>550.58201429</v>
      </c>
      <c r="F10" s="20" t="n">
        <v>2.92139866</v>
      </c>
      <c r="G10" s="18" t="n">
        <v>518.44652147</v>
      </c>
      <c r="H10" s="20" t="n">
        <v>2.46139356</v>
      </c>
      <c r="I10" s="18" t="n">
        <v>528.21200458</v>
      </c>
      <c r="J10" s="20" t="n">
        <v>3.4580874</v>
      </c>
      <c r="K10" s="18" t="n">
        <v>524.25459447</v>
      </c>
      <c r="L10" s="20" t="n">
        <v>5.76484153</v>
      </c>
      <c r="M10" s="18" t="s">
        <v>481</v>
      </c>
      <c r="N10" s="20" t="s">
        <v>481</v>
      </c>
      <c r="O10" s="18" t="s">
        <v>481</v>
      </c>
      <c r="P10" s="20" t="s">
        <v>481</v>
      </c>
      <c r="Q10" s="18" t="s">
        <v>481</v>
      </c>
      <c r="R10" s="20" t="s">
        <v>481</v>
      </c>
      <c r="S10" s="18" t="s">
        <v>481</v>
      </c>
      <c r="T10" s="20" t="s">
        <v>481</v>
      </c>
      <c r="U10" s="18" t="n">
        <v>433.40633225</v>
      </c>
      <c r="V10" s="20" t="n">
        <v>7.52213541</v>
      </c>
    </row>
    <row r="11" spans="1:22">
      <c r="A11" s="15" t="s">
        <v>486</v>
      </c>
      <c r="B11" s="17" t="n">
        <v>7053</v>
      </c>
      <c r="C11" s="18">
        <f>(203.0/B11*100)</f>
        <v/>
      </c>
      <c r="D11" s="19" t="n">
        <v>6850</v>
      </c>
      <c r="E11" s="18" t="n">
        <v>471.08862184</v>
      </c>
      <c r="F11" s="20" t="n">
        <v>3.46189303</v>
      </c>
      <c r="G11" s="18" t="n">
        <v>453.7742197</v>
      </c>
      <c r="H11" s="20" t="n">
        <v>2.92242739</v>
      </c>
      <c r="I11" s="18" t="n">
        <v>477.45296346</v>
      </c>
      <c r="J11" s="20" t="n">
        <v>4.42646754</v>
      </c>
      <c r="K11" s="18" t="n">
        <v>479.43254271</v>
      </c>
      <c r="L11" s="20" t="n">
        <v>7.1693003</v>
      </c>
      <c r="M11" s="18" t="s">
        <v>481</v>
      </c>
      <c r="N11" s="20" t="s">
        <v>481</v>
      </c>
      <c r="O11" s="18" t="s">
        <v>481</v>
      </c>
      <c r="P11" s="20" t="s">
        <v>481</v>
      </c>
      <c r="Q11" s="18" t="s">
        <v>481</v>
      </c>
      <c r="R11" s="20" t="s">
        <v>481</v>
      </c>
      <c r="S11" s="18" t="s">
        <v>481</v>
      </c>
      <c r="T11" s="20" t="s">
        <v>481</v>
      </c>
      <c r="U11" s="18" t="n">
        <v>404.08626619</v>
      </c>
      <c r="V11" s="20" t="n">
        <v>6.87238766</v>
      </c>
    </row>
    <row r="12" spans="1:22">
      <c r="A12" s="15" t="s">
        <v>487</v>
      </c>
      <c r="B12" s="17" t="n">
        <v>6894</v>
      </c>
      <c r="C12" s="18">
        <f>(60.0/B12*100)</f>
        <v/>
      </c>
      <c r="D12" s="19" t="n">
        <v>6834</v>
      </c>
      <c r="E12" s="18" t="n">
        <v>485.04240496</v>
      </c>
      <c r="F12" s="20" t="n">
        <v>4.43414261</v>
      </c>
      <c r="G12" s="18" t="n">
        <v>491.69953666</v>
      </c>
      <c r="H12" s="20" t="n">
        <v>2.9331867</v>
      </c>
      <c r="I12" s="18" t="n">
        <v>503.57614575</v>
      </c>
      <c r="J12" s="20" t="n">
        <v>3.01236027</v>
      </c>
      <c r="K12" s="18" t="n">
        <v>508.26987625</v>
      </c>
      <c r="L12" s="20" t="n">
        <v>4.14803435</v>
      </c>
      <c r="M12" s="18" t="s">
        <v>481</v>
      </c>
      <c r="N12" s="20" t="s">
        <v>481</v>
      </c>
      <c r="O12" s="18" t="s">
        <v>481</v>
      </c>
      <c r="P12" s="20" t="s">
        <v>481</v>
      </c>
      <c r="Q12" s="18" t="n">
        <v>332.31014509</v>
      </c>
      <c r="R12" s="20" t="n">
        <v>18.34291261</v>
      </c>
      <c r="S12" s="18" t="s">
        <v>481</v>
      </c>
      <c r="T12" s="20" t="s">
        <v>481</v>
      </c>
      <c r="U12" s="18" t="n">
        <v>381.10469314</v>
      </c>
      <c r="V12" s="20" t="n">
        <v>8.989827050000001</v>
      </c>
    </row>
    <row r="13" spans="1:22">
      <c r="A13" s="15" t="s">
        <v>488</v>
      </c>
      <c r="B13" s="17" t="n">
        <v>7161</v>
      </c>
      <c r="C13" s="18">
        <f>(266.0/B13*100)</f>
        <v/>
      </c>
      <c r="D13" s="19" t="n">
        <v>6895</v>
      </c>
      <c r="E13" s="18" t="n">
        <v>520.50904209</v>
      </c>
      <c r="F13" s="20" t="n">
        <v>3.52451479</v>
      </c>
      <c r="G13" s="18" t="n">
        <v>499.38356661</v>
      </c>
      <c r="H13" s="20" t="n">
        <v>2.64359169</v>
      </c>
      <c r="I13" s="18" t="n">
        <v>512.1792167999999</v>
      </c>
      <c r="J13" s="20" t="n">
        <v>3.18791864</v>
      </c>
      <c r="K13" s="18" t="n">
        <v>509.7435496</v>
      </c>
      <c r="L13" s="20" t="n">
        <v>5.23020751</v>
      </c>
      <c r="M13" s="18" t="s">
        <v>481</v>
      </c>
      <c r="N13" s="20" t="s">
        <v>481</v>
      </c>
      <c r="O13" s="18" t="s">
        <v>481</v>
      </c>
      <c r="P13" s="20" t="s">
        <v>481</v>
      </c>
      <c r="Q13" s="18" t="n">
        <v>407.4699787</v>
      </c>
      <c r="R13" s="20" t="n">
        <v>6.79601306</v>
      </c>
      <c r="S13" s="18" t="s">
        <v>481</v>
      </c>
      <c r="T13" s="20" t="s">
        <v>481</v>
      </c>
      <c r="U13" s="18" t="n">
        <v>392.07120336</v>
      </c>
      <c r="V13" s="20" t="n">
        <v>9.5013384</v>
      </c>
    </row>
    <row r="14" spans="1:22">
      <c r="A14" s="15" t="s">
        <v>489</v>
      </c>
      <c r="B14" s="17" t="n">
        <v>5587</v>
      </c>
      <c r="C14" s="18">
        <f>(85.0/B14*100)</f>
        <v/>
      </c>
      <c r="D14" s="19" t="n">
        <v>5502</v>
      </c>
      <c r="E14" s="18" t="n">
        <v>529.74312967</v>
      </c>
      <c r="F14" s="20" t="n">
        <v>4.04775648</v>
      </c>
      <c r="G14" s="18" t="n">
        <v>513.56349643</v>
      </c>
      <c r="H14" s="20" t="n">
        <v>2.5945721</v>
      </c>
      <c r="I14" s="18" t="n">
        <v>528.81959394</v>
      </c>
      <c r="J14" s="20" t="n">
        <v>3.37889771</v>
      </c>
      <c r="K14" s="18" t="n">
        <v>533.9593116</v>
      </c>
      <c r="L14" s="20" t="n">
        <v>8.8450694</v>
      </c>
      <c r="M14" s="18" t="s">
        <v>481</v>
      </c>
      <c r="N14" s="20" t="s">
        <v>481</v>
      </c>
      <c r="O14" s="18" t="s">
        <v>481</v>
      </c>
      <c r="P14" s="20" t="s">
        <v>481</v>
      </c>
      <c r="Q14" s="18" t="s">
        <v>481</v>
      </c>
      <c r="R14" s="20" t="s">
        <v>481</v>
      </c>
      <c r="S14" s="18" t="s">
        <v>481</v>
      </c>
      <c r="T14" s="20" t="s">
        <v>481</v>
      </c>
      <c r="U14" s="18" t="n">
        <v>436.56431748</v>
      </c>
      <c r="V14" s="20" t="n">
        <v>12.2687646</v>
      </c>
    </row>
    <row r="15" spans="1:22">
      <c r="A15" s="15" t="s">
        <v>490</v>
      </c>
      <c r="B15" s="17" t="n">
        <v>5882</v>
      </c>
      <c r="C15" s="18">
        <f>(137.0/B15*100)</f>
        <v/>
      </c>
      <c r="D15" s="19" t="n">
        <v>5745</v>
      </c>
      <c r="E15" s="18" t="n">
        <v>552.89269497</v>
      </c>
      <c r="F15" s="20" t="n">
        <v>4.44730101</v>
      </c>
      <c r="G15" s="18" t="n">
        <v>526.25105076</v>
      </c>
      <c r="H15" s="20" t="n">
        <v>2.95622351</v>
      </c>
      <c r="I15" s="18" t="n">
        <v>532.60176252</v>
      </c>
      <c r="J15" s="20" t="n">
        <v>3.14681981</v>
      </c>
      <c r="K15" s="18" t="n">
        <v>508.79127918</v>
      </c>
      <c r="L15" s="20" t="n">
        <v>6.20050121</v>
      </c>
      <c r="M15" s="18" t="s">
        <v>481</v>
      </c>
      <c r="N15" s="20" t="s">
        <v>481</v>
      </c>
      <c r="O15" s="18" t="s">
        <v>481</v>
      </c>
      <c r="P15" s="20" t="s">
        <v>481</v>
      </c>
      <c r="Q15" s="18" t="n">
        <v>367.66871077</v>
      </c>
      <c r="R15" s="20" t="n">
        <v>14.82638214</v>
      </c>
      <c r="S15" s="18" t="s">
        <v>481</v>
      </c>
      <c r="T15" s="20" t="s">
        <v>481</v>
      </c>
      <c r="U15" s="18" t="n">
        <v>434.25221204</v>
      </c>
      <c r="V15" s="20" t="n">
        <v>8.234639720000001</v>
      </c>
    </row>
    <row r="16" spans="1:22">
      <c r="A16" s="15" t="s">
        <v>491</v>
      </c>
      <c r="B16" s="17" t="n">
        <v>6108</v>
      </c>
      <c r="C16" s="18">
        <f>(175.0/B16*100)</f>
        <v/>
      </c>
      <c r="D16" s="19" t="n">
        <v>5933</v>
      </c>
      <c r="E16" s="18" t="n">
        <v>529.74265046</v>
      </c>
      <c r="F16" s="20" t="n">
        <v>3.35068027</v>
      </c>
      <c r="G16" s="18" t="n">
        <v>507.64656928</v>
      </c>
      <c r="H16" s="20" t="n">
        <v>3.3059868</v>
      </c>
      <c r="I16" s="18" t="n">
        <v>514.93709028</v>
      </c>
      <c r="J16" s="20" t="n">
        <v>3.78688875</v>
      </c>
      <c r="K16" s="18" t="n">
        <v>498.33098723</v>
      </c>
      <c r="L16" s="20" t="n">
        <v>4.45701349</v>
      </c>
      <c r="M16" s="18" t="s">
        <v>481</v>
      </c>
      <c r="N16" s="20" t="s">
        <v>481</v>
      </c>
      <c r="O16" s="18" t="s">
        <v>481</v>
      </c>
      <c r="P16" s="20" t="s">
        <v>481</v>
      </c>
      <c r="Q16" s="18" t="s">
        <v>481</v>
      </c>
      <c r="R16" s="20" t="s">
        <v>481</v>
      </c>
      <c r="S16" s="18" t="s">
        <v>481</v>
      </c>
      <c r="T16" s="20" t="s">
        <v>481</v>
      </c>
      <c r="U16" s="18" t="n">
        <v>367.0930126</v>
      </c>
      <c r="V16" s="20" t="n">
        <v>9.056750989999999</v>
      </c>
    </row>
    <row r="17" spans="1:22">
      <c r="A17" s="15" t="s">
        <v>492</v>
      </c>
      <c r="B17" s="17" t="n">
        <v>6504</v>
      </c>
      <c r="C17" s="18">
        <f>(2252.0/B17*100)</f>
        <v/>
      </c>
      <c r="D17" s="19" t="n">
        <v>4252</v>
      </c>
      <c r="E17" s="18" t="n">
        <v>529.1175763799999</v>
      </c>
      <c r="F17" s="20" t="n">
        <v>5.87984675</v>
      </c>
      <c r="G17" s="18" t="n">
        <v>519.53574524</v>
      </c>
      <c r="H17" s="20" t="n">
        <v>4.46065198</v>
      </c>
      <c r="I17" s="18" t="n">
        <v>541.0213795</v>
      </c>
      <c r="J17" s="20" t="n">
        <v>3.5447492</v>
      </c>
      <c r="K17" s="18" t="n">
        <v>525.2860805399999</v>
      </c>
      <c r="L17" s="20" t="n">
        <v>5.21036416</v>
      </c>
      <c r="M17" s="18" t="s">
        <v>481</v>
      </c>
      <c r="N17" s="20" t="s">
        <v>481</v>
      </c>
      <c r="O17" s="18" t="s">
        <v>481</v>
      </c>
      <c r="P17" s="20" t="s">
        <v>481</v>
      </c>
      <c r="Q17" s="18" t="n">
        <v>338.260297</v>
      </c>
      <c r="R17" s="20" t="n">
        <v>14.23011861</v>
      </c>
      <c r="S17" s="18" t="s">
        <v>481</v>
      </c>
      <c r="T17" s="20" t="s">
        <v>481</v>
      </c>
      <c r="U17" s="18" t="n">
        <v>451.0812039</v>
      </c>
      <c r="V17" s="20" t="n">
        <v>7.65099521</v>
      </c>
    </row>
    <row r="18" spans="1:22">
      <c r="A18" s="15" t="s">
        <v>493</v>
      </c>
      <c r="B18" s="17" t="n">
        <v>5532</v>
      </c>
      <c r="C18" s="18">
        <f>(31.0/B18*100)</f>
        <v/>
      </c>
      <c r="D18" s="19" t="n">
        <v>5501</v>
      </c>
      <c r="E18" s="18" t="n">
        <v>484.79296037</v>
      </c>
      <c r="F18" s="20" t="n">
        <v>5.63726711</v>
      </c>
      <c r="G18" s="18" t="n">
        <v>462.67173288</v>
      </c>
      <c r="H18" s="20" t="n">
        <v>3.96941609</v>
      </c>
      <c r="I18" s="18" t="n">
        <v>479.94751633</v>
      </c>
      <c r="J18" s="20" t="n">
        <v>4.46843544</v>
      </c>
      <c r="K18" s="18" t="n">
        <v>468.83045395</v>
      </c>
      <c r="L18" s="20" t="n">
        <v>6.49012249</v>
      </c>
      <c r="M18" s="18" t="s">
        <v>481</v>
      </c>
      <c r="N18" s="20" t="s">
        <v>481</v>
      </c>
      <c r="O18" s="18" t="s">
        <v>481</v>
      </c>
      <c r="P18" s="20" t="s">
        <v>481</v>
      </c>
      <c r="Q18" s="18" t="s">
        <v>481</v>
      </c>
      <c r="R18" s="20" t="s">
        <v>481</v>
      </c>
      <c r="S18" s="18" t="s">
        <v>481</v>
      </c>
      <c r="T18" s="20" t="s">
        <v>481</v>
      </c>
      <c r="U18" s="18" t="n">
        <v>362.78007053</v>
      </c>
      <c r="V18" s="20" t="n">
        <v>8.73230485</v>
      </c>
    </row>
    <row r="19" spans="1:22">
      <c r="A19" s="15" t="s">
        <v>494</v>
      </c>
      <c r="B19" s="17" t="n">
        <v>5658</v>
      </c>
      <c r="C19" s="18">
        <f>(411.0/B19*100)</f>
        <v/>
      </c>
      <c r="D19" s="19" t="n">
        <v>5247</v>
      </c>
      <c r="E19" s="18" t="n">
        <v>474.63145967</v>
      </c>
      <c r="F19" s="20" t="n">
        <v>5.3653174</v>
      </c>
      <c r="G19" s="18" t="n">
        <v>469.93226769</v>
      </c>
      <c r="H19" s="20" t="n">
        <v>3.44354702</v>
      </c>
      <c r="I19" s="18" t="n">
        <v>490.68918306</v>
      </c>
      <c r="J19" s="20" t="n">
        <v>3.59488414</v>
      </c>
      <c r="K19" s="18" t="n">
        <v>477.97650288</v>
      </c>
      <c r="L19" s="20" t="n">
        <v>4.97907408</v>
      </c>
      <c r="M19" s="18" t="s">
        <v>481</v>
      </c>
      <c r="N19" s="20" t="s">
        <v>481</v>
      </c>
      <c r="O19" s="18" t="s">
        <v>481</v>
      </c>
      <c r="P19" s="20" t="s">
        <v>481</v>
      </c>
      <c r="Q19" s="18" t="s">
        <v>481</v>
      </c>
      <c r="R19" s="20" t="s">
        <v>481</v>
      </c>
      <c r="S19" s="18" t="s">
        <v>481</v>
      </c>
      <c r="T19" s="20" t="s">
        <v>481</v>
      </c>
      <c r="U19" s="18" t="n">
        <v>383.75820709</v>
      </c>
      <c r="V19" s="20" t="n">
        <v>6.89700155</v>
      </c>
    </row>
    <row r="20" spans="1:22">
      <c r="A20" s="15" t="s">
        <v>495</v>
      </c>
      <c r="B20" s="17" t="n">
        <v>3371</v>
      </c>
      <c r="C20" s="18">
        <f>(75.0/B20*100)</f>
        <v/>
      </c>
      <c r="D20" s="19" t="n">
        <v>3296</v>
      </c>
      <c r="E20" s="18" t="n">
        <v>497.65979411</v>
      </c>
      <c r="F20" s="20" t="n">
        <v>3.96639935</v>
      </c>
      <c r="G20" s="18" t="n">
        <v>480.88242583</v>
      </c>
      <c r="H20" s="20" t="n">
        <v>2.77391334</v>
      </c>
      <c r="I20" s="18" t="n">
        <v>491.06712811</v>
      </c>
      <c r="J20" s="20" t="n">
        <v>4.15819345</v>
      </c>
      <c r="K20" s="18" t="n">
        <v>476.82030136</v>
      </c>
      <c r="L20" s="20" t="n">
        <v>6.57524606</v>
      </c>
      <c r="M20" s="18" t="s">
        <v>481</v>
      </c>
      <c r="N20" s="20" t="s">
        <v>481</v>
      </c>
      <c r="O20" s="18" t="s">
        <v>481</v>
      </c>
      <c r="P20" s="20" t="s">
        <v>481</v>
      </c>
      <c r="Q20" s="18" t="s">
        <v>481</v>
      </c>
      <c r="R20" s="20" t="s">
        <v>481</v>
      </c>
      <c r="S20" s="18" t="s">
        <v>481</v>
      </c>
      <c r="T20" s="20" t="s">
        <v>481</v>
      </c>
      <c r="U20" s="18" t="n">
        <v>403.45496496</v>
      </c>
      <c r="V20" s="20" t="n">
        <v>8.59416352</v>
      </c>
    </row>
    <row r="21" spans="1:22">
      <c r="A21" s="15" t="s">
        <v>496</v>
      </c>
      <c r="B21" s="17" t="n">
        <v>5741</v>
      </c>
      <c r="C21" s="18">
        <f>(66.0/B21*100)</f>
        <v/>
      </c>
      <c r="D21" s="19" t="n">
        <v>5675</v>
      </c>
      <c r="E21" s="18" t="n">
        <v>539.92652348</v>
      </c>
      <c r="F21" s="20" t="n">
        <v>2.89819608</v>
      </c>
      <c r="G21" s="18" t="n">
        <v>515.33866158</v>
      </c>
      <c r="H21" s="20" t="n">
        <v>2.61630214</v>
      </c>
      <c r="I21" s="18" t="n">
        <v>522.38803149</v>
      </c>
      <c r="J21" s="20" t="n">
        <v>4.1053847</v>
      </c>
      <c r="K21" s="18" t="n">
        <v>505.91115388</v>
      </c>
      <c r="L21" s="20" t="n">
        <v>5.91814396</v>
      </c>
      <c r="M21" s="18" t="s">
        <v>481</v>
      </c>
      <c r="N21" s="20" t="s">
        <v>481</v>
      </c>
      <c r="O21" s="18" t="s">
        <v>481</v>
      </c>
      <c r="P21" s="20" t="s">
        <v>481</v>
      </c>
      <c r="Q21" s="18" t="s">
        <v>481</v>
      </c>
      <c r="R21" s="20" t="s">
        <v>481</v>
      </c>
      <c r="S21" s="18" t="s">
        <v>481</v>
      </c>
      <c r="T21" s="20" t="s">
        <v>481</v>
      </c>
      <c r="U21" s="18" t="n">
        <v>434.12296433</v>
      </c>
      <c r="V21" s="20" t="n">
        <v>10.70771922</v>
      </c>
    </row>
    <row r="22" spans="1:22">
      <c r="A22" s="15" t="s">
        <v>497</v>
      </c>
      <c r="B22" s="17" t="n">
        <v>6598</v>
      </c>
      <c r="C22" s="18">
        <f>(43.0/B22*100)</f>
        <v/>
      </c>
      <c r="D22" s="19" t="n">
        <v>6555</v>
      </c>
      <c r="E22" s="18" t="n">
        <v>480.01196356</v>
      </c>
      <c r="F22" s="20" t="n">
        <v>3.9394761</v>
      </c>
      <c r="G22" s="18" t="n">
        <v>478.36005448</v>
      </c>
      <c r="H22" s="20" t="n">
        <v>5.06101384</v>
      </c>
      <c r="I22" s="18" t="n">
        <v>513.12092245</v>
      </c>
      <c r="J22" s="20" t="n">
        <v>4.64562888</v>
      </c>
      <c r="K22" s="18" t="n">
        <v>489.85630562</v>
      </c>
      <c r="L22" s="20" t="n">
        <v>5.38507878</v>
      </c>
      <c r="M22" s="18" t="s">
        <v>481</v>
      </c>
      <c r="N22" s="20" t="s">
        <v>481</v>
      </c>
      <c r="O22" s="18" t="s">
        <v>481</v>
      </c>
      <c r="P22" s="20" t="s">
        <v>481</v>
      </c>
      <c r="Q22" s="18" t="n">
        <v>371.6333</v>
      </c>
      <c r="R22" s="20" t="n">
        <v>37.25397277</v>
      </c>
      <c r="S22" s="18" t="n">
        <v>523.8897889</v>
      </c>
      <c r="T22" s="20" t="n">
        <v>21.5366755</v>
      </c>
      <c r="U22" s="18" t="n">
        <v>373.46461804</v>
      </c>
      <c r="V22" s="20" t="n">
        <v>8.88324972</v>
      </c>
    </row>
    <row r="23" spans="1:22">
      <c r="A23" s="15" t="s">
        <v>498</v>
      </c>
      <c r="B23" s="17" t="n">
        <v>11583</v>
      </c>
      <c r="C23" s="18">
        <f>(280.0/B23*100)</f>
        <v/>
      </c>
      <c r="D23" s="19" t="n">
        <v>11303</v>
      </c>
      <c r="E23" s="18" t="n">
        <v>495.40227802</v>
      </c>
      <c r="F23" s="20" t="n">
        <v>4.24932167</v>
      </c>
      <c r="G23" s="18" t="n">
        <v>486.4676161</v>
      </c>
      <c r="H23" s="20" t="n">
        <v>3.00249128</v>
      </c>
      <c r="I23" s="18" t="n">
        <v>496.99368372</v>
      </c>
      <c r="J23" s="20" t="n">
        <v>3.83033304</v>
      </c>
      <c r="K23" s="18" t="n">
        <v>471.42308621</v>
      </c>
      <c r="L23" s="20" t="n">
        <v>7.00747934</v>
      </c>
      <c r="M23" s="18" t="s">
        <v>481</v>
      </c>
      <c r="N23" s="20" t="s">
        <v>481</v>
      </c>
      <c r="O23" s="18" t="s">
        <v>481</v>
      </c>
      <c r="P23" s="20" t="s">
        <v>481</v>
      </c>
      <c r="Q23" s="18" t="s">
        <v>481</v>
      </c>
      <c r="R23" s="20" t="s">
        <v>481</v>
      </c>
      <c r="S23" s="18" t="s">
        <v>481</v>
      </c>
      <c r="T23" s="20" t="s">
        <v>481</v>
      </c>
      <c r="U23" s="18" t="n">
        <v>393.86060937</v>
      </c>
      <c r="V23" s="20" t="n">
        <v>8.58096664</v>
      </c>
    </row>
    <row r="24" spans="1:22">
      <c r="A24" s="15" t="s">
        <v>499</v>
      </c>
      <c r="B24" s="17" t="n">
        <v>6647</v>
      </c>
      <c r="C24" s="18">
        <f>(12.0/B24*100)</f>
        <v/>
      </c>
      <c r="D24" s="19" t="n">
        <v>6635</v>
      </c>
      <c r="E24" s="18" t="n">
        <v>527.4262304600001</v>
      </c>
      <c r="F24" s="20" t="n">
        <v>4.31806443</v>
      </c>
      <c r="G24" s="18" t="n">
        <v>514.84466346</v>
      </c>
      <c r="H24" s="20" t="n">
        <v>3.54057865</v>
      </c>
      <c r="I24" s="18" t="n">
        <v>521.56269294</v>
      </c>
      <c r="J24" s="20" t="n">
        <v>3.75328197</v>
      </c>
      <c r="K24" s="18" t="n">
        <v>506.22675418</v>
      </c>
      <c r="L24" s="20" t="n">
        <v>5.36909434</v>
      </c>
      <c r="M24" s="18" t="s">
        <v>481</v>
      </c>
      <c r="N24" s="20" t="s">
        <v>481</v>
      </c>
      <c r="O24" s="18" t="s">
        <v>481</v>
      </c>
      <c r="P24" s="20" t="s">
        <v>481</v>
      </c>
      <c r="Q24" s="18" t="s">
        <v>481</v>
      </c>
      <c r="R24" s="20" t="s">
        <v>481</v>
      </c>
      <c r="S24" s="18" t="s">
        <v>481</v>
      </c>
      <c r="T24" s="20" t="s">
        <v>481</v>
      </c>
      <c r="U24" s="18" t="n">
        <v>411.8125486</v>
      </c>
      <c r="V24" s="20" t="n">
        <v>12.48496412</v>
      </c>
    </row>
    <row r="25" spans="1:22">
      <c r="A25" s="15" t="s">
        <v>500</v>
      </c>
      <c r="B25" s="17" t="n">
        <v>5581</v>
      </c>
      <c r="C25" s="18">
        <f>(25.0/B25*100)</f>
        <v/>
      </c>
      <c r="D25" s="19" t="n">
        <v>5556</v>
      </c>
      <c r="E25" s="18" t="n">
        <v>552.33598506</v>
      </c>
      <c r="F25" s="20" t="n">
        <v>5.17182794</v>
      </c>
      <c r="G25" s="18" t="n">
        <v>513.8685481</v>
      </c>
      <c r="H25" s="20" t="n">
        <v>3.86371352</v>
      </c>
      <c r="I25" s="18" t="n">
        <v>513.53406788</v>
      </c>
      <c r="J25" s="20" t="n">
        <v>4.25450041</v>
      </c>
      <c r="K25" s="18" t="n">
        <v>493.52365787</v>
      </c>
      <c r="L25" s="20" t="n">
        <v>6.34448009</v>
      </c>
      <c r="M25" s="18" t="s">
        <v>481</v>
      </c>
      <c r="N25" s="20" t="s">
        <v>481</v>
      </c>
      <c r="O25" s="18" t="s">
        <v>481</v>
      </c>
      <c r="P25" s="20" t="s">
        <v>481</v>
      </c>
      <c r="Q25" s="18" t="s">
        <v>481</v>
      </c>
      <c r="R25" s="20" t="s">
        <v>481</v>
      </c>
      <c r="S25" s="18" t="s">
        <v>481</v>
      </c>
      <c r="T25" s="20" t="s">
        <v>481</v>
      </c>
      <c r="U25" s="18" t="n">
        <v>359.19579621</v>
      </c>
      <c r="V25" s="20" t="n">
        <v>19.92427875</v>
      </c>
    </row>
    <row r="26" spans="1:22">
      <c r="A26" s="15" t="s">
        <v>501</v>
      </c>
      <c r="B26" s="17" t="n">
        <v>4869</v>
      </c>
      <c r="C26" s="18">
        <f>(87.0/B26*100)</f>
        <v/>
      </c>
      <c r="D26" s="19" t="n">
        <v>4782</v>
      </c>
      <c r="E26" s="18" t="n">
        <v>492.26449226</v>
      </c>
      <c r="F26" s="20" t="n">
        <v>3.63278381</v>
      </c>
      <c r="G26" s="18" t="n">
        <v>479.21022593</v>
      </c>
      <c r="H26" s="20" t="n">
        <v>2.12605199</v>
      </c>
      <c r="I26" s="18" t="n">
        <v>505.25342557</v>
      </c>
      <c r="J26" s="20" t="n">
        <v>3.40926822</v>
      </c>
      <c r="K26" s="18" t="n">
        <v>491.95274647</v>
      </c>
      <c r="L26" s="20" t="n">
        <v>6.76647803</v>
      </c>
      <c r="M26" s="18" t="s">
        <v>481</v>
      </c>
      <c r="N26" s="20" t="s">
        <v>481</v>
      </c>
      <c r="O26" s="18" t="s">
        <v>481</v>
      </c>
      <c r="P26" s="20" t="s">
        <v>481</v>
      </c>
      <c r="Q26" s="18" t="s">
        <v>481</v>
      </c>
      <c r="R26" s="20" t="s">
        <v>481</v>
      </c>
      <c r="S26" s="18" t="s">
        <v>481</v>
      </c>
      <c r="T26" s="20" t="s">
        <v>481</v>
      </c>
      <c r="U26" s="18" t="n">
        <v>429.17126539</v>
      </c>
      <c r="V26" s="20" t="n">
        <v>9.60574652</v>
      </c>
    </row>
    <row r="27" spans="1:22">
      <c r="A27" s="15" t="s">
        <v>502</v>
      </c>
      <c r="B27" s="17" t="n">
        <v>5299</v>
      </c>
      <c r="C27" s="18">
        <f>(157.0/B27*100)</f>
        <v/>
      </c>
      <c r="D27" s="19" t="n">
        <v>5142</v>
      </c>
      <c r="E27" s="18" t="n">
        <v>500.4200237</v>
      </c>
      <c r="F27" s="20" t="n">
        <v>3.41597425</v>
      </c>
      <c r="G27" s="18" t="n">
        <v>487.87044844</v>
      </c>
      <c r="H27" s="20" t="n">
        <v>2.78320131</v>
      </c>
      <c r="I27" s="18" t="n">
        <v>497.08707743</v>
      </c>
      <c r="J27" s="20" t="n">
        <v>3.46330501</v>
      </c>
      <c r="K27" s="18" t="n">
        <v>490.95473674</v>
      </c>
      <c r="L27" s="20" t="n">
        <v>4.08047601</v>
      </c>
      <c r="M27" s="18" t="s">
        <v>481</v>
      </c>
      <c r="N27" s="20" t="s">
        <v>481</v>
      </c>
      <c r="O27" s="18" t="s">
        <v>481</v>
      </c>
      <c r="P27" s="20" t="s">
        <v>481</v>
      </c>
      <c r="Q27" s="18" t="s">
        <v>481</v>
      </c>
      <c r="R27" s="20" t="s">
        <v>481</v>
      </c>
      <c r="S27" s="18" t="s">
        <v>481</v>
      </c>
      <c r="T27" s="20" t="s">
        <v>481</v>
      </c>
      <c r="U27" s="18" t="n">
        <v>382.08869986</v>
      </c>
      <c r="V27" s="20" t="n">
        <v>4.84453682</v>
      </c>
    </row>
    <row r="28" spans="1:22">
      <c r="A28" s="15" t="s">
        <v>503</v>
      </c>
      <c r="B28" s="17" t="n">
        <v>7568</v>
      </c>
      <c r="C28" s="18">
        <f>(454.0/B28*100)</f>
        <v/>
      </c>
      <c r="D28" s="19" t="n">
        <v>7114</v>
      </c>
      <c r="E28" s="18" t="n">
        <v>435.63051468</v>
      </c>
      <c r="F28" s="20" t="n">
        <v>3.42200302</v>
      </c>
      <c r="G28" s="18" t="n">
        <v>422.81965893</v>
      </c>
      <c r="H28" s="20" t="n">
        <v>2.82614939</v>
      </c>
      <c r="I28" s="18" t="n">
        <v>438.41039292</v>
      </c>
      <c r="J28" s="20" t="n">
        <v>4.88883768</v>
      </c>
      <c r="K28" s="18" t="n">
        <v>425.50545982</v>
      </c>
      <c r="L28" s="20" t="n">
        <v>7.36113234</v>
      </c>
      <c r="M28" s="18" t="s">
        <v>481</v>
      </c>
      <c r="N28" s="20" t="s">
        <v>481</v>
      </c>
      <c r="O28" s="18" t="s">
        <v>481</v>
      </c>
      <c r="P28" s="20" t="s">
        <v>481</v>
      </c>
      <c r="Q28" s="18" t="s">
        <v>481</v>
      </c>
      <c r="R28" s="20" t="s">
        <v>481</v>
      </c>
      <c r="S28" s="18" t="s">
        <v>481</v>
      </c>
      <c r="T28" s="20" t="s">
        <v>481</v>
      </c>
      <c r="U28" s="18" t="n">
        <v>380.89119365</v>
      </c>
      <c r="V28" s="20" t="n">
        <v>7.28755845</v>
      </c>
    </row>
    <row r="29" spans="1:22">
      <c r="A29" s="15" t="s">
        <v>504</v>
      </c>
      <c r="B29" s="17" t="n">
        <v>5385</v>
      </c>
      <c r="C29" s="18">
        <f>(30.0/B29*100)</f>
        <v/>
      </c>
      <c r="D29" s="19" t="n">
        <v>5355</v>
      </c>
      <c r="E29" s="18" t="n">
        <v>531.27083239</v>
      </c>
      <c r="F29" s="20" t="n">
        <v>4.60644807</v>
      </c>
      <c r="G29" s="18" t="n">
        <v>508.79559254</v>
      </c>
      <c r="H29" s="20" t="n">
        <v>3.34066973</v>
      </c>
      <c r="I29" s="18" t="n">
        <v>502.0395007</v>
      </c>
      <c r="J29" s="20" t="n">
        <v>3.60211843</v>
      </c>
      <c r="K29" s="18" t="n">
        <v>515.13345978</v>
      </c>
      <c r="L29" s="20" t="n">
        <v>3.67825793</v>
      </c>
      <c r="M29" s="18" t="s">
        <v>481</v>
      </c>
      <c r="N29" s="20" t="s">
        <v>481</v>
      </c>
      <c r="O29" s="18" t="s">
        <v>481</v>
      </c>
      <c r="P29" s="20" t="s">
        <v>481</v>
      </c>
      <c r="Q29" s="18" t="n">
        <v>314.02123871</v>
      </c>
      <c r="R29" s="20" t="n">
        <v>13.26138992</v>
      </c>
      <c r="S29" s="18" t="s">
        <v>481</v>
      </c>
      <c r="T29" s="20" t="s">
        <v>481</v>
      </c>
      <c r="U29" s="18" t="n">
        <v>415.52640768</v>
      </c>
      <c r="V29" s="20" t="n">
        <v>9.541399240000001</v>
      </c>
    </row>
    <row r="30" spans="1:22">
      <c r="A30" s="15" t="s">
        <v>505</v>
      </c>
      <c r="B30" s="17" t="n">
        <v>4520</v>
      </c>
      <c r="C30" s="18">
        <f>(236.0/B30*100)</f>
        <v/>
      </c>
      <c r="D30" s="19" t="n">
        <v>4284</v>
      </c>
      <c r="E30" s="18" t="n">
        <v>547.56484663</v>
      </c>
      <c r="F30" s="20" t="n">
        <v>3.3835126</v>
      </c>
      <c r="G30" s="18" t="n">
        <v>501.17651536</v>
      </c>
      <c r="H30" s="20" t="n">
        <v>3.40504522</v>
      </c>
      <c r="I30" s="18" t="n">
        <v>514.70015151</v>
      </c>
      <c r="J30" s="20" t="n">
        <v>6.07475741</v>
      </c>
      <c r="K30" s="18" t="n">
        <v>504.99271223</v>
      </c>
      <c r="L30" s="20" t="n">
        <v>8.117008070000001</v>
      </c>
      <c r="M30" s="18" t="s">
        <v>481</v>
      </c>
      <c r="N30" s="20" t="s">
        <v>481</v>
      </c>
      <c r="O30" s="18" t="s">
        <v>481</v>
      </c>
      <c r="P30" s="20" t="s">
        <v>481</v>
      </c>
      <c r="Q30" s="18" t="s">
        <v>481</v>
      </c>
      <c r="R30" s="20" t="s">
        <v>481</v>
      </c>
      <c r="S30" s="18" t="s">
        <v>481</v>
      </c>
      <c r="T30" s="20" t="s">
        <v>481</v>
      </c>
      <c r="U30" s="18" t="n">
        <v>400.59476692</v>
      </c>
      <c r="V30" s="20" t="n">
        <v>7.77009756</v>
      </c>
    </row>
    <row r="31" spans="1:22">
      <c r="A31" s="15" t="s">
        <v>506</v>
      </c>
      <c r="B31" s="17" t="n">
        <v>5456</v>
      </c>
      <c r="C31" s="18">
        <f>(153.0/B31*100)</f>
        <v/>
      </c>
      <c r="D31" s="19" t="n">
        <v>5303</v>
      </c>
      <c r="E31" s="18" t="n">
        <v>537.15645555</v>
      </c>
      <c r="F31" s="20" t="n">
        <v>3.8434226</v>
      </c>
      <c r="G31" s="18" t="n">
        <v>518.73371305</v>
      </c>
      <c r="H31" s="20" t="n">
        <v>3.01136343</v>
      </c>
      <c r="I31" s="18" t="n">
        <v>517.19169076</v>
      </c>
      <c r="J31" s="20" t="n">
        <v>3.76766983</v>
      </c>
      <c r="K31" s="18" t="n">
        <v>501.6019556</v>
      </c>
      <c r="L31" s="20" t="n">
        <v>7.51347486</v>
      </c>
      <c r="M31" s="18" t="s">
        <v>481</v>
      </c>
      <c r="N31" s="20" t="s">
        <v>481</v>
      </c>
      <c r="O31" s="18" t="s">
        <v>481</v>
      </c>
      <c r="P31" s="20" t="s">
        <v>481</v>
      </c>
      <c r="Q31" s="18" t="s">
        <v>481</v>
      </c>
      <c r="R31" s="20" t="s">
        <v>481</v>
      </c>
      <c r="S31" s="18" t="s">
        <v>481</v>
      </c>
      <c r="T31" s="20" t="s">
        <v>481</v>
      </c>
      <c r="U31" s="18" t="n">
        <v>412.81479899</v>
      </c>
      <c r="V31" s="20" t="n">
        <v>6.84538051</v>
      </c>
    </row>
    <row r="32" spans="1:22">
      <c r="A32" s="15" t="s">
        <v>507</v>
      </c>
      <c r="B32" s="17" t="n">
        <v>4478</v>
      </c>
      <c r="C32" s="18">
        <f>(6.0/B32*100)</f>
        <v/>
      </c>
      <c r="D32" s="19" t="n">
        <v>4472</v>
      </c>
      <c r="E32" s="18" t="n">
        <v>517.30412771</v>
      </c>
      <c r="F32" s="20" t="n">
        <v>3.7255125</v>
      </c>
      <c r="G32" s="18" t="n">
        <v>497.70118393</v>
      </c>
      <c r="H32" s="20" t="n">
        <v>2.57077077</v>
      </c>
      <c r="I32" s="18" t="n">
        <v>515.2937595</v>
      </c>
      <c r="J32" s="20" t="n">
        <v>3.60878165</v>
      </c>
      <c r="K32" s="18" t="n">
        <v>513.3951444</v>
      </c>
      <c r="L32" s="20" t="n">
        <v>6.07917701</v>
      </c>
      <c r="M32" s="18" t="s">
        <v>481</v>
      </c>
      <c r="N32" s="20" t="s">
        <v>481</v>
      </c>
      <c r="O32" s="18" t="s">
        <v>481</v>
      </c>
      <c r="P32" s="20" t="s">
        <v>481</v>
      </c>
      <c r="Q32" s="18" t="s">
        <v>481</v>
      </c>
      <c r="R32" s="20" t="s">
        <v>481</v>
      </c>
      <c r="S32" s="18" t="s">
        <v>481</v>
      </c>
      <c r="T32" s="20" t="s">
        <v>481</v>
      </c>
      <c r="U32" s="18" t="n">
        <v>396.76890253</v>
      </c>
      <c r="V32" s="20" t="n">
        <v>17.14640181</v>
      </c>
    </row>
    <row r="33" spans="1:22">
      <c r="A33" s="15" t="s">
        <v>508</v>
      </c>
      <c r="B33" s="17" t="n">
        <v>7325</v>
      </c>
      <c r="C33" s="18">
        <f>(85.0/B33*100)</f>
        <v/>
      </c>
      <c r="D33" s="19" t="n">
        <v>7240</v>
      </c>
      <c r="E33" s="18" t="n">
        <v>528.8188666</v>
      </c>
      <c r="F33" s="20" t="n">
        <v>3.62583865</v>
      </c>
      <c r="G33" s="18" t="n">
        <v>475.18183595</v>
      </c>
      <c r="H33" s="20" t="n">
        <v>3.07354564</v>
      </c>
      <c r="I33" s="18" t="n">
        <v>492.70552077</v>
      </c>
      <c r="J33" s="20" t="n">
        <v>4.03857718</v>
      </c>
      <c r="K33" s="18" t="n">
        <v>515.88639562</v>
      </c>
      <c r="L33" s="20" t="n">
        <v>3.90002012</v>
      </c>
      <c r="M33" s="18" t="s">
        <v>481</v>
      </c>
      <c r="N33" s="20" t="s">
        <v>481</v>
      </c>
      <c r="O33" s="18" t="s">
        <v>481</v>
      </c>
      <c r="P33" s="20" t="s">
        <v>481</v>
      </c>
      <c r="Q33" s="18" t="s">
        <v>481</v>
      </c>
      <c r="R33" s="20" t="s">
        <v>481</v>
      </c>
      <c r="S33" s="18" t="s">
        <v>481</v>
      </c>
      <c r="T33" s="20" t="s">
        <v>481</v>
      </c>
      <c r="U33" s="18" t="n">
        <v>454.57702396</v>
      </c>
      <c r="V33" s="20" t="n">
        <v>8.86672501</v>
      </c>
    </row>
    <row r="34" spans="1:22">
      <c r="A34" s="15" t="s">
        <v>509</v>
      </c>
      <c r="B34" s="17" t="n">
        <v>6350</v>
      </c>
      <c r="C34" s="18">
        <f>(99.0/B34*100)</f>
        <v/>
      </c>
      <c r="D34" s="19" t="n">
        <v>6251</v>
      </c>
      <c r="E34" s="18" t="n">
        <v>449.98351735</v>
      </c>
      <c r="F34" s="20" t="n">
        <v>4.3223211</v>
      </c>
      <c r="G34" s="18" t="n">
        <v>466.00482954</v>
      </c>
      <c r="H34" s="20" t="n">
        <v>3.08951504</v>
      </c>
      <c r="I34" s="18" t="n">
        <v>468.9665337</v>
      </c>
      <c r="J34" s="20" t="n">
        <v>3.52986166</v>
      </c>
      <c r="K34" s="18" t="n">
        <v>462.37329716</v>
      </c>
      <c r="L34" s="20" t="n">
        <v>6.41272615</v>
      </c>
      <c r="M34" s="18" t="s">
        <v>481</v>
      </c>
      <c r="N34" s="20" t="s">
        <v>481</v>
      </c>
      <c r="O34" s="18" t="s">
        <v>481</v>
      </c>
      <c r="P34" s="20" t="s">
        <v>481</v>
      </c>
      <c r="Q34" s="18" t="n">
        <v>263.37193708</v>
      </c>
      <c r="R34" s="20" t="n">
        <v>13.61114927</v>
      </c>
      <c r="S34" s="18" t="s">
        <v>481</v>
      </c>
      <c r="T34" s="20" t="s">
        <v>481</v>
      </c>
      <c r="U34" s="18" t="n">
        <v>382.34091133</v>
      </c>
      <c r="V34" s="20" t="n">
        <v>7.37890578</v>
      </c>
    </row>
    <row r="35" spans="1:22">
      <c r="A35" s="15" t="s">
        <v>510</v>
      </c>
      <c r="B35" s="17" t="n">
        <v>6406</v>
      </c>
      <c r="C35" s="18">
        <f>(69.0/B35*100)</f>
        <v/>
      </c>
      <c r="D35" s="19" t="n">
        <v>6337</v>
      </c>
      <c r="E35" s="18" t="n">
        <v>513.87867753</v>
      </c>
      <c r="F35" s="20" t="n">
        <v>3.66471666</v>
      </c>
      <c r="G35" s="18" t="n">
        <v>511.31338783</v>
      </c>
      <c r="H35" s="20" t="n">
        <v>2.25331663</v>
      </c>
      <c r="I35" s="18" t="n">
        <v>513.4606529</v>
      </c>
      <c r="J35" s="20" t="n">
        <v>3.63394958</v>
      </c>
      <c r="K35" s="18" t="n">
        <v>490.94909112</v>
      </c>
      <c r="L35" s="20" t="n">
        <v>4.96729886</v>
      </c>
      <c r="M35" s="18" t="s">
        <v>481</v>
      </c>
      <c r="N35" s="20" t="s">
        <v>481</v>
      </c>
      <c r="O35" s="18" t="s">
        <v>481</v>
      </c>
      <c r="P35" s="20" t="s">
        <v>481</v>
      </c>
      <c r="Q35" s="18" t="n">
        <v>337.32521215</v>
      </c>
      <c r="R35" s="20" t="n">
        <v>11.65794297</v>
      </c>
      <c r="S35" s="18" t="s">
        <v>481</v>
      </c>
      <c r="T35" s="20" t="s">
        <v>481</v>
      </c>
      <c r="U35" s="18" t="n">
        <v>391.21906797</v>
      </c>
      <c r="V35" s="20" t="n">
        <v>8.20009587</v>
      </c>
    </row>
    <row r="36" spans="1:22">
      <c r="A36" s="15" t="s">
        <v>511</v>
      </c>
      <c r="B36" s="17" t="n">
        <v>6736</v>
      </c>
      <c r="C36" s="18">
        <f>(84.0/B36*100)</f>
        <v/>
      </c>
      <c r="D36" s="19" t="n">
        <v>6652</v>
      </c>
      <c r="E36" s="18" t="n">
        <v>516.44405213</v>
      </c>
      <c r="F36" s="20" t="n">
        <v>2.97475616</v>
      </c>
      <c r="G36" s="18" t="n">
        <v>486.46109837</v>
      </c>
      <c r="H36" s="20" t="n">
        <v>2.66742171</v>
      </c>
      <c r="I36" s="18" t="n">
        <v>495.77813455</v>
      </c>
      <c r="J36" s="20" t="n">
        <v>3.89606841</v>
      </c>
      <c r="K36" s="18" t="n">
        <v>493.34758896</v>
      </c>
      <c r="L36" s="20" t="n">
        <v>4.42298528</v>
      </c>
      <c r="M36" s="18" t="s">
        <v>481</v>
      </c>
      <c r="N36" s="20" t="s">
        <v>481</v>
      </c>
      <c r="O36" s="18" t="s">
        <v>481</v>
      </c>
      <c r="P36" s="20" t="s">
        <v>481</v>
      </c>
      <c r="Q36" s="18" t="s">
        <v>481</v>
      </c>
      <c r="R36" s="20" t="s">
        <v>481</v>
      </c>
      <c r="S36" s="18" t="s">
        <v>481</v>
      </c>
      <c r="T36" s="20" t="s">
        <v>481</v>
      </c>
      <c r="U36" s="18" t="n">
        <v>420.21547762</v>
      </c>
      <c r="V36" s="20" t="n">
        <v>7.32779047</v>
      </c>
    </row>
    <row r="37" spans="1:22">
      <c r="A37" s="15" t="s">
        <v>512</v>
      </c>
      <c r="B37" s="17" t="n">
        <v>5458</v>
      </c>
      <c r="C37" s="18">
        <f>(167.0/B37*100)</f>
        <v/>
      </c>
      <c r="D37" s="19" t="n">
        <v>5291</v>
      </c>
      <c r="E37" s="18" t="n">
        <v>528.72846113</v>
      </c>
      <c r="F37" s="20" t="n">
        <v>4.60224286</v>
      </c>
      <c r="G37" s="18" t="n">
        <v>504.39085617</v>
      </c>
      <c r="H37" s="20" t="n">
        <v>3.51192361</v>
      </c>
      <c r="I37" s="18" t="n">
        <v>521.9246534500001</v>
      </c>
      <c r="J37" s="20" t="n">
        <v>4.22628807</v>
      </c>
      <c r="K37" s="18" t="n">
        <v>488.70732821</v>
      </c>
      <c r="L37" s="20" t="n">
        <v>6.53063983</v>
      </c>
      <c r="M37" s="18" t="s">
        <v>481</v>
      </c>
      <c r="N37" s="20" t="s">
        <v>481</v>
      </c>
      <c r="O37" s="18" t="s">
        <v>481</v>
      </c>
      <c r="P37" s="20" t="s">
        <v>481</v>
      </c>
      <c r="Q37" s="18" t="s">
        <v>481</v>
      </c>
      <c r="R37" s="20" t="s">
        <v>481</v>
      </c>
      <c r="S37" s="18" t="s">
        <v>481</v>
      </c>
      <c r="T37" s="20" t="s">
        <v>481</v>
      </c>
      <c r="U37" s="18" t="n">
        <v>398.21703441</v>
      </c>
      <c r="V37" s="20" t="n">
        <v>6.61414729</v>
      </c>
    </row>
    <row r="38" spans="1:22">
      <c r="A38" s="15" t="s">
        <v>513</v>
      </c>
      <c r="B38" s="17" t="n">
        <v>5860</v>
      </c>
      <c r="C38" s="18">
        <f>(26.0/B38*100)</f>
        <v/>
      </c>
      <c r="D38" s="19" t="n">
        <v>5834</v>
      </c>
      <c r="E38" s="18" t="n">
        <v>500.89545805</v>
      </c>
      <c r="F38" s="20" t="n">
        <v>5.26020265</v>
      </c>
      <c r="G38" s="18" t="n">
        <v>493.0230816</v>
      </c>
      <c r="H38" s="20" t="n">
        <v>3.9919563</v>
      </c>
      <c r="I38" s="18" t="n">
        <v>512.00510678</v>
      </c>
      <c r="J38" s="20" t="n">
        <v>4.20476594</v>
      </c>
      <c r="K38" s="18" t="n">
        <v>492.85704405</v>
      </c>
      <c r="L38" s="20" t="n">
        <v>4.65041228</v>
      </c>
      <c r="M38" s="18" t="s">
        <v>481</v>
      </c>
      <c r="N38" s="20" t="s">
        <v>481</v>
      </c>
      <c r="O38" s="18" t="s">
        <v>481</v>
      </c>
      <c r="P38" s="20" t="s">
        <v>481</v>
      </c>
      <c r="Q38" s="18" t="s">
        <v>481</v>
      </c>
      <c r="R38" s="20" t="s">
        <v>481</v>
      </c>
      <c r="S38" s="18" t="s">
        <v>481</v>
      </c>
      <c r="T38" s="20" t="s">
        <v>481</v>
      </c>
      <c r="U38" s="18" t="n">
        <v>447.23525722</v>
      </c>
      <c r="V38" s="20" t="n">
        <v>6.38661558</v>
      </c>
    </row>
    <row r="39" spans="1:22">
      <c r="A39" s="15" t="s">
        <v>514</v>
      </c>
      <c r="B39" s="17" t="n">
        <v>5895</v>
      </c>
      <c r="C39" s="18">
        <f>(33.0/B39*100)</f>
        <v/>
      </c>
      <c r="D39" s="19" t="n">
        <v>5862</v>
      </c>
      <c r="E39" s="18" t="n">
        <v>429.51750591</v>
      </c>
      <c r="F39" s="20" t="n">
        <v>4.76762822</v>
      </c>
      <c r="G39" s="18" t="n">
        <v>436.6431859</v>
      </c>
      <c r="H39" s="20" t="n">
        <v>3.99666189</v>
      </c>
      <c r="I39" s="18" t="n">
        <v>419.10996198</v>
      </c>
      <c r="J39" s="20" t="n">
        <v>5.21710082</v>
      </c>
      <c r="K39" s="18" t="n">
        <v>421.69120205</v>
      </c>
      <c r="L39" s="20" t="n">
        <v>7.67754975</v>
      </c>
      <c r="M39" s="18" t="s">
        <v>481</v>
      </c>
      <c r="N39" s="20" t="s">
        <v>481</v>
      </c>
      <c r="O39" s="18" t="s">
        <v>481</v>
      </c>
      <c r="P39" s="20" t="s">
        <v>481</v>
      </c>
      <c r="Q39" s="18" t="s">
        <v>481</v>
      </c>
      <c r="R39" s="20" t="s">
        <v>481</v>
      </c>
      <c r="S39" s="18" t="s">
        <v>481</v>
      </c>
      <c r="T39" s="20" t="s">
        <v>481</v>
      </c>
      <c r="U39" s="18" t="n">
        <v>363.85734507</v>
      </c>
      <c r="V39" s="20" t="n">
        <v>12.72722681</v>
      </c>
    </row>
    <row r="40" spans="1:22">
      <c r="A40" s="15" t="s">
        <v>515</v>
      </c>
      <c r="B40" s="17" t="n">
        <v>14157</v>
      </c>
      <c r="C40" s="18">
        <f>(407.0/B40*100)</f>
        <v/>
      </c>
      <c r="D40" s="19" t="n">
        <v>13750</v>
      </c>
      <c r="E40" s="18" t="n">
        <v>521.37242301</v>
      </c>
      <c r="F40" s="20" t="n">
        <v>3.53555363</v>
      </c>
      <c r="G40" s="18" t="n">
        <v>493.25207981</v>
      </c>
      <c r="H40" s="20" t="n">
        <v>2.82937382</v>
      </c>
      <c r="I40" s="18" t="n">
        <v>505.7416365</v>
      </c>
      <c r="J40" s="20" t="n">
        <v>4.34991046</v>
      </c>
      <c r="K40" s="18" t="n">
        <v>480.49564139</v>
      </c>
      <c r="L40" s="20" t="n">
        <v>7.64939168</v>
      </c>
      <c r="M40" s="18" t="s">
        <v>481</v>
      </c>
      <c r="N40" s="20" t="s">
        <v>481</v>
      </c>
      <c r="O40" s="18" t="s">
        <v>481</v>
      </c>
      <c r="P40" s="20" t="s">
        <v>481</v>
      </c>
      <c r="Q40" s="18" t="s">
        <v>481</v>
      </c>
      <c r="R40" s="20" t="s">
        <v>481</v>
      </c>
      <c r="S40" s="18" t="s">
        <v>481</v>
      </c>
      <c r="T40" s="20" t="s">
        <v>481</v>
      </c>
      <c r="U40" s="18" t="n">
        <v>399.92853601</v>
      </c>
      <c r="V40" s="20" t="n">
        <v>7.26960254</v>
      </c>
    </row>
    <row r="41" spans="1:22">
      <c r="A41" s="15" t="s">
        <v>516</v>
      </c>
      <c r="B41" s="17" t="n">
        <v>5712</v>
      </c>
      <c r="C41" s="18">
        <f>(60.0/B41*100)</f>
        <v/>
      </c>
      <c r="D41" s="19" t="n">
        <v>5652</v>
      </c>
      <c r="E41" s="18" t="n">
        <v>518.12709769</v>
      </c>
      <c r="F41" s="20" t="n">
        <v>4.59940403</v>
      </c>
      <c r="G41" s="18" t="n">
        <v>488.69897999</v>
      </c>
      <c r="H41" s="20" t="n">
        <v>3.16973613</v>
      </c>
      <c r="I41" s="18" t="n">
        <v>513.38380365</v>
      </c>
      <c r="J41" s="20" t="n">
        <v>5.32141583</v>
      </c>
      <c r="K41" s="18" t="n">
        <v>515.61969959</v>
      </c>
      <c r="L41" s="20" t="n">
        <v>7.03469127</v>
      </c>
      <c r="M41" s="18" t="s">
        <v>481</v>
      </c>
      <c r="N41" s="20" t="s">
        <v>481</v>
      </c>
      <c r="O41" s="18" t="s">
        <v>481</v>
      </c>
      <c r="P41" s="20" t="s">
        <v>481</v>
      </c>
      <c r="Q41" s="18" t="n">
        <v>399.91015703</v>
      </c>
      <c r="R41" s="20" t="n">
        <v>16.72230739</v>
      </c>
      <c r="S41" s="18" t="s">
        <v>481</v>
      </c>
      <c r="T41" s="20" t="s">
        <v>481</v>
      </c>
      <c r="U41" s="18" t="n">
        <v>401.92618672</v>
      </c>
      <c r="V41" s="20" t="n">
        <v>11.4864461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361.02267328</v>
      </c>
      <c r="F45" s="20" t="n">
        <v>3.45266932</v>
      </c>
      <c r="G45" s="18" t="n">
        <v>347.27527524</v>
      </c>
      <c r="H45" s="20" t="n">
        <v>2.95549295</v>
      </c>
      <c r="I45" s="18" t="n">
        <v>347.50340734</v>
      </c>
      <c r="J45" s="20" t="n">
        <v>5.51139034</v>
      </c>
      <c r="K45" s="18" t="n">
        <v>345.26429326</v>
      </c>
      <c r="L45" s="20" t="n">
        <v>7.68321612</v>
      </c>
      <c r="M45" s="18" t="s">
        <v>481</v>
      </c>
      <c r="N45" s="20" t="s">
        <v>481</v>
      </c>
      <c r="O45" s="18" t="s">
        <v>481</v>
      </c>
      <c r="P45" s="20" t="s">
        <v>481</v>
      </c>
      <c r="Q45" s="18" t="s">
        <v>481</v>
      </c>
      <c r="R45" s="20" t="s">
        <v>481</v>
      </c>
      <c r="S45" s="18" t="n">
        <v>319.28850814</v>
      </c>
      <c r="T45" s="20" t="n">
        <v>14.13320605</v>
      </c>
      <c r="U45" s="18" t="n">
        <v>320.46236336</v>
      </c>
      <c r="V45" s="20" t="n">
        <v>6.69203573</v>
      </c>
    </row>
    <row r="46" spans="1:22">
      <c r="A46" s="15" t="s">
        <v>521</v>
      </c>
      <c r="B46" s="17" t="n">
        <v>23141</v>
      </c>
      <c r="C46" s="18">
        <f>(2259.0/B46*100)</f>
        <v/>
      </c>
      <c r="D46" s="19" t="n">
        <v>20882</v>
      </c>
      <c r="E46" s="18" t="n">
        <v>428.26374164</v>
      </c>
      <c r="F46" s="20" t="n">
        <v>4.55307943</v>
      </c>
      <c r="G46" s="18" t="n">
        <v>418.635725</v>
      </c>
      <c r="H46" s="20" t="n">
        <v>3.45788164</v>
      </c>
      <c r="I46" s="18" t="n">
        <v>450.28675602</v>
      </c>
      <c r="J46" s="20" t="n">
        <v>4.68536844</v>
      </c>
      <c r="K46" s="18" t="n">
        <v>409.71179349</v>
      </c>
      <c r="L46" s="20" t="n">
        <v>8.294784630000001</v>
      </c>
      <c r="M46" s="18" t="s">
        <v>481</v>
      </c>
      <c r="N46" s="20" t="s">
        <v>481</v>
      </c>
      <c r="O46" s="18" t="s">
        <v>481</v>
      </c>
      <c r="P46" s="20" t="s">
        <v>481</v>
      </c>
      <c r="Q46" s="18" t="s">
        <v>481</v>
      </c>
      <c r="R46" s="20" t="s">
        <v>481</v>
      </c>
      <c r="S46" s="18" t="s">
        <v>481</v>
      </c>
      <c r="T46" s="20" t="s">
        <v>481</v>
      </c>
      <c r="U46" s="18" t="n">
        <v>378.70705932</v>
      </c>
      <c r="V46" s="20" t="n">
        <v>3.42455467</v>
      </c>
    </row>
    <row r="47" spans="1:22">
      <c r="A47" s="15" t="s">
        <v>522</v>
      </c>
      <c r="B47" s="17" t="n">
        <v>5928</v>
      </c>
      <c r="C47" s="18">
        <f>(420.0/B47*100)</f>
        <v/>
      </c>
      <c r="D47" s="19" t="n">
        <v>5508</v>
      </c>
      <c r="E47" s="18" t="n">
        <v>435.55948486</v>
      </c>
      <c r="F47" s="20" t="n">
        <v>6.0136022</v>
      </c>
      <c r="G47" s="18" t="n">
        <v>438.56564567</v>
      </c>
      <c r="H47" s="20" t="n">
        <v>4.8787272</v>
      </c>
      <c r="I47" s="18" t="n">
        <v>474.62714916</v>
      </c>
      <c r="J47" s="20" t="n">
        <v>5.7288773</v>
      </c>
      <c r="K47" s="18" t="n">
        <v>459.60192333</v>
      </c>
      <c r="L47" s="20" t="n">
        <v>9.87141104</v>
      </c>
      <c r="M47" s="18" t="s">
        <v>481</v>
      </c>
      <c r="N47" s="20" t="s">
        <v>481</v>
      </c>
      <c r="O47" s="18" t="s">
        <v>481</v>
      </c>
      <c r="P47" s="20" t="s">
        <v>481</v>
      </c>
      <c r="Q47" s="18" t="s">
        <v>481</v>
      </c>
      <c r="R47" s="20" t="s">
        <v>481</v>
      </c>
      <c r="S47" s="18" t="s">
        <v>481</v>
      </c>
      <c r="T47" s="20" t="s">
        <v>481</v>
      </c>
      <c r="U47" s="18" t="n">
        <v>352.28108389</v>
      </c>
      <c r="V47" s="20" t="n">
        <v>7.20055186</v>
      </c>
    </row>
    <row r="48" spans="1:22">
      <c r="A48" s="15" t="s">
        <v>523</v>
      </c>
      <c r="B48" s="17" t="n">
        <v>9841</v>
      </c>
      <c r="C48" s="18">
        <f>(9.0/B48*100)</f>
        <v/>
      </c>
      <c r="D48" s="19" t="n">
        <v>9832</v>
      </c>
      <c r="E48" s="18" t="n">
        <v>509.29546798</v>
      </c>
      <c r="F48" s="20" t="n">
        <v>6.10432368</v>
      </c>
      <c r="G48" s="18" t="n">
        <v>485.10972031</v>
      </c>
      <c r="H48" s="20" t="n">
        <v>5.28556791</v>
      </c>
      <c r="I48" s="18" t="n">
        <v>520.19074171</v>
      </c>
      <c r="J48" s="20" t="n">
        <v>6.67708134</v>
      </c>
      <c r="K48" s="18" t="n">
        <v>497.25518668</v>
      </c>
      <c r="L48" s="20" t="n">
        <v>16.63114891</v>
      </c>
      <c r="M48" s="18" t="s">
        <v>481</v>
      </c>
      <c r="N48" s="20" t="s">
        <v>481</v>
      </c>
      <c r="O48" s="18" t="s">
        <v>481</v>
      </c>
      <c r="P48" s="20" t="s">
        <v>481</v>
      </c>
      <c r="Q48" s="18" t="s">
        <v>481</v>
      </c>
      <c r="R48" s="20" t="s">
        <v>481</v>
      </c>
      <c r="S48" s="18" t="s">
        <v>481</v>
      </c>
      <c r="T48" s="20" t="s">
        <v>481</v>
      </c>
      <c r="U48" s="18" t="n">
        <v>411.74842736</v>
      </c>
      <c r="V48" s="20" t="n">
        <v>30.30596393</v>
      </c>
    </row>
    <row r="49" spans="1:22">
      <c r="A49" s="15" t="s">
        <v>524</v>
      </c>
      <c r="B49" s="17" t="n">
        <v>6349</v>
      </c>
      <c r="C49" s="18">
        <f>(56.0/B49*100)</f>
        <v/>
      </c>
      <c r="D49" s="19" t="n">
        <v>6293</v>
      </c>
      <c r="E49" s="18" t="n">
        <v>417.92628182</v>
      </c>
      <c r="F49" s="20" t="n">
        <v>4.10861024</v>
      </c>
      <c r="G49" s="18" t="n">
        <v>426.97530894</v>
      </c>
      <c r="H49" s="20" t="n">
        <v>3.19439584</v>
      </c>
      <c r="I49" s="18" t="n">
        <v>452.96077475</v>
      </c>
      <c r="J49" s="20" t="n">
        <v>4.81450691</v>
      </c>
      <c r="K49" s="18" t="n">
        <v>444.90599087</v>
      </c>
      <c r="L49" s="20" t="n">
        <v>7.69370988</v>
      </c>
      <c r="M49" s="18" t="s">
        <v>481</v>
      </c>
      <c r="N49" s="20" t="s">
        <v>481</v>
      </c>
      <c r="O49" s="18" t="s">
        <v>481</v>
      </c>
      <c r="P49" s="20" t="s">
        <v>481</v>
      </c>
      <c r="Q49" s="18" t="n">
        <v>415.391</v>
      </c>
      <c r="R49" s="20" t="n">
        <v>34.06652091</v>
      </c>
      <c r="S49" s="18" t="n">
        <v>523.58965968</v>
      </c>
      <c r="T49" s="20" t="n">
        <v>31.74251013</v>
      </c>
      <c r="U49" s="18" t="n">
        <v>351.07613742</v>
      </c>
      <c r="V49" s="20" t="n">
        <v>8.56871158</v>
      </c>
    </row>
    <row r="50" spans="1:22">
      <c r="A50" s="15" t="s">
        <v>525</v>
      </c>
      <c r="B50" s="17" t="n">
        <v>11795</v>
      </c>
      <c r="C50" s="18">
        <f>(397.0/B50*100)</f>
        <v/>
      </c>
      <c r="D50" s="19" t="n">
        <v>11398</v>
      </c>
      <c r="E50" s="18" t="n">
        <v>421.27435737</v>
      </c>
      <c r="F50" s="20" t="n">
        <v>3.75088458</v>
      </c>
      <c r="G50" s="18" t="n">
        <v>429.01355602</v>
      </c>
      <c r="H50" s="20" t="n">
        <v>3.15680273</v>
      </c>
      <c r="I50" s="18" t="n">
        <v>457.13202642</v>
      </c>
      <c r="J50" s="20" t="n">
        <v>4.59746906</v>
      </c>
      <c r="K50" s="18" t="n">
        <v>416.56511681</v>
      </c>
      <c r="L50" s="20" t="n">
        <v>8.86365904</v>
      </c>
      <c r="M50" s="18" t="s">
        <v>481</v>
      </c>
      <c r="N50" s="20" t="s">
        <v>481</v>
      </c>
      <c r="O50" s="18" t="s">
        <v>481</v>
      </c>
      <c r="P50" s="20" t="s">
        <v>481</v>
      </c>
      <c r="Q50" s="18" t="s">
        <v>481</v>
      </c>
      <c r="R50" s="20" t="s">
        <v>481</v>
      </c>
      <c r="S50" s="18" t="s">
        <v>481</v>
      </c>
      <c r="T50" s="20" t="s">
        <v>481</v>
      </c>
      <c r="U50" s="18" t="n">
        <v>358.64696232</v>
      </c>
      <c r="V50" s="20" t="n">
        <v>9.456692240000001</v>
      </c>
    </row>
    <row r="51" spans="1:22">
      <c r="A51" s="15" t="s">
        <v>526</v>
      </c>
      <c r="B51" s="17" t="n">
        <v>6866</v>
      </c>
      <c r="C51" s="18">
        <f>(112.0/B51*100)</f>
        <v/>
      </c>
      <c r="D51" s="19" t="n">
        <v>6754</v>
      </c>
      <c r="E51" s="18" t="n">
        <v>430.95012714</v>
      </c>
      <c r="F51" s="20" t="n">
        <v>3.13785363</v>
      </c>
      <c r="G51" s="18" t="n">
        <v>425.40223536</v>
      </c>
      <c r="H51" s="20" t="n">
        <v>3.40703968</v>
      </c>
      <c r="I51" s="18" t="n">
        <v>449.88658407</v>
      </c>
      <c r="J51" s="20" t="n">
        <v>4.19541217</v>
      </c>
      <c r="K51" s="18" t="n">
        <v>434.67302887</v>
      </c>
      <c r="L51" s="20" t="n">
        <v>6.13499364</v>
      </c>
      <c r="M51" s="18" t="s">
        <v>481</v>
      </c>
      <c r="N51" s="20" t="s">
        <v>481</v>
      </c>
      <c r="O51" s="18" t="s">
        <v>481</v>
      </c>
      <c r="P51" s="20" t="s">
        <v>481</v>
      </c>
      <c r="Q51" s="18" t="n">
        <v>427.96430568</v>
      </c>
      <c r="R51" s="20" t="n">
        <v>5.20460603</v>
      </c>
      <c r="S51" s="18" t="s">
        <v>481</v>
      </c>
      <c r="T51" s="20" t="s">
        <v>481</v>
      </c>
      <c r="U51" s="18" t="n">
        <v>391.803292</v>
      </c>
      <c r="V51" s="20" t="n">
        <v>8.89771397</v>
      </c>
    </row>
    <row r="52" spans="1:22">
      <c r="A52" s="15" t="s">
        <v>527</v>
      </c>
      <c r="B52" s="17" t="n">
        <v>5809</v>
      </c>
      <c r="C52" s="18">
        <f>(113.0/B52*100)</f>
        <v/>
      </c>
      <c r="D52" s="19" t="n">
        <v>5696</v>
      </c>
      <c r="E52" s="18" t="n">
        <v>482.19459275</v>
      </c>
      <c r="F52" s="20" t="n">
        <v>4.17917646</v>
      </c>
      <c r="G52" s="18" t="n">
        <v>487.52066066</v>
      </c>
      <c r="H52" s="20" t="n">
        <v>2.93821244</v>
      </c>
      <c r="I52" s="18" t="n">
        <v>504.28467448</v>
      </c>
      <c r="J52" s="20" t="n">
        <v>3.66490984</v>
      </c>
      <c r="K52" s="18" t="n">
        <v>494.28261352</v>
      </c>
      <c r="L52" s="20" t="n">
        <v>4.93254523</v>
      </c>
      <c r="M52" s="18" t="s">
        <v>481</v>
      </c>
      <c r="N52" s="20" t="s">
        <v>481</v>
      </c>
      <c r="O52" s="18" t="s">
        <v>481</v>
      </c>
      <c r="P52" s="20" t="s">
        <v>481</v>
      </c>
      <c r="Q52" s="18" t="s">
        <v>481</v>
      </c>
      <c r="R52" s="20" t="s">
        <v>481</v>
      </c>
      <c r="S52" s="18" t="s">
        <v>481</v>
      </c>
      <c r="T52" s="20" t="s">
        <v>481</v>
      </c>
      <c r="U52" s="18" t="n">
        <v>388.83752351</v>
      </c>
      <c r="V52" s="20" t="n">
        <v>7.76028337</v>
      </c>
    </row>
    <row r="53" spans="1:22">
      <c r="A53" s="15" t="s">
        <v>528</v>
      </c>
      <c r="B53" s="17" t="n">
        <v>5571</v>
      </c>
      <c r="C53" s="18">
        <f>(122.0/B53*100)</f>
        <v/>
      </c>
      <c r="D53" s="19" t="n">
        <v>5449</v>
      </c>
      <c r="E53" s="18" t="n">
        <v>465.09284032</v>
      </c>
      <c r="F53" s="20" t="n">
        <v>2.90499139</v>
      </c>
      <c r="G53" s="18" t="n">
        <v>445.89051419</v>
      </c>
      <c r="H53" s="20" t="n">
        <v>2.40479623</v>
      </c>
      <c r="I53" s="18" t="n">
        <v>450.32807583</v>
      </c>
      <c r="J53" s="20" t="n">
        <v>4.85496957</v>
      </c>
      <c r="K53" s="18" t="n">
        <v>435.74213448</v>
      </c>
      <c r="L53" s="20" t="n">
        <v>6.3337839</v>
      </c>
      <c r="M53" s="18" t="s">
        <v>481</v>
      </c>
      <c r="N53" s="20" t="s">
        <v>481</v>
      </c>
      <c r="O53" s="18" t="s">
        <v>481</v>
      </c>
      <c r="P53" s="20" t="s">
        <v>481</v>
      </c>
      <c r="Q53" s="18" t="s">
        <v>481</v>
      </c>
      <c r="R53" s="20" t="s">
        <v>481</v>
      </c>
      <c r="S53" s="18" t="s">
        <v>481</v>
      </c>
      <c r="T53" s="20" t="s">
        <v>481</v>
      </c>
      <c r="U53" s="18" t="n">
        <v>342.03135699</v>
      </c>
      <c r="V53" s="20" t="n">
        <v>4.92600719</v>
      </c>
    </row>
    <row r="54" spans="1:22">
      <c r="A54" s="15" t="s">
        <v>529</v>
      </c>
      <c r="B54" s="17" t="n">
        <v>4740</v>
      </c>
      <c r="C54" s="18">
        <f>(522.0/B54*100)</f>
        <v/>
      </c>
      <c r="D54" s="19" t="n">
        <v>4218</v>
      </c>
      <c r="E54" s="18" t="n">
        <v>369.27524328</v>
      </c>
      <c r="F54" s="20" t="n">
        <v>3.47436243</v>
      </c>
      <c r="G54" s="18" t="n">
        <v>368.10493804</v>
      </c>
      <c r="H54" s="20" t="n">
        <v>4.30711533</v>
      </c>
      <c r="I54" s="18" t="n">
        <v>390.55986633</v>
      </c>
      <c r="J54" s="20" t="n">
        <v>8.87273223</v>
      </c>
      <c r="K54" s="18" t="n">
        <v>352.83621402</v>
      </c>
      <c r="L54" s="20" t="n">
        <v>9.82714492</v>
      </c>
      <c r="M54" s="18" t="s">
        <v>481</v>
      </c>
      <c r="N54" s="20" t="s">
        <v>481</v>
      </c>
      <c r="O54" s="18" t="s">
        <v>481</v>
      </c>
      <c r="P54" s="20" t="s">
        <v>481</v>
      </c>
      <c r="Q54" s="18" t="s">
        <v>481</v>
      </c>
      <c r="R54" s="20" t="s">
        <v>481</v>
      </c>
      <c r="S54" s="18" t="s">
        <v>481</v>
      </c>
      <c r="T54" s="20" t="s">
        <v>481</v>
      </c>
      <c r="U54" s="18" t="n">
        <v>305.27243442</v>
      </c>
      <c r="V54" s="20" t="n">
        <v>5.01655671</v>
      </c>
    </row>
    <row r="55" spans="1:22">
      <c r="A55" s="15" t="s">
        <v>530</v>
      </c>
      <c r="B55" s="17" t="n">
        <v>5316</v>
      </c>
      <c r="C55" s="18">
        <f>(22.0/B55*100)</f>
        <v/>
      </c>
      <c r="D55" s="19" t="n">
        <v>5294</v>
      </c>
      <c r="E55" s="18" t="n">
        <v>392.78020033</v>
      </c>
      <c r="F55" s="20" t="n">
        <v>4.46200937</v>
      </c>
      <c r="G55" s="18" t="n">
        <v>399.59049632</v>
      </c>
      <c r="H55" s="20" t="n">
        <v>3.44552364</v>
      </c>
      <c r="I55" s="18" t="n">
        <v>423.16710553</v>
      </c>
      <c r="J55" s="20" t="n">
        <v>3.72010954</v>
      </c>
      <c r="K55" s="18" t="n">
        <v>436.03268796</v>
      </c>
      <c r="L55" s="20" t="n">
        <v>8.19506346</v>
      </c>
      <c r="M55" s="18" t="s">
        <v>481</v>
      </c>
      <c r="N55" s="20" t="s">
        <v>481</v>
      </c>
      <c r="O55" s="18" t="s">
        <v>481</v>
      </c>
      <c r="P55" s="20" t="s">
        <v>481</v>
      </c>
      <c r="Q55" s="18" t="s">
        <v>481</v>
      </c>
      <c r="R55" s="20" t="s">
        <v>481</v>
      </c>
      <c r="S55" s="18" t="n">
        <v>325.47141096</v>
      </c>
      <c r="T55" s="20" t="n">
        <v>23.57329557</v>
      </c>
      <c r="U55" s="18" t="n">
        <v>293.99392372</v>
      </c>
      <c r="V55" s="20" t="n">
        <v>9.53714504</v>
      </c>
    </row>
    <row r="56" spans="1:22">
      <c r="A56" s="15" t="s">
        <v>531</v>
      </c>
      <c r="B56" s="17" t="n">
        <v>5359</v>
      </c>
      <c r="C56" s="18">
        <f>(77.0/B56*100)</f>
        <v/>
      </c>
      <c r="D56" s="19" t="n">
        <v>5282</v>
      </c>
      <c r="E56" s="18" t="n">
        <v>545.11157819</v>
      </c>
      <c r="F56" s="20" t="n">
        <v>4.10527136</v>
      </c>
      <c r="G56" s="18" t="n">
        <v>516.9206364200001</v>
      </c>
      <c r="H56" s="20" t="n">
        <v>2.86730539</v>
      </c>
      <c r="I56" s="18" t="n">
        <v>540.07948795</v>
      </c>
      <c r="J56" s="20" t="n">
        <v>4.31876678</v>
      </c>
      <c r="K56" s="18" t="n">
        <v>525.59703976</v>
      </c>
      <c r="L56" s="20" t="n">
        <v>6.25762735</v>
      </c>
      <c r="M56" s="18" t="s">
        <v>481</v>
      </c>
      <c r="N56" s="20" t="s">
        <v>481</v>
      </c>
      <c r="O56" s="18" t="s">
        <v>481</v>
      </c>
      <c r="P56" s="20" t="s">
        <v>481</v>
      </c>
      <c r="Q56" s="18" t="s">
        <v>481</v>
      </c>
      <c r="R56" s="20" t="s">
        <v>481</v>
      </c>
      <c r="S56" s="18" t="s">
        <v>481</v>
      </c>
      <c r="T56" s="20" t="s">
        <v>481</v>
      </c>
      <c r="U56" s="18" t="n">
        <v>446.58947134</v>
      </c>
      <c r="V56" s="20" t="n">
        <v>16.93289278</v>
      </c>
    </row>
    <row r="57" spans="1:22">
      <c r="A57" s="15" t="s">
        <v>532</v>
      </c>
      <c r="B57" s="17" t="n">
        <v>6513</v>
      </c>
      <c r="C57" s="18">
        <f>(0.0/B57*100)</f>
        <v/>
      </c>
      <c r="D57" s="19" t="n">
        <v>6513</v>
      </c>
      <c r="E57" s="18" t="n">
        <v>401.94030255</v>
      </c>
      <c r="F57" s="20" t="n">
        <v>3.39328253</v>
      </c>
      <c r="G57" s="18" t="n">
        <v>395.23659725</v>
      </c>
      <c r="H57" s="20" t="n">
        <v>3.04737579</v>
      </c>
      <c r="I57" s="18" t="n">
        <v>406.49561414</v>
      </c>
      <c r="J57" s="20" t="n">
        <v>9.98305399</v>
      </c>
      <c r="K57" s="18" t="n">
        <v>385.36655846</v>
      </c>
      <c r="L57" s="20" t="n">
        <v>11.04120788</v>
      </c>
      <c r="M57" s="18" t="s">
        <v>481</v>
      </c>
      <c r="N57" s="20" t="s">
        <v>481</v>
      </c>
      <c r="O57" s="18" t="s">
        <v>481</v>
      </c>
      <c r="P57" s="20" t="s">
        <v>481</v>
      </c>
      <c r="Q57" s="18" t="s">
        <v>481</v>
      </c>
      <c r="R57" s="20" t="s">
        <v>481</v>
      </c>
      <c r="S57" s="18" t="n">
        <v>279.90356049</v>
      </c>
      <c r="T57" s="20" t="n">
        <v>17.25591961</v>
      </c>
      <c r="U57" s="18" t="n">
        <v>363.25143318</v>
      </c>
      <c r="V57" s="20" t="n">
        <v>9.802249079999999</v>
      </c>
    </row>
    <row r="58" spans="1:22">
      <c r="A58" s="15" t="s">
        <v>533</v>
      </c>
      <c r="B58" s="17" t="n">
        <v>7267</v>
      </c>
      <c r="C58" s="18">
        <f>(10.0/B58*100)</f>
        <v/>
      </c>
      <c r="D58" s="19" t="n">
        <v>7257</v>
      </c>
      <c r="E58" s="18" t="n">
        <v>419.70201099</v>
      </c>
      <c r="F58" s="20" t="n">
        <v>3.5606348</v>
      </c>
      <c r="G58" s="18" t="n">
        <v>410.87605975</v>
      </c>
      <c r="H58" s="20" t="n">
        <v>3.15665934</v>
      </c>
      <c r="I58" s="18" t="n">
        <v>395.55933623</v>
      </c>
      <c r="J58" s="20" t="n">
        <v>6.3609938</v>
      </c>
      <c r="K58" s="18" t="n">
        <v>385.63451619</v>
      </c>
      <c r="L58" s="20" t="n">
        <v>9.737798189999999</v>
      </c>
      <c r="M58" s="18" t="s">
        <v>481</v>
      </c>
      <c r="N58" s="20" t="s">
        <v>481</v>
      </c>
      <c r="O58" s="18" t="s">
        <v>481</v>
      </c>
      <c r="P58" s="20" t="s">
        <v>481</v>
      </c>
      <c r="Q58" s="18" t="s">
        <v>481</v>
      </c>
      <c r="R58" s="20" t="s">
        <v>481</v>
      </c>
      <c r="S58" s="18" t="n">
        <v>278.59555689</v>
      </c>
      <c r="T58" s="20" t="n">
        <v>24.98589513</v>
      </c>
      <c r="U58" s="18" t="n">
        <v>320.17568213</v>
      </c>
      <c r="V58" s="20" t="n">
        <v>13.42821797</v>
      </c>
    </row>
    <row r="59" spans="1:22">
      <c r="A59" s="15" t="s">
        <v>534</v>
      </c>
      <c r="B59" s="17" t="n">
        <v>4826</v>
      </c>
      <c r="C59" s="18">
        <f>(26.0/B59*100)</f>
        <v/>
      </c>
      <c r="D59" s="19" t="n">
        <v>4800</v>
      </c>
      <c r="E59" s="18" t="n">
        <v>351.20000883</v>
      </c>
      <c r="F59" s="20" t="n">
        <v>2.17102736</v>
      </c>
      <c r="G59" s="18" t="n">
        <v>345.16261016</v>
      </c>
      <c r="H59" s="20" t="n">
        <v>2.35231596</v>
      </c>
      <c r="I59" s="18" t="n">
        <v>374.68860663</v>
      </c>
      <c r="J59" s="20" t="n">
        <v>8.389949120000001</v>
      </c>
      <c r="K59" s="18" t="n">
        <v>345.60830953</v>
      </c>
      <c r="L59" s="20" t="n">
        <v>9.841798430000001</v>
      </c>
      <c r="M59" s="18" t="s">
        <v>481</v>
      </c>
      <c r="N59" s="20" t="s">
        <v>481</v>
      </c>
      <c r="O59" s="18" t="s">
        <v>481</v>
      </c>
      <c r="P59" s="20" t="s">
        <v>481</v>
      </c>
      <c r="Q59" s="18" t="s">
        <v>481</v>
      </c>
      <c r="R59" s="20" t="s">
        <v>481</v>
      </c>
      <c r="S59" s="18" t="n">
        <v>263.12676179</v>
      </c>
      <c r="T59" s="20" t="n">
        <v>17.96432211</v>
      </c>
      <c r="U59" s="18" t="n">
        <v>286.5068852</v>
      </c>
      <c r="V59" s="20" t="n">
        <v>9.14258263</v>
      </c>
    </row>
    <row r="60" spans="1:22">
      <c r="A60" s="15" t="s">
        <v>535</v>
      </c>
      <c r="B60" s="17" t="n">
        <v>4546</v>
      </c>
      <c r="C60" s="18">
        <f>(15.0/B60*100)</f>
        <v/>
      </c>
      <c r="D60" s="19" t="n">
        <v>4531</v>
      </c>
      <c r="E60" s="18" t="n">
        <v>362.76367472</v>
      </c>
      <c r="F60" s="20" t="n">
        <v>5.88927706</v>
      </c>
      <c r="G60" s="18" t="n">
        <v>338.42375789</v>
      </c>
      <c r="H60" s="20" t="n">
        <v>4.47014627</v>
      </c>
      <c r="I60" s="18" t="n">
        <v>346.57701225</v>
      </c>
      <c r="J60" s="20" t="n">
        <v>7.66461949</v>
      </c>
      <c r="K60" s="18" t="n">
        <v>347.45791574</v>
      </c>
      <c r="L60" s="20" t="n">
        <v>12.55712856</v>
      </c>
      <c r="M60" s="18" t="s">
        <v>481</v>
      </c>
      <c r="N60" s="20" t="s">
        <v>481</v>
      </c>
      <c r="O60" s="18" t="s">
        <v>481</v>
      </c>
      <c r="P60" s="20" t="s">
        <v>481</v>
      </c>
      <c r="Q60" s="18" t="s">
        <v>481</v>
      </c>
      <c r="R60" s="20" t="s">
        <v>481</v>
      </c>
      <c r="S60" s="18" t="n">
        <v>307.46986029</v>
      </c>
      <c r="T60" s="20" t="n">
        <v>38.55861033</v>
      </c>
      <c r="U60" s="18" t="n">
        <v>296.52043372</v>
      </c>
      <c r="V60" s="20" t="n">
        <v>10.84208443</v>
      </c>
    </row>
    <row r="61" spans="1:22">
      <c r="A61" s="15" t="s">
        <v>536</v>
      </c>
      <c r="B61" s="17" t="n">
        <v>6525</v>
      </c>
      <c r="C61" s="18">
        <f>(181.0/B61*100)</f>
        <v/>
      </c>
      <c r="D61" s="19" t="n">
        <v>6344</v>
      </c>
      <c r="E61" s="18" t="n">
        <v>485.71417674</v>
      </c>
      <c r="F61" s="20" t="n">
        <v>3.44338365</v>
      </c>
      <c r="G61" s="18" t="n">
        <v>469.23115002</v>
      </c>
      <c r="H61" s="20" t="n">
        <v>2.77062297</v>
      </c>
      <c r="I61" s="18" t="n">
        <v>474.6450007</v>
      </c>
      <c r="J61" s="20" t="n">
        <v>5.18706872</v>
      </c>
      <c r="K61" s="18" t="n">
        <v>476.26577141</v>
      </c>
      <c r="L61" s="20" t="n">
        <v>7.47545464</v>
      </c>
      <c r="M61" s="18" t="s">
        <v>481</v>
      </c>
      <c r="N61" s="20" t="s">
        <v>481</v>
      </c>
      <c r="O61" s="18" t="s">
        <v>481</v>
      </c>
      <c r="P61" s="20" t="s">
        <v>481</v>
      </c>
      <c r="Q61" s="18" t="s">
        <v>481</v>
      </c>
      <c r="R61" s="20" t="s">
        <v>481</v>
      </c>
      <c r="S61" s="18" t="s">
        <v>481</v>
      </c>
      <c r="T61" s="20" t="s">
        <v>481</v>
      </c>
      <c r="U61" s="18" t="n">
        <v>375.09699901</v>
      </c>
      <c r="V61" s="20" t="n">
        <v>9.20064178</v>
      </c>
    </row>
    <row r="62" spans="1:22">
      <c r="A62" s="15" t="s">
        <v>537</v>
      </c>
      <c r="B62" s="17" t="n">
        <v>4476</v>
      </c>
      <c r="C62" s="18">
        <f>(3.0/B62*100)</f>
        <v/>
      </c>
      <c r="D62" s="19" t="n">
        <v>4473</v>
      </c>
      <c r="E62" s="18" t="n">
        <v>529.21033504</v>
      </c>
      <c r="F62" s="20" t="n">
        <v>3.33949717</v>
      </c>
      <c r="G62" s="18" t="n">
        <v>498.91695415</v>
      </c>
      <c r="H62" s="20" t="n">
        <v>1.55152565</v>
      </c>
      <c r="I62" s="18" t="n">
        <v>515.5052247900001</v>
      </c>
      <c r="J62" s="20" t="n">
        <v>3.12245562</v>
      </c>
      <c r="K62" s="18" t="n">
        <v>508.40194294</v>
      </c>
      <c r="L62" s="20" t="n">
        <v>6.08970302</v>
      </c>
      <c r="M62" s="18" t="s">
        <v>481</v>
      </c>
      <c r="N62" s="20" t="s">
        <v>481</v>
      </c>
      <c r="O62" s="18" t="s">
        <v>481</v>
      </c>
      <c r="P62" s="20" t="s">
        <v>481</v>
      </c>
      <c r="Q62" s="18" t="s">
        <v>481</v>
      </c>
      <c r="R62" s="20" t="s">
        <v>481</v>
      </c>
      <c r="S62" s="18" t="s">
        <v>481</v>
      </c>
      <c r="T62" s="20" t="s">
        <v>481</v>
      </c>
      <c r="U62" s="18" t="n">
        <v>487.1367215</v>
      </c>
      <c r="V62" s="20" t="n">
        <v>25.45502294</v>
      </c>
    </row>
    <row r="63" spans="1:22">
      <c r="A63" s="15" t="s">
        <v>538</v>
      </c>
      <c r="B63" s="17" t="n">
        <v>5324</v>
      </c>
      <c r="C63" s="18">
        <f>(13.0/B63*100)</f>
        <v/>
      </c>
      <c r="D63" s="19" t="n">
        <v>5311</v>
      </c>
      <c r="E63" s="18" t="n">
        <v>346.10638563</v>
      </c>
      <c r="F63" s="20" t="n">
        <v>3.52052548</v>
      </c>
      <c r="G63" s="18" t="n">
        <v>358.04232202</v>
      </c>
      <c r="H63" s="20" t="n">
        <v>2.23078456</v>
      </c>
      <c r="I63" s="18" t="n">
        <v>358.48080434</v>
      </c>
      <c r="J63" s="20" t="n">
        <v>5.61453425</v>
      </c>
      <c r="K63" s="18" t="n">
        <v>357.53969594</v>
      </c>
      <c r="L63" s="20" t="n">
        <v>12.11040489</v>
      </c>
      <c r="M63" s="18" t="s">
        <v>481</v>
      </c>
      <c r="N63" s="20" t="s">
        <v>481</v>
      </c>
      <c r="O63" s="18" t="s">
        <v>481</v>
      </c>
      <c r="P63" s="20" t="s">
        <v>481</v>
      </c>
      <c r="Q63" s="18" t="n">
        <v>295.04854109</v>
      </c>
      <c r="R63" s="20" t="n">
        <v>61.07612916</v>
      </c>
      <c r="S63" s="18" t="n">
        <v>268.65300995</v>
      </c>
      <c r="T63" s="20" t="n">
        <v>39.9216496</v>
      </c>
      <c r="U63" s="18" t="n">
        <v>319.57656982</v>
      </c>
      <c r="V63" s="20" t="n">
        <v>6.0216834</v>
      </c>
    </row>
    <row r="64" spans="1:22">
      <c r="A64" s="15" t="s">
        <v>539</v>
      </c>
      <c r="B64" s="17" t="n">
        <v>3634</v>
      </c>
      <c r="C64" s="18">
        <f>(3.0/B64*100)</f>
        <v/>
      </c>
      <c r="D64" s="19" t="n">
        <v>3631</v>
      </c>
      <c r="E64" s="18" t="n">
        <v>477.13717184</v>
      </c>
      <c r="F64" s="20" t="n">
        <v>3.81388257</v>
      </c>
      <c r="G64" s="18" t="n">
        <v>431.66492844</v>
      </c>
      <c r="H64" s="20" t="n">
        <v>3.4165377</v>
      </c>
      <c r="I64" s="18" t="n">
        <v>459.99494191</v>
      </c>
      <c r="J64" s="20" t="n">
        <v>4.3591139</v>
      </c>
      <c r="K64" s="18" t="n">
        <v>442.31274664</v>
      </c>
      <c r="L64" s="20" t="n">
        <v>7.75580281</v>
      </c>
      <c r="M64" s="18" t="s">
        <v>481</v>
      </c>
      <c r="N64" s="20" t="s">
        <v>481</v>
      </c>
      <c r="O64" s="18" t="s">
        <v>481</v>
      </c>
      <c r="P64" s="20" t="s">
        <v>481</v>
      </c>
      <c r="Q64" s="18" t="s">
        <v>481</v>
      </c>
      <c r="R64" s="20" t="s">
        <v>481</v>
      </c>
      <c r="S64" s="18" t="n">
        <v>693.5408</v>
      </c>
      <c r="T64" s="20" t="n">
        <v>22.89270689</v>
      </c>
      <c r="U64" s="18" t="n">
        <v>286.57484789</v>
      </c>
      <c r="V64" s="20" t="n">
        <v>8.77915467</v>
      </c>
    </row>
    <row r="65" spans="1:22">
      <c r="A65" s="15" t="s">
        <v>540</v>
      </c>
      <c r="B65" s="17" t="n">
        <v>5325</v>
      </c>
      <c r="C65" s="18">
        <f>(14.0/B65*100)</f>
        <v/>
      </c>
      <c r="D65" s="19" t="n">
        <v>5311</v>
      </c>
      <c r="E65" s="18" t="n">
        <v>418.4919414</v>
      </c>
      <c r="F65" s="20" t="n">
        <v>3.54776351</v>
      </c>
      <c r="G65" s="18" t="n">
        <v>409.9927741</v>
      </c>
      <c r="H65" s="20" t="n">
        <v>2.90470164</v>
      </c>
      <c r="I65" s="18" t="n">
        <v>440.61881385</v>
      </c>
      <c r="J65" s="20" t="n">
        <v>3.79687545</v>
      </c>
      <c r="K65" s="18" t="n">
        <v>436.27992332</v>
      </c>
      <c r="L65" s="20" t="n">
        <v>9.678811570000001</v>
      </c>
      <c r="M65" s="18" t="s">
        <v>481</v>
      </c>
      <c r="N65" s="20" t="s">
        <v>481</v>
      </c>
      <c r="O65" s="18" t="s">
        <v>481</v>
      </c>
      <c r="P65" s="20" t="s">
        <v>481</v>
      </c>
      <c r="Q65" s="18" t="n">
        <v>355.16788216</v>
      </c>
      <c r="R65" s="20" t="n">
        <v>33.37033118</v>
      </c>
      <c r="S65" s="18" t="n">
        <v>381.1759</v>
      </c>
      <c r="T65" s="20" t="n">
        <v>24.00164357</v>
      </c>
      <c r="U65" s="18" t="n">
        <v>327.53329365</v>
      </c>
      <c r="V65" s="20" t="n">
        <v>9.00730362</v>
      </c>
    </row>
    <row r="66" spans="1:22">
      <c r="A66" s="15" t="s">
        <v>541</v>
      </c>
      <c r="B66" s="17" t="n">
        <v>5665</v>
      </c>
      <c r="C66" s="18">
        <f>(95.0/B66*100)</f>
        <v/>
      </c>
      <c r="D66" s="19" t="n">
        <v>5570</v>
      </c>
      <c r="E66" s="18" t="n">
        <v>435.742627</v>
      </c>
      <c r="F66" s="20" t="n">
        <v>3.18825425</v>
      </c>
      <c r="G66" s="18" t="n">
        <v>435.21459231</v>
      </c>
      <c r="H66" s="20" t="n">
        <v>2.06795519</v>
      </c>
      <c r="I66" s="18" t="n">
        <v>460.7110876</v>
      </c>
      <c r="J66" s="20" t="n">
        <v>4.65179187</v>
      </c>
      <c r="K66" s="18" t="n">
        <v>444.49096391</v>
      </c>
      <c r="L66" s="20" t="n">
        <v>7.27455108</v>
      </c>
      <c r="M66" s="18" t="s">
        <v>481</v>
      </c>
      <c r="N66" s="20" t="s">
        <v>481</v>
      </c>
      <c r="O66" s="18" t="s">
        <v>481</v>
      </c>
      <c r="P66" s="20" t="s">
        <v>481</v>
      </c>
      <c r="Q66" s="18" t="s">
        <v>481</v>
      </c>
      <c r="R66" s="20" t="s">
        <v>481</v>
      </c>
      <c r="S66" s="18" t="s">
        <v>481</v>
      </c>
      <c r="T66" s="20" t="s">
        <v>481</v>
      </c>
      <c r="U66" s="18" t="n">
        <v>354.38766363</v>
      </c>
      <c r="V66" s="20" t="n">
        <v>4.0141327</v>
      </c>
    </row>
    <row r="67" spans="1:22">
      <c r="A67" s="15" t="s">
        <v>542</v>
      </c>
      <c r="B67" s="17" t="n">
        <v>6971</v>
      </c>
      <c r="C67" s="18">
        <f>(1033.0/B67*100)</f>
        <v/>
      </c>
      <c r="D67" s="19" t="n">
        <v>5938</v>
      </c>
      <c r="E67" s="18" t="n">
        <v>409.6821937</v>
      </c>
      <c r="F67" s="20" t="n">
        <v>3.73455491</v>
      </c>
      <c r="G67" s="18" t="n">
        <v>410.64183174</v>
      </c>
      <c r="H67" s="20" t="n">
        <v>3.09242613</v>
      </c>
      <c r="I67" s="18" t="n">
        <v>449.5805386</v>
      </c>
      <c r="J67" s="20" t="n">
        <v>6.41904545</v>
      </c>
      <c r="K67" s="18" t="n">
        <v>416.97136548</v>
      </c>
      <c r="L67" s="20" t="n">
        <v>11.7445455</v>
      </c>
      <c r="M67" s="18" t="s">
        <v>481</v>
      </c>
      <c r="N67" s="20" t="s">
        <v>481</v>
      </c>
      <c r="O67" s="18" t="s">
        <v>481</v>
      </c>
      <c r="P67" s="20" t="s">
        <v>481</v>
      </c>
      <c r="Q67" s="18" t="s">
        <v>481</v>
      </c>
      <c r="R67" s="20" t="s">
        <v>481</v>
      </c>
      <c r="S67" s="18" t="s">
        <v>481</v>
      </c>
      <c r="T67" s="20" t="s">
        <v>481</v>
      </c>
      <c r="U67" s="18" t="n">
        <v>338.37680614</v>
      </c>
      <c r="V67" s="20" t="n">
        <v>7.38499252</v>
      </c>
    </row>
    <row r="68" spans="1:22">
      <c r="A68" s="15" t="s">
        <v>543</v>
      </c>
      <c r="B68" s="17" t="n">
        <v>12083</v>
      </c>
      <c r="C68" s="18">
        <f>(31.0/B68*100)</f>
        <v/>
      </c>
      <c r="D68" s="19" t="n">
        <v>12052</v>
      </c>
      <c r="E68" s="18" t="n">
        <v>441.50940082</v>
      </c>
      <c r="F68" s="20" t="n">
        <v>2.20666882</v>
      </c>
      <c r="G68" s="18" t="n">
        <v>411.84718264</v>
      </c>
      <c r="H68" s="20" t="n">
        <v>1.36913133</v>
      </c>
      <c r="I68" s="18" t="n">
        <v>405.72678322</v>
      </c>
      <c r="J68" s="20" t="n">
        <v>4.2112897</v>
      </c>
      <c r="K68" s="18" t="n">
        <v>385.95104007</v>
      </c>
      <c r="L68" s="20" t="n">
        <v>6.30787036</v>
      </c>
      <c r="M68" s="18" t="s">
        <v>481</v>
      </c>
      <c r="N68" s="20" t="s">
        <v>481</v>
      </c>
      <c r="O68" s="18" t="s">
        <v>481</v>
      </c>
      <c r="P68" s="20" t="s">
        <v>481</v>
      </c>
      <c r="Q68" s="18" t="s">
        <v>481</v>
      </c>
      <c r="R68" s="20" t="s">
        <v>481</v>
      </c>
      <c r="S68" s="18" t="s">
        <v>481</v>
      </c>
      <c r="T68" s="20" t="s">
        <v>481</v>
      </c>
      <c r="U68" s="18" t="n">
        <v>318.4410562</v>
      </c>
      <c r="V68" s="20" t="n">
        <v>2.16919512</v>
      </c>
    </row>
    <row r="69" spans="1:22">
      <c r="A69" s="15" t="s">
        <v>544</v>
      </c>
      <c r="B69" s="17" t="n">
        <v>4876</v>
      </c>
      <c r="C69" s="18">
        <f>(0.0/B69*100)</f>
        <v/>
      </c>
      <c r="D69" s="19" t="n">
        <v>4876</v>
      </c>
      <c r="E69" s="18" t="n">
        <v>433.91523022</v>
      </c>
      <c r="F69" s="20" t="n">
        <v>5.0936919</v>
      </c>
      <c r="G69" s="18" t="n">
        <v>425.07169699</v>
      </c>
      <c r="H69" s="20" t="n">
        <v>3.98950273</v>
      </c>
      <c r="I69" s="18" t="n">
        <v>450.39965198</v>
      </c>
      <c r="J69" s="20" t="n">
        <v>5.62315096</v>
      </c>
      <c r="K69" s="18" t="n">
        <v>449.99515912</v>
      </c>
      <c r="L69" s="20" t="n">
        <v>8.183209310000001</v>
      </c>
      <c r="M69" s="18" t="s">
        <v>481</v>
      </c>
      <c r="N69" s="20" t="s">
        <v>481</v>
      </c>
      <c r="O69" s="18" t="s">
        <v>481</v>
      </c>
      <c r="P69" s="20" t="s">
        <v>481</v>
      </c>
      <c r="Q69" s="18" t="s">
        <v>481</v>
      </c>
      <c r="R69" s="20" t="s">
        <v>481</v>
      </c>
      <c r="S69" s="18" t="s">
        <v>481</v>
      </c>
      <c r="T69" s="20" t="s">
        <v>481</v>
      </c>
      <c r="U69" s="18" t="n">
        <v>372.92698699</v>
      </c>
      <c r="V69" s="20" t="n">
        <v>29.50130698</v>
      </c>
    </row>
    <row r="70" spans="1:22">
      <c r="A70" s="15" t="s">
        <v>545</v>
      </c>
      <c r="B70" s="17" t="n">
        <v>6036</v>
      </c>
      <c r="C70" s="18">
        <f>(223.0/B70*100)</f>
        <v/>
      </c>
      <c r="D70" s="19" t="n">
        <v>5813</v>
      </c>
      <c r="E70" s="18" t="n">
        <v>500.11835798</v>
      </c>
      <c r="F70" s="20" t="n">
        <v>4.81550278</v>
      </c>
      <c r="G70" s="18" t="n">
        <v>491.20595846</v>
      </c>
      <c r="H70" s="20" t="n">
        <v>3.34346072</v>
      </c>
      <c r="I70" s="18" t="n">
        <v>519.15424154</v>
      </c>
      <c r="J70" s="20" t="n">
        <v>4.39581074</v>
      </c>
      <c r="K70" s="18" t="n">
        <v>511.51093051</v>
      </c>
      <c r="L70" s="20" t="n">
        <v>8.171229589999999</v>
      </c>
      <c r="M70" s="18" t="s">
        <v>481</v>
      </c>
      <c r="N70" s="20" t="s">
        <v>481</v>
      </c>
      <c r="O70" s="18" t="s">
        <v>481</v>
      </c>
      <c r="P70" s="20" t="s">
        <v>481</v>
      </c>
      <c r="Q70" s="18" t="s">
        <v>481</v>
      </c>
      <c r="R70" s="20" t="s">
        <v>481</v>
      </c>
      <c r="S70" s="18" t="s">
        <v>481</v>
      </c>
      <c r="T70" s="20" t="s">
        <v>481</v>
      </c>
      <c r="U70" s="18" t="n">
        <v>433.35523697</v>
      </c>
      <c r="V70" s="20" t="n">
        <v>10.21526421</v>
      </c>
    </row>
    <row r="71" spans="1:22">
      <c r="A71" s="15" t="s">
        <v>546</v>
      </c>
      <c r="B71" s="17" t="n">
        <v>6115</v>
      </c>
      <c r="C71" s="18">
        <f>(40.0/B71*100)</f>
        <v/>
      </c>
      <c r="D71" s="19" t="n">
        <v>6075</v>
      </c>
      <c r="E71" s="18" t="n">
        <v>550.48564089</v>
      </c>
      <c r="F71" s="20" t="n">
        <v>3.24835176</v>
      </c>
      <c r="G71" s="18" t="n">
        <v>527.69145613</v>
      </c>
      <c r="H71" s="20" t="n">
        <v>1.98518635</v>
      </c>
      <c r="I71" s="18" t="n">
        <v>547.23050412</v>
      </c>
      <c r="J71" s="20" t="n">
        <v>5.24761771</v>
      </c>
      <c r="K71" s="18" t="n">
        <v>533.91516425</v>
      </c>
      <c r="L71" s="20" t="n">
        <v>10.17178643</v>
      </c>
      <c r="M71" s="18" t="s">
        <v>481</v>
      </c>
      <c r="N71" s="20" t="s">
        <v>481</v>
      </c>
      <c r="O71" s="18" t="s">
        <v>481</v>
      </c>
      <c r="P71" s="20" t="s">
        <v>481</v>
      </c>
      <c r="Q71" s="18" t="s">
        <v>481</v>
      </c>
      <c r="R71" s="20" t="s">
        <v>481</v>
      </c>
      <c r="S71" s="18" t="s">
        <v>481</v>
      </c>
      <c r="T71" s="20" t="s">
        <v>481</v>
      </c>
      <c r="U71" s="18" t="n">
        <v>419.07598233</v>
      </c>
      <c r="V71" s="20" t="n">
        <v>15.96203849</v>
      </c>
    </row>
    <row r="72" spans="1:22">
      <c r="A72" s="15" t="s">
        <v>547</v>
      </c>
      <c r="B72" s="17" t="n">
        <v>7708</v>
      </c>
      <c r="C72" s="18">
        <f>(7.0/B72*100)</f>
        <v/>
      </c>
      <c r="D72" s="19" t="n">
        <v>7701</v>
      </c>
      <c r="E72" s="18" t="n">
        <v>506.73521061</v>
      </c>
      <c r="F72" s="20" t="n">
        <v>4.13609947</v>
      </c>
      <c r="G72" s="18" t="n">
        <v>490.53694333</v>
      </c>
      <c r="H72" s="20" t="n">
        <v>2.58711566</v>
      </c>
      <c r="I72" s="18" t="n">
        <v>507.51356289</v>
      </c>
      <c r="J72" s="20" t="n">
        <v>3.32966744</v>
      </c>
      <c r="K72" s="18" t="n">
        <v>499.77033809</v>
      </c>
      <c r="L72" s="20" t="n">
        <v>5.63956027</v>
      </c>
      <c r="M72" s="18" t="s">
        <v>481</v>
      </c>
      <c r="N72" s="20" t="s">
        <v>481</v>
      </c>
      <c r="O72" s="18" t="s">
        <v>481</v>
      </c>
      <c r="P72" s="20" t="s">
        <v>481</v>
      </c>
      <c r="Q72" s="18" t="s">
        <v>481</v>
      </c>
      <c r="R72" s="20" t="s">
        <v>481</v>
      </c>
      <c r="S72" s="18" t="s">
        <v>481</v>
      </c>
      <c r="T72" s="20" t="s">
        <v>481</v>
      </c>
      <c r="U72" s="18" t="n">
        <v>376.14255259</v>
      </c>
      <c r="V72" s="20" t="n">
        <v>28.60995196</v>
      </c>
    </row>
    <row r="73" spans="1:22">
      <c r="A73" s="15" t="s">
        <v>548</v>
      </c>
      <c r="B73" s="17" t="n">
        <v>8249</v>
      </c>
      <c r="C73" s="18">
        <f>(204.0/B73*100)</f>
        <v/>
      </c>
      <c r="D73" s="19" t="n">
        <v>8045</v>
      </c>
      <c r="E73" s="18" t="n">
        <v>428.35351772</v>
      </c>
      <c r="F73" s="20" t="n">
        <v>5.82473411</v>
      </c>
      <c r="G73" s="18" t="n">
        <v>408.06471898</v>
      </c>
      <c r="H73" s="20" t="n">
        <v>3.1985172</v>
      </c>
      <c r="I73" s="18" t="n">
        <v>408.90295211</v>
      </c>
      <c r="J73" s="20" t="n">
        <v>7.37630038</v>
      </c>
      <c r="K73" s="18" t="n">
        <v>387.87333371</v>
      </c>
      <c r="L73" s="20" t="n">
        <v>14.05008334</v>
      </c>
      <c r="M73" s="18" t="s">
        <v>481</v>
      </c>
      <c r="N73" s="20" t="s">
        <v>481</v>
      </c>
      <c r="O73" s="18" t="s">
        <v>481</v>
      </c>
      <c r="P73" s="20" t="s">
        <v>481</v>
      </c>
      <c r="Q73" s="18" t="s">
        <v>481</v>
      </c>
      <c r="R73" s="20" t="s">
        <v>481</v>
      </c>
      <c r="S73" s="18" t="s">
        <v>481</v>
      </c>
      <c r="T73" s="20" t="s">
        <v>481</v>
      </c>
      <c r="U73" s="18" t="n">
        <v>358.77694837</v>
      </c>
      <c r="V73" s="20" t="n">
        <v>12.44664334</v>
      </c>
    </row>
    <row r="74" spans="1:22">
      <c r="A74" s="15" t="s">
        <v>549</v>
      </c>
      <c r="B74" s="17" t="n">
        <v>4692</v>
      </c>
      <c r="C74" s="18">
        <f>(82.0/B74*100)</f>
        <v/>
      </c>
      <c r="D74" s="19" t="n">
        <v>4610</v>
      </c>
      <c r="E74" s="18" t="n">
        <v>441.32493749</v>
      </c>
      <c r="F74" s="20" t="n">
        <v>2.44981854</v>
      </c>
      <c r="G74" s="18" t="n">
        <v>420.97370801</v>
      </c>
      <c r="H74" s="20" t="n">
        <v>2.83680308</v>
      </c>
      <c r="I74" s="18" t="n">
        <v>443.7511471</v>
      </c>
      <c r="J74" s="20" t="n">
        <v>5.44640232</v>
      </c>
      <c r="K74" s="18" t="n">
        <v>440.9800846</v>
      </c>
      <c r="L74" s="20" t="n">
        <v>7.93560656</v>
      </c>
      <c r="M74" s="18" t="s">
        <v>481</v>
      </c>
      <c r="N74" s="20" t="s">
        <v>481</v>
      </c>
      <c r="O74" s="18" t="s">
        <v>481</v>
      </c>
      <c r="P74" s="20" t="s">
        <v>481</v>
      </c>
      <c r="Q74" s="18" t="s">
        <v>481</v>
      </c>
      <c r="R74" s="20" t="s">
        <v>481</v>
      </c>
      <c r="S74" s="18" t="n">
        <v>398.844696</v>
      </c>
      <c r="T74" s="20" t="n">
        <v>40.86135877</v>
      </c>
      <c r="U74" s="18" t="n">
        <v>347.96193916</v>
      </c>
      <c r="V74" s="20" t="n">
        <v>6.53039719</v>
      </c>
    </row>
    <row r="75" spans="1:22">
      <c r="A75" s="15" t="s">
        <v>550</v>
      </c>
      <c r="B75" s="17" t="n">
        <v>5375</v>
      </c>
      <c r="C75" s="18">
        <f>(322.0/B75*100)</f>
        <v/>
      </c>
      <c r="D75" s="19" t="n">
        <v>5053</v>
      </c>
      <c r="E75" s="18" t="n">
        <v>377.68634427</v>
      </c>
      <c r="F75" s="20" t="n">
        <v>3.542713</v>
      </c>
      <c r="G75" s="18" t="n">
        <v>361.48321703</v>
      </c>
      <c r="H75" s="20" t="n">
        <v>3.49887148</v>
      </c>
      <c r="I75" s="18" t="n">
        <v>370.30766637</v>
      </c>
      <c r="J75" s="20" t="n">
        <v>6.38475149</v>
      </c>
      <c r="K75" s="18" t="n">
        <v>354.99956331</v>
      </c>
      <c r="L75" s="20" t="n">
        <v>10.11214444</v>
      </c>
      <c r="M75" s="18" t="s">
        <v>481</v>
      </c>
      <c r="N75" s="20" t="s">
        <v>481</v>
      </c>
      <c r="O75" s="18" t="s">
        <v>481</v>
      </c>
      <c r="P75" s="20" t="s">
        <v>481</v>
      </c>
      <c r="Q75" s="18" t="s">
        <v>481</v>
      </c>
      <c r="R75" s="20" t="s">
        <v>481</v>
      </c>
      <c r="S75" s="18" t="s">
        <v>481</v>
      </c>
      <c r="T75" s="20" t="s">
        <v>481</v>
      </c>
      <c r="U75" s="18" t="n">
        <v>320.62482071</v>
      </c>
      <c r="V75" s="20" t="n">
        <v>6.19873121</v>
      </c>
    </row>
    <row r="76" spans="1:22">
      <c r="A76" s="15" t="s">
        <v>551</v>
      </c>
      <c r="B76" s="17" t="n">
        <v>14167</v>
      </c>
      <c r="C76" s="18">
        <f>(236.0/B76*100)</f>
        <v/>
      </c>
      <c r="D76" s="19" t="n">
        <v>13931</v>
      </c>
      <c r="E76" s="18" t="n">
        <v>456.18696959</v>
      </c>
      <c r="F76" s="20" t="n">
        <v>3.60711931</v>
      </c>
      <c r="G76" s="18" t="n">
        <v>429.29286279</v>
      </c>
      <c r="H76" s="20" t="n">
        <v>3.00684594</v>
      </c>
      <c r="I76" s="18" t="n">
        <v>441.01986432</v>
      </c>
      <c r="J76" s="20" t="n">
        <v>5.94538141</v>
      </c>
      <c r="K76" s="18" t="n">
        <v>436.04923541</v>
      </c>
      <c r="L76" s="20" t="n">
        <v>8.34314608</v>
      </c>
      <c r="M76" s="18" t="s">
        <v>481</v>
      </c>
      <c r="N76" s="20" t="s">
        <v>481</v>
      </c>
      <c r="O76" s="18" t="s">
        <v>481</v>
      </c>
      <c r="P76" s="20" t="s">
        <v>481</v>
      </c>
      <c r="Q76" s="18" t="s">
        <v>481</v>
      </c>
      <c r="R76" s="20" t="s">
        <v>481</v>
      </c>
      <c r="S76" s="18" t="s">
        <v>481</v>
      </c>
      <c r="T76" s="20" t="s">
        <v>481</v>
      </c>
      <c r="U76" s="18" t="n">
        <v>344.16827655</v>
      </c>
      <c r="V76" s="20" t="n">
        <v>5.70992007</v>
      </c>
    </row>
    <row r="77" spans="1:22">
      <c r="A77" s="15" t="s">
        <v>552</v>
      </c>
      <c r="B77" s="17" t="n">
        <v>6062</v>
      </c>
      <c r="C77" s="18">
        <f>(397.0/B77*100)</f>
        <v/>
      </c>
      <c r="D77" s="19" t="n">
        <v>5665</v>
      </c>
      <c r="E77" s="18" t="n">
        <v>447.65937858</v>
      </c>
      <c r="F77" s="20" t="n">
        <v>3.27942289</v>
      </c>
      <c r="G77" s="18" t="n">
        <v>446.86852959</v>
      </c>
      <c r="H77" s="20" t="n">
        <v>2.8710081</v>
      </c>
      <c r="I77" s="18" t="n">
        <v>474.88767915</v>
      </c>
      <c r="J77" s="20" t="n">
        <v>5.15094845</v>
      </c>
      <c r="K77" s="18" t="n">
        <v>452.38271231</v>
      </c>
      <c r="L77" s="20" t="n">
        <v>8.65484116</v>
      </c>
      <c r="M77" s="18" t="s">
        <v>481</v>
      </c>
      <c r="N77" s="20" t="s">
        <v>481</v>
      </c>
      <c r="O77" s="18" t="s">
        <v>481</v>
      </c>
      <c r="P77" s="20" t="s">
        <v>481</v>
      </c>
      <c r="Q77" s="18" t="s">
        <v>481</v>
      </c>
      <c r="R77" s="20" t="s">
        <v>481</v>
      </c>
      <c r="S77" s="18" t="s">
        <v>481</v>
      </c>
      <c r="T77" s="20" t="s">
        <v>481</v>
      </c>
      <c r="U77" s="18" t="n">
        <v>369.34552947</v>
      </c>
      <c r="V77" s="20" t="n">
        <v>4.63579486</v>
      </c>
    </row>
    <row r="78" spans="1:22">
      <c r="A78" s="15" t="s">
        <v>553</v>
      </c>
      <c r="B78" s="17" t="n">
        <v>5826</v>
      </c>
      <c r="C78" s="18">
        <f>(0.0/B78*100)</f>
        <v/>
      </c>
      <c r="D78" s="19" t="n">
        <v>5826</v>
      </c>
      <c r="E78" s="18" t="n">
        <v>487.33748202</v>
      </c>
      <c r="F78" s="20" t="n">
        <v>4.3148166</v>
      </c>
      <c r="G78" s="18" t="n">
        <v>486.79189708</v>
      </c>
      <c r="H78" s="20" t="n">
        <v>3.92906742</v>
      </c>
      <c r="I78" s="18" t="n">
        <v>497.87178397</v>
      </c>
      <c r="J78" s="20" t="n">
        <v>7.72188868</v>
      </c>
      <c r="K78" s="18" t="n">
        <v>473.39412694</v>
      </c>
      <c r="L78" s="20" t="n">
        <v>7.17158136</v>
      </c>
      <c r="M78" s="18" t="s">
        <v>481</v>
      </c>
      <c r="N78" s="20" t="s">
        <v>481</v>
      </c>
      <c r="O78" s="18" t="s">
        <v>481</v>
      </c>
      <c r="P78" s="20" t="s">
        <v>481</v>
      </c>
      <c r="Q78" s="18" t="n">
        <v>279.6191</v>
      </c>
      <c r="R78" s="20" t="n">
        <v>47.45639091</v>
      </c>
      <c r="S78" s="18" t="n">
        <v>400.1982801</v>
      </c>
      <c r="T78" s="20" t="n">
        <v>51.87142204</v>
      </c>
      <c r="U78" s="18" t="n">
        <v>378.7350817</v>
      </c>
      <c r="V78" s="20" t="n">
        <v>42.34089399</v>
      </c>
    </row>
    <row customHeight="1" ht="25" r="79" spans="1:22">
      <c r="A79" s="15" t="s">
        <v>554</v>
      </c>
      <c r="B79" s="17" t="n">
        <v>1657</v>
      </c>
      <c r="C79" s="18">
        <f>(41.0/B79*100)</f>
        <v/>
      </c>
      <c r="D79" s="19" t="n">
        <v>1616</v>
      </c>
      <c r="E79" s="18" t="n">
        <v>463.24987584</v>
      </c>
      <c r="F79" s="20" t="n">
        <v>8.06106982</v>
      </c>
      <c r="G79" s="18" t="n">
        <v>476.76008471</v>
      </c>
      <c r="H79" s="20" t="n">
        <v>8.712267130000001</v>
      </c>
      <c r="I79" s="18" t="n">
        <v>493.53807362</v>
      </c>
      <c r="J79" s="20" t="n">
        <v>8.61449953</v>
      </c>
      <c r="K79" s="18" t="n">
        <v>487.73456798</v>
      </c>
      <c r="L79" s="20" t="n">
        <v>11.75419607</v>
      </c>
      <c r="M79" s="18" t="s">
        <v>481</v>
      </c>
      <c r="N79" s="20" t="s">
        <v>481</v>
      </c>
      <c r="O79" s="18" t="s">
        <v>481</v>
      </c>
      <c r="P79" s="20" t="s">
        <v>481</v>
      </c>
      <c r="Q79" s="18" t="n">
        <v>415.391</v>
      </c>
      <c r="R79" s="20" t="n">
        <v>34.06652091</v>
      </c>
      <c r="S79" s="18" t="n">
        <v>478.9497847</v>
      </c>
      <c r="T79" s="20" t="n">
        <v>24.96359657</v>
      </c>
      <c r="U79" s="18" t="n">
        <v>379.89504266</v>
      </c>
      <c r="V79" s="20" t="n">
        <v>16.86469544</v>
      </c>
    </row>
    <row r="80" spans="1:22">
      <c r="A80" s="15" t="s">
        <v>555</v>
      </c>
      <c r="B80" s="17" t="n">
        <v>7841</v>
      </c>
      <c r="C80" s="18">
        <f>(0.0/B80*100)</f>
        <v/>
      </c>
      <c r="D80" s="19" t="n">
        <v>7841</v>
      </c>
      <c r="E80" s="18" t="n">
        <v>429.75160173</v>
      </c>
      <c r="F80" s="20" t="n">
        <v>4.103873</v>
      </c>
      <c r="G80" s="18" t="n">
        <v>423.98075258</v>
      </c>
      <c r="H80" s="20" t="n">
        <v>3.71769563</v>
      </c>
      <c r="I80" s="18" t="n">
        <v>443.62190763</v>
      </c>
      <c r="J80" s="20" t="n">
        <v>7.74903787</v>
      </c>
      <c r="K80" s="18" t="n">
        <v>412.50086364</v>
      </c>
      <c r="L80" s="20" t="n">
        <v>9.515776150000001</v>
      </c>
      <c r="M80" s="18" t="s">
        <v>481</v>
      </c>
      <c r="N80" s="20" t="s">
        <v>481</v>
      </c>
      <c r="O80" s="18" t="s">
        <v>481</v>
      </c>
      <c r="P80" s="20" t="s">
        <v>481</v>
      </c>
      <c r="Q80" s="18" t="s">
        <v>481</v>
      </c>
      <c r="R80" s="20" t="s">
        <v>481</v>
      </c>
      <c r="S80" s="18" t="s">
        <v>481</v>
      </c>
      <c r="T80" s="20" t="s">
        <v>481</v>
      </c>
      <c r="U80" s="18" t="n">
        <v>363.13883263</v>
      </c>
      <c r="V80" s="20" t="n">
        <v>34.63574497</v>
      </c>
    </row>
    <row r="81" spans="1:22">
      <c r="A81" s="23" t="s">
        <v>556</v>
      </c>
      <c r="B81" s="17" t="n">
        <v>8861</v>
      </c>
      <c r="C81" s="18">
        <f>(99.0/B81*100)</f>
        <v/>
      </c>
      <c r="D81" s="19" t="n">
        <v>8762</v>
      </c>
      <c r="E81" s="18" t="n">
        <v>461.47559226</v>
      </c>
      <c r="F81" s="20" t="n">
        <v>3.63317932</v>
      </c>
      <c r="G81" s="18" t="n">
        <v>419.18143045</v>
      </c>
      <c r="H81" s="20" t="n">
        <v>3.16834702</v>
      </c>
      <c r="I81" s="18" t="n">
        <v>401.24540647</v>
      </c>
      <c r="J81" s="20" t="n">
        <v>7.96359466</v>
      </c>
      <c r="K81" s="18" t="n">
        <v>394.39216308</v>
      </c>
      <c r="L81" s="20" t="n">
        <v>13.66037942</v>
      </c>
      <c r="M81" s="18" t="s">
        <v>481</v>
      </c>
      <c r="N81" s="20" t="s">
        <v>481</v>
      </c>
      <c r="O81" s="18" t="s">
        <v>481</v>
      </c>
      <c r="P81" s="20" t="s">
        <v>481</v>
      </c>
      <c r="Q81" s="18" t="s">
        <v>481</v>
      </c>
      <c r="R81" s="20" t="s">
        <v>481</v>
      </c>
      <c r="S81" s="18" t="s">
        <v>481</v>
      </c>
      <c r="T81" s="20" t="s">
        <v>481</v>
      </c>
      <c r="U81" s="18" t="n">
        <v>351.02851506</v>
      </c>
      <c r="V81" s="20" t="n">
        <v>12.59635748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858</v>
      </c>
    </row>
    <row customHeight="1" ht="30" r="4" spans="1:22">
      <c r="A4" s="6" t="n"/>
      <c r="B4" s="7" t="s">
        <v>462</v>
      </c>
      <c r="C4" s="7" t="s">
        <v>463</v>
      </c>
      <c r="D4" s="8" t="s">
        <v>462</v>
      </c>
      <c r="E4" s="9" t="s">
        <v>856</v>
      </c>
      <c r="F4" s="10" t="n"/>
      <c r="G4" s="9" t="s">
        <v>643</v>
      </c>
      <c r="H4" s="10" t="n"/>
      <c r="I4" s="9" t="s">
        <v>642</v>
      </c>
      <c r="J4" s="10" t="n"/>
      <c r="K4" s="9" t="s">
        <v>857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(886.0/B7*100)</f>
        <v/>
      </c>
      <c r="D7" s="19" t="n">
        <v>13644</v>
      </c>
      <c r="E7" s="18" t="n">
        <v>536.2631430500001</v>
      </c>
      <c r="F7" s="20" t="n">
        <v>3.02437277</v>
      </c>
      <c r="G7" s="18" t="n">
        <v>497.99184197</v>
      </c>
      <c r="H7" s="20" t="n">
        <v>3.03518601</v>
      </c>
      <c r="I7" s="18" t="n">
        <v>504.61085256</v>
      </c>
      <c r="J7" s="20" t="n">
        <v>2.59593468</v>
      </c>
      <c r="K7" s="18" t="n">
        <v>498.26597831</v>
      </c>
      <c r="L7" s="20" t="n">
        <v>4.08441939</v>
      </c>
      <c r="M7" s="18" t="s">
        <v>481</v>
      </c>
      <c r="N7" s="20" t="s">
        <v>481</v>
      </c>
      <c r="O7" s="18" t="s">
        <v>481</v>
      </c>
      <c r="P7" s="20" t="s">
        <v>481</v>
      </c>
      <c r="Q7" s="18" t="s">
        <v>481</v>
      </c>
      <c r="R7" s="20" t="s">
        <v>481</v>
      </c>
      <c r="S7" s="18" t="s">
        <v>481</v>
      </c>
      <c r="T7" s="20" t="s">
        <v>481</v>
      </c>
      <c r="U7" s="18" t="n">
        <v>454.48342833</v>
      </c>
      <c r="V7" s="20" t="n">
        <v>5.94376714</v>
      </c>
    </row>
    <row r="8" spans="1:22">
      <c r="A8" s="15" t="s">
        <v>483</v>
      </c>
      <c r="B8" s="17" t="n">
        <v>7007</v>
      </c>
      <c r="C8" s="18">
        <f>(197.0/B8*100)</f>
        <v/>
      </c>
      <c r="D8" s="19" t="n">
        <v>6810</v>
      </c>
      <c r="E8" s="18" t="n">
        <v>486.9446384</v>
      </c>
      <c r="F8" s="20" t="n">
        <v>4.2441481</v>
      </c>
      <c r="G8" s="18" t="n">
        <v>479.06063565</v>
      </c>
      <c r="H8" s="20" t="n">
        <v>3.75548593</v>
      </c>
      <c r="I8" s="18" t="n">
        <v>500.385489</v>
      </c>
      <c r="J8" s="20" t="n">
        <v>3.28153676</v>
      </c>
      <c r="K8" s="18" t="n">
        <v>503.45203616</v>
      </c>
      <c r="L8" s="20" t="n">
        <v>4.37971925</v>
      </c>
      <c r="M8" s="18" t="s">
        <v>481</v>
      </c>
      <c r="N8" s="20" t="s">
        <v>481</v>
      </c>
      <c r="O8" s="18" t="s">
        <v>481</v>
      </c>
      <c r="P8" s="20" t="s">
        <v>481</v>
      </c>
      <c r="Q8" s="18" t="n">
        <v>361.38025951</v>
      </c>
      <c r="R8" s="20" t="n">
        <v>22.72565673</v>
      </c>
      <c r="S8" s="18" t="s">
        <v>481</v>
      </c>
      <c r="T8" s="20" t="s">
        <v>481</v>
      </c>
      <c r="U8" s="18" t="n">
        <v>402.7913849</v>
      </c>
      <c r="V8" s="20" t="n">
        <v>6.52118429</v>
      </c>
    </row>
    <row r="9" spans="1:22">
      <c r="A9" s="15" t="s">
        <v>484</v>
      </c>
      <c r="B9" s="17" t="n">
        <v>9651</v>
      </c>
      <c r="C9" s="18">
        <f>(309.0/B9*100)</f>
        <v/>
      </c>
      <c r="D9" s="19" t="n">
        <v>9342</v>
      </c>
      <c r="E9" s="18" t="n">
        <v>514.2882587</v>
      </c>
      <c r="F9" s="20" t="n">
        <v>3.52547491</v>
      </c>
      <c r="G9" s="18" t="n">
        <v>507.53746413</v>
      </c>
      <c r="H9" s="20" t="n">
        <v>2.96666743</v>
      </c>
      <c r="I9" s="18" t="n">
        <v>524.41059539</v>
      </c>
      <c r="J9" s="20" t="n">
        <v>2.63414719</v>
      </c>
      <c r="K9" s="18" t="n">
        <v>504.27801255</v>
      </c>
      <c r="L9" s="20" t="n">
        <v>3.83343883</v>
      </c>
      <c r="M9" s="18" t="s">
        <v>481</v>
      </c>
      <c r="N9" s="20" t="s">
        <v>481</v>
      </c>
      <c r="O9" s="18" t="s">
        <v>481</v>
      </c>
      <c r="P9" s="20" t="s">
        <v>481</v>
      </c>
      <c r="Q9" s="18" t="n">
        <v>347.7815185</v>
      </c>
      <c r="R9" s="20" t="n">
        <v>11.20716786</v>
      </c>
      <c r="S9" s="18" t="s">
        <v>481</v>
      </c>
      <c r="T9" s="20" t="s">
        <v>481</v>
      </c>
      <c r="U9" s="18" t="n">
        <v>413.91286126</v>
      </c>
      <c r="V9" s="20" t="n">
        <v>4.69797369</v>
      </c>
    </row>
    <row r="10" spans="1:22">
      <c r="A10" s="15" t="s">
        <v>485</v>
      </c>
      <c r="B10" s="17" t="n">
        <v>20058</v>
      </c>
      <c r="C10" s="18">
        <f>(573.0/B10*100)</f>
        <v/>
      </c>
      <c r="D10" s="19" t="n">
        <v>19485</v>
      </c>
      <c r="E10" s="18" t="n">
        <v>553.18432067</v>
      </c>
      <c r="F10" s="20" t="n">
        <v>2.83255719</v>
      </c>
      <c r="G10" s="18" t="n">
        <v>515.86879479</v>
      </c>
      <c r="H10" s="20" t="n">
        <v>2.49992569</v>
      </c>
      <c r="I10" s="18" t="n">
        <v>530.9266566700001</v>
      </c>
      <c r="J10" s="20" t="n">
        <v>3.17469922</v>
      </c>
      <c r="K10" s="18" t="n">
        <v>529.18100577</v>
      </c>
      <c r="L10" s="20" t="n">
        <v>5.03621017</v>
      </c>
      <c r="M10" s="18" t="s">
        <v>481</v>
      </c>
      <c r="N10" s="20" t="s">
        <v>481</v>
      </c>
      <c r="O10" s="18" t="s">
        <v>481</v>
      </c>
      <c r="P10" s="20" t="s">
        <v>481</v>
      </c>
      <c r="Q10" s="18" t="s">
        <v>481</v>
      </c>
      <c r="R10" s="20" t="s">
        <v>481</v>
      </c>
      <c r="S10" s="18" t="s">
        <v>481</v>
      </c>
      <c r="T10" s="20" t="s">
        <v>481</v>
      </c>
      <c r="U10" s="18" t="n">
        <v>438.31742133</v>
      </c>
      <c r="V10" s="20" t="n">
        <v>7.1582306</v>
      </c>
    </row>
    <row r="11" spans="1:22">
      <c r="A11" s="15" t="s">
        <v>486</v>
      </c>
      <c r="B11" s="17" t="n">
        <v>7053</v>
      </c>
      <c r="C11" s="18">
        <f>(203.0/B11*100)</f>
        <v/>
      </c>
      <c r="D11" s="19" t="n">
        <v>6850</v>
      </c>
      <c r="E11" s="18" t="n">
        <v>474.10167411</v>
      </c>
      <c r="F11" s="20" t="n">
        <v>3.65794328</v>
      </c>
      <c r="G11" s="18" t="n">
        <v>452.62784187</v>
      </c>
      <c r="H11" s="20" t="n">
        <v>3.09095802</v>
      </c>
      <c r="I11" s="18" t="n">
        <v>471.54867791</v>
      </c>
      <c r="J11" s="20" t="n">
        <v>3.84056506</v>
      </c>
      <c r="K11" s="18" t="n">
        <v>483.07715543</v>
      </c>
      <c r="L11" s="20" t="n">
        <v>6.0859911</v>
      </c>
      <c r="M11" s="18" t="s">
        <v>481</v>
      </c>
      <c r="N11" s="20" t="s">
        <v>481</v>
      </c>
      <c r="O11" s="18" t="s">
        <v>481</v>
      </c>
      <c r="P11" s="20" t="s">
        <v>481</v>
      </c>
      <c r="Q11" s="18" t="s">
        <v>481</v>
      </c>
      <c r="R11" s="20" t="s">
        <v>481</v>
      </c>
      <c r="S11" s="18" t="s">
        <v>481</v>
      </c>
      <c r="T11" s="20" t="s">
        <v>481</v>
      </c>
      <c r="U11" s="18" t="n">
        <v>405.00372279</v>
      </c>
      <c r="V11" s="20" t="n">
        <v>6.79257415</v>
      </c>
    </row>
    <row r="12" spans="1:22">
      <c r="A12" s="15" t="s">
        <v>487</v>
      </c>
      <c r="B12" s="17" t="n">
        <v>6894</v>
      </c>
      <c r="C12" s="18">
        <f>(60.0/B12*100)</f>
        <v/>
      </c>
      <c r="D12" s="19" t="n">
        <v>6834</v>
      </c>
      <c r="E12" s="18" t="n">
        <v>490.26228554</v>
      </c>
      <c r="F12" s="20" t="n">
        <v>4.43563842</v>
      </c>
      <c r="G12" s="18" t="n">
        <v>485.97438269</v>
      </c>
      <c r="H12" s="20" t="n">
        <v>3.10720771</v>
      </c>
      <c r="I12" s="18" t="n">
        <v>504.0069059</v>
      </c>
      <c r="J12" s="20" t="n">
        <v>3.13336054</v>
      </c>
      <c r="K12" s="18" t="n">
        <v>512.791611</v>
      </c>
      <c r="L12" s="20" t="n">
        <v>4.21904669</v>
      </c>
      <c r="M12" s="18" t="s">
        <v>481</v>
      </c>
      <c r="N12" s="20" t="s">
        <v>481</v>
      </c>
      <c r="O12" s="18" t="s">
        <v>481</v>
      </c>
      <c r="P12" s="20" t="s">
        <v>481</v>
      </c>
      <c r="Q12" s="18" t="n">
        <v>332.31014509</v>
      </c>
      <c r="R12" s="20" t="n">
        <v>18.34291261</v>
      </c>
      <c r="S12" s="18" t="s">
        <v>481</v>
      </c>
      <c r="T12" s="20" t="s">
        <v>481</v>
      </c>
      <c r="U12" s="18" t="n">
        <v>387.12246743</v>
      </c>
      <c r="V12" s="20" t="n">
        <v>8.75309712</v>
      </c>
    </row>
    <row r="13" spans="1:22">
      <c r="A13" s="15" t="s">
        <v>488</v>
      </c>
      <c r="B13" s="17" t="n">
        <v>7161</v>
      </c>
      <c r="C13" s="18">
        <f>(266.0/B13*100)</f>
        <v/>
      </c>
      <c r="D13" s="19" t="n">
        <v>6895</v>
      </c>
      <c r="E13" s="18" t="n">
        <v>528.2494605000001</v>
      </c>
      <c r="F13" s="20" t="n">
        <v>3.30506844</v>
      </c>
      <c r="G13" s="18" t="n">
        <v>499.30058761</v>
      </c>
      <c r="H13" s="20" t="n">
        <v>2.81184737</v>
      </c>
      <c r="I13" s="18" t="n">
        <v>507.43723121</v>
      </c>
      <c r="J13" s="20" t="n">
        <v>3.12912865</v>
      </c>
      <c r="K13" s="18" t="n">
        <v>508.19997697</v>
      </c>
      <c r="L13" s="20" t="n">
        <v>4.77424544</v>
      </c>
      <c r="M13" s="18" t="s">
        <v>481</v>
      </c>
      <c r="N13" s="20" t="s">
        <v>481</v>
      </c>
      <c r="O13" s="18" t="s">
        <v>481</v>
      </c>
      <c r="P13" s="20" t="s">
        <v>481</v>
      </c>
      <c r="Q13" s="18" t="n">
        <v>407.4699787</v>
      </c>
      <c r="R13" s="20" t="n">
        <v>6.79601306</v>
      </c>
      <c r="S13" s="18" t="s">
        <v>481</v>
      </c>
      <c r="T13" s="20" t="s">
        <v>481</v>
      </c>
      <c r="U13" s="18" t="n">
        <v>396.10493482</v>
      </c>
      <c r="V13" s="20" t="n">
        <v>9.26378356</v>
      </c>
    </row>
    <row r="14" spans="1:22">
      <c r="A14" s="15" t="s">
        <v>489</v>
      </c>
      <c r="B14" s="17" t="n">
        <v>5587</v>
      </c>
      <c r="C14" s="18">
        <f>(85.0/B14*100)</f>
        <v/>
      </c>
      <c r="D14" s="19" t="n">
        <v>5502</v>
      </c>
      <c r="E14" s="18" t="n">
        <v>534.23200253</v>
      </c>
      <c r="F14" s="20" t="n">
        <v>4.40636377</v>
      </c>
      <c r="G14" s="18" t="n">
        <v>516.6122354</v>
      </c>
      <c r="H14" s="20" t="n">
        <v>2.47728573</v>
      </c>
      <c r="I14" s="18" t="n">
        <v>519.52898014</v>
      </c>
      <c r="J14" s="20" t="n">
        <v>3.13963937</v>
      </c>
      <c r="K14" s="18" t="n">
        <v>530.66983031</v>
      </c>
      <c r="L14" s="20" t="n">
        <v>8.63314351</v>
      </c>
      <c r="M14" s="18" t="s">
        <v>481</v>
      </c>
      <c r="N14" s="20" t="s">
        <v>481</v>
      </c>
      <c r="O14" s="18" t="s">
        <v>481</v>
      </c>
      <c r="P14" s="20" t="s">
        <v>481</v>
      </c>
      <c r="Q14" s="18" t="s">
        <v>481</v>
      </c>
      <c r="R14" s="20" t="s">
        <v>481</v>
      </c>
      <c r="S14" s="18" t="s">
        <v>481</v>
      </c>
      <c r="T14" s="20" t="s">
        <v>481</v>
      </c>
      <c r="U14" s="18" t="n">
        <v>451.65047062</v>
      </c>
      <c r="V14" s="20" t="n">
        <v>10.93233214</v>
      </c>
    </row>
    <row r="15" spans="1:22">
      <c r="A15" s="15" t="s">
        <v>490</v>
      </c>
      <c r="B15" s="17" t="n">
        <v>5882</v>
      </c>
      <c r="C15" s="18">
        <f>(137.0/B15*100)</f>
        <v/>
      </c>
      <c r="D15" s="19" t="n">
        <v>5745</v>
      </c>
      <c r="E15" s="18" t="n">
        <v>558.97050983</v>
      </c>
      <c r="F15" s="20" t="n">
        <v>4.47686566</v>
      </c>
      <c r="G15" s="18" t="n">
        <v>531.1548555000001</v>
      </c>
      <c r="H15" s="20" t="n">
        <v>2.80761562</v>
      </c>
      <c r="I15" s="18" t="n">
        <v>520.96101716</v>
      </c>
      <c r="J15" s="20" t="n">
        <v>3.35788754</v>
      </c>
      <c r="K15" s="18" t="n">
        <v>501.266086</v>
      </c>
      <c r="L15" s="20" t="n">
        <v>7.51831512</v>
      </c>
      <c r="M15" s="18" t="s">
        <v>481</v>
      </c>
      <c r="N15" s="20" t="s">
        <v>481</v>
      </c>
      <c r="O15" s="18" t="s">
        <v>481</v>
      </c>
      <c r="P15" s="20" t="s">
        <v>481</v>
      </c>
      <c r="Q15" s="18" t="n">
        <v>367.66871077</v>
      </c>
      <c r="R15" s="20" t="n">
        <v>14.82638214</v>
      </c>
      <c r="S15" s="18" t="s">
        <v>481</v>
      </c>
      <c r="T15" s="20" t="s">
        <v>481</v>
      </c>
      <c r="U15" s="18" t="n">
        <v>432.76639946</v>
      </c>
      <c r="V15" s="20" t="n">
        <v>7.51112031</v>
      </c>
    </row>
    <row r="16" spans="1:22">
      <c r="A16" s="15" t="s">
        <v>491</v>
      </c>
      <c r="B16" s="17" t="n">
        <v>6108</v>
      </c>
      <c r="C16" s="18">
        <f>(175.0/B16*100)</f>
        <v/>
      </c>
      <c r="D16" s="19" t="n">
        <v>5933</v>
      </c>
      <c r="E16" s="18" t="n">
        <v>534.91910622</v>
      </c>
      <c r="F16" s="20" t="n">
        <v>3.54253764</v>
      </c>
      <c r="G16" s="18" t="n">
        <v>502.26484884</v>
      </c>
      <c r="H16" s="20" t="n">
        <v>3.35148157</v>
      </c>
      <c r="I16" s="18" t="n">
        <v>518.8431513199999</v>
      </c>
      <c r="J16" s="20" t="n">
        <v>3.0112107</v>
      </c>
      <c r="K16" s="18" t="n">
        <v>501.9296727</v>
      </c>
      <c r="L16" s="20" t="n">
        <v>4.40714795</v>
      </c>
      <c r="M16" s="18" t="s">
        <v>481</v>
      </c>
      <c r="N16" s="20" t="s">
        <v>481</v>
      </c>
      <c r="O16" s="18" t="s">
        <v>481</v>
      </c>
      <c r="P16" s="20" t="s">
        <v>481</v>
      </c>
      <c r="Q16" s="18" t="s">
        <v>481</v>
      </c>
      <c r="R16" s="20" t="s">
        <v>481</v>
      </c>
      <c r="S16" s="18" t="s">
        <v>481</v>
      </c>
      <c r="T16" s="20" t="s">
        <v>481</v>
      </c>
      <c r="U16" s="18" t="n">
        <v>371.89883303</v>
      </c>
      <c r="V16" s="20" t="n">
        <v>9.14779689</v>
      </c>
    </row>
    <row r="17" spans="1:22">
      <c r="A17" s="15" t="s">
        <v>492</v>
      </c>
      <c r="B17" s="17" t="n">
        <v>6504</v>
      </c>
      <c r="C17" s="18">
        <f>(2252.0/B17*100)</f>
        <v/>
      </c>
      <c r="D17" s="19" t="n">
        <v>4252</v>
      </c>
      <c r="E17" s="18" t="n">
        <v>538.48559106</v>
      </c>
      <c r="F17" s="20" t="n">
        <v>5.46002071</v>
      </c>
      <c r="G17" s="18" t="n">
        <v>520.7248666199999</v>
      </c>
      <c r="H17" s="20" t="n">
        <v>4.84243252</v>
      </c>
      <c r="I17" s="18" t="n">
        <v>530.57852564</v>
      </c>
      <c r="J17" s="20" t="n">
        <v>3.66230359</v>
      </c>
      <c r="K17" s="18" t="n">
        <v>531.25671713</v>
      </c>
      <c r="L17" s="20" t="n">
        <v>4.52457601</v>
      </c>
      <c r="M17" s="18" t="s">
        <v>481</v>
      </c>
      <c r="N17" s="20" t="s">
        <v>481</v>
      </c>
      <c r="O17" s="18" t="s">
        <v>481</v>
      </c>
      <c r="P17" s="20" t="s">
        <v>481</v>
      </c>
      <c r="Q17" s="18" t="n">
        <v>338.260297</v>
      </c>
      <c r="R17" s="20" t="n">
        <v>14.23011861</v>
      </c>
      <c r="S17" s="18" t="s">
        <v>481</v>
      </c>
      <c r="T17" s="20" t="s">
        <v>481</v>
      </c>
      <c r="U17" s="18" t="n">
        <v>454.70760811</v>
      </c>
      <c r="V17" s="20" t="n">
        <v>7.29240153</v>
      </c>
    </row>
    <row r="18" spans="1:22">
      <c r="A18" s="15" t="s">
        <v>493</v>
      </c>
      <c r="B18" s="17" t="n">
        <v>5532</v>
      </c>
      <c r="C18" s="18">
        <f>(31.0/B18*100)</f>
        <v/>
      </c>
      <c r="D18" s="19" t="n">
        <v>5501</v>
      </c>
      <c r="E18" s="18" t="n">
        <v>492.65628871</v>
      </c>
      <c r="F18" s="20" t="n">
        <v>4.94584495</v>
      </c>
      <c r="G18" s="18" t="n">
        <v>465.04538113</v>
      </c>
      <c r="H18" s="20" t="n">
        <v>4.34661817</v>
      </c>
      <c r="I18" s="18" t="n">
        <v>470.58459129</v>
      </c>
      <c r="J18" s="20" t="n">
        <v>5.17302502</v>
      </c>
      <c r="K18" s="18" t="n">
        <v>474.94520641</v>
      </c>
      <c r="L18" s="20" t="n">
        <v>5.97528102</v>
      </c>
      <c r="M18" s="18" t="s">
        <v>481</v>
      </c>
      <c r="N18" s="20" t="s">
        <v>481</v>
      </c>
      <c r="O18" s="18" t="s">
        <v>481</v>
      </c>
      <c r="P18" s="20" t="s">
        <v>481</v>
      </c>
      <c r="Q18" s="18" t="s">
        <v>481</v>
      </c>
      <c r="R18" s="20" t="s">
        <v>481</v>
      </c>
      <c r="S18" s="18" t="s">
        <v>481</v>
      </c>
      <c r="T18" s="20" t="s">
        <v>481</v>
      </c>
      <c r="U18" s="18" t="n">
        <v>367.51881563</v>
      </c>
      <c r="V18" s="20" t="n">
        <v>9.25159811</v>
      </c>
    </row>
    <row r="19" spans="1:22">
      <c r="A19" s="15" t="s">
        <v>494</v>
      </c>
      <c r="B19" s="17" t="n">
        <v>5658</v>
      </c>
      <c r="C19" s="18">
        <f>(411.0/B19*100)</f>
        <v/>
      </c>
      <c r="D19" s="19" t="n">
        <v>5247</v>
      </c>
      <c r="E19" s="18" t="n">
        <v>489.87184285</v>
      </c>
      <c r="F19" s="20" t="n">
        <v>5.79686991</v>
      </c>
      <c r="G19" s="18" t="n">
        <v>458.00880318</v>
      </c>
      <c r="H19" s="20" t="n">
        <v>3.71928149</v>
      </c>
      <c r="I19" s="18" t="n">
        <v>489.22903665</v>
      </c>
      <c r="J19" s="20" t="n">
        <v>3.53367256</v>
      </c>
      <c r="K19" s="18" t="n">
        <v>494.04426073</v>
      </c>
      <c r="L19" s="20" t="n">
        <v>5.21865947</v>
      </c>
      <c r="M19" s="18" t="s">
        <v>481</v>
      </c>
      <c r="N19" s="20" t="s">
        <v>481</v>
      </c>
      <c r="O19" s="18" t="s">
        <v>481</v>
      </c>
      <c r="P19" s="20" t="s">
        <v>481</v>
      </c>
      <c r="Q19" s="18" t="s">
        <v>481</v>
      </c>
      <c r="R19" s="20" t="s">
        <v>481</v>
      </c>
      <c r="S19" s="18" t="s">
        <v>481</v>
      </c>
      <c r="T19" s="20" t="s">
        <v>481</v>
      </c>
      <c r="U19" s="18" t="n">
        <v>387.4669866</v>
      </c>
      <c r="V19" s="20" t="n">
        <v>7.63460703</v>
      </c>
    </row>
    <row r="20" spans="1:22">
      <c r="A20" s="15" t="s">
        <v>495</v>
      </c>
      <c r="B20" s="17" t="n">
        <v>3371</v>
      </c>
      <c r="C20" s="18">
        <f>(75.0/B20*100)</f>
        <v/>
      </c>
      <c r="D20" s="19" t="n">
        <v>3296</v>
      </c>
      <c r="E20" s="18" t="n">
        <v>502.90235206</v>
      </c>
      <c r="F20" s="20" t="n">
        <v>4.3923266</v>
      </c>
      <c r="G20" s="18" t="n">
        <v>480.65148982</v>
      </c>
      <c r="H20" s="20" t="n">
        <v>2.60243044</v>
      </c>
      <c r="I20" s="18" t="n">
        <v>488.87474815</v>
      </c>
      <c r="J20" s="20" t="n">
        <v>3.57501559</v>
      </c>
      <c r="K20" s="18" t="n">
        <v>477.2856465</v>
      </c>
      <c r="L20" s="20" t="n">
        <v>6.88839078</v>
      </c>
      <c r="M20" s="18" t="s">
        <v>481</v>
      </c>
      <c r="N20" s="20" t="s">
        <v>481</v>
      </c>
      <c r="O20" s="18" t="s">
        <v>481</v>
      </c>
      <c r="P20" s="20" t="s">
        <v>481</v>
      </c>
      <c r="Q20" s="18" t="s">
        <v>481</v>
      </c>
      <c r="R20" s="20" t="s">
        <v>481</v>
      </c>
      <c r="S20" s="18" t="s">
        <v>481</v>
      </c>
      <c r="T20" s="20" t="s">
        <v>481</v>
      </c>
      <c r="U20" s="18" t="n">
        <v>403.03478109</v>
      </c>
      <c r="V20" s="20" t="n">
        <v>8.350523340000001</v>
      </c>
    </row>
    <row r="21" spans="1:22">
      <c r="A21" s="15" t="s">
        <v>496</v>
      </c>
      <c r="B21" s="17" t="n">
        <v>5741</v>
      </c>
      <c r="C21" s="18">
        <f>(66.0/B21*100)</f>
        <v/>
      </c>
      <c r="D21" s="19" t="n">
        <v>5675</v>
      </c>
      <c r="E21" s="18" t="n">
        <v>540.4377438499999</v>
      </c>
      <c r="F21" s="20" t="n">
        <v>2.97300319</v>
      </c>
      <c r="G21" s="18" t="n">
        <v>512.59023493</v>
      </c>
      <c r="H21" s="20" t="n">
        <v>2.85299657</v>
      </c>
      <c r="I21" s="18" t="n">
        <v>525.99699479</v>
      </c>
      <c r="J21" s="20" t="n">
        <v>3.74805577</v>
      </c>
      <c r="K21" s="18" t="n">
        <v>512.62646505</v>
      </c>
      <c r="L21" s="20" t="n">
        <v>5.38468923</v>
      </c>
      <c r="M21" s="18" t="s">
        <v>481</v>
      </c>
      <c r="N21" s="20" t="s">
        <v>481</v>
      </c>
      <c r="O21" s="18" t="s">
        <v>481</v>
      </c>
      <c r="P21" s="20" t="s">
        <v>481</v>
      </c>
      <c r="Q21" s="18" t="s">
        <v>481</v>
      </c>
      <c r="R21" s="20" t="s">
        <v>481</v>
      </c>
      <c r="S21" s="18" t="s">
        <v>481</v>
      </c>
      <c r="T21" s="20" t="s">
        <v>481</v>
      </c>
      <c r="U21" s="18" t="n">
        <v>434.58313171</v>
      </c>
      <c r="V21" s="20" t="n">
        <v>10.75319961</v>
      </c>
    </row>
    <row r="22" spans="1:22">
      <c r="A22" s="15" t="s">
        <v>497</v>
      </c>
      <c r="B22" s="17" t="n">
        <v>6598</v>
      </c>
      <c r="C22" s="18">
        <f>(43.0/B22*100)</f>
        <v/>
      </c>
      <c r="D22" s="19" t="n">
        <v>6555</v>
      </c>
      <c r="E22" s="18" t="n">
        <v>483.10331786</v>
      </c>
      <c r="F22" s="20" t="n">
        <v>3.79479231</v>
      </c>
      <c r="G22" s="18" t="n">
        <v>473.47732465</v>
      </c>
      <c r="H22" s="20" t="n">
        <v>5.40605581</v>
      </c>
      <c r="I22" s="18" t="n">
        <v>505.04781887</v>
      </c>
      <c r="J22" s="20" t="n">
        <v>4.43755681</v>
      </c>
      <c r="K22" s="18" t="n">
        <v>497.41765909</v>
      </c>
      <c r="L22" s="20" t="n">
        <v>5.58103642</v>
      </c>
      <c r="M22" s="18" t="s">
        <v>481</v>
      </c>
      <c r="N22" s="20" t="s">
        <v>481</v>
      </c>
      <c r="O22" s="18" t="s">
        <v>481</v>
      </c>
      <c r="P22" s="20" t="s">
        <v>481</v>
      </c>
      <c r="Q22" s="18" t="s">
        <v>481</v>
      </c>
      <c r="R22" s="20" t="s">
        <v>481</v>
      </c>
      <c r="S22" s="18" t="n">
        <v>464.99967368</v>
      </c>
      <c r="T22" s="20" t="n">
        <v>47.75680004</v>
      </c>
      <c r="U22" s="18" t="n">
        <v>376.12433373</v>
      </c>
      <c r="V22" s="20" t="n">
        <v>9.12751669</v>
      </c>
    </row>
    <row r="23" spans="1:22">
      <c r="A23" s="15" t="s">
        <v>498</v>
      </c>
      <c r="B23" s="17" t="n">
        <v>11583</v>
      </c>
      <c r="C23" s="18">
        <f>(280.0/B23*100)</f>
        <v/>
      </c>
      <c r="D23" s="19" t="n">
        <v>11303</v>
      </c>
      <c r="E23" s="18" t="n">
        <v>503.9233103</v>
      </c>
      <c r="F23" s="20" t="n">
        <v>4.25413509</v>
      </c>
      <c r="G23" s="18" t="n">
        <v>484.92280128</v>
      </c>
      <c r="H23" s="20" t="n">
        <v>3.23284228</v>
      </c>
      <c r="I23" s="18" t="n">
        <v>490.87283892</v>
      </c>
      <c r="J23" s="20" t="n">
        <v>3.67552218</v>
      </c>
      <c r="K23" s="18" t="n">
        <v>484.00289696</v>
      </c>
      <c r="L23" s="20" t="n">
        <v>6.85534114</v>
      </c>
      <c r="M23" s="18" t="s">
        <v>481</v>
      </c>
      <c r="N23" s="20" t="s">
        <v>481</v>
      </c>
      <c r="O23" s="18" t="s">
        <v>481</v>
      </c>
      <c r="P23" s="20" t="s">
        <v>481</v>
      </c>
      <c r="Q23" s="18" t="s">
        <v>481</v>
      </c>
      <c r="R23" s="20" t="s">
        <v>481</v>
      </c>
      <c r="S23" s="18" t="s">
        <v>481</v>
      </c>
      <c r="T23" s="20" t="s">
        <v>481</v>
      </c>
      <c r="U23" s="18" t="n">
        <v>401.82918508</v>
      </c>
      <c r="V23" s="20" t="n">
        <v>8.080555220000001</v>
      </c>
    </row>
    <row r="24" spans="1:22">
      <c r="A24" s="15" t="s">
        <v>499</v>
      </c>
      <c r="B24" s="17" t="n">
        <v>6647</v>
      </c>
      <c r="C24" s="18">
        <f>(12.0/B24*100)</f>
        <v/>
      </c>
      <c r="D24" s="19" t="n">
        <v>6635</v>
      </c>
      <c r="E24" s="18" t="n">
        <v>535.14949199</v>
      </c>
      <c r="F24" s="20" t="n">
        <v>4.44056562</v>
      </c>
      <c r="G24" s="18" t="n">
        <v>516.10834655</v>
      </c>
      <c r="H24" s="20" t="n">
        <v>3.63544942</v>
      </c>
      <c r="I24" s="18" t="n">
        <v>516.14100866</v>
      </c>
      <c r="J24" s="20" t="n">
        <v>3.43816966</v>
      </c>
      <c r="K24" s="18" t="n">
        <v>503.5195231</v>
      </c>
      <c r="L24" s="20" t="n">
        <v>5.19940222</v>
      </c>
      <c r="M24" s="18" t="s">
        <v>481</v>
      </c>
      <c r="N24" s="20" t="s">
        <v>481</v>
      </c>
      <c r="O24" s="18" t="s">
        <v>481</v>
      </c>
      <c r="P24" s="20" t="s">
        <v>481</v>
      </c>
      <c r="Q24" s="18" t="s">
        <v>481</v>
      </c>
      <c r="R24" s="20" t="s">
        <v>481</v>
      </c>
      <c r="S24" s="18" t="s">
        <v>481</v>
      </c>
      <c r="T24" s="20" t="s">
        <v>481</v>
      </c>
      <c r="U24" s="18" t="n">
        <v>423.5419473</v>
      </c>
      <c r="V24" s="20" t="n">
        <v>11.36595523</v>
      </c>
    </row>
    <row r="25" spans="1:22">
      <c r="A25" s="15" t="s">
        <v>500</v>
      </c>
      <c r="B25" s="17" t="n">
        <v>5581</v>
      </c>
      <c r="C25" s="18">
        <f>(25.0/B25*100)</f>
        <v/>
      </c>
      <c r="D25" s="19" t="n">
        <v>5556</v>
      </c>
      <c r="E25" s="18" t="n">
        <v>553.98905012</v>
      </c>
      <c r="F25" s="20" t="n">
        <v>5.29794225</v>
      </c>
      <c r="G25" s="18" t="n">
        <v>507.5327755</v>
      </c>
      <c r="H25" s="20" t="n">
        <v>4.07880656</v>
      </c>
      <c r="I25" s="18" t="n">
        <v>518.9314622099999</v>
      </c>
      <c r="J25" s="20" t="n">
        <v>3.85325239</v>
      </c>
      <c r="K25" s="18" t="n">
        <v>505.49821448</v>
      </c>
      <c r="L25" s="20" t="n">
        <v>5.81940833</v>
      </c>
      <c r="M25" s="18" t="s">
        <v>481</v>
      </c>
      <c r="N25" s="20" t="s">
        <v>481</v>
      </c>
      <c r="O25" s="18" t="s">
        <v>481</v>
      </c>
      <c r="P25" s="20" t="s">
        <v>481</v>
      </c>
      <c r="Q25" s="18" t="s">
        <v>481</v>
      </c>
      <c r="R25" s="20" t="s">
        <v>481</v>
      </c>
      <c r="S25" s="18" t="s">
        <v>481</v>
      </c>
      <c r="T25" s="20" t="s">
        <v>481</v>
      </c>
      <c r="U25" s="18" t="n">
        <v>383.56795952</v>
      </c>
      <c r="V25" s="20" t="n">
        <v>24.49092314</v>
      </c>
    </row>
    <row r="26" spans="1:22">
      <c r="A26" s="15" t="s">
        <v>501</v>
      </c>
      <c r="B26" s="17" t="n">
        <v>4869</v>
      </c>
      <c r="C26" s="18">
        <f>(87.0/B26*100)</f>
        <v/>
      </c>
      <c r="D26" s="19" t="n">
        <v>4782</v>
      </c>
      <c r="E26" s="18" t="n">
        <v>496.69205219</v>
      </c>
      <c r="F26" s="20" t="n">
        <v>4.0130752</v>
      </c>
      <c r="G26" s="18" t="n">
        <v>480.8444754</v>
      </c>
      <c r="H26" s="20" t="n">
        <v>2.0505136</v>
      </c>
      <c r="I26" s="18" t="n">
        <v>497.19027137</v>
      </c>
      <c r="J26" s="20" t="n">
        <v>3.56493434</v>
      </c>
      <c r="K26" s="18" t="n">
        <v>500.87840478</v>
      </c>
      <c r="L26" s="20" t="n">
        <v>6.11411643</v>
      </c>
      <c r="M26" s="18" t="s">
        <v>481</v>
      </c>
      <c r="N26" s="20" t="s">
        <v>481</v>
      </c>
      <c r="O26" s="18" t="s">
        <v>481</v>
      </c>
      <c r="P26" s="20" t="s">
        <v>481</v>
      </c>
      <c r="Q26" s="18" t="s">
        <v>481</v>
      </c>
      <c r="R26" s="20" t="s">
        <v>481</v>
      </c>
      <c r="S26" s="18" t="s">
        <v>481</v>
      </c>
      <c r="T26" s="20" t="s">
        <v>481</v>
      </c>
      <c r="U26" s="18" t="n">
        <v>432.72445079</v>
      </c>
      <c r="V26" s="20" t="n">
        <v>9.909765370000001</v>
      </c>
    </row>
    <row r="27" spans="1:22">
      <c r="A27" s="15" t="s">
        <v>502</v>
      </c>
      <c r="B27" s="17" t="n">
        <v>5299</v>
      </c>
      <c r="C27" s="18">
        <f>(157.0/B27*100)</f>
        <v/>
      </c>
      <c r="D27" s="19" t="n">
        <v>5142</v>
      </c>
      <c r="E27" s="18" t="n">
        <v>515.10907467</v>
      </c>
      <c r="F27" s="20" t="n">
        <v>3.80802588</v>
      </c>
      <c r="G27" s="18" t="n">
        <v>482.01014706</v>
      </c>
      <c r="H27" s="20" t="n">
        <v>2.84427208</v>
      </c>
      <c r="I27" s="18" t="n">
        <v>491.96658385</v>
      </c>
      <c r="J27" s="20" t="n">
        <v>3.23464646</v>
      </c>
      <c r="K27" s="18" t="n">
        <v>494.28225932</v>
      </c>
      <c r="L27" s="20" t="n">
        <v>4.27556133</v>
      </c>
      <c r="M27" s="18" t="s">
        <v>481</v>
      </c>
      <c r="N27" s="20" t="s">
        <v>481</v>
      </c>
      <c r="O27" s="18" t="s">
        <v>481</v>
      </c>
      <c r="P27" s="20" t="s">
        <v>481</v>
      </c>
      <c r="Q27" s="18" t="s">
        <v>481</v>
      </c>
      <c r="R27" s="20" t="s">
        <v>481</v>
      </c>
      <c r="S27" s="18" t="s">
        <v>481</v>
      </c>
      <c r="T27" s="20" t="s">
        <v>481</v>
      </c>
      <c r="U27" s="18" t="n">
        <v>382.36973789</v>
      </c>
      <c r="V27" s="20" t="n">
        <v>4.95696125</v>
      </c>
    </row>
    <row r="28" spans="1:22">
      <c r="A28" s="15" t="s">
        <v>503</v>
      </c>
      <c r="B28" s="17" t="n">
        <v>7568</v>
      </c>
      <c r="C28" s="18">
        <f>(454.0/B28*100)</f>
        <v/>
      </c>
      <c r="D28" s="19" t="n">
        <v>7114</v>
      </c>
      <c r="E28" s="18" t="n">
        <v>436.126333</v>
      </c>
      <c r="F28" s="20" t="n">
        <v>3.17366064</v>
      </c>
      <c r="G28" s="18" t="n">
        <v>421.5948462</v>
      </c>
      <c r="H28" s="20" t="n">
        <v>3.03496452</v>
      </c>
      <c r="I28" s="18" t="n">
        <v>439.86215361</v>
      </c>
      <c r="J28" s="20" t="n">
        <v>3.85419721</v>
      </c>
      <c r="K28" s="18" t="n">
        <v>432.76965494</v>
      </c>
      <c r="L28" s="20" t="n">
        <v>8.1148849</v>
      </c>
      <c r="M28" s="18" t="s">
        <v>481</v>
      </c>
      <c r="N28" s="20" t="s">
        <v>481</v>
      </c>
      <c r="O28" s="18" t="s">
        <v>481</v>
      </c>
      <c r="P28" s="20" t="s">
        <v>481</v>
      </c>
      <c r="Q28" s="18" t="s">
        <v>481</v>
      </c>
      <c r="R28" s="20" t="s">
        <v>481</v>
      </c>
      <c r="S28" s="18" t="s">
        <v>481</v>
      </c>
      <c r="T28" s="20" t="s">
        <v>481</v>
      </c>
      <c r="U28" s="18" t="n">
        <v>383.06351481</v>
      </c>
      <c r="V28" s="20" t="n">
        <v>7.37555154</v>
      </c>
    </row>
    <row r="29" spans="1:22">
      <c r="A29" s="15" t="s">
        <v>504</v>
      </c>
      <c r="B29" s="17" t="n">
        <v>5385</v>
      </c>
      <c r="C29" s="18">
        <f>(30.0/B29*100)</f>
        <v/>
      </c>
      <c r="D29" s="19" t="n">
        <v>5355</v>
      </c>
      <c r="E29" s="18" t="n">
        <v>539.92793537</v>
      </c>
      <c r="F29" s="20" t="n">
        <v>4.71617799</v>
      </c>
      <c r="G29" s="18" t="n">
        <v>505.93246058</v>
      </c>
      <c r="H29" s="20" t="n">
        <v>3.96887598</v>
      </c>
      <c r="I29" s="18" t="n">
        <v>503.6370803</v>
      </c>
      <c r="J29" s="20" t="n">
        <v>3.15829729</v>
      </c>
      <c r="K29" s="18" t="n">
        <v>514.70200914</v>
      </c>
      <c r="L29" s="20" t="n">
        <v>3.52384731</v>
      </c>
      <c r="M29" s="18" t="s">
        <v>481</v>
      </c>
      <c r="N29" s="20" t="s">
        <v>481</v>
      </c>
      <c r="O29" s="18" t="s">
        <v>481</v>
      </c>
      <c r="P29" s="20" t="s">
        <v>481</v>
      </c>
      <c r="Q29" s="18" t="n">
        <v>314.02123871</v>
      </c>
      <c r="R29" s="20" t="n">
        <v>13.26138992</v>
      </c>
      <c r="S29" s="18" t="s">
        <v>481</v>
      </c>
      <c r="T29" s="20" t="s">
        <v>481</v>
      </c>
      <c r="U29" s="18" t="n">
        <v>419.20009825</v>
      </c>
      <c r="V29" s="20" t="n">
        <v>9.029233489999999</v>
      </c>
    </row>
    <row r="30" spans="1:22">
      <c r="A30" s="15" t="s">
        <v>505</v>
      </c>
      <c r="B30" s="17" t="n">
        <v>4520</v>
      </c>
      <c r="C30" s="18">
        <f>(236.0/B30*100)</f>
        <v/>
      </c>
      <c r="D30" s="19" t="n">
        <v>4284</v>
      </c>
      <c r="E30" s="18" t="n">
        <v>548.95662078</v>
      </c>
      <c r="F30" s="20" t="n">
        <v>3.31785818</v>
      </c>
      <c r="G30" s="18" t="n">
        <v>497.12571314</v>
      </c>
      <c r="H30" s="20" t="n">
        <v>3.62857555</v>
      </c>
      <c r="I30" s="18" t="n">
        <v>519.14971316</v>
      </c>
      <c r="J30" s="20" t="n">
        <v>5.19623204</v>
      </c>
      <c r="K30" s="18" t="n">
        <v>515.31283088</v>
      </c>
      <c r="L30" s="20" t="n">
        <v>7.37508991</v>
      </c>
      <c r="M30" s="18" t="s">
        <v>481</v>
      </c>
      <c r="N30" s="20" t="s">
        <v>481</v>
      </c>
      <c r="O30" s="18" t="s">
        <v>481</v>
      </c>
      <c r="P30" s="20" t="s">
        <v>481</v>
      </c>
      <c r="Q30" s="18" t="s">
        <v>481</v>
      </c>
      <c r="R30" s="20" t="s">
        <v>481</v>
      </c>
      <c r="S30" s="18" t="s">
        <v>481</v>
      </c>
      <c r="T30" s="20" t="s">
        <v>481</v>
      </c>
      <c r="U30" s="18" t="n">
        <v>409.8059229</v>
      </c>
      <c r="V30" s="20" t="n">
        <v>7.89557371</v>
      </c>
    </row>
    <row r="31" spans="1:22">
      <c r="A31" s="15" t="s">
        <v>506</v>
      </c>
      <c r="B31" s="17" t="n">
        <v>5456</v>
      </c>
      <c r="C31" s="18">
        <f>(153.0/B31*100)</f>
        <v/>
      </c>
      <c r="D31" s="19" t="n">
        <v>5303</v>
      </c>
      <c r="E31" s="18" t="n">
        <v>536.38973719</v>
      </c>
      <c r="F31" s="20" t="n">
        <v>3.9011477</v>
      </c>
      <c r="G31" s="18" t="n">
        <v>516.67680211</v>
      </c>
      <c r="H31" s="20" t="n">
        <v>3.205033</v>
      </c>
      <c r="I31" s="18" t="n">
        <v>523.24986934</v>
      </c>
      <c r="J31" s="20" t="n">
        <v>3.82287675</v>
      </c>
      <c r="K31" s="18" t="n">
        <v>505.61720466</v>
      </c>
      <c r="L31" s="20" t="n">
        <v>7.11468625</v>
      </c>
      <c r="M31" s="18" t="s">
        <v>481</v>
      </c>
      <c r="N31" s="20" t="s">
        <v>481</v>
      </c>
      <c r="O31" s="18" t="s">
        <v>481</v>
      </c>
      <c r="P31" s="20" t="s">
        <v>481</v>
      </c>
      <c r="Q31" s="18" t="s">
        <v>481</v>
      </c>
      <c r="R31" s="20" t="s">
        <v>481</v>
      </c>
      <c r="S31" s="18" t="s">
        <v>481</v>
      </c>
      <c r="T31" s="20" t="s">
        <v>481</v>
      </c>
      <c r="U31" s="18" t="n">
        <v>414.14249982</v>
      </c>
      <c r="V31" s="20" t="n">
        <v>6.6441779</v>
      </c>
    </row>
    <row r="32" spans="1:22">
      <c r="A32" s="15" t="s">
        <v>507</v>
      </c>
      <c r="B32" s="17" t="n">
        <v>4478</v>
      </c>
      <c r="C32" s="18">
        <f>(6.0/B32*100)</f>
        <v/>
      </c>
      <c r="D32" s="19" t="n">
        <v>4472</v>
      </c>
      <c r="E32" s="18" t="n">
        <v>525.3616279300001</v>
      </c>
      <c r="F32" s="20" t="n">
        <v>4.10915762</v>
      </c>
      <c r="G32" s="18" t="n">
        <v>490.87666825</v>
      </c>
      <c r="H32" s="20" t="n">
        <v>2.7235793</v>
      </c>
      <c r="I32" s="18" t="n">
        <v>515.19001942</v>
      </c>
      <c r="J32" s="20" t="n">
        <v>3.35252885</v>
      </c>
      <c r="K32" s="18" t="n">
        <v>520.65247097</v>
      </c>
      <c r="L32" s="20" t="n">
        <v>5.40152543</v>
      </c>
      <c r="M32" s="18" t="s">
        <v>481</v>
      </c>
      <c r="N32" s="20" t="s">
        <v>481</v>
      </c>
      <c r="O32" s="18" t="s">
        <v>481</v>
      </c>
      <c r="P32" s="20" t="s">
        <v>481</v>
      </c>
      <c r="Q32" s="18" t="s">
        <v>481</v>
      </c>
      <c r="R32" s="20" t="s">
        <v>481</v>
      </c>
      <c r="S32" s="18" t="s">
        <v>481</v>
      </c>
      <c r="T32" s="20" t="s">
        <v>481</v>
      </c>
      <c r="U32" s="18" t="n">
        <v>400.41258723</v>
      </c>
      <c r="V32" s="20" t="n">
        <v>14.78117204</v>
      </c>
    </row>
    <row r="33" spans="1:22">
      <c r="A33" s="15" t="s">
        <v>508</v>
      </c>
      <c r="B33" s="17" t="n">
        <v>7325</v>
      </c>
      <c r="C33" s="18">
        <f>(85.0/B33*100)</f>
        <v/>
      </c>
      <c r="D33" s="19" t="n">
        <v>7240</v>
      </c>
      <c r="E33" s="18" t="n">
        <v>527.65784876</v>
      </c>
      <c r="F33" s="20" t="n">
        <v>3.63042575</v>
      </c>
      <c r="G33" s="18" t="n">
        <v>478.04130065</v>
      </c>
      <c r="H33" s="20" t="n">
        <v>3.16032546</v>
      </c>
      <c r="I33" s="18" t="n">
        <v>494.87097357</v>
      </c>
      <c r="J33" s="20" t="n">
        <v>3.97840702</v>
      </c>
      <c r="K33" s="18" t="n">
        <v>519.81585161</v>
      </c>
      <c r="L33" s="20" t="n">
        <v>4.08892539</v>
      </c>
      <c r="M33" s="18" t="s">
        <v>481</v>
      </c>
      <c r="N33" s="20" t="s">
        <v>481</v>
      </c>
      <c r="O33" s="18" t="s">
        <v>481</v>
      </c>
      <c r="P33" s="20" t="s">
        <v>481</v>
      </c>
      <c r="Q33" s="18" t="s">
        <v>481</v>
      </c>
      <c r="R33" s="20" t="s">
        <v>481</v>
      </c>
      <c r="S33" s="18" t="s">
        <v>481</v>
      </c>
      <c r="T33" s="20" t="s">
        <v>481</v>
      </c>
      <c r="U33" s="18" t="n">
        <v>461.11832353</v>
      </c>
      <c r="V33" s="20" t="n">
        <v>8.397358730000001</v>
      </c>
    </row>
    <row r="34" spans="1:22">
      <c r="A34" s="15" t="s">
        <v>509</v>
      </c>
      <c r="B34" s="17" t="n">
        <v>6350</v>
      </c>
      <c r="C34" s="18">
        <f>(99.0/B34*100)</f>
        <v/>
      </c>
      <c r="D34" s="19" t="n">
        <v>6251</v>
      </c>
      <c r="E34" s="18" t="n">
        <v>463.56830169</v>
      </c>
      <c r="F34" s="20" t="n">
        <v>4.44682163</v>
      </c>
      <c r="G34" s="18" t="n">
        <v>458.9059232</v>
      </c>
      <c r="H34" s="20" t="n">
        <v>3.07171106</v>
      </c>
      <c r="I34" s="18" t="n">
        <v>468.19124588</v>
      </c>
      <c r="J34" s="20" t="n">
        <v>3.38079542</v>
      </c>
      <c r="K34" s="18" t="n">
        <v>474.46522195</v>
      </c>
      <c r="L34" s="20" t="n">
        <v>6.12537273</v>
      </c>
      <c r="M34" s="18" t="s">
        <v>481</v>
      </c>
      <c r="N34" s="20" t="s">
        <v>481</v>
      </c>
      <c r="O34" s="18" t="s">
        <v>481</v>
      </c>
      <c r="P34" s="20" t="s">
        <v>481</v>
      </c>
      <c r="Q34" s="18" t="n">
        <v>263.37193708</v>
      </c>
      <c r="R34" s="20" t="n">
        <v>13.61114927</v>
      </c>
      <c r="S34" s="18" t="s">
        <v>481</v>
      </c>
      <c r="T34" s="20" t="s">
        <v>481</v>
      </c>
      <c r="U34" s="18" t="n">
        <v>375.16416962</v>
      </c>
      <c r="V34" s="20" t="n">
        <v>7.65165862</v>
      </c>
    </row>
    <row r="35" spans="1:22">
      <c r="A35" s="15" t="s">
        <v>510</v>
      </c>
      <c r="B35" s="17" t="n">
        <v>6406</v>
      </c>
      <c r="C35" s="18">
        <f>(69.0/B35*100)</f>
        <v/>
      </c>
      <c r="D35" s="19" t="n">
        <v>6337</v>
      </c>
      <c r="E35" s="18" t="n">
        <v>526.7391439100001</v>
      </c>
      <c r="F35" s="20" t="n">
        <v>4.05888551</v>
      </c>
      <c r="G35" s="18" t="n">
        <v>509.82482475</v>
      </c>
      <c r="H35" s="20" t="n">
        <v>2.17167277</v>
      </c>
      <c r="I35" s="18" t="n">
        <v>506.94536343</v>
      </c>
      <c r="J35" s="20" t="n">
        <v>2.94497967</v>
      </c>
      <c r="K35" s="18" t="n">
        <v>492.27277918</v>
      </c>
      <c r="L35" s="20" t="n">
        <v>5.34761719</v>
      </c>
      <c r="M35" s="18" t="s">
        <v>481</v>
      </c>
      <c r="N35" s="20" t="s">
        <v>481</v>
      </c>
      <c r="O35" s="18" t="s">
        <v>481</v>
      </c>
      <c r="P35" s="20" t="s">
        <v>481</v>
      </c>
      <c r="Q35" s="18" t="n">
        <v>337.32521215</v>
      </c>
      <c r="R35" s="20" t="n">
        <v>11.65794297</v>
      </c>
      <c r="S35" s="18" t="s">
        <v>481</v>
      </c>
      <c r="T35" s="20" t="s">
        <v>481</v>
      </c>
      <c r="U35" s="18" t="n">
        <v>404.43383201</v>
      </c>
      <c r="V35" s="20" t="n">
        <v>10.67764598</v>
      </c>
    </row>
    <row r="36" spans="1:22">
      <c r="A36" s="15" t="s">
        <v>511</v>
      </c>
      <c r="B36" s="17" t="n">
        <v>6736</v>
      </c>
      <c r="C36" s="18">
        <f>(84.0/B36*100)</f>
        <v/>
      </c>
      <c r="D36" s="19" t="n">
        <v>6652</v>
      </c>
      <c r="E36" s="18" t="n">
        <v>522.24577511</v>
      </c>
      <c r="F36" s="20" t="n">
        <v>3.16013996</v>
      </c>
      <c r="G36" s="18" t="n">
        <v>483.90201608</v>
      </c>
      <c r="H36" s="20" t="n">
        <v>2.81064352</v>
      </c>
      <c r="I36" s="18" t="n">
        <v>494.60804642</v>
      </c>
      <c r="J36" s="20" t="n">
        <v>3.14957831</v>
      </c>
      <c r="K36" s="18" t="n">
        <v>500.07955859</v>
      </c>
      <c r="L36" s="20" t="n">
        <v>4.26540714</v>
      </c>
      <c r="M36" s="18" t="s">
        <v>481</v>
      </c>
      <c r="N36" s="20" t="s">
        <v>481</v>
      </c>
      <c r="O36" s="18" t="s">
        <v>481</v>
      </c>
      <c r="P36" s="20" t="s">
        <v>481</v>
      </c>
      <c r="Q36" s="18" t="s">
        <v>481</v>
      </c>
      <c r="R36" s="20" t="s">
        <v>481</v>
      </c>
      <c r="S36" s="18" t="s">
        <v>481</v>
      </c>
      <c r="T36" s="20" t="s">
        <v>481</v>
      </c>
      <c r="U36" s="18" t="n">
        <v>424.40191117</v>
      </c>
      <c r="V36" s="20" t="n">
        <v>7.32854652</v>
      </c>
    </row>
    <row r="37" spans="1:22">
      <c r="A37" s="15" t="s">
        <v>512</v>
      </c>
      <c r="B37" s="17" t="n">
        <v>5458</v>
      </c>
      <c r="C37" s="18">
        <f>(167.0/B37*100)</f>
        <v/>
      </c>
      <c r="D37" s="19" t="n">
        <v>5291</v>
      </c>
      <c r="E37" s="18" t="n">
        <v>529.18861924</v>
      </c>
      <c r="F37" s="20" t="n">
        <v>4.6211969</v>
      </c>
      <c r="G37" s="18" t="n">
        <v>503.27284108</v>
      </c>
      <c r="H37" s="20" t="n">
        <v>3.83554916</v>
      </c>
      <c r="I37" s="18" t="n">
        <v>521.3878267</v>
      </c>
      <c r="J37" s="20" t="n">
        <v>4.03948483</v>
      </c>
      <c r="K37" s="18" t="n">
        <v>492.20175525</v>
      </c>
      <c r="L37" s="20" t="n">
        <v>5.92307341</v>
      </c>
      <c r="M37" s="18" t="s">
        <v>481</v>
      </c>
      <c r="N37" s="20" t="s">
        <v>481</v>
      </c>
      <c r="O37" s="18" t="s">
        <v>481</v>
      </c>
      <c r="P37" s="20" t="s">
        <v>481</v>
      </c>
      <c r="Q37" s="18" t="s">
        <v>481</v>
      </c>
      <c r="R37" s="20" t="s">
        <v>481</v>
      </c>
      <c r="S37" s="18" t="s">
        <v>481</v>
      </c>
      <c r="T37" s="20" t="s">
        <v>481</v>
      </c>
      <c r="U37" s="18" t="n">
        <v>399.60287559</v>
      </c>
      <c r="V37" s="20" t="n">
        <v>6.57491934</v>
      </c>
    </row>
    <row r="38" spans="1:22">
      <c r="A38" s="15" t="s">
        <v>513</v>
      </c>
      <c r="B38" s="17" t="n">
        <v>5860</v>
      </c>
      <c r="C38" s="18">
        <f>(26.0/B38*100)</f>
        <v/>
      </c>
      <c r="D38" s="19" t="n">
        <v>5834</v>
      </c>
      <c r="E38" s="18" t="n">
        <v>514.23110794</v>
      </c>
      <c r="F38" s="20" t="n">
        <v>5.19596695</v>
      </c>
      <c r="G38" s="18" t="n">
        <v>486.37705119</v>
      </c>
      <c r="H38" s="20" t="n">
        <v>4.33757833</v>
      </c>
      <c r="I38" s="18" t="n">
        <v>508.28214582</v>
      </c>
      <c r="J38" s="20" t="n">
        <v>3.80397397</v>
      </c>
      <c r="K38" s="18" t="n">
        <v>497.40803368</v>
      </c>
      <c r="L38" s="20" t="n">
        <v>4.35742935</v>
      </c>
      <c r="M38" s="18" t="s">
        <v>481</v>
      </c>
      <c r="N38" s="20" t="s">
        <v>481</v>
      </c>
      <c r="O38" s="18" t="s">
        <v>481</v>
      </c>
      <c r="P38" s="20" t="s">
        <v>481</v>
      </c>
      <c r="Q38" s="18" t="s">
        <v>481</v>
      </c>
      <c r="R38" s="20" t="s">
        <v>481</v>
      </c>
      <c r="S38" s="18" t="s">
        <v>481</v>
      </c>
      <c r="T38" s="20" t="s">
        <v>481</v>
      </c>
      <c r="U38" s="18" t="n">
        <v>448.03071867</v>
      </c>
      <c r="V38" s="20" t="n">
        <v>6.34931841</v>
      </c>
    </row>
    <row r="39" spans="1:22">
      <c r="A39" s="15" t="s">
        <v>514</v>
      </c>
      <c r="B39" s="17" t="n">
        <v>5895</v>
      </c>
      <c r="C39" s="18">
        <f>(33.0/B39*100)</f>
        <v/>
      </c>
      <c r="D39" s="19" t="n">
        <v>5862</v>
      </c>
      <c r="E39" s="18" t="n">
        <v>439.08388957</v>
      </c>
      <c r="F39" s="20" t="n">
        <v>4.67501466</v>
      </c>
      <c r="G39" s="18" t="n">
        <v>432.97494719</v>
      </c>
      <c r="H39" s="20" t="n">
        <v>4.01172628</v>
      </c>
      <c r="I39" s="18" t="n">
        <v>416.08269065</v>
      </c>
      <c r="J39" s="20" t="n">
        <v>5.95225891</v>
      </c>
      <c r="K39" s="18" t="n">
        <v>423.8705405</v>
      </c>
      <c r="L39" s="20" t="n">
        <v>7.54871443</v>
      </c>
      <c r="M39" s="18" t="s">
        <v>481</v>
      </c>
      <c r="N39" s="20" t="s">
        <v>481</v>
      </c>
      <c r="O39" s="18" t="s">
        <v>481</v>
      </c>
      <c r="P39" s="20" t="s">
        <v>481</v>
      </c>
      <c r="Q39" s="18" t="s">
        <v>481</v>
      </c>
      <c r="R39" s="20" t="s">
        <v>481</v>
      </c>
      <c r="S39" s="18" t="s">
        <v>481</v>
      </c>
      <c r="T39" s="20" t="s">
        <v>481</v>
      </c>
      <c r="U39" s="18" t="n">
        <v>361.62021207</v>
      </c>
      <c r="V39" s="20" t="n">
        <v>11.82362617</v>
      </c>
    </row>
    <row r="40" spans="1:22">
      <c r="A40" s="15" t="s">
        <v>515</v>
      </c>
      <c r="B40" s="17" t="n">
        <v>14157</v>
      </c>
      <c r="C40" s="18">
        <f>(407.0/B40*100)</f>
        <v/>
      </c>
      <c r="D40" s="19" t="n">
        <v>13750</v>
      </c>
      <c r="E40" s="18" t="n">
        <v>523.21734212</v>
      </c>
      <c r="F40" s="20" t="n">
        <v>4.04122039</v>
      </c>
      <c r="G40" s="18" t="n">
        <v>488.41654939</v>
      </c>
      <c r="H40" s="20" t="n">
        <v>2.89401682</v>
      </c>
      <c r="I40" s="18" t="n">
        <v>508.387396</v>
      </c>
      <c r="J40" s="20" t="n">
        <v>3.54525416</v>
      </c>
      <c r="K40" s="18" t="n">
        <v>494.92129992</v>
      </c>
      <c r="L40" s="20" t="n">
        <v>6.52005404</v>
      </c>
      <c r="M40" s="18" t="s">
        <v>481</v>
      </c>
      <c r="N40" s="20" t="s">
        <v>481</v>
      </c>
      <c r="O40" s="18" t="s">
        <v>481</v>
      </c>
      <c r="P40" s="20" t="s">
        <v>481</v>
      </c>
      <c r="Q40" s="18" t="s">
        <v>481</v>
      </c>
      <c r="R40" s="20" t="s">
        <v>481</v>
      </c>
      <c r="S40" s="18" t="s">
        <v>481</v>
      </c>
      <c r="T40" s="20" t="s">
        <v>481</v>
      </c>
      <c r="U40" s="18" t="n">
        <v>407.01921738</v>
      </c>
      <c r="V40" s="20" t="n">
        <v>7.17720108</v>
      </c>
    </row>
    <row r="41" spans="1:22">
      <c r="A41" s="15" t="s">
        <v>516</v>
      </c>
      <c r="B41" s="17" t="n">
        <v>5712</v>
      </c>
      <c r="C41" s="18">
        <f>(60.0/B41*100)</f>
        <v/>
      </c>
      <c r="D41" s="19" t="n">
        <v>5652</v>
      </c>
      <c r="E41" s="18" t="n">
        <v>520.8894312899999</v>
      </c>
      <c r="F41" s="20" t="n">
        <v>4.7099588</v>
      </c>
      <c r="G41" s="18" t="n">
        <v>485.20495182</v>
      </c>
      <c r="H41" s="20" t="n">
        <v>3.37969299</v>
      </c>
      <c r="I41" s="18" t="n">
        <v>512.2654962399999</v>
      </c>
      <c r="J41" s="20" t="n">
        <v>4.68562095</v>
      </c>
      <c r="K41" s="18" t="n">
        <v>521.30158615</v>
      </c>
      <c r="L41" s="20" t="n">
        <v>6.35023508</v>
      </c>
      <c r="M41" s="18" t="s">
        <v>481</v>
      </c>
      <c r="N41" s="20" t="s">
        <v>481</v>
      </c>
      <c r="O41" s="18" t="s">
        <v>481</v>
      </c>
      <c r="P41" s="20" t="s">
        <v>481</v>
      </c>
      <c r="Q41" s="18" t="n">
        <v>399.91015703</v>
      </c>
      <c r="R41" s="20" t="n">
        <v>16.72230739</v>
      </c>
      <c r="S41" s="18" t="s">
        <v>481</v>
      </c>
      <c r="T41" s="20" t="s">
        <v>481</v>
      </c>
      <c r="U41" s="18" t="n">
        <v>407.25940056</v>
      </c>
      <c r="V41" s="20" t="n">
        <v>11.09767541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359.72243222</v>
      </c>
      <c r="F45" s="20" t="n">
        <v>3.53284048</v>
      </c>
      <c r="G45" s="18" t="n">
        <v>350.80164634</v>
      </c>
      <c r="H45" s="20" t="n">
        <v>3.43775664</v>
      </c>
      <c r="I45" s="18" t="n">
        <v>334.30684301</v>
      </c>
      <c r="J45" s="20" t="n">
        <v>5.15042169</v>
      </c>
      <c r="K45" s="18" t="n">
        <v>347.6466196</v>
      </c>
      <c r="L45" s="20" t="n">
        <v>6.98690806</v>
      </c>
      <c r="M45" s="18" t="s">
        <v>481</v>
      </c>
      <c r="N45" s="20" t="s">
        <v>481</v>
      </c>
      <c r="O45" s="18" t="s">
        <v>481</v>
      </c>
      <c r="P45" s="20" t="s">
        <v>481</v>
      </c>
      <c r="Q45" s="18" t="s">
        <v>481</v>
      </c>
      <c r="R45" s="20" t="s">
        <v>481</v>
      </c>
      <c r="S45" s="18" t="n">
        <v>325.28178326</v>
      </c>
      <c r="T45" s="20" t="n">
        <v>13.4331466</v>
      </c>
      <c r="U45" s="18" t="n">
        <v>319.61881826</v>
      </c>
      <c r="V45" s="20" t="n">
        <v>6.12017307</v>
      </c>
    </row>
    <row r="46" spans="1:22">
      <c r="A46" s="15" t="s">
        <v>521</v>
      </c>
      <c r="B46" s="17" t="n">
        <v>23141</v>
      </c>
      <c r="C46" s="18">
        <f>(2259.0/B46*100)</f>
        <v/>
      </c>
      <c r="D46" s="19" t="n">
        <v>20882</v>
      </c>
      <c r="E46" s="18" t="n">
        <v>436.57787537</v>
      </c>
      <c r="F46" s="20" t="n">
        <v>4.76110095</v>
      </c>
      <c r="G46" s="18" t="n">
        <v>413.3133296</v>
      </c>
      <c r="H46" s="20" t="n">
        <v>3.49437126</v>
      </c>
      <c r="I46" s="18" t="n">
        <v>451.3994622</v>
      </c>
      <c r="J46" s="20" t="n">
        <v>5.10590122</v>
      </c>
      <c r="K46" s="18" t="n">
        <v>418.54707321</v>
      </c>
      <c r="L46" s="20" t="n">
        <v>8.86506767</v>
      </c>
      <c r="M46" s="18" t="s">
        <v>481</v>
      </c>
      <c r="N46" s="20" t="s">
        <v>481</v>
      </c>
      <c r="O46" s="18" t="s">
        <v>481</v>
      </c>
      <c r="P46" s="20" t="s">
        <v>481</v>
      </c>
      <c r="Q46" s="18" t="s">
        <v>481</v>
      </c>
      <c r="R46" s="20" t="s">
        <v>481</v>
      </c>
      <c r="S46" s="18" t="s">
        <v>481</v>
      </c>
      <c r="T46" s="20" t="s">
        <v>481</v>
      </c>
      <c r="U46" s="18" t="n">
        <v>378.404537</v>
      </c>
      <c r="V46" s="20" t="n">
        <v>3.40984909</v>
      </c>
    </row>
    <row r="47" spans="1:22">
      <c r="A47" s="15" t="s">
        <v>522</v>
      </c>
      <c r="B47" s="17" t="n">
        <v>5928</v>
      </c>
      <c r="C47" s="18">
        <f>(420.0/B47*100)</f>
        <v/>
      </c>
      <c r="D47" s="19" t="n">
        <v>5508</v>
      </c>
      <c r="E47" s="18" t="n">
        <v>446.93492635</v>
      </c>
      <c r="F47" s="20" t="n">
        <v>6.02701452</v>
      </c>
      <c r="G47" s="18" t="n">
        <v>430.75130306</v>
      </c>
      <c r="H47" s="20" t="n">
        <v>4.64108012</v>
      </c>
      <c r="I47" s="18" t="n">
        <v>469.57178821</v>
      </c>
      <c r="J47" s="20" t="n">
        <v>5.60824196</v>
      </c>
      <c r="K47" s="18" t="n">
        <v>474.49854223</v>
      </c>
      <c r="L47" s="20" t="n">
        <v>9.33349291</v>
      </c>
      <c r="M47" s="18" t="s">
        <v>481</v>
      </c>
      <c r="N47" s="20" t="s">
        <v>481</v>
      </c>
      <c r="O47" s="18" t="s">
        <v>481</v>
      </c>
      <c r="P47" s="20" t="s">
        <v>481</v>
      </c>
      <c r="Q47" s="18" t="s">
        <v>481</v>
      </c>
      <c r="R47" s="20" t="s">
        <v>481</v>
      </c>
      <c r="S47" s="18" t="s">
        <v>481</v>
      </c>
      <c r="T47" s="20" t="s">
        <v>481</v>
      </c>
      <c r="U47" s="18" t="n">
        <v>350.01968225</v>
      </c>
      <c r="V47" s="20" t="n">
        <v>7.17693162</v>
      </c>
    </row>
    <row r="48" spans="1:22">
      <c r="A48" s="15" t="s">
        <v>523</v>
      </c>
      <c r="B48" s="17" t="n">
        <v>9841</v>
      </c>
      <c r="C48" s="18">
        <f>(9.0/B48*100)</f>
        <v/>
      </c>
      <c r="D48" s="19" t="n">
        <v>9832</v>
      </c>
      <c r="E48" s="18" t="n">
        <v>507.01501482</v>
      </c>
      <c r="F48" s="20" t="n">
        <v>6.39508087</v>
      </c>
      <c r="G48" s="18" t="n">
        <v>484.50329825</v>
      </c>
      <c r="H48" s="20" t="n">
        <v>5.14596075</v>
      </c>
      <c r="I48" s="18" t="n">
        <v>523.00537987</v>
      </c>
      <c r="J48" s="20" t="n">
        <v>6.27318137</v>
      </c>
      <c r="K48" s="18" t="n">
        <v>508.71422287</v>
      </c>
      <c r="L48" s="20" t="n">
        <v>14.7698332</v>
      </c>
      <c r="M48" s="18" t="s">
        <v>481</v>
      </c>
      <c r="N48" s="20" t="s">
        <v>481</v>
      </c>
      <c r="O48" s="18" t="s">
        <v>481</v>
      </c>
      <c r="P48" s="20" t="s">
        <v>481</v>
      </c>
      <c r="Q48" s="18" t="s">
        <v>481</v>
      </c>
      <c r="R48" s="20" t="s">
        <v>481</v>
      </c>
      <c r="S48" s="18" t="s">
        <v>481</v>
      </c>
      <c r="T48" s="20" t="s">
        <v>481</v>
      </c>
      <c r="U48" s="18" t="n">
        <v>412.98492783</v>
      </c>
      <c r="V48" s="20" t="n">
        <v>26.95538506</v>
      </c>
    </row>
    <row r="49" spans="1:22">
      <c r="A49" s="15" t="s">
        <v>524</v>
      </c>
      <c r="B49" s="17" t="n">
        <v>6349</v>
      </c>
      <c r="C49" s="18">
        <f>(56.0/B49*100)</f>
        <v/>
      </c>
      <c r="D49" s="19" t="n">
        <v>6293</v>
      </c>
      <c r="E49" s="18" t="n">
        <v>420.49364148</v>
      </c>
      <c r="F49" s="20" t="n">
        <v>4.11188053</v>
      </c>
      <c r="G49" s="18" t="n">
        <v>417.96140886</v>
      </c>
      <c r="H49" s="20" t="n">
        <v>3.49515157</v>
      </c>
      <c r="I49" s="18" t="n">
        <v>454.43066867</v>
      </c>
      <c r="J49" s="20" t="n">
        <v>4.46561821</v>
      </c>
      <c r="K49" s="18" t="n">
        <v>449.56526596</v>
      </c>
      <c r="L49" s="20" t="n">
        <v>6.85304372</v>
      </c>
      <c r="M49" s="18" t="s">
        <v>481</v>
      </c>
      <c r="N49" s="20" t="s">
        <v>481</v>
      </c>
      <c r="O49" s="18" t="s">
        <v>481</v>
      </c>
      <c r="P49" s="20" t="s">
        <v>481</v>
      </c>
      <c r="Q49" s="18" t="s">
        <v>481</v>
      </c>
      <c r="R49" s="20" t="s">
        <v>481</v>
      </c>
      <c r="S49" s="18" t="n">
        <v>399.4763</v>
      </c>
      <c r="T49" s="20" t="n">
        <v>33.81402878</v>
      </c>
      <c r="U49" s="18" t="n">
        <v>348.39252574</v>
      </c>
      <c r="V49" s="20" t="n">
        <v>9.03247749</v>
      </c>
    </row>
    <row r="50" spans="1:22">
      <c r="A50" s="15" t="s">
        <v>525</v>
      </c>
      <c r="B50" s="17" t="n">
        <v>11795</v>
      </c>
      <c r="C50" s="18">
        <f>(397.0/B50*100)</f>
        <v/>
      </c>
      <c r="D50" s="19" t="n">
        <v>11398</v>
      </c>
      <c r="E50" s="18" t="n">
        <v>423.49251542</v>
      </c>
      <c r="F50" s="20" t="n">
        <v>3.85650442</v>
      </c>
      <c r="G50" s="18" t="n">
        <v>426.89419108</v>
      </c>
      <c r="H50" s="20" t="n">
        <v>3.12817623</v>
      </c>
      <c r="I50" s="18" t="n">
        <v>451.06692236</v>
      </c>
      <c r="J50" s="20" t="n">
        <v>3.9208963</v>
      </c>
      <c r="K50" s="18" t="n">
        <v>422.26561741</v>
      </c>
      <c r="L50" s="20" t="n">
        <v>8.182604919999999</v>
      </c>
      <c r="M50" s="18" t="s">
        <v>481</v>
      </c>
      <c r="N50" s="20" t="s">
        <v>481</v>
      </c>
      <c r="O50" s="18" t="s">
        <v>481</v>
      </c>
      <c r="P50" s="20" t="s">
        <v>481</v>
      </c>
      <c r="Q50" s="18" t="s">
        <v>481</v>
      </c>
      <c r="R50" s="20" t="s">
        <v>481</v>
      </c>
      <c r="S50" s="18" t="s">
        <v>481</v>
      </c>
      <c r="T50" s="20" t="s">
        <v>481</v>
      </c>
      <c r="U50" s="18" t="n">
        <v>359.97687452</v>
      </c>
      <c r="V50" s="20" t="n">
        <v>8.445461269999999</v>
      </c>
    </row>
    <row r="51" spans="1:22">
      <c r="A51" s="15" t="s">
        <v>526</v>
      </c>
      <c r="B51" s="17" t="n">
        <v>6866</v>
      </c>
      <c r="C51" s="18">
        <f>(112.0/B51*100)</f>
        <v/>
      </c>
      <c r="D51" s="19" t="n">
        <v>6754</v>
      </c>
      <c r="E51" s="18" t="n">
        <v>431.74405907</v>
      </c>
      <c r="F51" s="20" t="n">
        <v>3.22833436</v>
      </c>
      <c r="G51" s="18" t="n">
        <v>422.57083048</v>
      </c>
      <c r="H51" s="20" t="n">
        <v>3.15011573</v>
      </c>
      <c r="I51" s="18" t="n">
        <v>451.35407388</v>
      </c>
      <c r="J51" s="20" t="n">
        <v>4.23418166</v>
      </c>
      <c r="K51" s="18" t="n">
        <v>434.86466053</v>
      </c>
      <c r="L51" s="20" t="n">
        <v>6.48517495</v>
      </c>
      <c r="M51" s="18" t="s">
        <v>481</v>
      </c>
      <c r="N51" s="20" t="s">
        <v>481</v>
      </c>
      <c r="O51" s="18" t="s">
        <v>481</v>
      </c>
      <c r="P51" s="20" t="s">
        <v>481</v>
      </c>
      <c r="Q51" s="18" t="n">
        <v>427.96430568</v>
      </c>
      <c r="R51" s="20" t="n">
        <v>5.20460603</v>
      </c>
      <c r="S51" s="18" t="s">
        <v>481</v>
      </c>
      <c r="T51" s="20" t="s">
        <v>481</v>
      </c>
      <c r="U51" s="18" t="n">
        <v>390.89778244</v>
      </c>
      <c r="V51" s="20" t="n">
        <v>8.83557188</v>
      </c>
    </row>
    <row r="52" spans="1:22">
      <c r="A52" s="15" t="s">
        <v>527</v>
      </c>
      <c r="B52" s="17" t="n">
        <v>5809</v>
      </c>
      <c r="C52" s="18">
        <f>(113.0/B52*100)</f>
        <v/>
      </c>
      <c r="D52" s="19" t="n">
        <v>5696</v>
      </c>
      <c r="E52" s="18" t="n">
        <v>489.29504764</v>
      </c>
      <c r="F52" s="20" t="n">
        <v>4.31601793</v>
      </c>
      <c r="G52" s="18" t="n">
        <v>483.76713716</v>
      </c>
      <c r="H52" s="20" t="n">
        <v>3.14452373</v>
      </c>
      <c r="I52" s="18" t="n">
        <v>501.88191426</v>
      </c>
      <c r="J52" s="20" t="n">
        <v>3.8907278</v>
      </c>
      <c r="K52" s="18" t="n">
        <v>495.87828888</v>
      </c>
      <c r="L52" s="20" t="n">
        <v>5.4607949</v>
      </c>
      <c r="M52" s="18" t="s">
        <v>481</v>
      </c>
      <c r="N52" s="20" t="s">
        <v>481</v>
      </c>
      <c r="O52" s="18" t="s">
        <v>481</v>
      </c>
      <c r="P52" s="20" t="s">
        <v>481</v>
      </c>
      <c r="Q52" s="18" t="s">
        <v>481</v>
      </c>
      <c r="R52" s="20" t="s">
        <v>481</v>
      </c>
      <c r="S52" s="18" t="s">
        <v>481</v>
      </c>
      <c r="T52" s="20" t="s">
        <v>481</v>
      </c>
      <c r="U52" s="18" t="n">
        <v>401.04385701</v>
      </c>
      <c r="V52" s="20" t="n">
        <v>8.16572777</v>
      </c>
    </row>
    <row r="53" spans="1:22">
      <c r="A53" s="15" t="s">
        <v>528</v>
      </c>
      <c r="B53" s="17" t="n">
        <v>5571</v>
      </c>
      <c r="C53" s="18">
        <f>(122.0/B53*100)</f>
        <v/>
      </c>
      <c r="D53" s="19" t="n">
        <v>5449</v>
      </c>
      <c r="E53" s="18" t="n">
        <v>478.18816004</v>
      </c>
      <c r="F53" s="20" t="n">
        <v>3.53473225</v>
      </c>
      <c r="G53" s="18" t="n">
        <v>442.61405844</v>
      </c>
      <c r="H53" s="20" t="n">
        <v>2.39273974</v>
      </c>
      <c r="I53" s="18" t="n">
        <v>449.22621962</v>
      </c>
      <c r="J53" s="20" t="n">
        <v>3.91491239</v>
      </c>
      <c r="K53" s="18" t="n">
        <v>432.83553739</v>
      </c>
      <c r="L53" s="20" t="n">
        <v>6.94053309</v>
      </c>
      <c r="M53" s="18" t="s">
        <v>481</v>
      </c>
      <c r="N53" s="20" t="s">
        <v>481</v>
      </c>
      <c r="O53" s="18" t="s">
        <v>481</v>
      </c>
      <c r="P53" s="20" t="s">
        <v>481</v>
      </c>
      <c r="Q53" s="18" t="s">
        <v>481</v>
      </c>
      <c r="R53" s="20" t="s">
        <v>481</v>
      </c>
      <c r="S53" s="18" t="s">
        <v>481</v>
      </c>
      <c r="T53" s="20" t="s">
        <v>481</v>
      </c>
      <c r="U53" s="18" t="n">
        <v>345.7059709</v>
      </c>
      <c r="V53" s="20" t="n">
        <v>4.56020323</v>
      </c>
    </row>
    <row r="54" spans="1:22">
      <c r="A54" s="15" t="s">
        <v>529</v>
      </c>
      <c r="B54" s="17" t="n">
        <v>4740</v>
      </c>
      <c r="C54" s="18">
        <f>(522.0/B54*100)</f>
        <v/>
      </c>
      <c r="D54" s="19" t="n">
        <v>4218</v>
      </c>
      <c r="E54" s="18" t="n">
        <v>367.34272563</v>
      </c>
      <c r="F54" s="20" t="n">
        <v>3.71272452</v>
      </c>
      <c r="G54" s="18" t="n">
        <v>370.61016898</v>
      </c>
      <c r="H54" s="20" t="n">
        <v>4.06772827</v>
      </c>
      <c r="I54" s="18" t="n">
        <v>390.89902099</v>
      </c>
      <c r="J54" s="20" t="n">
        <v>7.40140529</v>
      </c>
      <c r="K54" s="18" t="n">
        <v>354.54310881</v>
      </c>
      <c r="L54" s="20" t="n">
        <v>9.8638137</v>
      </c>
      <c r="M54" s="18" t="s">
        <v>481</v>
      </c>
      <c r="N54" s="20" t="s">
        <v>481</v>
      </c>
      <c r="O54" s="18" t="s">
        <v>481</v>
      </c>
      <c r="P54" s="20" t="s">
        <v>481</v>
      </c>
      <c r="Q54" s="18" t="s">
        <v>481</v>
      </c>
      <c r="R54" s="20" t="s">
        <v>481</v>
      </c>
      <c r="S54" s="18" t="s">
        <v>481</v>
      </c>
      <c r="T54" s="20" t="s">
        <v>481</v>
      </c>
      <c r="U54" s="18" t="n">
        <v>303.36932695</v>
      </c>
      <c r="V54" s="20" t="n">
        <v>4.59196086</v>
      </c>
    </row>
    <row r="55" spans="1:22">
      <c r="A55" s="15" t="s">
        <v>530</v>
      </c>
      <c r="B55" s="17" t="n">
        <v>5316</v>
      </c>
      <c r="C55" s="18">
        <f>(22.0/B55*100)</f>
        <v/>
      </c>
      <c r="D55" s="19" t="n">
        <v>5294</v>
      </c>
      <c r="E55" s="18" t="n">
        <v>398.00149709</v>
      </c>
      <c r="F55" s="20" t="n">
        <v>4.46997229</v>
      </c>
      <c r="G55" s="18" t="n">
        <v>390.74168165</v>
      </c>
      <c r="H55" s="20" t="n">
        <v>3.47941109</v>
      </c>
      <c r="I55" s="18" t="n">
        <v>427.14447724</v>
      </c>
      <c r="J55" s="20" t="n">
        <v>3.64745732</v>
      </c>
      <c r="K55" s="18" t="n">
        <v>435.51688556</v>
      </c>
      <c r="L55" s="20" t="n">
        <v>6.91575696</v>
      </c>
      <c r="M55" s="18" t="s">
        <v>481</v>
      </c>
      <c r="N55" s="20" t="s">
        <v>481</v>
      </c>
      <c r="O55" s="18" t="s">
        <v>481</v>
      </c>
      <c r="P55" s="20" t="s">
        <v>481</v>
      </c>
      <c r="Q55" s="18" t="s">
        <v>481</v>
      </c>
      <c r="R55" s="20" t="s">
        <v>481</v>
      </c>
      <c r="S55" s="18" t="n">
        <v>308.64579209</v>
      </c>
      <c r="T55" s="20" t="n">
        <v>24.56980999</v>
      </c>
      <c r="U55" s="18" t="n">
        <v>291.4321331</v>
      </c>
      <c r="V55" s="20" t="n">
        <v>8.92888001</v>
      </c>
    </row>
    <row r="56" spans="1:22">
      <c r="A56" s="15" t="s">
        <v>531</v>
      </c>
      <c r="B56" s="17" t="n">
        <v>5359</v>
      </c>
      <c r="C56" s="18">
        <f>(77.0/B56*100)</f>
        <v/>
      </c>
      <c r="D56" s="19" t="n">
        <v>5282</v>
      </c>
      <c r="E56" s="18" t="n">
        <v>544.67330355</v>
      </c>
      <c r="F56" s="20" t="n">
        <v>4.20751583</v>
      </c>
      <c r="G56" s="18" t="n">
        <v>516.50034966</v>
      </c>
      <c r="H56" s="20" t="n">
        <v>2.82716471</v>
      </c>
      <c r="I56" s="18" t="n">
        <v>540.03224582</v>
      </c>
      <c r="J56" s="20" t="n">
        <v>4.1533714</v>
      </c>
      <c r="K56" s="18" t="n">
        <v>527.5835176099999</v>
      </c>
      <c r="L56" s="20" t="n">
        <v>6.2375722</v>
      </c>
      <c r="M56" s="18" t="s">
        <v>481</v>
      </c>
      <c r="N56" s="20" t="s">
        <v>481</v>
      </c>
      <c r="O56" s="18" t="s">
        <v>481</v>
      </c>
      <c r="P56" s="20" t="s">
        <v>481</v>
      </c>
      <c r="Q56" s="18" t="s">
        <v>481</v>
      </c>
      <c r="R56" s="20" t="s">
        <v>481</v>
      </c>
      <c r="S56" s="18" t="s">
        <v>481</v>
      </c>
      <c r="T56" s="20" t="s">
        <v>481</v>
      </c>
      <c r="U56" s="18" t="n">
        <v>462.27756991</v>
      </c>
      <c r="V56" s="20" t="n">
        <v>19.54055969</v>
      </c>
    </row>
    <row r="57" spans="1:22">
      <c r="A57" s="15" t="s">
        <v>532</v>
      </c>
      <c r="B57" s="17" t="n">
        <v>6513</v>
      </c>
      <c r="C57" s="18">
        <f>(0.0/B57*100)</f>
        <v/>
      </c>
      <c r="D57" s="19" t="n">
        <v>6513</v>
      </c>
      <c r="E57" s="18" t="n">
        <v>404.38529672</v>
      </c>
      <c r="F57" s="20" t="n">
        <v>3.252047</v>
      </c>
      <c r="G57" s="18" t="n">
        <v>395.41214022</v>
      </c>
      <c r="H57" s="20" t="n">
        <v>3.16747027</v>
      </c>
      <c r="I57" s="18" t="n">
        <v>388.41676762</v>
      </c>
      <c r="J57" s="20" t="n">
        <v>7.90196044</v>
      </c>
      <c r="K57" s="18" t="n">
        <v>386.84979723</v>
      </c>
      <c r="L57" s="20" t="n">
        <v>12.00461428</v>
      </c>
      <c r="M57" s="18" t="s">
        <v>481</v>
      </c>
      <c r="N57" s="20" t="s">
        <v>481</v>
      </c>
      <c r="O57" s="18" t="s">
        <v>481</v>
      </c>
      <c r="P57" s="20" t="s">
        <v>481</v>
      </c>
      <c r="Q57" s="18" t="s">
        <v>481</v>
      </c>
      <c r="R57" s="20" t="s">
        <v>481</v>
      </c>
      <c r="S57" s="18" t="n">
        <v>291.69397622</v>
      </c>
      <c r="T57" s="20" t="n">
        <v>22.45041745</v>
      </c>
      <c r="U57" s="18" t="n">
        <v>362.81223137</v>
      </c>
      <c r="V57" s="20" t="n">
        <v>9.42353645</v>
      </c>
    </row>
    <row r="58" spans="1:22">
      <c r="A58" s="15" t="s">
        <v>533</v>
      </c>
      <c r="B58" s="17" t="n">
        <v>7267</v>
      </c>
      <c r="C58" s="18">
        <f>(10.0/B58*100)</f>
        <v/>
      </c>
      <c r="D58" s="19" t="n">
        <v>7257</v>
      </c>
      <c r="E58" s="18" t="n">
        <v>432.56581529</v>
      </c>
      <c r="F58" s="20" t="n">
        <v>3.52703228</v>
      </c>
      <c r="G58" s="18" t="n">
        <v>407.45310456</v>
      </c>
      <c r="H58" s="20" t="n">
        <v>2.94758925</v>
      </c>
      <c r="I58" s="18" t="n">
        <v>375.68572052</v>
      </c>
      <c r="J58" s="20" t="n">
        <v>5.15162798</v>
      </c>
      <c r="K58" s="18" t="n">
        <v>385.2339879</v>
      </c>
      <c r="L58" s="20" t="n">
        <v>9.09018712</v>
      </c>
      <c r="M58" s="18" t="s">
        <v>481</v>
      </c>
      <c r="N58" s="20" t="s">
        <v>481</v>
      </c>
      <c r="O58" s="18" t="s">
        <v>481</v>
      </c>
      <c r="P58" s="20" t="s">
        <v>481</v>
      </c>
      <c r="Q58" s="18" t="n">
        <v>299.9273</v>
      </c>
      <c r="R58" s="20" t="n">
        <v>32.38567793</v>
      </c>
      <c r="S58" s="18" t="n">
        <v>287.03324501</v>
      </c>
      <c r="T58" s="20" t="n">
        <v>18.49297972</v>
      </c>
      <c r="U58" s="18" t="n">
        <v>320.34517097</v>
      </c>
      <c r="V58" s="20" t="n">
        <v>14.45754604</v>
      </c>
    </row>
    <row r="59" spans="1:22">
      <c r="A59" s="15" t="s">
        <v>534</v>
      </c>
      <c r="B59" s="17" t="n">
        <v>4826</v>
      </c>
      <c r="C59" s="18">
        <f>(26.0/B59*100)</f>
        <v/>
      </c>
      <c r="D59" s="19" t="n">
        <v>4800</v>
      </c>
      <c r="E59" s="18" t="n">
        <v>352.98589702</v>
      </c>
      <c r="F59" s="20" t="n">
        <v>2.18002948</v>
      </c>
      <c r="G59" s="18" t="n">
        <v>344.90405021</v>
      </c>
      <c r="H59" s="20" t="n">
        <v>2.24083779</v>
      </c>
      <c r="I59" s="18" t="n">
        <v>362.63377513</v>
      </c>
      <c r="J59" s="20" t="n">
        <v>6.927074</v>
      </c>
      <c r="K59" s="18" t="n">
        <v>351.46265017</v>
      </c>
      <c r="L59" s="20" t="n">
        <v>10.8234006</v>
      </c>
      <c r="M59" s="18" t="s">
        <v>481</v>
      </c>
      <c r="N59" s="20" t="s">
        <v>481</v>
      </c>
      <c r="O59" s="18" t="s">
        <v>481</v>
      </c>
      <c r="P59" s="20" t="s">
        <v>481</v>
      </c>
      <c r="Q59" s="18" t="s">
        <v>481</v>
      </c>
      <c r="R59" s="20" t="s">
        <v>481</v>
      </c>
      <c r="S59" s="18" t="n">
        <v>267.23601386</v>
      </c>
      <c r="T59" s="20" t="n">
        <v>14.93527471</v>
      </c>
      <c r="U59" s="18" t="n">
        <v>270.7705675</v>
      </c>
      <c r="V59" s="20" t="n">
        <v>9.402768099999999</v>
      </c>
    </row>
    <row r="60" spans="1:22">
      <c r="A60" s="15" t="s">
        <v>535</v>
      </c>
      <c r="B60" s="17" t="n">
        <v>4546</v>
      </c>
      <c r="C60" s="18">
        <f>(15.0/B60*100)</f>
        <v/>
      </c>
      <c r="D60" s="19" t="n">
        <v>4531</v>
      </c>
      <c r="E60" s="18" t="n">
        <v>382.18321412</v>
      </c>
      <c r="F60" s="20" t="n">
        <v>5.05180206</v>
      </c>
      <c r="G60" s="18" t="n">
        <v>326.92294284</v>
      </c>
      <c r="H60" s="20" t="n">
        <v>5.03253201</v>
      </c>
      <c r="I60" s="18" t="n">
        <v>346.27195666</v>
      </c>
      <c r="J60" s="20" t="n">
        <v>8.149585979999999</v>
      </c>
      <c r="K60" s="18" t="n">
        <v>354.56661324</v>
      </c>
      <c r="L60" s="20" t="n">
        <v>9.097397859999999</v>
      </c>
      <c r="M60" s="18" t="s">
        <v>481</v>
      </c>
      <c r="N60" s="20" t="s">
        <v>481</v>
      </c>
      <c r="O60" s="18" t="s">
        <v>481</v>
      </c>
      <c r="P60" s="20" t="s">
        <v>481</v>
      </c>
      <c r="Q60" s="18" t="s">
        <v>481</v>
      </c>
      <c r="R60" s="20" t="s">
        <v>481</v>
      </c>
      <c r="S60" s="18" t="n">
        <v>252.93350733</v>
      </c>
      <c r="T60" s="20" t="n">
        <v>21.66130481</v>
      </c>
      <c r="U60" s="18" t="n">
        <v>299.21579524</v>
      </c>
      <c r="V60" s="20" t="n">
        <v>12.25270125</v>
      </c>
    </row>
    <row r="61" spans="1:22">
      <c r="A61" s="15" t="s">
        <v>536</v>
      </c>
      <c r="B61" s="17" t="n">
        <v>6525</v>
      </c>
      <c r="C61" s="18">
        <f>(181.0/B61*100)</f>
        <v/>
      </c>
      <c r="D61" s="19" t="n">
        <v>6344</v>
      </c>
      <c r="E61" s="18" t="n">
        <v>489.57550596</v>
      </c>
      <c r="F61" s="20" t="n">
        <v>3.45587086</v>
      </c>
      <c r="G61" s="18" t="n">
        <v>470.3079476</v>
      </c>
      <c r="H61" s="20" t="n">
        <v>3.26577673</v>
      </c>
      <c r="I61" s="18" t="n">
        <v>466.75172041</v>
      </c>
      <c r="J61" s="20" t="n">
        <v>4.65101952</v>
      </c>
      <c r="K61" s="18" t="n">
        <v>482.7417551</v>
      </c>
      <c r="L61" s="20" t="n">
        <v>6.66943965</v>
      </c>
      <c r="M61" s="18" t="s">
        <v>481</v>
      </c>
      <c r="N61" s="20" t="s">
        <v>481</v>
      </c>
      <c r="O61" s="18" t="s">
        <v>481</v>
      </c>
      <c r="P61" s="20" t="s">
        <v>481</v>
      </c>
      <c r="Q61" s="18" t="s">
        <v>481</v>
      </c>
      <c r="R61" s="20" t="s">
        <v>481</v>
      </c>
      <c r="S61" s="18" t="s">
        <v>481</v>
      </c>
      <c r="T61" s="20" t="s">
        <v>481</v>
      </c>
      <c r="U61" s="18" t="n">
        <v>376.0974656</v>
      </c>
      <c r="V61" s="20" t="n">
        <v>8.67305183</v>
      </c>
    </row>
    <row r="62" spans="1:22">
      <c r="A62" s="15" t="s">
        <v>537</v>
      </c>
      <c r="B62" s="17" t="n">
        <v>4476</v>
      </c>
      <c r="C62" s="18">
        <f>(3.0/B62*100)</f>
        <v/>
      </c>
      <c r="D62" s="19" t="n">
        <v>4473</v>
      </c>
      <c r="E62" s="18" t="n">
        <v>526.2754933</v>
      </c>
      <c r="F62" s="20" t="n">
        <v>3.52801348</v>
      </c>
      <c r="G62" s="18" t="n">
        <v>498.32750254</v>
      </c>
      <c r="H62" s="20" t="n">
        <v>1.44310278</v>
      </c>
      <c r="I62" s="18" t="n">
        <v>516.45127361</v>
      </c>
      <c r="J62" s="20" t="n">
        <v>2.86975579</v>
      </c>
      <c r="K62" s="18" t="n">
        <v>514.96283632</v>
      </c>
      <c r="L62" s="20" t="n">
        <v>5.80014991</v>
      </c>
      <c r="M62" s="18" t="s">
        <v>481</v>
      </c>
      <c r="N62" s="20" t="s">
        <v>481</v>
      </c>
      <c r="O62" s="18" t="s">
        <v>481</v>
      </c>
      <c r="P62" s="20" t="s">
        <v>481</v>
      </c>
      <c r="Q62" s="18" t="s">
        <v>481</v>
      </c>
      <c r="R62" s="20" t="s">
        <v>481</v>
      </c>
      <c r="S62" s="18" t="s">
        <v>481</v>
      </c>
      <c r="T62" s="20" t="s">
        <v>481</v>
      </c>
      <c r="U62" s="18" t="n">
        <v>508.16469758</v>
      </c>
      <c r="V62" s="20" t="n">
        <v>22.0329064</v>
      </c>
    </row>
    <row r="63" spans="1:22">
      <c r="A63" s="15" t="s">
        <v>538</v>
      </c>
      <c r="B63" s="17" t="n">
        <v>5324</v>
      </c>
      <c r="C63" s="18">
        <f>(13.0/B63*100)</f>
        <v/>
      </c>
      <c r="D63" s="19" t="n">
        <v>5311</v>
      </c>
      <c r="E63" s="18" t="n">
        <v>352.07421155</v>
      </c>
      <c r="F63" s="20" t="n">
        <v>3.09729128</v>
      </c>
      <c r="G63" s="18" t="n">
        <v>351.51873109</v>
      </c>
      <c r="H63" s="20" t="n">
        <v>2.16227613</v>
      </c>
      <c r="I63" s="18" t="n">
        <v>371.39652645</v>
      </c>
      <c r="J63" s="20" t="n">
        <v>5.13281129</v>
      </c>
      <c r="K63" s="18" t="n">
        <v>366.08675819</v>
      </c>
      <c r="L63" s="20" t="n">
        <v>9.339434969999999</v>
      </c>
      <c r="M63" s="18" t="s">
        <v>481</v>
      </c>
      <c r="N63" s="20" t="s">
        <v>481</v>
      </c>
      <c r="O63" s="18" t="s">
        <v>481</v>
      </c>
      <c r="P63" s="20" t="s">
        <v>481</v>
      </c>
      <c r="Q63" s="18" t="n">
        <v>295.04854109</v>
      </c>
      <c r="R63" s="20" t="n">
        <v>61.07612916</v>
      </c>
      <c r="S63" s="18" t="n">
        <v>257.75086373</v>
      </c>
      <c r="T63" s="20" t="n">
        <v>36.97099802</v>
      </c>
      <c r="U63" s="18" t="n">
        <v>315.69564878</v>
      </c>
      <c r="V63" s="20" t="n">
        <v>6.19540152</v>
      </c>
    </row>
    <row r="64" spans="1:22">
      <c r="A64" s="15" t="s">
        <v>539</v>
      </c>
      <c r="B64" s="17" t="n">
        <v>3634</v>
      </c>
      <c r="C64" s="18">
        <f>(3.0/B64*100)</f>
        <v/>
      </c>
      <c r="D64" s="19" t="n">
        <v>3631</v>
      </c>
      <c r="E64" s="18" t="n">
        <v>488.02934377</v>
      </c>
      <c r="F64" s="20" t="n">
        <v>3.95868294</v>
      </c>
      <c r="G64" s="18" t="n">
        <v>423.74458374</v>
      </c>
      <c r="H64" s="20" t="n">
        <v>3.73997681</v>
      </c>
      <c r="I64" s="18" t="n">
        <v>457.82356254</v>
      </c>
      <c r="J64" s="20" t="n">
        <v>3.45994635</v>
      </c>
      <c r="K64" s="18" t="n">
        <v>444.517561</v>
      </c>
      <c r="L64" s="20" t="n">
        <v>7.16105845</v>
      </c>
      <c r="M64" s="18" t="s">
        <v>481</v>
      </c>
      <c r="N64" s="20" t="s">
        <v>481</v>
      </c>
      <c r="O64" s="18" t="s">
        <v>481</v>
      </c>
      <c r="P64" s="20" t="s">
        <v>481</v>
      </c>
      <c r="Q64" s="18" t="s">
        <v>481</v>
      </c>
      <c r="R64" s="20" t="s">
        <v>481</v>
      </c>
      <c r="S64" s="18" t="n">
        <v>364.40592762</v>
      </c>
      <c r="T64" s="20" t="n">
        <v>64.51958307</v>
      </c>
      <c r="U64" s="18" t="n">
        <v>287.20607498</v>
      </c>
      <c r="V64" s="20" t="n">
        <v>8.87890408</v>
      </c>
    </row>
    <row r="65" spans="1:22">
      <c r="A65" s="15" t="s">
        <v>540</v>
      </c>
      <c r="B65" s="17" t="n">
        <v>5325</v>
      </c>
      <c r="C65" s="18">
        <f>(14.0/B65*100)</f>
        <v/>
      </c>
      <c r="D65" s="19" t="n">
        <v>5311</v>
      </c>
      <c r="E65" s="18" t="n">
        <v>423.2499049</v>
      </c>
      <c r="F65" s="20" t="n">
        <v>3.61220025</v>
      </c>
      <c r="G65" s="18" t="n">
        <v>412.74561902</v>
      </c>
      <c r="H65" s="20" t="n">
        <v>3.10797974</v>
      </c>
      <c r="I65" s="18" t="n">
        <v>435.11482999</v>
      </c>
      <c r="J65" s="20" t="n">
        <v>4.64464166</v>
      </c>
      <c r="K65" s="18" t="n">
        <v>441.8484034</v>
      </c>
      <c r="L65" s="20" t="n">
        <v>10.24703325</v>
      </c>
      <c r="M65" s="18" t="s">
        <v>481</v>
      </c>
      <c r="N65" s="20" t="s">
        <v>481</v>
      </c>
      <c r="O65" s="18" t="s">
        <v>481</v>
      </c>
      <c r="P65" s="20" t="s">
        <v>481</v>
      </c>
      <c r="Q65" s="18" t="n">
        <v>312.26044938</v>
      </c>
      <c r="R65" s="20" t="n">
        <v>32.29228003</v>
      </c>
      <c r="S65" s="18" t="s">
        <v>481</v>
      </c>
      <c r="T65" s="20" t="s">
        <v>481</v>
      </c>
      <c r="U65" s="18" t="n">
        <v>324.45016504</v>
      </c>
      <c r="V65" s="20" t="n">
        <v>8.40018822</v>
      </c>
    </row>
    <row r="66" spans="1:22">
      <c r="A66" s="15" t="s">
        <v>541</v>
      </c>
      <c r="B66" s="17" t="n">
        <v>5665</v>
      </c>
      <c r="C66" s="18">
        <f>(95.0/B66*100)</f>
        <v/>
      </c>
      <c r="D66" s="19" t="n">
        <v>5570</v>
      </c>
      <c r="E66" s="18" t="n">
        <v>439.34855154</v>
      </c>
      <c r="F66" s="20" t="n">
        <v>3.71908893</v>
      </c>
      <c r="G66" s="18" t="n">
        <v>430.22155815</v>
      </c>
      <c r="H66" s="20" t="n">
        <v>2.00110072</v>
      </c>
      <c r="I66" s="18" t="n">
        <v>460.05406657</v>
      </c>
      <c r="J66" s="20" t="n">
        <v>3.42372873</v>
      </c>
      <c r="K66" s="18" t="n">
        <v>454.90024199</v>
      </c>
      <c r="L66" s="20" t="n">
        <v>6.35954075</v>
      </c>
      <c r="M66" s="18" t="s">
        <v>481</v>
      </c>
      <c r="N66" s="20" t="s">
        <v>481</v>
      </c>
      <c r="O66" s="18" t="s">
        <v>481</v>
      </c>
      <c r="P66" s="20" t="s">
        <v>481</v>
      </c>
      <c r="Q66" s="18" t="s">
        <v>481</v>
      </c>
      <c r="R66" s="20" t="s">
        <v>481</v>
      </c>
      <c r="S66" s="18" t="s">
        <v>481</v>
      </c>
      <c r="T66" s="20" t="s">
        <v>481</v>
      </c>
      <c r="U66" s="18" t="n">
        <v>352.44683961</v>
      </c>
      <c r="V66" s="20" t="n">
        <v>3.64175867</v>
      </c>
    </row>
    <row r="67" spans="1:22">
      <c r="A67" s="15" t="s">
        <v>542</v>
      </c>
      <c r="B67" s="17" t="n">
        <v>6971</v>
      </c>
      <c r="C67" s="18">
        <f>(1033.0/B67*100)</f>
        <v/>
      </c>
      <c r="D67" s="19" t="n">
        <v>5938</v>
      </c>
      <c r="E67" s="18" t="n">
        <v>411.60723572</v>
      </c>
      <c r="F67" s="20" t="n">
        <v>3.37173936</v>
      </c>
      <c r="G67" s="18" t="n">
        <v>409.27085157</v>
      </c>
      <c r="H67" s="20" t="n">
        <v>3.13307755</v>
      </c>
      <c r="I67" s="18" t="n">
        <v>443.69378892</v>
      </c>
      <c r="J67" s="20" t="n">
        <v>5.67172426</v>
      </c>
      <c r="K67" s="18" t="n">
        <v>418.57734473</v>
      </c>
      <c r="L67" s="20" t="n">
        <v>11.47320107</v>
      </c>
      <c r="M67" s="18" t="s">
        <v>481</v>
      </c>
      <c r="N67" s="20" t="s">
        <v>481</v>
      </c>
      <c r="O67" s="18" t="s">
        <v>481</v>
      </c>
      <c r="P67" s="20" t="s">
        <v>481</v>
      </c>
      <c r="Q67" s="18" t="s">
        <v>481</v>
      </c>
      <c r="R67" s="20" t="s">
        <v>481</v>
      </c>
      <c r="S67" s="18" t="s">
        <v>481</v>
      </c>
      <c r="T67" s="20" t="s">
        <v>481</v>
      </c>
      <c r="U67" s="18" t="n">
        <v>337.48633951</v>
      </c>
      <c r="V67" s="20" t="n">
        <v>7.008417</v>
      </c>
    </row>
    <row r="68" spans="1:22">
      <c r="A68" s="15" t="s">
        <v>543</v>
      </c>
      <c r="B68" s="17" t="n">
        <v>12083</v>
      </c>
      <c r="C68" s="18">
        <f>(31.0/B68*100)</f>
        <v/>
      </c>
      <c r="D68" s="19" t="n">
        <v>12052</v>
      </c>
      <c r="E68" s="18" t="n">
        <v>451.21723918</v>
      </c>
      <c r="F68" s="20" t="n">
        <v>2.21453807</v>
      </c>
      <c r="G68" s="18" t="n">
        <v>408.15668922</v>
      </c>
      <c r="H68" s="20" t="n">
        <v>1.50569218</v>
      </c>
      <c r="I68" s="18" t="n">
        <v>407.51094148</v>
      </c>
      <c r="J68" s="20" t="n">
        <v>3.46476018</v>
      </c>
      <c r="K68" s="18" t="n">
        <v>394.04174716</v>
      </c>
      <c r="L68" s="20" t="n">
        <v>6.28748401</v>
      </c>
      <c r="M68" s="18" t="s">
        <v>481</v>
      </c>
      <c r="N68" s="20" t="s">
        <v>481</v>
      </c>
      <c r="O68" s="18" t="s">
        <v>481</v>
      </c>
      <c r="P68" s="20" t="s">
        <v>481</v>
      </c>
      <c r="Q68" s="18" t="s">
        <v>481</v>
      </c>
      <c r="R68" s="20" t="s">
        <v>481</v>
      </c>
      <c r="S68" s="18" t="s">
        <v>481</v>
      </c>
      <c r="T68" s="20" t="s">
        <v>481</v>
      </c>
      <c r="U68" s="18" t="n">
        <v>319.44667095</v>
      </c>
      <c r="V68" s="20" t="n">
        <v>2.2460926</v>
      </c>
    </row>
    <row r="69" spans="1:22">
      <c r="A69" s="15" t="s">
        <v>544</v>
      </c>
      <c r="B69" s="17" t="n">
        <v>4876</v>
      </c>
      <c r="C69" s="18">
        <f>(0.0/B69*100)</f>
        <v/>
      </c>
      <c r="D69" s="19" t="n">
        <v>4876</v>
      </c>
      <c r="E69" s="18" t="n">
        <v>438.0936136</v>
      </c>
      <c r="F69" s="20" t="n">
        <v>4.74552694</v>
      </c>
      <c r="G69" s="18" t="n">
        <v>425.49895299</v>
      </c>
      <c r="H69" s="20" t="n">
        <v>4.31990098</v>
      </c>
      <c r="I69" s="18" t="n">
        <v>444.86180919</v>
      </c>
      <c r="J69" s="20" t="n">
        <v>5.75306247</v>
      </c>
      <c r="K69" s="18" t="n">
        <v>446.84080385</v>
      </c>
      <c r="L69" s="20" t="n">
        <v>8.82640703</v>
      </c>
      <c r="M69" s="18" t="s">
        <v>481</v>
      </c>
      <c r="N69" s="20" t="s">
        <v>481</v>
      </c>
      <c r="O69" s="18" t="s">
        <v>481</v>
      </c>
      <c r="P69" s="20" t="s">
        <v>481</v>
      </c>
      <c r="Q69" s="18" t="s">
        <v>481</v>
      </c>
      <c r="R69" s="20" t="s">
        <v>481</v>
      </c>
      <c r="S69" s="18" t="s">
        <v>481</v>
      </c>
      <c r="T69" s="20" t="s">
        <v>481</v>
      </c>
      <c r="U69" s="18" t="n">
        <v>363.00937809</v>
      </c>
      <c r="V69" s="20" t="n">
        <v>26.89303105</v>
      </c>
    </row>
    <row r="70" spans="1:22">
      <c r="A70" s="15" t="s">
        <v>545</v>
      </c>
      <c r="B70" s="17" t="n">
        <v>6036</v>
      </c>
      <c r="C70" s="18">
        <f>(223.0/B70*100)</f>
        <v/>
      </c>
      <c r="D70" s="19" t="n">
        <v>5813</v>
      </c>
      <c r="E70" s="18" t="n">
        <v>506.07718352</v>
      </c>
      <c r="F70" s="20" t="n">
        <v>4.66325246</v>
      </c>
      <c r="G70" s="18" t="n">
        <v>495.54271846</v>
      </c>
      <c r="H70" s="20" t="n">
        <v>3.29172402</v>
      </c>
      <c r="I70" s="18" t="n">
        <v>503.04976285</v>
      </c>
      <c r="J70" s="20" t="n">
        <v>4.57930249</v>
      </c>
      <c r="K70" s="18" t="n">
        <v>511.17400232</v>
      </c>
      <c r="L70" s="20" t="n">
        <v>8.481221339999999</v>
      </c>
      <c r="M70" s="18" t="s">
        <v>481</v>
      </c>
      <c r="N70" s="20" t="s">
        <v>481</v>
      </c>
      <c r="O70" s="18" t="s">
        <v>481</v>
      </c>
      <c r="P70" s="20" t="s">
        <v>481</v>
      </c>
      <c r="Q70" s="18" t="s">
        <v>481</v>
      </c>
      <c r="R70" s="20" t="s">
        <v>481</v>
      </c>
      <c r="S70" s="18" t="s">
        <v>481</v>
      </c>
      <c r="T70" s="20" t="s">
        <v>481</v>
      </c>
      <c r="U70" s="18" t="n">
        <v>434.2335009</v>
      </c>
      <c r="V70" s="20" t="n">
        <v>9.147612049999999</v>
      </c>
    </row>
    <row r="71" spans="1:22">
      <c r="A71" s="15" t="s">
        <v>546</v>
      </c>
      <c r="B71" s="17" t="n">
        <v>6115</v>
      </c>
      <c r="C71" s="18">
        <f>(40.0/B71*100)</f>
        <v/>
      </c>
      <c r="D71" s="19" t="n">
        <v>6075</v>
      </c>
      <c r="E71" s="18" t="n">
        <v>545.20443589</v>
      </c>
      <c r="F71" s="20" t="n">
        <v>3.42085044</v>
      </c>
      <c r="G71" s="18" t="n">
        <v>527.35705473</v>
      </c>
      <c r="H71" s="20" t="n">
        <v>2.12372853</v>
      </c>
      <c r="I71" s="18" t="n">
        <v>555.46692315</v>
      </c>
      <c r="J71" s="20" t="n">
        <v>3.98475442</v>
      </c>
      <c r="K71" s="18" t="n">
        <v>541.48458955</v>
      </c>
      <c r="L71" s="20" t="n">
        <v>7.86722677</v>
      </c>
      <c r="M71" s="18" t="s">
        <v>481</v>
      </c>
      <c r="N71" s="20" t="s">
        <v>481</v>
      </c>
      <c r="O71" s="18" t="s">
        <v>481</v>
      </c>
      <c r="P71" s="20" t="s">
        <v>481</v>
      </c>
      <c r="Q71" s="18" t="s">
        <v>481</v>
      </c>
      <c r="R71" s="20" t="s">
        <v>481</v>
      </c>
      <c r="S71" s="18" t="s">
        <v>481</v>
      </c>
      <c r="T71" s="20" t="s">
        <v>481</v>
      </c>
      <c r="U71" s="18" t="n">
        <v>447.37534512</v>
      </c>
      <c r="V71" s="20" t="n">
        <v>13.72891913</v>
      </c>
    </row>
    <row r="72" spans="1:22">
      <c r="A72" s="15" t="s">
        <v>547</v>
      </c>
      <c r="B72" s="17" t="n">
        <v>7708</v>
      </c>
      <c r="C72" s="18">
        <f>(7.0/B72*100)</f>
        <v/>
      </c>
      <c r="D72" s="19" t="n">
        <v>7701</v>
      </c>
      <c r="E72" s="18" t="n">
        <v>507.79847641</v>
      </c>
      <c r="F72" s="20" t="n">
        <v>4.24584416</v>
      </c>
      <c r="G72" s="18" t="n">
        <v>488.98962351</v>
      </c>
      <c r="H72" s="20" t="n">
        <v>2.83806324</v>
      </c>
      <c r="I72" s="18" t="n">
        <v>506.98193812</v>
      </c>
      <c r="J72" s="20" t="n">
        <v>2.76465199</v>
      </c>
      <c r="K72" s="18" t="n">
        <v>500.68116304</v>
      </c>
      <c r="L72" s="20" t="n">
        <v>5.16674603</v>
      </c>
      <c r="M72" s="18" t="s">
        <v>481</v>
      </c>
      <c r="N72" s="20" t="s">
        <v>481</v>
      </c>
      <c r="O72" s="18" t="s">
        <v>481</v>
      </c>
      <c r="P72" s="20" t="s">
        <v>481</v>
      </c>
      <c r="Q72" s="18" t="s">
        <v>481</v>
      </c>
      <c r="R72" s="20" t="s">
        <v>481</v>
      </c>
      <c r="S72" s="18" t="s">
        <v>481</v>
      </c>
      <c r="T72" s="20" t="s">
        <v>481</v>
      </c>
      <c r="U72" s="18" t="n">
        <v>392.00193644</v>
      </c>
      <c r="V72" s="20" t="n">
        <v>28.59606414</v>
      </c>
    </row>
    <row r="73" spans="1:22">
      <c r="A73" s="15" t="s">
        <v>548</v>
      </c>
      <c r="B73" s="17" t="n">
        <v>8249</v>
      </c>
      <c r="C73" s="18">
        <f>(204.0/B73*100)</f>
        <v/>
      </c>
      <c r="D73" s="19" t="n">
        <v>8045</v>
      </c>
      <c r="E73" s="18" t="n">
        <v>435.28370501</v>
      </c>
      <c r="F73" s="20" t="n">
        <v>5.20626343</v>
      </c>
      <c r="G73" s="18" t="n">
        <v>405.03634323</v>
      </c>
      <c r="H73" s="20" t="n">
        <v>3.27510952</v>
      </c>
      <c r="I73" s="18" t="n">
        <v>403.99977942</v>
      </c>
      <c r="J73" s="20" t="n">
        <v>6.01178605</v>
      </c>
      <c r="K73" s="18" t="n">
        <v>402.73753256</v>
      </c>
      <c r="L73" s="20" t="n">
        <v>13.19449719</v>
      </c>
      <c r="M73" s="18" t="s">
        <v>481</v>
      </c>
      <c r="N73" s="20" t="s">
        <v>481</v>
      </c>
      <c r="O73" s="18" t="s">
        <v>481</v>
      </c>
      <c r="P73" s="20" t="s">
        <v>481</v>
      </c>
      <c r="Q73" s="18" t="s">
        <v>481</v>
      </c>
      <c r="R73" s="20" t="s">
        <v>481</v>
      </c>
      <c r="S73" s="18" t="s">
        <v>481</v>
      </c>
      <c r="T73" s="20" t="s">
        <v>481</v>
      </c>
      <c r="U73" s="18" t="n">
        <v>356.25519662</v>
      </c>
      <c r="V73" s="20" t="n">
        <v>11.29661206</v>
      </c>
    </row>
    <row r="74" spans="1:22">
      <c r="A74" s="15" t="s">
        <v>549</v>
      </c>
      <c r="B74" s="17" t="n">
        <v>4692</v>
      </c>
      <c r="C74" s="18">
        <f>(82.0/B74*100)</f>
        <v/>
      </c>
      <c r="D74" s="19" t="n">
        <v>4610</v>
      </c>
      <c r="E74" s="18" t="n">
        <v>440.24974188</v>
      </c>
      <c r="F74" s="20" t="n">
        <v>2.5258741</v>
      </c>
      <c r="G74" s="18" t="n">
        <v>418.8856037</v>
      </c>
      <c r="H74" s="20" t="n">
        <v>2.78492982</v>
      </c>
      <c r="I74" s="18" t="n">
        <v>442.36280413</v>
      </c>
      <c r="J74" s="20" t="n">
        <v>4.97352843</v>
      </c>
      <c r="K74" s="18" t="n">
        <v>457.90788848</v>
      </c>
      <c r="L74" s="20" t="n">
        <v>6.4755627</v>
      </c>
      <c r="M74" s="18" t="s">
        <v>481</v>
      </c>
      <c r="N74" s="20" t="s">
        <v>481</v>
      </c>
      <c r="O74" s="18" t="s">
        <v>481</v>
      </c>
      <c r="P74" s="20" t="s">
        <v>481</v>
      </c>
      <c r="Q74" s="18" t="s">
        <v>481</v>
      </c>
      <c r="R74" s="20" t="s">
        <v>481</v>
      </c>
      <c r="S74" s="18" t="n">
        <v>337.03533428</v>
      </c>
      <c r="T74" s="20" t="n">
        <v>29.45206832</v>
      </c>
      <c r="U74" s="18" t="n">
        <v>349.03508842</v>
      </c>
      <c r="V74" s="20" t="n">
        <v>6.89342033</v>
      </c>
    </row>
    <row r="75" spans="1:22">
      <c r="A75" s="15" t="s">
        <v>550</v>
      </c>
      <c r="B75" s="17" t="n">
        <v>5375</v>
      </c>
      <c r="C75" s="18">
        <f>(322.0/B75*100)</f>
        <v/>
      </c>
      <c r="D75" s="19" t="n">
        <v>5053</v>
      </c>
      <c r="E75" s="18" t="n">
        <v>385.68551597</v>
      </c>
      <c r="F75" s="20" t="n">
        <v>3.36391687</v>
      </c>
      <c r="G75" s="18" t="n">
        <v>359.60523834</v>
      </c>
      <c r="H75" s="20" t="n">
        <v>3.49081211</v>
      </c>
      <c r="I75" s="18" t="n">
        <v>359.05632817</v>
      </c>
      <c r="J75" s="20" t="n">
        <v>6.09932565</v>
      </c>
      <c r="K75" s="18" t="n">
        <v>349.03858669</v>
      </c>
      <c r="L75" s="20" t="n">
        <v>10.1011193</v>
      </c>
      <c r="M75" s="18" t="s">
        <v>481</v>
      </c>
      <c r="N75" s="20" t="s">
        <v>481</v>
      </c>
      <c r="O75" s="18" t="s">
        <v>481</v>
      </c>
      <c r="P75" s="20" t="s">
        <v>481</v>
      </c>
      <c r="Q75" s="18" t="s">
        <v>481</v>
      </c>
      <c r="R75" s="20" t="s">
        <v>481</v>
      </c>
      <c r="S75" s="18" t="s">
        <v>481</v>
      </c>
      <c r="T75" s="20" t="s">
        <v>481</v>
      </c>
      <c r="U75" s="18" t="n">
        <v>321.53858398</v>
      </c>
      <c r="V75" s="20" t="n">
        <v>5.96075158</v>
      </c>
    </row>
    <row r="76" spans="1:22">
      <c r="A76" s="15" t="s">
        <v>551</v>
      </c>
      <c r="B76" s="17" t="n">
        <v>14167</v>
      </c>
      <c r="C76" s="18">
        <f>(236.0/B76*100)</f>
        <v/>
      </c>
      <c r="D76" s="19" t="n">
        <v>13931</v>
      </c>
      <c r="E76" s="18" t="n">
        <v>461.58248529</v>
      </c>
      <c r="F76" s="20" t="n">
        <v>3.58892226</v>
      </c>
      <c r="G76" s="18" t="n">
        <v>424.25727483</v>
      </c>
      <c r="H76" s="20" t="n">
        <v>3.05607827</v>
      </c>
      <c r="I76" s="18" t="n">
        <v>444.32373394</v>
      </c>
      <c r="J76" s="20" t="n">
        <v>5.42604594</v>
      </c>
      <c r="K76" s="18" t="n">
        <v>445.05818021</v>
      </c>
      <c r="L76" s="20" t="n">
        <v>7.8857312</v>
      </c>
      <c r="M76" s="18" t="s">
        <v>481</v>
      </c>
      <c r="N76" s="20" t="s">
        <v>481</v>
      </c>
      <c r="O76" s="18" t="s">
        <v>481</v>
      </c>
      <c r="P76" s="20" t="s">
        <v>481</v>
      </c>
      <c r="Q76" s="18" t="s">
        <v>481</v>
      </c>
      <c r="R76" s="20" t="s">
        <v>481</v>
      </c>
      <c r="S76" s="18" t="s">
        <v>481</v>
      </c>
      <c r="T76" s="20" t="s">
        <v>481</v>
      </c>
      <c r="U76" s="18" t="n">
        <v>347.13723653</v>
      </c>
      <c r="V76" s="20" t="n">
        <v>5.51175123</v>
      </c>
    </row>
    <row r="77" spans="1:22">
      <c r="A77" s="15" t="s">
        <v>552</v>
      </c>
      <c r="B77" s="17" t="n">
        <v>6062</v>
      </c>
      <c r="C77" s="18">
        <f>(397.0/B77*100)</f>
        <v/>
      </c>
      <c r="D77" s="19" t="n">
        <v>5665</v>
      </c>
      <c r="E77" s="18" t="n">
        <v>457.34301829</v>
      </c>
      <c r="F77" s="20" t="n">
        <v>3.80121166</v>
      </c>
      <c r="G77" s="18" t="n">
        <v>439.48077043</v>
      </c>
      <c r="H77" s="20" t="n">
        <v>2.87580728</v>
      </c>
      <c r="I77" s="18" t="n">
        <v>468.74938133</v>
      </c>
      <c r="J77" s="20" t="n">
        <v>4.41252286</v>
      </c>
      <c r="K77" s="18" t="n">
        <v>470.57397123</v>
      </c>
      <c r="L77" s="20" t="n">
        <v>8.44268651</v>
      </c>
      <c r="M77" s="18" t="s">
        <v>481</v>
      </c>
      <c r="N77" s="20" t="s">
        <v>481</v>
      </c>
      <c r="O77" s="18" t="s">
        <v>481</v>
      </c>
      <c r="P77" s="20" t="s">
        <v>481</v>
      </c>
      <c r="Q77" s="18" t="s">
        <v>481</v>
      </c>
      <c r="R77" s="20" t="s">
        <v>481</v>
      </c>
      <c r="S77" s="18" t="s">
        <v>481</v>
      </c>
      <c r="T77" s="20" t="s">
        <v>481</v>
      </c>
      <c r="U77" s="18" t="n">
        <v>369.25706092</v>
      </c>
      <c r="V77" s="20" t="n">
        <v>4.46350285</v>
      </c>
    </row>
    <row r="78" spans="1:22">
      <c r="A78" s="15" t="s">
        <v>553</v>
      </c>
      <c r="B78" s="17" t="n">
        <v>5826</v>
      </c>
      <c r="C78" s="18">
        <f>(0.0/B78*100)</f>
        <v/>
      </c>
      <c r="D78" s="19" t="n">
        <v>5826</v>
      </c>
      <c r="E78" s="18" t="n">
        <v>484.20139106</v>
      </c>
      <c r="F78" s="20" t="n">
        <v>4.56280527</v>
      </c>
      <c r="G78" s="18" t="n">
        <v>488.17512296</v>
      </c>
      <c r="H78" s="20" t="n">
        <v>3.66269304</v>
      </c>
      <c r="I78" s="18" t="n">
        <v>500.18631515</v>
      </c>
      <c r="J78" s="20" t="n">
        <v>7.15941596</v>
      </c>
      <c r="K78" s="18" t="n">
        <v>465.10889041</v>
      </c>
      <c r="L78" s="20" t="n">
        <v>8.01458957</v>
      </c>
      <c r="M78" s="18" t="s">
        <v>481</v>
      </c>
      <c r="N78" s="20" t="s">
        <v>481</v>
      </c>
      <c r="O78" s="18" t="s">
        <v>481</v>
      </c>
      <c r="P78" s="20" t="s">
        <v>481</v>
      </c>
      <c r="Q78" s="18" t="n">
        <v>324.52135656</v>
      </c>
      <c r="R78" s="20" t="n">
        <v>33.37375708</v>
      </c>
      <c r="S78" s="18" t="n">
        <v>351.26066403</v>
      </c>
      <c r="T78" s="20" t="n">
        <v>51.75195805</v>
      </c>
      <c r="U78" s="18" t="n">
        <v>370.76256718</v>
      </c>
      <c r="V78" s="20" t="n">
        <v>35.216039</v>
      </c>
    </row>
    <row customHeight="1" ht="25" r="79" spans="1:22">
      <c r="A79" s="15" t="s">
        <v>554</v>
      </c>
      <c r="B79" s="17" t="n">
        <v>1657</v>
      </c>
      <c r="C79" s="18">
        <f>(41.0/B79*100)</f>
        <v/>
      </c>
      <c r="D79" s="19" t="n">
        <v>1616</v>
      </c>
      <c r="E79" s="18" t="n">
        <v>469.44122506</v>
      </c>
      <c r="F79" s="20" t="n">
        <v>8.94095684</v>
      </c>
      <c r="G79" s="18" t="n">
        <v>467.45405823</v>
      </c>
      <c r="H79" s="20" t="n">
        <v>8.448736589999999</v>
      </c>
      <c r="I79" s="18" t="n">
        <v>494.84177005</v>
      </c>
      <c r="J79" s="20" t="n">
        <v>8.38494367</v>
      </c>
      <c r="K79" s="18" t="n">
        <v>488.42927856</v>
      </c>
      <c r="L79" s="20" t="n">
        <v>10.19295883</v>
      </c>
      <c r="M79" s="18" t="s">
        <v>481</v>
      </c>
      <c r="N79" s="20" t="s">
        <v>481</v>
      </c>
      <c r="O79" s="18" t="s">
        <v>481</v>
      </c>
      <c r="P79" s="20" t="s">
        <v>481</v>
      </c>
      <c r="Q79" s="18" t="s">
        <v>481</v>
      </c>
      <c r="R79" s="20" t="s">
        <v>481</v>
      </c>
      <c r="S79" s="18" t="s">
        <v>481</v>
      </c>
      <c r="T79" s="20" t="s">
        <v>481</v>
      </c>
      <c r="U79" s="18" t="n">
        <v>370.59471011</v>
      </c>
      <c r="V79" s="20" t="n">
        <v>17.91073752</v>
      </c>
    </row>
    <row r="80" spans="1:22">
      <c r="A80" s="15" t="s">
        <v>555</v>
      </c>
      <c r="B80" s="17" t="n">
        <v>7841</v>
      </c>
      <c r="C80" s="18">
        <f>(0.0/B80*100)</f>
        <v/>
      </c>
      <c r="D80" s="19" t="n">
        <v>7841</v>
      </c>
      <c r="E80" s="18" t="n">
        <v>430.02403229</v>
      </c>
      <c r="F80" s="20" t="n">
        <v>4.03098154</v>
      </c>
      <c r="G80" s="18" t="n">
        <v>422.8494931</v>
      </c>
      <c r="H80" s="20" t="n">
        <v>3.70252969</v>
      </c>
      <c r="I80" s="18" t="n">
        <v>448.50185595</v>
      </c>
      <c r="J80" s="20" t="n">
        <v>6.98058539</v>
      </c>
      <c r="K80" s="18" t="n">
        <v>412.73509972</v>
      </c>
      <c r="L80" s="20" t="n">
        <v>9.404903989999999</v>
      </c>
      <c r="M80" s="18" t="s">
        <v>481</v>
      </c>
      <c r="N80" s="20" t="s">
        <v>481</v>
      </c>
      <c r="O80" s="18" t="s">
        <v>481</v>
      </c>
      <c r="P80" s="20" t="s">
        <v>481</v>
      </c>
      <c r="Q80" s="18" t="s">
        <v>481</v>
      </c>
      <c r="R80" s="20" t="s">
        <v>481</v>
      </c>
      <c r="S80" s="18" t="s">
        <v>481</v>
      </c>
      <c r="T80" s="20" t="s">
        <v>481</v>
      </c>
      <c r="U80" s="18" t="n">
        <v>350.83490622</v>
      </c>
      <c r="V80" s="20" t="n">
        <v>31.9932863</v>
      </c>
    </row>
    <row r="81" spans="1:22">
      <c r="A81" s="23" t="s">
        <v>556</v>
      </c>
      <c r="B81" s="17" t="n">
        <v>8861</v>
      </c>
      <c r="C81" s="18">
        <f>(99.0/B81*100)</f>
        <v/>
      </c>
      <c r="D81" s="19" t="n">
        <v>8762</v>
      </c>
      <c r="E81" s="18" t="n">
        <v>463.3397146</v>
      </c>
      <c r="F81" s="20" t="n">
        <v>3.41375428</v>
      </c>
      <c r="G81" s="18" t="n">
        <v>420.60774639</v>
      </c>
      <c r="H81" s="20" t="n">
        <v>3.2824196</v>
      </c>
      <c r="I81" s="18" t="n">
        <v>388.92099596</v>
      </c>
      <c r="J81" s="20" t="n">
        <v>7.97186286</v>
      </c>
      <c r="K81" s="18" t="n">
        <v>402.02250532</v>
      </c>
      <c r="L81" s="20" t="n">
        <v>14.70283248</v>
      </c>
      <c r="M81" s="18" t="s">
        <v>481</v>
      </c>
      <c r="N81" s="20" t="s">
        <v>481</v>
      </c>
      <c r="O81" s="18" t="s">
        <v>481</v>
      </c>
      <c r="P81" s="20" t="s">
        <v>481</v>
      </c>
      <c r="Q81" s="18" t="s">
        <v>481</v>
      </c>
      <c r="R81" s="20" t="s">
        <v>481</v>
      </c>
      <c r="S81" s="18" t="s">
        <v>481</v>
      </c>
      <c r="T81" s="20" t="s">
        <v>481</v>
      </c>
      <c r="U81" s="18" t="n">
        <v>354.35678837</v>
      </c>
      <c r="V81" s="20" t="n">
        <v>11.42758212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859</v>
      </c>
    </row>
    <row customHeight="1" ht="30" r="4" spans="1:22">
      <c r="A4" s="6" t="n"/>
      <c r="B4" s="7" t="s">
        <v>462</v>
      </c>
      <c r="C4" s="7" t="s">
        <v>463</v>
      </c>
      <c r="D4" s="8" t="s">
        <v>462</v>
      </c>
      <c r="E4" s="9" t="s">
        <v>856</v>
      </c>
      <c r="F4" s="10" t="n"/>
      <c r="G4" s="9" t="s">
        <v>643</v>
      </c>
      <c r="H4" s="10" t="n"/>
      <c r="I4" s="9" t="s">
        <v>642</v>
      </c>
      <c r="J4" s="10" t="n"/>
      <c r="K4" s="9" t="s">
        <v>857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(886.0/B7*100)</f>
        <v/>
      </c>
      <c r="D7" s="19" t="n">
        <v>13644</v>
      </c>
      <c r="E7" s="18" t="n">
        <v>541.0643453</v>
      </c>
      <c r="F7" s="20" t="n">
        <v>3.1423181</v>
      </c>
      <c r="G7" s="18" t="n">
        <v>501.61203192</v>
      </c>
      <c r="H7" s="20" t="n">
        <v>2.87922879</v>
      </c>
      <c r="I7" s="18" t="n">
        <v>493.89770694</v>
      </c>
      <c r="J7" s="20" t="n">
        <v>2.7893526</v>
      </c>
      <c r="K7" s="18" t="n">
        <v>494.42596318</v>
      </c>
      <c r="L7" s="20" t="n">
        <v>4.33714233</v>
      </c>
      <c r="M7" s="18" t="s">
        <v>481</v>
      </c>
      <c r="N7" s="20" t="s">
        <v>481</v>
      </c>
      <c r="O7" s="18" t="s">
        <v>481</v>
      </c>
      <c r="P7" s="20" t="s">
        <v>481</v>
      </c>
      <c r="Q7" s="18" t="s">
        <v>481</v>
      </c>
      <c r="R7" s="20" t="s">
        <v>481</v>
      </c>
      <c r="S7" s="18" t="s">
        <v>481</v>
      </c>
      <c r="T7" s="20" t="s">
        <v>481</v>
      </c>
      <c r="U7" s="18" t="n">
        <v>452.95972923</v>
      </c>
      <c r="V7" s="20" t="n">
        <v>6.13047641</v>
      </c>
    </row>
    <row r="8" spans="1:22">
      <c r="A8" s="15" t="s">
        <v>483</v>
      </c>
      <c r="B8" s="17" t="n">
        <v>7007</v>
      </c>
      <c r="C8" s="18">
        <f>(197.0/B8*100)</f>
        <v/>
      </c>
      <c r="D8" s="19" t="n">
        <v>6810</v>
      </c>
      <c r="E8" s="18" t="n">
        <v>486.54500405</v>
      </c>
      <c r="F8" s="20" t="n">
        <v>4.21996721</v>
      </c>
      <c r="G8" s="18" t="n">
        <v>486.92122477</v>
      </c>
      <c r="H8" s="20" t="n">
        <v>3.21517574</v>
      </c>
      <c r="I8" s="18" t="n">
        <v>496.92954998</v>
      </c>
      <c r="J8" s="20" t="n">
        <v>3.95637472</v>
      </c>
      <c r="K8" s="18" t="n">
        <v>499.76090915</v>
      </c>
      <c r="L8" s="20" t="n">
        <v>4.4643457</v>
      </c>
      <c r="M8" s="18" t="s">
        <v>481</v>
      </c>
      <c r="N8" s="20" t="s">
        <v>481</v>
      </c>
      <c r="O8" s="18" t="s">
        <v>481</v>
      </c>
      <c r="P8" s="20" t="s">
        <v>481</v>
      </c>
      <c r="Q8" s="18" t="n">
        <v>361.38025951</v>
      </c>
      <c r="R8" s="20" t="n">
        <v>22.72565673</v>
      </c>
      <c r="S8" s="18" t="s">
        <v>481</v>
      </c>
      <c r="T8" s="20" t="s">
        <v>481</v>
      </c>
      <c r="U8" s="18" t="n">
        <v>404.22666219</v>
      </c>
      <c r="V8" s="20" t="n">
        <v>6.74803596</v>
      </c>
    </row>
    <row r="9" spans="1:22">
      <c r="A9" s="15" t="s">
        <v>484</v>
      </c>
      <c r="B9" s="17" t="n">
        <v>9651</v>
      </c>
      <c r="C9" s="18">
        <f>(309.0/B9*100)</f>
        <v/>
      </c>
      <c r="D9" s="19" t="n">
        <v>9342</v>
      </c>
      <c r="E9" s="18" t="n">
        <v>513.97844837</v>
      </c>
      <c r="F9" s="20" t="n">
        <v>3.93687188</v>
      </c>
      <c r="G9" s="18" t="n">
        <v>514.1129539900001</v>
      </c>
      <c r="H9" s="20" t="n">
        <v>2.7499077</v>
      </c>
      <c r="I9" s="18" t="n">
        <v>520.44846303</v>
      </c>
      <c r="J9" s="20" t="n">
        <v>2.68669763</v>
      </c>
      <c r="K9" s="18" t="n">
        <v>494.36031203</v>
      </c>
      <c r="L9" s="20" t="n">
        <v>4.34680739</v>
      </c>
      <c r="M9" s="18" t="s">
        <v>481</v>
      </c>
      <c r="N9" s="20" t="s">
        <v>481</v>
      </c>
      <c r="O9" s="18" t="s">
        <v>481</v>
      </c>
      <c r="P9" s="20" t="s">
        <v>481</v>
      </c>
      <c r="Q9" s="18" t="n">
        <v>347.7815185</v>
      </c>
      <c r="R9" s="20" t="n">
        <v>11.20716786</v>
      </c>
      <c r="S9" s="18" t="s">
        <v>481</v>
      </c>
      <c r="T9" s="20" t="s">
        <v>481</v>
      </c>
      <c r="U9" s="18" t="n">
        <v>415.11805891</v>
      </c>
      <c r="V9" s="20" t="n">
        <v>4.76974716</v>
      </c>
    </row>
    <row r="10" spans="1:22">
      <c r="A10" s="15" t="s">
        <v>485</v>
      </c>
      <c r="B10" s="17" t="n">
        <v>20058</v>
      </c>
      <c r="C10" s="18">
        <f>(573.0/B10*100)</f>
        <v/>
      </c>
      <c r="D10" s="19" t="n">
        <v>19485</v>
      </c>
      <c r="E10" s="18" t="n">
        <v>554.85082182</v>
      </c>
      <c r="F10" s="20" t="n">
        <v>2.78382782</v>
      </c>
      <c r="G10" s="18" t="n">
        <v>521.02919272</v>
      </c>
      <c r="H10" s="20" t="n">
        <v>2.31884368</v>
      </c>
      <c r="I10" s="18" t="n">
        <v>516.75678247</v>
      </c>
      <c r="J10" s="20" t="n">
        <v>3.34466005</v>
      </c>
      <c r="K10" s="18" t="n">
        <v>522.74601268</v>
      </c>
      <c r="L10" s="20" t="n">
        <v>5.54637679</v>
      </c>
      <c r="M10" s="18" t="s">
        <v>481</v>
      </c>
      <c r="N10" s="20" t="s">
        <v>481</v>
      </c>
      <c r="O10" s="18" t="s">
        <v>481</v>
      </c>
      <c r="P10" s="20" t="s">
        <v>481</v>
      </c>
      <c r="Q10" s="18" t="s">
        <v>481</v>
      </c>
      <c r="R10" s="20" t="s">
        <v>481</v>
      </c>
      <c r="S10" s="18" t="s">
        <v>481</v>
      </c>
      <c r="T10" s="20" t="s">
        <v>481</v>
      </c>
      <c r="U10" s="18" t="n">
        <v>438.54188443</v>
      </c>
      <c r="V10" s="20" t="n">
        <v>7.22768443</v>
      </c>
    </row>
    <row r="11" spans="1:22">
      <c r="A11" s="15" t="s">
        <v>486</v>
      </c>
      <c r="B11" s="17" t="n">
        <v>7053</v>
      </c>
      <c r="C11" s="18">
        <f>(203.0/B11*100)</f>
        <v/>
      </c>
      <c r="D11" s="19" t="n">
        <v>6850</v>
      </c>
      <c r="E11" s="18" t="n">
        <v>475.13648645</v>
      </c>
      <c r="F11" s="20" t="n">
        <v>3.75350996</v>
      </c>
      <c r="G11" s="18" t="n">
        <v>458.66688105</v>
      </c>
      <c r="H11" s="20" t="n">
        <v>2.80531091</v>
      </c>
      <c r="I11" s="18" t="n">
        <v>459.59705591</v>
      </c>
      <c r="J11" s="20" t="n">
        <v>4.3067915</v>
      </c>
      <c r="K11" s="18" t="n">
        <v>475.60772021</v>
      </c>
      <c r="L11" s="20" t="n">
        <v>5.99841866</v>
      </c>
      <c r="M11" s="18" t="s">
        <v>481</v>
      </c>
      <c r="N11" s="20" t="s">
        <v>481</v>
      </c>
      <c r="O11" s="18" t="s">
        <v>481</v>
      </c>
      <c r="P11" s="20" t="s">
        <v>481</v>
      </c>
      <c r="Q11" s="18" t="s">
        <v>481</v>
      </c>
      <c r="R11" s="20" t="s">
        <v>481</v>
      </c>
      <c r="S11" s="18" t="s">
        <v>481</v>
      </c>
      <c r="T11" s="20" t="s">
        <v>481</v>
      </c>
      <c r="U11" s="18" t="n">
        <v>407.97425406</v>
      </c>
      <c r="V11" s="20" t="n">
        <v>6.89734637</v>
      </c>
    </row>
    <row r="12" spans="1:22">
      <c r="A12" s="15" t="s">
        <v>487</v>
      </c>
      <c r="B12" s="17" t="n">
        <v>6894</v>
      </c>
      <c r="C12" s="18">
        <f>(60.0/B12*100)</f>
        <v/>
      </c>
      <c r="D12" s="19" t="n">
        <v>6834</v>
      </c>
      <c r="E12" s="18" t="n">
        <v>489.73602819</v>
      </c>
      <c r="F12" s="20" t="n">
        <v>4.31634838</v>
      </c>
      <c r="G12" s="18" t="n">
        <v>493.05388429</v>
      </c>
      <c r="H12" s="20" t="n">
        <v>2.94114067</v>
      </c>
      <c r="I12" s="18" t="n">
        <v>499.41187491</v>
      </c>
      <c r="J12" s="20" t="n">
        <v>3.11016351</v>
      </c>
      <c r="K12" s="18" t="n">
        <v>507.26822093</v>
      </c>
      <c r="L12" s="20" t="n">
        <v>4.69316985</v>
      </c>
      <c r="M12" s="18" t="s">
        <v>481</v>
      </c>
      <c r="N12" s="20" t="s">
        <v>481</v>
      </c>
      <c r="O12" s="18" t="s">
        <v>481</v>
      </c>
      <c r="P12" s="20" t="s">
        <v>481</v>
      </c>
      <c r="Q12" s="18" t="n">
        <v>332.31014509</v>
      </c>
      <c r="R12" s="20" t="n">
        <v>18.34291261</v>
      </c>
      <c r="S12" s="18" t="s">
        <v>481</v>
      </c>
      <c r="T12" s="20" t="s">
        <v>481</v>
      </c>
      <c r="U12" s="18" t="n">
        <v>386.68511849</v>
      </c>
      <c r="V12" s="20" t="n">
        <v>8.21474126</v>
      </c>
    </row>
    <row r="13" spans="1:22">
      <c r="A13" s="15" t="s">
        <v>488</v>
      </c>
      <c r="B13" s="17" t="n">
        <v>7161</v>
      </c>
      <c r="C13" s="18">
        <f>(266.0/B13*100)</f>
        <v/>
      </c>
      <c r="D13" s="19" t="n">
        <v>6895</v>
      </c>
      <c r="E13" s="18" t="n">
        <v>527.46362856</v>
      </c>
      <c r="F13" s="20" t="n">
        <v>3.64270983</v>
      </c>
      <c r="G13" s="18" t="n">
        <v>503.99548707</v>
      </c>
      <c r="H13" s="20" t="n">
        <v>2.74878558</v>
      </c>
      <c r="I13" s="18" t="n">
        <v>503.55821327</v>
      </c>
      <c r="J13" s="20" t="n">
        <v>3.06217065</v>
      </c>
      <c r="K13" s="18" t="n">
        <v>508.4701567</v>
      </c>
      <c r="L13" s="20" t="n">
        <v>5.11600605</v>
      </c>
      <c r="M13" s="18" t="s">
        <v>481</v>
      </c>
      <c r="N13" s="20" t="s">
        <v>481</v>
      </c>
      <c r="O13" s="18" t="s">
        <v>481</v>
      </c>
      <c r="P13" s="20" t="s">
        <v>481</v>
      </c>
      <c r="Q13" s="18" t="n">
        <v>407.4699787</v>
      </c>
      <c r="R13" s="20" t="n">
        <v>6.79601306</v>
      </c>
      <c r="S13" s="18" t="s">
        <v>481</v>
      </c>
      <c r="T13" s="20" t="s">
        <v>481</v>
      </c>
      <c r="U13" s="18" t="n">
        <v>398.01167132</v>
      </c>
      <c r="V13" s="20" t="n">
        <v>10.16170855</v>
      </c>
    </row>
    <row r="14" spans="1:22">
      <c r="A14" s="15" t="s">
        <v>489</v>
      </c>
      <c r="B14" s="17" t="n">
        <v>5587</v>
      </c>
      <c r="C14" s="18">
        <f>(85.0/B14*100)</f>
        <v/>
      </c>
      <c r="D14" s="19" t="n">
        <v>5502</v>
      </c>
      <c r="E14" s="18" t="n">
        <v>535.92828093</v>
      </c>
      <c r="F14" s="20" t="n">
        <v>4.43390099</v>
      </c>
      <c r="G14" s="18" t="n">
        <v>514.39640695</v>
      </c>
      <c r="H14" s="20" t="n">
        <v>2.51595459</v>
      </c>
      <c r="I14" s="18" t="n">
        <v>523.41021836</v>
      </c>
      <c r="J14" s="20" t="n">
        <v>3.34396483</v>
      </c>
      <c r="K14" s="18" t="n">
        <v>535.34093259</v>
      </c>
      <c r="L14" s="20" t="n">
        <v>9.11884472</v>
      </c>
      <c r="M14" s="18" t="s">
        <v>481</v>
      </c>
      <c r="N14" s="20" t="s">
        <v>481</v>
      </c>
      <c r="O14" s="18" t="s">
        <v>481</v>
      </c>
      <c r="P14" s="20" t="s">
        <v>481</v>
      </c>
      <c r="Q14" s="18" t="s">
        <v>481</v>
      </c>
      <c r="R14" s="20" t="s">
        <v>481</v>
      </c>
      <c r="S14" s="18" t="s">
        <v>481</v>
      </c>
      <c r="T14" s="20" t="s">
        <v>481</v>
      </c>
      <c r="U14" s="18" t="n">
        <v>437.39639901</v>
      </c>
      <c r="V14" s="20" t="n">
        <v>12.83375276</v>
      </c>
    </row>
    <row r="15" spans="1:22">
      <c r="A15" s="15" t="s">
        <v>490</v>
      </c>
      <c r="B15" s="17" t="n">
        <v>5882</v>
      </c>
      <c r="C15" s="18">
        <f>(137.0/B15*100)</f>
        <v/>
      </c>
      <c r="D15" s="19" t="n">
        <v>5745</v>
      </c>
      <c r="E15" s="18" t="n">
        <v>559.992831</v>
      </c>
      <c r="F15" s="20" t="n">
        <v>4.29296355</v>
      </c>
      <c r="G15" s="18" t="n">
        <v>529.34775899</v>
      </c>
      <c r="H15" s="20" t="n">
        <v>2.88181755</v>
      </c>
      <c r="I15" s="18" t="n">
        <v>524.92762763</v>
      </c>
      <c r="J15" s="20" t="n">
        <v>3.17072196</v>
      </c>
      <c r="K15" s="18" t="n">
        <v>506.33159952</v>
      </c>
      <c r="L15" s="20" t="n">
        <v>6.97773879</v>
      </c>
      <c r="M15" s="18" t="s">
        <v>481</v>
      </c>
      <c r="N15" s="20" t="s">
        <v>481</v>
      </c>
      <c r="O15" s="18" t="s">
        <v>481</v>
      </c>
      <c r="P15" s="20" t="s">
        <v>481</v>
      </c>
      <c r="Q15" s="18" t="n">
        <v>367.66871077</v>
      </c>
      <c r="R15" s="20" t="n">
        <v>14.82638214</v>
      </c>
      <c r="S15" s="18" t="s">
        <v>481</v>
      </c>
      <c r="T15" s="20" t="s">
        <v>481</v>
      </c>
      <c r="U15" s="18" t="n">
        <v>437.32786762</v>
      </c>
      <c r="V15" s="20" t="n">
        <v>7.28521199</v>
      </c>
    </row>
    <row r="16" spans="1:22">
      <c r="A16" s="15" t="s">
        <v>491</v>
      </c>
      <c r="B16" s="17" t="n">
        <v>6108</v>
      </c>
      <c r="C16" s="18">
        <f>(175.0/B16*100)</f>
        <v/>
      </c>
      <c r="D16" s="19" t="n">
        <v>5933</v>
      </c>
      <c r="E16" s="18" t="n">
        <v>536.2636867</v>
      </c>
      <c r="F16" s="20" t="n">
        <v>3.78184781</v>
      </c>
      <c r="G16" s="18" t="n">
        <v>513.95660485</v>
      </c>
      <c r="H16" s="20" t="n">
        <v>3.23519641</v>
      </c>
      <c r="I16" s="18" t="n">
        <v>505.43317612</v>
      </c>
      <c r="J16" s="20" t="n">
        <v>3.48453013</v>
      </c>
      <c r="K16" s="18" t="n">
        <v>496.07298883</v>
      </c>
      <c r="L16" s="20" t="n">
        <v>4.39738529</v>
      </c>
      <c r="M16" s="18" t="s">
        <v>481</v>
      </c>
      <c r="N16" s="20" t="s">
        <v>481</v>
      </c>
      <c r="O16" s="18" t="s">
        <v>481</v>
      </c>
      <c r="P16" s="20" t="s">
        <v>481</v>
      </c>
      <c r="Q16" s="18" t="s">
        <v>481</v>
      </c>
      <c r="R16" s="20" t="s">
        <v>481</v>
      </c>
      <c r="S16" s="18" t="s">
        <v>481</v>
      </c>
      <c r="T16" s="20" t="s">
        <v>481</v>
      </c>
      <c r="U16" s="18" t="n">
        <v>371.17842699</v>
      </c>
      <c r="V16" s="20" t="n">
        <v>8.982887229999999</v>
      </c>
    </row>
    <row r="17" spans="1:22">
      <c r="A17" s="15" t="s">
        <v>492</v>
      </c>
      <c r="B17" s="17" t="n">
        <v>6504</v>
      </c>
      <c r="C17" s="18">
        <f>(2252.0/B17*100)</f>
        <v/>
      </c>
      <c r="D17" s="19" t="n">
        <v>4252</v>
      </c>
      <c r="E17" s="18" t="n">
        <v>538.7349279600001</v>
      </c>
      <c r="F17" s="20" t="n">
        <v>6.21925988</v>
      </c>
      <c r="G17" s="18" t="n">
        <v>523.25248365</v>
      </c>
      <c r="H17" s="20" t="n">
        <v>4.56746763</v>
      </c>
      <c r="I17" s="18" t="n">
        <v>532.78795961</v>
      </c>
      <c r="J17" s="20" t="n">
        <v>3.70421982</v>
      </c>
      <c r="K17" s="18" t="n">
        <v>525.26632728</v>
      </c>
      <c r="L17" s="20" t="n">
        <v>4.8647898</v>
      </c>
      <c r="M17" s="18" t="s">
        <v>481</v>
      </c>
      <c r="N17" s="20" t="s">
        <v>481</v>
      </c>
      <c r="O17" s="18" t="s">
        <v>481</v>
      </c>
      <c r="P17" s="20" t="s">
        <v>481</v>
      </c>
      <c r="Q17" s="18" t="n">
        <v>338.260297</v>
      </c>
      <c r="R17" s="20" t="n">
        <v>14.23011861</v>
      </c>
      <c r="S17" s="18" t="s">
        <v>481</v>
      </c>
      <c r="T17" s="20" t="s">
        <v>481</v>
      </c>
      <c r="U17" s="18" t="n">
        <v>455.53810417</v>
      </c>
      <c r="V17" s="20" t="n">
        <v>7.32237744</v>
      </c>
    </row>
    <row r="18" spans="1:22">
      <c r="A18" s="15" t="s">
        <v>493</v>
      </c>
      <c r="B18" s="17" t="n">
        <v>5532</v>
      </c>
      <c r="C18" s="18">
        <f>(31.0/B18*100)</f>
        <v/>
      </c>
      <c r="D18" s="19" t="n">
        <v>5501</v>
      </c>
      <c r="E18" s="18" t="n">
        <v>497.64041693</v>
      </c>
      <c r="F18" s="20" t="n">
        <v>4.73949617</v>
      </c>
      <c r="G18" s="18" t="n">
        <v>467.83335779</v>
      </c>
      <c r="H18" s="20" t="n">
        <v>4.09717855</v>
      </c>
      <c r="I18" s="18" t="n">
        <v>456.45450395</v>
      </c>
      <c r="J18" s="20" t="n">
        <v>5.53083456</v>
      </c>
      <c r="K18" s="18" t="n">
        <v>471.64044936</v>
      </c>
      <c r="L18" s="20" t="n">
        <v>7.64153583</v>
      </c>
      <c r="M18" s="18" t="s">
        <v>481</v>
      </c>
      <c r="N18" s="20" t="s">
        <v>481</v>
      </c>
      <c r="O18" s="18" t="s">
        <v>481</v>
      </c>
      <c r="P18" s="20" t="s">
        <v>481</v>
      </c>
      <c r="Q18" s="18" t="s">
        <v>481</v>
      </c>
      <c r="R18" s="20" t="s">
        <v>481</v>
      </c>
      <c r="S18" s="18" t="s">
        <v>481</v>
      </c>
      <c r="T18" s="20" t="s">
        <v>481</v>
      </c>
      <c r="U18" s="18" t="n">
        <v>370.09944969</v>
      </c>
      <c r="V18" s="20" t="n">
        <v>9.5141913</v>
      </c>
    </row>
    <row r="19" spans="1:22">
      <c r="A19" s="15" t="s">
        <v>494</v>
      </c>
      <c r="B19" s="17" t="n">
        <v>5658</v>
      </c>
      <c r="C19" s="18">
        <f>(411.0/B19*100)</f>
        <v/>
      </c>
      <c r="D19" s="19" t="n">
        <v>5247</v>
      </c>
      <c r="E19" s="18" t="n">
        <v>484.39213237</v>
      </c>
      <c r="F19" s="20" t="n">
        <v>5.16582538</v>
      </c>
      <c r="G19" s="18" t="n">
        <v>463.62175661</v>
      </c>
      <c r="H19" s="20" t="n">
        <v>3.84653105</v>
      </c>
      <c r="I19" s="18" t="n">
        <v>486.20821375</v>
      </c>
      <c r="J19" s="20" t="n">
        <v>3.18241864</v>
      </c>
      <c r="K19" s="18" t="n">
        <v>487.48407835</v>
      </c>
      <c r="L19" s="20" t="n">
        <v>5.66909396</v>
      </c>
      <c r="M19" s="18" t="s">
        <v>481</v>
      </c>
      <c r="N19" s="20" t="s">
        <v>481</v>
      </c>
      <c r="O19" s="18" t="s">
        <v>481</v>
      </c>
      <c r="P19" s="20" t="s">
        <v>481</v>
      </c>
      <c r="Q19" s="18" t="s">
        <v>481</v>
      </c>
      <c r="R19" s="20" t="s">
        <v>481</v>
      </c>
      <c r="S19" s="18" t="s">
        <v>481</v>
      </c>
      <c r="T19" s="20" t="s">
        <v>481</v>
      </c>
      <c r="U19" s="18" t="n">
        <v>389.42927945</v>
      </c>
      <c r="V19" s="20" t="n">
        <v>7.20867014</v>
      </c>
    </row>
    <row r="20" spans="1:22">
      <c r="A20" s="15" t="s">
        <v>495</v>
      </c>
      <c r="B20" s="17" t="n">
        <v>3371</v>
      </c>
      <c r="C20" s="18">
        <f>(75.0/B20*100)</f>
        <v/>
      </c>
      <c r="D20" s="19" t="n">
        <v>3296</v>
      </c>
      <c r="E20" s="18" t="n">
        <v>504.82073365</v>
      </c>
      <c r="F20" s="20" t="n">
        <v>4.07780965</v>
      </c>
      <c r="G20" s="18" t="n">
        <v>483.40791017</v>
      </c>
      <c r="H20" s="20" t="n">
        <v>2.47509458</v>
      </c>
      <c r="I20" s="18" t="n">
        <v>483.71760936</v>
      </c>
      <c r="J20" s="20" t="n">
        <v>3.70442487</v>
      </c>
      <c r="K20" s="18" t="n">
        <v>472.39473716</v>
      </c>
      <c r="L20" s="20" t="n">
        <v>7.68507985</v>
      </c>
      <c r="M20" s="18" t="s">
        <v>481</v>
      </c>
      <c r="N20" s="20" t="s">
        <v>481</v>
      </c>
      <c r="O20" s="18" t="s">
        <v>481</v>
      </c>
      <c r="P20" s="20" t="s">
        <v>481</v>
      </c>
      <c r="Q20" s="18" t="s">
        <v>481</v>
      </c>
      <c r="R20" s="20" t="s">
        <v>481</v>
      </c>
      <c r="S20" s="18" t="s">
        <v>481</v>
      </c>
      <c r="T20" s="20" t="s">
        <v>481</v>
      </c>
      <c r="U20" s="18" t="n">
        <v>404.99393502</v>
      </c>
      <c r="V20" s="20" t="n">
        <v>7.89366536</v>
      </c>
    </row>
    <row r="21" spans="1:22">
      <c r="A21" s="15" t="s">
        <v>496</v>
      </c>
      <c r="B21" s="17" t="n">
        <v>5741</v>
      </c>
      <c r="C21" s="18">
        <f>(66.0/B21*100)</f>
        <v/>
      </c>
      <c r="D21" s="19" t="n">
        <v>5675</v>
      </c>
      <c r="E21" s="18" t="n">
        <v>545.59633453</v>
      </c>
      <c r="F21" s="20" t="n">
        <v>2.69341035</v>
      </c>
      <c r="G21" s="18" t="n">
        <v>517.85244417</v>
      </c>
      <c r="H21" s="20" t="n">
        <v>2.64854796</v>
      </c>
      <c r="I21" s="18" t="n">
        <v>509.46251966</v>
      </c>
      <c r="J21" s="20" t="n">
        <v>4.91082998</v>
      </c>
      <c r="K21" s="18" t="n">
        <v>499.96139066</v>
      </c>
      <c r="L21" s="20" t="n">
        <v>5.4874621</v>
      </c>
      <c r="M21" s="18" t="s">
        <v>481</v>
      </c>
      <c r="N21" s="20" t="s">
        <v>481</v>
      </c>
      <c r="O21" s="18" t="s">
        <v>481</v>
      </c>
      <c r="P21" s="20" t="s">
        <v>481</v>
      </c>
      <c r="Q21" s="18" t="s">
        <v>481</v>
      </c>
      <c r="R21" s="20" t="s">
        <v>481</v>
      </c>
      <c r="S21" s="18" t="s">
        <v>481</v>
      </c>
      <c r="T21" s="20" t="s">
        <v>481</v>
      </c>
      <c r="U21" s="18" t="n">
        <v>442.10666179</v>
      </c>
      <c r="V21" s="20" t="n">
        <v>10.53213119</v>
      </c>
    </row>
    <row r="22" spans="1:22">
      <c r="A22" s="15" t="s">
        <v>497</v>
      </c>
      <c r="B22" s="17" t="n">
        <v>6598</v>
      </c>
      <c r="C22" s="18">
        <f>(43.0/B22*100)</f>
        <v/>
      </c>
      <c r="D22" s="19" t="n">
        <v>6555</v>
      </c>
      <c r="E22" s="18" t="n">
        <v>490.9490749</v>
      </c>
      <c r="F22" s="20" t="n">
        <v>4.04591741</v>
      </c>
      <c r="G22" s="18" t="n">
        <v>485.5806195</v>
      </c>
      <c r="H22" s="20" t="n">
        <v>5.0195414</v>
      </c>
      <c r="I22" s="18" t="n">
        <v>486.35380739</v>
      </c>
      <c r="J22" s="20" t="n">
        <v>4.99265632</v>
      </c>
      <c r="K22" s="18" t="n">
        <v>481.35884752</v>
      </c>
      <c r="L22" s="20" t="n">
        <v>6.50404122</v>
      </c>
      <c r="M22" s="18" t="s">
        <v>481</v>
      </c>
      <c r="N22" s="20" t="s">
        <v>481</v>
      </c>
      <c r="O22" s="18" t="s">
        <v>481</v>
      </c>
      <c r="P22" s="20" t="s">
        <v>481</v>
      </c>
      <c r="Q22" s="18" t="s">
        <v>481</v>
      </c>
      <c r="R22" s="20" t="s">
        <v>481</v>
      </c>
      <c r="S22" s="18" t="n">
        <v>518.64685275</v>
      </c>
      <c r="T22" s="20" t="n">
        <v>36.99782994</v>
      </c>
      <c r="U22" s="18" t="n">
        <v>375.18529884</v>
      </c>
      <c r="V22" s="20" t="n">
        <v>8.84227074</v>
      </c>
    </row>
    <row r="23" spans="1:22">
      <c r="A23" s="15" t="s">
        <v>498</v>
      </c>
      <c r="B23" s="17" t="n">
        <v>11583</v>
      </c>
      <c r="C23" s="18">
        <f>(280.0/B23*100)</f>
        <v/>
      </c>
      <c r="D23" s="19" t="n">
        <v>11303</v>
      </c>
      <c r="E23" s="18" t="n">
        <v>505.31195705</v>
      </c>
      <c r="F23" s="20" t="n">
        <v>4.45853542</v>
      </c>
      <c r="G23" s="18" t="n">
        <v>490.06532458</v>
      </c>
      <c r="H23" s="20" t="n">
        <v>2.89956014</v>
      </c>
      <c r="I23" s="18" t="n">
        <v>481.06097989</v>
      </c>
      <c r="J23" s="20" t="n">
        <v>4.02892147</v>
      </c>
      <c r="K23" s="18" t="n">
        <v>474.0258891</v>
      </c>
      <c r="L23" s="20" t="n">
        <v>7.46553724</v>
      </c>
      <c r="M23" s="18" t="s">
        <v>481</v>
      </c>
      <c r="N23" s="20" t="s">
        <v>481</v>
      </c>
      <c r="O23" s="18" t="s">
        <v>481</v>
      </c>
      <c r="P23" s="20" t="s">
        <v>481</v>
      </c>
      <c r="Q23" s="18" t="s">
        <v>481</v>
      </c>
      <c r="R23" s="20" t="s">
        <v>481</v>
      </c>
      <c r="S23" s="18" t="s">
        <v>481</v>
      </c>
      <c r="T23" s="20" t="s">
        <v>481</v>
      </c>
      <c r="U23" s="18" t="n">
        <v>400.93411709</v>
      </c>
      <c r="V23" s="20" t="n">
        <v>8.695368820000001</v>
      </c>
    </row>
    <row r="24" spans="1:22">
      <c r="A24" s="15" t="s">
        <v>499</v>
      </c>
      <c r="B24" s="17" t="n">
        <v>6647</v>
      </c>
      <c r="C24" s="18">
        <f>(12.0/B24*100)</f>
        <v/>
      </c>
      <c r="D24" s="19" t="n">
        <v>6635</v>
      </c>
      <c r="E24" s="18" t="n">
        <v>533.87728736</v>
      </c>
      <c r="F24" s="20" t="n">
        <v>4.69602406</v>
      </c>
      <c r="G24" s="18" t="n">
        <v>524.42563252</v>
      </c>
      <c r="H24" s="20" t="n">
        <v>3.41371614</v>
      </c>
      <c r="I24" s="18" t="n">
        <v>510.39241444</v>
      </c>
      <c r="J24" s="20" t="n">
        <v>3.65508396</v>
      </c>
      <c r="K24" s="18" t="n">
        <v>498.97658941</v>
      </c>
      <c r="L24" s="20" t="n">
        <v>5.34529939</v>
      </c>
      <c r="M24" s="18" t="s">
        <v>481</v>
      </c>
      <c r="N24" s="20" t="s">
        <v>481</v>
      </c>
      <c r="O24" s="18" t="s">
        <v>481</v>
      </c>
      <c r="P24" s="20" t="s">
        <v>481</v>
      </c>
      <c r="Q24" s="18" t="s">
        <v>481</v>
      </c>
      <c r="R24" s="20" t="s">
        <v>481</v>
      </c>
      <c r="S24" s="18" t="s">
        <v>481</v>
      </c>
      <c r="T24" s="20" t="s">
        <v>481</v>
      </c>
      <c r="U24" s="18" t="n">
        <v>420.74786923</v>
      </c>
      <c r="V24" s="20" t="n">
        <v>11.02156688</v>
      </c>
    </row>
    <row r="25" spans="1:22">
      <c r="A25" s="15" t="s">
        <v>500</v>
      </c>
      <c r="B25" s="17" t="n">
        <v>5581</v>
      </c>
      <c r="C25" s="18">
        <f>(25.0/B25*100)</f>
        <v/>
      </c>
      <c r="D25" s="19" t="n">
        <v>5556</v>
      </c>
      <c r="E25" s="18" t="n">
        <v>553.8284138400001</v>
      </c>
      <c r="F25" s="20" t="n">
        <v>5.20135681</v>
      </c>
      <c r="G25" s="18" t="n">
        <v>512.71752409</v>
      </c>
      <c r="H25" s="20" t="n">
        <v>3.93529419</v>
      </c>
      <c r="I25" s="18" t="n">
        <v>512.70949186</v>
      </c>
      <c r="J25" s="20" t="n">
        <v>4.11016395</v>
      </c>
      <c r="K25" s="18" t="n">
        <v>498.16237527</v>
      </c>
      <c r="L25" s="20" t="n">
        <v>5.91870866</v>
      </c>
      <c r="M25" s="18" t="s">
        <v>481</v>
      </c>
      <c r="N25" s="20" t="s">
        <v>481</v>
      </c>
      <c r="O25" s="18" t="s">
        <v>481</v>
      </c>
      <c r="P25" s="20" t="s">
        <v>481</v>
      </c>
      <c r="Q25" s="18" t="s">
        <v>481</v>
      </c>
      <c r="R25" s="20" t="s">
        <v>481</v>
      </c>
      <c r="S25" s="18" t="s">
        <v>481</v>
      </c>
      <c r="T25" s="20" t="s">
        <v>481</v>
      </c>
      <c r="U25" s="18" t="n">
        <v>397.26092448</v>
      </c>
      <c r="V25" s="20" t="n">
        <v>24.43414272</v>
      </c>
    </row>
    <row r="26" spans="1:22">
      <c r="A26" s="15" t="s">
        <v>501</v>
      </c>
      <c r="B26" s="17" t="n">
        <v>4869</v>
      </c>
      <c r="C26" s="18">
        <f>(87.0/B26*100)</f>
        <v/>
      </c>
      <c r="D26" s="19" t="n">
        <v>4782</v>
      </c>
      <c r="E26" s="18" t="n">
        <v>498.95610715</v>
      </c>
      <c r="F26" s="20" t="n">
        <v>3.91912869</v>
      </c>
      <c r="G26" s="18" t="n">
        <v>478.93464441</v>
      </c>
      <c r="H26" s="20" t="n">
        <v>2.39370955</v>
      </c>
      <c r="I26" s="18" t="n">
        <v>496.97455259</v>
      </c>
      <c r="J26" s="20" t="n">
        <v>3.17554698</v>
      </c>
      <c r="K26" s="18" t="n">
        <v>499.8177959</v>
      </c>
      <c r="L26" s="20" t="n">
        <v>5.82884486</v>
      </c>
      <c r="M26" s="18" t="s">
        <v>481</v>
      </c>
      <c r="N26" s="20" t="s">
        <v>481</v>
      </c>
      <c r="O26" s="18" t="s">
        <v>481</v>
      </c>
      <c r="P26" s="20" t="s">
        <v>481</v>
      </c>
      <c r="Q26" s="18" t="s">
        <v>481</v>
      </c>
      <c r="R26" s="20" t="s">
        <v>481</v>
      </c>
      <c r="S26" s="18" t="s">
        <v>481</v>
      </c>
      <c r="T26" s="20" t="s">
        <v>481</v>
      </c>
      <c r="U26" s="18" t="n">
        <v>427.5068932</v>
      </c>
      <c r="V26" s="20" t="n">
        <v>8.57393899</v>
      </c>
    </row>
    <row r="27" spans="1:22">
      <c r="A27" s="15" t="s">
        <v>502</v>
      </c>
      <c r="B27" s="17" t="n">
        <v>5299</v>
      </c>
      <c r="C27" s="18">
        <f>(157.0/B27*100)</f>
        <v/>
      </c>
      <c r="D27" s="19" t="n">
        <v>5142</v>
      </c>
      <c r="E27" s="18" t="n">
        <v>517.8352273100001</v>
      </c>
      <c r="F27" s="20" t="n">
        <v>4.07264017</v>
      </c>
      <c r="G27" s="18" t="n">
        <v>492.64985869</v>
      </c>
      <c r="H27" s="20" t="n">
        <v>2.53643051</v>
      </c>
      <c r="I27" s="18" t="n">
        <v>480.68510967</v>
      </c>
      <c r="J27" s="20" t="n">
        <v>3.43759786</v>
      </c>
      <c r="K27" s="18" t="n">
        <v>485.22358838</v>
      </c>
      <c r="L27" s="20" t="n">
        <v>4.02393101</v>
      </c>
      <c r="M27" s="18" t="s">
        <v>481</v>
      </c>
      <c r="N27" s="20" t="s">
        <v>481</v>
      </c>
      <c r="O27" s="18" t="s">
        <v>481</v>
      </c>
      <c r="P27" s="20" t="s">
        <v>481</v>
      </c>
      <c r="Q27" s="18" t="s">
        <v>481</v>
      </c>
      <c r="R27" s="20" t="s">
        <v>481</v>
      </c>
      <c r="S27" s="18" t="s">
        <v>481</v>
      </c>
      <c r="T27" s="20" t="s">
        <v>481</v>
      </c>
      <c r="U27" s="18" t="n">
        <v>385.19150453</v>
      </c>
      <c r="V27" s="20" t="n">
        <v>5.07226031</v>
      </c>
    </row>
    <row r="28" spans="1:22">
      <c r="A28" s="15" t="s">
        <v>503</v>
      </c>
      <c r="B28" s="17" t="n">
        <v>7568</v>
      </c>
      <c r="C28" s="18">
        <f>(454.0/B28*100)</f>
        <v/>
      </c>
      <c r="D28" s="19" t="n">
        <v>7114</v>
      </c>
      <c r="E28" s="18" t="n">
        <v>437.83266643</v>
      </c>
      <c r="F28" s="20" t="n">
        <v>3.51990282</v>
      </c>
      <c r="G28" s="18" t="n">
        <v>426.58373071</v>
      </c>
      <c r="H28" s="20" t="n">
        <v>2.90479503</v>
      </c>
      <c r="I28" s="18" t="n">
        <v>420.82533695</v>
      </c>
      <c r="J28" s="20" t="n">
        <v>4.27725026</v>
      </c>
      <c r="K28" s="18" t="n">
        <v>417.81569736</v>
      </c>
      <c r="L28" s="20" t="n">
        <v>8.11857623</v>
      </c>
      <c r="M28" s="18" t="s">
        <v>481</v>
      </c>
      <c r="N28" s="20" t="s">
        <v>481</v>
      </c>
      <c r="O28" s="18" t="s">
        <v>481</v>
      </c>
      <c r="P28" s="20" t="s">
        <v>481</v>
      </c>
      <c r="Q28" s="18" t="s">
        <v>481</v>
      </c>
      <c r="R28" s="20" t="s">
        <v>481</v>
      </c>
      <c r="S28" s="18" t="s">
        <v>481</v>
      </c>
      <c r="T28" s="20" t="s">
        <v>481</v>
      </c>
      <c r="U28" s="18" t="n">
        <v>383.38992228</v>
      </c>
      <c r="V28" s="20" t="n">
        <v>6.88023708</v>
      </c>
    </row>
    <row r="29" spans="1:22">
      <c r="A29" s="15" t="s">
        <v>504</v>
      </c>
      <c r="B29" s="17" t="n">
        <v>5385</v>
      </c>
      <c r="C29" s="18">
        <f>(30.0/B29*100)</f>
        <v/>
      </c>
      <c r="D29" s="19" t="n">
        <v>5355</v>
      </c>
      <c r="E29" s="18" t="n">
        <v>530.00025809</v>
      </c>
      <c r="F29" s="20" t="n">
        <v>5.01543061</v>
      </c>
      <c r="G29" s="18" t="n">
        <v>516.81405169</v>
      </c>
      <c r="H29" s="20" t="n">
        <v>3.18873917</v>
      </c>
      <c r="I29" s="18" t="n">
        <v>497.02083566</v>
      </c>
      <c r="J29" s="20" t="n">
        <v>3.43459368</v>
      </c>
      <c r="K29" s="18" t="n">
        <v>512.27692118</v>
      </c>
      <c r="L29" s="20" t="n">
        <v>3.7729402</v>
      </c>
      <c r="M29" s="18" t="s">
        <v>481</v>
      </c>
      <c r="N29" s="20" t="s">
        <v>481</v>
      </c>
      <c r="O29" s="18" t="s">
        <v>481</v>
      </c>
      <c r="P29" s="20" t="s">
        <v>481</v>
      </c>
      <c r="Q29" s="18" t="n">
        <v>314.02123871</v>
      </c>
      <c r="R29" s="20" t="n">
        <v>13.26138992</v>
      </c>
      <c r="S29" s="18" t="s">
        <v>481</v>
      </c>
      <c r="T29" s="20" t="s">
        <v>481</v>
      </c>
      <c r="U29" s="18" t="n">
        <v>420.62605803</v>
      </c>
      <c r="V29" s="20" t="n">
        <v>9.083371870000001</v>
      </c>
    </row>
    <row r="30" spans="1:22">
      <c r="A30" s="15" t="s">
        <v>505</v>
      </c>
      <c r="B30" s="17" t="n">
        <v>4520</v>
      </c>
      <c r="C30" s="18">
        <f>(236.0/B30*100)</f>
        <v/>
      </c>
      <c r="D30" s="19" t="n">
        <v>4284</v>
      </c>
      <c r="E30" s="18" t="n">
        <v>550.25828467</v>
      </c>
      <c r="F30" s="20" t="n">
        <v>3.28573512</v>
      </c>
      <c r="G30" s="18" t="n">
        <v>505.12242966</v>
      </c>
      <c r="H30" s="20" t="n">
        <v>3.43062355</v>
      </c>
      <c r="I30" s="18" t="n">
        <v>502.40198709</v>
      </c>
      <c r="J30" s="20" t="n">
        <v>5.40703199</v>
      </c>
      <c r="K30" s="18" t="n">
        <v>508.80546077</v>
      </c>
      <c r="L30" s="20" t="n">
        <v>7.31564275</v>
      </c>
      <c r="M30" s="18" t="s">
        <v>481</v>
      </c>
      <c r="N30" s="20" t="s">
        <v>481</v>
      </c>
      <c r="O30" s="18" t="s">
        <v>481</v>
      </c>
      <c r="P30" s="20" t="s">
        <v>481</v>
      </c>
      <c r="Q30" s="18" t="s">
        <v>481</v>
      </c>
      <c r="R30" s="20" t="s">
        <v>481</v>
      </c>
      <c r="S30" s="18" t="s">
        <v>481</v>
      </c>
      <c r="T30" s="20" t="s">
        <v>481</v>
      </c>
      <c r="U30" s="18" t="n">
        <v>408.09537884</v>
      </c>
      <c r="V30" s="20" t="n">
        <v>7.25548297</v>
      </c>
    </row>
    <row r="31" spans="1:22">
      <c r="A31" s="15" t="s">
        <v>506</v>
      </c>
      <c r="B31" s="17" t="n">
        <v>5456</v>
      </c>
      <c r="C31" s="18">
        <f>(153.0/B31*100)</f>
        <v/>
      </c>
      <c r="D31" s="19" t="n">
        <v>5303</v>
      </c>
      <c r="E31" s="18" t="n">
        <v>540.87632354</v>
      </c>
      <c r="F31" s="20" t="n">
        <v>3.95664289</v>
      </c>
      <c r="G31" s="18" t="n">
        <v>519.46327171</v>
      </c>
      <c r="H31" s="20" t="n">
        <v>3.04516438</v>
      </c>
      <c r="I31" s="18" t="n">
        <v>517.84240778</v>
      </c>
      <c r="J31" s="20" t="n">
        <v>3.90881596</v>
      </c>
      <c r="K31" s="18" t="n">
        <v>493.90613601</v>
      </c>
      <c r="L31" s="20" t="n">
        <v>7.08618679</v>
      </c>
      <c r="M31" s="18" t="s">
        <v>481</v>
      </c>
      <c r="N31" s="20" t="s">
        <v>481</v>
      </c>
      <c r="O31" s="18" t="s">
        <v>481</v>
      </c>
      <c r="P31" s="20" t="s">
        <v>481</v>
      </c>
      <c r="Q31" s="18" t="s">
        <v>481</v>
      </c>
      <c r="R31" s="20" t="s">
        <v>481</v>
      </c>
      <c r="S31" s="18" t="s">
        <v>481</v>
      </c>
      <c r="T31" s="20" t="s">
        <v>481</v>
      </c>
      <c r="U31" s="18" t="n">
        <v>412.53502989</v>
      </c>
      <c r="V31" s="20" t="n">
        <v>6.38690048</v>
      </c>
    </row>
    <row r="32" spans="1:22">
      <c r="A32" s="15" t="s">
        <v>507</v>
      </c>
      <c r="B32" s="17" t="n">
        <v>4478</v>
      </c>
      <c r="C32" s="18">
        <f>(6.0/B32*100)</f>
        <v/>
      </c>
      <c r="D32" s="19" t="n">
        <v>4472</v>
      </c>
      <c r="E32" s="18" t="n">
        <v>526.1639481</v>
      </c>
      <c r="F32" s="20" t="n">
        <v>3.71962463</v>
      </c>
      <c r="G32" s="18" t="n">
        <v>499.58677909</v>
      </c>
      <c r="H32" s="20" t="n">
        <v>2.6387127</v>
      </c>
      <c r="I32" s="18" t="n">
        <v>505.80205067</v>
      </c>
      <c r="J32" s="20" t="n">
        <v>3.63471014</v>
      </c>
      <c r="K32" s="18" t="n">
        <v>517.67686938</v>
      </c>
      <c r="L32" s="20" t="n">
        <v>6.42893884</v>
      </c>
      <c r="M32" s="18" t="s">
        <v>481</v>
      </c>
      <c r="N32" s="20" t="s">
        <v>481</v>
      </c>
      <c r="O32" s="18" t="s">
        <v>481</v>
      </c>
      <c r="P32" s="20" t="s">
        <v>481</v>
      </c>
      <c r="Q32" s="18" t="s">
        <v>481</v>
      </c>
      <c r="R32" s="20" t="s">
        <v>481</v>
      </c>
      <c r="S32" s="18" t="s">
        <v>481</v>
      </c>
      <c r="T32" s="20" t="s">
        <v>481</v>
      </c>
      <c r="U32" s="18" t="n">
        <v>401.94901138</v>
      </c>
      <c r="V32" s="20" t="n">
        <v>16.3591851</v>
      </c>
    </row>
    <row r="33" spans="1:22">
      <c r="A33" s="15" t="s">
        <v>508</v>
      </c>
      <c r="B33" s="17" t="n">
        <v>7325</v>
      </c>
      <c r="C33" s="18">
        <f>(85.0/B33*100)</f>
        <v/>
      </c>
      <c r="D33" s="19" t="n">
        <v>7240</v>
      </c>
      <c r="E33" s="18" t="n">
        <v>528.68470804</v>
      </c>
      <c r="F33" s="20" t="n">
        <v>3.75058741</v>
      </c>
      <c r="G33" s="18" t="n">
        <v>482.84896728</v>
      </c>
      <c r="H33" s="20" t="n">
        <v>3.21230631</v>
      </c>
      <c r="I33" s="18" t="n">
        <v>490.36428064</v>
      </c>
      <c r="J33" s="20" t="n">
        <v>4.07980412</v>
      </c>
      <c r="K33" s="18" t="n">
        <v>513.4013440700001</v>
      </c>
      <c r="L33" s="20" t="n">
        <v>4.67866994</v>
      </c>
      <c r="M33" s="18" t="s">
        <v>481</v>
      </c>
      <c r="N33" s="20" t="s">
        <v>481</v>
      </c>
      <c r="O33" s="18" t="s">
        <v>481</v>
      </c>
      <c r="P33" s="20" t="s">
        <v>481</v>
      </c>
      <c r="Q33" s="18" t="s">
        <v>481</v>
      </c>
      <c r="R33" s="20" t="s">
        <v>481</v>
      </c>
      <c r="S33" s="18" t="s">
        <v>481</v>
      </c>
      <c r="T33" s="20" t="s">
        <v>481</v>
      </c>
      <c r="U33" s="18" t="n">
        <v>463.21493558</v>
      </c>
      <c r="V33" s="20" t="n">
        <v>8.192874850000001</v>
      </c>
    </row>
    <row r="34" spans="1:22">
      <c r="A34" s="15" t="s">
        <v>509</v>
      </c>
      <c r="B34" s="17" t="n">
        <v>6350</v>
      </c>
      <c r="C34" s="18">
        <f>(99.0/B34*100)</f>
        <v/>
      </c>
      <c r="D34" s="19" t="n">
        <v>6251</v>
      </c>
      <c r="E34" s="18" t="n">
        <v>464.44463283</v>
      </c>
      <c r="F34" s="20" t="n">
        <v>4.24240621</v>
      </c>
      <c r="G34" s="18" t="n">
        <v>468.0368486</v>
      </c>
      <c r="H34" s="20" t="n">
        <v>2.99959255</v>
      </c>
      <c r="I34" s="18" t="n">
        <v>454.72747389</v>
      </c>
      <c r="J34" s="20" t="n">
        <v>3.67720178</v>
      </c>
      <c r="K34" s="18" t="n">
        <v>467.76399154</v>
      </c>
      <c r="L34" s="20" t="n">
        <v>7.46035257</v>
      </c>
      <c r="M34" s="18" t="s">
        <v>481</v>
      </c>
      <c r="N34" s="20" t="s">
        <v>481</v>
      </c>
      <c r="O34" s="18" t="s">
        <v>481</v>
      </c>
      <c r="P34" s="20" t="s">
        <v>481</v>
      </c>
      <c r="Q34" s="18" t="n">
        <v>263.37193708</v>
      </c>
      <c r="R34" s="20" t="n">
        <v>13.61114927</v>
      </c>
      <c r="S34" s="18" t="s">
        <v>481</v>
      </c>
      <c r="T34" s="20" t="s">
        <v>481</v>
      </c>
      <c r="U34" s="18" t="n">
        <v>378.5828414</v>
      </c>
      <c r="V34" s="20" t="n">
        <v>7.53057318</v>
      </c>
    </row>
    <row r="35" spans="1:22">
      <c r="A35" s="15" t="s">
        <v>510</v>
      </c>
      <c r="B35" s="17" t="n">
        <v>6406</v>
      </c>
      <c r="C35" s="18">
        <f>(69.0/B35*100)</f>
        <v/>
      </c>
      <c r="D35" s="19" t="n">
        <v>6337</v>
      </c>
      <c r="E35" s="18" t="n">
        <v>523.0611042</v>
      </c>
      <c r="F35" s="20" t="n">
        <v>4.34997808</v>
      </c>
      <c r="G35" s="18" t="n">
        <v>510.07904191</v>
      </c>
      <c r="H35" s="20" t="n">
        <v>2.50076618</v>
      </c>
      <c r="I35" s="18" t="n">
        <v>509.93564296</v>
      </c>
      <c r="J35" s="20" t="n">
        <v>3.05155421</v>
      </c>
      <c r="K35" s="18" t="n">
        <v>493.0593393</v>
      </c>
      <c r="L35" s="20" t="n">
        <v>4.92039264</v>
      </c>
      <c r="M35" s="18" t="s">
        <v>481</v>
      </c>
      <c r="N35" s="20" t="s">
        <v>481</v>
      </c>
      <c r="O35" s="18" t="s">
        <v>481</v>
      </c>
      <c r="P35" s="20" t="s">
        <v>481</v>
      </c>
      <c r="Q35" s="18" t="n">
        <v>337.32521215</v>
      </c>
      <c r="R35" s="20" t="n">
        <v>11.65794297</v>
      </c>
      <c r="S35" s="18" t="s">
        <v>481</v>
      </c>
      <c r="T35" s="20" t="s">
        <v>481</v>
      </c>
      <c r="U35" s="18" t="n">
        <v>403.52258165</v>
      </c>
      <c r="V35" s="20" t="n">
        <v>8.482524919999999</v>
      </c>
    </row>
    <row r="36" spans="1:22">
      <c r="A36" s="15" t="s">
        <v>511</v>
      </c>
      <c r="B36" s="17" t="n">
        <v>6736</v>
      </c>
      <c r="C36" s="18">
        <f>(84.0/B36*100)</f>
        <v/>
      </c>
      <c r="D36" s="19" t="n">
        <v>6652</v>
      </c>
      <c r="E36" s="18" t="n">
        <v>519.27739696</v>
      </c>
      <c r="F36" s="20" t="n">
        <v>2.97492822</v>
      </c>
      <c r="G36" s="18" t="n">
        <v>490.79824358</v>
      </c>
      <c r="H36" s="20" t="n">
        <v>2.87081955</v>
      </c>
      <c r="I36" s="18" t="n">
        <v>488.00180788</v>
      </c>
      <c r="J36" s="20" t="n">
        <v>3.73623929</v>
      </c>
      <c r="K36" s="18" t="n">
        <v>498.64771787</v>
      </c>
      <c r="L36" s="20" t="n">
        <v>4.5753089</v>
      </c>
      <c r="M36" s="18" t="s">
        <v>481</v>
      </c>
      <c r="N36" s="20" t="s">
        <v>481</v>
      </c>
      <c r="O36" s="18" t="s">
        <v>481</v>
      </c>
      <c r="P36" s="20" t="s">
        <v>481</v>
      </c>
      <c r="Q36" s="18" t="s">
        <v>481</v>
      </c>
      <c r="R36" s="20" t="s">
        <v>481</v>
      </c>
      <c r="S36" s="18" t="s">
        <v>481</v>
      </c>
      <c r="T36" s="20" t="s">
        <v>481</v>
      </c>
      <c r="U36" s="18" t="n">
        <v>425.73340289</v>
      </c>
      <c r="V36" s="20" t="n">
        <v>7.31956847</v>
      </c>
    </row>
    <row r="37" spans="1:22">
      <c r="A37" s="15" t="s">
        <v>512</v>
      </c>
      <c r="B37" s="17" t="n">
        <v>5458</v>
      </c>
      <c r="C37" s="18">
        <f>(167.0/B37*100)</f>
        <v/>
      </c>
      <c r="D37" s="19" t="n">
        <v>5291</v>
      </c>
      <c r="E37" s="18" t="n">
        <v>533.2562353</v>
      </c>
      <c r="F37" s="20" t="n">
        <v>4.81515431</v>
      </c>
      <c r="G37" s="18" t="n">
        <v>508.59232328</v>
      </c>
      <c r="H37" s="20" t="n">
        <v>3.55655566</v>
      </c>
      <c r="I37" s="18" t="n">
        <v>509.12504466</v>
      </c>
      <c r="J37" s="20" t="n">
        <v>4.05703494</v>
      </c>
      <c r="K37" s="18" t="n">
        <v>479.0162885</v>
      </c>
      <c r="L37" s="20" t="n">
        <v>7.24674856</v>
      </c>
      <c r="M37" s="18" t="s">
        <v>481</v>
      </c>
      <c r="N37" s="20" t="s">
        <v>481</v>
      </c>
      <c r="O37" s="18" t="s">
        <v>481</v>
      </c>
      <c r="P37" s="20" t="s">
        <v>481</v>
      </c>
      <c r="Q37" s="18" t="s">
        <v>481</v>
      </c>
      <c r="R37" s="20" t="s">
        <v>481</v>
      </c>
      <c r="S37" s="18" t="s">
        <v>481</v>
      </c>
      <c r="T37" s="20" t="s">
        <v>481</v>
      </c>
      <c r="U37" s="18" t="n">
        <v>400.68860916</v>
      </c>
      <c r="V37" s="20" t="n">
        <v>6.35762138</v>
      </c>
    </row>
    <row r="38" spans="1:22">
      <c r="A38" s="15" t="s">
        <v>513</v>
      </c>
      <c r="B38" s="17" t="n">
        <v>5860</v>
      </c>
      <c r="C38" s="18">
        <f>(26.0/B38*100)</f>
        <v/>
      </c>
      <c r="D38" s="19" t="n">
        <v>5834</v>
      </c>
      <c r="E38" s="18" t="n">
        <v>511.96995734</v>
      </c>
      <c r="F38" s="20" t="n">
        <v>5.57253793</v>
      </c>
      <c r="G38" s="18" t="n">
        <v>495.30754964</v>
      </c>
      <c r="H38" s="20" t="n">
        <v>3.91969688</v>
      </c>
      <c r="I38" s="18" t="n">
        <v>502.69757571</v>
      </c>
      <c r="J38" s="20" t="n">
        <v>4.46710401</v>
      </c>
      <c r="K38" s="18" t="n">
        <v>494.07645289</v>
      </c>
      <c r="L38" s="20" t="n">
        <v>4.17741258</v>
      </c>
      <c r="M38" s="18" t="s">
        <v>481</v>
      </c>
      <c r="N38" s="20" t="s">
        <v>481</v>
      </c>
      <c r="O38" s="18" t="s">
        <v>481</v>
      </c>
      <c r="P38" s="20" t="s">
        <v>481</v>
      </c>
      <c r="Q38" s="18" t="s">
        <v>481</v>
      </c>
      <c r="R38" s="20" t="s">
        <v>481</v>
      </c>
      <c r="S38" s="18" t="s">
        <v>481</v>
      </c>
      <c r="T38" s="20" t="s">
        <v>481</v>
      </c>
      <c r="U38" s="18" t="n">
        <v>449.99452865</v>
      </c>
      <c r="V38" s="20" t="n">
        <v>6.22696111</v>
      </c>
    </row>
    <row r="39" spans="1:22">
      <c r="A39" s="15" t="s">
        <v>514</v>
      </c>
      <c r="B39" s="17" t="n">
        <v>5895</v>
      </c>
      <c r="C39" s="18">
        <f>(33.0/B39*100)</f>
        <v/>
      </c>
      <c r="D39" s="19" t="n">
        <v>5862</v>
      </c>
      <c r="E39" s="18" t="n">
        <v>439.30745304</v>
      </c>
      <c r="F39" s="20" t="n">
        <v>4.97647324</v>
      </c>
      <c r="G39" s="18" t="n">
        <v>432.16641486</v>
      </c>
      <c r="H39" s="20" t="n">
        <v>3.747611</v>
      </c>
      <c r="I39" s="18" t="n">
        <v>420.31915252</v>
      </c>
      <c r="J39" s="20" t="n">
        <v>5.02199769</v>
      </c>
      <c r="K39" s="18" t="n">
        <v>425.83850703</v>
      </c>
      <c r="L39" s="20" t="n">
        <v>8.130060569999999</v>
      </c>
      <c r="M39" s="18" t="s">
        <v>481</v>
      </c>
      <c r="N39" s="20" t="s">
        <v>481</v>
      </c>
      <c r="O39" s="18" t="s">
        <v>481</v>
      </c>
      <c r="P39" s="20" t="s">
        <v>481</v>
      </c>
      <c r="Q39" s="18" t="s">
        <v>481</v>
      </c>
      <c r="R39" s="20" t="s">
        <v>481</v>
      </c>
      <c r="S39" s="18" t="s">
        <v>481</v>
      </c>
      <c r="T39" s="20" t="s">
        <v>481</v>
      </c>
      <c r="U39" s="18" t="n">
        <v>365.5986889</v>
      </c>
      <c r="V39" s="20" t="n">
        <v>11.22958403</v>
      </c>
    </row>
    <row r="40" spans="1:22">
      <c r="A40" s="15" t="s">
        <v>515</v>
      </c>
      <c r="B40" s="17" t="n">
        <v>14157</v>
      </c>
      <c r="C40" s="18">
        <f>(407.0/B40*100)</f>
        <v/>
      </c>
      <c r="D40" s="19" t="n">
        <v>13750</v>
      </c>
      <c r="E40" s="18" t="n">
        <v>528.3350669</v>
      </c>
      <c r="F40" s="20" t="n">
        <v>3.43092501</v>
      </c>
      <c r="G40" s="18" t="n">
        <v>496.28018739</v>
      </c>
      <c r="H40" s="20" t="n">
        <v>2.99239447</v>
      </c>
      <c r="I40" s="18" t="n">
        <v>491.65479389</v>
      </c>
      <c r="J40" s="20" t="n">
        <v>4.25728404</v>
      </c>
      <c r="K40" s="18" t="n">
        <v>479.57666555</v>
      </c>
      <c r="L40" s="20" t="n">
        <v>7.19405257</v>
      </c>
      <c r="M40" s="18" t="s">
        <v>481</v>
      </c>
      <c r="N40" s="20" t="s">
        <v>481</v>
      </c>
      <c r="O40" s="18" t="s">
        <v>481</v>
      </c>
      <c r="P40" s="20" t="s">
        <v>481</v>
      </c>
      <c r="Q40" s="18" t="s">
        <v>481</v>
      </c>
      <c r="R40" s="20" t="s">
        <v>481</v>
      </c>
      <c r="S40" s="18" t="s">
        <v>481</v>
      </c>
      <c r="T40" s="20" t="s">
        <v>481</v>
      </c>
      <c r="U40" s="18" t="n">
        <v>407.1426522</v>
      </c>
      <c r="V40" s="20" t="n">
        <v>6.77961104</v>
      </c>
    </row>
    <row r="41" spans="1:22">
      <c r="A41" s="15" t="s">
        <v>516</v>
      </c>
      <c r="B41" s="17" t="n">
        <v>5712</v>
      </c>
      <c r="C41" s="18">
        <f>(60.0/B41*100)</f>
        <v/>
      </c>
      <c r="D41" s="19" t="n">
        <v>5652</v>
      </c>
      <c r="E41" s="18" t="n">
        <v>524.26890241</v>
      </c>
      <c r="F41" s="20" t="n">
        <v>4.73283248</v>
      </c>
      <c r="G41" s="18" t="n">
        <v>487.54740562</v>
      </c>
      <c r="H41" s="20" t="n">
        <v>3.14152137</v>
      </c>
      <c r="I41" s="18" t="n">
        <v>509.0861712</v>
      </c>
      <c r="J41" s="20" t="n">
        <v>4.05400328</v>
      </c>
      <c r="K41" s="18" t="n">
        <v>513.188351</v>
      </c>
      <c r="L41" s="20" t="n">
        <v>7.18296687</v>
      </c>
      <c r="M41" s="18" t="s">
        <v>481</v>
      </c>
      <c r="N41" s="20" t="s">
        <v>481</v>
      </c>
      <c r="O41" s="18" t="s">
        <v>481</v>
      </c>
      <c r="P41" s="20" t="s">
        <v>481</v>
      </c>
      <c r="Q41" s="18" t="n">
        <v>399.91015703</v>
      </c>
      <c r="R41" s="20" t="n">
        <v>16.72230739</v>
      </c>
      <c r="S41" s="18" t="s">
        <v>481</v>
      </c>
      <c r="T41" s="20" t="s">
        <v>481</v>
      </c>
      <c r="U41" s="18" t="n">
        <v>406.32161747</v>
      </c>
      <c r="V41" s="20" t="n">
        <v>12.99906055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360.67917737</v>
      </c>
      <c r="F45" s="20" t="n">
        <v>3.46049328</v>
      </c>
      <c r="G45" s="18" t="n">
        <v>349.45599346</v>
      </c>
      <c r="H45" s="20" t="n">
        <v>3.27638265</v>
      </c>
      <c r="I45" s="18" t="n">
        <v>338.29749171</v>
      </c>
      <c r="J45" s="20" t="n">
        <v>4.72295472</v>
      </c>
      <c r="K45" s="18" t="n">
        <v>344.76357656</v>
      </c>
      <c r="L45" s="20" t="n">
        <v>6.26422489</v>
      </c>
      <c r="M45" s="18" t="s">
        <v>481</v>
      </c>
      <c r="N45" s="20" t="s">
        <v>481</v>
      </c>
      <c r="O45" s="18" t="s">
        <v>481</v>
      </c>
      <c r="P45" s="20" t="s">
        <v>481</v>
      </c>
      <c r="Q45" s="18" t="s">
        <v>481</v>
      </c>
      <c r="R45" s="20" t="s">
        <v>481</v>
      </c>
      <c r="S45" s="18" t="n">
        <v>345.76227914</v>
      </c>
      <c r="T45" s="20" t="n">
        <v>14.70776891</v>
      </c>
      <c r="U45" s="18" t="n">
        <v>320.43506595</v>
      </c>
      <c r="V45" s="20" t="n">
        <v>6.43656195</v>
      </c>
    </row>
    <row r="46" spans="1:22">
      <c r="A46" s="15" t="s">
        <v>521</v>
      </c>
      <c r="B46" s="17" t="n">
        <v>23141</v>
      </c>
      <c r="C46" s="18">
        <f>(2259.0/B46*100)</f>
        <v/>
      </c>
      <c r="D46" s="19" t="n">
        <v>20882</v>
      </c>
      <c r="E46" s="18" t="n">
        <v>437.14750006</v>
      </c>
      <c r="F46" s="20" t="n">
        <v>4.80657316</v>
      </c>
      <c r="G46" s="18" t="n">
        <v>423.22508791</v>
      </c>
      <c r="H46" s="20" t="n">
        <v>3.42478614</v>
      </c>
      <c r="I46" s="18" t="n">
        <v>431.17783255</v>
      </c>
      <c r="J46" s="20" t="n">
        <v>5.2442813</v>
      </c>
      <c r="K46" s="18" t="n">
        <v>391.42236388</v>
      </c>
      <c r="L46" s="20" t="n">
        <v>10.27989346</v>
      </c>
      <c r="M46" s="18" t="s">
        <v>481</v>
      </c>
      <c r="N46" s="20" t="s">
        <v>481</v>
      </c>
      <c r="O46" s="18" t="s">
        <v>481</v>
      </c>
      <c r="P46" s="20" t="s">
        <v>481</v>
      </c>
      <c r="Q46" s="18" t="s">
        <v>481</v>
      </c>
      <c r="R46" s="20" t="s">
        <v>481</v>
      </c>
      <c r="S46" s="18" t="s">
        <v>481</v>
      </c>
      <c r="T46" s="20" t="s">
        <v>481</v>
      </c>
      <c r="U46" s="18" t="n">
        <v>377.68005015</v>
      </c>
      <c r="V46" s="20" t="n">
        <v>3.38630023</v>
      </c>
    </row>
    <row r="47" spans="1:22">
      <c r="A47" s="15" t="s">
        <v>522</v>
      </c>
      <c r="B47" s="17" t="n">
        <v>5928</v>
      </c>
      <c r="C47" s="18">
        <f>(420.0/B47*100)</f>
        <v/>
      </c>
      <c r="D47" s="19" t="n">
        <v>5508</v>
      </c>
      <c r="E47" s="18" t="n">
        <v>448.47399398</v>
      </c>
      <c r="F47" s="20" t="n">
        <v>5.64401344</v>
      </c>
      <c r="G47" s="18" t="n">
        <v>442.77723896</v>
      </c>
      <c r="H47" s="20" t="n">
        <v>4.78111613</v>
      </c>
      <c r="I47" s="18" t="n">
        <v>460.92302562</v>
      </c>
      <c r="J47" s="20" t="n">
        <v>6.0023466</v>
      </c>
      <c r="K47" s="18" t="n">
        <v>459.77673492</v>
      </c>
      <c r="L47" s="20" t="n">
        <v>9.37667428</v>
      </c>
      <c r="M47" s="18" t="s">
        <v>481</v>
      </c>
      <c r="N47" s="20" t="s">
        <v>481</v>
      </c>
      <c r="O47" s="18" t="s">
        <v>481</v>
      </c>
      <c r="P47" s="20" t="s">
        <v>481</v>
      </c>
      <c r="Q47" s="18" t="s">
        <v>481</v>
      </c>
      <c r="R47" s="20" t="s">
        <v>481</v>
      </c>
      <c r="S47" s="18" t="s">
        <v>481</v>
      </c>
      <c r="T47" s="20" t="s">
        <v>481</v>
      </c>
      <c r="U47" s="18" t="n">
        <v>347.10743311</v>
      </c>
      <c r="V47" s="20" t="n">
        <v>7.23599225</v>
      </c>
    </row>
    <row r="48" spans="1:22">
      <c r="A48" s="15" t="s">
        <v>523</v>
      </c>
      <c r="B48" s="17" t="n">
        <v>9841</v>
      </c>
      <c r="C48" s="18">
        <f>(9.0/B48*100)</f>
        <v/>
      </c>
      <c r="D48" s="19" t="n">
        <v>9832</v>
      </c>
      <c r="E48" s="18" t="n">
        <v>506.02976765</v>
      </c>
      <c r="F48" s="20" t="n">
        <v>6.4778826</v>
      </c>
      <c r="G48" s="18" t="n">
        <v>487.41596418</v>
      </c>
      <c r="H48" s="20" t="n">
        <v>5.0338247</v>
      </c>
      <c r="I48" s="18" t="n">
        <v>512.4509775499999</v>
      </c>
      <c r="J48" s="20" t="n">
        <v>7.17347509</v>
      </c>
      <c r="K48" s="18" t="n">
        <v>506.28769488</v>
      </c>
      <c r="L48" s="20" t="n">
        <v>13.61192227</v>
      </c>
      <c r="M48" s="18" t="s">
        <v>481</v>
      </c>
      <c r="N48" s="20" t="s">
        <v>481</v>
      </c>
      <c r="O48" s="18" t="s">
        <v>481</v>
      </c>
      <c r="P48" s="20" t="s">
        <v>481</v>
      </c>
      <c r="Q48" s="18" t="s">
        <v>481</v>
      </c>
      <c r="R48" s="20" t="s">
        <v>481</v>
      </c>
      <c r="S48" s="18" t="s">
        <v>481</v>
      </c>
      <c r="T48" s="20" t="s">
        <v>481</v>
      </c>
      <c r="U48" s="18" t="n">
        <v>418.90238327</v>
      </c>
      <c r="V48" s="20" t="n">
        <v>23.7062857</v>
      </c>
    </row>
    <row r="49" spans="1:22">
      <c r="A49" s="15" t="s">
        <v>524</v>
      </c>
      <c r="B49" s="17" t="n">
        <v>6349</v>
      </c>
      <c r="C49" s="18">
        <f>(56.0/B49*100)</f>
        <v/>
      </c>
      <c r="D49" s="19" t="n">
        <v>6293</v>
      </c>
      <c r="E49" s="18" t="n">
        <v>424.51432922</v>
      </c>
      <c r="F49" s="20" t="n">
        <v>4.03454594</v>
      </c>
      <c r="G49" s="18" t="n">
        <v>428.97037606</v>
      </c>
      <c r="H49" s="20" t="n">
        <v>3.49410548</v>
      </c>
      <c r="I49" s="18" t="n">
        <v>433.44786394</v>
      </c>
      <c r="J49" s="20" t="n">
        <v>5.06307331</v>
      </c>
      <c r="K49" s="18" t="n">
        <v>435.47483433</v>
      </c>
      <c r="L49" s="20" t="n">
        <v>6.8089453</v>
      </c>
      <c r="M49" s="18" t="s">
        <v>481</v>
      </c>
      <c r="N49" s="20" t="s">
        <v>481</v>
      </c>
      <c r="O49" s="18" t="s">
        <v>481</v>
      </c>
      <c r="P49" s="20" t="s">
        <v>481</v>
      </c>
      <c r="Q49" s="18" t="s">
        <v>481</v>
      </c>
      <c r="R49" s="20" t="s">
        <v>481</v>
      </c>
      <c r="S49" s="18" t="n">
        <v>381.13121808</v>
      </c>
      <c r="T49" s="20" t="n">
        <v>22.97367022</v>
      </c>
      <c r="U49" s="18" t="n">
        <v>347.11675331</v>
      </c>
      <c r="V49" s="20" t="n">
        <v>8.94475611</v>
      </c>
    </row>
    <row r="50" spans="1:22">
      <c r="A50" s="15" t="s">
        <v>525</v>
      </c>
      <c r="B50" s="17" t="n">
        <v>11795</v>
      </c>
      <c r="C50" s="18">
        <f>(397.0/B50*100)</f>
        <v/>
      </c>
      <c r="D50" s="19" t="n">
        <v>11398</v>
      </c>
      <c r="E50" s="18" t="n">
        <v>426.6826417</v>
      </c>
      <c r="F50" s="20" t="n">
        <v>3.69983862</v>
      </c>
      <c r="G50" s="18" t="n">
        <v>429.58751379</v>
      </c>
      <c r="H50" s="20" t="n">
        <v>3.17586364</v>
      </c>
      <c r="I50" s="18" t="n">
        <v>447.07170039</v>
      </c>
      <c r="J50" s="20" t="n">
        <v>4.04008633</v>
      </c>
      <c r="K50" s="18" t="n">
        <v>405.27287033</v>
      </c>
      <c r="L50" s="20" t="n">
        <v>7.20872874</v>
      </c>
      <c r="M50" s="18" t="s">
        <v>481</v>
      </c>
      <c r="N50" s="20" t="s">
        <v>481</v>
      </c>
      <c r="O50" s="18" t="s">
        <v>481</v>
      </c>
      <c r="P50" s="20" t="s">
        <v>481</v>
      </c>
      <c r="Q50" s="18" t="s">
        <v>481</v>
      </c>
      <c r="R50" s="20" t="s">
        <v>481</v>
      </c>
      <c r="S50" s="18" t="s">
        <v>481</v>
      </c>
      <c r="T50" s="20" t="s">
        <v>481</v>
      </c>
      <c r="U50" s="18" t="n">
        <v>357.40291737</v>
      </c>
      <c r="V50" s="20" t="n">
        <v>8.920774509999999</v>
      </c>
    </row>
    <row r="51" spans="1:22">
      <c r="A51" s="15" t="s">
        <v>526</v>
      </c>
      <c r="B51" s="17" t="n">
        <v>6866</v>
      </c>
      <c r="C51" s="18">
        <f>(112.0/B51*100)</f>
        <v/>
      </c>
      <c r="D51" s="19" t="n">
        <v>6754</v>
      </c>
      <c r="E51" s="18" t="n">
        <v>433.26501855</v>
      </c>
      <c r="F51" s="20" t="n">
        <v>3.58112306</v>
      </c>
      <c r="G51" s="18" t="n">
        <v>429.15142046</v>
      </c>
      <c r="H51" s="20" t="n">
        <v>3.04202525</v>
      </c>
      <c r="I51" s="18" t="n">
        <v>440.52192095</v>
      </c>
      <c r="J51" s="20" t="n">
        <v>4.57909518</v>
      </c>
      <c r="K51" s="18" t="n">
        <v>423.21313123</v>
      </c>
      <c r="L51" s="20" t="n">
        <v>6.3451692</v>
      </c>
      <c r="M51" s="18" t="s">
        <v>481</v>
      </c>
      <c r="N51" s="20" t="s">
        <v>481</v>
      </c>
      <c r="O51" s="18" t="s">
        <v>481</v>
      </c>
      <c r="P51" s="20" t="s">
        <v>481</v>
      </c>
      <c r="Q51" s="18" t="n">
        <v>427.96430568</v>
      </c>
      <c r="R51" s="20" t="n">
        <v>5.20460603</v>
      </c>
      <c r="S51" s="18" t="s">
        <v>481</v>
      </c>
      <c r="T51" s="20" t="s">
        <v>481</v>
      </c>
      <c r="U51" s="18" t="n">
        <v>391.05140378</v>
      </c>
      <c r="V51" s="20" t="n">
        <v>8.86701935</v>
      </c>
    </row>
    <row r="52" spans="1:22">
      <c r="A52" s="15" t="s">
        <v>527</v>
      </c>
      <c r="B52" s="17" t="n">
        <v>5809</v>
      </c>
      <c r="C52" s="18">
        <f>(113.0/B52*100)</f>
        <v/>
      </c>
      <c r="D52" s="19" t="n">
        <v>5696</v>
      </c>
      <c r="E52" s="18" t="n">
        <v>489.33830455</v>
      </c>
      <c r="F52" s="20" t="n">
        <v>4.5575146</v>
      </c>
      <c r="G52" s="18" t="n">
        <v>487.46817614</v>
      </c>
      <c r="H52" s="20" t="n">
        <v>3.02864984</v>
      </c>
      <c r="I52" s="18" t="n">
        <v>496.55066793</v>
      </c>
      <c r="J52" s="20" t="n">
        <v>3.46475038</v>
      </c>
      <c r="K52" s="18" t="n">
        <v>493.58683773</v>
      </c>
      <c r="L52" s="20" t="n">
        <v>5.47769385</v>
      </c>
      <c r="M52" s="18" t="s">
        <v>481</v>
      </c>
      <c r="N52" s="20" t="s">
        <v>481</v>
      </c>
      <c r="O52" s="18" t="s">
        <v>481</v>
      </c>
      <c r="P52" s="20" t="s">
        <v>481</v>
      </c>
      <c r="Q52" s="18" t="s">
        <v>481</v>
      </c>
      <c r="R52" s="20" t="s">
        <v>481</v>
      </c>
      <c r="S52" s="18" t="s">
        <v>481</v>
      </c>
      <c r="T52" s="20" t="s">
        <v>481</v>
      </c>
      <c r="U52" s="18" t="n">
        <v>397.84349135</v>
      </c>
      <c r="V52" s="20" t="n">
        <v>7.46216632</v>
      </c>
    </row>
    <row r="53" spans="1:22">
      <c r="A53" s="15" t="s">
        <v>528</v>
      </c>
      <c r="B53" s="17" t="n">
        <v>5571</v>
      </c>
      <c r="C53" s="18">
        <f>(122.0/B53*100)</f>
        <v/>
      </c>
      <c r="D53" s="19" t="n">
        <v>5449</v>
      </c>
      <c r="E53" s="18" t="n">
        <v>480.24776067</v>
      </c>
      <c r="F53" s="20" t="n">
        <v>3.45492487</v>
      </c>
      <c r="G53" s="18" t="n">
        <v>447.59832999</v>
      </c>
      <c r="H53" s="20" t="n">
        <v>2.32015105</v>
      </c>
      <c r="I53" s="18" t="n">
        <v>435.40572165</v>
      </c>
      <c r="J53" s="20" t="n">
        <v>4.29548269</v>
      </c>
      <c r="K53" s="18" t="n">
        <v>427.57259018</v>
      </c>
      <c r="L53" s="20" t="n">
        <v>7.01913633</v>
      </c>
      <c r="M53" s="18" t="s">
        <v>481</v>
      </c>
      <c r="N53" s="20" t="s">
        <v>481</v>
      </c>
      <c r="O53" s="18" t="s">
        <v>481</v>
      </c>
      <c r="P53" s="20" t="s">
        <v>481</v>
      </c>
      <c r="Q53" s="18" t="s">
        <v>481</v>
      </c>
      <c r="R53" s="20" t="s">
        <v>481</v>
      </c>
      <c r="S53" s="18" t="s">
        <v>481</v>
      </c>
      <c r="T53" s="20" t="s">
        <v>481</v>
      </c>
      <c r="U53" s="18" t="n">
        <v>343.95905153</v>
      </c>
      <c r="V53" s="20" t="n">
        <v>4.74851488</v>
      </c>
    </row>
    <row r="54" spans="1:22">
      <c r="A54" s="15" t="s">
        <v>529</v>
      </c>
      <c r="B54" s="17" t="n">
        <v>4740</v>
      </c>
      <c r="C54" s="18">
        <f>(522.0/B54*100)</f>
        <v/>
      </c>
      <c r="D54" s="19" t="n">
        <v>4218</v>
      </c>
      <c r="E54" s="18" t="n">
        <v>373.38275054</v>
      </c>
      <c r="F54" s="20" t="n">
        <v>3.64027932</v>
      </c>
      <c r="G54" s="18" t="n">
        <v>377.82316569</v>
      </c>
      <c r="H54" s="20" t="n">
        <v>4.15398792</v>
      </c>
      <c r="I54" s="18" t="n">
        <v>362.48957958</v>
      </c>
      <c r="J54" s="20" t="n">
        <v>7.97126558</v>
      </c>
      <c r="K54" s="18" t="n">
        <v>340.90757368</v>
      </c>
      <c r="L54" s="20" t="n">
        <v>11.05445051</v>
      </c>
      <c r="M54" s="18" t="s">
        <v>481</v>
      </c>
      <c r="N54" s="20" t="s">
        <v>481</v>
      </c>
      <c r="O54" s="18" t="s">
        <v>481</v>
      </c>
      <c r="P54" s="20" t="s">
        <v>481</v>
      </c>
      <c r="Q54" s="18" t="s">
        <v>481</v>
      </c>
      <c r="R54" s="20" t="s">
        <v>481</v>
      </c>
      <c r="S54" s="18" t="s">
        <v>481</v>
      </c>
      <c r="T54" s="20" t="s">
        <v>481</v>
      </c>
      <c r="U54" s="18" t="n">
        <v>301.80411688</v>
      </c>
      <c r="V54" s="20" t="n">
        <v>4.49403757</v>
      </c>
    </row>
    <row r="55" spans="1:22">
      <c r="A55" s="15" t="s">
        <v>530</v>
      </c>
      <c r="B55" s="17" t="n">
        <v>5316</v>
      </c>
      <c r="C55" s="18">
        <f>(22.0/B55*100)</f>
        <v/>
      </c>
      <c r="D55" s="19" t="n">
        <v>5294</v>
      </c>
      <c r="E55" s="18" t="n">
        <v>406.91419545</v>
      </c>
      <c r="F55" s="20" t="n">
        <v>4.67622612</v>
      </c>
      <c r="G55" s="18" t="n">
        <v>402.61002309</v>
      </c>
      <c r="H55" s="20" t="n">
        <v>3.25443379</v>
      </c>
      <c r="I55" s="18" t="n">
        <v>412.4302298</v>
      </c>
      <c r="J55" s="20" t="n">
        <v>4.00375936</v>
      </c>
      <c r="K55" s="18" t="n">
        <v>421.86937496</v>
      </c>
      <c r="L55" s="20" t="n">
        <v>8.379187460000001</v>
      </c>
      <c r="M55" s="18" t="s">
        <v>481</v>
      </c>
      <c r="N55" s="20" t="s">
        <v>481</v>
      </c>
      <c r="O55" s="18" t="s">
        <v>481</v>
      </c>
      <c r="P55" s="20" t="s">
        <v>481</v>
      </c>
      <c r="Q55" s="18" t="s">
        <v>481</v>
      </c>
      <c r="R55" s="20" t="s">
        <v>481</v>
      </c>
      <c r="S55" s="18" t="n">
        <v>255.24810057</v>
      </c>
      <c r="T55" s="20" t="n">
        <v>29.51357159</v>
      </c>
      <c r="U55" s="18" t="n">
        <v>288.46700496</v>
      </c>
      <c r="V55" s="20" t="n">
        <v>8.522362230000001</v>
      </c>
    </row>
    <row r="56" spans="1:22">
      <c r="A56" s="15" t="s">
        <v>531</v>
      </c>
      <c r="B56" s="17" t="n">
        <v>5359</v>
      </c>
      <c r="C56" s="18">
        <f>(77.0/B56*100)</f>
        <v/>
      </c>
      <c r="D56" s="19" t="n">
        <v>5282</v>
      </c>
      <c r="E56" s="18" t="n">
        <v>544.39551342</v>
      </c>
      <c r="F56" s="20" t="n">
        <v>3.97203725</v>
      </c>
      <c r="G56" s="18" t="n">
        <v>519.63995959</v>
      </c>
      <c r="H56" s="20" t="n">
        <v>3.01628812</v>
      </c>
      <c r="I56" s="18" t="n">
        <v>534.96763434</v>
      </c>
      <c r="J56" s="20" t="n">
        <v>4.6361867</v>
      </c>
      <c r="K56" s="18" t="n">
        <v>523.62621689</v>
      </c>
      <c r="L56" s="20" t="n">
        <v>6.72165356</v>
      </c>
      <c r="M56" s="18" t="s">
        <v>481</v>
      </c>
      <c r="N56" s="20" t="s">
        <v>481</v>
      </c>
      <c r="O56" s="18" t="s">
        <v>481</v>
      </c>
      <c r="P56" s="20" t="s">
        <v>481</v>
      </c>
      <c r="Q56" s="18" t="s">
        <v>481</v>
      </c>
      <c r="R56" s="20" t="s">
        <v>481</v>
      </c>
      <c r="S56" s="18" t="s">
        <v>481</v>
      </c>
      <c r="T56" s="20" t="s">
        <v>481</v>
      </c>
      <c r="U56" s="18" t="n">
        <v>450.53014778</v>
      </c>
      <c r="V56" s="20" t="n">
        <v>15.99023211</v>
      </c>
    </row>
    <row r="57" spans="1:22">
      <c r="A57" s="15" t="s">
        <v>532</v>
      </c>
      <c r="B57" s="17" t="n">
        <v>6513</v>
      </c>
      <c r="C57" s="18">
        <f>(0.0/B57*100)</f>
        <v/>
      </c>
      <c r="D57" s="19" t="n">
        <v>6513</v>
      </c>
      <c r="E57" s="18" t="n">
        <v>400.01796776</v>
      </c>
      <c r="F57" s="20" t="n">
        <v>3.34297374</v>
      </c>
      <c r="G57" s="18" t="n">
        <v>397.21829916</v>
      </c>
      <c r="H57" s="20" t="n">
        <v>3.06504682</v>
      </c>
      <c r="I57" s="18" t="n">
        <v>405.53158019</v>
      </c>
      <c r="J57" s="20" t="n">
        <v>6.44165064</v>
      </c>
      <c r="K57" s="18" t="n">
        <v>387.0076303</v>
      </c>
      <c r="L57" s="20" t="n">
        <v>10.20857528</v>
      </c>
      <c r="M57" s="18" t="s">
        <v>481</v>
      </c>
      <c r="N57" s="20" t="s">
        <v>481</v>
      </c>
      <c r="O57" s="18" t="s">
        <v>481</v>
      </c>
      <c r="P57" s="20" t="s">
        <v>481</v>
      </c>
      <c r="Q57" s="18" t="s">
        <v>481</v>
      </c>
      <c r="R57" s="20" t="s">
        <v>481</v>
      </c>
      <c r="S57" s="18" t="n">
        <v>320.08520041</v>
      </c>
      <c r="T57" s="20" t="n">
        <v>41.57601191</v>
      </c>
      <c r="U57" s="18" t="n">
        <v>361.93637704</v>
      </c>
      <c r="V57" s="20" t="n">
        <v>9.797912739999999</v>
      </c>
    </row>
    <row r="58" spans="1:22">
      <c r="A58" s="15" t="s">
        <v>533</v>
      </c>
      <c r="B58" s="17" t="n">
        <v>7267</v>
      </c>
      <c r="C58" s="18">
        <f>(10.0/B58*100)</f>
        <v/>
      </c>
      <c r="D58" s="19" t="n">
        <v>7257</v>
      </c>
      <c r="E58" s="18" t="n">
        <v>431.46387175</v>
      </c>
      <c r="F58" s="20" t="n">
        <v>3.35681447</v>
      </c>
      <c r="G58" s="18" t="n">
        <v>407.88129723</v>
      </c>
      <c r="H58" s="20" t="n">
        <v>3.1285104</v>
      </c>
      <c r="I58" s="18" t="n">
        <v>383.29034047</v>
      </c>
      <c r="J58" s="20" t="n">
        <v>5.49904718</v>
      </c>
      <c r="K58" s="18" t="n">
        <v>374.92375198</v>
      </c>
      <c r="L58" s="20" t="n">
        <v>8.728039819999999</v>
      </c>
      <c r="M58" s="18" t="s">
        <v>481</v>
      </c>
      <c r="N58" s="20" t="s">
        <v>481</v>
      </c>
      <c r="O58" s="18" t="s">
        <v>481</v>
      </c>
      <c r="P58" s="20" t="s">
        <v>481</v>
      </c>
      <c r="Q58" s="18" t="s">
        <v>481</v>
      </c>
      <c r="R58" s="20" t="s">
        <v>481</v>
      </c>
      <c r="S58" s="18" t="n">
        <v>283.35507364</v>
      </c>
      <c r="T58" s="20" t="n">
        <v>19.89997339</v>
      </c>
      <c r="U58" s="18" t="n">
        <v>314.42874412</v>
      </c>
      <c r="V58" s="20" t="n">
        <v>14.48644478</v>
      </c>
    </row>
    <row r="59" spans="1:22">
      <c r="A59" s="15" t="s">
        <v>534</v>
      </c>
      <c r="B59" s="17" t="n">
        <v>4826</v>
      </c>
      <c r="C59" s="18">
        <f>(26.0/B59*100)</f>
        <v/>
      </c>
      <c r="D59" s="19" t="n">
        <v>4800</v>
      </c>
      <c r="E59" s="18" t="n">
        <v>352.53052249</v>
      </c>
      <c r="F59" s="20" t="n">
        <v>2.20448636</v>
      </c>
      <c r="G59" s="18" t="n">
        <v>344.09876101</v>
      </c>
      <c r="H59" s="20" t="n">
        <v>2.47216405</v>
      </c>
      <c r="I59" s="18" t="n">
        <v>367.73378911</v>
      </c>
      <c r="J59" s="20" t="n">
        <v>5.78071099</v>
      </c>
      <c r="K59" s="18" t="n">
        <v>350.12511893</v>
      </c>
      <c r="L59" s="20" t="n">
        <v>9.90678612</v>
      </c>
      <c r="M59" s="18" t="s">
        <v>481</v>
      </c>
      <c r="N59" s="20" t="s">
        <v>481</v>
      </c>
      <c r="O59" s="18" t="s">
        <v>481</v>
      </c>
      <c r="P59" s="20" t="s">
        <v>481</v>
      </c>
      <c r="Q59" s="18" t="s">
        <v>481</v>
      </c>
      <c r="R59" s="20" t="s">
        <v>481</v>
      </c>
      <c r="S59" s="18" t="n">
        <v>275.8826941</v>
      </c>
      <c r="T59" s="20" t="n">
        <v>14.30823278</v>
      </c>
      <c r="U59" s="18" t="n">
        <v>274.67029958</v>
      </c>
      <c r="V59" s="20" t="n">
        <v>9.32178236</v>
      </c>
    </row>
    <row r="60" spans="1:22">
      <c r="A60" s="15" t="s">
        <v>535</v>
      </c>
      <c r="B60" s="17" t="n">
        <v>4546</v>
      </c>
      <c r="C60" s="18">
        <f>(15.0/B60*100)</f>
        <v/>
      </c>
      <c r="D60" s="19" t="n">
        <v>4531</v>
      </c>
      <c r="E60" s="18" t="n">
        <v>371.26756095</v>
      </c>
      <c r="F60" s="20" t="n">
        <v>5.48346804</v>
      </c>
      <c r="G60" s="18" t="n">
        <v>342.26448532</v>
      </c>
      <c r="H60" s="20" t="n">
        <v>5.23702266</v>
      </c>
      <c r="I60" s="18" t="n">
        <v>330.40516714</v>
      </c>
      <c r="J60" s="20" t="n">
        <v>6.59759551</v>
      </c>
      <c r="K60" s="18" t="n">
        <v>334.06990113</v>
      </c>
      <c r="L60" s="20" t="n">
        <v>11.34448897</v>
      </c>
      <c r="M60" s="18" t="s">
        <v>481</v>
      </c>
      <c r="N60" s="20" t="s">
        <v>481</v>
      </c>
      <c r="O60" s="18" t="s">
        <v>481</v>
      </c>
      <c r="P60" s="20" t="s">
        <v>481</v>
      </c>
      <c r="Q60" s="18" t="s">
        <v>481</v>
      </c>
      <c r="R60" s="20" t="s">
        <v>481</v>
      </c>
      <c r="S60" s="18" t="n">
        <v>278.76880682</v>
      </c>
      <c r="T60" s="20" t="n">
        <v>24.88447097</v>
      </c>
      <c r="U60" s="18" t="n">
        <v>304.49584861</v>
      </c>
      <c r="V60" s="20" t="n">
        <v>11.44216738</v>
      </c>
    </row>
    <row r="61" spans="1:22">
      <c r="A61" s="15" t="s">
        <v>536</v>
      </c>
      <c r="B61" s="17" t="n">
        <v>6525</v>
      </c>
      <c r="C61" s="18">
        <f>(181.0/B61*100)</f>
        <v/>
      </c>
      <c r="D61" s="19" t="n">
        <v>6344</v>
      </c>
      <c r="E61" s="18" t="n">
        <v>488.41772874</v>
      </c>
      <c r="F61" s="20" t="n">
        <v>3.8450704</v>
      </c>
      <c r="G61" s="18" t="n">
        <v>466.36601694</v>
      </c>
      <c r="H61" s="20" t="n">
        <v>3.03667385</v>
      </c>
      <c r="I61" s="18" t="n">
        <v>473.41657532</v>
      </c>
      <c r="J61" s="20" t="n">
        <v>4.09561715</v>
      </c>
      <c r="K61" s="18" t="n">
        <v>494.58483335</v>
      </c>
      <c r="L61" s="20" t="n">
        <v>6.32267348</v>
      </c>
      <c r="M61" s="18" t="s">
        <v>481</v>
      </c>
      <c r="N61" s="20" t="s">
        <v>481</v>
      </c>
      <c r="O61" s="18" t="s">
        <v>481</v>
      </c>
      <c r="P61" s="20" t="s">
        <v>481</v>
      </c>
      <c r="Q61" s="18" t="s">
        <v>481</v>
      </c>
      <c r="R61" s="20" t="s">
        <v>481</v>
      </c>
      <c r="S61" s="18" t="s">
        <v>481</v>
      </c>
      <c r="T61" s="20" t="s">
        <v>481</v>
      </c>
      <c r="U61" s="18" t="n">
        <v>373.5744302</v>
      </c>
      <c r="V61" s="20" t="n">
        <v>8.449479999999999</v>
      </c>
    </row>
    <row r="62" spans="1:22">
      <c r="A62" s="15" t="s">
        <v>537</v>
      </c>
      <c r="B62" s="17" t="n">
        <v>4476</v>
      </c>
      <c r="C62" s="18">
        <f>(3.0/B62*100)</f>
        <v/>
      </c>
      <c r="D62" s="19" t="n">
        <v>4473</v>
      </c>
      <c r="E62" s="18" t="n">
        <v>528.93992588</v>
      </c>
      <c r="F62" s="20" t="n">
        <v>3.16547156</v>
      </c>
      <c r="G62" s="18" t="n">
        <v>505.55500514</v>
      </c>
      <c r="H62" s="20" t="n">
        <v>1.50112707</v>
      </c>
      <c r="I62" s="18" t="n">
        <v>499.82133315</v>
      </c>
      <c r="J62" s="20" t="n">
        <v>3.48971213</v>
      </c>
      <c r="K62" s="18" t="n">
        <v>502.14325621</v>
      </c>
      <c r="L62" s="20" t="n">
        <v>6.13511378</v>
      </c>
      <c r="M62" s="18" t="s">
        <v>481</v>
      </c>
      <c r="N62" s="20" t="s">
        <v>481</v>
      </c>
      <c r="O62" s="18" t="s">
        <v>481</v>
      </c>
      <c r="P62" s="20" t="s">
        <v>481</v>
      </c>
      <c r="Q62" s="18" t="s">
        <v>481</v>
      </c>
      <c r="R62" s="20" t="s">
        <v>481</v>
      </c>
      <c r="S62" s="18" t="s">
        <v>481</v>
      </c>
      <c r="T62" s="20" t="s">
        <v>481</v>
      </c>
      <c r="U62" s="18" t="n">
        <v>489.029647</v>
      </c>
      <c r="V62" s="20" t="n">
        <v>28.96559939</v>
      </c>
    </row>
    <row r="63" spans="1:22">
      <c r="A63" s="15" t="s">
        <v>538</v>
      </c>
      <c r="B63" s="17" t="n">
        <v>5324</v>
      </c>
      <c r="C63" s="18">
        <f>(13.0/B63*100)</f>
        <v/>
      </c>
      <c r="D63" s="19" t="n">
        <v>5311</v>
      </c>
      <c r="E63" s="18" t="n">
        <v>347.44899693</v>
      </c>
      <c r="F63" s="20" t="n">
        <v>3.16572647</v>
      </c>
      <c r="G63" s="18" t="n">
        <v>354.23438208</v>
      </c>
      <c r="H63" s="20" t="n">
        <v>2.38032306</v>
      </c>
      <c r="I63" s="18" t="n">
        <v>369.30561763</v>
      </c>
      <c r="J63" s="20" t="n">
        <v>5.30865394</v>
      </c>
      <c r="K63" s="18" t="n">
        <v>366.47953558</v>
      </c>
      <c r="L63" s="20" t="n">
        <v>9.32166279</v>
      </c>
      <c r="M63" s="18" t="s">
        <v>481</v>
      </c>
      <c r="N63" s="20" t="s">
        <v>481</v>
      </c>
      <c r="O63" s="18" t="s">
        <v>481</v>
      </c>
      <c r="P63" s="20" t="s">
        <v>481</v>
      </c>
      <c r="Q63" s="18" t="n">
        <v>295.04854109</v>
      </c>
      <c r="R63" s="20" t="n">
        <v>61.07612916</v>
      </c>
      <c r="S63" s="18" t="n">
        <v>321.529836</v>
      </c>
      <c r="T63" s="20" t="n">
        <v>31.78680844</v>
      </c>
      <c r="U63" s="18" t="n">
        <v>315.82324348</v>
      </c>
      <c r="V63" s="20" t="n">
        <v>6.01141947</v>
      </c>
    </row>
    <row r="64" spans="1:22">
      <c r="A64" s="15" t="s">
        <v>539</v>
      </c>
      <c r="B64" s="17" t="n">
        <v>3634</v>
      </c>
      <c r="C64" s="18">
        <f>(3.0/B64*100)</f>
        <v/>
      </c>
      <c r="D64" s="19" t="n">
        <v>3631</v>
      </c>
      <c r="E64" s="18" t="n">
        <v>482.92963421</v>
      </c>
      <c r="F64" s="20" t="n">
        <v>3.9618868</v>
      </c>
      <c r="G64" s="18" t="n">
        <v>444.86640125</v>
      </c>
      <c r="H64" s="20" t="n">
        <v>3.33149035</v>
      </c>
      <c r="I64" s="18" t="n">
        <v>443.11273863</v>
      </c>
      <c r="J64" s="20" t="n">
        <v>3.77731502</v>
      </c>
      <c r="K64" s="18" t="n">
        <v>432.97401386</v>
      </c>
      <c r="L64" s="20" t="n">
        <v>7.18109033</v>
      </c>
      <c r="M64" s="18" t="s">
        <v>481</v>
      </c>
      <c r="N64" s="20" t="s">
        <v>481</v>
      </c>
      <c r="O64" s="18" t="s">
        <v>481</v>
      </c>
      <c r="P64" s="20" t="s">
        <v>481</v>
      </c>
      <c r="Q64" s="18" t="s">
        <v>481</v>
      </c>
      <c r="R64" s="20" t="s">
        <v>481</v>
      </c>
      <c r="S64" s="18" t="n">
        <v>275.30352439</v>
      </c>
      <c r="T64" s="20" t="n">
        <v>44.04187257</v>
      </c>
      <c r="U64" s="18" t="n">
        <v>287.07263126</v>
      </c>
      <c r="V64" s="20" t="n">
        <v>9.10202859</v>
      </c>
    </row>
    <row r="65" spans="1:22">
      <c r="A65" s="15" t="s">
        <v>540</v>
      </c>
      <c r="B65" s="17" t="n">
        <v>5325</v>
      </c>
      <c r="C65" s="18">
        <f>(14.0/B65*100)</f>
        <v/>
      </c>
      <c r="D65" s="19" t="n">
        <v>5311</v>
      </c>
      <c r="E65" s="18" t="n">
        <v>418.59984631</v>
      </c>
      <c r="F65" s="20" t="n">
        <v>4.00489726</v>
      </c>
      <c r="G65" s="18" t="n">
        <v>416.25367267</v>
      </c>
      <c r="H65" s="20" t="n">
        <v>3.00794654</v>
      </c>
      <c r="I65" s="18" t="n">
        <v>433.57897562</v>
      </c>
      <c r="J65" s="20" t="n">
        <v>4.17443358</v>
      </c>
      <c r="K65" s="18" t="n">
        <v>414.7263958</v>
      </c>
      <c r="L65" s="20" t="n">
        <v>9.859604539999999</v>
      </c>
      <c r="M65" s="18" t="s">
        <v>481</v>
      </c>
      <c r="N65" s="20" t="s">
        <v>481</v>
      </c>
      <c r="O65" s="18" t="s">
        <v>481</v>
      </c>
      <c r="P65" s="20" t="s">
        <v>481</v>
      </c>
      <c r="Q65" s="18" t="n">
        <v>335.94611195</v>
      </c>
      <c r="R65" s="20" t="n">
        <v>44.50457695</v>
      </c>
      <c r="S65" s="18" t="s">
        <v>481</v>
      </c>
      <c r="T65" s="20" t="s">
        <v>481</v>
      </c>
      <c r="U65" s="18" t="n">
        <v>322.92239326</v>
      </c>
      <c r="V65" s="20" t="n">
        <v>8.98849843</v>
      </c>
    </row>
    <row r="66" spans="1:22">
      <c r="A66" s="15" t="s">
        <v>541</v>
      </c>
      <c r="B66" s="17" t="n">
        <v>5665</v>
      </c>
      <c r="C66" s="18">
        <f>(95.0/B66*100)</f>
        <v/>
      </c>
      <c r="D66" s="19" t="n">
        <v>5570</v>
      </c>
      <c r="E66" s="18" t="n">
        <v>436.75213748</v>
      </c>
      <c r="F66" s="20" t="n">
        <v>3.73514025</v>
      </c>
      <c r="G66" s="18" t="n">
        <v>434.02030822</v>
      </c>
      <c r="H66" s="20" t="n">
        <v>2.13863458</v>
      </c>
      <c r="I66" s="18" t="n">
        <v>453.01032143</v>
      </c>
      <c r="J66" s="20" t="n">
        <v>3.05783474</v>
      </c>
      <c r="K66" s="18" t="n">
        <v>455.62919223</v>
      </c>
      <c r="L66" s="20" t="n">
        <v>6.78226079</v>
      </c>
      <c r="M66" s="18" t="s">
        <v>481</v>
      </c>
      <c r="N66" s="20" t="s">
        <v>481</v>
      </c>
      <c r="O66" s="18" t="s">
        <v>481</v>
      </c>
      <c r="P66" s="20" t="s">
        <v>481</v>
      </c>
      <c r="Q66" s="18" t="s">
        <v>481</v>
      </c>
      <c r="R66" s="20" t="s">
        <v>481</v>
      </c>
      <c r="S66" s="18" t="s">
        <v>481</v>
      </c>
      <c r="T66" s="20" t="s">
        <v>481</v>
      </c>
      <c r="U66" s="18" t="n">
        <v>353.46110654</v>
      </c>
      <c r="V66" s="20" t="n">
        <v>3.86876417</v>
      </c>
    </row>
    <row r="67" spans="1:22">
      <c r="A67" s="15" t="s">
        <v>542</v>
      </c>
      <c r="B67" s="17" t="n">
        <v>6971</v>
      </c>
      <c r="C67" s="18">
        <f>(1033.0/B67*100)</f>
        <v/>
      </c>
      <c r="D67" s="19" t="n">
        <v>5938</v>
      </c>
      <c r="E67" s="18" t="n">
        <v>414.25413521</v>
      </c>
      <c r="F67" s="20" t="n">
        <v>3.66772968</v>
      </c>
      <c r="G67" s="18" t="n">
        <v>413.30411724</v>
      </c>
      <c r="H67" s="20" t="n">
        <v>3.23827932</v>
      </c>
      <c r="I67" s="18" t="n">
        <v>427.33251766</v>
      </c>
      <c r="J67" s="20" t="n">
        <v>6.0241707</v>
      </c>
      <c r="K67" s="18" t="n">
        <v>391.42297297</v>
      </c>
      <c r="L67" s="20" t="n">
        <v>10.35327052</v>
      </c>
      <c r="M67" s="18" t="s">
        <v>481</v>
      </c>
      <c r="N67" s="20" t="s">
        <v>481</v>
      </c>
      <c r="O67" s="18" t="s">
        <v>481</v>
      </c>
      <c r="P67" s="20" t="s">
        <v>481</v>
      </c>
      <c r="Q67" s="18" t="s">
        <v>481</v>
      </c>
      <c r="R67" s="20" t="s">
        <v>481</v>
      </c>
      <c r="S67" s="18" t="s">
        <v>481</v>
      </c>
      <c r="T67" s="20" t="s">
        <v>481</v>
      </c>
      <c r="U67" s="18" t="n">
        <v>340.72838045</v>
      </c>
      <c r="V67" s="20" t="n">
        <v>6.52104617</v>
      </c>
    </row>
    <row r="68" spans="1:22">
      <c r="A68" s="15" t="s">
        <v>543</v>
      </c>
      <c r="B68" s="17" t="n">
        <v>12083</v>
      </c>
      <c r="C68" s="18">
        <f>(31.0/B68*100)</f>
        <v/>
      </c>
      <c r="D68" s="19" t="n">
        <v>12052</v>
      </c>
      <c r="E68" s="18" t="n">
        <v>450.29431912</v>
      </c>
      <c r="F68" s="20" t="n">
        <v>2.13045717</v>
      </c>
      <c r="G68" s="18" t="n">
        <v>412.12895613</v>
      </c>
      <c r="H68" s="20" t="n">
        <v>1.53550444</v>
      </c>
      <c r="I68" s="18" t="n">
        <v>393.49827014</v>
      </c>
      <c r="J68" s="20" t="n">
        <v>3.54444319</v>
      </c>
      <c r="K68" s="18" t="n">
        <v>385.15494382</v>
      </c>
      <c r="L68" s="20" t="n">
        <v>6.77087368</v>
      </c>
      <c r="M68" s="18" t="s">
        <v>481</v>
      </c>
      <c r="N68" s="20" t="s">
        <v>481</v>
      </c>
      <c r="O68" s="18" t="s">
        <v>481</v>
      </c>
      <c r="P68" s="20" t="s">
        <v>481</v>
      </c>
      <c r="Q68" s="18" t="s">
        <v>481</v>
      </c>
      <c r="R68" s="20" t="s">
        <v>481</v>
      </c>
      <c r="S68" s="18" t="s">
        <v>481</v>
      </c>
      <c r="T68" s="20" t="s">
        <v>481</v>
      </c>
      <c r="U68" s="18" t="n">
        <v>320.1322821</v>
      </c>
      <c r="V68" s="20" t="n">
        <v>2.13673599</v>
      </c>
    </row>
    <row r="69" spans="1:22">
      <c r="A69" s="15" t="s">
        <v>544</v>
      </c>
      <c r="B69" s="17" t="n">
        <v>4876</v>
      </c>
      <c r="C69" s="18">
        <f>(0.0/B69*100)</f>
        <v/>
      </c>
      <c r="D69" s="19" t="n">
        <v>4876</v>
      </c>
      <c r="E69" s="18" t="n">
        <v>435.1380249</v>
      </c>
      <c r="F69" s="20" t="n">
        <v>5.18269658</v>
      </c>
      <c r="G69" s="18" t="n">
        <v>429.53188789</v>
      </c>
      <c r="H69" s="20" t="n">
        <v>4.11673798</v>
      </c>
      <c r="I69" s="18" t="n">
        <v>443.29948943</v>
      </c>
      <c r="J69" s="20" t="n">
        <v>5.82886855</v>
      </c>
      <c r="K69" s="18" t="n">
        <v>436.61491831</v>
      </c>
      <c r="L69" s="20" t="n">
        <v>9.239739670000001</v>
      </c>
      <c r="M69" s="18" t="s">
        <v>481</v>
      </c>
      <c r="N69" s="20" t="s">
        <v>481</v>
      </c>
      <c r="O69" s="18" t="s">
        <v>481</v>
      </c>
      <c r="P69" s="20" t="s">
        <v>481</v>
      </c>
      <c r="Q69" s="18" t="s">
        <v>481</v>
      </c>
      <c r="R69" s="20" t="s">
        <v>481</v>
      </c>
      <c r="S69" s="18" t="s">
        <v>481</v>
      </c>
      <c r="T69" s="20" t="s">
        <v>481</v>
      </c>
      <c r="U69" s="18" t="n">
        <v>368.13828787</v>
      </c>
      <c r="V69" s="20" t="n">
        <v>22.52337779</v>
      </c>
    </row>
    <row r="70" spans="1:22">
      <c r="A70" s="15" t="s">
        <v>545</v>
      </c>
      <c r="B70" s="17" t="n">
        <v>6036</v>
      </c>
      <c r="C70" s="18">
        <f>(223.0/B70*100)</f>
        <v/>
      </c>
      <c r="D70" s="19" t="n">
        <v>5813</v>
      </c>
      <c r="E70" s="18" t="n">
        <v>503.61728045</v>
      </c>
      <c r="F70" s="20" t="n">
        <v>4.42108329</v>
      </c>
      <c r="G70" s="18" t="n">
        <v>491.92512824</v>
      </c>
      <c r="H70" s="20" t="n">
        <v>3.63465613</v>
      </c>
      <c r="I70" s="18" t="n">
        <v>508.20268835</v>
      </c>
      <c r="J70" s="20" t="n">
        <v>3.76933892</v>
      </c>
      <c r="K70" s="18" t="n">
        <v>519.00763245</v>
      </c>
      <c r="L70" s="20" t="n">
        <v>8.61553011</v>
      </c>
      <c r="M70" s="18" t="s">
        <v>481</v>
      </c>
      <c r="N70" s="20" t="s">
        <v>481</v>
      </c>
      <c r="O70" s="18" t="s">
        <v>481</v>
      </c>
      <c r="P70" s="20" t="s">
        <v>481</v>
      </c>
      <c r="Q70" s="18" t="s">
        <v>481</v>
      </c>
      <c r="R70" s="20" t="s">
        <v>481</v>
      </c>
      <c r="S70" s="18" t="s">
        <v>481</v>
      </c>
      <c r="T70" s="20" t="s">
        <v>481</v>
      </c>
      <c r="U70" s="18" t="n">
        <v>437.68838407</v>
      </c>
      <c r="V70" s="20" t="n">
        <v>9.07116334</v>
      </c>
    </row>
    <row r="71" spans="1:22">
      <c r="A71" s="15" t="s">
        <v>546</v>
      </c>
      <c r="B71" s="17" t="n">
        <v>6115</v>
      </c>
      <c r="C71" s="18">
        <f>(40.0/B71*100)</f>
        <v/>
      </c>
      <c r="D71" s="19" t="n">
        <v>6075</v>
      </c>
      <c r="E71" s="18" t="n">
        <v>552.39873682</v>
      </c>
      <c r="F71" s="20" t="n">
        <v>3.23651869</v>
      </c>
      <c r="G71" s="18" t="n">
        <v>528.9219633</v>
      </c>
      <c r="H71" s="20" t="n">
        <v>2.01914904</v>
      </c>
      <c r="I71" s="18" t="n">
        <v>533.4247791400001</v>
      </c>
      <c r="J71" s="20" t="n">
        <v>4.71372778</v>
      </c>
      <c r="K71" s="18" t="n">
        <v>534.58642406</v>
      </c>
      <c r="L71" s="20" t="n">
        <v>8.486624880000001</v>
      </c>
      <c r="M71" s="18" t="s">
        <v>481</v>
      </c>
      <c r="N71" s="20" t="s">
        <v>481</v>
      </c>
      <c r="O71" s="18" t="s">
        <v>481</v>
      </c>
      <c r="P71" s="20" t="s">
        <v>481</v>
      </c>
      <c r="Q71" s="18" t="s">
        <v>481</v>
      </c>
      <c r="R71" s="20" t="s">
        <v>481</v>
      </c>
      <c r="S71" s="18" t="s">
        <v>481</v>
      </c>
      <c r="T71" s="20" t="s">
        <v>481</v>
      </c>
      <c r="U71" s="18" t="n">
        <v>437.4623063</v>
      </c>
      <c r="V71" s="20" t="n">
        <v>15.39175857</v>
      </c>
    </row>
    <row r="72" spans="1:22">
      <c r="A72" s="15" t="s">
        <v>547</v>
      </c>
      <c r="B72" s="17" t="n">
        <v>7708</v>
      </c>
      <c r="C72" s="18">
        <f>(7.0/B72*100)</f>
        <v/>
      </c>
      <c r="D72" s="19" t="n">
        <v>7701</v>
      </c>
      <c r="E72" s="18" t="n">
        <v>509.51436931</v>
      </c>
      <c r="F72" s="20" t="n">
        <v>3.97609395</v>
      </c>
      <c r="G72" s="18" t="n">
        <v>493.11868529</v>
      </c>
      <c r="H72" s="20" t="n">
        <v>2.76233739</v>
      </c>
      <c r="I72" s="18" t="n">
        <v>497.97945644</v>
      </c>
      <c r="J72" s="20" t="n">
        <v>3.32810792</v>
      </c>
      <c r="K72" s="18" t="n">
        <v>495.93819526</v>
      </c>
      <c r="L72" s="20" t="n">
        <v>5.4990617</v>
      </c>
      <c r="M72" s="18" t="s">
        <v>481</v>
      </c>
      <c r="N72" s="20" t="s">
        <v>481</v>
      </c>
      <c r="O72" s="18" t="s">
        <v>481</v>
      </c>
      <c r="P72" s="20" t="s">
        <v>481</v>
      </c>
      <c r="Q72" s="18" t="s">
        <v>481</v>
      </c>
      <c r="R72" s="20" t="s">
        <v>481</v>
      </c>
      <c r="S72" s="18" t="s">
        <v>481</v>
      </c>
      <c r="T72" s="20" t="s">
        <v>481</v>
      </c>
      <c r="U72" s="18" t="n">
        <v>422.35854012</v>
      </c>
      <c r="V72" s="20" t="n">
        <v>27.72093889</v>
      </c>
    </row>
    <row r="73" spans="1:22">
      <c r="A73" s="15" t="s">
        <v>548</v>
      </c>
      <c r="B73" s="17" t="n">
        <v>8249</v>
      </c>
      <c r="C73" s="18">
        <f>(204.0/B73*100)</f>
        <v/>
      </c>
      <c r="D73" s="19" t="n">
        <v>8045</v>
      </c>
      <c r="E73" s="18" t="n">
        <v>428.8015978</v>
      </c>
      <c r="F73" s="20" t="n">
        <v>5.21405189</v>
      </c>
      <c r="G73" s="18" t="n">
        <v>407.75125479</v>
      </c>
      <c r="H73" s="20" t="n">
        <v>3.25295662</v>
      </c>
      <c r="I73" s="18" t="n">
        <v>396.53703121</v>
      </c>
      <c r="J73" s="20" t="n">
        <v>6.97075532</v>
      </c>
      <c r="K73" s="18" t="n">
        <v>409.27922222</v>
      </c>
      <c r="L73" s="20" t="n">
        <v>11.8155883</v>
      </c>
      <c r="M73" s="18" t="s">
        <v>481</v>
      </c>
      <c r="N73" s="20" t="s">
        <v>481</v>
      </c>
      <c r="O73" s="18" t="s">
        <v>481</v>
      </c>
      <c r="P73" s="20" t="s">
        <v>481</v>
      </c>
      <c r="Q73" s="18" t="s">
        <v>481</v>
      </c>
      <c r="R73" s="20" t="s">
        <v>481</v>
      </c>
      <c r="S73" s="18" t="s">
        <v>481</v>
      </c>
      <c r="T73" s="20" t="s">
        <v>481</v>
      </c>
      <c r="U73" s="18" t="n">
        <v>354.00226575</v>
      </c>
      <c r="V73" s="20" t="n">
        <v>11.85610718</v>
      </c>
    </row>
    <row r="74" spans="1:22">
      <c r="A74" s="15" t="s">
        <v>549</v>
      </c>
      <c r="B74" s="17" t="n">
        <v>4692</v>
      </c>
      <c r="C74" s="18">
        <f>(82.0/B74*100)</f>
        <v/>
      </c>
      <c r="D74" s="19" t="n">
        <v>4610</v>
      </c>
      <c r="E74" s="18" t="n">
        <v>444.34214885</v>
      </c>
      <c r="F74" s="20" t="n">
        <v>2.6599122</v>
      </c>
      <c r="G74" s="18" t="n">
        <v>426.55372822</v>
      </c>
      <c r="H74" s="20" t="n">
        <v>2.90120073</v>
      </c>
      <c r="I74" s="18" t="n">
        <v>427.85166295</v>
      </c>
      <c r="J74" s="20" t="n">
        <v>4.65634176</v>
      </c>
      <c r="K74" s="18" t="n">
        <v>445.14188479</v>
      </c>
      <c r="L74" s="20" t="n">
        <v>6.44975041</v>
      </c>
      <c r="M74" s="18" t="s">
        <v>481</v>
      </c>
      <c r="N74" s="20" t="s">
        <v>481</v>
      </c>
      <c r="O74" s="18" t="s">
        <v>481</v>
      </c>
      <c r="P74" s="20" t="s">
        <v>481</v>
      </c>
      <c r="Q74" s="18" t="s">
        <v>481</v>
      </c>
      <c r="R74" s="20" t="s">
        <v>481</v>
      </c>
      <c r="S74" s="18" t="n">
        <v>299.32125375</v>
      </c>
      <c r="T74" s="20" t="n">
        <v>42.65803118</v>
      </c>
      <c r="U74" s="18" t="n">
        <v>346.33979167</v>
      </c>
      <c r="V74" s="20" t="n">
        <v>6.74007871</v>
      </c>
    </row>
    <row r="75" spans="1:22">
      <c r="A75" s="15" t="s">
        <v>550</v>
      </c>
      <c r="B75" s="17" t="n">
        <v>5375</v>
      </c>
      <c r="C75" s="18">
        <f>(322.0/B75*100)</f>
        <v/>
      </c>
      <c r="D75" s="19" t="n">
        <v>5053</v>
      </c>
      <c r="E75" s="18" t="n">
        <v>383.44442857</v>
      </c>
      <c r="F75" s="20" t="n">
        <v>3.59779126</v>
      </c>
      <c r="G75" s="18" t="n">
        <v>361.24331963</v>
      </c>
      <c r="H75" s="20" t="n">
        <v>3.52107535</v>
      </c>
      <c r="I75" s="18" t="n">
        <v>354.15974341</v>
      </c>
      <c r="J75" s="20" t="n">
        <v>6.03516615</v>
      </c>
      <c r="K75" s="18" t="n">
        <v>347.56603919</v>
      </c>
      <c r="L75" s="20" t="n">
        <v>9.169056790000001</v>
      </c>
      <c r="M75" s="18" t="s">
        <v>481</v>
      </c>
      <c r="N75" s="20" t="s">
        <v>481</v>
      </c>
      <c r="O75" s="18" t="s">
        <v>481</v>
      </c>
      <c r="P75" s="20" t="s">
        <v>481</v>
      </c>
      <c r="Q75" s="18" t="s">
        <v>481</v>
      </c>
      <c r="R75" s="20" t="s">
        <v>481</v>
      </c>
      <c r="S75" s="18" t="s">
        <v>481</v>
      </c>
      <c r="T75" s="20" t="s">
        <v>481</v>
      </c>
      <c r="U75" s="18" t="n">
        <v>322.16844517</v>
      </c>
      <c r="V75" s="20" t="n">
        <v>6.09111034</v>
      </c>
    </row>
    <row r="76" spans="1:22">
      <c r="A76" s="15" t="s">
        <v>551</v>
      </c>
      <c r="B76" s="17" t="n">
        <v>14167</v>
      </c>
      <c r="C76" s="18">
        <f>(236.0/B76*100)</f>
        <v/>
      </c>
      <c r="D76" s="19" t="n">
        <v>13931</v>
      </c>
      <c r="E76" s="18" t="n">
        <v>460.49309555</v>
      </c>
      <c r="F76" s="20" t="n">
        <v>3.61052226</v>
      </c>
      <c r="G76" s="18" t="n">
        <v>430.95445885</v>
      </c>
      <c r="H76" s="20" t="n">
        <v>3.26523837</v>
      </c>
      <c r="I76" s="18" t="n">
        <v>423.21482918</v>
      </c>
      <c r="J76" s="20" t="n">
        <v>4.95587941</v>
      </c>
      <c r="K76" s="18" t="n">
        <v>436.62349005</v>
      </c>
      <c r="L76" s="20" t="n">
        <v>8.39448767</v>
      </c>
      <c r="M76" s="18" t="s">
        <v>481</v>
      </c>
      <c r="N76" s="20" t="s">
        <v>481</v>
      </c>
      <c r="O76" s="18" t="s">
        <v>481</v>
      </c>
      <c r="P76" s="20" t="s">
        <v>481</v>
      </c>
      <c r="Q76" s="18" t="s">
        <v>481</v>
      </c>
      <c r="R76" s="20" t="s">
        <v>481</v>
      </c>
      <c r="S76" s="18" t="s">
        <v>481</v>
      </c>
      <c r="T76" s="20" t="s">
        <v>481</v>
      </c>
      <c r="U76" s="18" t="n">
        <v>352.1160659</v>
      </c>
      <c r="V76" s="20" t="n">
        <v>5.12637217</v>
      </c>
    </row>
    <row r="77" spans="1:22">
      <c r="A77" s="15" t="s">
        <v>552</v>
      </c>
      <c r="B77" s="17" t="n">
        <v>6062</v>
      </c>
      <c r="C77" s="18">
        <f>(397.0/B77*100)</f>
        <v/>
      </c>
      <c r="D77" s="19" t="n">
        <v>5665</v>
      </c>
      <c r="E77" s="18" t="n">
        <v>455.09067451</v>
      </c>
      <c r="F77" s="20" t="n">
        <v>3.89263972</v>
      </c>
      <c r="G77" s="18" t="n">
        <v>446.57954118</v>
      </c>
      <c r="H77" s="20" t="n">
        <v>2.8757197</v>
      </c>
      <c r="I77" s="18" t="n">
        <v>461.46168058</v>
      </c>
      <c r="J77" s="20" t="n">
        <v>4.48388951</v>
      </c>
      <c r="K77" s="18" t="n">
        <v>458.7894871</v>
      </c>
      <c r="L77" s="20" t="n">
        <v>9.494106370000001</v>
      </c>
      <c r="M77" s="18" t="s">
        <v>481</v>
      </c>
      <c r="N77" s="20" t="s">
        <v>481</v>
      </c>
      <c r="O77" s="18" t="s">
        <v>481</v>
      </c>
      <c r="P77" s="20" t="s">
        <v>481</v>
      </c>
      <c r="Q77" s="18" t="s">
        <v>481</v>
      </c>
      <c r="R77" s="20" t="s">
        <v>481</v>
      </c>
      <c r="S77" s="18" t="s">
        <v>481</v>
      </c>
      <c r="T77" s="20" t="s">
        <v>481</v>
      </c>
      <c r="U77" s="18" t="n">
        <v>369.54511442</v>
      </c>
      <c r="V77" s="20" t="n">
        <v>4.58259298</v>
      </c>
    </row>
    <row r="78" spans="1:22">
      <c r="A78" s="15" t="s">
        <v>553</v>
      </c>
      <c r="B78" s="17" t="n">
        <v>5826</v>
      </c>
      <c r="C78" s="18">
        <f>(0.0/B78*100)</f>
        <v/>
      </c>
      <c r="D78" s="19" t="n">
        <v>5826</v>
      </c>
      <c r="E78" s="18" t="n">
        <v>486.67335003</v>
      </c>
      <c r="F78" s="20" t="n">
        <v>4.39314629</v>
      </c>
      <c r="G78" s="18" t="n">
        <v>486.63357172</v>
      </c>
      <c r="H78" s="20" t="n">
        <v>3.80700922</v>
      </c>
      <c r="I78" s="18" t="n">
        <v>498.68722387</v>
      </c>
      <c r="J78" s="20" t="n">
        <v>6.80225184</v>
      </c>
      <c r="K78" s="18" t="n">
        <v>466.89188832</v>
      </c>
      <c r="L78" s="20" t="n">
        <v>7.03004669</v>
      </c>
      <c r="M78" s="18" t="s">
        <v>481</v>
      </c>
      <c r="N78" s="20" t="s">
        <v>481</v>
      </c>
      <c r="O78" s="18" t="s">
        <v>481</v>
      </c>
      <c r="P78" s="20" t="s">
        <v>481</v>
      </c>
      <c r="Q78" s="18" t="n">
        <v>324.52135656</v>
      </c>
      <c r="R78" s="20" t="n">
        <v>33.37375708</v>
      </c>
      <c r="S78" s="18" t="n">
        <v>419.19822067</v>
      </c>
      <c r="T78" s="20" t="n">
        <v>94.84055698</v>
      </c>
      <c r="U78" s="18" t="n">
        <v>382.63625833</v>
      </c>
      <c r="V78" s="20" t="n">
        <v>33.38734528</v>
      </c>
    </row>
    <row customHeight="1" ht="25" r="79" spans="1:22">
      <c r="A79" s="15" t="s">
        <v>554</v>
      </c>
      <c r="B79" s="17" t="n">
        <v>1657</v>
      </c>
      <c r="C79" s="18">
        <f>(41.0/B79*100)</f>
        <v/>
      </c>
      <c r="D79" s="19" t="n">
        <v>1616</v>
      </c>
      <c r="E79" s="18" t="n">
        <v>471.5602896</v>
      </c>
      <c r="F79" s="20" t="n">
        <v>8.46165684</v>
      </c>
      <c r="G79" s="18" t="n">
        <v>479.79732285</v>
      </c>
      <c r="H79" s="20" t="n">
        <v>8.17695554</v>
      </c>
      <c r="I79" s="18" t="n">
        <v>483.22301011</v>
      </c>
      <c r="J79" s="20" t="n">
        <v>8.914767100000001</v>
      </c>
      <c r="K79" s="18" t="n">
        <v>479.76440822</v>
      </c>
      <c r="L79" s="20" t="n">
        <v>11.4280408</v>
      </c>
      <c r="M79" s="18" t="s">
        <v>481</v>
      </c>
      <c r="N79" s="20" t="s">
        <v>481</v>
      </c>
      <c r="O79" s="18" t="s">
        <v>481</v>
      </c>
      <c r="P79" s="20" t="s">
        <v>481</v>
      </c>
      <c r="Q79" s="18" t="s">
        <v>481</v>
      </c>
      <c r="R79" s="20" t="s">
        <v>481</v>
      </c>
      <c r="S79" s="18" t="n">
        <v>406.3654</v>
      </c>
      <c r="T79" s="20" t="n">
        <v>30.23685761</v>
      </c>
      <c r="U79" s="18" t="n">
        <v>375.56579608</v>
      </c>
      <c r="V79" s="20" t="n">
        <v>16.91890473</v>
      </c>
    </row>
    <row r="80" spans="1:22">
      <c r="A80" s="15" t="s">
        <v>555</v>
      </c>
      <c r="B80" s="17" t="n">
        <v>7841</v>
      </c>
      <c r="C80" s="18">
        <f>(0.0/B80*100)</f>
        <v/>
      </c>
      <c r="D80" s="19" t="n">
        <v>7841</v>
      </c>
      <c r="E80" s="18" t="n">
        <v>428.251568</v>
      </c>
      <c r="F80" s="20" t="n">
        <v>4.17157644</v>
      </c>
      <c r="G80" s="18" t="n">
        <v>424.78563459</v>
      </c>
      <c r="H80" s="20" t="n">
        <v>3.66535234</v>
      </c>
      <c r="I80" s="18" t="n">
        <v>439.61126252</v>
      </c>
      <c r="J80" s="20" t="n">
        <v>7.11529175</v>
      </c>
      <c r="K80" s="18" t="n">
        <v>416.86836985</v>
      </c>
      <c r="L80" s="20" t="n">
        <v>8.551460909999999</v>
      </c>
      <c r="M80" s="18" t="s">
        <v>481</v>
      </c>
      <c r="N80" s="20" t="s">
        <v>481</v>
      </c>
      <c r="O80" s="18" t="s">
        <v>481</v>
      </c>
      <c r="P80" s="20" t="s">
        <v>481</v>
      </c>
      <c r="Q80" s="18" t="s">
        <v>481</v>
      </c>
      <c r="R80" s="20" t="s">
        <v>481</v>
      </c>
      <c r="S80" s="18" t="s">
        <v>481</v>
      </c>
      <c r="T80" s="20" t="s">
        <v>481</v>
      </c>
      <c r="U80" s="18" t="n">
        <v>348.31829531</v>
      </c>
      <c r="V80" s="20" t="n">
        <v>31.78296181</v>
      </c>
    </row>
    <row r="81" spans="1:22">
      <c r="A81" s="23" t="s">
        <v>556</v>
      </c>
      <c r="B81" s="17" t="n">
        <v>8861</v>
      </c>
      <c r="C81" s="18">
        <f>(99.0/B81*100)</f>
        <v/>
      </c>
      <c r="D81" s="19" t="n">
        <v>8762</v>
      </c>
      <c r="E81" s="18" t="n">
        <v>461.76803229</v>
      </c>
      <c r="F81" s="20" t="n">
        <v>3.74748828</v>
      </c>
      <c r="G81" s="18" t="n">
        <v>421.55755453</v>
      </c>
      <c r="H81" s="20" t="n">
        <v>3.36359203</v>
      </c>
      <c r="I81" s="18" t="n">
        <v>401.41609922</v>
      </c>
      <c r="J81" s="20" t="n">
        <v>6.59098313</v>
      </c>
      <c r="K81" s="18" t="n">
        <v>383.78489207</v>
      </c>
      <c r="L81" s="20" t="n">
        <v>11.60291561</v>
      </c>
      <c r="M81" s="18" t="s">
        <v>481</v>
      </c>
      <c r="N81" s="20" t="s">
        <v>481</v>
      </c>
      <c r="O81" s="18" t="s">
        <v>481</v>
      </c>
      <c r="P81" s="20" t="s">
        <v>481</v>
      </c>
      <c r="Q81" s="18" t="s">
        <v>481</v>
      </c>
      <c r="R81" s="20" t="s">
        <v>481</v>
      </c>
      <c r="S81" s="18" t="s">
        <v>481</v>
      </c>
      <c r="T81" s="20" t="s">
        <v>481</v>
      </c>
      <c r="U81" s="18" t="n">
        <v>355.32177288</v>
      </c>
      <c r="V81" s="20" t="n">
        <v>12.61930443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860</v>
      </c>
    </row>
    <row customHeight="1" ht="30" r="4" spans="1:22">
      <c r="A4" s="6" t="n"/>
      <c r="B4" s="7" t="s">
        <v>462</v>
      </c>
      <c r="C4" s="7" t="s">
        <v>463</v>
      </c>
      <c r="D4" s="8" t="s">
        <v>462</v>
      </c>
      <c r="E4" s="9" t="s">
        <v>856</v>
      </c>
      <c r="F4" s="10" t="n"/>
      <c r="G4" s="9" t="s">
        <v>643</v>
      </c>
      <c r="H4" s="10" t="n"/>
      <c r="I4" s="9" t="s">
        <v>642</v>
      </c>
      <c r="J4" s="10" t="n"/>
      <c r="K4" s="9" t="s">
        <v>857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(886.0/B7*100)</f>
        <v/>
      </c>
      <c r="D7" s="19" t="n">
        <v>13644</v>
      </c>
      <c r="E7" s="18" t="n">
        <v>533.62347584</v>
      </c>
      <c r="F7" s="20" t="n">
        <v>3.17331293</v>
      </c>
      <c r="G7" s="18" t="n">
        <v>503.58160197</v>
      </c>
      <c r="H7" s="20" t="n">
        <v>3.17327588</v>
      </c>
      <c r="I7" s="18" t="n">
        <v>505.57845958</v>
      </c>
      <c r="J7" s="20" t="n">
        <v>2.50657244</v>
      </c>
      <c r="K7" s="18" t="n">
        <v>491.72088139</v>
      </c>
      <c r="L7" s="20" t="n">
        <v>4.07796471</v>
      </c>
      <c r="M7" s="18" t="s">
        <v>481</v>
      </c>
      <c r="N7" s="20" t="s">
        <v>481</v>
      </c>
      <c r="O7" s="18" t="s">
        <v>481</v>
      </c>
      <c r="P7" s="20" t="s">
        <v>481</v>
      </c>
      <c r="Q7" s="18" t="s">
        <v>481</v>
      </c>
      <c r="R7" s="20" t="s">
        <v>481</v>
      </c>
      <c r="S7" s="18" t="s">
        <v>481</v>
      </c>
      <c r="T7" s="20" t="s">
        <v>481</v>
      </c>
      <c r="U7" s="18" t="n">
        <v>451.61045614</v>
      </c>
      <c r="V7" s="20" t="n">
        <v>5.81877636</v>
      </c>
    </row>
    <row r="8" spans="1:22">
      <c r="A8" s="15" t="s">
        <v>483</v>
      </c>
      <c r="B8" s="17" t="n">
        <v>7007</v>
      </c>
      <c r="C8" s="18">
        <f>(197.0/B8*100)</f>
        <v/>
      </c>
      <c r="D8" s="19" t="n">
        <v>6810</v>
      </c>
      <c r="E8" s="18" t="n">
        <v>478.18710884</v>
      </c>
      <c r="F8" s="20" t="n">
        <v>4.58761883</v>
      </c>
      <c r="G8" s="18" t="n">
        <v>486.30554642</v>
      </c>
      <c r="H8" s="20" t="n">
        <v>3.53743874</v>
      </c>
      <c r="I8" s="18" t="n">
        <v>502.72634251</v>
      </c>
      <c r="J8" s="20" t="n">
        <v>3.42466872</v>
      </c>
      <c r="K8" s="18" t="n">
        <v>497.51940454</v>
      </c>
      <c r="L8" s="20" t="n">
        <v>4.54141589</v>
      </c>
      <c r="M8" s="18" t="s">
        <v>481</v>
      </c>
      <c r="N8" s="20" t="s">
        <v>481</v>
      </c>
      <c r="O8" s="18" t="s">
        <v>481</v>
      </c>
      <c r="P8" s="20" t="s">
        <v>481</v>
      </c>
      <c r="Q8" s="18" t="n">
        <v>361.38025951</v>
      </c>
      <c r="R8" s="20" t="n">
        <v>22.72565673</v>
      </c>
      <c r="S8" s="18" t="s">
        <v>481</v>
      </c>
      <c r="T8" s="20" t="s">
        <v>481</v>
      </c>
      <c r="U8" s="18" t="n">
        <v>403.231585</v>
      </c>
      <c r="V8" s="20" t="n">
        <v>6.56695777</v>
      </c>
    </row>
    <row r="9" spans="1:22">
      <c r="A9" s="15" t="s">
        <v>484</v>
      </c>
      <c r="B9" s="17" t="n">
        <v>9651</v>
      </c>
      <c r="C9" s="18">
        <f>(309.0/B9*100)</f>
        <v/>
      </c>
      <c r="D9" s="19" t="n">
        <v>9342</v>
      </c>
      <c r="E9" s="18" t="n">
        <v>500.90146432</v>
      </c>
      <c r="F9" s="20" t="n">
        <v>3.89896321</v>
      </c>
      <c r="G9" s="18" t="n">
        <v>510.17409122</v>
      </c>
      <c r="H9" s="20" t="n">
        <v>2.98949455</v>
      </c>
      <c r="I9" s="18" t="n">
        <v>530.4528282</v>
      </c>
      <c r="J9" s="20" t="n">
        <v>2.52468315</v>
      </c>
      <c r="K9" s="18" t="n">
        <v>497.09036308</v>
      </c>
      <c r="L9" s="20" t="n">
        <v>3.89591601</v>
      </c>
      <c r="M9" s="18" t="s">
        <v>481</v>
      </c>
      <c r="N9" s="20" t="s">
        <v>481</v>
      </c>
      <c r="O9" s="18" t="s">
        <v>481</v>
      </c>
      <c r="P9" s="20" t="s">
        <v>481</v>
      </c>
      <c r="Q9" s="18" t="n">
        <v>347.7815185</v>
      </c>
      <c r="R9" s="20" t="n">
        <v>11.20716786</v>
      </c>
      <c r="S9" s="18" t="s">
        <v>481</v>
      </c>
      <c r="T9" s="20" t="s">
        <v>481</v>
      </c>
      <c r="U9" s="18" t="n">
        <v>414.82585331</v>
      </c>
      <c r="V9" s="20" t="n">
        <v>4.71394372</v>
      </c>
    </row>
    <row r="10" spans="1:22">
      <c r="A10" s="15" t="s">
        <v>485</v>
      </c>
      <c r="B10" s="17" t="n">
        <v>20058</v>
      </c>
      <c r="C10" s="18">
        <f>(573.0/B10*100)</f>
        <v/>
      </c>
      <c r="D10" s="19" t="n">
        <v>19485</v>
      </c>
      <c r="E10" s="18" t="n">
        <v>548.05013604</v>
      </c>
      <c r="F10" s="20" t="n">
        <v>2.97598444</v>
      </c>
      <c r="G10" s="18" t="n">
        <v>522.45804288</v>
      </c>
      <c r="H10" s="20" t="n">
        <v>2.37548469</v>
      </c>
      <c r="I10" s="18" t="n">
        <v>532.3856082</v>
      </c>
      <c r="J10" s="20" t="n">
        <v>3.29885991</v>
      </c>
      <c r="K10" s="18" t="n">
        <v>520.3813495099999</v>
      </c>
      <c r="L10" s="20" t="n">
        <v>4.83141761</v>
      </c>
      <c r="M10" s="18" t="s">
        <v>481</v>
      </c>
      <c r="N10" s="20" t="s">
        <v>481</v>
      </c>
      <c r="O10" s="18" t="s">
        <v>481</v>
      </c>
      <c r="P10" s="20" t="s">
        <v>481</v>
      </c>
      <c r="Q10" s="18" t="s">
        <v>481</v>
      </c>
      <c r="R10" s="20" t="s">
        <v>481</v>
      </c>
      <c r="S10" s="18" t="s">
        <v>481</v>
      </c>
      <c r="T10" s="20" t="s">
        <v>481</v>
      </c>
      <c r="U10" s="18" t="n">
        <v>434.33370694</v>
      </c>
      <c r="V10" s="20" t="n">
        <v>7.45850984</v>
      </c>
    </row>
    <row r="11" spans="1:22">
      <c r="A11" s="15" t="s">
        <v>486</v>
      </c>
      <c r="B11" s="17" t="n">
        <v>7053</v>
      </c>
      <c r="C11" s="18">
        <f>(203.0/B11*100)</f>
        <v/>
      </c>
      <c r="D11" s="19" t="n">
        <v>6850</v>
      </c>
      <c r="E11" s="18" t="n">
        <v>470.88270758</v>
      </c>
      <c r="F11" s="20" t="n">
        <v>3.78720287</v>
      </c>
      <c r="G11" s="18" t="n">
        <v>457.77614357</v>
      </c>
      <c r="H11" s="20" t="n">
        <v>2.82226868</v>
      </c>
      <c r="I11" s="18" t="n">
        <v>470.41451159</v>
      </c>
      <c r="J11" s="20" t="n">
        <v>3.84307308</v>
      </c>
      <c r="K11" s="18" t="n">
        <v>471.92369316</v>
      </c>
      <c r="L11" s="20" t="n">
        <v>6.43892274</v>
      </c>
      <c r="M11" s="18" t="s">
        <v>481</v>
      </c>
      <c r="N11" s="20" t="s">
        <v>481</v>
      </c>
      <c r="O11" s="18" t="s">
        <v>481</v>
      </c>
      <c r="P11" s="20" t="s">
        <v>481</v>
      </c>
      <c r="Q11" s="18" t="s">
        <v>481</v>
      </c>
      <c r="R11" s="20" t="s">
        <v>481</v>
      </c>
      <c r="S11" s="18" t="s">
        <v>481</v>
      </c>
      <c r="T11" s="20" t="s">
        <v>481</v>
      </c>
      <c r="U11" s="18" t="n">
        <v>406.30674863</v>
      </c>
      <c r="V11" s="20" t="n">
        <v>6.81521528</v>
      </c>
    </row>
    <row r="12" spans="1:22">
      <c r="A12" s="15" t="s">
        <v>487</v>
      </c>
      <c r="B12" s="17" t="n">
        <v>6894</v>
      </c>
      <c r="C12" s="18">
        <f>(60.0/B12*100)</f>
        <v/>
      </c>
      <c r="D12" s="19" t="n">
        <v>6834</v>
      </c>
      <c r="E12" s="18" t="n">
        <v>481.66024521</v>
      </c>
      <c r="F12" s="20" t="n">
        <v>4.65935632</v>
      </c>
      <c r="G12" s="18" t="n">
        <v>489.38554172</v>
      </c>
      <c r="H12" s="20" t="n">
        <v>3.27028146</v>
      </c>
      <c r="I12" s="18" t="n">
        <v>506.09397165</v>
      </c>
      <c r="J12" s="20" t="n">
        <v>2.78215588</v>
      </c>
      <c r="K12" s="18" t="n">
        <v>500.82745153</v>
      </c>
      <c r="L12" s="20" t="n">
        <v>4.03646903</v>
      </c>
      <c r="M12" s="18" t="s">
        <v>481</v>
      </c>
      <c r="N12" s="20" t="s">
        <v>481</v>
      </c>
      <c r="O12" s="18" t="s">
        <v>481</v>
      </c>
      <c r="P12" s="20" t="s">
        <v>481</v>
      </c>
      <c r="Q12" s="18" t="n">
        <v>332.31014509</v>
      </c>
      <c r="R12" s="20" t="n">
        <v>18.34291261</v>
      </c>
      <c r="S12" s="18" t="s">
        <v>481</v>
      </c>
      <c r="T12" s="20" t="s">
        <v>481</v>
      </c>
      <c r="U12" s="18" t="n">
        <v>389.0069011</v>
      </c>
      <c r="V12" s="20" t="n">
        <v>7.88431547</v>
      </c>
    </row>
    <row r="13" spans="1:22">
      <c r="A13" s="15" t="s">
        <v>488</v>
      </c>
      <c r="B13" s="17" t="n">
        <v>7161</v>
      </c>
      <c r="C13" s="18">
        <f>(266.0/B13*100)</f>
        <v/>
      </c>
      <c r="D13" s="19" t="n">
        <v>6895</v>
      </c>
      <c r="E13" s="18" t="n">
        <v>519.08059741</v>
      </c>
      <c r="F13" s="20" t="n">
        <v>4.15801671</v>
      </c>
      <c r="G13" s="18" t="n">
        <v>504.78412806</v>
      </c>
      <c r="H13" s="20" t="n">
        <v>2.75065214</v>
      </c>
      <c r="I13" s="18" t="n">
        <v>511.57358391</v>
      </c>
      <c r="J13" s="20" t="n">
        <v>2.95190756</v>
      </c>
      <c r="K13" s="18" t="n">
        <v>501.53193851</v>
      </c>
      <c r="L13" s="20" t="n">
        <v>4.83534587</v>
      </c>
      <c r="M13" s="18" t="s">
        <v>481</v>
      </c>
      <c r="N13" s="20" t="s">
        <v>481</v>
      </c>
      <c r="O13" s="18" t="s">
        <v>481</v>
      </c>
      <c r="P13" s="20" t="s">
        <v>481</v>
      </c>
      <c r="Q13" s="18" t="n">
        <v>407.4699787</v>
      </c>
      <c r="R13" s="20" t="n">
        <v>6.79601306</v>
      </c>
      <c r="S13" s="18" t="s">
        <v>481</v>
      </c>
      <c r="T13" s="20" t="s">
        <v>481</v>
      </c>
      <c r="U13" s="18" t="n">
        <v>396.50559797</v>
      </c>
      <c r="V13" s="20" t="n">
        <v>10.30394808</v>
      </c>
    </row>
    <row r="14" spans="1:22">
      <c r="A14" s="15" t="s">
        <v>489</v>
      </c>
      <c r="B14" s="17" t="n">
        <v>5587</v>
      </c>
      <c r="C14" s="18">
        <f>(85.0/B14*100)</f>
        <v/>
      </c>
      <c r="D14" s="19" t="n">
        <v>5502</v>
      </c>
      <c r="E14" s="18" t="n">
        <v>533.8613418</v>
      </c>
      <c r="F14" s="20" t="n">
        <v>4.77163051</v>
      </c>
      <c r="G14" s="18" t="n">
        <v>512.96714731</v>
      </c>
      <c r="H14" s="20" t="n">
        <v>2.50930338</v>
      </c>
      <c r="I14" s="18" t="n">
        <v>528.11428896</v>
      </c>
      <c r="J14" s="20" t="n">
        <v>2.88932013</v>
      </c>
      <c r="K14" s="18" t="n">
        <v>517.31550583</v>
      </c>
      <c r="L14" s="20" t="n">
        <v>8.02793438</v>
      </c>
      <c r="M14" s="18" t="s">
        <v>481</v>
      </c>
      <c r="N14" s="20" t="s">
        <v>481</v>
      </c>
      <c r="O14" s="18" t="s">
        <v>481</v>
      </c>
      <c r="P14" s="20" t="s">
        <v>481</v>
      </c>
      <c r="Q14" s="18" t="s">
        <v>481</v>
      </c>
      <c r="R14" s="20" t="s">
        <v>481</v>
      </c>
      <c r="S14" s="18" t="s">
        <v>481</v>
      </c>
      <c r="T14" s="20" t="s">
        <v>481</v>
      </c>
      <c r="U14" s="18" t="n">
        <v>447.41929946</v>
      </c>
      <c r="V14" s="20" t="n">
        <v>12.36048571</v>
      </c>
    </row>
    <row r="15" spans="1:22">
      <c r="A15" s="15" t="s">
        <v>490</v>
      </c>
      <c r="B15" s="17" t="n">
        <v>5882</v>
      </c>
      <c r="C15" s="18">
        <f>(137.0/B15*100)</f>
        <v/>
      </c>
      <c r="D15" s="19" t="n">
        <v>5745</v>
      </c>
      <c r="E15" s="18" t="n">
        <v>554.09016423</v>
      </c>
      <c r="F15" s="20" t="n">
        <v>4.57847505</v>
      </c>
      <c r="G15" s="18" t="n">
        <v>531.62827998</v>
      </c>
      <c r="H15" s="20" t="n">
        <v>2.79587243</v>
      </c>
      <c r="I15" s="18" t="n">
        <v>528.8316273200001</v>
      </c>
      <c r="J15" s="20" t="n">
        <v>3.01508441</v>
      </c>
      <c r="K15" s="18" t="n">
        <v>498.83936925</v>
      </c>
      <c r="L15" s="20" t="n">
        <v>6.65367992</v>
      </c>
      <c r="M15" s="18" t="s">
        <v>481</v>
      </c>
      <c r="N15" s="20" t="s">
        <v>481</v>
      </c>
      <c r="O15" s="18" t="s">
        <v>481</v>
      </c>
      <c r="P15" s="20" t="s">
        <v>481</v>
      </c>
      <c r="Q15" s="18" t="n">
        <v>367.66871077</v>
      </c>
      <c r="R15" s="20" t="n">
        <v>14.82638214</v>
      </c>
      <c r="S15" s="18" t="s">
        <v>481</v>
      </c>
      <c r="T15" s="20" t="s">
        <v>481</v>
      </c>
      <c r="U15" s="18" t="n">
        <v>438.73023085</v>
      </c>
      <c r="V15" s="20" t="n">
        <v>7.15664182</v>
      </c>
    </row>
    <row r="16" spans="1:22">
      <c r="A16" s="15" t="s">
        <v>491</v>
      </c>
      <c r="B16" s="17" t="n">
        <v>6108</v>
      </c>
      <c r="C16" s="18">
        <f>(175.0/B16*100)</f>
        <v/>
      </c>
      <c r="D16" s="19" t="n">
        <v>5933</v>
      </c>
      <c r="E16" s="18" t="n">
        <v>517.28493451</v>
      </c>
      <c r="F16" s="20" t="n">
        <v>4.14765001</v>
      </c>
      <c r="G16" s="18" t="n">
        <v>514.89240746</v>
      </c>
      <c r="H16" s="20" t="n">
        <v>3.68113582</v>
      </c>
      <c r="I16" s="18" t="n">
        <v>523.6564497099999</v>
      </c>
      <c r="J16" s="20" t="n">
        <v>2.84764921</v>
      </c>
      <c r="K16" s="18" t="n">
        <v>492.4554904</v>
      </c>
      <c r="L16" s="20" t="n">
        <v>4.06179951</v>
      </c>
      <c r="M16" s="18" t="s">
        <v>481</v>
      </c>
      <c r="N16" s="20" t="s">
        <v>481</v>
      </c>
      <c r="O16" s="18" t="s">
        <v>481</v>
      </c>
      <c r="P16" s="20" t="s">
        <v>481</v>
      </c>
      <c r="Q16" s="18" t="s">
        <v>481</v>
      </c>
      <c r="R16" s="20" t="s">
        <v>481</v>
      </c>
      <c r="S16" s="18" t="s">
        <v>481</v>
      </c>
      <c r="T16" s="20" t="s">
        <v>481</v>
      </c>
      <c r="U16" s="18" t="n">
        <v>372.74309424</v>
      </c>
      <c r="V16" s="20" t="n">
        <v>9.15163516</v>
      </c>
    </row>
    <row r="17" spans="1:22">
      <c r="A17" s="15" t="s">
        <v>492</v>
      </c>
      <c r="B17" s="17" t="n">
        <v>6504</v>
      </c>
      <c r="C17" s="18">
        <f>(2252.0/B17*100)</f>
        <v/>
      </c>
      <c r="D17" s="19" t="n">
        <v>4252</v>
      </c>
      <c r="E17" s="18" t="n">
        <v>529.18946246</v>
      </c>
      <c r="F17" s="20" t="n">
        <v>6.21899181</v>
      </c>
      <c r="G17" s="18" t="n">
        <v>526.08295217</v>
      </c>
      <c r="H17" s="20" t="n">
        <v>4.50326829</v>
      </c>
      <c r="I17" s="18" t="n">
        <v>537.24748273</v>
      </c>
      <c r="J17" s="20" t="n">
        <v>3.81975746</v>
      </c>
      <c r="K17" s="18" t="n">
        <v>519.51915806</v>
      </c>
      <c r="L17" s="20" t="n">
        <v>4.79889163</v>
      </c>
      <c r="M17" s="18" t="s">
        <v>481</v>
      </c>
      <c r="N17" s="20" t="s">
        <v>481</v>
      </c>
      <c r="O17" s="18" t="s">
        <v>481</v>
      </c>
      <c r="P17" s="20" t="s">
        <v>481</v>
      </c>
      <c r="Q17" s="18" t="n">
        <v>338.260297</v>
      </c>
      <c r="R17" s="20" t="n">
        <v>14.23011861</v>
      </c>
      <c r="S17" s="18" t="s">
        <v>481</v>
      </c>
      <c r="T17" s="20" t="s">
        <v>481</v>
      </c>
      <c r="U17" s="18" t="n">
        <v>456.39616649</v>
      </c>
      <c r="V17" s="20" t="n">
        <v>7.10777153</v>
      </c>
    </row>
    <row r="18" spans="1:22">
      <c r="A18" s="15" t="s">
        <v>493</v>
      </c>
      <c r="B18" s="17" t="n">
        <v>5532</v>
      </c>
      <c r="C18" s="18">
        <f>(31.0/B18*100)</f>
        <v/>
      </c>
      <c r="D18" s="19" t="n">
        <v>5501</v>
      </c>
      <c r="E18" s="18" t="n">
        <v>486.69780857</v>
      </c>
      <c r="F18" s="20" t="n">
        <v>4.99361005</v>
      </c>
      <c r="G18" s="18" t="n">
        <v>468.24638419</v>
      </c>
      <c r="H18" s="20" t="n">
        <v>4.04555352</v>
      </c>
      <c r="I18" s="18" t="n">
        <v>479.69945579</v>
      </c>
      <c r="J18" s="20" t="n">
        <v>4.71154562</v>
      </c>
      <c r="K18" s="18" t="n">
        <v>450.59081085</v>
      </c>
      <c r="L18" s="20" t="n">
        <v>7.01599427</v>
      </c>
      <c r="M18" s="18" t="s">
        <v>481</v>
      </c>
      <c r="N18" s="20" t="s">
        <v>481</v>
      </c>
      <c r="O18" s="18" t="s">
        <v>481</v>
      </c>
      <c r="P18" s="20" t="s">
        <v>481</v>
      </c>
      <c r="Q18" s="18" t="s">
        <v>481</v>
      </c>
      <c r="R18" s="20" t="s">
        <v>481</v>
      </c>
      <c r="S18" s="18" t="s">
        <v>481</v>
      </c>
      <c r="T18" s="20" t="s">
        <v>481</v>
      </c>
      <c r="U18" s="18" t="n">
        <v>371.6900499</v>
      </c>
      <c r="V18" s="20" t="n">
        <v>9.599091209999999</v>
      </c>
    </row>
    <row r="19" spans="1:22">
      <c r="A19" s="15" t="s">
        <v>494</v>
      </c>
      <c r="B19" s="17" t="n">
        <v>5658</v>
      </c>
      <c r="C19" s="18">
        <f>(411.0/B19*100)</f>
        <v/>
      </c>
      <c r="D19" s="19" t="n">
        <v>5247</v>
      </c>
      <c r="E19" s="18" t="n">
        <v>475.75240589</v>
      </c>
      <c r="F19" s="20" t="n">
        <v>5.65770659</v>
      </c>
      <c r="G19" s="18" t="n">
        <v>463.87241182</v>
      </c>
      <c r="H19" s="20" t="n">
        <v>4.00743822</v>
      </c>
      <c r="I19" s="18" t="n">
        <v>491.1290332</v>
      </c>
      <c r="J19" s="20" t="n">
        <v>3.28728871</v>
      </c>
      <c r="K19" s="18" t="n">
        <v>482.36796716</v>
      </c>
      <c r="L19" s="20" t="n">
        <v>5.37633519</v>
      </c>
      <c r="M19" s="18" t="s">
        <v>481</v>
      </c>
      <c r="N19" s="20" t="s">
        <v>481</v>
      </c>
      <c r="O19" s="18" t="s">
        <v>481</v>
      </c>
      <c r="P19" s="20" t="s">
        <v>481</v>
      </c>
      <c r="Q19" s="18" t="s">
        <v>481</v>
      </c>
      <c r="R19" s="20" t="s">
        <v>481</v>
      </c>
      <c r="S19" s="18" t="s">
        <v>481</v>
      </c>
      <c r="T19" s="20" t="s">
        <v>481</v>
      </c>
      <c r="U19" s="18" t="n">
        <v>392.86718036</v>
      </c>
      <c r="V19" s="20" t="n">
        <v>6.82365964</v>
      </c>
    </row>
    <row r="20" spans="1:22">
      <c r="A20" s="15" t="s">
        <v>495</v>
      </c>
      <c r="B20" s="17" t="n">
        <v>3371</v>
      </c>
      <c r="C20" s="18">
        <f>(75.0/B20*100)</f>
        <v/>
      </c>
      <c r="D20" s="19" t="n">
        <v>3296</v>
      </c>
      <c r="E20" s="18" t="n">
        <v>504.59033363</v>
      </c>
      <c r="F20" s="20" t="n">
        <v>3.99590336</v>
      </c>
      <c r="G20" s="18" t="n">
        <v>487.07372654</v>
      </c>
      <c r="H20" s="20" t="n">
        <v>2.53558201</v>
      </c>
      <c r="I20" s="18" t="n">
        <v>482.01603862</v>
      </c>
      <c r="J20" s="20" t="n">
        <v>3.9063144</v>
      </c>
      <c r="K20" s="18" t="n">
        <v>467.03536713</v>
      </c>
      <c r="L20" s="20" t="n">
        <v>6.88637902</v>
      </c>
      <c r="M20" s="18" t="s">
        <v>481</v>
      </c>
      <c r="N20" s="20" t="s">
        <v>481</v>
      </c>
      <c r="O20" s="18" t="s">
        <v>481</v>
      </c>
      <c r="P20" s="20" t="s">
        <v>481</v>
      </c>
      <c r="Q20" s="18" t="s">
        <v>481</v>
      </c>
      <c r="R20" s="20" t="s">
        <v>481</v>
      </c>
      <c r="S20" s="18" t="s">
        <v>481</v>
      </c>
      <c r="T20" s="20" t="s">
        <v>481</v>
      </c>
      <c r="U20" s="18" t="n">
        <v>404.58993556</v>
      </c>
      <c r="V20" s="20" t="n">
        <v>7.7275682</v>
      </c>
    </row>
    <row r="21" spans="1:22">
      <c r="A21" s="15" t="s">
        <v>496</v>
      </c>
      <c r="B21" s="17" t="n">
        <v>5741</v>
      </c>
      <c r="C21" s="18">
        <f>(66.0/B21*100)</f>
        <v/>
      </c>
      <c r="D21" s="19" t="n">
        <v>5675</v>
      </c>
      <c r="E21" s="18" t="n">
        <v>540.52194874</v>
      </c>
      <c r="F21" s="20" t="n">
        <v>3.07983423</v>
      </c>
      <c r="G21" s="18" t="n">
        <v>518.7654910700001</v>
      </c>
      <c r="H21" s="20" t="n">
        <v>2.64031369</v>
      </c>
      <c r="I21" s="18" t="n">
        <v>521.4493744</v>
      </c>
      <c r="J21" s="20" t="n">
        <v>3.42937583</v>
      </c>
      <c r="K21" s="18" t="n">
        <v>499.14633042</v>
      </c>
      <c r="L21" s="20" t="n">
        <v>5.94846638</v>
      </c>
      <c r="M21" s="18" t="s">
        <v>481</v>
      </c>
      <c r="N21" s="20" t="s">
        <v>481</v>
      </c>
      <c r="O21" s="18" t="s">
        <v>481</v>
      </c>
      <c r="P21" s="20" t="s">
        <v>481</v>
      </c>
      <c r="Q21" s="18" t="s">
        <v>481</v>
      </c>
      <c r="R21" s="20" t="s">
        <v>481</v>
      </c>
      <c r="S21" s="18" t="s">
        <v>481</v>
      </c>
      <c r="T21" s="20" t="s">
        <v>481</v>
      </c>
      <c r="U21" s="18" t="n">
        <v>438.13199376</v>
      </c>
      <c r="V21" s="20" t="n">
        <v>9.59947768</v>
      </c>
    </row>
    <row r="22" spans="1:22">
      <c r="A22" s="15" t="s">
        <v>497</v>
      </c>
      <c r="B22" s="17" t="n">
        <v>6598</v>
      </c>
      <c r="C22" s="18">
        <f>(43.0/B22*100)</f>
        <v/>
      </c>
      <c r="D22" s="19" t="n">
        <v>6555</v>
      </c>
      <c r="E22" s="18" t="n">
        <v>479.47188348</v>
      </c>
      <c r="F22" s="20" t="n">
        <v>4.31175388</v>
      </c>
      <c r="G22" s="18" t="n">
        <v>484.8652663</v>
      </c>
      <c r="H22" s="20" t="n">
        <v>4.94249784</v>
      </c>
      <c r="I22" s="18" t="n">
        <v>504.45075433</v>
      </c>
      <c r="J22" s="20" t="n">
        <v>4.99153535</v>
      </c>
      <c r="K22" s="18" t="n">
        <v>478.17449028</v>
      </c>
      <c r="L22" s="20" t="n">
        <v>5.44620676</v>
      </c>
      <c r="M22" s="18" t="s">
        <v>481</v>
      </c>
      <c r="N22" s="20" t="s">
        <v>481</v>
      </c>
      <c r="O22" s="18" t="s">
        <v>481</v>
      </c>
      <c r="P22" s="20" t="s">
        <v>481</v>
      </c>
      <c r="Q22" s="18" t="s">
        <v>481</v>
      </c>
      <c r="R22" s="20" t="s">
        <v>481</v>
      </c>
      <c r="S22" s="18" t="n">
        <v>491.23953825</v>
      </c>
      <c r="T22" s="20" t="n">
        <v>44.84948528</v>
      </c>
      <c r="U22" s="18" t="n">
        <v>379.93551534</v>
      </c>
      <c r="V22" s="20" t="n">
        <v>8.6667772</v>
      </c>
    </row>
    <row r="23" spans="1:22">
      <c r="A23" s="15" t="s">
        <v>498</v>
      </c>
      <c r="B23" s="17" t="n">
        <v>11583</v>
      </c>
      <c r="C23" s="18">
        <f>(280.0/B23*100)</f>
        <v/>
      </c>
      <c r="D23" s="19" t="n">
        <v>11303</v>
      </c>
      <c r="E23" s="18" t="n">
        <v>495.49247768</v>
      </c>
      <c r="F23" s="20" t="n">
        <v>4.83083295</v>
      </c>
      <c r="G23" s="18" t="n">
        <v>490.48919114</v>
      </c>
      <c r="H23" s="20" t="n">
        <v>3.20504902</v>
      </c>
      <c r="I23" s="18" t="n">
        <v>493.4418806</v>
      </c>
      <c r="J23" s="20" t="n">
        <v>3.54822222</v>
      </c>
      <c r="K23" s="18" t="n">
        <v>467.20244916</v>
      </c>
      <c r="L23" s="20" t="n">
        <v>5.4910938</v>
      </c>
      <c r="M23" s="18" t="s">
        <v>481</v>
      </c>
      <c r="N23" s="20" t="s">
        <v>481</v>
      </c>
      <c r="O23" s="18" t="s">
        <v>481</v>
      </c>
      <c r="P23" s="20" t="s">
        <v>481</v>
      </c>
      <c r="Q23" s="18" t="s">
        <v>481</v>
      </c>
      <c r="R23" s="20" t="s">
        <v>481</v>
      </c>
      <c r="S23" s="18" t="s">
        <v>481</v>
      </c>
      <c r="T23" s="20" t="s">
        <v>481</v>
      </c>
      <c r="U23" s="18" t="n">
        <v>403.56949406</v>
      </c>
      <c r="V23" s="20" t="n">
        <v>8.2331691</v>
      </c>
    </row>
    <row r="24" spans="1:22">
      <c r="A24" s="15" t="s">
        <v>499</v>
      </c>
      <c r="B24" s="17" t="n">
        <v>6647</v>
      </c>
      <c r="C24" s="18">
        <f>(12.0/B24*100)</f>
        <v/>
      </c>
      <c r="D24" s="19" t="n">
        <v>6635</v>
      </c>
      <c r="E24" s="18" t="n">
        <v>524.29040346</v>
      </c>
      <c r="F24" s="20" t="n">
        <v>4.74545319</v>
      </c>
      <c r="G24" s="18" t="n">
        <v>518.71440476</v>
      </c>
      <c r="H24" s="20" t="n">
        <v>3.79218057</v>
      </c>
      <c r="I24" s="18" t="n">
        <v>522.6251204</v>
      </c>
      <c r="J24" s="20" t="n">
        <v>3.37299347</v>
      </c>
      <c r="K24" s="18" t="n">
        <v>502.72616345</v>
      </c>
      <c r="L24" s="20" t="n">
        <v>5.25829009</v>
      </c>
      <c r="M24" s="18" t="s">
        <v>481</v>
      </c>
      <c r="N24" s="20" t="s">
        <v>481</v>
      </c>
      <c r="O24" s="18" t="s">
        <v>481</v>
      </c>
      <c r="P24" s="20" t="s">
        <v>481</v>
      </c>
      <c r="Q24" s="18" t="s">
        <v>481</v>
      </c>
      <c r="R24" s="20" t="s">
        <v>481</v>
      </c>
      <c r="S24" s="18" t="s">
        <v>481</v>
      </c>
      <c r="T24" s="20" t="s">
        <v>481</v>
      </c>
      <c r="U24" s="18" t="n">
        <v>416.76672099</v>
      </c>
      <c r="V24" s="20" t="n">
        <v>10.90813707</v>
      </c>
    </row>
    <row r="25" spans="1:22">
      <c r="A25" s="15" t="s">
        <v>500</v>
      </c>
      <c r="B25" s="17" t="n">
        <v>5581</v>
      </c>
      <c r="C25" s="18">
        <f>(25.0/B25*100)</f>
        <v/>
      </c>
      <c r="D25" s="19" t="n">
        <v>5556</v>
      </c>
      <c r="E25" s="18" t="n">
        <v>551.17668341</v>
      </c>
      <c r="F25" s="20" t="n">
        <v>5.60358644</v>
      </c>
      <c r="G25" s="18" t="n">
        <v>513.2834987</v>
      </c>
      <c r="H25" s="20" t="n">
        <v>3.74920183</v>
      </c>
      <c r="I25" s="18" t="n">
        <v>514.17139708</v>
      </c>
      <c r="J25" s="20" t="n">
        <v>3.85768816</v>
      </c>
      <c r="K25" s="18" t="n">
        <v>501.44241584</v>
      </c>
      <c r="L25" s="20" t="n">
        <v>6.01905369</v>
      </c>
      <c r="M25" s="18" t="s">
        <v>481</v>
      </c>
      <c r="N25" s="20" t="s">
        <v>481</v>
      </c>
      <c r="O25" s="18" t="s">
        <v>481</v>
      </c>
      <c r="P25" s="20" t="s">
        <v>481</v>
      </c>
      <c r="Q25" s="18" t="s">
        <v>481</v>
      </c>
      <c r="R25" s="20" t="s">
        <v>481</v>
      </c>
      <c r="S25" s="18" t="s">
        <v>481</v>
      </c>
      <c r="T25" s="20" t="s">
        <v>481</v>
      </c>
      <c r="U25" s="18" t="n">
        <v>380.06421166</v>
      </c>
      <c r="V25" s="20" t="n">
        <v>18.30397823</v>
      </c>
    </row>
    <row r="26" spans="1:22">
      <c r="A26" s="15" t="s">
        <v>501</v>
      </c>
      <c r="B26" s="17" t="n">
        <v>4869</v>
      </c>
      <c r="C26" s="18">
        <f>(87.0/B26*100)</f>
        <v/>
      </c>
      <c r="D26" s="19" t="n">
        <v>4782</v>
      </c>
      <c r="E26" s="18" t="n">
        <v>490.23388387</v>
      </c>
      <c r="F26" s="20" t="n">
        <v>4.23616257</v>
      </c>
      <c r="G26" s="18" t="n">
        <v>481.18210673</v>
      </c>
      <c r="H26" s="20" t="n">
        <v>2.29062518</v>
      </c>
      <c r="I26" s="18" t="n">
        <v>499.49534808</v>
      </c>
      <c r="J26" s="20" t="n">
        <v>3.23776022</v>
      </c>
      <c r="K26" s="18" t="n">
        <v>493.50640162</v>
      </c>
      <c r="L26" s="20" t="n">
        <v>6.08252374</v>
      </c>
      <c r="M26" s="18" t="s">
        <v>481</v>
      </c>
      <c r="N26" s="20" t="s">
        <v>481</v>
      </c>
      <c r="O26" s="18" t="s">
        <v>481</v>
      </c>
      <c r="P26" s="20" t="s">
        <v>481</v>
      </c>
      <c r="Q26" s="18" t="s">
        <v>481</v>
      </c>
      <c r="R26" s="20" t="s">
        <v>481</v>
      </c>
      <c r="S26" s="18" t="s">
        <v>481</v>
      </c>
      <c r="T26" s="20" t="s">
        <v>481</v>
      </c>
      <c r="U26" s="18" t="n">
        <v>431.37360949</v>
      </c>
      <c r="V26" s="20" t="n">
        <v>8.54850381</v>
      </c>
    </row>
    <row r="27" spans="1:22">
      <c r="A27" s="15" t="s">
        <v>502</v>
      </c>
      <c r="B27" s="17" t="n">
        <v>5299</v>
      </c>
      <c r="C27" s="18">
        <f>(157.0/B27*100)</f>
        <v/>
      </c>
      <c r="D27" s="19" t="n">
        <v>5142</v>
      </c>
      <c r="E27" s="18" t="n">
        <v>505.60936419</v>
      </c>
      <c r="F27" s="20" t="n">
        <v>4.19985724</v>
      </c>
      <c r="G27" s="18" t="n">
        <v>492.43033093</v>
      </c>
      <c r="H27" s="20" t="n">
        <v>2.84974052</v>
      </c>
      <c r="I27" s="18" t="n">
        <v>497.94694374</v>
      </c>
      <c r="J27" s="20" t="n">
        <v>2.74117728</v>
      </c>
      <c r="K27" s="18" t="n">
        <v>477.6517902</v>
      </c>
      <c r="L27" s="20" t="n">
        <v>3.83421415</v>
      </c>
      <c r="M27" s="18" t="s">
        <v>481</v>
      </c>
      <c r="N27" s="20" t="s">
        <v>481</v>
      </c>
      <c r="O27" s="18" t="s">
        <v>481</v>
      </c>
      <c r="P27" s="20" t="s">
        <v>481</v>
      </c>
      <c r="Q27" s="18" t="s">
        <v>481</v>
      </c>
      <c r="R27" s="20" t="s">
        <v>481</v>
      </c>
      <c r="S27" s="18" t="s">
        <v>481</v>
      </c>
      <c r="T27" s="20" t="s">
        <v>481</v>
      </c>
      <c r="U27" s="18" t="n">
        <v>387.11140324</v>
      </c>
      <c r="V27" s="20" t="n">
        <v>4.89226657</v>
      </c>
    </row>
    <row r="28" spans="1:22">
      <c r="A28" s="15" t="s">
        <v>503</v>
      </c>
      <c r="B28" s="17" t="n">
        <v>7568</v>
      </c>
      <c r="C28" s="18">
        <f>(454.0/B28*100)</f>
        <v/>
      </c>
      <c r="D28" s="19" t="n">
        <v>7114</v>
      </c>
      <c r="E28" s="18" t="n">
        <v>431.03128076</v>
      </c>
      <c r="F28" s="20" t="n">
        <v>3.35807022</v>
      </c>
      <c r="G28" s="18" t="n">
        <v>425.80728669</v>
      </c>
      <c r="H28" s="20" t="n">
        <v>2.88375381</v>
      </c>
      <c r="I28" s="18" t="n">
        <v>440.35302232</v>
      </c>
      <c r="J28" s="20" t="n">
        <v>4.44704047</v>
      </c>
      <c r="K28" s="18" t="n">
        <v>423.36988723</v>
      </c>
      <c r="L28" s="20" t="n">
        <v>7.38358734</v>
      </c>
      <c r="M28" s="18" t="s">
        <v>481</v>
      </c>
      <c r="N28" s="20" t="s">
        <v>481</v>
      </c>
      <c r="O28" s="18" t="s">
        <v>481</v>
      </c>
      <c r="P28" s="20" t="s">
        <v>481</v>
      </c>
      <c r="Q28" s="18" t="s">
        <v>481</v>
      </c>
      <c r="R28" s="20" t="s">
        <v>481</v>
      </c>
      <c r="S28" s="18" t="s">
        <v>481</v>
      </c>
      <c r="T28" s="20" t="s">
        <v>481</v>
      </c>
      <c r="U28" s="18" t="n">
        <v>381.89495653</v>
      </c>
      <c r="V28" s="20" t="n">
        <v>6.69997987</v>
      </c>
    </row>
    <row r="29" spans="1:22">
      <c r="A29" s="15" t="s">
        <v>504</v>
      </c>
      <c r="B29" s="17" t="n">
        <v>5385</v>
      </c>
      <c r="C29" s="18">
        <f>(30.0/B29*100)</f>
        <v/>
      </c>
      <c r="D29" s="19" t="n">
        <v>5355</v>
      </c>
      <c r="E29" s="18" t="n">
        <v>524.70545529</v>
      </c>
      <c r="F29" s="20" t="n">
        <v>5.24047268</v>
      </c>
      <c r="G29" s="18" t="n">
        <v>513.4454627600001</v>
      </c>
      <c r="H29" s="20" t="n">
        <v>3.81784866</v>
      </c>
      <c r="I29" s="18" t="n">
        <v>506.70468743</v>
      </c>
      <c r="J29" s="20" t="n">
        <v>2.9196088</v>
      </c>
      <c r="K29" s="18" t="n">
        <v>511.73762176</v>
      </c>
      <c r="L29" s="20" t="n">
        <v>4.04361198</v>
      </c>
      <c r="M29" s="18" t="s">
        <v>481</v>
      </c>
      <c r="N29" s="20" t="s">
        <v>481</v>
      </c>
      <c r="O29" s="18" t="s">
        <v>481</v>
      </c>
      <c r="P29" s="20" t="s">
        <v>481</v>
      </c>
      <c r="Q29" s="18" t="n">
        <v>314.02123871</v>
      </c>
      <c r="R29" s="20" t="n">
        <v>13.26138992</v>
      </c>
      <c r="S29" s="18" t="s">
        <v>481</v>
      </c>
      <c r="T29" s="20" t="s">
        <v>481</v>
      </c>
      <c r="U29" s="18" t="n">
        <v>419.34918267</v>
      </c>
      <c r="V29" s="20" t="n">
        <v>9.09738394</v>
      </c>
    </row>
    <row r="30" spans="1:22">
      <c r="A30" s="15" t="s">
        <v>505</v>
      </c>
      <c r="B30" s="17" t="n">
        <v>4520</v>
      </c>
      <c r="C30" s="18">
        <f>(236.0/B30*100)</f>
        <v/>
      </c>
      <c r="D30" s="19" t="n">
        <v>4284</v>
      </c>
      <c r="E30" s="18" t="n">
        <v>543.9822695399999</v>
      </c>
      <c r="F30" s="20" t="n">
        <v>3.22057795</v>
      </c>
      <c r="G30" s="18" t="n">
        <v>507.63365593</v>
      </c>
      <c r="H30" s="20" t="n">
        <v>3.77259509</v>
      </c>
      <c r="I30" s="18" t="n">
        <v>514.25556024</v>
      </c>
      <c r="J30" s="20" t="n">
        <v>5.15224432</v>
      </c>
      <c r="K30" s="18" t="n">
        <v>501.75631812</v>
      </c>
      <c r="L30" s="20" t="n">
        <v>7.03387332</v>
      </c>
      <c r="M30" s="18" t="s">
        <v>481</v>
      </c>
      <c r="N30" s="20" t="s">
        <v>481</v>
      </c>
      <c r="O30" s="18" t="s">
        <v>481</v>
      </c>
      <c r="P30" s="20" t="s">
        <v>481</v>
      </c>
      <c r="Q30" s="18" t="s">
        <v>481</v>
      </c>
      <c r="R30" s="20" t="s">
        <v>481</v>
      </c>
      <c r="S30" s="18" t="s">
        <v>481</v>
      </c>
      <c r="T30" s="20" t="s">
        <v>481</v>
      </c>
      <c r="U30" s="18" t="n">
        <v>406.03621381</v>
      </c>
      <c r="V30" s="20" t="n">
        <v>7.42432438</v>
      </c>
    </row>
    <row r="31" spans="1:22">
      <c r="A31" s="15" t="s">
        <v>506</v>
      </c>
      <c r="B31" s="17" t="n">
        <v>5456</v>
      </c>
      <c r="C31" s="18">
        <f>(153.0/B31*100)</f>
        <v/>
      </c>
      <c r="D31" s="19" t="n">
        <v>5303</v>
      </c>
      <c r="E31" s="18" t="n">
        <v>531.84063557</v>
      </c>
      <c r="F31" s="20" t="n">
        <v>3.9249173</v>
      </c>
      <c r="G31" s="18" t="n">
        <v>516.77616543</v>
      </c>
      <c r="H31" s="20" t="n">
        <v>3.11586785</v>
      </c>
      <c r="I31" s="18" t="n">
        <v>527.79136501</v>
      </c>
      <c r="J31" s="20" t="n">
        <v>3.44385728</v>
      </c>
      <c r="K31" s="18" t="n">
        <v>495.80101869</v>
      </c>
      <c r="L31" s="20" t="n">
        <v>7.19621826</v>
      </c>
      <c r="M31" s="18" t="s">
        <v>481</v>
      </c>
      <c r="N31" s="20" t="s">
        <v>481</v>
      </c>
      <c r="O31" s="18" t="s">
        <v>481</v>
      </c>
      <c r="P31" s="20" t="s">
        <v>481</v>
      </c>
      <c r="Q31" s="18" t="s">
        <v>481</v>
      </c>
      <c r="R31" s="20" t="s">
        <v>481</v>
      </c>
      <c r="S31" s="18" t="s">
        <v>481</v>
      </c>
      <c r="T31" s="20" t="s">
        <v>481</v>
      </c>
      <c r="U31" s="18" t="n">
        <v>417.25544807</v>
      </c>
      <c r="V31" s="20" t="n">
        <v>6.45650655</v>
      </c>
    </row>
    <row r="32" spans="1:22">
      <c r="A32" s="15" t="s">
        <v>507</v>
      </c>
      <c r="B32" s="17" t="n">
        <v>4478</v>
      </c>
      <c r="C32" s="18">
        <f>(6.0/B32*100)</f>
        <v/>
      </c>
      <c r="D32" s="19" t="n">
        <v>4472</v>
      </c>
      <c r="E32" s="18" t="n">
        <v>517.66469797</v>
      </c>
      <c r="F32" s="20" t="n">
        <v>4.12954122</v>
      </c>
      <c r="G32" s="18" t="n">
        <v>495.95334144</v>
      </c>
      <c r="H32" s="20" t="n">
        <v>2.81928965</v>
      </c>
      <c r="I32" s="18" t="n">
        <v>517.75137111</v>
      </c>
      <c r="J32" s="20" t="n">
        <v>3.67008106</v>
      </c>
      <c r="K32" s="18" t="n">
        <v>507.40156492</v>
      </c>
      <c r="L32" s="20" t="n">
        <v>5.88799732</v>
      </c>
      <c r="M32" s="18" t="s">
        <v>481</v>
      </c>
      <c r="N32" s="20" t="s">
        <v>481</v>
      </c>
      <c r="O32" s="18" t="s">
        <v>481</v>
      </c>
      <c r="P32" s="20" t="s">
        <v>481</v>
      </c>
      <c r="Q32" s="18" t="s">
        <v>481</v>
      </c>
      <c r="R32" s="20" t="s">
        <v>481</v>
      </c>
      <c r="S32" s="18" t="s">
        <v>481</v>
      </c>
      <c r="T32" s="20" t="s">
        <v>481</v>
      </c>
      <c r="U32" s="18" t="n">
        <v>399.94204639</v>
      </c>
      <c r="V32" s="20" t="n">
        <v>14.77655638</v>
      </c>
    </row>
    <row r="33" spans="1:22">
      <c r="A33" s="15" t="s">
        <v>508</v>
      </c>
      <c r="B33" s="17" t="n">
        <v>7325</v>
      </c>
      <c r="C33" s="18">
        <f>(85.0/B33*100)</f>
        <v/>
      </c>
      <c r="D33" s="19" t="n">
        <v>7240</v>
      </c>
      <c r="E33" s="18" t="n">
        <v>524.12677473</v>
      </c>
      <c r="F33" s="20" t="n">
        <v>3.59086587</v>
      </c>
      <c r="G33" s="18" t="n">
        <v>482.82101994</v>
      </c>
      <c r="H33" s="20" t="n">
        <v>3.23300679</v>
      </c>
      <c r="I33" s="18" t="n">
        <v>497.3802392</v>
      </c>
      <c r="J33" s="20" t="n">
        <v>3.89181767</v>
      </c>
      <c r="K33" s="18" t="n">
        <v>515.62995162</v>
      </c>
      <c r="L33" s="20" t="n">
        <v>4.35662111</v>
      </c>
      <c r="M33" s="18" t="s">
        <v>481</v>
      </c>
      <c r="N33" s="20" t="s">
        <v>481</v>
      </c>
      <c r="O33" s="18" t="s">
        <v>481</v>
      </c>
      <c r="P33" s="20" t="s">
        <v>481</v>
      </c>
      <c r="Q33" s="18" t="s">
        <v>481</v>
      </c>
      <c r="R33" s="20" t="s">
        <v>481</v>
      </c>
      <c r="S33" s="18" t="s">
        <v>481</v>
      </c>
      <c r="T33" s="20" t="s">
        <v>481</v>
      </c>
      <c r="U33" s="18" t="n">
        <v>461.95302134</v>
      </c>
      <c r="V33" s="20" t="n">
        <v>8.17191832</v>
      </c>
    </row>
    <row r="34" spans="1:22">
      <c r="A34" s="15" t="s">
        <v>509</v>
      </c>
      <c r="B34" s="17" t="n">
        <v>6350</v>
      </c>
      <c r="C34" s="18">
        <f>(99.0/B34*100)</f>
        <v/>
      </c>
      <c r="D34" s="19" t="n">
        <v>6251</v>
      </c>
      <c r="E34" s="18" t="n">
        <v>454.55821415</v>
      </c>
      <c r="F34" s="20" t="n">
        <v>4.86268728</v>
      </c>
      <c r="G34" s="18" t="n">
        <v>468.2617404</v>
      </c>
      <c r="H34" s="20" t="n">
        <v>2.95604213</v>
      </c>
      <c r="I34" s="18" t="n">
        <v>469.89955143</v>
      </c>
      <c r="J34" s="20" t="n">
        <v>3.15055974</v>
      </c>
      <c r="K34" s="18" t="n">
        <v>446.92001299</v>
      </c>
      <c r="L34" s="20" t="n">
        <v>6.25673236</v>
      </c>
      <c r="M34" s="18" t="s">
        <v>481</v>
      </c>
      <c r="N34" s="20" t="s">
        <v>481</v>
      </c>
      <c r="O34" s="18" t="s">
        <v>481</v>
      </c>
      <c r="P34" s="20" t="s">
        <v>481</v>
      </c>
      <c r="Q34" s="18" t="n">
        <v>263.37193708</v>
      </c>
      <c r="R34" s="20" t="n">
        <v>13.61114927</v>
      </c>
      <c r="S34" s="18" t="s">
        <v>481</v>
      </c>
      <c r="T34" s="20" t="s">
        <v>481</v>
      </c>
      <c r="U34" s="18" t="n">
        <v>376.15989276</v>
      </c>
      <c r="V34" s="20" t="n">
        <v>7.35078073</v>
      </c>
    </row>
    <row r="35" spans="1:22">
      <c r="A35" s="15" t="s">
        <v>510</v>
      </c>
      <c r="B35" s="17" t="n">
        <v>6406</v>
      </c>
      <c r="C35" s="18">
        <f>(69.0/B35*100)</f>
        <v/>
      </c>
      <c r="D35" s="19" t="n">
        <v>6337</v>
      </c>
      <c r="E35" s="18" t="n">
        <v>515.0893415100001</v>
      </c>
      <c r="F35" s="20" t="n">
        <v>4.1802321</v>
      </c>
      <c r="G35" s="18" t="n">
        <v>512.9873251499999</v>
      </c>
      <c r="H35" s="20" t="n">
        <v>2.37932158</v>
      </c>
      <c r="I35" s="18" t="n">
        <v>514.27464113</v>
      </c>
      <c r="J35" s="20" t="n">
        <v>2.83496876</v>
      </c>
      <c r="K35" s="18" t="n">
        <v>484.4307082</v>
      </c>
      <c r="L35" s="20" t="n">
        <v>4.80561578</v>
      </c>
      <c r="M35" s="18" t="s">
        <v>481</v>
      </c>
      <c r="N35" s="20" t="s">
        <v>481</v>
      </c>
      <c r="O35" s="18" t="s">
        <v>481</v>
      </c>
      <c r="P35" s="20" t="s">
        <v>481</v>
      </c>
      <c r="Q35" s="18" t="n">
        <v>337.32521215</v>
      </c>
      <c r="R35" s="20" t="n">
        <v>11.65794297</v>
      </c>
      <c r="S35" s="18" t="s">
        <v>481</v>
      </c>
      <c r="T35" s="20" t="s">
        <v>481</v>
      </c>
      <c r="U35" s="18" t="n">
        <v>406.16301988</v>
      </c>
      <c r="V35" s="20" t="n">
        <v>8.61676943</v>
      </c>
    </row>
    <row r="36" spans="1:22">
      <c r="A36" s="15" t="s">
        <v>511</v>
      </c>
      <c r="B36" s="17" t="n">
        <v>6736</v>
      </c>
      <c r="C36" s="18">
        <f>(84.0/B36*100)</f>
        <v/>
      </c>
      <c r="D36" s="19" t="n">
        <v>6652</v>
      </c>
      <c r="E36" s="18" t="n">
        <v>513.66078578</v>
      </c>
      <c r="F36" s="20" t="n">
        <v>3.22351977</v>
      </c>
      <c r="G36" s="18" t="n">
        <v>492.38061719</v>
      </c>
      <c r="H36" s="20" t="n">
        <v>2.67577331</v>
      </c>
      <c r="I36" s="18" t="n">
        <v>502.84922998</v>
      </c>
      <c r="J36" s="20" t="n">
        <v>3.86504767</v>
      </c>
      <c r="K36" s="18" t="n">
        <v>492.31569633</v>
      </c>
      <c r="L36" s="20" t="n">
        <v>4.81027652</v>
      </c>
      <c r="M36" s="18" t="s">
        <v>481</v>
      </c>
      <c r="N36" s="20" t="s">
        <v>481</v>
      </c>
      <c r="O36" s="18" t="s">
        <v>481</v>
      </c>
      <c r="P36" s="20" t="s">
        <v>481</v>
      </c>
      <c r="Q36" s="18" t="s">
        <v>481</v>
      </c>
      <c r="R36" s="20" t="s">
        <v>481</v>
      </c>
      <c r="S36" s="18" t="s">
        <v>481</v>
      </c>
      <c r="T36" s="20" t="s">
        <v>481</v>
      </c>
      <c r="U36" s="18" t="n">
        <v>427.42906887</v>
      </c>
      <c r="V36" s="20" t="n">
        <v>7.27053484</v>
      </c>
    </row>
    <row r="37" spans="1:22">
      <c r="A37" s="15" t="s">
        <v>512</v>
      </c>
      <c r="B37" s="17" t="n">
        <v>5458</v>
      </c>
      <c r="C37" s="18">
        <f>(167.0/B37*100)</f>
        <v/>
      </c>
      <c r="D37" s="19" t="n">
        <v>5291</v>
      </c>
      <c r="E37" s="18" t="n">
        <v>524.63155672</v>
      </c>
      <c r="F37" s="20" t="n">
        <v>4.82479753</v>
      </c>
      <c r="G37" s="18" t="n">
        <v>505.61173929</v>
      </c>
      <c r="H37" s="20" t="n">
        <v>4.03495732</v>
      </c>
      <c r="I37" s="18" t="n">
        <v>523.88804141</v>
      </c>
      <c r="J37" s="20" t="n">
        <v>3.77124118</v>
      </c>
      <c r="K37" s="18" t="n">
        <v>484.47923848</v>
      </c>
      <c r="L37" s="20" t="n">
        <v>5.57554418</v>
      </c>
      <c r="M37" s="18" t="s">
        <v>481</v>
      </c>
      <c r="N37" s="20" t="s">
        <v>481</v>
      </c>
      <c r="O37" s="18" t="s">
        <v>481</v>
      </c>
      <c r="P37" s="20" t="s">
        <v>481</v>
      </c>
      <c r="Q37" s="18" t="s">
        <v>481</v>
      </c>
      <c r="R37" s="20" t="s">
        <v>481</v>
      </c>
      <c r="S37" s="18" t="s">
        <v>481</v>
      </c>
      <c r="T37" s="20" t="s">
        <v>481</v>
      </c>
      <c r="U37" s="18" t="n">
        <v>399.84558667</v>
      </c>
      <c r="V37" s="20" t="n">
        <v>6.70046747</v>
      </c>
    </row>
    <row r="38" spans="1:22">
      <c r="A38" s="15" t="s">
        <v>513</v>
      </c>
      <c r="B38" s="17" t="n">
        <v>5860</v>
      </c>
      <c r="C38" s="18">
        <f>(26.0/B38*100)</f>
        <v/>
      </c>
      <c r="D38" s="19" t="n">
        <v>5834</v>
      </c>
      <c r="E38" s="18" t="n">
        <v>500.37040834</v>
      </c>
      <c r="F38" s="20" t="n">
        <v>6.02110572</v>
      </c>
      <c r="G38" s="18" t="n">
        <v>495.68803177</v>
      </c>
      <c r="H38" s="20" t="n">
        <v>4.40538857</v>
      </c>
      <c r="I38" s="18" t="n">
        <v>507.92885786</v>
      </c>
      <c r="J38" s="20" t="n">
        <v>3.55611837</v>
      </c>
      <c r="K38" s="18" t="n">
        <v>493.66539088</v>
      </c>
      <c r="L38" s="20" t="n">
        <v>3.92483334</v>
      </c>
      <c r="M38" s="18" t="s">
        <v>481</v>
      </c>
      <c r="N38" s="20" t="s">
        <v>481</v>
      </c>
      <c r="O38" s="18" t="s">
        <v>481</v>
      </c>
      <c r="P38" s="20" t="s">
        <v>481</v>
      </c>
      <c r="Q38" s="18" t="s">
        <v>481</v>
      </c>
      <c r="R38" s="20" t="s">
        <v>481</v>
      </c>
      <c r="S38" s="18" t="s">
        <v>481</v>
      </c>
      <c r="T38" s="20" t="s">
        <v>481</v>
      </c>
      <c r="U38" s="18" t="n">
        <v>448.76098853</v>
      </c>
      <c r="V38" s="20" t="n">
        <v>6.25862475</v>
      </c>
    </row>
    <row r="39" spans="1:22">
      <c r="A39" s="15" t="s">
        <v>514</v>
      </c>
      <c r="B39" s="17" t="n">
        <v>5895</v>
      </c>
      <c r="C39" s="18">
        <f>(33.0/B39*100)</f>
        <v/>
      </c>
      <c r="D39" s="19" t="n">
        <v>5862</v>
      </c>
      <c r="E39" s="18" t="n">
        <v>437.83360201</v>
      </c>
      <c r="F39" s="20" t="n">
        <v>4.84253873</v>
      </c>
      <c r="G39" s="18" t="n">
        <v>431.03746603</v>
      </c>
      <c r="H39" s="20" t="n">
        <v>3.90668172</v>
      </c>
      <c r="I39" s="18" t="n">
        <v>429.56553715</v>
      </c>
      <c r="J39" s="20" t="n">
        <v>5.11565392</v>
      </c>
      <c r="K39" s="18" t="n">
        <v>425.06943873</v>
      </c>
      <c r="L39" s="20" t="n">
        <v>6.55789094</v>
      </c>
      <c r="M39" s="18" t="s">
        <v>481</v>
      </c>
      <c r="N39" s="20" t="s">
        <v>481</v>
      </c>
      <c r="O39" s="18" t="s">
        <v>481</v>
      </c>
      <c r="P39" s="20" t="s">
        <v>481</v>
      </c>
      <c r="Q39" s="18" t="s">
        <v>481</v>
      </c>
      <c r="R39" s="20" t="s">
        <v>481</v>
      </c>
      <c r="S39" s="18" t="s">
        <v>481</v>
      </c>
      <c r="T39" s="20" t="s">
        <v>481</v>
      </c>
      <c r="U39" s="18" t="n">
        <v>363.54538784</v>
      </c>
      <c r="V39" s="20" t="n">
        <v>11.02368474</v>
      </c>
    </row>
    <row r="40" spans="1:22">
      <c r="A40" s="15" t="s">
        <v>515</v>
      </c>
      <c r="B40" s="17" t="n">
        <v>14157</v>
      </c>
      <c r="C40" s="18">
        <f>(407.0/B40*100)</f>
        <v/>
      </c>
      <c r="D40" s="19" t="n">
        <v>13750</v>
      </c>
      <c r="E40" s="18" t="n">
        <v>521.06083396</v>
      </c>
      <c r="F40" s="20" t="n">
        <v>3.71953262</v>
      </c>
      <c r="G40" s="18" t="n">
        <v>497.0270056</v>
      </c>
      <c r="H40" s="20" t="n">
        <v>2.90659188</v>
      </c>
      <c r="I40" s="18" t="n">
        <v>507.36097214</v>
      </c>
      <c r="J40" s="20" t="n">
        <v>4.51929056</v>
      </c>
      <c r="K40" s="18" t="n">
        <v>477.70724078</v>
      </c>
      <c r="L40" s="20" t="n">
        <v>5.97352299</v>
      </c>
      <c r="M40" s="18" t="s">
        <v>481</v>
      </c>
      <c r="N40" s="20" t="s">
        <v>481</v>
      </c>
      <c r="O40" s="18" t="s">
        <v>481</v>
      </c>
      <c r="P40" s="20" t="s">
        <v>481</v>
      </c>
      <c r="Q40" s="18" t="s">
        <v>481</v>
      </c>
      <c r="R40" s="20" t="s">
        <v>481</v>
      </c>
      <c r="S40" s="18" t="s">
        <v>481</v>
      </c>
      <c r="T40" s="20" t="s">
        <v>481</v>
      </c>
      <c r="U40" s="18" t="n">
        <v>404.27073048</v>
      </c>
      <c r="V40" s="20" t="n">
        <v>6.4673219</v>
      </c>
    </row>
    <row r="41" spans="1:22">
      <c r="A41" s="15" t="s">
        <v>516</v>
      </c>
      <c r="B41" s="17" t="n">
        <v>5712</v>
      </c>
      <c r="C41" s="18">
        <f>(60.0/B41*100)</f>
        <v/>
      </c>
      <c r="D41" s="19" t="n">
        <v>5652</v>
      </c>
      <c r="E41" s="18" t="n">
        <v>521.74347573</v>
      </c>
      <c r="F41" s="20" t="n">
        <v>4.91103201</v>
      </c>
      <c r="G41" s="18" t="n">
        <v>487.15853506</v>
      </c>
      <c r="H41" s="20" t="n">
        <v>3.38580888</v>
      </c>
      <c r="I41" s="18" t="n">
        <v>511.52204373</v>
      </c>
      <c r="J41" s="20" t="n">
        <v>3.87631564</v>
      </c>
      <c r="K41" s="18" t="n">
        <v>509.11916668</v>
      </c>
      <c r="L41" s="20" t="n">
        <v>6.82812914</v>
      </c>
      <c r="M41" s="18" t="s">
        <v>481</v>
      </c>
      <c r="N41" s="20" t="s">
        <v>481</v>
      </c>
      <c r="O41" s="18" t="s">
        <v>481</v>
      </c>
      <c r="P41" s="20" t="s">
        <v>481</v>
      </c>
      <c r="Q41" s="18" t="n">
        <v>399.91015703</v>
      </c>
      <c r="R41" s="20" t="n">
        <v>16.72230739</v>
      </c>
      <c r="S41" s="18" t="s">
        <v>481</v>
      </c>
      <c r="T41" s="20" t="s">
        <v>481</v>
      </c>
      <c r="U41" s="18" t="n">
        <v>409.05891181</v>
      </c>
      <c r="V41" s="20" t="n">
        <v>11.81702107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358.71186322</v>
      </c>
      <c r="F45" s="20" t="n">
        <v>3.40949506</v>
      </c>
      <c r="G45" s="18" t="n">
        <v>348.03900648</v>
      </c>
      <c r="H45" s="20" t="n">
        <v>3.41000841</v>
      </c>
      <c r="I45" s="18" t="n">
        <v>352.84456117</v>
      </c>
      <c r="J45" s="20" t="n">
        <v>4.99610898</v>
      </c>
      <c r="K45" s="18" t="n">
        <v>343.4443257</v>
      </c>
      <c r="L45" s="20" t="n">
        <v>5.50646172</v>
      </c>
      <c r="M45" s="18" t="s">
        <v>481</v>
      </c>
      <c r="N45" s="20" t="s">
        <v>481</v>
      </c>
      <c r="O45" s="18" t="s">
        <v>481</v>
      </c>
      <c r="P45" s="20" t="s">
        <v>481</v>
      </c>
      <c r="Q45" s="18" t="n">
        <v>386.2684</v>
      </c>
      <c r="R45" s="20" t="n">
        <v>20.71532607</v>
      </c>
      <c r="S45" s="18" t="n">
        <v>338.44116969</v>
      </c>
      <c r="T45" s="20" t="n">
        <v>13.8114142</v>
      </c>
      <c r="U45" s="18" t="n">
        <v>318.89933526</v>
      </c>
      <c r="V45" s="20" t="n">
        <v>6.37186663</v>
      </c>
    </row>
    <row r="46" spans="1:22">
      <c r="A46" s="15" t="s">
        <v>521</v>
      </c>
      <c r="B46" s="17" t="n">
        <v>23141</v>
      </c>
      <c r="C46" s="18">
        <f>(2259.0/B46*100)</f>
        <v/>
      </c>
      <c r="D46" s="19" t="n">
        <v>20882</v>
      </c>
      <c r="E46" s="18" t="n">
        <v>433.98511867</v>
      </c>
      <c r="F46" s="20" t="n">
        <v>5.10778562</v>
      </c>
      <c r="G46" s="18" t="n">
        <v>420.15632049</v>
      </c>
      <c r="H46" s="20" t="n">
        <v>3.59959834</v>
      </c>
      <c r="I46" s="18" t="n">
        <v>445.23980259</v>
      </c>
      <c r="J46" s="20" t="n">
        <v>4.93246615</v>
      </c>
      <c r="K46" s="18" t="n">
        <v>395.83880706</v>
      </c>
      <c r="L46" s="20" t="n">
        <v>7.35566888</v>
      </c>
      <c r="M46" s="18" t="s">
        <v>481</v>
      </c>
      <c r="N46" s="20" t="s">
        <v>481</v>
      </c>
      <c r="O46" s="18" t="s">
        <v>481</v>
      </c>
      <c r="P46" s="20" t="s">
        <v>481</v>
      </c>
      <c r="Q46" s="18" t="s">
        <v>481</v>
      </c>
      <c r="R46" s="20" t="s">
        <v>481</v>
      </c>
      <c r="S46" s="18" t="s">
        <v>481</v>
      </c>
      <c r="T46" s="20" t="s">
        <v>481</v>
      </c>
      <c r="U46" s="18" t="n">
        <v>377.86876073</v>
      </c>
      <c r="V46" s="20" t="n">
        <v>3.38207768</v>
      </c>
    </row>
    <row r="47" spans="1:22">
      <c r="A47" s="15" t="s">
        <v>522</v>
      </c>
      <c r="B47" s="17" t="n">
        <v>5928</v>
      </c>
      <c r="C47" s="18">
        <f>(420.0/B47*100)</f>
        <v/>
      </c>
      <c r="D47" s="19" t="n">
        <v>5508</v>
      </c>
      <c r="E47" s="18" t="n">
        <v>439.66284282</v>
      </c>
      <c r="F47" s="20" t="n">
        <v>5.62800173</v>
      </c>
      <c r="G47" s="18" t="n">
        <v>437.5506415</v>
      </c>
      <c r="H47" s="20" t="n">
        <v>4.69791963</v>
      </c>
      <c r="I47" s="18" t="n">
        <v>475.55209811</v>
      </c>
      <c r="J47" s="20" t="n">
        <v>5.81834012</v>
      </c>
      <c r="K47" s="18" t="n">
        <v>441.80062874</v>
      </c>
      <c r="L47" s="20" t="n">
        <v>8.33517763</v>
      </c>
      <c r="M47" s="18" t="s">
        <v>481</v>
      </c>
      <c r="N47" s="20" t="s">
        <v>481</v>
      </c>
      <c r="O47" s="18" t="s">
        <v>481</v>
      </c>
      <c r="P47" s="20" t="s">
        <v>481</v>
      </c>
      <c r="Q47" s="18" t="s">
        <v>481</v>
      </c>
      <c r="R47" s="20" t="s">
        <v>481</v>
      </c>
      <c r="S47" s="18" t="s">
        <v>481</v>
      </c>
      <c r="T47" s="20" t="s">
        <v>481</v>
      </c>
      <c r="U47" s="18" t="n">
        <v>349.85032214</v>
      </c>
      <c r="V47" s="20" t="n">
        <v>7.03113517</v>
      </c>
    </row>
    <row r="48" spans="1:22">
      <c r="A48" s="15" t="s">
        <v>523</v>
      </c>
      <c r="B48" s="17" t="n">
        <v>9841</v>
      </c>
      <c r="C48" s="18">
        <f>(9.0/B48*100)</f>
        <v/>
      </c>
      <c r="D48" s="19" t="n">
        <v>9832</v>
      </c>
      <c r="E48" s="18" t="n">
        <v>500.70980138</v>
      </c>
      <c r="F48" s="20" t="n">
        <v>6.40437333</v>
      </c>
      <c r="G48" s="18" t="n">
        <v>483.88613615</v>
      </c>
      <c r="H48" s="20" t="n">
        <v>5.01014</v>
      </c>
      <c r="I48" s="18" t="n">
        <v>530.8285658999999</v>
      </c>
      <c r="J48" s="20" t="n">
        <v>6.18782026</v>
      </c>
      <c r="K48" s="18" t="n">
        <v>489.86994947</v>
      </c>
      <c r="L48" s="20" t="n">
        <v>13.09813999</v>
      </c>
      <c r="M48" s="18" t="s">
        <v>481</v>
      </c>
      <c r="N48" s="20" t="s">
        <v>481</v>
      </c>
      <c r="O48" s="18" t="s">
        <v>481</v>
      </c>
      <c r="P48" s="20" t="s">
        <v>481</v>
      </c>
      <c r="Q48" s="18" t="s">
        <v>481</v>
      </c>
      <c r="R48" s="20" t="s">
        <v>481</v>
      </c>
      <c r="S48" s="18" t="s">
        <v>481</v>
      </c>
      <c r="T48" s="20" t="s">
        <v>481</v>
      </c>
      <c r="U48" s="18" t="n">
        <v>412.02313398</v>
      </c>
      <c r="V48" s="20" t="n">
        <v>21.52271865</v>
      </c>
    </row>
    <row r="49" spans="1:22">
      <c r="A49" s="15" t="s">
        <v>524</v>
      </c>
      <c r="B49" s="17" t="n">
        <v>6349</v>
      </c>
      <c r="C49" s="18">
        <f>(56.0/B49*100)</f>
        <v/>
      </c>
      <c r="D49" s="19" t="n">
        <v>6293</v>
      </c>
      <c r="E49" s="18" t="n">
        <v>417.09010691</v>
      </c>
      <c r="F49" s="20" t="n">
        <v>3.70768066</v>
      </c>
      <c r="G49" s="18" t="n">
        <v>425.66688066</v>
      </c>
      <c r="H49" s="20" t="n">
        <v>3.57529548</v>
      </c>
      <c r="I49" s="18" t="n">
        <v>450.94358643</v>
      </c>
      <c r="J49" s="20" t="n">
        <v>4.35476704</v>
      </c>
      <c r="K49" s="18" t="n">
        <v>424.76121231</v>
      </c>
      <c r="L49" s="20" t="n">
        <v>6.08973185</v>
      </c>
      <c r="M49" s="18" t="s">
        <v>481</v>
      </c>
      <c r="N49" s="20" t="s">
        <v>481</v>
      </c>
      <c r="O49" s="18" t="s">
        <v>481</v>
      </c>
      <c r="P49" s="20" t="s">
        <v>481</v>
      </c>
      <c r="Q49" s="18" t="s">
        <v>481</v>
      </c>
      <c r="R49" s="20" t="s">
        <v>481</v>
      </c>
      <c r="S49" s="18" t="n">
        <v>353.76536896</v>
      </c>
      <c r="T49" s="20" t="n">
        <v>32.17605685</v>
      </c>
      <c r="U49" s="18" t="n">
        <v>346.31292403</v>
      </c>
      <c r="V49" s="20" t="n">
        <v>8.785201349999999</v>
      </c>
    </row>
    <row r="50" spans="1:22">
      <c r="A50" s="15" t="s">
        <v>525</v>
      </c>
      <c r="B50" s="17" t="n">
        <v>11795</v>
      </c>
      <c r="C50" s="18">
        <f>(397.0/B50*100)</f>
        <v/>
      </c>
      <c r="D50" s="19" t="n">
        <v>11398</v>
      </c>
      <c r="E50" s="18" t="n">
        <v>415.59700288</v>
      </c>
      <c r="F50" s="20" t="n">
        <v>4.16747764</v>
      </c>
      <c r="G50" s="18" t="n">
        <v>429.24877059</v>
      </c>
      <c r="H50" s="20" t="n">
        <v>2.9531724</v>
      </c>
      <c r="I50" s="18" t="n">
        <v>454.60459786</v>
      </c>
      <c r="J50" s="20" t="n">
        <v>3.46438966</v>
      </c>
      <c r="K50" s="18" t="n">
        <v>414.12860409</v>
      </c>
      <c r="L50" s="20" t="n">
        <v>6.63444128</v>
      </c>
      <c r="M50" s="18" t="s">
        <v>481</v>
      </c>
      <c r="N50" s="20" t="s">
        <v>481</v>
      </c>
      <c r="O50" s="18" t="s">
        <v>481</v>
      </c>
      <c r="P50" s="20" t="s">
        <v>481</v>
      </c>
      <c r="Q50" s="18" t="s">
        <v>481</v>
      </c>
      <c r="R50" s="20" t="s">
        <v>481</v>
      </c>
      <c r="S50" s="18" t="s">
        <v>481</v>
      </c>
      <c r="T50" s="20" t="s">
        <v>481</v>
      </c>
      <c r="U50" s="18" t="n">
        <v>361.10364873</v>
      </c>
      <c r="V50" s="20" t="n">
        <v>8.165047100000001</v>
      </c>
    </row>
    <row r="51" spans="1:22">
      <c r="A51" s="15" t="s">
        <v>526</v>
      </c>
      <c r="B51" s="17" t="n">
        <v>6866</v>
      </c>
      <c r="C51" s="18">
        <f>(112.0/B51*100)</f>
        <v/>
      </c>
      <c r="D51" s="19" t="n">
        <v>6754</v>
      </c>
      <c r="E51" s="18" t="n">
        <v>427.08934775</v>
      </c>
      <c r="F51" s="20" t="n">
        <v>3.34029133</v>
      </c>
      <c r="G51" s="18" t="n">
        <v>427.08310608</v>
      </c>
      <c r="H51" s="20" t="n">
        <v>3.08180534</v>
      </c>
      <c r="I51" s="18" t="n">
        <v>451.07133064</v>
      </c>
      <c r="J51" s="20" t="n">
        <v>3.98343011</v>
      </c>
      <c r="K51" s="18" t="n">
        <v>431.04524742</v>
      </c>
      <c r="L51" s="20" t="n">
        <v>5.93927559</v>
      </c>
      <c r="M51" s="18" t="s">
        <v>481</v>
      </c>
      <c r="N51" s="20" t="s">
        <v>481</v>
      </c>
      <c r="O51" s="18" t="s">
        <v>481</v>
      </c>
      <c r="P51" s="20" t="s">
        <v>481</v>
      </c>
      <c r="Q51" s="18" t="n">
        <v>427.96430568</v>
      </c>
      <c r="R51" s="20" t="n">
        <v>5.20460603</v>
      </c>
      <c r="S51" s="18" t="s">
        <v>481</v>
      </c>
      <c r="T51" s="20" t="s">
        <v>481</v>
      </c>
      <c r="U51" s="18" t="n">
        <v>390.44716984</v>
      </c>
      <c r="V51" s="20" t="n">
        <v>8.42529414</v>
      </c>
    </row>
    <row r="52" spans="1:22">
      <c r="A52" s="15" t="s">
        <v>527</v>
      </c>
      <c r="B52" s="17" t="n">
        <v>5809</v>
      </c>
      <c r="C52" s="18">
        <f>(113.0/B52*100)</f>
        <v/>
      </c>
      <c r="D52" s="19" t="n">
        <v>5696</v>
      </c>
      <c r="E52" s="18" t="n">
        <v>482.30784607</v>
      </c>
      <c r="F52" s="20" t="n">
        <v>4.74323089</v>
      </c>
      <c r="G52" s="18" t="n">
        <v>487.69847126</v>
      </c>
      <c r="H52" s="20" t="n">
        <v>3.13964368</v>
      </c>
      <c r="I52" s="18" t="n">
        <v>501.01955893</v>
      </c>
      <c r="J52" s="20" t="n">
        <v>3.32083907</v>
      </c>
      <c r="K52" s="18" t="n">
        <v>490.90899805</v>
      </c>
      <c r="L52" s="20" t="n">
        <v>4.74079341</v>
      </c>
      <c r="M52" s="18" t="s">
        <v>481</v>
      </c>
      <c r="N52" s="20" t="s">
        <v>481</v>
      </c>
      <c r="O52" s="18" t="s">
        <v>481</v>
      </c>
      <c r="P52" s="20" t="s">
        <v>481</v>
      </c>
      <c r="Q52" s="18" t="s">
        <v>481</v>
      </c>
      <c r="R52" s="20" t="s">
        <v>481</v>
      </c>
      <c r="S52" s="18" t="s">
        <v>481</v>
      </c>
      <c r="T52" s="20" t="s">
        <v>481</v>
      </c>
      <c r="U52" s="18" t="n">
        <v>398.59145592</v>
      </c>
      <c r="V52" s="20" t="n">
        <v>7.19700916</v>
      </c>
    </row>
    <row r="53" spans="1:22">
      <c r="A53" s="15" t="s">
        <v>528</v>
      </c>
      <c r="B53" s="17" t="n">
        <v>5571</v>
      </c>
      <c r="C53" s="18">
        <f>(122.0/B53*100)</f>
        <v/>
      </c>
      <c r="D53" s="19" t="n">
        <v>5449</v>
      </c>
      <c r="E53" s="18" t="n">
        <v>471.40521139</v>
      </c>
      <c r="F53" s="20" t="n">
        <v>3.4122533</v>
      </c>
      <c r="G53" s="18" t="n">
        <v>447.49330887</v>
      </c>
      <c r="H53" s="20" t="n">
        <v>2.50956366</v>
      </c>
      <c r="I53" s="18" t="n">
        <v>458.45035642</v>
      </c>
      <c r="J53" s="20" t="n">
        <v>3.7536601</v>
      </c>
      <c r="K53" s="18" t="n">
        <v>419.60634814</v>
      </c>
      <c r="L53" s="20" t="n">
        <v>4.81936398</v>
      </c>
      <c r="M53" s="18" t="s">
        <v>481</v>
      </c>
      <c r="N53" s="20" t="s">
        <v>481</v>
      </c>
      <c r="O53" s="18" t="s">
        <v>481</v>
      </c>
      <c r="P53" s="20" t="s">
        <v>481</v>
      </c>
      <c r="Q53" s="18" t="s">
        <v>481</v>
      </c>
      <c r="R53" s="20" t="s">
        <v>481</v>
      </c>
      <c r="S53" s="18" t="s">
        <v>481</v>
      </c>
      <c r="T53" s="20" t="s">
        <v>481</v>
      </c>
      <c r="U53" s="18" t="n">
        <v>344.24108872</v>
      </c>
      <c r="V53" s="20" t="n">
        <v>4.83267402</v>
      </c>
    </row>
    <row r="54" spans="1:22">
      <c r="A54" s="15" t="s">
        <v>529</v>
      </c>
      <c r="B54" s="17" t="n">
        <v>4740</v>
      </c>
      <c r="C54" s="18">
        <f>(522.0/B54*100)</f>
        <v/>
      </c>
      <c r="D54" s="19" t="n">
        <v>4218</v>
      </c>
      <c r="E54" s="18" t="n">
        <v>367.59936473</v>
      </c>
      <c r="F54" s="20" t="n">
        <v>3.50322236</v>
      </c>
      <c r="G54" s="18" t="n">
        <v>377.13062953</v>
      </c>
      <c r="H54" s="20" t="n">
        <v>3.75774404</v>
      </c>
      <c r="I54" s="18" t="n">
        <v>388.65715714</v>
      </c>
      <c r="J54" s="20" t="n">
        <v>7.217029</v>
      </c>
      <c r="K54" s="18" t="n">
        <v>339.88984382</v>
      </c>
      <c r="L54" s="20" t="n">
        <v>8.808404530000001</v>
      </c>
      <c r="M54" s="18" t="s">
        <v>481</v>
      </c>
      <c r="N54" s="20" t="s">
        <v>481</v>
      </c>
      <c r="O54" s="18" t="s">
        <v>481</v>
      </c>
      <c r="P54" s="20" t="s">
        <v>481</v>
      </c>
      <c r="Q54" s="18" t="s">
        <v>481</v>
      </c>
      <c r="R54" s="20" t="s">
        <v>481</v>
      </c>
      <c r="S54" s="18" t="s">
        <v>481</v>
      </c>
      <c r="T54" s="20" t="s">
        <v>481</v>
      </c>
      <c r="U54" s="18" t="n">
        <v>303.99920202</v>
      </c>
      <c r="V54" s="20" t="n">
        <v>4.66507437</v>
      </c>
    </row>
    <row r="55" spans="1:22">
      <c r="A55" s="15" t="s">
        <v>530</v>
      </c>
      <c r="B55" s="17" t="n">
        <v>5316</v>
      </c>
      <c r="C55" s="18">
        <f>(22.0/B55*100)</f>
        <v/>
      </c>
      <c r="D55" s="19" t="n">
        <v>5294</v>
      </c>
      <c r="E55" s="18" t="n">
        <v>398.50856363</v>
      </c>
      <c r="F55" s="20" t="n">
        <v>4.63949324</v>
      </c>
      <c r="G55" s="18" t="n">
        <v>398.69117233</v>
      </c>
      <c r="H55" s="20" t="n">
        <v>3.59776764</v>
      </c>
      <c r="I55" s="18" t="n">
        <v>425.93118753</v>
      </c>
      <c r="J55" s="20" t="n">
        <v>3.79724205</v>
      </c>
      <c r="K55" s="18" t="n">
        <v>407.31769605</v>
      </c>
      <c r="L55" s="20" t="n">
        <v>7.52986666</v>
      </c>
      <c r="M55" s="18" t="s">
        <v>481</v>
      </c>
      <c r="N55" s="20" t="s">
        <v>481</v>
      </c>
      <c r="O55" s="18" t="s">
        <v>481</v>
      </c>
      <c r="P55" s="20" t="s">
        <v>481</v>
      </c>
      <c r="Q55" s="18" t="s">
        <v>481</v>
      </c>
      <c r="R55" s="20" t="s">
        <v>481</v>
      </c>
      <c r="S55" s="18" t="n">
        <v>291.85746048</v>
      </c>
      <c r="T55" s="20" t="n">
        <v>28.94147241</v>
      </c>
      <c r="U55" s="18" t="n">
        <v>297.20655471</v>
      </c>
      <c r="V55" s="20" t="n">
        <v>9.371494090000001</v>
      </c>
    </row>
    <row r="56" spans="1:22">
      <c r="A56" s="15" t="s">
        <v>531</v>
      </c>
      <c r="B56" s="17" t="n">
        <v>5359</v>
      </c>
      <c r="C56" s="18">
        <f>(77.0/B56*100)</f>
        <v/>
      </c>
      <c r="D56" s="19" t="n">
        <v>5282</v>
      </c>
      <c r="E56" s="18" t="n">
        <v>536.53755139</v>
      </c>
      <c r="F56" s="20" t="n">
        <v>4.09271863</v>
      </c>
      <c r="G56" s="18" t="n">
        <v>519.8569761700001</v>
      </c>
      <c r="H56" s="20" t="n">
        <v>2.8333802</v>
      </c>
      <c r="I56" s="18" t="n">
        <v>541.13195871</v>
      </c>
      <c r="J56" s="20" t="n">
        <v>4.14149136</v>
      </c>
      <c r="K56" s="18" t="n">
        <v>522.67909452</v>
      </c>
      <c r="L56" s="20" t="n">
        <v>6.38248016</v>
      </c>
      <c r="M56" s="18" t="s">
        <v>481</v>
      </c>
      <c r="N56" s="20" t="s">
        <v>481</v>
      </c>
      <c r="O56" s="18" t="s">
        <v>481</v>
      </c>
      <c r="P56" s="20" t="s">
        <v>481</v>
      </c>
      <c r="Q56" s="18" t="s">
        <v>481</v>
      </c>
      <c r="R56" s="20" t="s">
        <v>481</v>
      </c>
      <c r="S56" s="18" t="s">
        <v>481</v>
      </c>
      <c r="T56" s="20" t="s">
        <v>481</v>
      </c>
      <c r="U56" s="18" t="n">
        <v>446.66998326</v>
      </c>
      <c r="V56" s="20" t="n">
        <v>15.89721676</v>
      </c>
    </row>
    <row r="57" spans="1:22">
      <c r="A57" s="15" t="s">
        <v>532</v>
      </c>
      <c r="B57" s="17" t="n">
        <v>6513</v>
      </c>
      <c r="C57" s="18">
        <f>(0.0/B57*100)</f>
        <v/>
      </c>
      <c r="D57" s="19" t="n">
        <v>6513</v>
      </c>
      <c r="E57" s="18" t="n">
        <v>401.35915694</v>
      </c>
      <c r="F57" s="20" t="n">
        <v>3.52756228</v>
      </c>
      <c r="G57" s="18" t="n">
        <v>396.12638729</v>
      </c>
      <c r="H57" s="20" t="n">
        <v>2.97915054</v>
      </c>
      <c r="I57" s="18" t="n">
        <v>410.06202826</v>
      </c>
      <c r="J57" s="20" t="n">
        <v>5.9370478</v>
      </c>
      <c r="K57" s="18" t="n">
        <v>383.14185567</v>
      </c>
      <c r="L57" s="20" t="n">
        <v>11.06720255</v>
      </c>
      <c r="M57" s="18" t="s">
        <v>481</v>
      </c>
      <c r="N57" s="20" t="s">
        <v>481</v>
      </c>
      <c r="O57" s="18" t="s">
        <v>481</v>
      </c>
      <c r="P57" s="20" t="s">
        <v>481</v>
      </c>
      <c r="Q57" s="18" t="s">
        <v>481</v>
      </c>
      <c r="R57" s="20" t="s">
        <v>481</v>
      </c>
      <c r="S57" s="18" t="n">
        <v>313.33639479</v>
      </c>
      <c r="T57" s="20" t="n">
        <v>38.92447552</v>
      </c>
      <c r="U57" s="18" t="n">
        <v>359.97705671</v>
      </c>
      <c r="V57" s="20" t="n">
        <v>9.963644650000001</v>
      </c>
    </row>
    <row r="58" spans="1:22">
      <c r="A58" s="15" t="s">
        <v>533</v>
      </c>
      <c r="B58" s="17" t="n">
        <v>7267</v>
      </c>
      <c r="C58" s="18">
        <f>(10.0/B58*100)</f>
        <v/>
      </c>
      <c r="D58" s="19" t="n">
        <v>7257</v>
      </c>
      <c r="E58" s="18" t="n">
        <v>426.65421812</v>
      </c>
      <c r="F58" s="20" t="n">
        <v>3.58159252</v>
      </c>
      <c r="G58" s="18" t="n">
        <v>413.42430172</v>
      </c>
      <c r="H58" s="20" t="n">
        <v>3.08279596</v>
      </c>
      <c r="I58" s="18" t="n">
        <v>392.57474023</v>
      </c>
      <c r="J58" s="20" t="n">
        <v>5.51494386</v>
      </c>
      <c r="K58" s="18" t="n">
        <v>361.97879996</v>
      </c>
      <c r="L58" s="20" t="n">
        <v>8.204358969999999</v>
      </c>
      <c r="M58" s="18" t="s">
        <v>481</v>
      </c>
      <c r="N58" s="20" t="s">
        <v>481</v>
      </c>
      <c r="O58" s="18" t="s">
        <v>481</v>
      </c>
      <c r="P58" s="20" t="s">
        <v>481</v>
      </c>
      <c r="Q58" s="18" t="s">
        <v>481</v>
      </c>
      <c r="R58" s="20" t="s">
        <v>481</v>
      </c>
      <c r="S58" s="18" t="n">
        <v>304.16382637</v>
      </c>
      <c r="T58" s="20" t="n">
        <v>19.14618818</v>
      </c>
      <c r="U58" s="18" t="n">
        <v>316.576975</v>
      </c>
      <c r="V58" s="20" t="n">
        <v>13.68169223</v>
      </c>
    </row>
    <row r="59" spans="1:22">
      <c r="A59" s="15" t="s">
        <v>534</v>
      </c>
      <c r="B59" s="17" t="n">
        <v>4826</v>
      </c>
      <c r="C59" s="18">
        <f>(26.0/B59*100)</f>
        <v/>
      </c>
      <c r="D59" s="19" t="n">
        <v>4800</v>
      </c>
      <c r="E59" s="18" t="n">
        <v>348.01830948</v>
      </c>
      <c r="F59" s="20" t="n">
        <v>2.3266906</v>
      </c>
      <c r="G59" s="18" t="n">
        <v>348.40946818</v>
      </c>
      <c r="H59" s="20" t="n">
        <v>2.72062819</v>
      </c>
      <c r="I59" s="18" t="n">
        <v>372.43737103</v>
      </c>
      <c r="J59" s="20" t="n">
        <v>4.64813017</v>
      </c>
      <c r="K59" s="18" t="n">
        <v>345.39863979</v>
      </c>
      <c r="L59" s="20" t="n">
        <v>8.23559161</v>
      </c>
      <c r="M59" s="18" t="s">
        <v>481</v>
      </c>
      <c r="N59" s="20" t="s">
        <v>481</v>
      </c>
      <c r="O59" s="18" t="s">
        <v>481</v>
      </c>
      <c r="P59" s="20" t="s">
        <v>481</v>
      </c>
      <c r="Q59" s="18" t="s">
        <v>481</v>
      </c>
      <c r="R59" s="20" t="s">
        <v>481</v>
      </c>
      <c r="S59" s="18" t="n">
        <v>261.72989156</v>
      </c>
      <c r="T59" s="20" t="n">
        <v>13.51560622</v>
      </c>
      <c r="U59" s="18" t="n">
        <v>272.6098428</v>
      </c>
      <c r="V59" s="20" t="n">
        <v>9.36878686</v>
      </c>
    </row>
    <row r="60" spans="1:22">
      <c r="A60" s="15" t="s">
        <v>535</v>
      </c>
      <c r="B60" s="17" t="n">
        <v>4546</v>
      </c>
      <c r="C60" s="18">
        <f>(15.0/B60*100)</f>
        <v/>
      </c>
      <c r="D60" s="19" t="n">
        <v>4531</v>
      </c>
      <c r="E60" s="18" t="n">
        <v>366.75764741</v>
      </c>
      <c r="F60" s="20" t="n">
        <v>5.28585142</v>
      </c>
      <c r="G60" s="18" t="n">
        <v>343.89787499</v>
      </c>
      <c r="H60" s="20" t="n">
        <v>5.01691581</v>
      </c>
      <c r="I60" s="18" t="n">
        <v>352.76112979</v>
      </c>
      <c r="J60" s="20" t="n">
        <v>7.21008916</v>
      </c>
      <c r="K60" s="18" t="n">
        <v>308.37874867</v>
      </c>
      <c r="L60" s="20" t="n">
        <v>8.075363250000001</v>
      </c>
      <c r="M60" s="18" t="s">
        <v>481</v>
      </c>
      <c r="N60" s="20" t="s">
        <v>481</v>
      </c>
      <c r="O60" s="18" t="s">
        <v>481</v>
      </c>
      <c r="P60" s="20" t="s">
        <v>481</v>
      </c>
      <c r="Q60" s="18" t="s">
        <v>481</v>
      </c>
      <c r="R60" s="20" t="s">
        <v>481</v>
      </c>
      <c r="S60" s="18" t="n">
        <v>262.90238988</v>
      </c>
      <c r="T60" s="20" t="n">
        <v>26.96763444</v>
      </c>
      <c r="U60" s="18" t="n">
        <v>296.82180524</v>
      </c>
      <c r="V60" s="20" t="n">
        <v>12.24103321</v>
      </c>
    </row>
    <row r="61" spans="1:22">
      <c r="A61" s="15" t="s">
        <v>536</v>
      </c>
      <c r="B61" s="17" t="n">
        <v>6525</v>
      </c>
      <c r="C61" s="18">
        <f>(181.0/B61*100)</f>
        <v/>
      </c>
      <c r="D61" s="19" t="n">
        <v>6344</v>
      </c>
      <c r="E61" s="18" t="n">
        <v>484.11412443</v>
      </c>
      <c r="F61" s="20" t="n">
        <v>3.78131308</v>
      </c>
      <c r="G61" s="18" t="n">
        <v>468.65083165</v>
      </c>
      <c r="H61" s="20" t="n">
        <v>2.8115085</v>
      </c>
      <c r="I61" s="18" t="n">
        <v>482.50033678</v>
      </c>
      <c r="J61" s="20" t="n">
        <v>3.83168182</v>
      </c>
      <c r="K61" s="18" t="n">
        <v>482.14475453</v>
      </c>
      <c r="L61" s="20" t="n">
        <v>6.45989157</v>
      </c>
      <c r="M61" s="18" t="s">
        <v>481</v>
      </c>
      <c r="N61" s="20" t="s">
        <v>481</v>
      </c>
      <c r="O61" s="18" t="s">
        <v>481</v>
      </c>
      <c r="P61" s="20" t="s">
        <v>481</v>
      </c>
      <c r="Q61" s="18" t="s">
        <v>481</v>
      </c>
      <c r="R61" s="20" t="s">
        <v>481</v>
      </c>
      <c r="S61" s="18" t="s">
        <v>481</v>
      </c>
      <c r="T61" s="20" t="s">
        <v>481</v>
      </c>
      <c r="U61" s="18" t="n">
        <v>377.5245574</v>
      </c>
      <c r="V61" s="20" t="n">
        <v>8.27667228</v>
      </c>
    </row>
    <row r="62" spans="1:22">
      <c r="A62" s="15" t="s">
        <v>537</v>
      </c>
      <c r="B62" s="17" t="n">
        <v>4476</v>
      </c>
      <c r="C62" s="18">
        <f>(3.0/B62*100)</f>
        <v/>
      </c>
      <c r="D62" s="19" t="n">
        <v>4473</v>
      </c>
      <c r="E62" s="18" t="n">
        <v>520.94336307</v>
      </c>
      <c r="F62" s="20" t="n">
        <v>3.68803317</v>
      </c>
      <c r="G62" s="18" t="n">
        <v>503.078423</v>
      </c>
      <c r="H62" s="20" t="n">
        <v>1.48413172</v>
      </c>
      <c r="I62" s="18" t="n">
        <v>513.52662376</v>
      </c>
      <c r="J62" s="20" t="n">
        <v>2.80861012</v>
      </c>
      <c r="K62" s="18" t="n">
        <v>506.61821634</v>
      </c>
      <c r="L62" s="20" t="n">
        <v>4.75799988</v>
      </c>
      <c r="M62" s="18" t="s">
        <v>481</v>
      </c>
      <c r="N62" s="20" t="s">
        <v>481</v>
      </c>
      <c r="O62" s="18" t="s">
        <v>481</v>
      </c>
      <c r="P62" s="20" t="s">
        <v>481</v>
      </c>
      <c r="Q62" s="18" t="s">
        <v>481</v>
      </c>
      <c r="R62" s="20" t="s">
        <v>481</v>
      </c>
      <c r="S62" s="18" t="s">
        <v>481</v>
      </c>
      <c r="T62" s="20" t="s">
        <v>481</v>
      </c>
      <c r="U62" s="18" t="n">
        <v>481.4093623</v>
      </c>
      <c r="V62" s="20" t="n">
        <v>23.46589582</v>
      </c>
    </row>
    <row r="63" spans="1:22">
      <c r="A63" s="15" t="s">
        <v>538</v>
      </c>
      <c r="B63" s="17" t="n">
        <v>5324</v>
      </c>
      <c r="C63" s="18">
        <f>(13.0/B63*100)</f>
        <v/>
      </c>
      <c r="D63" s="19" t="n">
        <v>5311</v>
      </c>
      <c r="E63" s="18" t="n">
        <v>343.86277813</v>
      </c>
      <c r="F63" s="20" t="n">
        <v>3.13151023</v>
      </c>
      <c r="G63" s="18" t="n">
        <v>349.94276918</v>
      </c>
      <c r="H63" s="20" t="n">
        <v>2.40545895</v>
      </c>
      <c r="I63" s="18" t="n">
        <v>387.81549919</v>
      </c>
      <c r="J63" s="20" t="n">
        <v>4.45267216</v>
      </c>
      <c r="K63" s="18" t="n">
        <v>353.24624572</v>
      </c>
      <c r="L63" s="20" t="n">
        <v>7.06011787</v>
      </c>
      <c r="M63" s="18" t="s">
        <v>481</v>
      </c>
      <c r="N63" s="20" t="s">
        <v>481</v>
      </c>
      <c r="O63" s="18" t="s">
        <v>481</v>
      </c>
      <c r="P63" s="20" t="s">
        <v>481</v>
      </c>
      <c r="Q63" s="18" t="n">
        <v>295.04854109</v>
      </c>
      <c r="R63" s="20" t="n">
        <v>61.07612916</v>
      </c>
      <c r="S63" s="18" t="n">
        <v>251.49753859</v>
      </c>
      <c r="T63" s="20" t="n">
        <v>51.16791377</v>
      </c>
      <c r="U63" s="18" t="n">
        <v>314.37445208</v>
      </c>
      <c r="V63" s="20" t="n">
        <v>6.18333034</v>
      </c>
    </row>
    <row r="64" spans="1:22">
      <c r="A64" s="15" t="s">
        <v>539</v>
      </c>
      <c r="B64" s="17" t="n">
        <v>3634</v>
      </c>
      <c r="C64" s="18">
        <f>(3.0/B64*100)</f>
        <v/>
      </c>
      <c r="D64" s="19" t="n">
        <v>3631</v>
      </c>
      <c r="E64" s="18" t="n">
        <v>479.01370834</v>
      </c>
      <c r="F64" s="20" t="n">
        <v>4.14348097</v>
      </c>
      <c r="G64" s="18" t="n">
        <v>445.8156483</v>
      </c>
      <c r="H64" s="20" t="n">
        <v>3.19945491</v>
      </c>
      <c r="I64" s="18" t="n">
        <v>449.9026504</v>
      </c>
      <c r="J64" s="20" t="n">
        <v>3.86721855</v>
      </c>
      <c r="K64" s="18" t="n">
        <v>428.51882106</v>
      </c>
      <c r="L64" s="20" t="n">
        <v>7.71993507</v>
      </c>
      <c r="M64" s="18" t="s">
        <v>481</v>
      </c>
      <c r="N64" s="20" t="s">
        <v>481</v>
      </c>
      <c r="O64" s="18" t="s">
        <v>481</v>
      </c>
      <c r="P64" s="20" t="s">
        <v>481</v>
      </c>
      <c r="Q64" s="18" t="s">
        <v>481</v>
      </c>
      <c r="R64" s="20" t="s">
        <v>481</v>
      </c>
      <c r="S64" s="18" t="n">
        <v>260.1694792</v>
      </c>
      <c r="T64" s="20" t="n">
        <v>42.07166621</v>
      </c>
      <c r="U64" s="18" t="n">
        <v>286.81266457</v>
      </c>
      <c r="V64" s="20" t="n">
        <v>8.98547366</v>
      </c>
    </row>
    <row r="65" spans="1:22">
      <c r="A65" s="15" t="s">
        <v>540</v>
      </c>
      <c r="B65" s="17" t="n">
        <v>5325</v>
      </c>
      <c r="C65" s="18">
        <f>(14.0/B65*100)</f>
        <v/>
      </c>
      <c r="D65" s="19" t="n">
        <v>5311</v>
      </c>
      <c r="E65" s="18" t="n">
        <v>414.12072473</v>
      </c>
      <c r="F65" s="20" t="n">
        <v>3.60090498</v>
      </c>
      <c r="G65" s="18" t="n">
        <v>412.86111823</v>
      </c>
      <c r="H65" s="20" t="n">
        <v>2.92509266</v>
      </c>
      <c r="I65" s="18" t="n">
        <v>446.06610698</v>
      </c>
      <c r="J65" s="20" t="n">
        <v>3.70523771</v>
      </c>
      <c r="K65" s="18" t="n">
        <v>419.32623872</v>
      </c>
      <c r="L65" s="20" t="n">
        <v>7.67044256</v>
      </c>
      <c r="M65" s="18" t="s">
        <v>481</v>
      </c>
      <c r="N65" s="20" t="s">
        <v>481</v>
      </c>
      <c r="O65" s="18" t="s">
        <v>481</v>
      </c>
      <c r="P65" s="20" t="s">
        <v>481</v>
      </c>
      <c r="Q65" s="18" t="n">
        <v>270.18552394</v>
      </c>
      <c r="R65" s="20" t="n">
        <v>65.45439928</v>
      </c>
      <c r="S65" s="18" t="s">
        <v>481</v>
      </c>
      <c r="T65" s="20" t="s">
        <v>481</v>
      </c>
      <c r="U65" s="18" t="n">
        <v>322.73246462</v>
      </c>
      <c r="V65" s="20" t="n">
        <v>8.2759178</v>
      </c>
    </row>
    <row r="66" spans="1:22">
      <c r="A66" s="15" t="s">
        <v>541</v>
      </c>
      <c r="B66" s="17" t="n">
        <v>5665</v>
      </c>
      <c r="C66" s="18">
        <f>(95.0/B66*100)</f>
        <v/>
      </c>
      <c r="D66" s="19" t="n">
        <v>5570</v>
      </c>
      <c r="E66" s="18" t="n">
        <v>433.37540871</v>
      </c>
      <c r="F66" s="20" t="n">
        <v>3.46275373</v>
      </c>
      <c r="G66" s="18" t="n">
        <v>432.18222948</v>
      </c>
      <c r="H66" s="20" t="n">
        <v>2.25070092</v>
      </c>
      <c r="I66" s="18" t="n">
        <v>463.53420065</v>
      </c>
      <c r="J66" s="20" t="n">
        <v>2.80609107</v>
      </c>
      <c r="K66" s="18" t="n">
        <v>440.29671588</v>
      </c>
      <c r="L66" s="20" t="n">
        <v>5.47156261</v>
      </c>
      <c r="M66" s="18" t="s">
        <v>481</v>
      </c>
      <c r="N66" s="20" t="s">
        <v>481</v>
      </c>
      <c r="O66" s="18" t="s">
        <v>481</v>
      </c>
      <c r="P66" s="20" t="s">
        <v>481</v>
      </c>
      <c r="Q66" s="18" t="s">
        <v>481</v>
      </c>
      <c r="R66" s="20" t="s">
        <v>481</v>
      </c>
      <c r="S66" s="18" t="s">
        <v>481</v>
      </c>
      <c r="T66" s="20" t="s">
        <v>481</v>
      </c>
      <c r="U66" s="18" t="n">
        <v>353.88583845</v>
      </c>
      <c r="V66" s="20" t="n">
        <v>3.72765781</v>
      </c>
    </row>
    <row r="67" spans="1:22">
      <c r="A67" s="15" t="s">
        <v>542</v>
      </c>
      <c r="B67" s="17" t="n">
        <v>6971</v>
      </c>
      <c r="C67" s="18">
        <f>(1033.0/B67*100)</f>
        <v/>
      </c>
      <c r="D67" s="19" t="n">
        <v>5938</v>
      </c>
      <c r="E67" s="18" t="n">
        <v>404.77906374</v>
      </c>
      <c r="F67" s="20" t="n">
        <v>3.48360426</v>
      </c>
      <c r="G67" s="18" t="n">
        <v>409.65008195</v>
      </c>
      <c r="H67" s="20" t="n">
        <v>3.22380945</v>
      </c>
      <c r="I67" s="18" t="n">
        <v>439.86946562</v>
      </c>
      <c r="J67" s="20" t="n">
        <v>4.55575406</v>
      </c>
      <c r="K67" s="18" t="n">
        <v>415.30470376</v>
      </c>
      <c r="L67" s="20" t="n">
        <v>11.55375193</v>
      </c>
      <c r="M67" s="18" t="s">
        <v>481</v>
      </c>
      <c r="N67" s="20" t="s">
        <v>481</v>
      </c>
      <c r="O67" s="18" t="s">
        <v>481</v>
      </c>
      <c r="P67" s="20" t="s">
        <v>481</v>
      </c>
      <c r="Q67" s="18" t="s">
        <v>481</v>
      </c>
      <c r="R67" s="20" t="s">
        <v>481</v>
      </c>
      <c r="S67" s="18" t="s">
        <v>481</v>
      </c>
      <c r="T67" s="20" t="s">
        <v>481</v>
      </c>
      <c r="U67" s="18" t="n">
        <v>336.07717271</v>
      </c>
      <c r="V67" s="20" t="n">
        <v>6.46639286</v>
      </c>
    </row>
    <row r="68" spans="1:22">
      <c r="A68" s="15" t="s">
        <v>543</v>
      </c>
      <c r="B68" s="17" t="n">
        <v>12083</v>
      </c>
      <c r="C68" s="18">
        <f>(31.0/B68*100)</f>
        <v/>
      </c>
      <c r="D68" s="19" t="n">
        <v>12052</v>
      </c>
      <c r="E68" s="18" t="n">
        <v>442.89779241</v>
      </c>
      <c r="F68" s="20" t="n">
        <v>2.28874896</v>
      </c>
      <c r="G68" s="18" t="n">
        <v>415.97181737</v>
      </c>
      <c r="H68" s="20" t="n">
        <v>1.61754665</v>
      </c>
      <c r="I68" s="18" t="n">
        <v>408.55826986</v>
      </c>
      <c r="J68" s="20" t="n">
        <v>3.63593743</v>
      </c>
      <c r="K68" s="18" t="n">
        <v>380.90280062</v>
      </c>
      <c r="L68" s="20" t="n">
        <v>5.08740555</v>
      </c>
      <c r="M68" s="18" t="s">
        <v>481</v>
      </c>
      <c r="N68" s="20" t="s">
        <v>481</v>
      </c>
      <c r="O68" s="18" t="s">
        <v>481</v>
      </c>
      <c r="P68" s="20" t="s">
        <v>481</v>
      </c>
      <c r="Q68" s="18" t="s">
        <v>481</v>
      </c>
      <c r="R68" s="20" t="s">
        <v>481</v>
      </c>
      <c r="S68" s="18" t="s">
        <v>481</v>
      </c>
      <c r="T68" s="20" t="s">
        <v>481</v>
      </c>
      <c r="U68" s="18" t="n">
        <v>320.80414429</v>
      </c>
      <c r="V68" s="20" t="n">
        <v>2.13153897</v>
      </c>
    </row>
    <row r="69" spans="1:22">
      <c r="A69" s="15" t="s">
        <v>544</v>
      </c>
      <c r="B69" s="17" t="n">
        <v>4876</v>
      </c>
      <c r="C69" s="18">
        <f>(0.0/B69*100)</f>
        <v/>
      </c>
      <c r="D69" s="19" t="n">
        <v>4876</v>
      </c>
      <c r="E69" s="18" t="n">
        <v>430.46319108</v>
      </c>
      <c r="F69" s="20" t="n">
        <v>4.89452273</v>
      </c>
      <c r="G69" s="18" t="n">
        <v>429.34746127</v>
      </c>
      <c r="H69" s="20" t="n">
        <v>4.17278391</v>
      </c>
      <c r="I69" s="18" t="n">
        <v>449.43707532</v>
      </c>
      <c r="J69" s="20" t="n">
        <v>5.01166086</v>
      </c>
      <c r="K69" s="18" t="n">
        <v>435.89280647</v>
      </c>
      <c r="L69" s="20" t="n">
        <v>8.515158319999999</v>
      </c>
      <c r="M69" s="18" t="s">
        <v>481</v>
      </c>
      <c r="N69" s="20" t="s">
        <v>481</v>
      </c>
      <c r="O69" s="18" t="s">
        <v>481</v>
      </c>
      <c r="P69" s="20" t="s">
        <v>481</v>
      </c>
      <c r="Q69" s="18" t="s">
        <v>481</v>
      </c>
      <c r="R69" s="20" t="s">
        <v>481</v>
      </c>
      <c r="S69" s="18" t="s">
        <v>481</v>
      </c>
      <c r="T69" s="20" t="s">
        <v>481</v>
      </c>
      <c r="U69" s="18" t="n">
        <v>361.09025013</v>
      </c>
      <c r="V69" s="20" t="n">
        <v>26.77059249</v>
      </c>
    </row>
    <row r="70" spans="1:22">
      <c r="A70" s="15" t="s">
        <v>545</v>
      </c>
      <c r="B70" s="17" t="n">
        <v>6036</v>
      </c>
      <c r="C70" s="18">
        <f>(223.0/B70*100)</f>
        <v/>
      </c>
      <c r="D70" s="19" t="n">
        <v>5813</v>
      </c>
      <c r="E70" s="18" t="n">
        <v>499.46509349</v>
      </c>
      <c r="F70" s="20" t="n">
        <v>4.4950382</v>
      </c>
      <c r="G70" s="18" t="n">
        <v>490.872412</v>
      </c>
      <c r="H70" s="20" t="n">
        <v>3.44083929</v>
      </c>
      <c r="I70" s="18" t="n">
        <v>514.97683729</v>
      </c>
      <c r="J70" s="20" t="n">
        <v>4.34990615</v>
      </c>
      <c r="K70" s="18" t="n">
        <v>502.42983633</v>
      </c>
      <c r="L70" s="20" t="n">
        <v>6.92338221</v>
      </c>
      <c r="M70" s="18" t="s">
        <v>481</v>
      </c>
      <c r="N70" s="20" t="s">
        <v>481</v>
      </c>
      <c r="O70" s="18" t="s">
        <v>481</v>
      </c>
      <c r="P70" s="20" t="s">
        <v>481</v>
      </c>
      <c r="Q70" s="18" t="s">
        <v>481</v>
      </c>
      <c r="R70" s="20" t="s">
        <v>481</v>
      </c>
      <c r="S70" s="18" t="s">
        <v>481</v>
      </c>
      <c r="T70" s="20" t="s">
        <v>481</v>
      </c>
      <c r="U70" s="18" t="n">
        <v>438.1506072</v>
      </c>
      <c r="V70" s="20" t="n">
        <v>9.365591070000001</v>
      </c>
    </row>
    <row r="71" spans="1:22">
      <c r="A71" s="15" t="s">
        <v>546</v>
      </c>
      <c r="B71" s="17" t="n">
        <v>6115</v>
      </c>
      <c r="C71" s="18">
        <f>(40.0/B71*100)</f>
        <v/>
      </c>
      <c r="D71" s="19" t="n">
        <v>6075</v>
      </c>
      <c r="E71" s="18" t="n">
        <v>540.38714285</v>
      </c>
      <c r="F71" s="20" t="n">
        <v>3.78216058</v>
      </c>
      <c r="G71" s="18" t="n">
        <v>528.58857468</v>
      </c>
      <c r="H71" s="20" t="n">
        <v>2.09006176</v>
      </c>
      <c r="I71" s="18" t="n">
        <v>557.20069674</v>
      </c>
      <c r="J71" s="20" t="n">
        <v>3.50419431</v>
      </c>
      <c r="K71" s="18" t="n">
        <v>542.54096865</v>
      </c>
      <c r="L71" s="20" t="n">
        <v>6.96287238</v>
      </c>
      <c r="M71" s="18" t="s">
        <v>481</v>
      </c>
      <c r="N71" s="20" t="s">
        <v>481</v>
      </c>
      <c r="O71" s="18" t="s">
        <v>481</v>
      </c>
      <c r="P71" s="20" t="s">
        <v>481</v>
      </c>
      <c r="Q71" s="18" t="s">
        <v>481</v>
      </c>
      <c r="R71" s="20" t="s">
        <v>481</v>
      </c>
      <c r="S71" s="18" t="s">
        <v>481</v>
      </c>
      <c r="T71" s="20" t="s">
        <v>481</v>
      </c>
      <c r="U71" s="18" t="n">
        <v>422.59007841</v>
      </c>
      <c r="V71" s="20" t="n">
        <v>13.38764486</v>
      </c>
    </row>
    <row r="72" spans="1:22">
      <c r="A72" s="15" t="s">
        <v>547</v>
      </c>
      <c r="B72" s="17" t="n">
        <v>7708</v>
      </c>
      <c r="C72" s="18">
        <f>(7.0/B72*100)</f>
        <v/>
      </c>
      <c r="D72" s="19" t="n">
        <v>7701</v>
      </c>
      <c r="E72" s="18" t="n">
        <v>505.31710645</v>
      </c>
      <c r="F72" s="20" t="n">
        <v>4.39283023</v>
      </c>
      <c r="G72" s="18" t="n">
        <v>491.60818324</v>
      </c>
      <c r="H72" s="20" t="n">
        <v>2.82373288</v>
      </c>
      <c r="I72" s="18" t="n">
        <v>505.91804719</v>
      </c>
      <c r="J72" s="20" t="n">
        <v>3.15187111</v>
      </c>
      <c r="K72" s="18" t="n">
        <v>494.39771557</v>
      </c>
      <c r="L72" s="20" t="n">
        <v>4.78662828</v>
      </c>
      <c r="M72" s="18" t="s">
        <v>481</v>
      </c>
      <c r="N72" s="20" t="s">
        <v>481</v>
      </c>
      <c r="O72" s="18" t="s">
        <v>481</v>
      </c>
      <c r="P72" s="20" t="s">
        <v>481</v>
      </c>
      <c r="Q72" s="18" t="s">
        <v>481</v>
      </c>
      <c r="R72" s="20" t="s">
        <v>481</v>
      </c>
      <c r="S72" s="18" t="s">
        <v>481</v>
      </c>
      <c r="T72" s="20" t="s">
        <v>481</v>
      </c>
      <c r="U72" s="18" t="n">
        <v>416.03001515</v>
      </c>
      <c r="V72" s="20" t="n">
        <v>19.24860709</v>
      </c>
    </row>
    <row r="73" spans="1:22">
      <c r="A73" s="15" t="s">
        <v>548</v>
      </c>
      <c r="B73" s="17" t="n">
        <v>8249</v>
      </c>
      <c r="C73" s="18">
        <f>(204.0/B73*100)</f>
        <v/>
      </c>
      <c r="D73" s="19" t="n">
        <v>8045</v>
      </c>
      <c r="E73" s="18" t="n">
        <v>431.75064736</v>
      </c>
      <c r="F73" s="20" t="n">
        <v>5.04948758</v>
      </c>
      <c r="G73" s="18" t="n">
        <v>407.38485598</v>
      </c>
      <c r="H73" s="20" t="n">
        <v>3.38281035</v>
      </c>
      <c r="I73" s="18" t="n">
        <v>404.35030202</v>
      </c>
      <c r="J73" s="20" t="n">
        <v>6.07505615</v>
      </c>
      <c r="K73" s="18" t="n">
        <v>388.09152764</v>
      </c>
      <c r="L73" s="20" t="n">
        <v>11.30646072</v>
      </c>
      <c r="M73" s="18" t="s">
        <v>481</v>
      </c>
      <c r="N73" s="20" t="s">
        <v>481</v>
      </c>
      <c r="O73" s="18" t="s">
        <v>481</v>
      </c>
      <c r="P73" s="20" t="s">
        <v>481</v>
      </c>
      <c r="Q73" s="18" t="s">
        <v>481</v>
      </c>
      <c r="R73" s="20" t="s">
        <v>481</v>
      </c>
      <c r="S73" s="18" t="s">
        <v>481</v>
      </c>
      <c r="T73" s="20" t="s">
        <v>481</v>
      </c>
      <c r="U73" s="18" t="n">
        <v>349.29947589</v>
      </c>
      <c r="V73" s="20" t="n">
        <v>11.259803</v>
      </c>
    </row>
    <row r="74" spans="1:22">
      <c r="A74" s="15" t="s">
        <v>549</v>
      </c>
      <c r="B74" s="17" t="n">
        <v>4692</v>
      </c>
      <c r="C74" s="18">
        <f>(82.0/B74*100)</f>
        <v/>
      </c>
      <c r="D74" s="19" t="n">
        <v>4610</v>
      </c>
      <c r="E74" s="18" t="n">
        <v>435.86261779</v>
      </c>
      <c r="F74" s="20" t="n">
        <v>2.6149926</v>
      </c>
      <c r="G74" s="18" t="n">
        <v>429.16525755</v>
      </c>
      <c r="H74" s="20" t="n">
        <v>2.8767358</v>
      </c>
      <c r="I74" s="18" t="n">
        <v>443.95915298</v>
      </c>
      <c r="J74" s="20" t="n">
        <v>4.92611201</v>
      </c>
      <c r="K74" s="18" t="n">
        <v>432.79972588</v>
      </c>
      <c r="L74" s="20" t="n">
        <v>7.53567115</v>
      </c>
      <c r="M74" s="18" t="s">
        <v>481</v>
      </c>
      <c r="N74" s="20" t="s">
        <v>481</v>
      </c>
      <c r="O74" s="18" t="s">
        <v>481</v>
      </c>
      <c r="P74" s="20" t="s">
        <v>481</v>
      </c>
      <c r="Q74" s="18" t="s">
        <v>481</v>
      </c>
      <c r="R74" s="20" t="s">
        <v>481</v>
      </c>
      <c r="S74" s="18" t="n">
        <v>349.07074654</v>
      </c>
      <c r="T74" s="20" t="n">
        <v>49.36314562</v>
      </c>
      <c r="U74" s="18" t="n">
        <v>349.07934715</v>
      </c>
      <c r="V74" s="20" t="n">
        <v>6.42458833</v>
      </c>
    </row>
    <row r="75" spans="1:22">
      <c r="A75" s="15" t="s">
        <v>550</v>
      </c>
      <c r="B75" s="17" t="n">
        <v>5375</v>
      </c>
      <c r="C75" s="18">
        <f>(322.0/B75*100)</f>
        <v/>
      </c>
      <c r="D75" s="19" t="n">
        <v>5053</v>
      </c>
      <c r="E75" s="18" t="n">
        <v>376.13954899</v>
      </c>
      <c r="F75" s="20" t="n">
        <v>3.68679723</v>
      </c>
      <c r="G75" s="18" t="n">
        <v>367.62281951</v>
      </c>
      <c r="H75" s="20" t="n">
        <v>3.47866419</v>
      </c>
      <c r="I75" s="18" t="n">
        <v>370.74387858</v>
      </c>
      <c r="J75" s="20" t="n">
        <v>5.23276055</v>
      </c>
      <c r="K75" s="18" t="n">
        <v>340.13468963</v>
      </c>
      <c r="L75" s="20" t="n">
        <v>7.72593906</v>
      </c>
      <c r="M75" s="18" t="s">
        <v>481</v>
      </c>
      <c r="N75" s="20" t="s">
        <v>481</v>
      </c>
      <c r="O75" s="18" t="s">
        <v>481</v>
      </c>
      <c r="P75" s="20" t="s">
        <v>481</v>
      </c>
      <c r="Q75" s="18" t="s">
        <v>481</v>
      </c>
      <c r="R75" s="20" t="s">
        <v>481</v>
      </c>
      <c r="S75" s="18" t="s">
        <v>481</v>
      </c>
      <c r="T75" s="20" t="s">
        <v>481</v>
      </c>
      <c r="U75" s="18" t="n">
        <v>323.67419108</v>
      </c>
      <c r="V75" s="20" t="n">
        <v>5.66928638</v>
      </c>
    </row>
    <row r="76" spans="1:22">
      <c r="A76" s="15" t="s">
        <v>551</v>
      </c>
      <c r="B76" s="17" t="n">
        <v>14167</v>
      </c>
      <c r="C76" s="18">
        <f>(236.0/B76*100)</f>
        <v/>
      </c>
      <c r="D76" s="19" t="n">
        <v>13931</v>
      </c>
      <c r="E76" s="18" t="n">
        <v>451.48219818</v>
      </c>
      <c r="F76" s="20" t="n">
        <v>3.57510532</v>
      </c>
      <c r="G76" s="18" t="n">
        <v>432.8459333</v>
      </c>
      <c r="H76" s="20" t="n">
        <v>3.14162771</v>
      </c>
      <c r="I76" s="18" t="n">
        <v>453.28408756</v>
      </c>
      <c r="J76" s="20" t="n">
        <v>5.415252</v>
      </c>
      <c r="K76" s="18" t="n">
        <v>418.51426799</v>
      </c>
      <c r="L76" s="20" t="n">
        <v>6.09445333</v>
      </c>
      <c r="M76" s="18" t="s">
        <v>481</v>
      </c>
      <c r="N76" s="20" t="s">
        <v>481</v>
      </c>
      <c r="O76" s="18" t="s">
        <v>481</v>
      </c>
      <c r="P76" s="20" t="s">
        <v>481</v>
      </c>
      <c r="Q76" s="18" t="s">
        <v>481</v>
      </c>
      <c r="R76" s="20" t="s">
        <v>481</v>
      </c>
      <c r="S76" s="18" t="s">
        <v>481</v>
      </c>
      <c r="T76" s="20" t="s">
        <v>481</v>
      </c>
      <c r="U76" s="18" t="n">
        <v>349.89265023</v>
      </c>
      <c r="V76" s="20" t="n">
        <v>5.43635246</v>
      </c>
    </row>
    <row r="77" spans="1:22">
      <c r="A77" s="15" t="s">
        <v>552</v>
      </c>
      <c r="B77" s="17" t="n">
        <v>6062</v>
      </c>
      <c r="C77" s="18">
        <f>(397.0/B77*100)</f>
        <v/>
      </c>
      <c r="D77" s="19" t="n">
        <v>5665</v>
      </c>
      <c r="E77" s="18" t="n">
        <v>451.19248649</v>
      </c>
      <c r="F77" s="20" t="n">
        <v>3.81871683</v>
      </c>
      <c r="G77" s="18" t="n">
        <v>445.85931859</v>
      </c>
      <c r="H77" s="20" t="n">
        <v>2.97937603</v>
      </c>
      <c r="I77" s="18" t="n">
        <v>470.32476761</v>
      </c>
      <c r="J77" s="20" t="n">
        <v>4.31224609</v>
      </c>
      <c r="K77" s="18" t="n">
        <v>445.87301509</v>
      </c>
      <c r="L77" s="20" t="n">
        <v>7.26420472</v>
      </c>
      <c r="M77" s="18" t="s">
        <v>481</v>
      </c>
      <c r="N77" s="20" t="s">
        <v>481</v>
      </c>
      <c r="O77" s="18" t="s">
        <v>481</v>
      </c>
      <c r="P77" s="20" t="s">
        <v>481</v>
      </c>
      <c r="Q77" s="18" t="s">
        <v>481</v>
      </c>
      <c r="R77" s="20" t="s">
        <v>481</v>
      </c>
      <c r="S77" s="18" t="s">
        <v>481</v>
      </c>
      <c r="T77" s="20" t="s">
        <v>481</v>
      </c>
      <c r="U77" s="18" t="n">
        <v>369.33163269</v>
      </c>
      <c r="V77" s="20" t="n">
        <v>4.37400018</v>
      </c>
    </row>
    <row r="78" spans="1:22">
      <c r="A78" s="15" t="s">
        <v>553</v>
      </c>
      <c r="B78" s="17" t="n">
        <v>5826</v>
      </c>
      <c r="C78" s="18">
        <f>(0.0/B78*100)</f>
        <v/>
      </c>
      <c r="D78" s="19" t="n">
        <v>5826</v>
      </c>
      <c r="E78" s="18" t="n">
        <v>477.94322896</v>
      </c>
      <c r="F78" s="20" t="n">
        <v>4.67689774</v>
      </c>
      <c r="G78" s="18" t="n">
        <v>485.46039905</v>
      </c>
      <c r="H78" s="20" t="n">
        <v>3.81435593</v>
      </c>
      <c r="I78" s="18" t="n">
        <v>502.17069759</v>
      </c>
      <c r="J78" s="20" t="n">
        <v>4.59509251</v>
      </c>
      <c r="K78" s="18" t="n">
        <v>465.31739652</v>
      </c>
      <c r="L78" s="20" t="n">
        <v>6.94070595</v>
      </c>
      <c r="M78" s="18" t="s">
        <v>481</v>
      </c>
      <c r="N78" s="20" t="s">
        <v>481</v>
      </c>
      <c r="O78" s="18" t="s">
        <v>481</v>
      </c>
      <c r="P78" s="20" t="s">
        <v>481</v>
      </c>
      <c r="Q78" s="18" t="n">
        <v>279.6191</v>
      </c>
      <c r="R78" s="20" t="n">
        <v>47.45639091</v>
      </c>
      <c r="S78" s="18" t="n">
        <v>283.8465</v>
      </c>
      <c r="T78" s="20" t="n">
        <v>40.85821469</v>
      </c>
      <c r="U78" s="18" t="n">
        <v>391.90214002</v>
      </c>
      <c r="V78" s="20" t="n">
        <v>34.86327886</v>
      </c>
    </row>
    <row customHeight="1" ht="25" r="79" spans="1:22">
      <c r="A79" s="15" t="s">
        <v>554</v>
      </c>
      <c r="B79" s="17" t="n">
        <v>1657</v>
      </c>
      <c r="C79" s="18">
        <f>(41.0/B79*100)</f>
        <v/>
      </c>
      <c r="D79" s="19" t="n">
        <v>1616</v>
      </c>
      <c r="E79" s="18" t="n">
        <v>458.47375822</v>
      </c>
      <c r="F79" s="20" t="n">
        <v>7.9551986</v>
      </c>
      <c r="G79" s="18" t="n">
        <v>475.35360919</v>
      </c>
      <c r="H79" s="20" t="n">
        <v>8.8852759</v>
      </c>
      <c r="I79" s="18" t="n">
        <v>493.05819827</v>
      </c>
      <c r="J79" s="20" t="n">
        <v>8.3155603</v>
      </c>
      <c r="K79" s="18" t="n">
        <v>481.09434893</v>
      </c>
      <c r="L79" s="20" t="n">
        <v>10.72564916</v>
      </c>
      <c r="M79" s="18" t="s">
        <v>481</v>
      </c>
      <c r="N79" s="20" t="s">
        <v>481</v>
      </c>
      <c r="O79" s="18" t="s">
        <v>481</v>
      </c>
      <c r="P79" s="20" t="s">
        <v>481</v>
      </c>
      <c r="Q79" s="18" t="s">
        <v>481</v>
      </c>
      <c r="R79" s="20" t="s">
        <v>481</v>
      </c>
      <c r="S79" s="18" t="n">
        <v>465.4382</v>
      </c>
      <c r="T79" s="20" t="n">
        <v>45.99440483</v>
      </c>
      <c r="U79" s="18" t="n">
        <v>373.28587716</v>
      </c>
      <c r="V79" s="20" t="n">
        <v>18.18200935</v>
      </c>
    </row>
    <row r="80" spans="1:22">
      <c r="A80" s="15" t="s">
        <v>555</v>
      </c>
      <c r="B80" s="17" t="n">
        <v>7841</v>
      </c>
      <c r="C80" s="18">
        <f>(0.0/B80*100)</f>
        <v/>
      </c>
      <c r="D80" s="19" t="n">
        <v>7841</v>
      </c>
      <c r="E80" s="18" t="n">
        <v>428.36756105</v>
      </c>
      <c r="F80" s="20" t="n">
        <v>4.10811701</v>
      </c>
      <c r="G80" s="18" t="n">
        <v>422.91742225</v>
      </c>
      <c r="H80" s="20" t="n">
        <v>3.80089723</v>
      </c>
      <c r="I80" s="18" t="n">
        <v>450.29551405</v>
      </c>
      <c r="J80" s="20" t="n">
        <v>6.61406241</v>
      </c>
      <c r="K80" s="18" t="n">
        <v>409.71746043</v>
      </c>
      <c r="L80" s="20" t="n">
        <v>8.51795113</v>
      </c>
      <c r="M80" s="18" t="s">
        <v>481</v>
      </c>
      <c r="N80" s="20" t="s">
        <v>481</v>
      </c>
      <c r="O80" s="18" t="s">
        <v>481</v>
      </c>
      <c r="P80" s="20" t="s">
        <v>481</v>
      </c>
      <c r="Q80" s="18" t="s">
        <v>481</v>
      </c>
      <c r="R80" s="20" t="s">
        <v>481</v>
      </c>
      <c r="S80" s="18" t="s">
        <v>481</v>
      </c>
      <c r="T80" s="20" t="s">
        <v>481</v>
      </c>
      <c r="U80" s="18" t="n">
        <v>347.9504339</v>
      </c>
      <c r="V80" s="20" t="n">
        <v>31.79395028</v>
      </c>
    </row>
    <row r="81" spans="1:22">
      <c r="A81" s="23" t="s">
        <v>556</v>
      </c>
      <c r="B81" s="17" t="n">
        <v>8861</v>
      </c>
      <c r="C81" s="18">
        <f>(99.0/B81*100)</f>
        <v/>
      </c>
      <c r="D81" s="19" t="n">
        <v>8762</v>
      </c>
      <c r="E81" s="18" t="n">
        <v>461.31815002</v>
      </c>
      <c r="F81" s="20" t="n">
        <v>3.35589169</v>
      </c>
      <c r="G81" s="18" t="n">
        <v>422.69212634</v>
      </c>
      <c r="H81" s="20" t="n">
        <v>3.48481302</v>
      </c>
      <c r="I81" s="18" t="n">
        <v>400.34590982</v>
      </c>
      <c r="J81" s="20" t="n">
        <v>6.35929279</v>
      </c>
      <c r="K81" s="18" t="n">
        <v>367.297764</v>
      </c>
      <c r="L81" s="20" t="n">
        <v>12.01154454</v>
      </c>
      <c r="M81" s="18" t="s">
        <v>481</v>
      </c>
      <c r="N81" s="20" t="s">
        <v>481</v>
      </c>
      <c r="O81" s="18" t="s">
        <v>481</v>
      </c>
      <c r="P81" s="20" t="s">
        <v>481</v>
      </c>
      <c r="Q81" s="18" t="s">
        <v>481</v>
      </c>
      <c r="R81" s="20" t="s">
        <v>481</v>
      </c>
      <c r="S81" s="18" t="s">
        <v>481</v>
      </c>
      <c r="T81" s="20" t="s">
        <v>481</v>
      </c>
      <c r="U81" s="18" t="n">
        <v>360.38584135</v>
      </c>
      <c r="V81" s="20" t="n">
        <v>11.38440594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861</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540.2489796</v>
      </c>
      <c r="F7" s="20" t="n">
        <v>3.3262472</v>
      </c>
      <c r="G7" s="18" t="n">
        <v>517.19795601</v>
      </c>
      <c r="H7" s="20" t="n">
        <v>2.40744874</v>
      </c>
      <c r="I7" s="18" t="n">
        <v>483.85941864</v>
      </c>
      <c r="J7" s="20" t="n">
        <v>2.69864974</v>
      </c>
      <c r="K7" s="18" t="n">
        <v>434.34348953</v>
      </c>
      <c r="L7" s="20" t="n">
        <v>5.12232888</v>
      </c>
      <c r="M7" s="18" t="s">
        <v>481</v>
      </c>
      <c r="N7" s="20" t="s">
        <v>481</v>
      </c>
      <c r="O7" s="18" t="s">
        <v>481</v>
      </c>
      <c r="P7" s="20" t="s">
        <v>481</v>
      </c>
      <c r="Q7" s="18" t="s">
        <v>481</v>
      </c>
      <c r="R7" s="20" t="s">
        <v>481</v>
      </c>
      <c r="S7" s="18" t="s">
        <v>481</v>
      </c>
      <c r="T7" s="20" t="s">
        <v>481</v>
      </c>
      <c r="U7" s="18" t="n">
        <v>455.2731654</v>
      </c>
      <c r="V7" s="20" t="n">
        <v>5.36682693</v>
      </c>
    </row>
    <row r="8" spans="1:22">
      <c r="A8" s="15" t="s">
        <v>483</v>
      </c>
      <c r="B8" s="17" t="n">
        <v>7007</v>
      </c>
      <c r="C8" s="18">
        <f>(222.0/B8*100)</f>
        <v/>
      </c>
      <c r="D8" s="19" t="n">
        <v>6785</v>
      </c>
      <c r="E8" s="18" t="n">
        <v>496.21825579</v>
      </c>
      <c r="F8" s="20" t="n">
        <v>5.46687289</v>
      </c>
      <c r="G8" s="18" t="n">
        <v>507.11715334</v>
      </c>
      <c r="H8" s="20" t="n">
        <v>3.56437575</v>
      </c>
      <c r="I8" s="18" t="n">
        <v>484.49807431</v>
      </c>
      <c r="J8" s="20" t="n">
        <v>3.88047826</v>
      </c>
      <c r="K8" s="18" t="n">
        <v>459.86331202</v>
      </c>
      <c r="L8" s="20" t="n">
        <v>5.39719396</v>
      </c>
      <c r="M8" s="18" t="s">
        <v>481</v>
      </c>
      <c r="N8" s="20" t="s">
        <v>481</v>
      </c>
      <c r="O8" s="18" t="s">
        <v>481</v>
      </c>
      <c r="P8" s="20" t="s">
        <v>481</v>
      </c>
      <c r="Q8" s="18" t="n">
        <v>361.38025951</v>
      </c>
      <c r="R8" s="20" t="n">
        <v>22.72565673</v>
      </c>
      <c r="S8" s="18" t="s">
        <v>481</v>
      </c>
      <c r="T8" s="20" t="s">
        <v>481</v>
      </c>
      <c r="U8" s="18" t="n">
        <v>412.6588593</v>
      </c>
      <c r="V8" s="20" t="n">
        <v>5.87929389</v>
      </c>
    </row>
    <row r="9" spans="1:22">
      <c r="A9" s="15" t="s">
        <v>484</v>
      </c>
      <c r="B9" s="17" t="n">
        <v>9651</v>
      </c>
      <c r="C9" s="18">
        <f>(326.0/B9*100)</f>
        <v/>
      </c>
      <c r="D9" s="19" t="n">
        <v>9325</v>
      </c>
      <c r="E9" s="18" t="n">
        <v>516.40645334</v>
      </c>
      <c r="F9" s="20" t="n">
        <v>4.04993212</v>
      </c>
      <c r="G9" s="18" t="n">
        <v>524.9981706999999</v>
      </c>
      <c r="H9" s="20" t="n">
        <v>2.70478244</v>
      </c>
      <c r="I9" s="18" t="n">
        <v>515.25641609</v>
      </c>
      <c r="J9" s="20" t="n">
        <v>2.91711573</v>
      </c>
      <c r="K9" s="18" t="n">
        <v>458.3927503</v>
      </c>
      <c r="L9" s="20" t="n">
        <v>4.04565796</v>
      </c>
      <c r="M9" s="18" t="s">
        <v>481</v>
      </c>
      <c r="N9" s="20" t="s">
        <v>481</v>
      </c>
      <c r="O9" s="18" t="s">
        <v>481</v>
      </c>
      <c r="P9" s="20" t="s">
        <v>481</v>
      </c>
      <c r="Q9" s="18" t="n">
        <v>347.7815185</v>
      </c>
      <c r="R9" s="20" t="n">
        <v>11.20716786</v>
      </c>
      <c r="S9" s="18" t="s">
        <v>481</v>
      </c>
      <c r="T9" s="20" t="s">
        <v>481</v>
      </c>
      <c r="U9" s="18" t="n">
        <v>417.27756662</v>
      </c>
      <c r="V9" s="20" t="n">
        <v>4.85598434</v>
      </c>
    </row>
    <row r="10" spans="1:22">
      <c r="A10" s="15" t="s">
        <v>485</v>
      </c>
      <c r="B10" s="17" t="n">
        <v>20058</v>
      </c>
      <c r="C10" s="18">
        <f>(579.0/B10*100)</f>
        <v/>
      </c>
      <c r="D10" s="19" t="n">
        <v>19479</v>
      </c>
      <c r="E10" s="18" t="n">
        <v>549.88661088</v>
      </c>
      <c r="F10" s="20" t="n">
        <v>3.50829958</v>
      </c>
      <c r="G10" s="18" t="n">
        <v>535.32166291</v>
      </c>
      <c r="H10" s="20" t="n">
        <v>2.16711474</v>
      </c>
      <c r="I10" s="18" t="n">
        <v>505.89781401</v>
      </c>
      <c r="J10" s="20" t="n">
        <v>3.31618532</v>
      </c>
      <c r="K10" s="18" t="n">
        <v>470.97263136</v>
      </c>
      <c r="L10" s="20" t="n">
        <v>5.92623879</v>
      </c>
      <c r="M10" s="18" t="s">
        <v>481</v>
      </c>
      <c r="N10" s="20" t="s">
        <v>481</v>
      </c>
      <c r="O10" s="18" t="s">
        <v>481</v>
      </c>
      <c r="P10" s="20" t="s">
        <v>481</v>
      </c>
      <c r="Q10" s="18" t="s">
        <v>481</v>
      </c>
      <c r="R10" s="20" t="s">
        <v>481</v>
      </c>
      <c r="S10" s="18" t="s">
        <v>481</v>
      </c>
      <c r="T10" s="20" t="s">
        <v>481</v>
      </c>
      <c r="U10" s="18" t="n">
        <v>448.47726165</v>
      </c>
      <c r="V10" s="20" t="n">
        <v>7.16186872</v>
      </c>
    </row>
    <row r="11" spans="1:22">
      <c r="A11" s="15" t="s">
        <v>486</v>
      </c>
      <c r="B11" s="17" t="n">
        <v>7053</v>
      </c>
      <c r="C11" s="18">
        <f>(213.0/B11*100)</f>
        <v/>
      </c>
      <c r="D11" s="19" t="n">
        <v>6840</v>
      </c>
      <c r="E11" s="18" t="n">
        <v>459.43886227</v>
      </c>
      <c r="F11" s="20" t="n">
        <v>4.62629357</v>
      </c>
      <c r="G11" s="18" t="n">
        <v>470.82086703</v>
      </c>
      <c r="H11" s="20" t="n">
        <v>3.4627327</v>
      </c>
      <c r="I11" s="18" t="n">
        <v>465.55801583</v>
      </c>
      <c r="J11" s="20" t="n">
        <v>3.23873827</v>
      </c>
      <c r="K11" s="18" t="n">
        <v>450.88239006</v>
      </c>
      <c r="L11" s="20" t="n">
        <v>4.99824392</v>
      </c>
      <c r="M11" s="18" t="s">
        <v>481</v>
      </c>
      <c r="N11" s="20" t="s">
        <v>481</v>
      </c>
      <c r="O11" s="18" t="s">
        <v>481</v>
      </c>
      <c r="P11" s="20" t="s">
        <v>481</v>
      </c>
      <c r="Q11" s="18" t="s">
        <v>481</v>
      </c>
      <c r="R11" s="20" t="s">
        <v>481</v>
      </c>
      <c r="S11" s="18" t="s">
        <v>481</v>
      </c>
      <c r="T11" s="20" t="s">
        <v>481</v>
      </c>
      <c r="U11" s="18" t="n">
        <v>409.01451932</v>
      </c>
      <c r="V11" s="20" t="n">
        <v>6.74346732</v>
      </c>
    </row>
    <row r="12" spans="1:22">
      <c r="A12" s="15" t="s">
        <v>487</v>
      </c>
      <c r="B12" s="17" t="n">
        <v>6894</v>
      </c>
      <c r="C12" s="18">
        <f>(60.0/B12*100)</f>
        <v/>
      </c>
      <c r="D12" s="19" t="n">
        <v>6834</v>
      </c>
      <c r="E12" s="18" t="n">
        <v>513.9839517200001</v>
      </c>
      <c r="F12" s="20" t="n">
        <v>3.62214407</v>
      </c>
      <c r="G12" s="18" t="n">
        <v>499.43483472</v>
      </c>
      <c r="H12" s="20" t="n">
        <v>2.53153404</v>
      </c>
      <c r="I12" s="18" t="n">
        <v>474.80149724</v>
      </c>
      <c r="J12" s="20" t="n">
        <v>4.00776866</v>
      </c>
      <c r="K12" s="18" t="n">
        <v>431.15225698</v>
      </c>
      <c r="L12" s="20" t="n">
        <v>7.61728982</v>
      </c>
      <c r="M12" s="18" t="s">
        <v>481</v>
      </c>
      <c r="N12" s="20" t="s">
        <v>481</v>
      </c>
      <c r="O12" s="18" t="s">
        <v>481</v>
      </c>
      <c r="P12" s="20" t="s">
        <v>481</v>
      </c>
      <c r="Q12" s="18" t="n">
        <v>332.31014509</v>
      </c>
      <c r="R12" s="20" t="n">
        <v>18.34291261</v>
      </c>
      <c r="S12" s="18" t="s">
        <v>481</v>
      </c>
      <c r="T12" s="20" t="s">
        <v>481</v>
      </c>
      <c r="U12" s="18" t="n">
        <v>396.82386176</v>
      </c>
      <c r="V12" s="20" t="n">
        <v>9.21728658</v>
      </c>
    </row>
    <row r="13" spans="1:22">
      <c r="A13" s="15" t="s">
        <v>488</v>
      </c>
      <c r="B13" s="17" t="n">
        <v>7161</v>
      </c>
      <c r="C13" s="18">
        <f>(283.0/B13*100)</f>
        <v/>
      </c>
      <c r="D13" s="19" t="n">
        <v>6878</v>
      </c>
      <c r="E13" s="18" t="n">
        <v>524.69535237</v>
      </c>
      <c r="F13" s="20" t="n">
        <v>4.08387144</v>
      </c>
      <c r="G13" s="18" t="n">
        <v>516.20869702</v>
      </c>
      <c r="H13" s="20" t="n">
        <v>2.35355585</v>
      </c>
      <c r="I13" s="18" t="n">
        <v>491.60620468</v>
      </c>
      <c r="J13" s="20" t="n">
        <v>3.60924623</v>
      </c>
      <c r="K13" s="18" t="n">
        <v>456.56821915</v>
      </c>
      <c r="L13" s="20" t="n">
        <v>5.99610041</v>
      </c>
      <c r="M13" s="18" t="s">
        <v>481</v>
      </c>
      <c r="N13" s="20" t="s">
        <v>481</v>
      </c>
      <c r="O13" s="18" t="s">
        <v>481</v>
      </c>
      <c r="P13" s="20" t="s">
        <v>481</v>
      </c>
      <c r="Q13" s="18" t="n">
        <v>407.4699787</v>
      </c>
      <c r="R13" s="20" t="n">
        <v>6.79601306</v>
      </c>
      <c r="S13" s="18" t="s">
        <v>481</v>
      </c>
      <c r="T13" s="20" t="s">
        <v>481</v>
      </c>
      <c r="U13" s="18" t="n">
        <v>408.02018375</v>
      </c>
      <c r="V13" s="20" t="n">
        <v>7.23241417</v>
      </c>
    </row>
    <row r="14" spans="1:22">
      <c r="A14" s="15" t="s">
        <v>489</v>
      </c>
      <c r="B14" s="17" t="n">
        <v>5587</v>
      </c>
      <c r="C14" s="18">
        <f>(89.0/B14*100)</f>
        <v/>
      </c>
      <c r="D14" s="19" t="n">
        <v>5498</v>
      </c>
      <c r="E14" s="18" t="n">
        <v>532.6527574</v>
      </c>
      <c r="F14" s="20" t="n">
        <v>4.51709604</v>
      </c>
      <c r="G14" s="18" t="n">
        <v>527.69412639</v>
      </c>
      <c r="H14" s="20" t="n">
        <v>2.57140848</v>
      </c>
      <c r="I14" s="18" t="n">
        <v>508.15322086</v>
      </c>
      <c r="J14" s="20" t="n">
        <v>3.76646904</v>
      </c>
      <c r="K14" s="18" t="n">
        <v>489.67303243</v>
      </c>
      <c r="L14" s="20" t="n">
        <v>7.1293153</v>
      </c>
      <c r="M14" s="18" t="s">
        <v>481</v>
      </c>
      <c r="N14" s="20" t="s">
        <v>481</v>
      </c>
      <c r="O14" s="18" t="s">
        <v>481</v>
      </c>
      <c r="P14" s="20" t="s">
        <v>481</v>
      </c>
      <c r="Q14" s="18" t="s">
        <v>481</v>
      </c>
      <c r="R14" s="20" t="s">
        <v>481</v>
      </c>
      <c r="S14" s="18" t="s">
        <v>481</v>
      </c>
      <c r="T14" s="20" t="s">
        <v>481</v>
      </c>
      <c r="U14" s="18" t="n">
        <v>432.57472741</v>
      </c>
      <c r="V14" s="20" t="n">
        <v>10.97054288</v>
      </c>
    </row>
    <row r="15" spans="1:22">
      <c r="A15" s="15" t="s">
        <v>490</v>
      </c>
      <c r="B15" s="17" t="n">
        <v>5882</v>
      </c>
      <c r="C15" s="18">
        <f>(153.0/B15*100)</f>
        <v/>
      </c>
      <c r="D15" s="19" t="n">
        <v>5729</v>
      </c>
      <c r="E15" s="18" t="n">
        <v>536.9532804200001</v>
      </c>
      <c r="F15" s="20" t="n">
        <v>5.1657446</v>
      </c>
      <c r="G15" s="18" t="n">
        <v>545.4123868299999</v>
      </c>
      <c r="H15" s="20" t="n">
        <v>2.56714683</v>
      </c>
      <c r="I15" s="18" t="n">
        <v>517.8224132399999</v>
      </c>
      <c r="J15" s="20" t="n">
        <v>3.43936795</v>
      </c>
      <c r="K15" s="18" t="n">
        <v>497.64525916</v>
      </c>
      <c r="L15" s="20" t="n">
        <v>4.97709733</v>
      </c>
      <c r="M15" s="18" t="s">
        <v>481</v>
      </c>
      <c r="N15" s="20" t="s">
        <v>481</v>
      </c>
      <c r="O15" s="18" t="s">
        <v>481</v>
      </c>
      <c r="P15" s="20" t="s">
        <v>481</v>
      </c>
      <c r="Q15" s="18" t="n">
        <v>367.66871077</v>
      </c>
      <c r="R15" s="20" t="n">
        <v>14.82638214</v>
      </c>
      <c r="S15" s="18" t="s">
        <v>481</v>
      </c>
      <c r="T15" s="20" t="s">
        <v>481</v>
      </c>
      <c r="U15" s="18" t="n">
        <v>438.19163807</v>
      </c>
      <c r="V15" s="20" t="n">
        <v>8.448481129999999</v>
      </c>
    </row>
    <row r="16" spans="1:22">
      <c r="A16" s="15" t="s">
        <v>491</v>
      </c>
      <c r="B16" s="17" t="n">
        <v>6108</v>
      </c>
      <c r="C16" s="18">
        <f>(178.0/B16*100)</f>
        <v/>
      </c>
      <c r="D16" s="19" t="n">
        <v>5930</v>
      </c>
      <c r="E16" s="18" t="n">
        <v>516.33677975</v>
      </c>
      <c r="F16" s="20" t="n">
        <v>4.73130929</v>
      </c>
      <c r="G16" s="18" t="n">
        <v>533.86779637</v>
      </c>
      <c r="H16" s="20" t="n">
        <v>2.68357581</v>
      </c>
      <c r="I16" s="18" t="n">
        <v>507.29683016</v>
      </c>
      <c r="J16" s="20" t="n">
        <v>3.33403137</v>
      </c>
      <c r="K16" s="18" t="n">
        <v>475.25389882</v>
      </c>
      <c r="L16" s="20" t="n">
        <v>4.57590559</v>
      </c>
      <c r="M16" s="18" t="s">
        <v>481</v>
      </c>
      <c r="N16" s="20" t="s">
        <v>481</v>
      </c>
      <c r="O16" s="18" t="s">
        <v>481</v>
      </c>
      <c r="P16" s="20" t="s">
        <v>481</v>
      </c>
      <c r="Q16" s="18" t="s">
        <v>481</v>
      </c>
      <c r="R16" s="20" t="s">
        <v>481</v>
      </c>
      <c r="S16" s="18" t="s">
        <v>481</v>
      </c>
      <c r="T16" s="20" t="s">
        <v>481</v>
      </c>
      <c r="U16" s="18" t="n">
        <v>390.79227933</v>
      </c>
      <c r="V16" s="20" t="n">
        <v>8.564179640000001</v>
      </c>
    </row>
    <row r="17" spans="1:22">
      <c r="A17" s="15" t="s">
        <v>492</v>
      </c>
      <c r="B17" s="17" t="n">
        <v>6504</v>
      </c>
      <c r="C17" s="18">
        <f>(2366.0/B17*100)</f>
        <v/>
      </c>
      <c r="D17" s="19" t="n">
        <v>4138</v>
      </c>
      <c r="E17" s="18" t="n">
        <v>544.35148406</v>
      </c>
      <c r="F17" s="20" t="n">
        <v>5.73769356</v>
      </c>
      <c r="G17" s="18" t="n">
        <v>537.72305356</v>
      </c>
      <c r="H17" s="20" t="n">
        <v>3.86426689</v>
      </c>
      <c r="I17" s="18" t="n">
        <v>517.883553</v>
      </c>
      <c r="J17" s="20" t="n">
        <v>4.39857566</v>
      </c>
      <c r="K17" s="18" t="n">
        <v>488.54727737</v>
      </c>
      <c r="L17" s="20" t="n">
        <v>6.5436215</v>
      </c>
      <c r="M17" s="18" t="s">
        <v>481</v>
      </c>
      <c r="N17" s="20" t="s">
        <v>481</v>
      </c>
      <c r="O17" s="18" t="s">
        <v>481</v>
      </c>
      <c r="P17" s="20" t="s">
        <v>481</v>
      </c>
      <c r="Q17" s="18" t="n">
        <v>338.260297</v>
      </c>
      <c r="R17" s="20" t="n">
        <v>14.23011861</v>
      </c>
      <c r="S17" s="18" t="s">
        <v>481</v>
      </c>
      <c r="T17" s="20" t="s">
        <v>481</v>
      </c>
      <c r="U17" s="18" t="n">
        <v>462.79267238</v>
      </c>
      <c r="V17" s="20" t="n">
        <v>6.91833072</v>
      </c>
    </row>
    <row r="18" spans="1:22">
      <c r="A18" s="15" t="s">
        <v>493</v>
      </c>
      <c r="B18" s="17" t="n">
        <v>5532</v>
      </c>
      <c r="C18" s="18">
        <f>(31.0/B18*100)</f>
        <v/>
      </c>
      <c r="D18" s="19" t="n">
        <v>5501</v>
      </c>
      <c r="E18" s="18" t="n">
        <v>474.36683385</v>
      </c>
      <c r="F18" s="20" t="n">
        <v>5.76111715</v>
      </c>
      <c r="G18" s="18" t="n">
        <v>482.64031154</v>
      </c>
      <c r="H18" s="20" t="n">
        <v>4.16305774</v>
      </c>
      <c r="I18" s="18" t="n">
        <v>475.01204581</v>
      </c>
      <c r="J18" s="20" t="n">
        <v>4.09858019</v>
      </c>
      <c r="K18" s="18" t="n">
        <v>434.71059025</v>
      </c>
      <c r="L18" s="20" t="n">
        <v>6.30143367</v>
      </c>
      <c r="M18" s="18" t="s">
        <v>481</v>
      </c>
      <c r="N18" s="20" t="s">
        <v>481</v>
      </c>
      <c r="O18" s="18" t="s">
        <v>481</v>
      </c>
      <c r="P18" s="20" t="s">
        <v>481</v>
      </c>
      <c r="Q18" s="18" t="s">
        <v>481</v>
      </c>
      <c r="R18" s="20" t="s">
        <v>481</v>
      </c>
      <c r="S18" s="18" t="s">
        <v>481</v>
      </c>
      <c r="T18" s="20" t="s">
        <v>481</v>
      </c>
      <c r="U18" s="18" t="n">
        <v>365.09634342</v>
      </c>
      <c r="V18" s="20" t="n">
        <v>8.94515247</v>
      </c>
    </row>
    <row r="19" spans="1:22">
      <c r="A19" s="15" t="s">
        <v>494</v>
      </c>
      <c r="B19" s="17" t="n">
        <v>5658</v>
      </c>
      <c r="C19" s="18">
        <f>(433.0/B19*100)</f>
        <v/>
      </c>
      <c r="D19" s="19" t="n">
        <v>5225</v>
      </c>
      <c r="E19" s="18" t="n">
        <v>456.94374773</v>
      </c>
      <c r="F19" s="20" t="n">
        <v>4.84514563</v>
      </c>
      <c r="G19" s="18" t="n">
        <v>484.68191693</v>
      </c>
      <c r="H19" s="20" t="n">
        <v>2.9736949</v>
      </c>
      <c r="I19" s="18" t="n">
        <v>483.69756962</v>
      </c>
      <c r="J19" s="20" t="n">
        <v>4.17008124</v>
      </c>
      <c r="K19" s="18" t="n">
        <v>460.75239453</v>
      </c>
      <c r="L19" s="20" t="n">
        <v>5.48704322</v>
      </c>
      <c r="M19" s="18" t="s">
        <v>481</v>
      </c>
      <c r="N19" s="20" t="s">
        <v>481</v>
      </c>
      <c r="O19" s="18" t="s">
        <v>481</v>
      </c>
      <c r="P19" s="20" t="s">
        <v>481</v>
      </c>
      <c r="Q19" s="18" t="s">
        <v>481</v>
      </c>
      <c r="R19" s="20" t="s">
        <v>481</v>
      </c>
      <c r="S19" s="18" t="s">
        <v>481</v>
      </c>
      <c r="T19" s="20" t="s">
        <v>481</v>
      </c>
      <c r="U19" s="18" t="n">
        <v>390.53107726</v>
      </c>
      <c r="V19" s="20" t="n">
        <v>7.03294128</v>
      </c>
    </row>
    <row r="20" spans="1:22">
      <c r="A20" s="15" t="s">
        <v>495</v>
      </c>
      <c r="B20" s="17" t="n">
        <v>3371</v>
      </c>
      <c r="C20" s="18">
        <f>(75.0/B20*100)</f>
        <v/>
      </c>
      <c r="D20" s="19" t="n">
        <v>3296</v>
      </c>
      <c r="E20" s="18" t="n">
        <v>508.08392651</v>
      </c>
      <c r="F20" s="20" t="n">
        <v>4.2552539</v>
      </c>
      <c r="G20" s="18" t="n">
        <v>492.83295898</v>
      </c>
      <c r="H20" s="20" t="n">
        <v>2.99027371</v>
      </c>
      <c r="I20" s="18" t="n">
        <v>472.2439089</v>
      </c>
      <c r="J20" s="20" t="n">
        <v>3.96205844</v>
      </c>
      <c r="K20" s="18" t="n">
        <v>441.17535643</v>
      </c>
      <c r="L20" s="20" t="n">
        <v>6.14082681</v>
      </c>
      <c r="M20" s="18" t="s">
        <v>481</v>
      </c>
      <c r="N20" s="20" t="s">
        <v>481</v>
      </c>
      <c r="O20" s="18" t="s">
        <v>481</v>
      </c>
      <c r="P20" s="20" t="s">
        <v>481</v>
      </c>
      <c r="Q20" s="18" t="s">
        <v>481</v>
      </c>
      <c r="R20" s="20" t="s">
        <v>481</v>
      </c>
      <c r="S20" s="18" t="s">
        <v>481</v>
      </c>
      <c r="T20" s="20" t="s">
        <v>481</v>
      </c>
      <c r="U20" s="18" t="n">
        <v>411.61633814</v>
      </c>
      <c r="V20" s="20" t="n">
        <v>7.04270825</v>
      </c>
    </row>
    <row r="21" spans="1:22">
      <c r="A21" s="15" t="s">
        <v>496</v>
      </c>
      <c r="B21" s="17" t="n">
        <v>5741</v>
      </c>
      <c r="C21" s="18">
        <f>(70.0/B21*100)</f>
        <v/>
      </c>
      <c r="D21" s="19" t="n">
        <v>5671</v>
      </c>
      <c r="E21" s="18" t="n">
        <v>545.3885721</v>
      </c>
      <c r="F21" s="20" t="n">
        <v>4.25767512</v>
      </c>
      <c r="G21" s="18" t="n">
        <v>532.77615953</v>
      </c>
      <c r="H21" s="20" t="n">
        <v>2.32465866</v>
      </c>
      <c r="I21" s="18" t="n">
        <v>515.37776561</v>
      </c>
      <c r="J21" s="20" t="n">
        <v>2.87186636</v>
      </c>
      <c r="K21" s="18" t="n">
        <v>477.74278385</v>
      </c>
      <c r="L21" s="20" t="n">
        <v>4.22456924</v>
      </c>
      <c r="M21" s="18" t="s">
        <v>481</v>
      </c>
      <c r="N21" s="20" t="s">
        <v>481</v>
      </c>
      <c r="O21" s="18" t="s">
        <v>481</v>
      </c>
      <c r="P21" s="20" t="s">
        <v>481</v>
      </c>
      <c r="Q21" s="18" t="s">
        <v>481</v>
      </c>
      <c r="R21" s="20" t="s">
        <v>481</v>
      </c>
      <c r="S21" s="18" t="s">
        <v>481</v>
      </c>
      <c r="T21" s="20" t="s">
        <v>481</v>
      </c>
      <c r="U21" s="18" t="n">
        <v>436.06498386</v>
      </c>
      <c r="V21" s="20" t="n">
        <v>9.823980990000001</v>
      </c>
    </row>
    <row r="22" spans="1:22">
      <c r="A22" s="15" t="s">
        <v>497</v>
      </c>
      <c r="B22" s="17" t="n">
        <v>6598</v>
      </c>
      <c r="C22" s="18">
        <f>(43.0/B22*100)</f>
        <v/>
      </c>
      <c r="D22" s="19" t="n">
        <v>6555</v>
      </c>
      <c r="E22" s="18" t="n">
        <v>485.76401097</v>
      </c>
      <c r="F22" s="20" t="n">
        <v>4.57314579</v>
      </c>
      <c r="G22" s="18" t="n">
        <v>497.55939661</v>
      </c>
      <c r="H22" s="20" t="n">
        <v>3.99383027</v>
      </c>
      <c r="I22" s="18" t="n">
        <v>481.24303592</v>
      </c>
      <c r="J22" s="20" t="n">
        <v>6.17968318</v>
      </c>
      <c r="K22" s="18" t="n">
        <v>445.93408495</v>
      </c>
      <c r="L22" s="20" t="n">
        <v>5.99245852</v>
      </c>
      <c r="M22" s="18" t="s">
        <v>481</v>
      </c>
      <c r="N22" s="20" t="s">
        <v>481</v>
      </c>
      <c r="O22" s="18" t="s">
        <v>481</v>
      </c>
      <c r="P22" s="20" t="s">
        <v>481</v>
      </c>
      <c r="Q22" s="18" t="s">
        <v>481</v>
      </c>
      <c r="R22" s="20" t="s">
        <v>481</v>
      </c>
      <c r="S22" s="18" t="s">
        <v>481</v>
      </c>
      <c r="T22" s="20" t="s">
        <v>481</v>
      </c>
      <c r="U22" s="18" t="n">
        <v>384.18380882</v>
      </c>
      <c r="V22" s="20" t="n">
        <v>8.90710251</v>
      </c>
    </row>
    <row r="23" spans="1:22">
      <c r="A23" s="15" t="s">
        <v>498</v>
      </c>
      <c r="B23" s="17" t="n">
        <v>11583</v>
      </c>
      <c r="C23" s="18">
        <f>(281.0/B23*100)</f>
        <v/>
      </c>
      <c r="D23" s="19" t="n">
        <v>11302</v>
      </c>
      <c r="E23" s="18" t="n">
        <v>483.72417707</v>
      </c>
      <c r="F23" s="20" t="n">
        <v>4.11664585</v>
      </c>
      <c r="G23" s="18" t="n">
        <v>500.48968223</v>
      </c>
      <c r="H23" s="20" t="n">
        <v>2.79546299</v>
      </c>
      <c r="I23" s="18" t="n">
        <v>479.68588859</v>
      </c>
      <c r="J23" s="20" t="n">
        <v>3.58507193</v>
      </c>
      <c r="K23" s="18" t="n">
        <v>459.39230065</v>
      </c>
      <c r="L23" s="20" t="n">
        <v>6.22839192</v>
      </c>
      <c r="M23" s="18" t="s">
        <v>481</v>
      </c>
      <c r="N23" s="20" t="s">
        <v>481</v>
      </c>
      <c r="O23" s="18" t="s">
        <v>481</v>
      </c>
      <c r="P23" s="20" t="s">
        <v>481</v>
      </c>
      <c r="Q23" s="18" t="s">
        <v>481</v>
      </c>
      <c r="R23" s="20" t="s">
        <v>481</v>
      </c>
      <c r="S23" s="18" t="s">
        <v>481</v>
      </c>
      <c r="T23" s="20" t="s">
        <v>481</v>
      </c>
      <c r="U23" s="18" t="n">
        <v>413.83389178</v>
      </c>
      <c r="V23" s="20" t="n">
        <v>8.963246679999999</v>
      </c>
    </row>
    <row r="24" spans="1:22">
      <c r="A24" s="15" t="s">
        <v>499</v>
      </c>
      <c r="B24" s="17" t="n">
        <v>6647</v>
      </c>
      <c r="C24" s="18">
        <f>(14.0/B24*100)</f>
        <v/>
      </c>
      <c r="D24" s="19" t="n">
        <v>6633</v>
      </c>
      <c r="E24" s="18" t="n">
        <v>525.91394732</v>
      </c>
      <c r="F24" s="20" t="n">
        <v>7.04568884</v>
      </c>
      <c r="G24" s="18" t="n">
        <v>529.78600953</v>
      </c>
      <c r="H24" s="20" t="n">
        <v>2.96578833</v>
      </c>
      <c r="I24" s="18" t="n">
        <v>510.90615602</v>
      </c>
      <c r="J24" s="20" t="n">
        <v>3.78221326</v>
      </c>
      <c r="K24" s="18" t="n">
        <v>479.88507263</v>
      </c>
      <c r="L24" s="20" t="n">
        <v>5.27319807</v>
      </c>
      <c r="M24" s="18" t="s">
        <v>481</v>
      </c>
      <c r="N24" s="20" t="s">
        <v>481</v>
      </c>
      <c r="O24" s="18" t="s">
        <v>481</v>
      </c>
      <c r="P24" s="20" t="s">
        <v>481</v>
      </c>
      <c r="Q24" s="18" t="s">
        <v>481</v>
      </c>
      <c r="R24" s="20" t="s">
        <v>481</v>
      </c>
      <c r="S24" s="18" t="s">
        <v>481</v>
      </c>
      <c r="T24" s="20" t="s">
        <v>481</v>
      </c>
      <c r="U24" s="18" t="n">
        <v>414.54464666</v>
      </c>
      <c r="V24" s="20" t="n">
        <v>10.61234751</v>
      </c>
    </row>
    <row r="25" spans="1:22">
      <c r="A25" s="15" t="s">
        <v>500</v>
      </c>
      <c r="B25" s="17" t="n">
        <v>5581</v>
      </c>
      <c r="C25" s="18">
        <f>(25.0/B25*100)</f>
        <v/>
      </c>
      <c r="D25" s="19" t="n">
        <v>5556</v>
      </c>
      <c r="E25" s="18" t="n">
        <v>552.38279463</v>
      </c>
      <c r="F25" s="20" t="n">
        <v>5.23166705</v>
      </c>
      <c r="G25" s="18" t="n">
        <v>525.04453382</v>
      </c>
      <c r="H25" s="20" t="n">
        <v>3.43822365</v>
      </c>
      <c r="I25" s="18" t="n">
        <v>501.08865172</v>
      </c>
      <c r="J25" s="20" t="n">
        <v>3.96152789</v>
      </c>
      <c r="K25" s="18" t="n">
        <v>462.91697648</v>
      </c>
      <c r="L25" s="20" t="n">
        <v>6.04534901</v>
      </c>
      <c r="M25" s="18" t="s">
        <v>481</v>
      </c>
      <c r="N25" s="20" t="s">
        <v>481</v>
      </c>
      <c r="O25" s="18" t="s">
        <v>481</v>
      </c>
      <c r="P25" s="20" t="s">
        <v>481</v>
      </c>
      <c r="Q25" s="18" t="s">
        <v>481</v>
      </c>
      <c r="R25" s="20" t="s">
        <v>481</v>
      </c>
      <c r="S25" s="18" t="s">
        <v>481</v>
      </c>
      <c r="T25" s="20" t="s">
        <v>481</v>
      </c>
      <c r="U25" s="18" t="n">
        <v>403.02597202</v>
      </c>
      <c r="V25" s="20" t="n">
        <v>21.65054016</v>
      </c>
    </row>
    <row r="26" spans="1:22">
      <c r="A26" s="15" t="s">
        <v>501</v>
      </c>
      <c r="B26" s="17" t="n">
        <v>4869</v>
      </c>
      <c r="C26" s="18">
        <f>(88.0/B26*100)</f>
        <v/>
      </c>
      <c r="D26" s="19" t="n">
        <v>4781</v>
      </c>
      <c r="E26" s="18" t="n">
        <v>485.844686</v>
      </c>
      <c r="F26" s="20" t="n">
        <v>3.82818258</v>
      </c>
      <c r="G26" s="18" t="n">
        <v>496.01431725</v>
      </c>
      <c r="H26" s="20" t="n">
        <v>2.29069075</v>
      </c>
      <c r="I26" s="18" t="n">
        <v>486.89249931</v>
      </c>
      <c r="J26" s="20" t="n">
        <v>3.36460694</v>
      </c>
      <c r="K26" s="18" t="n">
        <v>464.63211663</v>
      </c>
      <c r="L26" s="20" t="n">
        <v>6.74078349</v>
      </c>
      <c r="M26" s="18" t="s">
        <v>481</v>
      </c>
      <c r="N26" s="20" t="s">
        <v>481</v>
      </c>
      <c r="O26" s="18" t="s">
        <v>481</v>
      </c>
      <c r="P26" s="20" t="s">
        <v>481</v>
      </c>
      <c r="Q26" s="18" t="s">
        <v>481</v>
      </c>
      <c r="R26" s="20" t="s">
        <v>481</v>
      </c>
      <c r="S26" s="18" t="s">
        <v>481</v>
      </c>
      <c r="T26" s="20" t="s">
        <v>481</v>
      </c>
      <c r="U26" s="18" t="n">
        <v>435.73227635</v>
      </c>
      <c r="V26" s="20" t="n">
        <v>9.150325949999999</v>
      </c>
    </row>
    <row r="27" spans="1:22">
      <c r="A27" s="15" t="s">
        <v>502</v>
      </c>
      <c r="B27" s="17" t="n">
        <v>5299</v>
      </c>
      <c r="C27" s="18">
        <f>(170.0/B27*100)</f>
        <v/>
      </c>
      <c r="D27" s="19" t="n">
        <v>5129</v>
      </c>
      <c r="E27" s="18" t="n">
        <v>492.06203601</v>
      </c>
      <c r="F27" s="20" t="n">
        <v>4.06563506</v>
      </c>
      <c r="G27" s="18" t="n">
        <v>505.31950802</v>
      </c>
      <c r="H27" s="20" t="n">
        <v>2.88947821</v>
      </c>
      <c r="I27" s="18" t="n">
        <v>486.07170684</v>
      </c>
      <c r="J27" s="20" t="n">
        <v>3.83999765</v>
      </c>
      <c r="K27" s="18" t="n">
        <v>457.00458157</v>
      </c>
      <c r="L27" s="20" t="n">
        <v>4.35394334</v>
      </c>
      <c r="M27" s="18" t="s">
        <v>481</v>
      </c>
      <c r="N27" s="20" t="s">
        <v>481</v>
      </c>
      <c r="O27" s="18" t="s">
        <v>481</v>
      </c>
      <c r="P27" s="20" t="s">
        <v>481</v>
      </c>
      <c r="Q27" s="18" t="s">
        <v>481</v>
      </c>
      <c r="R27" s="20" t="s">
        <v>481</v>
      </c>
      <c r="S27" s="18" t="s">
        <v>481</v>
      </c>
      <c r="T27" s="20" t="s">
        <v>481</v>
      </c>
      <c r="U27" s="18" t="n">
        <v>401.24019522</v>
      </c>
      <c r="V27" s="20" t="n">
        <v>4.46078698</v>
      </c>
    </row>
    <row r="28" spans="1:22">
      <c r="A28" s="15" t="s">
        <v>503</v>
      </c>
      <c r="B28" s="17" t="n">
        <v>7568</v>
      </c>
      <c r="C28" s="18">
        <f>(490.0/B28*100)</f>
        <v/>
      </c>
      <c r="D28" s="19" t="n">
        <v>7078</v>
      </c>
      <c r="E28" s="18" t="n">
        <v>431.66514783</v>
      </c>
      <c r="F28" s="20" t="n">
        <v>3.85848162</v>
      </c>
      <c r="G28" s="18" t="n">
        <v>430.06325062</v>
      </c>
      <c r="H28" s="20" t="n">
        <v>2.96266939</v>
      </c>
      <c r="I28" s="18" t="n">
        <v>429.22997272</v>
      </c>
      <c r="J28" s="20" t="n">
        <v>3.70675364</v>
      </c>
      <c r="K28" s="18" t="n">
        <v>395.22058546</v>
      </c>
      <c r="L28" s="20" t="n">
        <v>6.82420655</v>
      </c>
      <c r="M28" s="18" t="s">
        <v>481</v>
      </c>
      <c r="N28" s="20" t="s">
        <v>481</v>
      </c>
      <c r="O28" s="18" t="s">
        <v>481</v>
      </c>
      <c r="P28" s="20" t="s">
        <v>481</v>
      </c>
      <c r="Q28" s="18" t="s">
        <v>481</v>
      </c>
      <c r="R28" s="20" t="s">
        <v>481</v>
      </c>
      <c r="S28" s="18" t="s">
        <v>481</v>
      </c>
      <c r="T28" s="20" t="s">
        <v>481</v>
      </c>
      <c r="U28" s="18" t="n">
        <v>381.27782493</v>
      </c>
      <c r="V28" s="20" t="n">
        <v>7.71935614</v>
      </c>
    </row>
    <row r="29" spans="1:22">
      <c r="A29" s="15" t="s">
        <v>504</v>
      </c>
      <c r="B29" s="17" t="n">
        <v>5385</v>
      </c>
      <c r="C29" s="18">
        <f>(30.0/B29*100)</f>
        <v/>
      </c>
      <c r="D29" s="19" t="n">
        <v>5355</v>
      </c>
      <c r="E29" s="18" t="n">
        <v>515.97331215</v>
      </c>
      <c r="F29" s="20" t="n">
        <v>5.05245379</v>
      </c>
      <c r="G29" s="18" t="n">
        <v>519.08148203</v>
      </c>
      <c r="H29" s="20" t="n">
        <v>3.00684236</v>
      </c>
      <c r="I29" s="18" t="n">
        <v>514.5320191</v>
      </c>
      <c r="J29" s="20" t="n">
        <v>3.90323509</v>
      </c>
      <c r="K29" s="18" t="n">
        <v>469.70673047</v>
      </c>
      <c r="L29" s="20" t="n">
        <v>4.39467788</v>
      </c>
      <c r="M29" s="18" t="s">
        <v>481</v>
      </c>
      <c r="N29" s="20" t="s">
        <v>481</v>
      </c>
      <c r="O29" s="18" t="s">
        <v>481</v>
      </c>
      <c r="P29" s="20" t="s">
        <v>481</v>
      </c>
      <c r="Q29" s="18" t="n">
        <v>314.02123871</v>
      </c>
      <c r="R29" s="20" t="n">
        <v>13.26138992</v>
      </c>
      <c r="S29" s="18" t="s">
        <v>481</v>
      </c>
      <c r="T29" s="20" t="s">
        <v>481</v>
      </c>
      <c r="U29" s="18" t="n">
        <v>399.57355631</v>
      </c>
      <c r="V29" s="20" t="n">
        <v>9.50468749</v>
      </c>
    </row>
    <row r="30" spans="1:22">
      <c r="A30" s="15" t="s">
        <v>505</v>
      </c>
      <c r="B30" s="17" t="n">
        <v>4520</v>
      </c>
      <c r="C30" s="18">
        <f>(243.0/B30*100)</f>
        <v/>
      </c>
      <c r="D30" s="19" t="n">
        <v>4277</v>
      </c>
      <c r="E30" s="18" t="n">
        <v>554.6528247700001</v>
      </c>
      <c r="F30" s="20" t="n">
        <v>4.65838058</v>
      </c>
      <c r="G30" s="18" t="n">
        <v>528.40512224</v>
      </c>
      <c r="H30" s="20" t="n">
        <v>3.25572445</v>
      </c>
      <c r="I30" s="18" t="n">
        <v>496.21889344</v>
      </c>
      <c r="J30" s="20" t="n">
        <v>3.66330628</v>
      </c>
      <c r="K30" s="18" t="n">
        <v>449.79473184</v>
      </c>
      <c r="L30" s="20" t="n">
        <v>7.8283092</v>
      </c>
      <c r="M30" s="18" t="s">
        <v>481</v>
      </c>
      <c r="N30" s="20" t="s">
        <v>481</v>
      </c>
      <c r="O30" s="18" t="s">
        <v>481</v>
      </c>
      <c r="P30" s="20" t="s">
        <v>481</v>
      </c>
      <c r="Q30" s="18" t="s">
        <v>481</v>
      </c>
      <c r="R30" s="20" t="s">
        <v>481</v>
      </c>
      <c r="S30" s="18" t="s">
        <v>481</v>
      </c>
      <c r="T30" s="20" t="s">
        <v>481</v>
      </c>
      <c r="U30" s="18" t="n">
        <v>403.13745106</v>
      </c>
      <c r="V30" s="20" t="n">
        <v>5.89458089</v>
      </c>
    </row>
    <row r="31" spans="1:22">
      <c r="A31" s="15" t="s">
        <v>506</v>
      </c>
      <c r="B31" s="17" t="n">
        <v>5456</v>
      </c>
      <c r="C31" s="18">
        <f>(152.0/B31*100)</f>
        <v/>
      </c>
      <c r="D31" s="19" t="n">
        <v>5304</v>
      </c>
      <c r="E31" s="18" t="n">
        <v>528.20822449</v>
      </c>
      <c r="F31" s="20" t="n">
        <v>5.4009145</v>
      </c>
      <c r="G31" s="18" t="n">
        <v>534.0218263</v>
      </c>
      <c r="H31" s="20" t="n">
        <v>3.00118121</v>
      </c>
      <c r="I31" s="18" t="n">
        <v>508.36673861</v>
      </c>
      <c r="J31" s="20" t="n">
        <v>3.35421899</v>
      </c>
      <c r="K31" s="18" t="n">
        <v>472.91828237</v>
      </c>
      <c r="L31" s="20" t="n">
        <v>6.03594749</v>
      </c>
      <c r="M31" s="18" t="s">
        <v>481</v>
      </c>
      <c r="N31" s="20" t="s">
        <v>481</v>
      </c>
      <c r="O31" s="18" t="s">
        <v>481</v>
      </c>
      <c r="P31" s="20" t="s">
        <v>481</v>
      </c>
      <c r="Q31" s="18" t="s">
        <v>481</v>
      </c>
      <c r="R31" s="20" t="s">
        <v>481</v>
      </c>
      <c r="S31" s="18" t="s">
        <v>481</v>
      </c>
      <c r="T31" s="20" t="s">
        <v>481</v>
      </c>
      <c r="U31" s="18" t="n">
        <v>424.45703154</v>
      </c>
      <c r="V31" s="20" t="n">
        <v>5.70065232</v>
      </c>
    </row>
    <row r="32" spans="1:22">
      <c r="A32" s="15" t="s">
        <v>507</v>
      </c>
      <c r="B32" s="17" t="n">
        <v>4478</v>
      </c>
      <c r="C32" s="18">
        <f>(6.0/B32*100)</f>
        <v/>
      </c>
      <c r="D32" s="19" t="n">
        <v>4472</v>
      </c>
      <c r="E32" s="18" t="n">
        <v>517.29386808</v>
      </c>
      <c r="F32" s="20" t="n">
        <v>4.20948228</v>
      </c>
      <c r="G32" s="18" t="n">
        <v>514.40486227</v>
      </c>
      <c r="H32" s="20" t="n">
        <v>2.809657</v>
      </c>
      <c r="I32" s="18" t="n">
        <v>493.10196872</v>
      </c>
      <c r="J32" s="20" t="n">
        <v>3.64161565</v>
      </c>
      <c r="K32" s="18" t="n">
        <v>474.11670721</v>
      </c>
      <c r="L32" s="20" t="n">
        <v>5.57312272</v>
      </c>
      <c r="M32" s="18" t="s">
        <v>481</v>
      </c>
      <c r="N32" s="20" t="s">
        <v>481</v>
      </c>
      <c r="O32" s="18" t="s">
        <v>481</v>
      </c>
      <c r="P32" s="20" t="s">
        <v>481</v>
      </c>
      <c r="Q32" s="18" t="s">
        <v>481</v>
      </c>
      <c r="R32" s="20" t="s">
        <v>481</v>
      </c>
      <c r="S32" s="18" t="s">
        <v>481</v>
      </c>
      <c r="T32" s="20" t="s">
        <v>481</v>
      </c>
      <c r="U32" s="18" t="n">
        <v>414.17028351</v>
      </c>
      <c r="V32" s="20" t="n">
        <v>12.62662378</v>
      </c>
    </row>
    <row r="33" spans="1:22">
      <c r="A33" s="15" t="s">
        <v>508</v>
      </c>
      <c r="B33" s="17" t="n">
        <v>7325</v>
      </c>
      <c r="C33" s="18">
        <f>(85.0/B33*100)</f>
        <v/>
      </c>
      <c r="D33" s="19" t="n">
        <v>7240</v>
      </c>
      <c r="E33" s="18" t="n">
        <v>519.41396364</v>
      </c>
      <c r="F33" s="20" t="n">
        <v>3.7789661</v>
      </c>
      <c r="G33" s="18" t="n">
        <v>504.82302495</v>
      </c>
      <c r="H33" s="20" t="n">
        <v>3.03555563</v>
      </c>
      <c r="I33" s="18" t="n">
        <v>476.68693665</v>
      </c>
      <c r="J33" s="20" t="n">
        <v>3.60938703</v>
      </c>
      <c r="K33" s="18" t="n">
        <v>474.04612208</v>
      </c>
      <c r="L33" s="20" t="n">
        <v>6.32405895</v>
      </c>
      <c r="M33" s="18" t="s">
        <v>481</v>
      </c>
      <c r="N33" s="20" t="s">
        <v>481</v>
      </c>
      <c r="O33" s="18" t="s">
        <v>481</v>
      </c>
      <c r="P33" s="20" t="s">
        <v>481</v>
      </c>
      <c r="Q33" s="18" t="s">
        <v>481</v>
      </c>
      <c r="R33" s="20" t="s">
        <v>481</v>
      </c>
      <c r="S33" s="18" t="s">
        <v>481</v>
      </c>
      <c r="T33" s="20" t="s">
        <v>481</v>
      </c>
      <c r="U33" s="18" t="n">
        <v>416.70953816</v>
      </c>
      <c r="V33" s="20" t="n">
        <v>8.73841462</v>
      </c>
    </row>
    <row r="34" spans="1:22">
      <c r="A34" s="15" t="s">
        <v>509</v>
      </c>
      <c r="B34" s="17" t="n">
        <v>6350</v>
      </c>
      <c r="C34" s="18">
        <f>(106.0/B34*100)</f>
        <v/>
      </c>
      <c r="D34" s="19" t="n">
        <v>6244</v>
      </c>
      <c r="E34" s="18" t="n">
        <v>443.53647945</v>
      </c>
      <c r="F34" s="20" t="n">
        <v>4.32775883</v>
      </c>
      <c r="G34" s="18" t="n">
        <v>476.23754392</v>
      </c>
      <c r="H34" s="20" t="n">
        <v>2.83604798</v>
      </c>
      <c r="I34" s="18" t="n">
        <v>472.19783326</v>
      </c>
      <c r="J34" s="20" t="n">
        <v>3.5282521</v>
      </c>
      <c r="K34" s="18" t="n">
        <v>429.66015285</v>
      </c>
      <c r="L34" s="20" t="n">
        <v>4.5077068</v>
      </c>
      <c r="M34" s="18" t="s">
        <v>481</v>
      </c>
      <c r="N34" s="20" t="s">
        <v>481</v>
      </c>
      <c r="O34" s="18" t="s">
        <v>481</v>
      </c>
      <c r="P34" s="20" t="s">
        <v>481</v>
      </c>
      <c r="Q34" s="18" t="n">
        <v>263.37193708</v>
      </c>
      <c r="R34" s="20" t="n">
        <v>13.61114927</v>
      </c>
      <c r="S34" s="18" t="s">
        <v>481</v>
      </c>
      <c r="T34" s="20" t="s">
        <v>481</v>
      </c>
      <c r="U34" s="18" t="n">
        <v>383.38083825</v>
      </c>
      <c r="V34" s="20" t="n">
        <v>7.61922871</v>
      </c>
    </row>
    <row r="35" spans="1:22">
      <c r="A35" s="15" t="s">
        <v>510</v>
      </c>
      <c r="B35" s="17" t="n">
        <v>6406</v>
      </c>
      <c r="C35" s="18">
        <f>(74.0/B35*100)</f>
        <v/>
      </c>
      <c r="D35" s="19" t="n">
        <v>6332</v>
      </c>
      <c r="E35" s="18" t="n">
        <v>525.63287727</v>
      </c>
      <c r="F35" s="20" t="n">
        <v>3.48101528</v>
      </c>
      <c r="G35" s="18" t="n">
        <v>517.57398491</v>
      </c>
      <c r="H35" s="20" t="n">
        <v>2.03026142</v>
      </c>
      <c r="I35" s="18" t="n">
        <v>494.56755777</v>
      </c>
      <c r="J35" s="20" t="n">
        <v>3.28223578</v>
      </c>
      <c r="K35" s="18" t="n">
        <v>447.29986131</v>
      </c>
      <c r="L35" s="20" t="n">
        <v>6.67137704</v>
      </c>
      <c r="M35" s="18" t="s">
        <v>481</v>
      </c>
      <c r="N35" s="20" t="s">
        <v>481</v>
      </c>
      <c r="O35" s="18" t="s">
        <v>481</v>
      </c>
      <c r="P35" s="20" t="s">
        <v>481</v>
      </c>
      <c r="Q35" s="18" t="n">
        <v>337.32521215</v>
      </c>
      <c r="R35" s="20" t="n">
        <v>11.65794297</v>
      </c>
      <c r="S35" s="18" t="s">
        <v>481</v>
      </c>
      <c r="T35" s="20" t="s">
        <v>481</v>
      </c>
      <c r="U35" s="18" t="n">
        <v>406.28035535</v>
      </c>
      <c r="V35" s="20" t="n">
        <v>8.732035160000001</v>
      </c>
    </row>
    <row r="36" spans="1:22">
      <c r="A36" s="15" t="s">
        <v>511</v>
      </c>
      <c r="B36" s="17" t="n">
        <v>6736</v>
      </c>
      <c r="C36" s="18">
        <f>(88.0/B36*100)</f>
        <v/>
      </c>
      <c r="D36" s="19" t="n">
        <v>6648</v>
      </c>
      <c r="E36" s="18" t="n">
        <v>506.4038568</v>
      </c>
      <c r="F36" s="20" t="n">
        <v>4.13033548</v>
      </c>
      <c r="G36" s="18" t="n">
        <v>509.45382815</v>
      </c>
      <c r="H36" s="20" t="n">
        <v>3.028707</v>
      </c>
      <c r="I36" s="18" t="n">
        <v>496.62266574</v>
      </c>
      <c r="J36" s="20" t="n">
        <v>3.0630176</v>
      </c>
      <c r="K36" s="18" t="n">
        <v>474.23214284</v>
      </c>
      <c r="L36" s="20" t="n">
        <v>3.49387894</v>
      </c>
      <c r="M36" s="18" t="s">
        <v>481</v>
      </c>
      <c r="N36" s="20" t="s">
        <v>481</v>
      </c>
      <c r="O36" s="18" t="s">
        <v>481</v>
      </c>
      <c r="P36" s="20" t="s">
        <v>481</v>
      </c>
      <c r="Q36" s="18" t="s">
        <v>481</v>
      </c>
      <c r="R36" s="20" t="s">
        <v>481</v>
      </c>
      <c r="S36" s="18" t="s">
        <v>481</v>
      </c>
      <c r="T36" s="20" t="s">
        <v>481</v>
      </c>
      <c r="U36" s="18" t="n">
        <v>426.86413617</v>
      </c>
      <c r="V36" s="20" t="n">
        <v>7.62595722</v>
      </c>
    </row>
    <row r="37" spans="1:22">
      <c r="A37" s="15" t="s">
        <v>512</v>
      </c>
      <c r="B37" s="17" t="n">
        <v>5458</v>
      </c>
      <c r="C37" s="18">
        <f>(181.0/B37*100)</f>
        <v/>
      </c>
      <c r="D37" s="19" t="n">
        <v>5277</v>
      </c>
      <c r="E37" s="18" t="n">
        <v>526.28497138</v>
      </c>
      <c r="F37" s="20" t="n">
        <v>6.99606529</v>
      </c>
      <c r="G37" s="18" t="n">
        <v>522.51642628</v>
      </c>
      <c r="H37" s="20" t="n">
        <v>3.42988872</v>
      </c>
      <c r="I37" s="18" t="n">
        <v>500.59070901</v>
      </c>
      <c r="J37" s="20" t="n">
        <v>3.46489182</v>
      </c>
      <c r="K37" s="18" t="n">
        <v>479.9678553</v>
      </c>
      <c r="L37" s="20" t="n">
        <v>5.64660326</v>
      </c>
      <c r="M37" s="18" t="s">
        <v>481</v>
      </c>
      <c r="N37" s="20" t="s">
        <v>481</v>
      </c>
      <c r="O37" s="18" t="s">
        <v>481</v>
      </c>
      <c r="P37" s="20" t="s">
        <v>481</v>
      </c>
      <c r="Q37" s="18" t="s">
        <v>481</v>
      </c>
      <c r="R37" s="20" t="s">
        <v>481</v>
      </c>
      <c r="S37" s="18" t="s">
        <v>481</v>
      </c>
      <c r="T37" s="20" t="s">
        <v>481</v>
      </c>
      <c r="U37" s="18" t="n">
        <v>406.18794662</v>
      </c>
      <c r="V37" s="20" t="n">
        <v>5.95728639</v>
      </c>
    </row>
    <row r="38" spans="1:22">
      <c r="A38" s="15" t="s">
        <v>513</v>
      </c>
      <c r="B38" s="17" t="n">
        <v>5860</v>
      </c>
      <c r="C38" s="18">
        <f>(27.0/B38*100)</f>
        <v/>
      </c>
      <c r="D38" s="19" t="n">
        <v>5833</v>
      </c>
      <c r="E38" s="18" t="n">
        <v>503.65866507</v>
      </c>
      <c r="F38" s="20" t="n">
        <v>6.35435397</v>
      </c>
      <c r="G38" s="18" t="n">
        <v>507.39615999</v>
      </c>
      <c r="H38" s="20" t="n">
        <v>3.41132469</v>
      </c>
      <c r="I38" s="18" t="n">
        <v>495.72404876</v>
      </c>
      <c r="J38" s="20" t="n">
        <v>3.74156146</v>
      </c>
      <c r="K38" s="18" t="n">
        <v>468.86179673</v>
      </c>
      <c r="L38" s="20" t="n">
        <v>5.31914809</v>
      </c>
      <c r="M38" s="18" t="s">
        <v>481</v>
      </c>
      <c r="N38" s="20" t="s">
        <v>481</v>
      </c>
      <c r="O38" s="18" t="s">
        <v>481</v>
      </c>
      <c r="P38" s="20" t="s">
        <v>481</v>
      </c>
      <c r="Q38" s="18" t="s">
        <v>481</v>
      </c>
      <c r="R38" s="20" t="s">
        <v>481</v>
      </c>
      <c r="S38" s="18" t="s">
        <v>481</v>
      </c>
      <c r="T38" s="20" t="s">
        <v>481</v>
      </c>
      <c r="U38" s="18" t="n">
        <v>455.37676274</v>
      </c>
      <c r="V38" s="20" t="n">
        <v>6.07982681</v>
      </c>
    </row>
    <row r="39" spans="1:22">
      <c r="A39" s="15" t="s">
        <v>514</v>
      </c>
      <c r="B39" s="17" t="n">
        <v>5895</v>
      </c>
      <c r="C39" s="18">
        <f>(33.0/B39*100)</f>
        <v/>
      </c>
      <c r="D39" s="19" t="n">
        <v>5862</v>
      </c>
      <c r="E39" s="18" t="n">
        <v>424.24144694</v>
      </c>
      <c r="F39" s="20" t="n">
        <v>5.10734878</v>
      </c>
      <c r="G39" s="18" t="n">
        <v>439.67570295</v>
      </c>
      <c r="H39" s="20" t="n">
        <v>4.03823434</v>
      </c>
      <c r="I39" s="18" t="n">
        <v>420.47035341</v>
      </c>
      <c r="J39" s="20" t="n">
        <v>5.86445929</v>
      </c>
      <c r="K39" s="18" t="n">
        <v>417.61814248</v>
      </c>
      <c r="L39" s="20" t="n">
        <v>6.40690557</v>
      </c>
      <c r="M39" s="18" t="s">
        <v>481</v>
      </c>
      <c r="N39" s="20" t="s">
        <v>481</v>
      </c>
      <c r="O39" s="18" t="s">
        <v>481</v>
      </c>
      <c r="P39" s="20" t="s">
        <v>481</v>
      </c>
      <c r="Q39" s="18" t="s">
        <v>481</v>
      </c>
      <c r="R39" s="20" t="s">
        <v>481</v>
      </c>
      <c r="S39" s="18" t="s">
        <v>481</v>
      </c>
      <c r="T39" s="20" t="s">
        <v>481</v>
      </c>
      <c r="U39" s="18" t="n">
        <v>365.88922885</v>
      </c>
      <c r="V39" s="20" t="n">
        <v>12.75104833</v>
      </c>
    </row>
    <row r="40" spans="1:22">
      <c r="A40" s="15" t="s">
        <v>515</v>
      </c>
      <c r="B40" s="17" t="n">
        <v>14157</v>
      </c>
      <c r="C40" s="18">
        <f>(415.0/B40*100)</f>
        <v/>
      </c>
      <c r="D40" s="19" t="n">
        <v>13742</v>
      </c>
      <c r="E40" s="18" t="n">
        <v>524.71210838</v>
      </c>
      <c r="F40" s="20" t="n">
        <v>4.07390147</v>
      </c>
      <c r="G40" s="18" t="n">
        <v>510.29588456</v>
      </c>
      <c r="H40" s="20" t="n">
        <v>3.10380834</v>
      </c>
      <c r="I40" s="18" t="n">
        <v>479.90302992</v>
      </c>
      <c r="J40" s="20" t="n">
        <v>3.28926006</v>
      </c>
      <c r="K40" s="18" t="n">
        <v>447.88037142</v>
      </c>
      <c r="L40" s="20" t="n">
        <v>7.23865378</v>
      </c>
      <c r="M40" s="18" t="s">
        <v>481</v>
      </c>
      <c r="N40" s="20" t="s">
        <v>481</v>
      </c>
      <c r="O40" s="18" t="s">
        <v>481</v>
      </c>
      <c r="P40" s="20" t="s">
        <v>481</v>
      </c>
      <c r="Q40" s="18" t="s">
        <v>481</v>
      </c>
      <c r="R40" s="20" t="s">
        <v>481</v>
      </c>
      <c r="S40" s="18" t="s">
        <v>481</v>
      </c>
      <c r="T40" s="20" t="s">
        <v>481</v>
      </c>
      <c r="U40" s="18" t="n">
        <v>409.27467495</v>
      </c>
      <c r="V40" s="20" t="n">
        <v>6.94328777</v>
      </c>
    </row>
    <row r="41" spans="1:22">
      <c r="A41" s="15" t="s">
        <v>516</v>
      </c>
      <c r="B41" s="17" t="n">
        <v>5712</v>
      </c>
      <c r="C41" s="18">
        <f>(61.0/B41*100)</f>
        <v/>
      </c>
      <c r="D41" s="19" t="n">
        <v>5651</v>
      </c>
      <c r="E41" s="18" t="n">
        <v>523.52214664</v>
      </c>
      <c r="F41" s="20" t="n">
        <v>4.58375261</v>
      </c>
      <c r="G41" s="18" t="n">
        <v>502.62613733</v>
      </c>
      <c r="H41" s="20" t="n">
        <v>3.34795897</v>
      </c>
      <c r="I41" s="18" t="n">
        <v>489.28517997</v>
      </c>
      <c r="J41" s="20" t="n">
        <v>4.77738092</v>
      </c>
      <c r="K41" s="18" t="n">
        <v>449.16105319</v>
      </c>
      <c r="L41" s="20" t="n">
        <v>7.62033189</v>
      </c>
      <c r="M41" s="18" t="s">
        <v>481</v>
      </c>
      <c r="N41" s="20" t="s">
        <v>481</v>
      </c>
      <c r="O41" s="18" t="s">
        <v>481</v>
      </c>
      <c r="P41" s="20" t="s">
        <v>481</v>
      </c>
      <c r="Q41" s="18" t="n">
        <v>399.91015703</v>
      </c>
      <c r="R41" s="20" t="n">
        <v>16.72230739</v>
      </c>
      <c r="S41" s="18" t="s">
        <v>481</v>
      </c>
      <c r="T41" s="20" t="s">
        <v>481</v>
      </c>
      <c r="U41" s="18" t="n">
        <v>396.02383708</v>
      </c>
      <c r="V41" s="20" t="n">
        <v>12.27414684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341.75058762</v>
      </c>
      <c r="F45" s="20" t="n">
        <v>3.57942503</v>
      </c>
      <c r="G45" s="18" t="n">
        <v>353.46575424</v>
      </c>
      <c r="H45" s="20" t="n">
        <v>4.0075364</v>
      </c>
      <c r="I45" s="18" t="n">
        <v>366.68424267</v>
      </c>
      <c r="J45" s="20" t="n">
        <v>3.484693</v>
      </c>
      <c r="K45" s="18" t="n">
        <v>343.98196436</v>
      </c>
      <c r="L45" s="20" t="n">
        <v>3.87933055</v>
      </c>
      <c r="M45" s="18" t="s">
        <v>481</v>
      </c>
      <c r="N45" s="20" t="s">
        <v>481</v>
      </c>
      <c r="O45" s="18" t="s">
        <v>481</v>
      </c>
      <c r="P45" s="20" t="s">
        <v>481</v>
      </c>
      <c r="Q45" s="18" t="s">
        <v>481</v>
      </c>
      <c r="R45" s="20" t="s">
        <v>481</v>
      </c>
      <c r="S45" s="18" t="n">
        <v>308.04351391</v>
      </c>
      <c r="T45" s="20" t="n">
        <v>30.65780611</v>
      </c>
      <c r="U45" s="18" t="n">
        <v>329.6546244</v>
      </c>
      <c r="V45" s="20" t="n">
        <v>5.62757881</v>
      </c>
    </row>
    <row r="46" spans="1:22">
      <c r="A46" s="15" t="s">
        <v>521</v>
      </c>
      <c r="B46" s="17" t="n">
        <v>23141</v>
      </c>
      <c r="C46" s="18">
        <f>(2289.0/B46*100)</f>
        <v/>
      </c>
      <c r="D46" s="19" t="n">
        <v>20852</v>
      </c>
      <c r="E46" s="18" t="n">
        <v>429.0712874</v>
      </c>
      <c r="F46" s="20" t="n">
        <v>4.84806355</v>
      </c>
      <c r="G46" s="18" t="n">
        <v>431.85082062</v>
      </c>
      <c r="H46" s="20" t="n">
        <v>3.55413142</v>
      </c>
      <c r="I46" s="18" t="n">
        <v>423.65886193</v>
      </c>
      <c r="J46" s="20" t="n">
        <v>5.08713159</v>
      </c>
      <c r="K46" s="18" t="n">
        <v>394.01304843</v>
      </c>
      <c r="L46" s="20" t="n">
        <v>5.14963738</v>
      </c>
      <c r="M46" s="18" t="s">
        <v>481</v>
      </c>
      <c r="N46" s="20" t="s">
        <v>481</v>
      </c>
      <c r="O46" s="18" t="s">
        <v>481</v>
      </c>
      <c r="P46" s="20" t="s">
        <v>481</v>
      </c>
      <c r="Q46" s="18" t="s">
        <v>481</v>
      </c>
      <c r="R46" s="20" t="s">
        <v>481</v>
      </c>
      <c r="S46" s="18" t="s">
        <v>481</v>
      </c>
      <c r="T46" s="20" t="s">
        <v>481</v>
      </c>
      <c r="U46" s="18" t="n">
        <v>380.5400961</v>
      </c>
      <c r="V46" s="20" t="n">
        <v>3.33631727</v>
      </c>
    </row>
    <row r="47" spans="1:22">
      <c r="A47" s="15" t="s">
        <v>522</v>
      </c>
      <c r="B47" s="17" t="n">
        <v>5928</v>
      </c>
      <c r="C47" s="18">
        <f>(440.0/B47*100)</f>
        <v/>
      </c>
      <c r="D47" s="19" t="n">
        <v>5488</v>
      </c>
      <c r="E47" s="18" t="n">
        <v>444.31535336</v>
      </c>
      <c r="F47" s="20" t="n">
        <v>6.00901299</v>
      </c>
      <c r="G47" s="18" t="n">
        <v>459.24377663</v>
      </c>
      <c r="H47" s="20" t="n">
        <v>4.90965174</v>
      </c>
      <c r="I47" s="18" t="n">
        <v>440.99402101</v>
      </c>
      <c r="J47" s="20" t="n">
        <v>6.08728267</v>
      </c>
      <c r="K47" s="18" t="n">
        <v>388.92770532</v>
      </c>
      <c r="L47" s="20" t="n">
        <v>9.08942719</v>
      </c>
      <c r="M47" s="18" t="s">
        <v>481</v>
      </c>
      <c r="N47" s="20" t="s">
        <v>481</v>
      </c>
      <c r="O47" s="18" t="s">
        <v>481</v>
      </c>
      <c r="P47" s="20" t="s">
        <v>481</v>
      </c>
      <c r="Q47" s="18" t="s">
        <v>481</v>
      </c>
      <c r="R47" s="20" t="s">
        <v>481</v>
      </c>
      <c r="S47" s="18" t="s">
        <v>481</v>
      </c>
      <c r="T47" s="20" t="s">
        <v>481</v>
      </c>
      <c r="U47" s="18" t="n">
        <v>359.79451605</v>
      </c>
      <c r="V47" s="20" t="n">
        <v>6.55624527</v>
      </c>
    </row>
    <row r="48" spans="1:22">
      <c r="A48" s="15" t="s">
        <v>523</v>
      </c>
      <c r="B48" s="17" t="n">
        <v>9841</v>
      </c>
      <c r="C48" s="18">
        <f>(8.0/B48*100)</f>
        <v/>
      </c>
      <c r="D48" s="19" t="n">
        <v>9833</v>
      </c>
      <c r="E48" s="18" t="n">
        <v>505.3897173</v>
      </c>
      <c r="F48" s="20" t="n">
        <v>6.8409125</v>
      </c>
      <c r="G48" s="18" t="n">
        <v>499.17598509</v>
      </c>
      <c r="H48" s="20" t="n">
        <v>5.36252146</v>
      </c>
      <c r="I48" s="18" t="n">
        <v>489.34352749</v>
      </c>
      <c r="J48" s="20" t="n">
        <v>5.4485207</v>
      </c>
      <c r="K48" s="18" t="n">
        <v>437.04787307</v>
      </c>
      <c r="L48" s="20" t="n">
        <v>8.30897186</v>
      </c>
      <c r="M48" s="18" t="s">
        <v>481</v>
      </c>
      <c r="N48" s="20" t="s">
        <v>481</v>
      </c>
      <c r="O48" s="18" t="s">
        <v>481</v>
      </c>
      <c r="P48" s="20" t="s">
        <v>481</v>
      </c>
      <c r="Q48" s="18" t="s">
        <v>481</v>
      </c>
      <c r="R48" s="20" t="s">
        <v>481</v>
      </c>
      <c r="S48" s="18" t="s">
        <v>481</v>
      </c>
      <c r="T48" s="20" t="s">
        <v>481</v>
      </c>
      <c r="U48" s="18" t="n">
        <v>417.10653807</v>
      </c>
      <c r="V48" s="20" t="n">
        <v>24.21661127</v>
      </c>
    </row>
    <row r="49" spans="1:22">
      <c r="A49" s="15" t="s">
        <v>524</v>
      </c>
      <c r="B49" s="17" t="n">
        <v>6349</v>
      </c>
      <c r="C49" s="18">
        <f>(56.0/B49*100)</f>
        <v/>
      </c>
      <c r="D49" s="19" t="n">
        <v>6293</v>
      </c>
      <c r="E49" s="18" t="n">
        <v>434.61156321</v>
      </c>
      <c r="F49" s="20" t="n">
        <v>4.35665151</v>
      </c>
      <c r="G49" s="18" t="n">
        <v>435.56869602</v>
      </c>
      <c r="H49" s="20" t="n">
        <v>3.46974215</v>
      </c>
      <c r="I49" s="18" t="n">
        <v>418.73470639</v>
      </c>
      <c r="J49" s="20" t="n">
        <v>3.95416268</v>
      </c>
      <c r="K49" s="18" t="n">
        <v>395.30127993</v>
      </c>
      <c r="L49" s="20" t="n">
        <v>5.15186952</v>
      </c>
      <c r="M49" s="18" t="s">
        <v>481</v>
      </c>
      <c r="N49" s="20" t="s">
        <v>481</v>
      </c>
      <c r="O49" s="18" t="s">
        <v>481</v>
      </c>
      <c r="P49" s="20" t="s">
        <v>481</v>
      </c>
      <c r="Q49" s="18" t="s">
        <v>481</v>
      </c>
      <c r="R49" s="20" t="s">
        <v>481</v>
      </c>
      <c r="S49" s="18" t="n">
        <v>352.03134104</v>
      </c>
      <c r="T49" s="20" t="n">
        <v>37.42979822</v>
      </c>
      <c r="U49" s="18" t="n">
        <v>356.75347447</v>
      </c>
      <c r="V49" s="20" t="n">
        <v>10.44472857</v>
      </c>
    </row>
    <row r="50" spans="1:22">
      <c r="A50" s="15" t="s">
        <v>525</v>
      </c>
      <c r="B50" s="17" t="n">
        <v>11795</v>
      </c>
      <c r="C50" s="18">
        <f>(413.0/B50*100)</f>
        <v/>
      </c>
      <c r="D50" s="19" t="n">
        <v>11382</v>
      </c>
      <c r="E50" s="18" t="n">
        <v>413.00552714</v>
      </c>
      <c r="F50" s="20" t="n">
        <v>4.16141638</v>
      </c>
      <c r="G50" s="18" t="n">
        <v>435.75212268</v>
      </c>
      <c r="H50" s="20" t="n">
        <v>3.45605093</v>
      </c>
      <c r="I50" s="18" t="n">
        <v>442.38887574</v>
      </c>
      <c r="J50" s="20" t="n">
        <v>3.13266562</v>
      </c>
      <c r="K50" s="18" t="n">
        <v>410.10233992</v>
      </c>
      <c r="L50" s="20" t="n">
        <v>5.16507886</v>
      </c>
      <c r="M50" s="18" t="s">
        <v>481</v>
      </c>
      <c r="N50" s="20" t="s">
        <v>481</v>
      </c>
      <c r="O50" s="18" t="s">
        <v>481</v>
      </c>
      <c r="P50" s="20" t="s">
        <v>481</v>
      </c>
      <c r="Q50" s="18" t="s">
        <v>481</v>
      </c>
      <c r="R50" s="20" t="s">
        <v>481</v>
      </c>
      <c r="S50" s="18" t="s">
        <v>481</v>
      </c>
      <c r="T50" s="20" t="s">
        <v>481</v>
      </c>
      <c r="U50" s="18" t="n">
        <v>361.29685847</v>
      </c>
      <c r="V50" s="20" t="n">
        <v>8.881798209999999</v>
      </c>
    </row>
    <row r="51" spans="1:22">
      <c r="A51" s="15" t="s">
        <v>526</v>
      </c>
      <c r="B51" s="17" t="n">
        <v>6866</v>
      </c>
      <c r="C51" s="18">
        <f>(112.0/B51*100)</f>
        <v/>
      </c>
      <c r="D51" s="19" t="n">
        <v>6754</v>
      </c>
      <c r="E51" s="18" t="n">
        <v>423.80585654</v>
      </c>
      <c r="F51" s="20" t="n">
        <v>4.60410261</v>
      </c>
      <c r="G51" s="18" t="n">
        <v>439.74048825</v>
      </c>
      <c r="H51" s="20" t="n">
        <v>3.45533522</v>
      </c>
      <c r="I51" s="18" t="n">
        <v>430.26325236</v>
      </c>
      <c r="J51" s="20" t="n">
        <v>2.94138219</v>
      </c>
      <c r="K51" s="18" t="n">
        <v>422.07878948</v>
      </c>
      <c r="L51" s="20" t="n">
        <v>5.14673404</v>
      </c>
      <c r="M51" s="18" t="s">
        <v>481</v>
      </c>
      <c r="N51" s="20" t="s">
        <v>481</v>
      </c>
      <c r="O51" s="18" t="s">
        <v>481</v>
      </c>
      <c r="P51" s="20" t="s">
        <v>481</v>
      </c>
      <c r="Q51" s="18" t="n">
        <v>427.96430568</v>
      </c>
      <c r="R51" s="20" t="n">
        <v>5.20460603</v>
      </c>
      <c r="S51" s="18" t="s">
        <v>481</v>
      </c>
      <c r="T51" s="20" t="s">
        <v>481</v>
      </c>
      <c r="U51" s="18" t="n">
        <v>394.81336306</v>
      </c>
      <c r="V51" s="20" t="n">
        <v>7.99978894</v>
      </c>
    </row>
    <row r="52" spans="1:22">
      <c r="A52" s="15" t="s">
        <v>527</v>
      </c>
      <c r="B52" s="17" t="n">
        <v>5809</v>
      </c>
      <c r="C52" s="18">
        <f>(115.0/B52*100)</f>
        <v/>
      </c>
      <c r="D52" s="19" t="n">
        <v>5694</v>
      </c>
      <c r="E52" s="18" t="n">
        <v>491.71390386</v>
      </c>
      <c r="F52" s="20" t="n">
        <v>4.68416043</v>
      </c>
      <c r="G52" s="18" t="n">
        <v>501.52371276</v>
      </c>
      <c r="H52" s="20" t="n">
        <v>3.05168703</v>
      </c>
      <c r="I52" s="18" t="n">
        <v>485.65889634</v>
      </c>
      <c r="J52" s="20" t="n">
        <v>3.51412405</v>
      </c>
      <c r="K52" s="18" t="n">
        <v>448.18006811</v>
      </c>
      <c r="L52" s="20" t="n">
        <v>5.59248443</v>
      </c>
      <c r="M52" s="18" t="s">
        <v>481</v>
      </c>
      <c r="N52" s="20" t="s">
        <v>481</v>
      </c>
      <c r="O52" s="18" t="s">
        <v>481</v>
      </c>
      <c r="P52" s="20" t="s">
        <v>481</v>
      </c>
      <c r="Q52" s="18" t="s">
        <v>481</v>
      </c>
      <c r="R52" s="20" t="s">
        <v>481</v>
      </c>
      <c r="S52" s="18" t="s">
        <v>481</v>
      </c>
      <c r="T52" s="20" t="s">
        <v>481</v>
      </c>
      <c r="U52" s="18" t="n">
        <v>387.8649022</v>
      </c>
      <c r="V52" s="20" t="n">
        <v>7.08574863</v>
      </c>
    </row>
    <row r="53" spans="1:22">
      <c r="A53" s="15" t="s">
        <v>528</v>
      </c>
      <c r="B53" s="17" t="n">
        <v>5571</v>
      </c>
      <c r="C53" s="18">
        <f>(123.0/B53*100)</f>
        <v/>
      </c>
      <c r="D53" s="19" t="n">
        <v>5448</v>
      </c>
      <c r="E53" s="18" t="n">
        <v>448.51931482</v>
      </c>
      <c r="F53" s="20" t="n">
        <v>3.6703488</v>
      </c>
      <c r="G53" s="18" t="n">
        <v>461.6310845</v>
      </c>
      <c r="H53" s="20" t="n">
        <v>2.48663938</v>
      </c>
      <c r="I53" s="18" t="n">
        <v>449.80136548</v>
      </c>
      <c r="J53" s="20" t="n">
        <v>3.32999971</v>
      </c>
      <c r="K53" s="18" t="n">
        <v>423.46278845</v>
      </c>
      <c r="L53" s="20" t="n">
        <v>5.02070624</v>
      </c>
      <c r="M53" s="18" t="s">
        <v>481</v>
      </c>
      <c r="N53" s="20" t="s">
        <v>481</v>
      </c>
      <c r="O53" s="18" t="s">
        <v>481</v>
      </c>
      <c r="P53" s="20" t="s">
        <v>481</v>
      </c>
      <c r="Q53" s="18" t="s">
        <v>481</v>
      </c>
      <c r="R53" s="20" t="s">
        <v>481</v>
      </c>
      <c r="S53" s="18" t="s">
        <v>481</v>
      </c>
      <c r="T53" s="20" t="s">
        <v>481</v>
      </c>
      <c r="U53" s="18" t="n">
        <v>351.68055713</v>
      </c>
      <c r="V53" s="20" t="n">
        <v>4.49390617</v>
      </c>
    </row>
    <row r="54" spans="1:22">
      <c r="A54" s="15" t="s">
        <v>529</v>
      </c>
      <c r="B54" s="17" t="n">
        <v>4740</v>
      </c>
      <c r="C54" s="18">
        <f>(548.0/B54*100)</f>
        <v/>
      </c>
      <c r="D54" s="19" t="n">
        <v>4192</v>
      </c>
      <c r="E54" s="18" t="n">
        <v>350.57471706</v>
      </c>
      <c r="F54" s="20" t="n">
        <v>3.94247477</v>
      </c>
      <c r="G54" s="18" t="n">
        <v>390.55659562</v>
      </c>
      <c r="H54" s="20" t="n">
        <v>3.76672566</v>
      </c>
      <c r="I54" s="18" t="n">
        <v>381.35375238</v>
      </c>
      <c r="J54" s="20" t="n">
        <v>5.73596364</v>
      </c>
      <c r="K54" s="18" t="n">
        <v>325.5356759</v>
      </c>
      <c r="L54" s="20" t="n">
        <v>10.09750938</v>
      </c>
      <c r="M54" s="18" t="s">
        <v>481</v>
      </c>
      <c r="N54" s="20" t="s">
        <v>481</v>
      </c>
      <c r="O54" s="18" t="s">
        <v>481</v>
      </c>
      <c r="P54" s="20" t="s">
        <v>481</v>
      </c>
      <c r="Q54" s="18" t="s">
        <v>481</v>
      </c>
      <c r="R54" s="20" t="s">
        <v>481</v>
      </c>
      <c r="S54" s="18" t="s">
        <v>481</v>
      </c>
      <c r="T54" s="20" t="s">
        <v>481</v>
      </c>
      <c r="U54" s="18" t="n">
        <v>310.0475789</v>
      </c>
      <c r="V54" s="20" t="n">
        <v>4.75674633</v>
      </c>
    </row>
    <row r="55" spans="1:22">
      <c r="A55" s="15" t="s">
        <v>530</v>
      </c>
      <c r="B55" s="17" t="n">
        <v>5316</v>
      </c>
      <c r="C55" s="18">
        <f>(22.0/B55*100)</f>
        <v/>
      </c>
      <c r="D55" s="19" t="n">
        <v>5294</v>
      </c>
      <c r="E55" s="18" t="n">
        <v>400.41860793</v>
      </c>
      <c r="F55" s="20" t="n">
        <v>4.7051787</v>
      </c>
      <c r="G55" s="18" t="n">
        <v>411.50041091</v>
      </c>
      <c r="H55" s="20" t="n">
        <v>3.17589438</v>
      </c>
      <c r="I55" s="18" t="n">
        <v>414.21284715</v>
      </c>
      <c r="J55" s="20" t="n">
        <v>4.88702302</v>
      </c>
      <c r="K55" s="18" t="n">
        <v>343.23877548</v>
      </c>
      <c r="L55" s="20" t="n">
        <v>7.86851268</v>
      </c>
      <c r="M55" s="18" t="s">
        <v>481</v>
      </c>
      <c r="N55" s="20" t="s">
        <v>481</v>
      </c>
      <c r="O55" s="18" t="s">
        <v>481</v>
      </c>
      <c r="P55" s="20" t="s">
        <v>481</v>
      </c>
      <c r="Q55" s="18" t="s">
        <v>481</v>
      </c>
      <c r="R55" s="20" t="s">
        <v>481</v>
      </c>
      <c r="S55" s="18" t="n">
        <v>268.00569156</v>
      </c>
      <c r="T55" s="20" t="n">
        <v>29.92974399</v>
      </c>
      <c r="U55" s="18" t="n">
        <v>314.25623947</v>
      </c>
      <c r="V55" s="20" t="n">
        <v>8.10618137</v>
      </c>
    </row>
    <row r="56" spans="1:22">
      <c r="A56" s="15" t="s">
        <v>531</v>
      </c>
      <c r="B56" s="17" t="n">
        <v>5359</v>
      </c>
      <c r="C56" s="18">
        <f>(77.0/B56*100)</f>
        <v/>
      </c>
      <c r="D56" s="19" t="n">
        <v>5282</v>
      </c>
      <c r="E56" s="18" t="n">
        <v>531.37991013</v>
      </c>
      <c r="F56" s="20" t="n">
        <v>4.80506164</v>
      </c>
      <c r="G56" s="18" t="n">
        <v>533.0384178100001</v>
      </c>
      <c r="H56" s="20" t="n">
        <v>2.9883805</v>
      </c>
      <c r="I56" s="18" t="n">
        <v>521.76113234</v>
      </c>
      <c r="J56" s="20" t="n">
        <v>3.70030963</v>
      </c>
      <c r="K56" s="18" t="n">
        <v>500.98413579</v>
      </c>
      <c r="L56" s="20" t="n">
        <v>6.15380974</v>
      </c>
      <c r="M56" s="18" t="s">
        <v>481</v>
      </c>
      <c r="N56" s="20" t="s">
        <v>481</v>
      </c>
      <c r="O56" s="18" t="s">
        <v>481</v>
      </c>
      <c r="P56" s="20" t="s">
        <v>481</v>
      </c>
      <c r="Q56" s="18" t="s">
        <v>481</v>
      </c>
      <c r="R56" s="20" t="s">
        <v>481</v>
      </c>
      <c r="S56" s="18" t="s">
        <v>481</v>
      </c>
      <c r="T56" s="20" t="s">
        <v>481</v>
      </c>
      <c r="U56" s="18" t="n">
        <v>438.2277562</v>
      </c>
      <c r="V56" s="20" t="n">
        <v>17.27473838</v>
      </c>
    </row>
    <row r="57" spans="1:22">
      <c r="A57" s="15" t="s">
        <v>532</v>
      </c>
      <c r="B57" s="17" t="n">
        <v>6513</v>
      </c>
      <c r="C57" s="18">
        <f>(0.0/B57*100)</f>
        <v/>
      </c>
      <c r="D57" s="19" t="n">
        <v>6513</v>
      </c>
      <c r="E57" s="18" t="n">
        <v>384.53693014</v>
      </c>
      <c r="F57" s="20" t="n">
        <v>5.41902075</v>
      </c>
      <c r="G57" s="18" t="n">
        <v>399.60621658</v>
      </c>
      <c r="H57" s="20" t="n">
        <v>3.21979279</v>
      </c>
      <c r="I57" s="18" t="n">
        <v>412.51472521</v>
      </c>
      <c r="J57" s="20" t="n">
        <v>3.17208971</v>
      </c>
      <c r="K57" s="18" t="n">
        <v>376.64554267</v>
      </c>
      <c r="L57" s="20" t="n">
        <v>4.36769452</v>
      </c>
      <c r="M57" s="18" t="s">
        <v>481</v>
      </c>
      <c r="N57" s="20" t="s">
        <v>481</v>
      </c>
      <c r="O57" s="18" t="s">
        <v>481</v>
      </c>
      <c r="P57" s="20" t="s">
        <v>481</v>
      </c>
      <c r="Q57" s="18" t="s">
        <v>481</v>
      </c>
      <c r="R57" s="20" t="s">
        <v>481</v>
      </c>
      <c r="S57" s="18" t="n">
        <v>322.85001102</v>
      </c>
      <c r="T57" s="20" t="n">
        <v>52.91671919</v>
      </c>
      <c r="U57" s="18" t="n">
        <v>365.60917433</v>
      </c>
      <c r="V57" s="20" t="n">
        <v>9.36321598</v>
      </c>
    </row>
    <row r="58" spans="1:22">
      <c r="A58" s="15" t="s">
        <v>533</v>
      </c>
      <c r="B58" s="17" t="n">
        <v>7267</v>
      </c>
      <c r="C58" s="18">
        <f>(10.0/B58*100)</f>
        <v/>
      </c>
      <c r="D58" s="19" t="n">
        <v>7257</v>
      </c>
      <c r="E58" s="18" t="n">
        <v>399.07468803</v>
      </c>
      <c r="F58" s="20" t="n">
        <v>3.56339414</v>
      </c>
      <c r="G58" s="18" t="n">
        <v>429.80865746</v>
      </c>
      <c r="H58" s="20" t="n">
        <v>3.20325594</v>
      </c>
      <c r="I58" s="18" t="n">
        <v>415.56291221</v>
      </c>
      <c r="J58" s="20" t="n">
        <v>4.68622849</v>
      </c>
      <c r="K58" s="18" t="n">
        <v>375.4773226</v>
      </c>
      <c r="L58" s="20" t="n">
        <v>7.36867554</v>
      </c>
      <c r="M58" s="18" t="s">
        <v>481</v>
      </c>
      <c r="N58" s="20" t="s">
        <v>481</v>
      </c>
      <c r="O58" s="18" t="s">
        <v>481</v>
      </c>
      <c r="P58" s="20" t="s">
        <v>481</v>
      </c>
      <c r="Q58" s="18" t="s">
        <v>481</v>
      </c>
      <c r="R58" s="20" t="s">
        <v>481</v>
      </c>
      <c r="S58" s="18" t="n">
        <v>291.59292723</v>
      </c>
      <c r="T58" s="20" t="n">
        <v>21.44234727</v>
      </c>
      <c r="U58" s="18" t="n">
        <v>319.70856301</v>
      </c>
      <c r="V58" s="20" t="n">
        <v>13.19268269</v>
      </c>
    </row>
    <row r="59" spans="1:22">
      <c r="A59" s="15" t="s">
        <v>534</v>
      </c>
      <c r="B59" s="17" t="n">
        <v>4826</v>
      </c>
      <c r="C59" s="18">
        <f>(26.0/B59*100)</f>
        <v/>
      </c>
      <c r="D59" s="19" t="n">
        <v>4800</v>
      </c>
      <c r="E59" s="18" t="n">
        <v>321.44428742</v>
      </c>
      <c r="F59" s="20" t="n">
        <v>3.45533861</v>
      </c>
      <c r="G59" s="18" t="n">
        <v>362.30223674</v>
      </c>
      <c r="H59" s="20" t="n">
        <v>2.15691317</v>
      </c>
      <c r="I59" s="18" t="n">
        <v>367.18612359</v>
      </c>
      <c r="J59" s="20" t="n">
        <v>2.95195039</v>
      </c>
      <c r="K59" s="18" t="n">
        <v>331.55366136</v>
      </c>
      <c r="L59" s="20" t="n">
        <v>5.10329699</v>
      </c>
      <c r="M59" s="18" t="s">
        <v>481</v>
      </c>
      <c r="N59" s="20" t="s">
        <v>481</v>
      </c>
      <c r="O59" s="18" t="s">
        <v>481</v>
      </c>
      <c r="P59" s="20" t="s">
        <v>481</v>
      </c>
      <c r="Q59" s="18" t="s">
        <v>481</v>
      </c>
      <c r="R59" s="20" t="s">
        <v>481</v>
      </c>
      <c r="S59" s="18" t="n">
        <v>252.99125226</v>
      </c>
      <c r="T59" s="20" t="n">
        <v>18.15604823</v>
      </c>
      <c r="U59" s="18" t="n">
        <v>295.26724933</v>
      </c>
      <c r="V59" s="20" t="n">
        <v>8.272304289999999</v>
      </c>
    </row>
    <row r="60" spans="1:22">
      <c r="A60" s="15" t="s">
        <v>535</v>
      </c>
      <c r="B60" s="17" t="n">
        <v>4546</v>
      </c>
      <c r="C60" s="18">
        <f>(15.0/B60*100)</f>
        <v/>
      </c>
      <c r="D60" s="19" t="n">
        <v>4531</v>
      </c>
      <c r="E60" s="18" t="n">
        <v>340.14853547</v>
      </c>
      <c r="F60" s="20" t="n">
        <v>6.31306956</v>
      </c>
      <c r="G60" s="18" t="n">
        <v>367.59733531</v>
      </c>
      <c r="H60" s="20" t="n">
        <v>5.06718888</v>
      </c>
      <c r="I60" s="18" t="n">
        <v>345.96345048</v>
      </c>
      <c r="J60" s="20" t="n">
        <v>7.55097635</v>
      </c>
      <c r="K60" s="18" t="n">
        <v>286.21902634</v>
      </c>
      <c r="L60" s="20" t="n">
        <v>9.45630409</v>
      </c>
      <c r="M60" s="18" t="s">
        <v>481</v>
      </c>
      <c r="N60" s="20" t="s">
        <v>481</v>
      </c>
      <c r="O60" s="18" t="s">
        <v>481</v>
      </c>
      <c r="P60" s="20" t="s">
        <v>481</v>
      </c>
      <c r="Q60" s="18" t="s">
        <v>481</v>
      </c>
      <c r="R60" s="20" t="s">
        <v>481</v>
      </c>
      <c r="S60" s="18" t="n">
        <v>262.08446012</v>
      </c>
      <c r="T60" s="20" t="n">
        <v>28.33362464</v>
      </c>
      <c r="U60" s="18" t="n">
        <v>309.58850489</v>
      </c>
      <c r="V60" s="20" t="n">
        <v>9.52700346</v>
      </c>
    </row>
    <row r="61" spans="1:22">
      <c r="A61" s="15" t="s">
        <v>536</v>
      </c>
      <c r="B61" s="17" t="n">
        <v>6525</v>
      </c>
      <c r="C61" s="18">
        <f>(184.0/B61*100)</f>
        <v/>
      </c>
      <c r="D61" s="19" t="n">
        <v>6341</v>
      </c>
      <c r="E61" s="18" t="n">
        <v>472.65755493</v>
      </c>
      <c r="F61" s="20" t="n">
        <v>4.5746612</v>
      </c>
      <c r="G61" s="18" t="n">
        <v>486.64526435</v>
      </c>
      <c r="H61" s="20" t="n">
        <v>2.54806908</v>
      </c>
      <c r="I61" s="18" t="n">
        <v>466.80159912</v>
      </c>
      <c r="J61" s="20" t="n">
        <v>4.45238161</v>
      </c>
      <c r="K61" s="18" t="n">
        <v>425.54758851</v>
      </c>
      <c r="L61" s="20" t="n">
        <v>7.07328409</v>
      </c>
      <c r="M61" s="18" t="s">
        <v>481</v>
      </c>
      <c r="N61" s="20" t="s">
        <v>481</v>
      </c>
      <c r="O61" s="18" t="s">
        <v>481</v>
      </c>
      <c r="P61" s="20" t="s">
        <v>481</v>
      </c>
      <c r="Q61" s="18" t="s">
        <v>481</v>
      </c>
      <c r="R61" s="20" t="s">
        <v>481</v>
      </c>
      <c r="S61" s="18" t="s">
        <v>481</v>
      </c>
      <c r="T61" s="20" t="s">
        <v>481</v>
      </c>
      <c r="U61" s="18" t="n">
        <v>378.35054415</v>
      </c>
      <c r="V61" s="20" t="n">
        <v>8.331122969999999</v>
      </c>
    </row>
    <row r="62" spans="1:22">
      <c r="A62" s="15" t="s">
        <v>537</v>
      </c>
      <c r="B62" s="17" t="n">
        <v>4476</v>
      </c>
      <c r="C62" s="18">
        <f>(3.0/B62*100)</f>
        <v/>
      </c>
      <c r="D62" s="19" t="n">
        <v>4473</v>
      </c>
      <c r="E62" s="18" t="n">
        <v>516.74357115</v>
      </c>
      <c r="F62" s="20" t="n">
        <v>4.19417778</v>
      </c>
      <c r="G62" s="18" t="n">
        <v>515.93697594</v>
      </c>
      <c r="H62" s="20" t="n">
        <v>1.74857978</v>
      </c>
      <c r="I62" s="18" t="n">
        <v>501.14041125</v>
      </c>
      <c r="J62" s="20" t="n">
        <v>2.94498669</v>
      </c>
      <c r="K62" s="18" t="n">
        <v>464.15878644</v>
      </c>
      <c r="L62" s="20" t="n">
        <v>5.07863343</v>
      </c>
      <c r="M62" s="18" t="s">
        <v>481</v>
      </c>
      <c r="N62" s="20" t="s">
        <v>481</v>
      </c>
      <c r="O62" s="18" t="s">
        <v>481</v>
      </c>
      <c r="P62" s="20" t="s">
        <v>481</v>
      </c>
      <c r="Q62" s="18" t="s">
        <v>481</v>
      </c>
      <c r="R62" s="20" t="s">
        <v>481</v>
      </c>
      <c r="S62" s="18" t="s">
        <v>481</v>
      </c>
      <c r="T62" s="20" t="s">
        <v>481</v>
      </c>
      <c r="U62" s="18" t="n">
        <v>484.21877577</v>
      </c>
      <c r="V62" s="20" t="n">
        <v>20.99295502</v>
      </c>
    </row>
    <row r="63" spans="1:22">
      <c r="A63" s="15" t="s">
        <v>538</v>
      </c>
      <c r="B63" s="17" t="n">
        <v>5324</v>
      </c>
      <c r="C63" s="18">
        <f>(13.0/B63*100)</f>
        <v/>
      </c>
      <c r="D63" s="19" t="n">
        <v>5311</v>
      </c>
      <c r="E63" s="18" t="n">
        <v>351.68715585</v>
      </c>
      <c r="F63" s="20" t="n">
        <v>3.17817343</v>
      </c>
      <c r="G63" s="18" t="n">
        <v>363.35905207</v>
      </c>
      <c r="H63" s="20" t="n">
        <v>2.61122534</v>
      </c>
      <c r="I63" s="18" t="n">
        <v>364.72443455</v>
      </c>
      <c r="J63" s="20" t="n">
        <v>3.49157797</v>
      </c>
      <c r="K63" s="18" t="n">
        <v>303.82992448</v>
      </c>
      <c r="L63" s="20" t="n">
        <v>6.49157017</v>
      </c>
      <c r="M63" s="18" t="s">
        <v>481</v>
      </c>
      <c r="N63" s="20" t="s">
        <v>481</v>
      </c>
      <c r="O63" s="18" t="s">
        <v>481</v>
      </c>
      <c r="P63" s="20" t="s">
        <v>481</v>
      </c>
      <c r="Q63" s="18" t="n">
        <v>412.79252704</v>
      </c>
      <c r="R63" s="20" t="n">
        <v>47.0877938</v>
      </c>
      <c r="S63" s="18" t="n">
        <v>244.23932519</v>
      </c>
      <c r="T63" s="20" t="n">
        <v>29.80201816</v>
      </c>
      <c r="U63" s="18" t="n">
        <v>310.47609752</v>
      </c>
      <c r="V63" s="20" t="n">
        <v>6.44572197</v>
      </c>
    </row>
    <row r="64" spans="1:22">
      <c r="A64" s="15" t="s">
        <v>539</v>
      </c>
      <c r="B64" s="17" t="n">
        <v>3634</v>
      </c>
      <c r="C64" s="18">
        <f>(3.0/B64*100)</f>
        <v/>
      </c>
      <c r="D64" s="19" t="n">
        <v>3631</v>
      </c>
      <c r="E64" s="18" t="n">
        <v>467.2168446</v>
      </c>
      <c r="F64" s="20" t="n">
        <v>4.39269966</v>
      </c>
      <c r="G64" s="18" t="n">
        <v>467.40584277</v>
      </c>
      <c r="H64" s="20" t="n">
        <v>2.69127886</v>
      </c>
      <c r="I64" s="18" t="n">
        <v>447.65726004</v>
      </c>
      <c r="J64" s="20" t="n">
        <v>3.98406927</v>
      </c>
      <c r="K64" s="18" t="n">
        <v>364.6385084</v>
      </c>
      <c r="L64" s="20" t="n">
        <v>6.65780593</v>
      </c>
      <c r="M64" s="18" t="s">
        <v>481</v>
      </c>
      <c r="N64" s="20" t="s">
        <v>481</v>
      </c>
      <c r="O64" s="18" t="s">
        <v>481</v>
      </c>
      <c r="P64" s="20" t="s">
        <v>481</v>
      </c>
      <c r="Q64" s="18" t="s">
        <v>481</v>
      </c>
      <c r="R64" s="20" t="s">
        <v>481</v>
      </c>
      <c r="S64" s="18" t="s">
        <v>481</v>
      </c>
      <c r="T64" s="20" t="s">
        <v>481</v>
      </c>
      <c r="U64" s="18" t="n">
        <v>288.55173973</v>
      </c>
      <c r="V64" s="20" t="n">
        <v>8.686839170000001</v>
      </c>
    </row>
    <row r="65" spans="1:22">
      <c r="A65" s="15" t="s">
        <v>540</v>
      </c>
      <c r="B65" s="17" t="n">
        <v>5325</v>
      </c>
      <c r="C65" s="18">
        <f>(14.0/B65*100)</f>
        <v/>
      </c>
      <c r="D65" s="19" t="n">
        <v>5311</v>
      </c>
      <c r="E65" s="18" t="n">
        <v>402.32284108</v>
      </c>
      <c r="F65" s="20" t="n">
        <v>4.86038993</v>
      </c>
      <c r="G65" s="18" t="n">
        <v>428.80209801</v>
      </c>
      <c r="H65" s="20" t="n">
        <v>3.04685973</v>
      </c>
      <c r="I65" s="18" t="n">
        <v>427.62150191</v>
      </c>
      <c r="J65" s="20" t="n">
        <v>3.65072493</v>
      </c>
      <c r="K65" s="18" t="n">
        <v>383.70571379</v>
      </c>
      <c r="L65" s="20" t="n">
        <v>6.23292946</v>
      </c>
      <c r="M65" s="18" t="s">
        <v>481</v>
      </c>
      <c r="N65" s="20" t="s">
        <v>481</v>
      </c>
      <c r="O65" s="18" t="s">
        <v>481</v>
      </c>
      <c r="P65" s="20" t="s">
        <v>481</v>
      </c>
      <c r="Q65" s="18" t="n">
        <v>293.61316723</v>
      </c>
      <c r="R65" s="20" t="n">
        <v>30.55319298</v>
      </c>
      <c r="S65" s="18" t="n">
        <v>286.7453</v>
      </c>
      <c r="T65" s="20" t="n">
        <v>40.11138249</v>
      </c>
      <c r="U65" s="18" t="n">
        <v>331.75073602</v>
      </c>
      <c r="V65" s="20" t="n">
        <v>8.28826112</v>
      </c>
    </row>
    <row r="66" spans="1:22">
      <c r="A66" s="15" t="s">
        <v>541</v>
      </c>
      <c r="B66" s="17" t="n">
        <v>5665</v>
      </c>
      <c r="C66" s="18">
        <f>(97.0/B66*100)</f>
        <v/>
      </c>
      <c r="D66" s="19" t="n">
        <v>5568</v>
      </c>
      <c r="E66" s="18" t="n">
        <v>432.7275037</v>
      </c>
      <c r="F66" s="20" t="n">
        <v>3.63460072</v>
      </c>
      <c r="G66" s="18" t="n">
        <v>448.38115733</v>
      </c>
      <c r="H66" s="20" t="n">
        <v>2.52832152</v>
      </c>
      <c r="I66" s="18" t="n">
        <v>444.92873237</v>
      </c>
      <c r="J66" s="20" t="n">
        <v>3.50475716</v>
      </c>
      <c r="K66" s="18" t="n">
        <v>423.73843258</v>
      </c>
      <c r="L66" s="20" t="n">
        <v>5.02135323</v>
      </c>
      <c r="M66" s="18" t="s">
        <v>481</v>
      </c>
      <c r="N66" s="20" t="s">
        <v>481</v>
      </c>
      <c r="O66" s="18" t="s">
        <v>481</v>
      </c>
      <c r="P66" s="20" t="s">
        <v>481</v>
      </c>
      <c r="Q66" s="18" t="s">
        <v>481</v>
      </c>
      <c r="R66" s="20" t="s">
        <v>481</v>
      </c>
      <c r="S66" s="18" t="s">
        <v>481</v>
      </c>
      <c r="T66" s="20" t="s">
        <v>481</v>
      </c>
      <c r="U66" s="18" t="n">
        <v>360.5834178</v>
      </c>
      <c r="V66" s="20" t="n">
        <v>3.70765935</v>
      </c>
    </row>
    <row r="67" spans="1:22">
      <c r="A67" s="15" t="s">
        <v>542</v>
      </c>
      <c r="B67" s="17" t="n">
        <v>6971</v>
      </c>
      <c r="C67" s="18">
        <f>(1089.0/B67*100)</f>
        <v/>
      </c>
      <c r="D67" s="19" t="n">
        <v>5882</v>
      </c>
      <c r="E67" s="18" t="n">
        <v>405.51838369</v>
      </c>
      <c r="F67" s="20" t="n">
        <v>4.59145146</v>
      </c>
      <c r="G67" s="18" t="n">
        <v>416.94723128</v>
      </c>
      <c r="H67" s="20" t="n">
        <v>3.17910674</v>
      </c>
      <c r="I67" s="18" t="n">
        <v>425.24879245</v>
      </c>
      <c r="J67" s="20" t="n">
        <v>4.08595326</v>
      </c>
      <c r="K67" s="18" t="n">
        <v>383.87443524</v>
      </c>
      <c r="L67" s="20" t="n">
        <v>10.5815192</v>
      </c>
      <c r="M67" s="18" t="s">
        <v>481</v>
      </c>
      <c r="N67" s="20" t="s">
        <v>481</v>
      </c>
      <c r="O67" s="18" t="s">
        <v>481</v>
      </c>
      <c r="P67" s="20" t="s">
        <v>481</v>
      </c>
      <c r="Q67" s="18" t="s">
        <v>481</v>
      </c>
      <c r="R67" s="20" t="s">
        <v>481</v>
      </c>
      <c r="S67" s="18" t="s">
        <v>481</v>
      </c>
      <c r="T67" s="20" t="s">
        <v>481</v>
      </c>
      <c r="U67" s="18" t="n">
        <v>343.65803711</v>
      </c>
      <c r="V67" s="20" t="n">
        <v>7.78288413</v>
      </c>
    </row>
    <row r="68" spans="1:22">
      <c r="A68" s="15" t="s">
        <v>543</v>
      </c>
      <c r="B68" s="17" t="n">
        <v>12083</v>
      </c>
      <c r="C68" s="18">
        <f>(31.0/B68*100)</f>
        <v/>
      </c>
      <c r="D68" s="19" t="n">
        <v>12052</v>
      </c>
      <c r="E68" s="18" t="n">
        <v>420.27428429</v>
      </c>
      <c r="F68" s="20" t="n">
        <v>2.14347355</v>
      </c>
      <c r="G68" s="18" t="n">
        <v>432.95662673</v>
      </c>
      <c r="H68" s="20" t="n">
        <v>1.89759613</v>
      </c>
      <c r="I68" s="18" t="n">
        <v>403.58267213</v>
      </c>
      <c r="J68" s="20" t="n">
        <v>3.13851158</v>
      </c>
      <c r="K68" s="18" t="n">
        <v>369.64066212</v>
      </c>
      <c r="L68" s="20" t="n">
        <v>4.51714927</v>
      </c>
      <c r="M68" s="18" t="s">
        <v>481</v>
      </c>
      <c r="N68" s="20" t="s">
        <v>481</v>
      </c>
      <c r="O68" s="18" t="s">
        <v>481</v>
      </c>
      <c r="P68" s="20" t="s">
        <v>481</v>
      </c>
      <c r="Q68" s="18" t="s">
        <v>481</v>
      </c>
      <c r="R68" s="20" t="s">
        <v>481</v>
      </c>
      <c r="S68" s="18" t="s">
        <v>481</v>
      </c>
      <c r="T68" s="20" t="s">
        <v>481</v>
      </c>
      <c r="U68" s="18" t="n">
        <v>325.14297564</v>
      </c>
      <c r="V68" s="20" t="n">
        <v>2.1209634</v>
      </c>
    </row>
    <row r="69" spans="1:22">
      <c r="A69" s="15" t="s">
        <v>544</v>
      </c>
      <c r="B69" s="17" t="n">
        <v>4876</v>
      </c>
      <c r="C69" s="18">
        <f>(0.0/B69*100)</f>
        <v/>
      </c>
      <c r="D69" s="19" t="n">
        <v>4876</v>
      </c>
      <c r="E69" s="18" t="n">
        <v>404.60032662</v>
      </c>
      <c r="F69" s="20" t="n">
        <v>6.2616267</v>
      </c>
      <c r="G69" s="18" t="n">
        <v>438.18905796</v>
      </c>
      <c r="H69" s="20" t="n">
        <v>4.29094642</v>
      </c>
      <c r="I69" s="18" t="n">
        <v>449.52665239</v>
      </c>
      <c r="J69" s="20" t="n">
        <v>4.5204094</v>
      </c>
      <c r="K69" s="18" t="n">
        <v>422.8300366</v>
      </c>
      <c r="L69" s="20" t="n">
        <v>6.46243175</v>
      </c>
      <c r="M69" s="18" t="s">
        <v>481</v>
      </c>
      <c r="N69" s="20" t="s">
        <v>481</v>
      </c>
      <c r="O69" s="18" t="s">
        <v>481</v>
      </c>
      <c r="P69" s="20" t="s">
        <v>481</v>
      </c>
      <c r="Q69" s="18" t="s">
        <v>481</v>
      </c>
      <c r="R69" s="20" t="s">
        <v>481</v>
      </c>
      <c r="S69" s="18" t="s">
        <v>481</v>
      </c>
      <c r="T69" s="20" t="s">
        <v>481</v>
      </c>
      <c r="U69" s="18" t="n">
        <v>360.08487764</v>
      </c>
      <c r="V69" s="20" t="n">
        <v>30.4561396</v>
      </c>
    </row>
    <row r="70" spans="1:22">
      <c r="A70" s="15" t="s">
        <v>545</v>
      </c>
      <c r="B70" s="17" t="n">
        <v>6036</v>
      </c>
      <c r="C70" s="18">
        <f>(223.0/B70*100)</f>
        <v/>
      </c>
      <c r="D70" s="19" t="n">
        <v>5813</v>
      </c>
      <c r="E70" s="18" t="n">
        <v>500.38954024</v>
      </c>
      <c r="F70" s="20" t="n">
        <v>4.6557094</v>
      </c>
      <c r="G70" s="18" t="n">
        <v>505.73159525</v>
      </c>
      <c r="H70" s="20" t="n">
        <v>3.63659224</v>
      </c>
      <c r="I70" s="18" t="n">
        <v>494.31993269</v>
      </c>
      <c r="J70" s="20" t="n">
        <v>3.22977254</v>
      </c>
      <c r="K70" s="18" t="n">
        <v>482.61687644</v>
      </c>
      <c r="L70" s="20" t="n">
        <v>6.46612527</v>
      </c>
      <c r="M70" s="18" t="s">
        <v>481</v>
      </c>
      <c r="N70" s="20" t="s">
        <v>481</v>
      </c>
      <c r="O70" s="18" t="s">
        <v>481</v>
      </c>
      <c r="P70" s="20" t="s">
        <v>481</v>
      </c>
      <c r="Q70" s="18" t="s">
        <v>481</v>
      </c>
      <c r="R70" s="20" t="s">
        <v>481</v>
      </c>
      <c r="S70" s="18" t="s">
        <v>481</v>
      </c>
      <c r="T70" s="20" t="s">
        <v>481</v>
      </c>
      <c r="U70" s="18" t="n">
        <v>441.54593949</v>
      </c>
      <c r="V70" s="20" t="n">
        <v>9.619252619999999</v>
      </c>
    </row>
    <row r="71" spans="1:22">
      <c r="A71" s="15" t="s">
        <v>546</v>
      </c>
      <c r="B71" s="17" t="n">
        <v>6115</v>
      </c>
      <c r="C71" s="18">
        <f>(43.0/B71*100)</f>
        <v/>
      </c>
      <c r="D71" s="19" t="n">
        <v>6072</v>
      </c>
      <c r="E71" s="18" t="n">
        <v>569.2880595</v>
      </c>
      <c r="F71" s="20" t="n">
        <v>3.54213551</v>
      </c>
      <c r="G71" s="18" t="n">
        <v>541.06366072</v>
      </c>
      <c r="H71" s="20" t="n">
        <v>2.24675303</v>
      </c>
      <c r="I71" s="18" t="n">
        <v>509.87863613</v>
      </c>
      <c r="J71" s="20" t="n">
        <v>3.11237007</v>
      </c>
      <c r="K71" s="18" t="n">
        <v>482.98830671</v>
      </c>
      <c r="L71" s="20" t="n">
        <v>7.26153256</v>
      </c>
      <c r="M71" s="18" t="s">
        <v>481</v>
      </c>
      <c r="N71" s="20" t="s">
        <v>481</v>
      </c>
      <c r="O71" s="18" t="s">
        <v>481</v>
      </c>
      <c r="P71" s="20" t="s">
        <v>481</v>
      </c>
      <c r="Q71" s="18" t="s">
        <v>481</v>
      </c>
      <c r="R71" s="20" t="s">
        <v>481</v>
      </c>
      <c r="S71" s="18" t="s">
        <v>481</v>
      </c>
      <c r="T71" s="20" t="s">
        <v>481</v>
      </c>
      <c r="U71" s="18" t="n">
        <v>432.29032489</v>
      </c>
      <c r="V71" s="20" t="n">
        <v>16.55758883</v>
      </c>
    </row>
    <row r="72" spans="1:22">
      <c r="A72" s="15" t="s">
        <v>547</v>
      </c>
      <c r="B72" s="17" t="n">
        <v>7708</v>
      </c>
      <c r="C72" s="18">
        <f>(7.0/B72*100)</f>
        <v/>
      </c>
      <c r="D72" s="19" t="n">
        <v>7701</v>
      </c>
      <c r="E72" s="18" t="n">
        <v>527.72027732</v>
      </c>
      <c r="F72" s="20" t="n">
        <v>3.6628934</v>
      </c>
      <c r="G72" s="18" t="n">
        <v>502.15766688</v>
      </c>
      <c r="H72" s="20" t="n">
        <v>2.57343555</v>
      </c>
      <c r="I72" s="18" t="n">
        <v>466.10418655</v>
      </c>
      <c r="J72" s="20" t="n">
        <v>3.92836348</v>
      </c>
      <c r="K72" s="18" t="n">
        <v>436.38293453</v>
      </c>
      <c r="L72" s="20" t="n">
        <v>6.6862745</v>
      </c>
      <c r="M72" s="18" t="s">
        <v>481</v>
      </c>
      <c r="N72" s="20" t="s">
        <v>481</v>
      </c>
      <c r="O72" s="18" t="s">
        <v>481</v>
      </c>
      <c r="P72" s="20" t="s">
        <v>481</v>
      </c>
      <c r="Q72" s="18" t="s">
        <v>481</v>
      </c>
      <c r="R72" s="20" t="s">
        <v>481</v>
      </c>
      <c r="S72" s="18" t="s">
        <v>481</v>
      </c>
      <c r="T72" s="20" t="s">
        <v>481</v>
      </c>
      <c r="U72" s="18" t="n">
        <v>392.13873128</v>
      </c>
      <c r="V72" s="20" t="n">
        <v>32.94794204</v>
      </c>
    </row>
    <row r="73" spans="1:22">
      <c r="A73" s="15" t="s">
        <v>548</v>
      </c>
      <c r="B73" s="17" t="n">
        <v>8249</v>
      </c>
      <c r="C73" s="18">
        <f>(205.0/B73*100)</f>
        <v/>
      </c>
      <c r="D73" s="19" t="n">
        <v>8044</v>
      </c>
      <c r="E73" s="18" t="n">
        <v>389.92755005</v>
      </c>
      <c r="F73" s="20" t="n">
        <v>4.67810907</v>
      </c>
      <c r="G73" s="18" t="n">
        <v>418.20076902</v>
      </c>
      <c r="H73" s="20" t="n">
        <v>3.52249242</v>
      </c>
      <c r="I73" s="18" t="n">
        <v>411.59234647</v>
      </c>
      <c r="J73" s="20" t="n">
        <v>5.03028072</v>
      </c>
      <c r="K73" s="18" t="n">
        <v>377.14748173</v>
      </c>
      <c r="L73" s="20" t="n">
        <v>8.4556874</v>
      </c>
      <c r="M73" s="18" t="s">
        <v>481</v>
      </c>
      <c r="N73" s="20" t="s">
        <v>481</v>
      </c>
      <c r="O73" s="18" t="s">
        <v>481</v>
      </c>
      <c r="P73" s="20" t="s">
        <v>481</v>
      </c>
      <c r="Q73" s="18" t="s">
        <v>481</v>
      </c>
      <c r="R73" s="20" t="s">
        <v>481</v>
      </c>
      <c r="S73" s="18" t="s">
        <v>481</v>
      </c>
      <c r="T73" s="20" t="s">
        <v>481</v>
      </c>
      <c r="U73" s="18" t="n">
        <v>355.22502092</v>
      </c>
      <c r="V73" s="20" t="n">
        <v>11.03444254</v>
      </c>
    </row>
    <row r="74" spans="1:22">
      <c r="A74" s="15" t="s">
        <v>549</v>
      </c>
      <c r="B74" s="17" t="n">
        <v>4692</v>
      </c>
      <c r="C74" s="18">
        <f>(82.0/B74*100)</f>
        <v/>
      </c>
      <c r="D74" s="19" t="n">
        <v>4610</v>
      </c>
      <c r="E74" s="18" t="n">
        <v>420.7700295</v>
      </c>
      <c r="F74" s="20" t="n">
        <v>4.12684925</v>
      </c>
      <c r="G74" s="18" t="n">
        <v>444.38950699</v>
      </c>
      <c r="H74" s="20" t="n">
        <v>2.22790816</v>
      </c>
      <c r="I74" s="18" t="n">
        <v>443.69432677</v>
      </c>
      <c r="J74" s="20" t="n">
        <v>4.27752998</v>
      </c>
      <c r="K74" s="18" t="n">
        <v>397.89212303</v>
      </c>
      <c r="L74" s="20" t="n">
        <v>6.69972718</v>
      </c>
      <c r="M74" s="18" t="s">
        <v>481</v>
      </c>
      <c r="N74" s="20" t="s">
        <v>481</v>
      </c>
      <c r="O74" s="18" t="s">
        <v>481</v>
      </c>
      <c r="P74" s="20" t="s">
        <v>481</v>
      </c>
      <c r="Q74" s="18" t="s">
        <v>481</v>
      </c>
      <c r="R74" s="20" t="s">
        <v>481</v>
      </c>
      <c r="S74" s="18" t="n">
        <v>373.10570766</v>
      </c>
      <c r="T74" s="20" t="n">
        <v>33.34944485</v>
      </c>
      <c r="U74" s="18" t="n">
        <v>350.38016783</v>
      </c>
      <c r="V74" s="20" t="n">
        <v>6.24777923</v>
      </c>
    </row>
    <row r="75" spans="1:22">
      <c r="A75" s="15" t="s">
        <v>550</v>
      </c>
      <c r="B75" s="17" t="n">
        <v>5375</v>
      </c>
      <c r="C75" s="18">
        <f>(331.0/B75*100)</f>
        <v/>
      </c>
      <c r="D75" s="19" t="n">
        <v>5044</v>
      </c>
      <c r="E75" s="18" t="n">
        <v>362.35028104</v>
      </c>
      <c r="F75" s="20" t="n">
        <v>4.24577387</v>
      </c>
      <c r="G75" s="18" t="n">
        <v>379.90473109</v>
      </c>
      <c r="H75" s="20" t="n">
        <v>3.78941412</v>
      </c>
      <c r="I75" s="18" t="n">
        <v>373.22325113</v>
      </c>
      <c r="J75" s="20" t="n">
        <v>5.02960766</v>
      </c>
      <c r="K75" s="18" t="n">
        <v>335.25239143</v>
      </c>
      <c r="L75" s="20" t="n">
        <v>6.04543874</v>
      </c>
      <c r="M75" s="18" t="s">
        <v>481</v>
      </c>
      <c r="N75" s="20" t="s">
        <v>481</v>
      </c>
      <c r="O75" s="18" t="s">
        <v>481</v>
      </c>
      <c r="P75" s="20" t="s">
        <v>481</v>
      </c>
      <c r="Q75" s="18" t="s">
        <v>481</v>
      </c>
      <c r="R75" s="20" t="s">
        <v>481</v>
      </c>
      <c r="S75" s="18" t="s">
        <v>481</v>
      </c>
      <c r="T75" s="20" t="s">
        <v>481</v>
      </c>
      <c r="U75" s="18" t="n">
        <v>324.18301908</v>
      </c>
      <c r="V75" s="20" t="n">
        <v>5.3795012</v>
      </c>
    </row>
    <row r="76" spans="1:22">
      <c r="A76" s="15" t="s">
        <v>551</v>
      </c>
      <c r="B76" s="17" t="n">
        <v>14167</v>
      </c>
      <c r="C76" s="18">
        <f>(237.0/B76*100)</f>
        <v/>
      </c>
      <c r="D76" s="19" t="n">
        <v>13930</v>
      </c>
      <c r="E76" s="18" t="n">
        <v>436.62000588</v>
      </c>
      <c r="F76" s="20" t="n">
        <v>3.79682564</v>
      </c>
      <c r="G76" s="18" t="n">
        <v>454.5013161</v>
      </c>
      <c r="H76" s="20" t="n">
        <v>2.82407012</v>
      </c>
      <c r="I76" s="18" t="n">
        <v>427.32097876</v>
      </c>
      <c r="J76" s="20" t="n">
        <v>4.8120891</v>
      </c>
      <c r="K76" s="18" t="n">
        <v>396.10756573</v>
      </c>
      <c r="L76" s="20" t="n">
        <v>7.07779706</v>
      </c>
      <c r="M76" s="18" t="s">
        <v>481</v>
      </c>
      <c r="N76" s="20" t="s">
        <v>481</v>
      </c>
      <c r="O76" s="18" t="s">
        <v>481</v>
      </c>
      <c r="P76" s="20" t="s">
        <v>481</v>
      </c>
      <c r="Q76" s="18" t="s">
        <v>481</v>
      </c>
      <c r="R76" s="20" t="s">
        <v>481</v>
      </c>
      <c r="S76" s="18" t="s">
        <v>481</v>
      </c>
      <c r="T76" s="20" t="s">
        <v>481</v>
      </c>
      <c r="U76" s="18" t="n">
        <v>349.82187343</v>
      </c>
      <c r="V76" s="20" t="n">
        <v>5.84092387</v>
      </c>
    </row>
    <row r="77" spans="1:22">
      <c r="A77" s="15" t="s">
        <v>552</v>
      </c>
      <c r="B77" s="17" t="n">
        <v>6062</v>
      </c>
      <c r="C77" s="18">
        <f>(416.0/B77*100)</f>
        <v/>
      </c>
      <c r="D77" s="19" t="n">
        <v>5646</v>
      </c>
      <c r="E77" s="18" t="n">
        <v>457.61420921</v>
      </c>
      <c r="F77" s="20" t="n">
        <v>4.17203815</v>
      </c>
      <c r="G77" s="18" t="n">
        <v>457.41295914</v>
      </c>
      <c r="H77" s="20" t="n">
        <v>3.79838159</v>
      </c>
      <c r="I77" s="18" t="n">
        <v>448.05578814</v>
      </c>
      <c r="J77" s="20" t="n">
        <v>4.06614948</v>
      </c>
      <c r="K77" s="18" t="n">
        <v>419.73344039</v>
      </c>
      <c r="L77" s="20" t="n">
        <v>4.82435978</v>
      </c>
      <c r="M77" s="18" t="s">
        <v>481</v>
      </c>
      <c r="N77" s="20" t="s">
        <v>481</v>
      </c>
      <c r="O77" s="18" t="s">
        <v>481</v>
      </c>
      <c r="P77" s="20" t="s">
        <v>481</v>
      </c>
      <c r="Q77" s="18" t="s">
        <v>481</v>
      </c>
      <c r="R77" s="20" t="s">
        <v>481</v>
      </c>
      <c r="S77" s="18" t="s">
        <v>481</v>
      </c>
      <c r="T77" s="20" t="s">
        <v>481</v>
      </c>
      <c r="U77" s="18" t="n">
        <v>371.72580067</v>
      </c>
      <c r="V77" s="20" t="n">
        <v>4.17298953</v>
      </c>
    </row>
    <row r="78" spans="1:22">
      <c r="A78" s="15" t="s">
        <v>553</v>
      </c>
      <c r="B78" s="17" t="n">
        <v>5826</v>
      </c>
      <c r="C78" s="18">
        <f>(0.0/B78*100)</f>
        <v/>
      </c>
      <c r="D78" s="19" t="n">
        <v>5826</v>
      </c>
      <c r="E78" s="18" t="n">
        <v>497.95808208</v>
      </c>
      <c r="F78" s="20" t="n">
        <v>6.04093905</v>
      </c>
      <c r="G78" s="18" t="n">
        <v>494.90144132</v>
      </c>
      <c r="H78" s="20" t="n">
        <v>3.97386193</v>
      </c>
      <c r="I78" s="18" t="n">
        <v>472.48379903</v>
      </c>
      <c r="J78" s="20" t="n">
        <v>3.84246012</v>
      </c>
      <c r="K78" s="18" t="n">
        <v>452.40350152</v>
      </c>
      <c r="L78" s="20" t="n">
        <v>6.23871154</v>
      </c>
      <c r="M78" s="18" t="s">
        <v>481</v>
      </c>
      <c r="N78" s="20" t="s">
        <v>481</v>
      </c>
      <c r="O78" s="18" t="s">
        <v>481</v>
      </c>
      <c r="P78" s="20" t="s">
        <v>481</v>
      </c>
      <c r="Q78" s="18" t="n">
        <v>279.6191</v>
      </c>
      <c r="R78" s="20" t="n">
        <v>47.45639091</v>
      </c>
      <c r="S78" s="18" t="n">
        <v>430.04555095</v>
      </c>
      <c r="T78" s="20" t="n">
        <v>88.55492095</v>
      </c>
      <c r="U78" s="18" t="n">
        <v>444.56759343</v>
      </c>
      <c r="V78" s="20" t="n">
        <v>19.27205126</v>
      </c>
    </row>
    <row customHeight="1" ht="25" r="79" spans="1:22">
      <c r="A79" s="15" t="s">
        <v>554</v>
      </c>
      <c r="B79" s="17" t="n">
        <v>1657</v>
      </c>
      <c r="C79" s="18">
        <f>(41.0/B79*100)</f>
        <v/>
      </c>
      <c r="D79" s="19" t="n">
        <v>1616</v>
      </c>
      <c r="E79" s="18" t="n">
        <v>500.0552509</v>
      </c>
      <c r="F79" s="20" t="n">
        <v>9.189662419999999</v>
      </c>
      <c r="G79" s="18" t="n">
        <v>478.04097933</v>
      </c>
      <c r="H79" s="20" t="n">
        <v>7.3782935</v>
      </c>
      <c r="I79" s="18" t="n">
        <v>467.88944948</v>
      </c>
      <c r="J79" s="20" t="n">
        <v>7.80924365</v>
      </c>
      <c r="K79" s="18" t="n">
        <v>419.76187193</v>
      </c>
      <c r="L79" s="20" t="n">
        <v>12.73476116</v>
      </c>
      <c r="M79" s="18" t="s">
        <v>481</v>
      </c>
      <c r="N79" s="20" t="s">
        <v>481</v>
      </c>
      <c r="O79" s="18" t="s">
        <v>481</v>
      </c>
      <c r="P79" s="20" t="s">
        <v>481</v>
      </c>
      <c r="Q79" s="18" t="s">
        <v>481</v>
      </c>
      <c r="R79" s="20" t="s">
        <v>481</v>
      </c>
      <c r="S79" s="18" t="s">
        <v>481</v>
      </c>
      <c r="T79" s="20" t="s">
        <v>481</v>
      </c>
      <c r="U79" s="18" t="n">
        <v>387.76747047</v>
      </c>
      <c r="V79" s="20" t="n">
        <v>17.81601152</v>
      </c>
    </row>
    <row r="80" spans="1:22">
      <c r="A80" s="15" t="s">
        <v>555</v>
      </c>
      <c r="B80" s="17" t="n">
        <v>7841</v>
      </c>
      <c r="C80" s="18">
        <f>(0.0/B80*100)</f>
        <v/>
      </c>
      <c r="D80" s="19" t="n">
        <v>7841</v>
      </c>
      <c r="E80" s="18" t="n">
        <v>419.2630056</v>
      </c>
      <c r="F80" s="20" t="n">
        <v>3.97318689</v>
      </c>
      <c r="G80" s="18" t="n">
        <v>440.17416718</v>
      </c>
      <c r="H80" s="20" t="n">
        <v>3.8272374</v>
      </c>
      <c r="I80" s="18" t="n">
        <v>423.8562169</v>
      </c>
      <c r="J80" s="20" t="n">
        <v>5.60401166</v>
      </c>
      <c r="K80" s="18" t="n">
        <v>395.78469899</v>
      </c>
      <c r="L80" s="20" t="n">
        <v>6.7053293</v>
      </c>
      <c r="M80" s="18" t="s">
        <v>481</v>
      </c>
      <c r="N80" s="20" t="s">
        <v>481</v>
      </c>
      <c r="O80" s="18" t="s">
        <v>481</v>
      </c>
      <c r="P80" s="20" t="s">
        <v>481</v>
      </c>
      <c r="Q80" s="18" t="s">
        <v>481</v>
      </c>
      <c r="R80" s="20" t="s">
        <v>481</v>
      </c>
      <c r="S80" s="18" t="s">
        <v>481</v>
      </c>
      <c r="T80" s="20" t="s">
        <v>481</v>
      </c>
      <c r="U80" s="18" t="n">
        <v>379.29601804</v>
      </c>
      <c r="V80" s="20" t="n">
        <v>31.54481669</v>
      </c>
    </row>
    <row r="81" spans="1:22">
      <c r="A81" s="23" t="s">
        <v>556</v>
      </c>
      <c r="B81" s="17" t="n">
        <v>8861</v>
      </c>
      <c r="C81" s="18">
        <f>(103.0/B81*100)</f>
        <v/>
      </c>
      <c r="D81" s="19" t="n">
        <v>8758</v>
      </c>
      <c r="E81" s="18" t="n">
        <v>428.96350908</v>
      </c>
      <c r="F81" s="20" t="n">
        <v>5.80031709</v>
      </c>
      <c r="G81" s="18" t="n">
        <v>435.35703231</v>
      </c>
      <c r="H81" s="20" t="n">
        <v>3.26658429</v>
      </c>
      <c r="I81" s="18" t="n">
        <v>438.56855923</v>
      </c>
      <c r="J81" s="20" t="n">
        <v>3.98448871</v>
      </c>
      <c r="K81" s="18" t="n">
        <v>388.15589647</v>
      </c>
      <c r="L81" s="20" t="n">
        <v>6.93786544</v>
      </c>
      <c r="M81" s="18" t="s">
        <v>481</v>
      </c>
      <c r="N81" s="20" t="s">
        <v>481</v>
      </c>
      <c r="O81" s="18" t="s">
        <v>481</v>
      </c>
      <c r="P81" s="20" t="s">
        <v>481</v>
      </c>
      <c r="Q81" s="18" t="s">
        <v>481</v>
      </c>
      <c r="R81" s="20" t="s">
        <v>481</v>
      </c>
      <c r="S81" s="18" t="s">
        <v>481</v>
      </c>
      <c r="T81" s="20" t="s">
        <v>481</v>
      </c>
      <c r="U81" s="18" t="n">
        <v>354.18013916</v>
      </c>
      <c r="V81" s="20" t="n">
        <v>14.24179126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866</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549.67714804</v>
      </c>
      <c r="F7" s="20" t="n">
        <v>2.62673777</v>
      </c>
      <c r="G7" s="18" t="n">
        <v>494.00156835</v>
      </c>
      <c r="H7" s="20" t="n">
        <v>2.24582622</v>
      </c>
      <c r="I7" s="18" t="n">
        <v>468.40432529</v>
      </c>
      <c r="J7" s="20" t="n">
        <v>3.61313376</v>
      </c>
      <c r="K7" s="18" t="n">
        <v>418.61138432</v>
      </c>
      <c r="L7" s="20" t="n">
        <v>5.84676556</v>
      </c>
      <c r="M7" s="18" t="s">
        <v>481</v>
      </c>
      <c r="N7" s="20" t="s">
        <v>481</v>
      </c>
      <c r="O7" s="18" t="s">
        <v>481</v>
      </c>
      <c r="P7" s="20" t="s">
        <v>481</v>
      </c>
      <c r="Q7" s="18" t="s">
        <v>481</v>
      </c>
      <c r="R7" s="20" t="s">
        <v>481</v>
      </c>
      <c r="S7" s="18" t="s">
        <v>481</v>
      </c>
      <c r="T7" s="20" t="s">
        <v>481</v>
      </c>
      <c r="U7" s="18" t="n">
        <v>453.67587192</v>
      </c>
      <c r="V7" s="20" t="n">
        <v>5.42188222</v>
      </c>
    </row>
    <row r="8" spans="1:22">
      <c r="A8" s="15" t="s">
        <v>483</v>
      </c>
      <c r="B8" s="17" t="n">
        <v>7007</v>
      </c>
      <c r="C8" s="18">
        <f>(222.0/B8*100)</f>
        <v/>
      </c>
      <c r="D8" s="19" t="n">
        <v>6785</v>
      </c>
      <c r="E8" s="18" t="n">
        <v>533.7150089199999</v>
      </c>
      <c r="F8" s="20" t="n">
        <v>3.66867469</v>
      </c>
      <c r="G8" s="18" t="n">
        <v>482.72148776</v>
      </c>
      <c r="H8" s="20" t="n">
        <v>3.36164488</v>
      </c>
      <c r="I8" s="18" t="n">
        <v>457.99578448</v>
      </c>
      <c r="J8" s="20" t="n">
        <v>4.16722192</v>
      </c>
      <c r="K8" s="18" t="n">
        <v>431.6075066</v>
      </c>
      <c r="L8" s="20" t="n">
        <v>6.57333545</v>
      </c>
      <c r="M8" s="18" t="s">
        <v>481</v>
      </c>
      <c r="N8" s="20" t="s">
        <v>481</v>
      </c>
      <c r="O8" s="18" t="s">
        <v>481</v>
      </c>
      <c r="P8" s="20" t="s">
        <v>481</v>
      </c>
      <c r="Q8" s="18" t="n">
        <v>361.38025951</v>
      </c>
      <c r="R8" s="20" t="n">
        <v>22.72565673</v>
      </c>
      <c r="S8" s="18" t="s">
        <v>481</v>
      </c>
      <c r="T8" s="20" t="s">
        <v>481</v>
      </c>
      <c r="U8" s="18" t="n">
        <v>410.62344912</v>
      </c>
      <c r="V8" s="20" t="n">
        <v>5.61557218</v>
      </c>
    </row>
    <row r="9" spans="1:22">
      <c r="A9" s="15" t="s">
        <v>484</v>
      </c>
      <c r="B9" s="17" t="n">
        <v>9651</v>
      </c>
      <c r="C9" s="18">
        <f>(326.0/B9*100)</f>
        <v/>
      </c>
      <c r="D9" s="19" t="n">
        <v>9325</v>
      </c>
      <c r="E9" s="18" t="n">
        <v>544.01588503</v>
      </c>
      <c r="F9" s="20" t="n">
        <v>2.56721797</v>
      </c>
      <c r="G9" s="18" t="n">
        <v>510.86310478</v>
      </c>
      <c r="H9" s="20" t="n">
        <v>2.90925184</v>
      </c>
      <c r="I9" s="18" t="n">
        <v>497.38326393</v>
      </c>
      <c r="J9" s="20" t="n">
        <v>3.08922668</v>
      </c>
      <c r="K9" s="18" t="n">
        <v>458.48025975</v>
      </c>
      <c r="L9" s="20" t="n">
        <v>4.87741577</v>
      </c>
      <c r="M9" s="18" t="s">
        <v>481</v>
      </c>
      <c r="N9" s="20" t="s">
        <v>481</v>
      </c>
      <c r="O9" s="18" t="s">
        <v>481</v>
      </c>
      <c r="P9" s="20" t="s">
        <v>481</v>
      </c>
      <c r="Q9" s="18" t="n">
        <v>347.7815185</v>
      </c>
      <c r="R9" s="20" t="n">
        <v>11.20716786</v>
      </c>
      <c r="S9" s="18" t="s">
        <v>481</v>
      </c>
      <c r="T9" s="20" t="s">
        <v>481</v>
      </c>
      <c r="U9" s="18" t="n">
        <v>416.44754435</v>
      </c>
      <c r="V9" s="20" t="n">
        <v>4.86149801</v>
      </c>
    </row>
    <row r="10" spans="1:22">
      <c r="A10" s="15" t="s">
        <v>485</v>
      </c>
      <c r="B10" s="17" t="n">
        <v>20058</v>
      </c>
      <c r="C10" s="18">
        <f>(579.0/B10*100)</f>
        <v/>
      </c>
      <c r="D10" s="19" t="n">
        <v>19479</v>
      </c>
      <c r="E10" s="18" t="n">
        <v>561.6092558300001</v>
      </c>
      <c r="F10" s="20" t="n">
        <v>2.65031277</v>
      </c>
      <c r="G10" s="18" t="n">
        <v>523.40690127</v>
      </c>
      <c r="H10" s="20" t="n">
        <v>2.47256799</v>
      </c>
      <c r="I10" s="18" t="n">
        <v>503.02493579</v>
      </c>
      <c r="J10" s="20" t="n">
        <v>3.07266324</v>
      </c>
      <c r="K10" s="18" t="n">
        <v>479.05894897</v>
      </c>
      <c r="L10" s="20" t="n">
        <v>6.08959913</v>
      </c>
      <c r="M10" s="18" t="s">
        <v>481</v>
      </c>
      <c r="N10" s="20" t="s">
        <v>481</v>
      </c>
      <c r="O10" s="18" t="s">
        <v>481</v>
      </c>
      <c r="P10" s="20" t="s">
        <v>481</v>
      </c>
      <c r="Q10" s="18" t="s">
        <v>481</v>
      </c>
      <c r="R10" s="20" t="s">
        <v>481</v>
      </c>
      <c r="S10" s="18" t="s">
        <v>481</v>
      </c>
      <c r="T10" s="20" t="s">
        <v>481</v>
      </c>
      <c r="U10" s="18" t="n">
        <v>445.64870073</v>
      </c>
      <c r="V10" s="20" t="n">
        <v>6.9443683</v>
      </c>
    </row>
    <row r="11" spans="1:22">
      <c r="A11" s="15" t="s">
        <v>486</v>
      </c>
      <c r="B11" s="17" t="n">
        <v>7053</v>
      </c>
      <c r="C11" s="18">
        <f>(213.0/B11*100)</f>
        <v/>
      </c>
      <c r="D11" s="19" t="n">
        <v>6840</v>
      </c>
      <c r="E11" s="18" t="n">
        <v>493.47531773</v>
      </c>
      <c r="F11" s="20" t="n">
        <v>3.82381128</v>
      </c>
      <c r="G11" s="18" t="n">
        <v>459.20186272</v>
      </c>
      <c r="H11" s="20" t="n">
        <v>3.1000348</v>
      </c>
      <c r="I11" s="18" t="n">
        <v>443.00776914</v>
      </c>
      <c r="J11" s="20" t="n">
        <v>3.87329224</v>
      </c>
      <c r="K11" s="18" t="n">
        <v>426.95077394</v>
      </c>
      <c r="L11" s="20" t="n">
        <v>6.67859269</v>
      </c>
      <c r="M11" s="18" t="s">
        <v>481</v>
      </c>
      <c r="N11" s="20" t="s">
        <v>481</v>
      </c>
      <c r="O11" s="18" t="s">
        <v>481</v>
      </c>
      <c r="P11" s="20" t="s">
        <v>481</v>
      </c>
      <c r="Q11" s="18" t="s">
        <v>481</v>
      </c>
      <c r="R11" s="20" t="s">
        <v>481</v>
      </c>
      <c r="S11" s="18" t="s">
        <v>481</v>
      </c>
      <c r="T11" s="20" t="s">
        <v>481</v>
      </c>
      <c r="U11" s="18" t="n">
        <v>409.84338969</v>
      </c>
      <c r="V11" s="20" t="n">
        <v>6.79781663</v>
      </c>
    </row>
    <row r="12" spans="1:22">
      <c r="A12" s="15" t="s">
        <v>487</v>
      </c>
      <c r="B12" s="17" t="n">
        <v>6894</v>
      </c>
      <c r="C12" s="18">
        <f>(60.0/B12*100)</f>
        <v/>
      </c>
      <c r="D12" s="19" t="n">
        <v>6834</v>
      </c>
      <c r="E12" s="18" t="n">
        <v>526.72687919</v>
      </c>
      <c r="F12" s="20" t="n">
        <v>2.65344704</v>
      </c>
      <c r="G12" s="18" t="n">
        <v>487.90134373</v>
      </c>
      <c r="H12" s="20" t="n">
        <v>2.71248912</v>
      </c>
      <c r="I12" s="18" t="n">
        <v>463.4391696</v>
      </c>
      <c r="J12" s="20" t="n">
        <v>4.61308374</v>
      </c>
      <c r="K12" s="18" t="n">
        <v>430.92579825</v>
      </c>
      <c r="L12" s="20" t="n">
        <v>7.37231119</v>
      </c>
      <c r="M12" s="18" t="s">
        <v>481</v>
      </c>
      <c r="N12" s="20" t="s">
        <v>481</v>
      </c>
      <c r="O12" s="18" t="s">
        <v>481</v>
      </c>
      <c r="P12" s="20" t="s">
        <v>481</v>
      </c>
      <c r="Q12" s="18" t="n">
        <v>332.31014509</v>
      </c>
      <c r="R12" s="20" t="n">
        <v>18.34291261</v>
      </c>
      <c r="S12" s="18" t="s">
        <v>481</v>
      </c>
      <c r="T12" s="20" t="s">
        <v>481</v>
      </c>
      <c r="U12" s="18" t="n">
        <v>398.04362956</v>
      </c>
      <c r="V12" s="20" t="n">
        <v>8.924716930000001</v>
      </c>
    </row>
    <row r="13" spans="1:22">
      <c r="A13" s="15" t="s">
        <v>488</v>
      </c>
      <c r="B13" s="17" t="n">
        <v>7161</v>
      </c>
      <c r="C13" s="18">
        <f>(283.0/B13*100)</f>
        <v/>
      </c>
      <c r="D13" s="19" t="n">
        <v>6878</v>
      </c>
      <c r="E13" s="18" t="n">
        <v>534.0684146999999</v>
      </c>
      <c r="F13" s="20" t="n">
        <v>2.52438378</v>
      </c>
      <c r="G13" s="18" t="n">
        <v>495.59188233</v>
      </c>
      <c r="H13" s="20" t="n">
        <v>2.45510097</v>
      </c>
      <c r="I13" s="18" t="n">
        <v>479.92890534</v>
      </c>
      <c r="J13" s="20" t="n">
        <v>4.94548763</v>
      </c>
      <c r="K13" s="18" t="n">
        <v>442.39824692</v>
      </c>
      <c r="L13" s="20" t="n">
        <v>7.90617363</v>
      </c>
      <c r="M13" s="18" t="s">
        <v>481</v>
      </c>
      <c r="N13" s="20" t="s">
        <v>481</v>
      </c>
      <c r="O13" s="18" t="s">
        <v>481</v>
      </c>
      <c r="P13" s="20" t="s">
        <v>481</v>
      </c>
      <c r="Q13" s="18" t="n">
        <v>407.4699787</v>
      </c>
      <c r="R13" s="20" t="n">
        <v>6.79601306</v>
      </c>
      <c r="S13" s="18" t="s">
        <v>481</v>
      </c>
      <c r="T13" s="20" t="s">
        <v>481</v>
      </c>
      <c r="U13" s="18" t="n">
        <v>406.74021799</v>
      </c>
      <c r="V13" s="20" t="n">
        <v>7.80633097</v>
      </c>
    </row>
    <row r="14" spans="1:22">
      <c r="A14" s="15" t="s">
        <v>489</v>
      </c>
      <c r="B14" s="17" t="n">
        <v>5587</v>
      </c>
      <c r="C14" s="18">
        <f>(89.0/B14*100)</f>
        <v/>
      </c>
      <c r="D14" s="19" t="n">
        <v>5498</v>
      </c>
      <c r="E14" s="18" t="n">
        <v>558.36728733</v>
      </c>
      <c r="F14" s="20" t="n">
        <v>2.791053</v>
      </c>
      <c r="G14" s="18" t="n">
        <v>510.92433292</v>
      </c>
      <c r="H14" s="20" t="n">
        <v>2.35791484</v>
      </c>
      <c r="I14" s="18" t="n">
        <v>493.89872855</v>
      </c>
      <c r="J14" s="20" t="n">
        <v>4.31373233</v>
      </c>
      <c r="K14" s="18" t="n">
        <v>482.54457485</v>
      </c>
      <c r="L14" s="20" t="n">
        <v>7.46595278</v>
      </c>
      <c r="M14" s="18" t="s">
        <v>481</v>
      </c>
      <c r="N14" s="20" t="s">
        <v>481</v>
      </c>
      <c r="O14" s="18" t="s">
        <v>481</v>
      </c>
      <c r="P14" s="20" t="s">
        <v>481</v>
      </c>
      <c r="Q14" s="18" t="s">
        <v>481</v>
      </c>
      <c r="R14" s="20" t="s">
        <v>481</v>
      </c>
      <c r="S14" s="18" t="s">
        <v>481</v>
      </c>
      <c r="T14" s="20" t="s">
        <v>481</v>
      </c>
      <c r="U14" s="18" t="n">
        <v>436.80736226</v>
      </c>
      <c r="V14" s="20" t="n">
        <v>10.82700676</v>
      </c>
    </row>
    <row r="15" spans="1:22">
      <c r="A15" s="15" t="s">
        <v>490</v>
      </c>
      <c r="B15" s="17" t="n">
        <v>5882</v>
      </c>
      <c r="C15" s="18">
        <f>(153.0/B15*100)</f>
        <v/>
      </c>
      <c r="D15" s="19" t="n">
        <v>5729</v>
      </c>
      <c r="E15" s="18" t="n">
        <v>566.10221323</v>
      </c>
      <c r="F15" s="20" t="n">
        <v>2.55256649</v>
      </c>
      <c r="G15" s="18" t="n">
        <v>519.39371902</v>
      </c>
      <c r="H15" s="20" t="n">
        <v>2.8192153</v>
      </c>
      <c r="I15" s="18" t="n">
        <v>490.04142879</v>
      </c>
      <c r="J15" s="20" t="n">
        <v>3.80700816</v>
      </c>
      <c r="K15" s="18" t="n">
        <v>457.04907814</v>
      </c>
      <c r="L15" s="20" t="n">
        <v>8.206111269999999</v>
      </c>
      <c r="M15" s="18" t="s">
        <v>481</v>
      </c>
      <c r="N15" s="20" t="s">
        <v>481</v>
      </c>
      <c r="O15" s="18" t="s">
        <v>481</v>
      </c>
      <c r="P15" s="20" t="s">
        <v>481</v>
      </c>
      <c r="Q15" s="18" t="n">
        <v>367.66871077</v>
      </c>
      <c r="R15" s="20" t="n">
        <v>14.82638214</v>
      </c>
      <c r="S15" s="18" t="s">
        <v>481</v>
      </c>
      <c r="T15" s="20" t="s">
        <v>481</v>
      </c>
      <c r="U15" s="18" t="n">
        <v>432.75161728</v>
      </c>
      <c r="V15" s="20" t="n">
        <v>8.38592087</v>
      </c>
    </row>
    <row r="16" spans="1:22">
      <c r="A16" s="15" t="s">
        <v>491</v>
      </c>
      <c r="B16" s="17" t="n">
        <v>6108</v>
      </c>
      <c r="C16" s="18">
        <f>(178.0/B16*100)</f>
        <v/>
      </c>
      <c r="D16" s="19" t="n">
        <v>5930</v>
      </c>
      <c r="E16" s="18" t="n">
        <v>551.21388685</v>
      </c>
      <c r="F16" s="20" t="n">
        <v>2.91034642</v>
      </c>
      <c r="G16" s="18" t="n">
        <v>513.58422351</v>
      </c>
      <c r="H16" s="20" t="n">
        <v>3.06155304</v>
      </c>
      <c r="I16" s="18" t="n">
        <v>491.01233717</v>
      </c>
      <c r="J16" s="20" t="n">
        <v>3.41725531</v>
      </c>
      <c r="K16" s="18" t="n">
        <v>457.40092652</v>
      </c>
      <c r="L16" s="20" t="n">
        <v>5.53878503</v>
      </c>
      <c r="M16" s="18" t="s">
        <v>481</v>
      </c>
      <c r="N16" s="20" t="s">
        <v>481</v>
      </c>
      <c r="O16" s="18" t="s">
        <v>481</v>
      </c>
      <c r="P16" s="20" t="s">
        <v>481</v>
      </c>
      <c r="Q16" s="18" t="s">
        <v>481</v>
      </c>
      <c r="R16" s="20" t="s">
        <v>481</v>
      </c>
      <c r="S16" s="18" t="s">
        <v>481</v>
      </c>
      <c r="T16" s="20" t="s">
        <v>481</v>
      </c>
      <c r="U16" s="18" t="n">
        <v>384.77286597</v>
      </c>
      <c r="V16" s="20" t="n">
        <v>8.2759506</v>
      </c>
    </row>
    <row r="17" spans="1:22">
      <c r="A17" s="15" t="s">
        <v>492</v>
      </c>
      <c r="B17" s="17" t="n">
        <v>6504</v>
      </c>
      <c r="C17" s="18">
        <f>(2366.0/B17*100)</f>
        <v/>
      </c>
      <c r="D17" s="19" t="n">
        <v>4138</v>
      </c>
      <c r="E17" s="18" t="n">
        <v>564.65926537</v>
      </c>
      <c r="F17" s="20" t="n">
        <v>3.85738229</v>
      </c>
      <c r="G17" s="18" t="n">
        <v>521.57912823</v>
      </c>
      <c r="H17" s="20" t="n">
        <v>4.02978734</v>
      </c>
      <c r="I17" s="18" t="n">
        <v>493.95189338</v>
      </c>
      <c r="J17" s="20" t="n">
        <v>5.71253922</v>
      </c>
      <c r="K17" s="18" t="n">
        <v>478.70815458</v>
      </c>
      <c r="L17" s="20" t="n">
        <v>10.45526616</v>
      </c>
      <c r="M17" s="18" t="s">
        <v>481</v>
      </c>
      <c r="N17" s="20" t="s">
        <v>481</v>
      </c>
      <c r="O17" s="18" t="s">
        <v>481</v>
      </c>
      <c r="P17" s="20" t="s">
        <v>481</v>
      </c>
      <c r="Q17" s="18" t="n">
        <v>338.260297</v>
      </c>
      <c r="R17" s="20" t="n">
        <v>14.23011861</v>
      </c>
      <c r="S17" s="18" t="s">
        <v>481</v>
      </c>
      <c r="T17" s="20" t="s">
        <v>481</v>
      </c>
      <c r="U17" s="18" t="n">
        <v>461.54077562</v>
      </c>
      <c r="V17" s="20" t="n">
        <v>6.85108736</v>
      </c>
    </row>
    <row r="18" spans="1:22">
      <c r="A18" s="15" t="s">
        <v>493</v>
      </c>
      <c r="B18" s="17" t="n">
        <v>5532</v>
      </c>
      <c r="C18" s="18">
        <f>(31.0/B18*100)</f>
        <v/>
      </c>
      <c r="D18" s="19" t="n">
        <v>5501</v>
      </c>
      <c r="E18" s="18" t="n">
        <v>507.81628944</v>
      </c>
      <c r="F18" s="20" t="n">
        <v>4.2450806</v>
      </c>
      <c r="G18" s="18" t="n">
        <v>464.75678373</v>
      </c>
      <c r="H18" s="20" t="n">
        <v>4.31122019</v>
      </c>
      <c r="I18" s="18" t="n">
        <v>450.91589142</v>
      </c>
      <c r="J18" s="20" t="n">
        <v>5.78033357</v>
      </c>
      <c r="K18" s="18" t="n">
        <v>439.60961838</v>
      </c>
      <c r="L18" s="20" t="n">
        <v>6.37223567</v>
      </c>
      <c r="M18" s="18" t="s">
        <v>481</v>
      </c>
      <c r="N18" s="20" t="s">
        <v>481</v>
      </c>
      <c r="O18" s="18" t="s">
        <v>481</v>
      </c>
      <c r="P18" s="20" t="s">
        <v>481</v>
      </c>
      <c r="Q18" s="18" t="s">
        <v>481</v>
      </c>
      <c r="R18" s="20" t="s">
        <v>481</v>
      </c>
      <c r="S18" s="18" t="s">
        <v>481</v>
      </c>
      <c r="T18" s="20" t="s">
        <v>481</v>
      </c>
      <c r="U18" s="18" t="n">
        <v>369.53537381</v>
      </c>
      <c r="V18" s="20" t="n">
        <v>8.997940959999999</v>
      </c>
    </row>
    <row r="19" spans="1:22">
      <c r="A19" s="15" t="s">
        <v>494</v>
      </c>
      <c r="B19" s="17" t="n">
        <v>5658</v>
      </c>
      <c r="C19" s="18">
        <f>(433.0/B19*100)</f>
        <v/>
      </c>
      <c r="D19" s="19" t="n">
        <v>5225</v>
      </c>
      <c r="E19" s="18" t="n">
        <v>494.54846289</v>
      </c>
      <c r="F19" s="20" t="n">
        <v>4.45521217</v>
      </c>
      <c r="G19" s="18" t="n">
        <v>475.37806531</v>
      </c>
      <c r="H19" s="20" t="n">
        <v>3.49922513</v>
      </c>
      <c r="I19" s="18" t="n">
        <v>471.3018725</v>
      </c>
      <c r="J19" s="20" t="n">
        <v>3.74881534</v>
      </c>
      <c r="K19" s="18" t="n">
        <v>451.99406206</v>
      </c>
      <c r="L19" s="20" t="n">
        <v>6.30992185</v>
      </c>
      <c r="M19" s="18" t="s">
        <v>481</v>
      </c>
      <c r="N19" s="20" t="s">
        <v>481</v>
      </c>
      <c r="O19" s="18" t="s">
        <v>481</v>
      </c>
      <c r="P19" s="20" t="s">
        <v>481</v>
      </c>
      <c r="Q19" s="18" t="s">
        <v>481</v>
      </c>
      <c r="R19" s="20" t="s">
        <v>481</v>
      </c>
      <c r="S19" s="18" t="s">
        <v>481</v>
      </c>
      <c r="T19" s="20" t="s">
        <v>481</v>
      </c>
      <c r="U19" s="18" t="n">
        <v>393.35766253</v>
      </c>
      <c r="V19" s="20" t="n">
        <v>6.87061963</v>
      </c>
    </row>
    <row r="20" spans="1:22">
      <c r="A20" s="15" t="s">
        <v>495</v>
      </c>
      <c r="B20" s="17" t="n">
        <v>3371</v>
      </c>
      <c r="C20" s="18">
        <f>(75.0/B20*100)</f>
        <v/>
      </c>
      <c r="D20" s="19" t="n">
        <v>3296</v>
      </c>
      <c r="E20" s="18" t="n">
        <v>516.03330102</v>
      </c>
      <c r="F20" s="20" t="n">
        <v>3.30862347</v>
      </c>
      <c r="G20" s="18" t="n">
        <v>479.84253574</v>
      </c>
      <c r="H20" s="20" t="n">
        <v>3.32023735</v>
      </c>
      <c r="I20" s="18" t="n">
        <v>469.18939059</v>
      </c>
      <c r="J20" s="20" t="n">
        <v>4.19308773</v>
      </c>
      <c r="K20" s="18" t="n">
        <v>442.6394479</v>
      </c>
      <c r="L20" s="20" t="n">
        <v>6.63031182</v>
      </c>
      <c r="M20" s="18" t="s">
        <v>481</v>
      </c>
      <c r="N20" s="20" t="s">
        <v>481</v>
      </c>
      <c r="O20" s="18" t="s">
        <v>481</v>
      </c>
      <c r="P20" s="20" t="s">
        <v>481</v>
      </c>
      <c r="Q20" s="18" t="s">
        <v>481</v>
      </c>
      <c r="R20" s="20" t="s">
        <v>481</v>
      </c>
      <c r="S20" s="18" t="s">
        <v>481</v>
      </c>
      <c r="T20" s="20" t="s">
        <v>481</v>
      </c>
      <c r="U20" s="18" t="n">
        <v>407.41324992</v>
      </c>
      <c r="V20" s="20" t="n">
        <v>7.0480688</v>
      </c>
    </row>
    <row r="21" spans="1:22">
      <c r="A21" s="15" t="s">
        <v>496</v>
      </c>
      <c r="B21" s="17" t="n">
        <v>5741</v>
      </c>
      <c r="C21" s="18">
        <f>(70.0/B21*100)</f>
        <v/>
      </c>
      <c r="D21" s="19" t="n">
        <v>5671</v>
      </c>
      <c r="E21" s="18" t="n">
        <v>552.65271007</v>
      </c>
      <c r="F21" s="20" t="n">
        <v>2.23894961</v>
      </c>
      <c r="G21" s="18" t="n">
        <v>506.27970103</v>
      </c>
      <c r="H21" s="20" t="n">
        <v>2.76174503</v>
      </c>
      <c r="I21" s="18" t="n">
        <v>484.05108373</v>
      </c>
      <c r="J21" s="20" t="n">
        <v>4.33991573</v>
      </c>
      <c r="K21" s="18" t="n">
        <v>451.32470474</v>
      </c>
      <c r="L21" s="20" t="n">
        <v>5.97366685</v>
      </c>
      <c r="M21" s="18" t="s">
        <v>481</v>
      </c>
      <c r="N21" s="20" t="s">
        <v>481</v>
      </c>
      <c r="O21" s="18" t="s">
        <v>481</v>
      </c>
      <c r="P21" s="20" t="s">
        <v>481</v>
      </c>
      <c r="Q21" s="18" t="s">
        <v>481</v>
      </c>
      <c r="R21" s="20" t="s">
        <v>481</v>
      </c>
      <c r="S21" s="18" t="s">
        <v>481</v>
      </c>
      <c r="T21" s="20" t="s">
        <v>481</v>
      </c>
      <c r="U21" s="18" t="n">
        <v>427.45495731</v>
      </c>
      <c r="V21" s="20" t="n">
        <v>9.24432631</v>
      </c>
    </row>
    <row r="22" spans="1:22">
      <c r="A22" s="15" t="s">
        <v>497</v>
      </c>
      <c r="B22" s="17" t="n">
        <v>6598</v>
      </c>
      <c r="C22" s="18">
        <f>(43.0/B22*100)</f>
        <v/>
      </c>
      <c r="D22" s="19" t="n">
        <v>6555</v>
      </c>
      <c r="E22" s="18" t="n">
        <v>503.8285145</v>
      </c>
      <c r="F22" s="20" t="n">
        <v>4.51603342</v>
      </c>
      <c r="G22" s="18" t="n">
        <v>479.2341409</v>
      </c>
      <c r="H22" s="20" t="n">
        <v>4.22416804</v>
      </c>
      <c r="I22" s="18" t="n">
        <v>494.30405262</v>
      </c>
      <c r="J22" s="20" t="n">
        <v>4.53514549</v>
      </c>
      <c r="K22" s="18" t="n">
        <v>469.80646595</v>
      </c>
      <c r="L22" s="20" t="n">
        <v>6.06638133</v>
      </c>
      <c r="M22" s="18" t="s">
        <v>481</v>
      </c>
      <c r="N22" s="20" t="s">
        <v>481</v>
      </c>
      <c r="O22" s="18" t="s">
        <v>481</v>
      </c>
      <c r="P22" s="20" t="s">
        <v>481</v>
      </c>
      <c r="Q22" s="18" t="s">
        <v>481</v>
      </c>
      <c r="R22" s="20" t="s">
        <v>481</v>
      </c>
      <c r="S22" s="18" t="n">
        <v>514.51670613</v>
      </c>
      <c r="T22" s="20" t="n">
        <v>38.26535731</v>
      </c>
      <c r="U22" s="18" t="n">
        <v>383.41556022</v>
      </c>
      <c r="V22" s="20" t="n">
        <v>8.5981544</v>
      </c>
    </row>
    <row r="23" spans="1:22">
      <c r="A23" s="15" t="s">
        <v>498</v>
      </c>
      <c r="B23" s="17" t="n">
        <v>11583</v>
      </c>
      <c r="C23" s="18">
        <f>(281.0/B23*100)</f>
        <v/>
      </c>
      <c r="D23" s="19" t="n">
        <v>11302</v>
      </c>
      <c r="E23" s="18" t="n">
        <v>509.69764553</v>
      </c>
      <c r="F23" s="20" t="n">
        <v>3.53381689</v>
      </c>
      <c r="G23" s="18" t="n">
        <v>485.39036315</v>
      </c>
      <c r="H23" s="20" t="n">
        <v>2.72140904</v>
      </c>
      <c r="I23" s="18" t="n">
        <v>475.3852537</v>
      </c>
      <c r="J23" s="20" t="n">
        <v>4.14006292</v>
      </c>
      <c r="K23" s="18" t="n">
        <v>455.0715578</v>
      </c>
      <c r="L23" s="20" t="n">
        <v>7.36890135</v>
      </c>
      <c r="M23" s="18" t="s">
        <v>481</v>
      </c>
      <c r="N23" s="20" t="s">
        <v>481</v>
      </c>
      <c r="O23" s="18" t="s">
        <v>481</v>
      </c>
      <c r="P23" s="20" t="s">
        <v>481</v>
      </c>
      <c r="Q23" s="18" t="s">
        <v>481</v>
      </c>
      <c r="R23" s="20" t="s">
        <v>481</v>
      </c>
      <c r="S23" s="18" t="s">
        <v>481</v>
      </c>
      <c r="T23" s="20" t="s">
        <v>481</v>
      </c>
      <c r="U23" s="18" t="n">
        <v>415.92444396</v>
      </c>
      <c r="V23" s="20" t="n">
        <v>8.465017</v>
      </c>
    </row>
    <row r="24" spans="1:22">
      <c r="A24" s="15" t="s">
        <v>499</v>
      </c>
      <c r="B24" s="17" t="n">
        <v>6647</v>
      </c>
      <c r="C24" s="18">
        <f>(14.0/B24*100)</f>
        <v/>
      </c>
      <c r="D24" s="19" t="n">
        <v>6633</v>
      </c>
      <c r="E24" s="18" t="n">
        <v>560.9192534699999</v>
      </c>
      <c r="F24" s="20" t="n">
        <v>4.27955259</v>
      </c>
      <c r="G24" s="18" t="n">
        <v>525.28346277</v>
      </c>
      <c r="H24" s="20" t="n">
        <v>3.03185578</v>
      </c>
      <c r="I24" s="18" t="n">
        <v>492.90922255</v>
      </c>
      <c r="J24" s="20" t="n">
        <v>4.05551806</v>
      </c>
      <c r="K24" s="18" t="n">
        <v>472.44384585</v>
      </c>
      <c r="L24" s="20" t="n">
        <v>5.23671842</v>
      </c>
      <c r="M24" s="18" t="s">
        <v>481</v>
      </c>
      <c r="N24" s="20" t="s">
        <v>481</v>
      </c>
      <c r="O24" s="18" t="s">
        <v>481</v>
      </c>
      <c r="P24" s="20" t="s">
        <v>481</v>
      </c>
      <c r="Q24" s="18" t="s">
        <v>481</v>
      </c>
      <c r="R24" s="20" t="s">
        <v>481</v>
      </c>
      <c r="S24" s="18" t="s">
        <v>481</v>
      </c>
      <c r="T24" s="20" t="s">
        <v>481</v>
      </c>
      <c r="U24" s="18" t="n">
        <v>413.91819323</v>
      </c>
      <c r="V24" s="20" t="n">
        <v>10.86025475</v>
      </c>
    </row>
    <row r="25" spans="1:22">
      <c r="A25" s="15" t="s">
        <v>500</v>
      </c>
      <c r="B25" s="17" t="n">
        <v>5581</v>
      </c>
      <c r="C25" s="18">
        <f>(25.0/B25*100)</f>
        <v/>
      </c>
      <c r="D25" s="19" t="n">
        <v>5556</v>
      </c>
      <c r="E25" s="18" t="n">
        <v>564.2117951</v>
      </c>
      <c r="F25" s="20" t="n">
        <v>3.82386264</v>
      </c>
      <c r="G25" s="18" t="n">
        <v>517.26206847</v>
      </c>
      <c r="H25" s="20" t="n">
        <v>3.59385631</v>
      </c>
      <c r="I25" s="18" t="n">
        <v>492.94748819</v>
      </c>
      <c r="J25" s="20" t="n">
        <v>4.08009189</v>
      </c>
      <c r="K25" s="18" t="n">
        <v>454.89667224</v>
      </c>
      <c r="L25" s="20" t="n">
        <v>6.11483444</v>
      </c>
      <c r="M25" s="18" t="s">
        <v>481</v>
      </c>
      <c r="N25" s="20" t="s">
        <v>481</v>
      </c>
      <c r="O25" s="18" t="s">
        <v>481</v>
      </c>
      <c r="P25" s="20" t="s">
        <v>481</v>
      </c>
      <c r="Q25" s="18" t="s">
        <v>481</v>
      </c>
      <c r="R25" s="20" t="s">
        <v>481</v>
      </c>
      <c r="S25" s="18" t="s">
        <v>481</v>
      </c>
      <c r="T25" s="20" t="s">
        <v>481</v>
      </c>
      <c r="U25" s="18" t="n">
        <v>435.44477616</v>
      </c>
      <c r="V25" s="20" t="n">
        <v>21.05089102</v>
      </c>
    </row>
    <row r="26" spans="1:22">
      <c r="A26" s="15" t="s">
        <v>501</v>
      </c>
      <c r="B26" s="17" t="n">
        <v>4869</v>
      </c>
      <c r="C26" s="18">
        <f>(88.0/B26*100)</f>
        <v/>
      </c>
      <c r="D26" s="19" t="n">
        <v>4781</v>
      </c>
      <c r="E26" s="18" t="n">
        <v>519.51678516</v>
      </c>
      <c r="F26" s="20" t="n">
        <v>3.06954237</v>
      </c>
      <c r="G26" s="18" t="n">
        <v>484.88355528</v>
      </c>
      <c r="H26" s="20" t="n">
        <v>2.39265979</v>
      </c>
      <c r="I26" s="18" t="n">
        <v>467.51454538</v>
      </c>
      <c r="J26" s="20" t="n">
        <v>3.06880626</v>
      </c>
      <c r="K26" s="18" t="n">
        <v>448.10979501</v>
      </c>
      <c r="L26" s="20" t="n">
        <v>7.26818181</v>
      </c>
      <c r="M26" s="18" t="s">
        <v>481</v>
      </c>
      <c r="N26" s="20" t="s">
        <v>481</v>
      </c>
      <c r="O26" s="18" t="s">
        <v>481</v>
      </c>
      <c r="P26" s="20" t="s">
        <v>481</v>
      </c>
      <c r="Q26" s="18" t="s">
        <v>481</v>
      </c>
      <c r="R26" s="20" t="s">
        <v>481</v>
      </c>
      <c r="S26" s="18" t="s">
        <v>481</v>
      </c>
      <c r="T26" s="20" t="s">
        <v>481</v>
      </c>
      <c r="U26" s="18" t="n">
        <v>436.05463421</v>
      </c>
      <c r="V26" s="20" t="n">
        <v>7.60789132</v>
      </c>
    </row>
    <row r="27" spans="1:22">
      <c r="A27" s="15" t="s">
        <v>502</v>
      </c>
      <c r="B27" s="17" t="n">
        <v>5299</v>
      </c>
      <c r="C27" s="18">
        <f>(170.0/B27*100)</f>
        <v/>
      </c>
      <c r="D27" s="19" t="n">
        <v>5129</v>
      </c>
      <c r="E27" s="18" t="n">
        <v>532.15390299</v>
      </c>
      <c r="F27" s="20" t="n">
        <v>2.66467245</v>
      </c>
      <c r="G27" s="18" t="n">
        <v>484.58490829</v>
      </c>
      <c r="H27" s="20" t="n">
        <v>2.84686816</v>
      </c>
      <c r="I27" s="18" t="n">
        <v>454.97852436</v>
      </c>
      <c r="J27" s="20" t="n">
        <v>4.00866643</v>
      </c>
      <c r="K27" s="18" t="n">
        <v>426.44641704</v>
      </c>
      <c r="L27" s="20" t="n">
        <v>5.66058616</v>
      </c>
      <c r="M27" s="18" t="s">
        <v>481</v>
      </c>
      <c r="N27" s="20" t="s">
        <v>481</v>
      </c>
      <c r="O27" s="18" t="s">
        <v>481</v>
      </c>
      <c r="P27" s="20" t="s">
        <v>481</v>
      </c>
      <c r="Q27" s="18" t="s">
        <v>481</v>
      </c>
      <c r="R27" s="20" t="s">
        <v>481</v>
      </c>
      <c r="S27" s="18" t="s">
        <v>481</v>
      </c>
      <c r="T27" s="20" t="s">
        <v>481</v>
      </c>
      <c r="U27" s="18" t="n">
        <v>396.37155956</v>
      </c>
      <c r="V27" s="20" t="n">
        <v>4.60504066</v>
      </c>
    </row>
    <row r="28" spans="1:22">
      <c r="A28" s="15" t="s">
        <v>503</v>
      </c>
      <c r="B28" s="17" t="n">
        <v>7568</v>
      </c>
      <c r="C28" s="18">
        <f>(490.0/B28*100)</f>
        <v/>
      </c>
      <c r="D28" s="19" t="n">
        <v>7078</v>
      </c>
      <c r="E28" s="18" t="n">
        <v>444.35847108</v>
      </c>
      <c r="F28" s="20" t="n">
        <v>3.92506283</v>
      </c>
      <c r="G28" s="18" t="n">
        <v>426.58546793</v>
      </c>
      <c r="H28" s="20" t="n">
        <v>2.81776084</v>
      </c>
      <c r="I28" s="18" t="n">
        <v>424.43234705</v>
      </c>
      <c r="J28" s="20" t="n">
        <v>3.43649858</v>
      </c>
      <c r="K28" s="18" t="n">
        <v>390.21868608</v>
      </c>
      <c r="L28" s="20" t="n">
        <v>7.96903914</v>
      </c>
      <c r="M28" s="18" t="s">
        <v>481</v>
      </c>
      <c r="N28" s="20" t="s">
        <v>481</v>
      </c>
      <c r="O28" s="18" t="s">
        <v>481</v>
      </c>
      <c r="P28" s="20" t="s">
        <v>481</v>
      </c>
      <c r="Q28" s="18" t="s">
        <v>481</v>
      </c>
      <c r="R28" s="20" t="s">
        <v>481</v>
      </c>
      <c r="S28" s="18" t="s">
        <v>481</v>
      </c>
      <c r="T28" s="20" t="s">
        <v>481</v>
      </c>
      <c r="U28" s="18" t="n">
        <v>382.84858911</v>
      </c>
      <c r="V28" s="20" t="n">
        <v>7.67459892</v>
      </c>
    </row>
    <row r="29" spans="1:22">
      <c r="A29" s="15" t="s">
        <v>504</v>
      </c>
      <c r="B29" s="17" t="n">
        <v>5385</v>
      </c>
      <c r="C29" s="18">
        <f>(30.0/B29*100)</f>
        <v/>
      </c>
      <c r="D29" s="19" t="n">
        <v>5355</v>
      </c>
      <c r="E29" s="18" t="n">
        <v>541.52801528</v>
      </c>
      <c r="F29" s="20" t="n">
        <v>2.88480155</v>
      </c>
      <c r="G29" s="18" t="n">
        <v>501.63982241</v>
      </c>
      <c r="H29" s="20" t="n">
        <v>3.24684544</v>
      </c>
      <c r="I29" s="18" t="n">
        <v>485.64966982</v>
      </c>
      <c r="J29" s="20" t="n">
        <v>4.62641234</v>
      </c>
      <c r="K29" s="18" t="n">
        <v>444.93741734</v>
      </c>
      <c r="L29" s="20" t="n">
        <v>5.44114053</v>
      </c>
      <c r="M29" s="18" t="s">
        <v>481</v>
      </c>
      <c r="N29" s="20" t="s">
        <v>481</v>
      </c>
      <c r="O29" s="18" t="s">
        <v>481</v>
      </c>
      <c r="P29" s="20" t="s">
        <v>481</v>
      </c>
      <c r="Q29" s="18" t="n">
        <v>314.02123871</v>
      </c>
      <c r="R29" s="20" t="n">
        <v>13.26138992</v>
      </c>
      <c r="S29" s="18" t="s">
        <v>481</v>
      </c>
      <c r="T29" s="20" t="s">
        <v>481</v>
      </c>
      <c r="U29" s="18" t="n">
        <v>403.36016059</v>
      </c>
      <c r="V29" s="20" t="n">
        <v>9.07067552</v>
      </c>
    </row>
    <row r="30" spans="1:22">
      <c r="A30" s="15" t="s">
        <v>505</v>
      </c>
      <c r="B30" s="17" t="n">
        <v>4520</v>
      </c>
      <c r="C30" s="18">
        <f>(243.0/B30*100)</f>
        <v/>
      </c>
      <c r="D30" s="19" t="n">
        <v>4277</v>
      </c>
      <c r="E30" s="18" t="n">
        <v>560.3785648099999</v>
      </c>
      <c r="F30" s="20" t="n">
        <v>3.1778761</v>
      </c>
      <c r="G30" s="18" t="n">
        <v>508.45277534</v>
      </c>
      <c r="H30" s="20" t="n">
        <v>3.55154872</v>
      </c>
      <c r="I30" s="18" t="n">
        <v>478.33995654</v>
      </c>
      <c r="J30" s="20" t="n">
        <v>4.88589144</v>
      </c>
      <c r="K30" s="18" t="n">
        <v>440.70326356</v>
      </c>
      <c r="L30" s="20" t="n">
        <v>10.5403401</v>
      </c>
      <c r="M30" s="18" t="s">
        <v>481</v>
      </c>
      <c r="N30" s="20" t="s">
        <v>481</v>
      </c>
      <c r="O30" s="18" t="s">
        <v>481</v>
      </c>
      <c r="P30" s="20" t="s">
        <v>481</v>
      </c>
      <c r="Q30" s="18" t="s">
        <v>481</v>
      </c>
      <c r="R30" s="20" t="s">
        <v>481</v>
      </c>
      <c r="S30" s="18" t="s">
        <v>481</v>
      </c>
      <c r="T30" s="20" t="s">
        <v>481</v>
      </c>
      <c r="U30" s="18" t="n">
        <v>402.92838488</v>
      </c>
      <c r="V30" s="20" t="n">
        <v>5.59936924</v>
      </c>
    </row>
    <row r="31" spans="1:22">
      <c r="A31" s="15" t="s">
        <v>506</v>
      </c>
      <c r="B31" s="17" t="n">
        <v>5456</v>
      </c>
      <c r="C31" s="18">
        <f>(152.0/B31*100)</f>
        <v/>
      </c>
      <c r="D31" s="19" t="n">
        <v>5304</v>
      </c>
      <c r="E31" s="18" t="n">
        <v>560.43776203</v>
      </c>
      <c r="F31" s="20" t="n">
        <v>3.49162042</v>
      </c>
      <c r="G31" s="18" t="n">
        <v>519.41878442</v>
      </c>
      <c r="H31" s="20" t="n">
        <v>2.79490257</v>
      </c>
      <c r="I31" s="18" t="n">
        <v>485.92987408</v>
      </c>
      <c r="J31" s="20" t="n">
        <v>3.85991422</v>
      </c>
      <c r="K31" s="18" t="n">
        <v>456.6153688</v>
      </c>
      <c r="L31" s="20" t="n">
        <v>7.03321061</v>
      </c>
      <c r="M31" s="18" t="s">
        <v>481</v>
      </c>
      <c r="N31" s="20" t="s">
        <v>481</v>
      </c>
      <c r="O31" s="18" t="s">
        <v>481</v>
      </c>
      <c r="P31" s="20" t="s">
        <v>481</v>
      </c>
      <c r="Q31" s="18" t="s">
        <v>481</v>
      </c>
      <c r="R31" s="20" t="s">
        <v>481</v>
      </c>
      <c r="S31" s="18" t="s">
        <v>481</v>
      </c>
      <c r="T31" s="20" t="s">
        <v>481</v>
      </c>
      <c r="U31" s="18" t="n">
        <v>422.17738928</v>
      </c>
      <c r="V31" s="20" t="n">
        <v>5.33159242</v>
      </c>
    </row>
    <row r="32" spans="1:22">
      <c r="A32" s="15" t="s">
        <v>507</v>
      </c>
      <c r="B32" s="17" t="n">
        <v>4478</v>
      </c>
      <c r="C32" s="18">
        <f>(6.0/B32*100)</f>
        <v/>
      </c>
      <c r="D32" s="19" t="n">
        <v>4472</v>
      </c>
      <c r="E32" s="18" t="n">
        <v>539.84890058</v>
      </c>
      <c r="F32" s="20" t="n">
        <v>3.33841996</v>
      </c>
      <c r="G32" s="18" t="n">
        <v>504.40966968</v>
      </c>
      <c r="H32" s="20" t="n">
        <v>3.06024176</v>
      </c>
      <c r="I32" s="18" t="n">
        <v>480.31819482</v>
      </c>
      <c r="J32" s="20" t="n">
        <v>3.50675759</v>
      </c>
      <c r="K32" s="18" t="n">
        <v>458.71615464</v>
      </c>
      <c r="L32" s="20" t="n">
        <v>5.92025046</v>
      </c>
      <c r="M32" s="18" t="s">
        <v>481</v>
      </c>
      <c r="N32" s="20" t="s">
        <v>481</v>
      </c>
      <c r="O32" s="18" t="s">
        <v>481</v>
      </c>
      <c r="P32" s="20" t="s">
        <v>481</v>
      </c>
      <c r="Q32" s="18" t="s">
        <v>481</v>
      </c>
      <c r="R32" s="20" t="s">
        <v>481</v>
      </c>
      <c r="S32" s="18" t="s">
        <v>481</v>
      </c>
      <c r="T32" s="20" t="s">
        <v>481</v>
      </c>
      <c r="U32" s="18" t="n">
        <v>421.41594308</v>
      </c>
      <c r="V32" s="20" t="n">
        <v>12.17621229</v>
      </c>
    </row>
    <row r="33" spans="1:22">
      <c r="A33" s="15" t="s">
        <v>508</v>
      </c>
      <c r="B33" s="17" t="n">
        <v>7325</v>
      </c>
      <c r="C33" s="18">
        <f>(85.0/B33*100)</f>
        <v/>
      </c>
      <c r="D33" s="19" t="n">
        <v>7240</v>
      </c>
      <c r="E33" s="18" t="n">
        <v>535.79337072</v>
      </c>
      <c r="F33" s="20" t="n">
        <v>2.96001838</v>
      </c>
      <c r="G33" s="18" t="n">
        <v>492.57990848</v>
      </c>
      <c r="H33" s="20" t="n">
        <v>2.89188768</v>
      </c>
      <c r="I33" s="18" t="n">
        <v>466.27186009</v>
      </c>
      <c r="J33" s="20" t="n">
        <v>4.42088302</v>
      </c>
      <c r="K33" s="18" t="n">
        <v>464.58810065</v>
      </c>
      <c r="L33" s="20" t="n">
        <v>6.55755862</v>
      </c>
      <c r="M33" s="18" t="s">
        <v>481</v>
      </c>
      <c r="N33" s="20" t="s">
        <v>481</v>
      </c>
      <c r="O33" s="18" t="s">
        <v>481</v>
      </c>
      <c r="P33" s="20" t="s">
        <v>481</v>
      </c>
      <c r="Q33" s="18" t="s">
        <v>481</v>
      </c>
      <c r="R33" s="20" t="s">
        <v>481</v>
      </c>
      <c r="S33" s="18" t="s">
        <v>481</v>
      </c>
      <c r="T33" s="20" t="s">
        <v>481</v>
      </c>
      <c r="U33" s="18" t="n">
        <v>416.39673415</v>
      </c>
      <c r="V33" s="20" t="n">
        <v>8.139603109999999</v>
      </c>
    </row>
    <row r="34" spans="1:22">
      <c r="A34" s="15" t="s">
        <v>509</v>
      </c>
      <c r="B34" s="17" t="n">
        <v>6350</v>
      </c>
      <c r="C34" s="18">
        <f>(106.0/B34*100)</f>
        <v/>
      </c>
      <c r="D34" s="19" t="n">
        <v>6244</v>
      </c>
      <c r="E34" s="18" t="n">
        <v>485.73117108</v>
      </c>
      <c r="F34" s="20" t="n">
        <v>4.22043519</v>
      </c>
      <c r="G34" s="18" t="n">
        <v>466.01035193</v>
      </c>
      <c r="H34" s="20" t="n">
        <v>2.7940863</v>
      </c>
      <c r="I34" s="18" t="n">
        <v>452.66472939</v>
      </c>
      <c r="J34" s="20" t="n">
        <v>4.91914765</v>
      </c>
      <c r="K34" s="18" t="n">
        <v>420.63259309</v>
      </c>
      <c r="L34" s="20" t="n">
        <v>5.50853426</v>
      </c>
      <c r="M34" s="18" t="s">
        <v>481</v>
      </c>
      <c r="N34" s="20" t="s">
        <v>481</v>
      </c>
      <c r="O34" s="18" t="s">
        <v>481</v>
      </c>
      <c r="P34" s="20" t="s">
        <v>481</v>
      </c>
      <c r="Q34" s="18" t="n">
        <v>263.37193708</v>
      </c>
      <c r="R34" s="20" t="n">
        <v>13.61114927</v>
      </c>
      <c r="S34" s="18" t="s">
        <v>481</v>
      </c>
      <c r="T34" s="20" t="s">
        <v>481</v>
      </c>
      <c r="U34" s="18" t="n">
        <v>374.22402945</v>
      </c>
      <c r="V34" s="20" t="n">
        <v>7.26516951</v>
      </c>
    </row>
    <row r="35" spans="1:22">
      <c r="A35" s="15" t="s">
        <v>510</v>
      </c>
      <c r="B35" s="17" t="n">
        <v>6406</v>
      </c>
      <c r="C35" s="18">
        <f>(74.0/B35*100)</f>
        <v/>
      </c>
      <c r="D35" s="19" t="n">
        <v>6332</v>
      </c>
      <c r="E35" s="18" t="n">
        <v>546.2713142</v>
      </c>
      <c r="F35" s="20" t="n">
        <v>2.69439958</v>
      </c>
      <c r="G35" s="18" t="n">
        <v>505.24753445</v>
      </c>
      <c r="H35" s="20" t="n">
        <v>1.93565726</v>
      </c>
      <c r="I35" s="18" t="n">
        <v>482.33393008</v>
      </c>
      <c r="J35" s="20" t="n">
        <v>3.66546311</v>
      </c>
      <c r="K35" s="18" t="n">
        <v>462.46585182</v>
      </c>
      <c r="L35" s="20" t="n">
        <v>6.83901601</v>
      </c>
      <c r="M35" s="18" t="s">
        <v>481</v>
      </c>
      <c r="N35" s="20" t="s">
        <v>481</v>
      </c>
      <c r="O35" s="18" t="s">
        <v>481</v>
      </c>
      <c r="P35" s="20" t="s">
        <v>481</v>
      </c>
      <c r="Q35" s="18" t="n">
        <v>337.32521215</v>
      </c>
      <c r="R35" s="20" t="n">
        <v>11.65794297</v>
      </c>
      <c r="S35" s="18" t="s">
        <v>481</v>
      </c>
      <c r="T35" s="20" t="s">
        <v>481</v>
      </c>
      <c r="U35" s="18" t="n">
        <v>403.34534434</v>
      </c>
      <c r="V35" s="20" t="n">
        <v>8.54953626</v>
      </c>
    </row>
    <row r="36" spans="1:22">
      <c r="A36" s="15" t="s">
        <v>511</v>
      </c>
      <c r="B36" s="17" t="n">
        <v>6736</v>
      </c>
      <c r="C36" s="18">
        <f>(88.0/B36*100)</f>
        <v/>
      </c>
      <c r="D36" s="19" t="n">
        <v>6648</v>
      </c>
      <c r="E36" s="18" t="n">
        <v>532.67548946</v>
      </c>
      <c r="F36" s="20" t="n">
        <v>3.05869246</v>
      </c>
      <c r="G36" s="18" t="n">
        <v>487.36928507</v>
      </c>
      <c r="H36" s="20" t="n">
        <v>2.87180351</v>
      </c>
      <c r="I36" s="18" t="n">
        <v>473.29908926</v>
      </c>
      <c r="J36" s="20" t="n">
        <v>3.34333934</v>
      </c>
      <c r="K36" s="18" t="n">
        <v>458.45458123</v>
      </c>
      <c r="L36" s="20" t="n">
        <v>4.7295952</v>
      </c>
      <c r="M36" s="18" t="s">
        <v>481</v>
      </c>
      <c r="N36" s="20" t="s">
        <v>481</v>
      </c>
      <c r="O36" s="18" t="s">
        <v>481</v>
      </c>
      <c r="P36" s="20" t="s">
        <v>481</v>
      </c>
      <c r="Q36" s="18" t="s">
        <v>481</v>
      </c>
      <c r="R36" s="20" t="s">
        <v>481</v>
      </c>
      <c r="S36" s="18" t="s">
        <v>481</v>
      </c>
      <c r="T36" s="20" t="s">
        <v>481</v>
      </c>
      <c r="U36" s="18" t="n">
        <v>422.51574732</v>
      </c>
      <c r="V36" s="20" t="n">
        <v>7.69062926</v>
      </c>
    </row>
    <row r="37" spans="1:22">
      <c r="A37" s="15" t="s">
        <v>512</v>
      </c>
      <c r="B37" s="17" t="n">
        <v>5458</v>
      </c>
      <c r="C37" s="18">
        <f>(181.0/B37*100)</f>
        <v/>
      </c>
      <c r="D37" s="19" t="n">
        <v>5277</v>
      </c>
      <c r="E37" s="18" t="n">
        <v>552.11983866</v>
      </c>
      <c r="F37" s="20" t="n">
        <v>4.11257664</v>
      </c>
      <c r="G37" s="18" t="n">
        <v>503.73095069</v>
      </c>
      <c r="H37" s="20" t="n">
        <v>3.51565891</v>
      </c>
      <c r="I37" s="18" t="n">
        <v>483.02163295</v>
      </c>
      <c r="J37" s="20" t="n">
        <v>4.12285165</v>
      </c>
      <c r="K37" s="18" t="n">
        <v>467.34465489</v>
      </c>
      <c r="L37" s="20" t="n">
        <v>7.47925473</v>
      </c>
      <c r="M37" s="18" t="s">
        <v>481</v>
      </c>
      <c r="N37" s="20" t="s">
        <v>481</v>
      </c>
      <c r="O37" s="18" t="s">
        <v>481</v>
      </c>
      <c r="P37" s="20" t="s">
        <v>481</v>
      </c>
      <c r="Q37" s="18" t="s">
        <v>481</v>
      </c>
      <c r="R37" s="20" t="s">
        <v>481</v>
      </c>
      <c r="S37" s="18" t="s">
        <v>481</v>
      </c>
      <c r="T37" s="20" t="s">
        <v>481</v>
      </c>
      <c r="U37" s="18" t="n">
        <v>407.11671267</v>
      </c>
      <c r="V37" s="20" t="n">
        <v>6.41731744</v>
      </c>
    </row>
    <row r="38" spans="1:22">
      <c r="A38" s="15" t="s">
        <v>513</v>
      </c>
      <c r="B38" s="17" t="n">
        <v>5860</v>
      </c>
      <c r="C38" s="18">
        <f>(27.0/B38*100)</f>
        <v/>
      </c>
      <c r="D38" s="19" t="n">
        <v>5833</v>
      </c>
      <c r="E38" s="18" t="n">
        <v>537.48493691</v>
      </c>
      <c r="F38" s="20" t="n">
        <v>3.87119916</v>
      </c>
      <c r="G38" s="18" t="n">
        <v>491.14296643</v>
      </c>
      <c r="H38" s="20" t="n">
        <v>3.67773025</v>
      </c>
      <c r="I38" s="18" t="n">
        <v>472.41895396</v>
      </c>
      <c r="J38" s="20" t="n">
        <v>4.32062706</v>
      </c>
      <c r="K38" s="18" t="n">
        <v>446.51298833</v>
      </c>
      <c r="L38" s="20" t="n">
        <v>6.47560799</v>
      </c>
      <c r="M38" s="18" t="s">
        <v>481</v>
      </c>
      <c r="N38" s="20" t="s">
        <v>481</v>
      </c>
      <c r="O38" s="18" t="s">
        <v>481</v>
      </c>
      <c r="P38" s="20" t="s">
        <v>481</v>
      </c>
      <c r="Q38" s="18" t="s">
        <v>481</v>
      </c>
      <c r="R38" s="20" t="s">
        <v>481</v>
      </c>
      <c r="S38" s="18" t="s">
        <v>481</v>
      </c>
      <c r="T38" s="20" t="s">
        <v>481</v>
      </c>
      <c r="U38" s="18" t="n">
        <v>455.06913548</v>
      </c>
      <c r="V38" s="20" t="n">
        <v>5.90077284</v>
      </c>
    </row>
    <row r="39" spans="1:22">
      <c r="A39" s="15" t="s">
        <v>514</v>
      </c>
      <c r="B39" s="17" t="n">
        <v>5895</v>
      </c>
      <c r="C39" s="18">
        <f>(33.0/B39*100)</f>
        <v/>
      </c>
      <c r="D39" s="19" t="n">
        <v>5862</v>
      </c>
      <c r="E39" s="18" t="n">
        <v>443.94017879</v>
      </c>
      <c r="F39" s="20" t="n">
        <v>4.97609807</v>
      </c>
      <c r="G39" s="18" t="n">
        <v>430.80253591</v>
      </c>
      <c r="H39" s="20" t="n">
        <v>4.22639258</v>
      </c>
      <c r="I39" s="18" t="n">
        <v>415.9580652</v>
      </c>
      <c r="J39" s="20" t="n">
        <v>5.13907653</v>
      </c>
      <c r="K39" s="18" t="n">
        <v>411.64091971</v>
      </c>
      <c r="L39" s="20" t="n">
        <v>7.22079266</v>
      </c>
      <c r="M39" s="18" t="s">
        <v>481</v>
      </c>
      <c r="N39" s="20" t="s">
        <v>481</v>
      </c>
      <c r="O39" s="18" t="s">
        <v>481</v>
      </c>
      <c r="P39" s="20" t="s">
        <v>481</v>
      </c>
      <c r="Q39" s="18" t="s">
        <v>481</v>
      </c>
      <c r="R39" s="20" t="s">
        <v>481</v>
      </c>
      <c r="S39" s="18" t="s">
        <v>481</v>
      </c>
      <c r="T39" s="20" t="s">
        <v>481</v>
      </c>
      <c r="U39" s="18" t="n">
        <v>370.62849284</v>
      </c>
      <c r="V39" s="20" t="n">
        <v>11.86709706</v>
      </c>
    </row>
    <row r="40" spans="1:22">
      <c r="A40" s="15" t="s">
        <v>515</v>
      </c>
      <c r="B40" s="17" t="n">
        <v>14157</v>
      </c>
      <c r="C40" s="18">
        <f>(415.0/B40*100)</f>
        <v/>
      </c>
      <c r="D40" s="19" t="n">
        <v>13742</v>
      </c>
      <c r="E40" s="18" t="n">
        <v>533.84617001</v>
      </c>
      <c r="F40" s="20" t="n">
        <v>3.13538419</v>
      </c>
      <c r="G40" s="18" t="n">
        <v>491.88904695</v>
      </c>
      <c r="H40" s="20" t="n">
        <v>3.09628991</v>
      </c>
      <c r="I40" s="18" t="n">
        <v>474.67772714</v>
      </c>
      <c r="J40" s="20" t="n">
        <v>3.89374799</v>
      </c>
      <c r="K40" s="18" t="n">
        <v>444.90030774</v>
      </c>
      <c r="L40" s="20" t="n">
        <v>7.82858684</v>
      </c>
      <c r="M40" s="18" t="s">
        <v>481</v>
      </c>
      <c r="N40" s="20" t="s">
        <v>481</v>
      </c>
      <c r="O40" s="18" t="s">
        <v>481</v>
      </c>
      <c r="P40" s="20" t="s">
        <v>481</v>
      </c>
      <c r="Q40" s="18" t="s">
        <v>481</v>
      </c>
      <c r="R40" s="20" t="s">
        <v>481</v>
      </c>
      <c r="S40" s="18" t="s">
        <v>481</v>
      </c>
      <c r="T40" s="20" t="s">
        <v>481</v>
      </c>
      <c r="U40" s="18" t="n">
        <v>410.8004451</v>
      </c>
      <c r="V40" s="20" t="n">
        <v>7.21619653</v>
      </c>
    </row>
    <row r="41" spans="1:22">
      <c r="A41" s="15" t="s">
        <v>516</v>
      </c>
      <c r="B41" s="17" t="n">
        <v>5712</v>
      </c>
      <c r="C41" s="18">
        <f>(61.0/B41*100)</f>
        <v/>
      </c>
      <c r="D41" s="19" t="n">
        <v>5651</v>
      </c>
      <c r="E41" s="18" t="n">
        <v>535.4305723799999</v>
      </c>
      <c r="F41" s="20" t="n">
        <v>4.05921289</v>
      </c>
      <c r="G41" s="18" t="n">
        <v>489.65447411</v>
      </c>
      <c r="H41" s="20" t="n">
        <v>3.23682874</v>
      </c>
      <c r="I41" s="18" t="n">
        <v>487.5003207</v>
      </c>
      <c r="J41" s="20" t="n">
        <v>4.22223483</v>
      </c>
      <c r="K41" s="18" t="n">
        <v>455.04412566</v>
      </c>
      <c r="L41" s="20" t="n">
        <v>8.654993129999999</v>
      </c>
      <c r="M41" s="18" t="s">
        <v>481</v>
      </c>
      <c r="N41" s="20" t="s">
        <v>481</v>
      </c>
      <c r="O41" s="18" t="s">
        <v>481</v>
      </c>
      <c r="P41" s="20" t="s">
        <v>481</v>
      </c>
      <c r="Q41" s="18" t="n">
        <v>399.91015703</v>
      </c>
      <c r="R41" s="20" t="n">
        <v>16.72230739</v>
      </c>
      <c r="S41" s="18" t="s">
        <v>481</v>
      </c>
      <c r="T41" s="20" t="s">
        <v>481</v>
      </c>
      <c r="U41" s="18" t="n">
        <v>398.22888332</v>
      </c>
      <c r="V41" s="20" t="n">
        <v>12.43169466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363.2030746</v>
      </c>
      <c r="F45" s="20" t="n">
        <v>3.59389979</v>
      </c>
      <c r="G45" s="18" t="n">
        <v>347.4612763</v>
      </c>
      <c r="H45" s="20" t="n">
        <v>3.29950547</v>
      </c>
      <c r="I45" s="18" t="n">
        <v>351.38864637</v>
      </c>
      <c r="J45" s="20" t="n">
        <v>4.14595358</v>
      </c>
      <c r="K45" s="18" t="n">
        <v>329.22522653</v>
      </c>
      <c r="L45" s="20" t="n">
        <v>4.55766667</v>
      </c>
      <c r="M45" s="18" t="s">
        <v>481</v>
      </c>
      <c r="N45" s="20" t="s">
        <v>481</v>
      </c>
      <c r="O45" s="18" t="s">
        <v>481</v>
      </c>
      <c r="P45" s="20" t="s">
        <v>481</v>
      </c>
      <c r="Q45" s="18" t="s">
        <v>481</v>
      </c>
      <c r="R45" s="20" t="s">
        <v>481</v>
      </c>
      <c r="S45" s="18" t="n">
        <v>331.08552775</v>
      </c>
      <c r="T45" s="20" t="n">
        <v>19.7211454</v>
      </c>
      <c r="U45" s="18" t="n">
        <v>323.42008632</v>
      </c>
      <c r="V45" s="20" t="n">
        <v>5.53663773</v>
      </c>
    </row>
    <row r="46" spans="1:22">
      <c r="A46" s="15" t="s">
        <v>521</v>
      </c>
      <c r="B46" s="17" t="n">
        <v>23141</v>
      </c>
      <c r="C46" s="18">
        <f>(2289.0/B46*100)</f>
        <v/>
      </c>
      <c r="D46" s="19" t="n">
        <v>20852</v>
      </c>
      <c r="E46" s="18" t="n">
        <v>458.33611349</v>
      </c>
      <c r="F46" s="20" t="n">
        <v>4.87520495</v>
      </c>
      <c r="G46" s="18" t="n">
        <v>419.5006303</v>
      </c>
      <c r="H46" s="20" t="n">
        <v>3.32450742</v>
      </c>
      <c r="I46" s="18" t="n">
        <v>414.03437912</v>
      </c>
      <c r="J46" s="20" t="n">
        <v>4.90593709</v>
      </c>
      <c r="K46" s="18" t="n">
        <v>396.11231755</v>
      </c>
      <c r="L46" s="20" t="n">
        <v>4.281918</v>
      </c>
      <c r="M46" s="18" t="s">
        <v>481</v>
      </c>
      <c r="N46" s="20" t="s">
        <v>481</v>
      </c>
      <c r="O46" s="18" t="s">
        <v>481</v>
      </c>
      <c r="P46" s="20" t="s">
        <v>481</v>
      </c>
      <c r="Q46" s="18" t="s">
        <v>481</v>
      </c>
      <c r="R46" s="20" t="s">
        <v>481</v>
      </c>
      <c r="S46" s="18" t="s">
        <v>481</v>
      </c>
      <c r="T46" s="20" t="s">
        <v>481</v>
      </c>
      <c r="U46" s="18" t="n">
        <v>379.29966803</v>
      </c>
      <c r="V46" s="20" t="n">
        <v>3.20145052</v>
      </c>
    </row>
    <row r="47" spans="1:22">
      <c r="A47" s="15" t="s">
        <v>522</v>
      </c>
      <c r="B47" s="17" t="n">
        <v>5928</v>
      </c>
      <c r="C47" s="18">
        <f>(440.0/B47*100)</f>
        <v/>
      </c>
      <c r="D47" s="19" t="n">
        <v>5488</v>
      </c>
      <c r="E47" s="18" t="n">
        <v>465.78403727</v>
      </c>
      <c r="F47" s="20" t="n">
        <v>6.39644619</v>
      </c>
      <c r="G47" s="18" t="n">
        <v>451.66799449</v>
      </c>
      <c r="H47" s="20" t="n">
        <v>4.54422196</v>
      </c>
      <c r="I47" s="18" t="n">
        <v>436.68054248</v>
      </c>
      <c r="J47" s="20" t="n">
        <v>6.34452817</v>
      </c>
      <c r="K47" s="18" t="n">
        <v>380.61320465</v>
      </c>
      <c r="L47" s="20" t="n">
        <v>9.125184020000001</v>
      </c>
      <c r="M47" s="18" t="s">
        <v>481</v>
      </c>
      <c r="N47" s="20" t="s">
        <v>481</v>
      </c>
      <c r="O47" s="18" t="s">
        <v>481</v>
      </c>
      <c r="P47" s="20" t="s">
        <v>481</v>
      </c>
      <c r="Q47" s="18" t="s">
        <v>481</v>
      </c>
      <c r="R47" s="20" t="s">
        <v>481</v>
      </c>
      <c r="S47" s="18" t="s">
        <v>481</v>
      </c>
      <c r="T47" s="20" t="s">
        <v>481</v>
      </c>
      <c r="U47" s="18" t="n">
        <v>355.13493886</v>
      </c>
      <c r="V47" s="20" t="n">
        <v>6.35166516</v>
      </c>
    </row>
    <row r="48" spans="1:22">
      <c r="A48" s="15" t="s">
        <v>523</v>
      </c>
      <c r="B48" s="17" t="n">
        <v>9841</v>
      </c>
      <c r="C48" s="18">
        <f>(8.0/B48*100)</f>
        <v/>
      </c>
      <c r="D48" s="19" t="n">
        <v>9833</v>
      </c>
      <c r="E48" s="18" t="n">
        <v>536.5943280499999</v>
      </c>
      <c r="F48" s="20" t="n">
        <v>6.3965548</v>
      </c>
      <c r="G48" s="18" t="n">
        <v>495.96450642</v>
      </c>
      <c r="H48" s="20" t="n">
        <v>5.34826189</v>
      </c>
      <c r="I48" s="18" t="n">
        <v>484.20762515</v>
      </c>
      <c r="J48" s="20" t="n">
        <v>5.27000901</v>
      </c>
      <c r="K48" s="18" t="n">
        <v>419.26108549</v>
      </c>
      <c r="L48" s="20" t="n">
        <v>6.35830132</v>
      </c>
      <c r="M48" s="18" t="s">
        <v>481</v>
      </c>
      <c r="N48" s="20" t="s">
        <v>481</v>
      </c>
      <c r="O48" s="18" t="s">
        <v>481</v>
      </c>
      <c r="P48" s="20" t="s">
        <v>481</v>
      </c>
      <c r="Q48" s="18" t="s">
        <v>481</v>
      </c>
      <c r="R48" s="20" t="s">
        <v>481</v>
      </c>
      <c r="S48" s="18" t="s">
        <v>481</v>
      </c>
      <c r="T48" s="20" t="s">
        <v>481</v>
      </c>
      <c r="U48" s="18" t="n">
        <v>418.03024758</v>
      </c>
      <c r="V48" s="20" t="n">
        <v>18.97347853</v>
      </c>
    </row>
    <row r="49" spans="1:22">
      <c r="A49" s="15" t="s">
        <v>524</v>
      </c>
      <c r="B49" s="17" t="n">
        <v>6349</v>
      </c>
      <c r="C49" s="18">
        <f>(56.0/B49*100)</f>
        <v/>
      </c>
      <c r="D49" s="19" t="n">
        <v>6293</v>
      </c>
      <c r="E49" s="18" t="n">
        <v>445.92015748</v>
      </c>
      <c r="F49" s="20" t="n">
        <v>4.09416084</v>
      </c>
      <c r="G49" s="18" t="n">
        <v>429.49539349</v>
      </c>
      <c r="H49" s="20" t="n">
        <v>3.44412634</v>
      </c>
      <c r="I49" s="18" t="n">
        <v>420.63512543</v>
      </c>
      <c r="J49" s="20" t="n">
        <v>4.45823104</v>
      </c>
      <c r="K49" s="18" t="n">
        <v>386.98772571</v>
      </c>
      <c r="L49" s="20" t="n">
        <v>4.96635788</v>
      </c>
      <c r="M49" s="18" t="s">
        <v>481</v>
      </c>
      <c r="N49" s="20" t="s">
        <v>481</v>
      </c>
      <c r="O49" s="18" t="s">
        <v>481</v>
      </c>
      <c r="P49" s="20" t="s">
        <v>481</v>
      </c>
      <c r="Q49" s="18" t="s">
        <v>481</v>
      </c>
      <c r="R49" s="20" t="s">
        <v>481</v>
      </c>
      <c r="S49" s="18" t="n">
        <v>414.60777525</v>
      </c>
      <c r="T49" s="20" t="n">
        <v>31.01567135</v>
      </c>
      <c r="U49" s="18" t="n">
        <v>351.61561522</v>
      </c>
      <c r="V49" s="20" t="n">
        <v>10.29606032</v>
      </c>
    </row>
    <row r="50" spans="1:22">
      <c r="A50" s="15" t="s">
        <v>525</v>
      </c>
      <c r="B50" s="17" t="n">
        <v>11795</v>
      </c>
      <c r="C50" s="18">
        <f>(413.0/B50*100)</f>
        <v/>
      </c>
      <c r="D50" s="19" t="n">
        <v>11382</v>
      </c>
      <c r="E50" s="18" t="n">
        <v>434.68505949</v>
      </c>
      <c r="F50" s="20" t="n">
        <v>4.60350256</v>
      </c>
      <c r="G50" s="18" t="n">
        <v>429.98100172</v>
      </c>
      <c r="H50" s="20" t="n">
        <v>3.17948143</v>
      </c>
      <c r="I50" s="18" t="n">
        <v>436.2767071</v>
      </c>
      <c r="J50" s="20" t="n">
        <v>3.43638901</v>
      </c>
      <c r="K50" s="18" t="n">
        <v>406.94966306</v>
      </c>
      <c r="L50" s="20" t="n">
        <v>5.34225708</v>
      </c>
      <c r="M50" s="18" t="s">
        <v>481</v>
      </c>
      <c r="N50" s="20" t="s">
        <v>481</v>
      </c>
      <c r="O50" s="18" t="s">
        <v>481</v>
      </c>
      <c r="P50" s="20" t="s">
        <v>481</v>
      </c>
      <c r="Q50" s="18" t="s">
        <v>481</v>
      </c>
      <c r="R50" s="20" t="s">
        <v>481</v>
      </c>
      <c r="S50" s="18" t="s">
        <v>481</v>
      </c>
      <c r="T50" s="20" t="s">
        <v>481</v>
      </c>
      <c r="U50" s="18" t="n">
        <v>359.46208697</v>
      </c>
      <c r="V50" s="20" t="n">
        <v>7.57839209</v>
      </c>
    </row>
    <row r="51" spans="1:22">
      <c r="A51" s="15" t="s">
        <v>526</v>
      </c>
      <c r="B51" s="17" t="n">
        <v>6866</v>
      </c>
      <c r="C51" s="18">
        <f>(112.0/B51*100)</f>
        <v/>
      </c>
      <c r="D51" s="19" t="n">
        <v>6754</v>
      </c>
      <c r="E51" s="18" t="n">
        <v>440.73987865</v>
      </c>
      <c r="F51" s="20" t="n">
        <v>3.95396249</v>
      </c>
      <c r="G51" s="18" t="n">
        <v>433.64651719</v>
      </c>
      <c r="H51" s="20" t="n">
        <v>2.94319438</v>
      </c>
      <c r="I51" s="18" t="n">
        <v>426.9249308</v>
      </c>
      <c r="J51" s="20" t="n">
        <v>3.52526369</v>
      </c>
      <c r="K51" s="18" t="n">
        <v>410.51154161</v>
      </c>
      <c r="L51" s="20" t="n">
        <v>6.47453387</v>
      </c>
      <c r="M51" s="18" t="s">
        <v>481</v>
      </c>
      <c r="N51" s="20" t="s">
        <v>481</v>
      </c>
      <c r="O51" s="18" t="s">
        <v>481</v>
      </c>
      <c r="P51" s="20" t="s">
        <v>481</v>
      </c>
      <c r="Q51" s="18" t="n">
        <v>427.96430568</v>
      </c>
      <c r="R51" s="20" t="n">
        <v>5.20460603</v>
      </c>
      <c r="S51" s="18" t="s">
        <v>481</v>
      </c>
      <c r="T51" s="20" t="s">
        <v>481</v>
      </c>
      <c r="U51" s="18" t="n">
        <v>393.44810134</v>
      </c>
      <c r="V51" s="20" t="n">
        <v>7.63087703</v>
      </c>
    </row>
    <row r="52" spans="1:22">
      <c r="A52" s="15" t="s">
        <v>527</v>
      </c>
      <c r="B52" s="17" t="n">
        <v>5809</v>
      </c>
      <c r="C52" s="18">
        <f>(115.0/B52*100)</f>
        <v/>
      </c>
      <c r="D52" s="19" t="n">
        <v>5694</v>
      </c>
      <c r="E52" s="18" t="n">
        <v>521.70762789</v>
      </c>
      <c r="F52" s="20" t="n">
        <v>3.17368734</v>
      </c>
      <c r="G52" s="18" t="n">
        <v>487.06925553</v>
      </c>
      <c r="H52" s="20" t="n">
        <v>3.21208901</v>
      </c>
      <c r="I52" s="18" t="n">
        <v>476.95097897</v>
      </c>
      <c r="J52" s="20" t="n">
        <v>3.49498508</v>
      </c>
      <c r="K52" s="18" t="n">
        <v>443.95310406</v>
      </c>
      <c r="L52" s="20" t="n">
        <v>6.39026769</v>
      </c>
      <c r="M52" s="18" t="s">
        <v>481</v>
      </c>
      <c r="N52" s="20" t="s">
        <v>481</v>
      </c>
      <c r="O52" s="18" t="s">
        <v>481</v>
      </c>
      <c r="P52" s="20" t="s">
        <v>481</v>
      </c>
      <c r="Q52" s="18" t="s">
        <v>481</v>
      </c>
      <c r="R52" s="20" t="s">
        <v>481</v>
      </c>
      <c r="S52" s="18" t="s">
        <v>481</v>
      </c>
      <c r="T52" s="20" t="s">
        <v>481</v>
      </c>
      <c r="U52" s="18" t="n">
        <v>392.48710347</v>
      </c>
      <c r="V52" s="20" t="n">
        <v>6.91410759</v>
      </c>
    </row>
    <row r="53" spans="1:22">
      <c r="A53" s="15" t="s">
        <v>528</v>
      </c>
      <c r="B53" s="17" t="n">
        <v>5571</v>
      </c>
      <c r="C53" s="18">
        <f>(123.0/B53*100)</f>
        <v/>
      </c>
      <c r="D53" s="19" t="n">
        <v>5448</v>
      </c>
      <c r="E53" s="18" t="n">
        <v>467.77103259</v>
      </c>
      <c r="F53" s="20" t="n">
        <v>4.1224651</v>
      </c>
      <c r="G53" s="18" t="n">
        <v>448.03850154</v>
      </c>
      <c r="H53" s="20" t="n">
        <v>2.92415829</v>
      </c>
      <c r="I53" s="18" t="n">
        <v>452.84452384</v>
      </c>
      <c r="J53" s="20" t="n">
        <v>3.04323778</v>
      </c>
      <c r="K53" s="18" t="n">
        <v>443.01850923</v>
      </c>
      <c r="L53" s="20" t="n">
        <v>4.80039834</v>
      </c>
      <c r="M53" s="18" t="s">
        <v>481</v>
      </c>
      <c r="N53" s="20" t="s">
        <v>481</v>
      </c>
      <c r="O53" s="18" t="s">
        <v>481</v>
      </c>
      <c r="P53" s="20" t="s">
        <v>481</v>
      </c>
      <c r="Q53" s="18" t="s">
        <v>481</v>
      </c>
      <c r="R53" s="20" t="s">
        <v>481</v>
      </c>
      <c r="S53" s="18" t="s">
        <v>481</v>
      </c>
      <c r="T53" s="20" t="s">
        <v>481</v>
      </c>
      <c r="U53" s="18" t="n">
        <v>353.30292402</v>
      </c>
      <c r="V53" s="20" t="n">
        <v>4.70965038</v>
      </c>
    </row>
    <row r="54" spans="1:22">
      <c r="A54" s="15" t="s">
        <v>529</v>
      </c>
      <c r="B54" s="17" t="n">
        <v>4740</v>
      </c>
      <c r="C54" s="18">
        <f>(548.0/B54*100)</f>
        <v/>
      </c>
      <c r="D54" s="19" t="n">
        <v>4192</v>
      </c>
      <c r="E54" s="18" t="n">
        <v>375.67825579</v>
      </c>
      <c r="F54" s="20" t="n">
        <v>4.25022721</v>
      </c>
      <c r="G54" s="18" t="n">
        <v>379.9982368</v>
      </c>
      <c r="H54" s="20" t="n">
        <v>3.98160933</v>
      </c>
      <c r="I54" s="18" t="n">
        <v>366.10736354</v>
      </c>
      <c r="J54" s="20" t="n">
        <v>5.63144371</v>
      </c>
      <c r="K54" s="18" t="n">
        <v>322.52992546</v>
      </c>
      <c r="L54" s="20" t="n">
        <v>10.10374296</v>
      </c>
      <c r="M54" s="18" t="s">
        <v>481</v>
      </c>
      <c r="N54" s="20" t="s">
        <v>481</v>
      </c>
      <c r="O54" s="18" t="s">
        <v>481</v>
      </c>
      <c r="P54" s="20" t="s">
        <v>481</v>
      </c>
      <c r="Q54" s="18" t="s">
        <v>481</v>
      </c>
      <c r="R54" s="20" t="s">
        <v>481</v>
      </c>
      <c r="S54" s="18" t="s">
        <v>481</v>
      </c>
      <c r="T54" s="20" t="s">
        <v>481</v>
      </c>
      <c r="U54" s="18" t="n">
        <v>307.21081268</v>
      </c>
      <c r="V54" s="20" t="n">
        <v>4.29469036</v>
      </c>
    </row>
    <row r="55" spans="1:22">
      <c r="A55" s="15" t="s">
        <v>530</v>
      </c>
      <c r="B55" s="17" t="n">
        <v>5316</v>
      </c>
      <c r="C55" s="18">
        <f>(22.0/B55*100)</f>
        <v/>
      </c>
      <c r="D55" s="19" t="n">
        <v>5294</v>
      </c>
      <c r="E55" s="18" t="n">
        <v>427.25381013</v>
      </c>
      <c r="F55" s="20" t="n">
        <v>3.76120051</v>
      </c>
      <c r="G55" s="18" t="n">
        <v>402.54511427</v>
      </c>
      <c r="H55" s="20" t="n">
        <v>3.22053766</v>
      </c>
      <c r="I55" s="18" t="n">
        <v>387.01338856</v>
      </c>
      <c r="J55" s="20" t="n">
        <v>4.27766745</v>
      </c>
      <c r="K55" s="18" t="n">
        <v>345.62740843</v>
      </c>
      <c r="L55" s="20" t="n">
        <v>6.78033855</v>
      </c>
      <c r="M55" s="18" t="s">
        <v>481</v>
      </c>
      <c r="N55" s="20" t="s">
        <v>481</v>
      </c>
      <c r="O55" s="18" t="s">
        <v>481</v>
      </c>
      <c r="P55" s="20" t="s">
        <v>481</v>
      </c>
      <c r="Q55" s="18" t="s">
        <v>481</v>
      </c>
      <c r="R55" s="20" t="s">
        <v>481</v>
      </c>
      <c r="S55" s="18" t="n">
        <v>341.73714404</v>
      </c>
      <c r="T55" s="20" t="n">
        <v>24.50901588</v>
      </c>
      <c r="U55" s="18" t="n">
        <v>306.26025726</v>
      </c>
      <c r="V55" s="20" t="n">
        <v>8.15795664</v>
      </c>
    </row>
    <row r="56" spans="1:22">
      <c r="A56" s="15" t="s">
        <v>531</v>
      </c>
      <c r="B56" s="17" t="n">
        <v>5359</v>
      </c>
      <c r="C56" s="18">
        <f>(77.0/B56*100)</f>
        <v/>
      </c>
      <c r="D56" s="19" t="n">
        <v>5282</v>
      </c>
      <c r="E56" s="18" t="n">
        <v>555.53272787</v>
      </c>
      <c r="F56" s="20" t="n">
        <v>3.63564861</v>
      </c>
      <c r="G56" s="18" t="n">
        <v>526.11462934</v>
      </c>
      <c r="H56" s="20" t="n">
        <v>2.89312875</v>
      </c>
      <c r="I56" s="18" t="n">
        <v>517.81060394</v>
      </c>
      <c r="J56" s="20" t="n">
        <v>4.19871398</v>
      </c>
      <c r="K56" s="18" t="n">
        <v>490.50223618</v>
      </c>
      <c r="L56" s="20" t="n">
        <v>5.85708717</v>
      </c>
      <c r="M56" s="18" t="s">
        <v>481</v>
      </c>
      <c r="N56" s="20" t="s">
        <v>481</v>
      </c>
      <c r="O56" s="18" t="s">
        <v>481</v>
      </c>
      <c r="P56" s="20" t="s">
        <v>481</v>
      </c>
      <c r="Q56" s="18" t="s">
        <v>481</v>
      </c>
      <c r="R56" s="20" t="s">
        <v>481</v>
      </c>
      <c r="S56" s="18" t="s">
        <v>481</v>
      </c>
      <c r="T56" s="20" t="s">
        <v>481</v>
      </c>
      <c r="U56" s="18" t="n">
        <v>443.50035012</v>
      </c>
      <c r="V56" s="20" t="n">
        <v>15.53311446</v>
      </c>
    </row>
    <row r="57" spans="1:22">
      <c r="A57" s="15" t="s">
        <v>532</v>
      </c>
      <c r="B57" s="17" t="n">
        <v>6513</v>
      </c>
      <c r="C57" s="18">
        <f>(0.0/B57*100)</f>
        <v/>
      </c>
      <c r="D57" s="19" t="n">
        <v>6513</v>
      </c>
      <c r="E57" s="18" t="n">
        <v>404.63259277</v>
      </c>
      <c r="F57" s="20" t="n">
        <v>5.64740094</v>
      </c>
      <c r="G57" s="18" t="n">
        <v>401.44022408</v>
      </c>
      <c r="H57" s="20" t="n">
        <v>3.05097738</v>
      </c>
      <c r="I57" s="18" t="n">
        <v>404.88982466</v>
      </c>
      <c r="J57" s="20" t="n">
        <v>3.11446911</v>
      </c>
      <c r="K57" s="18" t="n">
        <v>373.21769521</v>
      </c>
      <c r="L57" s="20" t="n">
        <v>4.26902847</v>
      </c>
      <c r="M57" s="18" t="s">
        <v>481</v>
      </c>
      <c r="N57" s="20" t="s">
        <v>481</v>
      </c>
      <c r="O57" s="18" t="s">
        <v>481</v>
      </c>
      <c r="P57" s="20" t="s">
        <v>481</v>
      </c>
      <c r="Q57" s="18" t="s">
        <v>481</v>
      </c>
      <c r="R57" s="20" t="s">
        <v>481</v>
      </c>
      <c r="S57" s="18" t="n">
        <v>294.39542473</v>
      </c>
      <c r="T57" s="20" t="n">
        <v>38.22834568</v>
      </c>
      <c r="U57" s="18" t="n">
        <v>366.20517955</v>
      </c>
      <c r="V57" s="20" t="n">
        <v>9.88372347</v>
      </c>
    </row>
    <row r="58" spans="1:22">
      <c r="A58" s="15" t="s">
        <v>533</v>
      </c>
      <c r="B58" s="17" t="n">
        <v>7267</v>
      </c>
      <c r="C58" s="18">
        <f>(10.0/B58*100)</f>
        <v/>
      </c>
      <c r="D58" s="19" t="n">
        <v>7257</v>
      </c>
      <c r="E58" s="18" t="n">
        <v>426.97322411</v>
      </c>
      <c r="F58" s="20" t="n">
        <v>3.44175031</v>
      </c>
      <c r="G58" s="18" t="n">
        <v>411.86220713</v>
      </c>
      <c r="H58" s="20" t="n">
        <v>3.37125041</v>
      </c>
      <c r="I58" s="18" t="n">
        <v>401.09410524</v>
      </c>
      <c r="J58" s="20" t="n">
        <v>4.75676449</v>
      </c>
      <c r="K58" s="18" t="n">
        <v>385.98938333</v>
      </c>
      <c r="L58" s="20" t="n">
        <v>6.56723066</v>
      </c>
      <c r="M58" s="18" t="s">
        <v>481</v>
      </c>
      <c r="N58" s="20" t="s">
        <v>481</v>
      </c>
      <c r="O58" s="18" t="s">
        <v>481</v>
      </c>
      <c r="P58" s="20" t="s">
        <v>481</v>
      </c>
      <c r="Q58" s="18" t="s">
        <v>481</v>
      </c>
      <c r="R58" s="20" t="s">
        <v>481</v>
      </c>
      <c r="S58" s="18" t="n">
        <v>325.04646329</v>
      </c>
      <c r="T58" s="20" t="n">
        <v>19.27200748</v>
      </c>
      <c r="U58" s="18" t="n">
        <v>319.31396307</v>
      </c>
      <c r="V58" s="20" t="n">
        <v>13.60482122</v>
      </c>
    </row>
    <row r="59" spans="1:22">
      <c r="A59" s="15" t="s">
        <v>534</v>
      </c>
      <c r="B59" s="17" t="n">
        <v>4826</v>
      </c>
      <c r="C59" s="18">
        <f>(26.0/B59*100)</f>
        <v/>
      </c>
      <c r="D59" s="19" t="n">
        <v>4800</v>
      </c>
      <c r="E59" s="18" t="n">
        <v>344.42625737</v>
      </c>
      <c r="F59" s="20" t="n">
        <v>4.12985123</v>
      </c>
      <c r="G59" s="18" t="n">
        <v>351.97573745</v>
      </c>
      <c r="H59" s="20" t="n">
        <v>2.46144681</v>
      </c>
      <c r="I59" s="18" t="n">
        <v>362.26619453</v>
      </c>
      <c r="J59" s="20" t="n">
        <v>3.14616749</v>
      </c>
      <c r="K59" s="18" t="n">
        <v>342.3027726</v>
      </c>
      <c r="L59" s="20" t="n">
        <v>3.74836955</v>
      </c>
      <c r="M59" s="18" t="s">
        <v>481</v>
      </c>
      <c r="N59" s="20" t="s">
        <v>481</v>
      </c>
      <c r="O59" s="18" t="s">
        <v>481</v>
      </c>
      <c r="P59" s="20" t="s">
        <v>481</v>
      </c>
      <c r="Q59" s="18" t="s">
        <v>481</v>
      </c>
      <c r="R59" s="20" t="s">
        <v>481</v>
      </c>
      <c r="S59" s="18" t="n">
        <v>249.27963807</v>
      </c>
      <c r="T59" s="20" t="n">
        <v>14.42911925</v>
      </c>
      <c r="U59" s="18" t="n">
        <v>276.38681048</v>
      </c>
      <c r="V59" s="20" t="n">
        <v>8.41378014</v>
      </c>
    </row>
    <row r="60" spans="1:22">
      <c r="A60" s="15" t="s">
        <v>535</v>
      </c>
      <c r="B60" s="17" t="n">
        <v>4546</v>
      </c>
      <c r="C60" s="18">
        <f>(15.0/B60*100)</f>
        <v/>
      </c>
      <c r="D60" s="19" t="n">
        <v>4531</v>
      </c>
      <c r="E60" s="18" t="n">
        <v>379.81707567</v>
      </c>
      <c r="F60" s="20" t="n">
        <v>6.90783302</v>
      </c>
      <c r="G60" s="18" t="n">
        <v>341.9187902</v>
      </c>
      <c r="H60" s="20" t="n">
        <v>5.19280692</v>
      </c>
      <c r="I60" s="18" t="n">
        <v>345.26919019</v>
      </c>
      <c r="J60" s="20" t="n">
        <v>6.15353081</v>
      </c>
      <c r="K60" s="18" t="n">
        <v>320.22321281</v>
      </c>
      <c r="L60" s="20" t="n">
        <v>8.010605590000001</v>
      </c>
      <c r="M60" s="18" t="s">
        <v>481</v>
      </c>
      <c r="N60" s="20" t="s">
        <v>481</v>
      </c>
      <c r="O60" s="18" t="s">
        <v>481</v>
      </c>
      <c r="P60" s="20" t="s">
        <v>481</v>
      </c>
      <c r="Q60" s="18" t="s">
        <v>481</v>
      </c>
      <c r="R60" s="20" t="s">
        <v>481</v>
      </c>
      <c r="S60" s="18" t="n">
        <v>272.26055239</v>
      </c>
      <c r="T60" s="20" t="n">
        <v>25.10439867</v>
      </c>
      <c r="U60" s="18" t="n">
        <v>307.16125225</v>
      </c>
      <c r="V60" s="20" t="n">
        <v>9.4611678</v>
      </c>
    </row>
    <row r="61" spans="1:22">
      <c r="A61" s="15" t="s">
        <v>536</v>
      </c>
      <c r="B61" s="17" t="n">
        <v>6525</v>
      </c>
      <c r="C61" s="18">
        <f>(184.0/B61*100)</f>
        <v/>
      </c>
      <c r="D61" s="19" t="n">
        <v>6341</v>
      </c>
      <c r="E61" s="18" t="n">
        <v>513.0280208</v>
      </c>
      <c r="F61" s="20" t="n">
        <v>3.75028622</v>
      </c>
      <c r="G61" s="18" t="n">
        <v>467.75359447</v>
      </c>
      <c r="H61" s="20" t="n">
        <v>2.84102662</v>
      </c>
      <c r="I61" s="18" t="n">
        <v>444.90764361</v>
      </c>
      <c r="J61" s="20" t="n">
        <v>4.15095049</v>
      </c>
      <c r="K61" s="18" t="n">
        <v>404.44850459</v>
      </c>
      <c r="L61" s="20" t="n">
        <v>9.24375657</v>
      </c>
      <c r="M61" s="18" t="s">
        <v>481</v>
      </c>
      <c r="N61" s="20" t="s">
        <v>481</v>
      </c>
      <c r="O61" s="18" t="s">
        <v>481</v>
      </c>
      <c r="P61" s="20" t="s">
        <v>481</v>
      </c>
      <c r="Q61" s="18" t="s">
        <v>481</v>
      </c>
      <c r="R61" s="20" t="s">
        <v>481</v>
      </c>
      <c r="S61" s="18" t="s">
        <v>481</v>
      </c>
      <c r="T61" s="20" t="s">
        <v>481</v>
      </c>
      <c r="U61" s="18" t="n">
        <v>375.92530649</v>
      </c>
      <c r="V61" s="20" t="n">
        <v>7.93441188</v>
      </c>
    </row>
    <row r="62" spans="1:22">
      <c r="A62" s="15" t="s">
        <v>537</v>
      </c>
      <c r="B62" s="17" t="n">
        <v>4476</v>
      </c>
      <c r="C62" s="18">
        <f>(3.0/B62*100)</f>
        <v/>
      </c>
      <c r="D62" s="19" t="n">
        <v>4473</v>
      </c>
      <c r="E62" s="18" t="n">
        <v>539.17133271</v>
      </c>
      <c r="F62" s="20" t="n">
        <v>2.57255907</v>
      </c>
      <c r="G62" s="18" t="n">
        <v>507.80782823</v>
      </c>
      <c r="H62" s="20" t="n">
        <v>1.87140952</v>
      </c>
      <c r="I62" s="18" t="n">
        <v>486.75746813</v>
      </c>
      <c r="J62" s="20" t="n">
        <v>2.9195792</v>
      </c>
      <c r="K62" s="18" t="n">
        <v>451.61248279</v>
      </c>
      <c r="L62" s="20" t="n">
        <v>6.1014754</v>
      </c>
      <c r="M62" s="18" t="s">
        <v>481</v>
      </c>
      <c r="N62" s="20" t="s">
        <v>481</v>
      </c>
      <c r="O62" s="18" t="s">
        <v>481</v>
      </c>
      <c r="P62" s="20" t="s">
        <v>481</v>
      </c>
      <c r="Q62" s="18" t="s">
        <v>481</v>
      </c>
      <c r="R62" s="20" t="s">
        <v>481</v>
      </c>
      <c r="S62" s="18" t="s">
        <v>481</v>
      </c>
      <c r="T62" s="20" t="s">
        <v>481</v>
      </c>
      <c r="U62" s="18" t="n">
        <v>473.47588738</v>
      </c>
      <c r="V62" s="20" t="n">
        <v>18.23122521</v>
      </c>
    </row>
    <row r="63" spans="1:22">
      <c r="A63" s="15" t="s">
        <v>538</v>
      </c>
      <c r="B63" s="17" t="n">
        <v>5324</v>
      </c>
      <c r="C63" s="18">
        <f>(13.0/B63*100)</f>
        <v/>
      </c>
      <c r="D63" s="19" t="n">
        <v>5311</v>
      </c>
      <c r="E63" s="18" t="n">
        <v>370.09429526</v>
      </c>
      <c r="F63" s="20" t="n">
        <v>3.0707892</v>
      </c>
      <c r="G63" s="18" t="n">
        <v>359.02184007</v>
      </c>
      <c r="H63" s="20" t="n">
        <v>2.60937209</v>
      </c>
      <c r="I63" s="18" t="n">
        <v>353.01164491</v>
      </c>
      <c r="J63" s="20" t="n">
        <v>3.25429575</v>
      </c>
      <c r="K63" s="18" t="n">
        <v>320.86101331</v>
      </c>
      <c r="L63" s="20" t="n">
        <v>5.13624658</v>
      </c>
      <c r="M63" s="18" t="s">
        <v>481</v>
      </c>
      <c r="N63" s="20" t="s">
        <v>481</v>
      </c>
      <c r="O63" s="18" t="s">
        <v>481</v>
      </c>
      <c r="P63" s="20" t="s">
        <v>481</v>
      </c>
      <c r="Q63" s="18" t="n">
        <v>412.79252704</v>
      </c>
      <c r="R63" s="20" t="n">
        <v>47.0877938</v>
      </c>
      <c r="S63" s="18" t="n">
        <v>215.63541293</v>
      </c>
      <c r="T63" s="20" t="n">
        <v>37.65688347</v>
      </c>
      <c r="U63" s="18" t="n">
        <v>301.93573658</v>
      </c>
      <c r="V63" s="20" t="n">
        <v>6.25736671</v>
      </c>
    </row>
    <row r="64" spans="1:22">
      <c r="A64" s="15" t="s">
        <v>539</v>
      </c>
      <c r="B64" s="17" t="n">
        <v>3634</v>
      </c>
      <c r="C64" s="18">
        <f>(3.0/B64*100)</f>
        <v/>
      </c>
      <c r="D64" s="19" t="n">
        <v>3631</v>
      </c>
      <c r="E64" s="18" t="n">
        <v>490.46506912</v>
      </c>
      <c r="F64" s="20" t="n">
        <v>3.59967994</v>
      </c>
      <c r="G64" s="18" t="n">
        <v>450.73559018</v>
      </c>
      <c r="H64" s="20" t="n">
        <v>4.19300666</v>
      </c>
      <c r="I64" s="18" t="n">
        <v>450.35042285</v>
      </c>
      <c r="J64" s="20" t="n">
        <v>4.00735636</v>
      </c>
      <c r="K64" s="18" t="n">
        <v>385.09375608</v>
      </c>
      <c r="L64" s="20" t="n">
        <v>6.61950425</v>
      </c>
      <c r="M64" s="18" t="s">
        <v>481</v>
      </c>
      <c r="N64" s="20" t="s">
        <v>481</v>
      </c>
      <c r="O64" s="18" t="s">
        <v>481</v>
      </c>
      <c r="P64" s="20" t="s">
        <v>481</v>
      </c>
      <c r="Q64" s="18" t="s">
        <v>481</v>
      </c>
      <c r="R64" s="20" t="s">
        <v>481</v>
      </c>
      <c r="S64" s="18" t="n">
        <v>283.38509258</v>
      </c>
      <c r="T64" s="20" t="n">
        <v>48.87830979</v>
      </c>
      <c r="U64" s="18" t="n">
        <v>285.55141579</v>
      </c>
      <c r="V64" s="20" t="n">
        <v>8.65400464</v>
      </c>
    </row>
    <row r="65" spans="1:22">
      <c r="A65" s="15" t="s">
        <v>540</v>
      </c>
      <c r="B65" s="17" t="n">
        <v>5325</v>
      </c>
      <c r="C65" s="18">
        <f>(14.0/B65*100)</f>
        <v/>
      </c>
      <c r="D65" s="19" t="n">
        <v>5311</v>
      </c>
      <c r="E65" s="18" t="n">
        <v>436.16449598</v>
      </c>
      <c r="F65" s="20" t="n">
        <v>3.48838527</v>
      </c>
      <c r="G65" s="18" t="n">
        <v>423.84069158</v>
      </c>
      <c r="H65" s="20" t="n">
        <v>3.56754488</v>
      </c>
      <c r="I65" s="18" t="n">
        <v>410.83909962</v>
      </c>
      <c r="J65" s="20" t="n">
        <v>3.55062492</v>
      </c>
      <c r="K65" s="18" t="n">
        <v>357.98559534</v>
      </c>
      <c r="L65" s="20" t="n">
        <v>6.71555725</v>
      </c>
      <c r="M65" s="18" t="s">
        <v>481</v>
      </c>
      <c r="N65" s="20" t="s">
        <v>481</v>
      </c>
      <c r="O65" s="18" t="s">
        <v>481</v>
      </c>
      <c r="P65" s="20" t="s">
        <v>481</v>
      </c>
      <c r="Q65" s="18" t="n">
        <v>302.90347251</v>
      </c>
      <c r="R65" s="20" t="n">
        <v>27.78017255</v>
      </c>
      <c r="S65" s="18" t="s">
        <v>481</v>
      </c>
      <c r="T65" s="20" t="s">
        <v>481</v>
      </c>
      <c r="U65" s="18" t="n">
        <v>319.95478148</v>
      </c>
      <c r="V65" s="20" t="n">
        <v>7.9383622</v>
      </c>
    </row>
    <row r="66" spans="1:22">
      <c r="A66" s="15" t="s">
        <v>541</v>
      </c>
      <c r="B66" s="17" t="n">
        <v>5665</v>
      </c>
      <c r="C66" s="18">
        <f>(97.0/B66*100)</f>
        <v/>
      </c>
      <c r="D66" s="19" t="n">
        <v>5568</v>
      </c>
      <c r="E66" s="18" t="n">
        <v>456.06086515</v>
      </c>
      <c r="F66" s="20" t="n">
        <v>3.5099527</v>
      </c>
      <c r="G66" s="18" t="n">
        <v>442.08223504</v>
      </c>
      <c r="H66" s="20" t="n">
        <v>2.61570376</v>
      </c>
      <c r="I66" s="18" t="n">
        <v>431.29751466</v>
      </c>
      <c r="J66" s="20" t="n">
        <v>3.27997935</v>
      </c>
      <c r="K66" s="18" t="n">
        <v>407.0531454</v>
      </c>
      <c r="L66" s="20" t="n">
        <v>5.78562311</v>
      </c>
      <c r="M66" s="18" t="s">
        <v>481</v>
      </c>
      <c r="N66" s="20" t="s">
        <v>481</v>
      </c>
      <c r="O66" s="18" t="s">
        <v>481</v>
      </c>
      <c r="P66" s="20" t="s">
        <v>481</v>
      </c>
      <c r="Q66" s="18" t="s">
        <v>481</v>
      </c>
      <c r="R66" s="20" t="s">
        <v>481</v>
      </c>
      <c r="S66" s="18" t="s">
        <v>481</v>
      </c>
      <c r="T66" s="20" t="s">
        <v>481</v>
      </c>
      <c r="U66" s="18" t="n">
        <v>358.40115302</v>
      </c>
      <c r="V66" s="20" t="n">
        <v>3.46059799</v>
      </c>
    </row>
    <row r="67" spans="1:22">
      <c r="A67" s="15" t="s">
        <v>542</v>
      </c>
      <c r="B67" s="17" t="n">
        <v>6971</v>
      </c>
      <c r="C67" s="18">
        <f>(1089.0/B67*100)</f>
        <v/>
      </c>
      <c r="D67" s="19" t="n">
        <v>5882</v>
      </c>
      <c r="E67" s="18" t="n">
        <v>428.37308499</v>
      </c>
      <c r="F67" s="20" t="n">
        <v>4.18834231</v>
      </c>
      <c r="G67" s="18" t="n">
        <v>410.30612007</v>
      </c>
      <c r="H67" s="20" t="n">
        <v>3.12843113</v>
      </c>
      <c r="I67" s="18" t="n">
        <v>413.71099812</v>
      </c>
      <c r="J67" s="20" t="n">
        <v>4.07151396</v>
      </c>
      <c r="K67" s="18" t="n">
        <v>387.1619548</v>
      </c>
      <c r="L67" s="20" t="n">
        <v>8.279671479999999</v>
      </c>
      <c r="M67" s="18" t="s">
        <v>481</v>
      </c>
      <c r="N67" s="20" t="s">
        <v>481</v>
      </c>
      <c r="O67" s="18" t="s">
        <v>481</v>
      </c>
      <c r="P67" s="20" t="s">
        <v>481</v>
      </c>
      <c r="Q67" s="18" t="s">
        <v>481</v>
      </c>
      <c r="R67" s="20" t="s">
        <v>481</v>
      </c>
      <c r="S67" s="18" t="s">
        <v>481</v>
      </c>
      <c r="T67" s="20" t="s">
        <v>481</v>
      </c>
      <c r="U67" s="18" t="n">
        <v>336.97332599</v>
      </c>
      <c r="V67" s="20" t="n">
        <v>6.47300129</v>
      </c>
    </row>
    <row r="68" spans="1:22">
      <c r="A68" s="15" t="s">
        <v>543</v>
      </c>
      <c r="B68" s="17" t="n">
        <v>12083</v>
      </c>
      <c r="C68" s="18">
        <f>(31.0/B68*100)</f>
        <v/>
      </c>
      <c r="D68" s="19" t="n">
        <v>12052</v>
      </c>
      <c r="E68" s="18" t="n">
        <v>445.24687598</v>
      </c>
      <c r="F68" s="20" t="n">
        <v>2.44992343</v>
      </c>
      <c r="G68" s="18" t="n">
        <v>420.51952297</v>
      </c>
      <c r="H68" s="20" t="n">
        <v>1.86851842</v>
      </c>
      <c r="I68" s="18" t="n">
        <v>401.90658574</v>
      </c>
      <c r="J68" s="20" t="n">
        <v>2.93961928</v>
      </c>
      <c r="K68" s="18" t="n">
        <v>390.97606862</v>
      </c>
      <c r="L68" s="20" t="n">
        <v>3.96160663</v>
      </c>
      <c r="M68" s="18" t="s">
        <v>481</v>
      </c>
      <c r="N68" s="20" t="s">
        <v>481</v>
      </c>
      <c r="O68" s="18" t="s">
        <v>481</v>
      </c>
      <c r="P68" s="20" t="s">
        <v>481</v>
      </c>
      <c r="Q68" s="18" t="s">
        <v>481</v>
      </c>
      <c r="R68" s="20" t="s">
        <v>481</v>
      </c>
      <c r="S68" s="18" t="s">
        <v>481</v>
      </c>
      <c r="T68" s="20" t="s">
        <v>481</v>
      </c>
      <c r="U68" s="18" t="n">
        <v>325.27288301</v>
      </c>
      <c r="V68" s="20" t="n">
        <v>2.09153833</v>
      </c>
    </row>
    <row r="69" spans="1:22">
      <c r="A69" s="15" t="s">
        <v>544</v>
      </c>
      <c r="B69" s="17" t="n">
        <v>4876</v>
      </c>
      <c r="C69" s="18">
        <f>(0.0/B69*100)</f>
        <v/>
      </c>
      <c r="D69" s="19" t="n">
        <v>4876</v>
      </c>
      <c r="E69" s="18" t="n">
        <v>444.07536227</v>
      </c>
      <c r="F69" s="20" t="n">
        <v>6.08395016</v>
      </c>
      <c r="G69" s="18" t="n">
        <v>439.90816942</v>
      </c>
      <c r="H69" s="20" t="n">
        <v>4.38677152</v>
      </c>
      <c r="I69" s="18" t="n">
        <v>428.16719201</v>
      </c>
      <c r="J69" s="20" t="n">
        <v>4.25452663</v>
      </c>
      <c r="K69" s="18" t="n">
        <v>406.26639455</v>
      </c>
      <c r="L69" s="20" t="n">
        <v>6.91551527</v>
      </c>
      <c r="M69" s="18" t="s">
        <v>481</v>
      </c>
      <c r="N69" s="20" t="s">
        <v>481</v>
      </c>
      <c r="O69" s="18" t="s">
        <v>481</v>
      </c>
      <c r="P69" s="20" t="s">
        <v>481</v>
      </c>
      <c r="Q69" s="18" t="s">
        <v>481</v>
      </c>
      <c r="R69" s="20" t="s">
        <v>481</v>
      </c>
      <c r="S69" s="18" t="s">
        <v>481</v>
      </c>
      <c r="T69" s="20" t="s">
        <v>481</v>
      </c>
      <c r="U69" s="18" t="n">
        <v>348.96733066</v>
      </c>
      <c r="V69" s="20" t="n">
        <v>23.26856577</v>
      </c>
    </row>
    <row r="70" spans="1:22">
      <c r="A70" s="15" t="s">
        <v>545</v>
      </c>
      <c r="B70" s="17" t="n">
        <v>6036</v>
      </c>
      <c r="C70" s="18">
        <f>(223.0/B70*100)</f>
        <v/>
      </c>
      <c r="D70" s="19" t="n">
        <v>5813</v>
      </c>
      <c r="E70" s="18" t="n">
        <v>520.74639475</v>
      </c>
      <c r="F70" s="20" t="n">
        <v>3.65347495</v>
      </c>
      <c r="G70" s="18" t="n">
        <v>498.95853879</v>
      </c>
      <c r="H70" s="20" t="n">
        <v>3.77533598</v>
      </c>
      <c r="I70" s="18" t="n">
        <v>488.63922504</v>
      </c>
      <c r="J70" s="20" t="n">
        <v>3.527041</v>
      </c>
      <c r="K70" s="18" t="n">
        <v>464.23360901</v>
      </c>
      <c r="L70" s="20" t="n">
        <v>6.03517723</v>
      </c>
      <c r="M70" s="18" t="s">
        <v>481</v>
      </c>
      <c r="N70" s="20" t="s">
        <v>481</v>
      </c>
      <c r="O70" s="18" t="s">
        <v>481</v>
      </c>
      <c r="P70" s="20" t="s">
        <v>481</v>
      </c>
      <c r="Q70" s="18" t="s">
        <v>481</v>
      </c>
      <c r="R70" s="20" t="s">
        <v>481</v>
      </c>
      <c r="S70" s="18" t="s">
        <v>481</v>
      </c>
      <c r="T70" s="20" t="s">
        <v>481</v>
      </c>
      <c r="U70" s="18" t="n">
        <v>441.74302729</v>
      </c>
      <c r="V70" s="20" t="n">
        <v>8.67633764</v>
      </c>
    </row>
    <row r="71" spans="1:22">
      <c r="A71" s="15" t="s">
        <v>546</v>
      </c>
      <c r="B71" s="17" t="n">
        <v>6115</v>
      </c>
      <c r="C71" s="18">
        <f>(43.0/B71*100)</f>
        <v/>
      </c>
      <c r="D71" s="19" t="n">
        <v>6072</v>
      </c>
      <c r="E71" s="18" t="n">
        <v>576.91100019</v>
      </c>
      <c r="F71" s="20" t="n">
        <v>2.63487163</v>
      </c>
      <c r="G71" s="18" t="n">
        <v>523.05180124</v>
      </c>
      <c r="H71" s="20" t="n">
        <v>2.09628515</v>
      </c>
      <c r="I71" s="18" t="n">
        <v>510.85904798</v>
      </c>
      <c r="J71" s="20" t="n">
        <v>3.56304518</v>
      </c>
      <c r="K71" s="18" t="n">
        <v>487.92328211</v>
      </c>
      <c r="L71" s="20" t="n">
        <v>6.83743972</v>
      </c>
      <c r="M71" s="18" t="s">
        <v>481</v>
      </c>
      <c r="N71" s="20" t="s">
        <v>481</v>
      </c>
      <c r="O71" s="18" t="s">
        <v>481</v>
      </c>
      <c r="P71" s="20" t="s">
        <v>481</v>
      </c>
      <c r="Q71" s="18" t="s">
        <v>481</v>
      </c>
      <c r="R71" s="20" t="s">
        <v>481</v>
      </c>
      <c r="S71" s="18" t="s">
        <v>481</v>
      </c>
      <c r="T71" s="20" t="s">
        <v>481</v>
      </c>
      <c r="U71" s="18" t="n">
        <v>433.81344292</v>
      </c>
      <c r="V71" s="20" t="n">
        <v>17.96314779</v>
      </c>
    </row>
    <row r="72" spans="1:22">
      <c r="A72" s="15" t="s">
        <v>547</v>
      </c>
      <c r="B72" s="17" t="n">
        <v>7708</v>
      </c>
      <c r="C72" s="18">
        <f>(7.0/B72*100)</f>
        <v/>
      </c>
      <c r="D72" s="19" t="n">
        <v>7701</v>
      </c>
      <c r="E72" s="18" t="n">
        <v>542.3222809</v>
      </c>
      <c r="F72" s="20" t="n">
        <v>3.29269069</v>
      </c>
      <c r="G72" s="18" t="n">
        <v>489.45571489</v>
      </c>
      <c r="H72" s="20" t="n">
        <v>2.54895226</v>
      </c>
      <c r="I72" s="18" t="n">
        <v>463.77294634</v>
      </c>
      <c r="J72" s="20" t="n">
        <v>3.79632328</v>
      </c>
      <c r="K72" s="18" t="n">
        <v>439.73624933</v>
      </c>
      <c r="L72" s="20" t="n">
        <v>6.44709447</v>
      </c>
      <c r="M72" s="18" t="s">
        <v>481</v>
      </c>
      <c r="N72" s="20" t="s">
        <v>481</v>
      </c>
      <c r="O72" s="18" t="s">
        <v>481</v>
      </c>
      <c r="P72" s="20" t="s">
        <v>481</v>
      </c>
      <c r="Q72" s="18" t="s">
        <v>481</v>
      </c>
      <c r="R72" s="20" t="s">
        <v>481</v>
      </c>
      <c r="S72" s="18" t="s">
        <v>481</v>
      </c>
      <c r="T72" s="20" t="s">
        <v>481</v>
      </c>
      <c r="U72" s="18" t="n">
        <v>405.14507961</v>
      </c>
      <c r="V72" s="20" t="n">
        <v>23.60735179</v>
      </c>
    </row>
    <row r="73" spans="1:22">
      <c r="A73" s="15" t="s">
        <v>548</v>
      </c>
      <c r="B73" s="17" t="n">
        <v>8249</v>
      </c>
      <c r="C73" s="18">
        <f>(205.0/B73*100)</f>
        <v/>
      </c>
      <c r="D73" s="19" t="n">
        <v>8044</v>
      </c>
      <c r="E73" s="18" t="n">
        <v>408.68280347</v>
      </c>
      <c r="F73" s="20" t="n">
        <v>5.19943186</v>
      </c>
      <c r="G73" s="18" t="n">
        <v>415.03214426</v>
      </c>
      <c r="H73" s="20" t="n">
        <v>3.3035074</v>
      </c>
      <c r="I73" s="18" t="n">
        <v>406.71733438</v>
      </c>
      <c r="J73" s="20" t="n">
        <v>4.45074396</v>
      </c>
      <c r="K73" s="18" t="n">
        <v>378.72502823</v>
      </c>
      <c r="L73" s="20" t="n">
        <v>7.60691909</v>
      </c>
      <c r="M73" s="18" t="s">
        <v>481</v>
      </c>
      <c r="N73" s="20" t="s">
        <v>481</v>
      </c>
      <c r="O73" s="18" t="s">
        <v>481</v>
      </c>
      <c r="P73" s="20" t="s">
        <v>481</v>
      </c>
      <c r="Q73" s="18" t="s">
        <v>481</v>
      </c>
      <c r="R73" s="20" t="s">
        <v>481</v>
      </c>
      <c r="S73" s="18" t="s">
        <v>481</v>
      </c>
      <c r="T73" s="20" t="s">
        <v>481</v>
      </c>
      <c r="U73" s="18" t="n">
        <v>368.69671593</v>
      </c>
      <c r="V73" s="20" t="n">
        <v>7.93040017</v>
      </c>
    </row>
    <row r="74" spans="1:22">
      <c r="A74" s="15" t="s">
        <v>549</v>
      </c>
      <c r="B74" s="17" t="n">
        <v>4692</v>
      </c>
      <c r="C74" s="18">
        <f>(82.0/B74*100)</f>
        <v/>
      </c>
      <c r="D74" s="19" t="n">
        <v>4610</v>
      </c>
      <c r="E74" s="18" t="n">
        <v>458.11587698</v>
      </c>
      <c r="F74" s="20" t="n">
        <v>3.03480852</v>
      </c>
      <c r="G74" s="18" t="n">
        <v>429.80815112</v>
      </c>
      <c r="H74" s="20" t="n">
        <v>2.76642267</v>
      </c>
      <c r="I74" s="18" t="n">
        <v>430.21970898</v>
      </c>
      <c r="J74" s="20" t="n">
        <v>4.19363939</v>
      </c>
      <c r="K74" s="18" t="n">
        <v>387.61565578</v>
      </c>
      <c r="L74" s="20" t="n">
        <v>7.46695513</v>
      </c>
      <c r="M74" s="18" t="s">
        <v>481</v>
      </c>
      <c r="N74" s="20" t="s">
        <v>481</v>
      </c>
      <c r="O74" s="18" t="s">
        <v>481</v>
      </c>
      <c r="P74" s="20" t="s">
        <v>481</v>
      </c>
      <c r="Q74" s="18" t="s">
        <v>481</v>
      </c>
      <c r="R74" s="20" t="s">
        <v>481</v>
      </c>
      <c r="S74" s="18" t="n">
        <v>365.46559687</v>
      </c>
      <c r="T74" s="20" t="n">
        <v>24.20181131</v>
      </c>
      <c r="U74" s="18" t="n">
        <v>346.93215773</v>
      </c>
      <c r="V74" s="20" t="n">
        <v>6.47972138</v>
      </c>
    </row>
    <row r="75" spans="1:22">
      <c r="A75" s="15" t="s">
        <v>550</v>
      </c>
      <c r="B75" s="17" t="n">
        <v>5375</v>
      </c>
      <c r="C75" s="18">
        <f>(331.0/B75*100)</f>
        <v/>
      </c>
      <c r="D75" s="19" t="n">
        <v>5044</v>
      </c>
      <c r="E75" s="18" t="n">
        <v>379.57307782</v>
      </c>
      <c r="F75" s="20" t="n">
        <v>4.85910473</v>
      </c>
      <c r="G75" s="18" t="n">
        <v>370.74452343</v>
      </c>
      <c r="H75" s="20" t="n">
        <v>4.12108069</v>
      </c>
      <c r="I75" s="18" t="n">
        <v>372.02144284</v>
      </c>
      <c r="J75" s="20" t="n">
        <v>3.74572251</v>
      </c>
      <c r="K75" s="18" t="n">
        <v>345.79098014</v>
      </c>
      <c r="L75" s="20" t="n">
        <v>5.25172843</v>
      </c>
      <c r="M75" s="18" t="s">
        <v>481</v>
      </c>
      <c r="N75" s="20" t="s">
        <v>481</v>
      </c>
      <c r="O75" s="18" t="s">
        <v>481</v>
      </c>
      <c r="P75" s="20" t="s">
        <v>481</v>
      </c>
      <c r="Q75" s="18" t="s">
        <v>481</v>
      </c>
      <c r="R75" s="20" t="s">
        <v>481</v>
      </c>
      <c r="S75" s="18" t="s">
        <v>481</v>
      </c>
      <c r="T75" s="20" t="s">
        <v>481</v>
      </c>
      <c r="U75" s="18" t="n">
        <v>326.28092104</v>
      </c>
      <c r="V75" s="20" t="n">
        <v>4.71632571</v>
      </c>
    </row>
    <row r="76" spans="1:22">
      <c r="A76" s="15" t="s">
        <v>551</v>
      </c>
      <c r="B76" s="17" t="n">
        <v>14167</v>
      </c>
      <c r="C76" s="18">
        <f>(237.0/B76*100)</f>
        <v/>
      </c>
      <c r="D76" s="19" t="n">
        <v>13930</v>
      </c>
      <c r="E76" s="18" t="n">
        <v>458.07387705</v>
      </c>
      <c r="F76" s="20" t="n">
        <v>3.22434027</v>
      </c>
      <c r="G76" s="18" t="n">
        <v>442.7594496</v>
      </c>
      <c r="H76" s="20" t="n">
        <v>3.39079192</v>
      </c>
      <c r="I76" s="18" t="n">
        <v>422.12098644</v>
      </c>
      <c r="J76" s="20" t="n">
        <v>4.28469446</v>
      </c>
      <c r="K76" s="18" t="n">
        <v>405.35880666</v>
      </c>
      <c r="L76" s="20" t="n">
        <v>7.73240155</v>
      </c>
      <c r="M76" s="18" t="s">
        <v>481</v>
      </c>
      <c r="N76" s="20" t="s">
        <v>481</v>
      </c>
      <c r="O76" s="18" t="s">
        <v>481</v>
      </c>
      <c r="P76" s="20" t="s">
        <v>481</v>
      </c>
      <c r="Q76" s="18" t="s">
        <v>481</v>
      </c>
      <c r="R76" s="20" t="s">
        <v>481</v>
      </c>
      <c r="S76" s="18" t="s">
        <v>481</v>
      </c>
      <c r="T76" s="20" t="s">
        <v>481</v>
      </c>
      <c r="U76" s="18" t="n">
        <v>347.903822</v>
      </c>
      <c r="V76" s="20" t="n">
        <v>5.42116378</v>
      </c>
    </row>
    <row r="77" spans="1:22">
      <c r="A77" s="15" t="s">
        <v>552</v>
      </c>
      <c r="B77" s="17" t="n">
        <v>6062</v>
      </c>
      <c r="C77" s="18">
        <f>(416.0/B77*100)</f>
        <v/>
      </c>
      <c r="D77" s="19" t="n">
        <v>5646</v>
      </c>
      <c r="E77" s="18" t="n">
        <v>482.29519861</v>
      </c>
      <c r="F77" s="20" t="n">
        <v>3.62630317</v>
      </c>
      <c r="G77" s="18" t="n">
        <v>442.19679454</v>
      </c>
      <c r="H77" s="20" t="n">
        <v>3.33644398</v>
      </c>
      <c r="I77" s="18" t="n">
        <v>435.88036501</v>
      </c>
      <c r="J77" s="20" t="n">
        <v>4.20510501</v>
      </c>
      <c r="K77" s="18" t="n">
        <v>412.63437078</v>
      </c>
      <c r="L77" s="20" t="n">
        <v>6.26135008</v>
      </c>
      <c r="M77" s="18" t="s">
        <v>481</v>
      </c>
      <c r="N77" s="20" t="s">
        <v>481</v>
      </c>
      <c r="O77" s="18" t="s">
        <v>481</v>
      </c>
      <c r="P77" s="20" t="s">
        <v>481</v>
      </c>
      <c r="Q77" s="18" t="s">
        <v>481</v>
      </c>
      <c r="R77" s="20" t="s">
        <v>481</v>
      </c>
      <c r="S77" s="18" t="s">
        <v>481</v>
      </c>
      <c r="T77" s="20" t="s">
        <v>481</v>
      </c>
      <c r="U77" s="18" t="n">
        <v>370.45698948</v>
      </c>
      <c r="V77" s="20" t="n">
        <v>4.28267894</v>
      </c>
    </row>
    <row r="78" spans="1:22">
      <c r="A78" s="15" t="s">
        <v>553</v>
      </c>
      <c r="B78" s="17" t="n">
        <v>5826</v>
      </c>
      <c r="C78" s="18">
        <f>(0.0/B78*100)</f>
        <v/>
      </c>
      <c r="D78" s="19" t="n">
        <v>5826</v>
      </c>
      <c r="E78" s="18" t="n">
        <v>501.32929854</v>
      </c>
      <c r="F78" s="20" t="n">
        <v>4.76601634</v>
      </c>
      <c r="G78" s="18" t="n">
        <v>496.23403036</v>
      </c>
      <c r="H78" s="20" t="n">
        <v>3.91557301</v>
      </c>
      <c r="I78" s="18" t="n">
        <v>480.95406045</v>
      </c>
      <c r="J78" s="20" t="n">
        <v>4.25313974</v>
      </c>
      <c r="K78" s="18" t="n">
        <v>449.26733851</v>
      </c>
      <c r="L78" s="20" t="n">
        <v>5.44306359</v>
      </c>
      <c r="M78" s="18" t="s">
        <v>481</v>
      </c>
      <c r="N78" s="20" t="s">
        <v>481</v>
      </c>
      <c r="O78" s="18" t="s">
        <v>481</v>
      </c>
      <c r="P78" s="20" t="s">
        <v>481</v>
      </c>
      <c r="Q78" s="18" t="n">
        <v>368.3511</v>
      </c>
      <c r="R78" s="20" t="n">
        <v>48.63309422</v>
      </c>
      <c r="S78" s="18" t="n">
        <v>396.84750097</v>
      </c>
      <c r="T78" s="20" t="n">
        <v>56.30614015</v>
      </c>
      <c r="U78" s="18" t="n">
        <v>406.38562565</v>
      </c>
      <c r="V78" s="20" t="n">
        <v>27.89584778</v>
      </c>
    </row>
    <row customHeight="1" ht="25" r="79" spans="1:22">
      <c r="A79" s="15" t="s">
        <v>554</v>
      </c>
      <c r="B79" s="17" t="n">
        <v>1657</v>
      </c>
      <c r="C79" s="18">
        <f>(41.0/B79*100)</f>
        <v/>
      </c>
      <c r="D79" s="19" t="n">
        <v>1616</v>
      </c>
      <c r="E79" s="18" t="n">
        <v>501.42374645</v>
      </c>
      <c r="F79" s="20" t="n">
        <v>8.03176109</v>
      </c>
      <c r="G79" s="18" t="n">
        <v>474.17467809</v>
      </c>
      <c r="H79" s="20" t="n">
        <v>7.62725662</v>
      </c>
      <c r="I79" s="18" t="n">
        <v>464.83786477</v>
      </c>
      <c r="J79" s="20" t="n">
        <v>7.8166135</v>
      </c>
      <c r="K79" s="18" t="n">
        <v>415.77510625</v>
      </c>
      <c r="L79" s="20" t="n">
        <v>12.24439855</v>
      </c>
      <c r="M79" s="18" t="s">
        <v>481</v>
      </c>
      <c r="N79" s="20" t="s">
        <v>481</v>
      </c>
      <c r="O79" s="18" t="s">
        <v>481</v>
      </c>
      <c r="P79" s="20" t="s">
        <v>481</v>
      </c>
      <c r="Q79" s="18" t="s">
        <v>481</v>
      </c>
      <c r="R79" s="20" t="s">
        <v>481</v>
      </c>
      <c r="S79" s="18" t="n">
        <v>477.5136</v>
      </c>
      <c r="T79" s="20" t="n">
        <v>31.20438795</v>
      </c>
      <c r="U79" s="18" t="n">
        <v>388.26607419</v>
      </c>
      <c r="V79" s="20" t="n">
        <v>18.89317457</v>
      </c>
    </row>
    <row r="80" spans="1:22">
      <c r="A80" s="15" t="s">
        <v>555</v>
      </c>
      <c r="B80" s="17" t="n">
        <v>7841</v>
      </c>
      <c r="C80" s="18">
        <f>(0.0/B80*100)</f>
        <v/>
      </c>
      <c r="D80" s="19" t="n">
        <v>7841</v>
      </c>
      <c r="E80" s="18" t="n">
        <v>436.61542661</v>
      </c>
      <c r="F80" s="20" t="n">
        <v>4.47140564</v>
      </c>
      <c r="G80" s="18" t="n">
        <v>430.90918196</v>
      </c>
      <c r="H80" s="20" t="n">
        <v>4.30021195</v>
      </c>
      <c r="I80" s="18" t="n">
        <v>420.09643083</v>
      </c>
      <c r="J80" s="20" t="n">
        <v>5.70091055</v>
      </c>
      <c r="K80" s="18" t="n">
        <v>372.2793185</v>
      </c>
      <c r="L80" s="20" t="n">
        <v>5.93410288</v>
      </c>
      <c r="M80" s="18" t="s">
        <v>481</v>
      </c>
      <c r="N80" s="20" t="s">
        <v>481</v>
      </c>
      <c r="O80" s="18" t="s">
        <v>481</v>
      </c>
      <c r="P80" s="20" t="s">
        <v>481</v>
      </c>
      <c r="Q80" s="18" t="s">
        <v>481</v>
      </c>
      <c r="R80" s="20" t="s">
        <v>481</v>
      </c>
      <c r="S80" s="18" t="s">
        <v>481</v>
      </c>
      <c r="T80" s="20" t="s">
        <v>481</v>
      </c>
      <c r="U80" s="18" t="n">
        <v>370.83662309</v>
      </c>
      <c r="V80" s="20" t="n">
        <v>32.66647742</v>
      </c>
    </row>
    <row r="81" spans="1:22">
      <c r="A81" s="23" t="s">
        <v>556</v>
      </c>
      <c r="B81" s="17" t="n">
        <v>8861</v>
      </c>
      <c r="C81" s="18">
        <f>(103.0/B81*100)</f>
        <v/>
      </c>
      <c r="D81" s="19" t="n">
        <v>8758</v>
      </c>
      <c r="E81" s="18" t="n">
        <v>436.24889052</v>
      </c>
      <c r="F81" s="20" t="n">
        <v>6.3665035</v>
      </c>
      <c r="G81" s="18" t="n">
        <v>431.99179026</v>
      </c>
      <c r="H81" s="20" t="n">
        <v>3.34431556</v>
      </c>
      <c r="I81" s="18" t="n">
        <v>443.07940923</v>
      </c>
      <c r="J81" s="20" t="n">
        <v>3.92812771</v>
      </c>
      <c r="K81" s="18" t="n">
        <v>398.1041833</v>
      </c>
      <c r="L81" s="20" t="n">
        <v>5.0685983</v>
      </c>
      <c r="M81" s="18" t="s">
        <v>481</v>
      </c>
      <c r="N81" s="20" t="s">
        <v>481</v>
      </c>
      <c r="O81" s="18" t="s">
        <v>481</v>
      </c>
      <c r="P81" s="20" t="s">
        <v>481</v>
      </c>
      <c r="Q81" s="18" t="s">
        <v>481</v>
      </c>
      <c r="R81" s="20" t="s">
        <v>481</v>
      </c>
      <c r="S81" s="18" t="s">
        <v>481</v>
      </c>
      <c r="T81" s="20" t="s">
        <v>481</v>
      </c>
      <c r="U81" s="18" t="n">
        <v>355.62894625</v>
      </c>
      <c r="V81" s="20" t="n">
        <v>12.63619606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867</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547.46824087</v>
      </c>
      <c r="F7" s="20" t="n">
        <v>3.37856568</v>
      </c>
      <c r="G7" s="18" t="n">
        <v>515.05180752</v>
      </c>
      <c r="H7" s="20" t="n">
        <v>2.39156776</v>
      </c>
      <c r="I7" s="18" t="n">
        <v>492.98217666</v>
      </c>
      <c r="J7" s="20" t="n">
        <v>3.22286448</v>
      </c>
      <c r="K7" s="18" t="n">
        <v>446.01617308</v>
      </c>
      <c r="L7" s="20" t="n">
        <v>4.37883088</v>
      </c>
      <c r="M7" s="18" t="s">
        <v>481</v>
      </c>
      <c r="N7" s="20" t="s">
        <v>481</v>
      </c>
      <c r="O7" s="18" t="s">
        <v>481</v>
      </c>
      <c r="P7" s="20" t="s">
        <v>481</v>
      </c>
      <c r="Q7" s="18" t="s">
        <v>481</v>
      </c>
      <c r="R7" s="20" t="s">
        <v>481</v>
      </c>
      <c r="S7" s="18" t="s">
        <v>481</v>
      </c>
      <c r="T7" s="20" t="s">
        <v>481</v>
      </c>
      <c r="U7" s="18" t="n">
        <v>453.42728441</v>
      </c>
      <c r="V7" s="20" t="n">
        <v>5.27583853</v>
      </c>
    </row>
    <row r="8" spans="1:22">
      <c r="A8" s="15" t="s">
        <v>483</v>
      </c>
      <c r="B8" s="17" t="n">
        <v>7007</v>
      </c>
      <c r="C8" s="18">
        <f>(222.0/B8*100)</f>
        <v/>
      </c>
      <c r="D8" s="19" t="n">
        <v>6785</v>
      </c>
      <c r="E8" s="18" t="n">
        <v>517.1317996</v>
      </c>
      <c r="F8" s="20" t="n">
        <v>4.10058789</v>
      </c>
      <c r="G8" s="18" t="n">
        <v>500.73152195</v>
      </c>
      <c r="H8" s="20" t="n">
        <v>3.50597615</v>
      </c>
      <c r="I8" s="18" t="n">
        <v>486.09139245</v>
      </c>
      <c r="J8" s="20" t="n">
        <v>3.90277216</v>
      </c>
      <c r="K8" s="18" t="n">
        <v>461.85281712</v>
      </c>
      <c r="L8" s="20" t="n">
        <v>4.76848225</v>
      </c>
      <c r="M8" s="18" t="s">
        <v>481</v>
      </c>
      <c r="N8" s="20" t="s">
        <v>481</v>
      </c>
      <c r="O8" s="18" t="s">
        <v>481</v>
      </c>
      <c r="P8" s="20" t="s">
        <v>481</v>
      </c>
      <c r="Q8" s="18" t="n">
        <v>361.38025951</v>
      </c>
      <c r="R8" s="20" t="n">
        <v>22.72565673</v>
      </c>
      <c r="S8" s="18" t="s">
        <v>481</v>
      </c>
      <c r="T8" s="20" t="s">
        <v>481</v>
      </c>
      <c r="U8" s="18" t="n">
        <v>408.73617751</v>
      </c>
      <c r="V8" s="20" t="n">
        <v>5.70003686</v>
      </c>
    </row>
    <row r="9" spans="1:22">
      <c r="A9" s="15" t="s">
        <v>484</v>
      </c>
      <c r="B9" s="17" t="n">
        <v>9651</v>
      </c>
      <c r="C9" s="18">
        <f>(326.0/B9*100)</f>
        <v/>
      </c>
      <c r="D9" s="19" t="n">
        <v>9325</v>
      </c>
      <c r="E9" s="18" t="n">
        <v>535.76519885</v>
      </c>
      <c r="F9" s="20" t="n">
        <v>3.60903004</v>
      </c>
      <c r="G9" s="18" t="n">
        <v>521.01197288</v>
      </c>
      <c r="H9" s="20" t="n">
        <v>2.72814417</v>
      </c>
      <c r="I9" s="18" t="n">
        <v>510.2633348</v>
      </c>
      <c r="J9" s="20" t="n">
        <v>2.98443244</v>
      </c>
      <c r="K9" s="18" t="n">
        <v>473.31043692</v>
      </c>
      <c r="L9" s="20" t="n">
        <v>4.31855057</v>
      </c>
      <c r="M9" s="18" t="s">
        <v>481</v>
      </c>
      <c r="N9" s="20" t="s">
        <v>481</v>
      </c>
      <c r="O9" s="18" t="s">
        <v>481</v>
      </c>
      <c r="P9" s="20" t="s">
        <v>481</v>
      </c>
      <c r="Q9" s="18" t="n">
        <v>347.7815185</v>
      </c>
      <c r="R9" s="20" t="n">
        <v>11.20716786</v>
      </c>
      <c r="S9" s="18" t="s">
        <v>481</v>
      </c>
      <c r="T9" s="20" t="s">
        <v>481</v>
      </c>
      <c r="U9" s="18" t="n">
        <v>415.04133454</v>
      </c>
      <c r="V9" s="20" t="n">
        <v>4.66390531</v>
      </c>
    </row>
    <row r="10" spans="1:22">
      <c r="A10" s="15" t="s">
        <v>485</v>
      </c>
      <c r="B10" s="17" t="n">
        <v>20058</v>
      </c>
      <c r="C10" s="18">
        <f>(579.0/B10*100)</f>
        <v/>
      </c>
      <c r="D10" s="19" t="n">
        <v>19479</v>
      </c>
      <c r="E10" s="18" t="n">
        <v>551.2937238</v>
      </c>
      <c r="F10" s="20" t="n">
        <v>3.21389779</v>
      </c>
      <c r="G10" s="18" t="n">
        <v>534.3155029</v>
      </c>
      <c r="H10" s="20" t="n">
        <v>2.61799284</v>
      </c>
      <c r="I10" s="18" t="n">
        <v>520.59919596</v>
      </c>
      <c r="J10" s="20" t="n">
        <v>2.72368046</v>
      </c>
      <c r="K10" s="18" t="n">
        <v>495.03351068</v>
      </c>
      <c r="L10" s="20" t="n">
        <v>4.79847456</v>
      </c>
      <c r="M10" s="18" t="s">
        <v>481</v>
      </c>
      <c r="N10" s="20" t="s">
        <v>481</v>
      </c>
      <c r="O10" s="18" t="s">
        <v>481</v>
      </c>
      <c r="P10" s="20" t="s">
        <v>481</v>
      </c>
      <c r="Q10" s="18" t="s">
        <v>481</v>
      </c>
      <c r="R10" s="20" t="s">
        <v>481</v>
      </c>
      <c r="S10" s="18" t="s">
        <v>481</v>
      </c>
      <c r="T10" s="20" t="s">
        <v>481</v>
      </c>
      <c r="U10" s="18" t="n">
        <v>448.83225717</v>
      </c>
      <c r="V10" s="20" t="n">
        <v>6.75471929</v>
      </c>
    </row>
    <row r="11" spans="1:22">
      <c r="A11" s="15" t="s">
        <v>486</v>
      </c>
      <c r="B11" s="17" t="n">
        <v>7053</v>
      </c>
      <c r="C11" s="18">
        <f>(213.0/B11*100)</f>
        <v/>
      </c>
      <c r="D11" s="19" t="n">
        <v>6840</v>
      </c>
      <c r="E11" s="18" t="n">
        <v>472.99669664</v>
      </c>
      <c r="F11" s="20" t="n">
        <v>4.89013312</v>
      </c>
      <c r="G11" s="18" t="n">
        <v>466.17461551</v>
      </c>
      <c r="H11" s="20" t="n">
        <v>3.41082947</v>
      </c>
      <c r="I11" s="18" t="n">
        <v>463.6744558</v>
      </c>
      <c r="J11" s="20" t="n">
        <v>3.61726813</v>
      </c>
      <c r="K11" s="18" t="n">
        <v>458.90028078</v>
      </c>
      <c r="L11" s="20" t="n">
        <v>4.45495463</v>
      </c>
      <c r="M11" s="18" t="s">
        <v>481</v>
      </c>
      <c r="N11" s="20" t="s">
        <v>481</v>
      </c>
      <c r="O11" s="18" t="s">
        <v>481</v>
      </c>
      <c r="P11" s="20" t="s">
        <v>481</v>
      </c>
      <c r="Q11" s="18" t="s">
        <v>481</v>
      </c>
      <c r="R11" s="20" t="s">
        <v>481</v>
      </c>
      <c r="S11" s="18" t="s">
        <v>481</v>
      </c>
      <c r="T11" s="20" t="s">
        <v>481</v>
      </c>
      <c r="U11" s="18" t="n">
        <v>411.70617341</v>
      </c>
      <c r="V11" s="20" t="n">
        <v>6.546947</v>
      </c>
    </row>
    <row r="12" spans="1:22">
      <c r="A12" s="15" t="s">
        <v>487</v>
      </c>
      <c r="B12" s="17" t="n">
        <v>6894</v>
      </c>
      <c r="C12" s="18">
        <f>(60.0/B12*100)</f>
        <v/>
      </c>
      <c r="D12" s="19" t="n">
        <v>6834</v>
      </c>
      <c r="E12" s="18" t="n">
        <v>511.86062814</v>
      </c>
      <c r="F12" s="20" t="n">
        <v>3.21437012</v>
      </c>
      <c r="G12" s="18" t="n">
        <v>501.3663016</v>
      </c>
      <c r="H12" s="20" t="n">
        <v>2.67102102</v>
      </c>
      <c r="I12" s="18" t="n">
        <v>482.58173247</v>
      </c>
      <c r="J12" s="20" t="n">
        <v>4.25137031</v>
      </c>
      <c r="K12" s="18" t="n">
        <v>455.78807781</v>
      </c>
      <c r="L12" s="20" t="n">
        <v>6.73605007</v>
      </c>
      <c r="M12" s="18" t="s">
        <v>481</v>
      </c>
      <c r="N12" s="20" t="s">
        <v>481</v>
      </c>
      <c r="O12" s="18" t="s">
        <v>481</v>
      </c>
      <c r="P12" s="20" t="s">
        <v>481</v>
      </c>
      <c r="Q12" s="18" t="n">
        <v>332.31014509</v>
      </c>
      <c r="R12" s="20" t="n">
        <v>18.34291261</v>
      </c>
      <c r="S12" s="18" t="s">
        <v>481</v>
      </c>
      <c r="T12" s="20" t="s">
        <v>481</v>
      </c>
      <c r="U12" s="18" t="n">
        <v>398.1510506</v>
      </c>
      <c r="V12" s="20" t="n">
        <v>7.57286501</v>
      </c>
    </row>
    <row r="13" spans="1:22">
      <c r="A13" s="15" t="s">
        <v>488</v>
      </c>
      <c r="B13" s="17" t="n">
        <v>7161</v>
      </c>
      <c r="C13" s="18">
        <f>(283.0/B13*100)</f>
        <v/>
      </c>
      <c r="D13" s="19" t="n">
        <v>6878</v>
      </c>
      <c r="E13" s="18" t="n">
        <v>522.24218061</v>
      </c>
      <c r="F13" s="20" t="n">
        <v>4.37526891</v>
      </c>
      <c r="G13" s="18" t="n">
        <v>514.08879115</v>
      </c>
      <c r="H13" s="20" t="n">
        <v>2.79288963</v>
      </c>
      <c r="I13" s="18" t="n">
        <v>506.25669051</v>
      </c>
      <c r="J13" s="20" t="n">
        <v>2.92173011</v>
      </c>
      <c r="K13" s="18" t="n">
        <v>494.54562685</v>
      </c>
      <c r="L13" s="20" t="n">
        <v>4.50939034</v>
      </c>
      <c r="M13" s="18" t="s">
        <v>481</v>
      </c>
      <c r="N13" s="20" t="s">
        <v>481</v>
      </c>
      <c r="O13" s="18" t="s">
        <v>481</v>
      </c>
      <c r="P13" s="20" t="s">
        <v>481</v>
      </c>
      <c r="Q13" s="18" t="n">
        <v>407.4699787</v>
      </c>
      <c r="R13" s="20" t="n">
        <v>6.79601306</v>
      </c>
      <c r="S13" s="18" t="s">
        <v>481</v>
      </c>
      <c r="T13" s="20" t="s">
        <v>481</v>
      </c>
      <c r="U13" s="18" t="n">
        <v>408.20553122</v>
      </c>
      <c r="V13" s="20" t="n">
        <v>6.48000647</v>
      </c>
    </row>
    <row r="14" spans="1:22">
      <c r="A14" s="15" t="s">
        <v>489</v>
      </c>
      <c r="B14" s="17" t="n">
        <v>5587</v>
      </c>
      <c r="C14" s="18">
        <f>(89.0/B14*100)</f>
        <v/>
      </c>
      <c r="D14" s="19" t="n">
        <v>5498</v>
      </c>
      <c r="E14" s="18" t="n">
        <v>543.40023393</v>
      </c>
      <c r="F14" s="20" t="n">
        <v>4.51786921</v>
      </c>
      <c r="G14" s="18" t="n">
        <v>523.63138264</v>
      </c>
      <c r="H14" s="20" t="n">
        <v>2.44076775</v>
      </c>
      <c r="I14" s="18" t="n">
        <v>511.40761513</v>
      </c>
      <c r="J14" s="20" t="n">
        <v>3.02502949</v>
      </c>
      <c r="K14" s="18" t="n">
        <v>506.8057506</v>
      </c>
      <c r="L14" s="20" t="n">
        <v>4.74146704</v>
      </c>
      <c r="M14" s="18" t="s">
        <v>481</v>
      </c>
      <c r="N14" s="20" t="s">
        <v>481</v>
      </c>
      <c r="O14" s="18" t="s">
        <v>481</v>
      </c>
      <c r="P14" s="20" t="s">
        <v>481</v>
      </c>
      <c r="Q14" s="18" t="s">
        <v>481</v>
      </c>
      <c r="R14" s="20" t="s">
        <v>481</v>
      </c>
      <c r="S14" s="18" t="s">
        <v>481</v>
      </c>
      <c r="T14" s="20" t="s">
        <v>481</v>
      </c>
      <c r="U14" s="18" t="n">
        <v>445.2090156</v>
      </c>
      <c r="V14" s="20" t="n">
        <v>9.181899659999999</v>
      </c>
    </row>
    <row r="15" spans="1:22">
      <c r="A15" s="15" t="s">
        <v>490</v>
      </c>
      <c r="B15" s="17" t="n">
        <v>5882</v>
      </c>
      <c r="C15" s="18">
        <f>(153.0/B15*100)</f>
        <v/>
      </c>
      <c r="D15" s="19" t="n">
        <v>5729</v>
      </c>
      <c r="E15" s="18" t="n">
        <v>555.8341613</v>
      </c>
      <c r="F15" s="20" t="n">
        <v>3.85337068</v>
      </c>
      <c r="G15" s="18" t="n">
        <v>540.11137766</v>
      </c>
      <c r="H15" s="20" t="n">
        <v>2.92963329</v>
      </c>
      <c r="I15" s="18" t="n">
        <v>525.0324897</v>
      </c>
      <c r="J15" s="20" t="n">
        <v>3.4322848</v>
      </c>
      <c r="K15" s="18" t="n">
        <v>495.52691487</v>
      </c>
      <c r="L15" s="20" t="n">
        <v>5.24082244</v>
      </c>
      <c r="M15" s="18" t="s">
        <v>481</v>
      </c>
      <c r="N15" s="20" t="s">
        <v>481</v>
      </c>
      <c r="O15" s="18" t="s">
        <v>481</v>
      </c>
      <c r="P15" s="20" t="s">
        <v>481</v>
      </c>
      <c r="Q15" s="18" t="n">
        <v>367.66871077</v>
      </c>
      <c r="R15" s="20" t="n">
        <v>14.82638214</v>
      </c>
      <c r="S15" s="18" t="s">
        <v>481</v>
      </c>
      <c r="T15" s="20" t="s">
        <v>481</v>
      </c>
      <c r="U15" s="18" t="n">
        <v>432.76101985</v>
      </c>
      <c r="V15" s="20" t="n">
        <v>7.72816206</v>
      </c>
    </row>
    <row r="16" spans="1:22">
      <c r="A16" s="15" t="s">
        <v>491</v>
      </c>
      <c r="B16" s="17" t="n">
        <v>6108</v>
      </c>
      <c r="C16" s="18">
        <f>(178.0/B16*100)</f>
        <v/>
      </c>
      <c r="D16" s="19" t="n">
        <v>5930</v>
      </c>
      <c r="E16" s="18" t="n">
        <v>540.17008885</v>
      </c>
      <c r="F16" s="20" t="n">
        <v>3.25019357</v>
      </c>
      <c r="G16" s="18" t="n">
        <v>523.51983765</v>
      </c>
      <c r="H16" s="20" t="n">
        <v>3.05981441</v>
      </c>
      <c r="I16" s="18" t="n">
        <v>495.40709574</v>
      </c>
      <c r="J16" s="20" t="n">
        <v>3.50728816</v>
      </c>
      <c r="K16" s="18" t="n">
        <v>464.00428756</v>
      </c>
      <c r="L16" s="20" t="n">
        <v>6.18732329</v>
      </c>
      <c r="M16" s="18" t="s">
        <v>481</v>
      </c>
      <c r="N16" s="20" t="s">
        <v>481</v>
      </c>
      <c r="O16" s="18" t="s">
        <v>481</v>
      </c>
      <c r="P16" s="20" t="s">
        <v>481</v>
      </c>
      <c r="Q16" s="18" t="s">
        <v>481</v>
      </c>
      <c r="R16" s="20" t="s">
        <v>481</v>
      </c>
      <c r="S16" s="18" t="s">
        <v>481</v>
      </c>
      <c r="T16" s="20" t="s">
        <v>481</v>
      </c>
      <c r="U16" s="18" t="n">
        <v>385.8258241</v>
      </c>
      <c r="V16" s="20" t="n">
        <v>8.362465869999999</v>
      </c>
    </row>
    <row r="17" spans="1:22">
      <c r="A17" s="15" t="s">
        <v>492</v>
      </c>
      <c r="B17" s="17" t="n">
        <v>6504</v>
      </c>
      <c r="C17" s="18">
        <f>(2366.0/B17*100)</f>
        <v/>
      </c>
      <c r="D17" s="19" t="n">
        <v>4138</v>
      </c>
      <c r="E17" s="18" t="n">
        <v>556.28269219</v>
      </c>
      <c r="F17" s="20" t="n">
        <v>4.67392925</v>
      </c>
      <c r="G17" s="18" t="n">
        <v>531.33434278</v>
      </c>
      <c r="H17" s="20" t="n">
        <v>3.95107371</v>
      </c>
      <c r="I17" s="18" t="n">
        <v>516.9733725999999</v>
      </c>
      <c r="J17" s="20" t="n">
        <v>4.87441918</v>
      </c>
      <c r="K17" s="18" t="n">
        <v>498.59937866</v>
      </c>
      <c r="L17" s="20" t="n">
        <v>7.60177013</v>
      </c>
      <c r="M17" s="18" t="s">
        <v>481</v>
      </c>
      <c r="N17" s="20" t="s">
        <v>481</v>
      </c>
      <c r="O17" s="18" t="s">
        <v>481</v>
      </c>
      <c r="P17" s="20" t="s">
        <v>481</v>
      </c>
      <c r="Q17" s="18" t="n">
        <v>338.260297</v>
      </c>
      <c r="R17" s="20" t="n">
        <v>14.23011861</v>
      </c>
      <c r="S17" s="18" t="s">
        <v>481</v>
      </c>
      <c r="T17" s="20" t="s">
        <v>481</v>
      </c>
      <c r="U17" s="18" t="n">
        <v>464.04583724</v>
      </c>
      <c r="V17" s="20" t="n">
        <v>6.85761576</v>
      </c>
    </row>
    <row r="18" spans="1:22">
      <c r="A18" s="15" t="s">
        <v>493</v>
      </c>
      <c r="B18" s="17" t="n">
        <v>5532</v>
      </c>
      <c r="C18" s="18">
        <f>(31.0/B18*100)</f>
        <v/>
      </c>
      <c r="D18" s="19" t="n">
        <v>5501</v>
      </c>
      <c r="E18" s="18" t="n">
        <v>496.12747444</v>
      </c>
      <c r="F18" s="20" t="n">
        <v>4.96836848</v>
      </c>
      <c r="G18" s="18" t="n">
        <v>478.70286733</v>
      </c>
      <c r="H18" s="20" t="n">
        <v>4.90597081</v>
      </c>
      <c r="I18" s="18" t="n">
        <v>465.08594293</v>
      </c>
      <c r="J18" s="20" t="n">
        <v>4.11528782</v>
      </c>
      <c r="K18" s="18" t="n">
        <v>441.00901738</v>
      </c>
      <c r="L18" s="20" t="n">
        <v>5.29932</v>
      </c>
      <c r="M18" s="18" t="s">
        <v>481</v>
      </c>
      <c r="N18" s="20" t="s">
        <v>481</v>
      </c>
      <c r="O18" s="18" t="s">
        <v>481</v>
      </c>
      <c r="P18" s="20" t="s">
        <v>481</v>
      </c>
      <c r="Q18" s="18" t="s">
        <v>481</v>
      </c>
      <c r="R18" s="20" t="s">
        <v>481</v>
      </c>
      <c r="S18" s="18" t="s">
        <v>481</v>
      </c>
      <c r="T18" s="20" t="s">
        <v>481</v>
      </c>
      <c r="U18" s="18" t="n">
        <v>373.24450043</v>
      </c>
      <c r="V18" s="20" t="n">
        <v>8.966658389999999</v>
      </c>
    </row>
    <row r="19" spans="1:22">
      <c r="A19" s="15" t="s">
        <v>494</v>
      </c>
      <c r="B19" s="17" t="n">
        <v>5658</v>
      </c>
      <c r="C19" s="18">
        <f>(433.0/B19*100)</f>
        <v/>
      </c>
      <c r="D19" s="19" t="n">
        <v>5225</v>
      </c>
      <c r="E19" s="18" t="n">
        <v>489.04210979</v>
      </c>
      <c r="F19" s="20" t="n">
        <v>4.9047601</v>
      </c>
      <c r="G19" s="18" t="n">
        <v>476.88918066</v>
      </c>
      <c r="H19" s="20" t="n">
        <v>3.48646066</v>
      </c>
      <c r="I19" s="18" t="n">
        <v>473.1197879</v>
      </c>
      <c r="J19" s="20" t="n">
        <v>3.99013095</v>
      </c>
      <c r="K19" s="18" t="n">
        <v>466.98475159</v>
      </c>
      <c r="L19" s="20" t="n">
        <v>4.40895809</v>
      </c>
      <c r="M19" s="18" t="s">
        <v>481</v>
      </c>
      <c r="N19" s="20" t="s">
        <v>481</v>
      </c>
      <c r="O19" s="18" t="s">
        <v>481</v>
      </c>
      <c r="P19" s="20" t="s">
        <v>481</v>
      </c>
      <c r="Q19" s="18" t="s">
        <v>481</v>
      </c>
      <c r="R19" s="20" t="s">
        <v>481</v>
      </c>
      <c r="S19" s="18" t="s">
        <v>481</v>
      </c>
      <c r="T19" s="20" t="s">
        <v>481</v>
      </c>
      <c r="U19" s="18" t="n">
        <v>395.09813423</v>
      </c>
      <c r="V19" s="20" t="n">
        <v>6.9022415</v>
      </c>
    </row>
    <row r="20" spans="1:22">
      <c r="A20" s="15" t="s">
        <v>495</v>
      </c>
      <c r="B20" s="17" t="n">
        <v>3371</v>
      </c>
      <c r="C20" s="18">
        <f>(75.0/B20*100)</f>
        <v/>
      </c>
      <c r="D20" s="19" t="n">
        <v>3296</v>
      </c>
      <c r="E20" s="18" t="n">
        <v>509.84308931</v>
      </c>
      <c r="F20" s="20" t="n">
        <v>3.852503</v>
      </c>
      <c r="G20" s="18" t="n">
        <v>490.82626981</v>
      </c>
      <c r="H20" s="20" t="n">
        <v>3.18347424</v>
      </c>
      <c r="I20" s="18" t="n">
        <v>479.44286436</v>
      </c>
      <c r="J20" s="20" t="n">
        <v>4.104981</v>
      </c>
      <c r="K20" s="18" t="n">
        <v>444.569257</v>
      </c>
      <c r="L20" s="20" t="n">
        <v>6.7631302</v>
      </c>
      <c r="M20" s="18" t="s">
        <v>481</v>
      </c>
      <c r="N20" s="20" t="s">
        <v>481</v>
      </c>
      <c r="O20" s="18" t="s">
        <v>481</v>
      </c>
      <c r="P20" s="20" t="s">
        <v>481</v>
      </c>
      <c r="Q20" s="18" t="s">
        <v>481</v>
      </c>
      <c r="R20" s="20" t="s">
        <v>481</v>
      </c>
      <c r="S20" s="18" t="s">
        <v>481</v>
      </c>
      <c r="T20" s="20" t="s">
        <v>481</v>
      </c>
      <c r="U20" s="18" t="n">
        <v>406.14599943</v>
      </c>
      <c r="V20" s="20" t="n">
        <v>6.74189597</v>
      </c>
    </row>
    <row r="21" spans="1:22">
      <c r="A21" s="15" t="s">
        <v>496</v>
      </c>
      <c r="B21" s="17" t="n">
        <v>5741</v>
      </c>
      <c r="C21" s="18">
        <f>(70.0/B21*100)</f>
        <v/>
      </c>
      <c r="D21" s="19" t="n">
        <v>5671</v>
      </c>
      <c r="E21" s="18" t="n">
        <v>545.72197643</v>
      </c>
      <c r="F21" s="20" t="n">
        <v>3.06700295</v>
      </c>
      <c r="G21" s="18" t="n">
        <v>531.63777457</v>
      </c>
      <c r="H21" s="20" t="n">
        <v>2.80236202</v>
      </c>
      <c r="I21" s="18" t="n">
        <v>516.19000042</v>
      </c>
      <c r="J21" s="20" t="n">
        <v>3.16883599</v>
      </c>
      <c r="K21" s="18" t="n">
        <v>482.52476744</v>
      </c>
      <c r="L21" s="20" t="n">
        <v>3.91628738</v>
      </c>
      <c r="M21" s="18" t="s">
        <v>481</v>
      </c>
      <c r="N21" s="20" t="s">
        <v>481</v>
      </c>
      <c r="O21" s="18" t="s">
        <v>481</v>
      </c>
      <c r="P21" s="20" t="s">
        <v>481</v>
      </c>
      <c r="Q21" s="18" t="s">
        <v>481</v>
      </c>
      <c r="R21" s="20" t="s">
        <v>481</v>
      </c>
      <c r="S21" s="18" t="s">
        <v>481</v>
      </c>
      <c r="T21" s="20" t="s">
        <v>481</v>
      </c>
      <c r="U21" s="18" t="n">
        <v>435.95051838</v>
      </c>
      <c r="V21" s="20" t="n">
        <v>9.216852100000001</v>
      </c>
    </row>
    <row r="22" spans="1:22">
      <c r="A22" s="15" t="s">
        <v>497</v>
      </c>
      <c r="B22" s="17" t="n">
        <v>6598</v>
      </c>
      <c r="C22" s="18">
        <f>(43.0/B22*100)</f>
        <v/>
      </c>
      <c r="D22" s="19" t="n">
        <v>6555</v>
      </c>
      <c r="E22" s="18" t="n">
        <v>491.2811045</v>
      </c>
      <c r="F22" s="20" t="n">
        <v>4.98719731</v>
      </c>
      <c r="G22" s="18" t="n">
        <v>486.34889252</v>
      </c>
      <c r="H22" s="20" t="n">
        <v>4.29383548</v>
      </c>
      <c r="I22" s="18" t="n">
        <v>490.65056391</v>
      </c>
      <c r="J22" s="20" t="n">
        <v>4.67129692</v>
      </c>
      <c r="K22" s="18" t="n">
        <v>482.28771713</v>
      </c>
      <c r="L22" s="20" t="n">
        <v>4.7508837</v>
      </c>
      <c r="M22" s="18" t="s">
        <v>481</v>
      </c>
      <c r="N22" s="20" t="s">
        <v>481</v>
      </c>
      <c r="O22" s="18" t="s">
        <v>481</v>
      </c>
      <c r="P22" s="20" t="s">
        <v>481</v>
      </c>
      <c r="Q22" s="18" t="s">
        <v>481</v>
      </c>
      <c r="R22" s="20" t="s">
        <v>481</v>
      </c>
      <c r="S22" s="18" t="n">
        <v>393.93731943</v>
      </c>
      <c r="T22" s="20" t="n">
        <v>41.56933464</v>
      </c>
      <c r="U22" s="18" t="n">
        <v>385.51573072</v>
      </c>
      <c r="V22" s="20" t="n">
        <v>8.55517581</v>
      </c>
    </row>
    <row r="23" spans="1:22">
      <c r="A23" s="15" t="s">
        <v>498</v>
      </c>
      <c r="B23" s="17" t="n">
        <v>11583</v>
      </c>
      <c r="C23" s="18">
        <f>(281.0/B23*100)</f>
        <v/>
      </c>
      <c r="D23" s="19" t="n">
        <v>11302</v>
      </c>
      <c r="E23" s="18" t="n">
        <v>498.08200015</v>
      </c>
      <c r="F23" s="20" t="n">
        <v>4.3414176</v>
      </c>
      <c r="G23" s="18" t="n">
        <v>491.14032847</v>
      </c>
      <c r="H23" s="20" t="n">
        <v>3.4672246</v>
      </c>
      <c r="I23" s="18" t="n">
        <v>492.29374955</v>
      </c>
      <c r="J23" s="20" t="n">
        <v>2.90373914</v>
      </c>
      <c r="K23" s="18" t="n">
        <v>470.50661647</v>
      </c>
      <c r="L23" s="20" t="n">
        <v>4.88640253</v>
      </c>
      <c r="M23" s="18" t="s">
        <v>481</v>
      </c>
      <c r="N23" s="20" t="s">
        <v>481</v>
      </c>
      <c r="O23" s="18" t="s">
        <v>481</v>
      </c>
      <c r="P23" s="20" t="s">
        <v>481</v>
      </c>
      <c r="Q23" s="18" t="s">
        <v>481</v>
      </c>
      <c r="R23" s="20" t="s">
        <v>481</v>
      </c>
      <c r="S23" s="18" t="s">
        <v>481</v>
      </c>
      <c r="T23" s="20" t="s">
        <v>481</v>
      </c>
      <c r="U23" s="18" t="n">
        <v>418.38818076</v>
      </c>
      <c r="V23" s="20" t="n">
        <v>7.68080816</v>
      </c>
    </row>
    <row r="24" spans="1:22">
      <c r="A24" s="15" t="s">
        <v>499</v>
      </c>
      <c r="B24" s="17" t="n">
        <v>6647</v>
      </c>
      <c r="C24" s="18">
        <f>(14.0/B24*100)</f>
        <v/>
      </c>
      <c r="D24" s="19" t="n">
        <v>6633</v>
      </c>
      <c r="E24" s="18" t="n">
        <v>531.94032</v>
      </c>
      <c r="F24" s="20" t="n">
        <v>7.71140586</v>
      </c>
      <c r="G24" s="18" t="n">
        <v>525.57935963</v>
      </c>
      <c r="H24" s="20" t="n">
        <v>3.56530704</v>
      </c>
      <c r="I24" s="18" t="n">
        <v>520.35645956</v>
      </c>
      <c r="J24" s="20" t="n">
        <v>3.53848826</v>
      </c>
      <c r="K24" s="18" t="n">
        <v>497.35598681</v>
      </c>
      <c r="L24" s="20" t="n">
        <v>4.35224441</v>
      </c>
      <c r="M24" s="18" t="s">
        <v>481</v>
      </c>
      <c r="N24" s="20" t="s">
        <v>481</v>
      </c>
      <c r="O24" s="18" t="s">
        <v>481</v>
      </c>
      <c r="P24" s="20" t="s">
        <v>481</v>
      </c>
      <c r="Q24" s="18" t="s">
        <v>481</v>
      </c>
      <c r="R24" s="20" t="s">
        <v>481</v>
      </c>
      <c r="S24" s="18" t="s">
        <v>481</v>
      </c>
      <c r="T24" s="20" t="s">
        <v>481</v>
      </c>
      <c r="U24" s="18" t="n">
        <v>420.72808007</v>
      </c>
      <c r="V24" s="20" t="n">
        <v>10.78573494</v>
      </c>
    </row>
    <row r="25" spans="1:22">
      <c r="A25" s="15" t="s">
        <v>500</v>
      </c>
      <c r="B25" s="17" t="n">
        <v>5581</v>
      </c>
      <c r="C25" s="18">
        <f>(25.0/B25*100)</f>
        <v/>
      </c>
      <c r="D25" s="19" t="n">
        <v>5556</v>
      </c>
      <c r="E25" s="18" t="n">
        <v>556.42919918</v>
      </c>
      <c r="F25" s="20" t="n">
        <v>4.3206785</v>
      </c>
      <c r="G25" s="18" t="n">
        <v>521.54297261</v>
      </c>
      <c r="H25" s="20" t="n">
        <v>3.77556011</v>
      </c>
      <c r="I25" s="18" t="n">
        <v>504.23200567</v>
      </c>
      <c r="J25" s="20" t="n">
        <v>3.84106685</v>
      </c>
      <c r="K25" s="18" t="n">
        <v>471.01440401</v>
      </c>
      <c r="L25" s="20" t="n">
        <v>6.31878171</v>
      </c>
      <c r="M25" s="18" t="s">
        <v>481</v>
      </c>
      <c r="N25" s="20" t="s">
        <v>481</v>
      </c>
      <c r="O25" s="18" t="s">
        <v>481</v>
      </c>
      <c r="P25" s="20" t="s">
        <v>481</v>
      </c>
      <c r="Q25" s="18" t="s">
        <v>481</v>
      </c>
      <c r="R25" s="20" t="s">
        <v>481</v>
      </c>
      <c r="S25" s="18" t="s">
        <v>481</v>
      </c>
      <c r="T25" s="20" t="s">
        <v>481</v>
      </c>
      <c r="U25" s="18" t="n">
        <v>430.46979043</v>
      </c>
      <c r="V25" s="20" t="n">
        <v>20.2891961</v>
      </c>
    </row>
    <row r="26" spans="1:22">
      <c r="A26" s="15" t="s">
        <v>501</v>
      </c>
      <c r="B26" s="17" t="n">
        <v>4869</v>
      </c>
      <c r="C26" s="18">
        <f>(88.0/B26*100)</f>
        <v/>
      </c>
      <c r="D26" s="19" t="n">
        <v>4781</v>
      </c>
      <c r="E26" s="18" t="n">
        <v>508.93579182</v>
      </c>
      <c r="F26" s="20" t="n">
        <v>3.80741335</v>
      </c>
      <c r="G26" s="18" t="n">
        <v>493.65885162</v>
      </c>
      <c r="H26" s="20" t="n">
        <v>2.4835084</v>
      </c>
      <c r="I26" s="18" t="n">
        <v>482.72420706</v>
      </c>
      <c r="J26" s="20" t="n">
        <v>2.84414536</v>
      </c>
      <c r="K26" s="18" t="n">
        <v>478.37145425</v>
      </c>
      <c r="L26" s="20" t="n">
        <v>4.39225422</v>
      </c>
      <c r="M26" s="18" t="s">
        <v>481</v>
      </c>
      <c r="N26" s="20" t="s">
        <v>481</v>
      </c>
      <c r="O26" s="18" t="s">
        <v>481</v>
      </c>
      <c r="P26" s="20" t="s">
        <v>481</v>
      </c>
      <c r="Q26" s="18" t="s">
        <v>481</v>
      </c>
      <c r="R26" s="20" t="s">
        <v>481</v>
      </c>
      <c r="S26" s="18" t="s">
        <v>481</v>
      </c>
      <c r="T26" s="20" t="s">
        <v>481</v>
      </c>
      <c r="U26" s="18" t="n">
        <v>422.31284223</v>
      </c>
      <c r="V26" s="20" t="n">
        <v>7.8252304</v>
      </c>
    </row>
    <row r="27" spans="1:22">
      <c r="A27" s="15" t="s">
        <v>502</v>
      </c>
      <c r="B27" s="17" t="n">
        <v>5299</v>
      </c>
      <c r="C27" s="18">
        <f>(170.0/B27*100)</f>
        <v/>
      </c>
      <c r="D27" s="19" t="n">
        <v>5129</v>
      </c>
      <c r="E27" s="18" t="n">
        <v>525.4351027500001</v>
      </c>
      <c r="F27" s="20" t="n">
        <v>3.33405794</v>
      </c>
      <c r="G27" s="18" t="n">
        <v>500.65172399</v>
      </c>
      <c r="H27" s="20" t="n">
        <v>2.8261103</v>
      </c>
      <c r="I27" s="18" t="n">
        <v>467.88203513</v>
      </c>
      <c r="J27" s="20" t="n">
        <v>3.14621791</v>
      </c>
      <c r="K27" s="18" t="n">
        <v>446.78243254</v>
      </c>
      <c r="L27" s="20" t="n">
        <v>5.2643103</v>
      </c>
      <c r="M27" s="18" t="s">
        <v>481</v>
      </c>
      <c r="N27" s="20" t="s">
        <v>481</v>
      </c>
      <c r="O27" s="18" t="s">
        <v>481</v>
      </c>
      <c r="P27" s="20" t="s">
        <v>481</v>
      </c>
      <c r="Q27" s="18" t="s">
        <v>481</v>
      </c>
      <c r="R27" s="20" t="s">
        <v>481</v>
      </c>
      <c r="S27" s="18" t="s">
        <v>481</v>
      </c>
      <c r="T27" s="20" t="s">
        <v>481</v>
      </c>
      <c r="U27" s="18" t="n">
        <v>399.00385958</v>
      </c>
      <c r="V27" s="20" t="n">
        <v>4.2763</v>
      </c>
    </row>
    <row r="28" spans="1:22">
      <c r="A28" s="15" t="s">
        <v>503</v>
      </c>
      <c r="B28" s="17" t="n">
        <v>7568</v>
      </c>
      <c r="C28" s="18">
        <f>(490.0/B28*100)</f>
        <v/>
      </c>
      <c r="D28" s="19" t="n">
        <v>7078</v>
      </c>
      <c r="E28" s="18" t="n">
        <v>430.51676006</v>
      </c>
      <c r="F28" s="20" t="n">
        <v>4.06549044</v>
      </c>
      <c r="G28" s="18" t="n">
        <v>428.35719178</v>
      </c>
      <c r="H28" s="20" t="n">
        <v>3.04974807</v>
      </c>
      <c r="I28" s="18" t="n">
        <v>432.30933794</v>
      </c>
      <c r="J28" s="20" t="n">
        <v>3.52365435</v>
      </c>
      <c r="K28" s="18" t="n">
        <v>422.91125106</v>
      </c>
      <c r="L28" s="20" t="n">
        <v>5.95308605</v>
      </c>
      <c r="M28" s="18" t="s">
        <v>481</v>
      </c>
      <c r="N28" s="20" t="s">
        <v>481</v>
      </c>
      <c r="O28" s="18" t="s">
        <v>481</v>
      </c>
      <c r="P28" s="20" t="s">
        <v>481</v>
      </c>
      <c r="Q28" s="18" t="s">
        <v>481</v>
      </c>
      <c r="R28" s="20" t="s">
        <v>481</v>
      </c>
      <c r="S28" s="18" t="s">
        <v>481</v>
      </c>
      <c r="T28" s="20" t="s">
        <v>481</v>
      </c>
      <c r="U28" s="18" t="n">
        <v>381.78682184</v>
      </c>
      <c r="V28" s="20" t="n">
        <v>7.15901499</v>
      </c>
    </row>
    <row r="29" spans="1:22">
      <c r="A29" s="15" t="s">
        <v>504</v>
      </c>
      <c r="B29" s="17" t="n">
        <v>5385</v>
      </c>
      <c r="C29" s="18">
        <f>(30.0/B29*100)</f>
        <v/>
      </c>
      <c r="D29" s="19" t="n">
        <v>5355</v>
      </c>
      <c r="E29" s="18" t="n">
        <v>528.7113129000001</v>
      </c>
      <c r="F29" s="20" t="n">
        <v>3.86994434</v>
      </c>
      <c r="G29" s="18" t="n">
        <v>513.5720194199999</v>
      </c>
      <c r="H29" s="20" t="n">
        <v>3.32182029</v>
      </c>
      <c r="I29" s="18" t="n">
        <v>509.94020932</v>
      </c>
      <c r="J29" s="20" t="n">
        <v>3.86894965</v>
      </c>
      <c r="K29" s="18" t="n">
        <v>474.77518837</v>
      </c>
      <c r="L29" s="20" t="n">
        <v>4.75703672</v>
      </c>
      <c r="M29" s="18" t="s">
        <v>481</v>
      </c>
      <c r="N29" s="20" t="s">
        <v>481</v>
      </c>
      <c r="O29" s="18" t="s">
        <v>481</v>
      </c>
      <c r="P29" s="20" t="s">
        <v>481</v>
      </c>
      <c r="Q29" s="18" t="n">
        <v>314.02123871</v>
      </c>
      <c r="R29" s="20" t="n">
        <v>13.26138992</v>
      </c>
      <c r="S29" s="18" t="s">
        <v>481</v>
      </c>
      <c r="T29" s="20" t="s">
        <v>481</v>
      </c>
      <c r="U29" s="18" t="n">
        <v>410.36577838</v>
      </c>
      <c r="V29" s="20" t="n">
        <v>9.44635675</v>
      </c>
    </row>
    <row r="30" spans="1:22">
      <c r="A30" s="15" t="s">
        <v>505</v>
      </c>
      <c r="B30" s="17" t="n">
        <v>4520</v>
      </c>
      <c r="C30" s="18">
        <f>(243.0/B30*100)</f>
        <v/>
      </c>
      <c r="D30" s="19" t="n">
        <v>4277</v>
      </c>
      <c r="E30" s="18" t="n">
        <v>555.07554372</v>
      </c>
      <c r="F30" s="20" t="n">
        <v>5.28137562</v>
      </c>
      <c r="G30" s="18" t="n">
        <v>528.9593141399999</v>
      </c>
      <c r="H30" s="20" t="n">
        <v>3.51694681</v>
      </c>
      <c r="I30" s="18" t="n">
        <v>505.13214668</v>
      </c>
      <c r="J30" s="20" t="n">
        <v>3.6597185</v>
      </c>
      <c r="K30" s="18" t="n">
        <v>475.48352926</v>
      </c>
      <c r="L30" s="20" t="n">
        <v>6.96144775</v>
      </c>
      <c r="M30" s="18" t="s">
        <v>481</v>
      </c>
      <c r="N30" s="20" t="s">
        <v>481</v>
      </c>
      <c r="O30" s="18" t="s">
        <v>481</v>
      </c>
      <c r="P30" s="20" t="s">
        <v>481</v>
      </c>
      <c r="Q30" s="18" t="s">
        <v>481</v>
      </c>
      <c r="R30" s="20" t="s">
        <v>481</v>
      </c>
      <c r="S30" s="18" t="s">
        <v>481</v>
      </c>
      <c r="T30" s="20" t="s">
        <v>481</v>
      </c>
      <c r="U30" s="18" t="n">
        <v>407.32687208</v>
      </c>
      <c r="V30" s="20" t="n">
        <v>6.17837642</v>
      </c>
    </row>
    <row r="31" spans="1:22">
      <c r="A31" s="15" t="s">
        <v>506</v>
      </c>
      <c r="B31" s="17" t="n">
        <v>5456</v>
      </c>
      <c r="C31" s="18">
        <f>(152.0/B31*100)</f>
        <v/>
      </c>
      <c r="D31" s="19" t="n">
        <v>5304</v>
      </c>
      <c r="E31" s="18" t="n">
        <v>546.60755437</v>
      </c>
      <c r="F31" s="20" t="n">
        <v>3.7359533</v>
      </c>
      <c r="G31" s="18" t="n">
        <v>525.54614512</v>
      </c>
      <c r="H31" s="20" t="n">
        <v>3.00760628</v>
      </c>
      <c r="I31" s="18" t="n">
        <v>504.12551534</v>
      </c>
      <c r="J31" s="20" t="n">
        <v>4.46148275</v>
      </c>
      <c r="K31" s="18" t="n">
        <v>459.78928092</v>
      </c>
      <c r="L31" s="20" t="n">
        <v>7.06739455</v>
      </c>
      <c r="M31" s="18" t="s">
        <v>481</v>
      </c>
      <c r="N31" s="20" t="s">
        <v>481</v>
      </c>
      <c r="O31" s="18" t="s">
        <v>481</v>
      </c>
      <c r="P31" s="20" t="s">
        <v>481</v>
      </c>
      <c r="Q31" s="18" t="s">
        <v>481</v>
      </c>
      <c r="R31" s="20" t="s">
        <v>481</v>
      </c>
      <c r="S31" s="18" t="s">
        <v>481</v>
      </c>
      <c r="T31" s="20" t="s">
        <v>481</v>
      </c>
      <c r="U31" s="18" t="n">
        <v>419.72134024</v>
      </c>
      <c r="V31" s="20" t="n">
        <v>5.62451257</v>
      </c>
    </row>
    <row r="32" spans="1:22">
      <c r="A32" s="15" t="s">
        <v>507</v>
      </c>
      <c r="B32" s="17" t="n">
        <v>4478</v>
      </c>
      <c r="C32" s="18">
        <f>(6.0/B32*100)</f>
        <v/>
      </c>
      <c r="D32" s="19" t="n">
        <v>4472</v>
      </c>
      <c r="E32" s="18" t="n">
        <v>531.78927822</v>
      </c>
      <c r="F32" s="20" t="n">
        <v>3.66625056</v>
      </c>
      <c r="G32" s="18" t="n">
        <v>509.37928582</v>
      </c>
      <c r="H32" s="20" t="n">
        <v>2.6623897</v>
      </c>
      <c r="I32" s="18" t="n">
        <v>492.30874439</v>
      </c>
      <c r="J32" s="20" t="n">
        <v>3.96369018</v>
      </c>
      <c r="K32" s="18" t="n">
        <v>470.91851747</v>
      </c>
      <c r="L32" s="20" t="n">
        <v>5.97275077</v>
      </c>
      <c r="M32" s="18" t="s">
        <v>481</v>
      </c>
      <c r="N32" s="20" t="s">
        <v>481</v>
      </c>
      <c r="O32" s="18" t="s">
        <v>481</v>
      </c>
      <c r="P32" s="20" t="s">
        <v>481</v>
      </c>
      <c r="Q32" s="18" t="s">
        <v>481</v>
      </c>
      <c r="R32" s="20" t="s">
        <v>481</v>
      </c>
      <c r="S32" s="18" t="s">
        <v>481</v>
      </c>
      <c r="T32" s="20" t="s">
        <v>481</v>
      </c>
      <c r="U32" s="18" t="n">
        <v>414.94847537</v>
      </c>
      <c r="V32" s="20" t="n">
        <v>9.222028269999999</v>
      </c>
    </row>
    <row r="33" spans="1:22">
      <c r="A33" s="15" t="s">
        <v>508</v>
      </c>
      <c r="B33" s="17" t="n">
        <v>7325</v>
      </c>
      <c r="C33" s="18">
        <f>(85.0/B33*100)</f>
        <v/>
      </c>
      <c r="D33" s="19" t="n">
        <v>7240</v>
      </c>
      <c r="E33" s="18" t="n">
        <v>516.41035224</v>
      </c>
      <c r="F33" s="20" t="n">
        <v>4.21235235</v>
      </c>
      <c r="G33" s="18" t="n">
        <v>503.54622053</v>
      </c>
      <c r="H33" s="20" t="n">
        <v>2.97503039</v>
      </c>
      <c r="I33" s="18" t="n">
        <v>492.55174799</v>
      </c>
      <c r="J33" s="20" t="n">
        <v>3.71032934</v>
      </c>
      <c r="K33" s="18" t="n">
        <v>485.77196886</v>
      </c>
      <c r="L33" s="20" t="n">
        <v>5.3344232</v>
      </c>
      <c r="M33" s="18" t="s">
        <v>481</v>
      </c>
      <c r="N33" s="20" t="s">
        <v>481</v>
      </c>
      <c r="O33" s="18" t="s">
        <v>481</v>
      </c>
      <c r="P33" s="20" t="s">
        <v>481</v>
      </c>
      <c r="Q33" s="18" t="s">
        <v>481</v>
      </c>
      <c r="R33" s="20" t="s">
        <v>481</v>
      </c>
      <c r="S33" s="18" t="s">
        <v>481</v>
      </c>
      <c r="T33" s="20" t="s">
        <v>481</v>
      </c>
      <c r="U33" s="18" t="n">
        <v>412.47001233</v>
      </c>
      <c r="V33" s="20" t="n">
        <v>8.044852089999999</v>
      </c>
    </row>
    <row r="34" spans="1:22">
      <c r="A34" s="15" t="s">
        <v>509</v>
      </c>
      <c r="B34" s="17" t="n">
        <v>6350</v>
      </c>
      <c r="C34" s="18">
        <f>(106.0/B34*100)</f>
        <v/>
      </c>
      <c r="D34" s="19" t="n">
        <v>6244</v>
      </c>
      <c r="E34" s="18" t="n">
        <v>473.75797863</v>
      </c>
      <c r="F34" s="20" t="n">
        <v>4.2550172</v>
      </c>
      <c r="G34" s="18" t="n">
        <v>470.97027093</v>
      </c>
      <c r="H34" s="20" t="n">
        <v>3.29961431</v>
      </c>
      <c r="I34" s="18" t="n">
        <v>462.91159342</v>
      </c>
      <c r="J34" s="20" t="n">
        <v>3.95156271</v>
      </c>
      <c r="K34" s="18" t="n">
        <v>435.88076591</v>
      </c>
      <c r="L34" s="20" t="n">
        <v>4.38229636</v>
      </c>
      <c r="M34" s="18" t="s">
        <v>481</v>
      </c>
      <c r="N34" s="20" t="s">
        <v>481</v>
      </c>
      <c r="O34" s="18" t="s">
        <v>481</v>
      </c>
      <c r="P34" s="20" t="s">
        <v>481</v>
      </c>
      <c r="Q34" s="18" t="n">
        <v>263.37193708</v>
      </c>
      <c r="R34" s="20" t="n">
        <v>13.61114927</v>
      </c>
      <c r="S34" s="18" t="s">
        <v>481</v>
      </c>
      <c r="T34" s="20" t="s">
        <v>481</v>
      </c>
      <c r="U34" s="18" t="n">
        <v>375.39381551</v>
      </c>
      <c r="V34" s="20" t="n">
        <v>6.96966341</v>
      </c>
    </row>
    <row r="35" spans="1:22">
      <c r="A35" s="15" t="s">
        <v>510</v>
      </c>
      <c r="B35" s="17" t="n">
        <v>6406</v>
      </c>
      <c r="C35" s="18">
        <f>(74.0/B35*100)</f>
        <v/>
      </c>
      <c r="D35" s="19" t="n">
        <v>6332</v>
      </c>
      <c r="E35" s="18" t="n">
        <v>531.95531242</v>
      </c>
      <c r="F35" s="20" t="n">
        <v>3.19274056</v>
      </c>
      <c r="G35" s="18" t="n">
        <v>513.66429953</v>
      </c>
      <c r="H35" s="20" t="n">
        <v>2.27640738</v>
      </c>
      <c r="I35" s="18" t="n">
        <v>505.05930222</v>
      </c>
      <c r="J35" s="20" t="n">
        <v>2.89024038</v>
      </c>
      <c r="K35" s="18" t="n">
        <v>482.09065203</v>
      </c>
      <c r="L35" s="20" t="n">
        <v>4.64359124</v>
      </c>
      <c r="M35" s="18" t="s">
        <v>481</v>
      </c>
      <c r="N35" s="20" t="s">
        <v>481</v>
      </c>
      <c r="O35" s="18" t="s">
        <v>481</v>
      </c>
      <c r="P35" s="20" t="s">
        <v>481</v>
      </c>
      <c r="Q35" s="18" t="n">
        <v>337.32521215</v>
      </c>
      <c r="R35" s="20" t="n">
        <v>11.65794297</v>
      </c>
      <c r="S35" s="18" t="s">
        <v>481</v>
      </c>
      <c r="T35" s="20" t="s">
        <v>481</v>
      </c>
      <c r="U35" s="18" t="n">
        <v>409.05074438</v>
      </c>
      <c r="V35" s="20" t="n">
        <v>8.46023068</v>
      </c>
    </row>
    <row r="36" spans="1:22">
      <c r="A36" s="15" t="s">
        <v>511</v>
      </c>
      <c r="B36" s="17" t="n">
        <v>6736</v>
      </c>
      <c r="C36" s="18">
        <f>(88.0/B36*100)</f>
        <v/>
      </c>
      <c r="D36" s="19" t="n">
        <v>6648</v>
      </c>
      <c r="E36" s="18" t="n">
        <v>523.03747034</v>
      </c>
      <c r="F36" s="20" t="n">
        <v>3.39355841</v>
      </c>
      <c r="G36" s="18" t="n">
        <v>503.87581991</v>
      </c>
      <c r="H36" s="20" t="n">
        <v>3.15355071</v>
      </c>
      <c r="I36" s="18" t="n">
        <v>491.26495373</v>
      </c>
      <c r="J36" s="20" t="n">
        <v>2.93302601</v>
      </c>
      <c r="K36" s="18" t="n">
        <v>477.42205685</v>
      </c>
      <c r="L36" s="20" t="n">
        <v>3.21471643</v>
      </c>
      <c r="M36" s="18" t="s">
        <v>481</v>
      </c>
      <c r="N36" s="20" t="s">
        <v>481</v>
      </c>
      <c r="O36" s="18" t="s">
        <v>481</v>
      </c>
      <c r="P36" s="20" t="s">
        <v>481</v>
      </c>
      <c r="Q36" s="18" t="s">
        <v>481</v>
      </c>
      <c r="R36" s="20" t="s">
        <v>481</v>
      </c>
      <c r="S36" s="18" t="s">
        <v>481</v>
      </c>
      <c r="T36" s="20" t="s">
        <v>481</v>
      </c>
      <c r="U36" s="18" t="n">
        <v>421.92460349</v>
      </c>
      <c r="V36" s="20" t="n">
        <v>7.81442263</v>
      </c>
    </row>
    <row r="37" spans="1:22">
      <c r="A37" s="15" t="s">
        <v>512</v>
      </c>
      <c r="B37" s="17" t="n">
        <v>5458</v>
      </c>
      <c r="C37" s="18">
        <f>(181.0/B37*100)</f>
        <v/>
      </c>
      <c r="D37" s="19" t="n">
        <v>5277</v>
      </c>
      <c r="E37" s="18" t="n">
        <v>529.15231127</v>
      </c>
      <c r="F37" s="20" t="n">
        <v>5.49471837</v>
      </c>
      <c r="G37" s="18" t="n">
        <v>517.86314662</v>
      </c>
      <c r="H37" s="20" t="n">
        <v>3.71435058</v>
      </c>
      <c r="I37" s="18" t="n">
        <v>505.26611738</v>
      </c>
      <c r="J37" s="20" t="n">
        <v>3.74703773</v>
      </c>
      <c r="K37" s="18" t="n">
        <v>502.04589589</v>
      </c>
      <c r="L37" s="20" t="n">
        <v>5.57131354</v>
      </c>
      <c r="M37" s="18" t="s">
        <v>481</v>
      </c>
      <c r="N37" s="20" t="s">
        <v>481</v>
      </c>
      <c r="O37" s="18" t="s">
        <v>481</v>
      </c>
      <c r="P37" s="20" t="s">
        <v>481</v>
      </c>
      <c r="Q37" s="18" t="s">
        <v>481</v>
      </c>
      <c r="R37" s="20" t="s">
        <v>481</v>
      </c>
      <c r="S37" s="18" t="s">
        <v>481</v>
      </c>
      <c r="T37" s="20" t="s">
        <v>481</v>
      </c>
      <c r="U37" s="18" t="n">
        <v>406.42688238</v>
      </c>
      <c r="V37" s="20" t="n">
        <v>6.10766285</v>
      </c>
    </row>
    <row r="38" spans="1:22">
      <c r="A38" s="15" t="s">
        <v>513</v>
      </c>
      <c r="B38" s="17" t="n">
        <v>5860</v>
      </c>
      <c r="C38" s="18">
        <f>(27.0/B38*100)</f>
        <v/>
      </c>
      <c r="D38" s="19" t="n">
        <v>5833</v>
      </c>
      <c r="E38" s="18" t="n">
        <v>521.1445826</v>
      </c>
      <c r="F38" s="20" t="n">
        <v>5.26367027</v>
      </c>
      <c r="G38" s="18" t="n">
        <v>504.20577807</v>
      </c>
      <c r="H38" s="20" t="n">
        <v>3.83289768</v>
      </c>
      <c r="I38" s="18" t="n">
        <v>491.2319808</v>
      </c>
      <c r="J38" s="20" t="n">
        <v>3.81314575</v>
      </c>
      <c r="K38" s="18" t="n">
        <v>475.6162392</v>
      </c>
      <c r="L38" s="20" t="n">
        <v>4.42005146</v>
      </c>
      <c r="M38" s="18" t="s">
        <v>481</v>
      </c>
      <c r="N38" s="20" t="s">
        <v>481</v>
      </c>
      <c r="O38" s="18" t="s">
        <v>481</v>
      </c>
      <c r="P38" s="20" t="s">
        <v>481</v>
      </c>
      <c r="Q38" s="18" t="s">
        <v>481</v>
      </c>
      <c r="R38" s="20" t="s">
        <v>481</v>
      </c>
      <c r="S38" s="18" t="s">
        <v>481</v>
      </c>
      <c r="T38" s="20" t="s">
        <v>481</v>
      </c>
      <c r="U38" s="18" t="n">
        <v>454.67942959</v>
      </c>
      <c r="V38" s="20" t="n">
        <v>6.08296678</v>
      </c>
    </row>
    <row r="39" spans="1:22">
      <c r="A39" s="15" t="s">
        <v>514</v>
      </c>
      <c r="B39" s="17" t="n">
        <v>5895</v>
      </c>
      <c r="C39" s="18">
        <f>(33.0/B39*100)</f>
        <v/>
      </c>
      <c r="D39" s="19" t="n">
        <v>5862</v>
      </c>
      <c r="E39" s="18" t="n">
        <v>442.66679518</v>
      </c>
      <c r="F39" s="20" t="n">
        <v>5.03125216</v>
      </c>
      <c r="G39" s="18" t="n">
        <v>434.1424018</v>
      </c>
      <c r="H39" s="20" t="n">
        <v>4.15971661</v>
      </c>
      <c r="I39" s="18" t="n">
        <v>420.59620226</v>
      </c>
      <c r="J39" s="20" t="n">
        <v>4.76198358</v>
      </c>
      <c r="K39" s="18" t="n">
        <v>415.71901447</v>
      </c>
      <c r="L39" s="20" t="n">
        <v>5.77384789</v>
      </c>
      <c r="M39" s="18" t="s">
        <v>481</v>
      </c>
      <c r="N39" s="20" t="s">
        <v>481</v>
      </c>
      <c r="O39" s="18" t="s">
        <v>481</v>
      </c>
      <c r="P39" s="20" t="s">
        <v>481</v>
      </c>
      <c r="Q39" s="18" t="s">
        <v>481</v>
      </c>
      <c r="R39" s="20" t="s">
        <v>481</v>
      </c>
      <c r="S39" s="18" t="s">
        <v>481</v>
      </c>
      <c r="T39" s="20" t="s">
        <v>481</v>
      </c>
      <c r="U39" s="18" t="n">
        <v>368.12226382</v>
      </c>
      <c r="V39" s="20" t="n">
        <v>10.44614015</v>
      </c>
    </row>
    <row r="40" spans="1:22">
      <c r="A40" s="15" t="s">
        <v>515</v>
      </c>
      <c r="B40" s="17" t="n">
        <v>14157</v>
      </c>
      <c r="C40" s="18">
        <f>(415.0/B40*100)</f>
        <v/>
      </c>
      <c r="D40" s="19" t="n">
        <v>13742</v>
      </c>
      <c r="E40" s="18" t="n">
        <v>534.4440931300001</v>
      </c>
      <c r="F40" s="20" t="n">
        <v>3.4949119</v>
      </c>
      <c r="G40" s="18" t="n">
        <v>502.55180229</v>
      </c>
      <c r="H40" s="20" t="n">
        <v>3.29253681</v>
      </c>
      <c r="I40" s="18" t="n">
        <v>473.76759996</v>
      </c>
      <c r="J40" s="20" t="n">
        <v>3.69302139</v>
      </c>
      <c r="K40" s="18" t="n">
        <v>444.2242685</v>
      </c>
      <c r="L40" s="20" t="n">
        <v>7.50730244</v>
      </c>
      <c r="M40" s="18" t="s">
        <v>481</v>
      </c>
      <c r="N40" s="20" t="s">
        <v>481</v>
      </c>
      <c r="O40" s="18" t="s">
        <v>481</v>
      </c>
      <c r="P40" s="20" t="s">
        <v>481</v>
      </c>
      <c r="Q40" s="18" t="s">
        <v>481</v>
      </c>
      <c r="R40" s="20" t="s">
        <v>481</v>
      </c>
      <c r="S40" s="18" t="s">
        <v>481</v>
      </c>
      <c r="T40" s="20" t="s">
        <v>481</v>
      </c>
      <c r="U40" s="18" t="n">
        <v>410.78256098</v>
      </c>
      <c r="V40" s="20" t="n">
        <v>6.57892959</v>
      </c>
    </row>
    <row r="41" spans="1:22">
      <c r="A41" s="15" t="s">
        <v>516</v>
      </c>
      <c r="B41" s="17" t="n">
        <v>5712</v>
      </c>
      <c r="C41" s="18">
        <f>(61.0/B41*100)</f>
        <v/>
      </c>
      <c r="D41" s="19" t="n">
        <v>5651</v>
      </c>
      <c r="E41" s="18" t="n">
        <v>531.35502993</v>
      </c>
      <c r="F41" s="20" t="n">
        <v>4.40381091</v>
      </c>
      <c r="G41" s="18" t="n">
        <v>501.46889561</v>
      </c>
      <c r="H41" s="20" t="n">
        <v>3.78826028</v>
      </c>
      <c r="I41" s="18" t="n">
        <v>491.56566292</v>
      </c>
      <c r="J41" s="20" t="n">
        <v>3.82768359</v>
      </c>
      <c r="K41" s="18" t="n">
        <v>461.0139753</v>
      </c>
      <c r="L41" s="20" t="n">
        <v>5.91506417</v>
      </c>
      <c r="M41" s="18" t="s">
        <v>481</v>
      </c>
      <c r="N41" s="20" t="s">
        <v>481</v>
      </c>
      <c r="O41" s="18" t="s">
        <v>481</v>
      </c>
      <c r="P41" s="20" t="s">
        <v>481</v>
      </c>
      <c r="Q41" s="18" t="n">
        <v>399.91015703</v>
      </c>
      <c r="R41" s="20" t="n">
        <v>16.72230739</v>
      </c>
      <c r="S41" s="18" t="s">
        <v>481</v>
      </c>
      <c r="T41" s="20" t="s">
        <v>481</v>
      </c>
      <c r="U41" s="18" t="n">
        <v>403.96428386</v>
      </c>
      <c r="V41" s="20" t="n">
        <v>10.72685683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347.81894087</v>
      </c>
      <c r="F45" s="20" t="n">
        <v>3.80884316</v>
      </c>
      <c r="G45" s="18" t="n">
        <v>351.9000434</v>
      </c>
      <c r="H45" s="20" t="n">
        <v>3.74883536</v>
      </c>
      <c r="I45" s="18" t="n">
        <v>358.62624071</v>
      </c>
      <c r="J45" s="20" t="n">
        <v>3.94156363</v>
      </c>
      <c r="K45" s="18" t="n">
        <v>347.47694071</v>
      </c>
      <c r="L45" s="20" t="n">
        <v>3.72558419</v>
      </c>
      <c r="M45" s="18" t="s">
        <v>481</v>
      </c>
      <c r="N45" s="20" t="s">
        <v>481</v>
      </c>
      <c r="O45" s="18" t="s">
        <v>481</v>
      </c>
      <c r="P45" s="20" t="s">
        <v>481</v>
      </c>
      <c r="Q45" s="18" t="s">
        <v>481</v>
      </c>
      <c r="R45" s="20" t="s">
        <v>481</v>
      </c>
      <c r="S45" s="18" t="n">
        <v>314.97388594</v>
      </c>
      <c r="T45" s="20" t="n">
        <v>19.63350394</v>
      </c>
      <c r="U45" s="18" t="n">
        <v>324.26860188</v>
      </c>
      <c r="V45" s="20" t="n">
        <v>5.23707105</v>
      </c>
    </row>
    <row r="46" spans="1:22">
      <c r="A46" s="15" t="s">
        <v>521</v>
      </c>
      <c r="B46" s="17" t="n">
        <v>23141</v>
      </c>
      <c r="C46" s="18">
        <f>(2289.0/B46*100)</f>
        <v/>
      </c>
      <c r="D46" s="19" t="n">
        <v>20852</v>
      </c>
      <c r="E46" s="18" t="n">
        <v>436.89893265</v>
      </c>
      <c r="F46" s="20" t="n">
        <v>5.22835755</v>
      </c>
      <c r="G46" s="18" t="n">
        <v>429.4466658</v>
      </c>
      <c r="H46" s="20" t="n">
        <v>3.99955434</v>
      </c>
      <c r="I46" s="18" t="n">
        <v>430.7528923</v>
      </c>
      <c r="J46" s="20" t="n">
        <v>4.81956323</v>
      </c>
      <c r="K46" s="18" t="n">
        <v>409.11781282</v>
      </c>
      <c r="L46" s="20" t="n">
        <v>4.41765961</v>
      </c>
      <c r="M46" s="18" t="s">
        <v>481</v>
      </c>
      <c r="N46" s="20" t="s">
        <v>481</v>
      </c>
      <c r="O46" s="18" t="s">
        <v>481</v>
      </c>
      <c r="P46" s="20" t="s">
        <v>481</v>
      </c>
      <c r="Q46" s="18" t="s">
        <v>481</v>
      </c>
      <c r="R46" s="20" t="s">
        <v>481</v>
      </c>
      <c r="S46" s="18" t="s">
        <v>481</v>
      </c>
      <c r="T46" s="20" t="s">
        <v>481</v>
      </c>
      <c r="U46" s="18" t="n">
        <v>378.46778443</v>
      </c>
      <c r="V46" s="20" t="n">
        <v>3.24241004</v>
      </c>
    </row>
    <row r="47" spans="1:22">
      <c r="A47" s="15" t="s">
        <v>522</v>
      </c>
      <c r="B47" s="17" t="n">
        <v>5928</v>
      </c>
      <c r="C47" s="18">
        <f>(440.0/B47*100)</f>
        <v/>
      </c>
      <c r="D47" s="19" t="n">
        <v>5488</v>
      </c>
      <c r="E47" s="18" t="n">
        <v>459.00075145</v>
      </c>
      <c r="F47" s="20" t="n">
        <v>6.09858593</v>
      </c>
      <c r="G47" s="18" t="n">
        <v>453.11204618</v>
      </c>
      <c r="H47" s="20" t="n">
        <v>5.08627256</v>
      </c>
      <c r="I47" s="18" t="n">
        <v>447.4015971</v>
      </c>
      <c r="J47" s="20" t="n">
        <v>6.13239546</v>
      </c>
      <c r="K47" s="18" t="n">
        <v>400.68002601</v>
      </c>
      <c r="L47" s="20" t="n">
        <v>8.128403280000001</v>
      </c>
      <c r="M47" s="18" t="s">
        <v>481</v>
      </c>
      <c r="N47" s="20" t="s">
        <v>481</v>
      </c>
      <c r="O47" s="18" t="s">
        <v>481</v>
      </c>
      <c r="P47" s="20" t="s">
        <v>481</v>
      </c>
      <c r="Q47" s="18" t="s">
        <v>481</v>
      </c>
      <c r="R47" s="20" t="s">
        <v>481</v>
      </c>
      <c r="S47" s="18" t="s">
        <v>481</v>
      </c>
      <c r="T47" s="20" t="s">
        <v>481</v>
      </c>
      <c r="U47" s="18" t="n">
        <v>357.76327406</v>
      </c>
      <c r="V47" s="20" t="n">
        <v>6.27720289</v>
      </c>
    </row>
    <row r="48" spans="1:22">
      <c r="A48" s="15" t="s">
        <v>523</v>
      </c>
      <c r="B48" s="17" t="n">
        <v>9841</v>
      </c>
      <c r="C48" s="18">
        <f>(8.0/B48*100)</f>
        <v/>
      </c>
      <c r="D48" s="19" t="n">
        <v>9833</v>
      </c>
      <c r="E48" s="18" t="n">
        <v>515.82681611</v>
      </c>
      <c r="F48" s="20" t="n">
        <v>6.72245803</v>
      </c>
      <c r="G48" s="18" t="n">
        <v>498.72644351</v>
      </c>
      <c r="H48" s="20" t="n">
        <v>5.74005035</v>
      </c>
      <c r="I48" s="18" t="n">
        <v>498.67561615</v>
      </c>
      <c r="J48" s="20" t="n">
        <v>5.10807043</v>
      </c>
      <c r="K48" s="18" t="n">
        <v>447.84235139</v>
      </c>
      <c r="L48" s="20" t="n">
        <v>7.05445137</v>
      </c>
      <c r="M48" s="18" t="s">
        <v>481</v>
      </c>
      <c r="N48" s="20" t="s">
        <v>481</v>
      </c>
      <c r="O48" s="18" t="s">
        <v>481</v>
      </c>
      <c r="P48" s="20" t="s">
        <v>481</v>
      </c>
      <c r="Q48" s="18" t="s">
        <v>481</v>
      </c>
      <c r="R48" s="20" t="s">
        <v>481</v>
      </c>
      <c r="S48" s="18" t="s">
        <v>481</v>
      </c>
      <c r="T48" s="20" t="s">
        <v>481</v>
      </c>
      <c r="U48" s="18" t="n">
        <v>422.28939881</v>
      </c>
      <c r="V48" s="20" t="n">
        <v>20.0392258</v>
      </c>
    </row>
    <row r="49" spans="1:22">
      <c r="A49" s="15" t="s">
        <v>524</v>
      </c>
      <c r="B49" s="17" t="n">
        <v>6349</v>
      </c>
      <c r="C49" s="18">
        <f>(56.0/B49*100)</f>
        <v/>
      </c>
      <c r="D49" s="19" t="n">
        <v>6293</v>
      </c>
      <c r="E49" s="18" t="n">
        <v>429.77001899</v>
      </c>
      <c r="F49" s="20" t="n">
        <v>5.13810491</v>
      </c>
      <c r="G49" s="18" t="n">
        <v>430.39348548</v>
      </c>
      <c r="H49" s="20" t="n">
        <v>3.76906344</v>
      </c>
      <c r="I49" s="18" t="n">
        <v>432.62917596</v>
      </c>
      <c r="J49" s="20" t="n">
        <v>4.04775279</v>
      </c>
      <c r="K49" s="18" t="n">
        <v>414.19201411</v>
      </c>
      <c r="L49" s="20" t="n">
        <v>4.20380064</v>
      </c>
      <c r="M49" s="18" t="s">
        <v>481</v>
      </c>
      <c r="N49" s="20" t="s">
        <v>481</v>
      </c>
      <c r="O49" s="18" t="s">
        <v>481</v>
      </c>
      <c r="P49" s="20" t="s">
        <v>481</v>
      </c>
      <c r="Q49" s="18" t="s">
        <v>481</v>
      </c>
      <c r="R49" s="20" t="s">
        <v>481</v>
      </c>
      <c r="S49" s="18" t="n">
        <v>399.88550599</v>
      </c>
      <c r="T49" s="20" t="n">
        <v>55.02747524</v>
      </c>
      <c r="U49" s="18" t="n">
        <v>353.38285009</v>
      </c>
      <c r="V49" s="20" t="n">
        <v>9.91594244</v>
      </c>
    </row>
    <row r="50" spans="1:22">
      <c r="A50" s="15" t="s">
        <v>525</v>
      </c>
      <c r="B50" s="17" t="n">
        <v>11795</v>
      </c>
      <c r="C50" s="18">
        <f>(413.0/B50*100)</f>
        <v/>
      </c>
      <c r="D50" s="19" t="n">
        <v>11382</v>
      </c>
      <c r="E50" s="18" t="n">
        <v>419.91605329</v>
      </c>
      <c r="F50" s="20" t="n">
        <v>4.77659571</v>
      </c>
      <c r="G50" s="18" t="n">
        <v>432.58228238</v>
      </c>
      <c r="H50" s="20" t="n">
        <v>3.44473893</v>
      </c>
      <c r="I50" s="18" t="n">
        <v>437.17028825</v>
      </c>
      <c r="J50" s="20" t="n">
        <v>3.21391707</v>
      </c>
      <c r="K50" s="18" t="n">
        <v>427.80814</v>
      </c>
      <c r="L50" s="20" t="n">
        <v>4.52768337</v>
      </c>
      <c r="M50" s="18" t="s">
        <v>481</v>
      </c>
      <c r="N50" s="20" t="s">
        <v>481</v>
      </c>
      <c r="O50" s="18" t="s">
        <v>481</v>
      </c>
      <c r="P50" s="20" t="s">
        <v>481</v>
      </c>
      <c r="Q50" s="18" t="s">
        <v>481</v>
      </c>
      <c r="R50" s="20" t="s">
        <v>481</v>
      </c>
      <c r="S50" s="18" t="s">
        <v>481</v>
      </c>
      <c r="T50" s="20" t="s">
        <v>481</v>
      </c>
      <c r="U50" s="18" t="n">
        <v>356.28502458</v>
      </c>
      <c r="V50" s="20" t="n">
        <v>7.62821567</v>
      </c>
    </row>
    <row r="51" spans="1:22">
      <c r="A51" s="15" t="s">
        <v>526</v>
      </c>
      <c r="B51" s="17" t="n">
        <v>6866</v>
      </c>
      <c r="C51" s="18">
        <f>(112.0/B51*100)</f>
        <v/>
      </c>
      <c r="D51" s="19" t="n">
        <v>6754</v>
      </c>
      <c r="E51" s="18" t="n">
        <v>433.22776327</v>
      </c>
      <c r="F51" s="20" t="n">
        <v>5.05692612</v>
      </c>
      <c r="G51" s="18" t="n">
        <v>433.88443722</v>
      </c>
      <c r="H51" s="20" t="n">
        <v>3.32852284</v>
      </c>
      <c r="I51" s="18" t="n">
        <v>432.17098141</v>
      </c>
      <c r="J51" s="20" t="n">
        <v>3.43101091</v>
      </c>
      <c r="K51" s="18" t="n">
        <v>425.38026308</v>
      </c>
      <c r="L51" s="20" t="n">
        <v>4.89749869</v>
      </c>
      <c r="M51" s="18" t="s">
        <v>481</v>
      </c>
      <c r="N51" s="20" t="s">
        <v>481</v>
      </c>
      <c r="O51" s="18" t="s">
        <v>481</v>
      </c>
      <c r="P51" s="20" t="s">
        <v>481</v>
      </c>
      <c r="Q51" s="18" t="n">
        <v>427.96430568</v>
      </c>
      <c r="R51" s="20" t="n">
        <v>5.20460603</v>
      </c>
      <c r="S51" s="18" t="s">
        <v>481</v>
      </c>
      <c r="T51" s="20" t="s">
        <v>481</v>
      </c>
      <c r="U51" s="18" t="n">
        <v>393.87670029</v>
      </c>
      <c r="V51" s="20" t="n">
        <v>7.49169873</v>
      </c>
    </row>
    <row r="52" spans="1:22">
      <c r="A52" s="15" t="s">
        <v>527</v>
      </c>
      <c r="B52" s="17" t="n">
        <v>5809</v>
      </c>
      <c r="C52" s="18">
        <f>(115.0/B52*100)</f>
        <v/>
      </c>
      <c r="D52" s="19" t="n">
        <v>5694</v>
      </c>
      <c r="E52" s="18" t="n">
        <v>518.76176319</v>
      </c>
      <c r="F52" s="20" t="n">
        <v>3.4113216</v>
      </c>
      <c r="G52" s="18" t="n">
        <v>491.47016619</v>
      </c>
      <c r="H52" s="20" t="n">
        <v>3.22881352</v>
      </c>
      <c r="I52" s="18" t="n">
        <v>470.54051959</v>
      </c>
      <c r="J52" s="20" t="n">
        <v>3.79652216</v>
      </c>
      <c r="K52" s="18" t="n">
        <v>436.43311275</v>
      </c>
      <c r="L52" s="20" t="n">
        <v>6.14403596</v>
      </c>
      <c r="M52" s="18" t="s">
        <v>481</v>
      </c>
      <c r="N52" s="20" t="s">
        <v>481</v>
      </c>
      <c r="O52" s="18" t="s">
        <v>481</v>
      </c>
      <c r="P52" s="20" t="s">
        <v>481</v>
      </c>
      <c r="Q52" s="18" t="s">
        <v>481</v>
      </c>
      <c r="R52" s="20" t="s">
        <v>481</v>
      </c>
      <c r="S52" s="18" t="s">
        <v>481</v>
      </c>
      <c r="T52" s="20" t="s">
        <v>481</v>
      </c>
      <c r="U52" s="18" t="n">
        <v>402.12550306</v>
      </c>
      <c r="V52" s="20" t="n">
        <v>6.81645054</v>
      </c>
    </row>
    <row r="53" spans="1:22">
      <c r="A53" s="15" t="s">
        <v>528</v>
      </c>
      <c r="B53" s="17" t="n">
        <v>5571</v>
      </c>
      <c r="C53" s="18">
        <f>(123.0/B53*100)</f>
        <v/>
      </c>
      <c r="D53" s="19" t="n">
        <v>5448</v>
      </c>
      <c r="E53" s="18" t="n">
        <v>473.63120144</v>
      </c>
      <c r="F53" s="20" t="n">
        <v>3.93726611</v>
      </c>
      <c r="G53" s="18" t="n">
        <v>448.6083414</v>
      </c>
      <c r="H53" s="20" t="n">
        <v>2.71020406</v>
      </c>
      <c r="I53" s="18" t="n">
        <v>448.90566472</v>
      </c>
      <c r="J53" s="20" t="n">
        <v>3.1730364</v>
      </c>
      <c r="K53" s="18" t="n">
        <v>438.8964854</v>
      </c>
      <c r="L53" s="20" t="n">
        <v>4.7504531</v>
      </c>
      <c r="M53" s="18" t="s">
        <v>481</v>
      </c>
      <c r="N53" s="20" t="s">
        <v>481</v>
      </c>
      <c r="O53" s="18" t="s">
        <v>481</v>
      </c>
      <c r="P53" s="20" t="s">
        <v>481</v>
      </c>
      <c r="Q53" s="18" t="s">
        <v>481</v>
      </c>
      <c r="R53" s="20" t="s">
        <v>481</v>
      </c>
      <c r="S53" s="18" t="s">
        <v>481</v>
      </c>
      <c r="T53" s="20" t="s">
        <v>481</v>
      </c>
      <c r="U53" s="18" t="n">
        <v>356.71205493</v>
      </c>
      <c r="V53" s="20" t="n">
        <v>4.16352533</v>
      </c>
    </row>
    <row r="54" spans="1:22">
      <c r="A54" s="15" t="s">
        <v>529</v>
      </c>
      <c r="B54" s="17" t="n">
        <v>4740</v>
      </c>
      <c r="C54" s="18">
        <f>(548.0/B54*100)</f>
        <v/>
      </c>
      <c r="D54" s="19" t="n">
        <v>4192</v>
      </c>
      <c r="E54" s="18" t="n">
        <v>364.0316017</v>
      </c>
      <c r="F54" s="20" t="n">
        <v>4.53364532</v>
      </c>
      <c r="G54" s="18" t="n">
        <v>382.81869138</v>
      </c>
      <c r="H54" s="20" t="n">
        <v>3.65504258</v>
      </c>
      <c r="I54" s="18" t="n">
        <v>379.06050321</v>
      </c>
      <c r="J54" s="20" t="n">
        <v>4.98946865</v>
      </c>
      <c r="K54" s="18" t="n">
        <v>348.77424209</v>
      </c>
      <c r="L54" s="20" t="n">
        <v>8.721368350000001</v>
      </c>
      <c r="M54" s="18" t="s">
        <v>481</v>
      </c>
      <c r="N54" s="20" t="s">
        <v>481</v>
      </c>
      <c r="O54" s="18" t="s">
        <v>481</v>
      </c>
      <c r="P54" s="20" t="s">
        <v>481</v>
      </c>
      <c r="Q54" s="18" t="s">
        <v>481</v>
      </c>
      <c r="R54" s="20" t="s">
        <v>481</v>
      </c>
      <c r="S54" s="18" t="s">
        <v>481</v>
      </c>
      <c r="T54" s="20" t="s">
        <v>481</v>
      </c>
      <c r="U54" s="18" t="n">
        <v>305.16064264</v>
      </c>
      <c r="V54" s="20" t="n">
        <v>4.17922707</v>
      </c>
    </row>
    <row r="55" spans="1:22">
      <c r="A55" s="15" t="s">
        <v>530</v>
      </c>
      <c r="B55" s="17" t="n">
        <v>5316</v>
      </c>
      <c r="C55" s="18">
        <f>(22.0/B55*100)</f>
        <v/>
      </c>
      <c r="D55" s="19" t="n">
        <v>5294</v>
      </c>
      <c r="E55" s="18" t="n">
        <v>427.54190987</v>
      </c>
      <c r="F55" s="20" t="n">
        <v>3.80365704</v>
      </c>
      <c r="G55" s="18" t="n">
        <v>407.86791847</v>
      </c>
      <c r="H55" s="20" t="n">
        <v>3.54818911</v>
      </c>
      <c r="I55" s="18" t="n">
        <v>400.78344656</v>
      </c>
      <c r="J55" s="20" t="n">
        <v>3.70030071</v>
      </c>
      <c r="K55" s="18" t="n">
        <v>356.4927183</v>
      </c>
      <c r="L55" s="20" t="n">
        <v>5.04690272</v>
      </c>
      <c r="M55" s="18" t="s">
        <v>481</v>
      </c>
      <c r="N55" s="20" t="s">
        <v>481</v>
      </c>
      <c r="O55" s="18" t="s">
        <v>481</v>
      </c>
      <c r="P55" s="20" t="s">
        <v>481</v>
      </c>
      <c r="Q55" s="18" t="s">
        <v>481</v>
      </c>
      <c r="R55" s="20" t="s">
        <v>481</v>
      </c>
      <c r="S55" s="18" t="n">
        <v>327.92349351</v>
      </c>
      <c r="T55" s="20" t="n">
        <v>28.68366125</v>
      </c>
      <c r="U55" s="18" t="n">
        <v>312.04952688</v>
      </c>
      <c r="V55" s="20" t="n">
        <v>7.53700843</v>
      </c>
    </row>
    <row r="56" spans="1:22">
      <c r="A56" s="15" t="s">
        <v>531</v>
      </c>
      <c r="B56" s="17" t="n">
        <v>5359</v>
      </c>
      <c r="C56" s="18">
        <f>(77.0/B56*100)</f>
        <v/>
      </c>
      <c r="D56" s="19" t="n">
        <v>5282</v>
      </c>
      <c r="E56" s="18" t="n">
        <v>539.26448383</v>
      </c>
      <c r="F56" s="20" t="n">
        <v>5.09471058</v>
      </c>
      <c r="G56" s="18" t="n">
        <v>528.4165344</v>
      </c>
      <c r="H56" s="20" t="n">
        <v>3.11209005</v>
      </c>
      <c r="I56" s="18" t="n">
        <v>528.70916105</v>
      </c>
      <c r="J56" s="20" t="n">
        <v>3.60088668</v>
      </c>
      <c r="K56" s="18" t="n">
        <v>512.08311244</v>
      </c>
      <c r="L56" s="20" t="n">
        <v>4.46370019</v>
      </c>
      <c r="M56" s="18" t="s">
        <v>481</v>
      </c>
      <c r="N56" s="20" t="s">
        <v>481</v>
      </c>
      <c r="O56" s="18" t="s">
        <v>481</v>
      </c>
      <c r="P56" s="20" t="s">
        <v>481</v>
      </c>
      <c r="Q56" s="18" t="s">
        <v>481</v>
      </c>
      <c r="R56" s="20" t="s">
        <v>481</v>
      </c>
      <c r="S56" s="18" t="s">
        <v>481</v>
      </c>
      <c r="T56" s="20" t="s">
        <v>481</v>
      </c>
      <c r="U56" s="18" t="n">
        <v>437.78756093</v>
      </c>
      <c r="V56" s="20" t="n">
        <v>17.55838128</v>
      </c>
    </row>
    <row r="57" spans="1:22">
      <c r="A57" s="15" t="s">
        <v>532</v>
      </c>
      <c r="B57" s="17" t="n">
        <v>6513</v>
      </c>
      <c r="C57" s="18">
        <f>(0.0/B57*100)</f>
        <v/>
      </c>
      <c r="D57" s="19" t="n">
        <v>6513</v>
      </c>
      <c r="E57" s="18" t="n">
        <v>397.71102712</v>
      </c>
      <c r="F57" s="20" t="n">
        <v>5.63488497</v>
      </c>
      <c r="G57" s="18" t="n">
        <v>403.32261187</v>
      </c>
      <c r="H57" s="20" t="n">
        <v>3.10490905</v>
      </c>
      <c r="I57" s="18" t="n">
        <v>404.53635525</v>
      </c>
      <c r="J57" s="20" t="n">
        <v>3.57636095</v>
      </c>
      <c r="K57" s="18" t="n">
        <v>379.04302994</v>
      </c>
      <c r="L57" s="20" t="n">
        <v>3.92816027</v>
      </c>
      <c r="M57" s="18" t="s">
        <v>481</v>
      </c>
      <c r="N57" s="20" t="s">
        <v>481</v>
      </c>
      <c r="O57" s="18" t="s">
        <v>481</v>
      </c>
      <c r="P57" s="20" t="s">
        <v>481</v>
      </c>
      <c r="Q57" s="18" t="s">
        <v>481</v>
      </c>
      <c r="R57" s="20" t="s">
        <v>481</v>
      </c>
      <c r="S57" s="18" t="n">
        <v>383.9683219</v>
      </c>
      <c r="T57" s="20" t="n">
        <v>43.33822548</v>
      </c>
      <c r="U57" s="18" t="n">
        <v>363.15208944</v>
      </c>
      <c r="V57" s="20" t="n">
        <v>10.09786234</v>
      </c>
    </row>
    <row r="58" spans="1:22">
      <c r="A58" s="15" t="s">
        <v>533</v>
      </c>
      <c r="B58" s="17" t="n">
        <v>7267</v>
      </c>
      <c r="C58" s="18">
        <f>(10.0/B58*100)</f>
        <v/>
      </c>
      <c r="D58" s="19" t="n">
        <v>7257</v>
      </c>
      <c r="E58" s="18" t="n">
        <v>429.71077097</v>
      </c>
      <c r="F58" s="20" t="n">
        <v>3.69432148</v>
      </c>
      <c r="G58" s="18" t="n">
        <v>414.12096485</v>
      </c>
      <c r="H58" s="20" t="n">
        <v>2.81507275</v>
      </c>
      <c r="I58" s="18" t="n">
        <v>394.75524325</v>
      </c>
      <c r="J58" s="20" t="n">
        <v>4.68099127</v>
      </c>
      <c r="K58" s="18" t="n">
        <v>377.56474146</v>
      </c>
      <c r="L58" s="20" t="n">
        <v>6.10579501</v>
      </c>
      <c r="M58" s="18" t="s">
        <v>481</v>
      </c>
      <c r="N58" s="20" t="s">
        <v>481</v>
      </c>
      <c r="O58" s="18" t="s">
        <v>481</v>
      </c>
      <c r="P58" s="20" t="s">
        <v>481</v>
      </c>
      <c r="Q58" s="18" t="s">
        <v>481</v>
      </c>
      <c r="R58" s="20" t="s">
        <v>481</v>
      </c>
      <c r="S58" s="18" t="n">
        <v>298.82721448</v>
      </c>
      <c r="T58" s="20" t="n">
        <v>22.40685216</v>
      </c>
      <c r="U58" s="18" t="n">
        <v>322.97828296</v>
      </c>
      <c r="V58" s="20" t="n">
        <v>11.25473654</v>
      </c>
    </row>
    <row r="59" spans="1:22">
      <c r="A59" s="15" t="s">
        <v>534</v>
      </c>
      <c r="B59" s="17" t="n">
        <v>4826</v>
      </c>
      <c r="C59" s="18">
        <f>(26.0/B59*100)</f>
        <v/>
      </c>
      <c r="D59" s="19" t="n">
        <v>4800</v>
      </c>
      <c r="E59" s="18" t="n">
        <v>348.5929247</v>
      </c>
      <c r="F59" s="20" t="n">
        <v>3.1478755</v>
      </c>
      <c r="G59" s="18" t="n">
        <v>357.12717692</v>
      </c>
      <c r="H59" s="20" t="n">
        <v>2.66681551</v>
      </c>
      <c r="I59" s="18" t="n">
        <v>360.73998192</v>
      </c>
      <c r="J59" s="20" t="n">
        <v>3.64228564</v>
      </c>
      <c r="K59" s="18" t="n">
        <v>333.10772116</v>
      </c>
      <c r="L59" s="20" t="n">
        <v>3.08833539</v>
      </c>
      <c r="M59" s="18" t="s">
        <v>481</v>
      </c>
      <c r="N59" s="20" t="s">
        <v>481</v>
      </c>
      <c r="O59" s="18" t="s">
        <v>481</v>
      </c>
      <c r="P59" s="20" t="s">
        <v>481</v>
      </c>
      <c r="Q59" s="18" t="s">
        <v>481</v>
      </c>
      <c r="R59" s="20" t="s">
        <v>481</v>
      </c>
      <c r="S59" s="18" t="n">
        <v>257.07037502</v>
      </c>
      <c r="T59" s="20" t="n">
        <v>13.94336333</v>
      </c>
      <c r="U59" s="18" t="n">
        <v>289.64715671</v>
      </c>
      <c r="V59" s="20" t="n">
        <v>7.80263049</v>
      </c>
    </row>
    <row r="60" spans="1:22">
      <c r="A60" s="15" t="s">
        <v>535</v>
      </c>
      <c r="B60" s="17" t="n">
        <v>4546</v>
      </c>
      <c r="C60" s="18">
        <f>(15.0/B60*100)</f>
        <v/>
      </c>
      <c r="D60" s="19" t="n">
        <v>4531</v>
      </c>
      <c r="E60" s="18" t="n">
        <v>361.04705114</v>
      </c>
      <c r="F60" s="20" t="n">
        <v>5.8216785</v>
      </c>
      <c r="G60" s="18" t="n">
        <v>355.31880612</v>
      </c>
      <c r="H60" s="20" t="n">
        <v>6.3461279</v>
      </c>
      <c r="I60" s="18" t="n">
        <v>340.79734271</v>
      </c>
      <c r="J60" s="20" t="n">
        <v>5.98460507</v>
      </c>
      <c r="K60" s="18" t="n">
        <v>328.20119692</v>
      </c>
      <c r="L60" s="20" t="n">
        <v>6.66533993</v>
      </c>
      <c r="M60" s="18" t="s">
        <v>481</v>
      </c>
      <c r="N60" s="20" t="s">
        <v>481</v>
      </c>
      <c r="O60" s="18" t="s">
        <v>481</v>
      </c>
      <c r="P60" s="20" t="s">
        <v>481</v>
      </c>
      <c r="Q60" s="18" t="n">
        <v>306.9621</v>
      </c>
      <c r="R60" s="20" t="n">
        <v>72.95088982999999</v>
      </c>
      <c r="S60" s="18" t="n">
        <v>265.74803799</v>
      </c>
      <c r="T60" s="20" t="n">
        <v>18.14750333</v>
      </c>
      <c r="U60" s="18" t="n">
        <v>307.72250786</v>
      </c>
      <c r="V60" s="20" t="n">
        <v>9.442434739999999</v>
      </c>
    </row>
    <row r="61" spans="1:22">
      <c r="A61" s="15" t="s">
        <v>536</v>
      </c>
      <c r="B61" s="17" t="n">
        <v>6525</v>
      </c>
      <c r="C61" s="18">
        <f>(184.0/B61*100)</f>
        <v/>
      </c>
      <c r="D61" s="19" t="n">
        <v>6341</v>
      </c>
      <c r="E61" s="18" t="n">
        <v>505.36551926</v>
      </c>
      <c r="F61" s="20" t="n">
        <v>4.01405061</v>
      </c>
      <c r="G61" s="18" t="n">
        <v>479.81263481</v>
      </c>
      <c r="H61" s="20" t="n">
        <v>3.22948987</v>
      </c>
      <c r="I61" s="18" t="n">
        <v>457.11536966</v>
      </c>
      <c r="J61" s="20" t="n">
        <v>3.48530416</v>
      </c>
      <c r="K61" s="18" t="n">
        <v>428.15944449</v>
      </c>
      <c r="L61" s="20" t="n">
        <v>6.25056899</v>
      </c>
      <c r="M61" s="18" t="s">
        <v>481</v>
      </c>
      <c r="N61" s="20" t="s">
        <v>481</v>
      </c>
      <c r="O61" s="18" t="s">
        <v>481</v>
      </c>
      <c r="P61" s="20" t="s">
        <v>481</v>
      </c>
      <c r="Q61" s="18" t="s">
        <v>481</v>
      </c>
      <c r="R61" s="20" t="s">
        <v>481</v>
      </c>
      <c r="S61" s="18" t="s">
        <v>481</v>
      </c>
      <c r="T61" s="20" t="s">
        <v>481</v>
      </c>
      <c r="U61" s="18" t="n">
        <v>376.88536558</v>
      </c>
      <c r="V61" s="20" t="n">
        <v>8.253777100000001</v>
      </c>
    </row>
    <row r="62" spans="1:22">
      <c r="A62" s="15" t="s">
        <v>537</v>
      </c>
      <c r="B62" s="17" t="n">
        <v>4476</v>
      </c>
      <c r="C62" s="18">
        <f>(3.0/B62*100)</f>
        <v/>
      </c>
      <c r="D62" s="19" t="n">
        <v>4473</v>
      </c>
      <c r="E62" s="18" t="n">
        <v>529.4907134</v>
      </c>
      <c r="F62" s="20" t="n">
        <v>3.53151995</v>
      </c>
      <c r="G62" s="18" t="n">
        <v>512.41414265</v>
      </c>
      <c r="H62" s="20" t="n">
        <v>2.02996399</v>
      </c>
      <c r="I62" s="18" t="n">
        <v>506.52573235</v>
      </c>
      <c r="J62" s="20" t="n">
        <v>2.62762851</v>
      </c>
      <c r="K62" s="18" t="n">
        <v>477.93385057</v>
      </c>
      <c r="L62" s="20" t="n">
        <v>3.67937236</v>
      </c>
      <c r="M62" s="18" t="s">
        <v>481</v>
      </c>
      <c r="N62" s="20" t="s">
        <v>481</v>
      </c>
      <c r="O62" s="18" t="s">
        <v>481</v>
      </c>
      <c r="P62" s="20" t="s">
        <v>481</v>
      </c>
      <c r="Q62" s="18" t="s">
        <v>481</v>
      </c>
      <c r="R62" s="20" t="s">
        <v>481</v>
      </c>
      <c r="S62" s="18" t="s">
        <v>481</v>
      </c>
      <c r="T62" s="20" t="s">
        <v>481</v>
      </c>
      <c r="U62" s="18" t="n">
        <v>482.81519747</v>
      </c>
      <c r="V62" s="20" t="n">
        <v>19.83811178</v>
      </c>
    </row>
    <row r="63" spans="1:22">
      <c r="A63" s="15" t="s">
        <v>538</v>
      </c>
      <c r="B63" s="17" t="n">
        <v>5324</v>
      </c>
      <c r="C63" s="18">
        <f>(13.0/B63*100)</f>
        <v/>
      </c>
      <c r="D63" s="19" t="n">
        <v>5311</v>
      </c>
      <c r="E63" s="18" t="n">
        <v>369.22898271</v>
      </c>
      <c r="F63" s="20" t="n">
        <v>3.36535479</v>
      </c>
      <c r="G63" s="18" t="n">
        <v>363.93639488</v>
      </c>
      <c r="H63" s="20" t="n">
        <v>2.75132885</v>
      </c>
      <c r="I63" s="18" t="n">
        <v>356.67943104</v>
      </c>
      <c r="J63" s="20" t="n">
        <v>3.21997619</v>
      </c>
      <c r="K63" s="18" t="n">
        <v>324.64856563</v>
      </c>
      <c r="L63" s="20" t="n">
        <v>4.06294082</v>
      </c>
      <c r="M63" s="18" t="s">
        <v>481</v>
      </c>
      <c r="N63" s="20" t="s">
        <v>481</v>
      </c>
      <c r="O63" s="18" t="s">
        <v>481</v>
      </c>
      <c r="P63" s="20" t="s">
        <v>481</v>
      </c>
      <c r="Q63" s="18" t="n">
        <v>412.79252704</v>
      </c>
      <c r="R63" s="20" t="n">
        <v>47.0877938</v>
      </c>
      <c r="S63" s="18" t="n">
        <v>282.55075967</v>
      </c>
      <c r="T63" s="20" t="n">
        <v>54.64939749</v>
      </c>
      <c r="U63" s="18" t="n">
        <v>299.32593319</v>
      </c>
      <c r="V63" s="20" t="n">
        <v>5.84515887</v>
      </c>
    </row>
    <row r="64" spans="1:22">
      <c r="A64" s="15" t="s">
        <v>539</v>
      </c>
      <c r="B64" s="17" t="n">
        <v>3634</v>
      </c>
      <c r="C64" s="18">
        <f>(3.0/B64*100)</f>
        <v/>
      </c>
      <c r="D64" s="19" t="n">
        <v>3631</v>
      </c>
      <c r="E64" s="18" t="n">
        <v>489.04742012</v>
      </c>
      <c r="F64" s="20" t="n">
        <v>5.50184244</v>
      </c>
      <c r="G64" s="18" t="n">
        <v>454.8170761</v>
      </c>
      <c r="H64" s="20" t="n">
        <v>4.19700872</v>
      </c>
      <c r="I64" s="18" t="n">
        <v>453.06479701</v>
      </c>
      <c r="J64" s="20" t="n">
        <v>3.50973774</v>
      </c>
      <c r="K64" s="18" t="n">
        <v>429.73176916</v>
      </c>
      <c r="L64" s="20" t="n">
        <v>4.257214</v>
      </c>
      <c r="M64" s="18" t="s">
        <v>481</v>
      </c>
      <c r="N64" s="20" t="s">
        <v>481</v>
      </c>
      <c r="O64" s="18" t="s">
        <v>481</v>
      </c>
      <c r="P64" s="20" t="s">
        <v>481</v>
      </c>
      <c r="Q64" s="18" t="s">
        <v>481</v>
      </c>
      <c r="R64" s="20" t="s">
        <v>481</v>
      </c>
      <c r="S64" s="18" t="n">
        <v>281.80528013</v>
      </c>
      <c r="T64" s="20" t="n">
        <v>38.35006826</v>
      </c>
      <c r="U64" s="18" t="n">
        <v>287.02598417</v>
      </c>
      <c r="V64" s="20" t="n">
        <v>8.480750179999999</v>
      </c>
    </row>
    <row r="65" spans="1:22">
      <c r="A65" s="15" t="s">
        <v>540</v>
      </c>
      <c r="B65" s="17" t="n">
        <v>5325</v>
      </c>
      <c r="C65" s="18">
        <f>(14.0/B65*100)</f>
        <v/>
      </c>
      <c r="D65" s="19" t="n">
        <v>5311</v>
      </c>
      <c r="E65" s="18" t="n">
        <v>435.10843467</v>
      </c>
      <c r="F65" s="20" t="n">
        <v>4.36460871</v>
      </c>
      <c r="G65" s="18" t="n">
        <v>429.67833228</v>
      </c>
      <c r="H65" s="20" t="n">
        <v>3.60513395</v>
      </c>
      <c r="I65" s="18" t="n">
        <v>415.87743075</v>
      </c>
      <c r="J65" s="20" t="n">
        <v>3.54485219</v>
      </c>
      <c r="K65" s="18" t="n">
        <v>381.70386799</v>
      </c>
      <c r="L65" s="20" t="n">
        <v>4.94597604</v>
      </c>
      <c r="M65" s="18" t="s">
        <v>481</v>
      </c>
      <c r="N65" s="20" t="s">
        <v>481</v>
      </c>
      <c r="O65" s="18" t="s">
        <v>481</v>
      </c>
      <c r="P65" s="20" t="s">
        <v>481</v>
      </c>
      <c r="Q65" s="18" t="n">
        <v>325.81152005</v>
      </c>
      <c r="R65" s="20" t="n">
        <v>31.82690083</v>
      </c>
      <c r="S65" s="18" t="n">
        <v>375.53990232</v>
      </c>
      <c r="T65" s="20" t="n">
        <v>30.0824193</v>
      </c>
      <c r="U65" s="18" t="n">
        <v>323.69278033</v>
      </c>
      <c r="V65" s="20" t="n">
        <v>7.61436195</v>
      </c>
    </row>
    <row r="66" spans="1:22">
      <c r="A66" s="15" t="s">
        <v>541</v>
      </c>
      <c r="B66" s="17" t="n">
        <v>5665</v>
      </c>
      <c r="C66" s="18">
        <f>(97.0/B66*100)</f>
        <v/>
      </c>
      <c r="D66" s="19" t="n">
        <v>5568</v>
      </c>
      <c r="E66" s="18" t="n">
        <v>451.78798579</v>
      </c>
      <c r="F66" s="20" t="n">
        <v>3.51333539</v>
      </c>
      <c r="G66" s="18" t="n">
        <v>446.37929076</v>
      </c>
      <c r="H66" s="20" t="n">
        <v>2.3441178</v>
      </c>
      <c r="I66" s="18" t="n">
        <v>431.60848119</v>
      </c>
      <c r="J66" s="20" t="n">
        <v>3.11341244</v>
      </c>
      <c r="K66" s="18" t="n">
        <v>414.08131271</v>
      </c>
      <c r="L66" s="20" t="n">
        <v>5.56744651</v>
      </c>
      <c r="M66" s="18" t="s">
        <v>481</v>
      </c>
      <c r="N66" s="20" t="s">
        <v>481</v>
      </c>
      <c r="O66" s="18" t="s">
        <v>481</v>
      </c>
      <c r="P66" s="20" t="s">
        <v>481</v>
      </c>
      <c r="Q66" s="18" t="s">
        <v>481</v>
      </c>
      <c r="R66" s="20" t="s">
        <v>481</v>
      </c>
      <c r="S66" s="18" t="s">
        <v>481</v>
      </c>
      <c r="T66" s="20" t="s">
        <v>481</v>
      </c>
      <c r="U66" s="18" t="n">
        <v>363.13951788</v>
      </c>
      <c r="V66" s="20" t="n">
        <v>3.20675198</v>
      </c>
    </row>
    <row r="67" spans="1:22">
      <c r="A67" s="15" t="s">
        <v>542</v>
      </c>
      <c r="B67" s="17" t="n">
        <v>6971</v>
      </c>
      <c r="C67" s="18">
        <f>(1089.0/B67*100)</f>
        <v/>
      </c>
      <c r="D67" s="19" t="n">
        <v>5882</v>
      </c>
      <c r="E67" s="18" t="n">
        <v>412.75432671</v>
      </c>
      <c r="F67" s="20" t="n">
        <v>4.75930013</v>
      </c>
      <c r="G67" s="18" t="n">
        <v>414.02103497</v>
      </c>
      <c r="H67" s="20" t="n">
        <v>3.25280903</v>
      </c>
      <c r="I67" s="18" t="n">
        <v>422.06441457</v>
      </c>
      <c r="J67" s="20" t="n">
        <v>3.92398608</v>
      </c>
      <c r="K67" s="18" t="n">
        <v>402.35529888</v>
      </c>
      <c r="L67" s="20" t="n">
        <v>6.25709687</v>
      </c>
      <c r="M67" s="18" t="s">
        <v>481</v>
      </c>
      <c r="N67" s="20" t="s">
        <v>481</v>
      </c>
      <c r="O67" s="18" t="s">
        <v>481</v>
      </c>
      <c r="P67" s="20" t="s">
        <v>481</v>
      </c>
      <c r="Q67" s="18" t="s">
        <v>481</v>
      </c>
      <c r="R67" s="20" t="s">
        <v>481</v>
      </c>
      <c r="S67" s="18" t="s">
        <v>481</v>
      </c>
      <c r="T67" s="20" t="s">
        <v>481</v>
      </c>
      <c r="U67" s="18" t="n">
        <v>344.53936356</v>
      </c>
      <c r="V67" s="20" t="n">
        <v>6.31044512</v>
      </c>
    </row>
    <row r="68" spans="1:22">
      <c r="A68" s="15" t="s">
        <v>543</v>
      </c>
      <c r="B68" s="17" t="n">
        <v>12083</v>
      </c>
      <c r="C68" s="18">
        <f>(31.0/B68*100)</f>
        <v/>
      </c>
      <c r="D68" s="19" t="n">
        <v>12052</v>
      </c>
      <c r="E68" s="18" t="n">
        <v>448.14758454</v>
      </c>
      <c r="F68" s="20" t="n">
        <v>2.50850001</v>
      </c>
      <c r="G68" s="18" t="n">
        <v>417.9595371</v>
      </c>
      <c r="H68" s="20" t="n">
        <v>1.70789796</v>
      </c>
      <c r="I68" s="18" t="n">
        <v>401.92022295</v>
      </c>
      <c r="J68" s="20" t="n">
        <v>2.94277478</v>
      </c>
      <c r="K68" s="18" t="n">
        <v>387.08755884</v>
      </c>
      <c r="L68" s="20" t="n">
        <v>4.57950091</v>
      </c>
      <c r="M68" s="18" t="s">
        <v>481</v>
      </c>
      <c r="N68" s="20" t="s">
        <v>481</v>
      </c>
      <c r="O68" s="18" t="s">
        <v>481</v>
      </c>
      <c r="P68" s="20" t="s">
        <v>481</v>
      </c>
      <c r="Q68" s="18" t="s">
        <v>481</v>
      </c>
      <c r="R68" s="20" t="s">
        <v>481</v>
      </c>
      <c r="S68" s="18" t="s">
        <v>481</v>
      </c>
      <c r="T68" s="20" t="s">
        <v>481</v>
      </c>
      <c r="U68" s="18" t="n">
        <v>326.61989451</v>
      </c>
      <c r="V68" s="20" t="n">
        <v>2.05760762</v>
      </c>
    </row>
    <row r="69" spans="1:22">
      <c r="A69" s="15" t="s">
        <v>544</v>
      </c>
      <c r="B69" s="17" t="n">
        <v>4876</v>
      </c>
      <c r="C69" s="18">
        <f>(0.0/B69*100)</f>
        <v/>
      </c>
      <c r="D69" s="19" t="n">
        <v>4876</v>
      </c>
      <c r="E69" s="18" t="n">
        <v>435.46974673</v>
      </c>
      <c r="F69" s="20" t="n">
        <v>5.89571308</v>
      </c>
      <c r="G69" s="18" t="n">
        <v>441.03232809</v>
      </c>
      <c r="H69" s="20" t="n">
        <v>4.60132959</v>
      </c>
      <c r="I69" s="18" t="n">
        <v>437.99551988</v>
      </c>
      <c r="J69" s="20" t="n">
        <v>4.28098936</v>
      </c>
      <c r="K69" s="18" t="n">
        <v>403.17863144</v>
      </c>
      <c r="L69" s="20" t="n">
        <v>5.77915549</v>
      </c>
      <c r="M69" s="18" t="s">
        <v>481</v>
      </c>
      <c r="N69" s="20" t="s">
        <v>481</v>
      </c>
      <c r="O69" s="18" t="s">
        <v>481</v>
      </c>
      <c r="P69" s="20" t="s">
        <v>481</v>
      </c>
      <c r="Q69" s="18" t="s">
        <v>481</v>
      </c>
      <c r="R69" s="20" t="s">
        <v>481</v>
      </c>
      <c r="S69" s="18" t="s">
        <v>481</v>
      </c>
      <c r="T69" s="20" t="s">
        <v>481</v>
      </c>
      <c r="U69" s="18" t="n">
        <v>358.27518652</v>
      </c>
      <c r="V69" s="20" t="n">
        <v>24.77325574</v>
      </c>
    </row>
    <row r="70" spans="1:22">
      <c r="A70" s="15" t="s">
        <v>545</v>
      </c>
      <c r="B70" s="17" t="n">
        <v>6036</v>
      </c>
      <c r="C70" s="18">
        <f>(223.0/B70*100)</f>
        <v/>
      </c>
      <c r="D70" s="19" t="n">
        <v>5813</v>
      </c>
      <c r="E70" s="18" t="n">
        <v>511.23936097</v>
      </c>
      <c r="F70" s="20" t="n">
        <v>4.01850461</v>
      </c>
      <c r="G70" s="18" t="n">
        <v>501.40649489</v>
      </c>
      <c r="H70" s="20" t="n">
        <v>3.8404891</v>
      </c>
      <c r="I70" s="18" t="n">
        <v>495.97559641</v>
      </c>
      <c r="J70" s="20" t="n">
        <v>3.60069161</v>
      </c>
      <c r="K70" s="18" t="n">
        <v>483.51365208</v>
      </c>
      <c r="L70" s="20" t="n">
        <v>5.30715781</v>
      </c>
      <c r="M70" s="18" t="s">
        <v>481</v>
      </c>
      <c r="N70" s="20" t="s">
        <v>481</v>
      </c>
      <c r="O70" s="18" t="s">
        <v>481</v>
      </c>
      <c r="P70" s="20" t="s">
        <v>481</v>
      </c>
      <c r="Q70" s="18" t="s">
        <v>481</v>
      </c>
      <c r="R70" s="20" t="s">
        <v>481</v>
      </c>
      <c r="S70" s="18" t="s">
        <v>481</v>
      </c>
      <c r="T70" s="20" t="s">
        <v>481</v>
      </c>
      <c r="U70" s="18" t="n">
        <v>443.27844255</v>
      </c>
      <c r="V70" s="20" t="n">
        <v>8.43486437</v>
      </c>
    </row>
    <row r="71" spans="1:22">
      <c r="A71" s="15" t="s">
        <v>546</v>
      </c>
      <c r="B71" s="17" t="n">
        <v>6115</v>
      </c>
      <c r="C71" s="18">
        <f>(43.0/B71*100)</f>
        <v/>
      </c>
      <c r="D71" s="19" t="n">
        <v>6072</v>
      </c>
      <c r="E71" s="18" t="n">
        <v>571.79494688</v>
      </c>
      <c r="F71" s="20" t="n">
        <v>3.54802578</v>
      </c>
      <c r="G71" s="18" t="n">
        <v>535.48522298</v>
      </c>
      <c r="H71" s="20" t="n">
        <v>2.64893308</v>
      </c>
      <c r="I71" s="18" t="n">
        <v>530.8425256</v>
      </c>
      <c r="J71" s="20" t="n">
        <v>2.95359818</v>
      </c>
      <c r="K71" s="18" t="n">
        <v>515.22864565</v>
      </c>
      <c r="L71" s="20" t="n">
        <v>3.99261468</v>
      </c>
      <c r="M71" s="18" t="s">
        <v>481</v>
      </c>
      <c r="N71" s="20" t="s">
        <v>481</v>
      </c>
      <c r="O71" s="18" t="s">
        <v>481</v>
      </c>
      <c r="P71" s="20" t="s">
        <v>481</v>
      </c>
      <c r="Q71" s="18" t="s">
        <v>481</v>
      </c>
      <c r="R71" s="20" t="s">
        <v>481</v>
      </c>
      <c r="S71" s="18" t="s">
        <v>481</v>
      </c>
      <c r="T71" s="20" t="s">
        <v>481</v>
      </c>
      <c r="U71" s="18" t="n">
        <v>433.79736886</v>
      </c>
      <c r="V71" s="20" t="n">
        <v>13.03674311</v>
      </c>
    </row>
    <row r="72" spans="1:22">
      <c r="A72" s="15" t="s">
        <v>547</v>
      </c>
      <c r="B72" s="17" t="n">
        <v>7708</v>
      </c>
      <c r="C72" s="18">
        <f>(7.0/B72*100)</f>
        <v/>
      </c>
      <c r="D72" s="19" t="n">
        <v>7701</v>
      </c>
      <c r="E72" s="18" t="n">
        <v>534.6310718</v>
      </c>
      <c r="F72" s="20" t="n">
        <v>4.19252562</v>
      </c>
      <c r="G72" s="18" t="n">
        <v>499.00408971</v>
      </c>
      <c r="H72" s="20" t="n">
        <v>2.78646714</v>
      </c>
      <c r="I72" s="18" t="n">
        <v>481.70466562</v>
      </c>
      <c r="J72" s="20" t="n">
        <v>3.23220332</v>
      </c>
      <c r="K72" s="18" t="n">
        <v>459.98622842</v>
      </c>
      <c r="L72" s="20" t="n">
        <v>6.24189128</v>
      </c>
      <c r="M72" s="18" t="s">
        <v>481</v>
      </c>
      <c r="N72" s="20" t="s">
        <v>481</v>
      </c>
      <c r="O72" s="18" t="s">
        <v>481</v>
      </c>
      <c r="P72" s="20" t="s">
        <v>481</v>
      </c>
      <c r="Q72" s="18" t="s">
        <v>481</v>
      </c>
      <c r="R72" s="20" t="s">
        <v>481</v>
      </c>
      <c r="S72" s="18" t="s">
        <v>481</v>
      </c>
      <c r="T72" s="20" t="s">
        <v>481</v>
      </c>
      <c r="U72" s="18" t="n">
        <v>433.24778686</v>
      </c>
      <c r="V72" s="20" t="n">
        <v>18.63925818</v>
      </c>
    </row>
    <row r="73" spans="1:22">
      <c r="A73" s="15" t="s">
        <v>548</v>
      </c>
      <c r="B73" s="17" t="n">
        <v>8249</v>
      </c>
      <c r="C73" s="18">
        <f>(205.0/B73*100)</f>
        <v/>
      </c>
      <c r="D73" s="19" t="n">
        <v>8044</v>
      </c>
      <c r="E73" s="18" t="n">
        <v>390.78761684</v>
      </c>
      <c r="F73" s="20" t="n">
        <v>4.89635508</v>
      </c>
      <c r="G73" s="18" t="n">
        <v>412.24107748</v>
      </c>
      <c r="H73" s="20" t="n">
        <v>3.54124593</v>
      </c>
      <c r="I73" s="18" t="n">
        <v>421.22330213</v>
      </c>
      <c r="J73" s="20" t="n">
        <v>4.2422917</v>
      </c>
      <c r="K73" s="18" t="n">
        <v>404.7784159</v>
      </c>
      <c r="L73" s="20" t="n">
        <v>6.54724415</v>
      </c>
      <c r="M73" s="18" t="s">
        <v>481</v>
      </c>
      <c r="N73" s="20" t="s">
        <v>481</v>
      </c>
      <c r="O73" s="18" t="s">
        <v>481</v>
      </c>
      <c r="P73" s="20" t="s">
        <v>481</v>
      </c>
      <c r="Q73" s="18" t="s">
        <v>481</v>
      </c>
      <c r="R73" s="20" t="s">
        <v>481</v>
      </c>
      <c r="S73" s="18" t="s">
        <v>481</v>
      </c>
      <c r="T73" s="20" t="s">
        <v>481</v>
      </c>
      <c r="U73" s="18" t="n">
        <v>364.37670683</v>
      </c>
      <c r="V73" s="20" t="n">
        <v>8.07604343</v>
      </c>
    </row>
    <row r="74" spans="1:22">
      <c r="A74" s="15" t="s">
        <v>549</v>
      </c>
      <c r="B74" s="17" t="n">
        <v>4692</v>
      </c>
      <c r="C74" s="18">
        <f>(82.0/B74*100)</f>
        <v/>
      </c>
      <c r="D74" s="19" t="n">
        <v>4610</v>
      </c>
      <c r="E74" s="18" t="n">
        <v>452.52449261</v>
      </c>
      <c r="F74" s="20" t="n">
        <v>4.21201731</v>
      </c>
      <c r="G74" s="18" t="n">
        <v>439.05949046</v>
      </c>
      <c r="H74" s="20" t="n">
        <v>2.58269439</v>
      </c>
      <c r="I74" s="18" t="n">
        <v>433.21213315</v>
      </c>
      <c r="J74" s="20" t="n">
        <v>3.65957052</v>
      </c>
      <c r="K74" s="18" t="n">
        <v>408.17230448</v>
      </c>
      <c r="L74" s="20" t="n">
        <v>5.33064284</v>
      </c>
      <c r="M74" s="18" t="s">
        <v>481</v>
      </c>
      <c r="N74" s="20" t="s">
        <v>481</v>
      </c>
      <c r="O74" s="18" t="s">
        <v>481</v>
      </c>
      <c r="P74" s="20" t="s">
        <v>481</v>
      </c>
      <c r="Q74" s="18" t="s">
        <v>481</v>
      </c>
      <c r="R74" s="20" t="s">
        <v>481</v>
      </c>
      <c r="S74" s="18" t="n">
        <v>360.7213492</v>
      </c>
      <c r="T74" s="20" t="n">
        <v>28.63348305</v>
      </c>
      <c r="U74" s="18" t="n">
        <v>346.90721117</v>
      </c>
      <c r="V74" s="20" t="n">
        <v>6.14030772</v>
      </c>
    </row>
    <row r="75" spans="1:22">
      <c r="A75" s="15" t="s">
        <v>550</v>
      </c>
      <c r="B75" s="17" t="n">
        <v>5375</v>
      </c>
      <c r="C75" s="18">
        <f>(331.0/B75*100)</f>
        <v/>
      </c>
      <c r="D75" s="19" t="n">
        <v>5044</v>
      </c>
      <c r="E75" s="18" t="n">
        <v>363.0884269</v>
      </c>
      <c r="F75" s="20" t="n">
        <v>5.27744318</v>
      </c>
      <c r="G75" s="18" t="n">
        <v>372.78303177</v>
      </c>
      <c r="H75" s="20" t="n">
        <v>3.77490281</v>
      </c>
      <c r="I75" s="18" t="n">
        <v>378.23820854</v>
      </c>
      <c r="J75" s="20" t="n">
        <v>3.42039406</v>
      </c>
      <c r="K75" s="18" t="n">
        <v>360.23127462</v>
      </c>
      <c r="L75" s="20" t="n">
        <v>5.40799952</v>
      </c>
      <c r="M75" s="18" t="s">
        <v>481</v>
      </c>
      <c r="N75" s="20" t="s">
        <v>481</v>
      </c>
      <c r="O75" s="18" t="s">
        <v>481</v>
      </c>
      <c r="P75" s="20" t="s">
        <v>481</v>
      </c>
      <c r="Q75" s="18" t="s">
        <v>481</v>
      </c>
      <c r="R75" s="20" t="s">
        <v>481</v>
      </c>
      <c r="S75" s="18" t="s">
        <v>481</v>
      </c>
      <c r="T75" s="20" t="s">
        <v>481</v>
      </c>
      <c r="U75" s="18" t="n">
        <v>325.38917904</v>
      </c>
      <c r="V75" s="20" t="n">
        <v>4.80961678</v>
      </c>
    </row>
    <row r="76" spans="1:22">
      <c r="A76" s="15" t="s">
        <v>551</v>
      </c>
      <c r="B76" s="17" t="n">
        <v>14167</v>
      </c>
      <c r="C76" s="18">
        <f>(237.0/B76*100)</f>
        <v/>
      </c>
      <c r="D76" s="19" t="n">
        <v>13930</v>
      </c>
      <c r="E76" s="18" t="n">
        <v>465.61665962</v>
      </c>
      <c r="F76" s="20" t="n">
        <v>3.93701298</v>
      </c>
      <c r="G76" s="18" t="n">
        <v>440.90600327</v>
      </c>
      <c r="H76" s="20" t="n">
        <v>3.04246403</v>
      </c>
      <c r="I76" s="18" t="n">
        <v>418.68266723</v>
      </c>
      <c r="J76" s="20" t="n">
        <v>3.95566226</v>
      </c>
      <c r="K76" s="18" t="n">
        <v>409.07865684</v>
      </c>
      <c r="L76" s="20" t="n">
        <v>5.75620053</v>
      </c>
      <c r="M76" s="18" t="s">
        <v>481</v>
      </c>
      <c r="N76" s="20" t="s">
        <v>481</v>
      </c>
      <c r="O76" s="18" t="s">
        <v>481</v>
      </c>
      <c r="P76" s="20" t="s">
        <v>481</v>
      </c>
      <c r="Q76" s="18" t="s">
        <v>481</v>
      </c>
      <c r="R76" s="20" t="s">
        <v>481</v>
      </c>
      <c r="S76" s="18" t="s">
        <v>481</v>
      </c>
      <c r="T76" s="20" t="s">
        <v>481</v>
      </c>
      <c r="U76" s="18" t="n">
        <v>350.6545611</v>
      </c>
      <c r="V76" s="20" t="n">
        <v>4.65689418</v>
      </c>
    </row>
    <row r="77" spans="1:22">
      <c r="A77" s="15" t="s">
        <v>552</v>
      </c>
      <c r="B77" s="17" t="n">
        <v>6062</v>
      </c>
      <c r="C77" s="18">
        <f>(416.0/B77*100)</f>
        <v/>
      </c>
      <c r="D77" s="19" t="n">
        <v>5646</v>
      </c>
      <c r="E77" s="18" t="n">
        <v>461.83373221</v>
      </c>
      <c r="F77" s="20" t="n">
        <v>4.23113163</v>
      </c>
      <c r="G77" s="18" t="n">
        <v>450.6514803</v>
      </c>
      <c r="H77" s="20" t="n">
        <v>3.85988172</v>
      </c>
      <c r="I77" s="18" t="n">
        <v>460.78987156</v>
      </c>
      <c r="J77" s="20" t="n">
        <v>3.75518188</v>
      </c>
      <c r="K77" s="18" t="n">
        <v>437.43613375</v>
      </c>
      <c r="L77" s="20" t="n">
        <v>4.14086678</v>
      </c>
      <c r="M77" s="18" t="s">
        <v>481</v>
      </c>
      <c r="N77" s="20" t="s">
        <v>481</v>
      </c>
      <c r="O77" s="18" t="s">
        <v>481</v>
      </c>
      <c r="P77" s="20" t="s">
        <v>481</v>
      </c>
      <c r="Q77" s="18" t="s">
        <v>481</v>
      </c>
      <c r="R77" s="20" t="s">
        <v>481</v>
      </c>
      <c r="S77" s="18" t="s">
        <v>481</v>
      </c>
      <c r="T77" s="20" t="s">
        <v>481</v>
      </c>
      <c r="U77" s="18" t="n">
        <v>370.59265271</v>
      </c>
      <c r="V77" s="20" t="n">
        <v>3.95301361</v>
      </c>
    </row>
    <row r="78" spans="1:22">
      <c r="A78" s="15" t="s">
        <v>553</v>
      </c>
      <c r="B78" s="17" t="n">
        <v>5826</v>
      </c>
      <c r="C78" s="18">
        <f>(0.0/B78*100)</f>
        <v/>
      </c>
      <c r="D78" s="19" t="n">
        <v>5826</v>
      </c>
      <c r="E78" s="18" t="n">
        <v>492.52148884</v>
      </c>
      <c r="F78" s="20" t="n">
        <v>4.22694081</v>
      </c>
      <c r="G78" s="18" t="n">
        <v>494.25515802</v>
      </c>
      <c r="H78" s="20" t="n">
        <v>3.83992647</v>
      </c>
      <c r="I78" s="18" t="n">
        <v>485.61036663</v>
      </c>
      <c r="J78" s="20" t="n">
        <v>5.12130511</v>
      </c>
      <c r="K78" s="18" t="n">
        <v>456.37630011</v>
      </c>
      <c r="L78" s="20" t="n">
        <v>4.94836301</v>
      </c>
      <c r="M78" s="18" t="s">
        <v>481</v>
      </c>
      <c r="N78" s="20" t="s">
        <v>481</v>
      </c>
      <c r="O78" s="18" t="s">
        <v>481</v>
      </c>
      <c r="P78" s="20" t="s">
        <v>481</v>
      </c>
      <c r="Q78" s="18" t="s">
        <v>481</v>
      </c>
      <c r="R78" s="20" t="s">
        <v>481</v>
      </c>
      <c r="S78" s="18" t="n">
        <v>361.8311151</v>
      </c>
      <c r="T78" s="20" t="n">
        <v>46.86380134</v>
      </c>
      <c r="U78" s="18" t="n">
        <v>421.19080395</v>
      </c>
      <c r="V78" s="20" t="n">
        <v>22.01695921</v>
      </c>
    </row>
    <row customHeight="1" ht="25" r="79" spans="1:22">
      <c r="A79" s="15" t="s">
        <v>554</v>
      </c>
      <c r="B79" s="17" t="n">
        <v>1657</v>
      </c>
      <c r="C79" s="18">
        <f>(41.0/B79*100)</f>
        <v/>
      </c>
      <c r="D79" s="19" t="n">
        <v>1616</v>
      </c>
      <c r="E79" s="18" t="n">
        <v>491.89744292</v>
      </c>
      <c r="F79" s="20" t="n">
        <v>9.971889129999999</v>
      </c>
      <c r="G79" s="18" t="n">
        <v>480.06735226</v>
      </c>
      <c r="H79" s="20" t="n">
        <v>8.03600803</v>
      </c>
      <c r="I79" s="18" t="n">
        <v>482.80714409</v>
      </c>
      <c r="J79" s="20" t="n">
        <v>8.96598994</v>
      </c>
      <c r="K79" s="18" t="n">
        <v>458.8346247</v>
      </c>
      <c r="L79" s="20" t="n">
        <v>9.295282009999999</v>
      </c>
      <c r="M79" s="18" t="s">
        <v>481</v>
      </c>
      <c r="N79" s="20" t="s">
        <v>481</v>
      </c>
      <c r="O79" s="18" t="s">
        <v>481</v>
      </c>
      <c r="P79" s="20" t="s">
        <v>481</v>
      </c>
      <c r="Q79" s="18" t="s">
        <v>481</v>
      </c>
      <c r="R79" s="20" t="s">
        <v>481</v>
      </c>
      <c r="S79" s="18" t="s">
        <v>481</v>
      </c>
      <c r="T79" s="20" t="s">
        <v>481</v>
      </c>
      <c r="U79" s="18" t="n">
        <v>383.59375586</v>
      </c>
      <c r="V79" s="20" t="n">
        <v>18.09004595</v>
      </c>
    </row>
    <row r="80" spans="1:22">
      <c r="A80" s="15" t="s">
        <v>555</v>
      </c>
      <c r="B80" s="17" t="n">
        <v>7841</v>
      </c>
      <c r="C80" s="18">
        <f>(0.0/B80*100)</f>
        <v/>
      </c>
      <c r="D80" s="19" t="n">
        <v>7841</v>
      </c>
      <c r="E80" s="18" t="n">
        <v>434.70361594</v>
      </c>
      <c r="F80" s="20" t="n">
        <v>4.55367673</v>
      </c>
      <c r="G80" s="18" t="n">
        <v>431.3165147</v>
      </c>
      <c r="H80" s="20" t="n">
        <v>3.97784312</v>
      </c>
      <c r="I80" s="18" t="n">
        <v>423.47214797</v>
      </c>
      <c r="J80" s="20" t="n">
        <v>4.62469796</v>
      </c>
      <c r="K80" s="18" t="n">
        <v>392.30965511</v>
      </c>
      <c r="L80" s="20" t="n">
        <v>5.88454305</v>
      </c>
      <c r="M80" s="18" t="s">
        <v>481</v>
      </c>
      <c r="N80" s="20" t="s">
        <v>481</v>
      </c>
      <c r="O80" s="18" t="s">
        <v>481</v>
      </c>
      <c r="P80" s="20" t="s">
        <v>481</v>
      </c>
      <c r="Q80" s="18" t="s">
        <v>481</v>
      </c>
      <c r="R80" s="20" t="s">
        <v>481</v>
      </c>
      <c r="S80" s="18" t="s">
        <v>481</v>
      </c>
      <c r="T80" s="20" t="s">
        <v>481</v>
      </c>
      <c r="U80" s="18" t="n">
        <v>366.97928569</v>
      </c>
      <c r="V80" s="20" t="n">
        <v>31.61126662</v>
      </c>
    </row>
    <row r="81" spans="1:22">
      <c r="A81" s="23" t="s">
        <v>556</v>
      </c>
      <c r="B81" s="17" t="n">
        <v>8861</v>
      </c>
      <c r="C81" s="18">
        <f>(103.0/B81*100)</f>
        <v/>
      </c>
      <c r="D81" s="19" t="n">
        <v>8758</v>
      </c>
      <c r="E81" s="18" t="n">
        <v>446.82091368</v>
      </c>
      <c r="F81" s="20" t="n">
        <v>5.47312568</v>
      </c>
      <c r="G81" s="18" t="n">
        <v>431.55726159</v>
      </c>
      <c r="H81" s="20" t="n">
        <v>3.58723233</v>
      </c>
      <c r="I81" s="18" t="n">
        <v>438.96445478</v>
      </c>
      <c r="J81" s="20" t="n">
        <v>3.82401831</v>
      </c>
      <c r="K81" s="18" t="n">
        <v>403.05000765</v>
      </c>
      <c r="L81" s="20" t="n">
        <v>5.05743692</v>
      </c>
      <c r="M81" s="18" t="s">
        <v>481</v>
      </c>
      <c r="N81" s="20" t="s">
        <v>481</v>
      </c>
      <c r="O81" s="18" t="s">
        <v>481</v>
      </c>
      <c r="P81" s="20" t="s">
        <v>481</v>
      </c>
      <c r="Q81" s="18" t="s">
        <v>481</v>
      </c>
      <c r="R81" s="20" t="s">
        <v>481</v>
      </c>
      <c r="S81" s="18" t="s">
        <v>481</v>
      </c>
      <c r="T81" s="20" t="s">
        <v>481</v>
      </c>
      <c r="U81" s="18" t="n">
        <v>376.47502413</v>
      </c>
      <c r="V81" s="20" t="n">
        <v>10.99025343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868</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526.57357771</v>
      </c>
      <c r="F7" s="20" t="n">
        <v>4.17012883</v>
      </c>
      <c r="G7" s="18" t="n">
        <v>517.92922116</v>
      </c>
      <c r="H7" s="20" t="n">
        <v>2.8340435</v>
      </c>
      <c r="I7" s="18" t="n">
        <v>506.30745179</v>
      </c>
      <c r="J7" s="20" t="n">
        <v>2.55443152</v>
      </c>
      <c r="K7" s="18" t="n">
        <v>465.50082412</v>
      </c>
      <c r="L7" s="20" t="n">
        <v>4.0673481</v>
      </c>
      <c r="M7" s="18" t="s">
        <v>481</v>
      </c>
      <c r="N7" s="20" t="s">
        <v>481</v>
      </c>
      <c r="O7" s="18" t="s">
        <v>481</v>
      </c>
      <c r="P7" s="20" t="s">
        <v>481</v>
      </c>
      <c r="Q7" s="18" t="s">
        <v>481</v>
      </c>
      <c r="R7" s="20" t="s">
        <v>481</v>
      </c>
      <c r="S7" s="18" t="s">
        <v>481</v>
      </c>
      <c r="T7" s="20" t="s">
        <v>481</v>
      </c>
      <c r="U7" s="18" t="n">
        <v>456.06557004</v>
      </c>
      <c r="V7" s="20" t="n">
        <v>5.00987266</v>
      </c>
    </row>
    <row r="8" spans="1:22">
      <c r="A8" s="15" t="s">
        <v>483</v>
      </c>
      <c r="B8" s="17" t="n">
        <v>7007</v>
      </c>
      <c r="C8" s="18">
        <f>(222.0/B8*100)</f>
        <v/>
      </c>
      <c r="D8" s="19" t="n">
        <v>6785</v>
      </c>
      <c r="E8" s="18" t="n">
        <v>504.51024336</v>
      </c>
      <c r="F8" s="20" t="n">
        <v>4.8370987</v>
      </c>
      <c r="G8" s="18" t="n">
        <v>501.39057338</v>
      </c>
      <c r="H8" s="20" t="n">
        <v>3.33445912</v>
      </c>
      <c r="I8" s="18" t="n">
        <v>497.33562562</v>
      </c>
      <c r="J8" s="20" t="n">
        <v>3.40262343</v>
      </c>
      <c r="K8" s="18" t="n">
        <v>452.17608934</v>
      </c>
      <c r="L8" s="20" t="n">
        <v>5.05228739</v>
      </c>
      <c r="M8" s="18" t="s">
        <v>481</v>
      </c>
      <c r="N8" s="20" t="s">
        <v>481</v>
      </c>
      <c r="O8" s="18" t="s">
        <v>481</v>
      </c>
      <c r="P8" s="20" t="s">
        <v>481</v>
      </c>
      <c r="Q8" s="18" t="n">
        <v>361.38025951</v>
      </c>
      <c r="R8" s="20" t="n">
        <v>22.72565673</v>
      </c>
      <c r="S8" s="18" t="s">
        <v>481</v>
      </c>
      <c r="T8" s="20" t="s">
        <v>481</v>
      </c>
      <c r="U8" s="18" t="n">
        <v>412.99531665</v>
      </c>
      <c r="V8" s="20" t="n">
        <v>5.54350642</v>
      </c>
    </row>
    <row r="9" spans="1:22">
      <c r="A9" s="15" t="s">
        <v>484</v>
      </c>
      <c r="B9" s="17" t="n">
        <v>9651</v>
      </c>
      <c r="C9" s="18">
        <f>(326.0/B9*100)</f>
        <v/>
      </c>
      <c r="D9" s="19" t="n">
        <v>9325</v>
      </c>
      <c r="E9" s="18" t="n">
        <v>500.05211651</v>
      </c>
      <c r="F9" s="20" t="n">
        <v>4.40946878</v>
      </c>
      <c r="G9" s="18" t="n">
        <v>523.33823487</v>
      </c>
      <c r="H9" s="20" t="n">
        <v>3.02226295</v>
      </c>
      <c r="I9" s="18" t="n">
        <v>523.57720131</v>
      </c>
      <c r="J9" s="20" t="n">
        <v>2.73649073</v>
      </c>
      <c r="K9" s="18" t="n">
        <v>488.53443761</v>
      </c>
      <c r="L9" s="20" t="n">
        <v>3.78081467</v>
      </c>
      <c r="M9" s="18" t="s">
        <v>481</v>
      </c>
      <c r="N9" s="20" t="s">
        <v>481</v>
      </c>
      <c r="O9" s="18" t="s">
        <v>481</v>
      </c>
      <c r="P9" s="20" t="s">
        <v>481</v>
      </c>
      <c r="Q9" s="18" t="n">
        <v>347.7815185</v>
      </c>
      <c r="R9" s="20" t="n">
        <v>11.20716786</v>
      </c>
      <c r="S9" s="18" t="s">
        <v>481</v>
      </c>
      <c r="T9" s="20" t="s">
        <v>481</v>
      </c>
      <c r="U9" s="18" t="n">
        <v>418.29184503</v>
      </c>
      <c r="V9" s="20" t="n">
        <v>4.85196246</v>
      </c>
    </row>
    <row r="10" spans="1:22">
      <c r="A10" s="15" t="s">
        <v>485</v>
      </c>
      <c r="B10" s="17" t="n">
        <v>20058</v>
      </c>
      <c r="C10" s="18">
        <f>(579.0/B10*100)</f>
        <v/>
      </c>
      <c r="D10" s="19" t="n">
        <v>19479</v>
      </c>
      <c r="E10" s="18" t="n">
        <v>548.00040945</v>
      </c>
      <c r="F10" s="20" t="n">
        <v>3.41413175</v>
      </c>
      <c r="G10" s="18" t="n">
        <v>534.79877989</v>
      </c>
      <c r="H10" s="20" t="n">
        <v>2.41515347</v>
      </c>
      <c r="I10" s="18" t="n">
        <v>524.42922994</v>
      </c>
      <c r="J10" s="20" t="n">
        <v>3.24262975</v>
      </c>
      <c r="K10" s="18" t="n">
        <v>496.99075959</v>
      </c>
      <c r="L10" s="20" t="n">
        <v>4.51388259</v>
      </c>
      <c r="M10" s="18" t="s">
        <v>481</v>
      </c>
      <c r="N10" s="20" t="s">
        <v>481</v>
      </c>
      <c r="O10" s="18" t="s">
        <v>481</v>
      </c>
      <c r="P10" s="20" t="s">
        <v>481</v>
      </c>
      <c r="Q10" s="18" t="s">
        <v>481</v>
      </c>
      <c r="R10" s="20" t="s">
        <v>481</v>
      </c>
      <c r="S10" s="18" t="s">
        <v>481</v>
      </c>
      <c r="T10" s="20" t="s">
        <v>481</v>
      </c>
      <c r="U10" s="18" t="n">
        <v>451.25162331</v>
      </c>
      <c r="V10" s="20" t="n">
        <v>6.52152586</v>
      </c>
    </row>
    <row r="11" spans="1:22">
      <c r="A11" s="15" t="s">
        <v>486</v>
      </c>
      <c r="B11" s="17" t="n">
        <v>7053</v>
      </c>
      <c r="C11" s="18">
        <f>(213.0/B11*100)</f>
        <v/>
      </c>
      <c r="D11" s="19" t="n">
        <v>6840</v>
      </c>
      <c r="E11" s="18" t="n">
        <v>456.69432171</v>
      </c>
      <c r="F11" s="20" t="n">
        <v>4.79127181</v>
      </c>
      <c r="G11" s="18" t="n">
        <v>462.48302443</v>
      </c>
      <c r="H11" s="20" t="n">
        <v>3.4624988</v>
      </c>
      <c r="I11" s="18" t="n">
        <v>471.98165455</v>
      </c>
      <c r="J11" s="20" t="n">
        <v>3.28543035</v>
      </c>
      <c r="K11" s="18" t="n">
        <v>465.31837652</v>
      </c>
      <c r="L11" s="20" t="n">
        <v>5.36236112</v>
      </c>
      <c r="M11" s="18" t="s">
        <v>481</v>
      </c>
      <c r="N11" s="20" t="s">
        <v>481</v>
      </c>
      <c r="O11" s="18" t="s">
        <v>481</v>
      </c>
      <c r="P11" s="20" t="s">
        <v>481</v>
      </c>
      <c r="Q11" s="18" t="s">
        <v>481</v>
      </c>
      <c r="R11" s="20" t="s">
        <v>481</v>
      </c>
      <c r="S11" s="18" t="s">
        <v>481</v>
      </c>
      <c r="T11" s="20" t="s">
        <v>481</v>
      </c>
      <c r="U11" s="18" t="n">
        <v>411.08784144</v>
      </c>
      <c r="V11" s="20" t="n">
        <v>6.49784281</v>
      </c>
    </row>
    <row r="12" spans="1:22">
      <c r="A12" s="15" t="s">
        <v>487</v>
      </c>
      <c r="B12" s="17" t="n">
        <v>6894</v>
      </c>
      <c r="C12" s="18">
        <f>(60.0/B12*100)</f>
        <v/>
      </c>
      <c r="D12" s="19" t="n">
        <v>6834</v>
      </c>
      <c r="E12" s="18" t="n">
        <v>491.08624419</v>
      </c>
      <c r="F12" s="20" t="n">
        <v>4.95942224</v>
      </c>
      <c r="G12" s="18" t="n">
        <v>501.93528731</v>
      </c>
      <c r="H12" s="20" t="n">
        <v>2.82450878</v>
      </c>
      <c r="I12" s="18" t="n">
        <v>499.27352205</v>
      </c>
      <c r="J12" s="20" t="n">
        <v>3.08592209</v>
      </c>
      <c r="K12" s="18" t="n">
        <v>479.3315439</v>
      </c>
      <c r="L12" s="20" t="n">
        <v>5.34726841</v>
      </c>
      <c r="M12" s="18" t="s">
        <v>481</v>
      </c>
      <c r="N12" s="20" t="s">
        <v>481</v>
      </c>
      <c r="O12" s="18" t="s">
        <v>481</v>
      </c>
      <c r="P12" s="20" t="s">
        <v>481</v>
      </c>
      <c r="Q12" s="18" t="n">
        <v>332.31014509</v>
      </c>
      <c r="R12" s="20" t="n">
        <v>18.34291261</v>
      </c>
      <c r="S12" s="18" t="s">
        <v>481</v>
      </c>
      <c r="T12" s="20" t="s">
        <v>481</v>
      </c>
      <c r="U12" s="18" t="n">
        <v>395.93181119</v>
      </c>
      <c r="V12" s="20" t="n">
        <v>8.845740109999999</v>
      </c>
    </row>
    <row r="13" spans="1:22">
      <c r="A13" s="15" t="s">
        <v>488</v>
      </c>
      <c r="B13" s="17" t="n">
        <v>7161</v>
      </c>
      <c r="C13" s="18">
        <f>(283.0/B13*100)</f>
        <v/>
      </c>
      <c r="D13" s="19" t="n">
        <v>6878</v>
      </c>
      <c r="E13" s="18" t="n">
        <v>523.61934223</v>
      </c>
      <c r="F13" s="20" t="n">
        <v>4.19980415</v>
      </c>
      <c r="G13" s="18" t="n">
        <v>515.79200783</v>
      </c>
      <c r="H13" s="20" t="n">
        <v>2.83977865</v>
      </c>
      <c r="I13" s="18" t="n">
        <v>504.70439103</v>
      </c>
      <c r="J13" s="20" t="n">
        <v>2.82306642</v>
      </c>
      <c r="K13" s="18" t="n">
        <v>486.98733948</v>
      </c>
      <c r="L13" s="20" t="n">
        <v>4.8762781</v>
      </c>
      <c r="M13" s="18" t="s">
        <v>481</v>
      </c>
      <c r="N13" s="20" t="s">
        <v>481</v>
      </c>
      <c r="O13" s="18" t="s">
        <v>481</v>
      </c>
      <c r="P13" s="20" t="s">
        <v>481</v>
      </c>
      <c r="Q13" s="18" t="n">
        <v>407.4699787</v>
      </c>
      <c r="R13" s="20" t="n">
        <v>6.79601306</v>
      </c>
      <c r="S13" s="18" t="s">
        <v>481</v>
      </c>
      <c r="T13" s="20" t="s">
        <v>481</v>
      </c>
      <c r="U13" s="18" t="n">
        <v>418.29080072</v>
      </c>
      <c r="V13" s="20" t="n">
        <v>7.68894161</v>
      </c>
    </row>
    <row r="14" spans="1:22">
      <c r="A14" s="15" t="s">
        <v>489</v>
      </c>
      <c r="B14" s="17" t="n">
        <v>5587</v>
      </c>
      <c r="C14" s="18">
        <f>(89.0/B14*100)</f>
        <v/>
      </c>
      <c r="D14" s="19" t="n">
        <v>5498</v>
      </c>
      <c r="E14" s="18" t="n">
        <v>534.45751023</v>
      </c>
      <c r="F14" s="20" t="n">
        <v>4.47919567</v>
      </c>
      <c r="G14" s="18" t="n">
        <v>522.2085379</v>
      </c>
      <c r="H14" s="20" t="n">
        <v>2.47812241</v>
      </c>
      <c r="I14" s="18" t="n">
        <v>520.93765259</v>
      </c>
      <c r="J14" s="20" t="n">
        <v>3.1164707</v>
      </c>
      <c r="K14" s="18" t="n">
        <v>501.79102964</v>
      </c>
      <c r="L14" s="20" t="n">
        <v>5.67385154</v>
      </c>
      <c r="M14" s="18" t="s">
        <v>481</v>
      </c>
      <c r="N14" s="20" t="s">
        <v>481</v>
      </c>
      <c r="O14" s="18" t="s">
        <v>481</v>
      </c>
      <c r="P14" s="20" t="s">
        <v>481</v>
      </c>
      <c r="Q14" s="18" t="s">
        <v>481</v>
      </c>
      <c r="R14" s="20" t="s">
        <v>481</v>
      </c>
      <c r="S14" s="18" t="s">
        <v>481</v>
      </c>
      <c r="T14" s="20" t="s">
        <v>481</v>
      </c>
      <c r="U14" s="18" t="n">
        <v>439.92717463</v>
      </c>
      <c r="V14" s="20" t="n">
        <v>10.70557498</v>
      </c>
    </row>
    <row r="15" spans="1:22">
      <c r="A15" s="15" t="s">
        <v>490</v>
      </c>
      <c r="B15" s="17" t="n">
        <v>5882</v>
      </c>
      <c r="C15" s="18">
        <f>(153.0/B15*100)</f>
        <v/>
      </c>
      <c r="D15" s="19" t="n">
        <v>5729</v>
      </c>
      <c r="E15" s="18" t="n">
        <v>549.69931144</v>
      </c>
      <c r="F15" s="20" t="n">
        <v>4.42526163</v>
      </c>
      <c r="G15" s="18" t="n">
        <v>543.13008883</v>
      </c>
      <c r="H15" s="20" t="n">
        <v>2.8594305</v>
      </c>
      <c r="I15" s="18" t="n">
        <v>525.5481989</v>
      </c>
      <c r="J15" s="20" t="n">
        <v>3.39084122</v>
      </c>
      <c r="K15" s="18" t="n">
        <v>490.38498268</v>
      </c>
      <c r="L15" s="20" t="n">
        <v>4.90061807</v>
      </c>
      <c r="M15" s="18" t="s">
        <v>481</v>
      </c>
      <c r="N15" s="20" t="s">
        <v>481</v>
      </c>
      <c r="O15" s="18" t="s">
        <v>481</v>
      </c>
      <c r="P15" s="20" t="s">
        <v>481</v>
      </c>
      <c r="Q15" s="18" t="n">
        <v>367.66871077</v>
      </c>
      <c r="R15" s="20" t="n">
        <v>14.82638214</v>
      </c>
      <c r="S15" s="18" t="s">
        <v>481</v>
      </c>
      <c r="T15" s="20" t="s">
        <v>481</v>
      </c>
      <c r="U15" s="18" t="n">
        <v>441.08665096</v>
      </c>
      <c r="V15" s="20" t="n">
        <v>7.77168557</v>
      </c>
    </row>
    <row r="16" spans="1:22">
      <c r="A16" s="15" t="s">
        <v>491</v>
      </c>
      <c r="B16" s="17" t="n">
        <v>6108</v>
      </c>
      <c r="C16" s="18">
        <f>(178.0/B16*100)</f>
        <v/>
      </c>
      <c r="D16" s="19" t="n">
        <v>5930</v>
      </c>
      <c r="E16" s="18" t="n">
        <v>512.07627651</v>
      </c>
      <c r="F16" s="20" t="n">
        <v>5.09123678</v>
      </c>
      <c r="G16" s="18" t="n">
        <v>526.50755587</v>
      </c>
      <c r="H16" s="20" t="n">
        <v>2.7649319</v>
      </c>
      <c r="I16" s="18" t="n">
        <v>520.91238718</v>
      </c>
      <c r="J16" s="20" t="n">
        <v>3.36598868</v>
      </c>
      <c r="K16" s="18" t="n">
        <v>487.03945571</v>
      </c>
      <c r="L16" s="20" t="n">
        <v>4.06179583</v>
      </c>
      <c r="M16" s="18" t="s">
        <v>481</v>
      </c>
      <c r="N16" s="20" t="s">
        <v>481</v>
      </c>
      <c r="O16" s="18" t="s">
        <v>481</v>
      </c>
      <c r="P16" s="20" t="s">
        <v>481</v>
      </c>
      <c r="Q16" s="18" t="s">
        <v>481</v>
      </c>
      <c r="R16" s="20" t="s">
        <v>481</v>
      </c>
      <c r="S16" s="18" t="s">
        <v>481</v>
      </c>
      <c r="T16" s="20" t="s">
        <v>481</v>
      </c>
      <c r="U16" s="18" t="n">
        <v>387.84705024</v>
      </c>
      <c r="V16" s="20" t="n">
        <v>8.11393711</v>
      </c>
    </row>
    <row r="17" spans="1:22">
      <c r="A17" s="15" t="s">
        <v>492</v>
      </c>
      <c r="B17" s="17" t="n">
        <v>6504</v>
      </c>
      <c r="C17" s="18">
        <f>(2366.0/B17*100)</f>
        <v/>
      </c>
      <c r="D17" s="19" t="n">
        <v>4138</v>
      </c>
      <c r="E17" s="18" t="n">
        <v>537.69112975</v>
      </c>
      <c r="F17" s="20" t="n">
        <v>6.57194568</v>
      </c>
      <c r="G17" s="18" t="n">
        <v>538.77120113</v>
      </c>
      <c r="H17" s="20" t="n">
        <v>3.9052428</v>
      </c>
      <c r="I17" s="18" t="n">
        <v>525.26895284</v>
      </c>
      <c r="J17" s="20" t="n">
        <v>4.44589569</v>
      </c>
      <c r="K17" s="18" t="n">
        <v>508.74547844</v>
      </c>
      <c r="L17" s="20" t="n">
        <v>7.23555754</v>
      </c>
      <c r="M17" s="18" t="s">
        <v>481</v>
      </c>
      <c r="N17" s="20" t="s">
        <v>481</v>
      </c>
      <c r="O17" s="18" t="s">
        <v>481</v>
      </c>
      <c r="P17" s="20" t="s">
        <v>481</v>
      </c>
      <c r="Q17" s="18" t="n">
        <v>338.260297</v>
      </c>
      <c r="R17" s="20" t="n">
        <v>14.23011861</v>
      </c>
      <c r="S17" s="18" t="s">
        <v>481</v>
      </c>
      <c r="T17" s="20" t="s">
        <v>481</v>
      </c>
      <c r="U17" s="18" t="n">
        <v>465.24306169</v>
      </c>
      <c r="V17" s="20" t="n">
        <v>6.78284471</v>
      </c>
    </row>
    <row r="18" spans="1:22">
      <c r="A18" s="15" t="s">
        <v>493</v>
      </c>
      <c r="B18" s="17" t="n">
        <v>5532</v>
      </c>
      <c r="C18" s="18">
        <f>(31.0/B18*100)</f>
        <v/>
      </c>
      <c r="D18" s="19" t="n">
        <v>5501</v>
      </c>
      <c r="E18" s="18" t="n">
        <v>465.58222552</v>
      </c>
      <c r="F18" s="20" t="n">
        <v>5.14407759</v>
      </c>
      <c r="G18" s="18" t="n">
        <v>478.11415162</v>
      </c>
      <c r="H18" s="20" t="n">
        <v>4.49721735</v>
      </c>
      <c r="I18" s="18" t="n">
        <v>483.68015679</v>
      </c>
      <c r="J18" s="20" t="n">
        <v>4.5043405</v>
      </c>
      <c r="K18" s="18" t="n">
        <v>455.99977304</v>
      </c>
      <c r="L18" s="20" t="n">
        <v>5.75541439</v>
      </c>
      <c r="M18" s="18" t="s">
        <v>481</v>
      </c>
      <c r="N18" s="20" t="s">
        <v>481</v>
      </c>
      <c r="O18" s="18" t="s">
        <v>481</v>
      </c>
      <c r="P18" s="20" t="s">
        <v>481</v>
      </c>
      <c r="Q18" s="18" t="s">
        <v>481</v>
      </c>
      <c r="R18" s="20" t="s">
        <v>481</v>
      </c>
      <c r="S18" s="18" t="s">
        <v>481</v>
      </c>
      <c r="T18" s="20" t="s">
        <v>481</v>
      </c>
      <c r="U18" s="18" t="n">
        <v>372.47179263</v>
      </c>
      <c r="V18" s="20" t="n">
        <v>9.53296901</v>
      </c>
    </row>
    <row r="19" spans="1:22">
      <c r="A19" s="15" t="s">
        <v>494</v>
      </c>
      <c r="B19" s="17" t="n">
        <v>5658</v>
      </c>
      <c r="C19" s="18">
        <f>(433.0/B19*100)</f>
        <v/>
      </c>
      <c r="D19" s="19" t="n">
        <v>5225</v>
      </c>
      <c r="E19" s="18" t="n">
        <v>481.75179011</v>
      </c>
      <c r="F19" s="20" t="n">
        <v>4.56204035</v>
      </c>
      <c r="G19" s="18" t="n">
        <v>479.04068844</v>
      </c>
      <c r="H19" s="20" t="n">
        <v>3.45233436</v>
      </c>
      <c r="I19" s="18" t="n">
        <v>481.65819901</v>
      </c>
      <c r="J19" s="20" t="n">
        <v>3.96611931</v>
      </c>
      <c r="K19" s="18" t="n">
        <v>443.56594754</v>
      </c>
      <c r="L19" s="20" t="n">
        <v>5.31288256</v>
      </c>
      <c r="M19" s="18" t="s">
        <v>481</v>
      </c>
      <c r="N19" s="20" t="s">
        <v>481</v>
      </c>
      <c r="O19" s="18" t="s">
        <v>481</v>
      </c>
      <c r="P19" s="20" t="s">
        <v>481</v>
      </c>
      <c r="Q19" s="18" t="s">
        <v>481</v>
      </c>
      <c r="R19" s="20" t="s">
        <v>481</v>
      </c>
      <c r="S19" s="18" t="s">
        <v>481</v>
      </c>
      <c r="T19" s="20" t="s">
        <v>481</v>
      </c>
      <c r="U19" s="18" t="n">
        <v>399.16715158</v>
      </c>
      <c r="V19" s="20" t="n">
        <v>6.80209759</v>
      </c>
    </row>
    <row r="20" spans="1:22">
      <c r="A20" s="15" t="s">
        <v>495</v>
      </c>
      <c r="B20" s="17" t="n">
        <v>3371</v>
      </c>
      <c r="C20" s="18">
        <f>(75.0/B20*100)</f>
        <v/>
      </c>
      <c r="D20" s="19" t="n">
        <v>3296</v>
      </c>
      <c r="E20" s="18" t="n">
        <v>496.8334946</v>
      </c>
      <c r="F20" s="20" t="n">
        <v>4.82987014</v>
      </c>
      <c r="G20" s="18" t="n">
        <v>493.15194489</v>
      </c>
      <c r="H20" s="20" t="n">
        <v>3.22902644</v>
      </c>
      <c r="I20" s="18" t="n">
        <v>489.598176</v>
      </c>
      <c r="J20" s="20" t="n">
        <v>3.53307752</v>
      </c>
      <c r="K20" s="18" t="n">
        <v>451.13339328</v>
      </c>
      <c r="L20" s="20" t="n">
        <v>6.59025387</v>
      </c>
      <c r="M20" s="18" t="s">
        <v>481</v>
      </c>
      <c r="N20" s="20" t="s">
        <v>481</v>
      </c>
      <c r="O20" s="18" t="s">
        <v>481</v>
      </c>
      <c r="P20" s="20" t="s">
        <v>481</v>
      </c>
      <c r="Q20" s="18" t="s">
        <v>481</v>
      </c>
      <c r="R20" s="20" t="s">
        <v>481</v>
      </c>
      <c r="S20" s="18" t="s">
        <v>481</v>
      </c>
      <c r="T20" s="20" t="s">
        <v>481</v>
      </c>
      <c r="U20" s="18" t="n">
        <v>412.04921633</v>
      </c>
      <c r="V20" s="20" t="n">
        <v>6.28799593</v>
      </c>
    </row>
    <row r="21" spans="1:22">
      <c r="A21" s="15" t="s">
        <v>496</v>
      </c>
      <c r="B21" s="17" t="n">
        <v>5741</v>
      </c>
      <c r="C21" s="18">
        <f>(70.0/B21*100)</f>
        <v/>
      </c>
      <c r="D21" s="19" t="n">
        <v>5671</v>
      </c>
      <c r="E21" s="18" t="n">
        <v>545.71133091</v>
      </c>
      <c r="F21" s="20" t="n">
        <v>3.34427104</v>
      </c>
      <c r="G21" s="18" t="n">
        <v>529.9112722900001</v>
      </c>
      <c r="H21" s="20" t="n">
        <v>2.60508753</v>
      </c>
      <c r="I21" s="18" t="n">
        <v>515.1397537399999</v>
      </c>
      <c r="J21" s="20" t="n">
        <v>3.41324849</v>
      </c>
      <c r="K21" s="18" t="n">
        <v>476.63764499</v>
      </c>
      <c r="L21" s="20" t="n">
        <v>4.36036943</v>
      </c>
      <c r="M21" s="18" t="s">
        <v>481</v>
      </c>
      <c r="N21" s="20" t="s">
        <v>481</v>
      </c>
      <c r="O21" s="18" t="s">
        <v>481</v>
      </c>
      <c r="P21" s="20" t="s">
        <v>481</v>
      </c>
      <c r="Q21" s="18" t="s">
        <v>481</v>
      </c>
      <c r="R21" s="20" t="s">
        <v>481</v>
      </c>
      <c r="S21" s="18" t="s">
        <v>481</v>
      </c>
      <c r="T21" s="20" t="s">
        <v>481</v>
      </c>
      <c r="U21" s="18" t="n">
        <v>447.80054277</v>
      </c>
      <c r="V21" s="20" t="n">
        <v>9.16450736</v>
      </c>
    </row>
    <row r="22" spans="1:22">
      <c r="A22" s="15" t="s">
        <v>497</v>
      </c>
      <c r="B22" s="17" t="n">
        <v>6598</v>
      </c>
      <c r="C22" s="18">
        <f>(43.0/B22*100)</f>
        <v/>
      </c>
      <c r="D22" s="19" t="n">
        <v>6555</v>
      </c>
      <c r="E22" s="18" t="n">
        <v>481.35371962</v>
      </c>
      <c r="F22" s="20" t="n">
        <v>4.60194136</v>
      </c>
      <c r="G22" s="18" t="n">
        <v>490.39617381</v>
      </c>
      <c r="H22" s="20" t="n">
        <v>4.06567286</v>
      </c>
      <c r="I22" s="18" t="n">
        <v>497.99354355</v>
      </c>
      <c r="J22" s="20" t="n">
        <v>4.73118474</v>
      </c>
      <c r="K22" s="18" t="n">
        <v>471.07986898</v>
      </c>
      <c r="L22" s="20" t="n">
        <v>5.53795399</v>
      </c>
      <c r="M22" s="18" t="s">
        <v>481</v>
      </c>
      <c r="N22" s="20" t="s">
        <v>481</v>
      </c>
      <c r="O22" s="18" t="s">
        <v>481</v>
      </c>
      <c r="P22" s="20" t="s">
        <v>481</v>
      </c>
      <c r="Q22" s="18" t="s">
        <v>481</v>
      </c>
      <c r="R22" s="20" t="s">
        <v>481</v>
      </c>
      <c r="S22" s="18" t="n">
        <v>525.40769364</v>
      </c>
      <c r="T22" s="20" t="n">
        <v>32.10503993</v>
      </c>
      <c r="U22" s="18" t="n">
        <v>388.66821838</v>
      </c>
      <c r="V22" s="20" t="n">
        <v>8.00323919</v>
      </c>
    </row>
    <row r="23" spans="1:22">
      <c r="A23" s="15" t="s">
        <v>498</v>
      </c>
      <c r="B23" s="17" t="n">
        <v>11583</v>
      </c>
      <c r="C23" s="18">
        <f>(281.0/B23*100)</f>
        <v/>
      </c>
      <c r="D23" s="19" t="n">
        <v>11302</v>
      </c>
      <c r="E23" s="18" t="n">
        <v>493.44532183</v>
      </c>
      <c r="F23" s="20" t="n">
        <v>4.53872268</v>
      </c>
      <c r="G23" s="18" t="n">
        <v>493.44027209</v>
      </c>
      <c r="H23" s="20" t="n">
        <v>3.00371345</v>
      </c>
      <c r="I23" s="18" t="n">
        <v>492.54579688</v>
      </c>
      <c r="J23" s="20" t="n">
        <v>3.5175599</v>
      </c>
      <c r="K23" s="18" t="n">
        <v>467.94197452</v>
      </c>
      <c r="L23" s="20" t="n">
        <v>5.29996992</v>
      </c>
      <c r="M23" s="18" t="s">
        <v>481</v>
      </c>
      <c r="N23" s="20" t="s">
        <v>481</v>
      </c>
      <c r="O23" s="18" t="s">
        <v>481</v>
      </c>
      <c r="P23" s="20" t="s">
        <v>481</v>
      </c>
      <c r="Q23" s="18" t="s">
        <v>481</v>
      </c>
      <c r="R23" s="20" t="s">
        <v>481</v>
      </c>
      <c r="S23" s="18" t="s">
        <v>481</v>
      </c>
      <c r="T23" s="20" t="s">
        <v>481</v>
      </c>
      <c r="U23" s="18" t="n">
        <v>416.16717012</v>
      </c>
      <c r="V23" s="20" t="n">
        <v>7.49538664</v>
      </c>
    </row>
    <row r="24" spans="1:22">
      <c r="A24" s="15" t="s">
        <v>499</v>
      </c>
      <c r="B24" s="17" t="n">
        <v>6647</v>
      </c>
      <c r="C24" s="18">
        <f>(14.0/B24*100)</f>
        <v/>
      </c>
      <c r="D24" s="19" t="n">
        <v>6633</v>
      </c>
      <c r="E24" s="18" t="n">
        <v>529.07803388</v>
      </c>
      <c r="F24" s="20" t="n">
        <v>5.48315524</v>
      </c>
      <c r="G24" s="18" t="n">
        <v>524.42670059</v>
      </c>
      <c r="H24" s="20" t="n">
        <v>3.12064356</v>
      </c>
      <c r="I24" s="18" t="n">
        <v>518.05584938</v>
      </c>
      <c r="J24" s="20" t="n">
        <v>3.60612281</v>
      </c>
      <c r="K24" s="18" t="n">
        <v>492.17715337</v>
      </c>
      <c r="L24" s="20" t="n">
        <v>5.21261623</v>
      </c>
      <c r="M24" s="18" t="s">
        <v>481</v>
      </c>
      <c r="N24" s="20" t="s">
        <v>481</v>
      </c>
      <c r="O24" s="18" t="s">
        <v>481</v>
      </c>
      <c r="P24" s="20" t="s">
        <v>481</v>
      </c>
      <c r="Q24" s="18" t="s">
        <v>481</v>
      </c>
      <c r="R24" s="20" t="s">
        <v>481</v>
      </c>
      <c r="S24" s="18" t="s">
        <v>481</v>
      </c>
      <c r="T24" s="20" t="s">
        <v>481</v>
      </c>
      <c r="U24" s="18" t="n">
        <v>429.19532938</v>
      </c>
      <c r="V24" s="20" t="n">
        <v>10.7548582</v>
      </c>
    </row>
    <row r="25" spans="1:22">
      <c r="A25" s="15" t="s">
        <v>500</v>
      </c>
      <c r="B25" s="17" t="n">
        <v>5581</v>
      </c>
      <c r="C25" s="18">
        <f>(25.0/B25*100)</f>
        <v/>
      </c>
      <c r="D25" s="19" t="n">
        <v>5556</v>
      </c>
      <c r="E25" s="18" t="n">
        <v>554.0886646599999</v>
      </c>
      <c r="F25" s="20" t="n">
        <v>4.06780068</v>
      </c>
      <c r="G25" s="18" t="n">
        <v>521.15598884</v>
      </c>
      <c r="H25" s="20" t="n">
        <v>3.59576643</v>
      </c>
      <c r="I25" s="18" t="n">
        <v>497.48610073</v>
      </c>
      <c r="J25" s="20" t="n">
        <v>4.32293952</v>
      </c>
      <c r="K25" s="18" t="n">
        <v>453.08226054</v>
      </c>
      <c r="L25" s="20" t="n">
        <v>6.51880697</v>
      </c>
      <c r="M25" s="18" t="s">
        <v>481</v>
      </c>
      <c r="N25" s="20" t="s">
        <v>481</v>
      </c>
      <c r="O25" s="18" t="s">
        <v>481</v>
      </c>
      <c r="P25" s="20" t="s">
        <v>481</v>
      </c>
      <c r="Q25" s="18" t="s">
        <v>481</v>
      </c>
      <c r="R25" s="20" t="s">
        <v>481</v>
      </c>
      <c r="S25" s="18" t="s">
        <v>481</v>
      </c>
      <c r="T25" s="20" t="s">
        <v>481</v>
      </c>
      <c r="U25" s="18" t="n">
        <v>449.16282313</v>
      </c>
      <c r="V25" s="20" t="n">
        <v>18.21767536</v>
      </c>
    </row>
    <row r="26" spans="1:22">
      <c r="A26" s="15" t="s">
        <v>501</v>
      </c>
      <c r="B26" s="17" t="n">
        <v>4869</v>
      </c>
      <c r="C26" s="18">
        <f>(88.0/B26*100)</f>
        <v/>
      </c>
      <c r="D26" s="19" t="n">
        <v>4781</v>
      </c>
      <c r="E26" s="18" t="n">
        <v>497.97946659</v>
      </c>
      <c r="F26" s="20" t="n">
        <v>4.07456606</v>
      </c>
      <c r="G26" s="18" t="n">
        <v>494.31537356</v>
      </c>
      <c r="H26" s="20" t="n">
        <v>2.23363128</v>
      </c>
      <c r="I26" s="18" t="n">
        <v>484.38364696</v>
      </c>
      <c r="J26" s="20" t="n">
        <v>3.04920079</v>
      </c>
      <c r="K26" s="18" t="n">
        <v>469.28507501</v>
      </c>
      <c r="L26" s="20" t="n">
        <v>6.90552328</v>
      </c>
      <c r="M26" s="18" t="s">
        <v>481</v>
      </c>
      <c r="N26" s="20" t="s">
        <v>481</v>
      </c>
      <c r="O26" s="18" t="s">
        <v>481</v>
      </c>
      <c r="P26" s="20" t="s">
        <v>481</v>
      </c>
      <c r="Q26" s="18" t="s">
        <v>481</v>
      </c>
      <c r="R26" s="20" t="s">
        <v>481</v>
      </c>
      <c r="S26" s="18" t="s">
        <v>481</v>
      </c>
      <c r="T26" s="20" t="s">
        <v>481</v>
      </c>
      <c r="U26" s="18" t="n">
        <v>434.38819195</v>
      </c>
      <c r="V26" s="20" t="n">
        <v>7.39187097</v>
      </c>
    </row>
    <row r="27" spans="1:22">
      <c r="A27" s="15" t="s">
        <v>502</v>
      </c>
      <c r="B27" s="17" t="n">
        <v>5299</v>
      </c>
      <c r="C27" s="18">
        <f>(170.0/B27*100)</f>
        <v/>
      </c>
      <c r="D27" s="19" t="n">
        <v>5129</v>
      </c>
      <c r="E27" s="18" t="n">
        <v>494.62748308</v>
      </c>
      <c r="F27" s="20" t="n">
        <v>5.34009075</v>
      </c>
      <c r="G27" s="18" t="n">
        <v>507.71701509</v>
      </c>
      <c r="H27" s="20" t="n">
        <v>2.66653963</v>
      </c>
      <c r="I27" s="18" t="n">
        <v>494.3914027</v>
      </c>
      <c r="J27" s="20" t="n">
        <v>2.76135633</v>
      </c>
      <c r="K27" s="18" t="n">
        <v>451.38970504</v>
      </c>
      <c r="L27" s="20" t="n">
        <v>4.82187083</v>
      </c>
      <c r="M27" s="18" t="s">
        <v>481</v>
      </c>
      <c r="N27" s="20" t="s">
        <v>481</v>
      </c>
      <c r="O27" s="18" t="s">
        <v>481</v>
      </c>
      <c r="P27" s="20" t="s">
        <v>481</v>
      </c>
      <c r="Q27" s="18" t="s">
        <v>481</v>
      </c>
      <c r="R27" s="20" t="s">
        <v>481</v>
      </c>
      <c r="S27" s="18" t="s">
        <v>481</v>
      </c>
      <c r="T27" s="20" t="s">
        <v>481</v>
      </c>
      <c r="U27" s="18" t="n">
        <v>399.79078089</v>
      </c>
      <c r="V27" s="20" t="n">
        <v>4.44966501</v>
      </c>
    </row>
    <row r="28" spans="1:22">
      <c r="A28" s="15" t="s">
        <v>503</v>
      </c>
      <c r="B28" s="17" t="n">
        <v>7568</v>
      </c>
      <c r="C28" s="18">
        <f>(490.0/B28*100)</f>
        <v/>
      </c>
      <c r="D28" s="19" t="n">
        <v>7078</v>
      </c>
      <c r="E28" s="18" t="n">
        <v>430.60723222</v>
      </c>
      <c r="F28" s="20" t="n">
        <v>3.38174942</v>
      </c>
      <c r="G28" s="18" t="n">
        <v>429.45806907</v>
      </c>
      <c r="H28" s="20" t="n">
        <v>3.03915148</v>
      </c>
      <c r="I28" s="18" t="n">
        <v>431.82732188</v>
      </c>
      <c r="J28" s="20" t="n">
        <v>3.67123301</v>
      </c>
      <c r="K28" s="18" t="n">
        <v>408.36828294</v>
      </c>
      <c r="L28" s="20" t="n">
        <v>7.12973956</v>
      </c>
      <c r="M28" s="18" t="s">
        <v>481</v>
      </c>
      <c r="N28" s="20" t="s">
        <v>481</v>
      </c>
      <c r="O28" s="18" t="s">
        <v>481</v>
      </c>
      <c r="P28" s="20" t="s">
        <v>481</v>
      </c>
      <c r="Q28" s="18" t="s">
        <v>481</v>
      </c>
      <c r="R28" s="20" t="s">
        <v>481</v>
      </c>
      <c r="S28" s="18" t="s">
        <v>481</v>
      </c>
      <c r="T28" s="20" t="s">
        <v>481</v>
      </c>
      <c r="U28" s="18" t="n">
        <v>383.88835043</v>
      </c>
      <c r="V28" s="20" t="n">
        <v>7.48379804</v>
      </c>
    </row>
    <row r="29" spans="1:22">
      <c r="A29" s="15" t="s">
        <v>504</v>
      </c>
      <c r="B29" s="17" t="n">
        <v>5385</v>
      </c>
      <c r="C29" s="18">
        <f>(30.0/B29*100)</f>
        <v/>
      </c>
      <c r="D29" s="19" t="n">
        <v>5355</v>
      </c>
      <c r="E29" s="18" t="n">
        <v>489.71199618</v>
      </c>
      <c r="F29" s="20" t="n">
        <v>5.45247111</v>
      </c>
      <c r="G29" s="18" t="n">
        <v>516.82287129</v>
      </c>
      <c r="H29" s="20" t="n">
        <v>3.18576873</v>
      </c>
      <c r="I29" s="18" t="n">
        <v>523.96422438</v>
      </c>
      <c r="J29" s="20" t="n">
        <v>3.51268555</v>
      </c>
      <c r="K29" s="18" t="n">
        <v>493.66620555</v>
      </c>
      <c r="L29" s="20" t="n">
        <v>3.82861678</v>
      </c>
      <c r="M29" s="18" t="s">
        <v>481</v>
      </c>
      <c r="N29" s="20" t="s">
        <v>481</v>
      </c>
      <c r="O29" s="18" t="s">
        <v>481</v>
      </c>
      <c r="P29" s="20" t="s">
        <v>481</v>
      </c>
      <c r="Q29" s="18" t="n">
        <v>314.02123871</v>
      </c>
      <c r="R29" s="20" t="n">
        <v>13.26138992</v>
      </c>
      <c r="S29" s="18" t="s">
        <v>481</v>
      </c>
      <c r="T29" s="20" t="s">
        <v>481</v>
      </c>
      <c r="U29" s="18" t="n">
        <v>408.39626003</v>
      </c>
      <c r="V29" s="20" t="n">
        <v>9.84865546</v>
      </c>
    </row>
    <row r="30" spans="1:22">
      <c r="A30" s="15" t="s">
        <v>505</v>
      </c>
      <c r="B30" s="17" t="n">
        <v>4520</v>
      </c>
      <c r="C30" s="18">
        <f>(243.0/B30*100)</f>
        <v/>
      </c>
      <c r="D30" s="19" t="n">
        <v>4277</v>
      </c>
      <c r="E30" s="18" t="n">
        <v>536.9651287299999</v>
      </c>
      <c r="F30" s="20" t="n">
        <v>6.31403083</v>
      </c>
      <c r="G30" s="18" t="n">
        <v>527.7084866599999</v>
      </c>
      <c r="H30" s="20" t="n">
        <v>3.51169239</v>
      </c>
      <c r="I30" s="18" t="n">
        <v>517.79016802</v>
      </c>
      <c r="J30" s="20" t="n">
        <v>3.32747117</v>
      </c>
      <c r="K30" s="18" t="n">
        <v>473.3859792</v>
      </c>
      <c r="L30" s="20" t="n">
        <v>7.59762793</v>
      </c>
      <c r="M30" s="18" t="s">
        <v>481</v>
      </c>
      <c r="N30" s="20" t="s">
        <v>481</v>
      </c>
      <c r="O30" s="18" t="s">
        <v>481</v>
      </c>
      <c r="P30" s="20" t="s">
        <v>481</v>
      </c>
      <c r="Q30" s="18" t="s">
        <v>481</v>
      </c>
      <c r="R30" s="20" t="s">
        <v>481</v>
      </c>
      <c r="S30" s="18" t="s">
        <v>481</v>
      </c>
      <c r="T30" s="20" t="s">
        <v>481</v>
      </c>
      <c r="U30" s="18" t="n">
        <v>412.89265329</v>
      </c>
      <c r="V30" s="20" t="n">
        <v>6.25478712</v>
      </c>
    </row>
    <row r="31" spans="1:22">
      <c r="A31" s="15" t="s">
        <v>506</v>
      </c>
      <c r="B31" s="17" t="n">
        <v>5456</v>
      </c>
      <c r="C31" s="18">
        <f>(152.0/B31*100)</f>
        <v/>
      </c>
      <c r="D31" s="19" t="n">
        <v>5304</v>
      </c>
      <c r="E31" s="18" t="n">
        <v>536.04724804</v>
      </c>
      <c r="F31" s="20" t="n">
        <v>5.02161246</v>
      </c>
      <c r="G31" s="18" t="n">
        <v>532.41937899</v>
      </c>
      <c r="H31" s="20" t="n">
        <v>2.93073747</v>
      </c>
      <c r="I31" s="18" t="n">
        <v>509.99068589</v>
      </c>
      <c r="J31" s="20" t="n">
        <v>3.53150166</v>
      </c>
      <c r="K31" s="18" t="n">
        <v>461.60004863</v>
      </c>
      <c r="L31" s="20" t="n">
        <v>6.48719634</v>
      </c>
      <c r="M31" s="18" t="s">
        <v>481</v>
      </c>
      <c r="N31" s="20" t="s">
        <v>481</v>
      </c>
      <c r="O31" s="18" t="s">
        <v>481</v>
      </c>
      <c r="P31" s="20" t="s">
        <v>481</v>
      </c>
      <c r="Q31" s="18" t="s">
        <v>481</v>
      </c>
      <c r="R31" s="20" t="s">
        <v>481</v>
      </c>
      <c r="S31" s="18" t="s">
        <v>481</v>
      </c>
      <c r="T31" s="20" t="s">
        <v>481</v>
      </c>
      <c r="U31" s="18" t="n">
        <v>424.05753151</v>
      </c>
      <c r="V31" s="20" t="n">
        <v>5.2204118</v>
      </c>
    </row>
    <row r="32" spans="1:22">
      <c r="A32" s="15" t="s">
        <v>507</v>
      </c>
      <c r="B32" s="17" t="n">
        <v>4478</v>
      </c>
      <c r="C32" s="18">
        <f>(6.0/B32*100)</f>
        <v/>
      </c>
      <c r="D32" s="19" t="n">
        <v>4472</v>
      </c>
      <c r="E32" s="18" t="n">
        <v>515.12295952</v>
      </c>
      <c r="F32" s="20" t="n">
        <v>4.76383283</v>
      </c>
      <c r="G32" s="18" t="n">
        <v>512.9915496900001</v>
      </c>
      <c r="H32" s="20" t="n">
        <v>2.82497369</v>
      </c>
      <c r="I32" s="18" t="n">
        <v>505.3159832</v>
      </c>
      <c r="J32" s="20" t="n">
        <v>3.19032745</v>
      </c>
      <c r="K32" s="18" t="n">
        <v>492.58912168</v>
      </c>
      <c r="L32" s="20" t="n">
        <v>4.63464308</v>
      </c>
      <c r="M32" s="18" t="s">
        <v>481</v>
      </c>
      <c r="N32" s="20" t="s">
        <v>481</v>
      </c>
      <c r="O32" s="18" t="s">
        <v>481</v>
      </c>
      <c r="P32" s="20" t="s">
        <v>481</v>
      </c>
      <c r="Q32" s="18" t="s">
        <v>481</v>
      </c>
      <c r="R32" s="20" t="s">
        <v>481</v>
      </c>
      <c r="S32" s="18" t="s">
        <v>481</v>
      </c>
      <c r="T32" s="20" t="s">
        <v>481</v>
      </c>
      <c r="U32" s="18" t="n">
        <v>427.20588348</v>
      </c>
      <c r="V32" s="20" t="n">
        <v>10.44933516</v>
      </c>
    </row>
    <row r="33" spans="1:22">
      <c r="A33" s="15" t="s">
        <v>508</v>
      </c>
      <c r="B33" s="17" t="n">
        <v>7325</v>
      </c>
      <c r="C33" s="18">
        <f>(85.0/B33*100)</f>
        <v/>
      </c>
      <c r="D33" s="19" t="n">
        <v>7240</v>
      </c>
      <c r="E33" s="18" t="n">
        <v>505.70222105</v>
      </c>
      <c r="F33" s="20" t="n">
        <v>4.36402544</v>
      </c>
      <c r="G33" s="18" t="n">
        <v>502.63454507</v>
      </c>
      <c r="H33" s="20" t="n">
        <v>2.92721062</v>
      </c>
      <c r="I33" s="18" t="n">
        <v>498.99807373</v>
      </c>
      <c r="J33" s="20" t="n">
        <v>3.7377592</v>
      </c>
      <c r="K33" s="18" t="n">
        <v>495.14445596</v>
      </c>
      <c r="L33" s="20" t="n">
        <v>5.31846804</v>
      </c>
      <c r="M33" s="18" t="s">
        <v>481</v>
      </c>
      <c r="N33" s="20" t="s">
        <v>481</v>
      </c>
      <c r="O33" s="18" t="s">
        <v>481</v>
      </c>
      <c r="P33" s="20" t="s">
        <v>481</v>
      </c>
      <c r="Q33" s="18" t="s">
        <v>481</v>
      </c>
      <c r="R33" s="20" t="s">
        <v>481</v>
      </c>
      <c r="S33" s="18" t="s">
        <v>481</v>
      </c>
      <c r="T33" s="20" t="s">
        <v>481</v>
      </c>
      <c r="U33" s="18" t="n">
        <v>417.56503172</v>
      </c>
      <c r="V33" s="20" t="n">
        <v>8.480872789999999</v>
      </c>
    </row>
    <row r="34" spans="1:22">
      <c r="A34" s="15" t="s">
        <v>509</v>
      </c>
      <c r="B34" s="17" t="n">
        <v>6350</v>
      </c>
      <c r="C34" s="18">
        <f>(106.0/B34*100)</f>
        <v/>
      </c>
      <c r="D34" s="19" t="n">
        <v>6244</v>
      </c>
      <c r="E34" s="18" t="n">
        <v>454.78431573</v>
      </c>
      <c r="F34" s="20" t="n">
        <v>4.67216405</v>
      </c>
      <c r="G34" s="18" t="n">
        <v>470.07442719</v>
      </c>
      <c r="H34" s="20" t="n">
        <v>3.33304815</v>
      </c>
      <c r="I34" s="18" t="n">
        <v>474.34752144</v>
      </c>
      <c r="J34" s="20" t="n">
        <v>3.53245205</v>
      </c>
      <c r="K34" s="18" t="n">
        <v>446.56685452</v>
      </c>
      <c r="L34" s="20" t="n">
        <v>3.83949697</v>
      </c>
      <c r="M34" s="18" t="s">
        <v>481</v>
      </c>
      <c r="N34" s="20" t="s">
        <v>481</v>
      </c>
      <c r="O34" s="18" t="s">
        <v>481</v>
      </c>
      <c r="P34" s="20" t="s">
        <v>481</v>
      </c>
      <c r="Q34" s="18" t="n">
        <v>263.37193708</v>
      </c>
      <c r="R34" s="20" t="n">
        <v>13.61114927</v>
      </c>
      <c r="S34" s="18" t="s">
        <v>481</v>
      </c>
      <c r="T34" s="20" t="s">
        <v>481</v>
      </c>
      <c r="U34" s="18" t="n">
        <v>379.84097613</v>
      </c>
      <c r="V34" s="20" t="n">
        <v>6.93313037</v>
      </c>
    </row>
    <row r="35" spans="1:22">
      <c r="A35" s="15" t="s">
        <v>510</v>
      </c>
      <c r="B35" s="17" t="n">
        <v>6406</v>
      </c>
      <c r="C35" s="18">
        <f>(74.0/B35*100)</f>
        <v/>
      </c>
      <c r="D35" s="19" t="n">
        <v>6332</v>
      </c>
      <c r="E35" s="18" t="n">
        <v>530.76715634</v>
      </c>
      <c r="F35" s="20" t="n">
        <v>3.03453159</v>
      </c>
      <c r="G35" s="18" t="n">
        <v>517.4200297</v>
      </c>
      <c r="H35" s="20" t="n">
        <v>2.15680707</v>
      </c>
      <c r="I35" s="18" t="n">
        <v>499.63145439</v>
      </c>
      <c r="J35" s="20" t="n">
        <v>3.59285052</v>
      </c>
      <c r="K35" s="18" t="n">
        <v>465.61180423</v>
      </c>
      <c r="L35" s="20" t="n">
        <v>5.68144209</v>
      </c>
      <c r="M35" s="18" t="s">
        <v>481</v>
      </c>
      <c r="N35" s="20" t="s">
        <v>481</v>
      </c>
      <c r="O35" s="18" t="s">
        <v>481</v>
      </c>
      <c r="P35" s="20" t="s">
        <v>481</v>
      </c>
      <c r="Q35" s="18" t="n">
        <v>337.32521215</v>
      </c>
      <c r="R35" s="20" t="n">
        <v>11.65794297</v>
      </c>
      <c r="S35" s="18" t="s">
        <v>481</v>
      </c>
      <c r="T35" s="20" t="s">
        <v>481</v>
      </c>
      <c r="U35" s="18" t="n">
        <v>423.21922517</v>
      </c>
      <c r="V35" s="20" t="n">
        <v>8.53392599</v>
      </c>
    </row>
    <row r="36" spans="1:22">
      <c r="A36" s="15" t="s">
        <v>511</v>
      </c>
      <c r="B36" s="17" t="n">
        <v>6736</v>
      </c>
      <c r="C36" s="18">
        <f>(88.0/B36*100)</f>
        <v/>
      </c>
      <c r="D36" s="19" t="n">
        <v>6648</v>
      </c>
      <c r="E36" s="18" t="n">
        <v>499.83097571</v>
      </c>
      <c r="F36" s="20" t="n">
        <v>4.70114256</v>
      </c>
      <c r="G36" s="18" t="n">
        <v>506.56159991</v>
      </c>
      <c r="H36" s="20" t="n">
        <v>3.00026662</v>
      </c>
      <c r="I36" s="18" t="n">
        <v>499.35921997</v>
      </c>
      <c r="J36" s="20" t="n">
        <v>3.27522194</v>
      </c>
      <c r="K36" s="18" t="n">
        <v>490.86300692</v>
      </c>
      <c r="L36" s="20" t="n">
        <v>3.0298075</v>
      </c>
      <c r="M36" s="18" t="s">
        <v>481</v>
      </c>
      <c r="N36" s="20" t="s">
        <v>481</v>
      </c>
      <c r="O36" s="18" t="s">
        <v>481</v>
      </c>
      <c r="P36" s="20" t="s">
        <v>481</v>
      </c>
      <c r="Q36" s="18" t="s">
        <v>481</v>
      </c>
      <c r="R36" s="20" t="s">
        <v>481</v>
      </c>
      <c r="S36" s="18" t="s">
        <v>481</v>
      </c>
      <c r="T36" s="20" t="s">
        <v>481</v>
      </c>
      <c r="U36" s="18" t="n">
        <v>427.97110848</v>
      </c>
      <c r="V36" s="20" t="n">
        <v>7.53092394</v>
      </c>
    </row>
    <row r="37" spans="1:22">
      <c r="A37" s="15" t="s">
        <v>512</v>
      </c>
      <c r="B37" s="17" t="n">
        <v>5458</v>
      </c>
      <c r="C37" s="18">
        <f>(181.0/B37*100)</f>
        <v/>
      </c>
      <c r="D37" s="19" t="n">
        <v>5277</v>
      </c>
      <c r="E37" s="18" t="n">
        <v>537.4538254399999</v>
      </c>
      <c r="F37" s="20" t="n">
        <v>5.92130402</v>
      </c>
      <c r="G37" s="18" t="n">
        <v>518.43659024</v>
      </c>
      <c r="H37" s="20" t="n">
        <v>3.67086628</v>
      </c>
      <c r="I37" s="18" t="n">
        <v>505.24331814</v>
      </c>
      <c r="J37" s="20" t="n">
        <v>3.5287367</v>
      </c>
      <c r="K37" s="18" t="n">
        <v>493.25873056</v>
      </c>
      <c r="L37" s="20" t="n">
        <v>5.44776368</v>
      </c>
      <c r="M37" s="18" t="s">
        <v>481</v>
      </c>
      <c r="N37" s="20" t="s">
        <v>481</v>
      </c>
      <c r="O37" s="18" t="s">
        <v>481</v>
      </c>
      <c r="P37" s="20" t="s">
        <v>481</v>
      </c>
      <c r="Q37" s="18" t="s">
        <v>481</v>
      </c>
      <c r="R37" s="20" t="s">
        <v>481</v>
      </c>
      <c r="S37" s="18" t="s">
        <v>481</v>
      </c>
      <c r="T37" s="20" t="s">
        <v>481</v>
      </c>
      <c r="U37" s="18" t="n">
        <v>409.16218899</v>
      </c>
      <c r="V37" s="20" t="n">
        <v>5.90968635</v>
      </c>
    </row>
    <row r="38" spans="1:22">
      <c r="A38" s="15" t="s">
        <v>513</v>
      </c>
      <c r="B38" s="17" t="n">
        <v>5860</v>
      </c>
      <c r="C38" s="18">
        <f>(27.0/B38*100)</f>
        <v/>
      </c>
      <c r="D38" s="19" t="n">
        <v>5833</v>
      </c>
      <c r="E38" s="18" t="n">
        <v>502.26797198</v>
      </c>
      <c r="F38" s="20" t="n">
        <v>6.25792059</v>
      </c>
      <c r="G38" s="18" t="n">
        <v>506.552772</v>
      </c>
      <c r="H38" s="20" t="n">
        <v>3.91115182</v>
      </c>
      <c r="I38" s="18" t="n">
        <v>501.52944589</v>
      </c>
      <c r="J38" s="20" t="n">
        <v>4.06261517</v>
      </c>
      <c r="K38" s="18" t="n">
        <v>472.63496435</v>
      </c>
      <c r="L38" s="20" t="n">
        <v>5.12931274</v>
      </c>
      <c r="M38" s="18" t="s">
        <v>481</v>
      </c>
      <c r="N38" s="20" t="s">
        <v>481</v>
      </c>
      <c r="O38" s="18" t="s">
        <v>481</v>
      </c>
      <c r="P38" s="20" t="s">
        <v>481</v>
      </c>
      <c r="Q38" s="18" t="s">
        <v>481</v>
      </c>
      <c r="R38" s="20" t="s">
        <v>481</v>
      </c>
      <c r="S38" s="18" t="s">
        <v>481</v>
      </c>
      <c r="T38" s="20" t="s">
        <v>481</v>
      </c>
      <c r="U38" s="18" t="n">
        <v>457.07089655</v>
      </c>
      <c r="V38" s="20" t="n">
        <v>6.01287746</v>
      </c>
    </row>
    <row r="39" spans="1:22">
      <c r="A39" s="15" t="s">
        <v>514</v>
      </c>
      <c r="B39" s="17" t="n">
        <v>5895</v>
      </c>
      <c r="C39" s="18">
        <f>(33.0/B39*100)</f>
        <v/>
      </c>
      <c r="D39" s="19" t="n">
        <v>5862</v>
      </c>
      <c r="E39" s="18" t="n">
        <v>441.12167406</v>
      </c>
      <c r="F39" s="20" t="n">
        <v>4.72144805</v>
      </c>
      <c r="G39" s="18" t="n">
        <v>434.66370562</v>
      </c>
      <c r="H39" s="20" t="n">
        <v>4.2839454</v>
      </c>
      <c r="I39" s="18" t="n">
        <v>418.41356855</v>
      </c>
      <c r="J39" s="20" t="n">
        <v>4.97879765</v>
      </c>
      <c r="K39" s="18" t="n">
        <v>411.79084736</v>
      </c>
      <c r="L39" s="20" t="n">
        <v>5.96916671</v>
      </c>
      <c r="M39" s="18" t="s">
        <v>481</v>
      </c>
      <c r="N39" s="20" t="s">
        <v>481</v>
      </c>
      <c r="O39" s="18" t="s">
        <v>481</v>
      </c>
      <c r="P39" s="20" t="s">
        <v>481</v>
      </c>
      <c r="Q39" s="18" t="s">
        <v>481</v>
      </c>
      <c r="R39" s="20" t="s">
        <v>481</v>
      </c>
      <c r="S39" s="18" t="s">
        <v>481</v>
      </c>
      <c r="T39" s="20" t="s">
        <v>481</v>
      </c>
      <c r="U39" s="18" t="n">
        <v>371.06590784</v>
      </c>
      <c r="V39" s="20" t="n">
        <v>10.62476786</v>
      </c>
    </row>
    <row r="40" spans="1:22">
      <c r="A40" s="15" t="s">
        <v>515</v>
      </c>
      <c r="B40" s="17" t="n">
        <v>14157</v>
      </c>
      <c r="C40" s="18">
        <f>(415.0/B40*100)</f>
        <v/>
      </c>
      <c r="D40" s="19" t="n">
        <v>13742</v>
      </c>
      <c r="E40" s="18" t="n">
        <v>518.88998052</v>
      </c>
      <c r="F40" s="20" t="n">
        <v>4.65836502</v>
      </c>
      <c r="G40" s="18" t="n">
        <v>510.43023407</v>
      </c>
      <c r="H40" s="20" t="n">
        <v>3.35868597</v>
      </c>
      <c r="I40" s="18" t="n">
        <v>502.49547273</v>
      </c>
      <c r="J40" s="20" t="n">
        <v>3.25421447</v>
      </c>
      <c r="K40" s="18" t="n">
        <v>477.72778508</v>
      </c>
      <c r="L40" s="20" t="n">
        <v>5.63395246</v>
      </c>
      <c r="M40" s="18" t="s">
        <v>481</v>
      </c>
      <c r="N40" s="20" t="s">
        <v>481</v>
      </c>
      <c r="O40" s="18" t="s">
        <v>481</v>
      </c>
      <c r="P40" s="20" t="s">
        <v>481</v>
      </c>
      <c r="Q40" s="18" t="s">
        <v>481</v>
      </c>
      <c r="R40" s="20" t="s">
        <v>481</v>
      </c>
      <c r="S40" s="18" t="s">
        <v>481</v>
      </c>
      <c r="T40" s="20" t="s">
        <v>481</v>
      </c>
      <c r="U40" s="18" t="n">
        <v>412.32270752</v>
      </c>
      <c r="V40" s="20" t="n">
        <v>6.95021386</v>
      </c>
    </row>
    <row r="41" spans="1:22">
      <c r="A41" s="15" t="s">
        <v>516</v>
      </c>
      <c r="B41" s="17" t="n">
        <v>5712</v>
      </c>
      <c r="C41" s="18">
        <f>(61.0/B41*100)</f>
        <v/>
      </c>
      <c r="D41" s="19" t="n">
        <v>5651</v>
      </c>
      <c r="E41" s="18" t="n">
        <v>513.1701599100001</v>
      </c>
      <c r="F41" s="20" t="n">
        <v>4.78866434</v>
      </c>
      <c r="G41" s="18" t="n">
        <v>505.9621501</v>
      </c>
      <c r="H41" s="20" t="n">
        <v>3.67682138</v>
      </c>
      <c r="I41" s="18" t="n">
        <v>501.57723906</v>
      </c>
      <c r="J41" s="20" t="n">
        <v>3.65397186</v>
      </c>
      <c r="K41" s="18" t="n">
        <v>479.3424395</v>
      </c>
      <c r="L41" s="20" t="n">
        <v>6.01804883</v>
      </c>
      <c r="M41" s="18" t="s">
        <v>481</v>
      </c>
      <c r="N41" s="20" t="s">
        <v>481</v>
      </c>
      <c r="O41" s="18" t="s">
        <v>481</v>
      </c>
      <c r="P41" s="20" t="s">
        <v>481</v>
      </c>
      <c r="Q41" s="18" t="n">
        <v>399.91015703</v>
      </c>
      <c r="R41" s="20" t="n">
        <v>16.72230739</v>
      </c>
      <c r="S41" s="18" t="s">
        <v>481</v>
      </c>
      <c r="T41" s="20" t="s">
        <v>481</v>
      </c>
      <c r="U41" s="18" t="n">
        <v>405.7326658</v>
      </c>
      <c r="V41" s="20" t="n">
        <v>11.23535662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353.99701734</v>
      </c>
      <c r="F45" s="20" t="n">
        <v>3.4834701</v>
      </c>
      <c r="G45" s="18" t="n">
        <v>355.6393264</v>
      </c>
      <c r="H45" s="20" t="n">
        <v>3.93336461</v>
      </c>
      <c r="I45" s="18" t="n">
        <v>352.92760328</v>
      </c>
      <c r="J45" s="20" t="n">
        <v>3.36704303</v>
      </c>
      <c r="K45" s="18" t="n">
        <v>336.93261538</v>
      </c>
      <c r="L45" s="20" t="n">
        <v>4.61881683</v>
      </c>
      <c r="M45" s="18" t="s">
        <v>481</v>
      </c>
      <c r="N45" s="20" t="s">
        <v>481</v>
      </c>
      <c r="O45" s="18" t="s">
        <v>481</v>
      </c>
      <c r="P45" s="20" t="s">
        <v>481</v>
      </c>
      <c r="Q45" s="18" t="s">
        <v>481</v>
      </c>
      <c r="R45" s="20" t="s">
        <v>481</v>
      </c>
      <c r="S45" s="18" t="n">
        <v>332.08470874</v>
      </c>
      <c r="T45" s="20" t="n">
        <v>15.99749572</v>
      </c>
      <c r="U45" s="18" t="n">
        <v>323.35134737</v>
      </c>
      <c r="V45" s="20" t="n">
        <v>5.38896633</v>
      </c>
    </row>
    <row r="46" spans="1:22">
      <c r="A46" s="15" t="s">
        <v>521</v>
      </c>
      <c r="B46" s="17" t="n">
        <v>23141</v>
      </c>
      <c r="C46" s="18">
        <f>(2289.0/B46*100)</f>
        <v/>
      </c>
      <c r="D46" s="19" t="n">
        <v>20852</v>
      </c>
      <c r="E46" s="18" t="n">
        <v>422.96781026</v>
      </c>
      <c r="F46" s="20" t="n">
        <v>4.49584103</v>
      </c>
      <c r="G46" s="18" t="n">
        <v>436.59124826</v>
      </c>
      <c r="H46" s="20" t="n">
        <v>4.24704438</v>
      </c>
      <c r="I46" s="18" t="n">
        <v>429.17816746</v>
      </c>
      <c r="J46" s="20" t="n">
        <v>5.01703602</v>
      </c>
      <c r="K46" s="18" t="n">
        <v>405.7505695</v>
      </c>
      <c r="L46" s="20" t="n">
        <v>4.64779512</v>
      </c>
      <c r="M46" s="18" t="s">
        <v>481</v>
      </c>
      <c r="N46" s="20" t="s">
        <v>481</v>
      </c>
      <c r="O46" s="18" t="s">
        <v>481</v>
      </c>
      <c r="P46" s="20" t="s">
        <v>481</v>
      </c>
      <c r="Q46" s="18" t="s">
        <v>481</v>
      </c>
      <c r="R46" s="20" t="s">
        <v>481</v>
      </c>
      <c r="S46" s="18" t="s">
        <v>481</v>
      </c>
      <c r="T46" s="20" t="s">
        <v>481</v>
      </c>
      <c r="U46" s="18" t="n">
        <v>379.4983834</v>
      </c>
      <c r="V46" s="20" t="n">
        <v>3.25552387</v>
      </c>
    </row>
    <row r="47" spans="1:22">
      <c r="A47" s="15" t="s">
        <v>522</v>
      </c>
      <c r="B47" s="17" t="n">
        <v>5928</v>
      </c>
      <c r="C47" s="18">
        <f>(440.0/B47*100)</f>
        <v/>
      </c>
      <c r="D47" s="19" t="n">
        <v>5488</v>
      </c>
      <c r="E47" s="18" t="n">
        <v>453.71353875</v>
      </c>
      <c r="F47" s="20" t="n">
        <v>5.62778929</v>
      </c>
      <c r="G47" s="18" t="n">
        <v>458.77100641</v>
      </c>
      <c r="H47" s="20" t="n">
        <v>5.01543421</v>
      </c>
      <c r="I47" s="18" t="n">
        <v>444.05598571</v>
      </c>
      <c r="J47" s="20" t="n">
        <v>5.91863597</v>
      </c>
      <c r="K47" s="18" t="n">
        <v>382.08187603</v>
      </c>
      <c r="L47" s="20" t="n">
        <v>9.514556499999999</v>
      </c>
      <c r="M47" s="18" t="s">
        <v>481</v>
      </c>
      <c r="N47" s="20" t="s">
        <v>481</v>
      </c>
      <c r="O47" s="18" t="s">
        <v>481</v>
      </c>
      <c r="P47" s="20" t="s">
        <v>481</v>
      </c>
      <c r="Q47" s="18" t="s">
        <v>481</v>
      </c>
      <c r="R47" s="20" t="s">
        <v>481</v>
      </c>
      <c r="S47" s="18" t="s">
        <v>481</v>
      </c>
      <c r="T47" s="20" t="s">
        <v>481</v>
      </c>
      <c r="U47" s="18" t="n">
        <v>357.28228777</v>
      </c>
      <c r="V47" s="20" t="n">
        <v>6.46758098</v>
      </c>
    </row>
    <row r="48" spans="1:22">
      <c r="A48" s="15" t="s">
        <v>523</v>
      </c>
      <c r="B48" s="17" t="n">
        <v>9841</v>
      </c>
      <c r="C48" s="18">
        <f>(8.0/B48*100)</f>
        <v/>
      </c>
      <c r="D48" s="19" t="n">
        <v>9833</v>
      </c>
      <c r="E48" s="18" t="n">
        <v>512.61278198</v>
      </c>
      <c r="F48" s="20" t="n">
        <v>6.16778452</v>
      </c>
      <c r="G48" s="18" t="n">
        <v>496.76662202</v>
      </c>
      <c r="H48" s="20" t="n">
        <v>5.52642749</v>
      </c>
      <c r="I48" s="18" t="n">
        <v>494.35772165</v>
      </c>
      <c r="J48" s="20" t="n">
        <v>5.42326699</v>
      </c>
      <c r="K48" s="18" t="n">
        <v>437.99540695</v>
      </c>
      <c r="L48" s="20" t="n">
        <v>6.95360264</v>
      </c>
      <c r="M48" s="18" t="s">
        <v>481</v>
      </c>
      <c r="N48" s="20" t="s">
        <v>481</v>
      </c>
      <c r="O48" s="18" t="s">
        <v>481</v>
      </c>
      <c r="P48" s="20" t="s">
        <v>481</v>
      </c>
      <c r="Q48" s="18" t="s">
        <v>481</v>
      </c>
      <c r="R48" s="20" t="s">
        <v>481</v>
      </c>
      <c r="S48" s="18" t="s">
        <v>481</v>
      </c>
      <c r="T48" s="20" t="s">
        <v>481</v>
      </c>
      <c r="U48" s="18" t="n">
        <v>422.74280482</v>
      </c>
      <c r="V48" s="20" t="n">
        <v>18.81056696</v>
      </c>
    </row>
    <row r="49" spans="1:22">
      <c r="A49" s="15" t="s">
        <v>524</v>
      </c>
      <c r="B49" s="17" t="n">
        <v>6349</v>
      </c>
      <c r="C49" s="18">
        <f>(56.0/B49*100)</f>
        <v/>
      </c>
      <c r="D49" s="19" t="n">
        <v>6293</v>
      </c>
      <c r="E49" s="18" t="n">
        <v>426.82583632</v>
      </c>
      <c r="F49" s="20" t="n">
        <v>3.75810144</v>
      </c>
      <c r="G49" s="18" t="n">
        <v>428.25421317</v>
      </c>
      <c r="H49" s="20" t="n">
        <v>3.54249218</v>
      </c>
      <c r="I49" s="18" t="n">
        <v>436.25645089</v>
      </c>
      <c r="J49" s="20" t="n">
        <v>3.99164194</v>
      </c>
      <c r="K49" s="18" t="n">
        <v>411.27676843</v>
      </c>
      <c r="L49" s="20" t="n">
        <v>4.95374981</v>
      </c>
      <c r="M49" s="18" t="s">
        <v>481</v>
      </c>
      <c r="N49" s="20" t="s">
        <v>481</v>
      </c>
      <c r="O49" s="18" t="s">
        <v>481</v>
      </c>
      <c r="P49" s="20" t="s">
        <v>481</v>
      </c>
      <c r="Q49" s="18" t="s">
        <v>481</v>
      </c>
      <c r="R49" s="20" t="s">
        <v>481</v>
      </c>
      <c r="S49" s="18" t="n">
        <v>386.96746753</v>
      </c>
      <c r="T49" s="20" t="n">
        <v>30.52689489</v>
      </c>
      <c r="U49" s="18" t="n">
        <v>359.05504289</v>
      </c>
      <c r="V49" s="20" t="n">
        <v>9.88686201</v>
      </c>
    </row>
    <row r="50" spans="1:22">
      <c r="A50" s="15" t="s">
        <v>525</v>
      </c>
      <c r="B50" s="17" t="n">
        <v>11795</v>
      </c>
      <c r="C50" s="18">
        <f>(413.0/B50*100)</f>
        <v/>
      </c>
      <c r="D50" s="19" t="n">
        <v>11382</v>
      </c>
      <c r="E50" s="18" t="n">
        <v>428.62531344</v>
      </c>
      <c r="F50" s="20" t="n">
        <v>4.6949116</v>
      </c>
      <c r="G50" s="18" t="n">
        <v>436.8052181</v>
      </c>
      <c r="H50" s="20" t="n">
        <v>2.83696003</v>
      </c>
      <c r="I50" s="18" t="n">
        <v>433.63678333</v>
      </c>
      <c r="J50" s="20" t="n">
        <v>3.39947049</v>
      </c>
      <c r="K50" s="18" t="n">
        <v>404.52220879</v>
      </c>
      <c r="L50" s="20" t="n">
        <v>4.96908775</v>
      </c>
      <c r="M50" s="18" t="s">
        <v>481</v>
      </c>
      <c r="N50" s="20" t="s">
        <v>481</v>
      </c>
      <c r="O50" s="18" t="s">
        <v>481</v>
      </c>
      <c r="P50" s="20" t="s">
        <v>481</v>
      </c>
      <c r="Q50" s="18" t="s">
        <v>481</v>
      </c>
      <c r="R50" s="20" t="s">
        <v>481</v>
      </c>
      <c r="S50" s="18" t="s">
        <v>481</v>
      </c>
      <c r="T50" s="20" t="s">
        <v>481</v>
      </c>
      <c r="U50" s="18" t="n">
        <v>357.27927293</v>
      </c>
      <c r="V50" s="20" t="n">
        <v>7.77121601</v>
      </c>
    </row>
    <row r="51" spans="1:22">
      <c r="A51" s="15" t="s">
        <v>526</v>
      </c>
      <c r="B51" s="17" t="n">
        <v>6866</v>
      </c>
      <c r="C51" s="18">
        <f>(112.0/B51*100)</f>
        <v/>
      </c>
      <c r="D51" s="19" t="n">
        <v>6754</v>
      </c>
      <c r="E51" s="18" t="n">
        <v>439.34157509</v>
      </c>
      <c r="F51" s="20" t="n">
        <v>4.18572061</v>
      </c>
      <c r="G51" s="18" t="n">
        <v>435.79144293</v>
      </c>
      <c r="H51" s="20" t="n">
        <v>2.96442963</v>
      </c>
      <c r="I51" s="18" t="n">
        <v>426.20346564</v>
      </c>
      <c r="J51" s="20" t="n">
        <v>3.49247628</v>
      </c>
      <c r="K51" s="18" t="n">
        <v>408.34275197</v>
      </c>
      <c r="L51" s="20" t="n">
        <v>6.44566069</v>
      </c>
      <c r="M51" s="18" t="s">
        <v>481</v>
      </c>
      <c r="N51" s="20" t="s">
        <v>481</v>
      </c>
      <c r="O51" s="18" t="s">
        <v>481</v>
      </c>
      <c r="P51" s="20" t="s">
        <v>481</v>
      </c>
      <c r="Q51" s="18" t="n">
        <v>427.96430568</v>
      </c>
      <c r="R51" s="20" t="n">
        <v>5.20460603</v>
      </c>
      <c r="S51" s="18" t="s">
        <v>481</v>
      </c>
      <c r="T51" s="20" t="s">
        <v>481</v>
      </c>
      <c r="U51" s="18" t="n">
        <v>394.68084323</v>
      </c>
      <c r="V51" s="20" t="n">
        <v>7.52533153</v>
      </c>
    </row>
    <row r="52" spans="1:22">
      <c r="A52" s="15" t="s">
        <v>527</v>
      </c>
      <c r="B52" s="17" t="n">
        <v>5809</v>
      </c>
      <c r="C52" s="18">
        <f>(115.0/B52*100)</f>
        <v/>
      </c>
      <c r="D52" s="19" t="n">
        <v>5694</v>
      </c>
      <c r="E52" s="18" t="n">
        <v>501.97636985</v>
      </c>
      <c r="F52" s="20" t="n">
        <v>3.93637793</v>
      </c>
      <c r="G52" s="18" t="n">
        <v>496.68603916</v>
      </c>
      <c r="H52" s="20" t="n">
        <v>3.40109855</v>
      </c>
      <c r="I52" s="18" t="n">
        <v>490.32533264</v>
      </c>
      <c r="J52" s="20" t="n">
        <v>3.31158549</v>
      </c>
      <c r="K52" s="18" t="n">
        <v>453.93518628</v>
      </c>
      <c r="L52" s="20" t="n">
        <v>5.52038096</v>
      </c>
      <c r="M52" s="18" t="s">
        <v>481</v>
      </c>
      <c r="N52" s="20" t="s">
        <v>481</v>
      </c>
      <c r="O52" s="18" t="s">
        <v>481</v>
      </c>
      <c r="P52" s="20" t="s">
        <v>481</v>
      </c>
      <c r="Q52" s="18" t="s">
        <v>481</v>
      </c>
      <c r="R52" s="20" t="s">
        <v>481</v>
      </c>
      <c r="S52" s="18" t="s">
        <v>481</v>
      </c>
      <c r="T52" s="20" t="s">
        <v>481</v>
      </c>
      <c r="U52" s="18" t="n">
        <v>398.8338567</v>
      </c>
      <c r="V52" s="20" t="n">
        <v>6.69209012</v>
      </c>
    </row>
    <row r="53" spans="1:22">
      <c r="A53" s="15" t="s">
        <v>528</v>
      </c>
      <c r="B53" s="17" t="n">
        <v>5571</v>
      </c>
      <c r="C53" s="18">
        <f>(123.0/B53*100)</f>
        <v/>
      </c>
      <c r="D53" s="19" t="n">
        <v>5448</v>
      </c>
      <c r="E53" s="18" t="n">
        <v>445.33991669</v>
      </c>
      <c r="F53" s="20" t="n">
        <v>4.29852773</v>
      </c>
      <c r="G53" s="18" t="n">
        <v>457.16900746</v>
      </c>
      <c r="H53" s="20" t="n">
        <v>2.52811149</v>
      </c>
      <c r="I53" s="18" t="n">
        <v>457.56809783</v>
      </c>
      <c r="J53" s="20" t="n">
        <v>2.7712892</v>
      </c>
      <c r="K53" s="18" t="n">
        <v>440.36128609</v>
      </c>
      <c r="L53" s="20" t="n">
        <v>4.17249441</v>
      </c>
      <c r="M53" s="18" t="s">
        <v>481</v>
      </c>
      <c r="N53" s="20" t="s">
        <v>481</v>
      </c>
      <c r="O53" s="18" t="s">
        <v>481</v>
      </c>
      <c r="P53" s="20" t="s">
        <v>481</v>
      </c>
      <c r="Q53" s="18" t="s">
        <v>481</v>
      </c>
      <c r="R53" s="20" t="s">
        <v>481</v>
      </c>
      <c r="S53" s="18" t="s">
        <v>481</v>
      </c>
      <c r="T53" s="20" t="s">
        <v>481</v>
      </c>
      <c r="U53" s="18" t="n">
        <v>356.91779965</v>
      </c>
      <c r="V53" s="20" t="n">
        <v>4.54662016</v>
      </c>
    </row>
    <row r="54" spans="1:22">
      <c r="A54" s="15" t="s">
        <v>529</v>
      </c>
      <c r="B54" s="17" t="n">
        <v>4740</v>
      </c>
      <c r="C54" s="18">
        <f>(548.0/B54*100)</f>
        <v/>
      </c>
      <c r="D54" s="19" t="n">
        <v>4192</v>
      </c>
      <c r="E54" s="18" t="n">
        <v>374.15891429</v>
      </c>
      <c r="F54" s="20" t="n">
        <v>3.94653159</v>
      </c>
      <c r="G54" s="18" t="n">
        <v>384.72184262</v>
      </c>
      <c r="H54" s="20" t="n">
        <v>3.6836215</v>
      </c>
      <c r="I54" s="18" t="n">
        <v>362.25670735</v>
      </c>
      <c r="J54" s="20" t="n">
        <v>6.2991846</v>
      </c>
      <c r="K54" s="18" t="n">
        <v>321.49654782</v>
      </c>
      <c r="L54" s="20" t="n">
        <v>9.82641742</v>
      </c>
      <c r="M54" s="18" t="s">
        <v>481</v>
      </c>
      <c r="N54" s="20" t="s">
        <v>481</v>
      </c>
      <c r="O54" s="18" t="s">
        <v>481</v>
      </c>
      <c r="P54" s="20" t="s">
        <v>481</v>
      </c>
      <c r="Q54" s="18" t="s">
        <v>481</v>
      </c>
      <c r="R54" s="20" t="s">
        <v>481</v>
      </c>
      <c r="S54" s="18" t="s">
        <v>481</v>
      </c>
      <c r="T54" s="20" t="s">
        <v>481</v>
      </c>
      <c r="U54" s="18" t="n">
        <v>306.48922774</v>
      </c>
      <c r="V54" s="20" t="n">
        <v>4.49473924</v>
      </c>
    </row>
    <row r="55" spans="1:22">
      <c r="A55" s="15" t="s">
        <v>530</v>
      </c>
      <c r="B55" s="17" t="n">
        <v>5316</v>
      </c>
      <c r="C55" s="18">
        <f>(22.0/B55*100)</f>
        <v/>
      </c>
      <c r="D55" s="19" t="n">
        <v>5294</v>
      </c>
      <c r="E55" s="18" t="n">
        <v>424.0475525</v>
      </c>
      <c r="F55" s="20" t="n">
        <v>3.58224145</v>
      </c>
      <c r="G55" s="18" t="n">
        <v>408.55244164</v>
      </c>
      <c r="H55" s="20" t="n">
        <v>3.59655572</v>
      </c>
      <c r="I55" s="18" t="n">
        <v>396.17339983</v>
      </c>
      <c r="J55" s="20" t="n">
        <v>5.37443556</v>
      </c>
      <c r="K55" s="18" t="n">
        <v>350.10791735</v>
      </c>
      <c r="L55" s="20" t="n">
        <v>5.79670258</v>
      </c>
      <c r="M55" s="18" t="s">
        <v>481</v>
      </c>
      <c r="N55" s="20" t="s">
        <v>481</v>
      </c>
      <c r="O55" s="18" t="s">
        <v>481</v>
      </c>
      <c r="P55" s="20" t="s">
        <v>481</v>
      </c>
      <c r="Q55" s="18" t="s">
        <v>481</v>
      </c>
      <c r="R55" s="20" t="s">
        <v>481</v>
      </c>
      <c r="S55" s="18" t="n">
        <v>280.17323918</v>
      </c>
      <c r="T55" s="20" t="n">
        <v>20.64987505</v>
      </c>
      <c r="U55" s="18" t="n">
        <v>308.12195295</v>
      </c>
      <c r="V55" s="20" t="n">
        <v>7.58550682</v>
      </c>
    </row>
    <row r="56" spans="1:22">
      <c r="A56" s="15" t="s">
        <v>531</v>
      </c>
      <c r="B56" s="17" t="n">
        <v>5359</v>
      </c>
      <c r="C56" s="18">
        <f>(77.0/B56*100)</f>
        <v/>
      </c>
      <c r="D56" s="19" t="n">
        <v>5282</v>
      </c>
      <c r="E56" s="18" t="n">
        <v>535.69880691</v>
      </c>
      <c r="F56" s="20" t="n">
        <v>5.59700308</v>
      </c>
      <c r="G56" s="18" t="n">
        <v>531.37974977</v>
      </c>
      <c r="H56" s="20" t="n">
        <v>3.04506781</v>
      </c>
      <c r="I56" s="18" t="n">
        <v>525.93857098</v>
      </c>
      <c r="J56" s="20" t="n">
        <v>3.23253298</v>
      </c>
      <c r="K56" s="18" t="n">
        <v>505.8559408</v>
      </c>
      <c r="L56" s="20" t="n">
        <v>5.76016329</v>
      </c>
      <c r="M56" s="18" t="s">
        <v>481</v>
      </c>
      <c r="N56" s="20" t="s">
        <v>481</v>
      </c>
      <c r="O56" s="18" t="s">
        <v>481</v>
      </c>
      <c r="P56" s="20" t="s">
        <v>481</v>
      </c>
      <c r="Q56" s="18" t="s">
        <v>481</v>
      </c>
      <c r="R56" s="20" t="s">
        <v>481</v>
      </c>
      <c r="S56" s="18" t="s">
        <v>481</v>
      </c>
      <c r="T56" s="20" t="s">
        <v>481</v>
      </c>
      <c r="U56" s="18" t="n">
        <v>446.57935771</v>
      </c>
      <c r="V56" s="20" t="n">
        <v>16.98845254</v>
      </c>
    </row>
    <row r="57" spans="1:22">
      <c r="A57" s="15" t="s">
        <v>532</v>
      </c>
      <c r="B57" s="17" t="n">
        <v>6513</v>
      </c>
      <c r="C57" s="18">
        <f>(0.0/B57*100)</f>
        <v/>
      </c>
      <c r="D57" s="19" t="n">
        <v>6513</v>
      </c>
      <c r="E57" s="18" t="n">
        <v>405.27279579</v>
      </c>
      <c r="F57" s="20" t="n">
        <v>4.37621278</v>
      </c>
      <c r="G57" s="18" t="n">
        <v>402.58895931</v>
      </c>
      <c r="H57" s="20" t="n">
        <v>3.15549931</v>
      </c>
      <c r="I57" s="18" t="n">
        <v>398.27977164</v>
      </c>
      <c r="J57" s="20" t="n">
        <v>3.20034935</v>
      </c>
      <c r="K57" s="18" t="n">
        <v>366.98592178</v>
      </c>
      <c r="L57" s="20" t="n">
        <v>5.45757161</v>
      </c>
      <c r="M57" s="18" t="s">
        <v>481</v>
      </c>
      <c r="N57" s="20" t="s">
        <v>481</v>
      </c>
      <c r="O57" s="18" t="s">
        <v>481</v>
      </c>
      <c r="P57" s="20" t="s">
        <v>481</v>
      </c>
      <c r="Q57" s="18" t="s">
        <v>481</v>
      </c>
      <c r="R57" s="20" t="s">
        <v>481</v>
      </c>
      <c r="S57" s="18" t="n">
        <v>345.23080141</v>
      </c>
      <c r="T57" s="20" t="n">
        <v>46.27853085</v>
      </c>
      <c r="U57" s="18" t="n">
        <v>362.13908824</v>
      </c>
      <c r="V57" s="20" t="n">
        <v>9.55813011</v>
      </c>
    </row>
    <row r="58" spans="1:22">
      <c r="A58" s="15" t="s">
        <v>533</v>
      </c>
      <c r="B58" s="17" t="n">
        <v>7267</v>
      </c>
      <c r="C58" s="18">
        <f>(10.0/B58*100)</f>
        <v/>
      </c>
      <c r="D58" s="19" t="n">
        <v>7257</v>
      </c>
      <c r="E58" s="18" t="n">
        <v>421.81486678</v>
      </c>
      <c r="F58" s="20" t="n">
        <v>3.35415389</v>
      </c>
      <c r="G58" s="18" t="n">
        <v>421.42588059</v>
      </c>
      <c r="H58" s="20" t="n">
        <v>3.01181192</v>
      </c>
      <c r="I58" s="18" t="n">
        <v>395.53507879</v>
      </c>
      <c r="J58" s="20" t="n">
        <v>4.78328836</v>
      </c>
      <c r="K58" s="18" t="n">
        <v>367.10790029</v>
      </c>
      <c r="L58" s="20" t="n">
        <v>7.2476857</v>
      </c>
      <c r="M58" s="18" t="s">
        <v>481</v>
      </c>
      <c r="N58" s="20" t="s">
        <v>481</v>
      </c>
      <c r="O58" s="18" t="s">
        <v>481</v>
      </c>
      <c r="P58" s="20" t="s">
        <v>481</v>
      </c>
      <c r="Q58" s="18" t="s">
        <v>481</v>
      </c>
      <c r="R58" s="20" t="s">
        <v>481</v>
      </c>
      <c r="S58" s="18" t="n">
        <v>303.33535049</v>
      </c>
      <c r="T58" s="20" t="n">
        <v>20.96683619</v>
      </c>
      <c r="U58" s="18" t="n">
        <v>319.12329981</v>
      </c>
      <c r="V58" s="20" t="n">
        <v>11.40627241</v>
      </c>
    </row>
    <row r="59" spans="1:22">
      <c r="A59" s="15" t="s">
        <v>534</v>
      </c>
      <c r="B59" s="17" t="n">
        <v>4826</v>
      </c>
      <c r="C59" s="18">
        <f>(26.0/B59*100)</f>
        <v/>
      </c>
      <c r="D59" s="19" t="n">
        <v>4800</v>
      </c>
      <c r="E59" s="18" t="n">
        <v>326.15571366</v>
      </c>
      <c r="F59" s="20" t="n">
        <v>4.23932636</v>
      </c>
      <c r="G59" s="18" t="n">
        <v>353.41939511</v>
      </c>
      <c r="H59" s="20" t="n">
        <v>2.55316628</v>
      </c>
      <c r="I59" s="18" t="n">
        <v>363.97315334</v>
      </c>
      <c r="J59" s="20" t="n">
        <v>2.91201354</v>
      </c>
      <c r="K59" s="18" t="n">
        <v>348.70847739</v>
      </c>
      <c r="L59" s="20" t="n">
        <v>3.03028305</v>
      </c>
      <c r="M59" s="18" t="s">
        <v>481</v>
      </c>
      <c r="N59" s="20" t="s">
        <v>481</v>
      </c>
      <c r="O59" s="18" t="s">
        <v>481</v>
      </c>
      <c r="P59" s="20" t="s">
        <v>481</v>
      </c>
      <c r="Q59" s="18" t="s">
        <v>481</v>
      </c>
      <c r="R59" s="20" t="s">
        <v>481</v>
      </c>
      <c r="S59" s="18" t="n">
        <v>263.10874152</v>
      </c>
      <c r="T59" s="20" t="n">
        <v>14.66586073</v>
      </c>
      <c r="U59" s="18" t="n">
        <v>286.27829709</v>
      </c>
      <c r="V59" s="20" t="n">
        <v>8.10379844</v>
      </c>
    </row>
    <row r="60" spans="1:22">
      <c r="A60" s="15" t="s">
        <v>535</v>
      </c>
      <c r="B60" s="17" t="n">
        <v>4546</v>
      </c>
      <c r="C60" s="18">
        <f>(15.0/B60*100)</f>
        <v/>
      </c>
      <c r="D60" s="19" t="n">
        <v>4531</v>
      </c>
      <c r="E60" s="18" t="n">
        <v>354.21358476</v>
      </c>
      <c r="F60" s="20" t="n">
        <v>6.21687874</v>
      </c>
      <c r="G60" s="18" t="n">
        <v>358.55232958</v>
      </c>
      <c r="H60" s="20" t="n">
        <v>5.09727539</v>
      </c>
      <c r="I60" s="18" t="n">
        <v>351.07332615</v>
      </c>
      <c r="J60" s="20" t="n">
        <v>6.27377871</v>
      </c>
      <c r="K60" s="18" t="n">
        <v>311.00880396</v>
      </c>
      <c r="L60" s="20" t="n">
        <v>7.02824592</v>
      </c>
      <c r="M60" s="18" t="s">
        <v>481</v>
      </c>
      <c r="N60" s="20" t="s">
        <v>481</v>
      </c>
      <c r="O60" s="18" t="s">
        <v>481</v>
      </c>
      <c r="P60" s="20" t="s">
        <v>481</v>
      </c>
      <c r="Q60" s="18" t="n">
        <v>306.9621</v>
      </c>
      <c r="R60" s="20" t="n">
        <v>72.95088982999999</v>
      </c>
      <c r="S60" s="18" t="n">
        <v>270.65641589</v>
      </c>
      <c r="T60" s="20" t="n">
        <v>19.18006895</v>
      </c>
      <c r="U60" s="18" t="n">
        <v>306.18675986</v>
      </c>
      <c r="V60" s="20" t="n">
        <v>9.676741460000001</v>
      </c>
    </row>
    <row r="61" spans="1:22">
      <c r="A61" s="15" t="s">
        <v>536</v>
      </c>
      <c r="B61" s="17" t="n">
        <v>6525</v>
      </c>
      <c r="C61" s="18">
        <f>(184.0/B61*100)</f>
        <v/>
      </c>
      <c r="D61" s="19" t="n">
        <v>6341</v>
      </c>
      <c r="E61" s="18" t="n">
        <v>484.5052587</v>
      </c>
      <c r="F61" s="20" t="n">
        <v>4.1308882</v>
      </c>
      <c r="G61" s="18" t="n">
        <v>483.29898438</v>
      </c>
      <c r="H61" s="20" t="n">
        <v>2.83348609</v>
      </c>
      <c r="I61" s="18" t="n">
        <v>475.88963547</v>
      </c>
      <c r="J61" s="20" t="n">
        <v>4.5259439</v>
      </c>
      <c r="K61" s="18" t="n">
        <v>429.40043436</v>
      </c>
      <c r="L61" s="20" t="n">
        <v>6.79783217</v>
      </c>
      <c r="M61" s="18" t="s">
        <v>481</v>
      </c>
      <c r="N61" s="20" t="s">
        <v>481</v>
      </c>
      <c r="O61" s="18" t="s">
        <v>481</v>
      </c>
      <c r="P61" s="20" t="s">
        <v>481</v>
      </c>
      <c r="Q61" s="18" t="s">
        <v>481</v>
      </c>
      <c r="R61" s="20" t="s">
        <v>481</v>
      </c>
      <c r="S61" s="18" t="s">
        <v>481</v>
      </c>
      <c r="T61" s="20" t="s">
        <v>481</v>
      </c>
      <c r="U61" s="18" t="n">
        <v>383.13561716</v>
      </c>
      <c r="V61" s="20" t="n">
        <v>7.40420968</v>
      </c>
    </row>
    <row r="62" spans="1:22">
      <c r="A62" s="15" t="s">
        <v>537</v>
      </c>
      <c r="B62" s="17" t="n">
        <v>4476</v>
      </c>
      <c r="C62" s="18">
        <f>(3.0/B62*100)</f>
        <v/>
      </c>
      <c r="D62" s="19" t="n">
        <v>4473</v>
      </c>
      <c r="E62" s="18" t="n">
        <v>520.68816281</v>
      </c>
      <c r="F62" s="20" t="n">
        <v>3.5469027</v>
      </c>
      <c r="G62" s="18" t="n">
        <v>514.16167866</v>
      </c>
      <c r="H62" s="20" t="n">
        <v>1.90320338</v>
      </c>
      <c r="I62" s="18" t="n">
        <v>504.36954544</v>
      </c>
      <c r="J62" s="20" t="n">
        <v>2.73175421</v>
      </c>
      <c r="K62" s="18" t="n">
        <v>468.6759518</v>
      </c>
      <c r="L62" s="20" t="n">
        <v>5.05910317</v>
      </c>
      <c r="M62" s="18" t="s">
        <v>481</v>
      </c>
      <c r="N62" s="20" t="s">
        <v>481</v>
      </c>
      <c r="O62" s="18" t="s">
        <v>481</v>
      </c>
      <c r="P62" s="20" t="s">
        <v>481</v>
      </c>
      <c r="Q62" s="18" t="s">
        <v>481</v>
      </c>
      <c r="R62" s="20" t="s">
        <v>481</v>
      </c>
      <c r="S62" s="18" t="s">
        <v>481</v>
      </c>
      <c r="T62" s="20" t="s">
        <v>481</v>
      </c>
      <c r="U62" s="18" t="n">
        <v>476.45453792</v>
      </c>
      <c r="V62" s="20" t="n">
        <v>18.47250554</v>
      </c>
    </row>
    <row r="63" spans="1:22">
      <c r="A63" s="15" t="s">
        <v>538</v>
      </c>
      <c r="B63" s="17" t="n">
        <v>5324</v>
      </c>
      <c r="C63" s="18">
        <f>(13.0/B63*100)</f>
        <v/>
      </c>
      <c r="D63" s="19" t="n">
        <v>5311</v>
      </c>
      <c r="E63" s="18" t="n">
        <v>350.22861654</v>
      </c>
      <c r="F63" s="20" t="n">
        <v>3.72086792</v>
      </c>
      <c r="G63" s="18" t="n">
        <v>362.94514027</v>
      </c>
      <c r="H63" s="20" t="n">
        <v>2.81610124</v>
      </c>
      <c r="I63" s="18" t="n">
        <v>363.79134396</v>
      </c>
      <c r="J63" s="20" t="n">
        <v>3.10452784</v>
      </c>
      <c r="K63" s="18" t="n">
        <v>341.69223507</v>
      </c>
      <c r="L63" s="20" t="n">
        <v>4.20600421</v>
      </c>
      <c r="M63" s="18" t="s">
        <v>481</v>
      </c>
      <c r="N63" s="20" t="s">
        <v>481</v>
      </c>
      <c r="O63" s="18" t="s">
        <v>481</v>
      </c>
      <c r="P63" s="20" t="s">
        <v>481</v>
      </c>
      <c r="Q63" s="18" t="n">
        <v>412.79252704</v>
      </c>
      <c r="R63" s="20" t="n">
        <v>47.0877938</v>
      </c>
      <c r="S63" s="18" t="n">
        <v>324.68009249</v>
      </c>
      <c r="T63" s="20" t="n">
        <v>36.75798087</v>
      </c>
      <c r="U63" s="18" t="n">
        <v>303.26894823</v>
      </c>
      <c r="V63" s="20" t="n">
        <v>6.18916398</v>
      </c>
    </row>
    <row r="64" spans="1:22">
      <c r="A64" s="15" t="s">
        <v>539</v>
      </c>
      <c r="B64" s="17" t="n">
        <v>3634</v>
      </c>
      <c r="C64" s="18">
        <f>(3.0/B64*100)</f>
        <v/>
      </c>
      <c r="D64" s="19" t="n">
        <v>3631</v>
      </c>
      <c r="E64" s="18" t="n">
        <v>469.9204357</v>
      </c>
      <c r="F64" s="20" t="n">
        <v>5.15242253</v>
      </c>
      <c r="G64" s="18" t="n">
        <v>462.40329779</v>
      </c>
      <c r="H64" s="20" t="n">
        <v>3.66888749</v>
      </c>
      <c r="I64" s="18" t="n">
        <v>463.14273677</v>
      </c>
      <c r="J64" s="20" t="n">
        <v>3.42560264</v>
      </c>
      <c r="K64" s="18" t="n">
        <v>404.444113</v>
      </c>
      <c r="L64" s="20" t="n">
        <v>5.22491038</v>
      </c>
      <c r="M64" s="18" t="s">
        <v>481</v>
      </c>
      <c r="N64" s="20" t="s">
        <v>481</v>
      </c>
      <c r="O64" s="18" t="s">
        <v>481</v>
      </c>
      <c r="P64" s="20" t="s">
        <v>481</v>
      </c>
      <c r="Q64" s="18" t="s">
        <v>481</v>
      </c>
      <c r="R64" s="20" t="s">
        <v>481</v>
      </c>
      <c r="S64" s="18" t="n">
        <v>293.35079703</v>
      </c>
      <c r="T64" s="20" t="n">
        <v>71.35209700999999</v>
      </c>
      <c r="U64" s="18" t="n">
        <v>287.28404934</v>
      </c>
      <c r="V64" s="20" t="n">
        <v>8.28612416</v>
      </c>
    </row>
    <row r="65" spans="1:22">
      <c r="A65" s="15" t="s">
        <v>540</v>
      </c>
      <c r="B65" s="17" t="n">
        <v>5325</v>
      </c>
      <c r="C65" s="18">
        <f>(14.0/B65*100)</f>
        <v/>
      </c>
      <c r="D65" s="19" t="n">
        <v>5311</v>
      </c>
      <c r="E65" s="18" t="n">
        <v>430.18648209</v>
      </c>
      <c r="F65" s="20" t="n">
        <v>3.84606421</v>
      </c>
      <c r="G65" s="18" t="n">
        <v>429.44152953</v>
      </c>
      <c r="H65" s="20" t="n">
        <v>3.26299418</v>
      </c>
      <c r="I65" s="18" t="n">
        <v>413.17988613</v>
      </c>
      <c r="J65" s="20" t="n">
        <v>4.31315471</v>
      </c>
      <c r="K65" s="18" t="n">
        <v>369.88846252</v>
      </c>
      <c r="L65" s="20" t="n">
        <v>6.23307754</v>
      </c>
      <c r="M65" s="18" t="s">
        <v>481</v>
      </c>
      <c r="N65" s="20" t="s">
        <v>481</v>
      </c>
      <c r="O65" s="18" t="s">
        <v>481</v>
      </c>
      <c r="P65" s="20" t="s">
        <v>481</v>
      </c>
      <c r="Q65" s="18" t="n">
        <v>326.16657697</v>
      </c>
      <c r="R65" s="20" t="n">
        <v>22.90386716</v>
      </c>
      <c r="S65" s="18" t="s">
        <v>481</v>
      </c>
      <c r="T65" s="20" t="s">
        <v>481</v>
      </c>
      <c r="U65" s="18" t="n">
        <v>320.6334985</v>
      </c>
      <c r="V65" s="20" t="n">
        <v>7.5855048</v>
      </c>
    </row>
    <row r="66" spans="1:22">
      <c r="A66" s="15" t="s">
        <v>541</v>
      </c>
      <c r="B66" s="17" t="n">
        <v>5665</v>
      </c>
      <c r="C66" s="18">
        <f>(97.0/B66*100)</f>
        <v/>
      </c>
      <c r="D66" s="19" t="n">
        <v>5568</v>
      </c>
      <c r="E66" s="18" t="n">
        <v>448.16309591</v>
      </c>
      <c r="F66" s="20" t="n">
        <v>4.11324592</v>
      </c>
      <c r="G66" s="18" t="n">
        <v>447.54865658</v>
      </c>
      <c r="H66" s="20" t="n">
        <v>2.35600785</v>
      </c>
      <c r="I66" s="18" t="n">
        <v>438.7689741</v>
      </c>
      <c r="J66" s="20" t="n">
        <v>2.9557698</v>
      </c>
      <c r="K66" s="18" t="n">
        <v>414.95972476</v>
      </c>
      <c r="L66" s="20" t="n">
        <v>4.63640533</v>
      </c>
      <c r="M66" s="18" t="s">
        <v>481</v>
      </c>
      <c r="N66" s="20" t="s">
        <v>481</v>
      </c>
      <c r="O66" s="18" t="s">
        <v>481</v>
      </c>
      <c r="P66" s="20" t="s">
        <v>481</v>
      </c>
      <c r="Q66" s="18" t="s">
        <v>481</v>
      </c>
      <c r="R66" s="20" t="s">
        <v>481</v>
      </c>
      <c r="S66" s="18" t="s">
        <v>481</v>
      </c>
      <c r="T66" s="20" t="s">
        <v>481</v>
      </c>
      <c r="U66" s="18" t="n">
        <v>360.68776491</v>
      </c>
      <c r="V66" s="20" t="n">
        <v>3.13338319</v>
      </c>
    </row>
    <row r="67" spans="1:22">
      <c r="A67" s="15" t="s">
        <v>542</v>
      </c>
      <c r="B67" s="17" t="n">
        <v>6971</v>
      </c>
      <c r="C67" s="18">
        <f>(1089.0/B67*100)</f>
        <v/>
      </c>
      <c r="D67" s="19" t="n">
        <v>5882</v>
      </c>
      <c r="E67" s="18" t="n">
        <v>417.92557288</v>
      </c>
      <c r="F67" s="20" t="n">
        <v>3.62726898</v>
      </c>
      <c r="G67" s="18" t="n">
        <v>415.13189541</v>
      </c>
      <c r="H67" s="20" t="n">
        <v>3.43649608</v>
      </c>
      <c r="I67" s="18" t="n">
        <v>420.10647406</v>
      </c>
      <c r="J67" s="20" t="n">
        <v>4.6098478</v>
      </c>
      <c r="K67" s="18" t="n">
        <v>384.58286458</v>
      </c>
      <c r="L67" s="20" t="n">
        <v>7.58673932</v>
      </c>
      <c r="M67" s="18" t="s">
        <v>481</v>
      </c>
      <c r="N67" s="20" t="s">
        <v>481</v>
      </c>
      <c r="O67" s="18" t="s">
        <v>481</v>
      </c>
      <c r="P67" s="20" t="s">
        <v>481</v>
      </c>
      <c r="Q67" s="18" t="s">
        <v>481</v>
      </c>
      <c r="R67" s="20" t="s">
        <v>481</v>
      </c>
      <c r="S67" s="18" t="s">
        <v>481</v>
      </c>
      <c r="T67" s="20" t="s">
        <v>481</v>
      </c>
      <c r="U67" s="18" t="n">
        <v>347.89000069</v>
      </c>
      <c r="V67" s="20" t="n">
        <v>6.08253149</v>
      </c>
    </row>
    <row r="68" spans="1:22">
      <c r="A68" s="15" t="s">
        <v>543</v>
      </c>
      <c r="B68" s="17" t="n">
        <v>12083</v>
      </c>
      <c r="C68" s="18">
        <f>(31.0/B68*100)</f>
        <v/>
      </c>
      <c r="D68" s="19" t="n">
        <v>12052</v>
      </c>
      <c r="E68" s="18" t="n">
        <v>437.00001491</v>
      </c>
      <c r="F68" s="20" t="n">
        <v>2.10952204</v>
      </c>
      <c r="G68" s="18" t="n">
        <v>424.17268645</v>
      </c>
      <c r="H68" s="20" t="n">
        <v>1.8360927</v>
      </c>
      <c r="I68" s="18" t="n">
        <v>410.9997943</v>
      </c>
      <c r="J68" s="20" t="n">
        <v>3.27893915</v>
      </c>
      <c r="K68" s="18" t="n">
        <v>384.97841937</v>
      </c>
      <c r="L68" s="20" t="n">
        <v>4.4602156</v>
      </c>
      <c r="M68" s="18" t="s">
        <v>481</v>
      </c>
      <c r="N68" s="20" t="s">
        <v>481</v>
      </c>
      <c r="O68" s="18" t="s">
        <v>481</v>
      </c>
      <c r="P68" s="20" t="s">
        <v>481</v>
      </c>
      <c r="Q68" s="18" t="s">
        <v>481</v>
      </c>
      <c r="R68" s="20" t="s">
        <v>481</v>
      </c>
      <c r="S68" s="18" t="s">
        <v>481</v>
      </c>
      <c r="T68" s="20" t="s">
        <v>481</v>
      </c>
      <c r="U68" s="18" t="n">
        <v>326.50411531</v>
      </c>
      <c r="V68" s="20" t="n">
        <v>2.00680595</v>
      </c>
    </row>
    <row r="69" spans="1:22">
      <c r="A69" s="15" t="s">
        <v>544</v>
      </c>
      <c r="B69" s="17" t="n">
        <v>4876</v>
      </c>
      <c r="C69" s="18">
        <f>(0.0/B69*100)</f>
        <v/>
      </c>
      <c r="D69" s="19" t="n">
        <v>4876</v>
      </c>
      <c r="E69" s="18" t="n">
        <v>424.13046411</v>
      </c>
      <c r="F69" s="20" t="n">
        <v>5.46127949</v>
      </c>
      <c r="G69" s="18" t="n">
        <v>441.34201667</v>
      </c>
      <c r="H69" s="20" t="n">
        <v>4.48605755</v>
      </c>
      <c r="I69" s="18" t="n">
        <v>439.03668879</v>
      </c>
      <c r="J69" s="20" t="n">
        <v>4.47126435</v>
      </c>
      <c r="K69" s="18" t="n">
        <v>413.44240103</v>
      </c>
      <c r="L69" s="20" t="n">
        <v>6.934184</v>
      </c>
      <c r="M69" s="18" t="s">
        <v>481</v>
      </c>
      <c r="N69" s="20" t="s">
        <v>481</v>
      </c>
      <c r="O69" s="18" t="s">
        <v>481</v>
      </c>
      <c r="P69" s="20" t="s">
        <v>481</v>
      </c>
      <c r="Q69" s="18" t="s">
        <v>481</v>
      </c>
      <c r="R69" s="20" t="s">
        <v>481</v>
      </c>
      <c r="S69" s="18" t="s">
        <v>481</v>
      </c>
      <c r="T69" s="20" t="s">
        <v>481</v>
      </c>
      <c r="U69" s="18" t="n">
        <v>344.615424</v>
      </c>
      <c r="V69" s="20" t="n">
        <v>24.72158999</v>
      </c>
    </row>
    <row r="70" spans="1:22">
      <c r="A70" s="15" t="s">
        <v>545</v>
      </c>
      <c r="B70" s="17" t="n">
        <v>6036</v>
      </c>
      <c r="C70" s="18">
        <f>(223.0/B70*100)</f>
        <v/>
      </c>
      <c r="D70" s="19" t="n">
        <v>5813</v>
      </c>
      <c r="E70" s="18" t="n">
        <v>508.33327638</v>
      </c>
      <c r="F70" s="20" t="n">
        <v>3.96940413</v>
      </c>
      <c r="G70" s="18" t="n">
        <v>501.16485835</v>
      </c>
      <c r="H70" s="20" t="n">
        <v>3.76435047</v>
      </c>
      <c r="I70" s="18" t="n">
        <v>498.10342941</v>
      </c>
      <c r="J70" s="20" t="n">
        <v>3.63155143</v>
      </c>
      <c r="K70" s="18" t="n">
        <v>479.17533</v>
      </c>
      <c r="L70" s="20" t="n">
        <v>5.53719894</v>
      </c>
      <c r="M70" s="18" t="s">
        <v>481</v>
      </c>
      <c r="N70" s="20" t="s">
        <v>481</v>
      </c>
      <c r="O70" s="18" t="s">
        <v>481</v>
      </c>
      <c r="P70" s="20" t="s">
        <v>481</v>
      </c>
      <c r="Q70" s="18" t="s">
        <v>481</v>
      </c>
      <c r="R70" s="20" t="s">
        <v>481</v>
      </c>
      <c r="S70" s="18" t="s">
        <v>481</v>
      </c>
      <c r="T70" s="20" t="s">
        <v>481</v>
      </c>
      <c r="U70" s="18" t="n">
        <v>443.59155551</v>
      </c>
      <c r="V70" s="20" t="n">
        <v>8.28314939</v>
      </c>
    </row>
    <row r="71" spans="1:22">
      <c r="A71" s="15" t="s">
        <v>546</v>
      </c>
      <c r="B71" s="17" t="n">
        <v>6115</v>
      </c>
      <c r="C71" s="18">
        <f>(43.0/B71*100)</f>
        <v/>
      </c>
      <c r="D71" s="19" t="n">
        <v>6072</v>
      </c>
      <c r="E71" s="18" t="n">
        <v>559.1219707</v>
      </c>
      <c r="F71" s="20" t="n">
        <v>4.11690054</v>
      </c>
      <c r="G71" s="18" t="n">
        <v>538.05339516</v>
      </c>
      <c r="H71" s="20" t="n">
        <v>2.40949904</v>
      </c>
      <c r="I71" s="18" t="n">
        <v>531.751925</v>
      </c>
      <c r="J71" s="20" t="n">
        <v>3.03161568</v>
      </c>
      <c r="K71" s="18" t="n">
        <v>516.5839739199999</v>
      </c>
      <c r="L71" s="20" t="n">
        <v>5.04939824</v>
      </c>
      <c r="M71" s="18" t="s">
        <v>481</v>
      </c>
      <c r="N71" s="20" t="s">
        <v>481</v>
      </c>
      <c r="O71" s="18" t="s">
        <v>481</v>
      </c>
      <c r="P71" s="20" t="s">
        <v>481</v>
      </c>
      <c r="Q71" s="18" t="s">
        <v>481</v>
      </c>
      <c r="R71" s="20" t="s">
        <v>481</v>
      </c>
      <c r="S71" s="18" t="s">
        <v>481</v>
      </c>
      <c r="T71" s="20" t="s">
        <v>481</v>
      </c>
      <c r="U71" s="18" t="n">
        <v>463.99572215</v>
      </c>
      <c r="V71" s="20" t="n">
        <v>16.05803617</v>
      </c>
    </row>
    <row r="72" spans="1:22">
      <c r="A72" s="15" t="s">
        <v>547</v>
      </c>
      <c r="B72" s="17" t="n">
        <v>7708</v>
      </c>
      <c r="C72" s="18">
        <f>(7.0/B72*100)</f>
        <v/>
      </c>
      <c r="D72" s="19" t="n">
        <v>7701</v>
      </c>
      <c r="E72" s="18" t="n">
        <v>522.04610847</v>
      </c>
      <c r="F72" s="20" t="n">
        <v>3.48413493</v>
      </c>
      <c r="G72" s="18" t="n">
        <v>500.68272156</v>
      </c>
      <c r="H72" s="20" t="n">
        <v>2.78762082</v>
      </c>
      <c r="I72" s="18" t="n">
        <v>474.84298372</v>
      </c>
      <c r="J72" s="20" t="n">
        <v>3.88210477</v>
      </c>
      <c r="K72" s="18" t="n">
        <v>441.39989001</v>
      </c>
      <c r="L72" s="20" t="n">
        <v>6.40597193</v>
      </c>
      <c r="M72" s="18" t="s">
        <v>481</v>
      </c>
      <c r="N72" s="20" t="s">
        <v>481</v>
      </c>
      <c r="O72" s="18" t="s">
        <v>481</v>
      </c>
      <c r="P72" s="20" t="s">
        <v>481</v>
      </c>
      <c r="Q72" s="18" t="s">
        <v>481</v>
      </c>
      <c r="R72" s="20" t="s">
        <v>481</v>
      </c>
      <c r="S72" s="18" t="s">
        <v>481</v>
      </c>
      <c r="T72" s="20" t="s">
        <v>481</v>
      </c>
      <c r="U72" s="18" t="n">
        <v>443.76425364</v>
      </c>
      <c r="V72" s="20" t="n">
        <v>16.83760937</v>
      </c>
    </row>
    <row r="73" spans="1:22">
      <c r="A73" s="15" t="s">
        <v>548</v>
      </c>
      <c r="B73" s="17" t="n">
        <v>8249</v>
      </c>
      <c r="C73" s="18">
        <f>(205.0/B73*100)</f>
        <v/>
      </c>
      <c r="D73" s="19" t="n">
        <v>8044</v>
      </c>
      <c r="E73" s="18" t="n">
        <v>412.57318579</v>
      </c>
      <c r="F73" s="20" t="n">
        <v>4.53975491</v>
      </c>
      <c r="G73" s="18" t="n">
        <v>412.79590346</v>
      </c>
      <c r="H73" s="20" t="n">
        <v>3.34668469</v>
      </c>
      <c r="I73" s="18" t="n">
        <v>409.37211091</v>
      </c>
      <c r="J73" s="20" t="n">
        <v>4.55523603</v>
      </c>
      <c r="K73" s="18" t="n">
        <v>375.74966357</v>
      </c>
      <c r="L73" s="20" t="n">
        <v>9.28359096</v>
      </c>
      <c r="M73" s="18" t="s">
        <v>481</v>
      </c>
      <c r="N73" s="20" t="s">
        <v>481</v>
      </c>
      <c r="O73" s="18" t="s">
        <v>481</v>
      </c>
      <c r="P73" s="20" t="s">
        <v>481</v>
      </c>
      <c r="Q73" s="18" t="s">
        <v>481</v>
      </c>
      <c r="R73" s="20" t="s">
        <v>481</v>
      </c>
      <c r="S73" s="18" t="s">
        <v>481</v>
      </c>
      <c r="T73" s="20" t="s">
        <v>481</v>
      </c>
      <c r="U73" s="18" t="n">
        <v>370.4717539</v>
      </c>
      <c r="V73" s="20" t="n">
        <v>7.93289039</v>
      </c>
    </row>
    <row r="74" spans="1:22">
      <c r="A74" s="15" t="s">
        <v>549</v>
      </c>
      <c r="B74" s="17" t="n">
        <v>4692</v>
      </c>
      <c r="C74" s="18">
        <f>(82.0/B74*100)</f>
        <v/>
      </c>
      <c r="D74" s="19" t="n">
        <v>4610</v>
      </c>
      <c r="E74" s="18" t="n">
        <v>437.42154358</v>
      </c>
      <c r="F74" s="20" t="n">
        <v>3.52266326</v>
      </c>
      <c r="G74" s="18" t="n">
        <v>439.58149953</v>
      </c>
      <c r="H74" s="20" t="n">
        <v>3.05198378</v>
      </c>
      <c r="I74" s="18" t="n">
        <v>445.44225506</v>
      </c>
      <c r="J74" s="20" t="n">
        <v>3.96683422</v>
      </c>
      <c r="K74" s="18" t="n">
        <v>399.72171705</v>
      </c>
      <c r="L74" s="20" t="n">
        <v>6.25874757</v>
      </c>
      <c r="M74" s="18" t="s">
        <v>481</v>
      </c>
      <c r="N74" s="20" t="s">
        <v>481</v>
      </c>
      <c r="O74" s="18" t="s">
        <v>481</v>
      </c>
      <c r="P74" s="20" t="s">
        <v>481</v>
      </c>
      <c r="Q74" s="18" t="s">
        <v>481</v>
      </c>
      <c r="R74" s="20" t="s">
        <v>481</v>
      </c>
      <c r="S74" s="18" t="n">
        <v>340.10075512</v>
      </c>
      <c r="T74" s="20" t="n">
        <v>18.70066121</v>
      </c>
      <c r="U74" s="18" t="n">
        <v>347.88064023</v>
      </c>
      <c r="V74" s="20" t="n">
        <v>6.09919559</v>
      </c>
    </row>
    <row r="75" spans="1:22">
      <c r="A75" s="15" t="s">
        <v>550</v>
      </c>
      <c r="B75" s="17" t="n">
        <v>5375</v>
      </c>
      <c r="C75" s="18">
        <f>(331.0/B75*100)</f>
        <v/>
      </c>
      <c r="D75" s="19" t="n">
        <v>5044</v>
      </c>
      <c r="E75" s="18" t="n">
        <v>366.89602352</v>
      </c>
      <c r="F75" s="20" t="n">
        <v>4.23575187</v>
      </c>
      <c r="G75" s="18" t="n">
        <v>373.51909295</v>
      </c>
      <c r="H75" s="20" t="n">
        <v>3.56392923</v>
      </c>
      <c r="I75" s="18" t="n">
        <v>378.53984172</v>
      </c>
      <c r="J75" s="20" t="n">
        <v>4.04981161</v>
      </c>
      <c r="K75" s="18" t="n">
        <v>350.14930833</v>
      </c>
      <c r="L75" s="20" t="n">
        <v>6.30253873</v>
      </c>
      <c r="M75" s="18" t="s">
        <v>481</v>
      </c>
      <c r="N75" s="20" t="s">
        <v>481</v>
      </c>
      <c r="O75" s="18" t="s">
        <v>481</v>
      </c>
      <c r="P75" s="20" t="s">
        <v>481</v>
      </c>
      <c r="Q75" s="18" t="s">
        <v>481</v>
      </c>
      <c r="R75" s="20" t="s">
        <v>481</v>
      </c>
      <c r="S75" s="18" t="s">
        <v>481</v>
      </c>
      <c r="T75" s="20" t="s">
        <v>481</v>
      </c>
      <c r="U75" s="18" t="n">
        <v>325.91363356</v>
      </c>
      <c r="V75" s="20" t="n">
        <v>4.86185059</v>
      </c>
    </row>
    <row r="76" spans="1:22">
      <c r="A76" s="15" t="s">
        <v>551</v>
      </c>
      <c r="B76" s="17" t="n">
        <v>14167</v>
      </c>
      <c r="C76" s="18">
        <f>(237.0/B76*100)</f>
        <v/>
      </c>
      <c r="D76" s="19" t="n">
        <v>13930</v>
      </c>
      <c r="E76" s="18" t="n">
        <v>452.98568367</v>
      </c>
      <c r="F76" s="20" t="n">
        <v>3.56976636</v>
      </c>
      <c r="G76" s="18" t="n">
        <v>447.38285389</v>
      </c>
      <c r="H76" s="20" t="n">
        <v>3.18389193</v>
      </c>
      <c r="I76" s="18" t="n">
        <v>427.80630714</v>
      </c>
      <c r="J76" s="20" t="n">
        <v>3.87050427</v>
      </c>
      <c r="K76" s="18" t="n">
        <v>398.14056012</v>
      </c>
      <c r="L76" s="20" t="n">
        <v>5.92803536</v>
      </c>
      <c r="M76" s="18" t="s">
        <v>481</v>
      </c>
      <c r="N76" s="20" t="s">
        <v>481</v>
      </c>
      <c r="O76" s="18" t="s">
        <v>481</v>
      </c>
      <c r="P76" s="20" t="s">
        <v>481</v>
      </c>
      <c r="Q76" s="18" t="s">
        <v>481</v>
      </c>
      <c r="R76" s="20" t="s">
        <v>481</v>
      </c>
      <c r="S76" s="18" t="s">
        <v>481</v>
      </c>
      <c r="T76" s="20" t="s">
        <v>481</v>
      </c>
      <c r="U76" s="18" t="n">
        <v>352.83470822</v>
      </c>
      <c r="V76" s="20" t="n">
        <v>5.4197272</v>
      </c>
    </row>
    <row r="77" spans="1:22">
      <c r="A77" s="15" t="s">
        <v>552</v>
      </c>
      <c r="B77" s="17" t="n">
        <v>6062</v>
      </c>
      <c r="C77" s="18">
        <f>(416.0/B77*100)</f>
        <v/>
      </c>
      <c r="D77" s="19" t="n">
        <v>5646</v>
      </c>
      <c r="E77" s="18" t="n">
        <v>445.77728269</v>
      </c>
      <c r="F77" s="20" t="n">
        <v>4.25639567</v>
      </c>
      <c r="G77" s="18" t="n">
        <v>452.81942745</v>
      </c>
      <c r="H77" s="20" t="n">
        <v>3.3475959</v>
      </c>
      <c r="I77" s="18" t="n">
        <v>465.20436515</v>
      </c>
      <c r="J77" s="20" t="n">
        <v>3.77516502</v>
      </c>
      <c r="K77" s="18" t="n">
        <v>447.82795184</v>
      </c>
      <c r="L77" s="20" t="n">
        <v>4.46903312</v>
      </c>
      <c r="M77" s="18" t="s">
        <v>481</v>
      </c>
      <c r="N77" s="20" t="s">
        <v>481</v>
      </c>
      <c r="O77" s="18" t="s">
        <v>481</v>
      </c>
      <c r="P77" s="20" t="s">
        <v>481</v>
      </c>
      <c r="Q77" s="18" t="s">
        <v>481</v>
      </c>
      <c r="R77" s="20" t="s">
        <v>481</v>
      </c>
      <c r="S77" s="18" t="s">
        <v>481</v>
      </c>
      <c r="T77" s="20" t="s">
        <v>481</v>
      </c>
      <c r="U77" s="18" t="n">
        <v>371.16691367</v>
      </c>
      <c r="V77" s="20" t="n">
        <v>4.10414797</v>
      </c>
    </row>
    <row r="78" spans="1:22">
      <c r="A78" s="15" t="s">
        <v>553</v>
      </c>
      <c r="B78" s="17" t="n">
        <v>5826</v>
      </c>
      <c r="C78" s="18">
        <f>(0.0/B78*100)</f>
        <v/>
      </c>
      <c r="D78" s="19" t="n">
        <v>5826</v>
      </c>
      <c r="E78" s="18" t="n">
        <v>490.35086061</v>
      </c>
      <c r="F78" s="20" t="n">
        <v>3.79336375</v>
      </c>
      <c r="G78" s="18" t="n">
        <v>495.61792572</v>
      </c>
      <c r="H78" s="20" t="n">
        <v>4.1392443</v>
      </c>
      <c r="I78" s="18" t="n">
        <v>482.03873413</v>
      </c>
      <c r="J78" s="20" t="n">
        <v>4.79908506</v>
      </c>
      <c r="K78" s="18" t="n">
        <v>451.34589417</v>
      </c>
      <c r="L78" s="20" t="n">
        <v>7.10671935</v>
      </c>
      <c r="M78" s="18" t="s">
        <v>481</v>
      </c>
      <c r="N78" s="20" t="s">
        <v>481</v>
      </c>
      <c r="O78" s="18" t="s">
        <v>481</v>
      </c>
      <c r="P78" s="20" t="s">
        <v>481</v>
      </c>
      <c r="Q78" s="18" t="n">
        <v>324.52135656</v>
      </c>
      <c r="R78" s="20" t="n">
        <v>33.37375708</v>
      </c>
      <c r="S78" s="18" t="n">
        <v>336.71251966</v>
      </c>
      <c r="T78" s="20" t="n">
        <v>51.72126853</v>
      </c>
      <c r="U78" s="18" t="n">
        <v>404.67486561</v>
      </c>
      <c r="V78" s="20" t="n">
        <v>18.34532185</v>
      </c>
    </row>
    <row customHeight="1" ht="25" r="79" spans="1:22">
      <c r="A79" s="15" t="s">
        <v>554</v>
      </c>
      <c r="B79" s="17" t="n">
        <v>1657</v>
      </c>
      <c r="C79" s="18">
        <f>(41.0/B79*100)</f>
        <v/>
      </c>
      <c r="D79" s="19" t="n">
        <v>1616</v>
      </c>
      <c r="E79" s="18" t="n">
        <v>476.1856473</v>
      </c>
      <c r="F79" s="20" t="n">
        <v>7.93700535</v>
      </c>
      <c r="G79" s="18" t="n">
        <v>476.34549307</v>
      </c>
      <c r="H79" s="20" t="n">
        <v>7.29836756</v>
      </c>
      <c r="I79" s="18" t="n">
        <v>489.52585961</v>
      </c>
      <c r="J79" s="20" t="n">
        <v>8.830454639999999</v>
      </c>
      <c r="K79" s="18" t="n">
        <v>465.18294369</v>
      </c>
      <c r="L79" s="20" t="n">
        <v>9.948141659999999</v>
      </c>
      <c r="M79" s="18" t="s">
        <v>481</v>
      </c>
      <c r="N79" s="20" t="s">
        <v>481</v>
      </c>
      <c r="O79" s="18" t="s">
        <v>481</v>
      </c>
      <c r="P79" s="20" t="s">
        <v>481</v>
      </c>
      <c r="Q79" s="18" t="s">
        <v>481</v>
      </c>
      <c r="R79" s="20" t="s">
        <v>481</v>
      </c>
      <c r="S79" s="18" t="s">
        <v>481</v>
      </c>
      <c r="T79" s="20" t="s">
        <v>481</v>
      </c>
      <c r="U79" s="18" t="n">
        <v>379.92081422</v>
      </c>
      <c r="V79" s="20" t="n">
        <v>19.47000162</v>
      </c>
    </row>
    <row r="80" spans="1:22">
      <c r="A80" s="15" t="s">
        <v>555</v>
      </c>
      <c r="B80" s="17" t="n">
        <v>7841</v>
      </c>
      <c r="C80" s="18">
        <f>(0.0/B80*100)</f>
        <v/>
      </c>
      <c r="D80" s="19" t="n">
        <v>7841</v>
      </c>
      <c r="E80" s="18" t="n">
        <v>426.81900997</v>
      </c>
      <c r="F80" s="20" t="n">
        <v>4.42379307</v>
      </c>
      <c r="G80" s="18" t="n">
        <v>438.0639815</v>
      </c>
      <c r="H80" s="20" t="n">
        <v>3.88515125</v>
      </c>
      <c r="I80" s="18" t="n">
        <v>420.80801038</v>
      </c>
      <c r="J80" s="20" t="n">
        <v>4.2094721</v>
      </c>
      <c r="K80" s="18" t="n">
        <v>385.55899262</v>
      </c>
      <c r="L80" s="20" t="n">
        <v>6.71183724</v>
      </c>
      <c r="M80" s="18" t="s">
        <v>481</v>
      </c>
      <c r="N80" s="20" t="s">
        <v>481</v>
      </c>
      <c r="O80" s="18" t="s">
        <v>481</v>
      </c>
      <c r="P80" s="20" t="s">
        <v>481</v>
      </c>
      <c r="Q80" s="18" t="s">
        <v>481</v>
      </c>
      <c r="R80" s="20" t="s">
        <v>481</v>
      </c>
      <c r="S80" s="18" t="s">
        <v>481</v>
      </c>
      <c r="T80" s="20" t="s">
        <v>481</v>
      </c>
      <c r="U80" s="18" t="n">
        <v>365.42327037</v>
      </c>
      <c r="V80" s="20" t="n">
        <v>28.19045027</v>
      </c>
    </row>
    <row r="81" spans="1:22">
      <c r="A81" s="23" t="s">
        <v>556</v>
      </c>
      <c r="B81" s="17" t="n">
        <v>8861</v>
      </c>
      <c r="C81" s="18">
        <f>(103.0/B81*100)</f>
        <v/>
      </c>
      <c r="D81" s="19" t="n">
        <v>8758</v>
      </c>
      <c r="E81" s="18" t="n">
        <v>446.28065908</v>
      </c>
      <c r="F81" s="20" t="n">
        <v>4.60948328</v>
      </c>
      <c r="G81" s="18" t="n">
        <v>433.33235782</v>
      </c>
      <c r="H81" s="20" t="n">
        <v>3.39354531</v>
      </c>
      <c r="I81" s="18" t="n">
        <v>434.05289572</v>
      </c>
      <c r="J81" s="20" t="n">
        <v>4.24843428</v>
      </c>
      <c r="K81" s="18" t="n">
        <v>376.87818694</v>
      </c>
      <c r="L81" s="20" t="n">
        <v>6.79853504</v>
      </c>
      <c r="M81" s="18" t="s">
        <v>481</v>
      </c>
      <c r="N81" s="20" t="s">
        <v>481</v>
      </c>
      <c r="O81" s="18" t="s">
        <v>481</v>
      </c>
      <c r="P81" s="20" t="s">
        <v>481</v>
      </c>
      <c r="Q81" s="18" t="s">
        <v>481</v>
      </c>
      <c r="R81" s="20" t="s">
        <v>481</v>
      </c>
      <c r="S81" s="18" t="s">
        <v>481</v>
      </c>
      <c r="T81" s="20" t="s">
        <v>481</v>
      </c>
      <c r="U81" s="18" t="n">
        <v>363.48074308</v>
      </c>
      <c r="V81" s="20" t="n">
        <v>12.1972842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869</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550.07654425</v>
      </c>
      <c r="F7" s="20" t="n">
        <v>2.86780742</v>
      </c>
      <c r="G7" s="18" t="n">
        <v>508.4006398</v>
      </c>
      <c r="H7" s="20" t="n">
        <v>2.23697731</v>
      </c>
      <c r="I7" s="18" t="n">
        <v>469.54298119</v>
      </c>
      <c r="J7" s="20" t="n">
        <v>3.27734691</v>
      </c>
      <c r="K7" s="18" t="n">
        <v>428.79497588</v>
      </c>
      <c r="L7" s="20" t="n">
        <v>5.07921429</v>
      </c>
      <c r="M7" s="18" t="s">
        <v>481</v>
      </c>
      <c r="N7" s="20" t="s">
        <v>481</v>
      </c>
      <c r="O7" s="18" t="s">
        <v>481</v>
      </c>
      <c r="P7" s="20" t="s">
        <v>481</v>
      </c>
      <c r="Q7" s="18" t="s">
        <v>481</v>
      </c>
      <c r="R7" s="20" t="s">
        <v>481</v>
      </c>
      <c r="S7" s="18" t="s">
        <v>481</v>
      </c>
      <c r="T7" s="20" t="s">
        <v>481</v>
      </c>
      <c r="U7" s="18" t="n">
        <v>453.67556812</v>
      </c>
      <c r="V7" s="20" t="n">
        <v>5.37018002</v>
      </c>
    </row>
    <row r="8" spans="1:22">
      <c r="A8" s="15" t="s">
        <v>483</v>
      </c>
      <c r="B8" s="17" t="n">
        <v>7007</v>
      </c>
      <c r="C8" s="18">
        <f>(222.0/B8*100)</f>
        <v/>
      </c>
      <c r="D8" s="19" t="n">
        <v>6785</v>
      </c>
      <c r="E8" s="18" t="n">
        <v>520.38577886</v>
      </c>
      <c r="F8" s="20" t="n">
        <v>4.15424378</v>
      </c>
      <c r="G8" s="18" t="n">
        <v>503.84023181</v>
      </c>
      <c r="H8" s="20" t="n">
        <v>3.22146953</v>
      </c>
      <c r="I8" s="18" t="n">
        <v>474.46543004</v>
      </c>
      <c r="J8" s="20" t="n">
        <v>4.19819218</v>
      </c>
      <c r="K8" s="18" t="n">
        <v>457.55155522</v>
      </c>
      <c r="L8" s="20" t="n">
        <v>5.68585854</v>
      </c>
      <c r="M8" s="18" t="s">
        <v>481</v>
      </c>
      <c r="N8" s="20" t="s">
        <v>481</v>
      </c>
      <c r="O8" s="18" t="s">
        <v>481</v>
      </c>
      <c r="P8" s="20" t="s">
        <v>481</v>
      </c>
      <c r="Q8" s="18" t="n">
        <v>361.38025951</v>
      </c>
      <c r="R8" s="20" t="n">
        <v>22.72565673</v>
      </c>
      <c r="S8" s="18" t="s">
        <v>481</v>
      </c>
      <c r="T8" s="20" t="s">
        <v>481</v>
      </c>
      <c r="U8" s="18" t="n">
        <v>410.7950342</v>
      </c>
      <c r="V8" s="20" t="n">
        <v>5.93206944</v>
      </c>
    </row>
    <row r="9" spans="1:22">
      <c r="A9" s="15" t="s">
        <v>484</v>
      </c>
      <c r="B9" s="17" t="n">
        <v>9651</v>
      </c>
      <c r="C9" s="18">
        <f>(326.0/B9*100)</f>
        <v/>
      </c>
      <c r="D9" s="19" t="n">
        <v>9325</v>
      </c>
      <c r="E9" s="18" t="n">
        <v>537.62525693</v>
      </c>
      <c r="F9" s="20" t="n">
        <v>3.33690256</v>
      </c>
      <c r="G9" s="18" t="n">
        <v>524.29512536</v>
      </c>
      <c r="H9" s="20" t="n">
        <v>2.5836657</v>
      </c>
      <c r="I9" s="18" t="n">
        <v>503.80430303</v>
      </c>
      <c r="J9" s="20" t="n">
        <v>2.50242706</v>
      </c>
      <c r="K9" s="18" t="n">
        <v>463.67581338</v>
      </c>
      <c r="L9" s="20" t="n">
        <v>4.07421156</v>
      </c>
      <c r="M9" s="18" t="s">
        <v>481</v>
      </c>
      <c r="N9" s="20" t="s">
        <v>481</v>
      </c>
      <c r="O9" s="18" t="s">
        <v>481</v>
      </c>
      <c r="P9" s="20" t="s">
        <v>481</v>
      </c>
      <c r="Q9" s="18" t="n">
        <v>347.7815185</v>
      </c>
      <c r="R9" s="20" t="n">
        <v>11.20716786</v>
      </c>
      <c r="S9" s="18" t="s">
        <v>481</v>
      </c>
      <c r="T9" s="20" t="s">
        <v>481</v>
      </c>
      <c r="U9" s="18" t="n">
        <v>419.62032835</v>
      </c>
      <c r="V9" s="20" t="n">
        <v>4.96652652</v>
      </c>
    </row>
    <row r="10" spans="1:22">
      <c r="A10" s="15" t="s">
        <v>485</v>
      </c>
      <c r="B10" s="17" t="n">
        <v>20058</v>
      </c>
      <c r="C10" s="18">
        <f>(579.0/B10*100)</f>
        <v/>
      </c>
      <c r="D10" s="19" t="n">
        <v>19479</v>
      </c>
      <c r="E10" s="18" t="n">
        <v>559.84440247</v>
      </c>
      <c r="F10" s="20" t="n">
        <v>2.78264936</v>
      </c>
      <c r="G10" s="18" t="n">
        <v>528.61926347</v>
      </c>
      <c r="H10" s="20" t="n">
        <v>2.61719352</v>
      </c>
      <c r="I10" s="18" t="n">
        <v>497.54718251</v>
      </c>
      <c r="J10" s="20" t="n">
        <v>3.51668139</v>
      </c>
      <c r="K10" s="18" t="n">
        <v>470.21366452</v>
      </c>
      <c r="L10" s="20" t="n">
        <v>6.07653352</v>
      </c>
      <c r="M10" s="18" t="s">
        <v>481</v>
      </c>
      <c r="N10" s="20" t="s">
        <v>481</v>
      </c>
      <c r="O10" s="18" t="s">
        <v>481</v>
      </c>
      <c r="P10" s="20" t="s">
        <v>481</v>
      </c>
      <c r="Q10" s="18" t="s">
        <v>481</v>
      </c>
      <c r="R10" s="20" t="s">
        <v>481</v>
      </c>
      <c r="S10" s="18" t="s">
        <v>481</v>
      </c>
      <c r="T10" s="20" t="s">
        <v>481</v>
      </c>
      <c r="U10" s="18" t="n">
        <v>451.09037403</v>
      </c>
      <c r="V10" s="20" t="n">
        <v>6.54184702</v>
      </c>
    </row>
    <row r="11" spans="1:22">
      <c r="A11" s="15" t="s">
        <v>486</v>
      </c>
      <c r="B11" s="17" t="n">
        <v>7053</v>
      </c>
      <c r="C11" s="18">
        <f>(213.0/B11*100)</f>
        <v/>
      </c>
      <c r="D11" s="19" t="n">
        <v>6840</v>
      </c>
      <c r="E11" s="18" t="n">
        <v>486.7538821</v>
      </c>
      <c r="F11" s="20" t="n">
        <v>4.41851084</v>
      </c>
      <c r="G11" s="18" t="n">
        <v>468.35566825</v>
      </c>
      <c r="H11" s="20" t="n">
        <v>3.26423285</v>
      </c>
      <c r="I11" s="18" t="n">
        <v>452.73471755</v>
      </c>
      <c r="J11" s="20" t="n">
        <v>3.40461485</v>
      </c>
      <c r="K11" s="18" t="n">
        <v>447.22013424</v>
      </c>
      <c r="L11" s="20" t="n">
        <v>4.89616095</v>
      </c>
      <c r="M11" s="18" t="s">
        <v>481</v>
      </c>
      <c r="N11" s="20" t="s">
        <v>481</v>
      </c>
      <c r="O11" s="18" t="s">
        <v>481</v>
      </c>
      <c r="P11" s="20" t="s">
        <v>481</v>
      </c>
      <c r="Q11" s="18" t="s">
        <v>481</v>
      </c>
      <c r="R11" s="20" t="s">
        <v>481</v>
      </c>
      <c r="S11" s="18" t="s">
        <v>481</v>
      </c>
      <c r="T11" s="20" t="s">
        <v>481</v>
      </c>
      <c r="U11" s="18" t="n">
        <v>410.8758714</v>
      </c>
      <c r="V11" s="20" t="n">
        <v>6.34650225</v>
      </c>
    </row>
    <row r="12" spans="1:22">
      <c r="A12" s="15" t="s">
        <v>487</v>
      </c>
      <c r="B12" s="17" t="n">
        <v>6894</v>
      </c>
      <c r="C12" s="18">
        <f>(60.0/B12*100)</f>
        <v/>
      </c>
      <c r="D12" s="19" t="n">
        <v>6834</v>
      </c>
      <c r="E12" s="18" t="n">
        <v>512.48818403</v>
      </c>
      <c r="F12" s="20" t="n">
        <v>3.79290995</v>
      </c>
      <c r="G12" s="18" t="n">
        <v>502.12309447</v>
      </c>
      <c r="H12" s="20" t="n">
        <v>2.6395847</v>
      </c>
      <c r="I12" s="18" t="n">
        <v>484.51884311</v>
      </c>
      <c r="J12" s="20" t="n">
        <v>3.77191267</v>
      </c>
      <c r="K12" s="18" t="n">
        <v>460.77154168</v>
      </c>
      <c r="L12" s="20" t="n">
        <v>5.82912161</v>
      </c>
      <c r="M12" s="18" t="s">
        <v>481</v>
      </c>
      <c r="N12" s="20" t="s">
        <v>481</v>
      </c>
      <c r="O12" s="18" t="s">
        <v>481</v>
      </c>
      <c r="P12" s="20" t="s">
        <v>481</v>
      </c>
      <c r="Q12" s="18" t="n">
        <v>332.31014509</v>
      </c>
      <c r="R12" s="20" t="n">
        <v>18.34291261</v>
      </c>
      <c r="S12" s="18" t="s">
        <v>481</v>
      </c>
      <c r="T12" s="20" t="s">
        <v>481</v>
      </c>
      <c r="U12" s="18" t="n">
        <v>397.9517486</v>
      </c>
      <c r="V12" s="20" t="n">
        <v>9.273543589999999</v>
      </c>
    </row>
    <row r="13" spans="1:22">
      <c r="A13" s="15" t="s">
        <v>488</v>
      </c>
      <c r="B13" s="17" t="n">
        <v>7161</v>
      </c>
      <c r="C13" s="18">
        <f>(283.0/B13*100)</f>
        <v/>
      </c>
      <c r="D13" s="19" t="n">
        <v>6878</v>
      </c>
      <c r="E13" s="18" t="n">
        <v>537.38650187</v>
      </c>
      <c r="F13" s="20" t="n">
        <v>3.68412202</v>
      </c>
      <c r="G13" s="18" t="n">
        <v>514.9088038</v>
      </c>
      <c r="H13" s="20" t="n">
        <v>2.63821874</v>
      </c>
      <c r="I13" s="18" t="n">
        <v>487.55493888</v>
      </c>
      <c r="J13" s="20" t="n">
        <v>3.55227845</v>
      </c>
      <c r="K13" s="18" t="n">
        <v>469.05709303</v>
      </c>
      <c r="L13" s="20" t="n">
        <v>5.00117923</v>
      </c>
      <c r="M13" s="18" t="s">
        <v>481</v>
      </c>
      <c r="N13" s="20" t="s">
        <v>481</v>
      </c>
      <c r="O13" s="18" t="s">
        <v>481</v>
      </c>
      <c r="P13" s="20" t="s">
        <v>481</v>
      </c>
      <c r="Q13" s="18" t="n">
        <v>407.4699787</v>
      </c>
      <c r="R13" s="20" t="n">
        <v>6.79601306</v>
      </c>
      <c r="S13" s="18" t="s">
        <v>481</v>
      </c>
      <c r="T13" s="20" t="s">
        <v>481</v>
      </c>
      <c r="U13" s="18" t="n">
        <v>411.7986547</v>
      </c>
      <c r="V13" s="20" t="n">
        <v>7.04453148</v>
      </c>
    </row>
    <row r="14" spans="1:22">
      <c r="A14" s="15" t="s">
        <v>489</v>
      </c>
      <c r="B14" s="17" t="n">
        <v>5587</v>
      </c>
      <c r="C14" s="18">
        <f>(89.0/B14*100)</f>
        <v/>
      </c>
      <c r="D14" s="19" t="n">
        <v>5498</v>
      </c>
      <c r="E14" s="18" t="n">
        <v>541.66817281</v>
      </c>
      <c r="F14" s="20" t="n">
        <v>4.44580859</v>
      </c>
      <c r="G14" s="18" t="n">
        <v>526.10380214</v>
      </c>
      <c r="H14" s="20" t="n">
        <v>2.37154168</v>
      </c>
      <c r="I14" s="18" t="n">
        <v>511.86442449</v>
      </c>
      <c r="J14" s="20" t="n">
        <v>3.3739965</v>
      </c>
      <c r="K14" s="18" t="n">
        <v>501.68216716</v>
      </c>
      <c r="L14" s="20" t="n">
        <v>5.75580217</v>
      </c>
      <c r="M14" s="18" t="s">
        <v>481</v>
      </c>
      <c r="N14" s="20" t="s">
        <v>481</v>
      </c>
      <c r="O14" s="18" t="s">
        <v>481</v>
      </c>
      <c r="P14" s="20" t="s">
        <v>481</v>
      </c>
      <c r="Q14" s="18" t="s">
        <v>481</v>
      </c>
      <c r="R14" s="20" t="s">
        <v>481</v>
      </c>
      <c r="S14" s="18" t="s">
        <v>481</v>
      </c>
      <c r="T14" s="20" t="s">
        <v>481</v>
      </c>
      <c r="U14" s="18" t="n">
        <v>447.91700669</v>
      </c>
      <c r="V14" s="20" t="n">
        <v>8.934212430000001</v>
      </c>
    </row>
    <row r="15" spans="1:22">
      <c r="A15" s="15" t="s">
        <v>490</v>
      </c>
      <c r="B15" s="17" t="n">
        <v>5882</v>
      </c>
      <c r="C15" s="18">
        <f>(153.0/B15*100)</f>
        <v/>
      </c>
      <c r="D15" s="19" t="n">
        <v>5729</v>
      </c>
      <c r="E15" s="18" t="n">
        <v>552.25162905</v>
      </c>
      <c r="F15" s="20" t="n">
        <v>3.7711052</v>
      </c>
      <c r="G15" s="18" t="n">
        <v>544.84012022</v>
      </c>
      <c r="H15" s="20" t="n">
        <v>2.80337178</v>
      </c>
      <c r="I15" s="18" t="n">
        <v>520.62023789</v>
      </c>
      <c r="J15" s="20" t="n">
        <v>3.28595778</v>
      </c>
      <c r="K15" s="18" t="n">
        <v>487.25230924</v>
      </c>
      <c r="L15" s="20" t="n">
        <v>4.8220338</v>
      </c>
      <c r="M15" s="18" t="s">
        <v>481</v>
      </c>
      <c r="N15" s="20" t="s">
        <v>481</v>
      </c>
      <c r="O15" s="18" t="s">
        <v>481</v>
      </c>
      <c r="P15" s="20" t="s">
        <v>481</v>
      </c>
      <c r="Q15" s="18" t="n">
        <v>367.66871077</v>
      </c>
      <c r="R15" s="20" t="n">
        <v>14.82638214</v>
      </c>
      <c r="S15" s="18" t="s">
        <v>481</v>
      </c>
      <c r="T15" s="20" t="s">
        <v>481</v>
      </c>
      <c r="U15" s="18" t="n">
        <v>437.85258066</v>
      </c>
      <c r="V15" s="20" t="n">
        <v>8.03323211</v>
      </c>
    </row>
    <row r="16" spans="1:22">
      <c r="A16" s="15" t="s">
        <v>491</v>
      </c>
      <c r="B16" s="17" t="n">
        <v>6108</v>
      </c>
      <c r="C16" s="18">
        <f>(178.0/B16*100)</f>
        <v/>
      </c>
      <c r="D16" s="19" t="n">
        <v>5930</v>
      </c>
      <c r="E16" s="18" t="n">
        <v>547.2995942</v>
      </c>
      <c r="F16" s="20" t="n">
        <v>3.92833111</v>
      </c>
      <c r="G16" s="18" t="n">
        <v>525.97094137</v>
      </c>
      <c r="H16" s="20" t="n">
        <v>2.80125422</v>
      </c>
      <c r="I16" s="18" t="n">
        <v>500.83627019</v>
      </c>
      <c r="J16" s="20" t="n">
        <v>3.54363326</v>
      </c>
      <c r="K16" s="18" t="n">
        <v>472.61792871</v>
      </c>
      <c r="L16" s="20" t="n">
        <v>4.38819554</v>
      </c>
      <c r="M16" s="18" t="s">
        <v>481</v>
      </c>
      <c r="N16" s="20" t="s">
        <v>481</v>
      </c>
      <c r="O16" s="18" t="s">
        <v>481</v>
      </c>
      <c r="P16" s="20" t="s">
        <v>481</v>
      </c>
      <c r="Q16" s="18" t="s">
        <v>481</v>
      </c>
      <c r="R16" s="20" t="s">
        <v>481</v>
      </c>
      <c r="S16" s="18" t="s">
        <v>481</v>
      </c>
      <c r="T16" s="20" t="s">
        <v>481</v>
      </c>
      <c r="U16" s="18" t="n">
        <v>389.72584465</v>
      </c>
      <c r="V16" s="20" t="n">
        <v>8.028782</v>
      </c>
    </row>
    <row r="17" spans="1:22">
      <c r="A17" s="15" t="s">
        <v>492</v>
      </c>
      <c r="B17" s="17" t="n">
        <v>6504</v>
      </c>
      <c r="C17" s="18">
        <f>(2366.0/B17*100)</f>
        <v/>
      </c>
      <c r="D17" s="19" t="n">
        <v>4138</v>
      </c>
      <c r="E17" s="18" t="n">
        <v>553.03054274</v>
      </c>
      <c r="F17" s="20" t="n">
        <v>5.05317937</v>
      </c>
      <c r="G17" s="18" t="n">
        <v>536.53273957</v>
      </c>
      <c r="H17" s="20" t="n">
        <v>3.68739186</v>
      </c>
      <c r="I17" s="18" t="n">
        <v>513.82954224</v>
      </c>
      <c r="J17" s="20" t="n">
        <v>4.70822417</v>
      </c>
      <c r="K17" s="18" t="n">
        <v>485.96337658</v>
      </c>
      <c r="L17" s="20" t="n">
        <v>8.02393567</v>
      </c>
      <c r="M17" s="18" t="s">
        <v>481</v>
      </c>
      <c r="N17" s="20" t="s">
        <v>481</v>
      </c>
      <c r="O17" s="18" t="s">
        <v>481</v>
      </c>
      <c r="P17" s="20" t="s">
        <v>481</v>
      </c>
      <c r="Q17" s="18" t="n">
        <v>338.260297</v>
      </c>
      <c r="R17" s="20" t="n">
        <v>14.23011861</v>
      </c>
      <c r="S17" s="18" t="s">
        <v>481</v>
      </c>
      <c r="T17" s="20" t="s">
        <v>481</v>
      </c>
      <c r="U17" s="18" t="n">
        <v>465.93953606</v>
      </c>
      <c r="V17" s="20" t="n">
        <v>7.0345798</v>
      </c>
    </row>
    <row r="18" spans="1:22">
      <c r="A18" s="15" t="s">
        <v>493</v>
      </c>
      <c r="B18" s="17" t="n">
        <v>5532</v>
      </c>
      <c r="C18" s="18">
        <f>(31.0/B18*100)</f>
        <v/>
      </c>
      <c r="D18" s="19" t="n">
        <v>5501</v>
      </c>
      <c r="E18" s="18" t="n">
        <v>493.96173754</v>
      </c>
      <c r="F18" s="20" t="n">
        <v>5.00985857</v>
      </c>
      <c r="G18" s="18" t="n">
        <v>481.29885659</v>
      </c>
      <c r="H18" s="20" t="n">
        <v>4.35954488</v>
      </c>
      <c r="I18" s="18" t="n">
        <v>461.48955479</v>
      </c>
      <c r="J18" s="20" t="n">
        <v>5.14369683</v>
      </c>
      <c r="K18" s="18" t="n">
        <v>443.64110801</v>
      </c>
      <c r="L18" s="20" t="n">
        <v>5.83066466</v>
      </c>
      <c r="M18" s="18" t="s">
        <v>481</v>
      </c>
      <c r="N18" s="20" t="s">
        <v>481</v>
      </c>
      <c r="O18" s="18" t="s">
        <v>481</v>
      </c>
      <c r="P18" s="20" t="s">
        <v>481</v>
      </c>
      <c r="Q18" s="18" t="s">
        <v>481</v>
      </c>
      <c r="R18" s="20" t="s">
        <v>481</v>
      </c>
      <c r="S18" s="18" t="s">
        <v>481</v>
      </c>
      <c r="T18" s="20" t="s">
        <v>481</v>
      </c>
      <c r="U18" s="18" t="n">
        <v>375.3221848</v>
      </c>
      <c r="V18" s="20" t="n">
        <v>8.74284748</v>
      </c>
    </row>
    <row r="19" spans="1:22">
      <c r="A19" s="15" t="s">
        <v>494</v>
      </c>
      <c r="B19" s="17" t="n">
        <v>5658</v>
      </c>
      <c r="C19" s="18">
        <f>(433.0/B19*100)</f>
        <v/>
      </c>
      <c r="D19" s="19" t="n">
        <v>5225</v>
      </c>
      <c r="E19" s="18" t="n">
        <v>481.8689849</v>
      </c>
      <c r="F19" s="20" t="n">
        <v>5.27107276</v>
      </c>
      <c r="G19" s="18" t="n">
        <v>481.14348379</v>
      </c>
      <c r="H19" s="20" t="n">
        <v>3.08945509</v>
      </c>
      <c r="I19" s="18" t="n">
        <v>479.49992723</v>
      </c>
      <c r="J19" s="20" t="n">
        <v>4.10861511</v>
      </c>
      <c r="K19" s="18" t="n">
        <v>451.87889149</v>
      </c>
      <c r="L19" s="20" t="n">
        <v>4.9626163</v>
      </c>
      <c r="M19" s="18" t="s">
        <v>481</v>
      </c>
      <c r="N19" s="20" t="s">
        <v>481</v>
      </c>
      <c r="O19" s="18" t="s">
        <v>481</v>
      </c>
      <c r="P19" s="20" t="s">
        <v>481</v>
      </c>
      <c r="Q19" s="18" t="s">
        <v>481</v>
      </c>
      <c r="R19" s="20" t="s">
        <v>481</v>
      </c>
      <c r="S19" s="18" t="s">
        <v>481</v>
      </c>
      <c r="T19" s="20" t="s">
        <v>481</v>
      </c>
      <c r="U19" s="18" t="n">
        <v>394.9346465</v>
      </c>
      <c r="V19" s="20" t="n">
        <v>7.0787916</v>
      </c>
    </row>
    <row r="20" spans="1:22">
      <c r="A20" s="15" t="s">
        <v>495</v>
      </c>
      <c r="B20" s="17" t="n">
        <v>3371</v>
      </c>
      <c r="C20" s="18">
        <f>(75.0/B20*100)</f>
        <v/>
      </c>
      <c r="D20" s="19" t="n">
        <v>3296</v>
      </c>
      <c r="E20" s="18" t="n">
        <v>517.40002455</v>
      </c>
      <c r="F20" s="20" t="n">
        <v>4.04194143</v>
      </c>
      <c r="G20" s="18" t="n">
        <v>487.85734559</v>
      </c>
      <c r="H20" s="20" t="n">
        <v>3.13287484</v>
      </c>
      <c r="I20" s="18" t="n">
        <v>469.84255343</v>
      </c>
      <c r="J20" s="20" t="n">
        <v>4.08616999</v>
      </c>
      <c r="K20" s="18" t="n">
        <v>434.90526858</v>
      </c>
      <c r="L20" s="20" t="n">
        <v>6.22165867</v>
      </c>
      <c r="M20" s="18" t="s">
        <v>481</v>
      </c>
      <c r="N20" s="20" t="s">
        <v>481</v>
      </c>
      <c r="O20" s="18" t="s">
        <v>481</v>
      </c>
      <c r="P20" s="20" t="s">
        <v>481</v>
      </c>
      <c r="Q20" s="18" t="s">
        <v>481</v>
      </c>
      <c r="R20" s="20" t="s">
        <v>481</v>
      </c>
      <c r="S20" s="18" t="s">
        <v>481</v>
      </c>
      <c r="T20" s="20" t="s">
        <v>481</v>
      </c>
      <c r="U20" s="18" t="n">
        <v>408.24070304</v>
      </c>
      <c r="V20" s="20" t="n">
        <v>6.70024701</v>
      </c>
    </row>
    <row r="21" spans="1:22">
      <c r="A21" s="15" t="s">
        <v>496</v>
      </c>
      <c r="B21" s="17" t="n">
        <v>5741</v>
      </c>
      <c r="C21" s="18">
        <f>(70.0/B21*100)</f>
        <v/>
      </c>
      <c r="D21" s="19" t="n">
        <v>5671</v>
      </c>
      <c r="E21" s="18" t="n">
        <v>548.04449391</v>
      </c>
      <c r="F21" s="20" t="n">
        <v>2.89261678</v>
      </c>
      <c r="G21" s="18" t="n">
        <v>528.08178631</v>
      </c>
      <c r="H21" s="20" t="n">
        <v>2.87458799</v>
      </c>
      <c r="I21" s="18" t="n">
        <v>512.75377027</v>
      </c>
      <c r="J21" s="20" t="n">
        <v>3.28538817</v>
      </c>
      <c r="K21" s="18" t="n">
        <v>473.52630542</v>
      </c>
      <c r="L21" s="20" t="n">
        <v>4.15153248</v>
      </c>
      <c r="M21" s="18" t="s">
        <v>481</v>
      </c>
      <c r="N21" s="20" t="s">
        <v>481</v>
      </c>
      <c r="O21" s="18" t="s">
        <v>481</v>
      </c>
      <c r="P21" s="20" t="s">
        <v>481</v>
      </c>
      <c r="Q21" s="18" t="s">
        <v>481</v>
      </c>
      <c r="R21" s="20" t="s">
        <v>481</v>
      </c>
      <c r="S21" s="18" t="s">
        <v>481</v>
      </c>
      <c r="T21" s="20" t="s">
        <v>481</v>
      </c>
      <c r="U21" s="18" t="n">
        <v>439.71180806</v>
      </c>
      <c r="V21" s="20" t="n">
        <v>10.13565955</v>
      </c>
    </row>
    <row r="22" spans="1:22">
      <c r="A22" s="15" t="s">
        <v>497</v>
      </c>
      <c r="B22" s="17" t="n">
        <v>6598</v>
      </c>
      <c r="C22" s="18">
        <f>(43.0/B22*100)</f>
        <v/>
      </c>
      <c r="D22" s="19" t="n">
        <v>6555</v>
      </c>
      <c r="E22" s="18" t="n">
        <v>500.42081372</v>
      </c>
      <c r="F22" s="20" t="n">
        <v>4.92908009</v>
      </c>
      <c r="G22" s="18" t="n">
        <v>494.7863186</v>
      </c>
      <c r="H22" s="20" t="n">
        <v>4.40909582</v>
      </c>
      <c r="I22" s="18" t="n">
        <v>475.12783725</v>
      </c>
      <c r="J22" s="20" t="n">
        <v>5.34130407</v>
      </c>
      <c r="K22" s="18" t="n">
        <v>461.21063491</v>
      </c>
      <c r="L22" s="20" t="n">
        <v>6.29434083</v>
      </c>
      <c r="M22" s="18" t="s">
        <v>481</v>
      </c>
      <c r="N22" s="20" t="s">
        <v>481</v>
      </c>
      <c r="O22" s="18" t="s">
        <v>481</v>
      </c>
      <c r="P22" s="20" t="s">
        <v>481</v>
      </c>
      <c r="Q22" s="18" t="n">
        <v>481.75555063</v>
      </c>
      <c r="R22" s="20" t="n">
        <v>8.711038220000001</v>
      </c>
      <c r="S22" s="18" t="s">
        <v>481</v>
      </c>
      <c r="T22" s="20" t="s">
        <v>481</v>
      </c>
      <c r="U22" s="18" t="n">
        <v>381.25757332</v>
      </c>
      <c r="V22" s="20" t="n">
        <v>9.21460357</v>
      </c>
    </row>
    <row r="23" spans="1:22">
      <c r="A23" s="15" t="s">
        <v>498</v>
      </c>
      <c r="B23" s="17" t="n">
        <v>11583</v>
      </c>
      <c r="C23" s="18">
        <f>(281.0/B23*100)</f>
        <v/>
      </c>
      <c r="D23" s="19" t="n">
        <v>11302</v>
      </c>
      <c r="E23" s="18" t="n">
        <v>509.3854522</v>
      </c>
      <c r="F23" s="20" t="n">
        <v>3.8998712</v>
      </c>
      <c r="G23" s="18" t="n">
        <v>493.5602305</v>
      </c>
      <c r="H23" s="20" t="n">
        <v>2.80020832</v>
      </c>
      <c r="I23" s="18" t="n">
        <v>473.41703901</v>
      </c>
      <c r="J23" s="20" t="n">
        <v>4.00984058</v>
      </c>
      <c r="K23" s="18" t="n">
        <v>454.06405884</v>
      </c>
      <c r="L23" s="20" t="n">
        <v>6.49997563</v>
      </c>
      <c r="M23" s="18" t="s">
        <v>481</v>
      </c>
      <c r="N23" s="20" t="s">
        <v>481</v>
      </c>
      <c r="O23" s="18" t="s">
        <v>481</v>
      </c>
      <c r="P23" s="20" t="s">
        <v>481</v>
      </c>
      <c r="Q23" s="18" t="s">
        <v>481</v>
      </c>
      <c r="R23" s="20" t="s">
        <v>481</v>
      </c>
      <c r="S23" s="18" t="s">
        <v>481</v>
      </c>
      <c r="T23" s="20" t="s">
        <v>481</v>
      </c>
      <c r="U23" s="18" t="n">
        <v>418.73265169</v>
      </c>
      <c r="V23" s="20" t="n">
        <v>8.56145081</v>
      </c>
    </row>
    <row r="24" spans="1:22">
      <c r="A24" s="15" t="s">
        <v>499</v>
      </c>
      <c r="B24" s="17" t="n">
        <v>6647</v>
      </c>
      <c r="C24" s="18">
        <f>(14.0/B24*100)</f>
        <v/>
      </c>
      <c r="D24" s="19" t="n">
        <v>6633</v>
      </c>
      <c r="E24" s="18" t="n">
        <v>545.98503845</v>
      </c>
      <c r="F24" s="20" t="n">
        <v>4.96483872</v>
      </c>
      <c r="G24" s="18" t="n">
        <v>530.94984883</v>
      </c>
      <c r="H24" s="20" t="n">
        <v>2.93748734</v>
      </c>
      <c r="I24" s="18" t="n">
        <v>503.06746244</v>
      </c>
      <c r="J24" s="20" t="n">
        <v>4.06897423</v>
      </c>
      <c r="K24" s="18" t="n">
        <v>477.93772928</v>
      </c>
      <c r="L24" s="20" t="n">
        <v>5.07504375</v>
      </c>
      <c r="M24" s="18" t="s">
        <v>481</v>
      </c>
      <c r="N24" s="20" t="s">
        <v>481</v>
      </c>
      <c r="O24" s="18" t="s">
        <v>481</v>
      </c>
      <c r="P24" s="20" t="s">
        <v>481</v>
      </c>
      <c r="Q24" s="18" t="s">
        <v>481</v>
      </c>
      <c r="R24" s="20" t="s">
        <v>481</v>
      </c>
      <c r="S24" s="18" t="s">
        <v>481</v>
      </c>
      <c r="T24" s="20" t="s">
        <v>481</v>
      </c>
      <c r="U24" s="18" t="n">
        <v>428.59491354</v>
      </c>
      <c r="V24" s="20" t="n">
        <v>11.14848228</v>
      </c>
    </row>
    <row r="25" spans="1:22">
      <c r="A25" s="15" t="s">
        <v>500</v>
      </c>
      <c r="B25" s="17" t="n">
        <v>5581</v>
      </c>
      <c r="C25" s="18">
        <f>(25.0/B25*100)</f>
        <v/>
      </c>
      <c r="D25" s="19" t="n">
        <v>5556</v>
      </c>
      <c r="E25" s="18" t="n">
        <v>558.42821255</v>
      </c>
      <c r="F25" s="20" t="n">
        <v>4.29356768</v>
      </c>
      <c r="G25" s="18" t="n">
        <v>520.76137009</v>
      </c>
      <c r="H25" s="20" t="n">
        <v>3.40349713</v>
      </c>
      <c r="I25" s="18" t="n">
        <v>498.58014783</v>
      </c>
      <c r="J25" s="20" t="n">
        <v>4.40342544</v>
      </c>
      <c r="K25" s="18" t="n">
        <v>460.34288243</v>
      </c>
      <c r="L25" s="20" t="n">
        <v>6.70805399</v>
      </c>
      <c r="M25" s="18" t="s">
        <v>481</v>
      </c>
      <c r="N25" s="20" t="s">
        <v>481</v>
      </c>
      <c r="O25" s="18" t="s">
        <v>481</v>
      </c>
      <c r="P25" s="20" t="s">
        <v>481</v>
      </c>
      <c r="Q25" s="18" t="s">
        <v>481</v>
      </c>
      <c r="R25" s="20" t="s">
        <v>481</v>
      </c>
      <c r="S25" s="18" t="s">
        <v>481</v>
      </c>
      <c r="T25" s="20" t="s">
        <v>481</v>
      </c>
      <c r="U25" s="18" t="n">
        <v>453.25839094</v>
      </c>
      <c r="V25" s="20" t="n">
        <v>20.54232172</v>
      </c>
    </row>
    <row r="26" spans="1:22">
      <c r="A26" s="15" t="s">
        <v>501</v>
      </c>
      <c r="B26" s="17" t="n">
        <v>4869</v>
      </c>
      <c r="C26" s="18">
        <f>(88.0/B26*100)</f>
        <v/>
      </c>
      <c r="D26" s="19" t="n">
        <v>4781</v>
      </c>
      <c r="E26" s="18" t="n">
        <v>512.57672747</v>
      </c>
      <c r="F26" s="20" t="n">
        <v>3.23897479</v>
      </c>
      <c r="G26" s="18" t="n">
        <v>494.51919674</v>
      </c>
      <c r="H26" s="20" t="n">
        <v>2.37583479</v>
      </c>
      <c r="I26" s="18" t="n">
        <v>473.79455383</v>
      </c>
      <c r="J26" s="20" t="n">
        <v>3.09581868</v>
      </c>
      <c r="K26" s="18" t="n">
        <v>466.77922288</v>
      </c>
      <c r="L26" s="20" t="n">
        <v>7.35768039</v>
      </c>
      <c r="M26" s="18" t="s">
        <v>481</v>
      </c>
      <c r="N26" s="20" t="s">
        <v>481</v>
      </c>
      <c r="O26" s="18" t="s">
        <v>481</v>
      </c>
      <c r="P26" s="20" t="s">
        <v>481</v>
      </c>
      <c r="Q26" s="18" t="s">
        <v>481</v>
      </c>
      <c r="R26" s="20" t="s">
        <v>481</v>
      </c>
      <c r="S26" s="18" t="s">
        <v>481</v>
      </c>
      <c r="T26" s="20" t="s">
        <v>481</v>
      </c>
      <c r="U26" s="18" t="n">
        <v>422.12221118</v>
      </c>
      <c r="V26" s="20" t="n">
        <v>7.9832831</v>
      </c>
    </row>
    <row r="27" spans="1:22">
      <c r="A27" s="15" t="s">
        <v>502</v>
      </c>
      <c r="B27" s="17" t="n">
        <v>5299</v>
      </c>
      <c r="C27" s="18">
        <f>(170.0/B27*100)</f>
        <v/>
      </c>
      <c r="D27" s="19" t="n">
        <v>5129</v>
      </c>
      <c r="E27" s="18" t="n">
        <v>524.8299765199999</v>
      </c>
      <c r="F27" s="20" t="n">
        <v>3.97572523</v>
      </c>
      <c r="G27" s="18" t="n">
        <v>504.77190375</v>
      </c>
      <c r="H27" s="20" t="n">
        <v>2.80033397</v>
      </c>
      <c r="I27" s="18" t="n">
        <v>467.17966431</v>
      </c>
      <c r="J27" s="20" t="n">
        <v>3.07479025</v>
      </c>
      <c r="K27" s="18" t="n">
        <v>437.30411787</v>
      </c>
      <c r="L27" s="20" t="n">
        <v>4.91726249</v>
      </c>
      <c r="M27" s="18" t="s">
        <v>481</v>
      </c>
      <c r="N27" s="20" t="s">
        <v>481</v>
      </c>
      <c r="O27" s="18" t="s">
        <v>481</v>
      </c>
      <c r="P27" s="20" t="s">
        <v>481</v>
      </c>
      <c r="Q27" s="18" t="s">
        <v>481</v>
      </c>
      <c r="R27" s="20" t="s">
        <v>481</v>
      </c>
      <c r="S27" s="18" t="s">
        <v>481</v>
      </c>
      <c r="T27" s="20" t="s">
        <v>481</v>
      </c>
      <c r="U27" s="18" t="n">
        <v>401.34795431</v>
      </c>
      <c r="V27" s="20" t="n">
        <v>4.31804772</v>
      </c>
    </row>
    <row r="28" spans="1:22">
      <c r="A28" s="15" t="s">
        <v>503</v>
      </c>
      <c r="B28" s="17" t="n">
        <v>7568</v>
      </c>
      <c r="C28" s="18">
        <f>(490.0/B28*100)</f>
        <v/>
      </c>
      <c r="D28" s="19" t="n">
        <v>7078</v>
      </c>
      <c r="E28" s="18" t="n">
        <v>441.75771737</v>
      </c>
      <c r="F28" s="20" t="n">
        <v>4.0452168</v>
      </c>
      <c r="G28" s="18" t="n">
        <v>427.16967905</v>
      </c>
      <c r="H28" s="20" t="n">
        <v>2.81128036</v>
      </c>
      <c r="I28" s="18" t="n">
        <v>423.21216138</v>
      </c>
      <c r="J28" s="20" t="n">
        <v>3.75121681</v>
      </c>
      <c r="K28" s="18" t="n">
        <v>410.10193202</v>
      </c>
      <c r="L28" s="20" t="n">
        <v>6.1824738</v>
      </c>
      <c r="M28" s="18" t="s">
        <v>481</v>
      </c>
      <c r="N28" s="20" t="s">
        <v>481</v>
      </c>
      <c r="O28" s="18" t="s">
        <v>481</v>
      </c>
      <c r="P28" s="20" t="s">
        <v>481</v>
      </c>
      <c r="Q28" s="18" t="s">
        <v>481</v>
      </c>
      <c r="R28" s="20" t="s">
        <v>481</v>
      </c>
      <c r="S28" s="18" t="s">
        <v>481</v>
      </c>
      <c r="T28" s="20" t="s">
        <v>481</v>
      </c>
      <c r="U28" s="18" t="n">
        <v>384.14888516</v>
      </c>
      <c r="V28" s="20" t="n">
        <v>7.37076085</v>
      </c>
    </row>
    <row r="29" spans="1:22">
      <c r="A29" s="15" t="s">
        <v>504</v>
      </c>
      <c r="B29" s="17" t="n">
        <v>5385</v>
      </c>
      <c r="C29" s="18">
        <f>(30.0/B29*100)</f>
        <v/>
      </c>
      <c r="D29" s="19" t="n">
        <v>5355</v>
      </c>
      <c r="E29" s="18" t="n">
        <v>529.1119549700001</v>
      </c>
      <c r="F29" s="20" t="n">
        <v>4.36963577</v>
      </c>
      <c r="G29" s="18" t="n">
        <v>514.78067251</v>
      </c>
      <c r="H29" s="20" t="n">
        <v>3.10771449</v>
      </c>
      <c r="I29" s="18" t="n">
        <v>512.40540735</v>
      </c>
      <c r="J29" s="20" t="n">
        <v>3.73313595</v>
      </c>
      <c r="K29" s="18" t="n">
        <v>478.29812561</v>
      </c>
      <c r="L29" s="20" t="n">
        <v>4.36098901</v>
      </c>
      <c r="M29" s="18" t="s">
        <v>481</v>
      </c>
      <c r="N29" s="20" t="s">
        <v>481</v>
      </c>
      <c r="O29" s="18" t="s">
        <v>481</v>
      </c>
      <c r="P29" s="20" t="s">
        <v>481</v>
      </c>
      <c r="Q29" s="18" t="n">
        <v>314.02123871</v>
      </c>
      <c r="R29" s="20" t="n">
        <v>13.26138992</v>
      </c>
      <c r="S29" s="18" t="s">
        <v>481</v>
      </c>
      <c r="T29" s="20" t="s">
        <v>481</v>
      </c>
      <c r="U29" s="18" t="n">
        <v>405.82254077</v>
      </c>
      <c r="V29" s="20" t="n">
        <v>9.48772348</v>
      </c>
    </row>
    <row r="30" spans="1:22">
      <c r="A30" s="15" t="s">
        <v>505</v>
      </c>
      <c r="B30" s="17" t="n">
        <v>4520</v>
      </c>
      <c r="C30" s="18">
        <f>(243.0/B30*100)</f>
        <v/>
      </c>
      <c r="D30" s="19" t="n">
        <v>4277</v>
      </c>
      <c r="E30" s="18" t="n">
        <v>570.42376431</v>
      </c>
      <c r="F30" s="20" t="n">
        <v>3.52806972</v>
      </c>
      <c r="G30" s="18" t="n">
        <v>520.5026957600001</v>
      </c>
      <c r="H30" s="20" t="n">
        <v>2.90364138</v>
      </c>
      <c r="I30" s="18" t="n">
        <v>474.95890248</v>
      </c>
      <c r="J30" s="20" t="n">
        <v>4.47794203</v>
      </c>
      <c r="K30" s="18" t="n">
        <v>447.86455824</v>
      </c>
      <c r="L30" s="20" t="n">
        <v>8.21308971</v>
      </c>
      <c r="M30" s="18" t="s">
        <v>481</v>
      </c>
      <c r="N30" s="20" t="s">
        <v>481</v>
      </c>
      <c r="O30" s="18" t="s">
        <v>481</v>
      </c>
      <c r="P30" s="20" t="s">
        <v>481</v>
      </c>
      <c r="Q30" s="18" t="s">
        <v>481</v>
      </c>
      <c r="R30" s="20" t="s">
        <v>481</v>
      </c>
      <c r="S30" s="18" t="s">
        <v>481</v>
      </c>
      <c r="T30" s="20" t="s">
        <v>481</v>
      </c>
      <c r="U30" s="18" t="n">
        <v>406.46181809</v>
      </c>
      <c r="V30" s="20" t="n">
        <v>5.7729346</v>
      </c>
    </row>
    <row r="31" spans="1:22">
      <c r="A31" s="15" t="s">
        <v>506</v>
      </c>
      <c r="B31" s="17" t="n">
        <v>5456</v>
      </c>
      <c r="C31" s="18">
        <f>(152.0/B31*100)</f>
        <v/>
      </c>
      <c r="D31" s="19" t="n">
        <v>5304</v>
      </c>
      <c r="E31" s="18" t="n">
        <v>551.13220248</v>
      </c>
      <c r="F31" s="20" t="n">
        <v>4.2961061</v>
      </c>
      <c r="G31" s="18" t="n">
        <v>527.4552862</v>
      </c>
      <c r="H31" s="20" t="n">
        <v>2.76084664</v>
      </c>
      <c r="I31" s="18" t="n">
        <v>494.74816768</v>
      </c>
      <c r="J31" s="20" t="n">
        <v>3.87507507</v>
      </c>
      <c r="K31" s="18" t="n">
        <v>452.32654022</v>
      </c>
      <c r="L31" s="20" t="n">
        <v>6.8595643</v>
      </c>
      <c r="M31" s="18" t="s">
        <v>481</v>
      </c>
      <c r="N31" s="20" t="s">
        <v>481</v>
      </c>
      <c r="O31" s="18" t="s">
        <v>481</v>
      </c>
      <c r="P31" s="20" t="s">
        <v>481</v>
      </c>
      <c r="Q31" s="18" t="s">
        <v>481</v>
      </c>
      <c r="R31" s="20" t="s">
        <v>481</v>
      </c>
      <c r="S31" s="18" t="s">
        <v>481</v>
      </c>
      <c r="T31" s="20" t="s">
        <v>481</v>
      </c>
      <c r="U31" s="18" t="n">
        <v>424.27771329</v>
      </c>
      <c r="V31" s="20" t="n">
        <v>5.6637938</v>
      </c>
    </row>
    <row r="32" spans="1:22">
      <c r="A32" s="15" t="s">
        <v>507</v>
      </c>
      <c r="B32" s="17" t="n">
        <v>4478</v>
      </c>
      <c r="C32" s="18">
        <f>(6.0/B32*100)</f>
        <v/>
      </c>
      <c r="D32" s="19" t="n">
        <v>4472</v>
      </c>
      <c r="E32" s="18" t="n">
        <v>526.72029285</v>
      </c>
      <c r="F32" s="20" t="n">
        <v>3.819047</v>
      </c>
      <c r="G32" s="18" t="n">
        <v>513.15833198</v>
      </c>
      <c r="H32" s="20" t="n">
        <v>2.81507568</v>
      </c>
      <c r="I32" s="18" t="n">
        <v>492.93239139</v>
      </c>
      <c r="J32" s="20" t="n">
        <v>3.15577256</v>
      </c>
      <c r="K32" s="18" t="n">
        <v>470.96469183</v>
      </c>
      <c r="L32" s="20" t="n">
        <v>6.36239696</v>
      </c>
      <c r="M32" s="18" t="s">
        <v>481</v>
      </c>
      <c r="N32" s="20" t="s">
        <v>481</v>
      </c>
      <c r="O32" s="18" t="s">
        <v>481</v>
      </c>
      <c r="P32" s="20" t="s">
        <v>481</v>
      </c>
      <c r="Q32" s="18" t="s">
        <v>481</v>
      </c>
      <c r="R32" s="20" t="s">
        <v>481</v>
      </c>
      <c r="S32" s="18" t="s">
        <v>481</v>
      </c>
      <c r="T32" s="20" t="s">
        <v>481</v>
      </c>
      <c r="U32" s="18" t="n">
        <v>440.48936872</v>
      </c>
      <c r="V32" s="20" t="n">
        <v>10.61524004</v>
      </c>
    </row>
    <row r="33" spans="1:22">
      <c r="A33" s="15" t="s">
        <v>508</v>
      </c>
      <c r="B33" s="17" t="n">
        <v>7325</v>
      </c>
      <c r="C33" s="18">
        <f>(85.0/B33*100)</f>
        <v/>
      </c>
      <c r="D33" s="19" t="n">
        <v>7240</v>
      </c>
      <c r="E33" s="18" t="n">
        <v>533.49941287</v>
      </c>
      <c r="F33" s="20" t="n">
        <v>3.37777092</v>
      </c>
      <c r="G33" s="18" t="n">
        <v>497.40701293</v>
      </c>
      <c r="H33" s="20" t="n">
        <v>2.78738198</v>
      </c>
      <c r="I33" s="18" t="n">
        <v>467.26076771</v>
      </c>
      <c r="J33" s="20" t="n">
        <v>4.36224152</v>
      </c>
      <c r="K33" s="18" t="n">
        <v>467.21919559</v>
      </c>
      <c r="L33" s="20" t="n">
        <v>5.9970595</v>
      </c>
      <c r="M33" s="18" t="s">
        <v>481</v>
      </c>
      <c r="N33" s="20" t="s">
        <v>481</v>
      </c>
      <c r="O33" s="18" t="s">
        <v>481</v>
      </c>
      <c r="P33" s="20" t="s">
        <v>481</v>
      </c>
      <c r="Q33" s="18" t="s">
        <v>481</v>
      </c>
      <c r="R33" s="20" t="s">
        <v>481</v>
      </c>
      <c r="S33" s="18" t="s">
        <v>481</v>
      </c>
      <c r="T33" s="20" t="s">
        <v>481</v>
      </c>
      <c r="U33" s="18" t="n">
        <v>415.7451885</v>
      </c>
      <c r="V33" s="20" t="n">
        <v>8.365364960000001</v>
      </c>
    </row>
    <row r="34" spans="1:22">
      <c r="A34" s="15" t="s">
        <v>509</v>
      </c>
      <c r="B34" s="17" t="n">
        <v>6350</v>
      </c>
      <c r="C34" s="18">
        <f>(106.0/B34*100)</f>
        <v/>
      </c>
      <c r="D34" s="19" t="n">
        <v>6244</v>
      </c>
      <c r="E34" s="18" t="n">
        <v>467.80724072</v>
      </c>
      <c r="F34" s="20" t="n">
        <v>4.75377423</v>
      </c>
      <c r="G34" s="18" t="n">
        <v>470.33863491</v>
      </c>
      <c r="H34" s="20" t="n">
        <v>3.09419486</v>
      </c>
      <c r="I34" s="18" t="n">
        <v>466.59157764</v>
      </c>
      <c r="J34" s="20" t="n">
        <v>3.46542499</v>
      </c>
      <c r="K34" s="18" t="n">
        <v>438.40535326</v>
      </c>
      <c r="L34" s="20" t="n">
        <v>4.04621802</v>
      </c>
      <c r="M34" s="18" t="s">
        <v>481</v>
      </c>
      <c r="N34" s="20" t="s">
        <v>481</v>
      </c>
      <c r="O34" s="18" t="s">
        <v>481</v>
      </c>
      <c r="P34" s="20" t="s">
        <v>481</v>
      </c>
      <c r="Q34" s="18" t="n">
        <v>263.37193708</v>
      </c>
      <c r="R34" s="20" t="n">
        <v>13.61114927</v>
      </c>
      <c r="S34" s="18" t="s">
        <v>481</v>
      </c>
      <c r="T34" s="20" t="s">
        <v>481</v>
      </c>
      <c r="U34" s="18" t="n">
        <v>378.30993821</v>
      </c>
      <c r="V34" s="20" t="n">
        <v>7.23517033</v>
      </c>
    </row>
    <row r="35" spans="1:22">
      <c r="A35" s="15" t="s">
        <v>510</v>
      </c>
      <c r="B35" s="17" t="n">
        <v>6406</v>
      </c>
      <c r="C35" s="18">
        <f>(74.0/B35*100)</f>
        <v/>
      </c>
      <c r="D35" s="19" t="n">
        <v>6332</v>
      </c>
      <c r="E35" s="18" t="n">
        <v>532.0126886</v>
      </c>
      <c r="F35" s="20" t="n">
        <v>4.05668072</v>
      </c>
      <c r="G35" s="18" t="n">
        <v>515.49924675</v>
      </c>
      <c r="H35" s="20" t="n">
        <v>2.09875785</v>
      </c>
      <c r="I35" s="18" t="n">
        <v>502.97091201</v>
      </c>
      <c r="J35" s="20" t="n">
        <v>2.79034626</v>
      </c>
      <c r="K35" s="18" t="n">
        <v>479.50315357</v>
      </c>
      <c r="L35" s="20" t="n">
        <v>5.09440102</v>
      </c>
      <c r="M35" s="18" t="s">
        <v>481</v>
      </c>
      <c r="N35" s="20" t="s">
        <v>481</v>
      </c>
      <c r="O35" s="18" t="s">
        <v>481</v>
      </c>
      <c r="P35" s="20" t="s">
        <v>481</v>
      </c>
      <c r="Q35" s="18" t="n">
        <v>337.32521215</v>
      </c>
      <c r="R35" s="20" t="n">
        <v>11.65794297</v>
      </c>
      <c r="S35" s="18" t="s">
        <v>481</v>
      </c>
      <c r="T35" s="20" t="s">
        <v>481</v>
      </c>
      <c r="U35" s="18" t="n">
        <v>408.62200174</v>
      </c>
      <c r="V35" s="20" t="n">
        <v>7.28953617</v>
      </c>
    </row>
    <row r="36" spans="1:22">
      <c r="A36" s="15" t="s">
        <v>511</v>
      </c>
      <c r="B36" s="17" t="n">
        <v>6736</v>
      </c>
      <c r="C36" s="18">
        <f>(88.0/B36*100)</f>
        <v/>
      </c>
      <c r="D36" s="19" t="n">
        <v>6648</v>
      </c>
      <c r="E36" s="18" t="n">
        <v>523.43156417</v>
      </c>
      <c r="F36" s="20" t="n">
        <v>3.29856043</v>
      </c>
      <c r="G36" s="18" t="n">
        <v>505.08644057</v>
      </c>
      <c r="H36" s="20" t="n">
        <v>3.00479153</v>
      </c>
      <c r="I36" s="18" t="n">
        <v>489.91065711</v>
      </c>
      <c r="J36" s="20" t="n">
        <v>3.10530328</v>
      </c>
      <c r="K36" s="18" t="n">
        <v>468.10159915</v>
      </c>
      <c r="L36" s="20" t="n">
        <v>3.56569201</v>
      </c>
      <c r="M36" s="18" t="s">
        <v>481</v>
      </c>
      <c r="N36" s="20" t="s">
        <v>481</v>
      </c>
      <c r="O36" s="18" t="s">
        <v>481</v>
      </c>
      <c r="P36" s="20" t="s">
        <v>481</v>
      </c>
      <c r="Q36" s="18" t="s">
        <v>481</v>
      </c>
      <c r="R36" s="20" t="s">
        <v>481</v>
      </c>
      <c r="S36" s="18" t="s">
        <v>481</v>
      </c>
      <c r="T36" s="20" t="s">
        <v>481</v>
      </c>
      <c r="U36" s="18" t="n">
        <v>428.59876229</v>
      </c>
      <c r="V36" s="20" t="n">
        <v>7.31752124</v>
      </c>
    </row>
    <row r="37" spans="1:22">
      <c r="A37" s="15" t="s">
        <v>512</v>
      </c>
      <c r="B37" s="17" t="n">
        <v>5458</v>
      </c>
      <c r="C37" s="18">
        <f>(181.0/B37*100)</f>
        <v/>
      </c>
      <c r="D37" s="19" t="n">
        <v>5277</v>
      </c>
      <c r="E37" s="18" t="n">
        <v>549.01291946</v>
      </c>
      <c r="F37" s="20" t="n">
        <v>4.69817859</v>
      </c>
      <c r="G37" s="18" t="n">
        <v>515.67301013</v>
      </c>
      <c r="H37" s="20" t="n">
        <v>3.41012762</v>
      </c>
      <c r="I37" s="18" t="n">
        <v>483.88832643</v>
      </c>
      <c r="J37" s="20" t="n">
        <v>3.86490591</v>
      </c>
      <c r="K37" s="18" t="n">
        <v>466.78182923</v>
      </c>
      <c r="L37" s="20" t="n">
        <v>6.71997732</v>
      </c>
      <c r="M37" s="18" t="s">
        <v>481</v>
      </c>
      <c r="N37" s="20" t="s">
        <v>481</v>
      </c>
      <c r="O37" s="18" t="s">
        <v>481</v>
      </c>
      <c r="P37" s="20" t="s">
        <v>481</v>
      </c>
      <c r="Q37" s="18" t="s">
        <v>481</v>
      </c>
      <c r="R37" s="20" t="s">
        <v>481</v>
      </c>
      <c r="S37" s="18" t="s">
        <v>481</v>
      </c>
      <c r="T37" s="20" t="s">
        <v>481</v>
      </c>
      <c r="U37" s="18" t="n">
        <v>407.66303617</v>
      </c>
      <c r="V37" s="20" t="n">
        <v>6.04089359</v>
      </c>
    </row>
    <row r="38" spans="1:22">
      <c r="A38" s="15" t="s">
        <v>513</v>
      </c>
      <c r="B38" s="17" t="n">
        <v>5860</v>
      </c>
      <c r="C38" s="18">
        <f>(27.0/B38*100)</f>
        <v/>
      </c>
      <c r="D38" s="19" t="n">
        <v>5833</v>
      </c>
      <c r="E38" s="18" t="n">
        <v>530.62825104</v>
      </c>
      <c r="F38" s="20" t="n">
        <v>5.05257702</v>
      </c>
      <c r="G38" s="18" t="n">
        <v>508.1560286</v>
      </c>
      <c r="H38" s="20" t="n">
        <v>3.50063088</v>
      </c>
      <c r="I38" s="18" t="n">
        <v>478.3494247</v>
      </c>
      <c r="J38" s="20" t="n">
        <v>4.32433811</v>
      </c>
      <c r="K38" s="18" t="n">
        <v>459.03769484</v>
      </c>
      <c r="L38" s="20" t="n">
        <v>5.00355998</v>
      </c>
      <c r="M38" s="18" t="s">
        <v>481</v>
      </c>
      <c r="N38" s="20" t="s">
        <v>481</v>
      </c>
      <c r="O38" s="18" t="s">
        <v>481</v>
      </c>
      <c r="P38" s="20" t="s">
        <v>481</v>
      </c>
      <c r="Q38" s="18" t="s">
        <v>481</v>
      </c>
      <c r="R38" s="20" t="s">
        <v>481</v>
      </c>
      <c r="S38" s="18" t="s">
        <v>481</v>
      </c>
      <c r="T38" s="20" t="s">
        <v>481</v>
      </c>
      <c r="U38" s="18" t="n">
        <v>456.60962014</v>
      </c>
      <c r="V38" s="20" t="n">
        <v>6.1276907</v>
      </c>
    </row>
    <row r="39" spans="1:22">
      <c r="A39" s="15" t="s">
        <v>514</v>
      </c>
      <c r="B39" s="17" t="n">
        <v>5895</v>
      </c>
      <c r="C39" s="18">
        <f>(33.0/B39*100)</f>
        <v/>
      </c>
      <c r="D39" s="19" t="n">
        <v>5862</v>
      </c>
      <c r="E39" s="18" t="n">
        <v>442.67824725</v>
      </c>
      <c r="F39" s="20" t="n">
        <v>5.01498414</v>
      </c>
      <c r="G39" s="18" t="n">
        <v>434.20135131</v>
      </c>
      <c r="H39" s="20" t="n">
        <v>4.38687232</v>
      </c>
      <c r="I39" s="18" t="n">
        <v>416.78101589</v>
      </c>
      <c r="J39" s="20" t="n">
        <v>4.66080536</v>
      </c>
      <c r="K39" s="18" t="n">
        <v>410.55227347</v>
      </c>
      <c r="L39" s="20" t="n">
        <v>6.14562104</v>
      </c>
      <c r="M39" s="18" t="s">
        <v>481</v>
      </c>
      <c r="N39" s="20" t="s">
        <v>481</v>
      </c>
      <c r="O39" s="18" t="s">
        <v>481</v>
      </c>
      <c r="P39" s="20" t="s">
        <v>481</v>
      </c>
      <c r="Q39" s="18" t="s">
        <v>481</v>
      </c>
      <c r="R39" s="20" t="s">
        <v>481</v>
      </c>
      <c r="S39" s="18" t="s">
        <v>481</v>
      </c>
      <c r="T39" s="20" t="s">
        <v>481</v>
      </c>
      <c r="U39" s="18" t="n">
        <v>370.71591015</v>
      </c>
      <c r="V39" s="20" t="n">
        <v>11.3144882</v>
      </c>
    </row>
    <row r="40" spans="1:22">
      <c r="A40" s="15" t="s">
        <v>515</v>
      </c>
      <c r="B40" s="17" t="n">
        <v>14157</v>
      </c>
      <c r="C40" s="18">
        <f>(415.0/B40*100)</f>
        <v/>
      </c>
      <c r="D40" s="19" t="n">
        <v>13742</v>
      </c>
      <c r="E40" s="18" t="n">
        <v>537.43960297</v>
      </c>
      <c r="F40" s="20" t="n">
        <v>3.68661841</v>
      </c>
      <c r="G40" s="18" t="n">
        <v>501.82223662</v>
      </c>
      <c r="H40" s="20" t="n">
        <v>3.0746824</v>
      </c>
      <c r="I40" s="18" t="n">
        <v>467.17939746</v>
      </c>
      <c r="J40" s="20" t="n">
        <v>3.35657028</v>
      </c>
      <c r="K40" s="18" t="n">
        <v>446.64536991</v>
      </c>
      <c r="L40" s="20" t="n">
        <v>6.654691</v>
      </c>
      <c r="M40" s="18" t="s">
        <v>481</v>
      </c>
      <c r="N40" s="20" t="s">
        <v>481</v>
      </c>
      <c r="O40" s="18" t="s">
        <v>481</v>
      </c>
      <c r="P40" s="20" t="s">
        <v>481</v>
      </c>
      <c r="Q40" s="18" t="s">
        <v>481</v>
      </c>
      <c r="R40" s="20" t="s">
        <v>481</v>
      </c>
      <c r="S40" s="18" t="s">
        <v>481</v>
      </c>
      <c r="T40" s="20" t="s">
        <v>481</v>
      </c>
      <c r="U40" s="18" t="n">
        <v>415.38328214</v>
      </c>
      <c r="V40" s="20" t="n">
        <v>6.50589115</v>
      </c>
    </row>
    <row r="41" spans="1:22">
      <c r="A41" s="15" t="s">
        <v>516</v>
      </c>
      <c r="B41" s="17" t="n">
        <v>5712</v>
      </c>
      <c r="C41" s="18">
        <f>(61.0/B41*100)</f>
        <v/>
      </c>
      <c r="D41" s="19" t="n">
        <v>5651</v>
      </c>
      <c r="E41" s="18" t="n">
        <v>533.38937627</v>
      </c>
      <c r="F41" s="20" t="n">
        <v>3.62660675</v>
      </c>
      <c r="G41" s="18" t="n">
        <v>500.55405994</v>
      </c>
      <c r="H41" s="20" t="n">
        <v>3.61458145</v>
      </c>
      <c r="I41" s="18" t="n">
        <v>471.33608654</v>
      </c>
      <c r="J41" s="20" t="n">
        <v>4.55789222</v>
      </c>
      <c r="K41" s="18" t="n">
        <v>442.27605556</v>
      </c>
      <c r="L41" s="20" t="n">
        <v>7.79169119</v>
      </c>
      <c r="M41" s="18" t="s">
        <v>481</v>
      </c>
      <c r="N41" s="20" t="s">
        <v>481</v>
      </c>
      <c r="O41" s="18" t="s">
        <v>481</v>
      </c>
      <c r="P41" s="20" t="s">
        <v>481</v>
      </c>
      <c r="Q41" s="18" t="n">
        <v>399.91015703</v>
      </c>
      <c r="R41" s="20" t="n">
        <v>16.72230739</v>
      </c>
      <c r="S41" s="18" t="s">
        <v>481</v>
      </c>
      <c r="T41" s="20" t="s">
        <v>481</v>
      </c>
      <c r="U41" s="18" t="n">
        <v>402.34302914</v>
      </c>
      <c r="V41" s="20" t="n">
        <v>10.96985641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349.12387163</v>
      </c>
      <c r="F45" s="20" t="n">
        <v>4.06891855</v>
      </c>
      <c r="G45" s="18" t="n">
        <v>349.37984457</v>
      </c>
      <c r="H45" s="20" t="n">
        <v>3.35814946</v>
      </c>
      <c r="I45" s="18" t="n">
        <v>356.76180477</v>
      </c>
      <c r="J45" s="20" t="n">
        <v>3.76671904</v>
      </c>
      <c r="K45" s="18" t="n">
        <v>353.3491958</v>
      </c>
      <c r="L45" s="20" t="n">
        <v>4.28939944</v>
      </c>
      <c r="M45" s="18" t="s">
        <v>481</v>
      </c>
      <c r="N45" s="20" t="s">
        <v>481</v>
      </c>
      <c r="O45" s="18" t="s">
        <v>481</v>
      </c>
      <c r="P45" s="20" t="s">
        <v>481</v>
      </c>
      <c r="Q45" s="18" t="n">
        <v>261.4736</v>
      </c>
      <c r="R45" s="20" t="n">
        <v>25.97971596</v>
      </c>
      <c r="S45" s="18" t="n">
        <v>311.78435557</v>
      </c>
      <c r="T45" s="20" t="n">
        <v>20.80119919</v>
      </c>
      <c r="U45" s="18" t="n">
        <v>327.60843632</v>
      </c>
      <c r="V45" s="20" t="n">
        <v>4.70856364</v>
      </c>
    </row>
    <row r="46" spans="1:22">
      <c r="A46" s="15" t="s">
        <v>521</v>
      </c>
      <c r="B46" s="17" t="n">
        <v>23141</v>
      </c>
      <c r="C46" s="18">
        <f>(2289.0/B46*100)</f>
        <v/>
      </c>
      <c r="D46" s="19" t="n">
        <v>20852</v>
      </c>
      <c r="E46" s="18" t="n">
        <v>441.94226168</v>
      </c>
      <c r="F46" s="20" t="n">
        <v>4.95540015</v>
      </c>
      <c r="G46" s="18" t="n">
        <v>431.77452253</v>
      </c>
      <c r="H46" s="20" t="n">
        <v>3.87115244</v>
      </c>
      <c r="I46" s="18" t="n">
        <v>419.98709368</v>
      </c>
      <c r="J46" s="20" t="n">
        <v>5.16625766</v>
      </c>
      <c r="K46" s="18" t="n">
        <v>403.56915425</v>
      </c>
      <c r="L46" s="20" t="n">
        <v>5.61013149</v>
      </c>
      <c r="M46" s="18" t="s">
        <v>481</v>
      </c>
      <c r="N46" s="20" t="s">
        <v>481</v>
      </c>
      <c r="O46" s="18" t="s">
        <v>481</v>
      </c>
      <c r="P46" s="20" t="s">
        <v>481</v>
      </c>
      <c r="Q46" s="18" t="s">
        <v>481</v>
      </c>
      <c r="R46" s="20" t="s">
        <v>481</v>
      </c>
      <c r="S46" s="18" t="s">
        <v>481</v>
      </c>
      <c r="T46" s="20" t="s">
        <v>481</v>
      </c>
      <c r="U46" s="18" t="n">
        <v>378.80587755</v>
      </c>
      <c r="V46" s="20" t="n">
        <v>3.32058109</v>
      </c>
    </row>
    <row r="47" spans="1:22">
      <c r="A47" s="15" t="s">
        <v>522</v>
      </c>
      <c r="B47" s="17" t="n">
        <v>5928</v>
      </c>
      <c r="C47" s="18">
        <f>(440.0/B47*100)</f>
        <v/>
      </c>
      <c r="D47" s="19" t="n">
        <v>5488</v>
      </c>
      <c r="E47" s="18" t="n">
        <v>461.20897402</v>
      </c>
      <c r="F47" s="20" t="n">
        <v>5.8068732</v>
      </c>
      <c r="G47" s="18" t="n">
        <v>455.47177942</v>
      </c>
      <c r="H47" s="20" t="n">
        <v>5.32717391</v>
      </c>
      <c r="I47" s="18" t="n">
        <v>436.67990475</v>
      </c>
      <c r="J47" s="20" t="n">
        <v>5.71065216</v>
      </c>
      <c r="K47" s="18" t="n">
        <v>385.65841371</v>
      </c>
      <c r="L47" s="20" t="n">
        <v>9.27441073</v>
      </c>
      <c r="M47" s="18" t="s">
        <v>481</v>
      </c>
      <c r="N47" s="20" t="s">
        <v>481</v>
      </c>
      <c r="O47" s="18" t="s">
        <v>481</v>
      </c>
      <c r="P47" s="20" t="s">
        <v>481</v>
      </c>
      <c r="Q47" s="18" t="s">
        <v>481</v>
      </c>
      <c r="R47" s="20" t="s">
        <v>481</v>
      </c>
      <c r="S47" s="18" t="s">
        <v>481</v>
      </c>
      <c r="T47" s="20" t="s">
        <v>481</v>
      </c>
      <c r="U47" s="18" t="n">
        <v>358.6368165</v>
      </c>
      <c r="V47" s="20" t="n">
        <v>6.579421</v>
      </c>
    </row>
    <row r="48" spans="1:22">
      <c r="A48" s="15" t="s">
        <v>523</v>
      </c>
      <c r="B48" s="17" t="n">
        <v>9841</v>
      </c>
      <c r="C48" s="18">
        <f>(8.0/B48*100)</f>
        <v/>
      </c>
      <c r="D48" s="19" t="n">
        <v>9833</v>
      </c>
      <c r="E48" s="18" t="n">
        <v>520.05837741</v>
      </c>
      <c r="F48" s="20" t="n">
        <v>6.86824178</v>
      </c>
      <c r="G48" s="18" t="n">
        <v>493.93678296</v>
      </c>
      <c r="H48" s="20" t="n">
        <v>5.65036429</v>
      </c>
      <c r="I48" s="18" t="n">
        <v>495.8718154</v>
      </c>
      <c r="J48" s="20" t="n">
        <v>5.26652699</v>
      </c>
      <c r="K48" s="18" t="n">
        <v>457.07215828</v>
      </c>
      <c r="L48" s="20" t="n">
        <v>7.20700629</v>
      </c>
      <c r="M48" s="18" t="s">
        <v>481</v>
      </c>
      <c r="N48" s="20" t="s">
        <v>481</v>
      </c>
      <c r="O48" s="18" t="s">
        <v>481</v>
      </c>
      <c r="P48" s="20" t="s">
        <v>481</v>
      </c>
      <c r="Q48" s="18" t="s">
        <v>481</v>
      </c>
      <c r="R48" s="20" t="s">
        <v>481</v>
      </c>
      <c r="S48" s="18" t="s">
        <v>481</v>
      </c>
      <c r="T48" s="20" t="s">
        <v>481</v>
      </c>
      <c r="U48" s="18" t="n">
        <v>426.73454189</v>
      </c>
      <c r="V48" s="20" t="n">
        <v>17.94120552</v>
      </c>
    </row>
    <row r="49" spans="1:22">
      <c r="A49" s="15" t="s">
        <v>524</v>
      </c>
      <c r="B49" s="17" t="n">
        <v>6349</v>
      </c>
      <c r="C49" s="18">
        <f>(56.0/B49*100)</f>
        <v/>
      </c>
      <c r="D49" s="19" t="n">
        <v>6293</v>
      </c>
      <c r="E49" s="18" t="n">
        <v>445.25538272</v>
      </c>
      <c r="F49" s="20" t="n">
        <v>4.48451609</v>
      </c>
      <c r="G49" s="18" t="n">
        <v>431.36024384</v>
      </c>
      <c r="H49" s="20" t="n">
        <v>3.12816466</v>
      </c>
      <c r="I49" s="18" t="n">
        <v>420.3502403</v>
      </c>
      <c r="J49" s="20" t="n">
        <v>4.35185566</v>
      </c>
      <c r="K49" s="18" t="n">
        <v>393.42904649</v>
      </c>
      <c r="L49" s="20" t="n">
        <v>5.02455047</v>
      </c>
      <c r="M49" s="18" t="s">
        <v>481</v>
      </c>
      <c r="N49" s="20" t="s">
        <v>481</v>
      </c>
      <c r="O49" s="18" t="s">
        <v>481</v>
      </c>
      <c r="P49" s="20" t="s">
        <v>481</v>
      </c>
      <c r="Q49" s="18" t="s">
        <v>481</v>
      </c>
      <c r="R49" s="20" t="s">
        <v>481</v>
      </c>
      <c r="S49" s="18" t="n">
        <v>390.42436418</v>
      </c>
      <c r="T49" s="20" t="n">
        <v>53.47071815</v>
      </c>
      <c r="U49" s="18" t="n">
        <v>354.61936456</v>
      </c>
      <c r="V49" s="20" t="n">
        <v>10.25328697</v>
      </c>
    </row>
    <row r="50" spans="1:22">
      <c r="A50" s="15" t="s">
        <v>525</v>
      </c>
      <c r="B50" s="17" t="n">
        <v>11795</v>
      </c>
      <c r="C50" s="18">
        <f>(413.0/B50*100)</f>
        <v/>
      </c>
      <c r="D50" s="19" t="n">
        <v>11382</v>
      </c>
      <c r="E50" s="18" t="n">
        <v>438.21747836</v>
      </c>
      <c r="F50" s="20" t="n">
        <v>4.00099511</v>
      </c>
      <c r="G50" s="18" t="n">
        <v>432.21284198</v>
      </c>
      <c r="H50" s="20" t="n">
        <v>3.26272933</v>
      </c>
      <c r="I50" s="18" t="n">
        <v>429.39946956</v>
      </c>
      <c r="J50" s="20" t="n">
        <v>3.72783299</v>
      </c>
      <c r="K50" s="18" t="n">
        <v>413.90688142</v>
      </c>
      <c r="L50" s="20" t="n">
        <v>5.28815333</v>
      </c>
      <c r="M50" s="18" t="s">
        <v>481</v>
      </c>
      <c r="N50" s="20" t="s">
        <v>481</v>
      </c>
      <c r="O50" s="18" t="s">
        <v>481</v>
      </c>
      <c r="P50" s="20" t="s">
        <v>481</v>
      </c>
      <c r="Q50" s="18" t="s">
        <v>481</v>
      </c>
      <c r="R50" s="20" t="s">
        <v>481</v>
      </c>
      <c r="S50" s="18" t="s">
        <v>481</v>
      </c>
      <c r="T50" s="20" t="s">
        <v>481</v>
      </c>
      <c r="U50" s="18" t="n">
        <v>359.2996177</v>
      </c>
      <c r="V50" s="20" t="n">
        <v>7.39529575</v>
      </c>
    </row>
    <row r="51" spans="1:22">
      <c r="A51" s="15" t="s">
        <v>526</v>
      </c>
      <c r="B51" s="17" t="n">
        <v>6866</v>
      </c>
      <c r="C51" s="18">
        <f>(112.0/B51*100)</f>
        <v/>
      </c>
      <c r="D51" s="19" t="n">
        <v>6754</v>
      </c>
      <c r="E51" s="18" t="n">
        <v>448.56491198</v>
      </c>
      <c r="F51" s="20" t="n">
        <v>4.40793654</v>
      </c>
      <c r="G51" s="18" t="n">
        <v>433.00085115</v>
      </c>
      <c r="H51" s="20" t="n">
        <v>3.12008493</v>
      </c>
      <c r="I51" s="18" t="n">
        <v>424.19895607</v>
      </c>
      <c r="J51" s="20" t="n">
        <v>3.19264083</v>
      </c>
      <c r="K51" s="18" t="n">
        <v>413.94625985</v>
      </c>
      <c r="L51" s="20" t="n">
        <v>5.27046649</v>
      </c>
      <c r="M51" s="18" t="s">
        <v>481</v>
      </c>
      <c r="N51" s="20" t="s">
        <v>481</v>
      </c>
      <c r="O51" s="18" t="s">
        <v>481</v>
      </c>
      <c r="P51" s="20" t="s">
        <v>481</v>
      </c>
      <c r="Q51" s="18" t="n">
        <v>427.96430568</v>
      </c>
      <c r="R51" s="20" t="n">
        <v>5.20460603</v>
      </c>
      <c r="S51" s="18" t="s">
        <v>481</v>
      </c>
      <c r="T51" s="20" t="s">
        <v>481</v>
      </c>
      <c r="U51" s="18" t="n">
        <v>392.89982698</v>
      </c>
      <c r="V51" s="20" t="n">
        <v>7.36544511</v>
      </c>
    </row>
    <row r="52" spans="1:22">
      <c r="A52" s="15" t="s">
        <v>527</v>
      </c>
      <c r="B52" s="17" t="n">
        <v>5809</v>
      </c>
      <c r="C52" s="18">
        <f>(115.0/B52*100)</f>
        <v/>
      </c>
      <c r="D52" s="19" t="n">
        <v>5694</v>
      </c>
      <c r="E52" s="18" t="n">
        <v>510.52408306</v>
      </c>
      <c r="F52" s="20" t="n">
        <v>3.66173907</v>
      </c>
      <c r="G52" s="18" t="n">
        <v>495.60606462</v>
      </c>
      <c r="H52" s="20" t="n">
        <v>3.33520335</v>
      </c>
      <c r="I52" s="18" t="n">
        <v>484.65369708</v>
      </c>
      <c r="J52" s="20" t="n">
        <v>3.76323896</v>
      </c>
      <c r="K52" s="18" t="n">
        <v>445.66181469</v>
      </c>
      <c r="L52" s="20" t="n">
        <v>5.57671387</v>
      </c>
      <c r="M52" s="18" t="s">
        <v>481</v>
      </c>
      <c r="N52" s="20" t="s">
        <v>481</v>
      </c>
      <c r="O52" s="18" t="s">
        <v>481</v>
      </c>
      <c r="P52" s="20" t="s">
        <v>481</v>
      </c>
      <c r="Q52" s="18" t="s">
        <v>481</v>
      </c>
      <c r="R52" s="20" t="s">
        <v>481</v>
      </c>
      <c r="S52" s="18" t="s">
        <v>481</v>
      </c>
      <c r="T52" s="20" t="s">
        <v>481</v>
      </c>
      <c r="U52" s="18" t="n">
        <v>396.45147227</v>
      </c>
      <c r="V52" s="20" t="n">
        <v>6.45927258</v>
      </c>
    </row>
    <row r="53" spans="1:22">
      <c r="A53" s="15" t="s">
        <v>528</v>
      </c>
      <c r="B53" s="17" t="n">
        <v>5571</v>
      </c>
      <c r="C53" s="18">
        <f>(123.0/B53*100)</f>
        <v/>
      </c>
      <c r="D53" s="19" t="n">
        <v>5448</v>
      </c>
      <c r="E53" s="18" t="n">
        <v>470.8928097</v>
      </c>
      <c r="F53" s="20" t="n">
        <v>4.17131245</v>
      </c>
      <c r="G53" s="18" t="n">
        <v>455.85780559</v>
      </c>
      <c r="H53" s="20" t="n">
        <v>2.38163887</v>
      </c>
      <c r="I53" s="18" t="n">
        <v>441.95393429</v>
      </c>
      <c r="J53" s="20" t="n">
        <v>3.1283667</v>
      </c>
      <c r="K53" s="18" t="n">
        <v>437.14582481</v>
      </c>
      <c r="L53" s="20" t="n">
        <v>4.80444036</v>
      </c>
      <c r="M53" s="18" t="s">
        <v>481</v>
      </c>
      <c r="N53" s="20" t="s">
        <v>481</v>
      </c>
      <c r="O53" s="18" t="s">
        <v>481</v>
      </c>
      <c r="P53" s="20" t="s">
        <v>481</v>
      </c>
      <c r="Q53" s="18" t="s">
        <v>481</v>
      </c>
      <c r="R53" s="20" t="s">
        <v>481</v>
      </c>
      <c r="S53" s="18" t="s">
        <v>481</v>
      </c>
      <c r="T53" s="20" t="s">
        <v>481</v>
      </c>
      <c r="U53" s="18" t="n">
        <v>356.28559484</v>
      </c>
      <c r="V53" s="20" t="n">
        <v>4.50891781</v>
      </c>
    </row>
    <row r="54" spans="1:22">
      <c r="A54" s="15" t="s">
        <v>529</v>
      </c>
      <c r="B54" s="17" t="n">
        <v>4740</v>
      </c>
      <c r="C54" s="18">
        <f>(548.0/B54*100)</f>
        <v/>
      </c>
      <c r="D54" s="19" t="n">
        <v>4192</v>
      </c>
      <c r="E54" s="18" t="n">
        <v>376.65176965</v>
      </c>
      <c r="F54" s="20" t="n">
        <v>4.17467879</v>
      </c>
      <c r="G54" s="18" t="n">
        <v>379.47151824</v>
      </c>
      <c r="H54" s="20" t="n">
        <v>3.58190612</v>
      </c>
      <c r="I54" s="18" t="n">
        <v>369.53026715</v>
      </c>
      <c r="J54" s="20" t="n">
        <v>5.84357926</v>
      </c>
      <c r="K54" s="18" t="n">
        <v>340.64088775</v>
      </c>
      <c r="L54" s="20" t="n">
        <v>8.86567793</v>
      </c>
      <c r="M54" s="18" t="s">
        <v>481</v>
      </c>
      <c r="N54" s="20" t="s">
        <v>481</v>
      </c>
      <c r="O54" s="18" t="s">
        <v>481</v>
      </c>
      <c r="P54" s="20" t="s">
        <v>481</v>
      </c>
      <c r="Q54" s="18" t="s">
        <v>481</v>
      </c>
      <c r="R54" s="20" t="s">
        <v>481</v>
      </c>
      <c r="S54" s="18" t="s">
        <v>481</v>
      </c>
      <c r="T54" s="20" t="s">
        <v>481</v>
      </c>
      <c r="U54" s="18" t="n">
        <v>306.36513401</v>
      </c>
      <c r="V54" s="20" t="n">
        <v>4.30989276</v>
      </c>
    </row>
    <row r="55" spans="1:22">
      <c r="A55" s="15" t="s">
        <v>530</v>
      </c>
      <c r="B55" s="17" t="n">
        <v>5316</v>
      </c>
      <c r="C55" s="18">
        <f>(22.0/B55*100)</f>
        <v/>
      </c>
      <c r="D55" s="19" t="n">
        <v>5294</v>
      </c>
      <c r="E55" s="18" t="n">
        <v>428.49341191</v>
      </c>
      <c r="F55" s="20" t="n">
        <v>3.56482762</v>
      </c>
      <c r="G55" s="18" t="n">
        <v>405.12954953</v>
      </c>
      <c r="H55" s="20" t="n">
        <v>3.1319248</v>
      </c>
      <c r="I55" s="18" t="n">
        <v>392.50543116</v>
      </c>
      <c r="J55" s="20" t="n">
        <v>4.38476609</v>
      </c>
      <c r="K55" s="18" t="n">
        <v>347.51630331</v>
      </c>
      <c r="L55" s="20" t="n">
        <v>6.31611254</v>
      </c>
      <c r="M55" s="18" t="s">
        <v>481</v>
      </c>
      <c r="N55" s="20" t="s">
        <v>481</v>
      </c>
      <c r="O55" s="18" t="s">
        <v>481</v>
      </c>
      <c r="P55" s="20" t="s">
        <v>481</v>
      </c>
      <c r="Q55" s="18" t="s">
        <v>481</v>
      </c>
      <c r="R55" s="20" t="s">
        <v>481</v>
      </c>
      <c r="S55" s="18" t="n">
        <v>319.15220925</v>
      </c>
      <c r="T55" s="20" t="n">
        <v>25.76574814</v>
      </c>
      <c r="U55" s="18" t="n">
        <v>308.55514046</v>
      </c>
      <c r="V55" s="20" t="n">
        <v>7.15098657</v>
      </c>
    </row>
    <row r="56" spans="1:22">
      <c r="A56" s="15" t="s">
        <v>531</v>
      </c>
      <c r="B56" s="17" t="n">
        <v>5359</v>
      </c>
      <c r="C56" s="18">
        <f>(77.0/B56*100)</f>
        <v/>
      </c>
      <c r="D56" s="19" t="n">
        <v>5282</v>
      </c>
      <c r="E56" s="18" t="n">
        <v>544.95700748</v>
      </c>
      <c r="F56" s="20" t="n">
        <v>4.47297942</v>
      </c>
      <c r="G56" s="18" t="n">
        <v>529.66170508</v>
      </c>
      <c r="H56" s="20" t="n">
        <v>3.02510152</v>
      </c>
      <c r="I56" s="18" t="n">
        <v>523.60448602</v>
      </c>
      <c r="J56" s="20" t="n">
        <v>3.36176836</v>
      </c>
      <c r="K56" s="18" t="n">
        <v>498.80196643</v>
      </c>
      <c r="L56" s="20" t="n">
        <v>5.67207463</v>
      </c>
      <c r="M56" s="18" t="s">
        <v>481</v>
      </c>
      <c r="N56" s="20" t="s">
        <v>481</v>
      </c>
      <c r="O56" s="18" t="s">
        <v>481</v>
      </c>
      <c r="P56" s="20" t="s">
        <v>481</v>
      </c>
      <c r="Q56" s="18" t="s">
        <v>481</v>
      </c>
      <c r="R56" s="20" t="s">
        <v>481</v>
      </c>
      <c r="S56" s="18" t="s">
        <v>481</v>
      </c>
      <c r="T56" s="20" t="s">
        <v>481</v>
      </c>
      <c r="U56" s="18" t="n">
        <v>443.5917722</v>
      </c>
      <c r="V56" s="20" t="n">
        <v>16.23386513</v>
      </c>
    </row>
    <row r="57" spans="1:22">
      <c r="A57" s="15" t="s">
        <v>532</v>
      </c>
      <c r="B57" s="17" t="n">
        <v>6513</v>
      </c>
      <c r="C57" s="18">
        <f>(0.0/B57*100)</f>
        <v/>
      </c>
      <c r="D57" s="19" t="n">
        <v>6513</v>
      </c>
      <c r="E57" s="18" t="n">
        <v>390.79861517</v>
      </c>
      <c r="F57" s="20" t="n">
        <v>5.3451687</v>
      </c>
      <c r="G57" s="18" t="n">
        <v>397.71536542</v>
      </c>
      <c r="H57" s="20" t="n">
        <v>3.51749983</v>
      </c>
      <c r="I57" s="18" t="n">
        <v>410.11408789</v>
      </c>
      <c r="J57" s="20" t="n">
        <v>3.27268732</v>
      </c>
      <c r="K57" s="18" t="n">
        <v>391.1134839</v>
      </c>
      <c r="L57" s="20" t="n">
        <v>3.11866453</v>
      </c>
      <c r="M57" s="18" t="s">
        <v>481</v>
      </c>
      <c r="N57" s="20" t="s">
        <v>481</v>
      </c>
      <c r="O57" s="18" t="s">
        <v>481</v>
      </c>
      <c r="P57" s="20" t="s">
        <v>481</v>
      </c>
      <c r="Q57" s="18" t="n">
        <v>367.7688</v>
      </c>
      <c r="R57" s="20" t="n">
        <v>21.82256834</v>
      </c>
      <c r="S57" s="18" t="n">
        <v>374.38415521</v>
      </c>
      <c r="T57" s="20" t="n">
        <v>40.94988522</v>
      </c>
      <c r="U57" s="18" t="n">
        <v>363.61694841</v>
      </c>
      <c r="V57" s="20" t="n">
        <v>9.70987394</v>
      </c>
    </row>
    <row r="58" spans="1:22">
      <c r="A58" s="15" t="s">
        <v>533</v>
      </c>
      <c r="B58" s="17" t="n">
        <v>7267</v>
      </c>
      <c r="C58" s="18">
        <f>(10.0/B58*100)</f>
        <v/>
      </c>
      <c r="D58" s="19" t="n">
        <v>7257</v>
      </c>
      <c r="E58" s="18" t="n">
        <v>422.00682611</v>
      </c>
      <c r="F58" s="20" t="n">
        <v>4.05070493</v>
      </c>
      <c r="G58" s="18" t="n">
        <v>419.18919088</v>
      </c>
      <c r="H58" s="20" t="n">
        <v>2.88662198</v>
      </c>
      <c r="I58" s="18" t="n">
        <v>405.20542795</v>
      </c>
      <c r="J58" s="20" t="n">
        <v>4.15332237</v>
      </c>
      <c r="K58" s="18" t="n">
        <v>386.38174743</v>
      </c>
      <c r="L58" s="20" t="n">
        <v>6.60291039</v>
      </c>
      <c r="M58" s="18" t="s">
        <v>481</v>
      </c>
      <c r="N58" s="20" t="s">
        <v>481</v>
      </c>
      <c r="O58" s="18" t="s">
        <v>481</v>
      </c>
      <c r="P58" s="20" t="s">
        <v>481</v>
      </c>
      <c r="Q58" s="18" t="s">
        <v>481</v>
      </c>
      <c r="R58" s="20" t="s">
        <v>481</v>
      </c>
      <c r="S58" s="18" t="n">
        <v>323.6413686</v>
      </c>
      <c r="T58" s="20" t="n">
        <v>20.98948077</v>
      </c>
      <c r="U58" s="18" t="n">
        <v>317.45941782</v>
      </c>
      <c r="V58" s="20" t="n">
        <v>11.53392224</v>
      </c>
    </row>
    <row r="59" spans="1:22">
      <c r="A59" s="15" t="s">
        <v>534</v>
      </c>
      <c r="B59" s="17" t="n">
        <v>4826</v>
      </c>
      <c r="C59" s="18">
        <f>(26.0/B59*100)</f>
        <v/>
      </c>
      <c r="D59" s="19" t="n">
        <v>4800</v>
      </c>
      <c r="E59" s="18" t="n">
        <v>348.64740323</v>
      </c>
      <c r="F59" s="20" t="n">
        <v>3.37311487</v>
      </c>
      <c r="G59" s="18" t="n">
        <v>352.34811022</v>
      </c>
      <c r="H59" s="20" t="n">
        <v>2.92017699</v>
      </c>
      <c r="I59" s="18" t="n">
        <v>359.85013146</v>
      </c>
      <c r="J59" s="20" t="n">
        <v>2.82269843</v>
      </c>
      <c r="K59" s="18" t="n">
        <v>337.34086909</v>
      </c>
      <c r="L59" s="20" t="n">
        <v>3.40850815</v>
      </c>
      <c r="M59" s="18" t="s">
        <v>481</v>
      </c>
      <c r="N59" s="20" t="s">
        <v>481</v>
      </c>
      <c r="O59" s="18" t="s">
        <v>481</v>
      </c>
      <c r="P59" s="20" t="s">
        <v>481</v>
      </c>
      <c r="Q59" s="18" t="s">
        <v>481</v>
      </c>
      <c r="R59" s="20" t="s">
        <v>481</v>
      </c>
      <c r="S59" s="18" t="n">
        <v>281.2940312</v>
      </c>
      <c r="T59" s="20" t="n">
        <v>20.5927221</v>
      </c>
      <c r="U59" s="18" t="n">
        <v>288.92872081</v>
      </c>
      <c r="V59" s="20" t="n">
        <v>7.59394286</v>
      </c>
    </row>
    <row r="60" spans="1:22">
      <c r="A60" s="15" t="s">
        <v>535</v>
      </c>
      <c r="B60" s="17" t="n">
        <v>4546</v>
      </c>
      <c r="C60" s="18">
        <f>(15.0/B60*100)</f>
        <v/>
      </c>
      <c r="D60" s="19" t="n">
        <v>4531</v>
      </c>
      <c r="E60" s="18" t="n">
        <v>383.09185689</v>
      </c>
      <c r="F60" s="20" t="n">
        <v>6.83170433</v>
      </c>
      <c r="G60" s="18" t="n">
        <v>346.30367865</v>
      </c>
      <c r="H60" s="20" t="n">
        <v>5.35626169</v>
      </c>
      <c r="I60" s="18" t="n">
        <v>330.43204588</v>
      </c>
      <c r="J60" s="20" t="n">
        <v>4.96397165</v>
      </c>
      <c r="K60" s="18" t="n">
        <v>301.51327377</v>
      </c>
      <c r="L60" s="20" t="n">
        <v>6.71647333</v>
      </c>
      <c r="M60" s="18" t="s">
        <v>481</v>
      </c>
      <c r="N60" s="20" t="s">
        <v>481</v>
      </c>
      <c r="O60" s="18" t="s">
        <v>481</v>
      </c>
      <c r="P60" s="20" t="s">
        <v>481</v>
      </c>
      <c r="Q60" s="18" t="s">
        <v>481</v>
      </c>
      <c r="R60" s="20" t="s">
        <v>481</v>
      </c>
      <c r="S60" s="18" t="n">
        <v>262.7059115</v>
      </c>
      <c r="T60" s="20" t="n">
        <v>19.17210668</v>
      </c>
      <c r="U60" s="18" t="n">
        <v>307.84425932</v>
      </c>
      <c r="V60" s="20" t="n">
        <v>9.834582579999999</v>
      </c>
    </row>
    <row r="61" spans="1:22">
      <c r="A61" s="15" t="s">
        <v>536</v>
      </c>
      <c r="B61" s="17" t="n">
        <v>6525</v>
      </c>
      <c r="C61" s="18">
        <f>(184.0/B61*100)</f>
        <v/>
      </c>
      <c r="D61" s="19" t="n">
        <v>6341</v>
      </c>
      <c r="E61" s="18" t="n">
        <v>499.78391595</v>
      </c>
      <c r="F61" s="20" t="n">
        <v>4.36282444</v>
      </c>
      <c r="G61" s="18" t="n">
        <v>480.58285793</v>
      </c>
      <c r="H61" s="20" t="n">
        <v>3.19461228</v>
      </c>
      <c r="I61" s="18" t="n">
        <v>465.01396676</v>
      </c>
      <c r="J61" s="20" t="n">
        <v>3.53993628</v>
      </c>
      <c r="K61" s="18" t="n">
        <v>433.38294439</v>
      </c>
      <c r="L61" s="20" t="n">
        <v>6.42013737</v>
      </c>
      <c r="M61" s="18" t="s">
        <v>481</v>
      </c>
      <c r="N61" s="20" t="s">
        <v>481</v>
      </c>
      <c r="O61" s="18" t="s">
        <v>481</v>
      </c>
      <c r="P61" s="20" t="s">
        <v>481</v>
      </c>
      <c r="Q61" s="18" t="s">
        <v>481</v>
      </c>
      <c r="R61" s="20" t="s">
        <v>481</v>
      </c>
      <c r="S61" s="18" t="s">
        <v>481</v>
      </c>
      <c r="T61" s="20" t="s">
        <v>481</v>
      </c>
      <c r="U61" s="18" t="n">
        <v>381.58521937</v>
      </c>
      <c r="V61" s="20" t="n">
        <v>7.1123375</v>
      </c>
    </row>
    <row r="62" spans="1:22">
      <c r="A62" s="15" t="s">
        <v>537</v>
      </c>
      <c r="B62" s="17" t="n">
        <v>4476</v>
      </c>
      <c r="C62" s="18">
        <f>(3.0/B62*100)</f>
        <v/>
      </c>
      <c r="D62" s="19" t="n">
        <v>4473</v>
      </c>
      <c r="E62" s="18" t="n">
        <v>534.69252885</v>
      </c>
      <c r="F62" s="20" t="n">
        <v>3.3672078</v>
      </c>
      <c r="G62" s="18" t="n">
        <v>510.44878049</v>
      </c>
      <c r="H62" s="20" t="n">
        <v>2.09140196</v>
      </c>
      <c r="I62" s="18" t="n">
        <v>500.58852215</v>
      </c>
      <c r="J62" s="20" t="n">
        <v>2.80064636</v>
      </c>
      <c r="K62" s="18" t="n">
        <v>471.22470082</v>
      </c>
      <c r="L62" s="20" t="n">
        <v>4.71300923</v>
      </c>
      <c r="M62" s="18" t="s">
        <v>481</v>
      </c>
      <c r="N62" s="20" t="s">
        <v>481</v>
      </c>
      <c r="O62" s="18" t="s">
        <v>481</v>
      </c>
      <c r="P62" s="20" t="s">
        <v>481</v>
      </c>
      <c r="Q62" s="18" t="s">
        <v>481</v>
      </c>
      <c r="R62" s="20" t="s">
        <v>481</v>
      </c>
      <c r="S62" s="18" t="s">
        <v>481</v>
      </c>
      <c r="T62" s="20" t="s">
        <v>481</v>
      </c>
      <c r="U62" s="18" t="n">
        <v>460.57565296</v>
      </c>
      <c r="V62" s="20" t="n">
        <v>19.21312651</v>
      </c>
    </row>
    <row r="63" spans="1:22">
      <c r="A63" s="15" t="s">
        <v>538</v>
      </c>
      <c r="B63" s="17" t="n">
        <v>5324</v>
      </c>
      <c r="C63" s="18">
        <f>(13.0/B63*100)</f>
        <v/>
      </c>
      <c r="D63" s="19" t="n">
        <v>5311</v>
      </c>
      <c r="E63" s="18" t="n">
        <v>376.53795241</v>
      </c>
      <c r="F63" s="20" t="n">
        <v>3.2826787</v>
      </c>
      <c r="G63" s="18" t="n">
        <v>356.18846458</v>
      </c>
      <c r="H63" s="20" t="n">
        <v>2.74807514</v>
      </c>
      <c r="I63" s="18" t="n">
        <v>352.02548399</v>
      </c>
      <c r="J63" s="20" t="n">
        <v>3.15602455</v>
      </c>
      <c r="K63" s="18" t="n">
        <v>318.16988374</v>
      </c>
      <c r="L63" s="20" t="n">
        <v>4.69852806</v>
      </c>
      <c r="M63" s="18" t="s">
        <v>481</v>
      </c>
      <c r="N63" s="20" t="s">
        <v>481</v>
      </c>
      <c r="O63" s="18" t="s">
        <v>481</v>
      </c>
      <c r="P63" s="20" t="s">
        <v>481</v>
      </c>
      <c r="Q63" s="18" t="n">
        <v>412.79252704</v>
      </c>
      <c r="R63" s="20" t="n">
        <v>47.0877938</v>
      </c>
      <c r="S63" s="18" t="n">
        <v>215.7311595</v>
      </c>
      <c r="T63" s="20" t="n">
        <v>27.24037028</v>
      </c>
      <c r="U63" s="18" t="n">
        <v>305.03349603</v>
      </c>
      <c r="V63" s="20" t="n">
        <v>6.06668409</v>
      </c>
    </row>
    <row r="64" spans="1:22">
      <c r="A64" s="15" t="s">
        <v>539</v>
      </c>
      <c r="B64" s="17" t="n">
        <v>3634</v>
      </c>
      <c r="C64" s="18">
        <f>(3.0/B64*100)</f>
        <v/>
      </c>
      <c r="D64" s="19" t="n">
        <v>3631</v>
      </c>
      <c r="E64" s="18" t="n">
        <v>502.03332089</v>
      </c>
      <c r="F64" s="20" t="n">
        <v>3.17215011</v>
      </c>
      <c r="G64" s="18" t="n">
        <v>450.59720251</v>
      </c>
      <c r="H64" s="20" t="n">
        <v>3.44074513</v>
      </c>
      <c r="I64" s="18" t="n">
        <v>428.48223663</v>
      </c>
      <c r="J64" s="20" t="n">
        <v>4.41358641</v>
      </c>
      <c r="K64" s="18" t="n">
        <v>368.33286287</v>
      </c>
      <c r="L64" s="20" t="n">
        <v>5.57511815</v>
      </c>
      <c r="M64" s="18" t="s">
        <v>481</v>
      </c>
      <c r="N64" s="20" t="s">
        <v>481</v>
      </c>
      <c r="O64" s="18" t="s">
        <v>481</v>
      </c>
      <c r="P64" s="20" t="s">
        <v>481</v>
      </c>
      <c r="Q64" s="18" t="s">
        <v>481</v>
      </c>
      <c r="R64" s="20" t="s">
        <v>481</v>
      </c>
      <c r="S64" s="18" t="n">
        <v>302.80992781</v>
      </c>
      <c r="T64" s="20" t="n">
        <v>48.86383311</v>
      </c>
      <c r="U64" s="18" t="n">
        <v>286.81409907</v>
      </c>
      <c r="V64" s="20" t="n">
        <v>8.583622370000001</v>
      </c>
    </row>
    <row r="65" spans="1:22">
      <c r="A65" s="15" t="s">
        <v>540</v>
      </c>
      <c r="B65" s="17" t="n">
        <v>5325</v>
      </c>
      <c r="C65" s="18">
        <f>(14.0/B65*100)</f>
        <v/>
      </c>
      <c r="D65" s="19" t="n">
        <v>5311</v>
      </c>
      <c r="E65" s="18" t="n">
        <v>444.55532404</v>
      </c>
      <c r="F65" s="20" t="n">
        <v>3.77144896</v>
      </c>
      <c r="G65" s="18" t="n">
        <v>425.33472118</v>
      </c>
      <c r="H65" s="20" t="n">
        <v>3.06546298</v>
      </c>
      <c r="I65" s="18" t="n">
        <v>406.09221376</v>
      </c>
      <c r="J65" s="20" t="n">
        <v>4.19824771</v>
      </c>
      <c r="K65" s="18" t="n">
        <v>370.51800827</v>
      </c>
      <c r="L65" s="20" t="n">
        <v>5.03347751</v>
      </c>
      <c r="M65" s="18" t="s">
        <v>481</v>
      </c>
      <c r="N65" s="20" t="s">
        <v>481</v>
      </c>
      <c r="O65" s="18" t="s">
        <v>481</v>
      </c>
      <c r="P65" s="20" t="s">
        <v>481</v>
      </c>
      <c r="Q65" s="18" t="n">
        <v>328.67671836</v>
      </c>
      <c r="R65" s="20" t="n">
        <v>29.82365207</v>
      </c>
      <c r="S65" s="18" t="n">
        <v>311.6012</v>
      </c>
      <c r="T65" s="20" t="n">
        <v>29.61749917</v>
      </c>
      <c r="U65" s="18" t="n">
        <v>322.13749544</v>
      </c>
      <c r="V65" s="20" t="n">
        <v>7.43673775</v>
      </c>
    </row>
    <row r="66" spans="1:22">
      <c r="A66" s="15" t="s">
        <v>541</v>
      </c>
      <c r="B66" s="17" t="n">
        <v>5665</v>
      </c>
      <c r="C66" s="18">
        <f>(97.0/B66*100)</f>
        <v/>
      </c>
      <c r="D66" s="19" t="n">
        <v>5568</v>
      </c>
      <c r="E66" s="18" t="n">
        <v>455.05094909</v>
      </c>
      <c r="F66" s="20" t="n">
        <v>3.91748957</v>
      </c>
      <c r="G66" s="18" t="n">
        <v>443.31241944</v>
      </c>
      <c r="H66" s="20" t="n">
        <v>2.37209984</v>
      </c>
      <c r="I66" s="18" t="n">
        <v>437.72718244</v>
      </c>
      <c r="J66" s="20" t="n">
        <v>3.15256263</v>
      </c>
      <c r="K66" s="18" t="n">
        <v>410.58806991</v>
      </c>
      <c r="L66" s="20" t="n">
        <v>4.7862491</v>
      </c>
      <c r="M66" s="18" t="s">
        <v>481</v>
      </c>
      <c r="N66" s="20" t="s">
        <v>481</v>
      </c>
      <c r="O66" s="18" t="s">
        <v>481</v>
      </c>
      <c r="P66" s="20" t="s">
        <v>481</v>
      </c>
      <c r="Q66" s="18" t="s">
        <v>481</v>
      </c>
      <c r="R66" s="20" t="s">
        <v>481</v>
      </c>
      <c r="S66" s="18" t="s">
        <v>481</v>
      </c>
      <c r="T66" s="20" t="s">
        <v>481</v>
      </c>
      <c r="U66" s="18" t="n">
        <v>359.62435924</v>
      </c>
      <c r="V66" s="20" t="n">
        <v>3.06678825</v>
      </c>
    </row>
    <row r="67" spans="1:22">
      <c r="A67" s="15" t="s">
        <v>542</v>
      </c>
      <c r="B67" s="17" t="n">
        <v>6971</v>
      </c>
      <c r="C67" s="18">
        <f>(1089.0/B67*100)</f>
        <v/>
      </c>
      <c r="D67" s="19" t="n">
        <v>5882</v>
      </c>
      <c r="E67" s="18" t="n">
        <v>430.93399228</v>
      </c>
      <c r="F67" s="20" t="n">
        <v>4.55593593</v>
      </c>
      <c r="G67" s="18" t="n">
        <v>412.82306562</v>
      </c>
      <c r="H67" s="20" t="n">
        <v>3.36911906</v>
      </c>
      <c r="I67" s="18" t="n">
        <v>405.56169753</v>
      </c>
      <c r="J67" s="20" t="n">
        <v>3.6621923</v>
      </c>
      <c r="K67" s="18" t="n">
        <v>394.50250102</v>
      </c>
      <c r="L67" s="20" t="n">
        <v>6.32383943</v>
      </c>
      <c r="M67" s="18" t="s">
        <v>481</v>
      </c>
      <c r="N67" s="20" t="s">
        <v>481</v>
      </c>
      <c r="O67" s="18" t="s">
        <v>481</v>
      </c>
      <c r="P67" s="20" t="s">
        <v>481</v>
      </c>
      <c r="Q67" s="18" t="s">
        <v>481</v>
      </c>
      <c r="R67" s="20" t="s">
        <v>481</v>
      </c>
      <c r="S67" s="18" t="s">
        <v>481</v>
      </c>
      <c r="T67" s="20" t="s">
        <v>481</v>
      </c>
      <c r="U67" s="18" t="n">
        <v>345.04202523</v>
      </c>
      <c r="V67" s="20" t="n">
        <v>5.54242699</v>
      </c>
    </row>
    <row r="68" spans="1:22">
      <c r="A68" s="15" t="s">
        <v>543</v>
      </c>
      <c r="B68" s="17" t="n">
        <v>12083</v>
      </c>
      <c r="C68" s="18">
        <f>(31.0/B68*100)</f>
        <v/>
      </c>
      <c r="D68" s="19" t="n">
        <v>12052</v>
      </c>
      <c r="E68" s="18" t="n">
        <v>453.18451146</v>
      </c>
      <c r="F68" s="20" t="n">
        <v>2.35338874</v>
      </c>
      <c r="G68" s="18" t="n">
        <v>421.26375</v>
      </c>
      <c r="H68" s="20" t="n">
        <v>1.80577119</v>
      </c>
      <c r="I68" s="18" t="n">
        <v>388.26282761</v>
      </c>
      <c r="J68" s="20" t="n">
        <v>3.06309319</v>
      </c>
      <c r="K68" s="18" t="n">
        <v>368.58427235</v>
      </c>
      <c r="L68" s="20" t="n">
        <v>4.74911978</v>
      </c>
      <c r="M68" s="18" t="s">
        <v>481</v>
      </c>
      <c r="N68" s="20" t="s">
        <v>481</v>
      </c>
      <c r="O68" s="18" t="s">
        <v>481</v>
      </c>
      <c r="P68" s="20" t="s">
        <v>481</v>
      </c>
      <c r="Q68" s="18" t="s">
        <v>481</v>
      </c>
      <c r="R68" s="20" t="s">
        <v>481</v>
      </c>
      <c r="S68" s="18" t="s">
        <v>481</v>
      </c>
      <c r="T68" s="20" t="s">
        <v>481</v>
      </c>
      <c r="U68" s="18" t="n">
        <v>325.82668106</v>
      </c>
      <c r="V68" s="20" t="n">
        <v>2.06913929</v>
      </c>
    </row>
    <row r="69" spans="1:22">
      <c r="A69" s="15" t="s">
        <v>544</v>
      </c>
      <c r="B69" s="17" t="n">
        <v>4876</v>
      </c>
      <c r="C69" s="18">
        <f>(0.0/B69*100)</f>
        <v/>
      </c>
      <c r="D69" s="19" t="n">
        <v>4876</v>
      </c>
      <c r="E69" s="18" t="n">
        <v>438.67760696</v>
      </c>
      <c r="F69" s="20" t="n">
        <v>6.16573841</v>
      </c>
      <c r="G69" s="18" t="n">
        <v>438.49571544</v>
      </c>
      <c r="H69" s="20" t="n">
        <v>4.59550671</v>
      </c>
      <c r="I69" s="18" t="n">
        <v>434.74451702</v>
      </c>
      <c r="J69" s="20" t="n">
        <v>4.34070006</v>
      </c>
      <c r="K69" s="18" t="n">
        <v>409.8721074</v>
      </c>
      <c r="L69" s="20" t="n">
        <v>6.76455376</v>
      </c>
      <c r="M69" s="18" t="s">
        <v>481</v>
      </c>
      <c r="N69" s="20" t="s">
        <v>481</v>
      </c>
      <c r="O69" s="18" t="s">
        <v>481</v>
      </c>
      <c r="P69" s="20" t="s">
        <v>481</v>
      </c>
      <c r="Q69" s="18" t="s">
        <v>481</v>
      </c>
      <c r="R69" s="20" t="s">
        <v>481</v>
      </c>
      <c r="S69" s="18" t="s">
        <v>481</v>
      </c>
      <c r="T69" s="20" t="s">
        <v>481</v>
      </c>
      <c r="U69" s="18" t="n">
        <v>368.49639048</v>
      </c>
      <c r="V69" s="20" t="n">
        <v>20.66462574</v>
      </c>
    </row>
    <row r="70" spans="1:22">
      <c r="A70" s="15" t="s">
        <v>545</v>
      </c>
      <c r="B70" s="17" t="n">
        <v>6036</v>
      </c>
      <c r="C70" s="18">
        <f>(223.0/B70*100)</f>
        <v/>
      </c>
      <c r="D70" s="19" t="n">
        <v>5813</v>
      </c>
      <c r="E70" s="18" t="n">
        <v>504.31685215</v>
      </c>
      <c r="F70" s="20" t="n">
        <v>4.85822473</v>
      </c>
      <c r="G70" s="18" t="n">
        <v>502.2497047</v>
      </c>
      <c r="H70" s="20" t="n">
        <v>3.29534264</v>
      </c>
      <c r="I70" s="18" t="n">
        <v>500.43715192</v>
      </c>
      <c r="J70" s="20" t="n">
        <v>4.06163392</v>
      </c>
      <c r="K70" s="18" t="n">
        <v>482.88100819</v>
      </c>
      <c r="L70" s="20" t="n">
        <v>4.99515749</v>
      </c>
      <c r="M70" s="18" t="s">
        <v>481</v>
      </c>
      <c r="N70" s="20" t="s">
        <v>481</v>
      </c>
      <c r="O70" s="18" t="s">
        <v>481</v>
      </c>
      <c r="P70" s="20" t="s">
        <v>481</v>
      </c>
      <c r="Q70" s="18" t="s">
        <v>481</v>
      </c>
      <c r="R70" s="20" t="s">
        <v>481</v>
      </c>
      <c r="S70" s="18" t="s">
        <v>481</v>
      </c>
      <c r="T70" s="20" t="s">
        <v>481</v>
      </c>
      <c r="U70" s="18" t="n">
        <v>447.50311903</v>
      </c>
      <c r="V70" s="20" t="n">
        <v>8.152403980000001</v>
      </c>
    </row>
    <row r="71" spans="1:22">
      <c r="A71" s="15" t="s">
        <v>546</v>
      </c>
      <c r="B71" s="17" t="n">
        <v>6115</v>
      </c>
      <c r="C71" s="18">
        <f>(43.0/B71*100)</f>
        <v/>
      </c>
      <c r="D71" s="19" t="n">
        <v>6072</v>
      </c>
      <c r="E71" s="18" t="n">
        <v>573.57786022</v>
      </c>
      <c r="F71" s="20" t="n">
        <v>2.83277574</v>
      </c>
      <c r="G71" s="18" t="n">
        <v>536.40883859</v>
      </c>
      <c r="H71" s="20" t="n">
        <v>2.25386293</v>
      </c>
      <c r="I71" s="18" t="n">
        <v>497.19886498</v>
      </c>
      <c r="J71" s="20" t="n">
        <v>3.87742231</v>
      </c>
      <c r="K71" s="18" t="n">
        <v>468.14500574</v>
      </c>
      <c r="L71" s="20" t="n">
        <v>6.08102791</v>
      </c>
      <c r="M71" s="18" t="s">
        <v>481</v>
      </c>
      <c r="N71" s="20" t="s">
        <v>481</v>
      </c>
      <c r="O71" s="18" t="s">
        <v>481</v>
      </c>
      <c r="P71" s="20" t="s">
        <v>481</v>
      </c>
      <c r="Q71" s="18" t="s">
        <v>481</v>
      </c>
      <c r="R71" s="20" t="s">
        <v>481</v>
      </c>
      <c r="S71" s="18" t="s">
        <v>481</v>
      </c>
      <c r="T71" s="20" t="s">
        <v>481</v>
      </c>
      <c r="U71" s="18" t="n">
        <v>448.22704767</v>
      </c>
      <c r="V71" s="20" t="n">
        <v>16.38098865</v>
      </c>
    </row>
    <row r="72" spans="1:22">
      <c r="A72" s="15" t="s">
        <v>547</v>
      </c>
      <c r="B72" s="17" t="n">
        <v>7708</v>
      </c>
      <c r="C72" s="18">
        <f>(7.0/B72*100)</f>
        <v/>
      </c>
      <c r="D72" s="19" t="n">
        <v>7701</v>
      </c>
      <c r="E72" s="18" t="n">
        <v>532.44373796</v>
      </c>
      <c r="F72" s="20" t="n">
        <v>3.44850591</v>
      </c>
      <c r="G72" s="18" t="n">
        <v>496.75634937</v>
      </c>
      <c r="H72" s="20" t="n">
        <v>2.82255799</v>
      </c>
      <c r="I72" s="18" t="n">
        <v>475.54079163</v>
      </c>
      <c r="J72" s="20" t="n">
        <v>3.29144786</v>
      </c>
      <c r="K72" s="18" t="n">
        <v>450.66136876</v>
      </c>
      <c r="L72" s="20" t="n">
        <v>5.30100752</v>
      </c>
      <c r="M72" s="18" t="s">
        <v>481</v>
      </c>
      <c r="N72" s="20" t="s">
        <v>481</v>
      </c>
      <c r="O72" s="18" t="s">
        <v>481</v>
      </c>
      <c r="P72" s="20" t="s">
        <v>481</v>
      </c>
      <c r="Q72" s="18" t="s">
        <v>481</v>
      </c>
      <c r="R72" s="20" t="s">
        <v>481</v>
      </c>
      <c r="S72" s="18" t="s">
        <v>481</v>
      </c>
      <c r="T72" s="20" t="s">
        <v>481</v>
      </c>
      <c r="U72" s="18" t="n">
        <v>452.43880129</v>
      </c>
      <c r="V72" s="20" t="n">
        <v>21.70859528</v>
      </c>
    </row>
    <row r="73" spans="1:22">
      <c r="A73" s="15" t="s">
        <v>548</v>
      </c>
      <c r="B73" s="17" t="n">
        <v>8249</v>
      </c>
      <c r="C73" s="18">
        <f>(205.0/B73*100)</f>
        <v/>
      </c>
      <c r="D73" s="19" t="n">
        <v>8044</v>
      </c>
      <c r="E73" s="18" t="n">
        <v>409.78550705</v>
      </c>
      <c r="F73" s="20" t="n">
        <v>5.39892189</v>
      </c>
      <c r="G73" s="18" t="n">
        <v>410.8522678</v>
      </c>
      <c r="H73" s="20" t="n">
        <v>3.34106948</v>
      </c>
      <c r="I73" s="18" t="n">
        <v>413.7763321</v>
      </c>
      <c r="J73" s="20" t="n">
        <v>4.54391183</v>
      </c>
      <c r="K73" s="18" t="n">
        <v>406.8471631</v>
      </c>
      <c r="L73" s="20" t="n">
        <v>5.05413988</v>
      </c>
      <c r="M73" s="18" t="s">
        <v>481</v>
      </c>
      <c r="N73" s="20" t="s">
        <v>481</v>
      </c>
      <c r="O73" s="18" t="s">
        <v>481</v>
      </c>
      <c r="P73" s="20" t="s">
        <v>481</v>
      </c>
      <c r="Q73" s="18" t="s">
        <v>481</v>
      </c>
      <c r="R73" s="20" t="s">
        <v>481</v>
      </c>
      <c r="S73" s="18" t="s">
        <v>481</v>
      </c>
      <c r="T73" s="20" t="s">
        <v>481</v>
      </c>
      <c r="U73" s="18" t="n">
        <v>364.55849344</v>
      </c>
      <c r="V73" s="20" t="n">
        <v>8.965336560000001</v>
      </c>
    </row>
    <row r="74" spans="1:22">
      <c r="A74" s="15" t="s">
        <v>549</v>
      </c>
      <c r="B74" s="17" t="n">
        <v>4692</v>
      </c>
      <c r="C74" s="18">
        <f>(82.0/B74*100)</f>
        <v/>
      </c>
      <c r="D74" s="19" t="n">
        <v>4610</v>
      </c>
      <c r="E74" s="18" t="n">
        <v>460.88792997</v>
      </c>
      <c r="F74" s="20" t="n">
        <v>2.85752997</v>
      </c>
      <c r="G74" s="18" t="n">
        <v>435.43229188</v>
      </c>
      <c r="H74" s="20" t="n">
        <v>2.86916257</v>
      </c>
      <c r="I74" s="18" t="n">
        <v>410.21856879</v>
      </c>
      <c r="J74" s="20" t="n">
        <v>4.72968734</v>
      </c>
      <c r="K74" s="18" t="n">
        <v>384.72962341</v>
      </c>
      <c r="L74" s="20" t="n">
        <v>7.0614634</v>
      </c>
      <c r="M74" s="18" t="s">
        <v>481</v>
      </c>
      <c r="N74" s="20" t="s">
        <v>481</v>
      </c>
      <c r="O74" s="18" t="s">
        <v>481</v>
      </c>
      <c r="P74" s="20" t="s">
        <v>481</v>
      </c>
      <c r="Q74" s="18" t="s">
        <v>481</v>
      </c>
      <c r="R74" s="20" t="s">
        <v>481</v>
      </c>
      <c r="S74" s="18" t="n">
        <v>358.73259389</v>
      </c>
      <c r="T74" s="20" t="n">
        <v>21.09100948</v>
      </c>
      <c r="U74" s="18" t="n">
        <v>347.88834739</v>
      </c>
      <c r="V74" s="20" t="n">
        <v>5.71873685</v>
      </c>
    </row>
    <row r="75" spans="1:22">
      <c r="A75" s="15" t="s">
        <v>550</v>
      </c>
      <c r="B75" s="17" t="n">
        <v>5375</v>
      </c>
      <c r="C75" s="18">
        <f>(331.0/B75*100)</f>
        <v/>
      </c>
      <c r="D75" s="19" t="n">
        <v>5044</v>
      </c>
      <c r="E75" s="18" t="n">
        <v>378.06200786</v>
      </c>
      <c r="F75" s="20" t="n">
        <v>5.03440609</v>
      </c>
      <c r="G75" s="18" t="n">
        <v>373.9715164</v>
      </c>
      <c r="H75" s="20" t="n">
        <v>3.57057419</v>
      </c>
      <c r="I75" s="18" t="n">
        <v>370.52440707</v>
      </c>
      <c r="J75" s="20" t="n">
        <v>4.44189764</v>
      </c>
      <c r="K75" s="18" t="n">
        <v>352.04263627</v>
      </c>
      <c r="L75" s="20" t="n">
        <v>5.14569802</v>
      </c>
      <c r="M75" s="18" t="s">
        <v>481</v>
      </c>
      <c r="N75" s="20" t="s">
        <v>481</v>
      </c>
      <c r="O75" s="18" t="s">
        <v>481</v>
      </c>
      <c r="P75" s="20" t="s">
        <v>481</v>
      </c>
      <c r="Q75" s="18" t="s">
        <v>481</v>
      </c>
      <c r="R75" s="20" t="s">
        <v>481</v>
      </c>
      <c r="S75" s="18" t="s">
        <v>481</v>
      </c>
      <c r="T75" s="20" t="s">
        <v>481</v>
      </c>
      <c r="U75" s="18" t="n">
        <v>327.82621101</v>
      </c>
      <c r="V75" s="20" t="n">
        <v>4.75654925</v>
      </c>
    </row>
    <row r="76" spans="1:22">
      <c r="A76" s="15" t="s">
        <v>551</v>
      </c>
      <c r="B76" s="17" t="n">
        <v>14167</v>
      </c>
      <c r="C76" s="18">
        <f>(237.0/B76*100)</f>
        <v/>
      </c>
      <c r="D76" s="19" t="n">
        <v>13930</v>
      </c>
      <c r="E76" s="18" t="n">
        <v>466.05892362</v>
      </c>
      <c r="F76" s="20" t="n">
        <v>3.9396679</v>
      </c>
      <c r="G76" s="18" t="n">
        <v>443.30069925</v>
      </c>
      <c r="H76" s="20" t="n">
        <v>3.0362343</v>
      </c>
      <c r="I76" s="18" t="n">
        <v>414.85311963</v>
      </c>
      <c r="J76" s="20" t="n">
        <v>3.66073774</v>
      </c>
      <c r="K76" s="18" t="n">
        <v>395.93369977</v>
      </c>
      <c r="L76" s="20" t="n">
        <v>5.94055768</v>
      </c>
      <c r="M76" s="18" t="s">
        <v>481</v>
      </c>
      <c r="N76" s="20" t="s">
        <v>481</v>
      </c>
      <c r="O76" s="18" t="s">
        <v>481</v>
      </c>
      <c r="P76" s="20" t="s">
        <v>481</v>
      </c>
      <c r="Q76" s="18" t="s">
        <v>481</v>
      </c>
      <c r="R76" s="20" t="s">
        <v>481</v>
      </c>
      <c r="S76" s="18" t="s">
        <v>481</v>
      </c>
      <c r="T76" s="20" t="s">
        <v>481</v>
      </c>
      <c r="U76" s="18" t="n">
        <v>352.76616945</v>
      </c>
      <c r="V76" s="20" t="n">
        <v>5.22911412</v>
      </c>
    </row>
    <row r="77" spans="1:22">
      <c r="A77" s="15" t="s">
        <v>552</v>
      </c>
      <c r="B77" s="17" t="n">
        <v>6062</v>
      </c>
      <c r="C77" s="18">
        <f>(416.0/B77*100)</f>
        <v/>
      </c>
      <c r="D77" s="19" t="n">
        <v>5646</v>
      </c>
      <c r="E77" s="18" t="n">
        <v>470.78327123</v>
      </c>
      <c r="F77" s="20" t="n">
        <v>4.26221704</v>
      </c>
      <c r="G77" s="18" t="n">
        <v>454.98104682</v>
      </c>
      <c r="H77" s="20" t="n">
        <v>3.57808508</v>
      </c>
      <c r="I77" s="18" t="n">
        <v>449.82882913</v>
      </c>
      <c r="J77" s="20" t="n">
        <v>3.6569117</v>
      </c>
      <c r="K77" s="18" t="n">
        <v>429.65825513</v>
      </c>
      <c r="L77" s="20" t="n">
        <v>5.00394543</v>
      </c>
      <c r="M77" s="18" t="s">
        <v>481</v>
      </c>
      <c r="N77" s="20" t="s">
        <v>481</v>
      </c>
      <c r="O77" s="18" t="s">
        <v>481</v>
      </c>
      <c r="P77" s="20" t="s">
        <v>481</v>
      </c>
      <c r="Q77" s="18" t="s">
        <v>481</v>
      </c>
      <c r="R77" s="20" t="s">
        <v>481</v>
      </c>
      <c r="S77" s="18" t="s">
        <v>481</v>
      </c>
      <c r="T77" s="20" t="s">
        <v>481</v>
      </c>
      <c r="U77" s="18" t="n">
        <v>373.21189505</v>
      </c>
      <c r="V77" s="20" t="n">
        <v>4.10242292</v>
      </c>
    </row>
    <row r="78" spans="1:22">
      <c r="A78" s="15" t="s">
        <v>553</v>
      </c>
      <c r="B78" s="17" t="n">
        <v>5826</v>
      </c>
      <c r="C78" s="18">
        <f>(0.0/B78*100)</f>
        <v/>
      </c>
      <c r="D78" s="19" t="n">
        <v>5826</v>
      </c>
      <c r="E78" s="18" t="n">
        <v>505.21569079</v>
      </c>
      <c r="F78" s="20" t="n">
        <v>3.79046519</v>
      </c>
      <c r="G78" s="18" t="n">
        <v>494.34598698</v>
      </c>
      <c r="H78" s="20" t="n">
        <v>4.30226124</v>
      </c>
      <c r="I78" s="18" t="n">
        <v>479.84436453</v>
      </c>
      <c r="J78" s="20" t="n">
        <v>4.01221938</v>
      </c>
      <c r="K78" s="18" t="n">
        <v>447.49042125</v>
      </c>
      <c r="L78" s="20" t="n">
        <v>5.75274895</v>
      </c>
      <c r="M78" s="18" t="s">
        <v>481</v>
      </c>
      <c r="N78" s="20" t="s">
        <v>481</v>
      </c>
      <c r="O78" s="18" t="s">
        <v>481</v>
      </c>
      <c r="P78" s="20" t="s">
        <v>481</v>
      </c>
      <c r="Q78" s="18" t="s">
        <v>481</v>
      </c>
      <c r="R78" s="20" t="s">
        <v>481</v>
      </c>
      <c r="S78" s="18" t="n">
        <v>393.39633759</v>
      </c>
      <c r="T78" s="20" t="n">
        <v>38.54905599</v>
      </c>
      <c r="U78" s="18" t="n">
        <v>425.47779723</v>
      </c>
      <c r="V78" s="20" t="n">
        <v>23.39816515</v>
      </c>
    </row>
    <row customHeight="1" ht="25" r="79" spans="1:22">
      <c r="A79" s="15" t="s">
        <v>554</v>
      </c>
      <c r="B79" s="17" t="n">
        <v>1657</v>
      </c>
      <c r="C79" s="18">
        <f>(41.0/B79*100)</f>
        <v/>
      </c>
      <c r="D79" s="19" t="n">
        <v>1616</v>
      </c>
      <c r="E79" s="18" t="n">
        <v>499.63750657</v>
      </c>
      <c r="F79" s="20" t="n">
        <v>8.02939099</v>
      </c>
      <c r="G79" s="18" t="n">
        <v>481.29305093</v>
      </c>
      <c r="H79" s="20" t="n">
        <v>7.54223242</v>
      </c>
      <c r="I79" s="18" t="n">
        <v>461.98331946</v>
      </c>
      <c r="J79" s="20" t="n">
        <v>8.747896709999999</v>
      </c>
      <c r="K79" s="18" t="n">
        <v>433.47724712</v>
      </c>
      <c r="L79" s="20" t="n">
        <v>11.4194747</v>
      </c>
      <c r="M79" s="18" t="s">
        <v>481</v>
      </c>
      <c r="N79" s="20" t="s">
        <v>481</v>
      </c>
      <c r="O79" s="18" t="s">
        <v>481</v>
      </c>
      <c r="P79" s="20" t="s">
        <v>481</v>
      </c>
      <c r="Q79" s="18" t="s">
        <v>481</v>
      </c>
      <c r="R79" s="20" t="s">
        <v>481</v>
      </c>
      <c r="S79" s="18" t="n">
        <v>624.4719</v>
      </c>
      <c r="T79" s="20" t="n">
        <v>44.62042263</v>
      </c>
      <c r="U79" s="18" t="n">
        <v>376.2250079</v>
      </c>
      <c r="V79" s="20" t="n">
        <v>20.39343408</v>
      </c>
    </row>
    <row r="80" spans="1:22">
      <c r="A80" s="15" t="s">
        <v>555</v>
      </c>
      <c r="B80" s="17" t="n">
        <v>7841</v>
      </c>
      <c r="C80" s="18">
        <f>(0.0/B80*100)</f>
        <v/>
      </c>
      <c r="D80" s="19" t="n">
        <v>7841</v>
      </c>
      <c r="E80" s="18" t="n">
        <v>433.37479593</v>
      </c>
      <c r="F80" s="20" t="n">
        <v>4.36175406</v>
      </c>
      <c r="G80" s="18" t="n">
        <v>431.96450828</v>
      </c>
      <c r="H80" s="20" t="n">
        <v>4.12493188</v>
      </c>
      <c r="I80" s="18" t="n">
        <v>420.40293096</v>
      </c>
      <c r="J80" s="20" t="n">
        <v>4.88922309</v>
      </c>
      <c r="K80" s="18" t="n">
        <v>383.92358093</v>
      </c>
      <c r="L80" s="20" t="n">
        <v>5.42660728</v>
      </c>
      <c r="M80" s="18" t="s">
        <v>481</v>
      </c>
      <c r="N80" s="20" t="s">
        <v>481</v>
      </c>
      <c r="O80" s="18" t="s">
        <v>481</v>
      </c>
      <c r="P80" s="20" t="s">
        <v>481</v>
      </c>
      <c r="Q80" s="18" t="s">
        <v>481</v>
      </c>
      <c r="R80" s="20" t="s">
        <v>481</v>
      </c>
      <c r="S80" s="18" t="s">
        <v>481</v>
      </c>
      <c r="T80" s="20" t="s">
        <v>481</v>
      </c>
      <c r="U80" s="18" t="n">
        <v>366.28600613</v>
      </c>
      <c r="V80" s="20" t="n">
        <v>30.49849484</v>
      </c>
    </row>
    <row r="81" spans="1:22">
      <c r="A81" s="23" t="s">
        <v>556</v>
      </c>
      <c r="B81" s="17" t="n">
        <v>8861</v>
      </c>
      <c r="C81" s="18">
        <f>(103.0/B81*100)</f>
        <v/>
      </c>
      <c r="D81" s="19" t="n">
        <v>8758</v>
      </c>
      <c r="E81" s="18" t="n">
        <v>456.80628319</v>
      </c>
      <c r="F81" s="20" t="n">
        <v>4.73337137</v>
      </c>
      <c r="G81" s="18" t="n">
        <v>431.87190181</v>
      </c>
      <c r="H81" s="20" t="n">
        <v>3.54108283</v>
      </c>
      <c r="I81" s="18" t="n">
        <v>430.64612548</v>
      </c>
      <c r="J81" s="20" t="n">
        <v>3.94871992</v>
      </c>
      <c r="K81" s="18" t="n">
        <v>393.42865331</v>
      </c>
      <c r="L81" s="20" t="n">
        <v>6.28090855</v>
      </c>
      <c r="M81" s="18" t="s">
        <v>481</v>
      </c>
      <c r="N81" s="20" t="s">
        <v>481</v>
      </c>
      <c r="O81" s="18" t="s">
        <v>481</v>
      </c>
      <c r="P81" s="20" t="s">
        <v>481</v>
      </c>
      <c r="Q81" s="18" t="s">
        <v>481</v>
      </c>
      <c r="R81" s="20" t="s">
        <v>481</v>
      </c>
      <c r="S81" s="18" t="s">
        <v>481</v>
      </c>
      <c r="T81" s="20" t="s">
        <v>481</v>
      </c>
      <c r="U81" s="18" t="n">
        <v>366.08104043</v>
      </c>
      <c r="V81" s="20" t="n">
        <v>12.24043214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870</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542.93016339</v>
      </c>
      <c r="F7" s="20" t="n">
        <v>3.6908506</v>
      </c>
      <c r="G7" s="18" t="n">
        <v>512.67769107</v>
      </c>
      <c r="H7" s="20" t="n">
        <v>2.44175745</v>
      </c>
      <c r="I7" s="18" t="n">
        <v>501.02961199</v>
      </c>
      <c r="J7" s="20" t="n">
        <v>2.33938401</v>
      </c>
      <c r="K7" s="18" t="n">
        <v>462.36966523</v>
      </c>
      <c r="L7" s="20" t="n">
        <v>4.59670342</v>
      </c>
      <c r="M7" s="18" t="s">
        <v>481</v>
      </c>
      <c r="N7" s="20" t="s">
        <v>481</v>
      </c>
      <c r="O7" s="18" t="s">
        <v>481</v>
      </c>
      <c r="P7" s="20" t="s">
        <v>481</v>
      </c>
      <c r="Q7" s="18" t="s">
        <v>481</v>
      </c>
      <c r="R7" s="20" t="s">
        <v>481</v>
      </c>
      <c r="S7" s="18" t="s">
        <v>481</v>
      </c>
      <c r="T7" s="20" t="s">
        <v>481</v>
      </c>
      <c r="U7" s="18" t="n">
        <v>455.19236283</v>
      </c>
      <c r="V7" s="20" t="n">
        <v>5.36996507</v>
      </c>
    </row>
    <row r="8" spans="1:22">
      <c r="A8" s="15" t="s">
        <v>483</v>
      </c>
      <c r="B8" s="17" t="n">
        <v>7007</v>
      </c>
      <c r="C8" s="18">
        <f>(222.0/B8*100)</f>
        <v/>
      </c>
      <c r="D8" s="19" t="n">
        <v>6785</v>
      </c>
      <c r="E8" s="18" t="n">
        <v>513.83680584</v>
      </c>
      <c r="F8" s="20" t="n">
        <v>5.58991219</v>
      </c>
      <c r="G8" s="18" t="n">
        <v>498.25042115</v>
      </c>
      <c r="H8" s="20" t="n">
        <v>3.15789383</v>
      </c>
      <c r="I8" s="18" t="n">
        <v>493.93022531</v>
      </c>
      <c r="J8" s="20" t="n">
        <v>4.10726795</v>
      </c>
      <c r="K8" s="18" t="n">
        <v>468.37287891</v>
      </c>
      <c r="L8" s="20" t="n">
        <v>5.05230981</v>
      </c>
      <c r="M8" s="18" t="s">
        <v>481</v>
      </c>
      <c r="N8" s="20" t="s">
        <v>481</v>
      </c>
      <c r="O8" s="18" t="s">
        <v>481</v>
      </c>
      <c r="P8" s="20" t="s">
        <v>481</v>
      </c>
      <c r="Q8" s="18" t="n">
        <v>361.38025951</v>
      </c>
      <c r="R8" s="20" t="n">
        <v>22.72565673</v>
      </c>
      <c r="S8" s="18" t="s">
        <v>481</v>
      </c>
      <c r="T8" s="20" t="s">
        <v>481</v>
      </c>
      <c r="U8" s="18" t="n">
        <v>415.04121786</v>
      </c>
      <c r="V8" s="20" t="n">
        <v>5.48519445</v>
      </c>
    </row>
    <row r="9" spans="1:22">
      <c r="A9" s="15" t="s">
        <v>484</v>
      </c>
      <c r="B9" s="17" t="n">
        <v>9651</v>
      </c>
      <c r="C9" s="18">
        <f>(326.0/B9*100)</f>
        <v/>
      </c>
      <c r="D9" s="19" t="n">
        <v>9325</v>
      </c>
      <c r="E9" s="18" t="n">
        <v>535.1306776599999</v>
      </c>
      <c r="F9" s="20" t="n">
        <v>3.32935377</v>
      </c>
      <c r="G9" s="18" t="n">
        <v>520.46390797</v>
      </c>
      <c r="H9" s="20" t="n">
        <v>2.89998955</v>
      </c>
      <c r="I9" s="18" t="n">
        <v>510.8696156</v>
      </c>
      <c r="J9" s="20" t="n">
        <v>2.78750314</v>
      </c>
      <c r="K9" s="18" t="n">
        <v>472.66340423</v>
      </c>
      <c r="L9" s="20" t="n">
        <v>4.23207548</v>
      </c>
      <c r="M9" s="18" t="s">
        <v>481</v>
      </c>
      <c r="N9" s="20" t="s">
        <v>481</v>
      </c>
      <c r="O9" s="18" t="s">
        <v>481</v>
      </c>
      <c r="P9" s="20" t="s">
        <v>481</v>
      </c>
      <c r="Q9" s="18" t="n">
        <v>347.7815185</v>
      </c>
      <c r="R9" s="20" t="n">
        <v>11.20716786</v>
      </c>
      <c r="S9" s="18" t="s">
        <v>481</v>
      </c>
      <c r="T9" s="20" t="s">
        <v>481</v>
      </c>
      <c r="U9" s="18" t="n">
        <v>420.92928335</v>
      </c>
      <c r="V9" s="20" t="n">
        <v>4.82197142</v>
      </c>
    </row>
    <row r="10" spans="1:22">
      <c r="A10" s="15" t="s">
        <v>485</v>
      </c>
      <c r="B10" s="17" t="n">
        <v>20058</v>
      </c>
      <c r="C10" s="18">
        <f>(579.0/B10*100)</f>
        <v/>
      </c>
      <c r="D10" s="19" t="n">
        <v>19479</v>
      </c>
      <c r="E10" s="18" t="n">
        <v>552.67301152</v>
      </c>
      <c r="F10" s="20" t="n">
        <v>3.08302051</v>
      </c>
      <c r="G10" s="18" t="n">
        <v>532.12632963</v>
      </c>
      <c r="H10" s="20" t="n">
        <v>2.41761143</v>
      </c>
      <c r="I10" s="18" t="n">
        <v>521.31644881</v>
      </c>
      <c r="J10" s="20" t="n">
        <v>3.33285127</v>
      </c>
      <c r="K10" s="18" t="n">
        <v>491.52566782</v>
      </c>
      <c r="L10" s="20" t="n">
        <v>4.58065012</v>
      </c>
      <c r="M10" s="18" t="s">
        <v>481</v>
      </c>
      <c r="N10" s="20" t="s">
        <v>481</v>
      </c>
      <c r="O10" s="18" t="s">
        <v>481</v>
      </c>
      <c r="P10" s="20" t="s">
        <v>481</v>
      </c>
      <c r="Q10" s="18" t="s">
        <v>481</v>
      </c>
      <c r="R10" s="20" t="s">
        <v>481</v>
      </c>
      <c r="S10" s="18" t="s">
        <v>481</v>
      </c>
      <c r="T10" s="20" t="s">
        <v>481</v>
      </c>
      <c r="U10" s="18" t="n">
        <v>450.66441019</v>
      </c>
      <c r="V10" s="20" t="n">
        <v>6.60764866</v>
      </c>
    </row>
    <row r="11" spans="1:22">
      <c r="A11" s="15" t="s">
        <v>486</v>
      </c>
      <c r="B11" s="17" t="n">
        <v>7053</v>
      </c>
      <c r="C11" s="18">
        <f>(213.0/B11*100)</f>
        <v/>
      </c>
      <c r="D11" s="19" t="n">
        <v>6840</v>
      </c>
      <c r="E11" s="18" t="n">
        <v>486.38421812</v>
      </c>
      <c r="F11" s="20" t="n">
        <v>4.24824653</v>
      </c>
      <c r="G11" s="18" t="n">
        <v>464.33062642</v>
      </c>
      <c r="H11" s="20" t="n">
        <v>3.55577676</v>
      </c>
      <c r="I11" s="18" t="n">
        <v>459.64939979</v>
      </c>
      <c r="J11" s="20" t="n">
        <v>3.57257787</v>
      </c>
      <c r="K11" s="18" t="n">
        <v>453.85982213</v>
      </c>
      <c r="L11" s="20" t="n">
        <v>5.73653643</v>
      </c>
      <c r="M11" s="18" t="s">
        <v>481</v>
      </c>
      <c r="N11" s="20" t="s">
        <v>481</v>
      </c>
      <c r="O11" s="18" t="s">
        <v>481</v>
      </c>
      <c r="P11" s="20" t="s">
        <v>481</v>
      </c>
      <c r="Q11" s="18" t="s">
        <v>481</v>
      </c>
      <c r="R11" s="20" t="s">
        <v>481</v>
      </c>
      <c r="S11" s="18" t="s">
        <v>481</v>
      </c>
      <c r="T11" s="20" t="s">
        <v>481</v>
      </c>
      <c r="U11" s="18" t="n">
        <v>411.01740797</v>
      </c>
      <c r="V11" s="20" t="n">
        <v>6.12384426</v>
      </c>
    </row>
    <row r="12" spans="1:22">
      <c r="A12" s="15" t="s">
        <v>487</v>
      </c>
      <c r="B12" s="17" t="n">
        <v>6894</v>
      </c>
      <c r="C12" s="18">
        <f>(60.0/B12*100)</f>
        <v/>
      </c>
      <c r="D12" s="19" t="n">
        <v>6834</v>
      </c>
      <c r="E12" s="18" t="n">
        <v>509.90215423</v>
      </c>
      <c r="F12" s="20" t="n">
        <v>3.64138098</v>
      </c>
      <c r="G12" s="18" t="n">
        <v>495.94079327</v>
      </c>
      <c r="H12" s="20" t="n">
        <v>2.60024412</v>
      </c>
      <c r="I12" s="18" t="n">
        <v>494.92813462</v>
      </c>
      <c r="J12" s="20" t="n">
        <v>3.48551986</v>
      </c>
      <c r="K12" s="18" t="n">
        <v>473.24276936</v>
      </c>
      <c r="L12" s="20" t="n">
        <v>5.33208157</v>
      </c>
      <c r="M12" s="18" t="s">
        <v>481</v>
      </c>
      <c r="N12" s="20" t="s">
        <v>481</v>
      </c>
      <c r="O12" s="18" t="s">
        <v>481</v>
      </c>
      <c r="P12" s="20" t="s">
        <v>481</v>
      </c>
      <c r="Q12" s="18" t="n">
        <v>332.31014509</v>
      </c>
      <c r="R12" s="20" t="n">
        <v>18.34291261</v>
      </c>
      <c r="S12" s="18" t="s">
        <v>481</v>
      </c>
      <c r="T12" s="20" t="s">
        <v>481</v>
      </c>
      <c r="U12" s="18" t="n">
        <v>405.20420455</v>
      </c>
      <c r="V12" s="20" t="n">
        <v>8.7019667</v>
      </c>
    </row>
    <row r="13" spans="1:22">
      <c r="A13" s="15" t="s">
        <v>488</v>
      </c>
      <c r="B13" s="17" t="n">
        <v>7161</v>
      </c>
      <c r="C13" s="18">
        <f>(283.0/B13*100)</f>
        <v/>
      </c>
      <c r="D13" s="19" t="n">
        <v>6878</v>
      </c>
      <c r="E13" s="18" t="n">
        <v>536.7130945</v>
      </c>
      <c r="F13" s="20" t="n">
        <v>3.86824591</v>
      </c>
      <c r="G13" s="18" t="n">
        <v>513.5487075999999</v>
      </c>
      <c r="H13" s="20" t="n">
        <v>2.65618768</v>
      </c>
      <c r="I13" s="18" t="n">
        <v>487.08895504</v>
      </c>
      <c r="J13" s="20" t="n">
        <v>3.29904789</v>
      </c>
      <c r="K13" s="18" t="n">
        <v>470.94890065</v>
      </c>
      <c r="L13" s="20" t="n">
        <v>5.8430909</v>
      </c>
      <c r="M13" s="18" t="s">
        <v>481</v>
      </c>
      <c r="N13" s="20" t="s">
        <v>481</v>
      </c>
      <c r="O13" s="18" t="s">
        <v>481</v>
      </c>
      <c r="P13" s="20" t="s">
        <v>481</v>
      </c>
      <c r="Q13" s="18" t="n">
        <v>407.4699787</v>
      </c>
      <c r="R13" s="20" t="n">
        <v>6.79601306</v>
      </c>
      <c r="S13" s="18" t="s">
        <v>481</v>
      </c>
      <c r="T13" s="20" t="s">
        <v>481</v>
      </c>
      <c r="U13" s="18" t="n">
        <v>415.918327</v>
      </c>
      <c r="V13" s="20" t="n">
        <v>6.77717915</v>
      </c>
    </row>
    <row r="14" spans="1:22">
      <c r="A14" s="15" t="s">
        <v>489</v>
      </c>
      <c r="B14" s="17" t="n">
        <v>5587</v>
      </c>
      <c r="C14" s="18">
        <f>(89.0/B14*100)</f>
        <v/>
      </c>
      <c r="D14" s="19" t="n">
        <v>5498</v>
      </c>
      <c r="E14" s="18" t="n">
        <v>537.18150069</v>
      </c>
      <c r="F14" s="20" t="n">
        <v>3.80587108</v>
      </c>
      <c r="G14" s="18" t="n">
        <v>521.23137317</v>
      </c>
      <c r="H14" s="20" t="n">
        <v>2.49543343</v>
      </c>
      <c r="I14" s="18" t="n">
        <v>517.01424035</v>
      </c>
      <c r="J14" s="20" t="n">
        <v>3.42135881</v>
      </c>
      <c r="K14" s="18" t="n">
        <v>497.6655894</v>
      </c>
      <c r="L14" s="20" t="n">
        <v>6.56606947</v>
      </c>
      <c r="M14" s="18" t="s">
        <v>481</v>
      </c>
      <c r="N14" s="20" t="s">
        <v>481</v>
      </c>
      <c r="O14" s="18" t="s">
        <v>481</v>
      </c>
      <c r="P14" s="20" t="s">
        <v>481</v>
      </c>
      <c r="Q14" s="18" t="s">
        <v>481</v>
      </c>
      <c r="R14" s="20" t="s">
        <v>481</v>
      </c>
      <c r="S14" s="18" t="s">
        <v>481</v>
      </c>
      <c r="T14" s="20" t="s">
        <v>481</v>
      </c>
      <c r="U14" s="18" t="n">
        <v>445.99407784</v>
      </c>
      <c r="V14" s="20" t="n">
        <v>10.44357868</v>
      </c>
    </row>
    <row r="15" spans="1:22">
      <c r="A15" s="15" t="s">
        <v>490</v>
      </c>
      <c r="B15" s="17" t="n">
        <v>5882</v>
      </c>
      <c r="C15" s="18">
        <f>(153.0/B15*100)</f>
        <v/>
      </c>
      <c r="D15" s="19" t="n">
        <v>5729</v>
      </c>
      <c r="E15" s="18" t="n">
        <v>554.35242268</v>
      </c>
      <c r="F15" s="20" t="n">
        <v>3.97034113</v>
      </c>
      <c r="G15" s="18" t="n">
        <v>538.03787678</v>
      </c>
      <c r="H15" s="20" t="n">
        <v>2.72597705</v>
      </c>
      <c r="I15" s="18" t="n">
        <v>523.548457</v>
      </c>
      <c r="J15" s="20" t="n">
        <v>3.8867542</v>
      </c>
      <c r="K15" s="18" t="n">
        <v>482.63928891</v>
      </c>
      <c r="L15" s="20" t="n">
        <v>5.53909363</v>
      </c>
      <c r="M15" s="18" t="s">
        <v>481</v>
      </c>
      <c r="N15" s="20" t="s">
        <v>481</v>
      </c>
      <c r="O15" s="18" t="s">
        <v>481</v>
      </c>
      <c r="P15" s="20" t="s">
        <v>481</v>
      </c>
      <c r="Q15" s="18" t="n">
        <v>367.66871077</v>
      </c>
      <c r="R15" s="20" t="n">
        <v>14.82638214</v>
      </c>
      <c r="S15" s="18" t="s">
        <v>481</v>
      </c>
      <c r="T15" s="20" t="s">
        <v>481</v>
      </c>
      <c r="U15" s="18" t="n">
        <v>437.38928631</v>
      </c>
      <c r="V15" s="20" t="n">
        <v>8.06756287</v>
      </c>
    </row>
    <row r="16" spans="1:22">
      <c r="A16" s="15" t="s">
        <v>491</v>
      </c>
      <c r="B16" s="17" t="n">
        <v>6108</v>
      </c>
      <c r="C16" s="18">
        <f>(178.0/B16*100)</f>
        <v/>
      </c>
      <c r="D16" s="19" t="n">
        <v>5930</v>
      </c>
      <c r="E16" s="18" t="n">
        <v>539.44880053</v>
      </c>
      <c r="F16" s="20" t="n">
        <v>3.84523932</v>
      </c>
      <c r="G16" s="18" t="n">
        <v>525.8204284</v>
      </c>
      <c r="H16" s="20" t="n">
        <v>2.92283164</v>
      </c>
      <c r="I16" s="18" t="n">
        <v>502.85513494</v>
      </c>
      <c r="J16" s="20" t="n">
        <v>3.45899342</v>
      </c>
      <c r="K16" s="18" t="n">
        <v>473.01197239</v>
      </c>
      <c r="L16" s="20" t="n">
        <v>4.68104649</v>
      </c>
      <c r="M16" s="18" t="s">
        <v>481</v>
      </c>
      <c r="N16" s="20" t="s">
        <v>481</v>
      </c>
      <c r="O16" s="18" t="s">
        <v>481</v>
      </c>
      <c r="P16" s="20" t="s">
        <v>481</v>
      </c>
      <c r="Q16" s="18" t="s">
        <v>481</v>
      </c>
      <c r="R16" s="20" t="s">
        <v>481</v>
      </c>
      <c r="S16" s="18" t="s">
        <v>481</v>
      </c>
      <c r="T16" s="20" t="s">
        <v>481</v>
      </c>
      <c r="U16" s="18" t="n">
        <v>390.23616608</v>
      </c>
      <c r="V16" s="20" t="n">
        <v>8.19440917</v>
      </c>
    </row>
    <row r="17" spans="1:22">
      <c r="A17" s="15" t="s">
        <v>492</v>
      </c>
      <c r="B17" s="17" t="n">
        <v>6504</v>
      </c>
      <c r="C17" s="18">
        <f>(2366.0/B17*100)</f>
        <v/>
      </c>
      <c r="D17" s="19" t="n">
        <v>4138</v>
      </c>
      <c r="E17" s="18" t="n">
        <v>552.91865002</v>
      </c>
      <c r="F17" s="20" t="n">
        <v>5.20663374</v>
      </c>
      <c r="G17" s="18" t="n">
        <v>537.32511546</v>
      </c>
      <c r="H17" s="20" t="n">
        <v>3.98931182</v>
      </c>
      <c r="I17" s="18" t="n">
        <v>519.26036198</v>
      </c>
      <c r="J17" s="20" t="n">
        <v>4.48885703</v>
      </c>
      <c r="K17" s="18" t="n">
        <v>507.03332014</v>
      </c>
      <c r="L17" s="20" t="n">
        <v>6.52806737</v>
      </c>
      <c r="M17" s="18" t="s">
        <v>481</v>
      </c>
      <c r="N17" s="20" t="s">
        <v>481</v>
      </c>
      <c r="O17" s="18" t="s">
        <v>481</v>
      </c>
      <c r="P17" s="20" t="s">
        <v>481</v>
      </c>
      <c r="Q17" s="18" t="n">
        <v>338.260297</v>
      </c>
      <c r="R17" s="20" t="n">
        <v>14.23011861</v>
      </c>
      <c r="S17" s="18" t="s">
        <v>481</v>
      </c>
      <c r="T17" s="20" t="s">
        <v>481</v>
      </c>
      <c r="U17" s="18" t="n">
        <v>469.23508979</v>
      </c>
      <c r="V17" s="20" t="n">
        <v>6.81544066</v>
      </c>
    </row>
    <row r="18" spans="1:22">
      <c r="A18" s="15" t="s">
        <v>493</v>
      </c>
      <c r="B18" s="17" t="n">
        <v>5532</v>
      </c>
      <c r="C18" s="18">
        <f>(31.0/B18*100)</f>
        <v/>
      </c>
      <c r="D18" s="19" t="n">
        <v>5501</v>
      </c>
      <c r="E18" s="18" t="n">
        <v>477.89028599</v>
      </c>
      <c r="F18" s="20" t="n">
        <v>5.28171869</v>
      </c>
      <c r="G18" s="18" t="n">
        <v>473.66560331</v>
      </c>
      <c r="H18" s="20" t="n">
        <v>4.93511931</v>
      </c>
      <c r="I18" s="18" t="n">
        <v>481.83054971</v>
      </c>
      <c r="J18" s="20" t="n">
        <v>4.42687209</v>
      </c>
      <c r="K18" s="18" t="n">
        <v>461.13937697</v>
      </c>
      <c r="L18" s="20" t="n">
        <v>5.13542952</v>
      </c>
      <c r="M18" s="18" t="s">
        <v>481</v>
      </c>
      <c r="N18" s="20" t="s">
        <v>481</v>
      </c>
      <c r="O18" s="18" t="s">
        <v>481</v>
      </c>
      <c r="P18" s="20" t="s">
        <v>481</v>
      </c>
      <c r="Q18" s="18" t="s">
        <v>481</v>
      </c>
      <c r="R18" s="20" t="s">
        <v>481</v>
      </c>
      <c r="S18" s="18" t="s">
        <v>481</v>
      </c>
      <c r="T18" s="20" t="s">
        <v>481</v>
      </c>
      <c r="U18" s="18" t="n">
        <v>370.04438632</v>
      </c>
      <c r="V18" s="20" t="n">
        <v>8.631690860000001</v>
      </c>
    </row>
    <row r="19" spans="1:22">
      <c r="A19" s="15" t="s">
        <v>494</v>
      </c>
      <c r="B19" s="17" t="n">
        <v>5658</v>
      </c>
      <c r="C19" s="18">
        <f>(433.0/B19*100)</f>
        <v/>
      </c>
      <c r="D19" s="19" t="n">
        <v>5225</v>
      </c>
      <c r="E19" s="18" t="n">
        <v>480.05580676</v>
      </c>
      <c r="F19" s="20" t="n">
        <v>5.16316286</v>
      </c>
      <c r="G19" s="18" t="n">
        <v>479.00405495</v>
      </c>
      <c r="H19" s="20" t="n">
        <v>3.24687637</v>
      </c>
      <c r="I19" s="18" t="n">
        <v>477.62708036</v>
      </c>
      <c r="J19" s="20" t="n">
        <v>4.34979272</v>
      </c>
      <c r="K19" s="18" t="n">
        <v>457.87785398</v>
      </c>
      <c r="L19" s="20" t="n">
        <v>5.88240704</v>
      </c>
      <c r="M19" s="18" t="s">
        <v>481</v>
      </c>
      <c r="N19" s="20" t="s">
        <v>481</v>
      </c>
      <c r="O19" s="18" t="s">
        <v>481</v>
      </c>
      <c r="P19" s="20" t="s">
        <v>481</v>
      </c>
      <c r="Q19" s="18" t="s">
        <v>481</v>
      </c>
      <c r="R19" s="20" t="s">
        <v>481</v>
      </c>
      <c r="S19" s="18" t="s">
        <v>481</v>
      </c>
      <c r="T19" s="20" t="s">
        <v>481</v>
      </c>
      <c r="U19" s="18" t="n">
        <v>402.21437713</v>
      </c>
      <c r="V19" s="20" t="n">
        <v>7.10067973</v>
      </c>
    </row>
    <row r="20" spans="1:22">
      <c r="A20" s="15" t="s">
        <v>495</v>
      </c>
      <c r="B20" s="17" t="n">
        <v>3371</v>
      </c>
      <c r="C20" s="18">
        <f>(75.0/B20*100)</f>
        <v/>
      </c>
      <c r="D20" s="19" t="n">
        <v>3296</v>
      </c>
      <c r="E20" s="18" t="n">
        <v>517.59481552</v>
      </c>
      <c r="F20" s="20" t="n">
        <v>3.91060768</v>
      </c>
      <c r="G20" s="18" t="n">
        <v>486.7244318</v>
      </c>
      <c r="H20" s="20" t="n">
        <v>3.27441843</v>
      </c>
      <c r="I20" s="18" t="n">
        <v>476.88557129</v>
      </c>
      <c r="J20" s="20" t="n">
        <v>3.83121414</v>
      </c>
      <c r="K20" s="18" t="n">
        <v>441.68786353</v>
      </c>
      <c r="L20" s="20" t="n">
        <v>6.65916711</v>
      </c>
      <c r="M20" s="18" t="s">
        <v>481</v>
      </c>
      <c r="N20" s="20" t="s">
        <v>481</v>
      </c>
      <c r="O20" s="18" t="s">
        <v>481</v>
      </c>
      <c r="P20" s="20" t="s">
        <v>481</v>
      </c>
      <c r="Q20" s="18" t="s">
        <v>481</v>
      </c>
      <c r="R20" s="20" t="s">
        <v>481</v>
      </c>
      <c r="S20" s="18" t="s">
        <v>481</v>
      </c>
      <c r="T20" s="20" t="s">
        <v>481</v>
      </c>
      <c r="U20" s="18" t="n">
        <v>408.81230588</v>
      </c>
      <c r="V20" s="20" t="n">
        <v>6.40472794</v>
      </c>
    </row>
    <row r="21" spans="1:22">
      <c r="A21" s="15" t="s">
        <v>496</v>
      </c>
      <c r="B21" s="17" t="n">
        <v>5741</v>
      </c>
      <c r="C21" s="18">
        <f>(70.0/B21*100)</f>
        <v/>
      </c>
      <c r="D21" s="19" t="n">
        <v>5671</v>
      </c>
      <c r="E21" s="18" t="n">
        <v>551.12697245</v>
      </c>
      <c r="F21" s="20" t="n">
        <v>3.57999601</v>
      </c>
      <c r="G21" s="18" t="n">
        <v>524.9516544000001</v>
      </c>
      <c r="H21" s="20" t="n">
        <v>2.81493309</v>
      </c>
      <c r="I21" s="18" t="n">
        <v>519.93934108</v>
      </c>
      <c r="J21" s="20" t="n">
        <v>3.19281713</v>
      </c>
      <c r="K21" s="18" t="n">
        <v>485.69553492</v>
      </c>
      <c r="L21" s="20" t="n">
        <v>3.9444327</v>
      </c>
      <c r="M21" s="18" t="s">
        <v>481</v>
      </c>
      <c r="N21" s="20" t="s">
        <v>481</v>
      </c>
      <c r="O21" s="18" t="s">
        <v>481</v>
      </c>
      <c r="P21" s="20" t="s">
        <v>481</v>
      </c>
      <c r="Q21" s="18" t="s">
        <v>481</v>
      </c>
      <c r="R21" s="20" t="s">
        <v>481</v>
      </c>
      <c r="S21" s="18" t="s">
        <v>481</v>
      </c>
      <c r="T21" s="20" t="s">
        <v>481</v>
      </c>
      <c r="U21" s="18" t="n">
        <v>442.91391444</v>
      </c>
      <c r="V21" s="20" t="n">
        <v>9.414505419999999</v>
      </c>
    </row>
    <row r="22" spans="1:22">
      <c r="A22" s="15" t="s">
        <v>497</v>
      </c>
      <c r="B22" s="17" t="n">
        <v>6598</v>
      </c>
      <c r="C22" s="18">
        <f>(43.0/B22*100)</f>
        <v/>
      </c>
      <c r="D22" s="19" t="n">
        <v>6555</v>
      </c>
      <c r="E22" s="18" t="n">
        <v>507.95375083</v>
      </c>
      <c r="F22" s="20" t="n">
        <v>3.81970178</v>
      </c>
      <c r="G22" s="18" t="n">
        <v>486.26694575</v>
      </c>
      <c r="H22" s="20" t="n">
        <v>3.86890243</v>
      </c>
      <c r="I22" s="18" t="n">
        <v>471.48433673</v>
      </c>
      <c r="J22" s="20" t="n">
        <v>5.97065604</v>
      </c>
      <c r="K22" s="18" t="n">
        <v>448.43185234</v>
      </c>
      <c r="L22" s="20" t="n">
        <v>5.68948668</v>
      </c>
      <c r="M22" s="18" t="s">
        <v>481</v>
      </c>
      <c r="N22" s="20" t="s">
        <v>481</v>
      </c>
      <c r="O22" s="18" t="s">
        <v>481</v>
      </c>
      <c r="P22" s="20" t="s">
        <v>481</v>
      </c>
      <c r="Q22" s="18" t="s">
        <v>481</v>
      </c>
      <c r="R22" s="20" t="s">
        <v>481</v>
      </c>
      <c r="S22" s="18" t="n">
        <v>531.14213036</v>
      </c>
      <c r="T22" s="20" t="n">
        <v>46.42016026</v>
      </c>
      <c r="U22" s="18" t="n">
        <v>387.00046154</v>
      </c>
      <c r="V22" s="20" t="n">
        <v>8.58936284</v>
      </c>
    </row>
    <row r="23" spans="1:22">
      <c r="A23" s="15" t="s">
        <v>498</v>
      </c>
      <c r="B23" s="17" t="n">
        <v>11583</v>
      </c>
      <c r="C23" s="18">
        <f>(281.0/B23*100)</f>
        <v/>
      </c>
      <c r="D23" s="19" t="n">
        <v>11302</v>
      </c>
      <c r="E23" s="18" t="n">
        <v>504.16404205</v>
      </c>
      <c r="F23" s="20" t="n">
        <v>3.700343</v>
      </c>
      <c r="G23" s="18" t="n">
        <v>491.40766579</v>
      </c>
      <c r="H23" s="20" t="n">
        <v>3.00948479</v>
      </c>
      <c r="I23" s="18" t="n">
        <v>479.98969375</v>
      </c>
      <c r="J23" s="20" t="n">
        <v>4.06543945</v>
      </c>
      <c r="K23" s="18" t="n">
        <v>466.00232907</v>
      </c>
      <c r="L23" s="20" t="n">
        <v>6.31296397</v>
      </c>
      <c r="M23" s="18" t="s">
        <v>481</v>
      </c>
      <c r="N23" s="20" t="s">
        <v>481</v>
      </c>
      <c r="O23" s="18" t="s">
        <v>481</v>
      </c>
      <c r="P23" s="20" t="s">
        <v>481</v>
      </c>
      <c r="Q23" s="18" t="s">
        <v>481</v>
      </c>
      <c r="R23" s="20" t="s">
        <v>481</v>
      </c>
      <c r="S23" s="18" t="s">
        <v>481</v>
      </c>
      <c r="T23" s="20" t="s">
        <v>481</v>
      </c>
      <c r="U23" s="18" t="n">
        <v>422.10256092</v>
      </c>
      <c r="V23" s="20" t="n">
        <v>8.167417240000001</v>
      </c>
    </row>
    <row r="24" spans="1:22">
      <c r="A24" s="15" t="s">
        <v>499</v>
      </c>
      <c r="B24" s="17" t="n">
        <v>6647</v>
      </c>
      <c r="C24" s="18">
        <f>(14.0/B24*100)</f>
        <v/>
      </c>
      <c r="D24" s="19" t="n">
        <v>6633</v>
      </c>
      <c r="E24" s="18" t="n">
        <v>528.29427694</v>
      </c>
      <c r="F24" s="20" t="n">
        <v>7.15770936</v>
      </c>
      <c r="G24" s="18" t="n">
        <v>524.69980145</v>
      </c>
      <c r="H24" s="20" t="n">
        <v>3.1293286</v>
      </c>
      <c r="I24" s="18" t="n">
        <v>520.02229921</v>
      </c>
      <c r="J24" s="20" t="n">
        <v>3.42692446</v>
      </c>
      <c r="K24" s="18" t="n">
        <v>495.63293722</v>
      </c>
      <c r="L24" s="20" t="n">
        <v>4.95181219</v>
      </c>
      <c r="M24" s="18" t="s">
        <v>481</v>
      </c>
      <c r="N24" s="20" t="s">
        <v>481</v>
      </c>
      <c r="O24" s="18" t="s">
        <v>481</v>
      </c>
      <c r="P24" s="20" t="s">
        <v>481</v>
      </c>
      <c r="Q24" s="18" t="s">
        <v>481</v>
      </c>
      <c r="R24" s="20" t="s">
        <v>481</v>
      </c>
      <c r="S24" s="18" t="s">
        <v>481</v>
      </c>
      <c r="T24" s="20" t="s">
        <v>481</v>
      </c>
      <c r="U24" s="18" t="n">
        <v>430.03375082</v>
      </c>
      <c r="V24" s="20" t="n">
        <v>10.90353917</v>
      </c>
    </row>
    <row r="25" spans="1:22">
      <c r="A25" s="15" t="s">
        <v>500</v>
      </c>
      <c r="B25" s="17" t="n">
        <v>5581</v>
      </c>
      <c r="C25" s="18">
        <f>(25.0/B25*100)</f>
        <v/>
      </c>
      <c r="D25" s="19" t="n">
        <v>5556</v>
      </c>
      <c r="E25" s="18" t="n">
        <v>550.31611093</v>
      </c>
      <c r="F25" s="20" t="n">
        <v>5.72282782</v>
      </c>
      <c r="G25" s="18" t="n">
        <v>518.35438742</v>
      </c>
      <c r="H25" s="20" t="n">
        <v>3.80311905</v>
      </c>
      <c r="I25" s="18" t="n">
        <v>518.5225941899999</v>
      </c>
      <c r="J25" s="20" t="n">
        <v>3.73723948</v>
      </c>
      <c r="K25" s="18" t="n">
        <v>484.37260018</v>
      </c>
      <c r="L25" s="20" t="n">
        <v>5.64395353</v>
      </c>
      <c r="M25" s="18" t="s">
        <v>481</v>
      </c>
      <c r="N25" s="20" t="s">
        <v>481</v>
      </c>
      <c r="O25" s="18" t="s">
        <v>481</v>
      </c>
      <c r="P25" s="20" t="s">
        <v>481</v>
      </c>
      <c r="Q25" s="18" t="s">
        <v>481</v>
      </c>
      <c r="R25" s="20" t="s">
        <v>481</v>
      </c>
      <c r="S25" s="18" t="s">
        <v>481</v>
      </c>
      <c r="T25" s="20" t="s">
        <v>481</v>
      </c>
      <c r="U25" s="18" t="n">
        <v>460.09304814</v>
      </c>
      <c r="V25" s="20" t="n">
        <v>20.22406438</v>
      </c>
    </row>
    <row r="26" spans="1:22">
      <c r="A26" s="15" t="s">
        <v>501</v>
      </c>
      <c r="B26" s="17" t="n">
        <v>4869</v>
      </c>
      <c r="C26" s="18">
        <f>(88.0/B26*100)</f>
        <v/>
      </c>
      <c r="D26" s="19" t="n">
        <v>4781</v>
      </c>
      <c r="E26" s="18" t="n">
        <v>508.18786568</v>
      </c>
      <c r="F26" s="20" t="n">
        <v>3.45660356</v>
      </c>
      <c r="G26" s="18" t="n">
        <v>492.06966766</v>
      </c>
      <c r="H26" s="20" t="n">
        <v>2.16840954</v>
      </c>
      <c r="I26" s="18" t="n">
        <v>480.91800558</v>
      </c>
      <c r="J26" s="20" t="n">
        <v>3.17449474</v>
      </c>
      <c r="K26" s="18" t="n">
        <v>472.42559343</v>
      </c>
      <c r="L26" s="20" t="n">
        <v>6.16131654</v>
      </c>
      <c r="M26" s="18" t="s">
        <v>481</v>
      </c>
      <c r="N26" s="20" t="s">
        <v>481</v>
      </c>
      <c r="O26" s="18" t="s">
        <v>481</v>
      </c>
      <c r="P26" s="20" t="s">
        <v>481</v>
      </c>
      <c r="Q26" s="18" t="s">
        <v>481</v>
      </c>
      <c r="R26" s="20" t="s">
        <v>481</v>
      </c>
      <c r="S26" s="18" t="s">
        <v>481</v>
      </c>
      <c r="T26" s="20" t="s">
        <v>481</v>
      </c>
      <c r="U26" s="18" t="n">
        <v>433.40000396</v>
      </c>
      <c r="V26" s="20" t="n">
        <v>7.37493133</v>
      </c>
    </row>
    <row r="27" spans="1:22">
      <c r="A27" s="15" t="s">
        <v>502</v>
      </c>
      <c r="B27" s="17" t="n">
        <v>5299</v>
      </c>
      <c r="C27" s="18">
        <f>(170.0/B27*100)</f>
        <v/>
      </c>
      <c r="D27" s="19" t="n">
        <v>5129</v>
      </c>
      <c r="E27" s="18" t="n">
        <v>519.33085929</v>
      </c>
      <c r="F27" s="20" t="n">
        <v>4.33537799</v>
      </c>
      <c r="G27" s="18" t="n">
        <v>500.55196603</v>
      </c>
      <c r="H27" s="20" t="n">
        <v>3.2091404</v>
      </c>
      <c r="I27" s="18" t="n">
        <v>483.88583057</v>
      </c>
      <c r="J27" s="20" t="n">
        <v>2.91336932</v>
      </c>
      <c r="K27" s="18" t="n">
        <v>458.44073409</v>
      </c>
      <c r="L27" s="20" t="n">
        <v>4.6641963</v>
      </c>
      <c r="M27" s="18" t="s">
        <v>481</v>
      </c>
      <c r="N27" s="20" t="s">
        <v>481</v>
      </c>
      <c r="O27" s="18" t="s">
        <v>481</v>
      </c>
      <c r="P27" s="20" t="s">
        <v>481</v>
      </c>
      <c r="Q27" s="18" t="s">
        <v>481</v>
      </c>
      <c r="R27" s="20" t="s">
        <v>481</v>
      </c>
      <c r="S27" s="18" t="s">
        <v>481</v>
      </c>
      <c r="T27" s="20" t="s">
        <v>481</v>
      </c>
      <c r="U27" s="18" t="n">
        <v>402.82032548</v>
      </c>
      <c r="V27" s="20" t="n">
        <v>4.33318613</v>
      </c>
    </row>
    <row r="28" spans="1:22">
      <c r="A28" s="15" t="s">
        <v>503</v>
      </c>
      <c r="B28" s="17" t="n">
        <v>7568</v>
      </c>
      <c r="C28" s="18">
        <f>(490.0/B28*100)</f>
        <v/>
      </c>
      <c r="D28" s="19" t="n">
        <v>7078</v>
      </c>
      <c r="E28" s="18" t="n">
        <v>429.86118096</v>
      </c>
      <c r="F28" s="20" t="n">
        <v>4.38348823</v>
      </c>
      <c r="G28" s="18" t="n">
        <v>428.99820156</v>
      </c>
      <c r="H28" s="20" t="n">
        <v>2.90211056</v>
      </c>
      <c r="I28" s="18" t="n">
        <v>432.71874785</v>
      </c>
      <c r="J28" s="20" t="n">
        <v>3.89932557</v>
      </c>
      <c r="K28" s="18" t="n">
        <v>417.83874285</v>
      </c>
      <c r="L28" s="20" t="n">
        <v>5.3501656</v>
      </c>
      <c r="M28" s="18" t="s">
        <v>481</v>
      </c>
      <c r="N28" s="20" t="s">
        <v>481</v>
      </c>
      <c r="O28" s="18" t="s">
        <v>481</v>
      </c>
      <c r="P28" s="20" t="s">
        <v>481</v>
      </c>
      <c r="Q28" s="18" t="s">
        <v>481</v>
      </c>
      <c r="R28" s="20" t="s">
        <v>481</v>
      </c>
      <c r="S28" s="18" t="s">
        <v>481</v>
      </c>
      <c r="T28" s="20" t="s">
        <v>481</v>
      </c>
      <c r="U28" s="18" t="n">
        <v>386.76778191</v>
      </c>
      <c r="V28" s="20" t="n">
        <v>6.6994645</v>
      </c>
    </row>
    <row r="29" spans="1:22">
      <c r="A29" s="15" t="s">
        <v>504</v>
      </c>
      <c r="B29" s="17" t="n">
        <v>5385</v>
      </c>
      <c r="C29" s="18">
        <f>(30.0/B29*100)</f>
        <v/>
      </c>
      <c r="D29" s="19" t="n">
        <v>5355</v>
      </c>
      <c r="E29" s="18" t="n">
        <v>528.47499143</v>
      </c>
      <c r="F29" s="20" t="n">
        <v>5.27646061</v>
      </c>
      <c r="G29" s="18" t="n">
        <v>514.5305552900001</v>
      </c>
      <c r="H29" s="20" t="n">
        <v>2.99817489</v>
      </c>
      <c r="I29" s="18" t="n">
        <v>514.06180608</v>
      </c>
      <c r="J29" s="20" t="n">
        <v>3.57366404</v>
      </c>
      <c r="K29" s="18" t="n">
        <v>486.9044979</v>
      </c>
      <c r="L29" s="20" t="n">
        <v>4.08615107</v>
      </c>
      <c r="M29" s="18" t="s">
        <v>481</v>
      </c>
      <c r="N29" s="20" t="s">
        <v>481</v>
      </c>
      <c r="O29" s="18" t="s">
        <v>481</v>
      </c>
      <c r="P29" s="20" t="s">
        <v>481</v>
      </c>
      <c r="Q29" s="18" t="n">
        <v>314.02123871</v>
      </c>
      <c r="R29" s="20" t="n">
        <v>13.26138992</v>
      </c>
      <c r="S29" s="18" t="s">
        <v>481</v>
      </c>
      <c r="T29" s="20" t="s">
        <v>481</v>
      </c>
      <c r="U29" s="18" t="n">
        <v>419.37266997</v>
      </c>
      <c r="V29" s="20" t="n">
        <v>9.79981665</v>
      </c>
    </row>
    <row r="30" spans="1:22">
      <c r="A30" s="15" t="s">
        <v>505</v>
      </c>
      <c r="B30" s="17" t="n">
        <v>4520</v>
      </c>
      <c r="C30" s="18">
        <f>(243.0/B30*100)</f>
        <v/>
      </c>
      <c r="D30" s="19" t="n">
        <v>4277</v>
      </c>
      <c r="E30" s="18" t="n">
        <v>553.20127088</v>
      </c>
      <c r="F30" s="20" t="n">
        <v>5.12444071</v>
      </c>
      <c r="G30" s="18" t="n">
        <v>523.47315695</v>
      </c>
      <c r="H30" s="20" t="n">
        <v>3.26396732</v>
      </c>
      <c r="I30" s="18" t="n">
        <v>513.95376464</v>
      </c>
      <c r="J30" s="20" t="n">
        <v>3.47748499</v>
      </c>
      <c r="K30" s="18" t="n">
        <v>472.16148837</v>
      </c>
      <c r="L30" s="20" t="n">
        <v>7.05973846</v>
      </c>
      <c r="M30" s="18" t="s">
        <v>481</v>
      </c>
      <c r="N30" s="20" t="s">
        <v>481</v>
      </c>
      <c r="O30" s="18" t="s">
        <v>481</v>
      </c>
      <c r="P30" s="20" t="s">
        <v>481</v>
      </c>
      <c r="Q30" s="18" t="s">
        <v>481</v>
      </c>
      <c r="R30" s="20" t="s">
        <v>481</v>
      </c>
      <c r="S30" s="18" t="s">
        <v>481</v>
      </c>
      <c r="T30" s="20" t="s">
        <v>481</v>
      </c>
      <c r="U30" s="18" t="n">
        <v>410.47732018</v>
      </c>
      <c r="V30" s="20" t="n">
        <v>5.94237742</v>
      </c>
    </row>
    <row r="31" spans="1:22">
      <c r="A31" s="15" t="s">
        <v>506</v>
      </c>
      <c r="B31" s="17" t="n">
        <v>5456</v>
      </c>
      <c r="C31" s="18">
        <f>(152.0/B31*100)</f>
        <v/>
      </c>
      <c r="D31" s="19" t="n">
        <v>5304</v>
      </c>
      <c r="E31" s="18" t="n">
        <v>548.63134294</v>
      </c>
      <c r="F31" s="20" t="n">
        <v>4.62188779</v>
      </c>
      <c r="G31" s="18" t="n">
        <v>529.95502185</v>
      </c>
      <c r="H31" s="20" t="n">
        <v>2.96778917</v>
      </c>
      <c r="I31" s="18" t="n">
        <v>506.63364724</v>
      </c>
      <c r="J31" s="20" t="n">
        <v>3.90386715</v>
      </c>
      <c r="K31" s="18" t="n">
        <v>471.40048014</v>
      </c>
      <c r="L31" s="20" t="n">
        <v>5.66870621</v>
      </c>
      <c r="M31" s="18" t="s">
        <v>481</v>
      </c>
      <c r="N31" s="20" t="s">
        <v>481</v>
      </c>
      <c r="O31" s="18" t="s">
        <v>481</v>
      </c>
      <c r="P31" s="20" t="s">
        <v>481</v>
      </c>
      <c r="Q31" s="18" t="s">
        <v>481</v>
      </c>
      <c r="R31" s="20" t="s">
        <v>481</v>
      </c>
      <c r="S31" s="18" t="s">
        <v>481</v>
      </c>
      <c r="T31" s="20" t="s">
        <v>481</v>
      </c>
      <c r="U31" s="18" t="n">
        <v>426.38982953</v>
      </c>
      <c r="V31" s="20" t="n">
        <v>5.82268098</v>
      </c>
    </row>
    <row r="32" spans="1:22">
      <c r="A32" s="15" t="s">
        <v>507</v>
      </c>
      <c r="B32" s="17" t="n">
        <v>4478</v>
      </c>
      <c r="C32" s="18">
        <f>(6.0/B32*100)</f>
        <v/>
      </c>
      <c r="D32" s="19" t="n">
        <v>4472</v>
      </c>
      <c r="E32" s="18" t="n">
        <v>532.07839989</v>
      </c>
      <c r="F32" s="20" t="n">
        <v>3.2151855</v>
      </c>
      <c r="G32" s="18" t="n">
        <v>503.29720624</v>
      </c>
      <c r="H32" s="20" t="n">
        <v>2.8200279</v>
      </c>
      <c r="I32" s="18" t="n">
        <v>490.43496908</v>
      </c>
      <c r="J32" s="20" t="n">
        <v>4.05865629</v>
      </c>
      <c r="K32" s="18" t="n">
        <v>472.95273824</v>
      </c>
      <c r="L32" s="20" t="n">
        <v>6.47433837</v>
      </c>
      <c r="M32" s="18" t="s">
        <v>481</v>
      </c>
      <c r="N32" s="20" t="s">
        <v>481</v>
      </c>
      <c r="O32" s="18" t="s">
        <v>481</v>
      </c>
      <c r="P32" s="20" t="s">
        <v>481</v>
      </c>
      <c r="Q32" s="18" t="s">
        <v>481</v>
      </c>
      <c r="R32" s="20" t="s">
        <v>481</v>
      </c>
      <c r="S32" s="18" t="s">
        <v>481</v>
      </c>
      <c r="T32" s="20" t="s">
        <v>481</v>
      </c>
      <c r="U32" s="18" t="n">
        <v>431.96181361</v>
      </c>
      <c r="V32" s="20" t="n">
        <v>11.71670707</v>
      </c>
    </row>
    <row r="33" spans="1:22">
      <c r="A33" s="15" t="s">
        <v>508</v>
      </c>
      <c r="B33" s="17" t="n">
        <v>7325</v>
      </c>
      <c r="C33" s="18">
        <f>(85.0/B33*100)</f>
        <v/>
      </c>
      <c r="D33" s="19" t="n">
        <v>7240</v>
      </c>
      <c r="E33" s="18" t="n">
        <v>528.27076872</v>
      </c>
      <c r="F33" s="20" t="n">
        <v>3.48866186</v>
      </c>
      <c r="G33" s="18" t="n">
        <v>498.97173649</v>
      </c>
      <c r="H33" s="20" t="n">
        <v>3.12104177</v>
      </c>
      <c r="I33" s="18" t="n">
        <v>478.16554945</v>
      </c>
      <c r="J33" s="20" t="n">
        <v>3.35988676</v>
      </c>
      <c r="K33" s="18" t="n">
        <v>477.24159123</v>
      </c>
      <c r="L33" s="20" t="n">
        <v>5.99926898</v>
      </c>
      <c r="M33" s="18" t="s">
        <v>481</v>
      </c>
      <c r="N33" s="20" t="s">
        <v>481</v>
      </c>
      <c r="O33" s="18" t="s">
        <v>481</v>
      </c>
      <c r="P33" s="20" t="s">
        <v>481</v>
      </c>
      <c r="Q33" s="18" t="s">
        <v>481</v>
      </c>
      <c r="R33" s="20" t="s">
        <v>481</v>
      </c>
      <c r="S33" s="18" t="s">
        <v>481</v>
      </c>
      <c r="T33" s="20" t="s">
        <v>481</v>
      </c>
      <c r="U33" s="18" t="n">
        <v>423.2886231</v>
      </c>
      <c r="V33" s="20" t="n">
        <v>8.89099294</v>
      </c>
    </row>
    <row r="34" spans="1:22">
      <c r="A34" s="15" t="s">
        <v>509</v>
      </c>
      <c r="B34" s="17" t="n">
        <v>6350</v>
      </c>
      <c r="C34" s="18">
        <f>(106.0/B34*100)</f>
        <v/>
      </c>
      <c r="D34" s="19" t="n">
        <v>6244</v>
      </c>
      <c r="E34" s="18" t="n">
        <v>481.85104803</v>
      </c>
      <c r="F34" s="20" t="n">
        <v>4.50491623</v>
      </c>
      <c r="G34" s="18" t="n">
        <v>469.26148711</v>
      </c>
      <c r="H34" s="20" t="n">
        <v>3.0537369</v>
      </c>
      <c r="I34" s="18" t="n">
        <v>457.68532107</v>
      </c>
      <c r="J34" s="20" t="n">
        <v>3.69486076</v>
      </c>
      <c r="K34" s="18" t="n">
        <v>428.18226816</v>
      </c>
      <c r="L34" s="20" t="n">
        <v>4.57441108</v>
      </c>
      <c r="M34" s="18" t="s">
        <v>481</v>
      </c>
      <c r="N34" s="20" t="s">
        <v>481</v>
      </c>
      <c r="O34" s="18" t="s">
        <v>481</v>
      </c>
      <c r="P34" s="20" t="s">
        <v>481</v>
      </c>
      <c r="Q34" s="18" t="n">
        <v>263.37193708</v>
      </c>
      <c r="R34" s="20" t="n">
        <v>13.61114927</v>
      </c>
      <c r="S34" s="18" t="s">
        <v>481</v>
      </c>
      <c r="T34" s="20" t="s">
        <v>481</v>
      </c>
      <c r="U34" s="18" t="n">
        <v>378.82446399</v>
      </c>
      <c r="V34" s="20" t="n">
        <v>7.25803709</v>
      </c>
    </row>
    <row r="35" spans="1:22">
      <c r="A35" s="15" t="s">
        <v>510</v>
      </c>
      <c r="B35" s="17" t="n">
        <v>6406</v>
      </c>
      <c r="C35" s="18">
        <f>(74.0/B35*100)</f>
        <v/>
      </c>
      <c r="D35" s="19" t="n">
        <v>6332</v>
      </c>
      <c r="E35" s="18" t="n">
        <v>528.34393069</v>
      </c>
      <c r="F35" s="20" t="n">
        <v>3.34858162</v>
      </c>
      <c r="G35" s="18" t="n">
        <v>514.5634032200001</v>
      </c>
      <c r="H35" s="20" t="n">
        <v>2.29884087</v>
      </c>
      <c r="I35" s="18" t="n">
        <v>502.44266231</v>
      </c>
      <c r="J35" s="20" t="n">
        <v>2.95269896</v>
      </c>
      <c r="K35" s="18" t="n">
        <v>482.66827117</v>
      </c>
      <c r="L35" s="20" t="n">
        <v>6.14246776</v>
      </c>
      <c r="M35" s="18" t="s">
        <v>481</v>
      </c>
      <c r="N35" s="20" t="s">
        <v>481</v>
      </c>
      <c r="O35" s="18" t="s">
        <v>481</v>
      </c>
      <c r="P35" s="20" t="s">
        <v>481</v>
      </c>
      <c r="Q35" s="18" t="n">
        <v>337.32521215</v>
      </c>
      <c r="R35" s="20" t="n">
        <v>11.65794297</v>
      </c>
      <c r="S35" s="18" t="s">
        <v>481</v>
      </c>
      <c r="T35" s="20" t="s">
        <v>481</v>
      </c>
      <c r="U35" s="18" t="n">
        <v>421.50296056</v>
      </c>
      <c r="V35" s="20" t="n">
        <v>8.74571415</v>
      </c>
    </row>
    <row r="36" spans="1:22">
      <c r="A36" s="15" t="s">
        <v>511</v>
      </c>
      <c r="B36" s="17" t="n">
        <v>6736</v>
      </c>
      <c r="C36" s="18">
        <f>(88.0/B36*100)</f>
        <v/>
      </c>
      <c r="D36" s="19" t="n">
        <v>6648</v>
      </c>
      <c r="E36" s="18" t="n">
        <v>522.2242268700001</v>
      </c>
      <c r="F36" s="20" t="n">
        <v>2.96259808</v>
      </c>
      <c r="G36" s="18" t="n">
        <v>503.14671524</v>
      </c>
      <c r="H36" s="20" t="n">
        <v>3.3326673</v>
      </c>
      <c r="I36" s="18" t="n">
        <v>490.97588817</v>
      </c>
      <c r="J36" s="20" t="n">
        <v>3.20101103</v>
      </c>
      <c r="K36" s="18" t="n">
        <v>475.89377421</v>
      </c>
      <c r="L36" s="20" t="n">
        <v>4.02480899</v>
      </c>
      <c r="M36" s="18" t="s">
        <v>481</v>
      </c>
      <c r="N36" s="20" t="s">
        <v>481</v>
      </c>
      <c r="O36" s="18" t="s">
        <v>481</v>
      </c>
      <c r="P36" s="20" t="s">
        <v>481</v>
      </c>
      <c r="Q36" s="18" t="s">
        <v>481</v>
      </c>
      <c r="R36" s="20" t="s">
        <v>481</v>
      </c>
      <c r="S36" s="18" t="s">
        <v>481</v>
      </c>
      <c r="T36" s="20" t="s">
        <v>481</v>
      </c>
      <c r="U36" s="18" t="n">
        <v>428.56984076</v>
      </c>
      <c r="V36" s="20" t="n">
        <v>7.33258818</v>
      </c>
    </row>
    <row r="37" spans="1:22">
      <c r="A37" s="15" t="s">
        <v>512</v>
      </c>
      <c r="B37" s="17" t="n">
        <v>5458</v>
      </c>
      <c r="C37" s="18">
        <f>(181.0/B37*100)</f>
        <v/>
      </c>
      <c r="D37" s="19" t="n">
        <v>5277</v>
      </c>
      <c r="E37" s="18" t="n">
        <v>538.63270729</v>
      </c>
      <c r="F37" s="20" t="n">
        <v>5.54924921</v>
      </c>
      <c r="G37" s="18" t="n">
        <v>520.8285627</v>
      </c>
      <c r="H37" s="20" t="n">
        <v>3.71740118</v>
      </c>
      <c r="I37" s="18" t="n">
        <v>499.17070027</v>
      </c>
      <c r="J37" s="20" t="n">
        <v>3.819454</v>
      </c>
      <c r="K37" s="18" t="n">
        <v>477.65472312</v>
      </c>
      <c r="L37" s="20" t="n">
        <v>6.25026509</v>
      </c>
      <c r="M37" s="18" t="s">
        <v>481</v>
      </c>
      <c r="N37" s="20" t="s">
        <v>481</v>
      </c>
      <c r="O37" s="18" t="s">
        <v>481</v>
      </c>
      <c r="P37" s="20" t="s">
        <v>481</v>
      </c>
      <c r="Q37" s="18" t="s">
        <v>481</v>
      </c>
      <c r="R37" s="20" t="s">
        <v>481</v>
      </c>
      <c r="S37" s="18" t="s">
        <v>481</v>
      </c>
      <c r="T37" s="20" t="s">
        <v>481</v>
      </c>
      <c r="U37" s="18" t="n">
        <v>412.6367743</v>
      </c>
      <c r="V37" s="20" t="n">
        <v>6.20553918</v>
      </c>
    </row>
    <row r="38" spans="1:22">
      <c r="A38" s="15" t="s">
        <v>513</v>
      </c>
      <c r="B38" s="17" t="n">
        <v>5860</v>
      </c>
      <c r="C38" s="18">
        <f>(27.0/B38*100)</f>
        <v/>
      </c>
      <c r="D38" s="19" t="n">
        <v>5833</v>
      </c>
      <c r="E38" s="18" t="n">
        <v>519.04279566</v>
      </c>
      <c r="F38" s="20" t="n">
        <v>5.20448336</v>
      </c>
      <c r="G38" s="18" t="n">
        <v>500.34959342</v>
      </c>
      <c r="H38" s="20" t="n">
        <v>3.96235684</v>
      </c>
      <c r="I38" s="18" t="n">
        <v>500.31669411</v>
      </c>
      <c r="J38" s="20" t="n">
        <v>3.6607168</v>
      </c>
      <c r="K38" s="18" t="n">
        <v>480.58002929</v>
      </c>
      <c r="L38" s="20" t="n">
        <v>4.66599398</v>
      </c>
      <c r="M38" s="18" t="s">
        <v>481</v>
      </c>
      <c r="N38" s="20" t="s">
        <v>481</v>
      </c>
      <c r="O38" s="18" t="s">
        <v>481</v>
      </c>
      <c r="P38" s="20" t="s">
        <v>481</v>
      </c>
      <c r="Q38" s="18" t="s">
        <v>481</v>
      </c>
      <c r="R38" s="20" t="s">
        <v>481</v>
      </c>
      <c r="S38" s="18" t="s">
        <v>481</v>
      </c>
      <c r="T38" s="20" t="s">
        <v>481</v>
      </c>
      <c r="U38" s="18" t="n">
        <v>457.11213049</v>
      </c>
      <c r="V38" s="20" t="n">
        <v>5.87185616</v>
      </c>
    </row>
    <row r="39" spans="1:22">
      <c r="A39" s="15" t="s">
        <v>514</v>
      </c>
      <c r="B39" s="17" t="n">
        <v>5895</v>
      </c>
      <c r="C39" s="18">
        <f>(33.0/B39*100)</f>
        <v/>
      </c>
      <c r="D39" s="19" t="n">
        <v>5862</v>
      </c>
      <c r="E39" s="18" t="n">
        <v>438.3683506</v>
      </c>
      <c r="F39" s="20" t="n">
        <v>4.73870753</v>
      </c>
      <c r="G39" s="18" t="n">
        <v>433.30085095</v>
      </c>
      <c r="H39" s="20" t="n">
        <v>4.49072596</v>
      </c>
      <c r="I39" s="18" t="n">
        <v>424.63134144</v>
      </c>
      <c r="J39" s="20" t="n">
        <v>5.31121944</v>
      </c>
      <c r="K39" s="18" t="n">
        <v>422.12811351</v>
      </c>
      <c r="L39" s="20" t="n">
        <v>5.86968892</v>
      </c>
      <c r="M39" s="18" t="s">
        <v>481</v>
      </c>
      <c r="N39" s="20" t="s">
        <v>481</v>
      </c>
      <c r="O39" s="18" t="s">
        <v>481</v>
      </c>
      <c r="P39" s="20" t="s">
        <v>481</v>
      </c>
      <c r="Q39" s="18" t="s">
        <v>481</v>
      </c>
      <c r="R39" s="20" t="s">
        <v>481</v>
      </c>
      <c r="S39" s="18" t="s">
        <v>481</v>
      </c>
      <c r="T39" s="20" t="s">
        <v>481</v>
      </c>
      <c r="U39" s="18" t="n">
        <v>368.1481956</v>
      </c>
      <c r="V39" s="20" t="n">
        <v>11.31875847</v>
      </c>
    </row>
    <row r="40" spans="1:22">
      <c r="A40" s="15" t="s">
        <v>515</v>
      </c>
      <c r="B40" s="17" t="n">
        <v>14157</v>
      </c>
      <c r="C40" s="18">
        <f>(415.0/B40*100)</f>
        <v/>
      </c>
      <c r="D40" s="19" t="n">
        <v>13742</v>
      </c>
      <c r="E40" s="18" t="n">
        <v>528.57285669</v>
      </c>
      <c r="F40" s="20" t="n">
        <v>4.65967989</v>
      </c>
      <c r="G40" s="18" t="n">
        <v>506.63579493</v>
      </c>
      <c r="H40" s="20" t="n">
        <v>3.26923073</v>
      </c>
      <c r="I40" s="18" t="n">
        <v>497.35028405</v>
      </c>
      <c r="J40" s="20" t="n">
        <v>3.26198919</v>
      </c>
      <c r="K40" s="18" t="n">
        <v>474.68469639</v>
      </c>
      <c r="L40" s="20" t="n">
        <v>6.27931446</v>
      </c>
      <c r="M40" s="18" t="s">
        <v>481</v>
      </c>
      <c r="N40" s="20" t="s">
        <v>481</v>
      </c>
      <c r="O40" s="18" t="s">
        <v>481</v>
      </c>
      <c r="P40" s="20" t="s">
        <v>481</v>
      </c>
      <c r="Q40" s="18" t="s">
        <v>481</v>
      </c>
      <c r="R40" s="20" t="s">
        <v>481</v>
      </c>
      <c r="S40" s="18" t="s">
        <v>481</v>
      </c>
      <c r="T40" s="20" t="s">
        <v>481</v>
      </c>
      <c r="U40" s="18" t="n">
        <v>415.87719743</v>
      </c>
      <c r="V40" s="20" t="n">
        <v>6.59255925</v>
      </c>
    </row>
    <row r="41" spans="1:22">
      <c r="A41" s="15" t="s">
        <v>516</v>
      </c>
      <c r="B41" s="17" t="n">
        <v>5712</v>
      </c>
      <c r="C41" s="18">
        <f>(61.0/B41*100)</f>
        <v/>
      </c>
      <c r="D41" s="19" t="n">
        <v>5651</v>
      </c>
      <c r="E41" s="18" t="n">
        <v>525.17042803</v>
      </c>
      <c r="F41" s="20" t="n">
        <v>4.39103895</v>
      </c>
      <c r="G41" s="18" t="n">
        <v>503.51549364</v>
      </c>
      <c r="H41" s="20" t="n">
        <v>3.41725076</v>
      </c>
      <c r="I41" s="18" t="n">
        <v>492.34446189</v>
      </c>
      <c r="J41" s="20" t="n">
        <v>4.14345029</v>
      </c>
      <c r="K41" s="18" t="n">
        <v>465.47084183</v>
      </c>
      <c r="L41" s="20" t="n">
        <v>7.42547467</v>
      </c>
      <c r="M41" s="18" t="s">
        <v>481</v>
      </c>
      <c r="N41" s="20" t="s">
        <v>481</v>
      </c>
      <c r="O41" s="18" t="s">
        <v>481</v>
      </c>
      <c r="P41" s="20" t="s">
        <v>481</v>
      </c>
      <c r="Q41" s="18" t="n">
        <v>399.91015703</v>
      </c>
      <c r="R41" s="20" t="n">
        <v>16.72230739</v>
      </c>
      <c r="S41" s="18" t="s">
        <v>481</v>
      </c>
      <c r="T41" s="20" t="s">
        <v>481</v>
      </c>
      <c r="U41" s="18" t="n">
        <v>408.47759462</v>
      </c>
      <c r="V41" s="20" t="n">
        <v>11.34959175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344.85649486</v>
      </c>
      <c r="F45" s="20" t="n">
        <v>3.41846036</v>
      </c>
      <c r="G45" s="18" t="n">
        <v>352.29519991</v>
      </c>
      <c r="H45" s="20" t="n">
        <v>4.09017531</v>
      </c>
      <c r="I45" s="18" t="n">
        <v>358.11936631</v>
      </c>
      <c r="J45" s="20" t="n">
        <v>4.06947903</v>
      </c>
      <c r="K45" s="18" t="n">
        <v>351.90975103</v>
      </c>
      <c r="L45" s="20" t="n">
        <v>4.06670747</v>
      </c>
      <c r="M45" s="18" t="s">
        <v>481</v>
      </c>
      <c r="N45" s="20" t="s">
        <v>481</v>
      </c>
      <c r="O45" s="18" t="s">
        <v>481</v>
      </c>
      <c r="P45" s="20" t="s">
        <v>481</v>
      </c>
      <c r="Q45" s="18" t="n">
        <v>261.4736</v>
      </c>
      <c r="R45" s="20" t="n">
        <v>25.97971596</v>
      </c>
      <c r="S45" s="18" t="n">
        <v>312.09899738</v>
      </c>
      <c r="T45" s="20" t="n">
        <v>13.22290785</v>
      </c>
      <c r="U45" s="18" t="n">
        <v>327.29971667</v>
      </c>
      <c r="V45" s="20" t="n">
        <v>4.81300174</v>
      </c>
    </row>
    <row r="46" spans="1:22">
      <c r="A46" s="15" t="s">
        <v>521</v>
      </c>
      <c r="B46" s="17" t="n">
        <v>23141</v>
      </c>
      <c r="C46" s="18">
        <f>(2289.0/B46*100)</f>
        <v/>
      </c>
      <c r="D46" s="19" t="n">
        <v>20852</v>
      </c>
      <c r="E46" s="18" t="n">
        <v>438.27152415</v>
      </c>
      <c r="F46" s="20" t="n">
        <v>5.44809674</v>
      </c>
      <c r="G46" s="18" t="n">
        <v>428.59810935</v>
      </c>
      <c r="H46" s="20" t="n">
        <v>3.94197085</v>
      </c>
      <c r="I46" s="18" t="n">
        <v>429.87402398</v>
      </c>
      <c r="J46" s="20" t="n">
        <v>4.99739579</v>
      </c>
      <c r="K46" s="18" t="n">
        <v>407.016378</v>
      </c>
      <c r="L46" s="20" t="n">
        <v>5.08119164</v>
      </c>
      <c r="M46" s="18" t="s">
        <v>481</v>
      </c>
      <c r="N46" s="20" t="s">
        <v>481</v>
      </c>
      <c r="O46" s="18" t="s">
        <v>481</v>
      </c>
      <c r="P46" s="20" t="s">
        <v>481</v>
      </c>
      <c r="Q46" s="18" t="s">
        <v>481</v>
      </c>
      <c r="R46" s="20" t="s">
        <v>481</v>
      </c>
      <c r="S46" s="18" t="s">
        <v>481</v>
      </c>
      <c r="T46" s="20" t="s">
        <v>481</v>
      </c>
      <c r="U46" s="18" t="n">
        <v>379.75596157</v>
      </c>
      <c r="V46" s="20" t="n">
        <v>3.26270402</v>
      </c>
    </row>
    <row r="47" spans="1:22">
      <c r="A47" s="15" t="s">
        <v>522</v>
      </c>
      <c r="B47" s="17" t="n">
        <v>5928</v>
      </c>
      <c r="C47" s="18">
        <f>(440.0/B47*100)</f>
        <v/>
      </c>
      <c r="D47" s="19" t="n">
        <v>5488</v>
      </c>
      <c r="E47" s="18" t="n">
        <v>456.54322015</v>
      </c>
      <c r="F47" s="20" t="n">
        <v>5.50267179</v>
      </c>
      <c r="G47" s="18" t="n">
        <v>453.98384231</v>
      </c>
      <c r="H47" s="20" t="n">
        <v>5.14163741</v>
      </c>
      <c r="I47" s="18" t="n">
        <v>446.4679285</v>
      </c>
      <c r="J47" s="20" t="n">
        <v>5.71930629</v>
      </c>
      <c r="K47" s="18" t="n">
        <v>406.93659185</v>
      </c>
      <c r="L47" s="20" t="n">
        <v>9.69312345</v>
      </c>
      <c r="M47" s="18" t="s">
        <v>481</v>
      </c>
      <c r="N47" s="20" t="s">
        <v>481</v>
      </c>
      <c r="O47" s="18" t="s">
        <v>481</v>
      </c>
      <c r="P47" s="20" t="s">
        <v>481</v>
      </c>
      <c r="Q47" s="18" t="s">
        <v>481</v>
      </c>
      <c r="R47" s="20" t="s">
        <v>481</v>
      </c>
      <c r="S47" s="18" t="s">
        <v>481</v>
      </c>
      <c r="T47" s="20" t="s">
        <v>481</v>
      </c>
      <c r="U47" s="18" t="n">
        <v>357.51138068</v>
      </c>
      <c r="V47" s="20" t="n">
        <v>6.85859771</v>
      </c>
    </row>
    <row r="48" spans="1:22">
      <c r="A48" s="15" t="s">
        <v>523</v>
      </c>
      <c r="B48" s="17" t="n">
        <v>9841</v>
      </c>
      <c r="C48" s="18">
        <f>(8.0/B48*100)</f>
        <v/>
      </c>
      <c r="D48" s="19" t="n">
        <v>9833</v>
      </c>
      <c r="E48" s="18" t="n">
        <v>520.68227676</v>
      </c>
      <c r="F48" s="20" t="n">
        <v>6.49328659</v>
      </c>
      <c r="G48" s="18" t="n">
        <v>497.45258244</v>
      </c>
      <c r="H48" s="20" t="n">
        <v>5.38703618</v>
      </c>
      <c r="I48" s="18" t="n">
        <v>480.34932968</v>
      </c>
      <c r="J48" s="20" t="n">
        <v>5.85239524</v>
      </c>
      <c r="K48" s="18" t="n">
        <v>435.49596791</v>
      </c>
      <c r="L48" s="20" t="n">
        <v>7.32794653</v>
      </c>
      <c r="M48" s="18" t="s">
        <v>481</v>
      </c>
      <c r="N48" s="20" t="s">
        <v>481</v>
      </c>
      <c r="O48" s="18" t="s">
        <v>481</v>
      </c>
      <c r="P48" s="20" t="s">
        <v>481</v>
      </c>
      <c r="Q48" s="18" t="s">
        <v>481</v>
      </c>
      <c r="R48" s="20" t="s">
        <v>481</v>
      </c>
      <c r="S48" s="18" t="s">
        <v>481</v>
      </c>
      <c r="T48" s="20" t="s">
        <v>481</v>
      </c>
      <c r="U48" s="18" t="n">
        <v>415.58683885</v>
      </c>
      <c r="V48" s="20" t="n">
        <v>18.86110096</v>
      </c>
    </row>
    <row r="49" spans="1:22">
      <c r="A49" s="15" t="s">
        <v>524</v>
      </c>
      <c r="B49" s="17" t="n">
        <v>6349</v>
      </c>
      <c r="C49" s="18">
        <f>(56.0/B49*100)</f>
        <v/>
      </c>
      <c r="D49" s="19" t="n">
        <v>6293</v>
      </c>
      <c r="E49" s="18" t="n">
        <v>436.26408118</v>
      </c>
      <c r="F49" s="20" t="n">
        <v>4.48328532</v>
      </c>
      <c r="G49" s="18" t="n">
        <v>428.06922289</v>
      </c>
      <c r="H49" s="20" t="n">
        <v>3.35907297</v>
      </c>
      <c r="I49" s="18" t="n">
        <v>433.02705408</v>
      </c>
      <c r="J49" s="20" t="n">
        <v>4.04171259</v>
      </c>
      <c r="K49" s="18" t="n">
        <v>407.13300231</v>
      </c>
      <c r="L49" s="20" t="n">
        <v>4.5706254</v>
      </c>
      <c r="M49" s="18" t="s">
        <v>481</v>
      </c>
      <c r="N49" s="20" t="s">
        <v>481</v>
      </c>
      <c r="O49" s="18" t="s">
        <v>481</v>
      </c>
      <c r="P49" s="20" t="s">
        <v>481</v>
      </c>
      <c r="Q49" s="18" t="s">
        <v>481</v>
      </c>
      <c r="R49" s="20" t="s">
        <v>481</v>
      </c>
      <c r="S49" s="18" t="n">
        <v>331.48762964</v>
      </c>
      <c r="T49" s="20" t="n">
        <v>33.92382612</v>
      </c>
      <c r="U49" s="18" t="n">
        <v>354.09507529</v>
      </c>
      <c r="V49" s="20" t="n">
        <v>10.31399264</v>
      </c>
    </row>
    <row r="50" spans="1:22">
      <c r="A50" s="15" t="s">
        <v>525</v>
      </c>
      <c r="B50" s="17" t="n">
        <v>11795</v>
      </c>
      <c r="C50" s="18">
        <f>(413.0/B50*100)</f>
        <v/>
      </c>
      <c r="D50" s="19" t="n">
        <v>11382</v>
      </c>
      <c r="E50" s="18" t="n">
        <v>422.77785204</v>
      </c>
      <c r="F50" s="20" t="n">
        <v>4.10752477</v>
      </c>
      <c r="G50" s="18" t="n">
        <v>431.67196041</v>
      </c>
      <c r="H50" s="20" t="n">
        <v>3.17695347</v>
      </c>
      <c r="I50" s="18" t="n">
        <v>437.15486475</v>
      </c>
      <c r="J50" s="20" t="n">
        <v>3.35208936</v>
      </c>
      <c r="K50" s="18" t="n">
        <v>426.35405024</v>
      </c>
      <c r="L50" s="20" t="n">
        <v>4.52238251</v>
      </c>
      <c r="M50" s="18" t="s">
        <v>481</v>
      </c>
      <c r="N50" s="20" t="s">
        <v>481</v>
      </c>
      <c r="O50" s="18" t="s">
        <v>481</v>
      </c>
      <c r="P50" s="20" t="s">
        <v>481</v>
      </c>
      <c r="Q50" s="18" t="s">
        <v>481</v>
      </c>
      <c r="R50" s="20" t="s">
        <v>481</v>
      </c>
      <c r="S50" s="18" t="s">
        <v>481</v>
      </c>
      <c r="T50" s="20" t="s">
        <v>481</v>
      </c>
      <c r="U50" s="18" t="n">
        <v>362.58998831</v>
      </c>
      <c r="V50" s="20" t="n">
        <v>7.4764218</v>
      </c>
    </row>
    <row r="51" spans="1:22">
      <c r="A51" s="15" t="s">
        <v>526</v>
      </c>
      <c r="B51" s="17" t="n">
        <v>6866</v>
      </c>
      <c r="C51" s="18">
        <f>(112.0/B51*100)</f>
        <v/>
      </c>
      <c r="D51" s="19" t="n">
        <v>6754</v>
      </c>
      <c r="E51" s="18" t="n">
        <v>431.88308651</v>
      </c>
      <c r="F51" s="20" t="n">
        <v>4.67228255</v>
      </c>
      <c r="G51" s="18" t="n">
        <v>433.50404817</v>
      </c>
      <c r="H51" s="20" t="n">
        <v>2.92638762</v>
      </c>
      <c r="I51" s="18" t="n">
        <v>434.39416832</v>
      </c>
      <c r="J51" s="20" t="n">
        <v>3.40223219</v>
      </c>
      <c r="K51" s="18" t="n">
        <v>424.28785005</v>
      </c>
      <c r="L51" s="20" t="n">
        <v>5.0712141</v>
      </c>
      <c r="M51" s="18" t="s">
        <v>481</v>
      </c>
      <c r="N51" s="20" t="s">
        <v>481</v>
      </c>
      <c r="O51" s="18" t="s">
        <v>481</v>
      </c>
      <c r="P51" s="20" t="s">
        <v>481</v>
      </c>
      <c r="Q51" s="18" t="n">
        <v>427.96430568</v>
      </c>
      <c r="R51" s="20" t="n">
        <v>5.20460603</v>
      </c>
      <c r="S51" s="18" t="s">
        <v>481</v>
      </c>
      <c r="T51" s="20" t="s">
        <v>481</v>
      </c>
      <c r="U51" s="18" t="n">
        <v>392.42166675</v>
      </c>
      <c r="V51" s="20" t="n">
        <v>7.15124424</v>
      </c>
    </row>
    <row r="52" spans="1:22">
      <c r="A52" s="15" t="s">
        <v>527</v>
      </c>
      <c r="B52" s="17" t="n">
        <v>5809</v>
      </c>
      <c r="C52" s="18">
        <f>(115.0/B52*100)</f>
        <v/>
      </c>
      <c r="D52" s="19" t="n">
        <v>5694</v>
      </c>
      <c r="E52" s="18" t="n">
        <v>495.69162448</v>
      </c>
      <c r="F52" s="20" t="n">
        <v>4.13650103</v>
      </c>
      <c r="G52" s="18" t="n">
        <v>492.49840845</v>
      </c>
      <c r="H52" s="20" t="n">
        <v>3.14782099</v>
      </c>
      <c r="I52" s="18" t="n">
        <v>496.35885203</v>
      </c>
      <c r="J52" s="20" t="n">
        <v>3.47539978</v>
      </c>
      <c r="K52" s="18" t="n">
        <v>468.22029675</v>
      </c>
      <c r="L52" s="20" t="n">
        <v>5.27578072</v>
      </c>
      <c r="M52" s="18" t="s">
        <v>481</v>
      </c>
      <c r="N52" s="20" t="s">
        <v>481</v>
      </c>
      <c r="O52" s="18" t="s">
        <v>481</v>
      </c>
      <c r="P52" s="20" t="s">
        <v>481</v>
      </c>
      <c r="Q52" s="18" t="s">
        <v>481</v>
      </c>
      <c r="R52" s="20" t="s">
        <v>481</v>
      </c>
      <c r="S52" s="18" t="s">
        <v>481</v>
      </c>
      <c r="T52" s="20" t="s">
        <v>481</v>
      </c>
      <c r="U52" s="18" t="n">
        <v>401.99105482</v>
      </c>
      <c r="V52" s="20" t="n">
        <v>6.84324857</v>
      </c>
    </row>
    <row r="53" spans="1:22">
      <c r="A53" s="15" t="s">
        <v>528</v>
      </c>
      <c r="B53" s="17" t="n">
        <v>5571</v>
      </c>
      <c r="C53" s="18">
        <f>(123.0/B53*100)</f>
        <v/>
      </c>
      <c r="D53" s="19" t="n">
        <v>5448</v>
      </c>
      <c r="E53" s="18" t="n">
        <v>459.6437153</v>
      </c>
      <c r="F53" s="20" t="n">
        <v>4.20495864</v>
      </c>
      <c r="G53" s="18" t="n">
        <v>455.71300661</v>
      </c>
      <c r="H53" s="20" t="n">
        <v>2.71550206</v>
      </c>
      <c r="I53" s="18" t="n">
        <v>448.93620703</v>
      </c>
      <c r="J53" s="20" t="n">
        <v>3.064979</v>
      </c>
      <c r="K53" s="18" t="n">
        <v>441.86461712</v>
      </c>
      <c r="L53" s="20" t="n">
        <v>4.10891169</v>
      </c>
      <c r="M53" s="18" t="s">
        <v>481</v>
      </c>
      <c r="N53" s="20" t="s">
        <v>481</v>
      </c>
      <c r="O53" s="18" t="s">
        <v>481</v>
      </c>
      <c r="P53" s="20" t="s">
        <v>481</v>
      </c>
      <c r="Q53" s="18" t="s">
        <v>481</v>
      </c>
      <c r="R53" s="20" t="s">
        <v>481</v>
      </c>
      <c r="S53" s="18" t="s">
        <v>481</v>
      </c>
      <c r="T53" s="20" t="s">
        <v>481</v>
      </c>
      <c r="U53" s="18" t="n">
        <v>358.21969761</v>
      </c>
      <c r="V53" s="20" t="n">
        <v>4.59190577</v>
      </c>
    </row>
    <row r="54" spans="1:22">
      <c r="A54" s="15" t="s">
        <v>529</v>
      </c>
      <c r="B54" s="17" t="n">
        <v>4740</v>
      </c>
      <c r="C54" s="18">
        <f>(548.0/B54*100)</f>
        <v/>
      </c>
      <c r="D54" s="19" t="n">
        <v>4192</v>
      </c>
      <c r="E54" s="18" t="n">
        <v>363.1816284</v>
      </c>
      <c r="F54" s="20" t="n">
        <v>3.81870792</v>
      </c>
      <c r="G54" s="18" t="n">
        <v>386.36300945</v>
      </c>
      <c r="H54" s="20" t="n">
        <v>3.47516424</v>
      </c>
      <c r="I54" s="18" t="n">
        <v>377.98030815</v>
      </c>
      <c r="J54" s="20" t="n">
        <v>5.57337186</v>
      </c>
      <c r="K54" s="18" t="n">
        <v>335.41648866</v>
      </c>
      <c r="L54" s="20" t="n">
        <v>9.4577098</v>
      </c>
      <c r="M54" s="18" t="s">
        <v>481</v>
      </c>
      <c r="N54" s="20" t="s">
        <v>481</v>
      </c>
      <c r="O54" s="18" t="s">
        <v>481</v>
      </c>
      <c r="P54" s="20" t="s">
        <v>481</v>
      </c>
      <c r="Q54" s="18" t="s">
        <v>481</v>
      </c>
      <c r="R54" s="20" t="s">
        <v>481</v>
      </c>
      <c r="S54" s="18" t="s">
        <v>481</v>
      </c>
      <c r="T54" s="20" t="s">
        <v>481</v>
      </c>
      <c r="U54" s="18" t="n">
        <v>310.03824462</v>
      </c>
      <c r="V54" s="20" t="n">
        <v>4.49440686</v>
      </c>
    </row>
    <row r="55" spans="1:22">
      <c r="A55" s="15" t="s">
        <v>530</v>
      </c>
      <c r="B55" s="17" t="n">
        <v>5316</v>
      </c>
      <c r="C55" s="18">
        <f>(22.0/B55*100)</f>
        <v/>
      </c>
      <c r="D55" s="19" t="n">
        <v>5294</v>
      </c>
      <c r="E55" s="18" t="n">
        <v>422.98825471</v>
      </c>
      <c r="F55" s="20" t="n">
        <v>3.87282043</v>
      </c>
      <c r="G55" s="18" t="n">
        <v>410.34967387</v>
      </c>
      <c r="H55" s="20" t="n">
        <v>3.48766923</v>
      </c>
      <c r="I55" s="18" t="n">
        <v>400.05710894</v>
      </c>
      <c r="J55" s="20" t="n">
        <v>4.35048982</v>
      </c>
      <c r="K55" s="18" t="n">
        <v>360.27996766</v>
      </c>
      <c r="L55" s="20" t="n">
        <v>6.06112973</v>
      </c>
      <c r="M55" s="18" t="s">
        <v>481</v>
      </c>
      <c r="N55" s="20" t="s">
        <v>481</v>
      </c>
      <c r="O55" s="18" t="s">
        <v>481</v>
      </c>
      <c r="P55" s="20" t="s">
        <v>481</v>
      </c>
      <c r="Q55" s="18" t="s">
        <v>481</v>
      </c>
      <c r="R55" s="20" t="s">
        <v>481</v>
      </c>
      <c r="S55" s="18" t="n">
        <v>306.27880164</v>
      </c>
      <c r="T55" s="20" t="n">
        <v>14.47487803</v>
      </c>
      <c r="U55" s="18" t="n">
        <v>309.34913835</v>
      </c>
      <c r="V55" s="20" t="n">
        <v>7.64261687</v>
      </c>
    </row>
    <row r="56" spans="1:22">
      <c r="A56" s="15" t="s">
        <v>531</v>
      </c>
      <c r="B56" s="17" t="n">
        <v>5359</v>
      </c>
      <c r="C56" s="18">
        <f>(77.0/B56*100)</f>
        <v/>
      </c>
      <c r="D56" s="19" t="n">
        <v>5282</v>
      </c>
      <c r="E56" s="18" t="n">
        <v>544.8525631700001</v>
      </c>
      <c r="F56" s="20" t="n">
        <v>4.05642165</v>
      </c>
      <c r="G56" s="18" t="n">
        <v>528.13885834</v>
      </c>
      <c r="H56" s="20" t="n">
        <v>2.9181191</v>
      </c>
      <c r="I56" s="18" t="n">
        <v>523.39380873</v>
      </c>
      <c r="J56" s="20" t="n">
        <v>3.69756628</v>
      </c>
      <c r="K56" s="18" t="n">
        <v>503.55887724</v>
      </c>
      <c r="L56" s="20" t="n">
        <v>5.55334829</v>
      </c>
      <c r="M56" s="18" t="s">
        <v>481</v>
      </c>
      <c r="N56" s="20" t="s">
        <v>481</v>
      </c>
      <c r="O56" s="18" t="s">
        <v>481</v>
      </c>
      <c r="P56" s="20" t="s">
        <v>481</v>
      </c>
      <c r="Q56" s="18" t="s">
        <v>481</v>
      </c>
      <c r="R56" s="20" t="s">
        <v>481</v>
      </c>
      <c r="S56" s="18" t="s">
        <v>481</v>
      </c>
      <c r="T56" s="20" t="s">
        <v>481</v>
      </c>
      <c r="U56" s="18" t="n">
        <v>444.98948678</v>
      </c>
      <c r="V56" s="20" t="n">
        <v>15.90747234</v>
      </c>
    </row>
    <row r="57" spans="1:22">
      <c r="A57" s="15" t="s">
        <v>532</v>
      </c>
      <c r="B57" s="17" t="n">
        <v>6513</v>
      </c>
      <c r="C57" s="18">
        <f>(0.0/B57*100)</f>
        <v/>
      </c>
      <c r="D57" s="19" t="n">
        <v>6513</v>
      </c>
      <c r="E57" s="18" t="n">
        <v>384.79181278</v>
      </c>
      <c r="F57" s="20" t="n">
        <v>4.53671621</v>
      </c>
      <c r="G57" s="18" t="n">
        <v>397.13130855</v>
      </c>
      <c r="H57" s="20" t="n">
        <v>3.45985352</v>
      </c>
      <c r="I57" s="18" t="n">
        <v>411.34430376</v>
      </c>
      <c r="J57" s="20" t="n">
        <v>3.34682909</v>
      </c>
      <c r="K57" s="18" t="n">
        <v>390.25849464</v>
      </c>
      <c r="L57" s="20" t="n">
        <v>3.07444641</v>
      </c>
      <c r="M57" s="18" t="s">
        <v>481</v>
      </c>
      <c r="N57" s="20" t="s">
        <v>481</v>
      </c>
      <c r="O57" s="18" t="s">
        <v>481</v>
      </c>
      <c r="P57" s="20" t="s">
        <v>481</v>
      </c>
      <c r="Q57" s="18" t="s">
        <v>481</v>
      </c>
      <c r="R57" s="20" t="s">
        <v>481</v>
      </c>
      <c r="S57" s="18" t="n">
        <v>322.51196326</v>
      </c>
      <c r="T57" s="20" t="n">
        <v>28.83323037</v>
      </c>
      <c r="U57" s="18" t="n">
        <v>364.57081577</v>
      </c>
      <c r="V57" s="20" t="n">
        <v>9.97999196</v>
      </c>
    </row>
    <row r="58" spans="1:22">
      <c r="A58" s="15" t="s">
        <v>533</v>
      </c>
      <c r="B58" s="17" t="n">
        <v>7267</v>
      </c>
      <c r="C58" s="18">
        <f>(10.0/B58*100)</f>
        <v/>
      </c>
      <c r="D58" s="19" t="n">
        <v>7257</v>
      </c>
      <c r="E58" s="18" t="n">
        <v>417.94260355</v>
      </c>
      <c r="F58" s="20" t="n">
        <v>3.49523132</v>
      </c>
      <c r="G58" s="18" t="n">
        <v>419.15917117</v>
      </c>
      <c r="H58" s="20" t="n">
        <v>3.0689419</v>
      </c>
      <c r="I58" s="18" t="n">
        <v>406.76116717</v>
      </c>
      <c r="J58" s="20" t="n">
        <v>4.45941238</v>
      </c>
      <c r="K58" s="18" t="n">
        <v>389.5719149</v>
      </c>
      <c r="L58" s="20" t="n">
        <v>7.74064567</v>
      </c>
      <c r="M58" s="18" t="s">
        <v>481</v>
      </c>
      <c r="N58" s="20" t="s">
        <v>481</v>
      </c>
      <c r="O58" s="18" t="s">
        <v>481</v>
      </c>
      <c r="P58" s="20" t="s">
        <v>481</v>
      </c>
      <c r="Q58" s="18" t="s">
        <v>481</v>
      </c>
      <c r="R58" s="20" t="s">
        <v>481</v>
      </c>
      <c r="S58" s="18" t="n">
        <v>302.63867528</v>
      </c>
      <c r="T58" s="20" t="n">
        <v>17.29794144</v>
      </c>
      <c r="U58" s="18" t="n">
        <v>316.64066444</v>
      </c>
      <c r="V58" s="20" t="n">
        <v>12.82539127</v>
      </c>
    </row>
    <row r="59" spans="1:22">
      <c r="A59" s="15" t="s">
        <v>534</v>
      </c>
      <c r="B59" s="17" t="n">
        <v>4826</v>
      </c>
      <c r="C59" s="18">
        <f>(26.0/B59*100)</f>
        <v/>
      </c>
      <c r="D59" s="19" t="n">
        <v>4800</v>
      </c>
      <c r="E59" s="18" t="n">
        <v>340.53461137</v>
      </c>
      <c r="F59" s="20" t="n">
        <v>3.49121799</v>
      </c>
      <c r="G59" s="18" t="n">
        <v>351.60368314</v>
      </c>
      <c r="H59" s="20" t="n">
        <v>2.88776004</v>
      </c>
      <c r="I59" s="18" t="n">
        <v>364.94825527</v>
      </c>
      <c r="J59" s="20" t="n">
        <v>3.51838083</v>
      </c>
      <c r="K59" s="18" t="n">
        <v>342.11469918</v>
      </c>
      <c r="L59" s="20" t="n">
        <v>3.59335909</v>
      </c>
      <c r="M59" s="18" t="s">
        <v>481</v>
      </c>
      <c r="N59" s="20" t="s">
        <v>481</v>
      </c>
      <c r="O59" s="18" t="s">
        <v>481</v>
      </c>
      <c r="P59" s="20" t="s">
        <v>481</v>
      </c>
      <c r="Q59" s="18" t="s">
        <v>481</v>
      </c>
      <c r="R59" s="20" t="s">
        <v>481</v>
      </c>
      <c r="S59" s="18" t="n">
        <v>265.75486708</v>
      </c>
      <c r="T59" s="20" t="n">
        <v>16.04685661</v>
      </c>
      <c r="U59" s="18" t="n">
        <v>282.61864444</v>
      </c>
      <c r="V59" s="20" t="n">
        <v>8.732907689999999</v>
      </c>
    </row>
    <row r="60" spans="1:22">
      <c r="A60" s="15" t="s">
        <v>535</v>
      </c>
      <c r="B60" s="17" t="n">
        <v>4546</v>
      </c>
      <c r="C60" s="18">
        <f>(15.0/B60*100)</f>
        <v/>
      </c>
      <c r="D60" s="19" t="n">
        <v>4531</v>
      </c>
      <c r="E60" s="18" t="n">
        <v>371.96903842</v>
      </c>
      <c r="F60" s="20" t="n">
        <v>5.63226533</v>
      </c>
      <c r="G60" s="18" t="n">
        <v>349.75684287</v>
      </c>
      <c r="H60" s="20" t="n">
        <v>5.70620687</v>
      </c>
      <c r="I60" s="18" t="n">
        <v>333.37679673</v>
      </c>
      <c r="J60" s="20" t="n">
        <v>6.87589808</v>
      </c>
      <c r="K60" s="18" t="n">
        <v>306.0032872</v>
      </c>
      <c r="L60" s="20" t="n">
        <v>7.67307503</v>
      </c>
      <c r="M60" s="18" t="s">
        <v>481</v>
      </c>
      <c r="N60" s="20" t="s">
        <v>481</v>
      </c>
      <c r="O60" s="18" t="s">
        <v>481</v>
      </c>
      <c r="P60" s="20" t="s">
        <v>481</v>
      </c>
      <c r="Q60" s="18" t="s">
        <v>481</v>
      </c>
      <c r="R60" s="20" t="s">
        <v>481</v>
      </c>
      <c r="S60" s="18" t="n">
        <v>287.72830615</v>
      </c>
      <c r="T60" s="20" t="n">
        <v>17.02628197</v>
      </c>
      <c r="U60" s="18" t="n">
        <v>311.97836956</v>
      </c>
      <c r="V60" s="20" t="n">
        <v>9.91259859</v>
      </c>
    </row>
    <row r="61" spans="1:22">
      <c r="A61" s="15" t="s">
        <v>536</v>
      </c>
      <c r="B61" s="17" t="n">
        <v>6525</v>
      </c>
      <c r="C61" s="18">
        <f>(184.0/B61*100)</f>
        <v/>
      </c>
      <c r="D61" s="19" t="n">
        <v>6341</v>
      </c>
      <c r="E61" s="18" t="n">
        <v>496.13739595</v>
      </c>
      <c r="F61" s="20" t="n">
        <v>4.22419235</v>
      </c>
      <c r="G61" s="18" t="n">
        <v>478.66587491</v>
      </c>
      <c r="H61" s="20" t="n">
        <v>2.99130875</v>
      </c>
      <c r="I61" s="18" t="n">
        <v>472.577322</v>
      </c>
      <c r="J61" s="20" t="n">
        <v>3.87263628</v>
      </c>
      <c r="K61" s="18" t="n">
        <v>435.1314683</v>
      </c>
      <c r="L61" s="20" t="n">
        <v>6.26239122</v>
      </c>
      <c r="M61" s="18" t="s">
        <v>481</v>
      </c>
      <c r="N61" s="20" t="s">
        <v>481</v>
      </c>
      <c r="O61" s="18" t="s">
        <v>481</v>
      </c>
      <c r="P61" s="20" t="s">
        <v>481</v>
      </c>
      <c r="Q61" s="18" t="s">
        <v>481</v>
      </c>
      <c r="R61" s="20" t="s">
        <v>481</v>
      </c>
      <c r="S61" s="18" t="s">
        <v>481</v>
      </c>
      <c r="T61" s="20" t="s">
        <v>481</v>
      </c>
      <c r="U61" s="18" t="n">
        <v>371.65845305</v>
      </c>
      <c r="V61" s="20" t="n">
        <v>7.76987941</v>
      </c>
    </row>
    <row r="62" spans="1:22">
      <c r="A62" s="15" t="s">
        <v>537</v>
      </c>
      <c r="B62" s="17" t="n">
        <v>4476</v>
      </c>
      <c r="C62" s="18">
        <f>(3.0/B62*100)</f>
        <v/>
      </c>
      <c r="D62" s="19" t="n">
        <v>4473</v>
      </c>
      <c r="E62" s="18" t="n">
        <v>523.74792794</v>
      </c>
      <c r="F62" s="20" t="n">
        <v>3.43708808</v>
      </c>
      <c r="G62" s="18" t="n">
        <v>512.6163100799999</v>
      </c>
      <c r="H62" s="20" t="n">
        <v>1.95418521</v>
      </c>
      <c r="I62" s="18" t="n">
        <v>502.70830419</v>
      </c>
      <c r="J62" s="20" t="n">
        <v>2.51472339</v>
      </c>
      <c r="K62" s="18" t="n">
        <v>468.59349649</v>
      </c>
      <c r="L62" s="20" t="n">
        <v>4.86704947</v>
      </c>
      <c r="M62" s="18" t="s">
        <v>481</v>
      </c>
      <c r="N62" s="20" t="s">
        <v>481</v>
      </c>
      <c r="O62" s="18" t="s">
        <v>481</v>
      </c>
      <c r="P62" s="20" t="s">
        <v>481</v>
      </c>
      <c r="Q62" s="18" t="s">
        <v>481</v>
      </c>
      <c r="R62" s="20" t="s">
        <v>481</v>
      </c>
      <c r="S62" s="18" t="s">
        <v>481</v>
      </c>
      <c r="T62" s="20" t="s">
        <v>481</v>
      </c>
      <c r="U62" s="18" t="n">
        <v>499.23759011</v>
      </c>
      <c r="V62" s="20" t="n">
        <v>15.16424017</v>
      </c>
    </row>
    <row r="63" spans="1:22">
      <c r="A63" s="15" t="s">
        <v>538</v>
      </c>
      <c r="B63" s="17" t="n">
        <v>5324</v>
      </c>
      <c r="C63" s="18">
        <f>(13.0/B63*100)</f>
        <v/>
      </c>
      <c r="D63" s="19" t="n">
        <v>5311</v>
      </c>
      <c r="E63" s="18" t="n">
        <v>369.78167886</v>
      </c>
      <c r="F63" s="20" t="n">
        <v>3.66863175</v>
      </c>
      <c r="G63" s="18" t="n">
        <v>358.77149207</v>
      </c>
      <c r="H63" s="20" t="n">
        <v>2.86679381</v>
      </c>
      <c r="I63" s="18" t="n">
        <v>360.77179199</v>
      </c>
      <c r="J63" s="20" t="n">
        <v>3.18051262</v>
      </c>
      <c r="K63" s="18" t="n">
        <v>321.95125553</v>
      </c>
      <c r="L63" s="20" t="n">
        <v>4.80025703</v>
      </c>
      <c r="M63" s="18" t="s">
        <v>481</v>
      </c>
      <c r="N63" s="20" t="s">
        <v>481</v>
      </c>
      <c r="O63" s="18" t="s">
        <v>481</v>
      </c>
      <c r="P63" s="20" t="s">
        <v>481</v>
      </c>
      <c r="Q63" s="18" t="n">
        <v>412.79252704</v>
      </c>
      <c r="R63" s="20" t="n">
        <v>47.0877938</v>
      </c>
      <c r="S63" s="18" t="n">
        <v>233.74790211</v>
      </c>
      <c r="T63" s="20" t="n">
        <v>30.34913563</v>
      </c>
      <c r="U63" s="18" t="n">
        <v>304.44401228</v>
      </c>
      <c r="V63" s="20" t="n">
        <v>6.24507869</v>
      </c>
    </row>
    <row r="64" spans="1:22">
      <c r="A64" s="15" t="s">
        <v>539</v>
      </c>
      <c r="B64" s="17" t="n">
        <v>3634</v>
      </c>
      <c r="C64" s="18">
        <f>(3.0/B64*100)</f>
        <v/>
      </c>
      <c r="D64" s="19" t="n">
        <v>3631</v>
      </c>
      <c r="E64" s="18" t="n">
        <v>482.14996078</v>
      </c>
      <c r="F64" s="20" t="n">
        <v>3.83556388</v>
      </c>
      <c r="G64" s="18" t="n">
        <v>455.29826771</v>
      </c>
      <c r="H64" s="20" t="n">
        <v>3.26233454</v>
      </c>
      <c r="I64" s="18" t="n">
        <v>449.24991969</v>
      </c>
      <c r="J64" s="20" t="n">
        <v>3.68875443</v>
      </c>
      <c r="K64" s="18" t="n">
        <v>404.65672668</v>
      </c>
      <c r="L64" s="20" t="n">
        <v>6.03567019</v>
      </c>
      <c r="M64" s="18" t="s">
        <v>481</v>
      </c>
      <c r="N64" s="20" t="s">
        <v>481</v>
      </c>
      <c r="O64" s="18" t="s">
        <v>481</v>
      </c>
      <c r="P64" s="20" t="s">
        <v>481</v>
      </c>
      <c r="Q64" s="18" t="s">
        <v>481</v>
      </c>
      <c r="R64" s="20" t="s">
        <v>481</v>
      </c>
      <c r="S64" s="18" t="n">
        <v>324.49347866</v>
      </c>
      <c r="T64" s="20" t="n">
        <v>68.13296522</v>
      </c>
      <c r="U64" s="18" t="n">
        <v>288.21756105</v>
      </c>
      <c r="V64" s="20" t="n">
        <v>8.59032137</v>
      </c>
    </row>
    <row r="65" spans="1:22">
      <c r="A65" s="15" t="s">
        <v>540</v>
      </c>
      <c r="B65" s="17" t="n">
        <v>5325</v>
      </c>
      <c r="C65" s="18">
        <f>(14.0/B65*100)</f>
        <v/>
      </c>
      <c r="D65" s="19" t="n">
        <v>5311</v>
      </c>
      <c r="E65" s="18" t="n">
        <v>424.28400774</v>
      </c>
      <c r="F65" s="20" t="n">
        <v>4.01184596</v>
      </c>
      <c r="G65" s="18" t="n">
        <v>426.6747139</v>
      </c>
      <c r="H65" s="20" t="n">
        <v>3.37421107</v>
      </c>
      <c r="I65" s="18" t="n">
        <v>420.74917146</v>
      </c>
      <c r="J65" s="20" t="n">
        <v>3.35428371</v>
      </c>
      <c r="K65" s="18" t="n">
        <v>399.19577352</v>
      </c>
      <c r="L65" s="20" t="n">
        <v>5.16551392</v>
      </c>
      <c r="M65" s="18" t="s">
        <v>481</v>
      </c>
      <c r="N65" s="20" t="s">
        <v>481</v>
      </c>
      <c r="O65" s="18" t="s">
        <v>481</v>
      </c>
      <c r="P65" s="20" t="s">
        <v>481</v>
      </c>
      <c r="Q65" s="18" t="n">
        <v>330.78228671</v>
      </c>
      <c r="R65" s="20" t="n">
        <v>30.27201314</v>
      </c>
      <c r="S65" s="18" t="s">
        <v>481</v>
      </c>
      <c r="T65" s="20" t="s">
        <v>481</v>
      </c>
      <c r="U65" s="18" t="n">
        <v>324.59874657</v>
      </c>
      <c r="V65" s="20" t="n">
        <v>7.17659786</v>
      </c>
    </row>
    <row r="66" spans="1:22">
      <c r="A66" s="15" t="s">
        <v>541</v>
      </c>
      <c r="B66" s="17" t="n">
        <v>5665</v>
      </c>
      <c r="C66" s="18">
        <f>(97.0/B66*100)</f>
        <v/>
      </c>
      <c r="D66" s="19" t="n">
        <v>5568</v>
      </c>
      <c r="E66" s="18" t="n">
        <v>454.15682465</v>
      </c>
      <c r="F66" s="20" t="n">
        <v>3.74781393</v>
      </c>
      <c r="G66" s="18" t="n">
        <v>441.18768129</v>
      </c>
      <c r="H66" s="20" t="n">
        <v>2.67944448</v>
      </c>
      <c r="I66" s="18" t="n">
        <v>443.11569505</v>
      </c>
      <c r="J66" s="20" t="n">
        <v>3.16904329</v>
      </c>
      <c r="K66" s="18" t="n">
        <v>413.09035425</v>
      </c>
      <c r="L66" s="20" t="n">
        <v>5.48307494</v>
      </c>
      <c r="M66" s="18" t="s">
        <v>481</v>
      </c>
      <c r="N66" s="20" t="s">
        <v>481</v>
      </c>
      <c r="O66" s="18" t="s">
        <v>481</v>
      </c>
      <c r="P66" s="20" t="s">
        <v>481</v>
      </c>
      <c r="Q66" s="18" t="s">
        <v>481</v>
      </c>
      <c r="R66" s="20" t="s">
        <v>481</v>
      </c>
      <c r="S66" s="18" t="s">
        <v>481</v>
      </c>
      <c r="T66" s="20" t="s">
        <v>481</v>
      </c>
      <c r="U66" s="18" t="n">
        <v>359.94484563</v>
      </c>
      <c r="V66" s="20" t="n">
        <v>3.07902319</v>
      </c>
    </row>
    <row r="67" spans="1:22">
      <c r="A67" s="15" t="s">
        <v>542</v>
      </c>
      <c r="B67" s="17" t="n">
        <v>6971</v>
      </c>
      <c r="C67" s="18">
        <f>(1089.0/B67*100)</f>
        <v/>
      </c>
      <c r="D67" s="19" t="n">
        <v>5882</v>
      </c>
      <c r="E67" s="18" t="n">
        <v>413.09133655</v>
      </c>
      <c r="F67" s="20" t="n">
        <v>4.37718138</v>
      </c>
      <c r="G67" s="18" t="n">
        <v>416.29846686</v>
      </c>
      <c r="H67" s="20" t="n">
        <v>3.41300455</v>
      </c>
      <c r="I67" s="18" t="n">
        <v>421.13795945</v>
      </c>
      <c r="J67" s="20" t="n">
        <v>3.81577056</v>
      </c>
      <c r="K67" s="18" t="n">
        <v>398.70116248</v>
      </c>
      <c r="L67" s="20" t="n">
        <v>7.66143313</v>
      </c>
      <c r="M67" s="18" t="s">
        <v>481</v>
      </c>
      <c r="N67" s="20" t="s">
        <v>481</v>
      </c>
      <c r="O67" s="18" t="s">
        <v>481</v>
      </c>
      <c r="P67" s="20" t="s">
        <v>481</v>
      </c>
      <c r="Q67" s="18" t="s">
        <v>481</v>
      </c>
      <c r="R67" s="20" t="s">
        <v>481</v>
      </c>
      <c r="S67" s="18" t="s">
        <v>481</v>
      </c>
      <c r="T67" s="20" t="s">
        <v>481</v>
      </c>
      <c r="U67" s="18" t="n">
        <v>349.45142661</v>
      </c>
      <c r="V67" s="20" t="n">
        <v>5.48855829</v>
      </c>
    </row>
    <row r="68" spans="1:22">
      <c r="A68" s="15" t="s">
        <v>543</v>
      </c>
      <c r="B68" s="17" t="n">
        <v>12083</v>
      </c>
      <c r="C68" s="18">
        <f>(31.0/B68*100)</f>
        <v/>
      </c>
      <c r="D68" s="19" t="n">
        <v>12052</v>
      </c>
      <c r="E68" s="18" t="n">
        <v>434.6765307</v>
      </c>
      <c r="F68" s="20" t="n">
        <v>2.44027262</v>
      </c>
      <c r="G68" s="18" t="n">
        <v>426.04257112</v>
      </c>
      <c r="H68" s="20" t="n">
        <v>2.16895853</v>
      </c>
      <c r="I68" s="18" t="n">
        <v>412.31920678</v>
      </c>
      <c r="J68" s="20" t="n">
        <v>2.92653793</v>
      </c>
      <c r="K68" s="18" t="n">
        <v>384.61763359</v>
      </c>
      <c r="L68" s="20" t="n">
        <v>4.06325601</v>
      </c>
      <c r="M68" s="18" t="s">
        <v>481</v>
      </c>
      <c r="N68" s="20" t="s">
        <v>481</v>
      </c>
      <c r="O68" s="18" t="s">
        <v>481</v>
      </c>
      <c r="P68" s="20" t="s">
        <v>481</v>
      </c>
      <c r="Q68" s="18" t="s">
        <v>481</v>
      </c>
      <c r="R68" s="20" t="s">
        <v>481</v>
      </c>
      <c r="S68" s="18" t="s">
        <v>481</v>
      </c>
      <c r="T68" s="20" t="s">
        <v>481</v>
      </c>
      <c r="U68" s="18" t="n">
        <v>327.6240287</v>
      </c>
      <c r="V68" s="20" t="n">
        <v>2.00771499</v>
      </c>
    </row>
    <row r="69" spans="1:22">
      <c r="A69" s="15" t="s">
        <v>544</v>
      </c>
      <c r="B69" s="17" t="n">
        <v>4876</v>
      </c>
      <c r="C69" s="18">
        <f>(0.0/B69*100)</f>
        <v/>
      </c>
      <c r="D69" s="19" t="n">
        <v>4876</v>
      </c>
      <c r="E69" s="18" t="n">
        <v>432.47156496</v>
      </c>
      <c r="F69" s="20" t="n">
        <v>6.17500588</v>
      </c>
      <c r="G69" s="18" t="n">
        <v>437.68610772</v>
      </c>
      <c r="H69" s="20" t="n">
        <v>4.6371237</v>
      </c>
      <c r="I69" s="18" t="n">
        <v>436.75982181</v>
      </c>
      <c r="J69" s="20" t="n">
        <v>4.04444927</v>
      </c>
      <c r="K69" s="18" t="n">
        <v>415.19184111</v>
      </c>
      <c r="L69" s="20" t="n">
        <v>6.2519724</v>
      </c>
      <c r="M69" s="18" t="s">
        <v>481</v>
      </c>
      <c r="N69" s="20" t="s">
        <v>481</v>
      </c>
      <c r="O69" s="18" t="s">
        <v>481</v>
      </c>
      <c r="P69" s="20" t="s">
        <v>481</v>
      </c>
      <c r="Q69" s="18" t="s">
        <v>481</v>
      </c>
      <c r="R69" s="20" t="s">
        <v>481</v>
      </c>
      <c r="S69" s="18" t="s">
        <v>481</v>
      </c>
      <c r="T69" s="20" t="s">
        <v>481</v>
      </c>
      <c r="U69" s="18" t="n">
        <v>371.82136349</v>
      </c>
      <c r="V69" s="20" t="n">
        <v>23.95458177</v>
      </c>
    </row>
    <row r="70" spans="1:22">
      <c r="A70" s="15" t="s">
        <v>545</v>
      </c>
      <c r="B70" s="17" t="n">
        <v>6036</v>
      </c>
      <c r="C70" s="18">
        <f>(223.0/B70*100)</f>
        <v/>
      </c>
      <c r="D70" s="19" t="n">
        <v>5813</v>
      </c>
      <c r="E70" s="18" t="n">
        <v>516.63169349</v>
      </c>
      <c r="F70" s="20" t="n">
        <v>4.0214424</v>
      </c>
      <c r="G70" s="18" t="n">
        <v>501.48141021</v>
      </c>
      <c r="H70" s="20" t="n">
        <v>3.87035284</v>
      </c>
      <c r="I70" s="18" t="n">
        <v>491.01989525</v>
      </c>
      <c r="J70" s="20" t="n">
        <v>3.50805259</v>
      </c>
      <c r="K70" s="18" t="n">
        <v>478.16333378</v>
      </c>
      <c r="L70" s="20" t="n">
        <v>5.7704361</v>
      </c>
      <c r="M70" s="18" t="s">
        <v>481</v>
      </c>
      <c r="N70" s="20" t="s">
        <v>481</v>
      </c>
      <c r="O70" s="18" t="s">
        <v>481</v>
      </c>
      <c r="P70" s="20" t="s">
        <v>481</v>
      </c>
      <c r="Q70" s="18" t="s">
        <v>481</v>
      </c>
      <c r="R70" s="20" t="s">
        <v>481</v>
      </c>
      <c r="S70" s="18" t="s">
        <v>481</v>
      </c>
      <c r="T70" s="20" t="s">
        <v>481</v>
      </c>
      <c r="U70" s="18" t="n">
        <v>441.78067961</v>
      </c>
      <c r="V70" s="20" t="n">
        <v>7.90894783</v>
      </c>
    </row>
    <row r="71" spans="1:22">
      <c r="A71" s="15" t="s">
        <v>546</v>
      </c>
      <c r="B71" s="17" t="n">
        <v>6115</v>
      </c>
      <c r="C71" s="18">
        <f>(43.0/B71*100)</f>
        <v/>
      </c>
      <c r="D71" s="19" t="n">
        <v>6072</v>
      </c>
      <c r="E71" s="18" t="n">
        <v>568.58953489</v>
      </c>
      <c r="F71" s="20" t="n">
        <v>4.565896</v>
      </c>
      <c r="G71" s="18" t="n">
        <v>537.5394215699999</v>
      </c>
      <c r="H71" s="20" t="n">
        <v>2.3121993</v>
      </c>
      <c r="I71" s="18" t="n">
        <v>526.8205651</v>
      </c>
      <c r="J71" s="20" t="n">
        <v>2.86757014</v>
      </c>
      <c r="K71" s="18" t="n">
        <v>505.008237</v>
      </c>
      <c r="L71" s="20" t="n">
        <v>4.57200328</v>
      </c>
      <c r="M71" s="18" t="s">
        <v>481</v>
      </c>
      <c r="N71" s="20" t="s">
        <v>481</v>
      </c>
      <c r="O71" s="18" t="s">
        <v>481</v>
      </c>
      <c r="P71" s="20" t="s">
        <v>481</v>
      </c>
      <c r="Q71" s="18" t="s">
        <v>481</v>
      </c>
      <c r="R71" s="20" t="s">
        <v>481</v>
      </c>
      <c r="S71" s="18" t="s">
        <v>481</v>
      </c>
      <c r="T71" s="20" t="s">
        <v>481</v>
      </c>
      <c r="U71" s="18" t="n">
        <v>458.65918744</v>
      </c>
      <c r="V71" s="20" t="n">
        <v>15.70481745</v>
      </c>
    </row>
    <row r="72" spans="1:22">
      <c r="A72" s="15" t="s">
        <v>547</v>
      </c>
      <c r="B72" s="17" t="n">
        <v>7708</v>
      </c>
      <c r="C72" s="18">
        <f>(7.0/B72*100)</f>
        <v/>
      </c>
      <c r="D72" s="19" t="n">
        <v>7701</v>
      </c>
      <c r="E72" s="18" t="n">
        <v>526.1749458100001</v>
      </c>
      <c r="F72" s="20" t="n">
        <v>3.71421529</v>
      </c>
      <c r="G72" s="18" t="n">
        <v>499.78893549</v>
      </c>
      <c r="H72" s="20" t="n">
        <v>2.85053088</v>
      </c>
      <c r="I72" s="18" t="n">
        <v>479.93877724</v>
      </c>
      <c r="J72" s="20" t="n">
        <v>3.51765693</v>
      </c>
      <c r="K72" s="18" t="n">
        <v>457.71797433</v>
      </c>
      <c r="L72" s="20" t="n">
        <v>5.46356979</v>
      </c>
      <c r="M72" s="18" t="s">
        <v>481</v>
      </c>
      <c r="N72" s="20" t="s">
        <v>481</v>
      </c>
      <c r="O72" s="18" t="s">
        <v>481</v>
      </c>
      <c r="P72" s="20" t="s">
        <v>481</v>
      </c>
      <c r="Q72" s="18" t="s">
        <v>481</v>
      </c>
      <c r="R72" s="20" t="s">
        <v>481</v>
      </c>
      <c r="S72" s="18" t="s">
        <v>481</v>
      </c>
      <c r="T72" s="20" t="s">
        <v>481</v>
      </c>
      <c r="U72" s="18" t="n">
        <v>469.64674794</v>
      </c>
      <c r="V72" s="20" t="n">
        <v>14.63600818</v>
      </c>
    </row>
    <row r="73" spans="1:22">
      <c r="A73" s="15" t="s">
        <v>548</v>
      </c>
      <c r="B73" s="17" t="n">
        <v>8249</v>
      </c>
      <c r="C73" s="18">
        <f>(205.0/B73*100)</f>
        <v/>
      </c>
      <c r="D73" s="19" t="n">
        <v>8044</v>
      </c>
      <c r="E73" s="18" t="n">
        <v>406.43716103</v>
      </c>
      <c r="F73" s="20" t="n">
        <v>5.36919965</v>
      </c>
      <c r="G73" s="18" t="n">
        <v>411.89450194</v>
      </c>
      <c r="H73" s="20" t="n">
        <v>3.30607965</v>
      </c>
      <c r="I73" s="18" t="n">
        <v>417.82593169</v>
      </c>
      <c r="J73" s="20" t="n">
        <v>4.24747858</v>
      </c>
      <c r="K73" s="18" t="n">
        <v>388.54940992</v>
      </c>
      <c r="L73" s="20" t="n">
        <v>5.75497419</v>
      </c>
      <c r="M73" s="18" t="s">
        <v>481</v>
      </c>
      <c r="N73" s="20" t="s">
        <v>481</v>
      </c>
      <c r="O73" s="18" t="s">
        <v>481</v>
      </c>
      <c r="P73" s="20" t="s">
        <v>481</v>
      </c>
      <c r="Q73" s="18" t="s">
        <v>481</v>
      </c>
      <c r="R73" s="20" t="s">
        <v>481</v>
      </c>
      <c r="S73" s="18" t="s">
        <v>481</v>
      </c>
      <c r="T73" s="20" t="s">
        <v>481</v>
      </c>
      <c r="U73" s="18" t="n">
        <v>362.18568775</v>
      </c>
      <c r="V73" s="20" t="n">
        <v>9.283356469999999</v>
      </c>
    </row>
    <row r="74" spans="1:22">
      <c r="A74" s="15" t="s">
        <v>549</v>
      </c>
      <c r="B74" s="17" t="n">
        <v>4692</v>
      </c>
      <c r="C74" s="18">
        <f>(82.0/B74*100)</f>
        <v/>
      </c>
      <c r="D74" s="19" t="n">
        <v>4610</v>
      </c>
      <c r="E74" s="18" t="n">
        <v>448.80258797</v>
      </c>
      <c r="F74" s="20" t="n">
        <v>3.84592084</v>
      </c>
      <c r="G74" s="18" t="n">
        <v>434.29990366</v>
      </c>
      <c r="H74" s="20" t="n">
        <v>2.81101948</v>
      </c>
      <c r="I74" s="18" t="n">
        <v>441.50022389</v>
      </c>
      <c r="J74" s="20" t="n">
        <v>3.86955559</v>
      </c>
      <c r="K74" s="18" t="n">
        <v>401.90750981</v>
      </c>
      <c r="L74" s="20" t="n">
        <v>6.20379685</v>
      </c>
      <c r="M74" s="18" t="s">
        <v>481</v>
      </c>
      <c r="N74" s="20" t="s">
        <v>481</v>
      </c>
      <c r="O74" s="18" t="s">
        <v>481</v>
      </c>
      <c r="P74" s="20" t="s">
        <v>481</v>
      </c>
      <c r="Q74" s="18" t="s">
        <v>481</v>
      </c>
      <c r="R74" s="20" t="s">
        <v>481</v>
      </c>
      <c r="S74" s="18" t="n">
        <v>355.87396041</v>
      </c>
      <c r="T74" s="20" t="n">
        <v>19.83485533</v>
      </c>
      <c r="U74" s="18" t="n">
        <v>346.76013515</v>
      </c>
      <c r="V74" s="20" t="n">
        <v>5.73695921</v>
      </c>
    </row>
    <row r="75" spans="1:22">
      <c r="A75" s="15" t="s">
        <v>550</v>
      </c>
      <c r="B75" s="17" t="n">
        <v>5375</v>
      </c>
      <c r="C75" s="18">
        <f>(331.0/B75*100)</f>
        <v/>
      </c>
      <c r="D75" s="19" t="n">
        <v>5044</v>
      </c>
      <c r="E75" s="18" t="n">
        <v>376.14006982</v>
      </c>
      <c r="F75" s="20" t="n">
        <v>4.22341614</v>
      </c>
      <c r="G75" s="18" t="n">
        <v>373.96078801</v>
      </c>
      <c r="H75" s="20" t="n">
        <v>3.76781783</v>
      </c>
      <c r="I75" s="18" t="n">
        <v>368.08642376</v>
      </c>
      <c r="J75" s="20" t="n">
        <v>4.39776654</v>
      </c>
      <c r="K75" s="18" t="n">
        <v>353.34032253</v>
      </c>
      <c r="L75" s="20" t="n">
        <v>5.96555112</v>
      </c>
      <c r="M75" s="18" t="s">
        <v>481</v>
      </c>
      <c r="N75" s="20" t="s">
        <v>481</v>
      </c>
      <c r="O75" s="18" t="s">
        <v>481</v>
      </c>
      <c r="P75" s="20" t="s">
        <v>481</v>
      </c>
      <c r="Q75" s="18" t="s">
        <v>481</v>
      </c>
      <c r="R75" s="20" t="s">
        <v>481</v>
      </c>
      <c r="S75" s="18" t="s">
        <v>481</v>
      </c>
      <c r="T75" s="20" t="s">
        <v>481</v>
      </c>
      <c r="U75" s="18" t="n">
        <v>328.16464483</v>
      </c>
      <c r="V75" s="20" t="n">
        <v>4.89097966</v>
      </c>
    </row>
    <row r="76" spans="1:22">
      <c r="A76" s="15" t="s">
        <v>551</v>
      </c>
      <c r="B76" s="17" t="n">
        <v>14167</v>
      </c>
      <c r="C76" s="18">
        <f>(237.0/B76*100)</f>
        <v/>
      </c>
      <c r="D76" s="19" t="n">
        <v>13930</v>
      </c>
      <c r="E76" s="18" t="n">
        <v>450.66539229</v>
      </c>
      <c r="F76" s="20" t="n">
        <v>3.63008803</v>
      </c>
      <c r="G76" s="18" t="n">
        <v>445.32526451</v>
      </c>
      <c r="H76" s="20" t="n">
        <v>3.22241097</v>
      </c>
      <c r="I76" s="18" t="n">
        <v>432.61595321</v>
      </c>
      <c r="J76" s="20" t="n">
        <v>3.98449921</v>
      </c>
      <c r="K76" s="18" t="n">
        <v>411.98208863</v>
      </c>
      <c r="L76" s="20" t="n">
        <v>5.80697696</v>
      </c>
      <c r="M76" s="18" t="s">
        <v>481</v>
      </c>
      <c r="N76" s="20" t="s">
        <v>481</v>
      </c>
      <c r="O76" s="18" t="s">
        <v>481</v>
      </c>
      <c r="P76" s="20" t="s">
        <v>481</v>
      </c>
      <c r="Q76" s="18" t="s">
        <v>481</v>
      </c>
      <c r="R76" s="20" t="s">
        <v>481</v>
      </c>
      <c r="S76" s="18" t="s">
        <v>481</v>
      </c>
      <c r="T76" s="20" t="s">
        <v>481</v>
      </c>
      <c r="U76" s="18" t="n">
        <v>355.16127853</v>
      </c>
      <c r="V76" s="20" t="n">
        <v>5.16916915</v>
      </c>
    </row>
    <row r="77" spans="1:22">
      <c r="A77" s="15" t="s">
        <v>552</v>
      </c>
      <c r="B77" s="17" t="n">
        <v>6062</v>
      </c>
      <c r="C77" s="18">
        <f>(416.0/B77*100)</f>
        <v/>
      </c>
      <c r="D77" s="19" t="n">
        <v>5646</v>
      </c>
      <c r="E77" s="18" t="n">
        <v>470.49967338</v>
      </c>
      <c r="F77" s="20" t="n">
        <v>4.40018508</v>
      </c>
      <c r="G77" s="18" t="n">
        <v>454.13782874</v>
      </c>
      <c r="H77" s="20" t="n">
        <v>3.47767159</v>
      </c>
      <c r="I77" s="18" t="n">
        <v>449.45022765</v>
      </c>
      <c r="J77" s="20" t="n">
        <v>4.17483894</v>
      </c>
      <c r="K77" s="18" t="n">
        <v>438.33221894</v>
      </c>
      <c r="L77" s="20" t="n">
        <v>5.47836003</v>
      </c>
      <c r="M77" s="18" t="s">
        <v>481</v>
      </c>
      <c r="N77" s="20" t="s">
        <v>481</v>
      </c>
      <c r="O77" s="18" t="s">
        <v>481</v>
      </c>
      <c r="P77" s="20" t="s">
        <v>481</v>
      </c>
      <c r="Q77" s="18" t="s">
        <v>481</v>
      </c>
      <c r="R77" s="20" t="s">
        <v>481</v>
      </c>
      <c r="S77" s="18" t="s">
        <v>481</v>
      </c>
      <c r="T77" s="20" t="s">
        <v>481</v>
      </c>
      <c r="U77" s="18" t="n">
        <v>374.39556104</v>
      </c>
      <c r="V77" s="20" t="n">
        <v>3.99253934</v>
      </c>
    </row>
    <row r="78" spans="1:22">
      <c r="A78" s="15" t="s">
        <v>553</v>
      </c>
      <c r="B78" s="17" t="n">
        <v>5826</v>
      </c>
      <c r="C78" s="18">
        <f>(0.0/B78*100)</f>
        <v/>
      </c>
      <c r="D78" s="19" t="n">
        <v>5826</v>
      </c>
      <c r="E78" s="18" t="n">
        <v>486.13513288</v>
      </c>
      <c r="F78" s="20" t="n">
        <v>4.48381274</v>
      </c>
      <c r="G78" s="18" t="n">
        <v>494.61928015</v>
      </c>
      <c r="H78" s="20" t="n">
        <v>4.39848356</v>
      </c>
      <c r="I78" s="18" t="n">
        <v>489.03038786</v>
      </c>
      <c r="J78" s="20" t="n">
        <v>4.50914775</v>
      </c>
      <c r="K78" s="18" t="n">
        <v>472.12588326</v>
      </c>
      <c r="L78" s="20" t="n">
        <v>4.27823145</v>
      </c>
      <c r="M78" s="18" t="s">
        <v>481</v>
      </c>
      <c r="N78" s="20" t="s">
        <v>481</v>
      </c>
      <c r="O78" s="18" t="s">
        <v>481</v>
      </c>
      <c r="P78" s="20" t="s">
        <v>481</v>
      </c>
      <c r="Q78" s="18" t="n">
        <v>279.6191</v>
      </c>
      <c r="R78" s="20" t="n">
        <v>47.45639091</v>
      </c>
      <c r="S78" s="18" t="n">
        <v>283.8465</v>
      </c>
      <c r="T78" s="20" t="n">
        <v>40.85821469</v>
      </c>
      <c r="U78" s="18" t="n">
        <v>397.00876078</v>
      </c>
      <c r="V78" s="20" t="n">
        <v>20.54182226</v>
      </c>
    </row>
    <row customHeight="1" ht="25" r="79" spans="1:22">
      <c r="A79" s="15" t="s">
        <v>554</v>
      </c>
      <c r="B79" s="17" t="n">
        <v>1657</v>
      </c>
      <c r="C79" s="18">
        <f>(41.0/B79*100)</f>
        <v/>
      </c>
      <c r="D79" s="19" t="n">
        <v>1616</v>
      </c>
      <c r="E79" s="18" t="n">
        <v>497.38032914</v>
      </c>
      <c r="F79" s="20" t="n">
        <v>9.753426340000001</v>
      </c>
      <c r="G79" s="18" t="n">
        <v>478.15467993</v>
      </c>
      <c r="H79" s="20" t="n">
        <v>7.34804905</v>
      </c>
      <c r="I79" s="18" t="n">
        <v>477.61667731</v>
      </c>
      <c r="J79" s="20" t="n">
        <v>8.070232539999999</v>
      </c>
      <c r="K79" s="18" t="n">
        <v>454.63022</v>
      </c>
      <c r="L79" s="20" t="n">
        <v>10.2669846</v>
      </c>
      <c r="M79" s="18" t="s">
        <v>481</v>
      </c>
      <c r="N79" s="20" t="s">
        <v>481</v>
      </c>
      <c r="O79" s="18" t="s">
        <v>481</v>
      </c>
      <c r="P79" s="20" t="s">
        <v>481</v>
      </c>
      <c r="Q79" s="18" t="s">
        <v>481</v>
      </c>
      <c r="R79" s="20" t="s">
        <v>481</v>
      </c>
      <c r="S79" s="18" t="s">
        <v>481</v>
      </c>
      <c r="T79" s="20" t="s">
        <v>481</v>
      </c>
      <c r="U79" s="18" t="n">
        <v>373.60696099</v>
      </c>
      <c r="V79" s="20" t="n">
        <v>20.06500235</v>
      </c>
    </row>
    <row r="80" spans="1:22">
      <c r="A80" s="15" t="s">
        <v>555</v>
      </c>
      <c r="B80" s="17" t="n">
        <v>7841</v>
      </c>
      <c r="C80" s="18">
        <f>(0.0/B80*100)</f>
        <v/>
      </c>
      <c r="D80" s="19" t="n">
        <v>7841</v>
      </c>
      <c r="E80" s="18" t="n">
        <v>421.06956962</v>
      </c>
      <c r="F80" s="20" t="n">
        <v>4.48729128</v>
      </c>
      <c r="G80" s="18" t="n">
        <v>430.09937395</v>
      </c>
      <c r="H80" s="20" t="n">
        <v>3.71106347</v>
      </c>
      <c r="I80" s="18" t="n">
        <v>441.03781217</v>
      </c>
      <c r="J80" s="20" t="n">
        <v>5.99797381</v>
      </c>
      <c r="K80" s="18" t="n">
        <v>400.26802202</v>
      </c>
      <c r="L80" s="20" t="n">
        <v>5.78437341</v>
      </c>
      <c r="M80" s="18" t="s">
        <v>481</v>
      </c>
      <c r="N80" s="20" t="s">
        <v>481</v>
      </c>
      <c r="O80" s="18" t="s">
        <v>481</v>
      </c>
      <c r="P80" s="20" t="s">
        <v>481</v>
      </c>
      <c r="Q80" s="18" t="s">
        <v>481</v>
      </c>
      <c r="R80" s="20" t="s">
        <v>481</v>
      </c>
      <c r="S80" s="18" t="s">
        <v>481</v>
      </c>
      <c r="T80" s="20" t="s">
        <v>481</v>
      </c>
      <c r="U80" s="18" t="n">
        <v>367.27977655</v>
      </c>
      <c r="V80" s="20" t="n">
        <v>28.43375866</v>
      </c>
    </row>
    <row r="81" spans="1:22">
      <c r="A81" s="23" t="s">
        <v>556</v>
      </c>
      <c r="B81" s="17" t="n">
        <v>8861</v>
      </c>
      <c r="C81" s="18">
        <f>(103.0/B81*100)</f>
        <v/>
      </c>
      <c r="D81" s="19" t="n">
        <v>8758</v>
      </c>
      <c r="E81" s="18" t="n">
        <v>436.61923525</v>
      </c>
      <c r="F81" s="20" t="n">
        <v>5.29662005</v>
      </c>
      <c r="G81" s="18" t="n">
        <v>432.48020939</v>
      </c>
      <c r="H81" s="20" t="n">
        <v>3.70141323</v>
      </c>
      <c r="I81" s="18" t="n">
        <v>439.12264925</v>
      </c>
      <c r="J81" s="20" t="n">
        <v>3.71996492</v>
      </c>
      <c r="K81" s="18" t="n">
        <v>404.74179892</v>
      </c>
      <c r="L81" s="20" t="n">
        <v>5.88232285</v>
      </c>
      <c r="M81" s="18" t="s">
        <v>481</v>
      </c>
      <c r="N81" s="20" t="s">
        <v>481</v>
      </c>
      <c r="O81" s="18" t="s">
        <v>481</v>
      </c>
      <c r="P81" s="20" t="s">
        <v>481</v>
      </c>
      <c r="Q81" s="18" t="s">
        <v>481</v>
      </c>
      <c r="R81" s="20" t="s">
        <v>481</v>
      </c>
      <c r="S81" s="18" t="s">
        <v>481</v>
      </c>
      <c r="T81" s="20" t="s">
        <v>481</v>
      </c>
      <c r="U81" s="18" t="n">
        <v>360.0468913</v>
      </c>
      <c r="V81" s="20" t="n">
        <v>12.06567609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871</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543.14994427</v>
      </c>
      <c r="F7" s="20" t="n">
        <v>3.49461998</v>
      </c>
      <c r="G7" s="18" t="n">
        <v>512.58385824</v>
      </c>
      <c r="H7" s="20" t="n">
        <v>2.58730977</v>
      </c>
      <c r="I7" s="18" t="n">
        <v>501.99804513</v>
      </c>
      <c r="J7" s="20" t="n">
        <v>3.00813649</v>
      </c>
      <c r="K7" s="18" t="n">
        <v>475.86838531</v>
      </c>
      <c r="L7" s="20" t="n">
        <v>3.3803427</v>
      </c>
      <c r="M7" s="18" t="s">
        <v>481</v>
      </c>
      <c r="N7" s="20" t="s">
        <v>481</v>
      </c>
      <c r="O7" s="18" t="s">
        <v>481</v>
      </c>
      <c r="P7" s="20" t="s">
        <v>481</v>
      </c>
      <c r="Q7" s="18" t="s">
        <v>481</v>
      </c>
      <c r="R7" s="20" t="s">
        <v>481</v>
      </c>
      <c r="S7" s="18" t="s">
        <v>481</v>
      </c>
      <c r="T7" s="20" t="s">
        <v>481</v>
      </c>
      <c r="U7" s="18" t="n">
        <v>455.88441081</v>
      </c>
      <c r="V7" s="20" t="n">
        <v>5.38156787</v>
      </c>
    </row>
    <row r="8" spans="1:22">
      <c r="A8" s="15" t="s">
        <v>483</v>
      </c>
      <c r="B8" s="17" t="n">
        <v>7007</v>
      </c>
      <c r="C8" s="18">
        <f>(222.0/B8*100)</f>
        <v/>
      </c>
      <c r="D8" s="19" t="n">
        <v>6785</v>
      </c>
      <c r="E8" s="18" t="n">
        <v>499.36781195</v>
      </c>
      <c r="F8" s="20" t="n">
        <v>6.11760175</v>
      </c>
      <c r="G8" s="18" t="n">
        <v>496.1593277</v>
      </c>
      <c r="H8" s="20" t="n">
        <v>3.61596731</v>
      </c>
      <c r="I8" s="18" t="n">
        <v>496.29351795</v>
      </c>
      <c r="J8" s="20" t="n">
        <v>3.94993343</v>
      </c>
      <c r="K8" s="18" t="n">
        <v>483.386686</v>
      </c>
      <c r="L8" s="20" t="n">
        <v>4.414689</v>
      </c>
      <c r="M8" s="18" t="s">
        <v>481</v>
      </c>
      <c r="N8" s="20" t="s">
        <v>481</v>
      </c>
      <c r="O8" s="18" t="s">
        <v>481</v>
      </c>
      <c r="P8" s="20" t="s">
        <v>481</v>
      </c>
      <c r="Q8" s="18" t="n">
        <v>361.38025951</v>
      </c>
      <c r="R8" s="20" t="n">
        <v>22.72565673</v>
      </c>
      <c r="S8" s="18" t="s">
        <v>481</v>
      </c>
      <c r="T8" s="20" t="s">
        <v>481</v>
      </c>
      <c r="U8" s="18" t="n">
        <v>414.15425613</v>
      </c>
      <c r="V8" s="20" t="n">
        <v>5.61544079</v>
      </c>
    </row>
    <row r="9" spans="1:22">
      <c r="A9" s="15" t="s">
        <v>484</v>
      </c>
      <c r="B9" s="17" t="n">
        <v>9651</v>
      </c>
      <c r="C9" s="18">
        <f>(326.0/B9*100)</f>
        <v/>
      </c>
      <c r="D9" s="19" t="n">
        <v>9325</v>
      </c>
      <c r="E9" s="18" t="n">
        <v>532.11017551</v>
      </c>
      <c r="F9" s="20" t="n">
        <v>3.63726585</v>
      </c>
      <c r="G9" s="18" t="n">
        <v>519.08310834</v>
      </c>
      <c r="H9" s="20" t="n">
        <v>2.96897054</v>
      </c>
      <c r="I9" s="18" t="n">
        <v>516.58917443</v>
      </c>
      <c r="J9" s="20" t="n">
        <v>2.74444922</v>
      </c>
      <c r="K9" s="18" t="n">
        <v>490.11491041</v>
      </c>
      <c r="L9" s="20" t="n">
        <v>3.78604483</v>
      </c>
      <c r="M9" s="18" t="s">
        <v>481</v>
      </c>
      <c r="N9" s="20" t="s">
        <v>481</v>
      </c>
      <c r="O9" s="18" t="s">
        <v>481</v>
      </c>
      <c r="P9" s="20" t="s">
        <v>481</v>
      </c>
      <c r="Q9" s="18" t="n">
        <v>347.7815185</v>
      </c>
      <c r="R9" s="20" t="n">
        <v>11.20716786</v>
      </c>
      <c r="S9" s="18" t="s">
        <v>481</v>
      </c>
      <c r="T9" s="20" t="s">
        <v>481</v>
      </c>
      <c r="U9" s="18" t="n">
        <v>419.29551076</v>
      </c>
      <c r="V9" s="20" t="n">
        <v>4.67458936</v>
      </c>
    </row>
    <row r="10" spans="1:22">
      <c r="A10" s="15" t="s">
        <v>485</v>
      </c>
      <c r="B10" s="17" t="n">
        <v>20058</v>
      </c>
      <c r="C10" s="18">
        <f>(579.0/B10*100)</f>
        <v/>
      </c>
      <c r="D10" s="19" t="n">
        <v>19479</v>
      </c>
      <c r="E10" s="18" t="n">
        <v>548.14802564</v>
      </c>
      <c r="F10" s="20" t="n">
        <v>3.17398693</v>
      </c>
      <c r="G10" s="18" t="n">
        <v>533.11927374</v>
      </c>
      <c r="H10" s="20" t="n">
        <v>2.57014642</v>
      </c>
      <c r="I10" s="18" t="n">
        <v>526.7161207299999</v>
      </c>
      <c r="J10" s="20" t="n">
        <v>2.87646171</v>
      </c>
      <c r="K10" s="18" t="n">
        <v>509.0032162</v>
      </c>
      <c r="L10" s="20" t="n">
        <v>4.66773637</v>
      </c>
      <c r="M10" s="18" t="s">
        <v>481</v>
      </c>
      <c r="N10" s="20" t="s">
        <v>481</v>
      </c>
      <c r="O10" s="18" t="s">
        <v>481</v>
      </c>
      <c r="P10" s="20" t="s">
        <v>481</v>
      </c>
      <c r="Q10" s="18" t="s">
        <v>481</v>
      </c>
      <c r="R10" s="20" t="s">
        <v>481</v>
      </c>
      <c r="S10" s="18" t="s">
        <v>481</v>
      </c>
      <c r="T10" s="20" t="s">
        <v>481</v>
      </c>
      <c r="U10" s="18" t="n">
        <v>448.34584737</v>
      </c>
      <c r="V10" s="20" t="n">
        <v>7.0060552</v>
      </c>
    </row>
    <row r="11" spans="1:22">
      <c r="A11" s="15" t="s">
        <v>486</v>
      </c>
      <c r="B11" s="17" t="n">
        <v>7053</v>
      </c>
      <c r="C11" s="18">
        <f>(213.0/B11*100)</f>
        <v/>
      </c>
      <c r="D11" s="19" t="n">
        <v>6840</v>
      </c>
      <c r="E11" s="18" t="n">
        <v>476.31110629</v>
      </c>
      <c r="F11" s="20" t="n">
        <v>4.88247792</v>
      </c>
      <c r="G11" s="18" t="n">
        <v>465.57059361</v>
      </c>
      <c r="H11" s="20" t="n">
        <v>3.67663281</v>
      </c>
      <c r="I11" s="18" t="n">
        <v>463.51368341</v>
      </c>
      <c r="J11" s="20" t="n">
        <v>3.40000615</v>
      </c>
      <c r="K11" s="18" t="n">
        <v>461.05458037</v>
      </c>
      <c r="L11" s="20" t="n">
        <v>4.46798114</v>
      </c>
      <c r="M11" s="18" t="s">
        <v>481</v>
      </c>
      <c r="N11" s="20" t="s">
        <v>481</v>
      </c>
      <c r="O11" s="18" t="s">
        <v>481</v>
      </c>
      <c r="P11" s="20" t="s">
        <v>481</v>
      </c>
      <c r="Q11" s="18" t="s">
        <v>481</v>
      </c>
      <c r="R11" s="20" t="s">
        <v>481</v>
      </c>
      <c r="S11" s="18" t="s">
        <v>481</v>
      </c>
      <c r="T11" s="20" t="s">
        <v>481</v>
      </c>
      <c r="U11" s="18" t="n">
        <v>410.4872424</v>
      </c>
      <c r="V11" s="20" t="n">
        <v>6.37520374</v>
      </c>
    </row>
    <row r="12" spans="1:22">
      <c r="A12" s="15" t="s">
        <v>487</v>
      </c>
      <c r="B12" s="17" t="n">
        <v>6894</v>
      </c>
      <c r="C12" s="18">
        <f>(60.0/B12*100)</f>
        <v/>
      </c>
      <c r="D12" s="19" t="n">
        <v>6834</v>
      </c>
      <c r="E12" s="18" t="n">
        <v>506.74794735</v>
      </c>
      <c r="F12" s="20" t="n">
        <v>4.16471688</v>
      </c>
      <c r="G12" s="18" t="n">
        <v>499.62051667</v>
      </c>
      <c r="H12" s="20" t="n">
        <v>2.68364583</v>
      </c>
      <c r="I12" s="18" t="n">
        <v>493.04644347</v>
      </c>
      <c r="J12" s="20" t="n">
        <v>3.51478431</v>
      </c>
      <c r="K12" s="18" t="n">
        <v>483.31481524</v>
      </c>
      <c r="L12" s="20" t="n">
        <v>4.70761229</v>
      </c>
      <c r="M12" s="18" t="s">
        <v>481</v>
      </c>
      <c r="N12" s="20" t="s">
        <v>481</v>
      </c>
      <c r="O12" s="18" t="s">
        <v>481</v>
      </c>
      <c r="P12" s="20" t="s">
        <v>481</v>
      </c>
      <c r="Q12" s="18" t="n">
        <v>332.31014509</v>
      </c>
      <c r="R12" s="20" t="n">
        <v>18.34291261</v>
      </c>
      <c r="S12" s="18" t="s">
        <v>481</v>
      </c>
      <c r="T12" s="20" t="s">
        <v>481</v>
      </c>
      <c r="U12" s="18" t="n">
        <v>401.01809007</v>
      </c>
      <c r="V12" s="20" t="n">
        <v>8.029120109999999</v>
      </c>
    </row>
    <row r="13" spans="1:22">
      <c r="A13" s="15" t="s">
        <v>488</v>
      </c>
      <c r="B13" s="17" t="n">
        <v>7161</v>
      </c>
      <c r="C13" s="18">
        <f>(283.0/B13*100)</f>
        <v/>
      </c>
      <c r="D13" s="19" t="n">
        <v>6878</v>
      </c>
      <c r="E13" s="18" t="n">
        <v>529.53354479</v>
      </c>
      <c r="F13" s="20" t="n">
        <v>4.21979307</v>
      </c>
      <c r="G13" s="18" t="n">
        <v>509.97415927</v>
      </c>
      <c r="H13" s="20" t="n">
        <v>2.87549476</v>
      </c>
      <c r="I13" s="18" t="n">
        <v>505.64720327</v>
      </c>
      <c r="J13" s="20" t="n">
        <v>2.98755609</v>
      </c>
      <c r="K13" s="18" t="n">
        <v>490.34720683</v>
      </c>
      <c r="L13" s="20" t="n">
        <v>4.3785683</v>
      </c>
      <c r="M13" s="18" t="s">
        <v>481</v>
      </c>
      <c r="N13" s="20" t="s">
        <v>481</v>
      </c>
      <c r="O13" s="18" t="s">
        <v>481</v>
      </c>
      <c r="P13" s="20" t="s">
        <v>481</v>
      </c>
      <c r="Q13" s="18" t="n">
        <v>407.4699787</v>
      </c>
      <c r="R13" s="20" t="n">
        <v>6.79601306</v>
      </c>
      <c r="S13" s="18" t="s">
        <v>481</v>
      </c>
      <c r="T13" s="20" t="s">
        <v>481</v>
      </c>
      <c r="U13" s="18" t="n">
        <v>416.39666339</v>
      </c>
      <c r="V13" s="20" t="n">
        <v>7.37976157</v>
      </c>
    </row>
    <row r="14" spans="1:22">
      <c r="A14" s="15" t="s">
        <v>489</v>
      </c>
      <c r="B14" s="17" t="n">
        <v>5587</v>
      </c>
      <c r="C14" s="18">
        <f>(89.0/B14*100)</f>
        <v/>
      </c>
      <c r="D14" s="19" t="n">
        <v>5498</v>
      </c>
      <c r="E14" s="18" t="n">
        <v>540.54981158</v>
      </c>
      <c r="F14" s="20" t="n">
        <v>4.59643698</v>
      </c>
      <c r="G14" s="18" t="n">
        <v>520.82833954</v>
      </c>
      <c r="H14" s="20" t="n">
        <v>2.92069678</v>
      </c>
      <c r="I14" s="18" t="n">
        <v>518.48902862</v>
      </c>
      <c r="J14" s="20" t="n">
        <v>3.17084705</v>
      </c>
      <c r="K14" s="18" t="n">
        <v>512.9104076</v>
      </c>
      <c r="L14" s="20" t="n">
        <v>3.86659822</v>
      </c>
      <c r="M14" s="18" t="s">
        <v>481</v>
      </c>
      <c r="N14" s="20" t="s">
        <v>481</v>
      </c>
      <c r="O14" s="18" t="s">
        <v>481</v>
      </c>
      <c r="P14" s="20" t="s">
        <v>481</v>
      </c>
      <c r="Q14" s="18" t="s">
        <v>481</v>
      </c>
      <c r="R14" s="20" t="s">
        <v>481</v>
      </c>
      <c r="S14" s="18" t="s">
        <v>481</v>
      </c>
      <c r="T14" s="20" t="s">
        <v>481</v>
      </c>
      <c r="U14" s="18" t="n">
        <v>456.62395334</v>
      </c>
      <c r="V14" s="20" t="n">
        <v>9.52250476</v>
      </c>
    </row>
    <row r="15" spans="1:22">
      <c r="A15" s="15" t="s">
        <v>490</v>
      </c>
      <c r="B15" s="17" t="n">
        <v>5882</v>
      </c>
      <c r="C15" s="18">
        <f>(153.0/B15*100)</f>
        <v/>
      </c>
      <c r="D15" s="19" t="n">
        <v>5729</v>
      </c>
      <c r="E15" s="18" t="n">
        <v>558.18471264</v>
      </c>
      <c r="F15" s="20" t="n">
        <v>4.80786808</v>
      </c>
      <c r="G15" s="18" t="n">
        <v>538.01105048</v>
      </c>
      <c r="H15" s="20" t="n">
        <v>2.61270109</v>
      </c>
      <c r="I15" s="18" t="n">
        <v>525.44812057</v>
      </c>
      <c r="J15" s="20" t="n">
        <v>3.52938668</v>
      </c>
      <c r="K15" s="18" t="n">
        <v>497.35680411</v>
      </c>
      <c r="L15" s="20" t="n">
        <v>4.62227061</v>
      </c>
      <c r="M15" s="18" t="s">
        <v>481</v>
      </c>
      <c r="N15" s="20" t="s">
        <v>481</v>
      </c>
      <c r="O15" s="18" t="s">
        <v>481</v>
      </c>
      <c r="P15" s="20" t="s">
        <v>481</v>
      </c>
      <c r="Q15" s="18" t="n">
        <v>367.66871077</v>
      </c>
      <c r="R15" s="20" t="n">
        <v>14.82638214</v>
      </c>
      <c r="S15" s="18" t="s">
        <v>481</v>
      </c>
      <c r="T15" s="20" t="s">
        <v>481</v>
      </c>
      <c r="U15" s="18" t="n">
        <v>448.19896128</v>
      </c>
      <c r="V15" s="20" t="n">
        <v>7.35666671</v>
      </c>
    </row>
    <row r="16" spans="1:22">
      <c r="A16" s="15" t="s">
        <v>491</v>
      </c>
      <c r="B16" s="17" t="n">
        <v>6108</v>
      </c>
      <c r="C16" s="18">
        <f>(178.0/B16*100)</f>
        <v/>
      </c>
      <c r="D16" s="19" t="n">
        <v>5930</v>
      </c>
      <c r="E16" s="18" t="n">
        <v>544.73184056</v>
      </c>
      <c r="F16" s="20" t="n">
        <v>4.08105064</v>
      </c>
      <c r="G16" s="18" t="n">
        <v>522.18218102</v>
      </c>
      <c r="H16" s="20" t="n">
        <v>3.39924999</v>
      </c>
      <c r="I16" s="18" t="n">
        <v>510.5075962</v>
      </c>
      <c r="J16" s="20" t="n">
        <v>2.93435485</v>
      </c>
      <c r="K16" s="18" t="n">
        <v>481.83913419</v>
      </c>
      <c r="L16" s="20" t="n">
        <v>4.07786244</v>
      </c>
      <c r="M16" s="18" t="s">
        <v>481</v>
      </c>
      <c r="N16" s="20" t="s">
        <v>481</v>
      </c>
      <c r="O16" s="18" t="s">
        <v>481</v>
      </c>
      <c r="P16" s="20" t="s">
        <v>481</v>
      </c>
      <c r="Q16" s="18" t="s">
        <v>481</v>
      </c>
      <c r="R16" s="20" t="s">
        <v>481</v>
      </c>
      <c r="S16" s="18" t="s">
        <v>481</v>
      </c>
      <c r="T16" s="20" t="s">
        <v>481</v>
      </c>
      <c r="U16" s="18" t="n">
        <v>388.51122877</v>
      </c>
      <c r="V16" s="20" t="n">
        <v>8.281396409999999</v>
      </c>
    </row>
    <row r="17" spans="1:22">
      <c r="A17" s="15" t="s">
        <v>492</v>
      </c>
      <c r="B17" s="17" t="n">
        <v>6504</v>
      </c>
      <c r="C17" s="18">
        <f>(2366.0/B17*100)</f>
        <v/>
      </c>
      <c r="D17" s="19" t="n">
        <v>4138</v>
      </c>
      <c r="E17" s="18" t="n">
        <v>546.493641</v>
      </c>
      <c r="F17" s="20" t="n">
        <v>7.33633963</v>
      </c>
      <c r="G17" s="18" t="n">
        <v>531.5878663</v>
      </c>
      <c r="H17" s="20" t="n">
        <v>4.2236728</v>
      </c>
      <c r="I17" s="18" t="n">
        <v>530.81786541</v>
      </c>
      <c r="J17" s="20" t="n">
        <v>3.97967431</v>
      </c>
      <c r="K17" s="18" t="n">
        <v>518.68218065</v>
      </c>
      <c r="L17" s="20" t="n">
        <v>5.58408456</v>
      </c>
      <c r="M17" s="18" t="s">
        <v>481</v>
      </c>
      <c r="N17" s="20" t="s">
        <v>481</v>
      </c>
      <c r="O17" s="18" t="s">
        <v>481</v>
      </c>
      <c r="P17" s="20" t="s">
        <v>481</v>
      </c>
      <c r="Q17" s="18" t="n">
        <v>338.260297</v>
      </c>
      <c r="R17" s="20" t="n">
        <v>14.23011861</v>
      </c>
      <c r="S17" s="18" t="s">
        <v>481</v>
      </c>
      <c r="T17" s="20" t="s">
        <v>481</v>
      </c>
      <c r="U17" s="18" t="n">
        <v>467.69944977</v>
      </c>
      <c r="V17" s="20" t="n">
        <v>6.73631713</v>
      </c>
    </row>
    <row r="18" spans="1:22">
      <c r="A18" s="15" t="s">
        <v>493</v>
      </c>
      <c r="B18" s="17" t="n">
        <v>5532</v>
      </c>
      <c r="C18" s="18">
        <f>(31.0/B18*100)</f>
        <v/>
      </c>
      <c r="D18" s="19" t="n">
        <v>5501</v>
      </c>
      <c r="E18" s="18" t="n">
        <v>481.14273322</v>
      </c>
      <c r="F18" s="20" t="n">
        <v>5.24894696</v>
      </c>
      <c r="G18" s="18" t="n">
        <v>472.99730099</v>
      </c>
      <c r="H18" s="20" t="n">
        <v>5.27336178</v>
      </c>
      <c r="I18" s="18" t="n">
        <v>477.35097197</v>
      </c>
      <c r="J18" s="20" t="n">
        <v>4.40794175</v>
      </c>
      <c r="K18" s="18" t="n">
        <v>466.07066138</v>
      </c>
      <c r="L18" s="20" t="n">
        <v>4.76737694</v>
      </c>
      <c r="M18" s="18" t="s">
        <v>481</v>
      </c>
      <c r="N18" s="20" t="s">
        <v>481</v>
      </c>
      <c r="O18" s="18" t="s">
        <v>481</v>
      </c>
      <c r="P18" s="20" t="s">
        <v>481</v>
      </c>
      <c r="Q18" s="18" t="s">
        <v>481</v>
      </c>
      <c r="R18" s="20" t="s">
        <v>481</v>
      </c>
      <c r="S18" s="18" t="s">
        <v>481</v>
      </c>
      <c r="T18" s="20" t="s">
        <v>481</v>
      </c>
      <c r="U18" s="18" t="n">
        <v>370.74821804</v>
      </c>
      <c r="V18" s="20" t="n">
        <v>8.947215379999999</v>
      </c>
    </row>
    <row r="19" spans="1:22">
      <c r="A19" s="15" t="s">
        <v>494</v>
      </c>
      <c r="B19" s="17" t="n">
        <v>5658</v>
      </c>
      <c r="C19" s="18">
        <f>(433.0/B19*100)</f>
        <v/>
      </c>
      <c r="D19" s="19" t="n">
        <v>5225</v>
      </c>
      <c r="E19" s="18" t="n">
        <v>469.21758889</v>
      </c>
      <c r="F19" s="20" t="n">
        <v>5.70842861</v>
      </c>
      <c r="G19" s="18" t="n">
        <v>472.39147045</v>
      </c>
      <c r="H19" s="20" t="n">
        <v>3.24127751</v>
      </c>
      <c r="I19" s="18" t="n">
        <v>487.1447644</v>
      </c>
      <c r="J19" s="20" t="n">
        <v>4.20323413</v>
      </c>
      <c r="K19" s="18" t="n">
        <v>473.34002937</v>
      </c>
      <c r="L19" s="20" t="n">
        <v>4.31658036</v>
      </c>
      <c r="M19" s="18" t="s">
        <v>481</v>
      </c>
      <c r="N19" s="20" t="s">
        <v>481</v>
      </c>
      <c r="O19" s="18" t="s">
        <v>481</v>
      </c>
      <c r="P19" s="20" t="s">
        <v>481</v>
      </c>
      <c r="Q19" s="18" t="s">
        <v>481</v>
      </c>
      <c r="R19" s="20" t="s">
        <v>481</v>
      </c>
      <c r="S19" s="18" t="s">
        <v>481</v>
      </c>
      <c r="T19" s="20" t="s">
        <v>481</v>
      </c>
      <c r="U19" s="18" t="n">
        <v>400.85386991</v>
      </c>
      <c r="V19" s="20" t="n">
        <v>6.73874833</v>
      </c>
    </row>
    <row r="20" spans="1:22">
      <c r="A20" s="15" t="s">
        <v>495</v>
      </c>
      <c r="B20" s="17" t="n">
        <v>3371</v>
      </c>
      <c r="C20" s="18">
        <f>(75.0/B20*100)</f>
        <v/>
      </c>
      <c r="D20" s="19" t="n">
        <v>3296</v>
      </c>
      <c r="E20" s="18" t="n">
        <v>507.820506</v>
      </c>
      <c r="F20" s="20" t="n">
        <v>4.584456</v>
      </c>
      <c r="G20" s="18" t="n">
        <v>487.67390016</v>
      </c>
      <c r="H20" s="20" t="n">
        <v>3.10287803</v>
      </c>
      <c r="I20" s="18" t="n">
        <v>486.27850515</v>
      </c>
      <c r="J20" s="20" t="n">
        <v>3.5963777</v>
      </c>
      <c r="K20" s="18" t="n">
        <v>459.16361078</v>
      </c>
      <c r="L20" s="20" t="n">
        <v>5.63189396</v>
      </c>
      <c r="M20" s="18" t="s">
        <v>481</v>
      </c>
      <c r="N20" s="20" t="s">
        <v>481</v>
      </c>
      <c r="O20" s="18" t="s">
        <v>481</v>
      </c>
      <c r="P20" s="20" t="s">
        <v>481</v>
      </c>
      <c r="Q20" s="18" t="s">
        <v>481</v>
      </c>
      <c r="R20" s="20" t="s">
        <v>481</v>
      </c>
      <c r="S20" s="18" t="s">
        <v>481</v>
      </c>
      <c r="T20" s="20" t="s">
        <v>481</v>
      </c>
      <c r="U20" s="18" t="n">
        <v>412.62530491</v>
      </c>
      <c r="V20" s="20" t="n">
        <v>6.42314397</v>
      </c>
    </row>
    <row r="21" spans="1:22">
      <c r="A21" s="15" t="s">
        <v>496</v>
      </c>
      <c r="B21" s="17" t="n">
        <v>5741</v>
      </c>
      <c r="C21" s="18">
        <f>(70.0/B21*100)</f>
        <v/>
      </c>
      <c r="D21" s="19" t="n">
        <v>5671</v>
      </c>
      <c r="E21" s="18" t="n">
        <v>552.1958720600001</v>
      </c>
      <c r="F21" s="20" t="n">
        <v>4.38219937</v>
      </c>
      <c r="G21" s="18" t="n">
        <v>526.82456054</v>
      </c>
      <c r="H21" s="20" t="n">
        <v>3.06492081</v>
      </c>
      <c r="I21" s="18" t="n">
        <v>525.07855805</v>
      </c>
      <c r="J21" s="20" t="n">
        <v>3.20355396</v>
      </c>
      <c r="K21" s="18" t="n">
        <v>502.05932259</v>
      </c>
      <c r="L21" s="20" t="n">
        <v>2.63269213</v>
      </c>
      <c r="M21" s="18" t="s">
        <v>481</v>
      </c>
      <c r="N21" s="20" t="s">
        <v>481</v>
      </c>
      <c r="O21" s="18" t="s">
        <v>481</v>
      </c>
      <c r="P21" s="20" t="s">
        <v>481</v>
      </c>
      <c r="Q21" s="18" t="s">
        <v>481</v>
      </c>
      <c r="R21" s="20" t="s">
        <v>481</v>
      </c>
      <c r="S21" s="18" t="s">
        <v>481</v>
      </c>
      <c r="T21" s="20" t="s">
        <v>481</v>
      </c>
      <c r="U21" s="18" t="n">
        <v>438.80861385</v>
      </c>
      <c r="V21" s="20" t="n">
        <v>9.54495552</v>
      </c>
    </row>
    <row r="22" spans="1:22">
      <c r="A22" s="15" t="s">
        <v>497</v>
      </c>
      <c r="B22" s="17" t="n">
        <v>6598</v>
      </c>
      <c r="C22" s="18">
        <f>(43.0/B22*100)</f>
        <v/>
      </c>
      <c r="D22" s="19" t="n">
        <v>6555</v>
      </c>
      <c r="E22" s="18" t="n">
        <v>493.15906002</v>
      </c>
      <c r="F22" s="20" t="n">
        <v>5.27836949</v>
      </c>
      <c r="G22" s="18" t="n">
        <v>482.88172402</v>
      </c>
      <c r="H22" s="20" t="n">
        <v>4.06242809</v>
      </c>
      <c r="I22" s="18" t="n">
        <v>489.64123393</v>
      </c>
      <c r="J22" s="20" t="n">
        <v>5.43543676</v>
      </c>
      <c r="K22" s="18" t="n">
        <v>488.1579863</v>
      </c>
      <c r="L22" s="20" t="n">
        <v>5.15280249</v>
      </c>
      <c r="M22" s="18" t="s">
        <v>481</v>
      </c>
      <c r="N22" s="20" t="s">
        <v>481</v>
      </c>
      <c r="O22" s="18" t="s">
        <v>481</v>
      </c>
      <c r="P22" s="20" t="s">
        <v>481</v>
      </c>
      <c r="Q22" s="18" t="n">
        <v>481.75555063</v>
      </c>
      <c r="R22" s="20" t="n">
        <v>8.711038220000001</v>
      </c>
      <c r="S22" s="18" t="s">
        <v>481</v>
      </c>
      <c r="T22" s="20" t="s">
        <v>481</v>
      </c>
      <c r="U22" s="18" t="n">
        <v>377.93108985</v>
      </c>
      <c r="V22" s="20" t="n">
        <v>9.09511917</v>
      </c>
    </row>
    <row r="23" spans="1:22">
      <c r="A23" s="15" t="s">
        <v>498</v>
      </c>
      <c r="B23" s="17" t="n">
        <v>11583</v>
      </c>
      <c r="C23" s="18">
        <f>(281.0/B23*100)</f>
        <v/>
      </c>
      <c r="D23" s="19" t="n">
        <v>11302</v>
      </c>
      <c r="E23" s="18" t="n">
        <v>497.40375809</v>
      </c>
      <c r="F23" s="20" t="n">
        <v>4.31020584</v>
      </c>
      <c r="G23" s="18" t="n">
        <v>490.65090434</v>
      </c>
      <c r="H23" s="20" t="n">
        <v>3.29942226</v>
      </c>
      <c r="I23" s="18" t="n">
        <v>492.82823565</v>
      </c>
      <c r="J23" s="20" t="n">
        <v>3.34260326</v>
      </c>
      <c r="K23" s="18" t="n">
        <v>479.17231181</v>
      </c>
      <c r="L23" s="20" t="n">
        <v>4.05360083</v>
      </c>
      <c r="M23" s="18" t="s">
        <v>481</v>
      </c>
      <c r="N23" s="20" t="s">
        <v>481</v>
      </c>
      <c r="O23" s="18" t="s">
        <v>481</v>
      </c>
      <c r="P23" s="20" t="s">
        <v>481</v>
      </c>
      <c r="Q23" s="18" t="s">
        <v>481</v>
      </c>
      <c r="R23" s="20" t="s">
        <v>481</v>
      </c>
      <c r="S23" s="18" t="s">
        <v>481</v>
      </c>
      <c r="T23" s="20" t="s">
        <v>481</v>
      </c>
      <c r="U23" s="18" t="n">
        <v>416.05050558</v>
      </c>
      <c r="V23" s="20" t="n">
        <v>8.49424108</v>
      </c>
    </row>
    <row r="24" spans="1:22">
      <c r="A24" s="15" t="s">
        <v>499</v>
      </c>
      <c r="B24" s="17" t="n">
        <v>6647</v>
      </c>
      <c r="C24" s="18">
        <f>(14.0/B24*100)</f>
        <v/>
      </c>
      <c r="D24" s="19" t="n">
        <v>6633</v>
      </c>
      <c r="E24" s="18" t="n">
        <v>533.93629189</v>
      </c>
      <c r="F24" s="20" t="n">
        <v>6.82536324</v>
      </c>
      <c r="G24" s="18" t="n">
        <v>523.2435272</v>
      </c>
      <c r="H24" s="20" t="n">
        <v>3.57832999</v>
      </c>
      <c r="I24" s="18" t="n">
        <v>520.74006624</v>
      </c>
      <c r="J24" s="20" t="n">
        <v>3.22878304</v>
      </c>
      <c r="K24" s="18" t="n">
        <v>505.01399479</v>
      </c>
      <c r="L24" s="20" t="n">
        <v>4.32658495</v>
      </c>
      <c r="M24" s="18" t="s">
        <v>481</v>
      </c>
      <c r="N24" s="20" t="s">
        <v>481</v>
      </c>
      <c r="O24" s="18" t="s">
        <v>481</v>
      </c>
      <c r="P24" s="20" t="s">
        <v>481</v>
      </c>
      <c r="Q24" s="18" t="s">
        <v>481</v>
      </c>
      <c r="R24" s="20" t="s">
        <v>481</v>
      </c>
      <c r="S24" s="18" t="s">
        <v>481</v>
      </c>
      <c r="T24" s="20" t="s">
        <v>481</v>
      </c>
      <c r="U24" s="18" t="n">
        <v>423.96452988</v>
      </c>
      <c r="V24" s="20" t="n">
        <v>10.76583882</v>
      </c>
    </row>
    <row r="25" spans="1:22">
      <c r="A25" s="15" t="s">
        <v>500</v>
      </c>
      <c r="B25" s="17" t="n">
        <v>5581</v>
      </c>
      <c r="C25" s="18">
        <f>(25.0/B25*100)</f>
        <v/>
      </c>
      <c r="D25" s="19" t="n">
        <v>5556</v>
      </c>
      <c r="E25" s="18" t="n">
        <v>552.9005711999999</v>
      </c>
      <c r="F25" s="20" t="n">
        <v>4.78639026</v>
      </c>
      <c r="G25" s="18" t="n">
        <v>518.04149281</v>
      </c>
      <c r="H25" s="20" t="n">
        <v>3.84732614</v>
      </c>
      <c r="I25" s="18" t="n">
        <v>516.12314796</v>
      </c>
      <c r="J25" s="20" t="n">
        <v>3.86505009</v>
      </c>
      <c r="K25" s="18" t="n">
        <v>485.0501852</v>
      </c>
      <c r="L25" s="20" t="n">
        <v>5.46379866</v>
      </c>
      <c r="M25" s="18" t="s">
        <v>481</v>
      </c>
      <c r="N25" s="20" t="s">
        <v>481</v>
      </c>
      <c r="O25" s="18" t="s">
        <v>481</v>
      </c>
      <c r="P25" s="20" t="s">
        <v>481</v>
      </c>
      <c r="Q25" s="18" t="s">
        <v>481</v>
      </c>
      <c r="R25" s="20" t="s">
        <v>481</v>
      </c>
      <c r="S25" s="18" t="s">
        <v>481</v>
      </c>
      <c r="T25" s="20" t="s">
        <v>481</v>
      </c>
      <c r="U25" s="18" t="n">
        <v>449.18597117</v>
      </c>
      <c r="V25" s="20" t="n">
        <v>22.30831671</v>
      </c>
    </row>
    <row r="26" spans="1:22">
      <c r="A26" s="15" t="s">
        <v>501</v>
      </c>
      <c r="B26" s="17" t="n">
        <v>4869</v>
      </c>
      <c r="C26" s="18">
        <f>(88.0/B26*100)</f>
        <v/>
      </c>
      <c r="D26" s="19" t="n">
        <v>4781</v>
      </c>
      <c r="E26" s="18" t="n">
        <v>505.71487481</v>
      </c>
      <c r="F26" s="20" t="n">
        <v>3.95034517</v>
      </c>
      <c r="G26" s="18" t="n">
        <v>489.96379451</v>
      </c>
      <c r="H26" s="20" t="n">
        <v>3.08300004</v>
      </c>
      <c r="I26" s="18" t="n">
        <v>485.58812618</v>
      </c>
      <c r="J26" s="20" t="n">
        <v>2.89077083</v>
      </c>
      <c r="K26" s="18" t="n">
        <v>486.27684848</v>
      </c>
      <c r="L26" s="20" t="n">
        <v>3.68692441</v>
      </c>
      <c r="M26" s="18" t="s">
        <v>481</v>
      </c>
      <c r="N26" s="20" t="s">
        <v>481</v>
      </c>
      <c r="O26" s="18" t="s">
        <v>481</v>
      </c>
      <c r="P26" s="20" t="s">
        <v>481</v>
      </c>
      <c r="Q26" s="18" t="s">
        <v>481</v>
      </c>
      <c r="R26" s="20" t="s">
        <v>481</v>
      </c>
      <c r="S26" s="18" t="s">
        <v>481</v>
      </c>
      <c r="T26" s="20" t="s">
        <v>481</v>
      </c>
      <c r="U26" s="18" t="n">
        <v>425.50300793</v>
      </c>
      <c r="V26" s="20" t="n">
        <v>7.67122472</v>
      </c>
    </row>
    <row r="27" spans="1:22">
      <c r="A27" s="15" t="s">
        <v>502</v>
      </c>
      <c r="B27" s="17" t="n">
        <v>5299</v>
      </c>
      <c r="C27" s="18">
        <f>(170.0/B27*100)</f>
        <v/>
      </c>
      <c r="D27" s="19" t="n">
        <v>5129</v>
      </c>
      <c r="E27" s="18" t="n">
        <v>497.00832186</v>
      </c>
      <c r="F27" s="20" t="n">
        <v>5.03544446</v>
      </c>
      <c r="G27" s="18" t="n">
        <v>497.5233094</v>
      </c>
      <c r="H27" s="20" t="n">
        <v>3.12027855</v>
      </c>
      <c r="I27" s="18" t="n">
        <v>497.12613768</v>
      </c>
      <c r="J27" s="20" t="n">
        <v>3.02082949</v>
      </c>
      <c r="K27" s="18" t="n">
        <v>480.50183918</v>
      </c>
      <c r="L27" s="20" t="n">
        <v>3.76250954</v>
      </c>
      <c r="M27" s="18" t="s">
        <v>481</v>
      </c>
      <c r="N27" s="20" t="s">
        <v>481</v>
      </c>
      <c r="O27" s="18" t="s">
        <v>481</v>
      </c>
      <c r="P27" s="20" t="s">
        <v>481</v>
      </c>
      <c r="Q27" s="18" t="s">
        <v>481</v>
      </c>
      <c r="R27" s="20" t="s">
        <v>481</v>
      </c>
      <c r="S27" s="18" t="s">
        <v>481</v>
      </c>
      <c r="T27" s="20" t="s">
        <v>481</v>
      </c>
      <c r="U27" s="18" t="n">
        <v>402.90114787</v>
      </c>
      <c r="V27" s="20" t="n">
        <v>4.27727617</v>
      </c>
    </row>
    <row r="28" spans="1:22">
      <c r="A28" s="15" t="s">
        <v>503</v>
      </c>
      <c r="B28" s="17" t="n">
        <v>7568</v>
      </c>
      <c r="C28" s="18">
        <f>(490.0/B28*100)</f>
        <v/>
      </c>
      <c r="D28" s="19" t="n">
        <v>7078</v>
      </c>
      <c r="E28" s="18" t="n">
        <v>433.50493218</v>
      </c>
      <c r="F28" s="20" t="n">
        <v>4.49762551</v>
      </c>
      <c r="G28" s="18" t="n">
        <v>425.28017056</v>
      </c>
      <c r="H28" s="20" t="n">
        <v>3.12106689</v>
      </c>
      <c r="I28" s="18" t="n">
        <v>433.67041598</v>
      </c>
      <c r="J28" s="20" t="n">
        <v>3.3259322</v>
      </c>
      <c r="K28" s="18" t="n">
        <v>427.84736587</v>
      </c>
      <c r="L28" s="20" t="n">
        <v>4.72951038</v>
      </c>
      <c r="M28" s="18" t="s">
        <v>481</v>
      </c>
      <c r="N28" s="20" t="s">
        <v>481</v>
      </c>
      <c r="O28" s="18" t="s">
        <v>481</v>
      </c>
      <c r="P28" s="20" t="s">
        <v>481</v>
      </c>
      <c r="Q28" s="18" t="s">
        <v>481</v>
      </c>
      <c r="R28" s="20" t="s">
        <v>481</v>
      </c>
      <c r="S28" s="18" t="s">
        <v>481</v>
      </c>
      <c r="T28" s="20" t="s">
        <v>481</v>
      </c>
      <c r="U28" s="18" t="n">
        <v>387.56110176</v>
      </c>
      <c r="V28" s="20" t="n">
        <v>6.72831123</v>
      </c>
    </row>
    <row r="29" spans="1:22">
      <c r="A29" s="15" t="s">
        <v>504</v>
      </c>
      <c r="B29" s="17" t="n">
        <v>5385</v>
      </c>
      <c r="C29" s="18">
        <f>(30.0/B29*100)</f>
        <v/>
      </c>
      <c r="D29" s="19" t="n">
        <v>5355</v>
      </c>
      <c r="E29" s="18" t="n">
        <v>521.1165317700001</v>
      </c>
      <c r="F29" s="20" t="n">
        <v>5.20768431</v>
      </c>
      <c r="G29" s="18" t="n">
        <v>513.6204811699999</v>
      </c>
      <c r="H29" s="20" t="n">
        <v>3.32013401</v>
      </c>
      <c r="I29" s="18" t="n">
        <v>516.94780645</v>
      </c>
      <c r="J29" s="20" t="n">
        <v>3.79759344</v>
      </c>
      <c r="K29" s="18" t="n">
        <v>496.54405242</v>
      </c>
      <c r="L29" s="20" t="n">
        <v>3.50165242</v>
      </c>
      <c r="M29" s="18" t="s">
        <v>481</v>
      </c>
      <c r="N29" s="20" t="s">
        <v>481</v>
      </c>
      <c r="O29" s="18" t="s">
        <v>481</v>
      </c>
      <c r="P29" s="20" t="s">
        <v>481</v>
      </c>
      <c r="Q29" s="18" t="n">
        <v>314.02123871</v>
      </c>
      <c r="R29" s="20" t="n">
        <v>13.26138992</v>
      </c>
      <c r="S29" s="18" t="s">
        <v>481</v>
      </c>
      <c r="T29" s="20" t="s">
        <v>481</v>
      </c>
      <c r="U29" s="18" t="n">
        <v>403.32490451</v>
      </c>
      <c r="V29" s="20" t="n">
        <v>9.06666903</v>
      </c>
    </row>
    <row r="30" spans="1:22">
      <c r="A30" s="15" t="s">
        <v>505</v>
      </c>
      <c r="B30" s="17" t="n">
        <v>4520</v>
      </c>
      <c r="C30" s="18">
        <f>(243.0/B30*100)</f>
        <v/>
      </c>
      <c r="D30" s="19" t="n">
        <v>4277</v>
      </c>
      <c r="E30" s="18" t="n">
        <v>549.66797772</v>
      </c>
      <c r="F30" s="20" t="n">
        <v>4.72045399</v>
      </c>
      <c r="G30" s="18" t="n">
        <v>520.91326166</v>
      </c>
      <c r="H30" s="20" t="n">
        <v>3.96833319</v>
      </c>
      <c r="I30" s="18" t="n">
        <v>518.12794825</v>
      </c>
      <c r="J30" s="20" t="n">
        <v>3.26983789</v>
      </c>
      <c r="K30" s="18" t="n">
        <v>493.00141047</v>
      </c>
      <c r="L30" s="20" t="n">
        <v>5.77809526</v>
      </c>
      <c r="M30" s="18" t="s">
        <v>481</v>
      </c>
      <c r="N30" s="20" t="s">
        <v>481</v>
      </c>
      <c r="O30" s="18" t="s">
        <v>481</v>
      </c>
      <c r="P30" s="20" t="s">
        <v>481</v>
      </c>
      <c r="Q30" s="18" t="s">
        <v>481</v>
      </c>
      <c r="R30" s="20" t="s">
        <v>481</v>
      </c>
      <c r="S30" s="18" t="s">
        <v>481</v>
      </c>
      <c r="T30" s="20" t="s">
        <v>481</v>
      </c>
      <c r="U30" s="18" t="n">
        <v>414.09986877</v>
      </c>
      <c r="V30" s="20" t="n">
        <v>5.94737825</v>
      </c>
    </row>
    <row r="31" spans="1:22">
      <c r="A31" s="15" t="s">
        <v>506</v>
      </c>
      <c r="B31" s="17" t="n">
        <v>5456</v>
      </c>
      <c r="C31" s="18">
        <f>(152.0/B31*100)</f>
        <v/>
      </c>
      <c r="D31" s="19" t="n">
        <v>5304</v>
      </c>
      <c r="E31" s="18" t="n">
        <v>542.46060199</v>
      </c>
      <c r="F31" s="20" t="n">
        <v>4.50308506</v>
      </c>
      <c r="G31" s="18" t="n">
        <v>529.24153516</v>
      </c>
      <c r="H31" s="20" t="n">
        <v>2.81340557</v>
      </c>
      <c r="I31" s="18" t="n">
        <v>506.87377967</v>
      </c>
      <c r="J31" s="20" t="n">
        <v>3.36364307</v>
      </c>
      <c r="K31" s="18" t="n">
        <v>476.16797124</v>
      </c>
      <c r="L31" s="20" t="n">
        <v>6.95801061</v>
      </c>
      <c r="M31" s="18" t="s">
        <v>481</v>
      </c>
      <c r="N31" s="20" t="s">
        <v>481</v>
      </c>
      <c r="O31" s="18" t="s">
        <v>481</v>
      </c>
      <c r="P31" s="20" t="s">
        <v>481</v>
      </c>
      <c r="Q31" s="18" t="s">
        <v>481</v>
      </c>
      <c r="R31" s="20" t="s">
        <v>481</v>
      </c>
      <c r="S31" s="18" t="s">
        <v>481</v>
      </c>
      <c r="T31" s="20" t="s">
        <v>481</v>
      </c>
      <c r="U31" s="18" t="n">
        <v>424.94499113</v>
      </c>
      <c r="V31" s="20" t="n">
        <v>6.02691705</v>
      </c>
    </row>
    <row r="32" spans="1:22">
      <c r="A32" s="15" t="s">
        <v>507</v>
      </c>
      <c r="B32" s="17" t="n">
        <v>4478</v>
      </c>
      <c r="C32" s="18">
        <f>(6.0/B32*100)</f>
        <v/>
      </c>
      <c r="D32" s="19" t="n">
        <v>4472</v>
      </c>
      <c r="E32" s="18" t="n">
        <v>522.08764462</v>
      </c>
      <c r="F32" s="20" t="n">
        <v>5.0428099</v>
      </c>
      <c r="G32" s="18" t="n">
        <v>510.56326375</v>
      </c>
      <c r="H32" s="20" t="n">
        <v>3.06367366</v>
      </c>
      <c r="I32" s="18" t="n">
        <v>501.68113469</v>
      </c>
      <c r="J32" s="20" t="n">
        <v>2.87633239</v>
      </c>
      <c r="K32" s="18" t="n">
        <v>497.54391453</v>
      </c>
      <c r="L32" s="20" t="n">
        <v>4.35474212</v>
      </c>
      <c r="M32" s="18" t="s">
        <v>481</v>
      </c>
      <c r="N32" s="20" t="s">
        <v>481</v>
      </c>
      <c r="O32" s="18" t="s">
        <v>481</v>
      </c>
      <c r="P32" s="20" t="s">
        <v>481</v>
      </c>
      <c r="Q32" s="18" t="s">
        <v>481</v>
      </c>
      <c r="R32" s="20" t="s">
        <v>481</v>
      </c>
      <c r="S32" s="18" t="s">
        <v>481</v>
      </c>
      <c r="T32" s="20" t="s">
        <v>481</v>
      </c>
      <c r="U32" s="18" t="n">
        <v>424.08546766</v>
      </c>
      <c r="V32" s="20" t="n">
        <v>11.87166487</v>
      </c>
    </row>
    <row r="33" spans="1:22">
      <c r="A33" s="15" t="s">
        <v>508</v>
      </c>
      <c r="B33" s="17" t="n">
        <v>7325</v>
      </c>
      <c r="C33" s="18">
        <f>(85.0/B33*100)</f>
        <v/>
      </c>
      <c r="D33" s="19" t="n">
        <v>7240</v>
      </c>
      <c r="E33" s="18" t="n">
        <v>524.95981968</v>
      </c>
      <c r="F33" s="20" t="n">
        <v>4.22224581</v>
      </c>
      <c r="G33" s="18" t="n">
        <v>503.56067334</v>
      </c>
      <c r="H33" s="20" t="n">
        <v>3.26194565</v>
      </c>
      <c r="I33" s="18" t="n">
        <v>486.01129328</v>
      </c>
      <c r="J33" s="20" t="n">
        <v>3.26304931</v>
      </c>
      <c r="K33" s="18" t="n">
        <v>487.27694583</v>
      </c>
      <c r="L33" s="20" t="n">
        <v>4.82766641</v>
      </c>
      <c r="M33" s="18" t="s">
        <v>481</v>
      </c>
      <c r="N33" s="20" t="s">
        <v>481</v>
      </c>
      <c r="O33" s="18" t="s">
        <v>481</v>
      </c>
      <c r="P33" s="20" t="s">
        <v>481</v>
      </c>
      <c r="Q33" s="18" t="s">
        <v>481</v>
      </c>
      <c r="R33" s="20" t="s">
        <v>481</v>
      </c>
      <c r="S33" s="18" t="s">
        <v>481</v>
      </c>
      <c r="T33" s="20" t="s">
        <v>481</v>
      </c>
      <c r="U33" s="18" t="n">
        <v>424.77065979</v>
      </c>
      <c r="V33" s="20" t="n">
        <v>8.92079154</v>
      </c>
    </row>
    <row r="34" spans="1:22">
      <c r="A34" s="15" t="s">
        <v>509</v>
      </c>
      <c r="B34" s="17" t="n">
        <v>6350</v>
      </c>
      <c r="C34" s="18">
        <f>(106.0/B34*100)</f>
        <v/>
      </c>
      <c r="D34" s="19" t="n">
        <v>6244</v>
      </c>
      <c r="E34" s="18" t="n">
        <v>465.38162648</v>
      </c>
      <c r="F34" s="20" t="n">
        <v>4.97708254</v>
      </c>
      <c r="G34" s="18" t="n">
        <v>465.10360882</v>
      </c>
      <c r="H34" s="20" t="n">
        <v>3.24651507</v>
      </c>
      <c r="I34" s="18" t="n">
        <v>472.41174355</v>
      </c>
      <c r="J34" s="20" t="n">
        <v>3.5190266</v>
      </c>
      <c r="K34" s="18" t="n">
        <v>450.55818602</v>
      </c>
      <c r="L34" s="20" t="n">
        <v>3.93259481</v>
      </c>
      <c r="M34" s="18" t="s">
        <v>481</v>
      </c>
      <c r="N34" s="20" t="s">
        <v>481</v>
      </c>
      <c r="O34" s="18" t="s">
        <v>481</v>
      </c>
      <c r="P34" s="20" t="s">
        <v>481</v>
      </c>
      <c r="Q34" s="18" t="n">
        <v>263.37193708</v>
      </c>
      <c r="R34" s="20" t="n">
        <v>13.61114927</v>
      </c>
      <c r="S34" s="18" t="s">
        <v>481</v>
      </c>
      <c r="T34" s="20" t="s">
        <v>481</v>
      </c>
      <c r="U34" s="18" t="n">
        <v>375.66007923</v>
      </c>
      <c r="V34" s="20" t="n">
        <v>7.35196755</v>
      </c>
    </row>
    <row r="35" spans="1:22">
      <c r="A35" s="15" t="s">
        <v>510</v>
      </c>
      <c r="B35" s="17" t="n">
        <v>6406</v>
      </c>
      <c r="C35" s="18">
        <f>(74.0/B35*100)</f>
        <v/>
      </c>
      <c r="D35" s="19" t="n">
        <v>6332</v>
      </c>
      <c r="E35" s="18" t="n">
        <v>528.74261809</v>
      </c>
      <c r="F35" s="20" t="n">
        <v>4.06862808</v>
      </c>
      <c r="G35" s="18" t="n">
        <v>512.75728953</v>
      </c>
      <c r="H35" s="20" t="n">
        <v>2.57244239</v>
      </c>
      <c r="I35" s="18" t="n">
        <v>509.79909496</v>
      </c>
      <c r="J35" s="20" t="n">
        <v>2.7080359</v>
      </c>
      <c r="K35" s="18" t="n">
        <v>491.85420108</v>
      </c>
      <c r="L35" s="20" t="n">
        <v>3.30894386</v>
      </c>
      <c r="M35" s="18" t="s">
        <v>481</v>
      </c>
      <c r="N35" s="20" t="s">
        <v>481</v>
      </c>
      <c r="O35" s="18" t="s">
        <v>481</v>
      </c>
      <c r="P35" s="20" t="s">
        <v>481</v>
      </c>
      <c r="Q35" s="18" t="n">
        <v>337.32521215</v>
      </c>
      <c r="R35" s="20" t="n">
        <v>11.65794297</v>
      </c>
      <c r="S35" s="18" t="s">
        <v>481</v>
      </c>
      <c r="T35" s="20" t="s">
        <v>481</v>
      </c>
      <c r="U35" s="18" t="n">
        <v>411.26704982</v>
      </c>
      <c r="V35" s="20" t="n">
        <v>8.67235455</v>
      </c>
    </row>
    <row r="36" spans="1:22">
      <c r="A36" s="15" t="s">
        <v>511</v>
      </c>
      <c r="B36" s="17" t="n">
        <v>6736</v>
      </c>
      <c r="C36" s="18">
        <f>(88.0/B36*100)</f>
        <v/>
      </c>
      <c r="D36" s="19" t="n">
        <v>6648</v>
      </c>
      <c r="E36" s="18" t="n">
        <v>524.39649363</v>
      </c>
      <c r="F36" s="20" t="n">
        <v>3.61196659</v>
      </c>
      <c r="G36" s="18" t="n">
        <v>504.0386998</v>
      </c>
      <c r="H36" s="20" t="n">
        <v>3.12139442</v>
      </c>
      <c r="I36" s="18" t="n">
        <v>494.49119686</v>
      </c>
      <c r="J36" s="20" t="n">
        <v>3.16713969</v>
      </c>
      <c r="K36" s="18" t="n">
        <v>475.44342595</v>
      </c>
      <c r="L36" s="20" t="n">
        <v>2.87048869</v>
      </c>
      <c r="M36" s="18" t="s">
        <v>481</v>
      </c>
      <c r="N36" s="20" t="s">
        <v>481</v>
      </c>
      <c r="O36" s="18" t="s">
        <v>481</v>
      </c>
      <c r="P36" s="20" t="s">
        <v>481</v>
      </c>
      <c r="Q36" s="18" t="s">
        <v>481</v>
      </c>
      <c r="R36" s="20" t="s">
        <v>481</v>
      </c>
      <c r="S36" s="18" t="s">
        <v>481</v>
      </c>
      <c r="T36" s="20" t="s">
        <v>481</v>
      </c>
      <c r="U36" s="18" t="n">
        <v>427.17878306</v>
      </c>
      <c r="V36" s="20" t="n">
        <v>7.67024617</v>
      </c>
    </row>
    <row r="37" spans="1:22">
      <c r="A37" s="15" t="s">
        <v>512</v>
      </c>
      <c r="B37" s="17" t="n">
        <v>5458</v>
      </c>
      <c r="C37" s="18">
        <f>(181.0/B37*100)</f>
        <v/>
      </c>
      <c r="D37" s="19" t="n">
        <v>5277</v>
      </c>
      <c r="E37" s="18" t="n">
        <v>536.46080461</v>
      </c>
      <c r="F37" s="20" t="n">
        <v>5.59297715</v>
      </c>
      <c r="G37" s="18" t="n">
        <v>512.02991237</v>
      </c>
      <c r="H37" s="20" t="n">
        <v>3.55151018</v>
      </c>
      <c r="I37" s="18" t="n">
        <v>511.28325718</v>
      </c>
      <c r="J37" s="20" t="n">
        <v>3.95349013</v>
      </c>
      <c r="K37" s="18" t="n">
        <v>497.69334009</v>
      </c>
      <c r="L37" s="20" t="n">
        <v>5.09767845</v>
      </c>
      <c r="M37" s="18" t="s">
        <v>481</v>
      </c>
      <c r="N37" s="20" t="s">
        <v>481</v>
      </c>
      <c r="O37" s="18" t="s">
        <v>481</v>
      </c>
      <c r="P37" s="20" t="s">
        <v>481</v>
      </c>
      <c r="Q37" s="18" t="s">
        <v>481</v>
      </c>
      <c r="R37" s="20" t="s">
        <v>481</v>
      </c>
      <c r="S37" s="18" t="s">
        <v>481</v>
      </c>
      <c r="T37" s="20" t="s">
        <v>481</v>
      </c>
      <c r="U37" s="18" t="n">
        <v>412.61004882</v>
      </c>
      <c r="V37" s="20" t="n">
        <v>6.22630414</v>
      </c>
    </row>
    <row r="38" spans="1:22">
      <c r="A38" s="15" t="s">
        <v>513</v>
      </c>
      <c r="B38" s="17" t="n">
        <v>5860</v>
      </c>
      <c r="C38" s="18">
        <f>(27.0/B38*100)</f>
        <v/>
      </c>
      <c r="D38" s="19" t="n">
        <v>5833</v>
      </c>
      <c r="E38" s="18" t="n">
        <v>516.5361329</v>
      </c>
      <c r="F38" s="20" t="n">
        <v>5.57971531</v>
      </c>
      <c r="G38" s="18" t="n">
        <v>500.23778931</v>
      </c>
      <c r="H38" s="20" t="n">
        <v>4.20417637</v>
      </c>
      <c r="I38" s="18" t="n">
        <v>497.51329118</v>
      </c>
      <c r="J38" s="20" t="n">
        <v>3.52392252</v>
      </c>
      <c r="K38" s="18" t="n">
        <v>489.35176738</v>
      </c>
      <c r="L38" s="20" t="n">
        <v>4.26633392</v>
      </c>
      <c r="M38" s="18" t="s">
        <v>481</v>
      </c>
      <c r="N38" s="20" t="s">
        <v>481</v>
      </c>
      <c r="O38" s="18" t="s">
        <v>481</v>
      </c>
      <c r="P38" s="20" t="s">
        <v>481</v>
      </c>
      <c r="Q38" s="18" t="s">
        <v>481</v>
      </c>
      <c r="R38" s="20" t="s">
        <v>481</v>
      </c>
      <c r="S38" s="18" t="s">
        <v>481</v>
      </c>
      <c r="T38" s="20" t="s">
        <v>481</v>
      </c>
      <c r="U38" s="18" t="n">
        <v>457.33047152</v>
      </c>
      <c r="V38" s="20" t="n">
        <v>5.98715555</v>
      </c>
    </row>
    <row r="39" spans="1:22">
      <c r="A39" s="15" t="s">
        <v>514</v>
      </c>
      <c r="B39" s="17" t="n">
        <v>5895</v>
      </c>
      <c r="C39" s="18">
        <f>(33.0/B39*100)</f>
        <v/>
      </c>
      <c r="D39" s="19" t="n">
        <v>5862</v>
      </c>
      <c r="E39" s="18" t="n">
        <v>438.21260027</v>
      </c>
      <c r="F39" s="20" t="n">
        <v>5.45926512</v>
      </c>
      <c r="G39" s="18" t="n">
        <v>432.71474347</v>
      </c>
      <c r="H39" s="20" t="n">
        <v>3.97300939</v>
      </c>
      <c r="I39" s="18" t="n">
        <v>427.14336828</v>
      </c>
      <c r="J39" s="20" t="n">
        <v>4.96921301</v>
      </c>
      <c r="K39" s="18" t="n">
        <v>425.35590746</v>
      </c>
      <c r="L39" s="20" t="n">
        <v>5.12246172</v>
      </c>
      <c r="M39" s="18" t="s">
        <v>481</v>
      </c>
      <c r="N39" s="20" t="s">
        <v>481</v>
      </c>
      <c r="O39" s="18" t="s">
        <v>481</v>
      </c>
      <c r="P39" s="20" t="s">
        <v>481</v>
      </c>
      <c r="Q39" s="18" t="s">
        <v>481</v>
      </c>
      <c r="R39" s="20" t="s">
        <v>481</v>
      </c>
      <c r="S39" s="18" t="s">
        <v>481</v>
      </c>
      <c r="T39" s="20" t="s">
        <v>481</v>
      </c>
      <c r="U39" s="18" t="n">
        <v>370.41161528</v>
      </c>
      <c r="V39" s="20" t="n">
        <v>11.84163476</v>
      </c>
    </row>
    <row r="40" spans="1:22">
      <c r="A40" s="15" t="s">
        <v>515</v>
      </c>
      <c r="B40" s="17" t="n">
        <v>14157</v>
      </c>
      <c r="C40" s="18">
        <f>(415.0/B40*100)</f>
        <v/>
      </c>
      <c r="D40" s="19" t="n">
        <v>13742</v>
      </c>
      <c r="E40" s="18" t="n">
        <v>532.7166024000001</v>
      </c>
      <c r="F40" s="20" t="n">
        <v>4.55667656</v>
      </c>
      <c r="G40" s="18" t="n">
        <v>504.97204256</v>
      </c>
      <c r="H40" s="20" t="n">
        <v>3.12737254</v>
      </c>
      <c r="I40" s="18" t="n">
        <v>497.83618565</v>
      </c>
      <c r="J40" s="20" t="n">
        <v>3.3559243</v>
      </c>
      <c r="K40" s="18" t="n">
        <v>482.80090232</v>
      </c>
      <c r="L40" s="20" t="n">
        <v>5.2379353</v>
      </c>
      <c r="M40" s="18" t="s">
        <v>481</v>
      </c>
      <c r="N40" s="20" t="s">
        <v>481</v>
      </c>
      <c r="O40" s="18" t="s">
        <v>481</v>
      </c>
      <c r="P40" s="20" t="s">
        <v>481</v>
      </c>
      <c r="Q40" s="18" t="s">
        <v>481</v>
      </c>
      <c r="R40" s="20" t="s">
        <v>481</v>
      </c>
      <c r="S40" s="18" t="s">
        <v>481</v>
      </c>
      <c r="T40" s="20" t="s">
        <v>481</v>
      </c>
      <c r="U40" s="18" t="n">
        <v>416.12093929</v>
      </c>
      <c r="V40" s="20" t="n">
        <v>6.54862184</v>
      </c>
    </row>
    <row r="41" spans="1:22">
      <c r="A41" s="15" t="s">
        <v>516</v>
      </c>
      <c r="B41" s="17" t="n">
        <v>5712</v>
      </c>
      <c r="C41" s="18">
        <f>(61.0/B41*100)</f>
        <v/>
      </c>
      <c r="D41" s="19" t="n">
        <v>5651</v>
      </c>
      <c r="E41" s="18" t="n">
        <v>527.5699697</v>
      </c>
      <c r="F41" s="20" t="n">
        <v>4.48211557</v>
      </c>
      <c r="G41" s="18" t="n">
        <v>501.29522105</v>
      </c>
      <c r="H41" s="20" t="n">
        <v>4.01326275</v>
      </c>
      <c r="I41" s="18" t="n">
        <v>498.16178572</v>
      </c>
      <c r="J41" s="20" t="n">
        <v>3.69880335</v>
      </c>
      <c r="K41" s="18" t="n">
        <v>476.10951482</v>
      </c>
      <c r="L41" s="20" t="n">
        <v>5.19191871</v>
      </c>
      <c r="M41" s="18" t="s">
        <v>481</v>
      </c>
      <c r="N41" s="20" t="s">
        <v>481</v>
      </c>
      <c r="O41" s="18" t="s">
        <v>481</v>
      </c>
      <c r="P41" s="20" t="s">
        <v>481</v>
      </c>
      <c r="Q41" s="18" t="n">
        <v>399.91015703</v>
      </c>
      <c r="R41" s="20" t="n">
        <v>16.72230739</v>
      </c>
      <c r="S41" s="18" t="s">
        <v>481</v>
      </c>
      <c r="T41" s="20" t="s">
        <v>481</v>
      </c>
      <c r="U41" s="18" t="n">
        <v>406.53494625</v>
      </c>
      <c r="V41" s="20" t="n">
        <v>11.10588554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342.72330282</v>
      </c>
      <c r="F45" s="20" t="n">
        <v>3.93475178</v>
      </c>
      <c r="G45" s="18" t="n">
        <v>343.46615183</v>
      </c>
      <c r="H45" s="20" t="n">
        <v>4.04491984</v>
      </c>
      <c r="I45" s="18" t="n">
        <v>361.31994585</v>
      </c>
      <c r="J45" s="20" t="n">
        <v>4.30154741</v>
      </c>
      <c r="K45" s="18" t="n">
        <v>356.12776218</v>
      </c>
      <c r="L45" s="20" t="n">
        <v>3.52866025</v>
      </c>
      <c r="M45" s="18" t="s">
        <v>481</v>
      </c>
      <c r="N45" s="20" t="s">
        <v>481</v>
      </c>
      <c r="O45" s="18" t="s">
        <v>481</v>
      </c>
      <c r="P45" s="20" t="s">
        <v>481</v>
      </c>
      <c r="Q45" s="18" t="n">
        <v>261.4736</v>
      </c>
      <c r="R45" s="20" t="n">
        <v>25.97971596</v>
      </c>
      <c r="S45" s="18" t="n">
        <v>323.69766138</v>
      </c>
      <c r="T45" s="20" t="n">
        <v>18.3844603</v>
      </c>
      <c r="U45" s="18" t="n">
        <v>327.61599278</v>
      </c>
      <c r="V45" s="20" t="n">
        <v>5.18355895</v>
      </c>
    </row>
    <row r="46" spans="1:22">
      <c r="A46" s="15" t="s">
        <v>521</v>
      </c>
      <c r="B46" s="17" t="n">
        <v>23141</v>
      </c>
      <c r="C46" s="18">
        <f>(2289.0/B46*100)</f>
        <v/>
      </c>
      <c r="D46" s="19" t="n">
        <v>20852</v>
      </c>
      <c r="E46" s="18" t="n">
        <v>427.7261826</v>
      </c>
      <c r="F46" s="20" t="n">
        <v>5.26419826</v>
      </c>
      <c r="G46" s="18" t="n">
        <v>428.34885948</v>
      </c>
      <c r="H46" s="20" t="n">
        <v>3.89414088</v>
      </c>
      <c r="I46" s="18" t="n">
        <v>433.83104685</v>
      </c>
      <c r="J46" s="20" t="n">
        <v>5.1421932</v>
      </c>
      <c r="K46" s="18" t="n">
        <v>427.6405723</v>
      </c>
      <c r="L46" s="20" t="n">
        <v>4.4015485</v>
      </c>
      <c r="M46" s="18" t="s">
        <v>481</v>
      </c>
      <c r="N46" s="20" t="s">
        <v>481</v>
      </c>
      <c r="O46" s="18" t="s">
        <v>481</v>
      </c>
      <c r="P46" s="20" t="s">
        <v>481</v>
      </c>
      <c r="Q46" s="18" t="s">
        <v>481</v>
      </c>
      <c r="R46" s="20" t="s">
        <v>481</v>
      </c>
      <c r="S46" s="18" t="s">
        <v>481</v>
      </c>
      <c r="T46" s="20" t="s">
        <v>481</v>
      </c>
      <c r="U46" s="18" t="n">
        <v>378.98000439</v>
      </c>
      <c r="V46" s="20" t="n">
        <v>3.23374551</v>
      </c>
    </row>
    <row r="47" spans="1:22">
      <c r="A47" s="15" t="s">
        <v>522</v>
      </c>
      <c r="B47" s="17" t="n">
        <v>5928</v>
      </c>
      <c r="C47" s="18">
        <f>(440.0/B47*100)</f>
        <v/>
      </c>
      <c r="D47" s="19" t="n">
        <v>5488</v>
      </c>
      <c r="E47" s="18" t="n">
        <v>442.45631071</v>
      </c>
      <c r="F47" s="20" t="n">
        <v>6.47072835</v>
      </c>
      <c r="G47" s="18" t="n">
        <v>454.1785724</v>
      </c>
      <c r="H47" s="20" t="n">
        <v>5.20701548</v>
      </c>
      <c r="I47" s="18" t="n">
        <v>458.09867834</v>
      </c>
      <c r="J47" s="20" t="n">
        <v>5.58532287</v>
      </c>
      <c r="K47" s="18" t="n">
        <v>428.59414741</v>
      </c>
      <c r="L47" s="20" t="n">
        <v>7.63601451</v>
      </c>
      <c r="M47" s="18" t="s">
        <v>481</v>
      </c>
      <c r="N47" s="20" t="s">
        <v>481</v>
      </c>
      <c r="O47" s="18" t="s">
        <v>481</v>
      </c>
      <c r="P47" s="20" t="s">
        <v>481</v>
      </c>
      <c r="Q47" s="18" t="s">
        <v>481</v>
      </c>
      <c r="R47" s="20" t="s">
        <v>481</v>
      </c>
      <c r="S47" s="18" t="s">
        <v>481</v>
      </c>
      <c r="T47" s="20" t="s">
        <v>481</v>
      </c>
      <c r="U47" s="18" t="n">
        <v>358.20839948</v>
      </c>
      <c r="V47" s="20" t="n">
        <v>6.78880405</v>
      </c>
    </row>
    <row r="48" spans="1:22">
      <c r="A48" s="15" t="s">
        <v>523</v>
      </c>
      <c r="B48" s="17" t="n">
        <v>9841</v>
      </c>
      <c r="C48" s="18">
        <f>(8.0/B48*100)</f>
        <v/>
      </c>
      <c r="D48" s="19" t="n">
        <v>9833</v>
      </c>
      <c r="E48" s="18" t="n">
        <v>520.08587627</v>
      </c>
      <c r="F48" s="20" t="n">
        <v>8.941544179999999</v>
      </c>
      <c r="G48" s="18" t="n">
        <v>496.7848661</v>
      </c>
      <c r="H48" s="20" t="n">
        <v>6.58503607</v>
      </c>
      <c r="I48" s="18" t="n">
        <v>502.51062913</v>
      </c>
      <c r="J48" s="20" t="n">
        <v>4.66337542</v>
      </c>
      <c r="K48" s="18" t="n">
        <v>465.64774529</v>
      </c>
      <c r="L48" s="20" t="n">
        <v>6.19635866</v>
      </c>
      <c r="M48" s="18" t="s">
        <v>481</v>
      </c>
      <c r="N48" s="20" t="s">
        <v>481</v>
      </c>
      <c r="O48" s="18" t="s">
        <v>481</v>
      </c>
      <c r="P48" s="20" t="s">
        <v>481</v>
      </c>
      <c r="Q48" s="18" t="s">
        <v>481</v>
      </c>
      <c r="R48" s="20" t="s">
        <v>481</v>
      </c>
      <c r="S48" s="18" t="s">
        <v>481</v>
      </c>
      <c r="T48" s="20" t="s">
        <v>481</v>
      </c>
      <c r="U48" s="18" t="n">
        <v>415.52697707</v>
      </c>
      <c r="V48" s="20" t="n">
        <v>19.16779271</v>
      </c>
    </row>
    <row r="49" spans="1:22">
      <c r="A49" s="15" t="s">
        <v>524</v>
      </c>
      <c r="B49" s="17" t="n">
        <v>6349</v>
      </c>
      <c r="C49" s="18">
        <f>(56.0/B49*100)</f>
        <v/>
      </c>
      <c r="D49" s="19" t="n">
        <v>6293</v>
      </c>
      <c r="E49" s="18" t="n">
        <v>433.15515073</v>
      </c>
      <c r="F49" s="20" t="n">
        <v>5.07635662</v>
      </c>
      <c r="G49" s="18" t="n">
        <v>431.93114977</v>
      </c>
      <c r="H49" s="20" t="n">
        <v>3.29514256</v>
      </c>
      <c r="I49" s="18" t="n">
        <v>430.2238277</v>
      </c>
      <c r="J49" s="20" t="n">
        <v>4.16281315</v>
      </c>
      <c r="K49" s="18" t="n">
        <v>415.22208132</v>
      </c>
      <c r="L49" s="20" t="n">
        <v>3.97538399</v>
      </c>
      <c r="M49" s="18" t="s">
        <v>481</v>
      </c>
      <c r="N49" s="20" t="s">
        <v>481</v>
      </c>
      <c r="O49" s="18" t="s">
        <v>481</v>
      </c>
      <c r="P49" s="20" t="s">
        <v>481</v>
      </c>
      <c r="Q49" s="18" t="s">
        <v>481</v>
      </c>
      <c r="R49" s="20" t="s">
        <v>481</v>
      </c>
      <c r="S49" s="18" t="n">
        <v>356.99262001</v>
      </c>
      <c r="T49" s="20" t="n">
        <v>29.0352556</v>
      </c>
      <c r="U49" s="18" t="n">
        <v>353.07128633</v>
      </c>
      <c r="V49" s="20" t="n">
        <v>10.218284</v>
      </c>
    </row>
    <row r="50" spans="1:22">
      <c r="A50" s="15" t="s">
        <v>525</v>
      </c>
      <c r="B50" s="17" t="n">
        <v>11795</v>
      </c>
      <c r="C50" s="18">
        <f>(413.0/B50*100)</f>
        <v/>
      </c>
      <c r="D50" s="19" t="n">
        <v>11382</v>
      </c>
      <c r="E50" s="18" t="n">
        <v>416.14122702</v>
      </c>
      <c r="F50" s="20" t="n">
        <v>4.90606659</v>
      </c>
      <c r="G50" s="18" t="n">
        <v>428.04702769</v>
      </c>
      <c r="H50" s="20" t="n">
        <v>3.15092857</v>
      </c>
      <c r="I50" s="18" t="n">
        <v>439.72270881</v>
      </c>
      <c r="J50" s="20" t="n">
        <v>3.36309151</v>
      </c>
      <c r="K50" s="18" t="n">
        <v>436.85925371</v>
      </c>
      <c r="L50" s="20" t="n">
        <v>4.15231606</v>
      </c>
      <c r="M50" s="18" t="s">
        <v>481</v>
      </c>
      <c r="N50" s="20" t="s">
        <v>481</v>
      </c>
      <c r="O50" s="18" t="s">
        <v>481</v>
      </c>
      <c r="P50" s="20" t="s">
        <v>481</v>
      </c>
      <c r="Q50" s="18" t="s">
        <v>481</v>
      </c>
      <c r="R50" s="20" t="s">
        <v>481</v>
      </c>
      <c r="S50" s="18" t="s">
        <v>481</v>
      </c>
      <c r="T50" s="20" t="s">
        <v>481</v>
      </c>
      <c r="U50" s="18" t="n">
        <v>359.59988755</v>
      </c>
      <c r="V50" s="20" t="n">
        <v>7.27497785</v>
      </c>
    </row>
    <row r="51" spans="1:22">
      <c r="A51" s="15" t="s">
        <v>526</v>
      </c>
      <c r="B51" s="17" t="n">
        <v>6866</v>
      </c>
      <c r="C51" s="18">
        <f>(112.0/B51*100)</f>
        <v/>
      </c>
      <c r="D51" s="19" t="n">
        <v>6754</v>
      </c>
      <c r="E51" s="18" t="n">
        <v>431.90852365</v>
      </c>
      <c r="F51" s="20" t="n">
        <v>4.47064238</v>
      </c>
      <c r="G51" s="18" t="n">
        <v>428.9263116</v>
      </c>
      <c r="H51" s="20" t="n">
        <v>3.23770541</v>
      </c>
      <c r="I51" s="18" t="n">
        <v>434.70496045</v>
      </c>
      <c r="J51" s="20" t="n">
        <v>2.90392334</v>
      </c>
      <c r="K51" s="18" t="n">
        <v>433.3837638</v>
      </c>
      <c r="L51" s="20" t="n">
        <v>4.18979757</v>
      </c>
      <c r="M51" s="18" t="s">
        <v>481</v>
      </c>
      <c r="N51" s="20" t="s">
        <v>481</v>
      </c>
      <c r="O51" s="18" t="s">
        <v>481</v>
      </c>
      <c r="P51" s="20" t="s">
        <v>481</v>
      </c>
      <c r="Q51" s="18" t="n">
        <v>427.96430568</v>
      </c>
      <c r="R51" s="20" t="n">
        <v>5.20460603</v>
      </c>
      <c r="S51" s="18" t="s">
        <v>481</v>
      </c>
      <c r="T51" s="20" t="s">
        <v>481</v>
      </c>
      <c r="U51" s="18" t="n">
        <v>393.28198609</v>
      </c>
      <c r="V51" s="20" t="n">
        <v>7.58129922</v>
      </c>
    </row>
    <row r="52" spans="1:22">
      <c r="A52" s="15" t="s">
        <v>527</v>
      </c>
      <c r="B52" s="17" t="n">
        <v>5809</v>
      </c>
      <c r="C52" s="18">
        <f>(115.0/B52*100)</f>
        <v/>
      </c>
      <c r="D52" s="19" t="n">
        <v>5694</v>
      </c>
      <c r="E52" s="18" t="n">
        <v>499.54947617</v>
      </c>
      <c r="F52" s="20" t="n">
        <v>4.0454387</v>
      </c>
      <c r="G52" s="18" t="n">
        <v>492.93215981</v>
      </c>
      <c r="H52" s="20" t="n">
        <v>3.60183626</v>
      </c>
      <c r="I52" s="18" t="n">
        <v>495.35080684</v>
      </c>
      <c r="J52" s="20" t="n">
        <v>3.5501839</v>
      </c>
      <c r="K52" s="18" t="n">
        <v>475.44749614</v>
      </c>
      <c r="L52" s="20" t="n">
        <v>4.28398421</v>
      </c>
      <c r="M52" s="18" t="s">
        <v>481</v>
      </c>
      <c r="N52" s="20" t="s">
        <v>481</v>
      </c>
      <c r="O52" s="18" t="s">
        <v>481</v>
      </c>
      <c r="P52" s="20" t="s">
        <v>481</v>
      </c>
      <c r="Q52" s="18" t="s">
        <v>481</v>
      </c>
      <c r="R52" s="20" t="s">
        <v>481</v>
      </c>
      <c r="S52" s="18" t="s">
        <v>481</v>
      </c>
      <c r="T52" s="20" t="s">
        <v>481</v>
      </c>
      <c r="U52" s="18" t="n">
        <v>396.87853011</v>
      </c>
      <c r="V52" s="20" t="n">
        <v>6.58982889</v>
      </c>
    </row>
    <row r="53" spans="1:22">
      <c r="A53" s="15" t="s">
        <v>528</v>
      </c>
      <c r="B53" s="17" t="n">
        <v>5571</v>
      </c>
      <c r="C53" s="18">
        <f>(123.0/B53*100)</f>
        <v/>
      </c>
      <c r="D53" s="19" t="n">
        <v>5448</v>
      </c>
      <c r="E53" s="18" t="n">
        <v>456.05454614</v>
      </c>
      <c r="F53" s="20" t="n">
        <v>3.87398036</v>
      </c>
      <c r="G53" s="18" t="n">
        <v>453.01337063</v>
      </c>
      <c r="H53" s="20" t="n">
        <v>2.6126823</v>
      </c>
      <c r="I53" s="18" t="n">
        <v>452.88007789</v>
      </c>
      <c r="J53" s="20" t="n">
        <v>3.14374553</v>
      </c>
      <c r="K53" s="18" t="n">
        <v>448.68600895</v>
      </c>
      <c r="L53" s="20" t="n">
        <v>4.04129461</v>
      </c>
      <c r="M53" s="18" t="s">
        <v>481</v>
      </c>
      <c r="N53" s="20" t="s">
        <v>481</v>
      </c>
      <c r="O53" s="18" t="s">
        <v>481</v>
      </c>
      <c r="P53" s="20" t="s">
        <v>481</v>
      </c>
      <c r="Q53" s="18" t="s">
        <v>481</v>
      </c>
      <c r="R53" s="20" t="s">
        <v>481</v>
      </c>
      <c r="S53" s="18" t="s">
        <v>481</v>
      </c>
      <c r="T53" s="20" t="s">
        <v>481</v>
      </c>
      <c r="U53" s="18" t="n">
        <v>355.53460807</v>
      </c>
      <c r="V53" s="20" t="n">
        <v>4.71516349</v>
      </c>
    </row>
    <row r="54" spans="1:22">
      <c r="A54" s="15" t="s">
        <v>529</v>
      </c>
      <c r="B54" s="17" t="n">
        <v>4740</v>
      </c>
      <c r="C54" s="18">
        <f>(548.0/B54*100)</f>
        <v/>
      </c>
      <c r="D54" s="19" t="n">
        <v>4192</v>
      </c>
      <c r="E54" s="18" t="n">
        <v>359.94885102</v>
      </c>
      <c r="F54" s="20" t="n">
        <v>4.16512502</v>
      </c>
      <c r="G54" s="18" t="n">
        <v>375.82146366</v>
      </c>
      <c r="H54" s="20" t="n">
        <v>3.44132287</v>
      </c>
      <c r="I54" s="18" t="n">
        <v>390.76474175</v>
      </c>
      <c r="J54" s="20" t="n">
        <v>5.64610687</v>
      </c>
      <c r="K54" s="18" t="n">
        <v>373.71230488</v>
      </c>
      <c r="L54" s="20" t="n">
        <v>7.06458269</v>
      </c>
      <c r="M54" s="18" t="s">
        <v>481</v>
      </c>
      <c r="N54" s="20" t="s">
        <v>481</v>
      </c>
      <c r="O54" s="18" t="s">
        <v>481</v>
      </c>
      <c r="P54" s="20" t="s">
        <v>481</v>
      </c>
      <c r="Q54" s="18" t="s">
        <v>481</v>
      </c>
      <c r="R54" s="20" t="s">
        <v>481</v>
      </c>
      <c r="S54" s="18" t="s">
        <v>481</v>
      </c>
      <c r="T54" s="20" t="s">
        <v>481</v>
      </c>
      <c r="U54" s="18" t="n">
        <v>308.49379647</v>
      </c>
      <c r="V54" s="20" t="n">
        <v>4.2791508</v>
      </c>
    </row>
    <row r="55" spans="1:22">
      <c r="A55" s="15" t="s">
        <v>530</v>
      </c>
      <c r="B55" s="17" t="n">
        <v>5316</v>
      </c>
      <c r="C55" s="18">
        <f>(22.0/B55*100)</f>
        <v/>
      </c>
      <c r="D55" s="19" t="n">
        <v>5294</v>
      </c>
      <c r="E55" s="18" t="n">
        <v>414.32934183</v>
      </c>
      <c r="F55" s="20" t="n">
        <v>4.53606344</v>
      </c>
      <c r="G55" s="18" t="n">
        <v>405.99586316</v>
      </c>
      <c r="H55" s="20" t="n">
        <v>3.58928047</v>
      </c>
      <c r="I55" s="18" t="n">
        <v>413.10397414</v>
      </c>
      <c r="J55" s="20" t="n">
        <v>3.81324331</v>
      </c>
      <c r="K55" s="18" t="n">
        <v>384.94960738</v>
      </c>
      <c r="L55" s="20" t="n">
        <v>5.09812137</v>
      </c>
      <c r="M55" s="18" t="s">
        <v>481</v>
      </c>
      <c r="N55" s="20" t="s">
        <v>481</v>
      </c>
      <c r="O55" s="18" t="s">
        <v>481</v>
      </c>
      <c r="P55" s="20" t="s">
        <v>481</v>
      </c>
      <c r="Q55" s="18" t="s">
        <v>481</v>
      </c>
      <c r="R55" s="20" t="s">
        <v>481</v>
      </c>
      <c r="S55" s="18" t="n">
        <v>294.87607875</v>
      </c>
      <c r="T55" s="20" t="n">
        <v>24.98910408</v>
      </c>
      <c r="U55" s="18" t="n">
        <v>308.16019523</v>
      </c>
      <c r="V55" s="20" t="n">
        <v>7.59541846</v>
      </c>
    </row>
    <row r="56" spans="1:22">
      <c r="A56" s="15" t="s">
        <v>531</v>
      </c>
      <c r="B56" s="17" t="n">
        <v>5359</v>
      </c>
      <c r="C56" s="18">
        <f>(77.0/B56*100)</f>
        <v/>
      </c>
      <c r="D56" s="19" t="n">
        <v>5282</v>
      </c>
      <c r="E56" s="18" t="n">
        <v>524.20865413</v>
      </c>
      <c r="F56" s="20" t="n">
        <v>5.10462013</v>
      </c>
      <c r="G56" s="18" t="n">
        <v>521.64133899</v>
      </c>
      <c r="H56" s="20" t="n">
        <v>3.24600177</v>
      </c>
      <c r="I56" s="18" t="n">
        <v>535.1433181</v>
      </c>
      <c r="J56" s="20" t="n">
        <v>3.07276542</v>
      </c>
      <c r="K56" s="18" t="n">
        <v>529.15093853</v>
      </c>
      <c r="L56" s="20" t="n">
        <v>3.78931597</v>
      </c>
      <c r="M56" s="18" t="s">
        <v>481</v>
      </c>
      <c r="N56" s="20" t="s">
        <v>481</v>
      </c>
      <c r="O56" s="18" t="s">
        <v>481</v>
      </c>
      <c r="P56" s="20" t="s">
        <v>481</v>
      </c>
      <c r="Q56" s="18" t="s">
        <v>481</v>
      </c>
      <c r="R56" s="20" t="s">
        <v>481</v>
      </c>
      <c r="S56" s="18" t="s">
        <v>481</v>
      </c>
      <c r="T56" s="20" t="s">
        <v>481</v>
      </c>
      <c r="U56" s="18" t="n">
        <v>470.77760874</v>
      </c>
      <c r="V56" s="20" t="n">
        <v>21.10839769</v>
      </c>
    </row>
    <row r="57" spans="1:22">
      <c r="A57" s="15" t="s">
        <v>532</v>
      </c>
      <c r="B57" s="17" t="n">
        <v>6513</v>
      </c>
      <c r="C57" s="18">
        <f>(0.0/B57*100)</f>
        <v/>
      </c>
      <c r="D57" s="19" t="n">
        <v>6513</v>
      </c>
      <c r="E57" s="18" t="n">
        <v>375.66446318</v>
      </c>
      <c r="F57" s="20" t="n">
        <v>6.07886121</v>
      </c>
      <c r="G57" s="18" t="n">
        <v>391.28426296</v>
      </c>
      <c r="H57" s="20" t="n">
        <v>3.62877978</v>
      </c>
      <c r="I57" s="18" t="n">
        <v>414.98632604</v>
      </c>
      <c r="J57" s="20" t="n">
        <v>3.744799</v>
      </c>
      <c r="K57" s="18" t="n">
        <v>397.55686457</v>
      </c>
      <c r="L57" s="20" t="n">
        <v>3.17038917</v>
      </c>
      <c r="M57" s="18" t="s">
        <v>481</v>
      </c>
      <c r="N57" s="20" t="s">
        <v>481</v>
      </c>
      <c r="O57" s="18" t="s">
        <v>481</v>
      </c>
      <c r="P57" s="20" t="s">
        <v>481</v>
      </c>
      <c r="Q57" s="18" t="n">
        <v>367.7688</v>
      </c>
      <c r="R57" s="20" t="n">
        <v>21.82256834</v>
      </c>
      <c r="S57" s="18" t="n">
        <v>339.33146239</v>
      </c>
      <c r="T57" s="20" t="n">
        <v>20.81330164</v>
      </c>
      <c r="U57" s="18" t="n">
        <v>361.65596271</v>
      </c>
      <c r="V57" s="20" t="n">
        <v>9.82534515</v>
      </c>
    </row>
    <row r="58" spans="1:22">
      <c r="A58" s="15" t="s">
        <v>533</v>
      </c>
      <c r="B58" s="17" t="n">
        <v>7267</v>
      </c>
      <c r="C58" s="18">
        <f>(10.0/B58*100)</f>
        <v/>
      </c>
      <c r="D58" s="19" t="n">
        <v>7257</v>
      </c>
      <c r="E58" s="18" t="n">
        <v>416.60176542</v>
      </c>
      <c r="F58" s="20" t="n">
        <v>4.15883241</v>
      </c>
      <c r="G58" s="18" t="n">
        <v>417.00139002</v>
      </c>
      <c r="H58" s="20" t="n">
        <v>3.2521361</v>
      </c>
      <c r="I58" s="18" t="n">
        <v>410.54713568</v>
      </c>
      <c r="J58" s="20" t="n">
        <v>4.0773475</v>
      </c>
      <c r="K58" s="18" t="n">
        <v>405.86437421</v>
      </c>
      <c r="L58" s="20" t="n">
        <v>5.73560319</v>
      </c>
      <c r="M58" s="18" t="s">
        <v>481</v>
      </c>
      <c r="N58" s="20" t="s">
        <v>481</v>
      </c>
      <c r="O58" s="18" t="s">
        <v>481</v>
      </c>
      <c r="P58" s="20" t="s">
        <v>481</v>
      </c>
      <c r="Q58" s="18" t="s">
        <v>481</v>
      </c>
      <c r="R58" s="20" t="s">
        <v>481</v>
      </c>
      <c r="S58" s="18" t="n">
        <v>301.87510822</v>
      </c>
      <c r="T58" s="20" t="n">
        <v>21.25727476</v>
      </c>
      <c r="U58" s="18" t="n">
        <v>315.46781784</v>
      </c>
      <c r="V58" s="20" t="n">
        <v>12.25539904</v>
      </c>
    </row>
    <row r="59" spans="1:22">
      <c r="A59" s="15" t="s">
        <v>534</v>
      </c>
      <c r="B59" s="17" t="n">
        <v>4826</v>
      </c>
      <c r="C59" s="18">
        <f>(26.0/B59*100)</f>
        <v/>
      </c>
      <c r="D59" s="19" t="n">
        <v>4800</v>
      </c>
      <c r="E59" s="18" t="n">
        <v>326.9716435</v>
      </c>
      <c r="F59" s="20" t="n">
        <v>4.33348899</v>
      </c>
      <c r="G59" s="18" t="n">
        <v>343.00102084</v>
      </c>
      <c r="H59" s="20" t="n">
        <v>2.87401418</v>
      </c>
      <c r="I59" s="18" t="n">
        <v>368.30058083</v>
      </c>
      <c r="J59" s="20" t="n">
        <v>2.82649532</v>
      </c>
      <c r="K59" s="18" t="n">
        <v>354.334395</v>
      </c>
      <c r="L59" s="20" t="n">
        <v>2.4619457</v>
      </c>
      <c r="M59" s="18" t="s">
        <v>481</v>
      </c>
      <c r="N59" s="20" t="s">
        <v>481</v>
      </c>
      <c r="O59" s="18" t="s">
        <v>481</v>
      </c>
      <c r="P59" s="20" t="s">
        <v>481</v>
      </c>
      <c r="Q59" s="18" t="s">
        <v>481</v>
      </c>
      <c r="R59" s="20" t="s">
        <v>481</v>
      </c>
      <c r="S59" s="18" t="n">
        <v>267.924595</v>
      </c>
      <c r="T59" s="20" t="n">
        <v>15.87958362</v>
      </c>
      <c r="U59" s="18" t="n">
        <v>284.602314</v>
      </c>
      <c r="V59" s="20" t="n">
        <v>7.95612997</v>
      </c>
    </row>
    <row r="60" spans="1:22">
      <c r="A60" s="15" t="s">
        <v>535</v>
      </c>
      <c r="B60" s="17" t="n">
        <v>4546</v>
      </c>
      <c r="C60" s="18">
        <f>(15.0/B60*100)</f>
        <v/>
      </c>
      <c r="D60" s="19" t="n">
        <v>4531</v>
      </c>
      <c r="E60" s="18" t="n">
        <v>364.8479586</v>
      </c>
      <c r="F60" s="20" t="n">
        <v>7.63706896</v>
      </c>
      <c r="G60" s="18" t="n">
        <v>351.37295766</v>
      </c>
      <c r="H60" s="20" t="n">
        <v>5.62677426</v>
      </c>
      <c r="I60" s="18" t="n">
        <v>350.00772707</v>
      </c>
      <c r="J60" s="20" t="n">
        <v>6.05192911</v>
      </c>
      <c r="K60" s="18" t="n">
        <v>330.52100338</v>
      </c>
      <c r="L60" s="20" t="n">
        <v>6.51000302</v>
      </c>
      <c r="M60" s="18" t="s">
        <v>481</v>
      </c>
      <c r="N60" s="20" t="s">
        <v>481</v>
      </c>
      <c r="O60" s="18" t="s">
        <v>481</v>
      </c>
      <c r="P60" s="20" t="s">
        <v>481</v>
      </c>
      <c r="Q60" s="18" t="s">
        <v>481</v>
      </c>
      <c r="R60" s="20" t="s">
        <v>481</v>
      </c>
      <c r="S60" s="18" t="n">
        <v>273.5324509</v>
      </c>
      <c r="T60" s="20" t="n">
        <v>19.09853793</v>
      </c>
      <c r="U60" s="18" t="n">
        <v>308.65198498</v>
      </c>
      <c r="V60" s="20" t="n">
        <v>10.32775072</v>
      </c>
    </row>
    <row r="61" spans="1:22">
      <c r="A61" s="15" t="s">
        <v>536</v>
      </c>
      <c r="B61" s="17" t="n">
        <v>6525</v>
      </c>
      <c r="C61" s="18">
        <f>(184.0/B61*100)</f>
        <v/>
      </c>
      <c r="D61" s="19" t="n">
        <v>6341</v>
      </c>
      <c r="E61" s="18" t="n">
        <v>490.60210317</v>
      </c>
      <c r="F61" s="20" t="n">
        <v>4.28085245</v>
      </c>
      <c r="G61" s="18" t="n">
        <v>476.84490233</v>
      </c>
      <c r="H61" s="20" t="n">
        <v>3.15761195</v>
      </c>
      <c r="I61" s="18" t="n">
        <v>477.50378887</v>
      </c>
      <c r="J61" s="20" t="n">
        <v>3.63718531</v>
      </c>
      <c r="K61" s="18" t="n">
        <v>457.2182746</v>
      </c>
      <c r="L61" s="20" t="n">
        <v>5.26333943</v>
      </c>
      <c r="M61" s="18" t="s">
        <v>481</v>
      </c>
      <c r="N61" s="20" t="s">
        <v>481</v>
      </c>
      <c r="O61" s="18" t="s">
        <v>481</v>
      </c>
      <c r="P61" s="20" t="s">
        <v>481</v>
      </c>
      <c r="Q61" s="18" t="s">
        <v>481</v>
      </c>
      <c r="R61" s="20" t="s">
        <v>481</v>
      </c>
      <c r="S61" s="18" t="s">
        <v>481</v>
      </c>
      <c r="T61" s="20" t="s">
        <v>481</v>
      </c>
      <c r="U61" s="18" t="n">
        <v>378.87819409</v>
      </c>
      <c r="V61" s="20" t="n">
        <v>8.2421808</v>
      </c>
    </row>
    <row r="62" spans="1:22">
      <c r="A62" s="15" t="s">
        <v>537</v>
      </c>
      <c r="B62" s="17" t="n">
        <v>4476</v>
      </c>
      <c r="C62" s="18">
        <f>(3.0/B62*100)</f>
        <v/>
      </c>
      <c r="D62" s="19" t="n">
        <v>4473</v>
      </c>
      <c r="E62" s="18" t="n">
        <v>522.0067629500001</v>
      </c>
      <c r="F62" s="20" t="n">
        <v>4.91820111</v>
      </c>
      <c r="G62" s="18" t="n">
        <v>508.17207632</v>
      </c>
      <c r="H62" s="20" t="n">
        <v>2.33505388</v>
      </c>
      <c r="I62" s="18" t="n">
        <v>513.23361707</v>
      </c>
      <c r="J62" s="20" t="n">
        <v>2.11125158</v>
      </c>
      <c r="K62" s="18" t="n">
        <v>494.37448613</v>
      </c>
      <c r="L62" s="20" t="n">
        <v>3.09817072</v>
      </c>
      <c r="M62" s="18" t="s">
        <v>481</v>
      </c>
      <c r="N62" s="20" t="s">
        <v>481</v>
      </c>
      <c r="O62" s="18" t="s">
        <v>481</v>
      </c>
      <c r="P62" s="20" t="s">
        <v>481</v>
      </c>
      <c r="Q62" s="18" t="s">
        <v>481</v>
      </c>
      <c r="R62" s="20" t="s">
        <v>481</v>
      </c>
      <c r="S62" s="18" t="s">
        <v>481</v>
      </c>
      <c r="T62" s="20" t="s">
        <v>481</v>
      </c>
      <c r="U62" s="18" t="n">
        <v>491.30940075</v>
      </c>
      <c r="V62" s="20" t="n">
        <v>19.83447879</v>
      </c>
    </row>
    <row r="63" spans="1:22">
      <c r="A63" s="15" t="s">
        <v>538</v>
      </c>
      <c r="B63" s="17" t="n">
        <v>5324</v>
      </c>
      <c r="C63" s="18">
        <f>(13.0/B63*100)</f>
        <v/>
      </c>
      <c r="D63" s="19" t="n">
        <v>5311</v>
      </c>
      <c r="E63" s="18" t="n">
        <v>364.48765153</v>
      </c>
      <c r="F63" s="20" t="n">
        <v>3.84367194</v>
      </c>
      <c r="G63" s="18" t="n">
        <v>362.92784678</v>
      </c>
      <c r="H63" s="20" t="n">
        <v>2.7338524</v>
      </c>
      <c r="I63" s="18" t="n">
        <v>360.78595147</v>
      </c>
      <c r="J63" s="20" t="n">
        <v>3.14067996</v>
      </c>
      <c r="K63" s="18" t="n">
        <v>330.08846715</v>
      </c>
      <c r="L63" s="20" t="n">
        <v>4.22846349</v>
      </c>
      <c r="M63" s="18" t="s">
        <v>481</v>
      </c>
      <c r="N63" s="20" t="s">
        <v>481</v>
      </c>
      <c r="O63" s="18" t="s">
        <v>481</v>
      </c>
      <c r="P63" s="20" t="s">
        <v>481</v>
      </c>
      <c r="Q63" s="18" t="n">
        <v>412.79252704</v>
      </c>
      <c r="R63" s="20" t="n">
        <v>47.0877938</v>
      </c>
      <c r="S63" s="18" t="n">
        <v>232.10487768</v>
      </c>
      <c r="T63" s="20" t="n">
        <v>25.92781395</v>
      </c>
      <c r="U63" s="18" t="n">
        <v>302.74888376</v>
      </c>
      <c r="V63" s="20" t="n">
        <v>6.02774133</v>
      </c>
    </row>
    <row r="64" spans="1:22">
      <c r="A64" s="15" t="s">
        <v>539</v>
      </c>
      <c r="B64" s="17" t="n">
        <v>3634</v>
      </c>
      <c r="C64" s="18">
        <f>(3.0/B64*100)</f>
        <v/>
      </c>
      <c r="D64" s="19" t="n">
        <v>3631</v>
      </c>
      <c r="E64" s="18" t="n">
        <v>473.89297277</v>
      </c>
      <c r="F64" s="20" t="n">
        <v>5.75345084</v>
      </c>
      <c r="G64" s="18" t="n">
        <v>462.70951537</v>
      </c>
      <c r="H64" s="20" t="n">
        <v>3.26448763</v>
      </c>
      <c r="I64" s="18" t="n">
        <v>456.99468944</v>
      </c>
      <c r="J64" s="20" t="n">
        <v>3.56184537</v>
      </c>
      <c r="K64" s="18" t="n">
        <v>415.79387079</v>
      </c>
      <c r="L64" s="20" t="n">
        <v>4.81999957</v>
      </c>
      <c r="M64" s="18" t="s">
        <v>481</v>
      </c>
      <c r="N64" s="20" t="s">
        <v>481</v>
      </c>
      <c r="O64" s="18" t="s">
        <v>481</v>
      </c>
      <c r="P64" s="20" t="s">
        <v>481</v>
      </c>
      <c r="Q64" s="18" t="s">
        <v>481</v>
      </c>
      <c r="R64" s="20" t="s">
        <v>481</v>
      </c>
      <c r="S64" s="18" t="n">
        <v>325.36671534</v>
      </c>
      <c r="T64" s="20" t="n">
        <v>47.86341879</v>
      </c>
      <c r="U64" s="18" t="n">
        <v>285.46160004</v>
      </c>
      <c r="V64" s="20" t="n">
        <v>8.41438022</v>
      </c>
    </row>
    <row r="65" spans="1:22">
      <c r="A65" s="15" t="s">
        <v>540</v>
      </c>
      <c r="B65" s="17" t="n">
        <v>5325</v>
      </c>
      <c r="C65" s="18">
        <f>(14.0/B65*100)</f>
        <v/>
      </c>
      <c r="D65" s="19" t="n">
        <v>5311</v>
      </c>
      <c r="E65" s="18" t="n">
        <v>418.11062608</v>
      </c>
      <c r="F65" s="20" t="n">
        <v>5.08725464</v>
      </c>
      <c r="G65" s="18" t="n">
        <v>422.54965221</v>
      </c>
      <c r="H65" s="20" t="n">
        <v>3.76839545</v>
      </c>
      <c r="I65" s="18" t="n">
        <v>431.20594162</v>
      </c>
      <c r="J65" s="20" t="n">
        <v>2.86544228</v>
      </c>
      <c r="K65" s="18" t="n">
        <v>409.7821967</v>
      </c>
      <c r="L65" s="20" t="n">
        <v>4.19083818</v>
      </c>
      <c r="M65" s="18" t="s">
        <v>481</v>
      </c>
      <c r="N65" s="20" t="s">
        <v>481</v>
      </c>
      <c r="O65" s="18" t="s">
        <v>481</v>
      </c>
      <c r="P65" s="20" t="s">
        <v>481</v>
      </c>
      <c r="Q65" s="18" t="n">
        <v>349.23802625</v>
      </c>
      <c r="R65" s="20" t="n">
        <v>27.31536366</v>
      </c>
      <c r="S65" s="18" t="s">
        <v>481</v>
      </c>
      <c r="T65" s="20" t="s">
        <v>481</v>
      </c>
      <c r="U65" s="18" t="n">
        <v>323.42344026</v>
      </c>
      <c r="V65" s="20" t="n">
        <v>7.38976505</v>
      </c>
    </row>
    <row r="66" spans="1:22">
      <c r="A66" s="15" t="s">
        <v>541</v>
      </c>
      <c r="B66" s="17" t="n">
        <v>5665</v>
      </c>
      <c r="C66" s="18">
        <f>(97.0/B66*100)</f>
        <v/>
      </c>
      <c r="D66" s="19" t="n">
        <v>5568</v>
      </c>
      <c r="E66" s="18" t="n">
        <v>441.94724352</v>
      </c>
      <c r="F66" s="20" t="n">
        <v>4.28282268</v>
      </c>
      <c r="G66" s="18" t="n">
        <v>445.20283453</v>
      </c>
      <c r="H66" s="20" t="n">
        <v>2.50569081</v>
      </c>
      <c r="I66" s="18" t="n">
        <v>445.42480447</v>
      </c>
      <c r="J66" s="20" t="n">
        <v>3.27982412</v>
      </c>
      <c r="K66" s="18" t="n">
        <v>430.98650803</v>
      </c>
      <c r="L66" s="20" t="n">
        <v>4.0511385</v>
      </c>
      <c r="M66" s="18" t="s">
        <v>481</v>
      </c>
      <c r="N66" s="20" t="s">
        <v>481</v>
      </c>
      <c r="O66" s="18" t="s">
        <v>481</v>
      </c>
      <c r="P66" s="20" t="s">
        <v>481</v>
      </c>
      <c r="Q66" s="18" t="s">
        <v>481</v>
      </c>
      <c r="R66" s="20" t="s">
        <v>481</v>
      </c>
      <c r="S66" s="18" t="s">
        <v>481</v>
      </c>
      <c r="T66" s="20" t="s">
        <v>481</v>
      </c>
      <c r="U66" s="18" t="n">
        <v>360.00775711</v>
      </c>
      <c r="V66" s="20" t="n">
        <v>3.23724388</v>
      </c>
    </row>
    <row r="67" spans="1:22">
      <c r="A67" s="15" t="s">
        <v>542</v>
      </c>
      <c r="B67" s="17" t="n">
        <v>6971</v>
      </c>
      <c r="C67" s="18">
        <f>(1089.0/B67*100)</f>
        <v/>
      </c>
      <c r="D67" s="19" t="n">
        <v>5882</v>
      </c>
      <c r="E67" s="18" t="n">
        <v>414.48288179</v>
      </c>
      <c r="F67" s="20" t="n">
        <v>4.79127113</v>
      </c>
      <c r="G67" s="18" t="n">
        <v>414.6962893</v>
      </c>
      <c r="H67" s="20" t="n">
        <v>3.49624021</v>
      </c>
      <c r="I67" s="18" t="n">
        <v>420.38301018</v>
      </c>
      <c r="J67" s="20" t="n">
        <v>3.45320516</v>
      </c>
      <c r="K67" s="18" t="n">
        <v>410.73474721</v>
      </c>
      <c r="L67" s="20" t="n">
        <v>4.81406922</v>
      </c>
      <c r="M67" s="18" t="s">
        <v>481</v>
      </c>
      <c r="N67" s="20" t="s">
        <v>481</v>
      </c>
      <c r="O67" s="18" t="s">
        <v>481</v>
      </c>
      <c r="P67" s="20" t="s">
        <v>481</v>
      </c>
      <c r="Q67" s="18" t="s">
        <v>481</v>
      </c>
      <c r="R67" s="20" t="s">
        <v>481</v>
      </c>
      <c r="S67" s="18" t="s">
        <v>481</v>
      </c>
      <c r="T67" s="20" t="s">
        <v>481</v>
      </c>
      <c r="U67" s="18" t="n">
        <v>346.59397046</v>
      </c>
      <c r="V67" s="20" t="n">
        <v>5.49131219</v>
      </c>
    </row>
    <row r="68" spans="1:22">
      <c r="A68" s="15" t="s">
        <v>543</v>
      </c>
      <c r="B68" s="17" t="n">
        <v>12083</v>
      </c>
      <c r="C68" s="18">
        <f>(31.0/B68*100)</f>
        <v/>
      </c>
      <c r="D68" s="19" t="n">
        <v>12052</v>
      </c>
      <c r="E68" s="18" t="n">
        <v>423.72525076</v>
      </c>
      <c r="F68" s="20" t="n">
        <v>2.82475673</v>
      </c>
      <c r="G68" s="18" t="n">
        <v>426.34316387</v>
      </c>
      <c r="H68" s="20" t="n">
        <v>2.06855056</v>
      </c>
      <c r="I68" s="18" t="n">
        <v>421.76526236</v>
      </c>
      <c r="J68" s="20" t="n">
        <v>2.40707956</v>
      </c>
      <c r="K68" s="18" t="n">
        <v>406.32011956</v>
      </c>
      <c r="L68" s="20" t="n">
        <v>3.49191074</v>
      </c>
      <c r="M68" s="18" t="s">
        <v>481</v>
      </c>
      <c r="N68" s="20" t="s">
        <v>481</v>
      </c>
      <c r="O68" s="18" t="s">
        <v>481</v>
      </c>
      <c r="P68" s="20" t="s">
        <v>481</v>
      </c>
      <c r="Q68" s="18" t="s">
        <v>481</v>
      </c>
      <c r="R68" s="20" t="s">
        <v>481</v>
      </c>
      <c r="S68" s="18" t="s">
        <v>481</v>
      </c>
      <c r="T68" s="20" t="s">
        <v>481</v>
      </c>
      <c r="U68" s="18" t="n">
        <v>326.75972958</v>
      </c>
      <c r="V68" s="20" t="n">
        <v>2.01341205</v>
      </c>
    </row>
    <row r="69" spans="1:22">
      <c r="A69" s="15" t="s">
        <v>544</v>
      </c>
      <c r="B69" s="17" t="n">
        <v>4876</v>
      </c>
      <c r="C69" s="18">
        <f>(0.0/B69*100)</f>
        <v/>
      </c>
      <c r="D69" s="19" t="n">
        <v>4876</v>
      </c>
      <c r="E69" s="18" t="n">
        <v>428.96627684</v>
      </c>
      <c r="F69" s="20" t="n">
        <v>6.54670326</v>
      </c>
      <c r="G69" s="18" t="n">
        <v>436.78136606</v>
      </c>
      <c r="H69" s="20" t="n">
        <v>4.85709068</v>
      </c>
      <c r="I69" s="18" t="n">
        <v>440.0604829</v>
      </c>
      <c r="J69" s="20" t="n">
        <v>4.33506753</v>
      </c>
      <c r="K69" s="18" t="n">
        <v>423.81676346</v>
      </c>
      <c r="L69" s="20" t="n">
        <v>5.37190325</v>
      </c>
      <c r="M69" s="18" t="s">
        <v>481</v>
      </c>
      <c r="N69" s="20" t="s">
        <v>481</v>
      </c>
      <c r="O69" s="18" t="s">
        <v>481</v>
      </c>
      <c r="P69" s="20" t="s">
        <v>481</v>
      </c>
      <c r="Q69" s="18" t="s">
        <v>481</v>
      </c>
      <c r="R69" s="20" t="s">
        <v>481</v>
      </c>
      <c r="S69" s="18" t="s">
        <v>481</v>
      </c>
      <c r="T69" s="20" t="s">
        <v>481</v>
      </c>
      <c r="U69" s="18" t="n">
        <v>345.78408432</v>
      </c>
      <c r="V69" s="20" t="n">
        <v>23.77421963</v>
      </c>
    </row>
    <row r="70" spans="1:22">
      <c r="A70" s="15" t="s">
        <v>545</v>
      </c>
      <c r="B70" s="17" t="n">
        <v>6036</v>
      </c>
      <c r="C70" s="18">
        <f>(223.0/B70*100)</f>
        <v/>
      </c>
      <c r="D70" s="19" t="n">
        <v>5813</v>
      </c>
      <c r="E70" s="18" t="n">
        <v>503.10771414</v>
      </c>
      <c r="F70" s="20" t="n">
        <v>4.98490581</v>
      </c>
      <c r="G70" s="18" t="n">
        <v>498.52992891</v>
      </c>
      <c r="H70" s="20" t="n">
        <v>3.77022923</v>
      </c>
      <c r="I70" s="18" t="n">
        <v>503.20133119</v>
      </c>
      <c r="J70" s="20" t="n">
        <v>3.98846591</v>
      </c>
      <c r="K70" s="18" t="n">
        <v>492.6670951</v>
      </c>
      <c r="L70" s="20" t="n">
        <v>4.2397637</v>
      </c>
      <c r="M70" s="18" t="s">
        <v>481</v>
      </c>
      <c r="N70" s="20" t="s">
        <v>481</v>
      </c>
      <c r="O70" s="18" t="s">
        <v>481</v>
      </c>
      <c r="P70" s="20" t="s">
        <v>481</v>
      </c>
      <c r="Q70" s="18" t="s">
        <v>481</v>
      </c>
      <c r="R70" s="20" t="s">
        <v>481</v>
      </c>
      <c r="S70" s="18" t="s">
        <v>481</v>
      </c>
      <c r="T70" s="20" t="s">
        <v>481</v>
      </c>
      <c r="U70" s="18" t="n">
        <v>445.16890678</v>
      </c>
      <c r="V70" s="20" t="n">
        <v>8.10320527</v>
      </c>
    </row>
    <row r="71" spans="1:22">
      <c r="A71" s="15" t="s">
        <v>546</v>
      </c>
      <c r="B71" s="17" t="n">
        <v>6115</v>
      </c>
      <c r="C71" s="18">
        <f>(43.0/B71*100)</f>
        <v/>
      </c>
      <c r="D71" s="19" t="n">
        <v>6072</v>
      </c>
      <c r="E71" s="18" t="n">
        <v>568.2997313</v>
      </c>
      <c r="F71" s="20" t="n">
        <v>4.04861159</v>
      </c>
      <c r="G71" s="18" t="n">
        <v>534.78355061</v>
      </c>
      <c r="H71" s="20" t="n">
        <v>2.2473057</v>
      </c>
      <c r="I71" s="18" t="n">
        <v>531.50429575</v>
      </c>
      <c r="J71" s="20" t="n">
        <v>3.16067172</v>
      </c>
      <c r="K71" s="18" t="n">
        <v>526.03450352</v>
      </c>
      <c r="L71" s="20" t="n">
        <v>3.05811328</v>
      </c>
      <c r="M71" s="18" t="s">
        <v>481</v>
      </c>
      <c r="N71" s="20" t="s">
        <v>481</v>
      </c>
      <c r="O71" s="18" t="s">
        <v>481</v>
      </c>
      <c r="P71" s="20" t="s">
        <v>481</v>
      </c>
      <c r="Q71" s="18" t="s">
        <v>481</v>
      </c>
      <c r="R71" s="20" t="s">
        <v>481</v>
      </c>
      <c r="S71" s="18" t="s">
        <v>481</v>
      </c>
      <c r="T71" s="20" t="s">
        <v>481</v>
      </c>
      <c r="U71" s="18" t="n">
        <v>457.39628938</v>
      </c>
      <c r="V71" s="20" t="n">
        <v>13.64592743</v>
      </c>
    </row>
    <row r="72" spans="1:22">
      <c r="A72" s="15" t="s">
        <v>547</v>
      </c>
      <c r="B72" s="17" t="n">
        <v>7708</v>
      </c>
      <c r="C72" s="18">
        <f>(7.0/B72*100)</f>
        <v/>
      </c>
      <c r="D72" s="19" t="n">
        <v>7701</v>
      </c>
      <c r="E72" s="18" t="n">
        <v>531.37722115</v>
      </c>
      <c r="F72" s="20" t="n">
        <v>3.99492468</v>
      </c>
      <c r="G72" s="18" t="n">
        <v>498.85490809</v>
      </c>
      <c r="H72" s="20" t="n">
        <v>3.00782283</v>
      </c>
      <c r="I72" s="18" t="n">
        <v>488.52715225</v>
      </c>
      <c r="J72" s="20" t="n">
        <v>3.05893247</v>
      </c>
      <c r="K72" s="18" t="n">
        <v>470.79079209</v>
      </c>
      <c r="L72" s="20" t="n">
        <v>4.71218903</v>
      </c>
      <c r="M72" s="18" t="s">
        <v>481</v>
      </c>
      <c r="N72" s="20" t="s">
        <v>481</v>
      </c>
      <c r="O72" s="18" t="s">
        <v>481</v>
      </c>
      <c r="P72" s="20" t="s">
        <v>481</v>
      </c>
      <c r="Q72" s="18" t="s">
        <v>481</v>
      </c>
      <c r="R72" s="20" t="s">
        <v>481</v>
      </c>
      <c r="S72" s="18" t="s">
        <v>481</v>
      </c>
      <c r="T72" s="20" t="s">
        <v>481</v>
      </c>
      <c r="U72" s="18" t="n">
        <v>459.50721526</v>
      </c>
      <c r="V72" s="20" t="n">
        <v>17.67845672</v>
      </c>
    </row>
    <row r="73" spans="1:22">
      <c r="A73" s="15" t="s">
        <v>548</v>
      </c>
      <c r="B73" s="17" t="n">
        <v>8249</v>
      </c>
      <c r="C73" s="18">
        <f>(205.0/B73*100)</f>
        <v/>
      </c>
      <c r="D73" s="19" t="n">
        <v>8044</v>
      </c>
      <c r="E73" s="18" t="n">
        <v>389.46003808</v>
      </c>
      <c r="F73" s="20" t="n">
        <v>5.54947466</v>
      </c>
      <c r="G73" s="18" t="n">
        <v>411.4621901</v>
      </c>
      <c r="H73" s="20" t="n">
        <v>3.25121375</v>
      </c>
      <c r="I73" s="18" t="n">
        <v>421.39190484</v>
      </c>
      <c r="J73" s="20" t="n">
        <v>4.26828071</v>
      </c>
      <c r="K73" s="18" t="n">
        <v>411.47646319</v>
      </c>
      <c r="L73" s="20" t="n">
        <v>5.27077594</v>
      </c>
      <c r="M73" s="18" t="s">
        <v>481</v>
      </c>
      <c r="N73" s="20" t="s">
        <v>481</v>
      </c>
      <c r="O73" s="18" t="s">
        <v>481</v>
      </c>
      <c r="P73" s="20" t="s">
        <v>481</v>
      </c>
      <c r="Q73" s="18" t="s">
        <v>481</v>
      </c>
      <c r="R73" s="20" t="s">
        <v>481</v>
      </c>
      <c r="S73" s="18" t="s">
        <v>481</v>
      </c>
      <c r="T73" s="20" t="s">
        <v>481</v>
      </c>
      <c r="U73" s="18" t="n">
        <v>359.24256034</v>
      </c>
      <c r="V73" s="20" t="n">
        <v>9.55982738</v>
      </c>
    </row>
    <row r="74" spans="1:22">
      <c r="A74" s="15" t="s">
        <v>549</v>
      </c>
      <c r="B74" s="17" t="n">
        <v>4692</v>
      </c>
      <c r="C74" s="18">
        <f>(82.0/B74*100)</f>
        <v/>
      </c>
      <c r="D74" s="19" t="n">
        <v>4610</v>
      </c>
      <c r="E74" s="18" t="n">
        <v>427.5928904</v>
      </c>
      <c r="F74" s="20" t="n">
        <v>4.3462664</v>
      </c>
      <c r="G74" s="18" t="n">
        <v>432.70842713</v>
      </c>
      <c r="H74" s="20" t="n">
        <v>3.39841925</v>
      </c>
      <c r="I74" s="18" t="n">
        <v>443.68451845</v>
      </c>
      <c r="J74" s="20" t="n">
        <v>3.52376728</v>
      </c>
      <c r="K74" s="18" t="n">
        <v>437.4430813</v>
      </c>
      <c r="L74" s="20" t="n">
        <v>3.90226146</v>
      </c>
      <c r="M74" s="18" t="s">
        <v>481</v>
      </c>
      <c r="N74" s="20" t="s">
        <v>481</v>
      </c>
      <c r="O74" s="18" t="s">
        <v>481</v>
      </c>
      <c r="P74" s="20" t="s">
        <v>481</v>
      </c>
      <c r="Q74" s="18" t="s">
        <v>481</v>
      </c>
      <c r="R74" s="20" t="s">
        <v>481</v>
      </c>
      <c r="S74" s="18" t="n">
        <v>369.11358754</v>
      </c>
      <c r="T74" s="20" t="n">
        <v>24.01315918</v>
      </c>
      <c r="U74" s="18" t="n">
        <v>348.28772295</v>
      </c>
      <c r="V74" s="20" t="n">
        <v>5.81519566</v>
      </c>
    </row>
    <row r="75" spans="1:22">
      <c r="A75" s="15" t="s">
        <v>550</v>
      </c>
      <c r="B75" s="17" t="n">
        <v>5375</v>
      </c>
      <c r="C75" s="18">
        <f>(331.0/B75*100)</f>
        <v/>
      </c>
      <c r="D75" s="19" t="n">
        <v>5044</v>
      </c>
      <c r="E75" s="18" t="n">
        <v>366.09084314</v>
      </c>
      <c r="F75" s="20" t="n">
        <v>5.11166705</v>
      </c>
      <c r="G75" s="18" t="n">
        <v>367.89241602</v>
      </c>
      <c r="H75" s="20" t="n">
        <v>4.06422384</v>
      </c>
      <c r="I75" s="18" t="n">
        <v>378.14290354</v>
      </c>
      <c r="J75" s="20" t="n">
        <v>3.98083838</v>
      </c>
      <c r="K75" s="18" t="n">
        <v>367.05459633</v>
      </c>
      <c r="L75" s="20" t="n">
        <v>4.84536242</v>
      </c>
      <c r="M75" s="18" t="s">
        <v>481</v>
      </c>
      <c r="N75" s="20" t="s">
        <v>481</v>
      </c>
      <c r="O75" s="18" t="s">
        <v>481</v>
      </c>
      <c r="P75" s="20" t="s">
        <v>481</v>
      </c>
      <c r="Q75" s="18" t="s">
        <v>481</v>
      </c>
      <c r="R75" s="20" t="s">
        <v>481</v>
      </c>
      <c r="S75" s="18" t="s">
        <v>481</v>
      </c>
      <c r="T75" s="20" t="s">
        <v>481</v>
      </c>
      <c r="U75" s="18" t="n">
        <v>325.60653367</v>
      </c>
      <c r="V75" s="20" t="n">
        <v>5.18193604</v>
      </c>
    </row>
    <row r="76" spans="1:22">
      <c r="A76" s="15" t="s">
        <v>551</v>
      </c>
      <c r="B76" s="17" t="n">
        <v>14167</v>
      </c>
      <c r="C76" s="18">
        <f>(237.0/B76*100)</f>
        <v/>
      </c>
      <c r="D76" s="19" t="n">
        <v>13930</v>
      </c>
      <c r="E76" s="18" t="n">
        <v>446.35035283</v>
      </c>
      <c r="F76" s="20" t="n">
        <v>3.89470072</v>
      </c>
      <c r="G76" s="18" t="n">
        <v>445.0327564</v>
      </c>
      <c r="H76" s="20" t="n">
        <v>3.15035691</v>
      </c>
      <c r="I76" s="18" t="n">
        <v>434.82248235</v>
      </c>
      <c r="J76" s="20" t="n">
        <v>3.48005188</v>
      </c>
      <c r="K76" s="18" t="n">
        <v>432.89132305</v>
      </c>
      <c r="L76" s="20" t="n">
        <v>6.05387062</v>
      </c>
      <c r="M76" s="18" t="s">
        <v>481</v>
      </c>
      <c r="N76" s="20" t="s">
        <v>481</v>
      </c>
      <c r="O76" s="18" t="s">
        <v>481</v>
      </c>
      <c r="P76" s="20" t="s">
        <v>481</v>
      </c>
      <c r="Q76" s="18" t="s">
        <v>481</v>
      </c>
      <c r="R76" s="20" t="s">
        <v>481</v>
      </c>
      <c r="S76" s="18" t="s">
        <v>481</v>
      </c>
      <c r="T76" s="20" t="s">
        <v>481</v>
      </c>
      <c r="U76" s="18" t="n">
        <v>348.65245776</v>
      </c>
      <c r="V76" s="20" t="n">
        <v>5.32682017</v>
      </c>
    </row>
    <row r="77" spans="1:22">
      <c r="A77" s="15" t="s">
        <v>552</v>
      </c>
      <c r="B77" s="17" t="n">
        <v>6062</v>
      </c>
      <c r="C77" s="18">
        <f>(416.0/B77*100)</f>
        <v/>
      </c>
      <c r="D77" s="19" t="n">
        <v>5646</v>
      </c>
      <c r="E77" s="18" t="n">
        <v>469.18828234</v>
      </c>
      <c r="F77" s="20" t="n">
        <v>4.47274334</v>
      </c>
      <c r="G77" s="18" t="n">
        <v>452.56702627</v>
      </c>
      <c r="H77" s="20" t="n">
        <v>3.38548138</v>
      </c>
      <c r="I77" s="18" t="n">
        <v>453.49649809</v>
      </c>
      <c r="J77" s="20" t="n">
        <v>3.84687658</v>
      </c>
      <c r="K77" s="18" t="n">
        <v>447.21794155</v>
      </c>
      <c r="L77" s="20" t="n">
        <v>4.64412005</v>
      </c>
      <c r="M77" s="18" t="s">
        <v>481</v>
      </c>
      <c r="N77" s="20" t="s">
        <v>481</v>
      </c>
      <c r="O77" s="18" t="s">
        <v>481</v>
      </c>
      <c r="P77" s="20" t="s">
        <v>481</v>
      </c>
      <c r="Q77" s="18" t="s">
        <v>481</v>
      </c>
      <c r="R77" s="20" t="s">
        <v>481</v>
      </c>
      <c r="S77" s="18" t="s">
        <v>481</v>
      </c>
      <c r="T77" s="20" t="s">
        <v>481</v>
      </c>
      <c r="U77" s="18" t="n">
        <v>373.73103071</v>
      </c>
      <c r="V77" s="20" t="n">
        <v>4.07422976</v>
      </c>
    </row>
    <row r="78" spans="1:22">
      <c r="A78" s="15" t="s">
        <v>553</v>
      </c>
      <c r="B78" s="17" t="n">
        <v>5826</v>
      </c>
      <c r="C78" s="18">
        <f>(0.0/B78*100)</f>
        <v/>
      </c>
      <c r="D78" s="19" t="n">
        <v>5826</v>
      </c>
      <c r="E78" s="18" t="n">
        <v>471.79438598</v>
      </c>
      <c r="F78" s="20" t="n">
        <v>8.652862320000001</v>
      </c>
      <c r="G78" s="18" t="n">
        <v>490.27325527</v>
      </c>
      <c r="H78" s="20" t="n">
        <v>4.76886388</v>
      </c>
      <c r="I78" s="18" t="n">
        <v>500.31860881</v>
      </c>
      <c r="J78" s="20" t="n">
        <v>4.43100101</v>
      </c>
      <c r="K78" s="18" t="n">
        <v>478.97297509</v>
      </c>
      <c r="L78" s="20" t="n">
        <v>3.82084329</v>
      </c>
      <c r="M78" s="18" t="s">
        <v>481</v>
      </c>
      <c r="N78" s="20" t="s">
        <v>481</v>
      </c>
      <c r="O78" s="18" t="s">
        <v>481</v>
      </c>
      <c r="P78" s="20" t="s">
        <v>481</v>
      </c>
      <c r="Q78" s="18" t="s">
        <v>481</v>
      </c>
      <c r="R78" s="20" t="s">
        <v>481</v>
      </c>
      <c r="S78" s="18" t="n">
        <v>354.05552444</v>
      </c>
      <c r="T78" s="20" t="n">
        <v>30.86151412</v>
      </c>
      <c r="U78" s="18" t="n">
        <v>409.77016535</v>
      </c>
      <c r="V78" s="20" t="n">
        <v>22.7276299</v>
      </c>
    </row>
    <row customHeight="1" ht="25" r="79" spans="1:22">
      <c r="A79" s="15" t="s">
        <v>554</v>
      </c>
      <c r="B79" s="17" t="n">
        <v>1657</v>
      </c>
      <c r="C79" s="18">
        <f>(41.0/B79*100)</f>
        <v/>
      </c>
      <c r="D79" s="19" t="n">
        <v>1616</v>
      </c>
      <c r="E79" s="18" t="n">
        <v>496.19792556</v>
      </c>
      <c r="F79" s="20" t="n">
        <v>8.544223130000001</v>
      </c>
      <c r="G79" s="18" t="n">
        <v>488.19674952</v>
      </c>
      <c r="H79" s="20" t="n">
        <v>9.2833425</v>
      </c>
      <c r="I79" s="18" t="n">
        <v>475.34477596</v>
      </c>
      <c r="J79" s="20" t="n">
        <v>7.65925348</v>
      </c>
      <c r="K79" s="18" t="n">
        <v>450.8304876</v>
      </c>
      <c r="L79" s="20" t="n">
        <v>8.201317169999999</v>
      </c>
      <c r="M79" s="18" t="s">
        <v>481</v>
      </c>
      <c r="N79" s="20" t="s">
        <v>481</v>
      </c>
      <c r="O79" s="18" t="s">
        <v>481</v>
      </c>
      <c r="P79" s="20" t="s">
        <v>481</v>
      </c>
      <c r="Q79" s="18" t="s">
        <v>481</v>
      </c>
      <c r="R79" s="20" t="s">
        <v>481</v>
      </c>
      <c r="S79" s="18" t="s">
        <v>481</v>
      </c>
      <c r="T79" s="20" t="s">
        <v>481</v>
      </c>
      <c r="U79" s="18" t="n">
        <v>384.44426614</v>
      </c>
      <c r="V79" s="20" t="n">
        <v>20.66522614</v>
      </c>
    </row>
    <row r="80" spans="1:22">
      <c r="A80" s="15" t="s">
        <v>555</v>
      </c>
      <c r="B80" s="17" t="n">
        <v>7841</v>
      </c>
      <c r="C80" s="18">
        <f>(0.0/B80*100)</f>
        <v/>
      </c>
      <c r="D80" s="19" t="n">
        <v>7841</v>
      </c>
      <c r="E80" s="18" t="n">
        <v>425.09137565</v>
      </c>
      <c r="F80" s="20" t="n">
        <v>4.86912855</v>
      </c>
      <c r="G80" s="18" t="n">
        <v>432.67099743</v>
      </c>
      <c r="H80" s="20" t="n">
        <v>4.12573214</v>
      </c>
      <c r="I80" s="18" t="n">
        <v>428.31965212</v>
      </c>
      <c r="J80" s="20" t="n">
        <v>4.52936531</v>
      </c>
      <c r="K80" s="18" t="n">
        <v>413.71533813</v>
      </c>
      <c r="L80" s="20" t="n">
        <v>5.71579882</v>
      </c>
      <c r="M80" s="18" t="s">
        <v>481</v>
      </c>
      <c r="N80" s="20" t="s">
        <v>481</v>
      </c>
      <c r="O80" s="18" t="s">
        <v>481</v>
      </c>
      <c r="P80" s="20" t="s">
        <v>481</v>
      </c>
      <c r="Q80" s="18" t="s">
        <v>481</v>
      </c>
      <c r="R80" s="20" t="s">
        <v>481</v>
      </c>
      <c r="S80" s="18" t="s">
        <v>481</v>
      </c>
      <c r="T80" s="20" t="s">
        <v>481</v>
      </c>
      <c r="U80" s="18" t="n">
        <v>356.84009575</v>
      </c>
      <c r="V80" s="20" t="n">
        <v>33.823305</v>
      </c>
    </row>
    <row r="81" spans="1:22">
      <c r="A81" s="23" t="s">
        <v>556</v>
      </c>
      <c r="B81" s="17" t="n">
        <v>8861</v>
      </c>
      <c r="C81" s="18">
        <f>(103.0/B81*100)</f>
        <v/>
      </c>
      <c r="D81" s="19" t="n">
        <v>8758</v>
      </c>
      <c r="E81" s="18" t="n">
        <v>423.53805775</v>
      </c>
      <c r="F81" s="20" t="n">
        <v>6.82576008</v>
      </c>
      <c r="G81" s="18" t="n">
        <v>428.20684941</v>
      </c>
      <c r="H81" s="20" t="n">
        <v>3.66871838</v>
      </c>
      <c r="I81" s="18" t="n">
        <v>440.5956832</v>
      </c>
      <c r="J81" s="20" t="n">
        <v>3.73125134</v>
      </c>
      <c r="K81" s="18" t="n">
        <v>431.18624421</v>
      </c>
      <c r="L81" s="20" t="n">
        <v>4.20810911</v>
      </c>
      <c r="M81" s="18" t="s">
        <v>481</v>
      </c>
      <c r="N81" s="20" t="s">
        <v>481</v>
      </c>
      <c r="O81" s="18" t="s">
        <v>481</v>
      </c>
      <c r="P81" s="20" t="s">
        <v>481</v>
      </c>
      <c r="Q81" s="18" t="s">
        <v>481</v>
      </c>
      <c r="R81" s="20" t="s">
        <v>481</v>
      </c>
      <c r="S81" s="18" t="s">
        <v>481</v>
      </c>
      <c r="T81" s="20" t="s">
        <v>481</v>
      </c>
      <c r="U81" s="18" t="n">
        <v>368.32290777</v>
      </c>
      <c r="V81" s="20" t="n">
        <v>11.68505964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872</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538.11152739</v>
      </c>
      <c r="F7" s="20" t="n">
        <v>4.48204483</v>
      </c>
      <c r="G7" s="18" t="n">
        <v>508.62185991</v>
      </c>
      <c r="H7" s="20" t="n">
        <v>2.83296109</v>
      </c>
      <c r="I7" s="18" t="n">
        <v>511.05303965</v>
      </c>
      <c r="J7" s="20" t="n">
        <v>2.64832528</v>
      </c>
      <c r="K7" s="18" t="n">
        <v>488.2413758</v>
      </c>
      <c r="L7" s="20" t="n">
        <v>3.10835224</v>
      </c>
      <c r="M7" s="18" t="s">
        <v>481</v>
      </c>
      <c r="N7" s="20" t="s">
        <v>481</v>
      </c>
      <c r="O7" s="18" t="s">
        <v>481</v>
      </c>
      <c r="P7" s="20" t="s">
        <v>481</v>
      </c>
      <c r="Q7" s="18" t="s">
        <v>481</v>
      </c>
      <c r="R7" s="20" t="s">
        <v>481</v>
      </c>
      <c r="S7" s="18" t="s">
        <v>481</v>
      </c>
      <c r="T7" s="20" t="s">
        <v>481</v>
      </c>
      <c r="U7" s="18" t="n">
        <v>454.84267715</v>
      </c>
      <c r="V7" s="20" t="n">
        <v>5.30062392</v>
      </c>
    </row>
    <row r="8" spans="1:22">
      <c r="A8" s="15" t="s">
        <v>483</v>
      </c>
      <c r="B8" s="17" t="n">
        <v>7007</v>
      </c>
      <c r="C8" s="18">
        <f>(222.0/B8*100)</f>
        <v/>
      </c>
      <c r="D8" s="19" t="n">
        <v>6785</v>
      </c>
      <c r="E8" s="18" t="n">
        <v>515.20985086</v>
      </c>
      <c r="F8" s="20" t="n">
        <v>5.15842295</v>
      </c>
      <c r="G8" s="18" t="n">
        <v>490.34848737</v>
      </c>
      <c r="H8" s="20" t="n">
        <v>3.59922732</v>
      </c>
      <c r="I8" s="18" t="n">
        <v>493.61407101</v>
      </c>
      <c r="J8" s="20" t="n">
        <v>4.19152586</v>
      </c>
      <c r="K8" s="18" t="n">
        <v>484.76660223</v>
      </c>
      <c r="L8" s="20" t="n">
        <v>4.31323547</v>
      </c>
      <c r="M8" s="18" t="s">
        <v>481</v>
      </c>
      <c r="N8" s="20" t="s">
        <v>481</v>
      </c>
      <c r="O8" s="18" t="s">
        <v>481</v>
      </c>
      <c r="P8" s="20" t="s">
        <v>481</v>
      </c>
      <c r="Q8" s="18" t="n">
        <v>361.38025951</v>
      </c>
      <c r="R8" s="20" t="n">
        <v>22.72565673</v>
      </c>
      <c r="S8" s="18" t="s">
        <v>481</v>
      </c>
      <c r="T8" s="20" t="s">
        <v>481</v>
      </c>
      <c r="U8" s="18" t="n">
        <v>411.79827584</v>
      </c>
      <c r="V8" s="20" t="n">
        <v>5.47910552</v>
      </c>
    </row>
    <row r="9" spans="1:22">
      <c r="A9" s="15" t="s">
        <v>484</v>
      </c>
      <c r="B9" s="17" t="n">
        <v>9651</v>
      </c>
      <c r="C9" s="18">
        <f>(326.0/B9*100)</f>
        <v/>
      </c>
      <c r="D9" s="19" t="n">
        <v>9325</v>
      </c>
      <c r="E9" s="18" t="n">
        <v>531.43742974</v>
      </c>
      <c r="F9" s="20" t="n">
        <v>3.89940304</v>
      </c>
      <c r="G9" s="18" t="n">
        <v>521.46426705</v>
      </c>
      <c r="H9" s="20" t="n">
        <v>3.01891363</v>
      </c>
      <c r="I9" s="18" t="n">
        <v>516.0113718600001</v>
      </c>
      <c r="J9" s="20" t="n">
        <v>3.15908829</v>
      </c>
      <c r="K9" s="18" t="n">
        <v>492.97628541</v>
      </c>
      <c r="L9" s="20" t="n">
        <v>3.4048537</v>
      </c>
      <c r="M9" s="18" t="s">
        <v>481</v>
      </c>
      <c r="N9" s="20" t="s">
        <v>481</v>
      </c>
      <c r="O9" s="18" t="s">
        <v>481</v>
      </c>
      <c r="P9" s="20" t="s">
        <v>481</v>
      </c>
      <c r="Q9" s="18" t="n">
        <v>347.7815185</v>
      </c>
      <c r="R9" s="20" t="n">
        <v>11.20716786</v>
      </c>
      <c r="S9" s="18" t="s">
        <v>481</v>
      </c>
      <c r="T9" s="20" t="s">
        <v>481</v>
      </c>
      <c r="U9" s="18" t="n">
        <v>418.9444926</v>
      </c>
      <c r="V9" s="20" t="n">
        <v>4.71739277</v>
      </c>
    </row>
    <row r="10" spans="1:22">
      <c r="A10" s="15" t="s">
        <v>485</v>
      </c>
      <c r="B10" s="17" t="n">
        <v>20058</v>
      </c>
      <c r="C10" s="18">
        <f>(579.0/B10*100)</f>
        <v/>
      </c>
      <c r="D10" s="19" t="n">
        <v>19479</v>
      </c>
      <c r="E10" s="18" t="n">
        <v>552.01685988</v>
      </c>
      <c r="F10" s="20" t="n">
        <v>3.73086834</v>
      </c>
      <c r="G10" s="18" t="n">
        <v>532.40074251</v>
      </c>
      <c r="H10" s="20" t="n">
        <v>2.49051871</v>
      </c>
      <c r="I10" s="18" t="n">
        <v>525.10729717</v>
      </c>
      <c r="J10" s="20" t="n">
        <v>2.94763435</v>
      </c>
      <c r="K10" s="18" t="n">
        <v>507.16343012</v>
      </c>
      <c r="L10" s="20" t="n">
        <v>4.25956804</v>
      </c>
      <c r="M10" s="18" t="s">
        <v>481</v>
      </c>
      <c r="N10" s="20" t="s">
        <v>481</v>
      </c>
      <c r="O10" s="18" t="s">
        <v>481</v>
      </c>
      <c r="P10" s="20" t="s">
        <v>481</v>
      </c>
      <c r="Q10" s="18" t="s">
        <v>481</v>
      </c>
      <c r="R10" s="20" t="s">
        <v>481</v>
      </c>
      <c r="S10" s="18" t="s">
        <v>481</v>
      </c>
      <c r="T10" s="20" t="s">
        <v>481</v>
      </c>
      <c r="U10" s="18" t="n">
        <v>449.38315898</v>
      </c>
      <c r="V10" s="20" t="n">
        <v>6.49712177</v>
      </c>
    </row>
    <row r="11" spans="1:22">
      <c r="A11" s="15" t="s">
        <v>486</v>
      </c>
      <c r="B11" s="17" t="n">
        <v>7053</v>
      </c>
      <c r="C11" s="18">
        <f>(213.0/B11*100)</f>
        <v/>
      </c>
      <c r="D11" s="19" t="n">
        <v>6840</v>
      </c>
      <c r="E11" s="18" t="n">
        <v>483.92526785</v>
      </c>
      <c r="F11" s="20" t="n">
        <v>4.68480322</v>
      </c>
      <c r="G11" s="18" t="n">
        <v>463.79685159</v>
      </c>
      <c r="H11" s="20" t="n">
        <v>3.60950254</v>
      </c>
      <c r="I11" s="18" t="n">
        <v>461.83862535</v>
      </c>
      <c r="J11" s="20" t="n">
        <v>3.38186183</v>
      </c>
      <c r="K11" s="18" t="n">
        <v>462.38327591</v>
      </c>
      <c r="L11" s="20" t="n">
        <v>4.37353309</v>
      </c>
      <c r="M11" s="18" t="s">
        <v>481</v>
      </c>
      <c r="N11" s="20" t="s">
        <v>481</v>
      </c>
      <c r="O11" s="18" t="s">
        <v>481</v>
      </c>
      <c r="P11" s="20" t="s">
        <v>481</v>
      </c>
      <c r="Q11" s="18" t="s">
        <v>481</v>
      </c>
      <c r="R11" s="20" t="s">
        <v>481</v>
      </c>
      <c r="S11" s="18" t="s">
        <v>481</v>
      </c>
      <c r="T11" s="20" t="s">
        <v>481</v>
      </c>
      <c r="U11" s="18" t="n">
        <v>410.50234364</v>
      </c>
      <c r="V11" s="20" t="n">
        <v>6.13645586</v>
      </c>
    </row>
    <row r="12" spans="1:22">
      <c r="A12" s="15" t="s">
        <v>487</v>
      </c>
      <c r="B12" s="17" t="n">
        <v>6894</v>
      </c>
      <c r="C12" s="18">
        <f>(60.0/B12*100)</f>
        <v/>
      </c>
      <c r="D12" s="19" t="n">
        <v>6834</v>
      </c>
      <c r="E12" s="18" t="n">
        <v>491.83875834</v>
      </c>
      <c r="F12" s="20" t="n">
        <v>4.85369324</v>
      </c>
      <c r="G12" s="18" t="n">
        <v>496.18663078</v>
      </c>
      <c r="H12" s="20" t="n">
        <v>2.56046469</v>
      </c>
      <c r="I12" s="18" t="n">
        <v>500.03269462</v>
      </c>
      <c r="J12" s="20" t="n">
        <v>2.93696141</v>
      </c>
      <c r="K12" s="18" t="n">
        <v>496.72270099</v>
      </c>
      <c r="L12" s="20" t="n">
        <v>4.10943241</v>
      </c>
      <c r="M12" s="18" t="s">
        <v>481</v>
      </c>
      <c r="N12" s="20" t="s">
        <v>481</v>
      </c>
      <c r="O12" s="18" t="s">
        <v>481</v>
      </c>
      <c r="P12" s="20" t="s">
        <v>481</v>
      </c>
      <c r="Q12" s="18" t="n">
        <v>332.31014509</v>
      </c>
      <c r="R12" s="20" t="n">
        <v>18.34291261</v>
      </c>
      <c r="S12" s="18" t="s">
        <v>481</v>
      </c>
      <c r="T12" s="20" t="s">
        <v>481</v>
      </c>
      <c r="U12" s="18" t="n">
        <v>399.83925962</v>
      </c>
      <c r="V12" s="20" t="n">
        <v>7.98320204</v>
      </c>
    </row>
    <row r="13" spans="1:22">
      <c r="A13" s="15" t="s">
        <v>488</v>
      </c>
      <c r="B13" s="17" t="n">
        <v>7161</v>
      </c>
      <c r="C13" s="18">
        <f>(283.0/B13*100)</f>
        <v/>
      </c>
      <c r="D13" s="19" t="n">
        <v>6878</v>
      </c>
      <c r="E13" s="18" t="n">
        <v>521.31102509</v>
      </c>
      <c r="F13" s="20" t="n">
        <v>4.56811904</v>
      </c>
      <c r="G13" s="18" t="n">
        <v>509.99143569</v>
      </c>
      <c r="H13" s="20" t="n">
        <v>3.07557885</v>
      </c>
      <c r="I13" s="18" t="n">
        <v>506.11980992</v>
      </c>
      <c r="J13" s="20" t="n">
        <v>2.63046679</v>
      </c>
      <c r="K13" s="18" t="n">
        <v>507.43244342</v>
      </c>
      <c r="L13" s="20" t="n">
        <v>4.13418077</v>
      </c>
      <c r="M13" s="18" t="s">
        <v>481</v>
      </c>
      <c r="N13" s="20" t="s">
        <v>481</v>
      </c>
      <c r="O13" s="18" t="s">
        <v>481</v>
      </c>
      <c r="P13" s="20" t="s">
        <v>481</v>
      </c>
      <c r="Q13" s="18" t="n">
        <v>407.4699787</v>
      </c>
      <c r="R13" s="20" t="n">
        <v>6.79601306</v>
      </c>
      <c r="S13" s="18" t="s">
        <v>481</v>
      </c>
      <c r="T13" s="20" t="s">
        <v>481</v>
      </c>
      <c r="U13" s="18" t="n">
        <v>415.4094421</v>
      </c>
      <c r="V13" s="20" t="n">
        <v>6.97618272</v>
      </c>
    </row>
    <row r="14" spans="1:22">
      <c r="A14" s="15" t="s">
        <v>489</v>
      </c>
      <c r="B14" s="17" t="n">
        <v>5587</v>
      </c>
      <c r="C14" s="18">
        <f>(89.0/B14*100)</f>
        <v/>
      </c>
      <c r="D14" s="19" t="n">
        <v>5498</v>
      </c>
      <c r="E14" s="18" t="n">
        <v>546.90759309</v>
      </c>
      <c r="F14" s="20" t="n">
        <v>5.1827434</v>
      </c>
      <c r="G14" s="18" t="n">
        <v>523.14090507</v>
      </c>
      <c r="H14" s="20" t="n">
        <v>2.71244166</v>
      </c>
      <c r="I14" s="18" t="n">
        <v>515.78489619</v>
      </c>
      <c r="J14" s="20" t="n">
        <v>2.86169544</v>
      </c>
      <c r="K14" s="18" t="n">
        <v>507.10451144</v>
      </c>
      <c r="L14" s="20" t="n">
        <v>4.1510928</v>
      </c>
      <c r="M14" s="18" t="s">
        <v>481</v>
      </c>
      <c r="N14" s="20" t="s">
        <v>481</v>
      </c>
      <c r="O14" s="18" t="s">
        <v>481</v>
      </c>
      <c r="P14" s="20" t="s">
        <v>481</v>
      </c>
      <c r="Q14" s="18" t="s">
        <v>481</v>
      </c>
      <c r="R14" s="20" t="s">
        <v>481</v>
      </c>
      <c r="S14" s="18" t="s">
        <v>481</v>
      </c>
      <c r="T14" s="20" t="s">
        <v>481</v>
      </c>
      <c r="U14" s="18" t="n">
        <v>445.30099023</v>
      </c>
      <c r="V14" s="20" t="n">
        <v>10.0463495</v>
      </c>
    </row>
    <row r="15" spans="1:22">
      <c r="A15" s="15" t="s">
        <v>490</v>
      </c>
      <c r="B15" s="17" t="n">
        <v>5882</v>
      </c>
      <c r="C15" s="18">
        <f>(153.0/B15*100)</f>
        <v/>
      </c>
      <c r="D15" s="19" t="n">
        <v>5729</v>
      </c>
      <c r="E15" s="18" t="n">
        <v>549.27395008</v>
      </c>
      <c r="F15" s="20" t="n">
        <v>5.59413421</v>
      </c>
      <c r="G15" s="18" t="n">
        <v>536.2523705999999</v>
      </c>
      <c r="H15" s="20" t="n">
        <v>3.09895442</v>
      </c>
      <c r="I15" s="18" t="n">
        <v>532.10316033</v>
      </c>
      <c r="J15" s="20" t="n">
        <v>3.15632095</v>
      </c>
      <c r="K15" s="18" t="n">
        <v>521.22379442</v>
      </c>
      <c r="L15" s="20" t="n">
        <v>3.78580901</v>
      </c>
      <c r="M15" s="18" t="s">
        <v>481</v>
      </c>
      <c r="N15" s="20" t="s">
        <v>481</v>
      </c>
      <c r="O15" s="18" t="s">
        <v>481</v>
      </c>
      <c r="P15" s="20" t="s">
        <v>481</v>
      </c>
      <c r="Q15" s="18" t="n">
        <v>367.66871077</v>
      </c>
      <c r="R15" s="20" t="n">
        <v>14.82638214</v>
      </c>
      <c r="S15" s="18" t="s">
        <v>481</v>
      </c>
      <c r="T15" s="20" t="s">
        <v>481</v>
      </c>
      <c r="U15" s="18" t="n">
        <v>440.96003093</v>
      </c>
      <c r="V15" s="20" t="n">
        <v>7.44386592</v>
      </c>
    </row>
    <row r="16" spans="1:22">
      <c r="A16" s="15" t="s">
        <v>491</v>
      </c>
      <c r="B16" s="17" t="n">
        <v>6108</v>
      </c>
      <c r="C16" s="18">
        <f>(178.0/B16*100)</f>
        <v/>
      </c>
      <c r="D16" s="19" t="n">
        <v>5930</v>
      </c>
      <c r="E16" s="18" t="n">
        <v>521.25575589</v>
      </c>
      <c r="F16" s="20" t="n">
        <v>5.58336721</v>
      </c>
      <c r="G16" s="18" t="n">
        <v>518.41086806</v>
      </c>
      <c r="H16" s="20" t="n">
        <v>3.79282447</v>
      </c>
      <c r="I16" s="18" t="n">
        <v>520.96938741</v>
      </c>
      <c r="J16" s="20" t="n">
        <v>2.91776067</v>
      </c>
      <c r="K16" s="18" t="n">
        <v>508.73157625</v>
      </c>
      <c r="L16" s="20" t="n">
        <v>3.18992467</v>
      </c>
      <c r="M16" s="18" t="s">
        <v>481</v>
      </c>
      <c r="N16" s="20" t="s">
        <v>481</v>
      </c>
      <c r="O16" s="18" t="s">
        <v>481</v>
      </c>
      <c r="P16" s="20" t="s">
        <v>481</v>
      </c>
      <c r="Q16" s="18" t="s">
        <v>481</v>
      </c>
      <c r="R16" s="20" t="s">
        <v>481</v>
      </c>
      <c r="S16" s="18" t="s">
        <v>481</v>
      </c>
      <c r="T16" s="20" t="s">
        <v>481</v>
      </c>
      <c r="U16" s="18" t="n">
        <v>389.79045547</v>
      </c>
      <c r="V16" s="20" t="n">
        <v>7.8640264</v>
      </c>
    </row>
    <row r="17" spans="1:22">
      <c r="A17" s="15" t="s">
        <v>492</v>
      </c>
      <c r="B17" s="17" t="n">
        <v>6504</v>
      </c>
      <c r="C17" s="18">
        <f>(2366.0/B17*100)</f>
        <v/>
      </c>
      <c r="D17" s="19" t="n">
        <v>4138</v>
      </c>
      <c r="E17" s="18" t="n">
        <v>554.64293381</v>
      </c>
      <c r="F17" s="20" t="n">
        <v>5.55566183</v>
      </c>
      <c r="G17" s="18" t="n">
        <v>531.82779143</v>
      </c>
      <c r="H17" s="20" t="n">
        <v>4.30493092</v>
      </c>
      <c r="I17" s="18" t="n">
        <v>518.50517493</v>
      </c>
      <c r="J17" s="20" t="n">
        <v>4.84946293</v>
      </c>
      <c r="K17" s="18" t="n">
        <v>522.81252055</v>
      </c>
      <c r="L17" s="20" t="n">
        <v>5.40730061</v>
      </c>
      <c r="M17" s="18" t="s">
        <v>481</v>
      </c>
      <c r="N17" s="20" t="s">
        <v>481</v>
      </c>
      <c r="O17" s="18" t="s">
        <v>481</v>
      </c>
      <c r="P17" s="20" t="s">
        <v>481</v>
      </c>
      <c r="Q17" s="18" t="n">
        <v>338.260297</v>
      </c>
      <c r="R17" s="20" t="n">
        <v>14.23011861</v>
      </c>
      <c r="S17" s="18" t="s">
        <v>481</v>
      </c>
      <c r="T17" s="20" t="s">
        <v>481</v>
      </c>
      <c r="U17" s="18" t="n">
        <v>468.96116687</v>
      </c>
      <c r="V17" s="20" t="n">
        <v>6.68343182</v>
      </c>
    </row>
    <row r="18" spans="1:22">
      <c r="A18" s="15" t="s">
        <v>493</v>
      </c>
      <c r="B18" s="17" t="n">
        <v>5532</v>
      </c>
      <c r="C18" s="18">
        <f>(31.0/B18*100)</f>
        <v/>
      </c>
      <c r="D18" s="19" t="n">
        <v>5501</v>
      </c>
      <c r="E18" s="18" t="n">
        <v>496.17334985</v>
      </c>
      <c r="F18" s="20" t="n">
        <v>5.05132591</v>
      </c>
      <c r="G18" s="18" t="n">
        <v>475.97213754</v>
      </c>
      <c r="H18" s="20" t="n">
        <v>4.75407062</v>
      </c>
      <c r="I18" s="18" t="n">
        <v>468.74071003</v>
      </c>
      <c r="J18" s="20" t="n">
        <v>4.50170007</v>
      </c>
      <c r="K18" s="18" t="n">
        <v>452.29436804</v>
      </c>
      <c r="L18" s="20" t="n">
        <v>4.83671695</v>
      </c>
      <c r="M18" s="18" t="s">
        <v>481</v>
      </c>
      <c r="N18" s="20" t="s">
        <v>481</v>
      </c>
      <c r="O18" s="18" t="s">
        <v>481</v>
      </c>
      <c r="P18" s="20" t="s">
        <v>481</v>
      </c>
      <c r="Q18" s="18" t="s">
        <v>481</v>
      </c>
      <c r="R18" s="20" t="s">
        <v>481</v>
      </c>
      <c r="S18" s="18" t="s">
        <v>481</v>
      </c>
      <c r="T18" s="20" t="s">
        <v>481</v>
      </c>
      <c r="U18" s="18" t="n">
        <v>368.98527464</v>
      </c>
      <c r="V18" s="20" t="n">
        <v>8.440412200000001</v>
      </c>
    </row>
    <row r="19" spans="1:22">
      <c r="A19" s="15" t="s">
        <v>494</v>
      </c>
      <c r="B19" s="17" t="n">
        <v>5658</v>
      </c>
      <c r="C19" s="18">
        <f>(433.0/B19*100)</f>
        <v/>
      </c>
      <c r="D19" s="19" t="n">
        <v>5225</v>
      </c>
      <c r="E19" s="18" t="n">
        <v>486.67837156</v>
      </c>
      <c r="F19" s="20" t="n">
        <v>4.82571305</v>
      </c>
      <c r="G19" s="18" t="n">
        <v>479.06715458</v>
      </c>
      <c r="H19" s="20" t="n">
        <v>3.50984397</v>
      </c>
      <c r="I19" s="18" t="n">
        <v>480.25373555</v>
      </c>
      <c r="J19" s="20" t="n">
        <v>3.58986961</v>
      </c>
      <c r="K19" s="18" t="n">
        <v>451.39120726</v>
      </c>
      <c r="L19" s="20" t="n">
        <v>4.36568124</v>
      </c>
      <c r="M19" s="18" t="s">
        <v>481</v>
      </c>
      <c r="N19" s="20" t="s">
        <v>481</v>
      </c>
      <c r="O19" s="18" t="s">
        <v>481</v>
      </c>
      <c r="P19" s="20" t="s">
        <v>481</v>
      </c>
      <c r="Q19" s="18" t="s">
        <v>481</v>
      </c>
      <c r="R19" s="20" t="s">
        <v>481</v>
      </c>
      <c r="S19" s="18" t="s">
        <v>481</v>
      </c>
      <c r="T19" s="20" t="s">
        <v>481</v>
      </c>
      <c r="U19" s="18" t="n">
        <v>397.2786086</v>
      </c>
      <c r="V19" s="20" t="n">
        <v>6.77751785</v>
      </c>
    </row>
    <row r="20" spans="1:22">
      <c r="A20" s="15" t="s">
        <v>495</v>
      </c>
      <c r="B20" s="17" t="n">
        <v>3371</v>
      </c>
      <c r="C20" s="18">
        <f>(75.0/B20*100)</f>
        <v/>
      </c>
      <c r="D20" s="19" t="n">
        <v>3296</v>
      </c>
      <c r="E20" s="18" t="n">
        <v>511.3927711</v>
      </c>
      <c r="F20" s="20" t="n">
        <v>4.90161789</v>
      </c>
      <c r="G20" s="18" t="n">
        <v>484.07407379</v>
      </c>
      <c r="H20" s="20" t="n">
        <v>3.46011009</v>
      </c>
      <c r="I20" s="18" t="n">
        <v>487.44327672</v>
      </c>
      <c r="J20" s="20" t="n">
        <v>3.82399557</v>
      </c>
      <c r="K20" s="18" t="n">
        <v>470.10242754</v>
      </c>
      <c r="L20" s="20" t="n">
        <v>6.05132762</v>
      </c>
      <c r="M20" s="18" t="s">
        <v>481</v>
      </c>
      <c r="N20" s="20" t="s">
        <v>481</v>
      </c>
      <c r="O20" s="18" t="s">
        <v>481</v>
      </c>
      <c r="P20" s="20" t="s">
        <v>481</v>
      </c>
      <c r="Q20" s="18" t="s">
        <v>481</v>
      </c>
      <c r="R20" s="20" t="s">
        <v>481</v>
      </c>
      <c r="S20" s="18" t="s">
        <v>481</v>
      </c>
      <c r="T20" s="20" t="s">
        <v>481</v>
      </c>
      <c r="U20" s="18" t="n">
        <v>413.76960955</v>
      </c>
      <c r="V20" s="20" t="n">
        <v>6.35209363</v>
      </c>
    </row>
    <row r="21" spans="1:22">
      <c r="A21" s="15" t="s">
        <v>496</v>
      </c>
      <c r="B21" s="17" t="n">
        <v>5741</v>
      </c>
      <c r="C21" s="18">
        <f>(70.0/B21*100)</f>
        <v/>
      </c>
      <c r="D21" s="19" t="n">
        <v>5671</v>
      </c>
      <c r="E21" s="18" t="n">
        <v>556.57817736</v>
      </c>
      <c r="F21" s="20" t="n">
        <v>2.66788044</v>
      </c>
      <c r="G21" s="18" t="n">
        <v>523.07807865</v>
      </c>
      <c r="H21" s="20" t="n">
        <v>2.86904947</v>
      </c>
      <c r="I21" s="18" t="n">
        <v>506.07547932</v>
      </c>
      <c r="J21" s="20" t="n">
        <v>3.31371345</v>
      </c>
      <c r="K21" s="18" t="n">
        <v>480.82564771</v>
      </c>
      <c r="L21" s="20" t="n">
        <v>3.75188643</v>
      </c>
      <c r="M21" s="18" t="s">
        <v>481</v>
      </c>
      <c r="N21" s="20" t="s">
        <v>481</v>
      </c>
      <c r="O21" s="18" t="s">
        <v>481</v>
      </c>
      <c r="P21" s="20" t="s">
        <v>481</v>
      </c>
      <c r="Q21" s="18" t="s">
        <v>481</v>
      </c>
      <c r="R21" s="20" t="s">
        <v>481</v>
      </c>
      <c r="S21" s="18" t="s">
        <v>481</v>
      </c>
      <c r="T21" s="20" t="s">
        <v>481</v>
      </c>
      <c r="U21" s="18" t="n">
        <v>433.56899979</v>
      </c>
      <c r="V21" s="20" t="n">
        <v>9.5255542</v>
      </c>
    </row>
    <row r="22" spans="1:22">
      <c r="A22" s="15" t="s">
        <v>497</v>
      </c>
      <c r="B22" s="17" t="n">
        <v>6598</v>
      </c>
      <c r="C22" s="18">
        <f>(43.0/B22*100)</f>
        <v/>
      </c>
      <c r="D22" s="19" t="n">
        <v>6555</v>
      </c>
      <c r="E22" s="18" t="n">
        <v>483.90567198</v>
      </c>
      <c r="F22" s="20" t="n">
        <v>5.52438924</v>
      </c>
      <c r="G22" s="18" t="n">
        <v>476.90611629</v>
      </c>
      <c r="H22" s="20" t="n">
        <v>4.92770785</v>
      </c>
      <c r="I22" s="18" t="n">
        <v>496.70930515</v>
      </c>
      <c r="J22" s="20" t="n">
        <v>5.57139131</v>
      </c>
      <c r="K22" s="18" t="n">
        <v>496.95339939</v>
      </c>
      <c r="L22" s="20" t="n">
        <v>4.26567011</v>
      </c>
      <c r="M22" s="18" t="s">
        <v>481</v>
      </c>
      <c r="N22" s="20" t="s">
        <v>481</v>
      </c>
      <c r="O22" s="18" t="s">
        <v>481</v>
      </c>
      <c r="P22" s="20" t="s">
        <v>481</v>
      </c>
      <c r="Q22" s="18" t="n">
        <v>481.75555063</v>
      </c>
      <c r="R22" s="20" t="n">
        <v>8.711038220000001</v>
      </c>
      <c r="S22" s="18" t="s">
        <v>481</v>
      </c>
      <c r="T22" s="20" t="s">
        <v>481</v>
      </c>
      <c r="U22" s="18" t="n">
        <v>376.21053039</v>
      </c>
      <c r="V22" s="20" t="n">
        <v>8.98836889</v>
      </c>
    </row>
    <row r="23" spans="1:22">
      <c r="A23" s="15" t="s">
        <v>498</v>
      </c>
      <c r="B23" s="17" t="n">
        <v>11583</v>
      </c>
      <c r="C23" s="18">
        <f>(281.0/B23*100)</f>
        <v/>
      </c>
      <c r="D23" s="19" t="n">
        <v>11302</v>
      </c>
      <c r="E23" s="18" t="n">
        <v>500.09148797</v>
      </c>
      <c r="F23" s="20" t="n">
        <v>4.30383336</v>
      </c>
      <c r="G23" s="18" t="n">
        <v>494.10478883</v>
      </c>
      <c r="H23" s="20" t="n">
        <v>3.28788775</v>
      </c>
      <c r="I23" s="18" t="n">
        <v>487.71227408</v>
      </c>
      <c r="J23" s="20" t="n">
        <v>3.65207335</v>
      </c>
      <c r="K23" s="18" t="n">
        <v>471.54535215</v>
      </c>
      <c r="L23" s="20" t="n">
        <v>4.07201282</v>
      </c>
      <c r="M23" s="18" t="s">
        <v>481</v>
      </c>
      <c r="N23" s="20" t="s">
        <v>481</v>
      </c>
      <c r="O23" s="18" t="s">
        <v>481</v>
      </c>
      <c r="P23" s="20" t="s">
        <v>481</v>
      </c>
      <c r="Q23" s="18" t="s">
        <v>481</v>
      </c>
      <c r="R23" s="20" t="s">
        <v>481</v>
      </c>
      <c r="S23" s="18" t="s">
        <v>481</v>
      </c>
      <c r="T23" s="20" t="s">
        <v>481</v>
      </c>
      <c r="U23" s="18" t="n">
        <v>420.23428686</v>
      </c>
      <c r="V23" s="20" t="n">
        <v>8.56590143</v>
      </c>
    </row>
    <row r="24" spans="1:22">
      <c r="A24" s="15" t="s">
        <v>499</v>
      </c>
      <c r="B24" s="17" t="n">
        <v>6647</v>
      </c>
      <c r="C24" s="18">
        <f>(14.0/B24*100)</f>
        <v/>
      </c>
      <c r="D24" s="19" t="n">
        <v>6633</v>
      </c>
      <c r="E24" s="18" t="n">
        <v>522.70185384</v>
      </c>
      <c r="F24" s="20" t="n">
        <v>7.68806471</v>
      </c>
      <c r="G24" s="18" t="n">
        <v>526.87297366</v>
      </c>
      <c r="H24" s="20" t="n">
        <v>3.65878286</v>
      </c>
      <c r="I24" s="18" t="n">
        <v>521.36602964</v>
      </c>
      <c r="J24" s="20" t="n">
        <v>3.29257484</v>
      </c>
      <c r="K24" s="18" t="n">
        <v>500.43332515</v>
      </c>
      <c r="L24" s="20" t="n">
        <v>4.11919191</v>
      </c>
      <c r="M24" s="18" t="s">
        <v>481</v>
      </c>
      <c r="N24" s="20" t="s">
        <v>481</v>
      </c>
      <c r="O24" s="18" t="s">
        <v>481</v>
      </c>
      <c r="P24" s="20" t="s">
        <v>481</v>
      </c>
      <c r="Q24" s="18" t="s">
        <v>481</v>
      </c>
      <c r="R24" s="20" t="s">
        <v>481</v>
      </c>
      <c r="S24" s="18" t="s">
        <v>481</v>
      </c>
      <c r="T24" s="20" t="s">
        <v>481</v>
      </c>
      <c r="U24" s="18" t="n">
        <v>424.43551444</v>
      </c>
      <c r="V24" s="20" t="n">
        <v>10.90936998</v>
      </c>
    </row>
    <row r="25" spans="1:22">
      <c r="A25" s="15" t="s">
        <v>500</v>
      </c>
      <c r="B25" s="17" t="n">
        <v>5581</v>
      </c>
      <c r="C25" s="18">
        <f>(25.0/B25*100)</f>
        <v/>
      </c>
      <c r="D25" s="19" t="n">
        <v>5556</v>
      </c>
      <c r="E25" s="18" t="n">
        <v>547.33652216</v>
      </c>
      <c r="F25" s="20" t="n">
        <v>5.31807102</v>
      </c>
      <c r="G25" s="18" t="n">
        <v>522.22811281</v>
      </c>
      <c r="H25" s="20" t="n">
        <v>3.68993545</v>
      </c>
      <c r="I25" s="18" t="n">
        <v>511.93305169</v>
      </c>
      <c r="J25" s="20" t="n">
        <v>3.87307761</v>
      </c>
      <c r="K25" s="18" t="n">
        <v>487.70369379</v>
      </c>
      <c r="L25" s="20" t="n">
        <v>6.09969748</v>
      </c>
      <c r="M25" s="18" t="s">
        <v>481</v>
      </c>
      <c r="N25" s="20" t="s">
        <v>481</v>
      </c>
      <c r="O25" s="18" t="s">
        <v>481</v>
      </c>
      <c r="P25" s="20" t="s">
        <v>481</v>
      </c>
      <c r="Q25" s="18" t="s">
        <v>481</v>
      </c>
      <c r="R25" s="20" t="s">
        <v>481</v>
      </c>
      <c r="S25" s="18" t="s">
        <v>481</v>
      </c>
      <c r="T25" s="20" t="s">
        <v>481</v>
      </c>
      <c r="U25" s="18" t="n">
        <v>435.27550635</v>
      </c>
      <c r="V25" s="20" t="n">
        <v>18.06703946</v>
      </c>
    </row>
    <row r="26" spans="1:22">
      <c r="A26" s="15" t="s">
        <v>501</v>
      </c>
      <c r="B26" s="17" t="n">
        <v>4869</v>
      </c>
      <c r="C26" s="18">
        <f>(88.0/B26*100)</f>
        <v/>
      </c>
      <c r="D26" s="19" t="n">
        <v>4781</v>
      </c>
      <c r="E26" s="18" t="n">
        <v>506.0762351</v>
      </c>
      <c r="F26" s="20" t="n">
        <v>4.26347275</v>
      </c>
      <c r="G26" s="18" t="n">
        <v>489.28144104</v>
      </c>
      <c r="H26" s="20" t="n">
        <v>2.48438983</v>
      </c>
      <c r="I26" s="18" t="n">
        <v>487.2748629</v>
      </c>
      <c r="J26" s="20" t="n">
        <v>2.70080736</v>
      </c>
      <c r="K26" s="18" t="n">
        <v>482.10351765</v>
      </c>
      <c r="L26" s="20" t="n">
        <v>4.27099833</v>
      </c>
      <c r="M26" s="18" t="s">
        <v>481</v>
      </c>
      <c r="N26" s="20" t="s">
        <v>481</v>
      </c>
      <c r="O26" s="18" t="s">
        <v>481</v>
      </c>
      <c r="P26" s="20" t="s">
        <v>481</v>
      </c>
      <c r="Q26" s="18" t="s">
        <v>481</v>
      </c>
      <c r="R26" s="20" t="s">
        <v>481</v>
      </c>
      <c r="S26" s="18" t="s">
        <v>481</v>
      </c>
      <c r="T26" s="20" t="s">
        <v>481</v>
      </c>
      <c r="U26" s="18" t="n">
        <v>428.27005222</v>
      </c>
      <c r="V26" s="20" t="n">
        <v>7.38537428</v>
      </c>
    </row>
    <row r="27" spans="1:22">
      <c r="A27" s="15" t="s">
        <v>502</v>
      </c>
      <c r="B27" s="17" t="n">
        <v>5299</v>
      </c>
      <c r="C27" s="18">
        <f>(170.0/B27*100)</f>
        <v/>
      </c>
      <c r="D27" s="19" t="n">
        <v>5129</v>
      </c>
      <c r="E27" s="18" t="n">
        <v>513.37957005</v>
      </c>
      <c r="F27" s="20" t="n">
        <v>5.17108752</v>
      </c>
      <c r="G27" s="18" t="n">
        <v>490.96154918</v>
      </c>
      <c r="H27" s="20" t="n">
        <v>3.31811424</v>
      </c>
      <c r="I27" s="18" t="n">
        <v>492.82497661</v>
      </c>
      <c r="J27" s="20" t="n">
        <v>2.96775315</v>
      </c>
      <c r="K27" s="18" t="n">
        <v>487.14222758</v>
      </c>
      <c r="L27" s="20" t="n">
        <v>3.29748471</v>
      </c>
      <c r="M27" s="18" t="s">
        <v>481</v>
      </c>
      <c r="N27" s="20" t="s">
        <v>481</v>
      </c>
      <c r="O27" s="18" t="s">
        <v>481</v>
      </c>
      <c r="P27" s="20" t="s">
        <v>481</v>
      </c>
      <c r="Q27" s="18" t="s">
        <v>481</v>
      </c>
      <c r="R27" s="20" t="s">
        <v>481</v>
      </c>
      <c r="S27" s="18" t="s">
        <v>481</v>
      </c>
      <c r="T27" s="20" t="s">
        <v>481</v>
      </c>
      <c r="U27" s="18" t="n">
        <v>400.99990745</v>
      </c>
      <c r="V27" s="20" t="n">
        <v>4.04075732</v>
      </c>
    </row>
    <row r="28" spans="1:22">
      <c r="A28" s="15" t="s">
        <v>503</v>
      </c>
      <c r="B28" s="17" t="n">
        <v>7568</v>
      </c>
      <c r="C28" s="18">
        <f>(490.0/B28*100)</f>
        <v/>
      </c>
      <c r="D28" s="19" t="n">
        <v>7078</v>
      </c>
      <c r="E28" s="18" t="n">
        <v>435.4736897</v>
      </c>
      <c r="F28" s="20" t="n">
        <v>4.41946301</v>
      </c>
      <c r="G28" s="18" t="n">
        <v>428.74114247</v>
      </c>
      <c r="H28" s="20" t="n">
        <v>2.88609915</v>
      </c>
      <c r="I28" s="18" t="n">
        <v>428.22104262</v>
      </c>
      <c r="J28" s="20" t="n">
        <v>3.59136985</v>
      </c>
      <c r="K28" s="18" t="n">
        <v>418.59568471</v>
      </c>
      <c r="L28" s="20" t="n">
        <v>5.37871345</v>
      </c>
      <c r="M28" s="18" t="s">
        <v>481</v>
      </c>
      <c r="N28" s="20" t="s">
        <v>481</v>
      </c>
      <c r="O28" s="18" t="s">
        <v>481</v>
      </c>
      <c r="P28" s="20" t="s">
        <v>481</v>
      </c>
      <c r="Q28" s="18" t="s">
        <v>481</v>
      </c>
      <c r="R28" s="20" t="s">
        <v>481</v>
      </c>
      <c r="S28" s="18" t="s">
        <v>481</v>
      </c>
      <c r="T28" s="20" t="s">
        <v>481</v>
      </c>
      <c r="U28" s="18" t="n">
        <v>386.28418939</v>
      </c>
      <c r="V28" s="20" t="n">
        <v>6.96022278</v>
      </c>
    </row>
    <row r="29" spans="1:22">
      <c r="A29" s="15" t="s">
        <v>504</v>
      </c>
      <c r="B29" s="17" t="n">
        <v>5385</v>
      </c>
      <c r="C29" s="18">
        <f>(30.0/B29*100)</f>
        <v/>
      </c>
      <c r="D29" s="19" t="n">
        <v>5355</v>
      </c>
      <c r="E29" s="18" t="n">
        <v>529.88890449</v>
      </c>
      <c r="F29" s="20" t="n">
        <v>4.05088034</v>
      </c>
      <c r="G29" s="18" t="n">
        <v>516.54995454</v>
      </c>
      <c r="H29" s="20" t="n">
        <v>3.53927567</v>
      </c>
      <c r="I29" s="18" t="n">
        <v>509.65068483</v>
      </c>
      <c r="J29" s="20" t="n">
        <v>3.80644989</v>
      </c>
      <c r="K29" s="18" t="n">
        <v>490.32801254</v>
      </c>
      <c r="L29" s="20" t="n">
        <v>3.76032554</v>
      </c>
      <c r="M29" s="18" t="s">
        <v>481</v>
      </c>
      <c r="N29" s="20" t="s">
        <v>481</v>
      </c>
      <c r="O29" s="18" t="s">
        <v>481</v>
      </c>
      <c r="P29" s="20" t="s">
        <v>481</v>
      </c>
      <c r="Q29" s="18" t="n">
        <v>314.02123871</v>
      </c>
      <c r="R29" s="20" t="n">
        <v>13.26138992</v>
      </c>
      <c r="S29" s="18" t="s">
        <v>481</v>
      </c>
      <c r="T29" s="20" t="s">
        <v>481</v>
      </c>
      <c r="U29" s="18" t="n">
        <v>404.87048107</v>
      </c>
      <c r="V29" s="20" t="n">
        <v>8.61596327</v>
      </c>
    </row>
    <row r="30" spans="1:22">
      <c r="A30" s="15" t="s">
        <v>505</v>
      </c>
      <c r="B30" s="17" t="n">
        <v>4520</v>
      </c>
      <c r="C30" s="18">
        <f>(243.0/B30*100)</f>
        <v/>
      </c>
      <c r="D30" s="19" t="n">
        <v>4277</v>
      </c>
      <c r="E30" s="18" t="n">
        <v>556.56698391</v>
      </c>
      <c r="F30" s="20" t="n">
        <v>5.03574532</v>
      </c>
      <c r="G30" s="18" t="n">
        <v>520.24452281</v>
      </c>
      <c r="H30" s="20" t="n">
        <v>3.84404448</v>
      </c>
      <c r="I30" s="18" t="n">
        <v>511.84933088</v>
      </c>
      <c r="J30" s="20" t="n">
        <v>3.64532368</v>
      </c>
      <c r="K30" s="18" t="n">
        <v>503.13081872</v>
      </c>
      <c r="L30" s="20" t="n">
        <v>6.04097701</v>
      </c>
      <c r="M30" s="18" t="s">
        <v>481</v>
      </c>
      <c r="N30" s="20" t="s">
        <v>481</v>
      </c>
      <c r="O30" s="18" t="s">
        <v>481</v>
      </c>
      <c r="P30" s="20" t="s">
        <v>481</v>
      </c>
      <c r="Q30" s="18" t="s">
        <v>481</v>
      </c>
      <c r="R30" s="20" t="s">
        <v>481</v>
      </c>
      <c r="S30" s="18" t="s">
        <v>481</v>
      </c>
      <c r="T30" s="20" t="s">
        <v>481</v>
      </c>
      <c r="U30" s="18" t="n">
        <v>407.71800898</v>
      </c>
      <c r="V30" s="20" t="n">
        <v>5.93995481</v>
      </c>
    </row>
    <row r="31" spans="1:22">
      <c r="A31" s="15" t="s">
        <v>506</v>
      </c>
      <c r="B31" s="17" t="n">
        <v>5456</v>
      </c>
      <c r="C31" s="18">
        <f>(152.0/B31*100)</f>
        <v/>
      </c>
      <c r="D31" s="19" t="n">
        <v>5304</v>
      </c>
      <c r="E31" s="18" t="n">
        <v>546.90424074</v>
      </c>
      <c r="F31" s="20" t="n">
        <v>4.71053153</v>
      </c>
      <c r="G31" s="18" t="n">
        <v>529.09680652</v>
      </c>
      <c r="H31" s="20" t="n">
        <v>2.72161043</v>
      </c>
      <c r="I31" s="18" t="n">
        <v>504.62995631</v>
      </c>
      <c r="J31" s="20" t="n">
        <v>4.14717723</v>
      </c>
      <c r="K31" s="18" t="n">
        <v>468.28147986</v>
      </c>
      <c r="L31" s="20" t="n">
        <v>6.69342333</v>
      </c>
      <c r="M31" s="18" t="s">
        <v>481</v>
      </c>
      <c r="N31" s="20" t="s">
        <v>481</v>
      </c>
      <c r="O31" s="18" t="s">
        <v>481</v>
      </c>
      <c r="P31" s="20" t="s">
        <v>481</v>
      </c>
      <c r="Q31" s="18" t="s">
        <v>481</v>
      </c>
      <c r="R31" s="20" t="s">
        <v>481</v>
      </c>
      <c r="S31" s="18" t="s">
        <v>481</v>
      </c>
      <c r="T31" s="20" t="s">
        <v>481</v>
      </c>
      <c r="U31" s="18" t="n">
        <v>421.53460788</v>
      </c>
      <c r="V31" s="20" t="n">
        <v>5.47723166</v>
      </c>
    </row>
    <row r="32" spans="1:22">
      <c r="A32" s="15" t="s">
        <v>507</v>
      </c>
      <c r="B32" s="17" t="n">
        <v>4478</v>
      </c>
      <c r="C32" s="18">
        <f>(6.0/B32*100)</f>
        <v/>
      </c>
      <c r="D32" s="19" t="n">
        <v>4472</v>
      </c>
      <c r="E32" s="18" t="n">
        <v>528.95004097</v>
      </c>
      <c r="F32" s="20" t="n">
        <v>4.38302748</v>
      </c>
      <c r="G32" s="18" t="n">
        <v>507.14650712</v>
      </c>
      <c r="H32" s="20" t="n">
        <v>2.77664573</v>
      </c>
      <c r="I32" s="18" t="n">
        <v>501.95723839</v>
      </c>
      <c r="J32" s="20" t="n">
        <v>3.51384035</v>
      </c>
      <c r="K32" s="18" t="n">
        <v>487.00486806</v>
      </c>
      <c r="L32" s="20" t="n">
        <v>5.37373481</v>
      </c>
      <c r="M32" s="18" t="s">
        <v>481</v>
      </c>
      <c r="N32" s="20" t="s">
        <v>481</v>
      </c>
      <c r="O32" s="18" t="s">
        <v>481</v>
      </c>
      <c r="P32" s="20" t="s">
        <v>481</v>
      </c>
      <c r="Q32" s="18" t="s">
        <v>481</v>
      </c>
      <c r="R32" s="20" t="s">
        <v>481</v>
      </c>
      <c r="S32" s="18" t="s">
        <v>481</v>
      </c>
      <c r="T32" s="20" t="s">
        <v>481</v>
      </c>
      <c r="U32" s="18" t="n">
        <v>410.72910852</v>
      </c>
      <c r="V32" s="20" t="n">
        <v>11.80103394</v>
      </c>
    </row>
    <row r="33" spans="1:22">
      <c r="A33" s="15" t="s">
        <v>508</v>
      </c>
      <c r="B33" s="17" t="n">
        <v>7325</v>
      </c>
      <c r="C33" s="18">
        <f>(85.0/B33*100)</f>
        <v/>
      </c>
      <c r="D33" s="19" t="n">
        <v>7240</v>
      </c>
      <c r="E33" s="18" t="n">
        <v>528.7347843</v>
      </c>
      <c r="F33" s="20" t="n">
        <v>3.61614026</v>
      </c>
      <c r="G33" s="18" t="n">
        <v>502.13222924</v>
      </c>
      <c r="H33" s="20" t="n">
        <v>3.2167886</v>
      </c>
      <c r="I33" s="18" t="n">
        <v>484.23609755</v>
      </c>
      <c r="J33" s="20" t="n">
        <v>3.60603478</v>
      </c>
      <c r="K33" s="18" t="n">
        <v>469.65306287</v>
      </c>
      <c r="L33" s="20" t="n">
        <v>4.44070674</v>
      </c>
      <c r="M33" s="18" t="s">
        <v>481</v>
      </c>
      <c r="N33" s="20" t="s">
        <v>481</v>
      </c>
      <c r="O33" s="18" t="s">
        <v>481</v>
      </c>
      <c r="P33" s="20" t="s">
        <v>481</v>
      </c>
      <c r="Q33" s="18" t="s">
        <v>481</v>
      </c>
      <c r="R33" s="20" t="s">
        <v>481</v>
      </c>
      <c r="S33" s="18" t="s">
        <v>481</v>
      </c>
      <c r="T33" s="20" t="s">
        <v>481</v>
      </c>
      <c r="U33" s="18" t="n">
        <v>414.09451222</v>
      </c>
      <c r="V33" s="20" t="n">
        <v>7.891125</v>
      </c>
    </row>
    <row r="34" spans="1:22">
      <c r="A34" s="15" t="s">
        <v>509</v>
      </c>
      <c r="B34" s="17" t="n">
        <v>6350</v>
      </c>
      <c r="C34" s="18">
        <f>(106.0/B34*100)</f>
        <v/>
      </c>
      <c r="D34" s="19" t="n">
        <v>6244</v>
      </c>
      <c r="E34" s="18" t="n">
        <v>464.69297032</v>
      </c>
      <c r="F34" s="20" t="n">
        <v>4.14755231</v>
      </c>
      <c r="G34" s="18" t="n">
        <v>471.84621888</v>
      </c>
      <c r="H34" s="20" t="n">
        <v>3.286668</v>
      </c>
      <c r="I34" s="18" t="n">
        <v>467.94240522</v>
      </c>
      <c r="J34" s="20" t="n">
        <v>3.46443486</v>
      </c>
      <c r="K34" s="18" t="n">
        <v>442.82347967</v>
      </c>
      <c r="L34" s="20" t="n">
        <v>4.14455508</v>
      </c>
      <c r="M34" s="18" t="s">
        <v>481</v>
      </c>
      <c r="N34" s="20" t="s">
        <v>481</v>
      </c>
      <c r="O34" s="18" t="s">
        <v>481</v>
      </c>
      <c r="P34" s="20" t="s">
        <v>481</v>
      </c>
      <c r="Q34" s="18" t="n">
        <v>263.37193708</v>
      </c>
      <c r="R34" s="20" t="n">
        <v>13.61114927</v>
      </c>
      <c r="S34" s="18" t="s">
        <v>481</v>
      </c>
      <c r="T34" s="20" t="s">
        <v>481</v>
      </c>
      <c r="U34" s="18" t="n">
        <v>378.22521077</v>
      </c>
      <c r="V34" s="20" t="n">
        <v>7.41812747</v>
      </c>
    </row>
    <row r="35" spans="1:22">
      <c r="A35" s="15" t="s">
        <v>510</v>
      </c>
      <c r="B35" s="17" t="n">
        <v>6406</v>
      </c>
      <c r="C35" s="18">
        <f>(74.0/B35*100)</f>
        <v/>
      </c>
      <c r="D35" s="19" t="n">
        <v>6332</v>
      </c>
      <c r="E35" s="18" t="n">
        <v>541.99004695</v>
      </c>
      <c r="F35" s="20" t="n">
        <v>2.98611814</v>
      </c>
      <c r="G35" s="18" t="n">
        <v>511.98318917</v>
      </c>
      <c r="H35" s="20" t="n">
        <v>2.35505503</v>
      </c>
      <c r="I35" s="18" t="n">
        <v>492.76207414</v>
      </c>
      <c r="J35" s="20" t="n">
        <v>3.1617439</v>
      </c>
      <c r="K35" s="18" t="n">
        <v>471.93211335</v>
      </c>
      <c r="L35" s="20" t="n">
        <v>5.03894691</v>
      </c>
      <c r="M35" s="18" t="s">
        <v>481</v>
      </c>
      <c r="N35" s="20" t="s">
        <v>481</v>
      </c>
      <c r="O35" s="18" t="s">
        <v>481</v>
      </c>
      <c r="P35" s="20" t="s">
        <v>481</v>
      </c>
      <c r="Q35" s="18" t="n">
        <v>337.32521215</v>
      </c>
      <c r="R35" s="20" t="n">
        <v>11.65794297</v>
      </c>
      <c r="S35" s="18" t="s">
        <v>481</v>
      </c>
      <c r="T35" s="20" t="s">
        <v>481</v>
      </c>
      <c r="U35" s="18" t="n">
        <v>395.73870457</v>
      </c>
      <c r="V35" s="20" t="n">
        <v>8.98763022</v>
      </c>
    </row>
    <row r="36" spans="1:22">
      <c r="A36" s="15" t="s">
        <v>511</v>
      </c>
      <c r="B36" s="17" t="n">
        <v>6736</v>
      </c>
      <c r="C36" s="18">
        <f>(88.0/B36*100)</f>
        <v/>
      </c>
      <c r="D36" s="19" t="n">
        <v>6648</v>
      </c>
      <c r="E36" s="18" t="n">
        <v>528.35234716</v>
      </c>
      <c r="F36" s="20" t="n">
        <v>3.2815709</v>
      </c>
      <c r="G36" s="18" t="n">
        <v>500.88815866</v>
      </c>
      <c r="H36" s="20" t="n">
        <v>3.32896286</v>
      </c>
      <c r="I36" s="18" t="n">
        <v>493.82772969</v>
      </c>
      <c r="J36" s="20" t="n">
        <v>3.13113274</v>
      </c>
      <c r="K36" s="18" t="n">
        <v>479.2131193</v>
      </c>
      <c r="L36" s="20" t="n">
        <v>3.4370823</v>
      </c>
      <c r="M36" s="18" t="s">
        <v>481</v>
      </c>
      <c r="N36" s="20" t="s">
        <v>481</v>
      </c>
      <c r="O36" s="18" t="s">
        <v>481</v>
      </c>
      <c r="P36" s="20" t="s">
        <v>481</v>
      </c>
      <c r="Q36" s="18" t="s">
        <v>481</v>
      </c>
      <c r="R36" s="20" t="s">
        <v>481</v>
      </c>
      <c r="S36" s="18" t="s">
        <v>481</v>
      </c>
      <c r="T36" s="20" t="s">
        <v>481</v>
      </c>
      <c r="U36" s="18" t="n">
        <v>422.25362026</v>
      </c>
      <c r="V36" s="20" t="n">
        <v>7.57057297</v>
      </c>
    </row>
    <row r="37" spans="1:22">
      <c r="A37" s="15" t="s">
        <v>512</v>
      </c>
      <c r="B37" s="17" t="n">
        <v>5458</v>
      </c>
      <c r="C37" s="18">
        <f>(181.0/B37*100)</f>
        <v/>
      </c>
      <c r="D37" s="19" t="n">
        <v>5277</v>
      </c>
      <c r="E37" s="18" t="n">
        <v>543.26142372</v>
      </c>
      <c r="F37" s="20" t="n">
        <v>5.69914659</v>
      </c>
      <c r="G37" s="18" t="n">
        <v>514.06714511</v>
      </c>
      <c r="H37" s="20" t="n">
        <v>3.49890959</v>
      </c>
      <c r="I37" s="18" t="n">
        <v>500.70165381</v>
      </c>
      <c r="J37" s="20" t="n">
        <v>3.80957557</v>
      </c>
      <c r="K37" s="18" t="n">
        <v>496.37492811</v>
      </c>
      <c r="L37" s="20" t="n">
        <v>5.28225187</v>
      </c>
      <c r="M37" s="18" t="s">
        <v>481</v>
      </c>
      <c r="N37" s="20" t="s">
        <v>481</v>
      </c>
      <c r="O37" s="18" t="s">
        <v>481</v>
      </c>
      <c r="P37" s="20" t="s">
        <v>481</v>
      </c>
      <c r="Q37" s="18" t="s">
        <v>481</v>
      </c>
      <c r="R37" s="20" t="s">
        <v>481</v>
      </c>
      <c r="S37" s="18" t="s">
        <v>481</v>
      </c>
      <c r="T37" s="20" t="s">
        <v>481</v>
      </c>
      <c r="U37" s="18" t="n">
        <v>410.19309636</v>
      </c>
      <c r="V37" s="20" t="n">
        <v>5.99150907</v>
      </c>
    </row>
    <row r="38" spans="1:22">
      <c r="A38" s="15" t="s">
        <v>513</v>
      </c>
      <c r="B38" s="17" t="n">
        <v>5860</v>
      </c>
      <c r="C38" s="18">
        <f>(27.0/B38*100)</f>
        <v/>
      </c>
      <c r="D38" s="19" t="n">
        <v>5833</v>
      </c>
      <c r="E38" s="18" t="n">
        <v>513.87228543</v>
      </c>
      <c r="F38" s="20" t="n">
        <v>5.87007756</v>
      </c>
      <c r="G38" s="18" t="n">
        <v>491.63501755</v>
      </c>
      <c r="H38" s="20" t="n">
        <v>4.38819113</v>
      </c>
      <c r="I38" s="18" t="n">
        <v>500.55149954</v>
      </c>
      <c r="J38" s="20" t="n">
        <v>4.04476898</v>
      </c>
      <c r="K38" s="18" t="n">
        <v>503.26499252</v>
      </c>
      <c r="L38" s="20" t="n">
        <v>3.9549485</v>
      </c>
      <c r="M38" s="18" t="s">
        <v>481</v>
      </c>
      <c r="N38" s="20" t="s">
        <v>481</v>
      </c>
      <c r="O38" s="18" t="s">
        <v>481</v>
      </c>
      <c r="P38" s="20" t="s">
        <v>481</v>
      </c>
      <c r="Q38" s="18" t="s">
        <v>481</v>
      </c>
      <c r="R38" s="20" t="s">
        <v>481</v>
      </c>
      <c r="S38" s="18" t="s">
        <v>481</v>
      </c>
      <c r="T38" s="20" t="s">
        <v>481</v>
      </c>
      <c r="U38" s="18" t="n">
        <v>457.95687538</v>
      </c>
      <c r="V38" s="20" t="n">
        <v>5.96185622</v>
      </c>
    </row>
    <row r="39" spans="1:22">
      <c r="A39" s="15" t="s">
        <v>514</v>
      </c>
      <c r="B39" s="17" t="n">
        <v>5895</v>
      </c>
      <c r="C39" s="18">
        <f>(33.0/B39*100)</f>
        <v/>
      </c>
      <c r="D39" s="19" t="n">
        <v>5862</v>
      </c>
      <c r="E39" s="18" t="n">
        <v>448.42989611</v>
      </c>
      <c r="F39" s="20" t="n">
        <v>5.73664991</v>
      </c>
      <c r="G39" s="18" t="n">
        <v>433.75691681</v>
      </c>
      <c r="H39" s="20" t="n">
        <v>4.12082343</v>
      </c>
      <c r="I39" s="18" t="n">
        <v>412.17837143</v>
      </c>
      <c r="J39" s="20" t="n">
        <v>4.4776576</v>
      </c>
      <c r="K39" s="18" t="n">
        <v>409.21421434</v>
      </c>
      <c r="L39" s="20" t="n">
        <v>5.27956754</v>
      </c>
      <c r="M39" s="18" t="s">
        <v>481</v>
      </c>
      <c r="N39" s="20" t="s">
        <v>481</v>
      </c>
      <c r="O39" s="18" t="s">
        <v>481</v>
      </c>
      <c r="P39" s="20" t="s">
        <v>481</v>
      </c>
      <c r="Q39" s="18" t="s">
        <v>481</v>
      </c>
      <c r="R39" s="20" t="s">
        <v>481</v>
      </c>
      <c r="S39" s="18" t="s">
        <v>481</v>
      </c>
      <c r="T39" s="20" t="s">
        <v>481</v>
      </c>
      <c r="U39" s="18" t="n">
        <v>367.33357041</v>
      </c>
      <c r="V39" s="20" t="n">
        <v>11.72514175</v>
      </c>
    </row>
    <row r="40" spans="1:22">
      <c r="A40" s="15" t="s">
        <v>515</v>
      </c>
      <c r="B40" s="17" t="n">
        <v>14157</v>
      </c>
      <c r="C40" s="18">
        <f>(415.0/B40*100)</f>
        <v/>
      </c>
      <c r="D40" s="19" t="n">
        <v>13742</v>
      </c>
      <c r="E40" s="18" t="n">
        <v>535.90139286</v>
      </c>
      <c r="F40" s="20" t="n">
        <v>4.15966989</v>
      </c>
      <c r="G40" s="18" t="n">
        <v>502.84272454</v>
      </c>
      <c r="H40" s="20" t="n">
        <v>3.2872177</v>
      </c>
      <c r="I40" s="18" t="n">
        <v>494.32047623</v>
      </c>
      <c r="J40" s="20" t="n">
        <v>3.33282766</v>
      </c>
      <c r="K40" s="18" t="n">
        <v>477.55350948</v>
      </c>
      <c r="L40" s="20" t="n">
        <v>5.53949007</v>
      </c>
      <c r="M40" s="18" t="s">
        <v>481</v>
      </c>
      <c r="N40" s="20" t="s">
        <v>481</v>
      </c>
      <c r="O40" s="18" t="s">
        <v>481</v>
      </c>
      <c r="P40" s="20" t="s">
        <v>481</v>
      </c>
      <c r="Q40" s="18" t="s">
        <v>481</v>
      </c>
      <c r="R40" s="20" t="s">
        <v>481</v>
      </c>
      <c r="S40" s="18" t="s">
        <v>481</v>
      </c>
      <c r="T40" s="20" t="s">
        <v>481</v>
      </c>
      <c r="U40" s="18" t="n">
        <v>413.38471956</v>
      </c>
      <c r="V40" s="20" t="n">
        <v>6.72293312</v>
      </c>
    </row>
    <row r="41" spans="1:22">
      <c r="A41" s="15" t="s">
        <v>516</v>
      </c>
      <c r="B41" s="17" t="n">
        <v>5712</v>
      </c>
      <c r="C41" s="18">
        <f>(61.0/B41*100)</f>
        <v/>
      </c>
      <c r="D41" s="19" t="n">
        <v>5651</v>
      </c>
      <c r="E41" s="18" t="n">
        <v>508.32888699</v>
      </c>
      <c r="F41" s="20" t="n">
        <v>5.32262206</v>
      </c>
      <c r="G41" s="18" t="n">
        <v>498.65195003</v>
      </c>
      <c r="H41" s="20" t="n">
        <v>4.00279698</v>
      </c>
      <c r="I41" s="18" t="n">
        <v>511.06044349</v>
      </c>
      <c r="J41" s="20" t="n">
        <v>3.29562131</v>
      </c>
      <c r="K41" s="18" t="n">
        <v>493.86449404</v>
      </c>
      <c r="L41" s="20" t="n">
        <v>5.73733209</v>
      </c>
      <c r="M41" s="18" t="s">
        <v>481</v>
      </c>
      <c r="N41" s="20" t="s">
        <v>481</v>
      </c>
      <c r="O41" s="18" t="s">
        <v>481</v>
      </c>
      <c r="P41" s="20" t="s">
        <v>481</v>
      </c>
      <c r="Q41" s="18" t="n">
        <v>399.91015703</v>
      </c>
      <c r="R41" s="20" t="n">
        <v>16.72230739</v>
      </c>
      <c r="S41" s="18" t="s">
        <v>481</v>
      </c>
      <c r="T41" s="20" t="s">
        <v>481</v>
      </c>
      <c r="U41" s="18" t="n">
        <v>401.79925611</v>
      </c>
      <c r="V41" s="20" t="n">
        <v>11.47913524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341.43810155</v>
      </c>
      <c r="F45" s="20" t="n">
        <v>3.88877184</v>
      </c>
      <c r="G45" s="18" t="n">
        <v>349.58597613</v>
      </c>
      <c r="H45" s="20" t="n">
        <v>3.80978516</v>
      </c>
      <c r="I45" s="18" t="n">
        <v>357.45838326</v>
      </c>
      <c r="J45" s="20" t="n">
        <v>4.19612749</v>
      </c>
      <c r="K45" s="18" t="n">
        <v>354.98505118</v>
      </c>
      <c r="L45" s="20" t="n">
        <v>3.91225633</v>
      </c>
      <c r="M45" s="18" t="s">
        <v>481</v>
      </c>
      <c r="N45" s="20" t="s">
        <v>481</v>
      </c>
      <c r="O45" s="18" t="s">
        <v>481</v>
      </c>
      <c r="P45" s="20" t="s">
        <v>481</v>
      </c>
      <c r="Q45" s="18" t="n">
        <v>261.4736</v>
      </c>
      <c r="R45" s="20" t="n">
        <v>25.97971596</v>
      </c>
      <c r="S45" s="18" t="n">
        <v>330.01824565</v>
      </c>
      <c r="T45" s="20" t="n">
        <v>22.82056044</v>
      </c>
      <c r="U45" s="18" t="n">
        <v>326.03623182</v>
      </c>
      <c r="V45" s="20" t="n">
        <v>4.71910668</v>
      </c>
    </row>
    <row r="46" spans="1:22">
      <c r="A46" s="15" t="s">
        <v>521</v>
      </c>
      <c r="B46" s="17" t="n">
        <v>23141</v>
      </c>
      <c r="C46" s="18">
        <f>(2289.0/B46*100)</f>
        <v/>
      </c>
      <c r="D46" s="19" t="n">
        <v>20852</v>
      </c>
      <c r="E46" s="18" t="n">
        <v>438.13198935</v>
      </c>
      <c r="F46" s="20" t="n">
        <v>5.37481575</v>
      </c>
      <c r="G46" s="18" t="n">
        <v>430.19308118</v>
      </c>
      <c r="H46" s="20" t="n">
        <v>3.9902724</v>
      </c>
      <c r="I46" s="18" t="n">
        <v>426.93437314</v>
      </c>
      <c r="J46" s="20" t="n">
        <v>4.83197614</v>
      </c>
      <c r="K46" s="18" t="n">
        <v>418.87907543</v>
      </c>
      <c r="L46" s="20" t="n">
        <v>4.7143005</v>
      </c>
      <c r="M46" s="18" t="s">
        <v>481</v>
      </c>
      <c r="N46" s="20" t="s">
        <v>481</v>
      </c>
      <c r="O46" s="18" t="s">
        <v>481</v>
      </c>
      <c r="P46" s="20" t="s">
        <v>481</v>
      </c>
      <c r="Q46" s="18" t="s">
        <v>481</v>
      </c>
      <c r="R46" s="20" t="s">
        <v>481</v>
      </c>
      <c r="S46" s="18" t="s">
        <v>481</v>
      </c>
      <c r="T46" s="20" t="s">
        <v>481</v>
      </c>
      <c r="U46" s="18" t="n">
        <v>379.34329087</v>
      </c>
      <c r="V46" s="20" t="n">
        <v>3.28778317</v>
      </c>
    </row>
    <row r="47" spans="1:22">
      <c r="A47" s="15" t="s">
        <v>522</v>
      </c>
      <c r="B47" s="17" t="n">
        <v>5928</v>
      </c>
      <c r="C47" s="18">
        <f>(440.0/B47*100)</f>
        <v/>
      </c>
      <c r="D47" s="19" t="n">
        <v>5488</v>
      </c>
      <c r="E47" s="18" t="n">
        <v>452.33033345</v>
      </c>
      <c r="F47" s="20" t="n">
        <v>6.76261133</v>
      </c>
      <c r="G47" s="18" t="n">
        <v>455.48310997</v>
      </c>
      <c r="H47" s="20" t="n">
        <v>4.97614364</v>
      </c>
      <c r="I47" s="18" t="n">
        <v>454.20841333</v>
      </c>
      <c r="J47" s="20" t="n">
        <v>5.72238725</v>
      </c>
      <c r="K47" s="18" t="n">
        <v>410.47107527</v>
      </c>
      <c r="L47" s="20" t="n">
        <v>6.89743773</v>
      </c>
      <c r="M47" s="18" t="s">
        <v>481</v>
      </c>
      <c r="N47" s="20" t="s">
        <v>481</v>
      </c>
      <c r="O47" s="18" t="s">
        <v>481</v>
      </c>
      <c r="P47" s="20" t="s">
        <v>481</v>
      </c>
      <c r="Q47" s="18" t="s">
        <v>481</v>
      </c>
      <c r="R47" s="20" t="s">
        <v>481</v>
      </c>
      <c r="S47" s="18" t="s">
        <v>481</v>
      </c>
      <c r="T47" s="20" t="s">
        <v>481</v>
      </c>
      <c r="U47" s="18" t="n">
        <v>357.66941975</v>
      </c>
      <c r="V47" s="20" t="n">
        <v>6.59910795</v>
      </c>
    </row>
    <row r="48" spans="1:22">
      <c r="A48" s="15" t="s">
        <v>523</v>
      </c>
      <c r="B48" s="17" t="n">
        <v>9841</v>
      </c>
      <c r="C48" s="18">
        <f>(8.0/B48*100)</f>
        <v/>
      </c>
      <c r="D48" s="19" t="n">
        <v>9833</v>
      </c>
      <c r="E48" s="18" t="n">
        <v>533.63584924</v>
      </c>
      <c r="F48" s="20" t="n">
        <v>6.86658241</v>
      </c>
      <c r="G48" s="18" t="n">
        <v>496.05348465</v>
      </c>
      <c r="H48" s="20" t="n">
        <v>5.32285998</v>
      </c>
      <c r="I48" s="18" t="n">
        <v>486.97602082</v>
      </c>
      <c r="J48" s="20" t="n">
        <v>5.63918473</v>
      </c>
      <c r="K48" s="18" t="n">
        <v>442.41344985</v>
      </c>
      <c r="L48" s="20" t="n">
        <v>7.12043131</v>
      </c>
      <c r="M48" s="18" t="s">
        <v>481</v>
      </c>
      <c r="N48" s="20" t="s">
        <v>481</v>
      </c>
      <c r="O48" s="18" t="s">
        <v>481</v>
      </c>
      <c r="P48" s="20" t="s">
        <v>481</v>
      </c>
      <c r="Q48" s="18" t="s">
        <v>481</v>
      </c>
      <c r="R48" s="20" t="s">
        <v>481</v>
      </c>
      <c r="S48" s="18" t="s">
        <v>481</v>
      </c>
      <c r="T48" s="20" t="s">
        <v>481</v>
      </c>
      <c r="U48" s="18" t="n">
        <v>417.20572084</v>
      </c>
      <c r="V48" s="20" t="n">
        <v>18.22247907</v>
      </c>
    </row>
    <row r="49" spans="1:22">
      <c r="A49" s="15" t="s">
        <v>524</v>
      </c>
      <c r="B49" s="17" t="n">
        <v>6349</v>
      </c>
      <c r="C49" s="18">
        <f>(56.0/B49*100)</f>
        <v/>
      </c>
      <c r="D49" s="19" t="n">
        <v>6293</v>
      </c>
      <c r="E49" s="18" t="n">
        <v>433.79893049</v>
      </c>
      <c r="F49" s="20" t="n">
        <v>5.01245484</v>
      </c>
      <c r="G49" s="18" t="n">
        <v>430.01712586</v>
      </c>
      <c r="H49" s="20" t="n">
        <v>3.65730669</v>
      </c>
      <c r="I49" s="18" t="n">
        <v>430.70749334</v>
      </c>
      <c r="J49" s="20" t="n">
        <v>4.20817004</v>
      </c>
      <c r="K49" s="18" t="n">
        <v>416.58477145</v>
      </c>
      <c r="L49" s="20" t="n">
        <v>4.07560392</v>
      </c>
      <c r="M49" s="18" t="s">
        <v>481</v>
      </c>
      <c r="N49" s="20" t="s">
        <v>481</v>
      </c>
      <c r="O49" s="18" t="s">
        <v>481</v>
      </c>
      <c r="P49" s="20" t="s">
        <v>481</v>
      </c>
      <c r="Q49" s="18" t="s">
        <v>481</v>
      </c>
      <c r="R49" s="20" t="s">
        <v>481</v>
      </c>
      <c r="S49" s="18" t="s">
        <v>481</v>
      </c>
      <c r="T49" s="20" t="s">
        <v>481</v>
      </c>
      <c r="U49" s="18" t="n">
        <v>351.20064348</v>
      </c>
      <c r="V49" s="20" t="n">
        <v>9.62488952</v>
      </c>
    </row>
    <row r="50" spans="1:22">
      <c r="A50" s="15" t="s">
        <v>525</v>
      </c>
      <c r="B50" s="17" t="n">
        <v>11795</v>
      </c>
      <c r="C50" s="18">
        <f>(413.0/B50*100)</f>
        <v/>
      </c>
      <c r="D50" s="19" t="n">
        <v>11382</v>
      </c>
      <c r="E50" s="18" t="n">
        <v>421.22961463</v>
      </c>
      <c r="F50" s="20" t="n">
        <v>4.52121572</v>
      </c>
      <c r="G50" s="18" t="n">
        <v>430.94855097</v>
      </c>
      <c r="H50" s="20" t="n">
        <v>3.33862963</v>
      </c>
      <c r="I50" s="18" t="n">
        <v>438.24782071</v>
      </c>
      <c r="J50" s="20" t="n">
        <v>3.54213128</v>
      </c>
      <c r="K50" s="18" t="n">
        <v>425.93097273</v>
      </c>
      <c r="L50" s="20" t="n">
        <v>4.41211879</v>
      </c>
      <c r="M50" s="18" t="s">
        <v>481</v>
      </c>
      <c r="N50" s="20" t="s">
        <v>481</v>
      </c>
      <c r="O50" s="18" t="s">
        <v>481</v>
      </c>
      <c r="P50" s="20" t="s">
        <v>481</v>
      </c>
      <c r="Q50" s="18" t="s">
        <v>481</v>
      </c>
      <c r="R50" s="20" t="s">
        <v>481</v>
      </c>
      <c r="S50" s="18" t="s">
        <v>481</v>
      </c>
      <c r="T50" s="20" t="s">
        <v>481</v>
      </c>
      <c r="U50" s="18" t="n">
        <v>365.44305505</v>
      </c>
      <c r="V50" s="20" t="n">
        <v>7.07149248</v>
      </c>
    </row>
    <row r="51" spans="1:22">
      <c r="A51" s="15" t="s">
        <v>526</v>
      </c>
      <c r="B51" s="17" t="n">
        <v>6866</v>
      </c>
      <c r="C51" s="18">
        <f>(112.0/B51*100)</f>
        <v/>
      </c>
      <c r="D51" s="19" t="n">
        <v>6754</v>
      </c>
      <c r="E51" s="18" t="n">
        <v>430.31196682</v>
      </c>
      <c r="F51" s="20" t="n">
        <v>4.56664879</v>
      </c>
      <c r="G51" s="18" t="n">
        <v>434.03398449</v>
      </c>
      <c r="H51" s="20" t="n">
        <v>3.34866837</v>
      </c>
      <c r="I51" s="18" t="n">
        <v>434.12149655</v>
      </c>
      <c r="J51" s="20" t="n">
        <v>2.91376833</v>
      </c>
      <c r="K51" s="18" t="n">
        <v>426.89420579</v>
      </c>
      <c r="L51" s="20" t="n">
        <v>4.19379782</v>
      </c>
      <c r="M51" s="18" t="s">
        <v>481</v>
      </c>
      <c r="N51" s="20" t="s">
        <v>481</v>
      </c>
      <c r="O51" s="18" t="s">
        <v>481</v>
      </c>
      <c r="P51" s="20" t="s">
        <v>481</v>
      </c>
      <c r="Q51" s="18" t="n">
        <v>427.96430568</v>
      </c>
      <c r="R51" s="20" t="n">
        <v>5.20460603</v>
      </c>
      <c r="S51" s="18" t="s">
        <v>481</v>
      </c>
      <c r="T51" s="20" t="s">
        <v>481</v>
      </c>
      <c r="U51" s="18" t="n">
        <v>392.3388312</v>
      </c>
      <c r="V51" s="20" t="n">
        <v>7.67581233</v>
      </c>
    </row>
    <row r="52" spans="1:22">
      <c r="A52" s="15" t="s">
        <v>527</v>
      </c>
      <c r="B52" s="17" t="n">
        <v>5809</v>
      </c>
      <c r="C52" s="18">
        <f>(115.0/B52*100)</f>
        <v/>
      </c>
      <c r="D52" s="19" t="n">
        <v>5694</v>
      </c>
      <c r="E52" s="18" t="n">
        <v>517.19861286</v>
      </c>
      <c r="F52" s="20" t="n">
        <v>3.74963641</v>
      </c>
      <c r="G52" s="18" t="n">
        <v>490.7162315</v>
      </c>
      <c r="H52" s="20" t="n">
        <v>3.38632664</v>
      </c>
      <c r="I52" s="18" t="n">
        <v>484.78049678</v>
      </c>
      <c r="J52" s="20" t="n">
        <v>3.27005345</v>
      </c>
      <c r="K52" s="18" t="n">
        <v>451.60930508</v>
      </c>
      <c r="L52" s="20" t="n">
        <v>5.185479</v>
      </c>
      <c r="M52" s="18" t="s">
        <v>481</v>
      </c>
      <c r="N52" s="20" t="s">
        <v>481</v>
      </c>
      <c r="O52" s="18" t="s">
        <v>481</v>
      </c>
      <c r="P52" s="20" t="s">
        <v>481</v>
      </c>
      <c r="Q52" s="18" t="s">
        <v>481</v>
      </c>
      <c r="R52" s="20" t="s">
        <v>481</v>
      </c>
      <c r="S52" s="18" t="s">
        <v>481</v>
      </c>
      <c r="T52" s="20" t="s">
        <v>481</v>
      </c>
      <c r="U52" s="18" t="n">
        <v>396.75677515</v>
      </c>
      <c r="V52" s="20" t="n">
        <v>7.04090136</v>
      </c>
    </row>
    <row r="53" spans="1:22">
      <c r="A53" s="15" t="s">
        <v>528</v>
      </c>
      <c r="B53" s="17" t="n">
        <v>5571</v>
      </c>
      <c r="C53" s="18">
        <f>(123.0/B53*100)</f>
        <v/>
      </c>
      <c r="D53" s="19" t="n">
        <v>5448</v>
      </c>
      <c r="E53" s="18" t="n">
        <v>463.70768272</v>
      </c>
      <c r="F53" s="20" t="n">
        <v>4.25048645</v>
      </c>
      <c r="G53" s="18" t="n">
        <v>457.56319402</v>
      </c>
      <c r="H53" s="20" t="n">
        <v>2.67290545</v>
      </c>
      <c r="I53" s="18" t="n">
        <v>448.00084747</v>
      </c>
      <c r="J53" s="20" t="n">
        <v>2.97847639</v>
      </c>
      <c r="K53" s="18" t="n">
        <v>437.23248351</v>
      </c>
      <c r="L53" s="20" t="n">
        <v>4.37351659</v>
      </c>
      <c r="M53" s="18" t="s">
        <v>481</v>
      </c>
      <c r="N53" s="20" t="s">
        <v>481</v>
      </c>
      <c r="O53" s="18" t="s">
        <v>481</v>
      </c>
      <c r="P53" s="20" t="s">
        <v>481</v>
      </c>
      <c r="Q53" s="18" t="s">
        <v>481</v>
      </c>
      <c r="R53" s="20" t="s">
        <v>481</v>
      </c>
      <c r="S53" s="18" t="s">
        <v>481</v>
      </c>
      <c r="T53" s="20" t="s">
        <v>481</v>
      </c>
      <c r="U53" s="18" t="n">
        <v>353.32576916</v>
      </c>
      <c r="V53" s="20" t="n">
        <v>4.66350273</v>
      </c>
    </row>
    <row r="54" spans="1:22">
      <c r="A54" s="15" t="s">
        <v>529</v>
      </c>
      <c r="B54" s="17" t="n">
        <v>4740</v>
      </c>
      <c r="C54" s="18">
        <f>(548.0/B54*100)</f>
        <v/>
      </c>
      <c r="D54" s="19" t="n">
        <v>4192</v>
      </c>
      <c r="E54" s="18" t="n">
        <v>368.37510297</v>
      </c>
      <c r="F54" s="20" t="n">
        <v>4.05153109</v>
      </c>
      <c r="G54" s="18" t="n">
        <v>380.15940968</v>
      </c>
      <c r="H54" s="20" t="n">
        <v>3.62197649</v>
      </c>
      <c r="I54" s="18" t="n">
        <v>386.36669831</v>
      </c>
      <c r="J54" s="20" t="n">
        <v>5.44372816</v>
      </c>
      <c r="K54" s="18" t="n">
        <v>347.31082647</v>
      </c>
      <c r="L54" s="20" t="n">
        <v>8.67448398</v>
      </c>
      <c r="M54" s="18" t="s">
        <v>481</v>
      </c>
      <c r="N54" s="20" t="s">
        <v>481</v>
      </c>
      <c r="O54" s="18" t="s">
        <v>481</v>
      </c>
      <c r="P54" s="20" t="s">
        <v>481</v>
      </c>
      <c r="Q54" s="18" t="s">
        <v>481</v>
      </c>
      <c r="R54" s="20" t="s">
        <v>481</v>
      </c>
      <c r="S54" s="18" t="s">
        <v>481</v>
      </c>
      <c r="T54" s="20" t="s">
        <v>481</v>
      </c>
      <c r="U54" s="18" t="n">
        <v>308.27164427</v>
      </c>
      <c r="V54" s="20" t="n">
        <v>4.39562343</v>
      </c>
    </row>
    <row r="55" spans="1:22">
      <c r="A55" s="15" t="s">
        <v>530</v>
      </c>
      <c r="B55" s="17" t="n">
        <v>5316</v>
      </c>
      <c r="C55" s="18">
        <f>(22.0/B55*100)</f>
        <v/>
      </c>
      <c r="D55" s="19" t="n">
        <v>5294</v>
      </c>
      <c r="E55" s="18" t="n">
        <v>414.77620014</v>
      </c>
      <c r="F55" s="20" t="n">
        <v>3.9281658</v>
      </c>
      <c r="G55" s="18" t="n">
        <v>403.40850995</v>
      </c>
      <c r="H55" s="20" t="n">
        <v>3.64179844</v>
      </c>
      <c r="I55" s="18" t="n">
        <v>413.96574436</v>
      </c>
      <c r="J55" s="20" t="n">
        <v>3.94305478</v>
      </c>
      <c r="K55" s="18" t="n">
        <v>390.40733353</v>
      </c>
      <c r="L55" s="20" t="n">
        <v>4.98925885</v>
      </c>
      <c r="M55" s="18" t="s">
        <v>481</v>
      </c>
      <c r="N55" s="20" t="s">
        <v>481</v>
      </c>
      <c r="O55" s="18" t="s">
        <v>481</v>
      </c>
      <c r="P55" s="20" t="s">
        <v>481</v>
      </c>
      <c r="Q55" s="18" t="s">
        <v>481</v>
      </c>
      <c r="R55" s="20" t="s">
        <v>481</v>
      </c>
      <c r="S55" s="18" t="n">
        <v>257.21185875</v>
      </c>
      <c r="T55" s="20" t="n">
        <v>29.46564464</v>
      </c>
      <c r="U55" s="18" t="n">
        <v>303.32561668</v>
      </c>
      <c r="V55" s="20" t="n">
        <v>7.69124822</v>
      </c>
    </row>
    <row r="56" spans="1:22">
      <c r="A56" s="15" t="s">
        <v>531</v>
      </c>
      <c r="B56" s="17" t="n">
        <v>5359</v>
      </c>
      <c r="C56" s="18">
        <f>(77.0/B56*100)</f>
        <v/>
      </c>
      <c r="D56" s="19" t="n">
        <v>5282</v>
      </c>
      <c r="E56" s="18" t="n">
        <v>549.24291176</v>
      </c>
      <c r="F56" s="20" t="n">
        <v>3.32093578</v>
      </c>
      <c r="G56" s="18" t="n">
        <v>528.48609651</v>
      </c>
      <c r="H56" s="20" t="n">
        <v>3.22772313</v>
      </c>
      <c r="I56" s="18" t="n">
        <v>519.71143864</v>
      </c>
      <c r="J56" s="20" t="n">
        <v>3.59753636</v>
      </c>
      <c r="K56" s="18" t="n">
        <v>506.06555954</v>
      </c>
      <c r="L56" s="20" t="n">
        <v>5.33875555</v>
      </c>
      <c r="M56" s="18" t="s">
        <v>481</v>
      </c>
      <c r="N56" s="20" t="s">
        <v>481</v>
      </c>
      <c r="O56" s="18" t="s">
        <v>481</v>
      </c>
      <c r="P56" s="20" t="s">
        <v>481</v>
      </c>
      <c r="Q56" s="18" t="s">
        <v>481</v>
      </c>
      <c r="R56" s="20" t="s">
        <v>481</v>
      </c>
      <c r="S56" s="18" t="s">
        <v>481</v>
      </c>
      <c r="T56" s="20" t="s">
        <v>481</v>
      </c>
      <c r="U56" s="18" t="n">
        <v>437.75063113</v>
      </c>
      <c r="V56" s="20" t="n">
        <v>15.94819748</v>
      </c>
    </row>
    <row r="57" spans="1:22">
      <c r="A57" s="15" t="s">
        <v>532</v>
      </c>
      <c r="B57" s="17" t="n">
        <v>6513</v>
      </c>
      <c r="C57" s="18">
        <f>(0.0/B57*100)</f>
        <v/>
      </c>
      <c r="D57" s="19" t="n">
        <v>6513</v>
      </c>
      <c r="E57" s="18" t="n">
        <v>374.3347606</v>
      </c>
      <c r="F57" s="20" t="n">
        <v>6.27584968</v>
      </c>
      <c r="G57" s="18" t="n">
        <v>397.19876247</v>
      </c>
      <c r="H57" s="20" t="n">
        <v>3.35937618</v>
      </c>
      <c r="I57" s="18" t="n">
        <v>417.42751047</v>
      </c>
      <c r="J57" s="20" t="n">
        <v>3.75356194</v>
      </c>
      <c r="K57" s="18" t="n">
        <v>388.19201815</v>
      </c>
      <c r="L57" s="20" t="n">
        <v>3.07366764</v>
      </c>
      <c r="M57" s="18" t="s">
        <v>481</v>
      </c>
      <c r="N57" s="20" t="s">
        <v>481</v>
      </c>
      <c r="O57" s="18" t="s">
        <v>481</v>
      </c>
      <c r="P57" s="20" t="s">
        <v>481</v>
      </c>
      <c r="Q57" s="18" t="n">
        <v>301.1923</v>
      </c>
      <c r="R57" s="20" t="n">
        <v>17.44711484</v>
      </c>
      <c r="S57" s="18" t="n">
        <v>334.15404537</v>
      </c>
      <c r="T57" s="20" t="n">
        <v>24.29648122</v>
      </c>
      <c r="U57" s="18" t="n">
        <v>362.48277257</v>
      </c>
      <c r="V57" s="20" t="n">
        <v>9.68026588</v>
      </c>
    </row>
    <row r="58" spans="1:22">
      <c r="A58" s="15" t="s">
        <v>533</v>
      </c>
      <c r="B58" s="17" t="n">
        <v>7267</v>
      </c>
      <c r="C58" s="18">
        <f>(10.0/B58*100)</f>
        <v/>
      </c>
      <c r="D58" s="19" t="n">
        <v>7257</v>
      </c>
      <c r="E58" s="18" t="n">
        <v>427.35733312</v>
      </c>
      <c r="F58" s="20" t="n">
        <v>3.5396412</v>
      </c>
      <c r="G58" s="18" t="n">
        <v>417.1732264</v>
      </c>
      <c r="H58" s="20" t="n">
        <v>3.30161998</v>
      </c>
      <c r="I58" s="18" t="n">
        <v>402.88096335</v>
      </c>
      <c r="J58" s="20" t="n">
        <v>4.57959725</v>
      </c>
      <c r="K58" s="18" t="n">
        <v>366.60807136</v>
      </c>
      <c r="L58" s="20" t="n">
        <v>5.42566988</v>
      </c>
      <c r="M58" s="18" t="s">
        <v>481</v>
      </c>
      <c r="N58" s="20" t="s">
        <v>481</v>
      </c>
      <c r="O58" s="18" t="s">
        <v>481</v>
      </c>
      <c r="P58" s="20" t="s">
        <v>481</v>
      </c>
      <c r="Q58" s="18" t="s">
        <v>481</v>
      </c>
      <c r="R58" s="20" t="s">
        <v>481</v>
      </c>
      <c r="S58" s="18" t="n">
        <v>288.20761302</v>
      </c>
      <c r="T58" s="20" t="n">
        <v>26.1671411</v>
      </c>
      <c r="U58" s="18" t="n">
        <v>315.21219932</v>
      </c>
      <c r="V58" s="20" t="n">
        <v>13.12000755</v>
      </c>
    </row>
    <row r="59" spans="1:22">
      <c r="A59" s="15" t="s">
        <v>534</v>
      </c>
      <c r="B59" s="17" t="n">
        <v>4826</v>
      </c>
      <c r="C59" s="18">
        <f>(26.0/B59*100)</f>
        <v/>
      </c>
      <c r="D59" s="19" t="n">
        <v>4800</v>
      </c>
      <c r="E59" s="18" t="n">
        <v>343.86670132</v>
      </c>
      <c r="F59" s="20" t="n">
        <v>3.79881676</v>
      </c>
      <c r="G59" s="18" t="n">
        <v>345.75251903</v>
      </c>
      <c r="H59" s="20" t="n">
        <v>2.8835795</v>
      </c>
      <c r="I59" s="18" t="n">
        <v>370.58953477</v>
      </c>
      <c r="J59" s="20" t="n">
        <v>3.30090458</v>
      </c>
      <c r="K59" s="18" t="n">
        <v>341.00947665</v>
      </c>
      <c r="L59" s="20" t="n">
        <v>2.83052154</v>
      </c>
      <c r="M59" s="18" t="s">
        <v>481</v>
      </c>
      <c r="N59" s="20" t="s">
        <v>481</v>
      </c>
      <c r="O59" s="18" t="s">
        <v>481</v>
      </c>
      <c r="P59" s="20" t="s">
        <v>481</v>
      </c>
      <c r="Q59" s="18" t="s">
        <v>481</v>
      </c>
      <c r="R59" s="20" t="s">
        <v>481</v>
      </c>
      <c r="S59" s="18" t="n">
        <v>249.58725134</v>
      </c>
      <c r="T59" s="20" t="n">
        <v>17.46517572</v>
      </c>
      <c r="U59" s="18" t="n">
        <v>281.41207104</v>
      </c>
      <c r="V59" s="20" t="n">
        <v>8.47170668</v>
      </c>
    </row>
    <row r="60" spans="1:22">
      <c r="A60" s="15" t="s">
        <v>535</v>
      </c>
      <c r="B60" s="17" t="n">
        <v>4546</v>
      </c>
      <c r="C60" s="18">
        <f>(15.0/B60*100)</f>
        <v/>
      </c>
      <c r="D60" s="19" t="n">
        <v>4531</v>
      </c>
      <c r="E60" s="18" t="n">
        <v>357.76042814</v>
      </c>
      <c r="F60" s="20" t="n">
        <v>5.67610521</v>
      </c>
      <c r="G60" s="18" t="n">
        <v>360.34071713</v>
      </c>
      <c r="H60" s="20" t="n">
        <v>5.64630839</v>
      </c>
      <c r="I60" s="18" t="n">
        <v>347.62395</v>
      </c>
      <c r="J60" s="20" t="n">
        <v>6.46189108</v>
      </c>
      <c r="K60" s="18" t="n">
        <v>312.14214066</v>
      </c>
      <c r="L60" s="20" t="n">
        <v>6.61284998</v>
      </c>
      <c r="M60" s="18" t="s">
        <v>481</v>
      </c>
      <c r="N60" s="20" t="s">
        <v>481</v>
      </c>
      <c r="O60" s="18" t="s">
        <v>481</v>
      </c>
      <c r="P60" s="20" t="s">
        <v>481</v>
      </c>
      <c r="Q60" s="18" t="s">
        <v>481</v>
      </c>
      <c r="R60" s="20" t="s">
        <v>481</v>
      </c>
      <c r="S60" s="18" t="n">
        <v>281.72603457</v>
      </c>
      <c r="T60" s="20" t="n">
        <v>22.3598738</v>
      </c>
      <c r="U60" s="18" t="n">
        <v>308.36299667</v>
      </c>
      <c r="V60" s="20" t="n">
        <v>10.16480115</v>
      </c>
    </row>
    <row r="61" spans="1:22">
      <c r="A61" s="15" t="s">
        <v>536</v>
      </c>
      <c r="B61" s="17" t="n">
        <v>6525</v>
      </c>
      <c r="C61" s="18">
        <f>(184.0/B61*100)</f>
        <v/>
      </c>
      <c r="D61" s="19" t="n">
        <v>6341</v>
      </c>
      <c r="E61" s="18" t="n">
        <v>491.8071794</v>
      </c>
      <c r="F61" s="20" t="n">
        <v>4.04428863</v>
      </c>
      <c r="G61" s="18" t="n">
        <v>476.72342532</v>
      </c>
      <c r="H61" s="20" t="n">
        <v>2.98108641</v>
      </c>
      <c r="I61" s="18" t="n">
        <v>478.05262205</v>
      </c>
      <c r="J61" s="20" t="n">
        <v>3.78190354</v>
      </c>
      <c r="K61" s="18" t="n">
        <v>458.7315413</v>
      </c>
      <c r="L61" s="20" t="n">
        <v>5.89231059</v>
      </c>
      <c r="M61" s="18" t="s">
        <v>481</v>
      </c>
      <c r="N61" s="20" t="s">
        <v>481</v>
      </c>
      <c r="O61" s="18" t="s">
        <v>481</v>
      </c>
      <c r="P61" s="20" t="s">
        <v>481</v>
      </c>
      <c r="Q61" s="18" t="s">
        <v>481</v>
      </c>
      <c r="R61" s="20" t="s">
        <v>481</v>
      </c>
      <c r="S61" s="18" t="s">
        <v>481</v>
      </c>
      <c r="T61" s="20" t="s">
        <v>481</v>
      </c>
      <c r="U61" s="18" t="n">
        <v>378.20901737</v>
      </c>
      <c r="V61" s="20" t="n">
        <v>6.96424927</v>
      </c>
    </row>
    <row r="62" spans="1:22">
      <c r="A62" s="15" t="s">
        <v>537</v>
      </c>
      <c r="B62" s="17" t="n">
        <v>4476</v>
      </c>
      <c r="C62" s="18">
        <f>(3.0/B62*100)</f>
        <v/>
      </c>
      <c r="D62" s="19" t="n">
        <v>4473</v>
      </c>
      <c r="E62" s="18" t="n">
        <v>530.66246453</v>
      </c>
      <c r="F62" s="20" t="n">
        <v>2.69171218</v>
      </c>
      <c r="G62" s="18" t="n">
        <v>511.14717151</v>
      </c>
      <c r="H62" s="20" t="n">
        <v>2.08399578</v>
      </c>
      <c r="I62" s="18" t="n">
        <v>497.68366196</v>
      </c>
      <c r="J62" s="20" t="n">
        <v>2.54682747</v>
      </c>
      <c r="K62" s="18" t="n">
        <v>471.19365801</v>
      </c>
      <c r="L62" s="20" t="n">
        <v>5.02545671</v>
      </c>
      <c r="M62" s="18" t="s">
        <v>481</v>
      </c>
      <c r="N62" s="20" t="s">
        <v>481</v>
      </c>
      <c r="O62" s="18" t="s">
        <v>481</v>
      </c>
      <c r="P62" s="20" t="s">
        <v>481</v>
      </c>
      <c r="Q62" s="18" t="s">
        <v>481</v>
      </c>
      <c r="R62" s="20" t="s">
        <v>481</v>
      </c>
      <c r="S62" s="18" t="s">
        <v>481</v>
      </c>
      <c r="T62" s="20" t="s">
        <v>481</v>
      </c>
      <c r="U62" s="18" t="n">
        <v>465.7351115</v>
      </c>
      <c r="V62" s="20" t="n">
        <v>20.227189</v>
      </c>
    </row>
    <row r="63" spans="1:22">
      <c r="A63" s="15" t="s">
        <v>538</v>
      </c>
      <c r="B63" s="17" t="n">
        <v>5324</v>
      </c>
      <c r="C63" s="18">
        <f>(13.0/B63*100)</f>
        <v/>
      </c>
      <c r="D63" s="19" t="n">
        <v>5311</v>
      </c>
      <c r="E63" s="18" t="n">
        <v>363.6785597</v>
      </c>
      <c r="F63" s="20" t="n">
        <v>3.75660761</v>
      </c>
      <c r="G63" s="18" t="n">
        <v>359.04446957</v>
      </c>
      <c r="H63" s="20" t="n">
        <v>3.04610626</v>
      </c>
      <c r="I63" s="18" t="n">
        <v>365.84808411</v>
      </c>
      <c r="J63" s="20" t="n">
        <v>3.09972468</v>
      </c>
      <c r="K63" s="18" t="n">
        <v>335.35377596</v>
      </c>
      <c r="L63" s="20" t="n">
        <v>3.78818874</v>
      </c>
      <c r="M63" s="18" t="s">
        <v>481</v>
      </c>
      <c r="N63" s="20" t="s">
        <v>481</v>
      </c>
      <c r="O63" s="18" t="s">
        <v>481</v>
      </c>
      <c r="P63" s="20" t="s">
        <v>481</v>
      </c>
      <c r="Q63" s="18" t="n">
        <v>411.3578107</v>
      </c>
      <c r="R63" s="20" t="n">
        <v>36.45962735</v>
      </c>
      <c r="S63" s="18" t="n">
        <v>202.31653102</v>
      </c>
      <c r="T63" s="20" t="n">
        <v>38.10553411</v>
      </c>
      <c r="U63" s="18" t="n">
        <v>299.97464297</v>
      </c>
      <c r="V63" s="20" t="n">
        <v>6.03592432</v>
      </c>
    </row>
    <row r="64" spans="1:22">
      <c r="A64" s="15" t="s">
        <v>539</v>
      </c>
      <c r="B64" s="17" t="n">
        <v>3634</v>
      </c>
      <c r="C64" s="18">
        <f>(3.0/B64*100)</f>
        <v/>
      </c>
      <c r="D64" s="19" t="n">
        <v>3631</v>
      </c>
      <c r="E64" s="18" t="n">
        <v>498.0706666</v>
      </c>
      <c r="F64" s="20" t="n">
        <v>4.08291558</v>
      </c>
      <c r="G64" s="18" t="n">
        <v>452.99098365</v>
      </c>
      <c r="H64" s="20" t="n">
        <v>3.69039986</v>
      </c>
      <c r="I64" s="18" t="n">
        <v>449.78902521</v>
      </c>
      <c r="J64" s="20" t="n">
        <v>4.16028739</v>
      </c>
      <c r="K64" s="18" t="n">
        <v>403.36274113</v>
      </c>
      <c r="L64" s="20" t="n">
        <v>3.91662116</v>
      </c>
      <c r="M64" s="18" t="s">
        <v>481</v>
      </c>
      <c r="N64" s="20" t="s">
        <v>481</v>
      </c>
      <c r="O64" s="18" t="s">
        <v>481</v>
      </c>
      <c r="P64" s="20" t="s">
        <v>481</v>
      </c>
      <c r="Q64" s="18" t="s">
        <v>481</v>
      </c>
      <c r="R64" s="20" t="s">
        <v>481</v>
      </c>
      <c r="S64" s="18" t="n">
        <v>259.98072709</v>
      </c>
      <c r="T64" s="20" t="n">
        <v>57.27496018</v>
      </c>
      <c r="U64" s="18" t="n">
        <v>286.69413499</v>
      </c>
      <c r="V64" s="20" t="n">
        <v>8.365150699999999</v>
      </c>
    </row>
    <row r="65" spans="1:22">
      <c r="A65" s="15" t="s">
        <v>540</v>
      </c>
      <c r="B65" s="17" t="n">
        <v>5325</v>
      </c>
      <c r="C65" s="18">
        <f>(14.0/B65*100)</f>
        <v/>
      </c>
      <c r="D65" s="19" t="n">
        <v>5311</v>
      </c>
      <c r="E65" s="18" t="n">
        <v>431.24910784</v>
      </c>
      <c r="F65" s="20" t="n">
        <v>5.1532805</v>
      </c>
      <c r="G65" s="18" t="n">
        <v>422.90844892</v>
      </c>
      <c r="H65" s="20" t="n">
        <v>2.69242944</v>
      </c>
      <c r="I65" s="18" t="n">
        <v>421.51982445</v>
      </c>
      <c r="J65" s="20" t="n">
        <v>3.589073</v>
      </c>
      <c r="K65" s="18" t="n">
        <v>411.03157442</v>
      </c>
      <c r="L65" s="20" t="n">
        <v>4.38080278</v>
      </c>
      <c r="M65" s="18" t="s">
        <v>481</v>
      </c>
      <c r="N65" s="20" t="s">
        <v>481</v>
      </c>
      <c r="O65" s="18" t="s">
        <v>481</v>
      </c>
      <c r="P65" s="20" t="s">
        <v>481</v>
      </c>
      <c r="Q65" s="18" t="n">
        <v>295.63121582</v>
      </c>
      <c r="R65" s="20" t="n">
        <v>49.62984942</v>
      </c>
      <c r="S65" s="18" t="n">
        <v>305.0869</v>
      </c>
      <c r="T65" s="20" t="n">
        <v>28.13081131</v>
      </c>
      <c r="U65" s="18" t="n">
        <v>323.08444562</v>
      </c>
      <c r="V65" s="20" t="n">
        <v>6.94613384</v>
      </c>
    </row>
    <row r="66" spans="1:22">
      <c r="A66" s="15" t="s">
        <v>541</v>
      </c>
      <c r="B66" s="17" t="n">
        <v>5665</v>
      </c>
      <c r="C66" s="18">
        <f>(97.0/B66*100)</f>
        <v/>
      </c>
      <c r="D66" s="19" t="n">
        <v>5568</v>
      </c>
      <c r="E66" s="18" t="n">
        <v>453.35260605</v>
      </c>
      <c r="F66" s="20" t="n">
        <v>3.94023128</v>
      </c>
      <c r="G66" s="18" t="n">
        <v>440.71460995</v>
      </c>
      <c r="H66" s="20" t="n">
        <v>2.6238915</v>
      </c>
      <c r="I66" s="18" t="n">
        <v>444.02144127</v>
      </c>
      <c r="J66" s="20" t="n">
        <v>2.89332087</v>
      </c>
      <c r="K66" s="18" t="n">
        <v>419.83298644</v>
      </c>
      <c r="L66" s="20" t="n">
        <v>4.8707113</v>
      </c>
      <c r="M66" s="18" t="s">
        <v>481</v>
      </c>
      <c r="N66" s="20" t="s">
        <v>481</v>
      </c>
      <c r="O66" s="18" t="s">
        <v>481</v>
      </c>
      <c r="P66" s="20" t="s">
        <v>481</v>
      </c>
      <c r="Q66" s="18" t="s">
        <v>481</v>
      </c>
      <c r="R66" s="20" t="s">
        <v>481</v>
      </c>
      <c r="S66" s="18" t="s">
        <v>481</v>
      </c>
      <c r="T66" s="20" t="s">
        <v>481</v>
      </c>
      <c r="U66" s="18" t="n">
        <v>358.69385705</v>
      </c>
      <c r="V66" s="20" t="n">
        <v>3.32485953</v>
      </c>
    </row>
    <row r="67" spans="1:22">
      <c r="A67" s="15" t="s">
        <v>542</v>
      </c>
      <c r="B67" s="17" t="n">
        <v>6971</v>
      </c>
      <c r="C67" s="18">
        <f>(1089.0/B67*100)</f>
        <v/>
      </c>
      <c r="D67" s="19" t="n">
        <v>5882</v>
      </c>
      <c r="E67" s="18" t="n">
        <v>416.83990474</v>
      </c>
      <c r="F67" s="20" t="n">
        <v>4.7412697</v>
      </c>
      <c r="G67" s="18" t="n">
        <v>414.95744204</v>
      </c>
      <c r="H67" s="20" t="n">
        <v>3.4836316</v>
      </c>
      <c r="I67" s="18" t="n">
        <v>420.95842959</v>
      </c>
      <c r="J67" s="20" t="n">
        <v>3.63286639</v>
      </c>
      <c r="K67" s="18" t="n">
        <v>407.74009324</v>
      </c>
      <c r="L67" s="20" t="n">
        <v>5.73116645</v>
      </c>
      <c r="M67" s="18" t="s">
        <v>481</v>
      </c>
      <c r="N67" s="20" t="s">
        <v>481</v>
      </c>
      <c r="O67" s="18" t="s">
        <v>481</v>
      </c>
      <c r="P67" s="20" t="s">
        <v>481</v>
      </c>
      <c r="Q67" s="18" t="s">
        <v>481</v>
      </c>
      <c r="R67" s="20" t="s">
        <v>481</v>
      </c>
      <c r="S67" s="18" t="s">
        <v>481</v>
      </c>
      <c r="T67" s="20" t="s">
        <v>481</v>
      </c>
      <c r="U67" s="18" t="n">
        <v>343.46245269</v>
      </c>
      <c r="V67" s="20" t="n">
        <v>5.2040506</v>
      </c>
    </row>
    <row r="68" spans="1:22">
      <c r="A68" s="15" t="s">
        <v>543</v>
      </c>
      <c r="B68" s="17" t="n">
        <v>12083</v>
      </c>
      <c r="C68" s="18">
        <f>(31.0/B68*100)</f>
        <v/>
      </c>
      <c r="D68" s="19" t="n">
        <v>12052</v>
      </c>
      <c r="E68" s="18" t="n">
        <v>447.37036894</v>
      </c>
      <c r="F68" s="20" t="n">
        <v>2.44290318</v>
      </c>
      <c r="G68" s="18" t="n">
        <v>421.90895708</v>
      </c>
      <c r="H68" s="20" t="n">
        <v>2.09964663</v>
      </c>
      <c r="I68" s="18" t="n">
        <v>406.51143965</v>
      </c>
      <c r="J68" s="20" t="n">
        <v>2.27403249</v>
      </c>
      <c r="K68" s="18" t="n">
        <v>380.08222145</v>
      </c>
      <c r="L68" s="20" t="n">
        <v>3.7801494</v>
      </c>
      <c r="M68" s="18" t="s">
        <v>481</v>
      </c>
      <c r="N68" s="20" t="s">
        <v>481</v>
      </c>
      <c r="O68" s="18" t="s">
        <v>481</v>
      </c>
      <c r="P68" s="20" t="s">
        <v>481</v>
      </c>
      <c r="Q68" s="18" t="s">
        <v>481</v>
      </c>
      <c r="R68" s="20" t="s">
        <v>481</v>
      </c>
      <c r="S68" s="18" t="s">
        <v>481</v>
      </c>
      <c r="T68" s="20" t="s">
        <v>481</v>
      </c>
      <c r="U68" s="18" t="n">
        <v>326.54818039</v>
      </c>
      <c r="V68" s="20" t="n">
        <v>2.09136009</v>
      </c>
    </row>
    <row r="69" spans="1:22">
      <c r="A69" s="15" t="s">
        <v>544</v>
      </c>
      <c r="B69" s="17" t="n">
        <v>4876</v>
      </c>
      <c r="C69" s="18">
        <f>(0.0/B69*100)</f>
        <v/>
      </c>
      <c r="D69" s="19" t="n">
        <v>4876</v>
      </c>
      <c r="E69" s="18" t="n">
        <v>428.48370001</v>
      </c>
      <c r="F69" s="20" t="n">
        <v>6.98731186</v>
      </c>
      <c r="G69" s="18" t="n">
        <v>434.02937987</v>
      </c>
      <c r="H69" s="20" t="n">
        <v>4.63042111</v>
      </c>
      <c r="I69" s="18" t="n">
        <v>442.27896146</v>
      </c>
      <c r="J69" s="20" t="n">
        <v>4.02155412</v>
      </c>
      <c r="K69" s="18" t="n">
        <v>425.78406343</v>
      </c>
      <c r="L69" s="20" t="n">
        <v>5.03006968</v>
      </c>
      <c r="M69" s="18" t="s">
        <v>481</v>
      </c>
      <c r="N69" s="20" t="s">
        <v>481</v>
      </c>
      <c r="O69" s="18" t="s">
        <v>481</v>
      </c>
      <c r="P69" s="20" t="s">
        <v>481</v>
      </c>
      <c r="Q69" s="18" t="s">
        <v>481</v>
      </c>
      <c r="R69" s="20" t="s">
        <v>481</v>
      </c>
      <c r="S69" s="18" t="s">
        <v>481</v>
      </c>
      <c r="T69" s="20" t="s">
        <v>481</v>
      </c>
      <c r="U69" s="18" t="n">
        <v>346.85824042</v>
      </c>
      <c r="V69" s="20" t="n">
        <v>24.45035425</v>
      </c>
    </row>
    <row r="70" spans="1:22">
      <c r="A70" s="15" t="s">
        <v>545</v>
      </c>
      <c r="B70" s="17" t="n">
        <v>6036</v>
      </c>
      <c r="C70" s="18">
        <f>(223.0/B70*100)</f>
        <v/>
      </c>
      <c r="D70" s="19" t="n">
        <v>5813</v>
      </c>
      <c r="E70" s="18" t="n">
        <v>505.40249494</v>
      </c>
      <c r="F70" s="20" t="n">
        <v>5.38224836</v>
      </c>
      <c r="G70" s="18" t="n">
        <v>500.38205959</v>
      </c>
      <c r="H70" s="20" t="n">
        <v>4.19512394</v>
      </c>
      <c r="I70" s="18" t="n">
        <v>500.23671255</v>
      </c>
      <c r="J70" s="20" t="n">
        <v>3.26349434</v>
      </c>
      <c r="K70" s="18" t="n">
        <v>494.59848116</v>
      </c>
      <c r="L70" s="20" t="n">
        <v>4.48767431</v>
      </c>
      <c r="M70" s="18" t="s">
        <v>481</v>
      </c>
      <c r="N70" s="20" t="s">
        <v>481</v>
      </c>
      <c r="O70" s="18" t="s">
        <v>481</v>
      </c>
      <c r="P70" s="20" t="s">
        <v>481</v>
      </c>
      <c r="Q70" s="18" t="s">
        <v>481</v>
      </c>
      <c r="R70" s="20" t="s">
        <v>481</v>
      </c>
      <c r="S70" s="18" t="s">
        <v>481</v>
      </c>
      <c r="T70" s="20" t="s">
        <v>481</v>
      </c>
      <c r="U70" s="18" t="n">
        <v>441.61570065</v>
      </c>
      <c r="V70" s="20" t="n">
        <v>8.007869400000001</v>
      </c>
    </row>
    <row r="71" spans="1:22">
      <c r="A71" s="15" t="s">
        <v>546</v>
      </c>
      <c r="B71" s="17" t="n">
        <v>6115</v>
      </c>
      <c r="C71" s="18">
        <f>(43.0/B71*100)</f>
        <v/>
      </c>
      <c r="D71" s="19" t="n">
        <v>6072</v>
      </c>
      <c r="E71" s="18" t="n">
        <v>575.77575304</v>
      </c>
      <c r="F71" s="20" t="n">
        <v>2.39152957</v>
      </c>
      <c r="G71" s="18" t="n">
        <v>529.5263023</v>
      </c>
      <c r="H71" s="20" t="n">
        <v>2.29829602</v>
      </c>
      <c r="I71" s="18" t="n">
        <v>504.76799403</v>
      </c>
      <c r="J71" s="20" t="n">
        <v>3.86601317</v>
      </c>
      <c r="K71" s="18" t="n">
        <v>489.08240414</v>
      </c>
      <c r="L71" s="20" t="n">
        <v>6.02617695</v>
      </c>
      <c r="M71" s="18" t="s">
        <v>481</v>
      </c>
      <c r="N71" s="20" t="s">
        <v>481</v>
      </c>
      <c r="O71" s="18" t="s">
        <v>481</v>
      </c>
      <c r="P71" s="20" t="s">
        <v>481</v>
      </c>
      <c r="Q71" s="18" t="s">
        <v>481</v>
      </c>
      <c r="R71" s="20" t="s">
        <v>481</v>
      </c>
      <c r="S71" s="18" t="s">
        <v>481</v>
      </c>
      <c r="T71" s="20" t="s">
        <v>481</v>
      </c>
      <c r="U71" s="18" t="n">
        <v>424.60464694</v>
      </c>
      <c r="V71" s="20" t="n">
        <v>14.7729418</v>
      </c>
    </row>
    <row r="72" spans="1:22">
      <c r="A72" s="15" t="s">
        <v>547</v>
      </c>
      <c r="B72" s="17" t="n">
        <v>7708</v>
      </c>
      <c r="C72" s="18">
        <f>(7.0/B72*100)</f>
        <v/>
      </c>
      <c r="D72" s="19" t="n">
        <v>7701</v>
      </c>
      <c r="E72" s="18" t="n">
        <v>539.19284954</v>
      </c>
      <c r="F72" s="20" t="n">
        <v>3.6673389</v>
      </c>
      <c r="G72" s="18" t="n">
        <v>497.50137706</v>
      </c>
      <c r="H72" s="20" t="n">
        <v>2.7674404</v>
      </c>
      <c r="I72" s="18" t="n">
        <v>469.85246902</v>
      </c>
      <c r="J72" s="20" t="n">
        <v>3.51394741</v>
      </c>
      <c r="K72" s="18" t="n">
        <v>450.86350586</v>
      </c>
      <c r="L72" s="20" t="n">
        <v>5.99511368</v>
      </c>
      <c r="M72" s="18" t="s">
        <v>481</v>
      </c>
      <c r="N72" s="20" t="s">
        <v>481</v>
      </c>
      <c r="O72" s="18" t="s">
        <v>481</v>
      </c>
      <c r="P72" s="20" t="s">
        <v>481</v>
      </c>
      <c r="Q72" s="18" t="s">
        <v>481</v>
      </c>
      <c r="R72" s="20" t="s">
        <v>481</v>
      </c>
      <c r="S72" s="18" t="s">
        <v>481</v>
      </c>
      <c r="T72" s="20" t="s">
        <v>481</v>
      </c>
      <c r="U72" s="18" t="n">
        <v>441.12623194</v>
      </c>
      <c r="V72" s="20" t="n">
        <v>18.2750129</v>
      </c>
    </row>
    <row r="73" spans="1:22">
      <c r="A73" s="15" t="s">
        <v>548</v>
      </c>
      <c r="B73" s="17" t="n">
        <v>8249</v>
      </c>
      <c r="C73" s="18">
        <f>(205.0/B73*100)</f>
        <v/>
      </c>
      <c r="D73" s="19" t="n">
        <v>8044</v>
      </c>
      <c r="E73" s="18" t="n">
        <v>408.37077429</v>
      </c>
      <c r="F73" s="20" t="n">
        <v>6.1556983</v>
      </c>
      <c r="G73" s="18" t="n">
        <v>414.07319768</v>
      </c>
      <c r="H73" s="20" t="n">
        <v>3.19881723</v>
      </c>
      <c r="I73" s="18" t="n">
        <v>412.31784275</v>
      </c>
      <c r="J73" s="20" t="n">
        <v>4.40716138</v>
      </c>
      <c r="K73" s="18" t="n">
        <v>388.35689814</v>
      </c>
      <c r="L73" s="20" t="n">
        <v>6.08516044</v>
      </c>
      <c r="M73" s="18" t="s">
        <v>481</v>
      </c>
      <c r="N73" s="20" t="s">
        <v>481</v>
      </c>
      <c r="O73" s="18" t="s">
        <v>481</v>
      </c>
      <c r="P73" s="20" t="s">
        <v>481</v>
      </c>
      <c r="Q73" s="18" t="s">
        <v>481</v>
      </c>
      <c r="R73" s="20" t="s">
        <v>481</v>
      </c>
      <c r="S73" s="18" t="s">
        <v>481</v>
      </c>
      <c r="T73" s="20" t="s">
        <v>481</v>
      </c>
      <c r="U73" s="18" t="n">
        <v>356.27728237</v>
      </c>
      <c r="V73" s="20" t="n">
        <v>8.46385772</v>
      </c>
    </row>
    <row r="74" spans="1:22">
      <c r="A74" s="15" t="s">
        <v>549</v>
      </c>
      <c r="B74" s="17" t="n">
        <v>4692</v>
      </c>
      <c r="C74" s="18">
        <f>(82.0/B74*100)</f>
        <v/>
      </c>
      <c r="D74" s="19" t="n">
        <v>4610</v>
      </c>
      <c r="E74" s="18" t="n">
        <v>450.70416769</v>
      </c>
      <c r="F74" s="20" t="n">
        <v>3.52935839</v>
      </c>
      <c r="G74" s="18" t="n">
        <v>435.20909153</v>
      </c>
      <c r="H74" s="20" t="n">
        <v>3.23720447</v>
      </c>
      <c r="I74" s="18" t="n">
        <v>437.96250679</v>
      </c>
      <c r="J74" s="20" t="n">
        <v>3.65771543</v>
      </c>
      <c r="K74" s="18" t="n">
        <v>415.9661341</v>
      </c>
      <c r="L74" s="20" t="n">
        <v>4.63661229</v>
      </c>
      <c r="M74" s="18" t="s">
        <v>481</v>
      </c>
      <c r="N74" s="20" t="s">
        <v>481</v>
      </c>
      <c r="O74" s="18" t="s">
        <v>481</v>
      </c>
      <c r="P74" s="20" t="s">
        <v>481</v>
      </c>
      <c r="Q74" s="18" t="s">
        <v>481</v>
      </c>
      <c r="R74" s="20" t="s">
        <v>481</v>
      </c>
      <c r="S74" s="18" t="n">
        <v>320.48070065</v>
      </c>
      <c r="T74" s="20" t="n">
        <v>35.01018035</v>
      </c>
      <c r="U74" s="18" t="n">
        <v>348.53758806</v>
      </c>
      <c r="V74" s="20" t="n">
        <v>5.68598675</v>
      </c>
    </row>
    <row r="75" spans="1:22">
      <c r="A75" s="15" t="s">
        <v>550</v>
      </c>
      <c r="B75" s="17" t="n">
        <v>5375</v>
      </c>
      <c r="C75" s="18">
        <f>(331.0/B75*100)</f>
        <v/>
      </c>
      <c r="D75" s="19" t="n">
        <v>5044</v>
      </c>
      <c r="E75" s="18" t="n">
        <v>359.47532114</v>
      </c>
      <c r="F75" s="20" t="n">
        <v>5.02916249</v>
      </c>
      <c r="G75" s="18" t="n">
        <v>369.33924975</v>
      </c>
      <c r="H75" s="20" t="n">
        <v>4.31811571</v>
      </c>
      <c r="I75" s="18" t="n">
        <v>379.23954475</v>
      </c>
      <c r="J75" s="20" t="n">
        <v>4.08955558</v>
      </c>
      <c r="K75" s="18" t="n">
        <v>369.24005668</v>
      </c>
      <c r="L75" s="20" t="n">
        <v>3.83108753</v>
      </c>
      <c r="M75" s="18" t="s">
        <v>481</v>
      </c>
      <c r="N75" s="20" t="s">
        <v>481</v>
      </c>
      <c r="O75" s="18" t="s">
        <v>481</v>
      </c>
      <c r="P75" s="20" t="s">
        <v>481</v>
      </c>
      <c r="Q75" s="18" t="s">
        <v>481</v>
      </c>
      <c r="R75" s="20" t="s">
        <v>481</v>
      </c>
      <c r="S75" s="18" t="s">
        <v>481</v>
      </c>
      <c r="T75" s="20" t="s">
        <v>481</v>
      </c>
      <c r="U75" s="18" t="n">
        <v>326.82758398</v>
      </c>
      <c r="V75" s="20" t="n">
        <v>4.93278432</v>
      </c>
    </row>
    <row r="76" spans="1:22">
      <c r="A76" s="15" t="s">
        <v>551</v>
      </c>
      <c r="B76" s="17" t="n">
        <v>14167</v>
      </c>
      <c r="C76" s="18">
        <f>(237.0/B76*100)</f>
        <v/>
      </c>
      <c r="D76" s="19" t="n">
        <v>13930</v>
      </c>
      <c r="E76" s="18" t="n">
        <v>460.32409799</v>
      </c>
      <c r="F76" s="20" t="n">
        <v>3.61254946</v>
      </c>
      <c r="G76" s="18" t="n">
        <v>444.36711495</v>
      </c>
      <c r="H76" s="20" t="n">
        <v>3.06226195</v>
      </c>
      <c r="I76" s="18" t="n">
        <v>426.46972849</v>
      </c>
      <c r="J76" s="20" t="n">
        <v>4.00385927</v>
      </c>
      <c r="K76" s="18" t="n">
        <v>398.94675449</v>
      </c>
      <c r="L76" s="20" t="n">
        <v>6.22055231</v>
      </c>
      <c r="M76" s="18" t="s">
        <v>481</v>
      </c>
      <c r="N76" s="20" t="s">
        <v>481</v>
      </c>
      <c r="O76" s="18" t="s">
        <v>481</v>
      </c>
      <c r="P76" s="20" t="s">
        <v>481</v>
      </c>
      <c r="Q76" s="18" t="s">
        <v>481</v>
      </c>
      <c r="R76" s="20" t="s">
        <v>481</v>
      </c>
      <c r="S76" s="18" t="s">
        <v>481</v>
      </c>
      <c r="T76" s="20" t="s">
        <v>481</v>
      </c>
      <c r="U76" s="18" t="n">
        <v>350.08241785</v>
      </c>
      <c r="V76" s="20" t="n">
        <v>5.31234981</v>
      </c>
    </row>
    <row r="77" spans="1:22">
      <c r="A77" s="15" t="s">
        <v>552</v>
      </c>
      <c r="B77" s="17" t="n">
        <v>6062</v>
      </c>
      <c r="C77" s="18">
        <f>(416.0/B77*100)</f>
        <v/>
      </c>
      <c r="D77" s="19" t="n">
        <v>5646</v>
      </c>
      <c r="E77" s="18" t="n">
        <v>463.69920975</v>
      </c>
      <c r="F77" s="20" t="n">
        <v>4.61863413</v>
      </c>
      <c r="G77" s="18" t="n">
        <v>450.71740575</v>
      </c>
      <c r="H77" s="20" t="n">
        <v>3.72676146</v>
      </c>
      <c r="I77" s="18" t="n">
        <v>459.12841956</v>
      </c>
      <c r="J77" s="20" t="n">
        <v>4.23562601</v>
      </c>
      <c r="K77" s="18" t="n">
        <v>445.78284712</v>
      </c>
      <c r="L77" s="20" t="n">
        <v>4.46203667</v>
      </c>
      <c r="M77" s="18" t="s">
        <v>481</v>
      </c>
      <c r="N77" s="20" t="s">
        <v>481</v>
      </c>
      <c r="O77" s="18" t="s">
        <v>481</v>
      </c>
      <c r="P77" s="20" t="s">
        <v>481</v>
      </c>
      <c r="Q77" s="18" t="s">
        <v>481</v>
      </c>
      <c r="R77" s="20" t="s">
        <v>481</v>
      </c>
      <c r="S77" s="18" t="s">
        <v>481</v>
      </c>
      <c r="T77" s="20" t="s">
        <v>481</v>
      </c>
      <c r="U77" s="18" t="n">
        <v>373.10654262</v>
      </c>
      <c r="V77" s="20" t="n">
        <v>4.14996714</v>
      </c>
    </row>
    <row r="78" spans="1:22">
      <c r="A78" s="15" t="s">
        <v>553</v>
      </c>
      <c r="B78" s="17" t="n">
        <v>5826</v>
      </c>
      <c r="C78" s="18">
        <f>(0.0/B78*100)</f>
        <v/>
      </c>
      <c r="D78" s="19" t="n">
        <v>5826</v>
      </c>
      <c r="E78" s="18" t="n">
        <v>507.84569594</v>
      </c>
      <c r="F78" s="20" t="n">
        <v>5.92860528</v>
      </c>
      <c r="G78" s="18" t="n">
        <v>494.89879267</v>
      </c>
      <c r="H78" s="20" t="n">
        <v>4.77106664</v>
      </c>
      <c r="I78" s="18" t="n">
        <v>482.19650919</v>
      </c>
      <c r="J78" s="20" t="n">
        <v>3.94312938</v>
      </c>
      <c r="K78" s="18" t="n">
        <v>466.69721717</v>
      </c>
      <c r="L78" s="20" t="n">
        <v>4.61125657</v>
      </c>
      <c r="M78" s="18" t="s">
        <v>481</v>
      </c>
      <c r="N78" s="20" t="s">
        <v>481</v>
      </c>
      <c r="O78" s="18" t="s">
        <v>481</v>
      </c>
      <c r="P78" s="20" t="s">
        <v>481</v>
      </c>
      <c r="Q78" s="18" t="n">
        <v>279.6191</v>
      </c>
      <c r="R78" s="20" t="n">
        <v>47.45639091</v>
      </c>
      <c r="S78" s="18" t="n">
        <v>416.13525203</v>
      </c>
      <c r="T78" s="20" t="n">
        <v>63.09731832</v>
      </c>
      <c r="U78" s="18" t="n">
        <v>398.7795878</v>
      </c>
      <c r="V78" s="20" t="n">
        <v>19.59352947</v>
      </c>
    </row>
    <row customHeight="1" ht="25" r="79" spans="1:22">
      <c r="A79" s="15" t="s">
        <v>554</v>
      </c>
      <c r="B79" s="17" t="n">
        <v>1657</v>
      </c>
      <c r="C79" s="18">
        <f>(41.0/B79*100)</f>
        <v/>
      </c>
      <c r="D79" s="19" t="n">
        <v>1616</v>
      </c>
      <c r="E79" s="18" t="n">
        <v>499.94808498</v>
      </c>
      <c r="F79" s="20" t="n">
        <v>10.6007865</v>
      </c>
      <c r="G79" s="18" t="n">
        <v>478.08498696</v>
      </c>
      <c r="H79" s="20" t="n">
        <v>8.11168692</v>
      </c>
      <c r="I79" s="18" t="n">
        <v>480.12513017</v>
      </c>
      <c r="J79" s="20" t="n">
        <v>8.085150629999999</v>
      </c>
      <c r="K79" s="18" t="n">
        <v>461.61745062</v>
      </c>
      <c r="L79" s="20" t="n">
        <v>8.27150707</v>
      </c>
      <c r="M79" s="18" t="s">
        <v>481</v>
      </c>
      <c r="N79" s="20" t="s">
        <v>481</v>
      </c>
      <c r="O79" s="18" t="s">
        <v>481</v>
      </c>
      <c r="P79" s="20" t="s">
        <v>481</v>
      </c>
      <c r="Q79" s="18" t="s">
        <v>481</v>
      </c>
      <c r="R79" s="20" t="s">
        <v>481</v>
      </c>
      <c r="S79" s="18" t="s">
        <v>481</v>
      </c>
      <c r="T79" s="20" t="s">
        <v>481</v>
      </c>
      <c r="U79" s="18" t="n">
        <v>387.20609506</v>
      </c>
      <c r="V79" s="20" t="n">
        <v>20.75661942</v>
      </c>
    </row>
    <row r="80" spans="1:22">
      <c r="A80" s="15" t="s">
        <v>555</v>
      </c>
      <c r="B80" s="17" t="n">
        <v>7841</v>
      </c>
      <c r="C80" s="18">
        <f>(0.0/B80*100)</f>
        <v/>
      </c>
      <c r="D80" s="19" t="n">
        <v>7841</v>
      </c>
      <c r="E80" s="18" t="n">
        <v>428.04865301</v>
      </c>
      <c r="F80" s="20" t="n">
        <v>4.5957947</v>
      </c>
      <c r="G80" s="18" t="n">
        <v>431.01376792</v>
      </c>
      <c r="H80" s="20" t="n">
        <v>3.92396354</v>
      </c>
      <c r="I80" s="18" t="n">
        <v>429.38522212</v>
      </c>
      <c r="J80" s="20" t="n">
        <v>4.86252642</v>
      </c>
      <c r="K80" s="18" t="n">
        <v>408.95499087</v>
      </c>
      <c r="L80" s="20" t="n">
        <v>6.30835166</v>
      </c>
      <c r="M80" s="18" t="s">
        <v>481</v>
      </c>
      <c r="N80" s="20" t="s">
        <v>481</v>
      </c>
      <c r="O80" s="18" t="s">
        <v>481</v>
      </c>
      <c r="P80" s="20" t="s">
        <v>481</v>
      </c>
      <c r="Q80" s="18" t="s">
        <v>481</v>
      </c>
      <c r="R80" s="20" t="s">
        <v>481</v>
      </c>
      <c r="S80" s="18" t="s">
        <v>481</v>
      </c>
      <c r="T80" s="20" t="s">
        <v>481</v>
      </c>
      <c r="U80" s="18" t="n">
        <v>357.29385122</v>
      </c>
      <c r="V80" s="20" t="n">
        <v>27.97427412</v>
      </c>
    </row>
    <row r="81" spans="1:22">
      <c r="A81" s="23" t="s">
        <v>556</v>
      </c>
      <c r="B81" s="17" t="n">
        <v>8861</v>
      </c>
      <c r="C81" s="18">
        <f>(103.0/B81*100)</f>
        <v/>
      </c>
      <c r="D81" s="19" t="n">
        <v>8758</v>
      </c>
      <c r="E81" s="18" t="n">
        <v>447.25680834</v>
      </c>
      <c r="F81" s="20" t="n">
        <v>5.8635006</v>
      </c>
      <c r="G81" s="18" t="n">
        <v>433.32132563</v>
      </c>
      <c r="H81" s="20" t="n">
        <v>3.45526483</v>
      </c>
      <c r="I81" s="18" t="n">
        <v>438.50487474</v>
      </c>
      <c r="J81" s="20" t="n">
        <v>3.55891542</v>
      </c>
      <c r="K81" s="18" t="n">
        <v>394.06655432</v>
      </c>
      <c r="L81" s="20" t="n">
        <v>5.64738295</v>
      </c>
      <c r="M81" s="18" t="s">
        <v>481</v>
      </c>
      <c r="N81" s="20" t="s">
        <v>481</v>
      </c>
      <c r="O81" s="18" t="s">
        <v>481</v>
      </c>
      <c r="P81" s="20" t="s">
        <v>481</v>
      </c>
      <c r="Q81" s="18" t="s">
        <v>481</v>
      </c>
      <c r="R81" s="20" t="s">
        <v>481</v>
      </c>
      <c r="S81" s="18" t="s">
        <v>481</v>
      </c>
      <c r="T81" s="20" t="s">
        <v>481</v>
      </c>
      <c r="U81" s="18" t="n">
        <v>360.57007598</v>
      </c>
      <c r="V81" s="20" t="n">
        <v>11.66422286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873</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427.39336026</v>
      </c>
      <c r="F7" s="20" t="n">
        <v>6.83274489</v>
      </c>
      <c r="G7" s="18" t="n">
        <v>470.28933798</v>
      </c>
      <c r="H7" s="20" t="n">
        <v>5.80393247</v>
      </c>
      <c r="I7" s="18" t="n">
        <v>510.7730916</v>
      </c>
      <c r="J7" s="20" t="n">
        <v>2.07097685</v>
      </c>
      <c r="K7" s="18" t="n">
        <v>525.97863747</v>
      </c>
      <c r="L7" s="20" t="n">
        <v>3.74025707</v>
      </c>
      <c r="M7" s="18" t="s">
        <v>481</v>
      </c>
      <c r="N7" s="20" t="s">
        <v>481</v>
      </c>
      <c r="O7" s="18" t="s">
        <v>481</v>
      </c>
      <c r="P7" s="20" t="s">
        <v>481</v>
      </c>
      <c r="Q7" s="18" t="s">
        <v>481</v>
      </c>
      <c r="R7" s="20" t="s">
        <v>481</v>
      </c>
      <c r="S7" s="18" t="s">
        <v>481</v>
      </c>
      <c r="T7" s="20" t="s">
        <v>481</v>
      </c>
      <c r="U7" s="18" t="n">
        <v>460.77608974</v>
      </c>
      <c r="V7" s="20" t="n">
        <v>5.5926859</v>
      </c>
    </row>
    <row r="8" spans="1:22">
      <c r="A8" s="15" t="s">
        <v>483</v>
      </c>
      <c r="B8" s="17" t="n">
        <v>7007</v>
      </c>
      <c r="C8" s="18">
        <f>(262.0/B8*100)</f>
        <v/>
      </c>
      <c r="D8" s="19" t="n">
        <v>6745</v>
      </c>
      <c r="E8" s="18" t="n">
        <v>417.90176623</v>
      </c>
      <c r="F8" s="20" t="n">
        <v>5.12878974</v>
      </c>
      <c r="G8" s="18" t="n">
        <v>453.45228497</v>
      </c>
      <c r="H8" s="20" t="n">
        <v>4.3127363</v>
      </c>
      <c r="I8" s="18" t="n">
        <v>500.84323374</v>
      </c>
      <c r="J8" s="20" t="n">
        <v>3.59766819</v>
      </c>
      <c r="K8" s="18" t="n">
        <v>524.60005201</v>
      </c>
      <c r="L8" s="20" t="n">
        <v>3.260078</v>
      </c>
      <c r="M8" s="18" t="s">
        <v>481</v>
      </c>
      <c r="N8" s="20" t="s">
        <v>481</v>
      </c>
      <c r="O8" s="18" t="s">
        <v>481</v>
      </c>
      <c r="P8" s="20" t="s">
        <v>481</v>
      </c>
      <c r="Q8" s="18" t="n">
        <v>361.38025951</v>
      </c>
      <c r="R8" s="20" t="n">
        <v>22.72565673</v>
      </c>
      <c r="S8" s="18" t="s">
        <v>481</v>
      </c>
      <c r="T8" s="20" t="s">
        <v>481</v>
      </c>
      <c r="U8" s="18" t="n">
        <v>404.11626708</v>
      </c>
      <c r="V8" s="20" t="n">
        <v>5.63670795</v>
      </c>
    </row>
    <row r="9" spans="1:22">
      <c r="A9" s="15" t="s">
        <v>484</v>
      </c>
      <c r="B9" s="17" t="n">
        <v>9651</v>
      </c>
      <c r="C9" s="18">
        <f>(344.0/B9*100)</f>
        <v/>
      </c>
      <c r="D9" s="19" t="n">
        <v>9307</v>
      </c>
      <c r="E9" s="18" t="n">
        <v>426.55181324</v>
      </c>
      <c r="F9" s="20" t="n">
        <v>5.11376557</v>
      </c>
      <c r="G9" s="18" t="n">
        <v>452.82163499</v>
      </c>
      <c r="H9" s="20" t="n">
        <v>5.21513139</v>
      </c>
      <c r="I9" s="18" t="n">
        <v>516.34271733</v>
      </c>
      <c r="J9" s="20" t="n">
        <v>2.52153494</v>
      </c>
      <c r="K9" s="18" t="n">
        <v>535.3538912</v>
      </c>
      <c r="L9" s="20" t="n">
        <v>2.62160889</v>
      </c>
      <c r="M9" s="18" t="s">
        <v>481</v>
      </c>
      <c r="N9" s="20" t="s">
        <v>481</v>
      </c>
      <c r="O9" s="18" t="s">
        <v>481</v>
      </c>
      <c r="P9" s="20" t="s">
        <v>481</v>
      </c>
      <c r="Q9" s="18" t="n">
        <v>347.7815185</v>
      </c>
      <c r="R9" s="20" t="n">
        <v>11.20716786</v>
      </c>
      <c r="S9" s="18" t="s">
        <v>481</v>
      </c>
      <c r="T9" s="20" t="s">
        <v>481</v>
      </c>
      <c r="U9" s="18" t="n">
        <v>412.01538512</v>
      </c>
      <c r="V9" s="20" t="n">
        <v>5.61830184</v>
      </c>
    </row>
    <row r="10" spans="1:22">
      <c r="A10" s="15" t="s">
        <v>485</v>
      </c>
      <c r="B10" s="17" t="n">
        <v>20058</v>
      </c>
      <c r="C10" s="18">
        <f>(583.0/B10*100)</f>
        <v/>
      </c>
      <c r="D10" s="19" t="n">
        <v>19475</v>
      </c>
      <c r="E10" s="18" t="n">
        <v>470.70186825</v>
      </c>
      <c r="F10" s="20" t="n">
        <v>5.588796</v>
      </c>
      <c r="G10" s="18" t="n">
        <v>489.84438837</v>
      </c>
      <c r="H10" s="20" t="n">
        <v>5.56706868</v>
      </c>
      <c r="I10" s="18" t="n">
        <v>531.53922059</v>
      </c>
      <c r="J10" s="20" t="n">
        <v>2.00382861</v>
      </c>
      <c r="K10" s="18" t="n">
        <v>549.97167404</v>
      </c>
      <c r="L10" s="20" t="n">
        <v>2.67861761</v>
      </c>
      <c r="M10" s="18" t="s">
        <v>481</v>
      </c>
      <c r="N10" s="20" t="s">
        <v>481</v>
      </c>
      <c r="O10" s="18" t="s">
        <v>481</v>
      </c>
      <c r="P10" s="20" t="s">
        <v>481</v>
      </c>
      <c r="Q10" s="18" t="s">
        <v>481</v>
      </c>
      <c r="R10" s="20" t="s">
        <v>481</v>
      </c>
      <c r="S10" s="18" t="s">
        <v>481</v>
      </c>
      <c r="T10" s="20" t="s">
        <v>481</v>
      </c>
      <c r="U10" s="18" t="n">
        <v>442.39240497</v>
      </c>
      <c r="V10" s="20" t="n">
        <v>8.085630760000001</v>
      </c>
    </row>
    <row r="11" spans="1:22">
      <c r="A11" s="15" t="s">
        <v>486</v>
      </c>
      <c r="B11" s="17" t="n">
        <v>7053</v>
      </c>
      <c r="C11" s="18">
        <f>(229.0/B11*100)</f>
        <v/>
      </c>
      <c r="D11" s="19" t="n">
        <v>6824</v>
      </c>
      <c r="E11" s="18" t="n">
        <v>424.86004336</v>
      </c>
      <c r="F11" s="20" t="n">
        <v>6.18983984</v>
      </c>
      <c r="G11" s="18" t="n">
        <v>431.14262695</v>
      </c>
      <c r="H11" s="20" t="n">
        <v>5.01364485</v>
      </c>
      <c r="I11" s="18" t="n">
        <v>463.74602367</v>
      </c>
      <c r="J11" s="20" t="n">
        <v>2.86921015</v>
      </c>
      <c r="K11" s="18" t="n">
        <v>497.71786878</v>
      </c>
      <c r="L11" s="20" t="n">
        <v>3.90824475</v>
      </c>
      <c r="M11" s="18" t="s">
        <v>481</v>
      </c>
      <c r="N11" s="20" t="s">
        <v>481</v>
      </c>
      <c r="O11" s="18" t="s">
        <v>481</v>
      </c>
      <c r="P11" s="20" t="s">
        <v>481</v>
      </c>
      <c r="Q11" s="18" t="s">
        <v>481</v>
      </c>
      <c r="R11" s="20" t="s">
        <v>481</v>
      </c>
      <c r="S11" s="18" t="s">
        <v>481</v>
      </c>
      <c r="T11" s="20" t="s">
        <v>481</v>
      </c>
      <c r="U11" s="18" t="n">
        <v>411.10088581</v>
      </c>
      <c r="V11" s="20" t="n">
        <v>6.73607292</v>
      </c>
    </row>
    <row r="12" spans="1:22">
      <c r="A12" s="15" t="s">
        <v>487</v>
      </c>
      <c r="B12" s="17" t="n">
        <v>6894</v>
      </c>
      <c r="C12" s="18">
        <f>(60.0/B12*100)</f>
        <v/>
      </c>
      <c r="D12" s="19" t="n">
        <v>6834</v>
      </c>
      <c r="E12" s="18" t="n">
        <v>418.5396242</v>
      </c>
      <c r="F12" s="20" t="n">
        <v>5.29635976</v>
      </c>
      <c r="G12" s="18" t="n">
        <v>448.50189617</v>
      </c>
      <c r="H12" s="20" t="n">
        <v>4.7455351</v>
      </c>
      <c r="I12" s="18" t="n">
        <v>502.96706971</v>
      </c>
      <c r="J12" s="20" t="n">
        <v>2.24190015</v>
      </c>
      <c r="K12" s="18" t="n">
        <v>530.92089419</v>
      </c>
      <c r="L12" s="20" t="n">
        <v>3.53021699</v>
      </c>
      <c r="M12" s="18" t="s">
        <v>481</v>
      </c>
      <c r="N12" s="20" t="s">
        <v>481</v>
      </c>
      <c r="O12" s="18" t="s">
        <v>481</v>
      </c>
      <c r="P12" s="20" t="s">
        <v>481</v>
      </c>
      <c r="Q12" s="18" t="n">
        <v>332.31014509</v>
      </c>
      <c r="R12" s="20" t="n">
        <v>18.34291261</v>
      </c>
      <c r="S12" s="18" t="s">
        <v>481</v>
      </c>
      <c r="T12" s="20" t="s">
        <v>481</v>
      </c>
      <c r="U12" s="18" t="n">
        <v>386.19792338</v>
      </c>
      <c r="V12" s="20" t="n">
        <v>9.66585478</v>
      </c>
    </row>
    <row r="13" spans="1:22">
      <c r="A13" s="15" t="s">
        <v>488</v>
      </c>
      <c r="B13" s="17" t="n">
        <v>7161</v>
      </c>
      <c r="C13" s="18">
        <f>(318.0/B13*100)</f>
        <v/>
      </c>
      <c r="D13" s="19" t="n">
        <v>6843</v>
      </c>
      <c r="E13" s="18" t="n">
        <v>463.93162405</v>
      </c>
      <c r="F13" s="20" t="n">
        <v>6.19827252</v>
      </c>
      <c r="G13" s="18" t="n">
        <v>443.30972454</v>
      </c>
      <c r="H13" s="20" t="n">
        <v>7.0747992</v>
      </c>
      <c r="I13" s="18" t="n">
        <v>505.94002827</v>
      </c>
      <c r="J13" s="20" t="n">
        <v>2.28186152</v>
      </c>
      <c r="K13" s="18" t="n">
        <v>536.2806604899999</v>
      </c>
      <c r="L13" s="20" t="n">
        <v>2.81256464</v>
      </c>
      <c r="M13" s="18" t="s">
        <v>481</v>
      </c>
      <c r="N13" s="20" t="s">
        <v>481</v>
      </c>
      <c r="O13" s="18" t="s">
        <v>481</v>
      </c>
      <c r="P13" s="20" t="s">
        <v>481</v>
      </c>
      <c r="Q13" s="18" t="n">
        <v>407.4699787</v>
      </c>
      <c r="R13" s="20" t="n">
        <v>6.79601306</v>
      </c>
      <c r="S13" s="18" t="s">
        <v>481</v>
      </c>
      <c r="T13" s="20" t="s">
        <v>481</v>
      </c>
      <c r="U13" s="18" t="n">
        <v>394.56006241</v>
      </c>
      <c r="V13" s="20" t="n">
        <v>7.09077157</v>
      </c>
    </row>
    <row r="14" spans="1:22">
      <c r="A14" s="15" t="s">
        <v>489</v>
      </c>
      <c r="B14" s="17" t="n">
        <v>5587</v>
      </c>
      <c r="C14" s="18">
        <f>(93.0/B14*100)</f>
        <v/>
      </c>
      <c r="D14" s="19" t="n">
        <v>5494</v>
      </c>
      <c r="E14" s="18" t="n">
        <v>447.5724698</v>
      </c>
      <c r="F14" s="20" t="n">
        <v>6.59691886</v>
      </c>
      <c r="G14" s="18" t="n">
        <v>484.59299841</v>
      </c>
      <c r="H14" s="20" t="n">
        <v>6.17203667</v>
      </c>
      <c r="I14" s="18" t="n">
        <v>523.02475797</v>
      </c>
      <c r="J14" s="20" t="n">
        <v>2.31991963</v>
      </c>
      <c r="K14" s="18" t="n">
        <v>545.6651709400001</v>
      </c>
      <c r="L14" s="20" t="n">
        <v>3.27839462</v>
      </c>
      <c r="M14" s="18" t="s">
        <v>481</v>
      </c>
      <c r="N14" s="20" t="s">
        <v>481</v>
      </c>
      <c r="O14" s="18" t="s">
        <v>481</v>
      </c>
      <c r="P14" s="20" t="s">
        <v>481</v>
      </c>
      <c r="Q14" s="18" t="s">
        <v>481</v>
      </c>
      <c r="R14" s="20" t="s">
        <v>481</v>
      </c>
      <c r="S14" s="18" t="s">
        <v>481</v>
      </c>
      <c r="T14" s="20" t="s">
        <v>481</v>
      </c>
      <c r="U14" s="18" t="n">
        <v>424.45203611</v>
      </c>
      <c r="V14" s="20" t="n">
        <v>13.59008531</v>
      </c>
    </row>
    <row r="15" spans="1:22">
      <c r="A15" s="15" t="s">
        <v>490</v>
      </c>
      <c r="B15" s="17" t="n">
        <v>5882</v>
      </c>
      <c r="C15" s="18">
        <f>(169.0/B15*100)</f>
        <v/>
      </c>
      <c r="D15" s="19" t="n">
        <v>5713</v>
      </c>
      <c r="E15" s="18" t="n">
        <v>450.56200424</v>
      </c>
      <c r="F15" s="20" t="n">
        <v>7.82301778</v>
      </c>
      <c r="G15" s="18" t="n">
        <v>488.49745447</v>
      </c>
      <c r="H15" s="20" t="n">
        <v>4.13426554</v>
      </c>
      <c r="I15" s="18" t="n">
        <v>537.01979951</v>
      </c>
      <c r="J15" s="20" t="n">
        <v>2.58897817</v>
      </c>
      <c r="K15" s="18" t="n">
        <v>560.0172634199999</v>
      </c>
      <c r="L15" s="20" t="n">
        <v>3.23652636</v>
      </c>
      <c r="M15" s="18" t="s">
        <v>481</v>
      </c>
      <c r="N15" s="20" t="s">
        <v>481</v>
      </c>
      <c r="O15" s="18" t="s">
        <v>481</v>
      </c>
      <c r="P15" s="20" t="s">
        <v>481</v>
      </c>
      <c r="Q15" s="18" t="n">
        <v>367.66871077</v>
      </c>
      <c r="R15" s="20" t="n">
        <v>14.82638214</v>
      </c>
      <c r="S15" s="18" t="s">
        <v>481</v>
      </c>
      <c r="T15" s="20" t="s">
        <v>481</v>
      </c>
      <c r="U15" s="18" t="n">
        <v>437.64808546</v>
      </c>
      <c r="V15" s="20" t="n">
        <v>7.64068624</v>
      </c>
    </row>
    <row r="16" spans="1:22">
      <c r="A16" s="15" t="s">
        <v>491</v>
      </c>
      <c r="B16" s="17" t="n">
        <v>6108</v>
      </c>
      <c r="C16" s="18">
        <f>(188.0/B16*100)</f>
        <v/>
      </c>
      <c r="D16" s="19" t="n">
        <v>5920</v>
      </c>
      <c r="E16" s="18" t="n">
        <v>406.73029289</v>
      </c>
      <c r="F16" s="20" t="n">
        <v>6.42141821</v>
      </c>
      <c r="G16" s="18" t="n">
        <v>475.60478684</v>
      </c>
      <c r="H16" s="20" t="n">
        <v>6.37726083</v>
      </c>
      <c r="I16" s="18" t="n">
        <v>520.56514907</v>
      </c>
      <c r="J16" s="20" t="n">
        <v>2.84703554</v>
      </c>
      <c r="K16" s="18" t="n">
        <v>526.58789144</v>
      </c>
      <c r="L16" s="20" t="n">
        <v>3.51669935</v>
      </c>
      <c r="M16" s="18" t="s">
        <v>481</v>
      </c>
      <c r="N16" s="20" t="s">
        <v>481</v>
      </c>
      <c r="O16" s="18" t="s">
        <v>481</v>
      </c>
      <c r="P16" s="20" t="s">
        <v>481</v>
      </c>
      <c r="Q16" s="18" t="s">
        <v>481</v>
      </c>
      <c r="R16" s="20" t="s">
        <v>481</v>
      </c>
      <c r="S16" s="18" t="s">
        <v>481</v>
      </c>
      <c r="T16" s="20" t="s">
        <v>481</v>
      </c>
      <c r="U16" s="18" t="n">
        <v>380.96134268</v>
      </c>
      <c r="V16" s="20" t="n">
        <v>9.59904607</v>
      </c>
    </row>
    <row r="17" spans="1:22">
      <c r="A17" s="15" t="s">
        <v>492</v>
      </c>
      <c r="B17" s="17" t="n">
        <v>6504</v>
      </c>
      <c r="C17" s="18">
        <f>(2526.0/B17*100)</f>
        <v/>
      </c>
      <c r="D17" s="19" t="n">
        <v>3978</v>
      </c>
      <c r="E17" s="18" t="n">
        <v>456.59816431</v>
      </c>
      <c r="F17" s="20" t="n">
        <v>7.54371004</v>
      </c>
      <c r="G17" s="18" t="n">
        <v>491.82267866</v>
      </c>
      <c r="H17" s="20" t="n">
        <v>5.32972491</v>
      </c>
      <c r="I17" s="18" t="n">
        <v>536.82170243</v>
      </c>
      <c r="J17" s="20" t="n">
        <v>4.37096295</v>
      </c>
      <c r="K17" s="18" t="n">
        <v>548.5031311400001</v>
      </c>
      <c r="L17" s="20" t="n">
        <v>4.23356539</v>
      </c>
      <c r="M17" s="18" t="s">
        <v>481</v>
      </c>
      <c r="N17" s="20" t="s">
        <v>481</v>
      </c>
      <c r="O17" s="18" t="s">
        <v>481</v>
      </c>
      <c r="P17" s="20" t="s">
        <v>481</v>
      </c>
      <c r="Q17" s="18" t="n">
        <v>338.260297</v>
      </c>
      <c r="R17" s="20" t="n">
        <v>14.23011861</v>
      </c>
      <c r="S17" s="18" t="s">
        <v>481</v>
      </c>
      <c r="T17" s="20" t="s">
        <v>481</v>
      </c>
      <c r="U17" s="18" t="n">
        <v>454.18317478</v>
      </c>
      <c r="V17" s="20" t="n">
        <v>7.74583744</v>
      </c>
    </row>
    <row r="18" spans="1:22">
      <c r="A18" s="15" t="s">
        <v>493</v>
      </c>
      <c r="B18" s="17" t="n">
        <v>5532</v>
      </c>
      <c r="C18" s="18">
        <f>(32.0/B18*100)</f>
        <v/>
      </c>
      <c r="D18" s="19" t="n">
        <v>5500</v>
      </c>
      <c r="E18" s="18" t="n">
        <v>386.28805119</v>
      </c>
      <c r="F18" s="20" t="n">
        <v>7.9532625</v>
      </c>
      <c r="G18" s="18" t="n">
        <v>434.23580177</v>
      </c>
      <c r="H18" s="20" t="n">
        <v>6.41258886</v>
      </c>
      <c r="I18" s="18" t="n">
        <v>480.43993565</v>
      </c>
      <c r="J18" s="20" t="n">
        <v>3.7437786</v>
      </c>
      <c r="K18" s="18" t="n">
        <v>505.1770882</v>
      </c>
      <c r="L18" s="20" t="n">
        <v>4.53408804</v>
      </c>
      <c r="M18" s="18" t="s">
        <v>481</v>
      </c>
      <c r="N18" s="20" t="s">
        <v>481</v>
      </c>
      <c r="O18" s="18" t="s">
        <v>481</v>
      </c>
      <c r="P18" s="20" t="s">
        <v>481</v>
      </c>
      <c r="Q18" s="18" t="s">
        <v>481</v>
      </c>
      <c r="R18" s="20" t="s">
        <v>481</v>
      </c>
      <c r="S18" s="18" t="s">
        <v>481</v>
      </c>
      <c r="T18" s="20" t="s">
        <v>481</v>
      </c>
      <c r="U18" s="18" t="n">
        <v>364.66628046</v>
      </c>
      <c r="V18" s="20" t="n">
        <v>9.25967649</v>
      </c>
    </row>
    <row r="19" spans="1:22">
      <c r="A19" s="15" t="s">
        <v>494</v>
      </c>
      <c r="B19" s="17" t="n">
        <v>5658</v>
      </c>
      <c r="C19" s="18">
        <f>(462.0/B19*100)</f>
        <v/>
      </c>
      <c r="D19" s="19" t="n">
        <v>5196</v>
      </c>
      <c r="E19" s="18" t="n">
        <v>399.70476797</v>
      </c>
      <c r="F19" s="20" t="n">
        <v>5.26939173</v>
      </c>
      <c r="G19" s="18" t="n">
        <v>429.52478376</v>
      </c>
      <c r="H19" s="20" t="n">
        <v>5.2313754</v>
      </c>
      <c r="I19" s="18" t="n">
        <v>484.58653299</v>
      </c>
      <c r="J19" s="20" t="n">
        <v>2.88797826</v>
      </c>
      <c r="K19" s="18" t="n">
        <v>519.52368612</v>
      </c>
      <c r="L19" s="20" t="n">
        <v>4.21451438</v>
      </c>
      <c r="M19" s="18" t="s">
        <v>481</v>
      </c>
      <c r="N19" s="20" t="s">
        <v>481</v>
      </c>
      <c r="O19" s="18" t="s">
        <v>481</v>
      </c>
      <c r="P19" s="20" t="s">
        <v>481</v>
      </c>
      <c r="Q19" s="18" t="s">
        <v>481</v>
      </c>
      <c r="R19" s="20" t="s">
        <v>481</v>
      </c>
      <c r="S19" s="18" t="s">
        <v>481</v>
      </c>
      <c r="T19" s="20" t="s">
        <v>481</v>
      </c>
      <c r="U19" s="18" t="n">
        <v>390.65385796</v>
      </c>
      <c r="V19" s="20" t="n">
        <v>6.97288445</v>
      </c>
    </row>
    <row r="20" spans="1:22">
      <c r="A20" s="15" t="s">
        <v>495</v>
      </c>
      <c r="B20" s="17" t="n">
        <v>3371</v>
      </c>
      <c r="C20" s="18">
        <f>(75.0/B20*100)</f>
        <v/>
      </c>
      <c r="D20" s="19" t="n">
        <v>3296</v>
      </c>
      <c r="E20" s="18" t="n">
        <v>428.86017837</v>
      </c>
      <c r="F20" s="20" t="n">
        <v>9.43275465</v>
      </c>
      <c r="G20" s="18" t="n">
        <v>431.69648428</v>
      </c>
      <c r="H20" s="20" t="n">
        <v>6.84288237</v>
      </c>
      <c r="I20" s="18" t="n">
        <v>478.90478259</v>
      </c>
      <c r="J20" s="20" t="n">
        <v>2.8790984</v>
      </c>
      <c r="K20" s="18" t="n">
        <v>524.1775755800001</v>
      </c>
      <c r="L20" s="20" t="n">
        <v>3.12459096</v>
      </c>
      <c r="M20" s="18" t="s">
        <v>481</v>
      </c>
      <c r="N20" s="20" t="s">
        <v>481</v>
      </c>
      <c r="O20" s="18" t="s">
        <v>481</v>
      </c>
      <c r="P20" s="20" t="s">
        <v>481</v>
      </c>
      <c r="Q20" s="18" t="s">
        <v>481</v>
      </c>
      <c r="R20" s="20" t="s">
        <v>481</v>
      </c>
      <c r="S20" s="18" t="s">
        <v>481</v>
      </c>
      <c r="T20" s="20" t="s">
        <v>481</v>
      </c>
      <c r="U20" s="18" t="n">
        <v>412.2970072</v>
      </c>
      <c r="V20" s="20" t="n">
        <v>7.4057884</v>
      </c>
    </row>
    <row r="21" spans="1:22">
      <c r="A21" s="15" t="s">
        <v>496</v>
      </c>
      <c r="B21" s="17" t="n">
        <v>5741</v>
      </c>
      <c r="C21" s="18">
        <f>(77.0/B21*100)</f>
        <v/>
      </c>
      <c r="D21" s="19" t="n">
        <v>5664</v>
      </c>
      <c r="E21" s="18" t="n">
        <v>440.78412971</v>
      </c>
      <c r="F21" s="20" t="n">
        <v>10.62770837</v>
      </c>
      <c r="G21" s="18" t="n">
        <v>490.14453876</v>
      </c>
      <c r="H21" s="20" t="n">
        <v>5.73048309</v>
      </c>
      <c r="I21" s="18" t="n">
        <v>518.86938989</v>
      </c>
      <c r="J21" s="20" t="n">
        <v>2.40685714</v>
      </c>
      <c r="K21" s="18" t="n">
        <v>541.42634517</v>
      </c>
      <c r="L21" s="20" t="n">
        <v>2.91161056</v>
      </c>
      <c r="M21" s="18" t="s">
        <v>481</v>
      </c>
      <c r="N21" s="20" t="s">
        <v>481</v>
      </c>
      <c r="O21" s="18" t="s">
        <v>481</v>
      </c>
      <c r="P21" s="20" t="s">
        <v>481</v>
      </c>
      <c r="Q21" s="18" t="s">
        <v>481</v>
      </c>
      <c r="R21" s="20" t="s">
        <v>481</v>
      </c>
      <c r="S21" s="18" t="s">
        <v>481</v>
      </c>
      <c r="T21" s="20" t="s">
        <v>481</v>
      </c>
      <c r="U21" s="18" t="n">
        <v>437.03650171</v>
      </c>
      <c r="V21" s="20" t="n">
        <v>10.72965734</v>
      </c>
    </row>
    <row r="22" spans="1:22">
      <c r="A22" s="15" t="s">
        <v>497</v>
      </c>
      <c r="B22" s="17" t="n">
        <v>6598</v>
      </c>
      <c r="C22" s="18">
        <f>(43.0/B22*100)</f>
        <v/>
      </c>
      <c r="D22" s="19" t="n">
        <v>6555</v>
      </c>
      <c r="E22" s="18" t="n">
        <v>381.67384878</v>
      </c>
      <c r="F22" s="20" t="n">
        <v>5.46672648</v>
      </c>
      <c r="G22" s="18" t="n">
        <v>406.89889989</v>
      </c>
      <c r="H22" s="20" t="n">
        <v>7.46526187</v>
      </c>
      <c r="I22" s="18" t="n">
        <v>493.4270147</v>
      </c>
      <c r="J22" s="20" t="n">
        <v>4.41339036</v>
      </c>
      <c r="K22" s="18" t="n">
        <v>515.66039129</v>
      </c>
      <c r="L22" s="20" t="n">
        <v>3.31762491</v>
      </c>
      <c r="M22" s="18" t="s">
        <v>481</v>
      </c>
      <c r="N22" s="20" t="s">
        <v>481</v>
      </c>
      <c r="O22" s="18" t="s">
        <v>481</v>
      </c>
      <c r="P22" s="20" t="s">
        <v>481</v>
      </c>
      <c r="Q22" s="18" t="s">
        <v>481</v>
      </c>
      <c r="R22" s="20" t="s">
        <v>481</v>
      </c>
      <c r="S22" s="18" t="n">
        <v>413.64430124</v>
      </c>
      <c r="T22" s="20" t="n">
        <v>31.61744879</v>
      </c>
      <c r="U22" s="18" t="n">
        <v>367.33581717</v>
      </c>
      <c r="V22" s="20" t="n">
        <v>9.729556069999999</v>
      </c>
    </row>
    <row r="23" spans="1:22">
      <c r="A23" s="15" t="s">
        <v>498</v>
      </c>
      <c r="B23" s="17" t="n">
        <v>11583</v>
      </c>
      <c r="C23" s="18">
        <f>(295.0/B23*100)</f>
        <v/>
      </c>
      <c r="D23" s="19" t="n">
        <v>11288</v>
      </c>
      <c r="E23" s="18" t="n">
        <v>416.06340344</v>
      </c>
      <c r="F23" s="20" t="n">
        <v>5.63359949</v>
      </c>
      <c r="G23" s="18" t="n">
        <v>447.91457566</v>
      </c>
      <c r="H23" s="20" t="n">
        <v>5.68911582</v>
      </c>
      <c r="I23" s="18" t="n">
        <v>493.33625491</v>
      </c>
      <c r="J23" s="20" t="n">
        <v>2.648592</v>
      </c>
      <c r="K23" s="18" t="n">
        <v>513.09105994</v>
      </c>
      <c r="L23" s="20" t="n">
        <v>4.24615393</v>
      </c>
      <c r="M23" s="18" t="s">
        <v>481</v>
      </c>
      <c r="N23" s="20" t="s">
        <v>481</v>
      </c>
      <c r="O23" s="18" t="s">
        <v>481</v>
      </c>
      <c r="P23" s="20" t="s">
        <v>481</v>
      </c>
      <c r="Q23" s="18" t="s">
        <v>481</v>
      </c>
      <c r="R23" s="20" t="s">
        <v>481</v>
      </c>
      <c r="S23" s="18" t="s">
        <v>481</v>
      </c>
      <c r="T23" s="20" t="s">
        <v>481</v>
      </c>
      <c r="U23" s="18" t="n">
        <v>405.48994388</v>
      </c>
      <c r="V23" s="20" t="n">
        <v>10.60846186</v>
      </c>
    </row>
    <row r="24" spans="1:22">
      <c r="A24" s="15" t="s">
        <v>499</v>
      </c>
      <c r="B24" s="17" t="n">
        <v>6647</v>
      </c>
      <c r="C24" s="18">
        <f>(16.0/B24*100)</f>
        <v/>
      </c>
      <c r="D24" s="19" t="n">
        <v>6631</v>
      </c>
      <c r="E24" s="18" t="n">
        <v>452.4870681</v>
      </c>
      <c r="F24" s="20" t="n">
        <v>7.60537154</v>
      </c>
      <c r="G24" s="18" t="n">
        <v>497.99763299</v>
      </c>
      <c r="H24" s="20" t="n">
        <v>4.30320976</v>
      </c>
      <c r="I24" s="18" t="n">
        <v>523.51998473</v>
      </c>
      <c r="J24" s="20" t="n">
        <v>2.96231375</v>
      </c>
      <c r="K24" s="18" t="n">
        <v>535.5878192599999</v>
      </c>
      <c r="L24" s="20" t="n">
        <v>4.0862279</v>
      </c>
      <c r="M24" s="18" t="s">
        <v>481</v>
      </c>
      <c r="N24" s="20" t="s">
        <v>481</v>
      </c>
      <c r="O24" s="18" t="s">
        <v>481</v>
      </c>
      <c r="P24" s="20" t="s">
        <v>481</v>
      </c>
      <c r="Q24" s="18" t="s">
        <v>481</v>
      </c>
      <c r="R24" s="20" t="s">
        <v>481</v>
      </c>
      <c r="S24" s="18" t="s">
        <v>481</v>
      </c>
      <c r="T24" s="20" t="s">
        <v>481</v>
      </c>
      <c r="U24" s="18" t="n">
        <v>415.02228883</v>
      </c>
      <c r="V24" s="20" t="n">
        <v>12.45132663</v>
      </c>
    </row>
    <row r="25" spans="1:22">
      <c r="A25" s="15" t="s">
        <v>500</v>
      </c>
      <c r="B25" s="17" t="n">
        <v>5581</v>
      </c>
      <c r="C25" s="18">
        <f>(26.0/B25*100)</f>
        <v/>
      </c>
      <c r="D25" s="19" t="n">
        <v>5555</v>
      </c>
      <c r="E25" s="18" t="n">
        <v>430.57691153</v>
      </c>
      <c r="F25" s="20" t="n">
        <v>8.190628240000001</v>
      </c>
      <c r="G25" s="18" t="n">
        <v>465.26057828</v>
      </c>
      <c r="H25" s="20" t="n">
        <v>5.92821796</v>
      </c>
      <c r="I25" s="18" t="n">
        <v>521.4805705799999</v>
      </c>
      <c r="J25" s="20" t="n">
        <v>3.43785379</v>
      </c>
      <c r="K25" s="18" t="n">
        <v>556.44694745</v>
      </c>
      <c r="L25" s="20" t="n">
        <v>4.07701524</v>
      </c>
      <c r="M25" s="18" t="s">
        <v>481</v>
      </c>
      <c r="N25" s="20" t="s">
        <v>481</v>
      </c>
      <c r="O25" s="18" t="s">
        <v>481</v>
      </c>
      <c r="P25" s="20" t="s">
        <v>481</v>
      </c>
      <c r="Q25" s="18" t="s">
        <v>481</v>
      </c>
      <c r="R25" s="20" t="s">
        <v>481</v>
      </c>
      <c r="S25" s="18" t="s">
        <v>481</v>
      </c>
      <c r="T25" s="20" t="s">
        <v>481</v>
      </c>
      <c r="U25" s="18" t="n">
        <v>408.18422876</v>
      </c>
      <c r="V25" s="20" t="n">
        <v>20.4451241</v>
      </c>
    </row>
    <row r="26" spans="1:22">
      <c r="A26" s="15" t="s">
        <v>501</v>
      </c>
      <c r="B26" s="17" t="n">
        <v>4869</v>
      </c>
      <c r="C26" s="18">
        <f>(96.0/B26*100)</f>
        <v/>
      </c>
      <c r="D26" s="19" t="n">
        <v>4773</v>
      </c>
      <c r="E26" s="18" t="n">
        <v>447.13405928</v>
      </c>
      <c r="F26" s="20" t="n">
        <v>5.00860295</v>
      </c>
      <c r="G26" s="18" t="n">
        <v>458.01356553</v>
      </c>
      <c r="H26" s="20" t="n">
        <v>5.74595829</v>
      </c>
      <c r="I26" s="18" t="n">
        <v>490.87995618</v>
      </c>
      <c r="J26" s="20" t="n">
        <v>2.39788818</v>
      </c>
      <c r="K26" s="18" t="n">
        <v>517.63832059</v>
      </c>
      <c r="L26" s="20" t="n">
        <v>2.82904494</v>
      </c>
      <c r="M26" s="18" t="s">
        <v>481</v>
      </c>
      <c r="N26" s="20" t="s">
        <v>481</v>
      </c>
      <c r="O26" s="18" t="s">
        <v>481</v>
      </c>
      <c r="P26" s="20" t="s">
        <v>481</v>
      </c>
      <c r="Q26" s="18" t="s">
        <v>481</v>
      </c>
      <c r="R26" s="20" t="s">
        <v>481</v>
      </c>
      <c r="S26" s="18" t="s">
        <v>481</v>
      </c>
      <c r="T26" s="20" t="s">
        <v>481</v>
      </c>
      <c r="U26" s="18" t="n">
        <v>422.89289453</v>
      </c>
      <c r="V26" s="20" t="n">
        <v>9.518352419999999</v>
      </c>
    </row>
    <row r="27" spans="1:22">
      <c r="A27" s="15" t="s">
        <v>502</v>
      </c>
      <c r="B27" s="17" t="n">
        <v>5299</v>
      </c>
      <c r="C27" s="18">
        <f>(191.0/B27*100)</f>
        <v/>
      </c>
      <c r="D27" s="19" t="n">
        <v>5108</v>
      </c>
      <c r="E27" s="18" t="n">
        <v>400.56642475</v>
      </c>
      <c r="F27" s="20" t="n">
        <v>4.13610579</v>
      </c>
      <c r="G27" s="18" t="n">
        <v>439.9651068</v>
      </c>
      <c r="H27" s="20" t="n">
        <v>5.26824977</v>
      </c>
      <c r="I27" s="18" t="n">
        <v>498.60811743</v>
      </c>
      <c r="J27" s="20" t="n">
        <v>2.39859171</v>
      </c>
      <c r="K27" s="18" t="n">
        <v>529.34628646</v>
      </c>
      <c r="L27" s="20" t="n">
        <v>3.28258276</v>
      </c>
      <c r="M27" s="18" t="s">
        <v>481</v>
      </c>
      <c r="N27" s="20" t="s">
        <v>481</v>
      </c>
      <c r="O27" s="18" t="s">
        <v>481</v>
      </c>
      <c r="P27" s="20" t="s">
        <v>481</v>
      </c>
      <c r="Q27" s="18" t="s">
        <v>481</v>
      </c>
      <c r="R27" s="20" t="s">
        <v>481</v>
      </c>
      <c r="S27" s="18" t="s">
        <v>481</v>
      </c>
      <c r="T27" s="20" t="s">
        <v>481</v>
      </c>
      <c r="U27" s="18" t="n">
        <v>387.71967391</v>
      </c>
      <c r="V27" s="20" t="n">
        <v>4.38639939</v>
      </c>
    </row>
    <row r="28" spans="1:22">
      <c r="A28" s="15" t="s">
        <v>503</v>
      </c>
      <c r="B28" s="17" t="n">
        <v>7568</v>
      </c>
      <c r="C28" s="18">
        <f>(528.0/B28*100)</f>
        <v/>
      </c>
      <c r="D28" s="19" t="n">
        <v>7040</v>
      </c>
      <c r="E28" s="18" t="n">
        <v>391.61992613</v>
      </c>
      <c r="F28" s="20" t="n">
        <v>4.70669616</v>
      </c>
      <c r="G28" s="18" t="n">
        <v>395.15306014</v>
      </c>
      <c r="H28" s="20" t="n">
        <v>4.84804949</v>
      </c>
      <c r="I28" s="18" t="n">
        <v>426.02342934</v>
      </c>
      <c r="J28" s="20" t="n">
        <v>2.92855414</v>
      </c>
      <c r="K28" s="18" t="n">
        <v>459.57112492</v>
      </c>
      <c r="L28" s="20" t="n">
        <v>3.58824657</v>
      </c>
      <c r="M28" s="18" t="s">
        <v>481</v>
      </c>
      <c r="N28" s="20" t="s">
        <v>481</v>
      </c>
      <c r="O28" s="18" t="s">
        <v>481</v>
      </c>
      <c r="P28" s="20" t="s">
        <v>481</v>
      </c>
      <c r="Q28" s="18" t="s">
        <v>481</v>
      </c>
      <c r="R28" s="20" t="s">
        <v>481</v>
      </c>
      <c r="S28" s="18" t="s">
        <v>481</v>
      </c>
      <c r="T28" s="20" t="s">
        <v>481</v>
      </c>
      <c r="U28" s="18" t="n">
        <v>382.84549388</v>
      </c>
      <c r="V28" s="20" t="n">
        <v>8.07741877</v>
      </c>
    </row>
    <row r="29" spans="1:22">
      <c r="A29" s="15" t="s">
        <v>504</v>
      </c>
      <c r="B29" s="17" t="n">
        <v>5385</v>
      </c>
      <c r="C29" s="18">
        <f>(30.0/B29*100)</f>
        <v/>
      </c>
      <c r="D29" s="19" t="n">
        <v>5355</v>
      </c>
      <c r="E29" s="18" t="n">
        <v>417.31133671</v>
      </c>
      <c r="F29" s="20" t="n">
        <v>7.09108384</v>
      </c>
      <c r="G29" s="18" t="n">
        <v>455.18850234</v>
      </c>
      <c r="H29" s="20" t="n">
        <v>5.10111859</v>
      </c>
      <c r="I29" s="18" t="n">
        <v>519.07998309</v>
      </c>
      <c r="J29" s="20" t="n">
        <v>2.58021749</v>
      </c>
      <c r="K29" s="18" t="n">
        <v>538.97679314</v>
      </c>
      <c r="L29" s="20" t="n">
        <v>4.20595119</v>
      </c>
      <c r="M29" s="18" t="s">
        <v>481</v>
      </c>
      <c r="N29" s="20" t="s">
        <v>481</v>
      </c>
      <c r="O29" s="18" t="s">
        <v>481</v>
      </c>
      <c r="P29" s="20" t="s">
        <v>481</v>
      </c>
      <c r="Q29" s="18" t="n">
        <v>314.02123871</v>
      </c>
      <c r="R29" s="20" t="n">
        <v>13.26138992</v>
      </c>
      <c r="S29" s="18" t="s">
        <v>481</v>
      </c>
      <c r="T29" s="20" t="s">
        <v>481</v>
      </c>
      <c r="U29" s="18" t="n">
        <v>391.68880143</v>
      </c>
      <c r="V29" s="20" t="n">
        <v>10.32385597</v>
      </c>
    </row>
    <row r="30" spans="1:22">
      <c r="A30" s="15" t="s">
        <v>505</v>
      </c>
      <c r="B30" s="17" t="n">
        <v>4520</v>
      </c>
      <c r="C30" s="18">
        <f>(254.0/B30*100)</f>
        <v/>
      </c>
      <c r="D30" s="19" t="n">
        <v>4266</v>
      </c>
      <c r="E30" s="18" t="n">
        <v>428.37909074</v>
      </c>
      <c r="F30" s="20" t="n">
        <v>9.887130620000001</v>
      </c>
      <c r="G30" s="18" t="n">
        <v>483.80601794</v>
      </c>
      <c r="H30" s="20" t="n">
        <v>8.25662052</v>
      </c>
      <c r="I30" s="18" t="n">
        <v>520.78722917</v>
      </c>
      <c r="J30" s="20" t="n">
        <v>2.88620195</v>
      </c>
      <c r="K30" s="18" t="n">
        <v>535.52864372</v>
      </c>
      <c r="L30" s="20" t="n">
        <v>4.21741199</v>
      </c>
      <c r="M30" s="18" t="s">
        <v>481</v>
      </c>
      <c r="N30" s="20" t="s">
        <v>481</v>
      </c>
      <c r="O30" s="18" t="s">
        <v>481</v>
      </c>
      <c r="P30" s="20" t="s">
        <v>481</v>
      </c>
      <c r="Q30" s="18" t="s">
        <v>481</v>
      </c>
      <c r="R30" s="20" t="s">
        <v>481</v>
      </c>
      <c r="S30" s="18" t="s">
        <v>481</v>
      </c>
      <c r="T30" s="20" t="s">
        <v>481</v>
      </c>
      <c r="U30" s="18" t="n">
        <v>401.00342776</v>
      </c>
      <c r="V30" s="20" t="n">
        <v>7.11298651</v>
      </c>
    </row>
    <row r="31" spans="1:22">
      <c r="A31" s="15" t="s">
        <v>506</v>
      </c>
      <c r="B31" s="17" t="n">
        <v>5456</v>
      </c>
      <c r="C31" s="18">
        <f>(155.0/B31*100)</f>
        <v/>
      </c>
      <c r="D31" s="19" t="n">
        <v>5301</v>
      </c>
      <c r="E31" s="18" t="n">
        <v>449.71461897</v>
      </c>
      <c r="F31" s="20" t="n">
        <v>7.11525499</v>
      </c>
      <c r="G31" s="18" t="n">
        <v>490.23753627</v>
      </c>
      <c r="H31" s="20" t="n">
        <v>5.18020433</v>
      </c>
      <c r="I31" s="18" t="n">
        <v>523.94915772</v>
      </c>
      <c r="J31" s="20" t="n">
        <v>2.72981364</v>
      </c>
      <c r="K31" s="18" t="n">
        <v>545.51054634</v>
      </c>
      <c r="L31" s="20" t="n">
        <v>3.24180029</v>
      </c>
      <c r="M31" s="18" t="s">
        <v>481</v>
      </c>
      <c r="N31" s="20" t="s">
        <v>481</v>
      </c>
      <c r="O31" s="18" t="s">
        <v>481</v>
      </c>
      <c r="P31" s="20" t="s">
        <v>481</v>
      </c>
      <c r="Q31" s="18" t="s">
        <v>481</v>
      </c>
      <c r="R31" s="20" t="s">
        <v>481</v>
      </c>
      <c r="S31" s="18" t="s">
        <v>481</v>
      </c>
      <c r="T31" s="20" t="s">
        <v>481</v>
      </c>
      <c r="U31" s="18" t="n">
        <v>418.72711079</v>
      </c>
      <c r="V31" s="20" t="n">
        <v>6.66298735</v>
      </c>
    </row>
    <row r="32" spans="1:22">
      <c r="A32" s="15" t="s">
        <v>507</v>
      </c>
      <c r="B32" s="17" t="n">
        <v>4478</v>
      </c>
      <c r="C32" s="18">
        <f>(6.0/B32*100)</f>
        <v/>
      </c>
      <c r="D32" s="19" t="n">
        <v>4472</v>
      </c>
      <c r="E32" s="18" t="n">
        <v>449.2086367</v>
      </c>
      <c r="F32" s="20" t="n">
        <v>6.28842988</v>
      </c>
      <c r="G32" s="18" t="n">
        <v>436.68017148</v>
      </c>
      <c r="H32" s="20" t="n">
        <v>6.33403444</v>
      </c>
      <c r="I32" s="18" t="n">
        <v>505.04660532</v>
      </c>
      <c r="J32" s="20" t="n">
        <v>2.77807285</v>
      </c>
      <c r="K32" s="18" t="n">
        <v>535.7266349499999</v>
      </c>
      <c r="L32" s="20" t="n">
        <v>2.78521981</v>
      </c>
      <c r="M32" s="18" t="s">
        <v>481</v>
      </c>
      <c r="N32" s="20" t="s">
        <v>481</v>
      </c>
      <c r="O32" s="18" t="s">
        <v>481</v>
      </c>
      <c r="P32" s="20" t="s">
        <v>481</v>
      </c>
      <c r="Q32" s="18" t="s">
        <v>481</v>
      </c>
      <c r="R32" s="20" t="s">
        <v>481</v>
      </c>
      <c r="S32" s="18" t="s">
        <v>481</v>
      </c>
      <c r="T32" s="20" t="s">
        <v>481</v>
      </c>
      <c r="U32" s="18" t="n">
        <v>405.18573416</v>
      </c>
      <c r="V32" s="20" t="n">
        <v>13.62914239</v>
      </c>
    </row>
    <row r="33" spans="1:22">
      <c r="A33" s="15" t="s">
        <v>508</v>
      </c>
      <c r="B33" s="17" t="n">
        <v>7325</v>
      </c>
      <c r="C33" s="18">
        <f>(87.0/B33*100)</f>
        <v/>
      </c>
      <c r="D33" s="19" t="n">
        <v>7238</v>
      </c>
      <c r="E33" s="18" t="n">
        <v>437.44079972</v>
      </c>
      <c r="F33" s="20" t="n">
        <v>9.29738448</v>
      </c>
      <c r="G33" s="18" t="n">
        <v>459.48488842</v>
      </c>
      <c r="H33" s="20" t="n">
        <v>6.51977627</v>
      </c>
      <c r="I33" s="18" t="n">
        <v>495.46983642</v>
      </c>
      <c r="J33" s="20" t="n">
        <v>2.87216681</v>
      </c>
      <c r="K33" s="18" t="n">
        <v>530.84016271</v>
      </c>
      <c r="L33" s="20" t="n">
        <v>3.48640066</v>
      </c>
      <c r="M33" s="18" t="s">
        <v>481</v>
      </c>
      <c r="N33" s="20" t="s">
        <v>481</v>
      </c>
      <c r="O33" s="18" t="s">
        <v>481</v>
      </c>
      <c r="P33" s="20" t="s">
        <v>481</v>
      </c>
      <c r="Q33" s="18" t="s">
        <v>481</v>
      </c>
      <c r="R33" s="20" t="s">
        <v>481</v>
      </c>
      <c r="S33" s="18" t="s">
        <v>481</v>
      </c>
      <c r="T33" s="20" t="s">
        <v>481</v>
      </c>
      <c r="U33" s="18" t="n">
        <v>405.29105759</v>
      </c>
      <c r="V33" s="20" t="n">
        <v>8.71127066</v>
      </c>
    </row>
    <row r="34" spans="1:22">
      <c r="A34" s="15" t="s">
        <v>509</v>
      </c>
      <c r="B34" s="17" t="n">
        <v>6350</v>
      </c>
      <c r="C34" s="18">
        <f>(107.0/B34*100)</f>
        <v/>
      </c>
      <c r="D34" s="19" t="n">
        <v>6243</v>
      </c>
      <c r="E34" s="18" t="n">
        <v>389.12286019</v>
      </c>
      <c r="F34" s="20" t="n">
        <v>4.15234072</v>
      </c>
      <c r="G34" s="18" t="n">
        <v>425.07971456</v>
      </c>
      <c r="H34" s="20" t="n">
        <v>5.53964231</v>
      </c>
      <c r="I34" s="18" t="n">
        <v>477.64387292</v>
      </c>
      <c r="J34" s="20" t="n">
        <v>2.4961321</v>
      </c>
      <c r="K34" s="18" t="n">
        <v>500.796646</v>
      </c>
      <c r="L34" s="20" t="n">
        <v>4.149709</v>
      </c>
      <c r="M34" s="18" t="s">
        <v>481</v>
      </c>
      <c r="N34" s="20" t="s">
        <v>481</v>
      </c>
      <c r="O34" s="18" t="s">
        <v>481</v>
      </c>
      <c r="P34" s="20" t="s">
        <v>481</v>
      </c>
      <c r="Q34" s="18" t="n">
        <v>263.37193708</v>
      </c>
      <c r="R34" s="20" t="n">
        <v>13.61114927</v>
      </c>
      <c r="S34" s="18" t="s">
        <v>481</v>
      </c>
      <c r="T34" s="20" t="s">
        <v>481</v>
      </c>
      <c r="U34" s="18" t="n">
        <v>377.00195473</v>
      </c>
      <c r="V34" s="20" t="n">
        <v>7.13104054</v>
      </c>
    </row>
    <row r="35" spans="1:22">
      <c r="A35" s="15" t="s">
        <v>510</v>
      </c>
      <c r="B35" s="17" t="n">
        <v>6406</v>
      </c>
      <c r="C35" s="18">
        <f>(78.0/B35*100)</f>
        <v/>
      </c>
      <c r="D35" s="19" t="n">
        <v>6328</v>
      </c>
      <c r="E35" s="18" t="n">
        <v>431.25867782</v>
      </c>
      <c r="F35" s="20" t="n">
        <v>6.72593752</v>
      </c>
      <c r="G35" s="18" t="n">
        <v>474.63559182</v>
      </c>
      <c r="H35" s="20" t="n">
        <v>7.44078759</v>
      </c>
      <c r="I35" s="18" t="n">
        <v>509.80919554</v>
      </c>
      <c r="J35" s="20" t="n">
        <v>2.09179693</v>
      </c>
      <c r="K35" s="18" t="n">
        <v>534.11454415</v>
      </c>
      <c r="L35" s="20" t="n">
        <v>2.87620898</v>
      </c>
      <c r="M35" s="18" t="s">
        <v>481</v>
      </c>
      <c r="N35" s="20" t="s">
        <v>481</v>
      </c>
      <c r="O35" s="18" t="s">
        <v>481</v>
      </c>
      <c r="P35" s="20" t="s">
        <v>481</v>
      </c>
      <c r="Q35" s="18" t="n">
        <v>337.32521215</v>
      </c>
      <c r="R35" s="20" t="n">
        <v>11.65794297</v>
      </c>
      <c r="S35" s="18" t="s">
        <v>481</v>
      </c>
      <c r="T35" s="20" t="s">
        <v>481</v>
      </c>
      <c r="U35" s="18" t="n">
        <v>392.83435869</v>
      </c>
      <c r="V35" s="20" t="n">
        <v>8.3329586</v>
      </c>
    </row>
    <row r="36" spans="1:22">
      <c r="A36" s="15" t="s">
        <v>511</v>
      </c>
      <c r="B36" s="17" t="n">
        <v>6736</v>
      </c>
      <c r="C36" s="18">
        <f>(97.0/B36*100)</f>
        <v/>
      </c>
      <c r="D36" s="19" t="n">
        <v>6639</v>
      </c>
      <c r="E36" s="18" t="n">
        <v>440.36642125</v>
      </c>
      <c r="F36" s="20" t="n">
        <v>6.85213682</v>
      </c>
      <c r="G36" s="18" t="n">
        <v>448.88282686</v>
      </c>
      <c r="H36" s="20" t="n">
        <v>5.29999403</v>
      </c>
      <c r="I36" s="18" t="n">
        <v>496.84343265</v>
      </c>
      <c r="J36" s="20" t="n">
        <v>2.65643346</v>
      </c>
      <c r="K36" s="18" t="n">
        <v>530.07150787</v>
      </c>
      <c r="L36" s="20" t="n">
        <v>2.6282215</v>
      </c>
      <c r="M36" s="18" t="s">
        <v>481</v>
      </c>
      <c r="N36" s="20" t="s">
        <v>481</v>
      </c>
      <c r="O36" s="18" t="s">
        <v>481</v>
      </c>
      <c r="P36" s="20" t="s">
        <v>481</v>
      </c>
      <c r="Q36" s="18" t="s">
        <v>481</v>
      </c>
      <c r="R36" s="20" t="s">
        <v>481</v>
      </c>
      <c r="S36" s="18" t="s">
        <v>481</v>
      </c>
      <c r="T36" s="20" t="s">
        <v>481</v>
      </c>
      <c r="U36" s="18" t="n">
        <v>424.34214996</v>
      </c>
      <c r="V36" s="20" t="n">
        <v>7.69096886</v>
      </c>
    </row>
    <row r="37" spans="1:22">
      <c r="A37" s="15" t="s">
        <v>512</v>
      </c>
      <c r="B37" s="17" t="n">
        <v>5458</v>
      </c>
      <c r="C37" s="18">
        <f>(208.0/B37*100)</f>
        <v/>
      </c>
      <c r="D37" s="19" t="n">
        <v>5250</v>
      </c>
      <c r="E37" s="18" t="n">
        <v>437.97385135</v>
      </c>
      <c r="F37" s="20" t="n">
        <v>7.42715065</v>
      </c>
      <c r="G37" s="18" t="n">
        <v>477.82679009</v>
      </c>
      <c r="H37" s="20" t="n">
        <v>6.74357065</v>
      </c>
      <c r="I37" s="18" t="n">
        <v>514.20125367</v>
      </c>
      <c r="J37" s="20" t="n">
        <v>3.45457208</v>
      </c>
      <c r="K37" s="18" t="n">
        <v>540.04770081</v>
      </c>
      <c r="L37" s="20" t="n">
        <v>4.65543037</v>
      </c>
      <c r="M37" s="18" t="s">
        <v>481</v>
      </c>
      <c r="N37" s="20" t="s">
        <v>481</v>
      </c>
      <c r="O37" s="18" t="s">
        <v>481</v>
      </c>
      <c r="P37" s="20" t="s">
        <v>481</v>
      </c>
      <c r="Q37" s="18" t="s">
        <v>481</v>
      </c>
      <c r="R37" s="20" t="s">
        <v>481</v>
      </c>
      <c r="S37" s="18" t="s">
        <v>481</v>
      </c>
      <c r="T37" s="20" t="s">
        <v>481</v>
      </c>
      <c r="U37" s="18" t="n">
        <v>403.50115024</v>
      </c>
      <c r="V37" s="20" t="n">
        <v>6.4384815</v>
      </c>
    </row>
    <row r="38" spans="1:22">
      <c r="A38" s="15" t="s">
        <v>513</v>
      </c>
      <c r="B38" s="17" t="n">
        <v>5860</v>
      </c>
      <c r="C38" s="18">
        <f>(30.0/B38*100)</f>
        <v/>
      </c>
      <c r="D38" s="19" t="n">
        <v>5830</v>
      </c>
      <c r="E38" s="18" t="n">
        <v>407.8561712</v>
      </c>
      <c r="F38" s="20" t="n">
        <v>7.84526455</v>
      </c>
      <c r="G38" s="18" t="n">
        <v>451.75982394</v>
      </c>
      <c r="H38" s="20" t="n">
        <v>5.42773616</v>
      </c>
      <c r="I38" s="18" t="n">
        <v>506.01512106</v>
      </c>
      <c r="J38" s="20" t="n">
        <v>3.5115861</v>
      </c>
      <c r="K38" s="18" t="n">
        <v>523.44187902</v>
      </c>
      <c r="L38" s="20" t="n">
        <v>3.47027672</v>
      </c>
      <c r="M38" s="18" t="s">
        <v>481</v>
      </c>
      <c r="N38" s="20" t="s">
        <v>481</v>
      </c>
      <c r="O38" s="18" t="s">
        <v>481</v>
      </c>
      <c r="P38" s="20" t="s">
        <v>481</v>
      </c>
      <c r="Q38" s="18" t="s">
        <v>481</v>
      </c>
      <c r="R38" s="20" t="s">
        <v>481</v>
      </c>
      <c r="S38" s="18" t="s">
        <v>481</v>
      </c>
      <c r="T38" s="20" t="s">
        <v>481</v>
      </c>
      <c r="U38" s="18" t="n">
        <v>461.40182899</v>
      </c>
      <c r="V38" s="20" t="n">
        <v>5.93697764</v>
      </c>
    </row>
    <row r="39" spans="1:22">
      <c r="A39" s="15" t="s">
        <v>514</v>
      </c>
      <c r="B39" s="17" t="n">
        <v>5895</v>
      </c>
      <c r="C39" s="18">
        <f>(33.0/B39*100)</f>
        <v/>
      </c>
      <c r="D39" s="19" t="n">
        <v>5862</v>
      </c>
      <c r="E39" s="18" t="n">
        <v>390.43545247</v>
      </c>
      <c r="F39" s="20" t="n">
        <v>4.82751134</v>
      </c>
      <c r="G39" s="18" t="n">
        <v>406.7067126</v>
      </c>
      <c r="H39" s="20" t="n">
        <v>5.49966115</v>
      </c>
      <c r="I39" s="18" t="n">
        <v>439.21029682</v>
      </c>
      <c r="J39" s="20" t="n">
        <v>3.92630256</v>
      </c>
      <c r="K39" s="18" t="n">
        <v>449.1916543</v>
      </c>
      <c r="L39" s="20" t="n">
        <v>4.29228459</v>
      </c>
      <c r="M39" s="18" t="s">
        <v>481</v>
      </c>
      <c r="N39" s="20" t="s">
        <v>481</v>
      </c>
      <c r="O39" s="18" t="s">
        <v>481</v>
      </c>
      <c r="P39" s="20" t="s">
        <v>481</v>
      </c>
      <c r="Q39" s="18" t="s">
        <v>481</v>
      </c>
      <c r="R39" s="20" t="s">
        <v>481</v>
      </c>
      <c r="S39" s="18" t="s">
        <v>481</v>
      </c>
      <c r="T39" s="20" t="s">
        <v>481</v>
      </c>
      <c r="U39" s="18" t="n">
        <v>363.70486139</v>
      </c>
      <c r="V39" s="20" t="n">
        <v>12.64619881</v>
      </c>
    </row>
    <row r="40" spans="1:22">
      <c r="A40" s="15" t="s">
        <v>515</v>
      </c>
      <c r="B40" s="17" t="n">
        <v>14157</v>
      </c>
      <c r="C40" s="18">
        <f>(430.0/B40*100)</f>
        <v/>
      </c>
      <c r="D40" s="19" t="n">
        <v>13727</v>
      </c>
      <c r="E40" s="18" t="n">
        <v>442.93364783</v>
      </c>
      <c r="F40" s="20" t="n">
        <v>8.501345649999999</v>
      </c>
      <c r="G40" s="18" t="n">
        <v>473.34402734</v>
      </c>
      <c r="H40" s="20" t="n">
        <v>6.80009878</v>
      </c>
      <c r="I40" s="18" t="n">
        <v>504.85803375</v>
      </c>
      <c r="J40" s="20" t="n">
        <v>3.07715178</v>
      </c>
      <c r="K40" s="18" t="n">
        <v>515.79060659</v>
      </c>
      <c r="L40" s="20" t="n">
        <v>3.70723938</v>
      </c>
      <c r="M40" s="18" t="s">
        <v>481</v>
      </c>
      <c r="N40" s="20" t="s">
        <v>481</v>
      </c>
      <c r="O40" s="18" t="s">
        <v>481</v>
      </c>
      <c r="P40" s="20" t="s">
        <v>481</v>
      </c>
      <c r="Q40" s="18" t="s">
        <v>481</v>
      </c>
      <c r="R40" s="20" t="s">
        <v>481</v>
      </c>
      <c r="S40" s="18" t="s">
        <v>481</v>
      </c>
      <c r="T40" s="20" t="s">
        <v>481</v>
      </c>
      <c r="U40" s="18" t="n">
        <v>415.49583711</v>
      </c>
      <c r="V40" s="20" t="n">
        <v>7.38711706</v>
      </c>
    </row>
    <row r="41" spans="1:22">
      <c r="A41" s="15" t="s">
        <v>516</v>
      </c>
      <c r="B41" s="17" t="n">
        <v>5712</v>
      </c>
      <c r="C41" s="18">
        <f>(71.0/B41*100)</f>
        <v/>
      </c>
      <c r="D41" s="19" t="n">
        <v>5641</v>
      </c>
      <c r="E41" s="18" t="n">
        <v>449.71772568</v>
      </c>
      <c r="F41" s="20" t="n">
        <v>8.03204582</v>
      </c>
      <c r="G41" s="18" t="n">
        <v>460.02784248</v>
      </c>
      <c r="H41" s="20" t="n">
        <v>7.71138653</v>
      </c>
      <c r="I41" s="18" t="n">
        <v>499.00524181</v>
      </c>
      <c r="J41" s="20" t="n">
        <v>3.28242224</v>
      </c>
      <c r="K41" s="18" t="n">
        <v>529.22901543</v>
      </c>
      <c r="L41" s="20" t="n">
        <v>4.13597442</v>
      </c>
      <c r="M41" s="18" t="s">
        <v>481</v>
      </c>
      <c r="N41" s="20" t="s">
        <v>481</v>
      </c>
      <c r="O41" s="18" t="s">
        <v>481</v>
      </c>
      <c r="P41" s="20" t="s">
        <v>481</v>
      </c>
      <c r="Q41" s="18" t="n">
        <v>399.91015703</v>
      </c>
      <c r="R41" s="20" t="n">
        <v>16.72230739</v>
      </c>
      <c r="S41" s="18" t="s">
        <v>481</v>
      </c>
      <c r="T41" s="20" t="s">
        <v>481</v>
      </c>
      <c r="U41" s="18" t="n">
        <v>398.75737022</v>
      </c>
      <c r="V41" s="20" t="n">
        <v>15.21999101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318.45883156</v>
      </c>
      <c r="F45" s="20" t="n">
        <v>4.68673192</v>
      </c>
      <c r="G45" s="18" t="n">
        <v>328.47625773</v>
      </c>
      <c r="H45" s="20" t="n">
        <v>5.4556669</v>
      </c>
      <c r="I45" s="18" t="n">
        <v>350.83223123</v>
      </c>
      <c r="J45" s="20" t="n">
        <v>2.8678822</v>
      </c>
      <c r="K45" s="18" t="n">
        <v>375.38365989</v>
      </c>
      <c r="L45" s="20" t="n">
        <v>4.07716552</v>
      </c>
      <c r="M45" s="18" t="s">
        <v>481</v>
      </c>
      <c r="N45" s="20" t="s">
        <v>481</v>
      </c>
      <c r="O45" s="18" t="s">
        <v>481</v>
      </c>
      <c r="P45" s="20" t="s">
        <v>481</v>
      </c>
      <c r="Q45" s="18" t="n">
        <v>323.50643532</v>
      </c>
      <c r="R45" s="20" t="n">
        <v>51.44303045</v>
      </c>
      <c r="S45" s="18" t="n">
        <v>316.65251398</v>
      </c>
      <c r="T45" s="20" t="n">
        <v>17.44049269</v>
      </c>
      <c r="U45" s="18" t="n">
        <v>324.18269017</v>
      </c>
      <c r="V45" s="20" t="n">
        <v>5.38697975</v>
      </c>
    </row>
    <row r="46" spans="1:22">
      <c r="A46" s="15" t="s">
        <v>521</v>
      </c>
      <c r="B46" s="17" t="n">
        <v>23141</v>
      </c>
      <c r="C46" s="18">
        <f>(2327.0/B46*100)</f>
        <v/>
      </c>
      <c r="D46" s="19" t="n">
        <v>20814</v>
      </c>
      <c r="E46" s="18" t="n">
        <v>347.80426433</v>
      </c>
      <c r="F46" s="20" t="n">
        <v>5.66743735</v>
      </c>
      <c r="G46" s="18" t="n">
        <v>396.88149151</v>
      </c>
      <c r="H46" s="20" t="n">
        <v>5.57204817</v>
      </c>
      <c r="I46" s="18" t="n">
        <v>425.78604538</v>
      </c>
      <c r="J46" s="20" t="n">
        <v>3.51247962</v>
      </c>
      <c r="K46" s="18" t="n">
        <v>456.64779098</v>
      </c>
      <c r="L46" s="20" t="n">
        <v>4.63161416</v>
      </c>
      <c r="M46" s="18" t="s">
        <v>481</v>
      </c>
      <c r="N46" s="20" t="s">
        <v>481</v>
      </c>
      <c r="O46" s="18" t="s">
        <v>481</v>
      </c>
      <c r="P46" s="20" t="s">
        <v>481</v>
      </c>
      <c r="Q46" s="18" t="s">
        <v>481</v>
      </c>
      <c r="R46" s="20" t="s">
        <v>481</v>
      </c>
      <c r="S46" s="18" t="s">
        <v>481</v>
      </c>
      <c r="T46" s="20" t="s">
        <v>481</v>
      </c>
      <c r="U46" s="18" t="n">
        <v>382.53468867</v>
      </c>
      <c r="V46" s="20" t="n">
        <v>3.39680621</v>
      </c>
    </row>
    <row r="47" spans="1:22">
      <c r="A47" s="15" t="s">
        <v>522</v>
      </c>
      <c r="B47" s="17" t="n">
        <v>5928</v>
      </c>
      <c r="C47" s="18">
        <f>(456.0/B47*100)</f>
        <v/>
      </c>
      <c r="D47" s="19" t="n">
        <v>5472</v>
      </c>
      <c r="E47" s="18" t="n">
        <v>356.01086362</v>
      </c>
      <c r="F47" s="20" t="n">
        <v>6.3285176</v>
      </c>
      <c r="G47" s="18" t="n">
        <v>378.33174952</v>
      </c>
      <c r="H47" s="20" t="n">
        <v>7.25615071</v>
      </c>
      <c r="I47" s="18" t="n">
        <v>453.84304989</v>
      </c>
      <c r="J47" s="20" t="n">
        <v>4.60566642</v>
      </c>
      <c r="K47" s="18" t="n">
        <v>496.45095335</v>
      </c>
      <c r="L47" s="20" t="n">
        <v>5.39696855</v>
      </c>
      <c r="M47" s="18" t="s">
        <v>481</v>
      </c>
      <c r="N47" s="20" t="s">
        <v>481</v>
      </c>
      <c r="O47" s="18" t="s">
        <v>481</v>
      </c>
      <c r="P47" s="20" t="s">
        <v>481</v>
      </c>
      <c r="Q47" s="18" t="s">
        <v>481</v>
      </c>
      <c r="R47" s="20" t="s">
        <v>481</v>
      </c>
      <c r="S47" s="18" t="s">
        <v>481</v>
      </c>
      <c r="T47" s="20" t="s">
        <v>481</v>
      </c>
      <c r="U47" s="18" t="n">
        <v>354.46793772</v>
      </c>
      <c r="V47" s="20" t="n">
        <v>7.19292719</v>
      </c>
    </row>
    <row r="48" spans="1:22">
      <c r="A48" s="15" t="s">
        <v>523</v>
      </c>
      <c r="B48" s="17" t="n">
        <v>9841</v>
      </c>
      <c r="C48" s="18">
        <f>(8.0/B48*100)</f>
        <v/>
      </c>
      <c r="D48" s="19" t="n">
        <v>9833</v>
      </c>
      <c r="E48" s="18" t="n">
        <v>446.04053626</v>
      </c>
      <c r="F48" s="20" t="n">
        <v>12.37285629</v>
      </c>
      <c r="G48" s="18" t="n">
        <v>432.19299131</v>
      </c>
      <c r="H48" s="20" t="n">
        <v>6.60571686</v>
      </c>
      <c r="I48" s="18" t="n">
        <v>488.76666894</v>
      </c>
      <c r="J48" s="20" t="n">
        <v>5.19614753</v>
      </c>
      <c r="K48" s="18" t="n">
        <v>547.63696022</v>
      </c>
      <c r="L48" s="20" t="n">
        <v>5.9991255</v>
      </c>
      <c r="M48" s="18" t="s">
        <v>481</v>
      </c>
      <c r="N48" s="20" t="s">
        <v>481</v>
      </c>
      <c r="O48" s="18" t="s">
        <v>481</v>
      </c>
      <c r="P48" s="20" t="s">
        <v>481</v>
      </c>
      <c r="Q48" s="18" t="s">
        <v>481</v>
      </c>
      <c r="R48" s="20" t="s">
        <v>481</v>
      </c>
      <c r="S48" s="18" t="s">
        <v>481</v>
      </c>
      <c r="T48" s="20" t="s">
        <v>481</v>
      </c>
      <c r="U48" s="18" t="n">
        <v>421.2623089</v>
      </c>
      <c r="V48" s="20" t="n">
        <v>24.79545384</v>
      </c>
    </row>
    <row r="49" spans="1:22">
      <c r="A49" s="15" t="s">
        <v>524</v>
      </c>
      <c r="B49" s="17" t="n">
        <v>6349</v>
      </c>
      <c r="C49" s="18">
        <f>(56.0/B49*100)</f>
        <v/>
      </c>
      <c r="D49" s="19" t="n">
        <v>6293</v>
      </c>
      <c r="E49" s="18" t="n">
        <v>383.45288873</v>
      </c>
      <c r="F49" s="20" t="n">
        <v>5.04739598</v>
      </c>
      <c r="G49" s="18" t="n">
        <v>393.72579359</v>
      </c>
      <c r="H49" s="20" t="n">
        <v>5.5793414</v>
      </c>
      <c r="I49" s="18" t="n">
        <v>432.4078516</v>
      </c>
      <c r="J49" s="20" t="n">
        <v>3.05539213</v>
      </c>
      <c r="K49" s="18" t="n">
        <v>463.47002775</v>
      </c>
      <c r="L49" s="20" t="n">
        <v>4.11736421</v>
      </c>
      <c r="M49" s="18" t="s">
        <v>481</v>
      </c>
      <c r="N49" s="20" t="s">
        <v>481</v>
      </c>
      <c r="O49" s="18" t="s">
        <v>481</v>
      </c>
      <c r="P49" s="20" t="s">
        <v>481</v>
      </c>
      <c r="Q49" s="18" t="s">
        <v>481</v>
      </c>
      <c r="R49" s="20" t="s">
        <v>481</v>
      </c>
      <c r="S49" s="18" t="n">
        <v>386.70907056</v>
      </c>
      <c r="T49" s="20" t="n">
        <v>26.29632283</v>
      </c>
      <c r="U49" s="18" t="n">
        <v>353.62725241</v>
      </c>
      <c r="V49" s="20" t="n">
        <v>9.84946751</v>
      </c>
    </row>
    <row r="50" spans="1:22">
      <c r="A50" s="15" t="s">
        <v>525</v>
      </c>
      <c r="B50" s="17" t="n">
        <v>11795</v>
      </c>
      <c r="C50" s="18">
        <f>(457.0/B50*100)</f>
        <v/>
      </c>
      <c r="D50" s="19" t="n">
        <v>11338</v>
      </c>
      <c r="E50" s="18" t="n">
        <v>366.65364898</v>
      </c>
      <c r="F50" s="20" t="n">
        <v>5.14521022</v>
      </c>
      <c r="G50" s="18" t="n">
        <v>396.19832035</v>
      </c>
      <c r="H50" s="20" t="n">
        <v>5.16747499</v>
      </c>
      <c r="I50" s="18" t="n">
        <v>434.54344478</v>
      </c>
      <c r="J50" s="20" t="n">
        <v>2.78444382</v>
      </c>
      <c r="K50" s="18" t="n">
        <v>460.36630683</v>
      </c>
      <c r="L50" s="20" t="n">
        <v>3.43851598</v>
      </c>
      <c r="M50" s="18" t="s">
        <v>481</v>
      </c>
      <c r="N50" s="20" t="s">
        <v>481</v>
      </c>
      <c r="O50" s="18" t="s">
        <v>481</v>
      </c>
      <c r="P50" s="20" t="s">
        <v>481</v>
      </c>
      <c r="Q50" s="18" t="s">
        <v>481</v>
      </c>
      <c r="R50" s="20" t="s">
        <v>481</v>
      </c>
      <c r="S50" s="18" t="s">
        <v>481</v>
      </c>
      <c r="T50" s="20" t="s">
        <v>481</v>
      </c>
      <c r="U50" s="18" t="n">
        <v>358.51573718</v>
      </c>
      <c r="V50" s="20" t="n">
        <v>9.41229878</v>
      </c>
    </row>
    <row r="51" spans="1:22">
      <c r="A51" s="15" t="s">
        <v>526</v>
      </c>
      <c r="B51" s="17" t="n">
        <v>6866</v>
      </c>
      <c r="C51" s="18">
        <f>(119.0/B51*100)</f>
        <v/>
      </c>
      <c r="D51" s="19" t="n">
        <v>6747</v>
      </c>
      <c r="E51" s="18" t="n">
        <v>394.31911783</v>
      </c>
      <c r="F51" s="20" t="n">
        <v>4.72818566</v>
      </c>
      <c r="G51" s="18" t="n">
        <v>407.88607891</v>
      </c>
      <c r="H51" s="20" t="n">
        <v>4.68249745</v>
      </c>
      <c r="I51" s="18" t="n">
        <v>433.11337122</v>
      </c>
      <c r="J51" s="20" t="n">
        <v>3.04426824</v>
      </c>
      <c r="K51" s="18" t="n">
        <v>456.54951663</v>
      </c>
      <c r="L51" s="20" t="n">
        <v>4.06750403</v>
      </c>
      <c r="M51" s="18" t="s">
        <v>481</v>
      </c>
      <c r="N51" s="20" t="s">
        <v>481</v>
      </c>
      <c r="O51" s="18" t="s">
        <v>481</v>
      </c>
      <c r="P51" s="20" t="s">
        <v>481</v>
      </c>
      <c r="Q51" s="18" t="n">
        <v>427.96430568</v>
      </c>
      <c r="R51" s="20" t="n">
        <v>5.20460603</v>
      </c>
      <c r="S51" s="18" t="s">
        <v>481</v>
      </c>
      <c r="T51" s="20" t="s">
        <v>481</v>
      </c>
      <c r="U51" s="18" t="n">
        <v>393.87589663</v>
      </c>
      <c r="V51" s="20" t="n">
        <v>8.17435644</v>
      </c>
    </row>
    <row r="52" spans="1:22">
      <c r="A52" s="15" t="s">
        <v>527</v>
      </c>
      <c r="B52" s="17" t="n">
        <v>5809</v>
      </c>
      <c r="C52" s="18">
        <f>(120.0/B52*100)</f>
        <v/>
      </c>
      <c r="D52" s="19" t="n">
        <v>5689</v>
      </c>
      <c r="E52" s="18" t="n">
        <v>399.65097636</v>
      </c>
      <c r="F52" s="20" t="n">
        <v>5.81890435</v>
      </c>
      <c r="G52" s="18" t="n">
        <v>422.60007318</v>
      </c>
      <c r="H52" s="20" t="n">
        <v>6.77139651</v>
      </c>
      <c r="I52" s="18" t="n">
        <v>488.01757365</v>
      </c>
      <c r="J52" s="20" t="n">
        <v>2.93910543</v>
      </c>
      <c r="K52" s="18" t="n">
        <v>521.53881343</v>
      </c>
      <c r="L52" s="20" t="n">
        <v>3.25806648</v>
      </c>
      <c r="M52" s="18" t="s">
        <v>481</v>
      </c>
      <c r="N52" s="20" t="s">
        <v>481</v>
      </c>
      <c r="O52" s="18" t="s">
        <v>481</v>
      </c>
      <c r="P52" s="20" t="s">
        <v>481</v>
      </c>
      <c r="Q52" s="18" t="s">
        <v>481</v>
      </c>
      <c r="R52" s="20" t="s">
        <v>481</v>
      </c>
      <c r="S52" s="18" t="s">
        <v>481</v>
      </c>
      <c r="T52" s="20" t="s">
        <v>481</v>
      </c>
      <c r="U52" s="18" t="n">
        <v>387.03109061</v>
      </c>
      <c r="V52" s="20" t="n">
        <v>7.55254012</v>
      </c>
    </row>
    <row r="53" spans="1:22">
      <c r="A53" s="15" t="s">
        <v>528</v>
      </c>
      <c r="B53" s="17" t="n">
        <v>5571</v>
      </c>
      <c r="C53" s="18">
        <f>(129.0/B53*100)</f>
        <v/>
      </c>
      <c r="D53" s="19" t="n">
        <v>5442</v>
      </c>
      <c r="E53" s="18" t="n">
        <v>374.23506412</v>
      </c>
      <c r="F53" s="20" t="n">
        <v>4.36271064</v>
      </c>
      <c r="G53" s="18" t="n">
        <v>405.41387318</v>
      </c>
      <c r="H53" s="20" t="n">
        <v>4.81586201</v>
      </c>
      <c r="I53" s="18" t="n">
        <v>460.79852733</v>
      </c>
      <c r="J53" s="20" t="n">
        <v>2.35659014</v>
      </c>
      <c r="K53" s="18" t="n">
        <v>489.38647214</v>
      </c>
      <c r="L53" s="20" t="n">
        <v>3.45358375</v>
      </c>
      <c r="M53" s="18" t="s">
        <v>481</v>
      </c>
      <c r="N53" s="20" t="s">
        <v>481</v>
      </c>
      <c r="O53" s="18" t="s">
        <v>481</v>
      </c>
      <c r="P53" s="20" t="s">
        <v>481</v>
      </c>
      <c r="Q53" s="18" t="s">
        <v>481</v>
      </c>
      <c r="R53" s="20" t="s">
        <v>481</v>
      </c>
      <c r="S53" s="18" t="s">
        <v>481</v>
      </c>
      <c r="T53" s="20" t="s">
        <v>481</v>
      </c>
      <c r="U53" s="18" t="n">
        <v>347.52993801</v>
      </c>
      <c r="V53" s="20" t="n">
        <v>5.18439518</v>
      </c>
    </row>
    <row r="54" spans="1:22">
      <c r="A54" s="15" t="s">
        <v>529</v>
      </c>
      <c r="B54" s="17" t="n">
        <v>4740</v>
      </c>
      <c r="C54" s="18">
        <f>(580.0/B54*100)</f>
        <v/>
      </c>
      <c r="D54" s="19" t="n">
        <v>4160</v>
      </c>
      <c r="E54" s="18" t="n">
        <v>324.15872826</v>
      </c>
      <c r="F54" s="20" t="n">
        <v>5.37663109</v>
      </c>
      <c r="G54" s="18" t="n">
        <v>339.15022305</v>
      </c>
      <c r="H54" s="20" t="n">
        <v>7.06472106</v>
      </c>
      <c r="I54" s="18" t="n">
        <v>371.85108529</v>
      </c>
      <c r="J54" s="20" t="n">
        <v>3.44985267</v>
      </c>
      <c r="K54" s="18" t="n">
        <v>397.83553026</v>
      </c>
      <c r="L54" s="20" t="n">
        <v>4.34764425</v>
      </c>
      <c r="M54" s="18" t="s">
        <v>481</v>
      </c>
      <c r="N54" s="20" t="s">
        <v>481</v>
      </c>
      <c r="O54" s="18" t="s">
        <v>481</v>
      </c>
      <c r="P54" s="20" t="s">
        <v>481</v>
      </c>
      <c r="Q54" s="18" t="s">
        <v>481</v>
      </c>
      <c r="R54" s="20" t="s">
        <v>481</v>
      </c>
      <c r="S54" s="18" t="s">
        <v>481</v>
      </c>
      <c r="T54" s="20" t="s">
        <v>481</v>
      </c>
      <c r="U54" s="18" t="n">
        <v>305.82654414</v>
      </c>
      <c r="V54" s="20" t="n">
        <v>4.91415371</v>
      </c>
    </row>
    <row r="55" spans="1:22">
      <c r="A55" s="15" t="s">
        <v>530</v>
      </c>
      <c r="B55" s="17" t="n">
        <v>5316</v>
      </c>
      <c r="C55" s="18">
        <f>(22.0/B55*100)</f>
        <v/>
      </c>
      <c r="D55" s="19" t="n">
        <v>5294</v>
      </c>
      <c r="E55" s="18" t="n">
        <v>308.59572896</v>
      </c>
      <c r="F55" s="20" t="n">
        <v>7.44476817</v>
      </c>
      <c r="G55" s="18" t="n">
        <v>330.1602303</v>
      </c>
      <c r="H55" s="20" t="n">
        <v>5.85284849</v>
      </c>
      <c r="I55" s="18" t="n">
        <v>401.77175372</v>
      </c>
      <c r="J55" s="20" t="n">
        <v>2.97016962</v>
      </c>
      <c r="K55" s="18" t="n">
        <v>451.5642869</v>
      </c>
      <c r="L55" s="20" t="n">
        <v>3.54453939</v>
      </c>
      <c r="M55" s="18" t="s">
        <v>481</v>
      </c>
      <c r="N55" s="20" t="s">
        <v>481</v>
      </c>
      <c r="O55" s="18" t="s">
        <v>481</v>
      </c>
      <c r="P55" s="20" t="s">
        <v>481</v>
      </c>
      <c r="Q55" s="18" t="s">
        <v>481</v>
      </c>
      <c r="R55" s="20" t="s">
        <v>481</v>
      </c>
      <c r="S55" s="18" t="n">
        <v>330.26862074</v>
      </c>
      <c r="T55" s="20" t="n">
        <v>28.6012097</v>
      </c>
      <c r="U55" s="18" t="n">
        <v>311.4419468</v>
      </c>
      <c r="V55" s="20" t="n">
        <v>8.83738316</v>
      </c>
    </row>
    <row r="56" spans="1:22">
      <c r="A56" s="15" t="s">
        <v>531</v>
      </c>
      <c r="B56" s="17" t="n">
        <v>5359</v>
      </c>
      <c r="C56" s="18">
        <f>(77.0/B56*100)</f>
        <v/>
      </c>
      <c r="D56" s="19" t="n">
        <v>5282</v>
      </c>
      <c r="E56" s="18" t="n">
        <v>468.25756906</v>
      </c>
      <c r="F56" s="20" t="n">
        <v>7.6533288</v>
      </c>
      <c r="G56" s="18" t="n">
        <v>513.38643247</v>
      </c>
      <c r="H56" s="20" t="n">
        <v>5.4526794</v>
      </c>
      <c r="I56" s="18" t="n">
        <v>529.83606815</v>
      </c>
      <c r="J56" s="20" t="n">
        <v>2.59459127</v>
      </c>
      <c r="K56" s="18" t="n">
        <v>542.46166583</v>
      </c>
      <c r="L56" s="20" t="n">
        <v>3.7263138</v>
      </c>
      <c r="M56" s="18" t="s">
        <v>481</v>
      </c>
      <c r="N56" s="20" t="s">
        <v>481</v>
      </c>
      <c r="O56" s="18" t="s">
        <v>481</v>
      </c>
      <c r="P56" s="20" t="s">
        <v>481</v>
      </c>
      <c r="Q56" s="18" t="s">
        <v>481</v>
      </c>
      <c r="R56" s="20" t="s">
        <v>481</v>
      </c>
      <c r="S56" s="18" t="s">
        <v>481</v>
      </c>
      <c r="T56" s="20" t="s">
        <v>481</v>
      </c>
      <c r="U56" s="18" t="n">
        <v>425.59264528</v>
      </c>
      <c r="V56" s="20" t="n">
        <v>16.07852004</v>
      </c>
    </row>
    <row r="57" spans="1:22">
      <c r="A57" s="15" t="s">
        <v>532</v>
      </c>
      <c r="B57" s="17" t="n">
        <v>6513</v>
      </c>
      <c r="C57" s="18">
        <f>(0.0/B57*100)</f>
        <v/>
      </c>
      <c r="D57" s="19" t="n">
        <v>6513</v>
      </c>
      <c r="E57" s="18" t="n">
        <v>359.33149886</v>
      </c>
      <c r="F57" s="20" t="n">
        <v>6.72394958</v>
      </c>
      <c r="G57" s="18" t="n">
        <v>351.51223552</v>
      </c>
      <c r="H57" s="20" t="n">
        <v>8.03923444</v>
      </c>
      <c r="I57" s="18" t="n">
        <v>391.69644452</v>
      </c>
      <c r="J57" s="20" t="n">
        <v>2.91056781</v>
      </c>
      <c r="K57" s="18" t="n">
        <v>423.16073089</v>
      </c>
      <c r="L57" s="20" t="n">
        <v>3.45316282</v>
      </c>
      <c r="M57" s="18" t="s">
        <v>481</v>
      </c>
      <c r="N57" s="20" t="s">
        <v>481</v>
      </c>
      <c r="O57" s="18" t="s">
        <v>481</v>
      </c>
      <c r="P57" s="20" t="s">
        <v>481</v>
      </c>
      <c r="Q57" s="18" t="s">
        <v>481</v>
      </c>
      <c r="R57" s="20" t="s">
        <v>481</v>
      </c>
      <c r="S57" s="18" t="n">
        <v>311.97250468</v>
      </c>
      <c r="T57" s="20" t="n">
        <v>38.89417632</v>
      </c>
      <c r="U57" s="18" t="n">
        <v>365.07611444</v>
      </c>
      <c r="V57" s="20" t="n">
        <v>9.52689</v>
      </c>
    </row>
    <row r="58" spans="1:22">
      <c r="A58" s="15" t="s">
        <v>533</v>
      </c>
      <c r="B58" s="17" t="n">
        <v>7267</v>
      </c>
      <c r="C58" s="18">
        <f>(10.0/B58*100)</f>
        <v/>
      </c>
      <c r="D58" s="19" t="n">
        <v>7257</v>
      </c>
      <c r="E58" s="18" t="n">
        <v>345.04887026</v>
      </c>
      <c r="F58" s="20" t="n">
        <v>4.84395818</v>
      </c>
      <c r="G58" s="18" t="n">
        <v>375.3365092</v>
      </c>
      <c r="H58" s="20" t="n">
        <v>5.08317913</v>
      </c>
      <c r="I58" s="18" t="n">
        <v>413.27699316</v>
      </c>
      <c r="J58" s="20" t="n">
        <v>3.21122428</v>
      </c>
      <c r="K58" s="18" t="n">
        <v>456.67102201</v>
      </c>
      <c r="L58" s="20" t="n">
        <v>3.38397693</v>
      </c>
      <c r="M58" s="18" t="s">
        <v>481</v>
      </c>
      <c r="N58" s="20" t="s">
        <v>481</v>
      </c>
      <c r="O58" s="18" t="s">
        <v>481</v>
      </c>
      <c r="P58" s="20" t="s">
        <v>481</v>
      </c>
      <c r="Q58" s="18" t="n">
        <v>519.23949476</v>
      </c>
      <c r="R58" s="20" t="n">
        <v>61.78099261</v>
      </c>
      <c r="S58" s="18" t="n">
        <v>334.87968977</v>
      </c>
      <c r="T58" s="20" t="n">
        <v>19.24607885</v>
      </c>
      <c r="U58" s="18" t="n">
        <v>322.14626325</v>
      </c>
      <c r="V58" s="20" t="n">
        <v>12.59391072</v>
      </c>
    </row>
    <row r="59" spans="1:22">
      <c r="A59" s="15" t="s">
        <v>534</v>
      </c>
      <c r="B59" s="17" t="n">
        <v>4826</v>
      </c>
      <c r="C59" s="18">
        <f>(26.0/B59*100)</f>
        <v/>
      </c>
      <c r="D59" s="19" t="n">
        <v>4800</v>
      </c>
      <c r="E59" s="18" t="n">
        <v>275.97633271</v>
      </c>
      <c r="F59" s="20" t="n">
        <v>5.10938535</v>
      </c>
      <c r="G59" s="18" t="n">
        <v>298.70796999</v>
      </c>
      <c r="H59" s="20" t="n">
        <v>6.50206475</v>
      </c>
      <c r="I59" s="18" t="n">
        <v>347.55608157</v>
      </c>
      <c r="J59" s="20" t="n">
        <v>2.1727031</v>
      </c>
      <c r="K59" s="18" t="n">
        <v>382.33682965</v>
      </c>
      <c r="L59" s="20" t="n">
        <v>2.33232429</v>
      </c>
      <c r="M59" s="18" t="s">
        <v>481</v>
      </c>
      <c r="N59" s="20" t="s">
        <v>481</v>
      </c>
      <c r="O59" s="18" t="s">
        <v>481</v>
      </c>
      <c r="P59" s="20" t="s">
        <v>481</v>
      </c>
      <c r="Q59" s="18" t="s">
        <v>481</v>
      </c>
      <c r="R59" s="20" t="s">
        <v>481</v>
      </c>
      <c r="S59" s="18" t="n">
        <v>264.75451535</v>
      </c>
      <c r="T59" s="20" t="n">
        <v>16.0168541</v>
      </c>
      <c r="U59" s="18" t="n">
        <v>293.69292499</v>
      </c>
      <c r="V59" s="20" t="n">
        <v>7.63371865</v>
      </c>
    </row>
    <row r="60" spans="1:22">
      <c r="A60" s="15" t="s">
        <v>535</v>
      </c>
      <c r="B60" s="17" t="n">
        <v>4546</v>
      </c>
      <c r="C60" s="18">
        <f>(15.0/B60*100)</f>
        <v/>
      </c>
      <c r="D60" s="19" t="n">
        <v>4531</v>
      </c>
      <c r="E60" s="18" t="n">
        <v>261.26515807</v>
      </c>
      <c r="F60" s="20" t="n">
        <v>6.76725352</v>
      </c>
      <c r="G60" s="18" t="n">
        <v>304.08971381</v>
      </c>
      <c r="H60" s="20" t="n">
        <v>9.166117119999999</v>
      </c>
      <c r="I60" s="18" t="n">
        <v>352.4096072</v>
      </c>
      <c r="J60" s="20" t="n">
        <v>5.12044895</v>
      </c>
      <c r="K60" s="18" t="n">
        <v>394.63349459</v>
      </c>
      <c r="L60" s="20" t="n">
        <v>5.82642134</v>
      </c>
      <c r="M60" s="18" t="s">
        <v>481</v>
      </c>
      <c r="N60" s="20" t="s">
        <v>481</v>
      </c>
      <c r="O60" s="18" t="s">
        <v>481</v>
      </c>
      <c r="P60" s="20" t="s">
        <v>481</v>
      </c>
      <c r="Q60" s="18" t="n">
        <v>344.0614</v>
      </c>
      <c r="R60" s="20" t="n">
        <v>62.16547332</v>
      </c>
      <c r="S60" s="18" t="n">
        <v>248.38042917</v>
      </c>
      <c r="T60" s="20" t="n">
        <v>21.21867126</v>
      </c>
      <c r="U60" s="18" t="n">
        <v>321.30214123</v>
      </c>
      <c r="V60" s="20" t="n">
        <v>9.579530739999999</v>
      </c>
    </row>
    <row r="61" spans="1:22">
      <c r="A61" s="15" t="s">
        <v>536</v>
      </c>
      <c r="B61" s="17" t="n">
        <v>6525</v>
      </c>
      <c r="C61" s="18">
        <f>(184.0/B61*100)</f>
        <v/>
      </c>
      <c r="D61" s="19" t="n">
        <v>6341</v>
      </c>
      <c r="E61" s="18" t="n">
        <v>426.09926558</v>
      </c>
      <c r="F61" s="20" t="n">
        <v>5.13314733</v>
      </c>
      <c r="G61" s="18" t="n">
        <v>422.60420359</v>
      </c>
      <c r="H61" s="20" t="n">
        <v>5.54054658</v>
      </c>
      <c r="I61" s="18" t="n">
        <v>468.6273516</v>
      </c>
      <c r="J61" s="20" t="n">
        <v>2.88951256</v>
      </c>
      <c r="K61" s="18" t="n">
        <v>504.87059405</v>
      </c>
      <c r="L61" s="20" t="n">
        <v>3.10583387</v>
      </c>
      <c r="M61" s="18" t="s">
        <v>481</v>
      </c>
      <c r="N61" s="20" t="s">
        <v>481</v>
      </c>
      <c r="O61" s="18" t="s">
        <v>481</v>
      </c>
      <c r="P61" s="20" t="s">
        <v>481</v>
      </c>
      <c r="Q61" s="18" t="s">
        <v>481</v>
      </c>
      <c r="R61" s="20" t="s">
        <v>481</v>
      </c>
      <c r="S61" s="18" t="s">
        <v>481</v>
      </c>
      <c r="T61" s="20" t="s">
        <v>481</v>
      </c>
      <c r="U61" s="18" t="n">
        <v>366.67517016</v>
      </c>
      <c r="V61" s="20" t="n">
        <v>8.709653899999999</v>
      </c>
    </row>
    <row r="62" spans="1:22">
      <c r="A62" s="15" t="s">
        <v>537</v>
      </c>
      <c r="B62" s="17" t="n">
        <v>4476</v>
      </c>
      <c r="C62" s="18">
        <f>(3.0/B62*100)</f>
        <v/>
      </c>
      <c r="D62" s="19" t="n">
        <v>4473</v>
      </c>
      <c r="E62" s="18" t="n">
        <v>449.04919958</v>
      </c>
      <c r="F62" s="20" t="n">
        <v>8.44265689</v>
      </c>
      <c r="G62" s="18" t="n">
        <v>488.01812265</v>
      </c>
      <c r="H62" s="20" t="n">
        <v>4.10788407</v>
      </c>
      <c r="I62" s="18" t="n">
        <v>508.39838761</v>
      </c>
      <c r="J62" s="20" t="n">
        <v>1.55305352</v>
      </c>
      <c r="K62" s="18" t="n">
        <v>529.06198047</v>
      </c>
      <c r="L62" s="20" t="n">
        <v>3.38506207</v>
      </c>
      <c r="M62" s="18" t="s">
        <v>481</v>
      </c>
      <c r="N62" s="20" t="s">
        <v>481</v>
      </c>
      <c r="O62" s="18" t="s">
        <v>481</v>
      </c>
      <c r="P62" s="20" t="s">
        <v>481</v>
      </c>
      <c r="Q62" s="18" t="s">
        <v>481</v>
      </c>
      <c r="R62" s="20" t="s">
        <v>481</v>
      </c>
      <c r="S62" s="18" t="s">
        <v>481</v>
      </c>
      <c r="T62" s="20" t="s">
        <v>481</v>
      </c>
      <c r="U62" s="18" t="n">
        <v>492.23855463</v>
      </c>
      <c r="V62" s="20" t="n">
        <v>27.67939141</v>
      </c>
    </row>
    <row r="63" spans="1:22">
      <c r="A63" s="15" t="s">
        <v>538</v>
      </c>
      <c r="B63" s="17" t="n">
        <v>5324</v>
      </c>
      <c r="C63" s="18">
        <f>(13.0/B63*100)</f>
        <v/>
      </c>
      <c r="D63" s="19" t="n">
        <v>5311</v>
      </c>
      <c r="E63" s="18" t="n">
        <v>280.90447002</v>
      </c>
      <c r="F63" s="20" t="n">
        <v>6.03217905</v>
      </c>
      <c r="G63" s="18" t="n">
        <v>331.74073018</v>
      </c>
      <c r="H63" s="20" t="n">
        <v>5.11464952</v>
      </c>
      <c r="I63" s="18" t="n">
        <v>360.94102391</v>
      </c>
      <c r="J63" s="20" t="n">
        <v>1.8440847</v>
      </c>
      <c r="K63" s="18" t="n">
        <v>382.69944807</v>
      </c>
      <c r="L63" s="20" t="n">
        <v>3.57783807</v>
      </c>
      <c r="M63" s="18" t="s">
        <v>481</v>
      </c>
      <c r="N63" s="20" t="s">
        <v>481</v>
      </c>
      <c r="O63" s="18" t="s">
        <v>481</v>
      </c>
      <c r="P63" s="20" t="s">
        <v>481</v>
      </c>
      <c r="Q63" s="18" t="n">
        <v>312.24235186</v>
      </c>
      <c r="R63" s="20" t="n">
        <v>82.67590629999999</v>
      </c>
      <c r="S63" s="18" t="n">
        <v>269.54658452</v>
      </c>
      <c r="T63" s="20" t="n">
        <v>41.84834702</v>
      </c>
      <c r="U63" s="18" t="n">
        <v>315.96984036</v>
      </c>
      <c r="V63" s="20" t="n">
        <v>5.14905506</v>
      </c>
    </row>
    <row r="64" spans="1:22">
      <c r="A64" s="15" t="s">
        <v>539</v>
      </c>
      <c r="B64" s="17" t="n">
        <v>3634</v>
      </c>
      <c r="C64" s="18">
        <f>(3.0/B64*100)</f>
        <v/>
      </c>
      <c r="D64" s="19" t="n">
        <v>3631</v>
      </c>
      <c r="E64" s="18" t="n">
        <v>326.33572264</v>
      </c>
      <c r="F64" s="20" t="n">
        <v>9.2723835</v>
      </c>
      <c r="G64" s="18" t="n">
        <v>394.34374831</v>
      </c>
      <c r="H64" s="20" t="n">
        <v>6.88155437</v>
      </c>
      <c r="I64" s="18" t="n">
        <v>457.34345596</v>
      </c>
      <c r="J64" s="20" t="n">
        <v>2.49305508</v>
      </c>
      <c r="K64" s="18" t="n">
        <v>491.10053354</v>
      </c>
      <c r="L64" s="20" t="n">
        <v>3.67088618</v>
      </c>
      <c r="M64" s="18" t="s">
        <v>481</v>
      </c>
      <c r="N64" s="20" t="s">
        <v>481</v>
      </c>
      <c r="O64" s="18" t="s">
        <v>481</v>
      </c>
      <c r="P64" s="20" t="s">
        <v>481</v>
      </c>
      <c r="Q64" s="18" t="s">
        <v>481</v>
      </c>
      <c r="R64" s="20" t="s">
        <v>481</v>
      </c>
      <c r="S64" s="18" t="n">
        <v>329.13333976</v>
      </c>
      <c r="T64" s="20" t="n">
        <v>42.84272084</v>
      </c>
      <c r="U64" s="18" t="n">
        <v>283.95503721</v>
      </c>
      <c r="V64" s="20" t="n">
        <v>9.83101911</v>
      </c>
    </row>
    <row r="65" spans="1:22">
      <c r="A65" s="15" t="s">
        <v>540</v>
      </c>
      <c r="B65" s="17" t="n">
        <v>5325</v>
      </c>
      <c r="C65" s="18">
        <f>(14.0/B65*100)</f>
        <v/>
      </c>
      <c r="D65" s="19" t="n">
        <v>5311</v>
      </c>
      <c r="E65" s="18" t="n">
        <v>361.99304289</v>
      </c>
      <c r="F65" s="20" t="n">
        <v>6.58989013</v>
      </c>
      <c r="G65" s="18" t="n">
        <v>377.58069547</v>
      </c>
      <c r="H65" s="20" t="n">
        <v>5.10793671</v>
      </c>
      <c r="I65" s="18" t="n">
        <v>422.43154463</v>
      </c>
      <c r="J65" s="20" t="n">
        <v>2.92032038</v>
      </c>
      <c r="K65" s="18" t="n">
        <v>474.49365903</v>
      </c>
      <c r="L65" s="20" t="n">
        <v>4.76330115</v>
      </c>
      <c r="M65" s="18" t="s">
        <v>481</v>
      </c>
      <c r="N65" s="20" t="s">
        <v>481</v>
      </c>
      <c r="O65" s="18" t="s">
        <v>481</v>
      </c>
      <c r="P65" s="20" t="s">
        <v>481</v>
      </c>
      <c r="Q65" s="18" t="n">
        <v>328.25606452</v>
      </c>
      <c r="R65" s="20" t="n">
        <v>39.51295035</v>
      </c>
      <c r="S65" s="18" t="s">
        <v>481</v>
      </c>
      <c r="T65" s="20" t="s">
        <v>481</v>
      </c>
      <c r="U65" s="18" t="n">
        <v>333.47834207</v>
      </c>
      <c r="V65" s="20" t="n">
        <v>6.87895745</v>
      </c>
    </row>
    <row r="66" spans="1:22">
      <c r="A66" s="15" t="s">
        <v>541</v>
      </c>
      <c r="B66" s="17" t="n">
        <v>5665</v>
      </c>
      <c r="C66" s="18">
        <f>(100.0/B66*100)</f>
        <v/>
      </c>
      <c r="D66" s="19" t="n">
        <v>5565</v>
      </c>
      <c r="E66" s="18" t="n">
        <v>392.98635567</v>
      </c>
      <c r="F66" s="20" t="n">
        <v>3.90192153</v>
      </c>
      <c r="G66" s="18" t="n">
        <v>418.97200558</v>
      </c>
      <c r="H66" s="20" t="n">
        <v>4.0660374</v>
      </c>
      <c r="I66" s="18" t="n">
        <v>446.68140111</v>
      </c>
      <c r="J66" s="20" t="n">
        <v>2.1136712</v>
      </c>
      <c r="K66" s="18" t="n">
        <v>474.95899137</v>
      </c>
      <c r="L66" s="20" t="n">
        <v>4.39865296</v>
      </c>
      <c r="M66" s="18" t="s">
        <v>481</v>
      </c>
      <c r="N66" s="20" t="s">
        <v>481</v>
      </c>
      <c r="O66" s="18" t="s">
        <v>481</v>
      </c>
      <c r="P66" s="20" t="s">
        <v>481</v>
      </c>
      <c r="Q66" s="18" t="s">
        <v>481</v>
      </c>
      <c r="R66" s="20" t="s">
        <v>481</v>
      </c>
      <c r="S66" s="18" t="s">
        <v>481</v>
      </c>
      <c r="T66" s="20" t="s">
        <v>481</v>
      </c>
      <c r="U66" s="18" t="n">
        <v>357.27062441</v>
      </c>
      <c r="V66" s="20" t="n">
        <v>3.79417484</v>
      </c>
    </row>
    <row r="67" spans="1:22">
      <c r="A67" s="15" t="s">
        <v>542</v>
      </c>
      <c r="B67" s="17" t="n">
        <v>6971</v>
      </c>
      <c r="C67" s="18">
        <f>(1164.0/B67*100)</f>
        <v/>
      </c>
      <c r="D67" s="19" t="n">
        <v>5807</v>
      </c>
      <c r="E67" s="18" t="n">
        <v>369.1036581</v>
      </c>
      <c r="F67" s="20" t="n">
        <v>5.82414847</v>
      </c>
      <c r="G67" s="18" t="n">
        <v>386.95742096</v>
      </c>
      <c r="H67" s="20" t="n">
        <v>5.57986097</v>
      </c>
      <c r="I67" s="18" t="n">
        <v>415.21820913</v>
      </c>
      <c r="J67" s="20" t="n">
        <v>3.14614234</v>
      </c>
      <c r="K67" s="18" t="n">
        <v>444.99680628</v>
      </c>
      <c r="L67" s="20" t="n">
        <v>4.02823788</v>
      </c>
      <c r="M67" s="18" t="s">
        <v>481</v>
      </c>
      <c r="N67" s="20" t="s">
        <v>481</v>
      </c>
      <c r="O67" s="18" t="s">
        <v>481</v>
      </c>
      <c r="P67" s="20" t="s">
        <v>481</v>
      </c>
      <c r="Q67" s="18" t="s">
        <v>481</v>
      </c>
      <c r="R67" s="20" t="s">
        <v>481</v>
      </c>
      <c r="S67" s="18" t="s">
        <v>481</v>
      </c>
      <c r="T67" s="20" t="s">
        <v>481</v>
      </c>
      <c r="U67" s="18" t="n">
        <v>339.95050466</v>
      </c>
      <c r="V67" s="20" t="n">
        <v>7.90136092</v>
      </c>
    </row>
    <row r="68" spans="1:22">
      <c r="A68" s="15" t="s">
        <v>543</v>
      </c>
      <c r="B68" s="17" t="n">
        <v>12083</v>
      </c>
      <c r="C68" s="18">
        <f>(32.0/B68*100)</f>
        <v/>
      </c>
      <c r="D68" s="19" t="n">
        <v>12051</v>
      </c>
      <c r="E68" s="18" t="n">
        <v>339.41053901</v>
      </c>
      <c r="F68" s="20" t="n">
        <v>3.62821749</v>
      </c>
      <c r="G68" s="18" t="n">
        <v>361.86093006</v>
      </c>
      <c r="H68" s="20" t="n">
        <v>3.83388106</v>
      </c>
      <c r="I68" s="18" t="n">
        <v>427.27721605</v>
      </c>
      <c r="J68" s="20" t="n">
        <v>1.46821806</v>
      </c>
      <c r="K68" s="18" t="n">
        <v>459.87689409</v>
      </c>
      <c r="L68" s="20" t="n">
        <v>2.62992664</v>
      </c>
      <c r="M68" s="18" t="s">
        <v>481</v>
      </c>
      <c r="N68" s="20" t="s">
        <v>481</v>
      </c>
      <c r="O68" s="18" t="s">
        <v>481</v>
      </c>
      <c r="P68" s="20" t="s">
        <v>481</v>
      </c>
      <c r="Q68" s="18" t="s">
        <v>481</v>
      </c>
      <c r="R68" s="20" t="s">
        <v>481</v>
      </c>
      <c r="S68" s="18" t="s">
        <v>481</v>
      </c>
      <c r="T68" s="20" t="s">
        <v>481</v>
      </c>
      <c r="U68" s="18" t="n">
        <v>324.447504</v>
      </c>
      <c r="V68" s="20" t="n">
        <v>2.3455476</v>
      </c>
    </row>
    <row r="69" spans="1:22">
      <c r="A69" s="15" t="s">
        <v>544</v>
      </c>
      <c r="B69" s="17" t="n">
        <v>4876</v>
      </c>
      <c r="C69" s="18">
        <f>(0.0/B69*100)</f>
        <v/>
      </c>
      <c r="D69" s="19" t="n">
        <v>4876</v>
      </c>
      <c r="E69" s="18" t="n">
        <v>378.89613155</v>
      </c>
      <c r="F69" s="20" t="n">
        <v>8.709626610000001</v>
      </c>
      <c r="G69" s="18" t="n">
        <v>404.57549163</v>
      </c>
      <c r="H69" s="20" t="n">
        <v>5.74392409</v>
      </c>
      <c r="I69" s="18" t="n">
        <v>436.89862778</v>
      </c>
      <c r="J69" s="20" t="n">
        <v>3.98230856</v>
      </c>
      <c r="K69" s="18" t="n">
        <v>484.16353841</v>
      </c>
      <c r="L69" s="20" t="n">
        <v>5.53688655</v>
      </c>
      <c r="M69" s="18" t="s">
        <v>481</v>
      </c>
      <c r="N69" s="20" t="s">
        <v>481</v>
      </c>
      <c r="O69" s="18" t="s">
        <v>481</v>
      </c>
      <c r="P69" s="20" t="s">
        <v>481</v>
      </c>
      <c r="Q69" s="18" t="s">
        <v>481</v>
      </c>
      <c r="R69" s="20" t="s">
        <v>481</v>
      </c>
      <c r="S69" s="18" t="s">
        <v>481</v>
      </c>
      <c r="T69" s="20" t="s">
        <v>481</v>
      </c>
      <c r="U69" s="18" t="n">
        <v>370.46889183</v>
      </c>
      <c r="V69" s="20" t="n">
        <v>25.32206374</v>
      </c>
    </row>
    <row r="70" spans="1:22">
      <c r="A70" s="15" t="s">
        <v>545</v>
      </c>
      <c r="B70" s="17" t="n">
        <v>6036</v>
      </c>
      <c r="C70" s="18">
        <f>(223.0/B70*100)</f>
        <v/>
      </c>
      <c r="D70" s="19" t="n">
        <v>5813</v>
      </c>
      <c r="E70" s="18" t="n">
        <v>453.76896346</v>
      </c>
      <c r="F70" s="20" t="n">
        <v>7.01248606</v>
      </c>
      <c r="G70" s="18" t="n">
        <v>466.59690228</v>
      </c>
      <c r="H70" s="20" t="n">
        <v>4.57683705</v>
      </c>
      <c r="I70" s="18" t="n">
        <v>504.44681494</v>
      </c>
      <c r="J70" s="20" t="n">
        <v>2.94146376</v>
      </c>
      <c r="K70" s="18" t="n">
        <v>529.7690567</v>
      </c>
      <c r="L70" s="20" t="n">
        <v>4.7491333</v>
      </c>
      <c r="M70" s="18" t="s">
        <v>481</v>
      </c>
      <c r="N70" s="20" t="s">
        <v>481</v>
      </c>
      <c r="O70" s="18" t="s">
        <v>481</v>
      </c>
      <c r="P70" s="20" t="s">
        <v>481</v>
      </c>
      <c r="Q70" s="18" t="s">
        <v>481</v>
      </c>
      <c r="R70" s="20" t="s">
        <v>481</v>
      </c>
      <c r="S70" s="18" t="s">
        <v>481</v>
      </c>
      <c r="T70" s="20" t="s">
        <v>481</v>
      </c>
      <c r="U70" s="18" t="n">
        <v>443.87174892</v>
      </c>
      <c r="V70" s="20" t="n">
        <v>10.21994871</v>
      </c>
    </row>
    <row r="71" spans="1:22">
      <c r="A71" s="15" t="s">
        <v>546</v>
      </c>
      <c r="B71" s="17" t="n">
        <v>6115</v>
      </c>
      <c r="C71" s="18">
        <f>(50.0/B71*100)</f>
        <v/>
      </c>
      <c r="D71" s="19" t="n">
        <v>6065</v>
      </c>
      <c r="E71" s="18" t="n">
        <v>479.97757916</v>
      </c>
      <c r="F71" s="20" t="n">
        <v>8.24583232</v>
      </c>
      <c r="G71" s="18" t="n">
        <v>503.89320342</v>
      </c>
      <c r="H71" s="20" t="n">
        <v>7.35537952</v>
      </c>
      <c r="I71" s="18" t="n">
        <v>534.13410545</v>
      </c>
      <c r="J71" s="20" t="n">
        <v>2.17405944</v>
      </c>
      <c r="K71" s="18" t="n">
        <v>555.18334763</v>
      </c>
      <c r="L71" s="20" t="n">
        <v>2.98101467</v>
      </c>
      <c r="M71" s="18" t="s">
        <v>481</v>
      </c>
      <c r="N71" s="20" t="s">
        <v>481</v>
      </c>
      <c r="O71" s="18" t="s">
        <v>481</v>
      </c>
      <c r="P71" s="20" t="s">
        <v>481</v>
      </c>
      <c r="Q71" s="18" t="s">
        <v>481</v>
      </c>
      <c r="R71" s="20" t="s">
        <v>481</v>
      </c>
      <c r="S71" s="18" t="s">
        <v>481</v>
      </c>
      <c r="T71" s="20" t="s">
        <v>481</v>
      </c>
      <c r="U71" s="18" t="n">
        <v>405.73264949</v>
      </c>
      <c r="V71" s="20" t="n">
        <v>18.02766704</v>
      </c>
    </row>
    <row r="72" spans="1:22">
      <c r="A72" s="15" t="s">
        <v>547</v>
      </c>
      <c r="B72" s="17" t="n">
        <v>7708</v>
      </c>
      <c r="C72" s="18">
        <f>(8.0/B72*100)</f>
        <v/>
      </c>
      <c r="D72" s="19" t="n">
        <v>7700</v>
      </c>
      <c r="E72" s="18" t="n">
        <v>443.73328419</v>
      </c>
      <c r="F72" s="20" t="n">
        <v>9.20700982</v>
      </c>
      <c r="G72" s="18" t="n">
        <v>474.05730796</v>
      </c>
      <c r="H72" s="20" t="n">
        <v>4.60760951</v>
      </c>
      <c r="I72" s="18" t="n">
        <v>492.84068071</v>
      </c>
      <c r="J72" s="20" t="n">
        <v>2.72633078</v>
      </c>
      <c r="K72" s="18" t="n">
        <v>531.29110836</v>
      </c>
      <c r="L72" s="20" t="n">
        <v>3.59164584</v>
      </c>
      <c r="M72" s="18" t="s">
        <v>481</v>
      </c>
      <c r="N72" s="20" t="s">
        <v>481</v>
      </c>
      <c r="O72" s="18" t="s">
        <v>481</v>
      </c>
      <c r="P72" s="20" t="s">
        <v>481</v>
      </c>
      <c r="Q72" s="18" t="s">
        <v>481</v>
      </c>
      <c r="R72" s="20" t="s">
        <v>481</v>
      </c>
      <c r="S72" s="18" t="s">
        <v>481</v>
      </c>
      <c r="T72" s="20" t="s">
        <v>481</v>
      </c>
      <c r="U72" s="18" t="n">
        <v>387.1829076</v>
      </c>
      <c r="V72" s="20" t="n">
        <v>29.13282475</v>
      </c>
    </row>
    <row r="73" spans="1:22">
      <c r="A73" s="15" t="s">
        <v>548</v>
      </c>
      <c r="B73" s="17" t="n">
        <v>8249</v>
      </c>
      <c r="C73" s="18">
        <f>(209.0/B73*100)</f>
        <v/>
      </c>
      <c r="D73" s="19" t="n">
        <v>8040</v>
      </c>
      <c r="E73" s="18" t="n">
        <v>350.16577081</v>
      </c>
      <c r="F73" s="20" t="n">
        <v>6.17354619</v>
      </c>
      <c r="G73" s="18" t="n">
        <v>370.05013116</v>
      </c>
      <c r="H73" s="20" t="n">
        <v>5.88773598</v>
      </c>
      <c r="I73" s="18" t="n">
        <v>407.40045823</v>
      </c>
      <c r="J73" s="20" t="n">
        <v>3.27982153</v>
      </c>
      <c r="K73" s="18" t="n">
        <v>457.70283714</v>
      </c>
      <c r="L73" s="20" t="n">
        <v>5.30678586</v>
      </c>
      <c r="M73" s="18" t="s">
        <v>481</v>
      </c>
      <c r="N73" s="20" t="s">
        <v>481</v>
      </c>
      <c r="O73" s="18" t="s">
        <v>481</v>
      </c>
      <c r="P73" s="20" t="s">
        <v>481</v>
      </c>
      <c r="Q73" s="18" t="s">
        <v>481</v>
      </c>
      <c r="R73" s="20" t="s">
        <v>481</v>
      </c>
      <c r="S73" s="18" t="s">
        <v>481</v>
      </c>
      <c r="T73" s="20" t="s">
        <v>481</v>
      </c>
      <c r="U73" s="18" t="n">
        <v>353.4756848</v>
      </c>
      <c r="V73" s="20" t="n">
        <v>11.24997196</v>
      </c>
    </row>
    <row r="74" spans="1:22">
      <c r="A74" s="15" t="s">
        <v>549</v>
      </c>
      <c r="B74" s="17" t="n">
        <v>4692</v>
      </c>
      <c r="C74" s="18">
        <f>(82.0/B74*100)</f>
        <v/>
      </c>
      <c r="D74" s="19" t="n">
        <v>4610</v>
      </c>
      <c r="E74" s="18" t="n">
        <v>373.89963425</v>
      </c>
      <c r="F74" s="20" t="n">
        <v>6.17471633</v>
      </c>
      <c r="G74" s="18" t="n">
        <v>377.44808435</v>
      </c>
      <c r="H74" s="20" t="n">
        <v>7.27666347</v>
      </c>
      <c r="I74" s="18" t="n">
        <v>434.68404937</v>
      </c>
      <c r="J74" s="20" t="n">
        <v>2.53702644</v>
      </c>
      <c r="K74" s="18" t="n">
        <v>456.97713113</v>
      </c>
      <c r="L74" s="20" t="n">
        <v>2.93524019</v>
      </c>
      <c r="M74" s="18" t="s">
        <v>481</v>
      </c>
      <c r="N74" s="20" t="s">
        <v>481</v>
      </c>
      <c r="O74" s="18" t="s">
        <v>481</v>
      </c>
      <c r="P74" s="20" t="s">
        <v>481</v>
      </c>
      <c r="Q74" s="18" t="s">
        <v>481</v>
      </c>
      <c r="R74" s="20" t="s">
        <v>481</v>
      </c>
      <c r="S74" s="18" t="n">
        <v>335.16371485</v>
      </c>
      <c r="T74" s="20" t="n">
        <v>34.92715878</v>
      </c>
      <c r="U74" s="18" t="n">
        <v>351.41799273</v>
      </c>
      <c r="V74" s="20" t="n">
        <v>6.60645051</v>
      </c>
    </row>
    <row r="75" spans="1:22">
      <c r="A75" s="15" t="s">
        <v>550</v>
      </c>
      <c r="B75" s="17" t="n">
        <v>5375</v>
      </c>
      <c r="C75" s="18">
        <f>(341.0/B75*100)</f>
        <v/>
      </c>
      <c r="D75" s="19" t="n">
        <v>5034</v>
      </c>
      <c r="E75" s="18" t="n">
        <v>324.46995157</v>
      </c>
      <c r="F75" s="20" t="n">
        <v>5.79377283</v>
      </c>
      <c r="G75" s="18" t="n">
        <v>337.48351746</v>
      </c>
      <c r="H75" s="20" t="n">
        <v>4.35156052</v>
      </c>
      <c r="I75" s="18" t="n">
        <v>368.8121594</v>
      </c>
      <c r="J75" s="20" t="n">
        <v>3.52136837</v>
      </c>
      <c r="K75" s="18" t="n">
        <v>407.68154325</v>
      </c>
      <c r="L75" s="20" t="n">
        <v>4.24196522</v>
      </c>
      <c r="M75" s="18" t="s">
        <v>481</v>
      </c>
      <c r="N75" s="20" t="s">
        <v>481</v>
      </c>
      <c r="O75" s="18" t="s">
        <v>481</v>
      </c>
      <c r="P75" s="20" t="s">
        <v>481</v>
      </c>
      <c r="Q75" s="18" t="s">
        <v>481</v>
      </c>
      <c r="R75" s="20" t="s">
        <v>481</v>
      </c>
      <c r="S75" s="18" t="s">
        <v>481</v>
      </c>
      <c r="T75" s="20" t="s">
        <v>481</v>
      </c>
      <c r="U75" s="18" t="n">
        <v>328.97329204</v>
      </c>
      <c r="V75" s="20" t="n">
        <v>5.87525306</v>
      </c>
    </row>
    <row r="76" spans="1:22">
      <c r="A76" s="15" t="s">
        <v>551</v>
      </c>
      <c r="B76" s="17" t="n">
        <v>14167</v>
      </c>
      <c r="C76" s="18">
        <f>(238.0/B76*100)</f>
        <v/>
      </c>
      <c r="D76" s="19" t="n">
        <v>13929</v>
      </c>
      <c r="E76" s="18" t="n">
        <v>362.12787949</v>
      </c>
      <c r="F76" s="20" t="n">
        <v>5.49755541</v>
      </c>
      <c r="G76" s="18" t="n">
        <v>389.91098532</v>
      </c>
      <c r="H76" s="20" t="n">
        <v>4.6488054</v>
      </c>
      <c r="I76" s="18" t="n">
        <v>440.84692513</v>
      </c>
      <c r="J76" s="20" t="n">
        <v>3.12294537</v>
      </c>
      <c r="K76" s="18" t="n">
        <v>476.89786361</v>
      </c>
      <c r="L76" s="20" t="n">
        <v>3.3642636</v>
      </c>
      <c r="M76" s="18" t="s">
        <v>481</v>
      </c>
      <c r="N76" s="20" t="s">
        <v>481</v>
      </c>
      <c r="O76" s="18" t="s">
        <v>481</v>
      </c>
      <c r="P76" s="20" t="s">
        <v>481</v>
      </c>
      <c r="Q76" s="18" t="s">
        <v>481</v>
      </c>
      <c r="R76" s="20" t="s">
        <v>481</v>
      </c>
      <c r="S76" s="18" t="s">
        <v>481</v>
      </c>
      <c r="T76" s="20" t="s">
        <v>481</v>
      </c>
      <c r="U76" s="18" t="n">
        <v>341.70186777</v>
      </c>
      <c r="V76" s="20" t="n">
        <v>5.65602257</v>
      </c>
    </row>
    <row r="77" spans="1:22">
      <c r="A77" s="15" t="s">
        <v>552</v>
      </c>
      <c r="B77" s="17" t="n">
        <v>6062</v>
      </c>
      <c r="C77" s="18">
        <f>(455.0/B77*100)</f>
        <v/>
      </c>
      <c r="D77" s="19" t="n">
        <v>5607</v>
      </c>
      <c r="E77" s="18" t="n">
        <v>389.22168925</v>
      </c>
      <c r="F77" s="20" t="n">
        <v>4.14226224</v>
      </c>
      <c r="G77" s="18" t="n">
        <v>414.40552568</v>
      </c>
      <c r="H77" s="20" t="n">
        <v>4.98839035</v>
      </c>
      <c r="I77" s="18" t="n">
        <v>456.60324537</v>
      </c>
      <c r="J77" s="20" t="n">
        <v>2.77965894</v>
      </c>
      <c r="K77" s="18" t="n">
        <v>486.83470526</v>
      </c>
      <c r="L77" s="20" t="n">
        <v>4.73350134</v>
      </c>
      <c r="M77" s="18" t="s">
        <v>481</v>
      </c>
      <c r="N77" s="20" t="s">
        <v>481</v>
      </c>
      <c r="O77" s="18" t="s">
        <v>481</v>
      </c>
      <c r="P77" s="20" t="s">
        <v>481</v>
      </c>
      <c r="Q77" s="18" t="s">
        <v>481</v>
      </c>
      <c r="R77" s="20" t="s">
        <v>481</v>
      </c>
      <c r="S77" s="18" t="s">
        <v>481</v>
      </c>
      <c r="T77" s="20" t="s">
        <v>481</v>
      </c>
      <c r="U77" s="18" t="n">
        <v>366.17460054</v>
      </c>
      <c r="V77" s="20" t="n">
        <v>4.54269924</v>
      </c>
    </row>
    <row r="78" spans="1:22">
      <c r="A78" s="15" t="s">
        <v>553</v>
      </c>
      <c r="B78" s="17" t="n">
        <v>5826</v>
      </c>
      <c r="C78" s="18">
        <f>(0.0/B78*100)</f>
        <v/>
      </c>
      <c r="D78" s="19" t="n">
        <v>5826</v>
      </c>
      <c r="E78" s="18" t="n">
        <v>463.2221326</v>
      </c>
      <c r="F78" s="20" t="n">
        <v>6.87033092</v>
      </c>
      <c r="G78" s="18" t="n">
        <v>471.03102229</v>
      </c>
      <c r="H78" s="20" t="n">
        <v>5.08838562</v>
      </c>
      <c r="I78" s="18" t="n">
        <v>484.09140812</v>
      </c>
      <c r="J78" s="20" t="n">
        <v>3.54752041</v>
      </c>
      <c r="K78" s="18" t="n">
        <v>517.35674382</v>
      </c>
      <c r="L78" s="20" t="n">
        <v>6.31906534</v>
      </c>
      <c r="M78" s="18" t="s">
        <v>481</v>
      </c>
      <c r="N78" s="20" t="s">
        <v>481</v>
      </c>
      <c r="O78" s="18" t="s">
        <v>481</v>
      </c>
      <c r="P78" s="20" t="s">
        <v>481</v>
      </c>
      <c r="Q78" s="18" t="n">
        <v>279.6191</v>
      </c>
      <c r="R78" s="20" t="n">
        <v>47.45639091</v>
      </c>
      <c r="S78" s="18" t="n">
        <v>309.50181641</v>
      </c>
      <c r="T78" s="20" t="n">
        <v>40.07204311</v>
      </c>
      <c r="U78" s="18" t="n">
        <v>442.17575414</v>
      </c>
      <c r="V78" s="20" t="n">
        <v>22.050953</v>
      </c>
    </row>
    <row customHeight="1" ht="25" r="79" spans="1:22">
      <c r="A79" s="15" t="s">
        <v>554</v>
      </c>
      <c r="B79" s="17" t="n">
        <v>1657</v>
      </c>
      <c r="C79" s="18">
        <f>(41.0/B79*100)</f>
        <v/>
      </c>
      <c r="D79" s="19" t="n">
        <v>1616</v>
      </c>
      <c r="E79" s="18" t="n">
        <v>430.04744671</v>
      </c>
      <c r="F79" s="20" t="n">
        <v>12.3370796</v>
      </c>
      <c r="G79" s="18" t="n">
        <v>424.95014703</v>
      </c>
      <c r="H79" s="20" t="n">
        <v>10.28980996</v>
      </c>
      <c r="I79" s="18" t="n">
        <v>477.15824105</v>
      </c>
      <c r="J79" s="20" t="n">
        <v>7.54287063</v>
      </c>
      <c r="K79" s="18" t="n">
        <v>507.80269942</v>
      </c>
      <c r="L79" s="20" t="n">
        <v>8.359607779999999</v>
      </c>
      <c r="M79" s="18" t="s">
        <v>481</v>
      </c>
      <c r="N79" s="20" t="s">
        <v>481</v>
      </c>
      <c r="O79" s="18" t="s">
        <v>481</v>
      </c>
      <c r="P79" s="20" t="s">
        <v>481</v>
      </c>
      <c r="Q79" s="18" t="s">
        <v>481</v>
      </c>
      <c r="R79" s="20" t="s">
        <v>481</v>
      </c>
      <c r="S79" s="18" t="s">
        <v>481</v>
      </c>
      <c r="T79" s="20" t="s">
        <v>481</v>
      </c>
      <c r="U79" s="18" t="n">
        <v>377.49753625</v>
      </c>
      <c r="V79" s="20" t="n">
        <v>18.11480098</v>
      </c>
    </row>
    <row r="80" spans="1:22">
      <c r="A80" s="15" t="s">
        <v>555</v>
      </c>
      <c r="B80" s="17" t="n">
        <v>7841</v>
      </c>
      <c r="C80" s="18">
        <f>(0.0/B80*100)</f>
        <v/>
      </c>
      <c r="D80" s="19" t="n">
        <v>7841</v>
      </c>
      <c r="E80" s="18" t="n">
        <v>396.29330835</v>
      </c>
      <c r="F80" s="20" t="n">
        <v>5.52121548</v>
      </c>
      <c r="G80" s="18" t="n">
        <v>402.28911825</v>
      </c>
      <c r="H80" s="20" t="n">
        <v>7.42530522</v>
      </c>
      <c r="I80" s="18" t="n">
        <v>424.09623046</v>
      </c>
      <c r="J80" s="20" t="n">
        <v>4.03247058</v>
      </c>
      <c r="K80" s="18" t="n">
        <v>446.74303984</v>
      </c>
      <c r="L80" s="20" t="n">
        <v>4.33817263</v>
      </c>
      <c r="M80" s="18" t="s">
        <v>481</v>
      </c>
      <c r="N80" s="20" t="s">
        <v>481</v>
      </c>
      <c r="O80" s="18" t="s">
        <v>481</v>
      </c>
      <c r="P80" s="20" t="s">
        <v>481</v>
      </c>
      <c r="Q80" s="18" t="s">
        <v>481</v>
      </c>
      <c r="R80" s="20" t="s">
        <v>481</v>
      </c>
      <c r="S80" s="18" t="s">
        <v>481</v>
      </c>
      <c r="T80" s="20" t="s">
        <v>481</v>
      </c>
      <c r="U80" s="18" t="n">
        <v>367.4065737</v>
      </c>
      <c r="V80" s="20" t="n">
        <v>32.88520933</v>
      </c>
    </row>
    <row r="81" spans="1:22">
      <c r="A81" s="23" t="s">
        <v>556</v>
      </c>
      <c r="B81" s="17" t="n">
        <v>8861</v>
      </c>
      <c r="C81" s="18">
        <f>(113.0/B81*100)</f>
        <v/>
      </c>
      <c r="D81" s="19" t="n">
        <v>8748</v>
      </c>
      <c r="E81" s="18" t="n">
        <v>359.54940173</v>
      </c>
      <c r="F81" s="20" t="n">
        <v>10.1358128</v>
      </c>
      <c r="G81" s="18" t="n">
        <v>352.45488072</v>
      </c>
      <c r="H81" s="20" t="n">
        <v>7.38325998</v>
      </c>
      <c r="I81" s="18" t="n">
        <v>424.73553072</v>
      </c>
      <c r="J81" s="20" t="n">
        <v>3.57689316</v>
      </c>
      <c r="K81" s="18" t="n">
        <v>468.02272907</v>
      </c>
      <c r="L81" s="20" t="n">
        <v>3.38730247</v>
      </c>
      <c r="M81" s="18" t="s">
        <v>481</v>
      </c>
      <c r="N81" s="20" t="s">
        <v>481</v>
      </c>
      <c r="O81" s="18" t="s">
        <v>481</v>
      </c>
      <c r="P81" s="20" t="s">
        <v>481</v>
      </c>
      <c r="Q81" s="18" t="s">
        <v>481</v>
      </c>
      <c r="R81" s="20" t="s">
        <v>481</v>
      </c>
      <c r="S81" s="18" t="s">
        <v>481</v>
      </c>
      <c r="T81" s="20" t="s">
        <v>481</v>
      </c>
      <c r="U81" s="18" t="n">
        <v>354.46675228</v>
      </c>
      <c r="V81" s="20" t="n">
        <v>10.73616889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874</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432.00781812</v>
      </c>
      <c r="F7" s="20" t="n">
        <v>7.69819261</v>
      </c>
      <c r="G7" s="18" t="n">
        <v>428.9235512</v>
      </c>
      <c r="H7" s="20" t="n">
        <v>5.86436659</v>
      </c>
      <c r="I7" s="18" t="n">
        <v>499.44673277</v>
      </c>
      <c r="J7" s="20" t="n">
        <v>2.045368</v>
      </c>
      <c r="K7" s="18" t="n">
        <v>552.68386176</v>
      </c>
      <c r="L7" s="20" t="n">
        <v>2.83509366</v>
      </c>
      <c r="M7" s="18" t="s">
        <v>481</v>
      </c>
      <c r="N7" s="20" t="s">
        <v>481</v>
      </c>
      <c r="O7" s="18" t="s">
        <v>481</v>
      </c>
      <c r="P7" s="20" t="s">
        <v>481</v>
      </c>
      <c r="Q7" s="18" t="s">
        <v>481</v>
      </c>
      <c r="R7" s="20" t="s">
        <v>481</v>
      </c>
      <c r="S7" s="18" t="s">
        <v>481</v>
      </c>
      <c r="T7" s="20" t="s">
        <v>481</v>
      </c>
      <c r="U7" s="18" t="n">
        <v>461.23703783</v>
      </c>
      <c r="V7" s="20" t="n">
        <v>5.43088847</v>
      </c>
    </row>
    <row r="8" spans="1:22">
      <c r="A8" s="15" t="s">
        <v>483</v>
      </c>
      <c r="B8" s="17" t="n">
        <v>7007</v>
      </c>
      <c r="C8" s="18">
        <f>(262.0/B8*100)</f>
        <v/>
      </c>
      <c r="D8" s="19" t="n">
        <v>6745</v>
      </c>
      <c r="E8" s="18" t="n">
        <v>438.02681017</v>
      </c>
      <c r="F8" s="20" t="n">
        <v>5.72367152</v>
      </c>
      <c r="G8" s="18" t="n">
        <v>474.28362856</v>
      </c>
      <c r="H8" s="20" t="n">
        <v>3.87185638</v>
      </c>
      <c r="I8" s="18" t="n">
        <v>502.30867593</v>
      </c>
      <c r="J8" s="20" t="n">
        <v>3.4435402</v>
      </c>
      <c r="K8" s="18" t="n">
        <v>530.19310825</v>
      </c>
      <c r="L8" s="20" t="n">
        <v>4.71620327</v>
      </c>
      <c r="M8" s="18" t="s">
        <v>481</v>
      </c>
      <c r="N8" s="20" t="s">
        <v>481</v>
      </c>
      <c r="O8" s="18" t="s">
        <v>481</v>
      </c>
      <c r="P8" s="20" t="s">
        <v>481</v>
      </c>
      <c r="Q8" s="18" t="n">
        <v>361.38025951</v>
      </c>
      <c r="R8" s="20" t="n">
        <v>22.72565673</v>
      </c>
      <c r="S8" s="18" t="s">
        <v>481</v>
      </c>
      <c r="T8" s="20" t="s">
        <v>481</v>
      </c>
      <c r="U8" s="18" t="n">
        <v>410.74121734</v>
      </c>
      <c r="V8" s="20" t="n">
        <v>5.6864813</v>
      </c>
    </row>
    <row r="9" spans="1:22">
      <c r="A9" s="15" t="s">
        <v>484</v>
      </c>
      <c r="B9" s="17" t="n">
        <v>9651</v>
      </c>
      <c r="C9" s="18">
        <f>(344.0/B9*100)</f>
        <v/>
      </c>
      <c r="D9" s="19" t="n">
        <v>9307</v>
      </c>
      <c r="E9" s="18" t="n">
        <v>438.40834691</v>
      </c>
      <c r="F9" s="20" t="n">
        <v>6.61337846</v>
      </c>
      <c r="G9" s="18" t="n">
        <v>481.27023931</v>
      </c>
      <c r="H9" s="20" t="n">
        <v>3.79293917</v>
      </c>
      <c r="I9" s="18" t="n">
        <v>518.24868115</v>
      </c>
      <c r="J9" s="20" t="n">
        <v>2.28168697</v>
      </c>
      <c r="K9" s="18" t="n">
        <v>540.9862381299999</v>
      </c>
      <c r="L9" s="20" t="n">
        <v>3.5205453</v>
      </c>
      <c r="M9" s="18" t="s">
        <v>481</v>
      </c>
      <c r="N9" s="20" t="s">
        <v>481</v>
      </c>
      <c r="O9" s="18" t="s">
        <v>481</v>
      </c>
      <c r="P9" s="20" t="s">
        <v>481</v>
      </c>
      <c r="Q9" s="18" t="n">
        <v>347.7815185</v>
      </c>
      <c r="R9" s="20" t="n">
        <v>11.20716786</v>
      </c>
      <c r="S9" s="18" t="s">
        <v>481</v>
      </c>
      <c r="T9" s="20" t="s">
        <v>481</v>
      </c>
      <c r="U9" s="18" t="n">
        <v>416.93180756</v>
      </c>
      <c r="V9" s="20" t="n">
        <v>5.49054238</v>
      </c>
    </row>
    <row r="10" spans="1:22">
      <c r="A10" s="15" t="s">
        <v>485</v>
      </c>
      <c r="B10" s="17" t="n">
        <v>20058</v>
      </c>
      <c r="C10" s="18">
        <f>(583.0/B10*100)</f>
        <v/>
      </c>
      <c r="D10" s="19" t="n">
        <v>19475</v>
      </c>
      <c r="E10" s="18" t="n">
        <v>476.00337471</v>
      </c>
      <c r="F10" s="20" t="n">
        <v>8.42516032</v>
      </c>
      <c r="G10" s="18" t="n">
        <v>482.06925154</v>
      </c>
      <c r="H10" s="20" t="n">
        <v>4.85381645</v>
      </c>
      <c r="I10" s="18" t="n">
        <v>521.68542003</v>
      </c>
      <c r="J10" s="20" t="n">
        <v>1.96087275</v>
      </c>
      <c r="K10" s="18" t="n">
        <v>567.85513388</v>
      </c>
      <c r="L10" s="20" t="n">
        <v>2.73927901</v>
      </c>
      <c r="M10" s="18" t="s">
        <v>481</v>
      </c>
      <c r="N10" s="20" t="s">
        <v>481</v>
      </c>
      <c r="O10" s="18" t="s">
        <v>481</v>
      </c>
      <c r="P10" s="20" t="s">
        <v>481</v>
      </c>
      <c r="Q10" s="18" t="s">
        <v>481</v>
      </c>
      <c r="R10" s="20" t="s">
        <v>481</v>
      </c>
      <c r="S10" s="18" t="s">
        <v>481</v>
      </c>
      <c r="T10" s="20" t="s">
        <v>481</v>
      </c>
      <c r="U10" s="18" t="n">
        <v>447.54852078</v>
      </c>
      <c r="V10" s="20" t="n">
        <v>7.74320849</v>
      </c>
    </row>
    <row r="11" spans="1:22">
      <c r="A11" s="15" t="s">
        <v>486</v>
      </c>
      <c r="B11" s="17" t="n">
        <v>7053</v>
      </c>
      <c r="C11" s="18">
        <f>(229.0/B11*100)</f>
        <v/>
      </c>
      <c r="D11" s="19" t="n">
        <v>6824</v>
      </c>
      <c r="E11" s="18" t="n">
        <v>431.83868017</v>
      </c>
      <c r="F11" s="20" t="n">
        <v>5.72492492</v>
      </c>
      <c r="G11" s="18" t="n">
        <v>453.4531689</v>
      </c>
      <c r="H11" s="20" t="n">
        <v>4.11739535</v>
      </c>
      <c r="I11" s="18" t="n">
        <v>465.70560576</v>
      </c>
      <c r="J11" s="20" t="n">
        <v>2.93418601</v>
      </c>
      <c r="K11" s="18" t="n">
        <v>493.42860383</v>
      </c>
      <c r="L11" s="20" t="n">
        <v>5.14218244</v>
      </c>
      <c r="M11" s="18" t="s">
        <v>481</v>
      </c>
      <c r="N11" s="20" t="s">
        <v>481</v>
      </c>
      <c r="O11" s="18" t="s">
        <v>481</v>
      </c>
      <c r="P11" s="20" t="s">
        <v>481</v>
      </c>
      <c r="Q11" s="18" t="s">
        <v>481</v>
      </c>
      <c r="R11" s="20" t="s">
        <v>481</v>
      </c>
      <c r="S11" s="18" t="s">
        <v>481</v>
      </c>
      <c r="T11" s="20" t="s">
        <v>481</v>
      </c>
      <c r="U11" s="18" t="n">
        <v>411.44455089</v>
      </c>
      <c r="V11" s="20" t="n">
        <v>6.36630727</v>
      </c>
    </row>
    <row r="12" spans="1:22">
      <c r="A12" s="15" t="s">
        <v>487</v>
      </c>
      <c r="B12" s="17" t="n">
        <v>6894</v>
      </c>
      <c r="C12" s="18">
        <f>(60.0/B12*100)</f>
        <v/>
      </c>
      <c r="D12" s="19" t="n">
        <v>6834</v>
      </c>
      <c r="E12" s="18" t="n">
        <v>432.1023666</v>
      </c>
      <c r="F12" s="20" t="n">
        <v>7.17071515</v>
      </c>
      <c r="G12" s="18" t="n">
        <v>462.48335387</v>
      </c>
      <c r="H12" s="20" t="n">
        <v>4.11303676</v>
      </c>
      <c r="I12" s="18" t="n">
        <v>503.64063884</v>
      </c>
      <c r="J12" s="20" t="n">
        <v>2.37759884</v>
      </c>
      <c r="K12" s="18" t="n">
        <v>532.61320288</v>
      </c>
      <c r="L12" s="20" t="n">
        <v>4.49510566</v>
      </c>
      <c r="M12" s="18" t="s">
        <v>481</v>
      </c>
      <c r="N12" s="20" t="s">
        <v>481</v>
      </c>
      <c r="O12" s="18" t="s">
        <v>481</v>
      </c>
      <c r="P12" s="20" t="s">
        <v>481</v>
      </c>
      <c r="Q12" s="18" t="n">
        <v>332.31014509</v>
      </c>
      <c r="R12" s="20" t="n">
        <v>18.34291261</v>
      </c>
      <c r="S12" s="18" t="s">
        <v>481</v>
      </c>
      <c r="T12" s="20" t="s">
        <v>481</v>
      </c>
      <c r="U12" s="18" t="n">
        <v>389.95581468</v>
      </c>
      <c r="V12" s="20" t="n">
        <v>8.24316846</v>
      </c>
    </row>
    <row r="13" spans="1:22">
      <c r="A13" s="15" t="s">
        <v>488</v>
      </c>
      <c r="B13" s="17" t="n">
        <v>7161</v>
      </c>
      <c r="C13" s="18">
        <f>(318.0/B13*100)</f>
        <v/>
      </c>
      <c r="D13" s="19" t="n">
        <v>6843</v>
      </c>
      <c r="E13" s="18" t="n">
        <v>469.23474347</v>
      </c>
      <c r="F13" s="20" t="n">
        <v>7.52090837</v>
      </c>
      <c r="G13" s="18" t="n">
        <v>459.00077226</v>
      </c>
      <c r="H13" s="20" t="n">
        <v>4.50627552</v>
      </c>
      <c r="I13" s="18" t="n">
        <v>511.29892945</v>
      </c>
      <c r="J13" s="20" t="n">
        <v>2.41164915</v>
      </c>
      <c r="K13" s="18" t="n">
        <v>552.50635336</v>
      </c>
      <c r="L13" s="20" t="n">
        <v>4.11527458</v>
      </c>
      <c r="M13" s="18" t="s">
        <v>481</v>
      </c>
      <c r="N13" s="20" t="s">
        <v>481</v>
      </c>
      <c r="O13" s="18" t="s">
        <v>481</v>
      </c>
      <c r="P13" s="20" t="s">
        <v>481</v>
      </c>
      <c r="Q13" s="18" t="n">
        <v>407.4699787</v>
      </c>
      <c r="R13" s="20" t="n">
        <v>6.79601306</v>
      </c>
      <c r="S13" s="18" t="s">
        <v>481</v>
      </c>
      <c r="T13" s="20" t="s">
        <v>481</v>
      </c>
      <c r="U13" s="18" t="n">
        <v>404.61137466</v>
      </c>
      <c r="V13" s="20" t="n">
        <v>7.25747227</v>
      </c>
    </row>
    <row r="14" spans="1:22">
      <c r="A14" s="15" t="s">
        <v>489</v>
      </c>
      <c r="B14" s="17" t="n">
        <v>5587</v>
      </c>
      <c r="C14" s="18">
        <f>(93.0/B14*100)</f>
        <v/>
      </c>
      <c r="D14" s="19" t="n">
        <v>5494</v>
      </c>
      <c r="E14" s="18" t="n">
        <v>454.13942065</v>
      </c>
      <c r="F14" s="20" t="n">
        <v>7.38361106</v>
      </c>
      <c r="G14" s="18" t="n">
        <v>495.45844194</v>
      </c>
      <c r="H14" s="20" t="n">
        <v>5.47286917</v>
      </c>
      <c r="I14" s="18" t="n">
        <v>520.4883524000001</v>
      </c>
      <c r="J14" s="20" t="n">
        <v>2.19585379</v>
      </c>
      <c r="K14" s="18" t="n">
        <v>564.21737483</v>
      </c>
      <c r="L14" s="20" t="n">
        <v>4.69572375</v>
      </c>
      <c r="M14" s="18" t="s">
        <v>481</v>
      </c>
      <c r="N14" s="20" t="s">
        <v>481</v>
      </c>
      <c r="O14" s="18" t="s">
        <v>481</v>
      </c>
      <c r="P14" s="20" t="s">
        <v>481</v>
      </c>
      <c r="Q14" s="18" t="s">
        <v>481</v>
      </c>
      <c r="R14" s="20" t="s">
        <v>481</v>
      </c>
      <c r="S14" s="18" t="s">
        <v>481</v>
      </c>
      <c r="T14" s="20" t="s">
        <v>481</v>
      </c>
      <c r="U14" s="18" t="n">
        <v>436.06102942</v>
      </c>
      <c r="V14" s="20" t="n">
        <v>12.69103165</v>
      </c>
    </row>
    <row r="15" spans="1:22">
      <c r="A15" s="15" t="s">
        <v>490</v>
      </c>
      <c r="B15" s="17" t="n">
        <v>5882</v>
      </c>
      <c r="C15" s="18">
        <f>(169.0/B15*100)</f>
        <v/>
      </c>
      <c r="D15" s="19" t="n">
        <v>5713</v>
      </c>
      <c r="E15" s="18" t="n">
        <v>453.9693509</v>
      </c>
      <c r="F15" s="20" t="n">
        <v>8.785638799999999</v>
      </c>
      <c r="G15" s="18" t="n">
        <v>476.68153683</v>
      </c>
      <c r="H15" s="20" t="n">
        <v>4.54018838</v>
      </c>
      <c r="I15" s="18" t="n">
        <v>538.77227435</v>
      </c>
      <c r="J15" s="20" t="n">
        <v>2.3468178</v>
      </c>
      <c r="K15" s="18" t="n">
        <v>573.29162911</v>
      </c>
      <c r="L15" s="20" t="n">
        <v>4.21278839</v>
      </c>
      <c r="M15" s="18" t="s">
        <v>481</v>
      </c>
      <c r="N15" s="20" t="s">
        <v>481</v>
      </c>
      <c r="O15" s="18" t="s">
        <v>481</v>
      </c>
      <c r="P15" s="20" t="s">
        <v>481</v>
      </c>
      <c r="Q15" s="18" t="n">
        <v>367.66871077</v>
      </c>
      <c r="R15" s="20" t="n">
        <v>14.82638214</v>
      </c>
      <c r="S15" s="18" t="s">
        <v>481</v>
      </c>
      <c r="T15" s="20" t="s">
        <v>481</v>
      </c>
      <c r="U15" s="18" t="n">
        <v>437.86894919</v>
      </c>
      <c r="V15" s="20" t="n">
        <v>7.27698362</v>
      </c>
    </row>
    <row r="16" spans="1:22">
      <c r="A16" s="15" t="s">
        <v>491</v>
      </c>
      <c r="B16" s="17" t="n">
        <v>6108</v>
      </c>
      <c r="C16" s="18">
        <f>(188.0/B16*100)</f>
        <v/>
      </c>
      <c r="D16" s="19" t="n">
        <v>5920</v>
      </c>
      <c r="E16" s="18" t="n">
        <v>422.17329943</v>
      </c>
      <c r="F16" s="20" t="n">
        <v>8.43820238</v>
      </c>
      <c r="G16" s="18" t="n">
        <v>475.98066176</v>
      </c>
      <c r="H16" s="20" t="n">
        <v>4.55704527</v>
      </c>
      <c r="I16" s="18" t="n">
        <v>521.36767577</v>
      </c>
      <c r="J16" s="20" t="n">
        <v>2.43046257</v>
      </c>
      <c r="K16" s="18" t="n">
        <v>536.73478564</v>
      </c>
      <c r="L16" s="20" t="n">
        <v>4.93341151</v>
      </c>
      <c r="M16" s="18" t="s">
        <v>481</v>
      </c>
      <c r="N16" s="20" t="s">
        <v>481</v>
      </c>
      <c r="O16" s="18" t="s">
        <v>481</v>
      </c>
      <c r="P16" s="20" t="s">
        <v>481</v>
      </c>
      <c r="Q16" s="18" t="s">
        <v>481</v>
      </c>
      <c r="R16" s="20" t="s">
        <v>481</v>
      </c>
      <c r="S16" s="18" t="s">
        <v>481</v>
      </c>
      <c r="T16" s="20" t="s">
        <v>481</v>
      </c>
      <c r="U16" s="18" t="n">
        <v>391.63185984</v>
      </c>
      <c r="V16" s="20" t="n">
        <v>9.42438083</v>
      </c>
    </row>
    <row r="17" spans="1:22">
      <c r="A17" s="15" t="s">
        <v>492</v>
      </c>
      <c r="B17" s="17" t="n">
        <v>6504</v>
      </c>
      <c r="C17" s="18">
        <f>(2526.0/B17*100)</f>
        <v/>
      </c>
      <c r="D17" s="19" t="n">
        <v>3978</v>
      </c>
      <c r="E17" s="18" t="n">
        <v>474.79380659</v>
      </c>
      <c r="F17" s="20" t="n">
        <v>8.39558293</v>
      </c>
      <c r="G17" s="18" t="n">
        <v>512.07327356</v>
      </c>
      <c r="H17" s="20" t="n">
        <v>4.6894944</v>
      </c>
      <c r="I17" s="18" t="n">
        <v>531.50997172</v>
      </c>
      <c r="J17" s="20" t="n">
        <v>3.68418995</v>
      </c>
      <c r="K17" s="18" t="n">
        <v>562.52124939</v>
      </c>
      <c r="L17" s="20" t="n">
        <v>5.73402696</v>
      </c>
      <c r="M17" s="18" t="s">
        <v>481</v>
      </c>
      <c r="N17" s="20" t="s">
        <v>481</v>
      </c>
      <c r="O17" s="18" t="s">
        <v>481</v>
      </c>
      <c r="P17" s="20" t="s">
        <v>481</v>
      </c>
      <c r="Q17" s="18" t="n">
        <v>338.260297</v>
      </c>
      <c r="R17" s="20" t="n">
        <v>14.23011861</v>
      </c>
      <c r="S17" s="18" t="s">
        <v>481</v>
      </c>
      <c r="T17" s="20" t="s">
        <v>481</v>
      </c>
      <c r="U17" s="18" t="n">
        <v>455.55456001</v>
      </c>
      <c r="V17" s="20" t="n">
        <v>7.08732277</v>
      </c>
    </row>
    <row r="18" spans="1:22">
      <c r="A18" s="15" t="s">
        <v>493</v>
      </c>
      <c r="B18" s="17" t="n">
        <v>5532</v>
      </c>
      <c r="C18" s="18">
        <f>(32.0/B18*100)</f>
        <v/>
      </c>
      <c r="D18" s="19" t="n">
        <v>5500</v>
      </c>
      <c r="E18" s="18" t="n">
        <v>419.54941075</v>
      </c>
      <c r="F18" s="20" t="n">
        <v>8.69867269</v>
      </c>
      <c r="G18" s="18" t="n">
        <v>458.45646112</v>
      </c>
      <c r="H18" s="20" t="n">
        <v>5.46891513</v>
      </c>
      <c r="I18" s="18" t="n">
        <v>481.34788086</v>
      </c>
      <c r="J18" s="20" t="n">
        <v>3.66419506</v>
      </c>
      <c r="K18" s="18" t="n">
        <v>500.26441649</v>
      </c>
      <c r="L18" s="20" t="n">
        <v>5.7044803</v>
      </c>
      <c r="M18" s="18" t="s">
        <v>481</v>
      </c>
      <c r="N18" s="20" t="s">
        <v>481</v>
      </c>
      <c r="O18" s="18" t="s">
        <v>481</v>
      </c>
      <c r="P18" s="20" t="s">
        <v>481</v>
      </c>
      <c r="Q18" s="18" t="s">
        <v>481</v>
      </c>
      <c r="R18" s="20" t="s">
        <v>481</v>
      </c>
      <c r="S18" s="18" t="s">
        <v>481</v>
      </c>
      <c r="T18" s="20" t="s">
        <v>481</v>
      </c>
      <c r="U18" s="18" t="n">
        <v>365.34745783</v>
      </c>
      <c r="V18" s="20" t="n">
        <v>8.3584888</v>
      </c>
    </row>
    <row r="19" spans="1:22">
      <c r="A19" s="15" t="s">
        <v>494</v>
      </c>
      <c r="B19" s="17" t="n">
        <v>5658</v>
      </c>
      <c r="C19" s="18">
        <f>(462.0/B19*100)</f>
        <v/>
      </c>
      <c r="D19" s="19" t="n">
        <v>5196</v>
      </c>
      <c r="E19" s="18" t="n">
        <v>414.00068935</v>
      </c>
      <c r="F19" s="20" t="n">
        <v>5.96359842</v>
      </c>
      <c r="G19" s="18" t="n">
        <v>450.97307454</v>
      </c>
      <c r="H19" s="20" t="n">
        <v>4.2183338</v>
      </c>
      <c r="I19" s="18" t="n">
        <v>485.81169102</v>
      </c>
      <c r="J19" s="20" t="n">
        <v>2.95451609</v>
      </c>
      <c r="K19" s="18" t="n">
        <v>515.20525462</v>
      </c>
      <c r="L19" s="20" t="n">
        <v>5.44435886</v>
      </c>
      <c r="M19" s="18" t="s">
        <v>481</v>
      </c>
      <c r="N19" s="20" t="s">
        <v>481</v>
      </c>
      <c r="O19" s="18" t="s">
        <v>481</v>
      </c>
      <c r="P19" s="20" t="s">
        <v>481</v>
      </c>
      <c r="Q19" s="18" t="s">
        <v>481</v>
      </c>
      <c r="R19" s="20" t="s">
        <v>481</v>
      </c>
      <c r="S19" s="18" t="s">
        <v>481</v>
      </c>
      <c r="T19" s="20" t="s">
        <v>481</v>
      </c>
      <c r="U19" s="18" t="n">
        <v>395.60494772</v>
      </c>
      <c r="V19" s="20" t="n">
        <v>6.14304552</v>
      </c>
    </row>
    <row r="20" spans="1:22">
      <c r="A20" s="15" t="s">
        <v>495</v>
      </c>
      <c r="B20" s="17" t="n">
        <v>3371</v>
      </c>
      <c r="C20" s="18">
        <f>(75.0/B20*100)</f>
        <v/>
      </c>
      <c r="D20" s="19" t="n">
        <v>3296</v>
      </c>
      <c r="E20" s="18" t="n">
        <v>447.90886402</v>
      </c>
      <c r="F20" s="20" t="n">
        <v>10.55279158</v>
      </c>
      <c r="G20" s="18" t="n">
        <v>431.8187969</v>
      </c>
      <c r="H20" s="20" t="n">
        <v>8.64709897</v>
      </c>
      <c r="I20" s="18" t="n">
        <v>482.67812833</v>
      </c>
      <c r="J20" s="20" t="n">
        <v>2.68990769</v>
      </c>
      <c r="K20" s="18" t="n">
        <v>524.95001531</v>
      </c>
      <c r="L20" s="20" t="n">
        <v>4.2060864</v>
      </c>
      <c r="M20" s="18" t="s">
        <v>481</v>
      </c>
      <c r="N20" s="20" t="s">
        <v>481</v>
      </c>
      <c r="O20" s="18" t="s">
        <v>481</v>
      </c>
      <c r="P20" s="20" t="s">
        <v>481</v>
      </c>
      <c r="Q20" s="18" t="s">
        <v>481</v>
      </c>
      <c r="R20" s="20" t="s">
        <v>481</v>
      </c>
      <c r="S20" s="18" t="s">
        <v>481</v>
      </c>
      <c r="T20" s="20" t="s">
        <v>481</v>
      </c>
      <c r="U20" s="18" t="n">
        <v>413.40672089</v>
      </c>
      <c r="V20" s="20" t="n">
        <v>6.93184211</v>
      </c>
    </row>
    <row r="21" spans="1:22">
      <c r="A21" s="15" t="s">
        <v>496</v>
      </c>
      <c r="B21" s="17" t="n">
        <v>5741</v>
      </c>
      <c r="C21" s="18">
        <f>(77.0/B21*100)</f>
        <v/>
      </c>
      <c r="D21" s="19" t="n">
        <v>5664</v>
      </c>
      <c r="E21" s="18" t="n">
        <v>450.61391498</v>
      </c>
      <c r="F21" s="20" t="n">
        <v>9.86424618</v>
      </c>
      <c r="G21" s="18" t="n">
        <v>483.27430885</v>
      </c>
      <c r="H21" s="20" t="n">
        <v>6.88293592</v>
      </c>
      <c r="I21" s="18" t="n">
        <v>518.51769638</v>
      </c>
      <c r="J21" s="20" t="n">
        <v>2.41477354</v>
      </c>
      <c r="K21" s="18" t="n">
        <v>561.82667351</v>
      </c>
      <c r="L21" s="20" t="n">
        <v>3.35864446</v>
      </c>
      <c r="M21" s="18" t="s">
        <v>481</v>
      </c>
      <c r="N21" s="20" t="s">
        <v>481</v>
      </c>
      <c r="O21" s="18" t="s">
        <v>481</v>
      </c>
      <c r="P21" s="20" t="s">
        <v>481</v>
      </c>
      <c r="Q21" s="18" t="s">
        <v>481</v>
      </c>
      <c r="R21" s="20" t="s">
        <v>481</v>
      </c>
      <c r="S21" s="18" t="s">
        <v>481</v>
      </c>
      <c r="T21" s="20" t="s">
        <v>481</v>
      </c>
      <c r="U21" s="18" t="n">
        <v>441.03168946</v>
      </c>
      <c r="V21" s="20" t="n">
        <v>9.692066990000001</v>
      </c>
    </row>
    <row r="22" spans="1:22">
      <c r="A22" s="15" t="s">
        <v>497</v>
      </c>
      <c r="B22" s="17" t="n">
        <v>6598</v>
      </c>
      <c r="C22" s="18">
        <f>(43.0/B22*100)</f>
        <v/>
      </c>
      <c r="D22" s="19" t="n">
        <v>6555</v>
      </c>
      <c r="E22" s="18" t="n">
        <v>392.59538724</v>
      </c>
      <c r="F22" s="20" t="n">
        <v>6.60510483</v>
      </c>
      <c r="G22" s="18" t="n">
        <v>408.84368522</v>
      </c>
      <c r="H22" s="20" t="n">
        <v>5.93791498</v>
      </c>
      <c r="I22" s="18" t="n">
        <v>494.81732338</v>
      </c>
      <c r="J22" s="20" t="n">
        <v>3.72310232</v>
      </c>
      <c r="K22" s="18" t="n">
        <v>526.89154095</v>
      </c>
      <c r="L22" s="20" t="n">
        <v>4.50159355</v>
      </c>
      <c r="M22" s="18" t="s">
        <v>481</v>
      </c>
      <c r="N22" s="20" t="s">
        <v>481</v>
      </c>
      <c r="O22" s="18" t="s">
        <v>481</v>
      </c>
      <c r="P22" s="20" t="s">
        <v>481</v>
      </c>
      <c r="Q22" s="18" t="s">
        <v>481</v>
      </c>
      <c r="R22" s="20" t="s">
        <v>481</v>
      </c>
      <c r="S22" s="18" t="n">
        <v>423.0315</v>
      </c>
      <c r="T22" s="20" t="n">
        <v>44.41815983</v>
      </c>
      <c r="U22" s="18" t="n">
        <v>376.66840131</v>
      </c>
      <c r="V22" s="20" t="n">
        <v>8.896622259999999</v>
      </c>
    </row>
    <row r="23" spans="1:22">
      <c r="A23" s="15" t="s">
        <v>498</v>
      </c>
      <c r="B23" s="17" t="n">
        <v>11583</v>
      </c>
      <c r="C23" s="18">
        <f>(295.0/B23*100)</f>
        <v/>
      </c>
      <c r="D23" s="19" t="n">
        <v>11288</v>
      </c>
      <c r="E23" s="18" t="n">
        <v>429.0279281</v>
      </c>
      <c r="F23" s="20" t="n">
        <v>6.01525388</v>
      </c>
      <c r="G23" s="18" t="n">
        <v>461.31877938</v>
      </c>
      <c r="H23" s="20" t="n">
        <v>4.46006249</v>
      </c>
      <c r="I23" s="18" t="n">
        <v>494.40353309</v>
      </c>
      <c r="J23" s="20" t="n">
        <v>2.80839892</v>
      </c>
      <c r="K23" s="18" t="n">
        <v>519.7886079</v>
      </c>
      <c r="L23" s="20" t="n">
        <v>4.61983704</v>
      </c>
      <c r="M23" s="18" t="s">
        <v>481</v>
      </c>
      <c r="N23" s="20" t="s">
        <v>481</v>
      </c>
      <c r="O23" s="18" t="s">
        <v>481</v>
      </c>
      <c r="P23" s="20" t="s">
        <v>481</v>
      </c>
      <c r="Q23" s="18" t="s">
        <v>481</v>
      </c>
      <c r="R23" s="20" t="s">
        <v>481</v>
      </c>
      <c r="S23" s="18" t="s">
        <v>481</v>
      </c>
      <c r="T23" s="20" t="s">
        <v>481</v>
      </c>
      <c r="U23" s="18" t="n">
        <v>416.53149271</v>
      </c>
      <c r="V23" s="20" t="n">
        <v>8.966276819999999</v>
      </c>
    </row>
    <row r="24" spans="1:22">
      <c r="A24" s="15" t="s">
        <v>499</v>
      </c>
      <c r="B24" s="17" t="n">
        <v>6647</v>
      </c>
      <c r="C24" s="18">
        <f>(16.0/B24*100)</f>
        <v/>
      </c>
      <c r="D24" s="19" t="n">
        <v>6631</v>
      </c>
      <c r="E24" s="18" t="n">
        <v>451.94680147</v>
      </c>
      <c r="F24" s="20" t="n">
        <v>7.04263524</v>
      </c>
      <c r="G24" s="18" t="n">
        <v>466.02678766</v>
      </c>
      <c r="H24" s="20" t="n">
        <v>3.94390822</v>
      </c>
      <c r="I24" s="18" t="n">
        <v>521.24084716</v>
      </c>
      <c r="J24" s="20" t="n">
        <v>2.7834805</v>
      </c>
      <c r="K24" s="18" t="n">
        <v>559.50012817</v>
      </c>
      <c r="L24" s="20" t="n">
        <v>4.31777179</v>
      </c>
      <c r="M24" s="18" t="s">
        <v>481</v>
      </c>
      <c r="N24" s="20" t="s">
        <v>481</v>
      </c>
      <c r="O24" s="18" t="s">
        <v>481</v>
      </c>
      <c r="P24" s="20" t="s">
        <v>481</v>
      </c>
      <c r="Q24" s="18" t="s">
        <v>481</v>
      </c>
      <c r="R24" s="20" t="s">
        <v>481</v>
      </c>
      <c r="S24" s="18" t="s">
        <v>481</v>
      </c>
      <c r="T24" s="20" t="s">
        <v>481</v>
      </c>
      <c r="U24" s="18" t="n">
        <v>421.08722472</v>
      </c>
      <c r="V24" s="20" t="n">
        <v>11.95562018</v>
      </c>
    </row>
    <row r="25" spans="1:22">
      <c r="A25" s="15" t="s">
        <v>500</v>
      </c>
      <c r="B25" s="17" t="n">
        <v>5581</v>
      </c>
      <c r="C25" s="18">
        <f>(26.0/B25*100)</f>
        <v/>
      </c>
      <c r="D25" s="19" t="n">
        <v>5555</v>
      </c>
      <c r="E25" s="18" t="n">
        <v>417.23947862</v>
      </c>
      <c r="F25" s="20" t="n">
        <v>8.97193635</v>
      </c>
      <c r="G25" s="18" t="n">
        <v>432.34641642</v>
      </c>
      <c r="H25" s="20" t="n">
        <v>6.29806711</v>
      </c>
      <c r="I25" s="18" t="n">
        <v>519.33925026</v>
      </c>
      <c r="J25" s="20" t="n">
        <v>3.25601371</v>
      </c>
      <c r="K25" s="18" t="n">
        <v>561.63914826</v>
      </c>
      <c r="L25" s="20" t="n">
        <v>4.50891968</v>
      </c>
      <c r="M25" s="18" t="s">
        <v>481</v>
      </c>
      <c r="N25" s="20" t="s">
        <v>481</v>
      </c>
      <c r="O25" s="18" t="s">
        <v>481</v>
      </c>
      <c r="P25" s="20" t="s">
        <v>481</v>
      </c>
      <c r="Q25" s="18" t="s">
        <v>481</v>
      </c>
      <c r="R25" s="20" t="s">
        <v>481</v>
      </c>
      <c r="S25" s="18" t="s">
        <v>481</v>
      </c>
      <c r="T25" s="20" t="s">
        <v>481</v>
      </c>
      <c r="U25" s="18" t="n">
        <v>415.5670463</v>
      </c>
      <c r="V25" s="20" t="n">
        <v>24.77897734</v>
      </c>
    </row>
    <row r="26" spans="1:22">
      <c r="A26" s="15" t="s">
        <v>501</v>
      </c>
      <c r="B26" s="17" t="n">
        <v>4869</v>
      </c>
      <c r="C26" s="18">
        <f>(96.0/B26*100)</f>
        <v/>
      </c>
      <c r="D26" s="19" t="n">
        <v>4773</v>
      </c>
      <c r="E26" s="18" t="n">
        <v>452.77895441</v>
      </c>
      <c r="F26" s="20" t="n">
        <v>6.31110709</v>
      </c>
      <c r="G26" s="18" t="n">
        <v>465.77846925</v>
      </c>
      <c r="H26" s="20" t="n">
        <v>3.95356029</v>
      </c>
      <c r="I26" s="18" t="n">
        <v>494.16730101</v>
      </c>
      <c r="J26" s="20" t="n">
        <v>2.11997575</v>
      </c>
      <c r="K26" s="18" t="n">
        <v>516.64253157</v>
      </c>
      <c r="L26" s="20" t="n">
        <v>4.45042459</v>
      </c>
      <c r="M26" s="18" t="s">
        <v>481</v>
      </c>
      <c r="N26" s="20" t="s">
        <v>481</v>
      </c>
      <c r="O26" s="18" t="s">
        <v>481</v>
      </c>
      <c r="P26" s="20" t="s">
        <v>481</v>
      </c>
      <c r="Q26" s="18" t="s">
        <v>481</v>
      </c>
      <c r="R26" s="20" t="s">
        <v>481</v>
      </c>
      <c r="S26" s="18" t="s">
        <v>481</v>
      </c>
      <c r="T26" s="20" t="s">
        <v>481</v>
      </c>
      <c r="U26" s="18" t="n">
        <v>434.94024367</v>
      </c>
      <c r="V26" s="20" t="n">
        <v>9.053977980000001</v>
      </c>
    </row>
    <row r="27" spans="1:22">
      <c r="A27" s="15" t="s">
        <v>502</v>
      </c>
      <c r="B27" s="17" t="n">
        <v>5299</v>
      </c>
      <c r="C27" s="18">
        <f>(191.0/B27*100)</f>
        <v/>
      </c>
      <c r="D27" s="19" t="n">
        <v>5108</v>
      </c>
      <c r="E27" s="18" t="n">
        <v>432.2058074</v>
      </c>
      <c r="F27" s="20" t="n">
        <v>5.15113169</v>
      </c>
      <c r="G27" s="18" t="n">
        <v>476.34420127</v>
      </c>
      <c r="H27" s="20" t="n">
        <v>3.32839699</v>
      </c>
      <c r="I27" s="18" t="n">
        <v>502.37829537</v>
      </c>
      <c r="J27" s="20" t="n">
        <v>2.39274172</v>
      </c>
      <c r="K27" s="18" t="n">
        <v>524.83114828</v>
      </c>
      <c r="L27" s="20" t="n">
        <v>4.90991153</v>
      </c>
      <c r="M27" s="18" t="s">
        <v>481</v>
      </c>
      <c r="N27" s="20" t="s">
        <v>481</v>
      </c>
      <c r="O27" s="18" t="s">
        <v>481</v>
      </c>
      <c r="P27" s="20" t="s">
        <v>481</v>
      </c>
      <c r="Q27" s="18" t="s">
        <v>481</v>
      </c>
      <c r="R27" s="20" t="s">
        <v>481</v>
      </c>
      <c r="S27" s="18" t="s">
        <v>481</v>
      </c>
      <c r="T27" s="20" t="s">
        <v>481</v>
      </c>
      <c r="U27" s="18" t="n">
        <v>395.1169685</v>
      </c>
      <c r="V27" s="20" t="n">
        <v>4.09266389</v>
      </c>
    </row>
    <row r="28" spans="1:22">
      <c r="A28" s="15" t="s">
        <v>503</v>
      </c>
      <c r="B28" s="17" t="n">
        <v>7568</v>
      </c>
      <c r="C28" s="18">
        <f>(528.0/B28*100)</f>
        <v/>
      </c>
      <c r="D28" s="19" t="n">
        <v>7040</v>
      </c>
      <c r="E28" s="18" t="n">
        <v>409.68162317</v>
      </c>
      <c r="F28" s="20" t="n">
        <v>7.11660743</v>
      </c>
      <c r="G28" s="18" t="n">
        <v>424.57898144</v>
      </c>
      <c r="H28" s="20" t="n">
        <v>3.878411</v>
      </c>
      <c r="I28" s="18" t="n">
        <v>430.57182845</v>
      </c>
      <c r="J28" s="20" t="n">
        <v>2.77205671</v>
      </c>
      <c r="K28" s="18" t="n">
        <v>442.84364748</v>
      </c>
      <c r="L28" s="20" t="n">
        <v>5.51268343</v>
      </c>
      <c r="M28" s="18" t="s">
        <v>481</v>
      </c>
      <c r="N28" s="20" t="s">
        <v>481</v>
      </c>
      <c r="O28" s="18" t="s">
        <v>481</v>
      </c>
      <c r="P28" s="20" t="s">
        <v>481</v>
      </c>
      <c r="Q28" s="18" t="s">
        <v>481</v>
      </c>
      <c r="R28" s="20" t="s">
        <v>481</v>
      </c>
      <c r="S28" s="18" t="s">
        <v>481</v>
      </c>
      <c r="T28" s="20" t="s">
        <v>481</v>
      </c>
      <c r="U28" s="18" t="n">
        <v>383.45696237</v>
      </c>
      <c r="V28" s="20" t="n">
        <v>7.19311525</v>
      </c>
    </row>
    <row r="29" spans="1:22">
      <c r="A29" s="15" t="s">
        <v>504</v>
      </c>
      <c r="B29" s="17" t="n">
        <v>5385</v>
      </c>
      <c r="C29" s="18">
        <f>(30.0/B29*100)</f>
        <v/>
      </c>
      <c r="D29" s="19" t="n">
        <v>5355</v>
      </c>
      <c r="E29" s="18" t="n">
        <v>430.66337829</v>
      </c>
      <c r="F29" s="20" t="n">
        <v>6.92881475</v>
      </c>
      <c r="G29" s="18" t="n">
        <v>471.92230586</v>
      </c>
      <c r="H29" s="20" t="n">
        <v>4.82388998</v>
      </c>
      <c r="I29" s="18" t="n">
        <v>520.18827386</v>
      </c>
      <c r="J29" s="20" t="n">
        <v>2.51518122</v>
      </c>
      <c r="K29" s="18" t="n">
        <v>550.16516857</v>
      </c>
      <c r="L29" s="20" t="n">
        <v>6.01971636</v>
      </c>
      <c r="M29" s="18" t="s">
        <v>481</v>
      </c>
      <c r="N29" s="20" t="s">
        <v>481</v>
      </c>
      <c r="O29" s="18" t="s">
        <v>481</v>
      </c>
      <c r="P29" s="20" t="s">
        <v>481</v>
      </c>
      <c r="Q29" s="18" t="n">
        <v>314.02123871</v>
      </c>
      <c r="R29" s="20" t="n">
        <v>13.26138992</v>
      </c>
      <c r="S29" s="18" t="s">
        <v>481</v>
      </c>
      <c r="T29" s="20" t="s">
        <v>481</v>
      </c>
      <c r="U29" s="18" t="n">
        <v>404.03320876</v>
      </c>
      <c r="V29" s="20" t="n">
        <v>10.47993658</v>
      </c>
    </row>
    <row r="30" spans="1:22">
      <c r="A30" s="15" t="s">
        <v>505</v>
      </c>
      <c r="B30" s="17" t="n">
        <v>4520</v>
      </c>
      <c r="C30" s="18">
        <f>(254.0/B30*100)</f>
        <v/>
      </c>
      <c r="D30" s="19" t="n">
        <v>4266</v>
      </c>
      <c r="E30" s="18" t="n">
        <v>431.56701498</v>
      </c>
      <c r="F30" s="20" t="n">
        <v>12.61145691</v>
      </c>
      <c r="G30" s="18" t="n">
        <v>469.76155122</v>
      </c>
      <c r="H30" s="20" t="n">
        <v>6.65745976</v>
      </c>
      <c r="I30" s="18" t="n">
        <v>511.13625759</v>
      </c>
      <c r="J30" s="20" t="n">
        <v>2.83386475</v>
      </c>
      <c r="K30" s="18" t="n">
        <v>564.37067399</v>
      </c>
      <c r="L30" s="20" t="n">
        <v>4.09938539</v>
      </c>
      <c r="M30" s="18" t="s">
        <v>481</v>
      </c>
      <c r="N30" s="20" t="s">
        <v>481</v>
      </c>
      <c r="O30" s="18" t="s">
        <v>481</v>
      </c>
      <c r="P30" s="20" t="s">
        <v>481</v>
      </c>
      <c r="Q30" s="18" t="s">
        <v>481</v>
      </c>
      <c r="R30" s="20" t="s">
        <v>481</v>
      </c>
      <c r="S30" s="18" t="s">
        <v>481</v>
      </c>
      <c r="T30" s="20" t="s">
        <v>481</v>
      </c>
      <c r="U30" s="18" t="n">
        <v>404.43677569</v>
      </c>
      <c r="V30" s="20" t="n">
        <v>6.40207082</v>
      </c>
    </row>
    <row r="31" spans="1:22">
      <c r="A31" s="15" t="s">
        <v>506</v>
      </c>
      <c r="B31" s="17" t="n">
        <v>5456</v>
      </c>
      <c r="C31" s="18">
        <f>(155.0/B31*100)</f>
        <v/>
      </c>
      <c r="D31" s="19" t="n">
        <v>5301</v>
      </c>
      <c r="E31" s="18" t="n">
        <v>453.66458246</v>
      </c>
      <c r="F31" s="20" t="n">
        <v>8.931662859999999</v>
      </c>
      <c r="G31" s="18" t="n">
        <v>467.33177438</v>
      </c>
      <c r="H31" s="20" t="n">
        <v>4.62910104</v>
      </c>
      <c r="I31" s="18" t="n">
        <v>528.31074728</v>
      </c>
      <c r="J31" s="20" t="n">
        <v>2.4613752</v>
      </c>
      <c r="K31" s="18" t="n">
        <v>556.88123938</v>
      </c>
      <c r="L31" s="20" t="n">
        <v>4.97523045</v>
      </c>
      <c r="M31" s="18" t="s">
        <v>481</v>
      </c>
      <c r="N31" s="20" t="s">
        <v>481</v>
      </c>
      <c r="O31" s="18" t="s">
        <v>481</v>
      </c>
      <c r="P31" s="20" t="s">
        <v>481</v>
      </c>
      <c r="Q31" s="18" t="s">
        <v>481</v>
      </c>
      <c r="R31" s="20" t="s">
        <v>481</v>
      </c>
      <c r="S31" s="18" t="s">
        <v>481</v>
      </c>
      <c r="T31" s="20" t="s">
        <v>481</v>
      </c>
      <c r="U31" s="18" t="n">
        <v>423.29972189</v>
      </c>
      <c r="V31" s="20" t="n">
        <v>5.96667271</v>
      </c>
    </row>
    <row r="32" spans="1:22">
      <c r="A32" s="15" t="s">
        <v>507</v>
      </c>
      <c r="B32" s="17" t="n">
        <v>4478</v>
      </c>
      <c r="C32" s="18">
        <f>(6.0/B32*100)</f>
        <v/>
      </c>
      <c r="D32" s="19" t="n">
        <v>4472</v>
      </c>
      <c r="E32" s="18" t="n">
        <v>454.07014935</v>
      </c>
      <c r="F32" s="20" t="n">
        <v>7.21126129</v>
      </c>
      <c r="G32" s="18" t="n">
        <v>475.67963767</v>
      </c>
      <c r="H32" s="20" t="n">
        <v>4.4057287</v>
      </c>
      <c r="I32" s="18" t="n">
        <v>517.49502663</v>
      </c>
      <c r="J32" s="20" t="n">
        <v>2.58769875</v>
      </c>
      <c r="K32" s="18" t="n">
        <v>526.58165424</v>
      </c>
      <c r="L32" s="20" t="n">
        <v>5.74799908</v>
      </c>
      <c r="M32" s="18" t="s">
        <v>481</v>
      </c>
      <c r="N32" s="20" t="s">
        <v>481</v>
      </c>
      <c r="O32" s="18" t="s">
        <v>481</v>
      </c>
      <c r="P32" s="20" t="s">
        <v>481</v>
      </c>
      <c r="Q32" s="18" t="s">
        <v>481</v>
      </c>
      <c r="R32" s="20" t="s">
        <v>481</v>
      </c>
      <c r="S32" s="18" t="s">
        <v>481</v>
      </c>
      <c r="T32" s="20" t="s">
        <v>481</v>
      </c>
      <c r="U32" s="18" t="n">
        <v>415.85167928</v>
      </c>
      <c r="V32" s="20" t="n">
        <v>12.03639487</v>
      </c>
    </row>
    <row r="33" spans="1:22">
      <c r="A33" s="15" t="s">
        <v>508</v>
      </c>
      <c r="B33" s="17" t="n">
        <v>7325</v>
      </c>
      <c r="C33" s="18">
        <f>(87.0/B33*100)</f>
        <v/>
      </c>
      <c r="D33" s="19" t="n">
        <v>7238</v>
      </c>
      <c r="E33" s="18" t="n">
        <v>454.03172671</v>
      </c>
      <c r="F33" s="20" t="n">
        <v>9.208459980000001</v>
      </c>
      <c r="G33" s="18" t="n">
        <v>469.68961965</v>
      </c>
      <c r="H33" s="20" t="n">
        <v>5.18442758</v>
      </c>
      <c r="I33" s="18" t="n">
        <v>489.03599073</v>
      </c>
      <c r="J33" s="20" t="n">
        <v>2.96358157</v>
      </c>
      <c r="K33" s="18" t="n">
        <v>539.58908436</v>
      </c>
      <c r="L33" s="20" t="n">
        <v>3.38849092</v>
      </c>
      <c r="M33" s="18" t="s">
        <v>481</v>
      </c>
      <c r="N33" s="20" t="s">
        <v>481</v>
      </c>
      <c r="O33" s="18" t="s">
        <v>481</v>
      </c>
      <c r="P33" s="20" t="s">
        <v>481</v>
      </c>
      <c r="Q33" s="18" t="s">
        <v>481</v>
      </c>
      <c r="R33" s="20" t="s">
        <v>481</v>
      </c>
      <c r="S33" s="18" t="s">
        <v>481</v>
      </c>
      <c r="T33" s="20" t="s">
        <v>481</v>
      </c>
      <c r="U33" s="18" t="n">
        <v>411.98772665</v>
      </c>
      <c r="V33" s="20" t="n">
        <v>8.51115523</v>
      </c>
    </row>
    <row r="34" spans="1:22">
      <c r="A34" s="15" t="s">
        <v>509</v>
      </c>
      <c r="B34" s="17" t="n">
        <v>6350</v>
      </c>
      <c r="C34" s="18">
        <f>(107.0/B34*100)</f>
        <v/>
      </c>
      <c r="D34" s="19" t="n">
        <v>6243</v>
      </c>
      <c r="E34" s="18" t="n">
        <v>390.56714976</v>
      </c>
      <c r="F34" s="20" t="n">
        <v>5.59393299</v>
      </c>
      <c r="G34" s="18" t="n">
        <v>431.55326384</v>
      </c>
      <c r="H34" s="20" t="n">
        <v>4.20514761</v>
      </c>
      <c r="I34" s="18" t="n">
        <v>479.6717208</v>
      </c>
      <c r="J34" s="20" t="n">
        <v>2.40642443</v>
      </c>
      <c r="K34" s="18" t="n">
        <v>493.57823101</v>
      </c>
      <c r="L34" s="20" t="n">
        <v>5.11850174</v>
      </c>
      <c r="M34" s="18" t="s">
        <v>481</v>
      </c>
      <c r="N34" s="20" t="s">
        <v>481</v>
      </c>
      <c r="O34" s="18" t="s">
        <v>481</v>
      </c>
      <c r="P34" s="20" t="s">
        <v>481</v>
      </c>
      <c r="Q34" s="18" t="n">
        <v>263.37193708</v>
      </c>
      <c r="R34" s="20" t="n">
        <v>13.61114927</v>
      </c>
      <c r="S34" s="18" t="s">
        <v>481</v>
      </c>
      <c r="T34" s="20" t="s">
        <v>481</v>
      </c>
      <c r="U34" s="18" t="n">
        <v>375.34379785</v>
      </c>
      <c r="V34" s="20" t="n">
        <v>6.55388651</v>
      </c>
    </row>
    <row r="35" spans="1:22">
      <c r="A35" s="15" t="s">
        <v>510</v>
      </c>
      <c r="B35" s="17" t="n">
        <v>6406</v>
      </c>
      <c r="C35" s="18">
        <f>(78.0/B35*100)</f>
        <v/>
      </c>
      <c r="D35" s="19" t="n">
        <v>6328</v>
      </c>
      <c r="E35" s="18" t="n">
        <v>441.12635412</v>
      </c>
      <c r="F35" s="20" t="n">
        <v>8.179512600000001</v>
      </c>
      <c r="G35" s="18" t="n">
        <v>459.22718743</v>
      </c>
      <c r="H35" s="20" t="n">
        <v>5.50434247</v>
      </c>
      <c r="I35" s="18" t="n">
        <v>511.97639538</v>
      </c>
      <c r="J35" s="20" t="n">
        <v>1.64137089</v>
      </c>
      <c r="K35" s="18" t="n">
        <v>548.8886613</v>
      </c>
      <c r="L35" s="20" t="n">
        <v>4.05533397</v>
      </c>
      <c r="M35" s="18" t="s">
        <v>481</v>
      </c>
      <c r="N35" s="20" t="s">
        <v>481</v>
      </c>
      <c r="O35" s="18" t="s">
        <v>481</v>
      </c>
      <c r="P35" s="20" t="s">
        <v>481</v>
      </c>
      <c r="Q35" s="18" t="n">
        <v>337.32521215</v>
      </c>
      <c r="R35" s="20" t="n">
        <v>11.65794297</v>
      </c>
      <c r="S35" s="18" t="s">
        <v>481</v>
      </c>
      <c r="T35" s="20" t="s">
        <v>481</v>
      </c>
      <c r="U35" s="18" t="n">
        <v>417.73510862</v>
      </c>
      <c r="V35" s="20" t="n">
        <v>9.384126029999999</v>
      </c>
    </row>
    <row r="36" spans="1:22">
      <c r="A36" s="15" t="s">
        <v>511</v>
      </c>
      <c r="B36" s="17" t="n">
        <v>6736</v>
      </c>
      <c r="C36" s="18">
        <f>(97.0/B36*100)</f>
        <v/>
      </c>
      <c r="D36" s="19" t="n">
        <v>6639</v>
      </c>
      <c r="E36" s="18" t="n">
        <v>448.44741339</v>
      </c>
      <c r="F36" s="20" t="n">
        <v>6.9263262</v>
      </c>
      <c r="G36" s="18" t="n">
        <v>475.46148747</v>
      </c>
      <c r="H36" s="20" t="n">
        <v>5.46486577</v>
      </c>
      <c r="I36" s="18" t="n">
        <v>502.16939429</v>
      </c>
      <c r="J36" s="20" t="n">
        <v>2.39749103</v>
      </c>
      <c r="K36" s="18" t="n">
        <v>525.7294666499999</v>
      </c>
      <c r="L36" s="20" t="n">
        <v>3.42928907</v>
      </c>
      <c r="M36" s="18" t="s">
        <v>481</v>
      </c>
      <c r="N36" s="20" t="s">
        <v>481</v>
      </c>
      <c r="O36" s="18" t="s">
        <v>481</v>
      </c>
      <c r="P36" s="20" t="s">
        <v>481</v>
      </c>
      <c r="Q36" s="18" t="s">
        <v>481</v>
      </c>
      <c r="R36" s="20" t="s">
        <v>481</v>
      </c>
      <c r="S36" s="18" t="s">
        <v>481</v>
      </c>
      <c r="T36" s="20" t="s">
        <v>481</v>
      </c>
      <c r="U36" s="18" t="n">
        <v>427.61068915</v>
      </c>
      <c r="V36" s="20" t="n">
        <v>7.244956</v>
      </c>
    </row>
    <row r="37" spans="1:22">
      <c r="A37" s="15" t="s">
        <v>512</v>
      </c>
      <c r="B37" s="17" t="n">
        <v>5458</v>
      </c>
      <c r="C37" s="18">
        <f>(208.0/B37*100)</f>
        <v/>
      </c>
      <c r="D37" s="19" t="n">
        <v>5250</v>
      </c>
      <c r="E37" s="18" t="n">
        <v>445.62742047</v>
      </c>
      <c r="F37" s="20" t="n">
        <v>7.80905874</v>
      </c>
      <c r="G37" s="18" t="n">
        <v>462.63809431</v>
      </c>
      <c r="H37" s="20" t="n">
        <v>5.69488675</v>
      </c>
      <c r="I37" s="18" t="n">
        <v>511.45113192</v>
      </c>
      <c r="J37" s="20" t="n">
        <v>3.34534238</v>
      </c>
      <c r="K37" s="18" t="n">
        <v>557.86467165</v>
      </c>
      <c r="L37" s="20" t="n">
        <v>5.03500954</v>
      </c>
      <c r="M37" s="18" t="s">
        <v>481</v>
      </c>
      <c r="N37" s="20" t="s">
        <v>481</v>
      </c>
      <c r="O37" s="18" t="s">
        <v>481</v>
      </c>
      <c r="P37" s="20" t="s">
        <v>481</v>
      </c>
      <c r="Q37" s="18" t="s">
        <v>481</v>
      </c>
      <c r="R37" s="20" t="s">
        <v>481</v>
      </c>
      <c r="S37" s="18" t="s">
        <v>481</v>
      </c>
      <c r="T37" s="20" t="s">
        <v>481</v>
      </c>
      <c r="U37" s="18" t="n">
        <v>407.35576328</v>
      </c>
      <c r="V37" s="20" t="n">
        <v>6.1542506</v>
      </c>
    </row>
    <row r="38" spans="1:22">
      <c r="A38" s="15" t="s">
        <v>513</v>
      </c>
      <c r="B38" s="17" t="n">
        <v>5860</v>
      </c>
      <c r="C38" s="18">
        <f>(30.0/B38*100)</f>
        <v/>
      </c>
      <c r="D38" s="19" t="n">
        <v>5830</v>
      </c>
      <c r="E38" s="18" t="n">
        <v>435.82761962</v>
      </c>
      <c r="F38" s="20" t="n">
        <v>6.73992429</v>
      </c>
      <c r="G38" s="18" t="n">
        <v>482.06496727</v>
      </c>
      <c r="H38" s="20" t="n">
        <v>4.27188345</v>
      </c>
      <c r="I38" s="18" t="n">
        <v>506.97471968</v>
      </c>
      <c r="J38" s="20" t="n">
        <v>3.47308264</v>
      </c>
      <c r="K38" s="18" t="n">
        <v>526.28670019</v>
      </c>
      <c r="L38" s="20" t="n">
        <v>5.64063641</v>
      </c>
      <c r="M38" s="18" t="s">
        <v>481</v>
      </c>
      <c r="N38" s="20" t="s">
        <v>481</v>
      </c>
      <c r="O38" s="18" t="s">
        <v>481</v>
      </c>
      <c r="P38" s="20" t="s">
        <v>481</v>
      </c>
      <c r="Q38" s="18" t="s">
        <v>481</v>
      </c>
      <c r="R38" s="20" t="s">
        <v>481</v>
      </c>
      <c r="S38" s="18" t="s">
        <v>481</v>
      </c>
      <c r="T38" s="20" t="s">
        <v>481</v>
      </c>
      <c r="U38" s="18" t="n">
        <v>460.24625278</v>
      </c>
      <c r="V38" s="20" t="n">
        <v>5.76479865</v>
      </c>
    </row>
    <row r="39" spans="1:22">
      <c r="A39" s="15" t="s">
        <v>514</v>
      </c>
      <c r="B39" s="17" t="n">
        <v>5895</v>
      </c>
      <c r="C39" s="18">
        <f>(33.0/B39*100)</f>
        <v/>
      </c>
      <c r="D39" s="19" t="n">
        <v>5862</v>
      </c>
      <c r="E39" s="18" t="n">
        <v>395.53755009</v>
      </c>
      <c r="F39" s="20" t="n">
        <v>6.20058237</v>
      </c>
      <c r="G39" s="18" t="n">
        <v>401.19911857</v>
      </c>
      <c r="H39" s="20" t="n">
        <v>4.60804289</v>
      </c>
      <c r="I39" s="18" t="n">
        <v>442.02790667</v>
      </c>
      <c r="J39" s="20" t="n">
        <v>3.95754476</v>
      </c>
      <c r="K39" s="18" t="n">
        <v>450.42227414</v>
      </c>
      <c r="L39" s="20" t="n">
        <v>4.93365382</v>
      </c>
      <c r="M39" s="18" t="s">
        <v>481</v>
      </c>
      <c r="N39" s="20" t="s">
        <v>481</v>
      </c>
      <c r="O39" s="18" t="s">
        <v>481</v>
      </c>
      <c r="P39" s="20" t="s">
        <v>481</v>
      </c>
      <c r="Q39" s="18" t="s">
        <v>481</v>
      </c>
      <c r="R39" s="20" t="s">
        <v>481</v>
      </c>
      <c r="S39" s="18" t="s">
        <v>481</v>
      </c>
      <c r="T39" s="20" t="s">
        <v>481</v>
      </c>
      <c r="U39" s="18" t="n">
        <v>367.67949886</v>
      </c>
      <c r="V39" s="20" t="n">
        <v>11.14840491</v>
      </c>
    </row>
    <row r="40" spans="1:22">
      <c r="A40" s="15" t="s">
        <v>515</v>
      </c>
      <c r="B40" s="17" t="n">
        <v>14157</v>
      </c>
      <c r="C40" s="18">
        <f>(430.0/B40*100)</f>
        <v/>
      </c>
      <c r="D40" s="19" t="n">
        <v>13727</v>
      </c>
      <c r="E40" s="18" t="n">
        <v>449.1700452</v>
      </c>
      <c r="F40" s="20" t="n">
        <v>11.01649157</v>
      </c>
      <c r="G40" s="18" t="n">
        <v>428.27687425</v>
      </c>
      <c r="H40" s="20" t="n">
        <v>6.3328627</v>
      </c>
      <c r="I40" s="18" t="n">
        <v>494.31515516</v>
      </c>
      <c r="J40" s="20" t="n">
        <v>2.68185255</v>
      </c>
      <c r="K40" s="18" t="n">
        <v>551.03892448</v>
      </c>
      <c r="L40" s="20" t="n">
        <v>3.79403767</v>
      </c>
      <c r="M40" s="18" t="s">
        <v>481</v>
      </c>
      <c r="N40" s="20" t="s">
        <v>481</v>
      </c>
      <c r="O40" s="18" t="s">
        <v>481</v>
      </c>
      <c r="P40" s="20" t="s">
        <v>481</v>
      </c>
      <c r="Q40" s="18" t="s">
        <v>481</v>
      </c>
      <c r="R40" s="20" t="s">
        <v>481</v>
      </c>
      <c r="S40" s="18" t="s">
        <v>481</v>
      </c>
      <c r="T40" s="20" t="s">
        <v>481</v>
      </c>
      <c r="U40" s="18" t="n">
        <v>417.46866819</v>
      </c>
      <c r="V40" s="20" t="n">
        <v>6.9423067</v>
      </c>
    </row>
    <row r="41" spans="1:22">
      <c r="A41" s="15" t="s">
        <v>516</v>
      </c>
      <c r="B41" s="17" t="n">
        <v>5712</v>
      </c>
      <c r="C41" s="18">
        <f>(71.0/B41*100)</f>
        <v/>
      </c>
      <c r="D41" s="19" t="n">
        <v>5641</v>
      </c>
      <c r="E41" s="18" t="n">
        <v>458.77056124</v>
      </c>
      <c r="F41" s="20" t="n">
        <v>7.90962563</v>
      </c>
      <c r="G41" s="18" t="n">
        <v>427.47824585</v>
      </c>
      <c r="H41" s="20" t="n">
        <v>8.050624210000001</v>
      </c>
      <c r="I41" s="18" t="n">
        <v>490.20026329</v>
      </c>
      <c r="J41" s="20" t="n">
        <v>3.00177624</v>
      </c>
      <c r="K41" s="18" t="n">
        <v>546.37738939</v>
      </c>
      <c r="L41" s="20" t="n">
        <v>3.80347058</v>
      </c>
      <c r="M41" s="18" t="s">
        <v>481</v>
      </c>
      <c r="N41" s="20" t="s">
        <v>481</v>
      </c>
      <c r="O41" s="18" t="s">
        <v>481</v>
      </c>
      <c r="P41" s="20" t="s">
        <v>481</v>
      </c>
      <c r="Q41" s="18" t="n">
        <v>399.91015703</v>
      </c>
      <c r="R41" s="20" t="n">
        <v>16.72230739</v>
      </c>
      <c r="S41" s="18" t="s">
        <v>481</v>
      </c>
      <c r="T41" s="20" t="s">
        <v>481</v>
      </c>
      <c r="U41" s="18" t="n">
        <v>400.53311413</v>
      </c>
      <c r="V41" s="20" t="n">
        <v>13.88709354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329.83023688</v>
      </c>
      <c r="F45" s="20" t="n">
        <v>5.18091095</v>
      </c>
      <c r="G45" s="18" t="n">
        <v>346.96801762</v>
      </c>
      <c r="H45" s="20" t="n">
        <v>4.02668252</v>
      </c>
      <c r="I45" s="18" t="n">
        <v>355.18200368</v>
      </c>
      <c r="J45" s="20" t="n">
        <v>3.48633435</v>
      </c>
      <c r="K45" s="18" t="n">
        <v>355.85328962</v>
      </c>
      <c r="L45" s="20" t="n">
        <v>4.65493509</v>
      </c>
      <c r="M45" s="18" t="s">
        <v>481</v>
      </c>
      <c r="N45" s="20" t="s">
        <v>481</v>
      </c>
      <c r="O45" s="18" t="s">
        <v>481</v>
      </c>
      <c r="P45" s="20" t="s">
        <v>481</v>
      </c>
      <c r="Q45" s="18" t="n">
        <v>320.0651</v>
      </c>
      <c r="R45" s="20" t="n">
        <v>66.72581452</v>
      </c>
      <c r="S45" s="18" t="n">
        <v>323.52044553</v>
      </c>
      <c r="T45" s="20" t="n">
        <v>17.22516778</v>
      </c>
      <c r="U45" s="18" t="n">
        <v>322.8457611</v>
      </c>
      <c r="V45" s="20" t="n">
        <v>5.37812709</v>
      </c>
    </row>
    <row r="46" spans="1:22">
      <c r="A46" s="15" t="s">
        <v>521</v>
      </c>
      <c r="B46" s="17" t="n">
        <v>23141</v>
      </c>
      <c r="C46" s="18">
        <f>(2327.0/B46*100)</f>
        <v/>
      </c>
      <c r="D46" s="19" t="n">
        <v>20814</v>
      </c>
      <c r="E46" s="18" t="n">
        <v>356.59251848</v>
      </c>
      <c r="F46" s="20" t="n">
        <v>7.26940153</v>
      </c>
      <c r="G46" s="18" t="n">
        <v>392.81931913</v>
      </c>
      <c r="H46" s="20" t="n">
        <v>4.83754821</v>
      </c>
      <c r="I46" s="18" t="n">
        <v>429.7460435</v>
      </c>
      <c r="J46" s="20" t="n">
        <v>3.34667304</v>
      </c>
      <c r="K46" s="18" t="n">
        <v>454.46147099</v>
      </c>
      <c r="L46" s="20" t="n">
        <v>6.05043796</v>
      </c>
      <c r="M46" s="18" t="s">
        <v>481</v>
      </c>
      <c r="N46" s="20" t="s">
        <v>481</v>
      </c>
      <c r="O46" s="18" t="s">
        <v>481</v>
      </c>
      <c r="P46" s="20" t="s">
        <v>481</v>
      </c>
      <c r="Q46" s="18" t="s">
        <v>481</v>
      </c>
      <c r="R46" s="20" t="s">
        <v>481</v>
      </c>
      <c r="S46" s="18" t="s">
        <v>481</v>
      </c>
      <c r="T46" s="20" t="s">
        <v>481</v>
      </c>
      <c r="U46" s="18" t="n">
        <v>381.06878939</v>
      </c>
      <c r="V46" s="20" t="n">
        <v>3.29800004</v>
      </c>
    </row>
    <row r="47" spans="1:22">
      <c r="A47" s="15" t="s">
        <v>522</v>
      </c>
      <c r="B47" s="17" t="n">
        <v>5928</v>
      </c>
      <c r="C47" s="18">
        <f>(456.0/B47*100)</f>
        <v/>
      </c>
      <c r="D47" s="19" t="n">
        <v>5472</v>
      </c>
      <c r="E47" s="18" t="n">
        <v>357.49264562</v>
      </c>
      <c r="F47" s="20" t="n">
        <v>7.38861851</v>
      </c>
      <c r="G47" s="18" t="n">
        <v>413.1110045</v>
      </c>
      <c r="H47" s="20" t="n">
        <v>6.6486715</v>
      </c>
      <c r="I47" s="18" t="n">
        <v>464.90762924</v>
      </c>
      <c r="J47" s="20" t="n">
        <v>4.6346312</v>
      </c>
      <c r="K47" s="18" t="n">
        <v>470.92644172</v>
      </c>
      <c r="L47" s="20" t="n">
        <v>7.74794158</v>
      </c>
      <c r="M47" s="18" t="s">
        <v>481</v>
      </c>
      <c r="N47" s="20" t="s">
        <v>481</v>
      </c>
      <c r="O47" s="18" t="s">
        <v>481</v>
      </c>
      <c r="P47" s="20" t="s">
        <v>481</v>
      </c>
      <c r="Q47" s="18" t="s">
        <v>481</v>
      </c>
      <c r="R47" s="20" t="s">
        <v>481</v>
      </c>
      <c r="S47" s="18" t="s">
        <v>481</v>
      </c>
      <c r="T47" s="20" t="s">
        <v>481</v>
      </c>
      <c r="U47" s="18" t="n">
        <v>355.26657241</v>
      </c>
      <c r="V47" s="20" t="n">
        <v>6.74164174</v>
      </c>
    </row>
    <row r="48" spans="1:22">
      <c r="A48" s="15" t="s">
        <v>523</v>
      </c>
      <c r="B48" s="17" t="n">
        <v>9841</v>
      </c>
      <c r="C48" s="18">
        <f>(8.0/B48*100)</f>
        <v/>
      </c>
      <c r="D48" s="19" t="n">
        <v>9833</v>
      </c>
      <c r="E48" s="18" t="n">
        <v>461.79867047</v>
      </c>
      <c r="F48" s="20" t="n">
        <v>11.84253729</v>
      </c>
      <c r="G48" s="18" t="n">
        <v>462.82820608</v>
      </c>
      <c r="H48" s="20" t="n">
        <v>7.22711335</v>
      </c>
      <c r="I48" s="18" t="n">
        <v>496.70734464</v>
      </c>
      <c r="J48" s="20" t="n">
        <v>5.12356285</v>
      </c>
      <c r="K48" s="18" t="n">
        <v>542.67339193</v>
      </c>
      <c r="L48" s="20" t="n">
        <v>7.50079264</v>
      </c>
      <c r="M48" s="18" t="s">
        <v>481</v>
      </c>
      <c r="N48" s="20" t="s">
        <v>481</v>
      </c>
      <c r="O48" s="18" t="s">
        <v>481</v>
      </c>
      <c r="P48" s="20" t="s">
        <v>481</v>
      </c>
      <c r="Q48" s="18" t="s">
        <v>481</v>
      </c>
      <c r="R48" s="20" t="s">
        <v>481</v>
      </c>
      <c r="S48" s="18" t="s">
        <v>481</v>
      </c>
      <c r="T48" s="20" t="s">
        <v>481</v>
      </c>
      <c r="U48" s="18" t="n">
        <v>418.7202463</v>
      </c>
      <c r="V48" s="20" t="n">
        <v>19.09824049</v>
      </c>
    </row>
    <row r="49" spans="1:22">
      <c r="A49" s="15" t="s">
        <v>524</v>
      </c>
      <c r="B49" s="17" t="n">
        <v>6349</v>
      </c>
      <c r="C49" s="18">
        <f>(56.0/B49*100)</f>
        <v/>
      </c>
      <c r="D49" s="19" t="n">
        <v>6293</v>
      </c>
      <c r="E49" s="18" t="n">
        <v>389.37710169</v>
      </c>
      <c r="F49" s="20" t="n">
        <v>7.39150716</v>
      </c>
      <c r="G49" s="18" t="n">
        <v>395.31612002</v>
      </c>
      <c r="H49" s="20" t="n">
        <v>5.66791889</v>
      </c>
      <c r="I49" s="18" t="n">
        <v>435.57152691</v>
      </c>
      <c r="J49" s="20" t="n">
        <v>2.92349627</v>
      </c>
      <c r="K49" s="18" t="n">
        <v>452.10664596</v>
      </c>
      <c r="L49" s="20" t="n">
        <v>5.23398343</v>
      </c>
      <c r="M49" s="18" t="s">
        <v>481</v>
      </c>
      <c r="N49" s="20" t="s">
        <v>481</v>
      </c>
      <c r="O49" s="18" t="s">
        <v>481</v>
      </c>
      <c r="P49" s="20" t="s">
        <v>481</v>
      </c>
      <c r="Q49" s="18" t="s">
        <v>481</v>
      </c>
      <c r="R49" s="20" t="s">
        <v>481</v>
      </c>
      <c r="S49" s="18" t="n">
        <v>386.05179627</v>
      </c>
      <c r="T49" s="20" t="n">
        <v>64.85820687</v>
      </c>
      <c r="U49" s="18" t="n">
        <v>358.16153205</v>
      </c>
      <c r="V49" s="20" t="n">
        <v>8.59076992</v>
      </c>
    </row>
    <row r="50" spans="1:22">
      <c r="A50" s="15" t="s">
        <v>525</v>
      </c>
      <c r="B50" s="17" t="n">
        <v>11795</v>
      </c>
      <c r="C50" s="18">
        <f>(457.0/B50*100)</f>
        <v/>
      </c>
      <c r="D50" s="19" t="n">
        <v>11338</v>
      </c>
      <c r="E50" s="18" t="n">
        <v>375.23936259</v>
      </c>
      <c r="F50" s="20" t="n">
        <v>6.927553</v>
      </c>
      <c r="G50" s="18" t="n">
        <v>415.70403975</v>
      </c>
      <c r="H50" s="20" t="n">
        <v>4.22840376</v>
      </c>
      <c r="I50" s="18" t="n">
        <v>436.43563918</v>
      </c>
      <c r="J50" s="20" t="n">
        <v>2.73630804</v>
      </c>
      <c r="K50" s="18" t="n">
        <v>448.59394726</v>
      </c>
      <c r="L50" s="20" t="n">
        <v>4.6307934</v>
      </c>
      <c r="M50" s="18" t="s">
        <v>481</v>
      </c>
      <c r="N50" s="20" t="s">
        <v>481</v>
      </c>
      <c r="O50" s="18" t="s">
        <v>481</v>
      </c>
      <c r="P50" s="20" t="s">
        <v>481</v>
      </c>
      <c r="Q50" s="18" t="s">
        <v>481</v>
      </c>
      <c r="R50" s="20" t="s">
        <v>481</v>
      </c>
      <c r="S50" s="18" t="s">
        <v>481</v>
      </c>
      <c r="T50" s="20" t="s">
        <v>481</v>
      </c>
      <c r="U50" s="18" t="n">
        <v>355.70800543</v>
      </c>
      <c r="V50" s="20" t="n">
        <v>8.35557612</v>
      </c>
    </row>
    <row r="51" spans="1:22">
      <c r="A51" s="15" t="s">
        <v>526</v>
      </c>
      <c r="B51" s="17" t="n">
        <v>6866</v>
      </c>
      <c r="C51" s="18">
        <f>(119.0/B51*100)</f>
        <v/>
      </c>
      <c r="D51" s="19" t="n">
        <v>6747</v>
      </c>
      <c r="E51" s="18" t="n">
        <v>400.00765057</v>
      </c>
      <c r="F51" s="20" t="n">
        <v>5.84966136</v>
      </c>
      <c r="G51" s="18" t="n">
        <v>433.62256706</v>
      </c>
      <c r="H51" s="20" t="n">
        <v>3.97696766</v>
      </c>
      <c r="I51" s="18" t="n">
        <v>434.02011877</v>
      </c>
      <c r="J51" s="20" t="n">
        <v>2.80108749</v>
      </c>
      <c r="K51" s="18" t="n">
        <v>439.46631265</v>
      </c>
      <c r="L51" s="20" t="n">
        <v>5.35448206</v>
      </c>
      <c r="M51" s="18" t="s">
        <v>481</v>
      </c>
      <c r="N51" s="20" t="s">
        <v>481</v>
      </c>
      <c r="O51" s="18" t="s">
        <v>481</v>
      </c>
      <c r="P51" s="20" t="s">
        <v>481</v>
      </c>
      <c r="Q51" s="18" t="n">
        <v>427.96430568</v>
      </c>
      <c r="R51" s="20" t="n">
        <v>5.20460603</v>
      </c>
      <c r="S51" s="18" t="s">
        <v>481</v>
      </c>
      <c r="T51" s="20" t="s">
        <v>481</v>
      </c>
      <c r="U51" s="18" t="n">
        <v>393.75800961</v>
      </c>
      <c r="V51" s="20" t="n">
        <v>7.71596834</v>
      </c>
    </row>
    <row r="52" spans="1:22">
      <c r="A52" s="15" t="s">
        <v>527</v>
      </c>
      <c r="B52" s="17" t="n">
        <v>5809</v>
      </c>
      <c r="C52" s="18">
        <f>(120.0/B52*100)</f>
        <v/>
      </c>
      <c r="D52" s="19" t="n">
        <v>5689</v>
      </c>
      <c r="E52" s="18" t="n">
        <v>398.09597237</v>
      </c>
      <c r="F52" s="20" t="n">
        <v>6.13178234</v>
      </c>
      <c r="G52" s="18" t="n">
        <v>449.39380181</v>
      </c>
      <c r="H52" s="20" t="n">
        <v>5.69067057</v>
      </c>
      <c r="I52" s="18" t="n">
        <v>496.25285702</v>
      </c>
      <c r="J52" s="20" t="n">
        <v>2.78801146</v>
      </c>
      <c r="K52" s="18" t="n">
        <v>516.84725874</v>
      </c>
      <c r="L52" s="20" t="n">
        <v>4.41913037</v>
      </c>
      <c r="M52" s="18" t="s">
        <v>481</v>
      </c>
      <c r="N52" s="20" t="s">
        <v>481</v>
      </c>
      <c r="O52" s="18" t="s">
        <v>481</v>
      </c>
      <c r="P52" s="20" t="s">
        <v>481</v>
      </c>
      <c r="Q52" s="18" t="s">
        <v>481</v>
      </c>
      <c r="R52" s="20" t="s">
        <v>481</v>
      </c>
      <c r="S52" s="18" t="s">
        <v>481</v>
      </c>
      <c r="T52" s="20" t="s">
        <v>481</v>
      </c>
      <c r="U52" s="18" t="n">
        <v>395.72487041</v>
      </c>
      <c r="V52" s="20" t="n">
        <v>7.60611502</v>
      </c>
    </row>
    <row r="53" spans="1:22">
      <c r="A53" s="15" t="s">
        <v>528</v>
      </c>
      <c r="B53" s="17" t="n">
        <v>5571</v>
      </c>
      <c r="C53" s="18">
        <f>(129.0/B53*100)</f>
        <v/>
      </c>
      <c r="D53" s="19" t="n">
        <v>5442</v>
      </c>
      <c r="E53" s="18" t="n">
        <v>389.58824591</v>
      </c>
      <c r="F53" s="20" t="n">
        <v>6.44588232</v>
      </c>
      <c r="G53" s="18" t="n">
        <v>431.24995372</v>
      </c>
      <c r="H53" s="20" t="n">
        <v>3.60347369</v>
      </c>
      <c r="I53" s="18" t="n">
        <v>458.64935354</v>
      </c>
      <c r="J53" s="20" t="n">
        <v>2.57895703</v>
      </c>
      <c r="K53" s="18" t="n">
        <v>484.97351788</v>
      </c>
      <c r="L53" s="20" t="n">
        <v>3.62402183</v>
      </c>
      <c r="M53" s="18" t="s">
        <v>481</v>
      </c>
      <c r="N53" s="20" t="s">
        <v>481</v>
      </c>
      <c r="O53" s="18" t="s">
        <v>481</v>
      </c>
      <c r="P53" s="20" t="s">
        <v>481</v>
      </c>
      <c r="Q53" s="18" t="s">
        <v>481</v>
      </c>
      <c r="R53" s="20" t="s">
        <v>481</v>
      </c>
      <c r="S53" s="18" t="s">
        <v>481</v>
      </c>
      <c r="T53" s="20" t="s">
        <v>481</v>
      </c>
      <c r="U53" s="18" t="n">
        <v>351.76883932</v>
      </c>
      <c r="V53" s="20" t="n">
        <v>4.74458807</v>
      </c>
    </row>
    <row r="54" spans="1:22">
      <c r="A54" s="15" t="s">
        <v>529</v>
      </c>
      <c r="B54" s="17" t="n">
        <v>4740</v>
      </c>
      <c r="C54" s="18">
        <f>(580.0/B54*100)</f>
        <v/>
      </c>
      <c r="D54" s="19" t="n">
        <v>4160</v>
      </c>
      <c r="E54" s="18" t="n">
        <v>331.2002008</v>
      </c>
      <c r="F54" s="20" t="n">
        <v>5.91821276</v>
      </c>
      <c r="G54" s="18" t="n">
        <v>346.45814478</v>
      </c>
      <c r="H54" s="20" t="n">
        <v>5.56861704</v>
      </c>
      <c r="I54" s="18" t="n">
        <v>383.22925917</v>
      </c>
      <c r="J54" s="20" t="n">
        <v>3.88399803</v>
      </c>
      <c r="K54" s="18" t="n">
        <v>382.24407491</v>
      </c>
      <c r="L54" s="20" t="n">
        <v>5.08459842</v>
      </c>
      <c r="M54" s="18" t="s">
        <v>481</v>
      </c>
      <c r="N54" s="20" t="s">
        <v>481</v>
      </c>
      <c r="O54" s="18" t="s">
        <v>481</v>
      </c>
      <c r="P54" s="20" t="s">
        <v>481</v>
      </c>
      <c r="Q54" s="18" t="s">
        <v>481</v>
      </c>
      <c r="R54" s="20" t="s">
        <v>481</v>
      </c>
      <c r="S54" s="18" t="s">
        <v>481</v>
      </c>
      <c r="T54" s="20" t="s">
        <v>481</v>
      </c>
      <c r="U54" s="18" t="n">
        <v>308.13474515</v>
      </c>
      <c r="V54" s="20" t="n">
        <v>4.21025316</v>
      </c>
    </row>
    <row r="55" spans="1:22">
      <c r="A55" s="15" t="s">
        <v>530</v>
      </c>
      <c r="B55" s="17" t="n">
        <v>5316</v>
      </c>
      <c r="C55" s="18">
        <f>(22.0/B55*100)</f>
        <v/>
      </c>
      <c r="D55" s="19" t="n">
        <v>5294</v>
      </c>
      <c r="E55" s="18" t="n">
        <v>330.79349655</v>
      </c>
      <c r="F55" s="20" t="n">
        <v>8.97965374</v>
      </c>
      <c r="G55" s="18" t="n">
        <v>332.17924034</v>
      </c>
      <c r="H55" s="20" t="n">
        <v>5.9925938</v>
      </c>
      <c r="I55" s="18" t="n">
        <v>407.87745216</v>
      </c>
      <c r="J55" s="20" t="n">
        <v>2.90203926</v>
      </c>
      <c r="K55" s="18" t="n">
        <v>448.97921495</v>
      </c>
      <c r="L55" s="20" t="n">
        <v>4.77114863</v>
      </c>
      <c r="M55" s="18" t="s">
        <v>481</v>
      </c>
      <c r="N55" s="20" t="s">
        <v>481</v>
      </c>
      <c r="O55" s="18" t="s">
        <v>481</v>
      </c>
      <c r="P55" s="20" t="s">
        <v>481</v>
      </c>
      <c r="Q55" s="18" t="s">
        <v>481</v>
      </c>
      <c r="R55" s="20" t="s">
        <v>481</v>
      </c>
      <c r="S55" s="18" t="n">
        <v>294.84863279</v>
      </c>
      <c r="T55" s="20" t="n">
        <v>28.13287809</v>
      </c>
      <c r="U55" s="18" t="n">
        <v>304.19838261</v>
      </c>
      <c r="V55" s="20" t="n">
        <v>8.483875830000001</v>
      </c>
    </row>
    <row r="56" spans="1:22">
      <c r="A56" s="15" t="s">
        <v>531</v>
      </c>
      <c r="B56" s="17" t="n">
        <v>5359</v>
      </c>
      <c r="C56" s="18">
        <f>(77.0/B56*100)</f>
        <v/>
      </c>
      <c r="D56" s="19" t="n">
        <v>5282</v>
      </c>
      <c r="E56" s="18" t="n">
        <v>466.84758144</v>
      </c>
      <c r="F56" s="20" t="n">
        <v>7.95389179</v>
      </c>
      <c r="G56" s="18" t="n">
        <v>494.75552889</v>
      </c>
      <c r="H56" s="20" t="n">
        <v>6.97363527</v>
      </c>
      <c r="I56" s="18" t="n">
        <v>527.80614285</v>
      </c>
      <c r="J56" s="20" t="n">
        <v>2.56061356</v>
      </c>
      <c r="K56" s="18" t="n">
        <v>553.56143451</v>
      </c>
      <c r="L56" s="20" t="n">
        <v>3.95496975</v>
      </c>
      <c r="M56" s="18" t="s">
        <v>481</v>
      </c>
      <c r="N56" s="20" t="s">
        <v>481</v>
      </c>
      <c r="O56" s="18" t="s">
        <v>481</v>
      </c>
      <c r="P56" s="20" t="s">
        <v>481</v>
      </c>
      <c r="Q56" s="18" t="s">
        <v>481</v>
      </c>
      <c r="R56" s="20" t="s">
        <v>481</v>
      </c>
      <c r="S56" s="18" t="s">
        <v>481</v>
      </c>
      <c r="T56" s="20" t="s">
        <v>481</v>
      </c>
      <c r="U56" s="18" t="n">
        <v>443.93156095</v>
      </c>
      <c r="V56" s="20" t="n">
        <v>16.19650469</v>
      </c>
    </row>
    <row r="57" spans="1:22">
      <c r="A57" s="15" t="s">
        <v>532</v>
      </c>
      <c r="B57" s="17" t="n">
        <v>6513</v>
      </c>
      <c r="C57" s="18">
        <f>(0.0/B57*100)</f>
        <v/>
      </c>
      <c r="D57" s="19" t="n">
        <v>6513</v>
      </c>
      <c r="E57" s="18" t="n">
        <v>369.29284065</v>
      </c>
      <c r="F57" s="20" t="n">
        <v>7.46625747</v>
      </c>
      <c r="G57" s="18" t="n">
        <v>403.48899422</v>
      </c>
      <c r="H57" s="20" t="n">
        <v>3.7080374</v>
      </c>
      <c r="I57" s="18" t="n">
        <v>400.66651488</v>
      </c>
      <c r="J57" s="20" t="n">
        <v>2.87613884</v>
      </c>
      <c r="K57" s="18" t="n">
        <v>366.82025846</v>
      </c>
      <c r="L57" s="20" t="n">
        <v>7.77236312</v>
      </c>
      <c r="M57" s="18" t="s">
        <v>481</v>
      </c>
      <c r="N57" s="20" t="s">
        <v>481</v>
      </c>
      <c r="O57" s="18" t="s">
        <v>481</v>
      </c>
      <c r="P57" s="20" t="s">
        <v>481</v>
      </c>
      <c r="Q57" s="18" t="s">
        <v>481</v>
      </c>
      <c r="R57" s="20" t="s">
        <v>481</v>
      </c>
      <c r="S57" s="18" t="n">
        <v>330.37082559</v>
      </c>
      <c r="T57" s="20" t="n">
        <v>56.65809629</v>
      </c>
      <c r="U57" s="18" t="n">
        <v>358.68840682</v>
      </c>
      <c r="V57" s="20" t="n">
        <v>10.07541419</v>
      </c>
    </row>
    <row r="58" spans="1:22">
      <c r="A58" s="15" t="s">
        <v>533</v>
      </c>
      <c r="B58" s="17" t="n">
        <v>7267</v>
      </c>
      <c r="C58" s="18">
        <f>(10.0/B58*100)</f>
        <v/>
      </c>
      <c r="D58" s="19" t="n">
        <v>7257</v>
      </c>
      <c r="E58" s="18" t="n">
        <v>346.68405643</v>
      </c>
      <c r="F58" s="20" t="n">
        <v>6.20660669</v>
      </c>
      <c r="G58" s="18" t="n">
        <v>371.04018621</v>
      </c>
      <c r="H58" s="20" t="n">
        <v>4.55059563</v>
      </c>
      <c r="I58" s="18" t="n">
        <v>428.14364438</v>
      </c>
      <c r="J58" s="20" t="n">
        <v>3.0115591</v>
      </c>
      <c r="K58" s="18" t="n">
        <v>438.76559375</v>
      </c>
      <c r="L58" s="20" t="n">
        <v>4.25355382</v>
      </c>
      <c r="M58" s="18" t="s">
        <v>481</v>
      </c>
      <c r="N58" s="20" t="s">
        <v>481</v>
      </c>
      <c r="O58" s="18" t="s">
        <v>481</v>
      </c>
      <c r="P58" s="20" t="s">
        <v>481</v>
      </c>
      <c r="Q58" s="18" t="s">
        <v>481</v>
      </c>
      <c r="R58" s="20" t="s">
        <v>481</v>
      </c>
      <c r="S58" s="18" t="n">
        <v>316.09613125</v>
      </c>
      <c r="T58" s="20" t="n">
        <v>16.2266179</v>
      </c>
      <c r="U58" s="18" t="n">
        <v>318.19526881</v>
      </c>
      <c r="V58" s="20" t="n">
        <v>12.69657802</v>
      </c>
    </row>
    <row r="59" spans="1:22">
      <c r="A59" s="15" t="s">
        <v>534</v>
      </c>
      <c r="B59" s="17" t="n">
        <v>4826</v>
      </c>
      <c r="C59" s="18">
        <f>(26.0/B59*100)</f>
        <v/>
      </c>
      <c r="D59" s="19" t="n">
        <v>4800</v>
      </c>
      <c r="E59" s="18" t="n">
        <v>295.27442414</v>
      </c>
      <c r="F59" s="20" t="n">
        <v>7.34761216</v>
      </c>
      <c r="G59" s="18" t="n">
        <v>331.34766052</v>
      </c>
      <c r="H59" s="20" t="n">
        <v>3.92312883</v>
      </c>
      <c r="I59" s="18" t="n">
        <v>358.40839872</v>
      </c>
      <c r="J59" s="20" t="n">
        <v>1.8972242</v>
      </c>
      <c r="K59" s="18" t="n">
        <v>356.11651595</v>
      </c>
      <c r="L59" s="20" t="n">
        <v>4.09462356</v>
      </c>
      <c r="M59" s="18" t="s">
        <v>481</v>
      </c>
      <c r="N59" s="20" t="s">
        <v>481</v>
      </c>
      <c r="O59" s="18" t="s">
        <v>481</v>
      </c>
      <c r="P59" s="20" t="s">
        <v>481</v>
      </c>
      <c r="Q59" s="18" t="s">
        <v>481</v>
      </c>
      <c r="R59" s="20" t="s">
        <v>481</v>
      </c>
      <c r="S59" s="18" t="n">
        <v>264.66782618</v>
      </c>
      <c r="T59" s="20" t="n">
        <v>19.02422915</v>
      </c>
      <c r="U59" s="18" t="n">
        <v>281.12673126</v>
      </c>
      <c r="V59" s="20" t="n">
        <v>8.055706150000001</v>
      </c>
    </row>
    <row r="60" spans="1:22">
      <c r="A60" s="15" t="s">
        <v>535</v>
      </c>
      <c r="B60" s="17" t="n">
        <v>4546</v>
      </c>
      <c r="C60" s="18">
        <f>(15.0/B60*100)</f>
        <v/>
      </c>
      <c r="D60" s="19" t="n">
        <v>4531</v>
      </c>
      <c r="E60" s="18" t="n">
        <v>312.56820094</v>
      </c>
      <c r="F60" s="20" t="n">
        <v>9.636935469999999</v>
      </c>
      <c r="G60" s="18" t="n">
        <v>319.36416065</v>
      </c>
      <c r="H60" s="20" t="n">
        <v>6.16059803</v>
      </c>
      <c r="I60" s="18" t="n">
        <v>362.12755586</v>
      </c>
      <c r="J60" s="20" t="n">
        <v>5.4949832</v>
      </c>
      <c r="K60" s="18" t="n">
        <v>378.73898623</v>
      </c>
      <c r="L60" s="20" t="n">
        <v>8.342604570000001</v>
      </c>
      <c r="M60" s="18" t="s">
        <v>481</v>
      </c>
      <c r="N60" s="20" t="s">
        <v>481</v>
      </c>
      <c r="O60" s="18" t="s">
        <v>481</v>
      </c>
      <c r="P60" s="20" t="s">
        <v>481</v>
      </c>
      <c r="Q60" s="18" t="s">
        <v>481</v>
      </c>
      <c r="R60" s="20" t="s">
        <v>481</v>
      </c>
      <c r="S60" s="18" t="n">
        <v>281.24614247</v>
      </c>
      <c r="T60" s="20" t="n">
        <v>27.70461423</v>
      </c>
      <c r="U60" s="18" t="n">
        <v>320.70148983</v>
      </c>
      <c r="V60" s="20" t="n">
        <v>8.72443483</v>
      </c>
    </row>
    <row r="61" spans="1:22">
      <c r="A61" s="15" t="s">
        <v>536</v>
      </c>
      <c r="B61" s="17" t="n">
        <v>6525</v>
      </c>
      <c r="C61" s="18">
        <f>(184.0/B61*100)</f>
        <v/>
      </c>
      <c r="D61" s="19" t="n">
        <v>6341</v>
      </c>
      <c r="E61" s="18" t="n">
        <v>433.67309357</v>
      </c>
      <c r="F61" s="20" t="n">
        <v>6.61588711</v>
      </c>
      <c r="G61" s="18" t="n">
        <v>443.45151419</v>
      </c>
      <c r="H61" s="20" t="n">
        <v>4.04987246</v>
      </c>
      <c r="I61" s="18" t="n">
        <v>484.35403982</v>
      </c>
      <c r="J61" s="20" t="n">
        <v>2.50241649</v>
      </c>
      <c r="K61" s="18" t="n">
        <v>498.11223084</v>
      </c>
      <c r="L61" s="20" t="n">
        <v>3.86975082</v>
      </c>
      <c r="M61" s="18" t="s">
        <v>481</v>
      </c>
      <c r="N61" s="20" t="s">
        <v>481</v>
      </c>
      <c r="O61" s="18" t="s">
        <v>481</v>
      </c>
      <c r="P61" s="20" t="s">
        <v>481</v>
      </c>
      <c r="Q61" s="18" t="s">
        <v>481</v>
      </c>
      <c r="R61" s="20" t="s">
        <v>481</v>
      </c>
      <c r="S61" s="18" t="s">
        <v>481</v>
      </c>
      <c r="T61" s="20" t="s">
        <v>481</v>
      </c>
      <c r="U61" s="18" t="n">
        <v>368.59732165</v>
      </c>
      <c r="V61" s="20" t="n">
        <v>7.69375021</v>
      </c>
    </row>
    <row r="62" spans="1:22">
      <c r="A62" s="15" t="s">
        <v>537</v>
      </c>
      <c r="B62" s="17" t="n">
        <v>4476</v>
      </c>
      <c r="C62" s="18">
        <f>(3.0/B62*100)</f>
        <v/>
      </c>
      <c r="D62" s="19" t="n">
        <v>4473</v>
      </c>
      <c r="E62" s="18" t="n">
        <v>455.45358365</v>
      </c>
      <c r="F62" s="20" t="n">
        <v>9.49718264</v>
      </c>
      <c r="G62" s="18" t="n">
        <v>473.3508514</v>
      </c>
      <c r="H62" s="20" t="n">
        <v>5.22598971</v>
      </c>
      <c r="I62" s="18" t="n">
        <v>510.39089156</v>
      </c>
      <c r="J62" s="20" t="n">
        <v>1.33932954</v>
      </c>
      <c r="K62" s="18" t="n">
        <v>536.83624218</v>
      </c>
      <c r="L62" s="20" t="n">
        <v>3.26196826</v>
      </c>
      <c r="M62" s="18" t="s">
        <v>481</v>
      </c>
      <c r="N62" s="20" t="s">
        <v>481</v>
      </c>
      <c r="O62" s="18" t="s">
        <v>481</v>
      </c>
      <c r="P62" s="20" t="s">
        <v>481</v>
      </c>
      <c r="Q62" s="18" t="s">
        <v>481</v>
      </c>
      <c r="R62" s="20" t="s">
        <v>481</v>
      </c>
      <c r="S62" s="18" t="s">
        <v>481</v>
      </c>
      <c r="T62" s="20" t="s">
        <v>481</v>
      </c>
      <c r="U62" s="18" t="n">
        <v>453.54807089</v>
      </c>
      <c r="V62" s="20" t="n">
        <v>22.73851847</v>
      </c>
    </row>
    <row r="63" spans="1:22">
      <c r="A63" s="15" t="s">
        <v>538</v>
      </c>
      <c r="B63" s="17" t="n">
        <v>5324</v>
      </c>
      <c r="C63" s="18">
        <f>(13.0/B63*100)</f>
        <v/>
      </c>
      <c r="D63" s="19" t="n">
        <v>5311</v>
      </c>
      <c r="E63" s="18" t="n">
        <v>291.74798709</v>
      </c>
      <c r="F63" s="20" t="n">
        <v>7.64307553</v>
      </c>
      <c r="G63" s="18" t="n">
        <v>327.66829273</v>
      </c>
      <c r="H63" s="20" t="n">
        <v>4.40446798</v>
      </c>
      <c r="I63" s="18" t="n">
        <v>366.8223011</v>
      </c>
      <c r="J63" s="20" t="n">
        <v>1.96272385</v>
      </c>
      <c r="K63" s="18" t="n">
        <v>360.34028494</v>
      </c>
      <c r="L63" s="20" t="n">
        <v>4.94426268</v>
      </c>
      <c r="M63" s="18" t="s">
        <v>481</v>
      </c>
      <c r="N63" s="20" t="s">
        <v>481</v>
      </c>
      <c r="O63" s="18" t="s">
        <v>481</v>
      </c>
      <c r="P63" s="20" t="s">
        <v>481</v>
      </c>
      <c r="Q63" s="18" t="n">
        <v>168.55225</v>
      </c>
      <c r="R63" s="20" t="n">
        <v>69.01741343</v>
      </c>
      <c r="S63" s="18" t="n">
        <v>258.44494177</v>
      </c>
      <c r="T63" s="20" t="n">
        <v>49.34444833</v>
      </c>
      <c r="U63" s="18" t="n">
        <v>311.92833047</v>
      </c>
      <c r="V63" s="20" t="n">
        <v>4.80495931</v>
      </c>
    </row>
    <row r="64" spans="1:22">
      <c r="A64" s="15" t="s">
        <v>539</v>
      </c>
      <c r="B64" s="17" t="n">
        <v>3634</v>
      </c>
      <c r="C64" s="18">
        <f>(3.0/B64*100)</f>
        <v/>
      </c>
      <c r="D64" s="19" t="n">
        <v>3631</v>
      </c>
      <c r="E64" s="18" t="n">
        <v>331.51434976</v>
      </c>
      <c r="F64" s="20" t="n">
        <v>11.94701375</v>
      </c>
      <c r="G64" s="18" t="n">
        <v>397.39132505</v>
      </c>
      <c r="H64" s="20" t="n">
        <v>6.6526319</v>
      </c>
      <c r="I64" s="18" t="n">
        <v>454.04814189</v>
      </c>
      <c r="J64" s="20" t="n">
        <v>2.43510035</v>
      </c>
      <c r="K64" s="18" t="n">
        <v>504.91037108</v>
      </c>
      <c r="L64" s="20" t="n">
        <v>4.07379367</v>
      </c>
      <c r="M64" s="18" t="s">
        <v>481</v>
      </c>
      <c r="N64" s="20" t="s">
        <v>481</v>
      </c>
      <c r="O64" s="18" t="s">
        <v>481</v>
      </c>
      <c r="P64" s="20" t="s">
        <v>481</v>
      </c>
      <c r="Q64" s="18" t="s">
        <v>481</v>
      </c>
      <c r="R64" s="20" t="s">
        <v>481</v>
      </c>
      <c r="S64" s="18" t="n">
        <v>391.74802163</v>
      </c>
      <c r="T64" s="20" t="n">
        <v>57.63920172</v>
      </c>
      <c r="U64" s="18" t="n">
        <v>280.63058009</v>
      </c>
      <c r="V64" s="20" t="n">
        <v>9.71136486</v>
      </c>
    </row>
    <row r="65" spans="1:22">
      <c r="A65" s="15" t="s">
        <v>540</v>
      </c>
      <c r="B65" s="17" t="n">
        <v>5325</v>
      </c>
      <c r="C65" s="18">
        <f>(14.0/B65*100)</f>
        <v/>
      </c>
      <c r="D65" s="19" t="n">
        <v>5311</v>
      </c>
      <c r="E65" s="18" t="n">
        <v>375.62648589</v>
      </c>
      <c r="F65" s="20" t="n">
        <v>9.349653289999999</v>
      </c>
      <c r="G65" s="18" t="n">
        <v>396.54896836</v>
      </c>
      <c r="H65" s="20" t="n">
        <v>4.48804603</v>
      </c>
      <c r="I65" s="18" t="n">
        <v>425.81389719</v>
      </c>
      <c r="J65" s="20" t="n">
        <v>2.70385971</v>
      </c>
      <c r="K65" s="18" t="n">
        <v>444.52495171</v>
      </c>
      <c r="L65" s="20" t="n">
        <v>5.57160192</v>
      </c>
      <c r="M65" s="18" t="s">
        <v>481</v>
      </c>
      <c r="N65" s="20" t="s">
        <v>481</v>
      </c>
      <c r="O65" s="18" t="s">
        <v>481</v>
      </c>
      <c r="P65" s="20" t="s">
        <v>481</v>
      </c>
      <c r="Q65" s="18" t="n">
        <v>334.77795969</v>
      </c>
      <c r="R65" s="20" t="n">
        <v>36.17064937</v>
      </c>
      <c r="S65" s="18" t="s">
        <v>481</v>
      </c>
      <c r="T65" s="20" t="s">
        <v>481</v>
      </c>
      <c r="U65" s="18" t="n">
        <v>331.53525975</v>
      </c>
      <c r="V65" s="20" t="n">
        <v>7.2428585</v>
      </c>
    </row>
    <row r="66" spans="1:22">
      <c r="A66" s="15" t="s">
        <v>541</v>
      </c>
      <c r="B66" s="17" t="n">
        <v>5665</v>
      </c>
      <c r="C66" s="18">
        <f>(100.0/B66*100)</f>
        <v/>
      </c>
      <c r="D66" s="19" t="n">
        <v>5565</v>
      </c>
      <c r="E66" s="18" t="n">
        <v>392.99716847</v>
      </c>
      <c r="F66" s="20" t="n">
        <v>5.57390477</v>
      </c>
      <c r="G66" s="18" t="n">
        <v>409.31851819</v>
      </c>
      <c r="H66" s="20" t="n">
        <v>3.22656341</v>
      </c>
      <c r="I66" s="18" t="n">
        <v>450.5751479</v>
      </c>
      <c r="J66" s="20" t="n">
        <v>1.87782745</v>
      </c>
      <c r="K66" s="18" t="n">
        <v>468.26221306</v>
      </c>
      <c r="L66" s="20" t="n">
        <v>6.03068821</v>
      </c>
      <c r="M66" s="18" t="s">
        <v>481</v>
      </c>
      <c r="N66" s="20" t="s">
        <v>481</v>
      </c>
      <c r="O66" s="18" t="s">
        <v>481</v>
      </c>
      <c r="P66" s="20" t="s">
        <v>481</v>
      </c>
      <c r="Q66" s="18" t="s">
        <v>481</v>
      </c>
      <c r="R66" s="20" t="s">
        <v>481</v>
      </c>
      <c r="S66" s="18" t="s">
        <v>481</v>
      </c>
      <c r="T66" s="20" t="s">
        <v>481</v>
      </c>
      <c r="U66" s="18" t="n">
        <v>359.80380823</v>
      </c>
      <c r="V66" s="20" t="n">
        <v>3.59258226</v>
      </c>
    </row>
    <row r="67" spans="1:22">
      <c r="A67" s="15" t="s">
        <v>542</v>
      </c>
      <c r="B67" s="17" t="n">
        <v>6971</v>
      </c>
      <c r="C67" s="18">
        <f>(1164.0/B67*100)</f>
        <v/>
      </c>
      <c r="D67" s="19" t="n">
        <v>5807</v>
      </c>
      <c r="E67" s="18" t="n">
        <v>369.06924805</v>
      </c>
      <c r="F67" s="20" t="n">
        <v>7.19331799</v>
      </c>
      <c r="G67" s="18" t="n">
        <v>394.10167028</v>
      </c>
      <c r="H67" s="20" t="n">
        <v>4.96716794</v>
      </c>
      <c r="I67" s="18" t="n">
        <v>421.26737846</v>
      </c>
      <c r="J67" s="20" t="n">
        <v>3.03549913</v>
      </c>
      <c r="K67" s="18" t="n">
        <v>435.60588894</v>
      </c>
      <c r="L67" s="20" t="n">
        <v>6.24624494</v>
      </c>
      <c r="M67" s="18" t="s">
        <v>481</v>
      </c>
      <c r="N67" s="20" t="s">
        <v>481</v>
      </c>
      <c r="O67" s="18" t="s">
        <v>481</v>
      </c>
      <c r="P67" s="20" t="s">
        <v>481</v>
      </c>
      <c r="Q67" s="18" t="s">
        <v>481</v>
      </c>
      <c r="R67" s="20" t="s">
        <v>481</v>
      </c>
      <c r="S67" s="18" t="s">
        <v>481</v>
      </c>
      <c r="T67" s="20" t="s">
        <v>481</v>
      </c>
      <c r="U67" s="18" t="n">
        <v>343.77127356</v>
      </c>
      <c r="V67" s="20" t="n">
        <v>6.38419255</v>
      </c>
    </row>
    <row r="68" spans="1:22">
      <c r="A68" s="15" t="s">
        <v>543</v>
      </c>
      <c r="B68" s="17" t="n">
        <v>12083</v>
      </c>
      <c r="C68" s="18">
        <f>(32.0/B68*100)</f>
        <v/>
      </c>
      <c r="D68" s="19" t="n">
        <v>12051</v>
      </c>
      <c r="E68" s="18" t="n">
        <v>350.42078547</v>
      </c>
      <c r="F68" s="20" t="n">
        <v>4.7535147</v>
      </c>
      <c r="G68" s="18" t="n">
        <v>373.53023265</v>
      </c>
      <c r="H68" s="20" t="n">
        <v>3.24789305</v>
      </c>
      <c r="I68" s="18" t="n">
        <v>434.19051053</v>
      </c>
      <c r="J68" s="20" t="n">
        <v>1.58198189</v>
      </c>
      <c r="K68" s="18" t="n">
        <v>444.44533321</v>
      </c>
      <c r="L68" s="20" t="n">
        <v>3.39190046</v>
      </c>
      <c r="M68" s="18" t="s">
        <v>481</v>
      </c>
      <c r="N68" s="20" t="s">
        <v>481</v>
      </c>
      <c r="O68" s="18" t="s">
        <v>481</v>
      </c>
      <c r="P68" s="20" t="s">
        <v>481</v>
      </c>
      <c r="Q68" s="18" t="s">
        <v>481</v>
      </c>
      <c r="R68" s="20" t="s">
        <v>481</v>
      </c>
      <c r="S68" s="18" t="s">
        <v>481</v>
      </c>
      <c r="T68" s="20" t="s">
        <v>481</v>
      </c>
      <c r="U68" s="18" t="n">
        <v>325.76845874</v>
      </c>
      <c r="V68" s="20" t="n">
        <v>2.31698789</v>
      </c>
    </row>
    <row r="69" spans="1:22">
      <c r="A69" s="15" t="s">
        <v>544</v>
      </c>
      <c r="B69" s="17" t="n">
        <v>4876</v>
      </c>
      <c r="C69" s="18">
        <f>(0.0/B69*100)</f>
        <v/>
      </c>
      <c r="D69" s="19" t="n">
        <v>4876</v>
      </c>
      <c r="E69" s="18" t="n">
        <v>402.79344945</v>
      </c>
      <c r="F69" s="20" t="n">
        <v>8.0817634</v>
      </c>
      <c r="G69" s="18" t="n">
        <v>429.93644951</v>
      </c>
      <c r="H69" s="20" t="n">
        <v>5.31402629</v>
      </c>
      <c r="I69" s="18" t="n">
        <v>439.55870439</v>
      </c>
      <c r="J69" s="20" t="n">
        <v>4.15809289</v>
      </c>
      <c r="K69" s="18" t="n">
        <v>433.49873985</v>
      </c>
      <c r="L69" s="20" t="n">
        <v>8.619782430000001</v>
      </c>
      <c r="M69" s="18" t="s">
        <v>481</v>
      </c>
      <c r="N69" s="20" t="s">
        <v>481</v>
      </c>
      <c r="O69" s="18" t="s">
        <v>481</v>
      </c>
      <c r="P69" s="20" t="s">
        <v>481</v>
      </c>
      <c r="Q69" s="18" t="s">
        <v>481</v>
      </c>
      <c r="R69" s="20" t="s">
        <v>481</v>
      </c>
      <c r="S69" s="18" t="s">
        <v>481</v>
      </c>
      <c r="T69" s="20" t="s">
        <v>481</v>
      </c>
      <c r="U69" s="18" t="n">
        <v>368.5048196</v>
      </c>
      <c r="V69" s="20" t="n">
        <v>22.1154646</v>
      </c>
    </row>
    <row r="70" spans="1:22">
      <c r="A70" s="15" t="s">
        <v>545</v>
      </c>
      <c r="B70" s="17" t="n">
        <v>6036</v>
      </c>
      <c r="C70" s="18">
        <f>(223.0/B70*100)</f>
        <v/>
      </c>
      <c r="D70" s="19" t="n">
        <v>5813</v>
      </c>
      <c r="E70" s="18" t="n">
        <v>456.42543002</v>
      </c>
      <c r="F70" s="20" t="n">
        <v>7.61747906</v>
      </c>
      <c r="G70" s="18" t="n">
        <v>465.18476761</v>
      </c>
      <c r="H70" s="20" t="n">
        <v>4.27343428</v>
      </c>
      <c r="I70" s="18" t="n">
        <v>506.35355141</v>
      </c>
      <c r="J70" s="20" t="n">
        <v>2.90916391</v>
      </c>
      <c r="K70" s="18" t="n">
        <v>527.26166185</v>
      </c>
      <c r="L70" s="20" t="n">
        <v>5.42493656</v>
      </c>
      <c r="M70" s="18" t="s">
        <v>481</v>
      </c>
      <c r="N70" s="20" t="s">
        <v>481</v>
      </c>
      <c r="O70" s="18" t="s">
        <v>481</v>
      </c>
      <c r="P70" s="20" t="s">
        <v>481</v>
      </c>
      <c r="Q70" s="18" t="s">
        <v>481</v>
      </c>
      <c r="R70" s="20" t="s">
        <v>481</v>
      </c>
      <c r="S70" s="18" t="s">
        <v>481</v>
      </c>
      <c r="T70" s="20" t="s">
        <v>481</v>
      </c>
      <c r="U70" s="18" t="n">
        <v>445.71131488</v>
      </c>
      <c r="V70" s="20" t="n">
        <v>8.41295704</v>
      </c>
    </row>
    <row r="71" spans="1:22">
      <c r="A71" s="15" t="s">
        <v>546</v>
      </c>
      <c r="B71" s="17" t="n">
        <v>6115</v>
      </c>
      <c r="C71" s="18">
        <f>(50.0/B71*100)</f>
        <v/>
      </c>
      <c r="D71" s="19" t="n">
        <v>6065</v>
      </c>
      <c r="E71" s="18" t="n">
        <v>478.59895996</v>
      </c>
      <c r="F71" s="20" t="n">
        <v>8.29491893</v>
      </c>
      <c r="G71" s="18" t="n">
        <v>496.02354971</v>
      </c>
      <c r="H71" s="20" t="n">
        <v>5.85505697</v>
      </c>
      <c r="I71" s="18" t="n">
        <v>534.0158825</v>
      </c>
      <c r="J71" s="20" t="n">
        <v>1.68141431</v>
      </c>
      <c r="K71" s="18" t="n">
        <v>571.87750879</v>
      </c>
      <c r="L71" s="20" t="n">
        <v>4.78149132</v>
      </c>
      <c r="M71" s="18" t="s">
        <v>481</v>
      </c>
      <c r="N71" s="20" t="s">
        <v>481</v>
      </c>
      <c r="O71" s="18" t="s">
        <v>481</v>
      </c>
      <c r="P71" s="20" t="s">
        <v>481</v>
      </c>
      <c r="Q71" s="18" t="s">
        <v>481</v>
      </c>
      <c r="R71" s="20" t="s">
        <v>481</v>
      </c>
      <c r="S71" s="18" t="s">
        <v>481</v>
      </c>
      <c r="T71" s="20" t="s">
        <v>481</v>
      </c>
      <c r="U71" s="18" t="n">
        <v>434.52710298</v>
      </c>
      <c r="V71" s="20" t="n">
        <v>12.48259079</v>
      </c>
    </row>
    <row r="72" spans="1:22">
      <c r="A72" s="15" t="s">
        <v>547</v>
      </c>
      <c r="B72" s="17" t="n">
        <v>7708</v>
      </c>
      <c r="C72" s="18">
        <f>(8.0/B72*100)</f>
        <v/>
      </c>
      <c r="D72" s="19" t="n">
        <v>7700</v>
      </c>
      <c r="E72" s="18" t="n">
        <v>441.4633446</v>
      </c>
      <c r="F72" s="20" t="n">
        <v>10.50459587</v>
      </c>
      <c r="G72" s="18" t="n">
        <v>417.16339932</v>
      </c>
      <c r="H72" s="20" t="n">
        <v>7.3197011</v>
      </c>
      <c r="I72" s="18" t="n">
        <v>482.83125635</v>
      </c>
      <c r="J72" s="20" t="n">
        <v>2.50270714</v>
      </c>
      <c r="K72" s="18" t="n">
        <v>542.69609662</v>
      </c>
      <c r="L72" s="20" t="n">
        <v>3.20841854</v>
      </c>
      <c r="M72" s="18" t="s">
        <v>481</v>
      </c>
      <c r="N72" s="20" t="s">
        <v>481</v>
      </c>
      <c r="O72" s="18" t="s">
        <v>481</v>
      </c>
      <c r="P72" s="20" t="s">
        <v>481</v>
      </c>
      <c r="Q72" s="18" t="s">
        <v>481</v>
      </c>
      <c r="R72" s="20" t="s">
        <v>481</v>
      </c>
      <c r="S72" s="18" t="s">
        <v>481</v>
      </c>
      <c r="T72" s="20" t="s">
        <v>481</v>
      </c>
      <c r="U72" s="18" t="n">
        <v>415.4438515</v>
      </c>
      <c r="V72" s="20" t="n">
        <v>30.70960456</v>
      </c>
    </row>
    <row r="73" spans="1:22">
      <c r="A73" s="15" t="s">
        <v>548</v>
      </c>
      <c r="B73" s="17" t="n">
        <v>8249</v>
      </c>
      <c r="C73" s="18">
        <f>(209.0/B73*100)</f>
        <v/>
      </c>
      <c r="D73" s="19" t="n">
        <v>8040</v>
      </c>
      <c r="E73" s="18" t="n">
        <v>351.61132714</v>
      </c>
      <c r="F73" s="20" t="n">
        <v>8.59397512</v>
      </c>
      <c r="G73" s="18" t="n">
        <v>380.48599465</v>
      </c>
      <c r="H73" s="20" t="n">
        <v>5.05661932</v>
      </c>
      <c r="I73" s="18" t="n">
        <v>411.30462326</v>
      </c>
      <c r="J73" s="20" t="n">
        <v>3.14701811</v>
      </c>
      <c r="K73" s="18" t="n">
        <v>445.21903764</v>
      </c>
      <c r="L73" s="20" t="n">
        <v>6.65602316</v>
      </c>
      <c r="M73" s="18" t="s">
        <v>481</v>
      </c>
      <c r="N73" s="20" t="s">
        <v>481</v>
      </c>
      <c r="O73" s="18" t="s">
        <v>481</v>
      </c>
      <c r="P73" s="20" t="s">
        <v>481</v>
      </c>
      <c r="Q73" s="18" t="s">
        <v>481</v>
      </c>
      <c r="R73" s="20" t="s">
        <v>481</v>
      </c>
      <c r="S73" s="18" t="s">
        <v>481</v>
      </c>
      <c r="T73" s="20" t="s">
        <v>481</v>
      </c>
      <c r="U73" s="18" t="n">
        <v>361.50008423</v>
      </c>
      <c r="V73" s="20" t="n">
        <v>10.14654959</v>
      </c>
    </row>
    <row r="74" spans="1:22">
      <c r="A74" s="15" t="s">
        <v>549</v>
      </c>
      <c r="B74" s="17" t="n">
        <v>4692</v>
      </c>
      <c r="C74" s="18">
        <f>(82.0/B74*100)</f>
        <v/>
      </c>
      <c r="D74" s="19" t="n">
        <v>4610</v>
      </c>
      <c r="E74" s="18" t="n">
        <v>388.82539005</v>
      </c>
      <c r="F74" s="20" t="n">
        <v>7.3391325</v>
      </c>
      <c r="G74" s="18" t="n">
        <v>392.66382834</v>
      </c>
      <c r="H74" s="20" t="n">
        <v>4.72246188</v>
      </c>
      <c r="I74" s="18" t="n">
        <v>443.5307135</v>
      </c>
      <c r="J74" s="20" t="n">
        <v>2.10800675</v>
      </c>
      <c r="K74" s="18" t="n">
        <v>456.97691687</v>
      </c>
      <c r="L74" s="20" t="n">
        <v>5.51095723</v>
      </c>
      <c r="M74" s="18" t="s">
        <v>481</v>
      </c>
      <c r="N74" s="20" t="s">
        <v>481</v>
      </c>
      <c r="O74" s="18" t="s">
        <v>481</v>
      </c>
      <c r="P74" s="20" t="s">
        <v>481</v>
      </c>
      <c r="Q74" s="18" t="s">
        <v>481</v>
      </c>
      <c r="R74" s="20" t="s">
        <v>481</v>
      </c>
      <c r="S74" s="18" t="n">
        <v>366.88842956</v>
      </c>
      <c r="T74" s="20" t="n">
        <v>22.13824028</v>
      </c>
      <c r="U74" s="18" t="n">
        <v>360.31399961</v>
      </c>
      <c r="V74" s="20" t="n">
        <v>6.71849204</v>
      </c>
    </row>
    <row r="75" spans="1:22">
      <c r="A75" s="15" t="s">
        <v>550</v>
      </c>
      <c r="B75" s="17" t="n">
        <v>5375</v>
      </c>
      <c r="C75" s="18">
        <f>(341.0/B75*100)</f>
        <v/>
      </c>
      <c r="D75" s="19" t="n">
        <v>5034</v>
      </c>
      <c r="E75" s="18" t="n">
        <v>347.84323692</v>
      </c>
      <c r="F75" s="20" t="n">
        <v>6.42167223</v>
      </c>
      <c r="G75" s="18" t="n">
        <v>361.10557764</v>
      </c>
      <c r="H75" s="20" t="n">
        <v>4.67301092</v>
      </c>
      <c r="I75" s="18" t="n">
        <v>372.44012933</v>
      </c>
      <c r="J75" s="20" t="n">
        <v>3.68862033</v>
      </c>
      <c r="K75" s="18" t="n">
        <v>387.55537928</v>
      </c>
      <c r="L75" s="20" t="n">
        <v>5.53725796</v>
      </c>
      <c r="M75" s="18" t="s">
        <v>481</v>
      </c>
      <c r="N75" s="20" t="s">
        <v>481</v>
      </c>
      <c r="O75" s="18" t="s">
        <v>481</v>
      </c>
      <c r="P75" s="20" t="s">
        <v>481</v>
      </c>
      <c r="Q75" s="18" t="s">
        <v>481</v>
      </c>
      <c r="R75" s="20" t="s">
        <v>481</v>
      </c>
      <c r="S75" s="18" t="s">
        <v>481</v>
      </c>
      <c r="T75" s="20" t="s">
        <v>481</v>
      </c>
      <c r="U75" s="18" t="n">
        <v>329.03689245</v>
      </c>
      <c r="V75" s="20" t="n">
        <v>5.38034358</v>
      </c>
    </row>
    <row r="76" spans="1:22">
      <c r="A76" s="15" t="s">
        <v>551</v>
      </c>
      <c r="B76" s="17" t="n">
        <v>14167</v>
      </c>
      <c r="C76" s="18">
        <f>(238.0/B76*100)</f>
        <v/>
      </c>
      <c r="D76" s="19" t="n">
        <v>13929</v>
      </c>
      <c r="E76" s="18" t="n">
        <v>373.6420245</v>
      </c>
      <c r="F76" s="20" t="n">
        <v>5.94914635</v>
      </c>
      <c r="G76" s="18" t="n">
        <v>397.63018461</v>
      </c>
      <c r="H76" s="20" t="n">
        <v>4.99696641</v>
      </c>
      <c r="I76" s="18" t="n">
        <v>448.95018462</v>
      </c>
      <c r="J76" s="20" t="n">
        <v>3.02374308</v>
      </c>
      <c r="K76" s="18" t="n">
        <v>466.38532628</v>
      </c>
      <c r="L76" s="20" t="n">
        <v>4.30246675</v>
      </c>
      <c r="M76" s="18" t="s">
        <v>481</v>
      </c>
      <c r="N76" s="20" t="s">
        <v>481</v>
      </c>
      <c r="O76" s="18" t="s">
        <v>481</v>
      </c>
      <c r="P76" s="20" t="s">
        <v>481</v>
      </c>
      <c r="Q76" s="18" t="s">
        <v>481</v>
      </c>
      <c r="R76" s="20" t="s">
        <v>481</v>
      </c>
      <c r="S76" s="18" t="s">
        <v>481</v>
      </c>
      <c r="T76" s="20" t="s">
        <v>481</v>
      </c>
      <c r="U76" s="18" t="n">
        <v>346.16766948</v>
      </c>
      <c r="V76" s="20" t="n">
        <v>5.23281773</v>
      </c>
    </row>
    <row r="77" spans="1:22">
      <c r="A77" s="15" t="s">
        <v>552</v>
      </c>
      <c r="B77" s="17" t="n">
        <v>6062</v>
      </c>
      <c r="C77" s="18">
        <f>(455.0/B77*100)</f>
        <v/>
      </c>
      <c r="D77" s="19" t="n">
        <v>5607</v>
      </c>
      <c r="E77" s="18" t="n">
        <v>406.07271548</v>
      </c>
      <c r="F77" s="20" t="n">
        <v>5.49430397</v>
      </c>
      <c r="G77" s="18" t="n">
        <v>412.02962452</v>
      </c>
      <c r="H77" s="20" t="n">
        <v>4.42385811</v>
      </c>
      <c r="I77" s="18" t="n">
        <v>455.54991545</v>
      </c>
      <c r="J77" s="20" t="n">
        <v>2.60856287</v>
      </c>
      <c r="K77" s="18" t="n">
        <v>494.38525806</v>
      </c>
      <c r="L77" s="20" t="n">
        <v>5.21564407</v>
      </c>
      <c r="M77" s="18" t="s">
        <v>481</v>
      </c>
      <c r="N77" s="20" t="s">
        <v>481</v>
      </c>
      <c r="O77" s="18" t="s">
        <v>481</v>
      </c>
      <c r="P77" s="20" t="s">
        <v>481</v>
      </c>
      <c r="Q77" s="18" t="s">
        <v>481</v>
      </c>
      <c r="R77" s="20" t="s">
        <v>481</v>
      </c>
      <c r="S77" s="18" t="s">
        <v>481</v>
      </c>
      <c r="T77" s="20" t="s">
        <v>481</v>
      </c>
      <c r="U77" s="18" t="n">
        <v>365.10009717</v>
      </c>
      <c r="V77" s="20" t="n">
        <v>4.31543375</v>
      </c>
    </row>
    <row r="78" spans="1:22">
      <c r="A78" s="15" t="s">
        <v>553</v>
      </c>
      <c r="B78" s="17" t="n">
        <v>5826</v>
      </c>
      <c r="C78" s="18">
        <f>(0.0/B78*100)</f>
        <v/>
      </c>
      <c r="D78" s="19" t="n">
        <v>5826</v>
      </c>
      <c r="E78" s="18" t="n">
        <v>454.57144521</v>
      </c>
      <c r="F78" s="20" t="n">
        <v>8.072975639999999</v>
      </c>
      <c r="G78" s="18" t="n">
        <v>470.17804865</v>
      </c>
      <c r="H78" s="20" t="n">
        <v>4.53293931</v>
      </c>
      <c r="I78" s="18" t="n">
        <v>491.67959839</v>
      </c>
      <c r="J78" s="20" t="n">
        <v>3.88105216</v>
      </c>
      <c r="K78" s="18" t="n">
        <v>488.7885435</v>
      </c>
      <c r="L78" s="20" t="n">
        <v>6.51680216</v>
      </c>
      <c r="M78" s="18" t="s">
        <v>481</v>
      </c>
      <c r="N78" s="20" t="s">
        <v>481</v>
      </c>
      <c r="O78" s="18" t="s">
        <v>481</v>
      </c>
      <c r="P78" s="20" t="s">
        <v>481</v>
      </c>
      <c r="Q78" s="18" t="n">
        <v>279.6191</v>
      </c>
      <c r="R78" s="20" t="n">
        <v>47.45639091</v>
      </c>
      <c r="S78" s="18" t="n">
        <v>283.8465</v>
      </c>
      <c r="T78" s="20" t="n">
        <v>40.85821469</v>
      </c>
      <c r="U78" s="18" t="n">
        <v>444.00671401</v>
      </c>
      <c r="V78" s="20" t="n">
        <v>19.03708838</v>
      </c>
    </row>
    <row customHeight="1" ht="25" r="79" spans="1:22">
      <c r="A79" s="15" t="s">
        <v>554</v>
      </c>
      <c r="B79" s="17" t="n">
        <v>1657</v>
      </c>
      <c r="C79" s="18">
        <f>(41.0/B79*100)</f>
        <v/>
      </c>
      <c r="D79" s="19" t="n">
        <v>1616</v>
      </c>
      <c r="E79" s="18" t="n">
        <v>435.61005639</v>
      </c>
      <c r="F79" s="20" t="n">
        <v>12.97871161</v>
      </c>
      <c r="G79" s="18" t="n">
        <v>441.37692269</v>
      </c>
      <c r="H79" s="20" t="n">
        <v>9.72890982</v>
      </c>
      <c r="I79" s="18" t="n">
        <v>476.71469598</v>
      </c>
      <c r="J79" s="20" t="n">
        <v>7.20187697</v>
      </c>
      <c r="K79" s="18" t="n">
        <v>509.44806553</v>
      </c>
      <c r="L79" s="20" t="n">
        <v>9.376001690000001</v>
      </c>
      <c r="M79" s="18" t="s">
        <v>481</v>
      </c>
      <c r="N79" s="20" t="s">
        <v>481</v>
      </c>
      <c r="O79" s="18" t="s">
        <v>481</v>
      </c>
      <c r="P79" s="20" t="s">
        <v>481</v>
      </c>
      <c r="Q79" s="18" t="s">
        <v>481</v>
      </c>
      <c r="R79" s="20" t="s">
        <v>481</v>
      </c>
      <c r="S79" s="18" t="n">
        <v>460.4425</v>
      </c>
      <c r="T79" s="20" t="n">
        <v>24.97216675</v>
      </c>
      <c r="U79" s="18" t="n">
        <v>375.49223098</v>
      </c>
      <c r="V79" s="20" t="n">
        <v>18.55578326</v>
      </c>
    </row>
    <row r="80" spans="1:22">
      <c r="A80" s="15" t="s">
        <v>555</v>
      </c>
      <c r="B80" s="17" t="n">
        <v>7841</v>
      </c>
      <c r="C80" s="18">
        <f>(0.0/B80*100)</f>
        <v/>
      </c>
      <c r="D80" s="19" t="n">
        <v>7841</v>
      </c>
      <c r="E80" s="18" t="n">
        <v>404.52245653</v>
      </c>
      <c r="F80" s="20" t="n">
        <v>6.28724966</v>
      </c>
      <c r="G80" s="18" t="n">
        <v>415.52406773</v>
      </c>
      <c r="H80" s="20" t="n">
        <v>6.11774978</v>
      </c>
      <c r="I80" s="18" t="n">
        <v>431.25343833</v>
      </c>
      <c r="J80" s="20" t="n">
        <v>3.59970567</v>
      </c>
      <c r="K80" s="18" t="n">
        <v>430.50146586</v>
      </c>
      <c r="L80" s="20" t="n">
        <v>6.03755967</v>
      </c>
      <c r="M80" s="18" t="s">
        <v>481</v>
      </c>
      <c r="N80" s="20" t="s">
        <v>481</v>
      </c>
      <c r="O80" s="18" t="s">
        <v>481</v>
      </c>
      <c r="P80" s="20" t="s">
        <v>481</v>
      </c>
      <c r="Q80" s="18" t="s">
        <v>481</v>
      </c>
      <c r="R80" s="20" t="s">
        <v>481</v>
      </c>
      <c r="S80" s="18" t="s">
        <v>481</v>
      </c>
      <c r="T80" s="20" t="s">
        <v>481</v>
      </c>
      <c r="U80" s="18" t="n">
        <v>369.72810047</v>
      </c>
      <c r="V80" s="20" t="n">
        <v>37.85279679</v>
      </c>
    </row>
    <row r="81" spans="1:22">
      <c r="A81" s="23" t="s">
        <v>556</v>
      </c>
      <c r="B81" s="17" t="n">
        <v>8861</v>
      </c>
      <c r="C81" s="18">
        <f>(113.0/B81*100)</f>
        <v/>
      </c>
      <c r="D81" s="19" t="n">
        <v>8748</v>
      </c>
      <c r="E81" s="18" t="n">
        <v>376.9685427</v>
      </c>
      <c r="F81" s="20" t="n">
        <v>10.12634894</v>
      </c>
      <c r="G81" s="18" t="n">
        <v>407.02543948</v>
      </c>
      <c r="H81" s="20" t="n">
        <v>5.71999961</v>
      </c>
      <c r="I81" s="18" t="n">
        <v>435.17751611</v>
      </c>
      <c r="J81" s="20" t="n">
        <v>3.22495061</v>
      </c>
      <c r="K81" s="18" t="n">
        <v>451.35553006</v>
      </c>
      <c r="L81" s="20" t="n">
        <v>6.06704072</v>
      </c>
      <c r="M81" s="18" t="s">
        <v>481</v>
      </c>
      <c r="N81" s="20" t="s">
        <v>481</v>
      </c>
      <c r="O81" s="18" t="s">
        <v>481</v>
      </c>
      <c r="P81" s="20" t="s">
        <v>481</v>
      </c>
      <c r="Q81" s="18" t="s">
        <v>481</v>
      </c>
      <c r="R81" s="20" t="s">
        <v>481</v>
      </c>
      <c r="S81" s="18" t="s">
        <v>481</v>
      </c>
      <c r="T81" s="20" t="s">
        <v>481</v>
      </c>
      <c r="U81" s="18" t="n">
        <v>358.90576744</v>
      </c>
      <c r="V81" s="20" t="n">
        <v>10.24178618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875</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433.26690662</v>
      </c>
      <c r="F7" s="20" t="n">
        <v>7.82293466</v>
      </c>
      <c r="G7" s="18" t="n">
        <v>431.02559298</v>
      </c>
      <c r="H7" s="20" t="n">
        <v>6.64569237</v>
      </c>
      <c r="I7" s="18" t="n">
        <v>495.64904419</v>
      </c>
      <c r="J7" s="20" t="n">
        <v>2.1384995</v>
      </c>
      <c r="K7" s="18" t="n">
        <v>547.54246517</v>
      </c>
      <c r="L7" s="20" t="n">
        <v>2.8038572</v>
      </c>
      <c r="M7" s="18" t="s">
        <v>481</v>
      </c>
      <c r="N7" s="20" t="s">
        <v>481</v>
      </c>
      <c r="O7" s="18" t="s">
        <v>481</v>
      </c>
      <c r="P7" s="20" t="s">
        <v>481</v>
      </c>
      <c r="Q7" s="18" t="s">
        <v>481</v>
      </c>
      <c r="R7" s="20" t="s">
        <v>481</v>
      </c>
      <c r="S7" s="18" t="s">
        <v>481</v>
      </c>
      <c r="T7" s="20" t="s">
        <v>481</v>
      </c>
      <c r="U7" s="18" t="n">
        <v>461.14399709</v>
      </c>
      <c r="V7" s="20" t="n">
        <v>5.22410479</v>
      </c>
    </row>
    <row r="8" spans="1:22">
      <c r="A8" s="15" t="s">
        <v>483</v>
      </c>
      <c r="B8" s="17" t="n">
        <v>7007</v>
      </c>
      <c r="C8" s="18">
        <f>(262.0/B8*100)</f>
        <v/>
      </c>
      <c r="D8" s="19" t="n">
        <v>6745</v>
      </c>
      <c r="E8" s="18" t="n">
        <v>423.60458852</v>
      </c>
      <c r="F8" s="20" t="n">
        <v>5.77972351</v>
      </c>
      <c r="G8" s="18" t="n">
        <v>442.34319709</v>
      </c>
      <c r="H8" s="20" t="n">
        <v>4.98665602</v>
      </c>
      <c r="I8" s="18" t="n">
        <v>488.53156513</v>
      </c>
      <c r="J8" s="20" t="n">
        <v>3.40172527</v>
      </c>
      <c r="K8" s="18" t="n">
        <v>535.28956118</v>
      </c>
      <c r="L8" s="20" t="n">
        <v>3.13673352</v>
      </c>
      <c r="M8" s="18" t="s">
        <v>481</v>
      </c>
      <c r="N8" s="20" t="s">
        <v>481</v>
      </c>
      <c r="O8" s="18" t="s">
        <v>481</v>
      </c>
      <c r="P8" s="20" t="s">
        <v>481</v>
      </c>
      <c r="Q8" s="18" t="n">
        <v>361.38025951</v>
      </c>
      <c r="R8" s="20" t="n">
        <v>22.72565673</v>
      </c>
      <c r="S8" s="18" t="s">
        <v>481</v>
      </c>
      <c r="T8" s="20" t="s">
        <v>481</v>
      </c>
      <c r="U8" s="18" t="n">
        <v>411.78790157</v>
      </c>
      <c r="V8" s="20" t="n">
        <v>5.49000421</v>
      </c>
    </row>
    <row r="9" spans="1:22">
      <c r="A9" s="15" t="s">
        <v>484</v>
      </c>
      <c r="B9" s="17" t="n">
        <v>9651</v>
      </c>
      <c r="C9" s="18">
        <f>(344.0/B9*100)</f>
        <v/>
      </c>
      <c r="D9" s="19" t="n">
        <v>9307</v>
      </c>
      <c r="E9" s="18" t="n">
        <v>431.67116058</v>
      </c>
      <c r="F9" s="20" t="n">
        <v>6.26897253</v>
      </c>
      <c r="G9" s="18" t="n">
        <v>453.3266695</v>
      </c>
      <c r="H9" s="20" t="n">
        <v>4.9143814</v>
      </c>
      <c r="I9" s="18" t="n">
        <v>512.6861722800001</v>
      </c>
      <c r="J9" s="20" t="n">
        <v>2.26696262</v>
      </c>
      <c r="K9" s="18" t="n">
        <v>545.12551933</v>
      </c>
      <c r="L9" s="20" t="n">
        <v>2.9844777</v>
      </c>
      <c r="M9" s="18" t="s">
        <v>481</v>
      </c>
      <c r="N9" s="20" t="s">
        <v>481</v>
      </c>
      <c r="O9" s="18" t="s">
        <v>481</v>
      </c>
      <c r="P9" s="20" t="s">
        <v>481</v>
      </c>
      <c r="Q9" s="18" t="n">
        <v>347.7815185</v>
      </c>
      <c r="R9" s="20" t="n">
        <v>11.20716786</v>
      </c>
      <c r="S9" s="18" t="s">
        <v>481</v>
      </c>
      <c r="T9" s="20" t="s">
        <v>481</v>
      </c>
      <c r="U9" s="18" t="n">
        <v>419.24715031</v>
      </c>
      <c r="V9" s="20" t="n">
        <v>5.18959619</v>
      </c>
    </row>
    <row r="10" spans="1:22">
      <c r="A10" s="15" t="s">
        <v>485</v>
      </c>
      <c r="B10" s="17" t="n">
        <v>20058</v>
      </c>
      <c r="C10" s="18">
        <f>(583.0/B10*100)</f>
        <v/>
      </c>
      <c r="D10" s="19" t="n">
        <v>19475</v>
      </c>
      <c r="E10" s="18" t="n">
        <v>473.03685851</v>
      </c>
      <c r="F10" s="20" t="n">
        <v>7.21732471</v>
      </c>
      <c r="G10" s="18" t="n">
        <v>468.59510578</v>
      </c>
      <c r="H10" s="20" t="n">
        <v>5.38623916</v>
      </c>
      <c r="I10" s="18" t="n">
        <v>518.36060391</v>
      </c>
      <c r="J10" s="20" t="n">
        <v>2.1328911</v>
      </c>
      <c r="K10" s="18" t="n">
        <v>565.57229045</v>
      </c>
      <c r="L10" s="20" t="n">
        <v>2.56033618</v>
      </c>
      <c r="M10" s="18" t="s">
        <v>481</v>
      </c>
      <c r="N10" s="20" t="s">
        <v>481</v>
      </c>
      <c r="O10" s="18" t="s">
        <v>481</v>
      </c>
      <c r="P10" s="20" t="s">
        <v>481</v>
      </c>
      <c r="Q10" s="18" t="s">
        <v>481</v>
      </c>
      <c r="R10" s="20" t="s">
        <v>481</v>
      </c>
      <c r="S10" s="18" t="s">
        <v>481</v>
      </c>
      <c r="T10" s="20" t="s">
        <v>481</v>
      </c>
      <c r="U10" s="18" t="n">
        <v>448.9728974</v>
      </c>
      <c r="V10" s="20" t="n">
        <v>7.23603506</v>
      </c>
    </row>
    <row r="11" spans="1:22">
      <c r="A11" s="15" t="s">
        <v>486</v>
      </c>
      <c r="B11" s="17" t="n">
        <v>7053</v>
      </c>
      <c r="C11" s="18">
        <f>(229.0/B11*100)</f>
        <v/>
      </c>
      <c r="D11" s="19" t="n">
        <v>6824</v>
      </c>
      <c r="E11" s="18" t="n">
        <v>435.1982848</v>
      </c>
      <c r="F11" s="20" t="n">
        <v>5.60142817</v>
      </c>
      <c r="G11" s="18" t="n">
        <v>419.85144536</v>
      </c>
      <c r="H11" s="20" t="n">
        <v>4.90576333</v>
      </c>
      <c r="I11" s="18" t="n">
        <v>461.77499028</v>
      </c>
      <c r="J11" s="20" t="n">
        <v>2.77238681</v>
      </c>
      <c r="K11" s="18" t="n">
        <v>500.266957</v>
      </c>
      <c r="L11" s="20" t="n">
        <v>3.74245872</v>
      </c>
      <c r="M11" s="18" t="s">
        <v>481</v>
      </c>
      <c r="N11" s="20" t="s">
        <v>481</v>
      </c>
      <c r="O11" s="18" t="s">
        <v>481</v>
      </c>
      <c r="P11" s="20" t="s">
        <v>481</v>
      </c>
      <c r="Q11" s="18" t="s">
        <v>481</v>
      </c>
      <c r="R11" s="20" t="s">
        <v>481</v>
      </c>
      <c r="S11" s="18" t="s">
        <v>481</v>
      </c>
      <c r="T11" s="20" t="s">
        <v>481</v>
      </c>
      <c r="U11" s="18" t="n">
        <v>411.41011908</v>
      </c>
      <c r="V11" s="20" t="n">
        <v>6.38313694</v>
      </c>
    </row>
    <row r="12" spans="1:22">
      <c r="A12" s="15" t="s">
        <v>487</v>
      </c>
      <c r="B12" s="17" t="n">
        <v>6894</v>
      </c>
      <c r="C12" s="18">
        <f>(60.0/B12*100)</f>
        <v/>
      </c>
      <c r="D12" s="19" t="n">
        <v>6834</v>
      </c>
      <c r="E12" s="18" t="n">
        <v>423.38867279</v>
      </c>
      <c r="F12" s="20" t="n">
        <v>7.11246129</v>
      </c>
      <c r="G12" s="18" t="n">
        <v>441.71719955</v>
      </c>
      <c r="H12" s="20" t="n">
        <v>4.47228607</v>
      </c>
      <c r="I12" s="18" t="n">
        <v>500.72041945</v>
      </c>
      <c r="J12" s="20" t="n">
        <v>2.31460207</v>
      </c>
      <c r="K12" s="18" t="n">
        <v>538.5221110700001</v>
      </c>
      <c r="L12" s="20" t="n">
        <v>4.23800807</v>
      </c>
      <c r="M12" s="18" t="s">
        <v>481</v>
      </c>
      <c r="N12" s="20" t="s">
        <v>481</v>
      </c>
      <c r="O12" s="18" t="s">
        <v>481</v>
      </c>
      <c r="P12" s="20" t="s">
        <v>481</v>
      </c>
      <c r="Q12" s="18" t="n">
        <v>332.31014509</v>
      </c>
      <c r="R12" s="20" t="n">
        <v>18.34291261</v>
      </c>
      <c r="S12" s="18" t="s">
        <v>481</v>
      </c>
      <c r="T12" s="20" t="s">
        <v>481</v>
      </c>
      <c r="U12" s="18" t="n">
        <v>388.33507467</v>
      </c>
      <c r="V12" s="20" t="n">
        <v>8.332740769999999</v>
      </c>
    </row>
    <row r="13" spans="1:22">
      <c r="A13" s="15" t="s">
        <v>488</v>
      </c>
      <c r="B13" s="17" t="n">
        <v>7161</v>
      </c>
      <c r="C13" s="18">
        <f>(318.0/B13*100)</f>
        <v/>
      </c>
      <c r="D13" s="19" t="n">
        <v>6843</v>
      </c>
      <c r="E13" s="18" t="n">
        <v>481.1233924</v>
      </c>
      <c r="F13" s="20" t="n">
        <v>6.2321375</v>
      </c>
      <c r="G13" s="18" t="n">
        <v>446.95035514</v>
      </c>
      <c r="H13" s="20" t="n">
        <v>6.94689132</v>
      </c>
      <c r="I13" s="18" t="n">
        <v>497.99316483</v>
      </c>
      <c r="J13" s="20" t="n">
        <v>2.55039299</v>
      </c>
      <c r="K13" s="18" t="n">
        <v>545.06893015</v>
      </c>
      <c r="L13" s="20" t="n">
        <v>3.08762953</v>
      </c>
      <c r="M13" s="18" t="s">
        <v>481</v>
      </c>
      <c r="N13" s="20" t="s">
        <v>481</v>
      </c>
      <c r="O13" s="18" t="s">
        <v>481</v>
      </c>
      <c r="P13" s="20" t="s">
        <v>481</v>
      </c>
      <c r="Q13" s="18" t="n">
        <v>407.4699787</v>
      </c>
      <c r="R13" s="20" t="n">
        <v>6.79601306</v>
      </c>
      <c r="S13" s="18" t="s">
        <v>481</v>
      </c>
      <c r="T13" s="20" t="s">
        <v>481</v>
      </c>
      <c r="U13" s="18" t="n">
        <v>405.1505663</v>
      </c>
      <c r="V13" s="20" t="n">
        <v>7.18578844</v>
      </c>
    </row>
    <row r="14" spans="1:22">
      <c r="A14" s="15" t="s">
        <v>489</v>
      </c>
      <c r="B14" s="17" t="n">
        <v>5587</v>
      </c>
      <c r="C14" s="18">
        <f>(93.0/B14*100)</f>
        <v/>
      </c>
      <c r="D14" s="19" t="n">
        <v>5494</v>
      </c>
      <c r="E14" s="18" t="n">
        <v>462.17899877</v>
      </c>
      <c r="F14" s="20" t="n">
        <v>6.07344251</v>
      </c>
      <c r="G14" s="18" t="n">
        <v>460.03442708</v>
      </c>
      <c r="H14" s="20" t="n">
        <v>5.91151389</v>
      </c>
      <c r="I14" s="18" t="n">
        <v>513.71494952</v>
      </c>
      <c r="J14" s="20" t="n">
        <v>2.20886758</v>
      </c>
      <c r="K14" s="18" t="n">
        <v>565.18987769</v>
      </c>
      <c r="L14" s="20" t="n">
        <v>3.12977107</v>
      </c>
      <c r="M14" s="18" t="s">
        <v>481</v>
      </c>
      <c r="N14" s="20" t="s">
        <v>481</v>
      </c>
      <c r="O14" s="18" t="s">
        <v>481</v>
      </c>
      <c r="P14" s="20" t="s">
        <v>481</v>
      </c>
      <c r="Q14" s="18" t="s">
        <v>481</v>
      </c>
      <c r="R14" s="20" t="s">
        <v>481</v>
      </c>
      <c r="S14" s="18" t="s">
        <v>481</v>
      </c>
      <c r="T14" s="20" t="s">
        <v>481</v>
      </c>
      <c r="U14" s="18" t="n">
        <v>443.14297483</v>
      </c>
      <c r="V14" s="20" t="n">
        <v>11.21516907</v>
      </c>
    </row>
    <row r="15" spans="1:22">
      <c r="A15" s="15" t="s">
        <v>490</v>
      </c>
      <c r="B15" s="17" t="n">
        <v>5882</v>
      </c>
      <c r="C15" s="18">
        <f>(169.0/B15*100)</f>
        <v/>
      </c>
      <c r="D15" s="19" t="n">
        <v>5713</v>
      </c>
      <c r="E15" s="18" t="n">
        <v>451.79814031</v>
      </c>
      <c r="F15" s="20" t="n">
        <v>8.908953139999999</v>
      </c>
      <c r="G15" s="18" t="n">
        <v>468.88878017</v>
      </c>
      <c r="H15" s="20" t="n">
        <v>4.67336802</v>
      </c>
      <c r="I15" s="18" t="n">
        <v>527.5272775</v>
      </c>
      <c r="J15" s="20" t="n">
        <v>2.6894989</v>
      </c>
      <c r="K15" s="18" t="n">
        <v>578.31460796</v>
      </c>
      <c r="L15" s="20" t="n">
        <v>3.1546886</v>
      </c>
      <c r="M15" s="18" t="s">
        <v>481</v>
      </c>
      <c r="N15" s="20" t="s">
        <v>481</v>
      </c>
      <c r="O15" s="18" t="s">
        <v>481</v>
      </c>
      <c r="P15" s="20" t="s">
        <v>481</v>
      </c>
      <c r="Q15" s="18" t="n">
        <v>367.66871077</v>
      </c>
      <c r="R15" s="20" t="n">
        <v>14.82638214</v>
      </c>
      <c r="S15" s="18" t="s">
        <v>481</v>
      </c>
      <c r="T15" s="20" t="s">
        <v>481</v>
      </c>
      <c r="U15" s="18" t="n">
        <v>443.29357627</v>
      </c>
      <c r="V15" s="20" t="n">
        <v>6.5125041</v>
      </c>
    </row>
    <row r="16" spans="1:22">
      <c r="A16" s="15" t="s">
        <v>491</v>
      </c>
      <c r="B16" s="17" t="n">
        <v>6108</v>
      </c>
      <c r="C16" s="18">
        <f>(188.0/B16*100)</f>
        <v/>
      </c>
      <c r="D16" s="19" t="n">
        <v>5920</v>
      </c>
      <c r="E16" s="18" t="n">
        <v>420.29681614</v>
      </c>
      <c r="F16" s="20" t="n">
        <v>6.91503348</v>
      </c>
      <c r="G16" s="18" t="n">
        <v>467.2081536</v>
      </c>
      <c r="H16" s="20" t="n">
        <v>6.45909979</v>
      </c>
      <c r="I16" s="18" t="n">
        <v>516.7431947600001</v>
      </c>
      <c r="J16" s="20" t="n">
        <v>2.65389858</v>
      </c>
      <c r="K16" s="18" t="n">
        <v>539.71277221</v>
      </c>
      <c r="L16" s="20" t="n">
        <v>3.70959882</v>
      </c>
      <c r="M16" s="18" t="s">
        <v>481</v>
      </c>
      <c r="N16" s="20" t="s">
        <v>481</v>
      </c>
      <c r="O16" s="18" t="s">
        <v>481</v>
      </c>
      <c r="P16" s="20" t="s">
        <v>481</v>
      </c>
      <c r="Q16" s="18" t="s">
        <v>481</v>
      </c>
      <c r="R16" s="20" t="s">
        <v>481</v>
      </c>
      <c r="S16" s="18" t="s">
        <v>481</v>
      </c>
      <c r="T16" s="20" t="s">
        <v>481</v>
      </c>
      <c r="U16" s="18" t="n">
        <v>394.08015957</v>
      </c>
      <c r="V16" s="20" t="n">
        <v>9.0666858</v>
      </c>
    </row>
    <row r="17" spans="1:22">
      <c r="A17" s="15" t="s">
        <v>492</v>
      </c>
      <c r="B17" s="17" t="n">
        <v>6504</v>
      </c>
      <c r="C17" s="18">
        <f>(2526.0/B17*100)</f>
        <v/>
      </c>
      <c r="D17" s="19" t="n">
        <v>3978</v>
      </c>
      <c r="E17" s="18" t="n">
        <v>472.82623488</v>
      </c>
      <c r="F17" s="20" t="n">
        <v>8.530522169999999</v>
      </c>
      <c r="G17" s="18" t="n">
        <v>474.1770763</v>
      </c>
      <c r="H17" s="20" t="n">
        <v>4.78666992</v>
      </c>
      <c r="I17" s="18" t="n">
        <v>532.08740417</v>
      </c>
      <c r="J17" s="20" t="n">
        <v>4.14152236</v>
      </c>
      <c r="K17" s="18" t="n">
        <v>563.09008498</v>
      </c>
      <c r="L17" s="20" t="n">
        <v>4.9695903</v>
      </c>
      <c r="M17" s="18" t="s">
        <v>481</v>
      </c>
      <c r="N17" s="20" t="s">
        <v>481</v>
      </c>
      <c r="O17" s="18" t="s">
        <v>481</v>
      </c>
      <c r="P17" s="20" t="s">
        <v>481</v>
      </c>
      <c r="Q17" s="18" t="n">
        <v>338.260297</v>
      </c>
      <c r="R17" s="20" t="n">
        <v>14.23011861</v>
      </c>
      <c r="S17" s="18" t="s">
        <v>481</v>
      </c>
      <c r="T17" s="20" t="s">
        <v>481</v>
      </c>
      <c r="U17" s="18" t="n">
        <v>458.68360629</v>
      </c>
      <c r="V17" s="20" t="n">
        <v>6.90388718</v>
      </c>
    </row>
    <row r="18" spans="1:22">
      <c r="A18" s="15" t="s">
        <v>493</v>
      </c>
      <c r="B18" s="17" t="n">
        <v>5532</v>
      </c>
      <c r="C18" s="18">
        <f>(32.0/B18*100)</f>
        <v/>
      </c>
      <c r="D18" s="19" t="n">
        <v>5500</v>
      </c>
      <c r="E18" s="18" t="n">
        <v>385.51380272</v>
      </c>
      <c r="F18" s="20" t="n">
        <v>8.514868399999999</v>
      </c>
      <c r="G18" s="18" t="n">
        <v>415.70081502</v>
      </c>
      <c r="H18" s="20" t="n">
        <v>6.51238526</v>
      </c>
      <c r="I18" s="18" t="n">
        <v>471.80222184</v>
      </c>
      <c r="J18" s="20" t="n">
        <v>3.65322193</v>
      </c>
      <c r="K18" s="18" t="n">
        <v>516.57880098</v>
      </c>
      <c r="L18" s="20" t="n">
        <v>3.36471083</v>
      </c>
      <c r="M18" s="18" t="s">
        <v>481</v>
      </c>
      <c r="N18" s="20" t="s">
        <v>481</v>
      </c>
      <c r="O18" s="18" t="s">
        <v>481</v>
      </c>
      <c r="P18" s="20" t="s">
        <v>481</v>
      </c>
      <c r="Q18" s="18" t="s">
        <v>481</v>
      </c>
      <c r="R18" s="20" t="s">
        <v>481</v>
      </c>
      <c r="S18" s="18" t="s">
        <v>481</v>
      </c>
      <c r="T18" s="20" t="s">
        <v>481</v>
      </c>
      <c r="U18" s="18" t="n">
        <v>365.36666393</v>
      </c>
      <c r="V18" s="20" t="n">
        <v>8.286969940000001</v>
      </c>
    </row>
    <row r="19" spans="1:22">
      <c r="A19" s="15" t="s">
        <v>494</v>
      </c>
      <c r="B19" s="17" t="n">
        <v>5658</v>
      </c>
      <c r="C19" s="18">
        <f>(462.0/B19*100)</f>
        <v/>
      </c>
      <c r="D19" s="19" t="n">
        <v>5196</v>
      </c>
      <c r="E19" s="18" t="n">
        <v>407.86176205</v>
      </c>
      <c r="F19" s="20" t="n">
        <v>6.42257199</v>
      </c>
      <c r="G19" s="18" t="n">
        <v>426.34443954</v>
      </c>
      <c r="H19" s="20" t="n">
        <v>4.51930844</v>
      </c>
      <c r="I19" s="18" t="n">
        <v>482.6431653</v>
      </c>
      <c r="J19" s="20" t="n">
        <v>2.98155867</v>
      </c>
      <c r="K19" s="18" t="n">
        <v>520.65940636</v>
      </c>
      <c r="L19" s="20" t="n">
        <v>4.63820634</v>
      </c>
      <c r="M19" s="18" t="s">
        <v>481</v>
      </c>
      <c r="N19" s="20" t="s">
        <v>481</v>
      </c>
      <c r="O19" s="18" t="s">
        <v>481</v>
      </c>
      <c r="P19" s="20" t="s">
        <v>481</v>
      </c>
      <c r="Q19" s="18" t="s">
        <v>481</v>
      </c>
      <c r="R19" s="20" t="s">
        <v>481</v>
      </c>
      <c r="S19" s="18" t="s">
        <v>481</v>
      </c>
      <c r="T19" s="20" t="s">
        <v>481</v>
      </c>
      <c r="U19" s="18" t="n">
        <v>398.81848585</v>
      </c>
      <c r="V19" s="20" t="n">
        <v>6.24916855</v>
      </c>
    </row>
    <row r="20" spans="1:22">
      <c r="A20" s="15" t="s">
        <v>495</v>
      </c>
      <c r="B20" s="17" t="n">
        <v>3371</v>
      </c>
      <c r="C20" s="18">
        <f>(75.0/B20*100)</f>
        <v/>
      </c>
      <c r="D20" s="19" t="n">
        <v>3296</v>
      </c>
      <c r="E20" s="18" t="n">
        <v>450.35474229</v>
      </c>
      <c r="F20" s="20" t="n">
        <v>10.90308685</v>
      </c>
      <c r="G20" s="18" t="n">
        <v>417.1198602</v>
      </c>
      <c r="H20" s="20" t="n">
        <v>7.63786259</v>
      </c>
      <c r="I20" s="18" t="n">
        <v>466.30008007</v>
      </c>
      <c r="J20" s="20" t="n">
        <v>3.13132383</v>
      </c>
      <c r="K20" s="18" t="n">
        <v>531.3292844600001</v>
      </c>
      <c r="L20" s="20" t="n">
        <v>3.00101764</v>
      </c>
      <c r="M20" s="18" t="s">
        <v>481</v>
      </c>
      <c r="N20" s="20" t="s">
        <v>481</v>
      </c>
      <c r="O20" s="18" t="s">
        <v>481</v>
      </c>
      <c r="P20" s="20" t="s">
        <v>481</v>
      </c>
      <c r="Q20" s="18" t="s">
        <v>481</v>
      </c>
      <c r="R20" s="20" t="s">
        <v>481</v>
      </c>
      <c r="S20" s="18" t="s">
        <v>481</v>
      </c>
      <c r="T20" s="20" t="s">
        <v>481</v>
      </c>
      <c r="U20" s="18" t="n">
        <v>411.31348428</v>
      </c>
      <c r="V20" s="20" t="n">
        <v>7.07589491</v>
      </c>
    </row>
    <row r="21" spans="1:22">
      <c r="A21" s="15" t="s">
        <v>496</v>
      </c>
      <c r="B21" s="17" t="n">
        <v>5741</v>
      </c>
      <c r="C21" s="18">
        <f>(77.0/B21*100)</f>
        <v/>
      </c>
      <c r="D21" s="19" t="n">
        <v>5664</v>
      </c>
      <c r="E21" s="18" t="n">
        <v>453.08811852</v>
      </c>
      <c r="F21" s="20" t="n">
        <v>9.30369263</v>
      </c>
      <c r="G21" s="18" t="n">
        <v>479.88760385</v>
      </c>
      <c r="H21" s="20" t="n">
        <v>7.60433552</v>
      </c>
      <c r="I21" s="18" t="n">
        <v>509.54761654</v>
      </c>
      <c r="J21" s="20" t="n">
        <v>2.36910806</v>
      </c>
      <c r="K21" s="18" t="n">
        <v>555.96104625</v>
      </c>
      <c r="L21" s="20" t="n">
        <v>2.71530715</v>
      </c>
      <c r="M21" s="18" t="s">
        <v>481</v>
      </c>
      <c r="N21" s="20" t="s">
        <v>481</v>
      </c>
      <c r="O21" s="18" t="s">
        <v>481</v>
      </c>
      <c r="P21" s="20" t="s">
        <v>481</v>
      </c>
      <c r="Q21" s="18" t="s">
        <v>481</v>
      </c>
      <c r="R21" s="20" t="s">
        <v>481</v>
      </c>
      <c r="S21" s="18" t="s">
        <v>481</v>
      </c>
      <c r="T21" s="20" t="s">
        <v>481</v>
      </c>
      <c r="U21" s="18" t="n">
        <v>444.80875137</v>
      </c>
      <c r="V21" s="20" t="n">
        <v>9.68158345</v>
      </c>
    </row>
    <row r="22" spans="1:22">
      <c r="A22" s="15" t="s">
        <v>497</v>
      </c>
      <c r="B22" s="17" t="n">
        <v>6598</v>
      </c>
      <c r="C22" s="18">
        <f>(43.0/B22*100)</f>
        <v/>
      </c>
      <c r="D22" s="19" t="n">
        <v>6555</v>
      </c>
      <c r="E22" s="18" t="n">
        <v>389.88310994</v>
      </c>
      <c r="F22" s="20" t="n">
        <v>7.39435299</v>
      </c>
      <c r="G22" s="18" t="n">
        <v>407.14718685</v>
      </c>
      <c r="H22" s="20" t="n">
        <v>6.09079111</v>
      </c>
      <c r="I22" s="18" t="n">
        <v>483.75954848</v>
      </c>
      <c r="J22" s="20" t="n">
        <v>4.17403174</v>
      </c>
      <c r="K22" s="18" t="n">
        <v>527.76509599</v>
      </c>
      <c r="L22" s="20" t="n">
        <v>3.43582514</v>
      </c>
      <c r="M22" s="18" t="s">
        <v>481</v>
      </c>
      <c r="N22" s="20" t="s">
        <v>481</v>
      </c>
      <c r="O22" s="18" t="s">
        <v>481</v>
      </c>
      <c r="P22" s="20" t="s">
        <v>481</v>
      </c>
      <c r="Q22" s="18" t="s">
        <v>481</v>
      </c>
      <c r="R22" s="20" t="s">
        <v>481</v>
      </c>
      <c r="S22" s="18" t="n">
        <v>481.07515382</v>
      </c>
      <c r="T22" s="20" t="n">
        <v>48.88858691</v>
      </c>
      <c r="U22" s="18" t="n">
        <v>375.11610316</v>
      </c>
      <c r="V22" s="20" t="n">
        <v>9.38606452</v>
      </c>
    </row>
    <row r="23" spans="1:22">
      <c r="A23" s="15" t="s">
        <v>498</v>
      </c>
      <c r="B23" s="17" t="n">
        <v>11583</v>
      </c>
      <c r="C23" s="18">
        <f>(295.0/B23*100)</f>
        <v/>
      </c>
      <c r="D23" s="19" t="n">
        <v>11288</v>
      </c>
      <c r="E23" s="18" t="n">
        <v>423.87696109</v>
      </c>
      <c r="F23" s="20" t="n">
        <v>6.80628215</v>
      </c>
      <c r="G23" s="18" t="n">
        <v>438.03435633</v>
      </c>
      <c r="H23" s="20" t="n">
        <v>4.32116006</v>
      </c>
      <c r="I23" s="18" t="n">
        <v>487.72220385</v>
      </c>
      <c r="J23" s="20" t="n">
        <v>2.598665</v>
      </c>
      <c r="K23" s="18" t="n">
        <v>530.14456212</v>
      </c>
      <c r="L23" s="20" t="n">
        <v>3.82628618</v>
      </c>
      <c r="M23" s="18" t="s">
        <v>481</v>
      </c>
      <c r="N23" s="20" t="s">
        <v>481</v>
      </c>
      <c r="O23" s="18" t="s">
        <v>481</v>
      </c>
      <c r="P23" s="20" t="s">
        <v>481</v>
      </c>
      <c r="Q23" s="18" t="s">
        <v>481</v>
      </c>
      <c r="R23" s="20" t="s">
        <v>481</v>
      </c>
      <c r="S23" s="18" t="s">
        <v>481</v>
      </c>
      <c r="T23" s="20" t="s">
        <v>481</v>
      </c>
      <c r="U23" s="18" t="n">
        <v>418.49959595</v>
      </c>
      <c r="V23" s="20" t="n">
        <v>9.75753394</v>
      </c>
    </row>
    <row r="24" spans="1:22">
      <c r="A24" s="15" t="s">
        <v>499</v>
      </c>
      <c r="B24" s="17" t="n">
        <v>6647</v>
      </c>
      <c r="C24" s="18">
        <f>(16.0/B24*100)</f>
        <v/>
      </c>
      <c r="D24" s="19" t="n">
        <v>6631</v>
      </c>
      <c r="E24" s="18" t="n">
        <v>454.28828363</v>
      </c>
      <c r="F24" s="20" t="n">
        <v>7.6592608</v>
      </c>
      <c r="G24" s="18" t="n">
        <v>471.68117064</v>
      </c>
      <c r="H24" s="20" t="n">
        <v>4.3333026</v>
      </c>
      <c r="I24" s="18" t="n">
        <v>519.9368564</v>
      </c>
      <c r="J24" s="20" t="n">
        <v>2.91519787</v>
      </c>
      <c r="K24" s="18" t="n">
        <v>549.02892873</v>
      </c>
      <c r="L24" s="20" t="n">
        <v>3.70115298</v>
      </c>
      <c r="M24" s="18" t="s">
        <v>481</v>
      </c>
      <c r="N24" s="20" t="s">
        <v>481</v>
      </c>
      <c r="O24" s="18" t="s">
        <v>481</v>
      </c>
      <c r="P24" s="20" t="s">
        <v>481</v>
      </c>
      <c r="Q24" s="18" t="s">
        <v>481</v>
      </c>
      <c r="R24" s="20" t="s">
        <v>481</v>
      </c>
      <c r="S24" s="18" t="s">
        <v>481</v>
      </c>
      <c r="T24" s="20" t="s">
        <v>481</v>
      </c>
      <c r="U24" s="18" t="n">
        <v>423.54943036</v>
      </c>
      <c r="V24" s="20" t="n">
        <v>12.0425242</v>
      </c>
    </row>
    <row r="25" spans="1:22">
      <c r="A25" s="15" t="s">
        <v>500</v>
      </c>
      <c r="B25" s="17" t="n">
        <v>5581</v>
      </c>
      <c r="C25" s="18">
        <f>(26.0/B25*100)</f>
        <v/>
      </c>
      <c r="D25" s="19" t="n">
        <v>5555</v>
      </c>
      <c r="E25" s="18" t="n">
        <v>429.24868423</v>
      </c>
      <c r="F25" s="20" t="n">
        <v>8.63763402</v>
      </c>
      <c r="G25" s="18" t="n">
        <v>463.29580979</v>
      </c>
      <c r="H25" s="20" t="n">
        <v>6.89805086</v>
      </c>
      <c r="I25" s="18" t="n">
        <v>518.91773729</v>
      </c>
      <c r="J25" s="20" t="n">
        <v>3.12995583</v>
      </c>
      <c r="K25" s="18" t="n">
        <v>561.1230485900001</v>
      </c>
      <c r="L25" s="20" t="n">
        <v>4.46335333</v>
      </c>
      <c r="M25" s="18" t="s">
        <v>481</v>
      </c>
      <c r="N25" s="20" t="s">
        <v>481</v>
      </c>
      <c r="O25" s="18" t="s">
        <v>481</v>
      </c>
      <c r="P25" s="20" t="s">
        <v>481</v>
      </c>
      <c r="Q25" s="18" t="s">
        <v>481</v>
      </c>
      <c r="R25" s="20" t="s">
        <v>481</v>
      </c>
      <c r="S25" s="18" t="s">
        <v>481</v>
      </c>
      <c r="T25" s="20" t="s">
        <v>481</v>
      </c>
      <c r="U25" s="18" t="n">
        <v>413.21081085</v>
      </c>
      <c r="V25" s="20" t="n">
        <v>19.77907249</v>
      </c>
    </row>
    <row r="26" spans="1:22">
      <c r="A26" s="15" t="s">
        <v>501</v>
      </c>
      <c r="B26" s="17" t="n">
        <v>4869</v>
      </c>
      <c r="C26" s="18">
        <f>(96.0/B26*100)</f>
        <v/>
      </c>
      <c r="D26" s="19" t="n">
        <v>4773</v>
      </c>
      <c r="E26" s="18" t="n">
        <v>462.98069571</v>
      </c>
      <c r="F26" s="20" t="n">
        <v>5.802468</v>
      </c>
      <c r="G26" s="18" t="n">
        <v>442.745174</v>
      </c>
      <c r="H26" s="20" t="n">
        <v>5.00837759</v>
      </c>
      <c r="I26" s="18" t="n">
        <v>492.8906119</v>
      </c>
      <c r="J26" s="20" t="n">
        <v>2.10410309</v>
      </c>
      <c r="K26" s="18" t="n">
        <v>521.64976482</v>
      </c>
      <c r="L26" s="20" t="n">
        <v>2.98294907</v>
      </c>
      <c r="M26" s="18" t="s">
        <v>481</v>
      </c>
      <c r="N26" s="20" t="s">
        <v>481</v>
      </c>
      <c r="O26" s="18" t="s">
        <v>481</v>
      </c>
      <c r="P26" s="20" t="s">
        <v>481</v>
      </c>
      <c r="Q26" s="18" t="s">
        <v>481</v>
      </c>
      <c r="R26" s="20" t="s">
        <v>481</v>
      </c>
      <c r="S26" s="18" t="s">
        <v>481</v>
      </c>
      <c r="T26" s="20" t="s">
        <v>481</v>
      </c>
      <c r="U26" s="18" t="n">
        <v>432.84387067</v>
      </c>
      <c r="V26" s="20" t="n">
        <v>7.5179263</v>
      </c>
    </row>
    <row r="27" spans="1:22">
      <c r="A27" s="15" t="s">
        <v>502</v>
      </c>
      <c r="B27" s="17" t="n">
        <v>5299</v>
      </c>
      <c r="C27" s="18">
        <f>(191.0/B27*100)</f>
        <v/>
      </c>
      <c r="D27" s="19" t="n">
        <v>5108</v>
      </c>
      <c r="E27" s="18" t="n">
        <v>412.78062387</v>
      </c>
      <c r="F27" s="20" t="n">
        <v>5.37601492</v>
      </c>
      <c r="G27" s="18" t="n">
        <v>427.8558436</v>
      </c>
      <c r="H27" s="20" t="n">
        <v>4.58592213</v>
      </c>
      <c r="I27" s="18" t="n">
        <v>490.11151793</v>
      </c>
      <c r="J27" s="20" t="n">
        <v>2.64448371</v>
      </c>
      <c r="K27" s="18" t="n">
        <v>541.5517804999999</v>
      </c>
      <c r="L27" s="20" t="n">
        <v>2.95880067</v>
      </c>
      <c r="M27" s="18" t="s">
        <v>481</v>
      </c>
      <c r="N27" s="20" t="s">
        <v>481</v>
      </c>
      <c r="O27" s="18" t="s">
        <v>481</v>
      </c>
      <c r="P27" s="20" t="s">
        <v>481</v>
      </c>
      <c r="Q27" s="18" t="s">
        <v>481</v>
      </c>
      <c r="R27" s="20" t="s">
        <v>481</v>
      </c>
      <c r="S27" s="18" t="s">
        <v>481</v>
      </c>
      <c r="T27" s="20" t="s">
        <v>481</v>
      </c>
      <c r="U27" s="18" t="n">
        <v>394.54991822</v>
      </c>
      <c r="V27" s="20" t="n">
        <v>4.41896556</v>
      </c>
    </row>
    <row r="28" spans="1:22">
      <c r="A28" s="15" t="s">
        <v>503</v>
      </c>
      <c r="B28" s="17" t="n">
        <v>7568</v>
      </c>
      <c r="C28" s="18">
        <f>(528.0/B28*100)</f>
        <v/>
      </c>
      <c r="D28" s="19" t="n">
        <v>7040</v>
      </c>
      <c r="E28" s="18" t="n">
        <v>392.94502686</v>
      </c>
      <c r="F28" s="20" t="n">
        <v>5.64664584</v>
      </c>
      <c r="G28" s="18" t="n">
        <v>395.64567837</v>
      </c>
      <c r="H28" s="20" t="n">
        <v>4.32242511</v>
      </c>
      <c r="I28" s="18" t="n">
        <v>425.44215556</v>
      </c>
      <c r="J28" s="20" t="n">
        <v>2.90024141</v>
      </c>
      <c r="K28" s="18" t="n">
        <v>463.27194892</v>
      </c>
      <c r="L28" s="20" t="n">
        <v>3.47490576</v>
      </c>
      <c r="M28" s="18" t="s">
        <v>481</v>
      </c>
      <c r="N28" s="20" t="s">
        <v>481</v>
      </c>
      <c r="O28" s="18" t="s">
        <v>481</v>
      </c>
      <c r="P28" s="20" t="s">
        <v>481</v>
      </c>
      <c r="Q28" s="18" t="s">
        <v>481</v>
      </c>
      <c r="R28" s="20" t="s">
        <v>481</v>
      </c>
      <c r="S28" s="18" t="s">
        <v>481</v>
      </c>
      <c r="T28" s="20" t="s">
        <v>481</v>
      </c>
      <c r="U28" s="18" t="n">
        <v>384.54119868</v>
      </c>
      <c r="V28" s="20" t="n">
        <v>7.1733138</v>
      </c>
    </row>
    <row r="29" spans="1:22">
      <c r="A29" s="15" t="s">
        <v>504</v>
      </c>
      <c r="B29" s="17" t="n">
        <v>5385</v>
      </c>
      <c r="C29" s="18">
        <f>(30.0/B29*100)</f>
        <v/>
      </c>
      <c r="D29" s="19" t="n">
        <v>5355</v>
      </c>
      <c r="E29" s="18" t="n">
        <v>425.45455522</v>
      </c>
      <c r="F29" s="20" t="n">
        <v>7.50023065</v>
      </c>
      <c r="G29" s="18" t="n">
        <v>449.24823436</v>
      </c>
      <c r="H29" s="20" t="n">
        <v>4.54891092</v>
      </c>
      <c r="I29" s="18" t="n">
        <v>514.2210615400001</v>
      </c>
      <c r="J29" s="20" t="n">
        <v>2.60116959</v>
      </c>
      <c r="K29" s="18" t="n">
        <v>555.83246349</v>
      </c>
      <c r="L29" s="20" t="n">
        <v>3.58245712</v>
      </c>
      <c r="M29" s="18" t="s">
        <v>481</v>
      </c>
      <c r="N29" s="20" t="s">
        <v>481</v>
      </c>
      <c r="O29" s="18" t="s">
        <v>481</v>
      </c>
      <c r="P29" s="20" t="s">
        <v>481</v>
      </c>
      <c r="Q29" s="18" t="n">
        <v>314.02123871</v>
      </c>
      <c r="R29" s="20" t="n">
        <v>13.26138992</v>
      </c>
      <c r="S29" s="18" t="s">
        <v>481</v>
      </c>
      <c r="T29" s="20" t="s">
        <v>481</v>
      </c>
      <c r="U29" s="18" t="n">
        <v>410.19815546</v>
      </c>
      <c r="V29" s="20" t="n">
        <v>10.19312871</v>
      </c>
    </row>
    <row r="30" spans="1:22">
      <c r="A30" s="15" t="s">
        <v>505</v>
      </c>
      <c r="B30" s="17" t="n">
        <v>4520</v>
      </c>
      <c r="C30" s="18">
        <f>(254.0/B30*100)</f>
        <v/>
      </c>
      <c r="D30" s="19" t="n">
        <v>4266</v>
      </c>
      <c r="E30" s="18" t="n">
        <v>430.59815468</v>
      </c>
      <c r="F30" s="20" t="n">
        <v>11.3285597</v>
      </c>
      <c r="G30" s="18" t="n">
        <v>454.8620478</v>
      </c>
      <c r="H30" s="20" t="n">
        <v>7.15298376</v>
      </c>
      <c r="I30" s="18" t="n">
        <v>506.20546543</v>
      </c>
      <c r="J30" s="20" t="n">
        <v>3.02833844</v>
      </c>
      <c r="K30" s="18" t="n">
        <v>559.97380689</v>
      </c>
      <c r="L30" s="20" t="n">
        <v>3.36549193</v>
      </c>
      <c r="M30" s="18" t="s">
        <v>481</v>
      </c>
      <c r="N30" s="20" t="s">
        <v>481</v>
      </c>
      <c r="O30" s="18" t="s">
        <v>481</v>
      </c>
      <c r="P30" s="20" t="s">
        <v>481</v>
      </c>
      <c r="Q30" s="18" t="s">
        <v>481</v>
      </c>
      <c r="R30" s="20" t="s">
        <v>481</v>
      </c>
      <c r="S30" s="18" t="s">
        <v>481</v>
      </c>
      <c r="T30" s="20" t="s">
        <v>481</v>
      </c>
      <c r="U30" s="18" t="n">
        <v>405.57694069</v>
      </c>
      <c r="V30" s="20" t="n">
        <v>6.73121812</v>
      </c>
    </row>
    <row r="31" spans="1:22">
      <c r="A31" s="15" t="s">
        <v>506</v>
      </c>
      <c r="B31" s="17" t="n">
        <v>5456</v>
      </c>
      <c r="C31" s="18">
        <f>(155.0/B31*100)</f>
        <v/>
      </c>
      <c r="D31" s="19" t="n">
        <v>5301</v>
      </c>
      <c r="E31" s="18" t="n">
        <v>454.73311105</v>
      </c>
      <c r="F31" s="20" t="n">
        <v>7.60665658</v>
      </c>
      <c r="G31" s="18" t="n">
        <v>456.81100931</v>
      </c>
      <c r="H31" s="20" t="n">
        <v>5.07168893</v>
      </c>
      <c r="I31" s="18" t="n">
        <v>513.32342719</v>
      </c>
      <c r="J31" s="20" t="n">
        <v>2.71528282</v>
      </c>
      <c r="K31" s="18" t="n">
        <v>569.11135011</v>
      </c>
      <c r="L31" s="20" t="n">
        <v>3.52635501</v>
      </c>
      <c r="M31" s="18" t="s">
        <v>481</v>
      </c>
      <c r="N31" s="20" t="s">
        <v>481</v>
      </c>
      <c r="O31" s="18" t="s">
        <v>481</v>
      </c>
      <c r="P31" s="20" t="s">
        <v>481</v>
      </c>
      <c r="Q31" s="18" t="s">
        <v>481</v>
      </c>
      <c r="R31" s="20" t="s">
        <v>481</v>
      </c>
      <c r="S31" s="18" t="s">
        <v>481</v>
      </c>
      <c r="T31" s="20" t="s">
        <v>481</v>
      </c>
      <c r="U31" s="18" t="n">
        <v>423.17734601</v>
      </c>
      <c r="V31" s="20" t="n">
        <v>6.29611805</v>
      </c>
    </row>
    <row r="32" spans="1:22">
      <c r="A32" s="15" t="s">
        <v>507</v>
      </c>
      <c r="B32" s="17" t="n">
        <v>4478</v>
      </c>
      <c r="C32" s="18">
        <f>(6.0/B32*100)</f>
        <v/>
      </c>
      <c r="D32" s="19" t="n">
        <v>4472</v>
      </c>
      <c r="E32" s="18" t="n">
        <v>453.22442667</v>
      </c>
      <c r="F32" s="20" t="n">
        <v>7.7487527</v>
      </c>
      <c r="G32" s="18" t="n">
        <v>457.46398771</v>
      </c>
      <c r="H32" s="20" t="n">
        <v>5.14119347</v>
      </c>
      <c r="I32" s="18" t="n">
        <v>508.66751191</v>
      </c>
      <c r="J32" s="20" t="n">
        <v>2.47169862</v>
      </c>
      <c r="K32" s="18" t="n">
        <v>542.49827014</v>
      </c>
      <c r="L32" s="20" t="n">
        <v>3.67558759</v>
      </c>
      <c r="M32" s="18" t="s">
        <v>481</v>
      </c>
      <c r="N32" s="20" t="s">
        <v>481</v>
      </c>
      <c r="O32" s="18" t="s">
        <v>481</v>
      </c>
      <c r="P32" s="20" t="s">
        <v>481</v>
      </c>
      <c r="Q32" s="18" t="s">
        <v>481</v>
      </c>
      <c r="R32" s="20" t="s">
        <v>481</v>
      </c>
      <c r="S32" s="18" t="s">
        <v>481</v>
      </c>
      <c r="T32" s="20" t="s">
        <v>481</v>
      </c>
      <c r="U32" s="18" t="n">
        <v>415.06737496</v>
      </c>
      <c r="V32" s="20" t="n">
        <v>11.12992257</v>
      </c>
    </row>
    <row r="33" spans="1:22">
      <c r="A33" s="15" t="s">
        <v>508</v>
      </c>
      <c r="B33" s="17" t="n">
        <v>7325</v>
      </c>
      <c r="C33" s="18">
        <f>(87.0/B33*100)</f>
        <v/>
      </c>
      <c r="D33" s="19" t="n">
        <v>7238</v>
      </c>
      <c r="E33" s="18" t="n">
        <v>448.87312635</v>
      </c>
      <c r="F33" s="20" t="n">
        <v>11.61573836</v>
      </c>
      <c r="G33" s="18" t="n">
        <v>461.76890292</v>
      </c>
      <c r="H33" s="20" t="n">
        <v>5.8765552</v>
      </c>
      <c r="I33" s="18" t="n">
        <v>491.45976587</v>
      </c>
      <c r="J33" s="20" t="n">
        <v>2.83633987</v>
      </c>
      <c r="K33" s="18" t="n">
        <v>538.36632202</v>
      </c>
      <c r="L33" s="20" t="n">
        <v>3.54319482</v>
      </c>
      <c r="M33" s="18" t="s">
        <v>481</v>
      </c>
      <c r="N33" s="20" t="s">
        <v>481</v>
      </c>
      <c r="O33" s="18" t="s">
        <v>481</v>
      </c>
      <c r="P33" s="20" t="s">
        <v>481</v>
      </c>
      <c r="Q33" s="18" t="s">
        <v>481</v>
      </c>
      <c r="R33" s="20" t="s">
        <v>481</v>
      </c>
      <c r="S33" s="18" t="s">
        <v>481</v>
      </c>
      <c r="T33" s="20" t="s">
        <v>481</v>
      </c>
      <c r="U33" s="18" t="n">
        <v>410.3854429</v>
      </c>
      <c r="V33" s="20" t="n">
        <v>8.44356801</v>
      </c>
    </row>
    <row r="34" spans="1:22">
      <c r="A34" s="15" t="s">
        <v>509</v>
      </c>
      <c r="B34" s="17" t="n">
        <v>6350</v>
      </c>
      <c r="C34" s="18">
        <f>(107.0/B34*100)</f>
        <v/>
      </c>
      <c r="D34" s="19" t="n">
        <v>6243</v>
      </c>
      <c r="E34" s="18" t="n">
        <v>390.55799222</v>
      </c>
      <c r="F34" s="20" t="n">
        <v>5.64711695</v>
      </c>
      <c r="G34" s="18" t="n">
        <v>408.33543675</v>
      </c>
      <c r="H34" s="20" t="n">
        <v>4.32460128</v>
      </c>
      <c r="I34" s="18" t="n">
        <v>471.27619931</v>
      </c>
      <c r="J34" s="20" t="n">
        <v>2.69964752</v>
      </c>
      <c r="K34" s="18" t="n">
        <v>514.49022372</v>
      </c>
      <c r="L34" s="20" t="n">
        <v>3.75072407</v>
      </c>
      <c r="M34" s="18" t="s">
        <v>481</v>
      </c>
      <c r="N34" s="20" t="s">
        <v>481</v>
      </c>
      <c r="O34" s="18" t="s">
        <v>481</v>
      </c>
      <c r="P34" s="20" t="s">
        <v>481</v>
      </c>
      <c r="Q34" s="18" t="n">
        <v>263.37193708</v>
      </c>
      <c r="R34" s="20" t="n">
        <v>13.61114927</v>
      </c>
      <c r="S34" s="18" t="s">
        <v>481</v>
      </c>
      <c r="T34" s="20" t="s">
        <v>481</v>
      </c>
      <c r="U34" s="18" t="n">
        <v>383.08174496</v>
      </c>
      <c r="V34" s="20" t="n">
        <v>6.65140479</v>
      </c>
    </row>
    <row r="35" spans="1:22">
      <c r="A35" s="15" t="s">
        <v>510</v>
      </c>
      <c r="B35" s="17" t="n">
        <v>6406</v>
      </c>
      <c r="C35" s="18">
        <f>(78.0/B35*100)</f>
        <v/>
      </c>
      <c r="D35" s="19" t="n">
        <v>6328</v>
      </c>
      <c r="E35" s="18" t="n">
        <v>446.6514448</v>
      </c>
      <c r="F35" s="20" t="n">
        <v>7.88829346</v>
      </c>
      <c r="G35" s="18" t="n">
        <v>442.05391724</v>
      </c>
      <c r="H35" s="20" t="n">
        <v>5.29294922</v>
      </c>
      <c r="I35" s="18" t="n">
        <v>493.60897332</v>
      </c>
      <c r="J35" s="20" t="n">
        <v>1.85573639</v>
      </c>
      <c r="K35" s="18" t="n">
        <v>554.07102093</v>
      </c>
      <c r="L35" s="20" t="n">
        <v>2.49333401</v>
      </c>
      <c r="M35" s="18" t="s">
        <v>481</v>
      </c>
      <c r="N35" s="20" t="s">
        <v>481</v>
      </c>
      <c r="O35" s="18" t="s">
        <v>481</v>
      </c>
      <c r="P35" s="20" t="s">
        <v>481</v>
      </c>
      <c r="Q35" s="18" t="n">
        <v>337.32521215</v>
      </c>
      <c r="R35" s="20" t="n">
        <v>11.65794297</v>
      </c>
      <c r="S35" s="18" t="s">
        <v>481</v>
      </c>
      <c r="T35" s="20" t="s">
        <v>481</v>
      </c>
      <c r="U35" s="18" t="n">
        <v>413.43151212</v>
      </c>
      <c r="V35" s="20" t="n">
        <v>9.136884009999999</v>
      </c>
    </row>
    <row r="36" spans="1:22">
      <c r="A36" s="15" t="s">
        <v>511</v>
      </c>
      <c r="B36" s="17" t="n">
        <v>6736</v>
      </c>
      <c r="C36" s="18">
        <f>(97.0/B36*100)</f>
        <v/>
      </c>
      <c r="D36" s="19" t="n">
        <v>6639</v>
      </c>
      <c r="E36" s="18" t="n">
        <v>451.2896073</v>
      </c>
      <c r="F36" s="20" t="n">
        <v>7.08536919</v>
      </c>
      <c r="G36" s="18" t="n">
        <v>458.35647392</v>
      </c>
      <c r="H36" s="20" t="n">
        <v>5.17451154</v>
      </c>
      <c r="I36" s="18" t="n">
        <v>490.07688487</v>
      </c>
      <c r="J36" s="20" t="n">
        <v>2.69242637</v>
      </c>
      <c r="K36" s="18" t="n">
        <v>532.89621117</v>
      </c>
      <c r="L36" s="20" t="n">
        <v>2.46180695</v>
      </c>
      <c r="M36" s="18" t="s">
        <v>481</v>
      </c>
      <c r="N36" s="20" t="s">
        <v>481</v>
      </c>
      <c r="O36" s="18" t="s">
        <v>481</v>
      </c>
      <c r="P36" s="20" t="s">
        <v>481</v>
      </c>
      <c r="Q36" s="18" t="s">
        <v>481</v>
      </c>
      <c r="R36" s="20" t="s">
        <v>481</v>
      </c>
      <c r="S36" s="18" t="s">
        <v>481</v>
      </c>
      <c r="T36" s="20" t="s">
        <v>481</v>
      </c>
      <c r="U36" s="18" t="n">
        <v>423.46192353</v>
      </c>
      <c r="V36" s="20" t="n">
        <v>7.37090919</v>
      </c>
    </row>
    <row r="37" spans="1:22">
      <c r="A37" s="15" t="s">
        <v>512</v>
      </c>
      <c r="B37" s="17" t="n">
        <v>5458</v>
      </c>
      <c r="C37" s="18">
        <f>(208.0/B37*100)</f>
        <v/>
      </c>
      <c r="D37" s="19" t="n">
        <v>5250</v>
      </c>
      <c r="E37" s="18" t="n">
        <v>441.87778806</v>
      </c>
      <c r="F37" s="20" t="n">
        <v>7.17107403</v>
      </c>
      <c r="G37" s="18" t="n">
        <v>459.21585008</v>
      </c>
      <c r="H37" s="20" t="n">
        <v>6.16021011</v>
      </c>
      <c r="I37" s="18" t="n">
        <v>502.34578045</v>
      </c>
      <c r="J37" s="20" t="n">
        <v>2.93801199</v>
      </c>
      <c r="K37" s="18" t="n">
        <v>558.63866554</v>
      </c>
      <c r="L37" s="20" t="n">
        <v>4.14532636</v>
      </c>
      <c r="M37" s="18" t="s">
        <v>481</v>
      </c>
      <c r="N37" s="20" t="s">
        <v>481</v>
      </c>
      <c r="O37" s="18" t="s">
        <v>481</v>
      </c>
      <c r="P37" s="20" t="s">
        <v>481</v>
      </c>
      <c r="Q37" s="18" t="s">
        <v>481</v>
      </c>
      <c r="R37" s="20" t="s">
        <v>481</v>
      </c>
      <c r="S37" s="18" t="s">
        <v>481</v>
      </c>
      <c r="T37" s="20" t="s">
        <v>481</v>
      </c>
      <c r="U37" s="18" t="n">
        <v>408.14256897</v>
      </c>
      <c r="V37" s="20" t="n">
        <v>6.09749899</v>
      </c>
    </row>
    <row r="38" spans="1:22">
      <c r="A38" s="15" t="s">
        <v>513</v>
      </c>
      <c r="B38" s="17" t="n">
        <v>5860</v>
      </c>
      <c r="C38" s="18">
        <f>(30.0/B38*100)</f>
        <v/>
      </c>
      <c r="D38" s="19" t="n">
        <v>5830</v>
      </c>
      <c r="E38" s="18" t="n">
        <v>413.38979557</v>
      </c>
      <c r="F38" s="20" t="n">
        <v>7.19912167</v>
      </c>
      <c r="G38" s="18" t="n">
        <v>441.10315499</v>
      </c>
      <c r="H38" s="20" t="n">
        <v>4.70406922</v>
      </c>
      <c r="I38" s="18" t="n">
        <v>497.98976556</v>
      </c>
      <c r="J38" s="20" t="n">
        <v>3.37486935</v>
      </c>
      <c r="K38" s="18" t="n">
        <v>537.00069462</v>
      </c>
      <c r="L38" s="20" t="n">
        <v>3.55693809</v>
      </c>
      <c r="M38" s="18" t="s">
        <v>481</v>
      </c>
      <c r="N38" s="20" t="s">
        <v>481</v>
      </c>
      <c r="O38" s="18" t="s">
        <v>481</v>
      </c>
      <c r="P38" s="20" t="s">
        <v>481</v>
      </c>
      <c r="Q38" s="18" t="s">
        <v>481</v>
      </c>
      <c r="R38" s="20" t="s">
        <v>481</v>
      </c>
      <c r="S38" s="18" t="s">
        <v>481</v>
      </c>
      <c r="T38" s="20" t="s">
        <v>481</v>
      </c>
      <c r="U38" s="18" t="n">
        <v>460.26850537</v>
      </c>
      <c r="V38" s="20" t="n">
        <v>5.74927928</v>
      </c>
    </row>
    <row r="39" spans="1:22">
      <c r="A39" s="15" t="s">
        <v>514</v>
      </c>
      <c r="B39" s="17" t="n">
        <v>5895</v>
      </c>
      <c r="C39" s="18">
        <f>(33.0/B39*100)</f>
        <v/>
      </c>
      <c r="D39" s="19" t="n">
        <v>5862</v>
      </c>
      <c r="E39" s="18" t="n">
        <v>400.25553157</v>
      </c>
      <c r="F39" s="20" t="n">
        <v>5.73740437</v>
      </c>
      <c r="G39" s="18" t="n">
        <v>397.53261466</v>
      </c>
      <c r="H39" s="20" t="n">
        <v>5.29799204</v>
      </c>
      <c r="I39" s="18" t="n">
        <v>433.6511972</v>
      </c>
      <c r="J39" s="20" t="n">
        <v>3.75548021</v>
      </c>
      <c r="K39" s="18" t="n">
        <v>458.55874327</v>
      </c>
      <c r="L39" s="20" t="n">
        <v>4.59944161</v>
      </c>
      <c r="M39" s="18" t="s">
        <v>481</v>
      </c>
      <c r="N39" s="20" t="s">
        <v>481</v>
      </c>
      <c r="O39" s="18" t="s">
        <v>481</v>
      </c>
      <c r="P39" s="20" t="s">
        <v>481</v>
      </c>
      <c r="Q39" s="18" t="s">
        <v>481</v>
      </c>
      <c r="R39" s="20" t="s">
        <v>481</v>
      </c>
      <c r="S39" s="18" t="s">
        <v>481</v>
      </c>
      <c r="T39" s="20" t="s">
        <v>481</v>
      </c>
      <c r="U39" s="18" t="n">
        <v>367.19381595</v>
      </c>
      <c r="V39" s="20" t="n">
        <v>10.40142324</v>
      </c>
    </row>
    <row r="40" spans="1:22">
      <c r="A40" s="15" t="s">
        <v>515</v>
      </c>
      <c r="B40" s="17" t="n">
        <v>14157</v>
      </c>
      <c r="C40" s="18">
        <f>(430.0/B40*100)</f>
        <v/>
      </c>
      <c r="D40" s="19" t="n">
        <v>13727</v>
      </c>
      <c r="E40" s="18" t="n">
        <v>450.36953306</v>
      </c>
      <c r="F40" s="20" t="n">
        <v>10.5580541</v>
      </c>
      <c r="G40" s="18" t="n">
        <v>444.37629798</v>
      </c>
      <c r="H40" s="20" t="n">
        <v>6.15577837</v>
      </c>
      <c r="I40" s="18" t="n">
        <v>493.0223679</v>
      </c>
      <c r="J40" s="20" t="n">
        <v>2.92617325</v>
      </c>
      <c r="K40" s="18" t="n">
        <v>542.11156714</v>
      </c>
      <c r="L40" s="20" t="n">
        <v>3.69389481</v>
      </c>
      <c r="M40" s="18" t="s">
        <v>481</v>
      </c>
      <c r="N40" s="20" t="s">
        <v>481</v>
      </c>
      <c r="O40" s="18" t="s">
        <v>481</v>
      </c>
      <c r="P40" s="20" t="s">
        <v>481</v>
      </c>
      <c r="Q40" s="18" t="s">
        <v>481</v>
      </c>
      <c r="R40" s="20" t="s">
        <v>481</v>
      </c>
      <c r="S40" s="18" t="s">
        <v>481</v>
      </c>
      <c r="T40" s="20" t="s">
        <v>481</v>
      </c>
      <c r="U40" s="18" t="n">
        <v>421.07608232</v>
      </c>
      <c r="V40" s="20" t="n">
        <v>7.22625906</v>
      </c>
    </row>
    <row r="41" spans="1:22">
      <c r="A41" s="15" t="s">
        <v>516</v>
      </c>
      <c r="B41" s="17" t="n">
        <v>5712</v>
      </c>
      <c r="C41" s="18">
        <f>(71.0/B41*100)</f>
        <v/>
      </c>
      <c r="D41" s="19" t="n">
        <v>5641</v>
      </c>
      <c r="E41" s="18" t="n">
        <v>459.77636237</v>
      </c>
      <c r="F41" s="20" t="n">
        <v>7.49194212</v>
      </c>
      <c r="G41" s="18" t="n">
        <v>433.9300221</v>
      </c>
      <c r="H41" s="20" t="n">
        <v>6.99993964</v>
      </c>
      <c r="I41" s="18" t="n">
        <v>487.74897787</v>
      </c>
      <c r="J41" s="20" t="n">
        <v>3.28513923</v>
      </c>
      <c r="K41" s="18" t="n">
        <v>542.35305202</v>
      </c>
      <c r="L41" s="20" t="n">
        <v>3.80684381</v>
      </c>
      <c r="M41" s="18" t="s">
        <v>481</v>
      </c>
      <c r="N41" s="20" t="s">
        <v>481</v>
      </c>
      <c r="O41" s="18" t="s">
        <v>481</v>
      </c>
      <c r="P41" s="20" t="s">
        <v>481</v>
      </c>
      <c r="Q41" s="18" t="n">
        <v>399.91015703</v>
      </c>
      <c r="R41" s="20" t="n">
        <v>16.72230739</v>
      </c>
      <c r="S41" s="18" t="s">
        <v>481</v>
      </c>
      <c r="T41" s="20" t="s">
        <v>481</v>
      </c>
      <c r="U41" s="18" t="n">
        <v>403.66302668</v>
      </c>
      <c r="V41" s="20" t="n">
        <v>13.12866283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322.76988748</v>
      </c>
      <c r="F45" s="20" t="n">
        <v>5.5906966</v>
      </c>
      <c r="G45" s="18" t="n">
        <v>332.40531764</v>
      </c>
      <c r="H45" s="20" t="n">
        <v>3.85477891</v>
      </c>
      <c r="I45" s="18" t="n">
        <v>353.88238216</v>
      </c>
      <c r="J45" s="20" t="n">
        <v>3.1356658</v>
      </c>
      <c r="K45" s="18" t="n">
        <v>370.6256413</v>
      </c>
      <c r="L45" s="20" t="n">
        <v>4.58381924</v>
      </c>
      <c r="M45" s="18" t="s">
        <v>481</v>
      </c>
      <c r="N45" s="20" t="s">
        <v>481</v>
      </c>
      <c r="O45" s="18" t="s">
        <v>481</v>
      </c>
      <c r="P45" s="20" t="s">
        <v>481</v>
      </c>
      <c r="Q45" s="18" t="n">
        <v>323.82221197</v>
      </c>
      <c r="R45" s="20" t="n">
        <v>38.65268875</v>
      </c>
      <c r="S45" s="18" t="n">
        <v>314.89808729</v>
      </c>
      <c r="T45" s="20" t="n">
        <v>19.04330974</v>
      </c>
      <c r="U45" s="18" t="n">
        <v>325.3302689</v>
      </c>
      <c r="V45" s="20" t="n">
        <v>4.79938689</v>
      </c>
    </row>
    <row r="46" spans="1:22">
      <c r="A46" s="15" t="s">
        <v>521</v>
      </c>
      <c r="B46" s="17" t="n">
        <v>23141</v>
      </c>
      <c r="C46" s="18">
        <f>(2327.0/B46*100)</f>
        <v/>
      </c>
      <c r="D46" s="19" t="n">
        <v>20814</v>
      </c>
      <c r="E46" s="18" t="n">
        <v>349.04116494</v>
      </c>
      <c r="F46" s="20" t="n">
        <v>7.5328812</v>
      </c>
      <c r="G46" s="18" t="n">
        <v>380.66164891</v>
      </c>
      <c r="H46" s="20" t="n">
        <v>6.09579124</v>
      </c>
      <c r="I46" s="18" t="n">
        <v>425.86552518</v>
      </c>
      <c r="J46" s="20" t="n">
        <v>3.23939801</v>
      </c>
      <c r="K46" s="18" t="n">
        <v>465.39405282</v>
      </c>
      <c r="L46" s="20" t="n">
        <v>5.30230331</v>
      </c>
      <c r="M46" s="18" t="s">
        <v>481</v>
      </c>
      <c r="N46" s="20" t="s">
        <v>481</v>
      </c>
      <c r="O46" s="18" t="s">
        <v>481</v>
      </c>
      <c r="P46" s="20" t="s">
        <v>481</v>
      </c>
      <c r="Q46" s="18" t="s">
        <v>481</v>
      </c>
      <c r="R46" s="20" t="s">
        <v>481</v>
      </c>
      <c r="S46" s="18" t="s">
        <v>481</v>
      </c>
      <c r="T46" s="20" t="s">
        <v>481</v>
      </c>
      <c r="U46" s="18" t="n">
        <v>380.44926236</v>
      </c>
      <c r="V46" s="20" t="n">
        <v>3.28693502</v>
      </c>
    </row>
    <row r="47" spans="1:22">
      <c r="A47" s="15" t="s">
        <v>522</v>
      </c>
      <c r="B47" s="17" t="n">
        <v>5928</v>
      </c>
      <c r="C47" s="18">
        <f>(456.0/B47*100)</f>
        <v/>
      </c>
      <c r="D47" s="19" t="n">
        <v>5472</v>
      </c>
      <c r="E47" s="18" t="n">
        <v>355.11004824</v>
      </c>
      <c r="F47" s="20" t="n">
        <v>7.3144182</v>
      </c>
      <c r="G47" s="18" t="n">
        <v>379.12735577</v>
      </c>
      <c r="H47" s="20" t="n">
        <v>6.42283968</v>
      </c>
      <c r="I47" s="18" t="n">
        <v>452.73034444</v>
      </c>
      <c r="J47" s="20" t="n">
        <v>4.49674071</v>
      </c>
      <c r="K47" s="18" t="n">
        <v>499.5261247</v>
      </c>
      <c r="L47" s="20" t="n">
        <v>5.63897993</v>
      </c>
      <c r="M47" s="18" t="s">
        <v>481</v>
      </c>
      <c r="N47" s="20" t="s">
        <v>481</v>
      </c>
      <c r="O47" s="18" t="s">
        <v>481</v>
      </c>
      <c r="P47" s="20" t="s">
        <v>481</v>
      </c>
      <c r="Q47" s="18" t="s">
        <v>481</v>
      </c>
      <c r="R47" s="20" t="s">
        <v>481</v>
      </c>
      <c r="S47" s="18" t="s">
        <v>481</v>
      </c>
      <c r="T47" s="20" t="s">
        <v>481</v>
      </c>
      <c r="U47" s="18" t="n">
        <v>354.63993502</v>
      </c>
      <c r="V47" s="20" t="n">
        <v>6.48109787</v>
      </c>
    </row>
    <row r="48" spans="1:22">
      <c r="A48" s="15" t="s">
        <v>523</v>
      </c>
      <c r="B48" s="17" t="n">
        <v>9841</v>
      </c>
      <c r="C48" s="18">
        <f>(8.0/B48*100)</f>
        <v/>
      </c>
      <c r="D48" s="19" t="n">
        <v>9833</v>
      </c>
      <c r="E48" s="18" t="n">
        <v>447.64985212</v>
      </c>
      <c r="F48" s="20" t="n">
        <v>13.03487665</v>
      </c>
      <c r="G48" s="18" t="n">
        <v>380.58195906</v>
      </c>
      <c r="H48" s="20" t="n">
        <v>8.47124487</v>
      </c>
      <c r="I48" s="18" t="n">
        <v>484.84037459</v>
      </c>
      <c r="J48" s="20" t="n">
        <v>4.72509912</v>
      </c>
      <c r="K48" s="18" t="n">
        <v>550.30017506</v>
      </c>
      <c r="L48" s="20" t="n">
        <v>5.87245229</v>
      </c>
      <c r="M48" s="18" t="s">
        <v>481</v>
      </c>
      <c r="N48" s="20" t="s">
        <v>481</v>
      </c>
      <c r="O48" s="18" t="s">
        <v>481</v>
      </c>
      <c r="P48" s="20" t="s">
        <v>481</v>
      </c>
      <c r="Q48" s="18" t="s">
        <v>481</v>
      </c>
      <c r="R48" s="20" t="s">
        <v>481</v>
      </c>
      <c r="S48" s="18" t="s">
        <v>481</v>
      </c>
      <c r="T48" s="20" t="s">
        <v>481</v>
      </c>
      <c r="U48" s="18" t="n">
        <v>435.17433479</v>
      </c>
      <c r="V48" s="20" t="n">
        <v>16.13621206</v>
      </c>
    </row>
    <row r="49" spans="1:22">
      <c r="A49" s="15" t="s">
        <v>524</v>
      </c>
      <c r="B49" s="17" t="n">
        <v>6349</v>
      </c>
      <c r="C49" s="18">
        <f>(56.0/B49*100)</f>
        <v/>
      </c>
      <c r="D49" s="19" t="n">
        <v>6293</v>
      </c>
      <c r="E49" s="18" t="n">
        <v>386.51948905</v>
      </c>
      <c r="F49" s="20" t="n">
        <v>6.16027225</v>
      </c>
      <c r="G49" s="18" t="n">
        <v>398.43409768</v>
      </c>
      <c r="H49" s="20" t="n">
        <v>4.69658932</v>
      </c>
      <c r="I49" s="18" t="n">
        <v>430.46185656</v>
      </c>
      <c r="J49" s="20" t="n">
        <v>3.16787462</v>
      </c>
      <c r="K49" s="18" t="n">
        <v>463.44167725</v>
      </c>
      <c r="L49" s="20" t="n">
        <v>4.52442695</v>
      </c>
      <c r="M49" s="18" t="s">
        <v>481</v>
      </c>
      <c r="N49" s="20" t="s">
        <v>481</v>
      </c>
      <c r="O49" s="18" t="s">
        <v>481</v>
      </c>
      <c r="P49" s="20" t="s">
        <v>481</v>
      </c>
      <c r="Q49" s="18" t="s">
        <v>481</v>
      </c>
      <c r="R49" s="20" t="s">
        <v>481</v>
      </c>
      <c r="S49" s="18" t="n">
        <v>315.96512137</v>
      </c>
      <c r="T49" s="20" t="n">
        <v>45.23406983</v>
      </c>
      <c r="U49" s="18" t="n">
        <v>357.43502506</v>
      </c>
      <c r="V49" s="20" t="n">
        <v>7.51071144</v>
      </c>
    </row>
    <row r="50" spans="1:22">
      <c r="A50" s="15" t="s">
        <v>525</v>
      </c>
      <c r="B50" s="17" t="n">
        <v>11795</v>
      </c>
      <c r="C50" s="18">
        <f>(457.0/B50*100)</f>
        <v/>
      </c>
      <c r="D50" s="19" t="n">
        <v>11338</v>
      </c>
      <c r="E50" s="18" t="n">
        <v>371.34306688</v>
      </c>
      <c r="F50" s="20" t="n">
        <v>5.80950065</v>
      </c>
      <c r="G50" s="18" t="n">
        <v>392.17168191</v>
      </c>
      <c r="H50" s="20" t="n">
        <v>4.60870617</v>
      </c>
      <c r="I50" s="18" t="n">
        <v>433.51204627</v>
      </c>
      <c r="J50" s="20" t="n">
        <v>2.79621888</v>
      </c>
      <c r="K50" s="18" t="n">
        <v>459.61407117</v>
      </c>
      <c r="L50" s="20" t="n">
        <v>3.63024895</v>
      </c>
      <c r="M50" s="18" t="s">
        <v>481</v>
      </c>
      <c r="N50" s="20" t="s">
        <v>481</v>
      </c>
      <c r="O50" s="18" t="s">
        <v>481</v>
      </c>
      <c r="P50" s="20" t="s">
        <v>481</v>
      </c>
      <c r="Q50" s="18" t="s">
        <v>481</v>
      </c>
      <c r="R50" s="20" t="s">
        <v>481</v>
      </c>
      <c r="S50" s="18" t="s">
        <v>481</v>
      </c>
      <c r="T50" s="20" t="s">
        <v>481</v>
      </c>
      <c r="U50" s="18" t="n">
        <v>364.64744032</v>
      </c>
      <c r="V50" s="20" t="n">
        <v>7.87834705</v>
      </c>
    </row>
    <row r="51" spans="1:22">
      <c r="A51" s="15" t="s">
        <v>526</v>
      </c>
      <c r="B51" s="17" t="n">
        <v>6866</v>
      </c>
      <c r="C51" s="18">
        <f>(119.0/B51*100)</f>
        <v/>
      </c>
      <c r="D51" s="19" t="n">
        <v>6747</v>
      </c>
      <c r="E51" s="18" t="n">
        <v>393.99408292</v>
      </c>
      <c r="F51" s="20" t="n">
        <v>5.08715341</v>
      </c>
      <c r="G51" s="18" t="n">
        <v>402.61285531</v>
      </c>
      <c r="H51" s="20" t="n">
        <v>4.56640036</v>
      </c>
      <c r="I51" s="18" t="n">
        <v>429.04101994</v>
      </c>
      <c r="J51" s="20" t="n">
        <v>2.67039049</v>
      </c>
      <c r="K51" s="18" t="n">
        <v>463.81618324</v>
      </c>
      <c r="L51" s="20" t="n">
        <v>4.42117571</v>
      </c>
      <c r="M51" s="18" t="s">
        <v>481</v>
      </c>
      <c r="N51" s="20" t="s">
        <v>481</v>
      </c>
      <c r="O51" s="18" t="s">
        <v>481</v>
      </c>
      <c r="P51" s="20" t="s">
        <v>481</v>
      </c>
      <c r="Q51" s="18" t="n">
        <v>427.96430568</v>
      </c>
      <c r="R51" s="20" t="n">
        <v>5.20460603</v>
      </c>
      <c r="S51" s="18" t="s">
        <v>481</v>
      </c>
      <c r="T51" s="20" t="s">
        <v>481</v>
      </c>
      <c r="U51" s="18" t="n">
        <v>394.40948601</v>
      </c>
      <c r="V51" s="20" t="n">
        <v>7.29825275</v>
      </c>
    </row>
    <row r="52" spans="1:22">
      <c r="A52" s="15" t="s">
        <v>527</v>
      </c>
      <c r="B52" s="17" t="n">
        <v>5809</v>
      </c>
      <c r="C52" s="18">
        <f>(120.0/B52*100)</f>
        <v/>
      </c>
      <c r="D52" s="19" t="n">
        <v>5689</v>
      </c>
      <c r="E52" s="18" t="n">
        <v>398.86326546</v>
      </c>
      <c r="F52" s="20" t="n">
        <v>6.02612313</v>
      </c>
      <c r="G52" s="18" t="n">
        <v>432.19791734</v>
      </c>
      <c r="H52" s="20" t="n">
        <v>5.54793673</v>
      </c>
      <c r="I52" s="18" t="n">
        <v>488.39697772</v>
      </c>
      <c r="J52" s="20" t="n">
        <v>2.99002435</v>
      </c>
      <c r="K52" s="18" t="n">
        <v>523.84394077</v>
      </c>
      <c r="L52" s="20" t="n">
        <v>3.22581212</v>
      </c>
      <c r="M52" s="18" t="s">
        <v>481</v>
      </c>
      <c r="N52" s="20" t="s">
        <v>481</v>
      </c>
      <c r="O52" s="18" t="s">
        <v>481</v>
      </c>
      <c r="P52" s="20" t="s">
        <v>481</v>
      </c>
      <c r="Q52" s="18" t="s">
        <v>481</v>
      </c>
      <c r="R52" s="20" t="s">
        <v>481</v>
      </c>
      <c r="S52" s="18" t="s">
        <v>481</v>
      </c>
      <c r="T52" s="20" t="s">
        <v>481</v>
      </c>
      <c r="U52" s="18" t="n">
        <v>394.41379896</v>
      </c>
      <c r="V52" s="20" t="n">
        <v>7.47684266</v>
      </c>
    </row>
    <row r="53" spans="1:22">
      <c r="A53" s="15" t="s">
        <v>528</v>
      </c>
      <c r="B53" s="17" t="n">
        <v>5571</v>
      </c>
      <c r="C53" s="18">
        <f>(129.0/B53*100)</f>
        <v/>
      </c>
      <c r="D53" s="19" t="n">
        <v>5442</v>
      </c>
      <c r="E53" s="18" t="n">
        <v>373.19116901</v>
      </c>
      <c r="F53" s="20" t="n">
        <v>5.98111957</v>
      </c>
      <c r="G53" s="18" t="n">
        <v>397.38755413</v>
      </c>
      <c r="H53" s="20" t="n">
        <v>4.13555849</v>
      </c>
      <c r="I53" s="18" t="n">
        <v>452.21085435</v>
      </c>
      <c r="J53" s="20" t="n">
        <v>2.46114491</v>
      </c>
      <c r="K53" s="18" t="n">
        <v>497.61982715</v>
      </c>
      <c r="L53" s="20" t="n">
        <v>2.86818218</v>
      </c>
      <c r="M53" s="18" t="s">
        <v>481</v>
      </c>
      <c r="N53" s="20" t="s">
        <v>481</v>
      </c>
      <c r="O53" s="18" t="s">
        <v>481</v>
      </c>
      <c r="P53" s="20" t="s">
        <v>481</v>
      </c>
      <c r="Q53" s="18" t="s">
        <v>481</v>
      </c>
      <c r="R53" s="20" t="s">
        <v>481</v>
      </c>
      <c r="S53" s="18" t="s">
        <v>481</v>
      </c>
      <c r="T53" s="20" t="s">
        <v>481</v>
      </c>
      <c r="U53" s="18" t="n">
        <v>352.89429804</v>
      </c>
      <c r="V53" s="20" t="n">
        <v>4.88885494</v>
      </c>
    </row>
    <row r="54" spans="1:22">
      <c r="A54" s="15" t="s">
        <v>529</v>
      </c>
      <c r="B54" s="17" t="n">
        <v>4740</v>
      </c>
      <c r="C54" s="18">
        <f>(580.0/B54*100)</f>
        <v/>
      </c>
      <c r="D54" s="19" t="n">
        <v>4160</v>
      </c>
      <c r="E54" s="18" t="n">
        <v>330.22278605</v>
      </c>
      <c r="F54" s="20" t="n">
        <v>6.3918122</v>
      </c>
      <c r="G54" s="18" t="n">
        <v>332.65825112</v>
      </c>
      <c r="H54" s="20" t="n">
        <v>5.9957487</v>
      </c>
      <c r="I54" s="18" t="n">
        <v>373.43090482</v>
      </c>
      <c r="J54" s="20" t="n">
        <v>3.63806941</v>
      </c>
      <c r="K54" s="18" t="n">
        <v>400.21446696</v>
      </c>
      <c r="L54" s="20" t="n">
        <v>4.62080738</v>
      </c>
      <c r="M54" s="18" t="s">
        <v>481</v>
      </c>
      <c r="N54" s="20" t="s">
        <v>481</v>
      </c>
      <c r="O54" s="18" t="s">
        <v>481</v>
      </c>
      <c r="P54" s="20" t="s">
        <v>481</v>
      </c>
      <c r="Q54" s="18" t="s">
        <v>481</v>
      </c>
      <c r="R54" s="20" t="s">
        <v>481</v>
      </c>
      <c r="S54" s="18" t="s">
        <v>481</v>
      </c>
      <c r="T54" s="20" t="s">
        <v>481</v>
      </c>
      <c r="U54" s="18" t="n">
        <v>307.68704723</v>
      </c>
      <c r="V54" s="20" t="n">
        <v>4.40040999</v>
      </c>
    </row>
    <row r="55" spans="1:22">
      <c r="A55" s="15" t="s">
        <v>530</v>
      </c>
      <c r="B55" s="17" t="n">
        <v>5316</v>
      </c>
      <c r="C55" s="18">
        <f>(22.0/B55*100)</f>
        <v/>
      </c>
      <c r="D55" s="19" t="n">
        <v>5294</v>
      </c>
      <c r="E55" s="18" t="n">
        <v>318.40286109</v>
      </c>
      <c r="F55" s="20" t="n">
        <v>7.881309</v>
      </c>
      <c r="G55" s="18" t="n">
        <v>342.30499597</v>
      </c>
      <c r="H55" s="20" t="n">
        <v>6.44429905</v>
      </c>
      <c r="I55" s="18" t="n">
        <v>398.56444175</v>
      </c>
      <c r="J55" s="20" t="n">
        <v>3.05501147</v>
      </c>
      <c r="K55" s="18" t="n">
        <v>453.19538802</v>
      </c>
      <c r="L55" s="20" t="n">
        <v>3.71407421</v>
      </c>
      <c r="M55" s="18" t="s">
        <v>481</v>
      </c>
      <c r="N55" s="20" t="s">
        <v>481</v>
      </c>
      <c r="O55" s="18" t="s">
        <v>481</v>
      </c>
      <c r="P55" s="20" t="s">
        <v>481</v>
      </c>
      <c r="Q55" s="18" t="s">
        <v>481</v>
      </c>
      <c r="R55" s="20" t="s">
        <v>481</v>
      </c>
      <c r="S55" s="18" t="n">
        <v>293.39290322</v>
      </c>
      <c r="T55" s="20" t="n">
        <v>17.90872716</v>
      </c>
      <c r="U55" s="18" t="n">
        <v>307.75813152</v>
      </c>
      <c r="V55" s="20" t="n">
        <v>7.07544048</v>
      </c>
    </row>
    <row r="56" spans="1:22">
      <c r="A56" s="15" t="s">
        <v>531</v>
      </c>
      <c r="B56" s="17" t="n">
        <v>5359</v>
      </c>
      <c r="C56" s="18">
        <f>(77.0/B56*100)</f>
        <v/>
      </c>
      <c r="D56" s="19" t="n">
        <v>5282</v>
      </c>
      <c r="E56" s="18" t="n">
        <v>459.64316566</v>
      </c>
      <c r="F56" s="20" t="n">
        <v>7.82439789</v>
      </c>
      <c r="G56" s="18" t="n">
        <v>476.85771818</v>
      </c>
      <c r="H56" s="20" t="n">
        <v>6.84962863</v>
      </c>
      <c r="I56" s="18" t="n">
        <v>525.39100577</v>
      </c>
      <c r="J56" s="20" t="n">
        <v>2.66876806</v>
      </c>
      <c r="K56" s="18" t="n">
        <v>556.44667259</v>
      </c>
      <c r="L56" s="20" t="n">
        <v>3.48747739</v>
      </c>
      <c r="M56" s="18" t="s">
        <v>481</v>
      </c>
      <c r="N56" s="20" t="s">
        <v>481</v>
      </c>
      <c r="O56" s="18" t="s">
        <v>481</v>
      </c>
      <c r="P56" s="20" t="s">
        <v>481</v>
      </c>
      <c r="Q56" s="18" t="s">
        <v>481</v>
      </c>
      <c r="R56" s="20" t="s">
        <v>481</v>
      </c>
      <c r="S56" s="18" t="s">
        <v>481</v>
      </c>
      <c r="T56" s="20" t="s">
        <v>481</v>
      </c>
      <c r="U56" s="18" t="n">
        <v>450.23056932</v>
      </c>
      <c r="V56" s="20" t="n">
        <v>16.27490228</v>
      </c>
    </row>
    <row r="57" spans="1:22">
      <c r="A57" s="15" t="s">
        <v>532</v>
      </c>
      <c r="B57" s="17" t="n">
        <v>6513</v>
      </c>
      <c r="C57" s="18">
        <f>(0.0/B57*100)</f>
        <v/>
      </c>
      <c r="D57" s="19" t="n">
        <v>6513</v>
      </c>
      <c r="E57" s="18" t="n">
        <v>358.99202791</v>
      </c>
      <c r="F57" s="20" t="n">
        <v>7.2510245</v>
      </c>
      <c r="G57" s="18" t="n">
        <v>363.34071122</v>
      </c>
      <c r="H57" s="20" t="n">
        <v>4.33305759</v>
      </c>
      <c r="I57" s="18" t="n">
        <v>398.54403894</v>
      </c>
      <c r="J57" s="20" t="n">
        <v>3.01437133</v>
      </c>
      <c r="K57" s="18" t="n">
        <v>429.70188553</v>
      </c>
      <c r="L57" s="20" t="n">
        <v>3.89490488</v>
      </c>
      <c r="M57" s="18" t="s">
        <v>481</v>
      </c>
      <c r="N57" s="20" t="s">
        <v>481</v>
      </c>
      <c r="O57" s="18" t="s">
        <v>481</v>
      </c>
      <c r="P57" s="20" t="s">
        <v>481</v>
      </c>
      <c r="Q57" s="18" t="s">
        <v>481</v>
      </c>
      <c r="R57" s="20" t="s">
        <v>481</v>
      </c>
      <c r="S57" s="18" t="n">
        <v>329.60976658</v>
      </c>
      <c r="T57" s="20" t="n">
        <v>34.57219738</v>
      </c>
      <c r="U57" s="18" t="n">
        <v>360.93083527</v>
      </c>
      <c r="V57" s="20" t="n">
        <v>9.81098727</v>
      </c>
    </row>
    <row r="58" spans="1:22">
      <c r="A58" s="15" t="s">
        <v>533</v>
      </c>
      <c r="B58" s="17" t="n">
        <v>7267</v>
      </c>
      <c r="C58" s="18">
        <f>(10.0/B58*100)</f>
        <v/>
      </c>
      <c r="D58" s="19" t="n">
        <v>7257</v>
      </c>
      <c r="E58" s="18" t="n">
        <v>349.33576275</v>
      </c>
      <c r="F58" s="20" t="n">
        <v>6.62762318</v>
      </c>
      <c r="G58" s="18" t="n">
        <v>372.05406718</v>
      </c>
      <c r="H58" s="20" t="n">
        <v>4.53514136</v>
      </c>
      <c r="I58" s="18" t="n">
        <v>412.76364412</v>
      </c>
      <c r="J58" s="20" t="n">
        <v>3.03122948</v>
      </c>
      <c r="K58" s="18" t="n">
        <v>452.87896377</v>
      </c>
      <c r="L58" s="20" t="n">
        <v>3.71682735</v>
      </c>
      <c r="M58" s="18" t="s">
        <v>481</v>
      </c>
      <c r="N58" s="20" t="s">
        <v>481</v>
      </c>
      <c r="O58" s="18" t="s">
        <v>481</v>
      </c>
      <c r="P58" s="20" t="s">
        <v>481</v>
      </c>
      <c r="Q58" s="18" t="s">
        <v>481</v>
      </c>
      <c r="R58" s="20" t="s">
        <v>481</v>
      </c>
      <c r="S58" s="18" t="n">
        <v>327.73402786</v>
      </c>
      <c r="T58" s="20" t="n">
        <v>15.5148792</v>
      </c>
      <c r="U58" s="18" t="n">
        <v>327.34515129</v>
      </c>
      <c r="V58" s="20" t="n">
        <v>11.25082039</v>
      </c>
    </row>
    <row r="59" spans="1:22">
      <c r="A59" s="15" t="s">
        <v>534</v>
      </c>
      <c r="B59" s="17" t="n">
        <v>4826</v>
      </c>
      <c r="C59" s="18">
        <f>(26.0/B59*100)</f>
        <v/>
      </c>
      <c r="D59" s="19" t="n">
        <v>4800</v>
      </c>
      <c r="E59" s="18" t="n">
        <v>280.70090253</v>
      </c>
      <c r="F59" s="20" t="n">
        <v>7.70837509</v>
      </c>
      <c r="G59" s="18" t="n">
        <v>319.32162161</v>
      </c>
      <c r="H59" s="20" t="n">
        <v>5.48111909</v>
      </c>
      <c r="I59" s="18" t="n">
        <v>347.09794901</v>
      </c>
      <c r="J59" s="20" t="n">
        <v>2.13147709</v>
      </c>
      <c r="K59" s="18" t="n">
        <v>375.65172009</v>
      </c>
      <c r="L59" s="20" t="n">
        <v>2.67827381</v>
      </c>
      <c r="M59" s="18" t="s">
        <v>481</v>
      </c>
      <c r="N59" s="20" t="s">
        <v>481</v>
      </c>
      <c r="O59" s="18" t="s">
        <v>481</v>
      </c>
      <c r="P59" s="20" t="s">
        <v>481</v>
      </c>
      <c r="Q59" s="18" t="s">
        <v>481</v>
      </c>
      <c r="R59" s="20" t="s">
        <v>481</v>
      </c>
      <c r="S59" s="18" t="n">
        <v>272.89677266</v>
      </c>
      <c r="T59" s="20" t="n">
        <v>19.5565926</v>
      </c>
      <c r="U59" s="18" t="n">
        <v>294.02263116</v>
      </c>
      <c r="V59" s="20" t="n">
        <v>6.84551583</v>
      </c>
    </row>
    <row r="60" spans="1:22">
      <c r="A60" s="15" t="s">
        <v>535</v>
      </c>
      <c r="B60" s="17" t="n">
        <v>4546</v>
      </c>
      <c r="C60" s="18">
        <f>(15.0/B60*100)</f>
        <v/>
      </c>
      <c r="D60" s="19" t="n">
        <v>4531</v>
      </c>
      <c r="E60" s="18" t="n">
        <v>280.80779997</v>
      </c>
      <c r="F60" s="20" t="n">
        <v>6.83428112</v>
      </c>
      <c r="G60" s="18" t="n">
        <v>286.50868088</v>
      </c>
      <c r="H60" s="20" t="n">
        <v>6.6002553</v>
      </c>
      <c r="I60" s="18" t="n">
        <v>343.59702724</v>
      </c>
      <c r="J60" s="20" t="n">
        <v>5.12416373</v>
      </c>
      <c r="K60" s="18" t="n">
        <v>394.90462605</v>
      </c>
      <c r="L60" s="20" t="n">
        <v>6.12655098</v>
      </c>
      <c r="M60" s="18" t="s">
        <v>481</v>
      </c>
      <c r="N60" s="20" t="s">
        <v>481</v>
      </c>
      <c r="O60" s="18" t="s">
        <v>481</v>
      </c>
      <c r="P60" s="20" t="s">
        <v>481</v>
      </c>
      <c r="Q60" s="18" t="s">
        <v>481</v>
      </c>
      <c r="R60" s="20" t="s">
        <v>481</v>
      </c>
      <c r="S60" s="18" t="n">
        <v>289.44099722</v>
      </c>
      <c r="T60" s="20" t="n">
        <v>31.27734358</v>
      </c>
      <c r="U60" s="18" t="n">
        <v>324.09045286</v>
      </c>
      <c r="V60" s="20" t="n">
        <v>8.83181525</v>
      </c>
    </row>
    <row r="61" spans="1:22">
      <c r="A61" s="15" t="s">
        <v>536</v>
      </c>
      <c r="B61" s="17" t="n">
        <v>6525</v>
      </c>
      <c r="C61" s="18">
        <f>(184.0/B61*100)</f>
        <v/>
      </c>
      <c r="D61" s="19" t="n">
        <v>6341</v>
      </c>
      <c r="E61" s="18" t="n">
        <v>437.71779342</v>
      </c>
      <c r="F61" s="20" t="n">
        <v>6.54879716</v>
      </c>
      <c r="G61" s="18" t="n">
        <v>431.11763345</v>
      </c>
      <c r="H61" s="20" t="n">
        <v>4.03510155</v>
      </c>
      <c r="I61" s="18" t="n">
        <v>467.21525291</v>
      </c>
      <c r="J61" s="20" t="n">
        <v>2.58767352</v>
      </c>
      <c r="K61" s="18" t="n">
        <v>510.21967601</v>
      </c>
      <c r="L61" s="20" t="n">
        <v>3.27548081</v>
      </c>
      <c r="M61" s="18" t="s">
        <v>481</v>
      </c>
      <c r="N61" s="20" t="s">
        <v>481</v>
      </c>
      <c r="O61" s="18" t="s">
        <v>481</v>
      </c>
      <c r="P61" s="20" t="s">
        <v>481</v>
      </c>
      <c r="Q61" s="18" t="s">
        <v>481</v>
      </c>
      <c r="R61" s="20" t="s">
        <v>481</v>
      </c>
      <c r="S61" s="18" t="s">
        <v>481</v>
      </c>
      <c r="T61" s="20" t="s">
        <v>481</v>
      </c>
      <c r="U61" s="18" t="n">
        <v>385.84810647</v>
      </c>
      <c r="V61" s="20" t="n">
        <v>8.70275372</v>
      </c>
    </row>
    <row r="62" spans="1:22">
      <c r="A62" s="15" t="s">
        <v>537</v>
      </c>
      <c r="B62" s="17" t="n">
        <v>4476</v>
      </c>
      <c r="C62" s="18">
        <f>(3.0/B62*100)</f>
        <v/>
      </c>
      <c r="D62" s="19" t="n">
        <v>4473</v>
      </c>
      <c r="E62" s="18" t="n">
        <v>455.27710153</v>
      </c>
      <c r="F62" s="20" t="n">
        <v>9.512138780000001</v>
      </c>
      <c r="G62" s="18" t="n">
        <v>444.60543753</v>
      </c>
      <c r="H62" s="20" t="n">
        <v>5.03195081</v>
      </c>
      <c r="I62" s="18" t="n">
        <v>504.79319317</v>
      </c>
      <c r="J62" s="20" t="n">
        <v>1.41954159</v>
      </c>
      <c r="K62" s="18" t="n">
        <v>542.52045021</v>
      </c>
      <c r="L62" s="20" t="n">
        <v>3.07598596</v>
      </c>
      <c r="M62" s="18" t="s">
        <v>481</v>
      </c>
      <c r="N62" s="20" t="s">
        <v>481</v>
      </c>
      <c r="O62" s="18" t="s">
        <v>481</v>
      </c>
      <c r="P62" s="20" t="s">
        <v>481</v>
      </c>
      <c r="Q62" s="18" t="s">
        <v>481</v>
      </c>
      <c r="R62" s="20" t="s">
        <v>481</v>
      </c>
      <c r="S62" s="18" t="s">
        <v>481</v>
      </c>
      <c r="T62" s="20" t="s">
        <v>481</v>
      </c>
      <c r="U62" s="18" t="n">
        <v>495.15488438</v>
      </c>
      <c r="V62" s="20" t="n">
        <v>21.82510392</v>
      </c>
    </row>
    <row r="63" spans="1:22">
      <c r="A63" s="15" t="s">
        <v>538</v>
      </c>
      <c r="B63" s="17" t="n">
        <v>5324</v>
      </c>
      <c r="C63" s="18">
        <f>(13.0/B63*100)</f>
        <v/>
      </c>
      <c r="D63" s="19" t="n">
        <v>5311</v>
      </c>
      <c r="E63" s="18" t="n">
        <v>283.24082529</v>
      </c>
      <c r="F63" s="20" t="n">
        <v>7.6454161</v>
      </c>
      <c r="G63" s="18" t="n">
        <v>307.10381342</v>
      </c>
      <c r="H63" s="20" t="n">
        <v>4.286115</v>
      </c>
      <c r="I63" s="18" t="n">
        <v>357.24579082</v>
      </c>
      <c r="J63" s="20" t="n">
        <v>2.1491439</v>
      </c>
      <c r="K63" s="18" t="n">
        <v>395.33451637</v>
      </c>
      <c r="L63" s="20" t="n">
        <v>2.96100017</v>
      </c>
      <c r="M63" s="18" t="s">
        <v>481</v>
      </c>
      <c r="N63" s="20" t="s">
        <v>481</v>
      </c>
      <c r="O63" s="18" t="s">
        <v>481</v>
      </c>
      <c r="P63" s="20" t="s">
        <v>481</v>
      </c>
      <c r="Q63" s="18" t="n">
        <v>279.19060036</v>
      </c>
      <c r="R63" s="20" t="n">
        <v>82.74548385999999</v>
      </c>
      <c r="S63" s="18" t="n">
        <v>305.34513653</v>
      </c>
      <c r="T63" s="20" t="n">
        <v>65.72999831</v>
      </c>
      <c r="U63" s="18" t="n">
        <v>313.09255496</v>
      </c>
      <c r="V63" s="20" t="n">
        <v>4.95096329</v>
      </c>
    </row>
    <row r="64" spans="1:22">
      <c r="A64" s="15" t="s">
        <v>539</v>
      </c>
      <c r="B64" s="17" t="n">
        <v>3634</v>
      </c>
      <c r="C64" s="18">
        <f>(3.0/B64*100)</f>
        <v/>
      </c>
      <c r="D64" s="19" t="n">
        <v>3631</v>
      </c>
      <c r="E64" s="18" t="n">
        <v>332.96795899</v>
      </c>
      <c r="F64" s="20" t="n">
        <v>11.14954895</v>
      </c>
      <c r="G64" s="18" t="n">
        <v>360.74433223</v>
      </c>
      <c r="H64" s="20" t="n">
        <v>8.104986050000001</v>
      </c>
      <c r="I64" s="18" t="n">
        <v>442.9043477</v>
      </c>
      <c r="J64" s="20" t="n">
        <v>2.59811275</v>
      </c>
      <c r="K64" s="18" t="n">
        <v>502.03503852</v>
      </c>
      <c r="L64" s="20" t="n">
        <v>3.1188943</v>
      </c>
      <c r="M64" s="18" t="s">
        <v>481</v>
      </c>
      <c r="N64" s="20" t="s">
        <v>481</v>
      </c>
      <c r="O64" s="18" t="s">
        <v>481</v>
      </c>
      <c r="P64" s="20" t="s">
        <v>481</v>
      </c>
      <c r="Q64" s="18" t="s">
        <v>481</v>
      </c>
      <c r="R64" s="20" t="s">
        <v>481</v>
      </c>
      <c r="S64" s="18" t="n">
        <v>261.26130477</v>
      </c>
      <c r="T64" s="20" t="n">
        <v>31.92551405</v>
      </c>
      <c r="U64" s="18" t="n">
        <v>285.30589359</v>
      </c>
      <c r="V64" s="20" t="n">
        <v>9.467630700000001</v>
      </c>
    </row>
    <row r="65" spans="1:22">
      <c r="A65" s="15" t="s">
        <v>540</v>
      </c>
      <c r="B65" s="17" t="n">
        <v>5325</v>
      </c>
      <c r="C65" s="18">
        <f>(14.0/B65*100)</f>
        <v/>
      </c>
      <c r="D65" s="19" t="n">
        <v>5311</v>
      </c>
      <c r="E65" s="18" t="n">
        <v>377.51797532</v>
      </c>
      <c r="F65" s="20" t="n">
        <v>8.572764429999999</v>
      </c>
      <c r="G65" s="18" t="n">
        <v>361.0749771</v>
      </c>
      <c r="H65" s="20" t="n">
        <v>5.08975825</v>
      </c>
      <c r="I65" s="18" t="n">
        <v>413.86373705</v>
      </c>
      <c r="J65" s="20" t="n">
        <v>2.92465957</v>
      </c>
      <c r="K65" s="18" t="n">
        <v>461.12640726</v>
      </c>
      <c r="L65" s="20" t="n">
        <v>3.60356809</v>
      </c>
      <c r="M65" s="18" t="s">
        <v>481</v>
      </c>
      <c r="N65" s="20" t="s">
        <v>481</v>
      </c>
      <c r="O65" s="18" t="s">
        <v>481</v>
      </c>
      <c r="P65" s="20" t="s">
        <v>481</v>
      </c>
      <c r="Q65" s="18" t="n">
        <v>333.92155289</v>
      </c>
      <c r="R65" s="20" t="n">
        <v>40.10507535</v>
      </c>
      <c r="S65" s="18" t="n">
        <v>311.80302261</v>
      </c>
      <c r="T65" s="20" t="n">
        <v>23.74611397</v>
      </c>
      <c r="U65" s="18" t="n">
        <v>330.30566234</v>
      </c>
      <c r="V65" s="20" t="n">
        <v>6.87279704</v>
      </c>
    </row>
    <row r="66" spans="1:22">
      <c r="A66" s="15" t="s">
        <v>541</v>
      </c>
      <c r="B66" s="17" t="n">
        <v>5665</v>
      </c>
      <c r="C66" s="18">
        <f>(100.0/B66*100)</f>
        <v/>
      </c>
      <c r="D66" s="19" t="n">
        <v>5565</v>
      </c>
      <c r="E66" s="18" t="n">
        <v>398.08734723</v>
      </c>
      <c r="F66" s="20" t="n">
        <v>5.8417762</v>
      </c>
      <c r="G66" s="18" t="n">
        <v>407.93592009</v>
      </c>
      <c r="H66" s="20" t="n">
        <v>3.76435314</v>
      </c>
      <c r="I66" s="18" t="n">
        <v>444.12819198</v>
      </c>
      <c r="J66" s="20" t="n">
        <v>2.15989115</v>
      </c>
      <c r="K66" s="18" t="n">
        <v>478.75151192</v>
      </c>
      <c r="L66" s="20" t="n">
        <v>3.86985061</v>
      </c>
      <c r="M66" s="18" t="s">
        <v>481</v>
      </c>
      <c r="N66" s="20" t="s">
        <v>481</v>
      </c>
      <c r="O66" s="18" t="s">
        <v>481</v>
      </c>
      <c r="P66" s="20" t="s">
        <v>481</v>
      </c>
      <c r="Q66" s="18" t="s">
        <v>481</v>
      </c>
      <c r="R66" s="20" t="s">
        <v>481</v>
      </c>
      <c r="S66" s="18" t="s">
        <v>481</v>
      </c>
      <c r="T66" s="20" t="s">
        <v>481</v>
      </c>
      <c r="U66" s="18" t="n">
        <v>361.36172935</v>
      </c>
      <c r="V66" s="20" t="n">
        <v>3.53089957</v>
      </c>
    </row>
    <row r="67" spans="1:22">
      <c r="A67" s="15" t="s">
        <v>542</v>
      </c>
      <c r="B67" s="17" t="n">
        <v>6971</v>
      </c>
      <c r="C67" s="18">
        <f>(1164.0/B67*100)</f>
        <v/>
      </c>
      <c r="D67" s="19" t="n">
        <v>5807</v>
      </c>
      <c r="E67" s="18" t="n">
        <v>381.03901378</v>
      </c>
      <c r="F67" s="20" t="n">
        <v>6.33233862</v>
      </c>
      <c r="G67" s="18" t="n">
        <v>375.24090708</v>
      </c>
      <c r="H67" s="20" t="n">
        <v>5.24834464</v>
      </c>
      <c r="I67" s="18" t="n">
        <v>415.47863496</v>
      </c>
      <c r="J67" s="20" t="n">
        <v>2.86824416</v>
      </c>
      <c r="K67" s="18" t="n">
        <v>449.05217067</v>
      </c>
      <c r="L67" s="20" t="n">
        <v>4.39206353</v>
      </c>
      <c r="M67" s="18" t="s">
        <v>481</v>
      </c>
      <c r="N67" s="20" t="s">
        <v>481</v>
      </c>
      <c r="O67" s="18" t="s">
        <v>481</v>
      </c>
      <c r="P67" s="20" t="s">
        <v>481</v>
      </c>
      <c r="Q67" s="18" t="s">
        <v>481</v>
      </c>
      <c r="R67" s="20" t="s">
        <v>481</v>
      </c>
      <c r="S67" s="18" t="s">
        <v>481</v>
      </c>
      <c r="T67" s="20" t="s">
        <v>481</v>
      </c>
      <c r="U67" s="18" t="n">
        <v>345.37066163</v>
      </c>
      <c r="V67" s="20" t="n">
        <v>6.22553082</v>
      </c>
    </row>
    <row r="68" spans="1:22">
      <c r="A68" s="15" t="s">
        <v>543</v>
      </c>
      <c r="B68" s="17" t="n">
        <v>12083</v>
      </c>
      <c r="C68" s="18">
        <f>(32.0/B68*100)</f>
        <v/>
      </c>
      <c r="D68" s="19" t="n">
        <v>12051</v>
      </c>
      <c r="E68" s="18" t="n">
        <v>347.50966535</v>
      </c>
      <c r="F68" s="20" t="n">
        <v>4.65664643</v>
      </c>
      <c r="G68" s="18" t="n">
        <v>354.02557737</v>
      </c>
      <c r="H68" s="20" t="n">
        <v>3.71597326</v>
      </c>
      <c r="I68" s="18" t="n">
        <v>417.16854612</v>
      </c>
      <c r="J68" s="20" t="n">
        <v>1.68867941</v>
      </c>
      <c r="K68" s="18" t="n">
        <v>473.04847211</v>
      </c>
      <c r="L68" s="20" t="n">
        <v>2.47942395</v>
      </c>
      <c r="M68" s="18" t="s">
        <v>481</v>
      </c>
      <c r="N68" s="20" t="s">
        <v>481</v>
      </c>
      <c r="O68" s="18" t="s">
        <v>481</v>
      </c>
      <c r="P68" s="20" t="s">
        <v>481</v>
      </c>
      <c r="Q68" s="18" t="s">
        <v>481</v>
      </c>
      <c r="R68" s="20" t="s">
        <v>481</v>
      </c>
      <c r="S68" s="18" t="s">
        <v>481</v>
      </c>
      <c r="T68" s="20" t="s">
        <v>481</v>
      </c>
      <c r="U68" s="18" t="n">
        <v>326.25491149</v>
      </c>
      <c r="V68" s="20" t="n">
        <v>2.29716231</v>
      </c>
    </row>
    <row r="69" spans="1:22">
      <c r="A69" s="15" t="s">
        <v>544</v>
      </c>
      <c r="B69" s="17" t="n">
        <v>4876</v>
      </c>
      <c r="C69" s="18">
        <f>(0.0/B69*100)</f>
        <v/>
      </c>
      <c r="D69" s="19" t="n">
        <v>4876</v>
      </c>
      <c r="E69" s="18" t="n">
        <v>383.70779446</v>
      </c>
      <c r="F69" s="20" t="n">
        <v>11.57270964</v>
      </c>
      <c r="G69" s="18" t="n">
        <v>397.78268073</v>
      </c>
      <c r="H69" s="20" t="n">
        <v>5.87177846</v>
      </c>
      <c r="I69" s="18" t="n">
        <v>431.87802258</v>
      </c>
      <c r="J69" s="20" t="n">
        <v>4.14652027</v>
      </c>
      <c r="K69" s="18" t="n">
        <v>466.31896356</v>
      </c>
      <c r="L69" s="20" t="n">
        <v>5.1347387</v>
      </c>
      <c r="M69" s="18" t="s">
        <v>481</v>
      </c>
      <c r="N69" s="20" t="s">
        <v>481</v>
      </c>
      <c r="O69" s="18" t="s">
        <v>481</v>
      </c>
      <c r="P69" s="20" t="s">
        <v>481</v>
      </c>
      <c r="Q69" s="18" t="s">
        <v>481</v>
      </c>
      <c r="R69" s="20" t="s">
        <v>481</v>
      </c>
      <c r="S69" s="18" t="s">
        <v>481</v>
      </c>
      <c r="T69" s="20" t="s">
        <v>481</v>
      </c>
      <c r="U69" s="18" t="n">
        <v>365.54583368</v>
      </c>
      <c r="V69" s="20" t="n">
        <v>24.91796305</v>
      </c>
    </row>
    <row r="70" spans="1:22">
      <c r="A70" s="15" t="s">
        <v>545</v>
      </c>
      <c r="B70" s="17" t="n">
        <v>6036</v>
      </c>
      <c r="C70" s="18">
        <f>(223.0/B70*100)</f>
        <v/>
      </c>
      <c r="D70" s="19" t="n">
        <v>5813</v>
      </c>
      <c r="E70" s="18" t="n">
        <v>458.18381459</v>
      </c>
      <c r="F70" s="20" t="n">
        <v>7.86551183</v>
      </c>
      <c r="G70" s="18" t="n">
        <v>449.13072465</v>
      </c>
      <c r="H70" s="20" t="n">
        <v>5.4878326</v>
      </c>
      <c r="I70" s="18" t="n">
        <v>503.59013018</v>
      </c>
      <c r="J70" s="20" t="n">
        <v>2.91017031</v>
      </c>
      <c r="K70" s="18" t="n">
        <v>532.11761009</v>
      </c>
      <c r="L70" s="20" t="n">
        <v>3.8734163</v>
      </c>
      <c r="M70" s="18" t="s">
        <v>481</v>
      </c>
      <c r="N70" s="20" t="s">
        <v>481</v>
      </c>
      <c r="O70" s="18" t="s">
        <v>481</v>
      </c>
      <c r="P70" s="20" t="s">
        <v>481</v>
      </c>
      <c r="Q70" s="18" t="s">
        <v>481</v>
      </c>
      <c r="R70" s="20" t="s">
        <v>481</v>
      </c>
      <c r="S70" s="18" t="s">
        <v>481</v>
      </c>
      <c r="T70" s="20" t="s">
        <v>481</v>
      </c>
      <c r="U70" s="18" t="n">
        <v>444.81984216</v>
      </c>
      <c r="V70" s="20" t="n">
        <v>9.27908935</v>
      </c>
    </row>
    <row r="71" spans="1:22">
      <c r="A71" s="15" t="s">
        <v>546</v>
      </c>
      <c r="B71" s="17" t="n">
        <v>6115</v>
      </c>
      <c r="C71" s="18">
        <f>(50.0/B71*100)</f>
        <v/>
      </c>
      <c r="D71" s="19" t="n">
        <v>6065</v>
      </c>
      <c r="E71" s="18" t="n">
        <v>476.73939907</v>
      </c>
      <c r="F71" s="20" t="n">
        <v>9.3399663</v>
      </c>
      <c r="G71" s="18" t="n">
        <v>463.68192509</v>
      </c>
      <c r="H71" s="20" t="n">
        <v>8.931095620000001</v>
      </c>
      <c r="I71" s="18" t="n">
        <v>524.05092056</v>
      </c>
      <c r="J71" s="20" t="n">
        <v>1.95636765</v>
      </c>
      <c r="K71" s="18" t="n">
        <v>570.27033234</v>
      </c>
      <c r="L71" s="20" t="n">
        <v>2.84034878</v>
      </c>
      <c r="M71" s="18" t="s">
        <v>481</v>
      </c>
      <c r="N71" s="20" t="s">
        <v>481</v>
      </c>
      <c r="O71" s="18" t="s">
        <v>481</v>
      </c>
      <c r="P71" s="20" t="s">
        <v>481</v>
      </c>
      <c r="Q71" s="18" t="s">
        <v>481</v>
      </c>
      <c r="R71" s="20" t="s">
        <v>481</v>
      </c>
      <c r="S71" s="18" t="s">
        <v>481</v>
      </c>
      <c r="T71" s="20" t="s">
        <v>481</v>
      </c>
      <c r="U71" s="18" t="n">
        <v>430.7825496</v>
      </c>
      <c r="V71" s="20" t="n">
        <v>13.08951044</v>
      </c>
    </row>
    <row r="72" spans="1:22">
      <c r="A72" s="15" t="s">
        <v>547</v>
      </c>
      <c r="B72" s="17" t="n">
        <v>7708</v>
      </c>
      <c r="C72" s="18">
        <f>(8.0/B72*100)</f>
        <v/>
      </c>
      <c r="D72" s="19" t="n">
        <v>7700</v>
      </c>
      <c r="E72" s="18" t="n">
        <v>442.76740226</v>
      </c>
      <c r="F72" s="20" t="n">
        <v>10.54670028</v>
      </c>
      <c r="G72" s="18" t="n">
        <v>415.41627228</v>
      </c>
      <c r="H72" s="20" t="n">
        <v>8.063885109999999</v>
      </c>
      <c r="I72" s="18" t="n">
        <v>481.74641814</v>
      </c>
      <c r="J72" s="20" t="n">
        <v>2.64622094</v>
      </c>
      <c r="K72" s="18" t="n">
        <v>536.11033408</v>
      </c>
      <c r="L72" s="20" t="n">
        <v>3.01663759</v>
      </c>
      <c r="M72" s="18" t="s">
        <v>481</v>
      </c>
      <c r="N72" s="20" t="s">
        <v>481</v>
      </c>
      <c r="O72" s="18" t="s">
        <v>481</v>
      </c>
      <c r="P72" s="20" t="s">
        <v>481</v>
      </c>
      <c r="Q72" s="18" t="s">
        <v>481</v>
      </c>
      <c r="R72" s="20" t="s">
        <v>481</v>
      </c>
      <c r="S72" s="18" t="s">
        <v>481</v>
      </c>
      <c r="T72" s="20" t="s">
        <v>481</v>
      </c>
      <c r="U72" s="18" t="n">
        <v>421.18999205</v>
      </c>
      <c r="V72" s="20" t="n">
        <v>34.58100532</v>
      </c>
    </row>
    <row r="73" spans="1:22">
      <c r="A73" s="15" t="s">
        <v>548</v>
      </c>
      <c r="B73" s="17" t="n">
        <v>8249</v>
      </c>
      <c r="C73" s="18">
        <f>(209.0/B73*100)</f>
        <v/>
      </c>
      <c r="D73" s="19" t="n">
        <v>8040</v>
      </c>
      <c r="E73" s="18" t="n">
        <v>347.90396875</v>
      </c>
      <c r="F73" s="20" t="n">
        <v>8.03023443</v>
      </c>
      <c r="G73" s="18" t="n">
        <v>372.2651161</v>
      </c>
      <c r="H73" s="20" t="n">
        <v>4.91999586</v>
      </c>
      <c r="I73" s="18" t="n">
        <v>408.04852841</v>
      </c>
      <c r="J73" s="20" t="n">
        <v>2.92259555</v>
      </c>
      <c r="K73" s="18" t="n">
        <v>450.77920116</v>
      </c>
      <c r="L73" s="20" t="n">
        <v>5.53222835</v>
      </c>
      <c r="M73" s="18" t="s">
        <v>481</v>
      </c>
      <c r="N73" s="20" t="s">
        <v>481</v>
      </c>
      <c r="O73" s="18" t="s">
        <v>481</v>
      </c>
      <c r="P73" s="20" t="s">
        <v>481</v>
      </c>
      <c r="Q73" s="18" t="s">
        <v>481</v>
      </c>
      <c r="R73" s="20" t="s">
        <v>481</v>
      </c>
      <c r="S73" s="18" t="s">
        <v>481</v>
      </c>
      <c r="T73" s="20" t="s">
        <v>481</v>
      </c>
      <c r="U73" s="18" t="n">
        <v>359.46963651</v>
      </c>
      <c r="V73" s="20" t="n">
        <v>10.22260732</v>
      </c>
    </row>
    <row r="74" spans="1:22">
      <c r="A74" s="15" t="s">
        <v>549</v>
      </c>
      <c r="B74" s="17" t="n">
        <v>4692</v>
      </c>
      <c r="C74" s="18">
        <f>(82.0/B74*100)</f>
        <v/>
      </c>
      <c r="D74" s="19" t="n">
        <v>4610</v>
      </c>
      <c r="E74" s="18" t="n">
        <v>379.8902979</v>
      </c>
      <c r="F74" s="20" t="n">
        <v>7.51687344</v>
      </c>
      <c r="G74" s="18" t="n">
        <v>370.26298021</v>
      </c>
      <c r="H74" s="20" t="n">
        <v>7.9458395</v>
      </c>
      <c r="I74" s="18" t="n">
        <v>429.70696948</v>
      </c>
      <c r="J74" s="20" t="n">
        <v>2.6632157</v>
      </c>
      <c r="K74" s="18" t="n">
        <v>466.59606962</v>
      </c>
      <c r="L74" s="20" t="n">
        <v>2.97933307</v>
      </c>
      <c r="M74" s="18" t="s">
        <v>481</v>
      </c>
      <c r="N74" s="20" t="s">
        <v>481</v>
      </c>
      <c r="O74" s="18" t="s">
        <v>481</v>
      </c>
      <c r="P74" s="20" t="s">
        <v>481</v>
      </c>
      <c r="Q74" s="18" t="s">
        <v>481</v>
      </c>
      <c r="R74" s="20" t="s">
        <v>481</v>
      </c>
      <c r="S74" s="18" t="n">
        <v>334.77675997</v>
      </c>
      <c r="T74" s="20" t="n">
        <v>22.61210305</v>
      </c>
      <c r="U74" s="18" t="n">
        <v>351.20106988</v>
      </c>
      <c r="V74" s="20" t="n">
        <v>6.45004189</v>
      </c>
    </row>
    <row r="75" spans="1:22">
      <c r="A75" s="15" t="s">
        <v>550</v>
      </c>
      <c r="B75" s="17" t="n">
        <v>5375</v>
      </c>
      <c r="C75" s="18">
        <f>(341.0/B75*100)</f>
        <v/>
      </c>
      <c r="D75" s="19" t="n">
        <v>5034</v>
      </c>
      <c r="E75" s="18" t="n">
        <v>327.8317976</v>
      </c>
      <c r="F75" s="20" t="n">
        <v>7.60967083</v>
      </c>
      <c r="G75" s="18" t="n">
        <v>342.28358467</v>
      </c>
      <c r="H75" s="20" t="n">
        <v>4.64082244</v>
      </c>
      <c r="I75" s="18" t="n">
        <v>370.85156316</v>
      </c>
      <c r="J75" s="20" t="n">
        <v>3.79031594</v>
      </c>
      <c r="K75" s="18" t="n">
        <v>396.37247872</v>
      </c>
      <c r="L75" s="20" t="n">
        <v>4.80022326</v>
      </c>
      <c r="M75" s="18" t="s">
        <v>481</v>
      </c>
      <c r="N75" s="20" t="s">
        <v>481</v>
      </c>
      <c r="O75" s="18" t="s">
        <v>481</v>
      </c>
      <c r="P75" s="20" t="s">
        <v>481</v>
      </c>
      <c r="Q75" s="18" t="s">
        <v>481</v>
      </c>
      <c r="R75" s="20" t="s">
        <v>481</v>
      </c>
      <c r="S75" s="18" t="s">
        <v>481</v>
      </c>
      <c r="T75" s="20" t="s">
        <v>481</v>
      </c>
      <c r="U75" s="18" t="n">
        <v>330.7058072</v>
      </c>
      <c r="V75" s="20" t="n">
        <v>5.63299324</v>
      </c>
    </row>
    <row r="76" spans="1:22">
      <c r="A76" s="15" t="s">
        <v>551</v>
      </c>
      <c r="B76" s="17" t="n">
        <v>14167</v>
      </c>
      <c r="C76" s="18">
        <f>(238.0/B76*100)</f>
        <v/>
      </c>
      <c r="D76" s="19" t="n">
        <v>13929</v>
      </c>
      <c r="E76" s="18" t="n">
        <v>370.63394268</v>
      </c>
      <c r="F76" s="20" t="n">
        <v>5.49533626</v>
      </c>
      <c r="G76" s="18" t="n">
        <v>379.85201242</v>
      </c>
      <c r="H76" s="20" t="n">
        <v>4.18608049</v>
      </c>
      <c r="I76" s="18" t="n">
        <v>434.59411014</v>
      </c>
      <c r="J76" s="20" t="n">
        <v>3.19062854</v>
      </c>
      <c r="K76" s="18" t="n">
        <v>487.88130047</v>
      </c>
      <c r="L76" s="20" t="n">
        <v>3.84617129</v>
      </c>
      <c r="M76" s="18" t="s">
        <v>481</v>
      </c>
      <c r="N76" s="20" t="s">
        <v>481</v>
      </c>
      <c r="O76" s="18" t="s">
        <v>481</v>
      </c>
      <c r="P76" s="20" t="s">
        <v>481</v>
      </c>
      <c r="Q76" s="18" t="s">
        <v>481</v>
      </c>
      <c r="R76" s="20" t="s">
        <v>481</v>
      </c>
      <c r="S76" s="18" t="s">
        <v>481</v>
      </c>
      <c r="T76" s="20" t="s">
        <v>481</v>
      </c>
      <c r="U76" s="18" t="n">
        <v>347.33467737</v>
      </c>
      <c r="V76" s="20" t="n">
        <v>4.86346724</v>
      </c>
    </row>
    <row r="77" spans="1:22">
      <c r="A77" s="15" t="s">
        <v>552</v>
      </c>
      <c r="B77" s="17" t="n">
        <v>6062</v>
      </c>
      <c r="C77" s="18">
        <f>(455.0/B77*100)</f>
        <v/>
      </c>
      <c r="D77" s="19" t="n">
        <v>5607</v>
      </c>
      <c r="E77" s="18" t="n">
        <v>402.3094579</v>
      </c>
      <c r="F77" s="20" t="n">
        <v>5.49931236</v>
      </c>
      <c r="G77" s="18" t="n">
        <v>404.69273009</v>
      </c>
      <c r="H77" s="20" t="n">
        <v>4.79942488</v>
      </c>
      <c r="I77" s="18" t="n">
        <v>453.3657811</v>
      </c>
      <c r="J77" s="20" t="n">
        <v>2.73306426</v>
      </c>
      <c r="K77" s="18" t="n">
        <v>493.61408526</v>
      </c>
      <c r="L77" s="20" t="n">
        <v>4.66127795</v>
      </c>
      <c r="M77" s="18" t="s">
        <v>481</v>
      </c>
      <c r="N77" s="20" t="s">
        <v>481</v>
      </c>
      <c r="O77" s="18" t="s">
        <v>481</v>
      </c>
      <c r="P77" s="20" t="s">
        <v>481</v>
      </c>
      <c r="Q77" s="18" t="s">
        <v>481</v>
      </c>
      <c r="R77" s="20" t="s">
        <v>481</v>
      </c>
      <c r="S77" s="18" t="s">
        <v>481</v>
      </c>
      <c r="T77" s="20" t="s">
        <v>481</v>
      </c>
      <c r="U77" s="18" t="n">
        <v>368.02246029</v>
      </c>
      <c r="V77" s="20" t="n">
        <v>4.41165988</v>
      </c>
    </row>
    <row r="78" spans="1:22">
      <c r="A78" s="15" t="s">
        <v>553</v>
      </c>
      <c r="B78" s="17" t="n">
        <v>5826</v>
      </c>
      <c r="C78" s="18">
        <f>(0.0/B78*100)</f>
        <v/>
      </c>
      <c r="D78" s="19" t="n">
        <v>5826</v>
      </c>
      <c r="E78" s="18" t="n">
        <v>465.84703671</v>
      </c>
      <c r="F78" s="20" t="n">
        <v>9.631540129999999</v>
      </c>
      <c r="G78" s="18" t="n">
        <v>453.13893761</v>
      </c>
      <c r="H78" s="20" t="n">
        <v>6.51920468</v>
      </c>
      <c r="I78" s="18" t="n">
        <v>481.47828662</v>
      </c>
      <c r="J78" s="20" t="n">
        <v>3.5594303</v>
      </c>
      <c r="K78" s="18" t="n">
        <v>509.72774229</v>
      </c>
      <c r="L78" s="20" t="n">
        <v>5.12256542</v>
      </c>
      <c r="M78" s="18" t="s">
        <v>481</v>
      </c>
      <c r="N78" s="20" t="s">
        <v>481</v>
      </c>
      <c r="O78" s="18" t="s">
        <v>481</v>
      </c>
      <c r="P78" s="20" t="s">
        <v>481</v>
      </c>
      <c r="Q78" s="18" t="n">
        <v>279.6191</v>
      </c>
      <c r="R78" s="20" t="n">
        <v>47.45639091</v>
      </c>
      <c r="S78" s="18" t="n">
        <v>376.68511324</v>
      </c>
      <c r="T78" s="20" t="n">
        <v>56.82403538</v>
      </c>
      <c r="U78" s="18" t="n">
        <v>439.05870288</v>
      </c>
      <c r="V78" s="20" t="n">
        <v>18.76315311</v>
      </c>
    </row>
    <row customHeight="1" ht="25" r="79" spans="1:22">
      <c r="A79" s="15" t="s">
        <v>554</v>
      </c>
      <c r="B79" s="17" t="n">
        <v>1657</v>
      </c>
      <c r="C79" s="18">
        <f>(41.0/B79*100)</f>
        <v/>
      </c>
      <c r="D79" s="19" t="n">
        <v>1616</v>
      </c>
      <c r="E79" s="18" t="n">
        <v>446.98704346</v>
      </c>
      <c r="F79" s="20" t="n">
        <v>13.80413457</v>
      </c>
      <c r="G79" s="18" t="n">
        <v>429.07091441</v>
      </c>
      <c r="H79" s="20" t="n">
        <v>8.661312730000001</v>
      </c>
      <c r="I79" s="18" t="n">
        <v>471.45603006</v>
      </c>
      <c r="J79" s="20" t="n">
        <v>7.32588705</v>
      </c>
      <c r="K79" s="18" t="n">
        <v>512.41755796</v>
      </c>
      <c r="L79" s="20" t="n">
        <v>7.78472276</v>
      </c>
      <c r="M79" s="18" t="s">
        <v>481</v>
      </c>
      <c r="N79" s="20" t="s">
        <v>481</v>
      </c>
      <c r="O79" s="18" t="s">
        <v>481</v>
      </c>
      <c r="P79" s="20" t="s">
        <v>481</v>
      </c>
      <c r="Q79" s="18" t="s">
        <v>481</v>
      </c>
      <c r="R79" s="20" t="s">
        <v>481</v>
      </c>
      <c r="S79" s="18" t="n">
        <v>308.1819</v>
      </c>
      <c r="T79" s="20" t="n">
        <v>48.75536926</v>
      </c>
      <c r="U79" s="18" t="n">
        <v>379.2436795</v>
      </c>
      <c r="V79" s="20" t="n">
        <v>20.07077277</v>
      </c>
    </row>
    <row r="80" spans="1:22">
      <c r="A80" s="15" t="s">
        <v>555</v>
      </c>
      <c r="B80" s="17" t="n">
        <v>7841</v>
      </c>
      <c r="C80" s="18">
        <f>(0.0/B80*100)</f>
        <v/>
      </c>
      <c r="D80" s="19" t="n">
        <v>7841</v>
      </c>
      <c r="E80" s="18" t="n">
        <v>395.70875947</v>
      </c>
      <c r="F80" s="20" t="n">
        <v>7.47534997</v>
      </c>
      <c r="G80" s="18" t="n">
        <v>381.22646981</v>
      </c>
      <c r="H80" s="20" t="n">
        <v>6.01922152</v>
      </c>
      <c r="I80" s="18" t="n">
        <v>423.71980034</v>
      </c>
      <c r="J80" s="20" t="n">
        <v>3.82930311</v>
      </c>
      <c r="K80" s="18" t="n">
        <v>449.69992574</v>
      </c>
      <c r="L80" s="20" t="n">
        <v>4.09471799</v>
      </c>
      <c r="M80" s="18" t="s">
        <v>481</v>
      </c>
      <c r="N80" s="20" t="s">
        <v>481</v>
      </c>
      <c r="O80" s="18" t="s">
        <v>481</v>
      </c>
      <c r="P80" s="20" t="s">
        <v>481</v>
      </c>
      <c r="Q80" s="18" t="s">
        <v>481</v>
      </c>
      <c r="R80" s="20" t="s">
        <v>481</v>
      </c>
      <c r="S80" s="18" t="s">
        <v>481</v>
      </c>
      <c r="T80" s="20" t="s">
        <v>481</v>
      </c>
      <c r="U80" s="18" t="n">
        <v>377.51200114</v>
      </c>
      <c r="V80" s="20" t="n">
        <v>31.51167447</v>
      </c>
    </row>
    <row r="81" spans="1:22">
      <c r="A81" s="23" t="s">
        <v>556</v>
      </c>
      <c r="B81" s="17" t="n">
        <v>8861</v>
      </c>
      <c r="C81" s="18">
        <f>(113.0/B81*100)</f>
        <v/>
      </c>
      <c r="D81" s="19" t="n">
        <v>8748</v>
      </c>
      <c r="E81" s="18" t="n">
        <v>381.32283371</v>
      </c>
      <c r="F81" s="20" t="n">
        <v>12.20794015</v>
      </c>
      <c r="G81" s="18" t="n">
        <v>355.36389923</v>
      </c>
      <c r="H81" s="20" t="n">
        <v>6.4722443</v>
      </c>
      <c r="I81" s="18" t="n">
        <v>424.52183505</v>
      </c>
      <c r="J81" s="20" t="n">
        <v>3.57898917</v>
      </c>
      <c r="K81" s="18" t="n">
        <v>467.60491608</v>
      </c>
      <c r="L81" s="20" t="n">
        <v>3.42728236</v>
      </c>
      <c r="M81" s="18" t="s">
        <v>481</v>
      </c>
      <c r="N81" s="20" t="s">
        <v>481</v>
      </c>
      <c r="O81" s="18" t="s">
        <v>481</v>
      </c>
      <c r="P81" s="20" t="s">
        <v>481</v>
      </c>
      <c r="Q81" s="18" t="s">
        <v>481</v>
      </c>
      <c r="R81" s="20" t="s">
        <v>481</v>
      </c>
      <c r="S81" s="18" t="s">
        <v>481</v>
      </c>
      <c r="T81" s="20" t="s">
        <v>481</v>
      </c>
      <c r="U81" s="18" t="n">
        <v>362.28211859</v>
      </c>
      <c r="V81" s="20" t="n">
        <v>9.784280409999999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876</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430.70677135</v>
      </c>
      <c r="F7" s="20" t="n">
        <v>7.27753512</v>
      </c>
      <c r="G7" s="18" t="n">
        <v>414.20223705</v>
      </c>
      <c r="H7" s="20" t="n">
        <v>5.92640302</v>
      </c>
      <c r="I7" s="18" t="n">
        <v>490.71537376</v>
      </c>
      <c r="J7" s="20" t="n">
        <v>2.19285568</v>
      </c>
      <c r="K7" s="18" t="n">
        <v>544.59989747</v>
      </c>
      <c r="L7" s="20" t="n">
        <v>2.69719999</v>
      </c>
      <c r="M7" s="18" t="s">
        <v>481</v>
      </c>
      <c r="N7" s="20" t="s">
        <v>481</v>
      </c>
      <c r="O7" s="18" t="s">
        <v>481</v>
      </c>
      <c r="P7" s="20" t="s">
        <v>481</v>
      </c>
      <c r="Q7" s="18" t="s">
        <v>481</v>
      </c>
      <c r="R7" s="20" t="s">
        <v>481</v>
      </c>
      <c r="S7" s="18" t="s">
        <v>481</v>
      </c>
      <c r="T7" s="20" t="s">
        <v>481</v>
      </c>
      <c r="U7" s="18" t="n">
        <v>460.86585066</v>
      </c>
      <c r="V7" s="20" t="n">
        <v>5.36630883</v>
      </c>
    </row>
    <row r="8" spans="1:22">
      <c r="A8" s="15" t="s">
        <v>483</v>
      </c>
      <c r="B8" s="17" t="n">
        <v>7007</v>
      </c>
      <c r="C8" s="18">
        <f>(262.0/B8*100)</f>
        <v/>
      </c>
      <c r="D8" s="19" t="n">
        <v>6745</v>
      </c>
      <c r="E8" s="18" t="n">
        <v>424.44263703</v>
      </c>
      <c r="F8" s="20" t="n">
        <v>5.91393701</v>
      </c>
      <c r="G8" s="18" t="n">
        <v>444.76748856</v>
      </c>
      <c r="H8" s="20" t="n">
        <v>4.52145074</v>
      </c>
      <c r="I8" s="18" t="n">
        <v>482.75819797</v>
      </c>
      <c r="J8" s="20" t="n">
        <v>3.82826983</v>
      </c>
      <c r="K8" s="18" t="n">
        <v>531.16977299</v>
      </c>
      <c r="L8" s="20" t="n">
        <v>3.07846389</v>
      </c>
      <c r="M8" s="18" t="s">
        <v>481</v>
      </c>
      <c r="N8" s="20" t="s">
        <v>481</v>
      </c>
      <c r="O8" s="18" t="s">
        <v>481</v>
      </c>
      <c r="P8" s="20" t="s">
        <v>481</v>
      </c>
      <c r="Q8" s="18" t="n">
        <v>361.38025951</v>
      </c>
      <c r="R8" s="20" t="n">
        <v>22.72565673</v>
      </c>
      <c r="S8" s="18" t="s">
        <v>481</v>
      </c>
      <c r="T8" s="20" t="s">
        <v>481</v>
      </c>
      <c r="U8" s="18" t="n">
        <v>407.65004432</v>
      </c>
      <c r="V8" s="20" t="n">
        <v>5.72317245</v>
      </c>
    </row>
    <row r="9" spans="1:22">
      <c r="A9" s="15" t="s">
        <v>484</v>
      </c>
      <c r="B9" s="17" t="n">
        <v>9651</v>
      </c>
      <c r="C9" s="18">
        <f>(344.0/B9*100)</f>
        <v/>
      </c>
      <c r="D9" s="19" t="n">
        <v>9307</v>
      </c>
      <c r="E9" s="18" t="n">
        <v>435.93034302</v>
      </c>
      <c r="F9" s="20" t="n">
        <v>6.29299573</v>
      </c>
      <c r="G9" s="18" t="n">
        <v>468.75743088</v>
      </c>
      <c r="H9" s="20" t="n">
        <v>4.74703028</v>
      </c>
      <c r="I9" s="18" t="n">
        <v>510.10927922</v>
      </c>
      <c r="J9" s="20" t="n">
        <v>2.47682018</v>
      </c>
      <c r="K9" s="18" t="n">
        <v>542.16167783</v>
      </c>
      <c r="L9" s="20" t="n">
        <v>2.63470268</v>
      </c>
      <c r="M9" s="18" t="s">
        <v>481</v>
      </c>
      <c r="N9" s="20" t="s">
        <v>481</v>
      </c>
      <c r="O9" s="18" t="s">
        <v>481</v>
      </c>
      <c r="P9" s="20" t="s">
        <v>481</v>
      </c>
      <c r="Q9" s="18" t="n">
        <v>347.7815185</v>
      </c>
      <c r="R9" s="20" t="n">
        <v>11.20716786</v>
      </c>
      <c r="S9" s="18" t="s">
        <v>481</v>
      </c>
      <c r="T9" s="20" t="s">
        <v>481</v>
      </c>
      <c r="U9" s="18" t="n">
        <v>416.28930078</v>
      </c>
      <c r="V9" s="20" t="n">
        <v>5.33242967</v>
      </c>
    </row>
    <row r="10" spans="1:22">
      <c r="A10" s="15" t="s">
        <v>485</v>
      </c>
      <c r="B10" s="17" t="n">
        <v>20058</v>
      </c>
      <c r="C10" s="18">
        <f>(583.0/B10*100)</f>
        <v/>
      </c>
      <c r="D10" s="19" t="n">
        <v>19475</v>
      </c>
      <c r="E10" s="18" t="n">
        <v>470.98929003</v>
      </c>
      <c r="F10" s="20" t="n">
        <v>7.45451213</v>
      </c>
      <c r="G10" s="18" t="n">
        <v>470.60328815</v>
      </c>
      <c r="H10" s="20" t="n">
        <v>5.10968377</v>
      </c>
      <c r="I10" s="18" t="n">
        <v>517.15869409</v>
      </c>
      <c r="J10" s="20" t="n">
        <v>2.20089003</v>
      </c>
      <c r="K10" s="18" t="n">
        <v>563.8469075100001</v>
      </c>
      <c r="L10" s="20" t="n">
        <v>2.51064335</v>
      </c>
      <c r="M10" s="18" t="s">
        <v>481</v>
      </c>
      <c r="N10" s="20" t="s">
        <v>481</v>
      </c>
      <c r="O10" s="18" t="s">
        <v>481</v>
      </c>
      <c r="P10" s="20" t="s">
        <v>481</v>
      </c>
      <c r="Q10" s="18" t="s">
        <v>481</v>
      </c>
      <c r="R10" s="20" t="s">
        <v>481</v>
      </c>
      <c r="S10" s="18" t="s">
        <v>481</v>
      </c>
      <c r="T10" s="20" t="s">
        <v>481</v>
      </c>
      <c r="U10" s="18" t="n">
        <v>450.61562202</v>
      </c>
      <c r="V10" s="20" t="n">
        <v>7.31282072</v>
      </c>
    </row>
    <row r="11" spans="1:22">
      <c r="A11" s="15" t="s">
        <v>486</v>
      </c>
      <c r="B11" s="17" t="n">
        <v>7053</v>
      </c>
      <c r="C11" s="18">
        <f>(229.0/B11*100)</f>
        <v/>
      </c>
      <c r="D11" s="19" t="n">
        <v>6824</v>
      </c>
      <c r="E11" s="18" t="n">
        <v>431.67431105</v>
      </c>
      <c r="F11" s="20" t="n">
        <v>6.51614089</v>
      </c>
      <c r="G11" s="18" t="n">
        <v>418.00493903</v>
      </c>
      <c r="H11" s="20" t="n">
        <v>4.48811076</v>
      </c>
      <c r="I11" s="18" t="n">
        <v>458.79620935</v>
      </c>
      <c r="J11" s="20" t="n">
        <v>2.9696954</v>
      </c>
      <c r="K11" s="18" t="n">
        <v>501.04294755</v>
      </c>
      <c r="L11" s="20" t="n">
        <v>3.54926134</v>
      </c>
      <c r="M11" s="18" t="s">
        <v>481</v>
      </c>
      <c r="N11" s="20" t="s">
        <v>481</v>
      </c>
      <c r="O11" s="18" t="s">
        <v>481</v>
      </c>
      <c r="P11" s="20" t="s">
        <v>481</v>
      </c>
      <c r="Q11" s="18" t="s">
        <v>481</v>
      </c>
      <c r="R11" s="20" t="s">
        <v>481</v>
      </c>
      <c r="S11" s="18" t="s">
        <v>481</v>
      </c>
      <c r="T11" s="20" t="s">
        <v>481</v>
      </c>
      <c r="U11" s="18" t="n">
        <v>411.48706619</v>
      </c>
      <c r="V11" s="20" t="n">
        <v>6.30284006</v>
      </c>
    </row>
    <row r="12" spans="1:22">
      <c r="A12" s="15" t="s">
        <v>487</v>
      </c>
      <c r="B12" s="17" t="n">
        <v>6894</v>
      </c>
      <c r="C12" s="18">
        <f>(60.0/B12*100)</f>
        <v/>
      </c>
      <c r="D12" s="19" t="n">
        <v>6834</v>
      </c>
      <c r="E12" s="18" t="n">
        <v>424.51054285</v>
      </c>
      <c r="F12" s="20" t="n">
        <v>7.38605519</v>
      </c>
      <c r="G12" s="18" t="n">
        <v>449.4527551</v>
      </c>
      <c r="H12" s="20" t="n">
        <v>4.51234171</v>
      </c>
      <c r="I12" s="18" t="n">
        <v>498.92675909</v>
      </c>
      <c r="J12" s="20" t="n">
        <v>2.63048856</v>
      </c>
      <c r="K12" s="18" t="n">
        <v>532.76100824</v>
      </c>
      <c r="L12" s="20" t="n">
        <v>3.55865476</v>
      </c>
      <c r="M12" s="18" t="s">
        <v>481</v>
      </c>
      <c r="N12" s="20" t="s">
        <v>481</v>
      </c>
      <c r="O12" s="18" t="s">
        <v>481</v>
      </c>
      <c r="P12" s="20" t="s">
        <v>481</v>
      </c>
      <c r="Q12" s="18" t="n">
        <v>332.31014509</v>
      </c>
      <c r="R12" s="20" t="n">
        <v>18.34291261</v>
      </c>
      <c r="S12" s="18" t="s">
        <v>481</v>
      </c>
      <c r="T12" s="20" t="s">
        <v>481</v>
      </c>
      <c r="U12" s="18" t="n">
        <v>393.16152028</v>
      </c>
      <c r="V12" s="20" t="n">
        <v>8.25846007</v>
      </c>
    </row>
    <row r="13" spans="1:22">
      <c r="A13" s="15" t="s">
        <v>488</v>
      </c>
      <c r="B13" s="17" t="n">
        <v>7161</v>
      </c>
      <c r="C13" s="18">
        <f>(318.0/B13*100)</f>
        <v/>
      </c>
      <c r="D13" s="19" t="n">
        <v>6843</v>
      </c>
      <c r="E13" s="18" t="n">
        <v>477.13319188</v>
      </c>
      <c r="F13" s="20" t="n">
        <v>6.50409476</v>
      </c>
      <c r="G13" s="18" t="n">
        <v>465.1707089</v>
      </c>
      <c r="H13" s="20" t="n">
        <v>6.21665771</v>
      </c>
      <c r="I13" s="18" t="n">
        <v>498.53217245</v>
      </c>
      <c r="J13" s="20" t="n">
        <v>2.86468042</v>
      </c>
      <c r="K13" s="18" t="n">
        <v>540.0163860599999</v>
      </c>
      <c r="L13" s="20" t="n">
        <v>2.79923397</v>
      </c>
      <c r="M13" s="18" t="s">
        <v>481</v>
      </c>
      <c r="N13" s="20" t="s">
        <v>481</v>
      </c>
      <c r="O13" s="18" t="s">
        <v>481</v>
      </c>
      <c r="P13" s="20" t="s">
        <v>481</v>
      </c>
      <c r="Q13" s="18" t="n">
        <v>407.4699787</v>
      </c>
      <c r="R13" s="20" t="n">
        <v>6.79601306</v>
      </c>
      <c r="S13" s="18" t="s">
        <v>481</v>
      </c>
      <c r="T13" s="20" t="s">
        <v>481</v>
      </c>
      <c r="U13" s="18" t="n">
        <v>405.70909002</v>
      </c>
      <c r="V13" s="20" t="n">
        <v>6.99753348</v>
      </c>
    </row>
    <row r="14" spans="1:22">
      <c r="A14" s="15" t="s">
        <v>489</v>
      </c>
      <c r="B14" s="17" t="n">
        <v>5587</v>
      </c>
      <c r="C14" s="18">
        <f>(93.0/B14*100)</f>
        <v/>
      </c>
      <c r="D14" s="19" t="n">
        <v>5494</v>
      </c>
      <c r="E14" s="18" t="n">
        <v>458.59170547</v>
      </c>
      <c r="F14" s="20" t="n">
        <v>7.13065794</v>
      </c>
      <c r="G14" s="18" t="n">
        <v>463.75200215</v>
      </c>
      <c r="H14" s="20" t="n">
        <v>4.89589784</v>
      </c>
      <c r="I14" s="18" t="n">
        <v>509.96646244</v>
      </c>
      <c r="J14" s="20" t="n">
        <v>2.23816469</v>
      </c>
      <c r="K14" s="18" t="n">
        <v>557.8277437199999</v>
      </c>
      <c r="L14" s="20" t="n">
        <v>3.04565945</v>
      </c>
      <c r="M14" s="18" t="s">
        <v>481</v>
      </c>
      <c r="N14" s="20" t="s">
        <v>481</v>
      </c>
      <c r="O14" s="18" t="s">
        <v>481</v>
      </c>
      <c r="P14" s="20" t="s">
        <v>481</v>
      </c>
      <c r="Q14" s="18" t="s">
        <v>481</v>
      </c>
      <c r="R14" s="20" t="s">
        <v>481</v>
      </c>
      <c r="S14" s="18" t="s">
        <v>481</v>
      </c>
      <c r="T14" s="20" t="s">
        <v>481</v>
      </c>
      <c r="U14" s="18" t="n">
        <v>435.11939891</v>
      </c>
      <c r="V14" s="20" t="n">
        <v>12.56282285</v>
      </c>
    </row>
    <row r="15" spans="1:22">
      <c r="A15" s="15" t="s">
        <v>490</v>
      </c>
      <c r="B15" s="17" t="n">
        <v>5882</v>
      </c>
      <c r="C15" s="18">
        <f>(169.0/B15*100)</f>
        <v/>
      </c>
      <c r="D15" s="19" t="n">
        <v>5713</v>
      </c>
      <c r="E15" s="18" t="n">
        <v>453.4371436</v>
      </c>
      <c r="F15" s="20" t="n">
        <v>8.690258650000001</v>
      </c>
      <c r="G15" s="18" t="n">
        <v>458.74521987</v>
      </c>
      <c r="H15" s="20" t="n">
        <v>5.1490456</v>
      </c>
      <c r="I15" s="18" t="n">
        <v>529.00771458</v>
      </c>
      <c r="J15" s="20" t="n">
        <v>2.55748971</v>
      </c>
      <c r="K15" s="18" t="n">
        <v>571.91348895</v>
      </c>
      <c r="L15" s="20" t="n">
        <v>2.76084329</v>
      </c>
      <c r="M15" s="18" t="s">
        <v>481</v>
      </c>
      <c r="N15" s="20" t="s">
        <v>481</v>
      </c>
      <c r="O15" s="18" t="s">
        <v>481</v>
      </c>
      <c r="P15" s="20" t="s">
        <v>481</v>
      </c>
      <c r="Q15" s="18" t="n">
        <v>367.66871077</v>
      </c>
      <c r="R15" s="20" t="n">
        <v>14.82638214</v>
      </c>
      <c r="S15" s="18" t="s">
        <v>481</v>
      </c>
      <c r="T15" s="20" t="s">
        <v>481</v>
      </c>
      <c r="U15" s="18" t="n">
        <v>445.66593424</v>
      </c>
      <c r="V15" s="20" t="n">
        <v>6.71946538</v>
      </c>
    </row>
    <row r="16" spans="1:22">
      <c r="A16" s="15" t="s">
        <v>491</v>
      </c>
      <c r="B16" s="17" t="n">
        <v>6108</v>
      </c>
      <c r="C16" s="18">
        <f>(188.0/B16*100)</f>
        <v/>
      </c>
      <c r="D16" s="19" t="n">
        <v>5920</v>
      </c>
      <c r="E16" s="18" t="n">
        <v>418.24762546</v>
      </c>
      <c r="F16" s="20" t="n">
        <v>8.069322530000001</v>
      </c>
      <c r="G16" s="18" t="n">
        <v>483.60088272</v>
      </c>
      <c r="H16" s="20" t="n">
        <v>4.77602801</v>
      </c>
      <c r="I16" s="18" t="n">
        <v>515.7950259</v>
      </c>
      <c r="J16" s="20" t="n">
        <v>2.73001819</v>
      </c>
      <c r="K16" s="18" t="n">
        <v>535.67266193</v>
      </c>
      <c r="L16" s="20" t="n">
        <v>3.65257112</v>
      </c>
      <c r="M16" s="18" t="s">
        <v>481</v>
      </c>
      <c r="N16" s="20" t="s">
        <v>481</v>
      </c>
      <c r="O16" s="18" t="s">
        <v>481</v>
      </c>
      <c r="P16" s="20" t="s">
        <v>481</v>
      </c>
      <c r="Q16" s="18" t="s">
        <v>481</v>
      </c>
      <c r="R16" s="20" t="s">
        <v>481</v>
      </c>
      <c r="S16" s="18" t="s">
        <v>481</v>
      </c>
      <c r="T16" s="20" t="s">
        <v>481</v>
      </c>
      <c r="U16" s="18" t="n">
        <v>388.6113307</v>
      </c>
      <c r="V16" s="20" t="n">
        <v>9.553942080000001</v>
      </c>
    </row>
    <row r="17" spans="1:22">
      <c r="A17" s="15" t="s">
        <v>492</v>
      </c>
      <c r="B17" s="17" t="n">
        <v>6504</v>
      </c>
      <c r="C17" s="18">
        <f>(2526.0/B17*100)</f>
        <v/>
      </c>
      <c r="D17" s="19" t="n">
        <v>3978</v>
      </c>
      <c r="E17" s="18" t="n">
        <v>484.96798659</v>
      </c>
      <c r="F17" s="20" t="n">
        <v>8.568956200000001</v>
      </c>
      <c r="G17" s="18" t="n">
        <v>494.75814729</v>
      </c>
      <c r="H17" s="20" t="n">
        <v>5.4392424</v>
      </c>
      <c r="I17" s="18" t="n">
        <v>525.03535706</v>
      </c>
      <c r="J17" s="20" t="n">
        <v>4.22495277</v>
      </c>
      <c r="K17" s="18" t="n">
        <v>559.57438835</v>
      </c>
      <c r="L17" s="20" t="n">
        <v>4.1585247</v>
      </c>
      <c r="M17" s="18" t="s">
        <v>481</v>
      </c>
      <c r="N17" s="20" t="s">
        <v>481</v>
      </c>
      <c r="O17" s="18" t="s">
        <v>481</v>
      </c>
      <c r="P17" s="20" t="s">
        <v>481</v>
      </c>
      <c r="Q17" s="18" t="n">
        <v>338.260297</v>
      </c>
      <c r="R17" s="20" t="n">
        <v>14.23011861</v>
      </c>
      <c r="S17" s="18" t="s">
        <v>481</v>
      </c>
      <c r="T17" s="20" t="s">
        <v>481</v>
      </c>
      <c r="U17" s="18" t="n">
        <v>458.90471477</v>
      </c>
      <c r="V17" s="20" t="n">
        <v>7.18231739</v>
      </c>
    </row>
    <row r="18" spans="1:22">
      <c r="A18" s="15" t="s">
        <v>493</v>
      </c>
      <c r="B18" s="17" t="n">
        <v>5532</v>
      </c>
      <c r="C18" s="18">
        <f>(32.0/B18*100)</f>
        <v/>
      </c>
      <c r="D18" s="19" t="n">
        <v>5500</v>
      </c>
      <c r="E18" s="18" t="n">
        <v>395.7615756</v>
      </c>
      <c r="F18" s="20" t="n">
        <v>9.19739985</v>
      </c>
      <c r="G18" s="18" t="n">
        <v>425.13914228</v>
      </c>
      <c r="H18" s="20" t="n">
        <v>6.30637997</v>
      </c>
      <c r="I18" s="18" t="n">
        <v>471.80819463</v>
      </c>
      <c r="J18" s="20" t="n">
        <v>3.68214044</v>
      </c>
      <c r="K18" s="18" t="n">
        <v>506.85671877</v>
      </c>
      <c r="L18" s="20" t="n">
        <v>4.00904843</v>
      </c>
      <c r="M18" s="18" t="s">
        <v>481</v>
      </c>
      <c r="N18" s="20" t="s">
        <v>481</v>
      </c>
      <c r="O18" s="18" t="s">
        <v>481</v>
      </c>
      <c r="P18" s="20" t="s">
        <v>481</v>
      </c>
      <c r="Q18" s="18" t="s">
        <v>481</v>
      </c>
      <c r="R18" s="20" t="s">
        <v>481</v>
      </c>
      <c r="S18" s="18" t="s">
        <v>481</v>
      </c>
      <c r="T18" s="20" t="s">
        <v>481</v>
      </c>
      <c r="U18" s="18" t="n">
        <v>370.99246746</v>
      </c>
      <c r="V18" s="20" t="n">
        <v>9.255605340000001</v>
      </c>
    </row>
    <row r="19" spans="1:22">
      <c r="A19" s="15" t="s">
        <v>494</v>
      </c>
      <c r="B19" s="17" t="n">
        <v>5658</v>
      </c>
      <c r="C19" s="18">
        <f>(462.0/B19*100)</f>
        <v/>
      </c>
      <c r="D19" s="19" t="n">
        <v>5196</v>
      </c>
      <c r="E19" s="18" t="n">
        <v>410.35107777</v>
      </c>
      <c r="F19" s="20" t="n">
        <v>6.21656536</v>
      </c>
      <c r="G19" s="18" t="n">
        <v>440.78293653</v>
      </c>
      <c r="H19" s="20" t="n">
        <v>4.22940587</v>
      </c>
      <c r="I19" s="18" t="n">
        <v>477.51875562</v>
      </c>
      <c r="J19" s="20" t="n">
        <v>3.14462516</v>
      </c>
      <c r="K19" s="18" t="n">
        <v>513.21120009</v>
      </c>
      <c r="L19" s="20" t="n">
        <v>4.18076894</v>
      </c>
      <c r="M19" s="18" t="s">
        <v>481</v>
      </c>
      <c r="N19" s="20" t="s">
        <v>481</v>
      </c>
      <c r="O19" s="18" t="s">
        <v>481</v>
      </c>
      <c r="P19" s="20" t="s">
        <v>481</v>
      </c>
      <c r="Q19" s="18" t="s">
        <v>481</v>
      </c>
      <c r="R19" s="20" t="s">
        <v>481</v>
      </c>
      <c r="S19" s="18" t="s">
        <v>481</v>
      </c>
      <c r="T19" s="20" t="s">
        <v>481</v>
      </c>
      <c r="U19" s="18" t="n">
        <v>397.61472233</v>
      </c>
      <c r="V19" s="20" t="n">
        <v>6.7552814</v>
      </c>
    </row>
    <row r="20" spans="1:22">
      <c r="A20" s="15" t="s">
        <v>495</v>
      </c>
      <c r="B20" s="17" t="n">
        <v>3371</v>
      </c>
      <c r="C20" s="18">
        <f>(75.0/B20*100)</f>
        <v/>
      </c>
      <c r="D20" s="19" t="n">
        <v>3296</v>
      </c>
      <c r="E20" s="18" t="n">
        <v>450.45395285</v>
      </c>
      <c r="F20" s="20" t="n">
        <v>10.74814994</v>
      </c>
      <c r="G20" s="18" t="n">
        <v>413.82234881</v>
      </c>
      <c r="H20" s="20" t="n">
        <v>9.19048806</v>
      </c>
      <c r="I20" s="18" t="n">
        <v>464.92029202</v>
      </c>
      <c r="J20" s="20" t="n">
        <v>2.93753619</v>
      </c>
      <c r="K20" s="18" t="n">
        <v>525.0479636600001</v>
      </c>
      <c r="L20" s="20" t="n">
        <v>3.03749098</v>
      </c>
      <c r="M20" s="18" t="s">
        <v>481</v>
      </c>
      <c r="N20" s="20" t="s">
        <v>481</v>
      </c>
      <c r="O20" s="18" t="s">
        <v>481</v>
      </c>
      <c r="P20" s="20" t="s">
        <v>481</v>
      </c>
      <c r="Q20" s="18" t="s">
        <v>481</v>
      </c>
      <c r="R20" s="20" t="s">
        <v>481</v>
      </c>
      <c r="S20" s="18" t="s">
        <v>481</v>
      </c>
      <c r="T20" s="20" t="s">
        <v>481</v>
      </c>
      <c r="U20" s="18" t="n">
        <v>414.88153565</v>
      </c>
      <c r="V20" s="20" t="n">
        <v>6.81797099</v>
      </c>
    </row>
    <row r="21" spans="1:22">
      <c r="A21" s="15" t="s">
        <v>496</v>
      </c>
      <c r="B21" s="17" t="n">
        <v>5741</v>
      </c>
      <c r="C21" s="18">
        <f>(77.0/B21*100)</f>
        <v/>
      </c>
      <c r="D21" s="19" t="n">
        <v>5664</v>
      </c>
      <c r="E21" s="18" t="n">
        <v>457.46477715</v>
      </c>
      <c r="F21" s="20" t="n">
        <v>8.64710464</v>
      </c>
      <c r="G21" s="18" t="n">
        <v>475.99974358</v>
      </c>
      <c r="H21" s="20" t="n">
        <v>8.14183339</v>
      </c>
      <c r="I21" s="18" t="n">
        <v>503.67099627</v>
      </c>
      <c r="J21" s="20" t="n">
        <v>2.7057887</v>
      </c>
      <c r="K21" s="18" t="n">
        <v>553.02789796</v>
      </c>
      <c r="L21" s="20" t="n">
        <v>2.38677234</v>
      </c>
      <c r="M21" s="18" t="s">
        <v>481</v>
      </c>
      <c r="N21" s="20" t="s">
        <v>481</v>
      </c>
      <c r="O21" s="18" t="s">
        <v>481</v>
      </c>
      <c r="P21" s="20" t="s">
        <v>481</v>
      </c>
      <c r="Q21" s="18" t="s">
        <v>481</v>
      </c>
      <c r="R21" s="20" t="s">
        <v>481</v>
      </c>
      <c r="S21" s="18" t="s">
        <v>481</v>
      </c>
      <c r="T21" s="20" t="s">
        <v>481</v>
      </c>
      <c r="U21" s="18" t="n">
        <v>453.75433809</v>
      </c>
      <c r="V21" s="20" t="n">
        <v>10.01884018</v>
      </c>
    </row>
    <row r="22" spans="1:22">
      <c r="A22" s="15" t="s">
        <v>497</v>
      </c>
      <c r="B22" s="17" t="n">
        <v>6598</v>
      </c>
      <c r="C22" s="18">
        <f>(43.0/B22*100)</f>
        <v/>
      </c>
      <c r="D22" s="19" t="n">
        <v>6555</v>
      </c>
      <c r="E22" s="18" t="n">
        <v>386.30132901</v>
      </c>
      <c r="F22" s="20" t="n">
        <v>7.95897231</v>
      </c>
      <c r="G22" s="18" t="n">
        <v>411.71228076</v>
      </c>
      <c r="H22" s="20" t="n">
        <v>5.72672019</v>
      </c>
      <c r="I22" s="18" t="n">
        <v>476.6749079</v>
      </c>
      <c r="J22" s="20" t="n">
        <v>4.57381682</v>
      </c>
      <c r="K22" s="18" t="n">
        <v>524.58731696</v>
      </c>
      <c r="L22" s="20" t="n">
        <v>3.63729075</v>
      </c>
      <c r="M22" s="18" t="s">
        <v>481</v>
      </c>
      <c r="N22" s="20" t="s">
        <v>481</v>
      </c>
      <c r="O22" s="18" t="s">
        <v>481</v>
      </c>
      <c r="P22" s="20" t="s">
        <v>481</v>
      </c>
      <c r="Q22" s="18" t="s">
        <v>481</v>
      </c>
      <c r="R22" s="20" t="s">
        <v>481</v>
      </c>
      <c r="S22" s="18" t="n">
        <v>448.61671826</v>
      </c>
      <c r="T22" s="20" t="n">
        <v>35.14449489</v>
      </c>
      <c r="U22" s="18" t="n">
        <v>373.11746202</v>
      </c>
      <c r="V22" s="20" t="n">
        <v>8.74942841</v>
      </c>
    </row>
    <row r="23" spans="1:22">
      <c r="A23" s="15" t="s">
        <v>498</v>
      </c>
      <c r="B23" s="17" t="n">
        <v>11583</v>
      </c>
      <c r="C23" s="18">
        <f>(295.0/B23*100)</f>
        <v/>
      </c>
      <c r="D23" s="19" t="n">
        <v>11288</v>
      </c>
      <c r="E23" s="18" t="n">
        <v>426.42154102</v>
      </c>
      <c r="F23" s="20" t="n">
        <v>7.70490514</v>
      </c>
      <c r="G23" s="18" t="n">
        <v>435.67817438</v>
      </c>
      <c r="H23" s="20" t="n">
        <v>5.94391423</v>
      </c>
      <c r="I23" s="18" t="n">
        <v>482.9536023</v>
      </c>
      <c r="J23" s="20" t="n">
        <v>2.81359639</v>
      </c>
      <c r="K23" s="18" t="n">
        <v>524.9948029</v>
      </c>
      <c r="L23" s="20" t="n">
        <v>3.79513833</v>
      </c>
      <c r="M23" s="18" t="s">
        <v>481</v>
      </c>
      <c r="N23" s="20" t="s">
        <v>481</v>
      </c>
      <c r="O23" s="18" t="s">
        <v>481</v>
      </c>
      <c r="P23" s="20" t="s">
        <v>481</v>
      </c>
      <c r="Q23" s="18" t="s">
        <v>481</v>
      </c>
      <c r="R23" s="20" t="s">
        <v>481</v>
      </c>
      <c r="S23" s="18" t="s">
        <v>481</v>
      </c>
      <c r="T23" s="20" t="s">
        <v>481</v>
      </c>
      <c r="U23" s="18" t="n">
        <v>416.13899227</v>
      </c>
      <c r="V23" s="20" t="n">
        <v>9.62709634</v>
      </c>
    </row>
    <row r="24" spans="1:22">
      <c r="A24" s="15" t="s">
        <v>499</v>
      </c>
      <c r="B24" s="17" t="n">
        <v>6647</v>
      </c>
      <c r="C24" s="18">
        <f>(16.0/B24*100)</f>
        <v/>
      </c>
      <c r="D24" s="19" t="n">
        <v>6631</v>
      </c>
      <c r="E24" s="18" t="n">
        <v>450.34920447</v>
      </c>
      <c r="F24" s="20" t="n">
        <v>7.00649133</v>
      </c>
      <c r="G24" s="18" t="n">
        <v>471.8132594</v>
      </c>
      <c r="H24" s="20" t="n">
        <v>3.68290544</v>
      </c>
      <c r="I24" s="18" t="n">
        <v>517.8584383800001</v>
      </c>
      <c r="J24" s="20" t="n">
        <v>3.20229383</v>
      </c>
      <c r="K24" s="18" t="n">
        <v>553.0412297399999</v>
      </c>
      <c r="L24" s="20" t="n">
        <v>3.63996625</v>
      </c>
      <c r="M24" s="18" t="s">
        <v>481</v>
      </c>
      <c r="N24" s="20" t="s">
        <v>481</v>
      </c>
      <c r="O24" s="18" t="s">
        <v>481</v>
      </c>
      <c r="P24" s="20" t="s">
        <v>481</v>
      </c>
      <c r="Q24" s="18" t="s">
        <v>481</v>
      </c>
      <c r="R24" s="20" t="s">
        <v>481</v>
      </c>
      <c r="S24" s="18" t="s">
        <v>481</v>
      </c>
      <c r="T24" s="20" t="s">
        <v>481</v>
      </c>
      <c r="U24" s="18" t="n">
        <v>425.26665474</v>
      </c>
      <c r="V24" s="20" t="n">
        <v>11.68391544</v>
      </c>
    </row>
    <row r="25" spans="1:22">
      <c r="A25" s="15" t="s">
        <v>500</v>
      </c>
      <c r="B25" s="17" t="n">
        <v>5581</v>
      </c>
      <c r="C25" s="18">
        <f>(26.0/B25*100)</f>
        <v/>
      </c>
      <c r="D25" s="19" t="n">
        <v>5555</v>
      </c>
      <c r="E25" s="18" t="n">
        <v>423.29813113</v>
      </c>
      <c r="F25" s="20" t="n">
        <v>8.72255045</v>
      </c>
      <c r="G25" s="18" t="n">
        <v>451.69078564</v>
      </c>
      <c r="H25" s="20" t="n">
        <v>6.63807188</v>
      </c>
      <c r="I25" s="18" t="n">
        <v>515.49416768</v>
      </c>
      <c r="J25" s="20" t="n">
        <v>3.2210226</v>
      </c>
      <c r="K25" s="18" t="n">
        <v>564.17637626</v>
      </c>
      <c r="L25" s="20" t="n">
        <v>4.138808</v>
      </c>
      <c r="M25" s="18" t="s">
        <v>481</v>
      </c>
      <c r="N25" s="20" t="s">
        <v>481</v>
      </c>
      <c r="O25" s="18" t="s">
        <v>481</v>
      </c>
      <c r="P25" s="20" t="s">
        <v>481</v>
      </c>
      <c r="Q25" s="18" t="s">
        <v>481</v>
      </c>
      <c r="R25" s="20" t="s">
        <v>481</v>
      </c>
      <c r="S25" s="18" t="s">
        <v>481</v>
      </c>
      <c r="T25" s="20" t="s">
        <v>481</v>
      </c>
      <c r="U25" s="18" t="n">
        <v>440.46534655</v>
      </c>
      <c r="V25" s="20" t="n">
        <v>21.68724106</v>
      </c>
    </row>
    <row r="26" spans="1:22">
      <c r="A26" s="15" t="s">
        <v>501</v>
      </c>
      <c r="B26" s="17" t="n">
        <v>4869</v>
      </c>
      <c r="C26" s="18">
        <f>(96.0/B26*100)</f>
        <v/>
      </c>
      <c r="D26" s="19" t="n">
        <v>4773</v>
      </c>
      <c r="E26" s="18" t="n">
        <v>462.14972686</v>
      </c>
      <c r="F26" s="20" t="n">
        <v>5.90313447</v>
      </c>
      <c r="G26" s="18" t="n">
        <v>468.97790342</v>
      </c>
      <c r="H26" s="20" t="n">
        <v>4.40660253</v>
      </c>
      <c r="I26" s="18" t="n">
        <v>486.05551928</v>
      </c>
      <c r="J26" s="20" t="n">
        <v>2.34691587</v>
      </c>
      <c r="K26" s="18" t="n">
        <v>523.65161804</v>
      </c>
      <c r="L26" s="20" t="n">
        <v>2.97263792</v>
      </c>
      <c r="M26" s="18" t="s">
        <v>481</v>
      </c>
      <c r="N26" s="20" t="s">
        <v>481</v>
      </c>
      <c r="O26" s="18" t="s">
        <v>481</v>
      </c>
      <c r="P26" s="20" t="s">
        <v>481</v>
      </c>
      <c r="Q26" s="18" t="s">
        <v>481</v>
      </c>
      <c r="R26" s="20" t="s">
        <v>481</v>
      </c>
      <c r="S26" s="18" t="s">
        <v>481</v>
      </c>
      <c r="T26" s="20" t="s">
        <v>481</v>
      </c>
      <c r="U26" s="18" t="n">
        <v>430.70474045</v>
      </c>
      <c r="V26" s="20" t="n">
        <v>9.60109038</v>
      </c>
    </row>
    <row r="27" spans="1:22">
      <c r="A27" s="15" t="s">
        <v>502</v>
      </c>
      <c r="B27" s="17" t="n">
        <v>5299</v>
      </c>
      <c r="C27" s="18">
        <f>(191.0/B27*100)</f>
        <v/>
      </c>
      <c r="D27" s="19" t="n">
        <v>5108</v>
      </c>
      <c r="E27" s="18" t="n">
        <v>408.73100951</v>
      </c>
      <c r="F27" s="20" t="n">
        <v>5.02046797</v>
      </c>
      <c r="G27" s="18" t="n">
        <v>452.43781457</v>
      </c>
      <c r="H27" s="20" t="n">
        <v>3.93150511</v>
      </c>
      <c r="I27" s="18" t="n">
        <v>490.47444991</v>
      </c>
      <c r="J27" s="20" t="n">
        <v>2.76447807</v>
      </c>
      <c r="K27" s="18" t="n">
        <v>531.68671363</v>
      </c>
      <c r="L27" s="20" t="n">
        <v>3.24952336</v>
      </c>
      <c r="M27" s="18" t="s">
        <v>481</v>
      </c>
      <c r="N27" s="20" t="s">
        <v>481</v>
      </c>
      <c r="O27" s="18" t="s">
        <v>481</v>
      </c>
      <c r="P27" s="20" t="s">
        <v>481</v>
      </c>
      <c r="Q27" s="18" t="s">
        <v>481</v>
      </c>
      <c r="R27" s="20" t="s">
        <v>481</v>
      </c>
      <c r="S27" s="18" t="s">
        <v>481</v>
      </c>
      <c r="T27" s="20" t="s">
        <v>481</v>
      </c>
      <c r="U27" s="18" t="n">
        <v>396.71735048</v>
      </c>
      <c r="V27" s="20" t="n">
        <v>4.10248032</v>
      </c>
    </row>
    <row r="28" spans="1:22">
      <c r="A28" s="15" t="s">
        <v>503</v>
      </c>
      <c r="B28" s="17" t="n">
        <v>7568</v>
      </c>
      <c r="C28" s="18">
        <f>(528.0/B28*100)</f>
        <v/>
      </c>
      <c r="D28" s="19" t="n">
        <v>7040</v>
      </c>
      <c r="E28" s="18" t="n">
        <v>399.20799741</v>
      </c>
      <c r="F28" s="20" t="n">
        <v>5.80231158</v>
      </c>
      <c r="G28" s="18" t="n">
        <v>403.58277545</v>
      </c>
      <c r="H28" s="20" t="n">
        <v>4.16658067</v>
      </c>
      <c r="I28" s="18" t="n">
        <v>427.59307652</v>
      </c>
      <c r="J28" s="20" t="n">
        <v>2.96644448</v>
      </c>
      <c r="K28" s="18" t="n">
        <v>457.92634522</v>
      </c>
      <c r="L28" s="20" t="n">
        <v>3.60250686</v>
      </c>
      <c r="M28" s="18" t="s">
        <v>481</v>
      </c>
      <c r="N28" s="20" t="s">
        <v>481</v>
      </c>
      <c r="O28" s="18" t="s">
        <v>481</v>
      </c>
      <c r="P28" s="20" t="s">
        <v>481</v>
      </c>
      <c r="Q28" s="18" t="s">
        <v>481</v>
      </c>
      <c r="R28" s="20" t="s">
        <v>481</v>
      </c>
      <c r="S28" s="18" t="s">
        <v>481</v>
      </c>
      <c r="T28" s="20" t="s">
        <v>481</v>
      </c>
      <c r="U28" s="18" t="n">
        <v>385.0972884</v>
      </c>
      <c r="V28" s="20" t="n">
        <v>7.08858976</v>
      </c>
    </row>
    <row r="29" spans="1:22">
      <c r="A29" s="15" t="s">
        <v>504</v>
      </c>
      <c r="B29" s="17" t="n">
        <v>5385</v>
      </c>
      <c r="C29" s="18">
        <f>(30.0/B29*100)</f>
        <v/>
      </c>
      <c r="D29" s="19" t="n">
        <v>5355</v>
      </c>
      <c r="E29" s="18" t="n">
        <v>425.18381091</v>
      </c>
      <c r="F29" s="20" t="n">
        <v>7.59892936</v>
      </c>
      <c r="G29" s="18" t="n">
        <v>448.72875299</v>
      </c>
      <c r="H29" s="20" t="n">
        <v>4.64006374</v>
      </c>
      <c r="I29" s="18" t="n">
        <v>506.15131298</v>
      </c>
      <c r="J29" s="20" t="n">
        <v>2.80657109</v>
      </c>
      <c r="K29" s="18" t="n">
        <v>558.37930462</v>
      </c>
      <c r="L29" s="20" t="n">
        <v>2.99136862</v>
      </c>
      <c r="M29" s="18" t="s">
        <v>481</v>
      </c>
      <c r="N29" s="20" t="s">
        <v>481</v>
      </c>
      <c r="O29" s="18" t="s">
        <v>481</v>
      </c>
      <c r="P29" s="20" t="s">
        <v>481</v>
      </c>
      <c r="Q29" s="18" t="n">
        <v>314.02123871</v>
      </c>
      <c r="R29" s="20" t="n">
        <v>13.26138992</v>
      </c>
      <c r="S29" s="18" t="s">
        <v>481</v>
      </c>
      <c r="T29" s="20" t="s">
        <v>481</v>
      </c>
      <c r="U29" s="18" t="n">
        <v>404.58764233</v>
      </c>
      <c r="V29" s="20" t="n">
        <v>10.07177993</v>
      </c>
    </row>
    <row r="30" spans="1:22">
      <c r="A30" s="15" t="s">
        <v>505</v>
      </c>
      <c r="B30" s="17" t="n">
        <v>4520</v>
      </c>
      <c r="C30" s="18">
        <f>(254.0/B30*100)</f>
        <v/>
      </c>
      <c r="D30" s="19" t="n">
        <v>4266</v>
      </c>
      <c r="E30" s="18" t="n">
        <v>429.31616382</v>
      </c>
      <c r="F30" s="20" t="n">
        <v>10.94230696</v>
      </c>
      <c r="G30" s="18" t="n">
        <v>428.54073038</v>
      </c>
      <c r="H30" s="20" t="n">
        <v>7.78197001</v>
      </c>
      <c r="I30" s="18" t="n">
        <v>497.14620379</v>
      </c>
      <c r="J30" s="20" t="n">
        <v>3.14977351</v>
      </c>
      <c r="K30" s="18" t="n">
        <v>557.52467219</v>
      </c>
      <c r="L30" s="20" t="n">
        <v>3.1597531</v>
      </c>
      <c r="M30" s="18" t="s">
        <v>481</v>
      </c>
      <c r="N30" s="20" t="s">
        <v>481</v>
      </c>
      <c r="O30" s="18" t="s">
        <v>481</v>
      </c>
      <c r="P30" s="20" t="s">
        <v>481</v>
      </c>
      <c r="Q30" s="18" t="s">
        <v>481</v>
      </c>
      <c r="R30" s="20" t="s">
        <v>481</v>
      </c>
      <c r="S30" s="18" t="s">
        <v>481</v>
      </c>
      <c r="T30" s="20" t="s">
        <v>481</v>
      </c>
      <c r="U30" s="18" t="n">
        <v>406.52755684</v>
      </c>
      <c r="V30" s="20" t="n">
        <v>6.46664317</v>
      </c>
    </row>
    <row r="31" spans="1:22">
      <c r="A31" s="15" t="s">
        <v>506</v>
      </c>
      <c r="B31" s="17" t="n">
        <v>5456</v>
      </c>
      <c r="C31" s="18">
        <f>(155.0/B31*100)</f>
        <v/>
      </c>
      <c r="D31" s="19" t="n">
        <v>5301</v>
      </c>
      <c r="E31" s="18" t="n">
        <v>454.90433125</v>
      </c>
      <c r="F31" s="20" t="n">
        <v>8.31584668</v>
      </c>
      <c r="G31" s="18" t="n">
        <v>471.73973406</v>
      </c>
      <c r="H31" s="20" t="n">
        <v>5.33720367</v>
      </c>
      <c r="I31" s="18" t="n">
        <v>514.4253377799999</v>
      </c>
      <c r="J31" s="20" t="n">
        <v>2.47228817</v>
      </c>
      <c r="K31" s="18" t="n">
        <v>559.86520212</v>
      </c>
      <c r="L31" s="20" t="n">
        <v>3.55975191</v>
      </c>
      <c r="M31" s="18" t="s">
        <v>481</v>
      </c>
      <c r="N31" s="20" t="s">
        <v>481</v>
      </c>
      <c r="O31" s="18" t="s">
        <v>481</v>
      </c>
      <c r="P31" s="20" t="s">
        <v>481</v>
      </c>
      <c r="Q31" s="18" t="s">
        <v>481</v>
      </c>
      <c r="R31" s="20" t="s">
        <v>481</v>
      </c>
      <c r="S31" s="18" t="s">
        <v>481</v>
      </c>
      <c r="T31" s="20" t="s">
        <v>481</v>
      </c>
      <c r="U31" s="18" t="n">
        <v>423.60484393</v>
      </c>
      <c r="V31" s="20" t="n">
        <v>6.15793923</v>
      </c>
    </row>
    <row r="32" spans="1:22">
      <c r="A32" s="15" t="s">
        <v>507</v>
      </c>
      <c r="B32" s="17" t="n">
        <v>4478</v>
      </c>
      <c r="C32" s="18">
        <f>(6.0/B32*100)</f>
        <v/>
      </c>
      <c r="D32" s="19" t="n">
        <v>4472</v>
      </c>
      <c r="E32" s="18" t="n">
        <v>455.78248422</v>
      </c>
      <c r="F32" s="20" t="n">
        <v>6.95797362</v>
      </c>
      <c r="G32" s="18" t="n">
        <v>467.49677247</v>
      </c>
      <c r="H32" s="20" t="n">
        <v>4.71789759</v>
      </c>
      <c r="I32" s="18" t="n">
        <v>506.90871546</v>
      </c>
      <c r="J32" s="20" t="n">
        <v>2.98345436</v>
      </c>
      <c r="K32" s="18" t="n">
        <v>537.37714812</v>
      </c>
      <c r="L32" s="20" t="n">
        <v>3.09905326</v>
      </c>
      <c r="M32" s="18" t="s">
        <v>481</v>
      </c>
      <c r="N32" s="20" t="s">
        <v>481</v>
      </c>
      <c r="O32" s="18" t="s">
        <v>481</v>
      </c>
      <c r="P32" s="20" t="s">
        <v>481</v>
      </c>
      <c r="Q32" s="18" t="s">
        <v>481</v>
      </c>
      <c r="R32" s="20" t="s">
        <v>481</v>
      </c>
      <c r="S32" s="18" t="s">
        <v>481</v>
      </c>
      <c r="T32" s="20" t="s">
        <v>481</v>
      </c>
      <c r="U32" s="18" t="n">
        <v>422.71680696</v>
      </c>
      <c r="V32" s="20" t="n">
        <v>10.31943533</v>
      </c>
    </row>
    <row r="33" spans="1:22">
      <c r="A33" s="15" t="s">
        <v>508</v>
      </c>
      <c r="B33" s="17" t="n">
        <v>7325</v>
      </c>
      <c r="C33" s="18">
        <f>(87.0/B33*100)</f>
        <v/>
      </c>
      <c r="D33" s="19" t="n">
        <v>7238</v>
      </c>
      <c r="E33" s="18" t="n">
        <v>451.40514381</v>
      </c>
      <c r="F33" s="20" t="n">
        <v>11.00113244</v>
      </c>
      <c r="G33" s="18" t="n">
        <v>447.99534026</v>
      </c>
      <c r="H33" s="20" t="n">
        <v>6.74782167</v>
      </c>
      <c r="I33" s="18" t="n">
        <v>485.33253527</v>
      </c>
      <c r="J33" s="20" t="n">
        <v>3.00297403</v>
      </c>
      <c r="K33" s="18" t="n">
        <v>535.92141972</v>
      </c>
      <c r="L33" s="20" t="n">
        <v>3.08281172</v>
      </c>
      <c r="M33" s="18" t="s">
        <v>481</v>
      </c>
      <c r="N33" s="20" t="s">
        <v>481</v>
      </c>
      <c r="O33" s="18" t="s">
        <v>481</v>
      </c>
      <c r="P33" s="20" t="s">
        <v>481</v>
      </c>
      <c r="Q33" s="18" t="s">
        <v>481</v>
      </c>
      <c r="R33" s="20" t="s">
        <v>481</v>
      </c>
      <c r="S33" s="18" t="s">
        <v>481</v>
      </c>
      <c r="T33" s="20" t="s">
        <v>481</v>
      </c>
      <c r="U33" s="18" t="n">
        <v>411.84463323</v>
      </c>
      <c r="V33" s="20" t="n">
        <v>8.34949802</v>
      </c>
    </row>
    <row r="34" spans="1:22">
      <c r="A34" s="15" t="s">
        <v>509</v>
      </c>
      <c r="B34" s="17" t="n">
        <v>6350</v>
      </c>
      <c r="C34" s="18">
        <f>(107.0/B34*100)</f>
        <v/>
      </c>
      <c r="D34" s="19" t="n">
        <v>6243</v>
      </c>
      <c r="E34" s="18" t="n">
        <v>393.9059767</v>
      </c>
      <c r="F34" s="20" t="n">
        <v>6.20992697</v>
      </c>
      <c r="G34" s="18" t="n">
        <v>422.29921659</v>
      </c>
      <c r="H34" s="20" t="n">
        <v>4.49180858</v>
      </c>
      <c r="I34" s="18" t="n">
        <v>472.27408704</v>
      </c>
      <c r="J34" s="20" t="n">
        <v>2.66765378</v>
      </c>
      <c r="K34" s="18" t="n">
        <v>501.99495432</v>
      </c>
      <c r="L34" s="20" t="n">
        <v>3.98531713</v>
      </c>
      <c r="M34" s="18" t="s">
        <v>481</v>
      </c>
      <c r="N34" s="20" t="s">
        <v>481</v>
      </c>
      <c r="O34" s="18" t="s">
        <v>481</v>
      </c>
      <c r="P34" s="20" t="s">
        <v>481</v>
      </c>
      <c r="Q34" s="18" t="n">
        <v>263.37193708</v>
      </c>
      <c r="R34" s="20" t="n">
        <v>13.61114927</v>
      </c>
      <c r="S34" s="18" t="s">
        <v>481</v>
      </c>
      <c r="T34" s="20" t="s">
        <v>481</v>
      </c>
      <c r="U34" s="18" t="n">
        <v>381.23836612</v>
      </c>
      <c r="V34" s="20" t="n">
        <v>6.71515685</v>
      </c>
    </row>
    <row r="35" spans="1:22">
      <c r="A35" s="15" t="s">
        <v>510</v>
      </c>
      <c r="B35" s="17" t="n">
        <v>6406</v>
      </c>
      <c r="C35" s="18">
        <f>(78.0/B35*100)</f>
        <v/>
      </c>
      <c r="D35" s="19" t="n">
        <v>6328</v>
      </c>
      <c r="E35" s="18" t="n">
        <v>441.86091851</v>
      </c>
      <c r="F35" s="20" t="n">
        <v>8.28214919</v>
      </c>
      <c r="G35" s="18" t="n">
        <v>458.53733598</v>
      </c>
      <c r="H35" s="20" t="n">
        <v>6.75057975</v>
      </c>
      <c r="I35" s="18" t="n">
        <v>495.01738708</v>
      </c>
      <c r="J35" s="20" t="n">
        <v>2.00524129</v>
      </c>
      <c r="K35" s="18" t="n">
        <v>547.16504646</v>
      </c>
      <c r="L35" s="20" t="n">
        <v>2.51292374</v>
      </c>
      <c r="M35" s="18" t="s">
        <v>481</v>
      </c>
      <c r="N35" s="20" t="s">
        <v>481</v>
      </c>
      <c r="O35" s="18" t="s">
        <v>481</v>
      </c>
      <c r="P35" s="20" t="s">
        <v>481</v>
      </c>
      <c r="Q35" s="18" t="n">
        <v>337.32521215</v>
      </c>
      <c r="R35" s="20" t="n">
        <v>11.65794297</v>
      </c>
      <c r="S35" s="18" t="s">
        <v>481</v>
      </c>
      <c r="T35" s="20" t="s">
        <v>481</v>
      </c>
      <c r="U35" s="18" t="n">
        <v>414.51022172</v>
      </c>
      <c r="V35" s="20" t="n">
        <v>8.843010250000001</v>
      </c>
    </row>
    <row r="36" spans="1:22">
      <c r="A36" s="15" t="s">
        <v>511</v>
      </c>
      <c r="B36" s="17" t="n">
        <v>6736</v>
      </c>
      <c r="C36" s="18">
        <f>(97.0/B36*100)</f>
        <v/>
      </c>
      <c r="D36" s="19" t="n">
        <v>6639</v>
      </c>
      <c r="E36" s="18" t="n">
        <v>449.7004191</v>
      </c>
      <c r="F36" s="20" t="n">
        <v>7.18661564</v>
      </c>
      <c r="G36" s="18" t="n">
        <v>438.51048895</v>
      </c>
      <c r="H36" s="20" t="n">
        <v>5.07495236</v>
      </c>
      <c r="I36" s="18" t="n">
        <v>488.07504877</v>
      </c>
      <c r="J36" s="20" t="n">
        <v>2.76014597</v>
      </c>
      <c r="K36" s="18" t="n">
        <v>530.03985522</v>
      </c>
      <c r="L36" s="20" t="n">
        <v>2.40797451</v>
      </c>
      <c r="M36" s="18" t="s">
        <v>481</v>
      </c>
      <c r="N36" s="20" t="s">
        <v>481</v>
      </c>
      <c r="O36" s="18" t="s">
        <v>481</v>
      </c>
      <c r="P36" s="20" t="s">
        <v>481</v>
      </c>
      <c r="Q36" s="18" t="s">
        <v>481</v>
      </c>
      <c r="R36" s="20" t="s">
        <v>481</v>
      </c>
      <c r="S36" s="18" t="s">
        <v>481</v>
      </c>
      <c r="T36" s="20" t="s">
        <v>481</v>
      </c>
      <c r="U36" s="18" t="n">
        <v>430.90222924</v>
      </c>
      <c r="V36" s="20" t="n">
        <v>7.3290072</v>
      </c>
    </row>
    <row r="37" spans="1:22">
      <c r="A37" s="15" t="s">
        <v>512</v>
      </c>
      <c r="B37" s="17" t="n">
        <v>5458</v>
      </c>
      <c r="C37" s="18">
        <f>(208.0/B37*100)</f>
        <v/>
      </c>
      <c r="D37" s="19" t="n">
        <v>5250</v>
      </c>
      <c r="E37" s="18" t="n">
        <v>444.81779217</v>
      </c>
      <c r="F37" s="20" t="n">
        <v>8.21070276</v>
      </c>
      <c r="G37" s="18" t="n">
        <v>447.73421252</v>
      </c>
      <c r="H37" s="20" t="n">
        <v>7.14305573</v>
      </c>
      <c r="I37" s="18" t="n">
        <v>499.27533182</v>
      </c>
      <c r="J37" s="20" t="n">
        <v>3.30187167</v>
      </c>
      <c r="K37" s="18" t="n">
        <v>553.6296307</v>
      </c>
      <c r="L37" s="20" t="n">
        <v>3.87805763</v>
      </c>
      <c r="M37" s="18" t="s">
        <v>481</v>
      </c>
      <c r="N37" s="20" t="s">
        <v>481</v>
      </c>
      <c r="O37" s="18" t="s">
        <v>481</v>
      </c>
      <c r="P37" s="20" t="s">
        <v>481</v>
      </c>
      <c r="Q37" s="18" t="s">
        <v>481</v>
      </c>
      <c r="R37" s="20" t="s">
        <v>481</v>
      </c>
      <c r="S37" s="18" t="s">
        <v>481</v>
      </c>
      <c r="T37" s="20" t="s">
        <v>481</v>
      </c>
      <c r="U37" s="18" t="n">
        <v>406.47380645</v>
      </c>
      <c r="V37" s="20" t="n">
        <v>6.23333183</v>
      </c>
    </row>
    <row r="38" spans="1:22">
      <c r="A38" s="15" t="s">
        <v>513</v>
      </c>
      <c r="B38" s="17" t="n">
        <v>5860</v>
      </c>
      <c r="C38" s="18">
        <f>(30.0/B38*100)</f>
        <v/>
      </c>
      <c r="D38" s="19" t="n">
        <v>5830</v>
      </c>
      <c r="E38" s="18" t="n">
        <v>434.5824844</v>
      </c>
      <c r="F38" s="20" t="n">
        <v>6.83460825</v>
      </c>
      <c r="G38" s="18" t="n">
        <v>453.78735613</v>
      </c>
      <c r="H38" s="20" t="n">
        <v>5.36783573</v>
      </c>
      <c r="I38" s="18" t="n">
        <v>493.76892361</v>
      </c>
      <c r="J38" s="20" t="n">
        <v>3.62462346</v>
      </c>
      <c r="K38" s="18" t="n">
        <v>535.86792455</v>
      </c>
      <c r="L38" s="20" t="n">
        <v>3.61865439</v>
      </c>
      <c r="M38" s="18" t="s">
        <v>481</v>
      </c>
      <c r="N38" s="20" t="s">
        <v>481</v>
      </c>
      <c r="O38" s="18" t="s">
        <v>481</v>
      </c>
      <c r="P38" s="20" t="s">
        <v>481</v>
      </c>
      <c r="Q38" s="18" t="s">
        <v>481</v>
      </c>
      <c r="R38" s="20" t="s">
        <v>481</v>
      </c>
      <c r="S38" s="18" t="s">
        <v>481</v>
      </c>
      <c r="T38" s="20" t="s">
        <v>481</v>
      </c>
      <c r="U38" s="18" t="n">
        <v>460.2850962</v>
      </c>
      <c r="V38" s="20" t="n">
        <v>5.48859377</v>
      </c>
    </row>
    <row r="39" spans="1:22">
      <c r="A39" s="15" t="s">
        <v>514</v>
      </c>
      <c r="B39" s="17" t="n">
        <v>5895</v>
      </c>
      <c r="C39" s="18">
        <f>(33.0/B39*100)</f>
        <v/>
      </c>
      <c r="D39" s="19" t="n">
        <v>5862</v>
      </c>
      <c r="E39" s="18" t="n">
        <v>397.37918921</v>
      </c>
      <c r="F39" s="20" t="n">
        <v>6.33082542</v>
      </c>
      <c r="G39" s="18" t="n">
        <v>391.97917361</v>
      </c>
      <c r="H39" s="20" t="n">
        <v>4.662872</v>
      </c>
      <c r="I39" s="18" t="n">
        <v>432.93056599</v>
      </c>
      <c r="J39" s="20" t="n">
        <v>3.82907575</v>
      </c>
      <c r="K39" s="18" t="n">
        <v>459.03930401</v>
      </c>
      <c r="L39" s="20" t="n">
        <v>4.764183</v>
      </c>
      <c r="M39" s="18" t="s">
        <v>481</v>
      </c>
      <c r="N39" s="20" t="s">
        <v>481</v>
      </c>
      <c r="O39" s="18" t="s">
        <v>481</v>
      </c>
      <c r="P39" s="20" t="s">
        <v>481</v>
      </c>
      <c r="Q39" s="18" t="s">
        <v>481</v>
      </c>
      <c r="R39" s="20" t="s">
        <v>481</v>
      </c>
      <c r="S39" s="18" t="s">
        <v>481</v>
      </c>
      <c r="T39" s="20" t="s">
        <v>481</v>
      </c>
      <c r="U39" s="18" t="n">
        <v>370.51938695</v>
      </c>
      <c r="V39" s="20" t="n">
        <v>11.94031927</v>
      </c>
    </row>
    <row r="40" spans="1:22">
      <c r="A40" s="15" t="s">
        <v>515</v>
      </c>
      <c r="B40" s="17" t="n">
        <v>14157</v>
      </c>
      <c r="C40" s="18">
        <f>(430.0/B40*100)</f>
        <v/>
      </c>
      <c r="D40" s="19" t="n">
        <v>13727</v>
      </c>
      <c r="E40" s="18" t="n">
        <v>453.07904285</v>
      </c>
      <c r="F40" s="20" t="n">
        <v>11.03088269</v>
      </c>
      <c r="G40" s="18" t="n">
        <v>424.62645143</v>
      </c>
      <c r="H40" s="20" t="n">
        <v>6.88506136</v>
      </c>
      <c r="I40" s="18" t="n">
        <v>483.05105774</v>
      </c>
      <c r="J40" s="20" t="n">
        <v>2.99618349</v>
      </c>
      <c r="K40" s="18" t="n">
        <v>538.43458089</v>
      </c>
      <c r="L40" s="20" t="n">
        <v>3.2061503</v>
      </c>
      <c r="M40" s="18" t="s">
        <v>481</v>
      </c>
      <c r="N40" s="20" t="s">
        <v>481</v>
      </c>
      <c r="O40" s="18" t="s">
        <v>481</v>
      </c>
      <c r="P40" s="20" t="s">
        <v>481</v>
      </c>
      <c r="Q40" s="18" t="s">
        <v>481</v>
      </c>
      <c r="R40" s="20" t="s">
        <v>481</v>
      </c>
      <c r="S40" s="18" t="s">
        <v>481</v>
      </c>
      <c r="T40" s="20" t="s">
        <v>481</v>
      </c>
      <c r="U40" s="18" t="n">
        <v>417.78912266</v>
      </c>
      <c r="V40" s="20" t="n">
        <v>7.0487154</v>
      </c>
    </row>
    <row r="41" spans="1:22">
      <c r="A41" s="15" t="s">
        <v>516</v>
      </c>
      <c r="B41" s="17" t="n">
        <v>5712</v>
      </c>
      <c r="C41" s="18">
        <f>(71.0/B41*100)</f>
        <v/>
      </c>
      <c r="D41" s="19" t="n">
        <v>5641</v>
      </c>
      <c r="E41" s="18" t="n">
        <v>457.55361091</v>
      </c>
      <c r="F41" s="20" t="n">
        <v>7.34938976</v>
      </c>
      <c r="G41" s="18" t="n">
        <v>424.31758371</v>
      </c>
      <c r="H41" s="20" t="n">
        <v>8.21807357</v>
      </c>
      <c r="I41" s="18" t="n">
        <v>482.45347423</v>
      </c>
      <c r="J41" s="20" t="n">
        <v>3.34651619</v>
      </c>
      <c r="K41" s="18" t="n">
        <v>542.40496956</v>
      </c>
      <c r="L41" s="20" t="n">
        <v>3.51676404</v>
      </c>
      <c r="M41" s="18" t="s">
        <v>481</v>
      </c>
      <c r="N41" s="20" t="s">
        <v>481</v>
      </c>
      <c r="O41" s="18" t="s">
        <v>481</v>
      </c>
      <c r="P41" s="20" t="s">
        <v>481</v>
      </c>
      <c r="Q41" s="18" t="n">
        <v>399.91015703</v>
      </c>
      <c r="R41" s="20" t="n">
        <v>16.72230739</v>
      </c>
      <c r="S41" s="18" t="s">
        <v>481</v>
      </c>
      <c r="T41" s="20" t="s">
        <v>481</v>
      </c>
      <c r="U41" s="18" t="n">
        <v>404.15686046</v>
      </c>
      <c r="V41" s="20" t="n">
        <v>13.66420098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322.92997569</v>
      </c>
      <c r="F45" s="20" t="n">
        <v>5.13625544</v>
      </c>
      <c r="G45" s="18" t="n">
        <v>328.89162767</v>
      </c>
      <c r="H45" s="20" t="n">
        <v>4.57952035</v>
      </c>
      <c r="I45" s="18" t="n">
        <v>350.37613447</v>
      </c>
      <c r="J45" s="20" t="n">
        <v>3.41592077</v>
      </c>
      <c r="K45" s="18" t="n">
        <v>370.24994939</v>
      </c>
      <c r="L45" s="20" t="n">
        <v>3.70623488</v>
      </c>
      <c r="M45" s="18" t="s">
        <v>481</v>
      </c>
      <c r="N45" s="20" t="s">
        <v>481</v>
      </c>
      <c r="O45" s="18" t="s">
        <v>481</v>
      </c>
      <c r="P45" s="20" t="s">
        <v>481</v>
      </c>
      <c r="Q45" s="18" t="n">
        <v>290.42288863</v>
      </c>
      <c r="R45" s="20" t="n">
        <v>38.88129629</v>
      </c>
      <c r="S45" s="18" t="n">
        <v>336.41155073</v>
      </c>
      <c r="T45" s="20" t="n">
        <v>18.82556688</v>
      </c>
      <c r="U45" s="18" t="n">
        <v>324.05948201</v>
      </c>
      <c r="V45" s="20" t="n">
        <v>5.04686749</v>
      </c>
    </row>
    <row r="46" spans="1:22">
      <c r="A46" s="15" t="s">
        <v>521</v>
      </c>
      <c r="B46" s="17" t="n">
        <v>23141</v>
      </c>
      <c r="C46" s="18">
        <f>(2327.0/B46*100)</f>
        <v/>
      </c>
      <c r="D46" s="19" t="n">
        <v>20814</v>
      </c>
      <c r="E46" s="18" t="n">
        <v>366.06518457</v>
      </c>
      <c r="F46" s="20" t="n">
        <v>7.1361559</v>
      </c>
      <c r="G46" s="18" t="n">
        <v>363.66996896</v>
      </c>
      <c r="H46" s="20" t="n">
        <v>6.75575909</v>
      </c>
      <c r="I46" s="18" t="n">
        <v>425.56324839</v>
      </c>
      <c r="J46" s="20" t="n">
        <v>3.2035808</v>
      </c>
      <c r="K46" s="18" t="n">
        <v>459.63018668</v>
      </c>
      <c r="L46" s="20" t="n">
        <v>5.18287744</v>
      </c>
      <c r="M46" s="18" t="s">
        <v>481</v>
      </c>
      <c r="N46" s="20" t="s">
        <v>481</v>
      </c>
      <c r="O46" s="18" t="s">
        <v>481</v>
      </c>
      <c r="P46" s="20" t="s">
        <v>481</v>
      </c>
      <c r="Q46" s="18" t="s">
        <v>481</v>
      </c>
      <c r="R46" s="20" t="s">
        <v>481</v>
      </c>
      <c r="S46" s="18" t="s">
        <v>481</v>
      </c>
      <c r="T46" s="20" t="s">
        <v>481</v>
      </c>
      <c r="U46" s="18" t="n">
        <v>380.79120913</v>
      </c>
      <c r="V46" s="20" t="n">
        <v>3.18778978</v>
      </c>
    </row>
    <row r="47" spans="1:22">
      <c r="A47" s="15" t="s">
        <v>522</v>
      </c>
      <c r="B47" s="17" t="n">
        <v>5928</v>
      </c>
      <c r="C47" s="18">
        <f>(456.0/B47*100)</f>
        <v/>
      </c>
      <c r="D47" s="19" t="n">
        <v>5472</v>
      </c>
      <c r="E47" s="18" t="n">
        <v>358.06691947</v>
      </c>
      <c r="F47" s="20" t="n">
        <v>8.87749376</v>
      </c>
      <c r="G47" s="18" t="n">
        <v>418.29719391</v>
      </c>
      <c r="H47" s="20" t="n">
        <v>6.92205118</v>
      </c>
      <c r="I47" s="18" t="n">
        <v>453.30290007</v>
      </c>
      <c r="J47" s="20" t="n">
        <v>4.64187807</v>
      </c>
      <c r="K47" s="18" t="n">
        <v>483.83341211</v>
      </c>
      <c r="L47" s="20" t="n">
        <v>5.62503163</v>
      </c>
      <c r="M47" s="18" t="s">
        <v>481</v>
      </c>
      <c r="N47" s="20" t="s">
        <v>481</v>
      </c>
      <c r="O47" s="18" t="s">
        <v>481</v>
      </c>
      <c r="P47" s="20" t="s">
        <v>481</v>
      </c>
      <c r="Q47" s="18" t="s">
        <v>481</v>
      </c>
      <c r="R47" s="20" t="s">
        <v>481</v>
      </c>
      <c r="S47" s="18" t="s">
        <v>481</v>
      </c>
      <c r="T47" s="20" t="s">
        <v>481</v>
      </c>
      <c r="U47" s="18" t="n">
        <v>354.22263657</v>
      </c>
      <c r="V47" s="20" t="n">
        <v>6.87049584</v>
      </c>
    </row>
    <row r="48" spans="1:22">
      <c r="A48" s="15" t="s">
        <v>523</v>
      </c>
      <c r="B48" s="17" t="n">
        <v>9841</v>
      </c>
      <c r="C48" s="18">
        <f>(8.0/B48*100)</f>
        <v/>
      </c>
      <c r="D48" s="19" t="n">
        <v>9833</v>
      </c>
      <c r="E48" s="18" t="n">
        <v>492.95488727</v>
      </c>
      <c r="F48" s="20" t="n">
        <v>9.60473766</v>
      </c>
      <c r="G48" s="18" t="n">
        <v>440.33058352</v>
      </c>
      <c r="H48" s="20" t="n">
        <v>7.27234063</v>
      </c>
      <c r="I48" s="18" t="n">
        <v>482.77839008</v>
      </c>
      <c r="J48" s="20" t="n">
        <v>4.95876592</v>
      </c>
      <c r="K48" s="18" t="n">
        <v>547.90035913</v>
      </c>
      <c r="L48" s="20" t="n">
        <v>6.24947375</v>
      </c>
      <c r="M48" s="18" t="s">
        <v>481</v>
      </c>
      <c r="N48" s="20" t="s">
        <v>481</v>
      </c>
      <c r="O48" s="18" t="s">
        <v>481</v>
      </c>
      <c r="P48" s="20" t="s">
        <v>481</v>
      </c>
      <c r="Q48" s="18" t="s">
        <v>481</v>
      </c>
      <c r="R48" s="20" t="s">
        <v>481</v>
      </c>
      <c r="S48" s="18" t="s">
        <v>481</v>
      </c>
      <c r="T48" s="20" t="s">
        <v>481</v>
      </c>
      <c r="U48" s="18" t="n">
        <v>427.8039058</v>
      </c>
      <c r="V48" s="20" t="n">
        <v>17.39134955</v>
      </c>
    </row>
    <row r="49" spans="1:22">
      <c r="A49" s="15" t="s">
        <v>524</v>
      </c>
      <c r="B49" s="17" t="n">
        <v>6349</v>
      </c>
      <c r="C49" s="18">
        <f>(56.0/B49*100)</f>
        <v/>
      </c>
      <c r="D49" s="19" t="n">
        <v>6293</v>
      </c>
      <c r="E49" s="18" t="n">
        <v>390.17131071</v>
      </c>
      <c r="F49" s="20" t="n">
        <v>5.56166276</v>
      </c>
      <c r="G49" s="18" t="n">
        <v>382.42956428</v>
      </c>
      <c r="H49" s="20" t="n">
        <v>5.26553516</v>
      </c>
      <c r="I49" s="18" t="n">
        <v>430.12900672</v>
      </c>
      <c r="J49" s="20" t="n">
        <v>2.99418081</v>
      </c>
      <c r="K49" s="18" t="n">
        <v>456.87778001</v>
      </c>
      <c r="L49" s="20" t="n">
        <v>4.1310107</v>
      </c>
      <c r="M49" s="18" t="s">
        <v>481</v>
      </c>
      <c r="N49" s="20" t="s">
        <v>481</v>
      </c>
      <c r="O49" s="18" t="s">
        <v>481</v>
      </c>
      <c r="P49" s="20" t="s">
        <v>481</v>
      </c>
      <c r="Q49" s="18" t="s">
        <v>481</v>
      </c>
      <c r="R49" s="20" t="s">
        <v>481</v>
      </c>
      <c r="S49" s="18" t="n">
        <v>357.93923182</v>
      </c>
      <c r="T49" s="20" t="n">
        <v>27.38623621</v>
      </c>
      <c r="U49" s="18" t="n">
        <v>356.30209539</v>
      </c>
      <c r="V49" s="20" t="n">
        <v>9.092563180000001</v>
      </c>
    </row>
    <row r="50" spans="1:22">
      <c r="A50" s="15" t="s">
        <v>525</v>
      </c>
      <c r="B50" s="17" t="n">
        <v>11795</v>
      </c>
      <c r="C50" s="18">
        <f>(457.0/B50*100)</f>
        <v/>
      </c>
      <c r="D50" s="19" t="n">
        <v>11338</v>
      </c>
      <c r="E50" s="18" t="n">
        <v>375.36670514</v>
      </c>
      <c r="F50" s="20" t="n">
        <v>5.28517415</v>
      </c>
      <c r="G50" s="18" t="n">
        <v>389.28689439</v>
      </c>
      <c r="H50" s="20" t="n">
        <v>5.52051942</v>
      </c>
      <c r="I50" s="18" t="n">
        <v>432.1817732</v>
      </c>
      <c r="J50" s="20" t="n">
        <v>2.97899095</v>
      </c>
      <c r="K50" s="18" t="n">
        <v>455.8097343</v>
      </c>
      <c r="L50" s="20" t="n">
        <v>3.48665233</v>
      </c>
      <c r="M50" s="18" t="s">
        <v>481</v>
      </c>
      <c r="N50" s="20" t="s">
        <v>481</v>
      </c>
      <c r="O50" s="18" t="s">
        <v>481</v>
      </c>
      <c r="P50" s="20" t="s">
        <v>481</v>
      </c>
      <c r="Q50" s="18" t="s">
        <v>481</v>
      </c>
      <c r="R50" s="20" t="s">
        <v>481</v>
      </c>
      <c r="S50" s="18" t="s">
        <v>481</v>
      </c>
      <c r="T50" s="20" t="s">
        <v>481</v>
      </c>
      <c r="U50" s="18" t="n">
        <v>362.90958117</v>
      </c>
      <c r="V50" s="20" t="n">
        <v>8.25023223</v>
      </c>
    </row>
    <row r="51" spans="1:22">
      <c r="A51" s="15" t="s">
        <v>526</v>
      </c>
      <c r="B51" s="17" t="n">
        <v>6866</v>
      </c>
      <c r="C51" s="18">
        <f>(119.0/B51*100)</f>
        <v/>
      </c>
      <c r="D51" s="19" t="n">
        <v>6747</v>
      </c>
      <c r="E51" s="18" t="n">
        <v>398.01802115</v>
      </c>
      <c r="F51" s="20" t="n">
        <v>5.2131609</v>
      </c>
      <c r="G51" s="18" t="n">
        <v>402.17204392</v>
      </c>
      <c r="H51" s="20" t="n">
        <v>4.13216338</v>
      </c>
      <c r="I51" s="18" t="n">
        <v>429.04036129</v>
      </c>
      <c r="J51" s="20" t="n">
        <v>3.05222985</v>
      </c>
      <c r="K51" s="18" t="n">
        <v>457.45853483</v>
      </c>
      <c r="L51" s="20" t="n">
        <v>4.08017508</v>
      </c>
      <c r="M51" s="18" t="s">
        <v>481</v>
      </c>
      <c r="N51" s="20" t="s">
        <v>481</v>
      </c>
      <c r="O51" s="18" t="s">
        <v>481</v>
      </c>
      <c r="P51" s="20" t="s">
        <v>481</v>
      </c>
      <c r="Q51" s="18" t="n">
        <v>427.96430568</v>
      </c>
      <c r="R51" s="20" t="n">
        <v>5.20460603</v>
      </c>
      <c r="S51" s="18" t="s">
        <v>481</v>
      </c>
      <c r="T51" s="20" t="s">
        <v>481</v>
      </c>
      <c r="U51" s="18" t="n">
        <v>394.35126192</v>
      </c>
      <c r="V51" s="20" t="n">
        <v>7.37494224</v>
      </c>
    </row>
    <row r="52" spans="1:22">
      <c r="A52" s="15" t="s">
        <v>527</v>
      </c>
      <c r="B52" s="17" t="n">
        <v>5809</v>
      </c>
      <c r="C52" s="18">
        <f>(120.0/B52*100)</f>
        <v/>
      </c>
      <c r="D52" s="19" t="n">
        <v>5689</v>
      </c>
      <c r="E52" s="18" t="n">
        <v>410.9731342</v>
      </c>
      <c r="F52" s="20" t="n">
        <v>7.16575627</v>
      </c>
      <c r="G52" s="18" t="n">
        <v>466.04927584</v>
      </c>
      <c r="H52" s="20" t="n">
        <v>4.85564153</v>
      </c>
      <c r="I52" s="18" t="n">
        <v>488.58018071</v>
      </c>
      <c r="J52" s="20" t="n">
        <v>3.11722667</v>
      </c>
      <c r="K52" s="18" t="n">
        <v>517.28031475</v>
      </c>
      <c r="L52" s="20" t="n">
        <v>3.45216385</v>
      </c>
      <c r="M52" s="18" t="s">
        <v>481</v>
      </c>
      <c r="N52" s="20" t="s">
        <v>481</v>
      </c>
      <c r="O52" s="18" t="s">
        <v>481</v>
      </c>
      <c r="P52" s="20" t="s">
        <v>481</v>
      </c>
      <c r="Q52" s="18" t="s">
        <v>481</v>
      </c>
      <c r="R52" s="20" t="s">
        <v>481</v>
      </c>
      <c r="S52" s="18" t="s">
        <v>481</v>
      </c>
      <c r="T52" s="20" t="s">
        <v>481</v>
      </c>
      <c r="U52" s="18" t="n">
        <v>398.74071259</v>
      </c>
      <c r="V52" s="20" t="n">
        <v>6.44266298</v>
      </c>
    </row>
    <row r="53" spans="1:22">
      <c r="A53" s="15" t="s">
        <v>528</v>
      </c>
      <c r="B53" s="17" t="n">
        <v>5571</v>
      </c>
      <c r="C53" s="18">
        <f>(129.0/B53*100)</f>
        <v/>
      </c>
      <c r="D53" s="19" t="n">
        <v>5442</v>
      </c>
      <c r="E53" s="18" t="n">
        <v>379.50449156</v>
      </c>
      <c r="F53" s="20" t="n">
        <v>5.73241409</v>
      </c>
      <c r="G53" s="18" t="n">
        <v>403.73371406</v>
      </c>
      <c r="H53" s="20" t="n">
        <v>4.07951616</v>
      </c>
      <c r="I53" s="18" t="n">
        <v>450.68881002</v>
      </c>
      <c r="J53" s="20" t="n">
        <v>2.62145487</v>
      </c>
      <c r="K53" s="18" t="n">
        <v>493.15386811</v>
      </c>
      <c r="L53" s="20" t="n">
        <v>2.96024266</v>
      </c>
      <c r="M53" s="18" t="s">
        <v>481</v>
      </c>
      <c r="N53" s="20" t="s">
        <v>481</v>
      </c>
      <c r="O53" s="18" t="s">
        <v>481</v>
      </c>
      <c r="P53" s="20" t="s">
        <v>481</v>
      </c>
      <c r="Q53" s="18" t="s">
        <v>481</v>
      </c>
      <c r="R53" s="20" t="s">
        <v>481</v>
      </c>
      <c r="S53" s="18" t="s">
        <v>481</v>
      </c>
      <c r="T53" s="20" t="s">
        <v>481</v>
      </c>
      <c r="U53" s="18" t="n">
        <v>353.46110918</v>
      </c>
      <c r="V53" s="20" t="n">
        <v>4.90107956</v>
      </c>
    </row>
    <row r="54" spans="1:22">
      <c r="A54" s="15" t="s">
        <v>529</v>
      </c>
      <c r="B54" s="17" t="n">
        <v>4740</v>
      </c>
      <c r="C54" s="18">
        <f>(580.0/B54*100)</f>
        <v/>
      </c>
      <c r="D54" s="19" t="n">
        <v>4160</v>
      </c>
      <c r="E54" s="18" t="n">
        <v>331.17037637</v>
      </c>
      <c r="F54" s="20" t="n">
        <v>6.03230767</v>
      </c>
      <c r="G54" s="18" t="n">
        <v>327.62019988</v>
      </c>
      <c r="H54" s="20" t="n">
        <v>5.9796003</v>
      </c>
      <c r="I54" s="18" t="n">
        <v>371.99338487</v>
      </c>
      <c r="J54" s="20" t="n">
        <v>3.654128</v>
      </c>
      <c r="K54" s="18" t="n">
        <v>401.81293069</v>
      </c>
      <c r="L54" s="20" t="n">
        <v>4.57166476</v>
      </c>
      <c r="M54" s="18" t="s">
        <v>481</v>
      </c>
      <c r="N54" s="20" t="s">
        <v>481</v>
      </c>
      <c r="O54" s="18" t="s">
        <v>481</v>
      </c>
      <c r="P54" s="20" t="s">
        <v>481</v>
      </c>
      <c r="Q54" s="18" t="s">
        <v>481</v>
      </c>
      <c r="R54" s="20" t="s">
        <v>481</v>
      </c>
      <c r="S54" s="18" t="s">
        <v>481</v>
      </c>
      <c r="T54" s="20" t="s">
        <v>481</v>
      </c>
      <c r="U54" s="18" t="n">
        <v>308.16131318</v>
      </c>
      <c r="V54" s="20" t="n">
        <v>4.42919679</v>
      </c>
    </row>
    <row r="55" spans="1:22">
      <c r="A55" s="15" t="s">
        <v>530</v>
      </c>
      <c r="B55" s="17" t="n">
        <v>5316</v>
      </c>
      <c r="C55" s="18">
        <f>(22.0/B55*100)</f>
        <v/>
      </c>
      <c r="D55" s="19" t="n">
        <v>5294</v>
      </c>
      <c r="E55" s="18" t="n">
        <v>322.67725354</v>
      </c>
      <c r="F55" s="20" t="n">
        <v>8.095995390000001</v>
      </c>
      <c r="G55" s="18" t="n">
        <v>342.59449661</v>
      </c>
      <c r="H55" s="20" t="n">
        <v>7.23692221</v>
      </c>
      <c r="I55" s="18" t="n">
        <v>395.09392245</v>
      </c>
      <c r="J55" s="20" t="n">
        <v>2.90200782</v>
      </c>
      <c r="K55" s="18" t="n">
        <v>445.77572991</v>
      </c>
      <c r="L55" s="20" t="n">
        <v>3.28653966</v>
      </c>
      <c r="M55" s="18" t="s">
        <v>481</v>
      </c>
      <c r="N55" s="20" t="s">
        <v>481</v>
      </c>
      <c r="O55" s="18" t="s">
        <v>481</v>
      </c>
      <c r="P55" s="20" t="s">
        <v>481</v>
      </c>
      <c r="Q55" s="18" t="s">
        <v>481</v>
      </c>
      <c r="R55" s="20" t="s">
        <v>481</v>
      </c>
      <c r="S55" s="18" t="n">
        <v>301.70813594</v>
      </c>
      <c r="T55" s="20" t="n">
        <v>20.54326379</v>
      </c>
      <c r="U55" s="18" t="n">
        <v>303.88229986</v>
      </c>
      <c r="V55" s="20" t="n">
        <v>8.29139986</v>
      </c>
    </row>
    <row r="56" spans="1:22">
      <c r="A56" s="15" t="s">
        <v>531</v>
      </c>
      <c r="B56" s="17" t="n">
        <v>5359</v>
      </c>
      <c r="C56" s="18">
        <f>(77.0/B56*100)</f>
        <v/>
      </c>
      <c r="D56" s="19" t="n">
        <v>5282</v>
      </c>
      <c r="E56" s="18" t="n">
        <v>467.93392606</v>
      </c>
      <c r="F56" s="20" t="n">
        <v>8.10628004</v>
      </c>
      <c r="G56" s="18" t="n">
        <v>479.05385556</v>
      </c>
      <c r="H56" s="20" t="n">
        <v>6.76299012</v>
      </c>
      <c r="I56" s="18" t="n">
        <v>523.20911369</v>
      </c>
      <c r="J56" s="20" t="n">
        <v>2.65445437</v>
      </c>
      <c r="K56" s="18" t="n">
        <v>558.02250637</v>
      </c>
      <c r="L56" s="20" t="n">
        <v>3.25885824</v>
      </c>
      <c r="M56" s="18" t="s">
        <v>481</v>
      </c>
      <c r="N56" s="20" t="s">
        <v>481</v>
      </c>
      <c r="O56" s="18" t="s">
        <v>481</v>
      </c>
      <c r="P56" s="20" t="s">
        <v>481</v>
      </c>
      <c r="Q56" s="18" t="s">
        <v>481</v>
      </c>
      <c r="R56" s="20" t="s">
        <v>481</v>
      </c>
      <c r="S56" s="18" t="s">
        <v>481</v>
      </c>
      <c r="T56" s="20" t="s">
        <v>481</v>
      </c>
      <c r="U56" s="18" t="n">
        <v>446.05523795</v>
      </c>
      <c r="V56" s="20" t="n">
        <v>16.53546687</v>
      </c>
    </row>
    <row r="57" spans="1:22">
      <c r="A57" s="15" t="s">
        <v>532</v>
      </c>
      <c r="B57" s="17" t="n">
        <v>6513</v>
      </c>
      <c r="C57" s="18">
        <f>(0.0/B57*100)</f>
        <v/>
      </c>
      <c r="D57" s="19" t="n">
        <v>6513</v>
      </c>
      <c r="E57" s="18" t="n">
        <v>366.88428604</v>
      </c>
      <c r="F57" s="20" t="n">
        <v>7.67526153</v>
      </c>
      <c r="G57" s="18" t="n">
        <v>352.08717553</v>
      </c>
      <c r="H57" s="20" t="n">
        <v>5.34152527</v>
      </c>
      <c r="I57" s="18" t="n">
        <v>391.2688066</v>
      </c>
      <c r="J57" s="20" t="n">
        <v>2.85343546</v>
      </c>
      <c r="K57" s="18" t="n">
        <v>427.65813993</v>
      </c>
      <c r="L57" s="20" t="n">
        <v>3.67454558</v>
      </c>
      <c r="M57" s="18" t="s">
        <v>481</v>
      </c>
      <c r="N57" s="20" t="s">
        <v>481</v>
      </c>
      <c r="O57" s="18" t="s">
        <v>481</v>
      </c>
      <c r="P57" s="20" t="s">
        <v>481</v>
      </c>
      <c r="Q57" s="18" t="s">
        <v>481</v>
      </c>
      <c r="R57" s="20" t="s">
        <v>481</v>
      </c>
      <c r="S57" s="18" t="n">
        <v>307.50720975</v>
      </c>
      <c r="T57" s="20" t="n">
        <v>36.31330488</v>
      </c>
      <c r="U57" s="18" t="n">
        <v>361.57976883</v>
      </c>
      <c r="V57" s="20" t="n">
        <v>9.79741301</v>
      </c>
    </row>
    <row r="58" spans="1:22">
      <c r="A58" s="15" t="s">
        <v>533</v>
      </c>
      <c r="B58" s="17" t="n">
        <v>7267</v>
      </c>
      <c r="C58" s="18">
        <f>(10.0/B58*100)</f>
        <v/>
      </c>
      <c r="D58" s="19" t="n">
        <v>7257</v>
      </c>
      <c r="E58" s="18" t="n">
        <v>346.33789343</v>
      </c>
      <c r="F58" s="20" t="n">
        <v>6.01422212</v>
      </c>
      <c r="G58" s="18" t="n">
        <v>371.97927889</v>
      </c>
      <c r="H58" s="20" t="n">
        <v>5.00842124</v>
      </c>
      <c r="I58" s="18" t="n">
        <v>413.59702304</v>
      </c>
      <c r="J58" s="20" t="n">
        <v>3.15119804</v>
      </c>
      <c r="K58" s="18" t="n">
        <v>441.17575362</v>
      </c>
      <c r="L58" s="20" t="n">
        <v>3.31921167</v>
      </c>
      <c r="M58" s="18" t="s">
        <v>481</v>
      </c>
      <c r="N58" s="20" t="s">
        <v>481</v>
      </c>
      <c r="O58" s="18" t="s">
        <v>481</v>
      </c>
      <c r="P58" s="20" t="s">
        <v>481</v>
      </c>
      <c r="Q58" s="18" t="n">
        <v>236.5428</v>
      </c>
      <c r="R58" s="20" t="n">
        <v>25.801044</v>
      </c>
      <c r="S58" s="18" t="n">
        <v>324.53587467</v>
      </c>
      <c r="T58" s="20" t="n">
        <v>16.27975025</v>
      </c>
      <c r="U58" s="18" t="n">
        <v>319.43514554</v>
      </c>
      <c r="V58" s="20" t="n">
        <v>12.6235688</v>
      </c>
    </row>
    <row r="59" spans="1:22">
      <c r="A59" s="15" t="s">
        <v>534</v>
      </c>
      <c r="B59" s="17" t="n">
        <v>4826</v>
      </c>
      <c r="C59" s="18">
        <f>(26.0/B59*100)</f>
        <v/>
      </c>
      <c r="D59" s="19" t="n">
        <v>4800</v>
      </c>
      <c r="E59" s="18" t="n">
        <v>283.55770444</v>
      </c>
      <c r="F59" s="20" t="n">
        <v>6.82722011</v>
      </c>
      <c r="G59" s="18" t="n">
        <v>314.42449233</v>
      </c>
      <c r="H59" s="20" t="n">
        <v>6.50776295</v>
      </c>
      <c r="I59" s="18" t="n">
        <v>344.45686977</v>
      </c>
      <c r="J59" s="20" t="n">
        <v>2.42562184</v>
      </c>
      <c r="K59" s="18" t="n">
        <v>370.67315432</v>
      </c>
      <c r="L59" s="20" t="n">
        <v>2.26050157</v>
      </c>
      <c r="M59" s="18" t="s">
        <v>481</v>
      </c>
      <c r="N59" s="20" t="s">
        <v>481</v>
      </c>
      <c r="O59" s="18" t="s">
        <v>481</v>
      </c>
      <c r="P59" s="20" t="s">
        <v>481</v>
      </c>
      <c r="Q59" s="18" t="s">
        <v>481</v>
      </c>
      <c r="R59" s="20" t="s">
        <v>481</v>
      </c>
      <c r="S59" s="18" t="n">
        <v>260.19118533</v>
      </c>
      <c r="T59" s="20" t="n">
        <v>15.13017762</v>
      </c>
      <c r="U59" s="18" t="n">
        <v>280.89904358</v>
      </c>
      <c r="V59" s="20" t="n">
        <v>8.277578979999999</v>
      </c>
    </row>
    <row r="60" spans="1:22">
      <c r="A60" s="15" t="s">
        <v>535</v>
      </c>
      <c r="B60" s="17" t="n">
        <v>4546</v>
      </c>
      <c r="C60" s="18">
        <f>(15.0/B60*100)</f>
        <v/>
      </c>
      <c r="D60" s="19" t="n">
        <v>4531</v>
      </c>
      <c r="E60" s="18" t="n">
        <v>283.42625537</v>
      </c>
      <c r="F60" s="20" t="n">
        <v>7.41060582</v>
      </c>
      <c r="G60" s="18" t="n">
        <v>304.20281465</v>
      </c>
      <c r="H60" s="20" t="n">
        <v>8.42904021</v>
      </c>
      <c r="I60" s="18" t="n">
        <v>342.68259931</v>
      </c>
      <c r="J60" s="20" t="n">
        <v>5.21907444</v>
      </c>
      <c r="K60" s="18" t="n">
        <v>382.52760551</v>
      </c>
      <c r="L60" s="20" t="n">
        <v>5.42595904</v>
      </c>
      <c r="M60" s="18" t="s">
        <v>481</v>
      </c>
      <c r="N60" s="20" t="s">
        <v>481</v>
      </c>
      <c r="O60" s="18" t="s">
        <v>481</v>
      </c>
      <c r="P60" s="20" t="s">
        <v>481</v>
      </c>
      <c r="Q60" s="18" t="s">
        <v>481</v>
      </c>
      <c r="R60" s="20" t="s">
        <v>481</v>
      </c>
      <c r="S60" s="18" t="n">
        <v>263.46945244</v>
      </c>
      <c r="T60" s="20" t="n">
        <v>24.17581805</v>
      </c>
      <c r="U60" s="18" t="n">
        <v>323.7204172</v>
      </c>
      <c r="V60" s="20" t="n">
        <v>9.07453844</v>
      </c>
    </row>
    <row r="61" spans="1:22">
      <c r="A61" s="15" t="s">
        <v>536</v>
      </c>
      <c r="B61" s="17" t="n">
        <v>6525</v>
      </c>
      <c r="C61" s="18">
        <f>(184.0/B61*100)</f>
        <v/>
      </c>
      <c r="D61" s="19" t="n">
        <v>6341</v>
      </c>
      <c r="E61" s="18" t="n">
        <v>441.13991825</v>
      </c>
      <c r="F61" s="20" t="n">
        <v>6.71878552</v>
      </c>
      <c r="G61" s="18" t="n">
        <v>444.62126577</v>
      </c>
      <c r="H61" s="20" t="n">
        <v>4.18445157</v>
      </c>
      <c r="I61" s="18" t="n">
        <v>468.98240481</v>
      </c>
      <c r="J61" s="20" t="n">
        <v>3.09773253</v>
      </c>
      <c r="K61" s="18" t="n">
        <v>505.31992424</v>
      </c>
      <c r="L61" s="20" t="n">
        <v>3.44774551</v>
      </c>
      <c r="M61" s="18" t="s">
        <v>481</v>
      </c>
      <c r="N61" s="20" t="s">
        <v>481</v>
      </c>
      <c r="O61" s="18" t="s">
        <v>481</v>
      </c>
      <c r="P61" s="20" t="s">
        <v>481</v>
      </c>
      <c r="Q61" s="18" t="s">
        <v>481</v>
      </c>
      <c r="R61" s="20" t="s">
        <v>481</v>
      </c>
      <c r="S61" s="18" t="s">
        <v>481</v>
      </c>
      <c r="T61" s="20" t="s">
        <v>481</v>
      </c>
      <c r="U61" s="18" t="n">
        <v>377.94369646</v>
      </c>
      <c r="V61" s="20" t="n">
        <v>8.47895185</v>
      </c>
    </row>
    <row r="62" spans="1:22">
      <c r="A62" s="15" t="s">
        <v>537</v>
      </c>
      <c r="B62" s="17" t="n">
        <v>4476</v>
      </c>
      <c r="C62" s="18">
        <f>(3.0/B62*100)</f>
        <v/>
      </c>
      <c r="D62" s="19" t="n">
        <v>4473</v>
      </c>
      <c r="E62" s="18" t="n">
        <v>463.88996659</v>
      </c>
      <c r="F62" s="20" t="n">
        <v>10.01365381</v>
      </c>
      <c r="G62" s="18" t="n">
        <v>496.09533202</v>
      </c>
      <c r="H62" s="20" t="n">
        <v>3.36924747</v>
      </c>
      <c r="I62" s="18" t="n">
        <v>506.08004992</v>
      </c>
      <c r="J62" s="20" t="n">
        <v>1.56364832</v>
      </c>
      <c r="K62" s="18" t="n">
        <v>533.36765512</v>
      </c>
      <c r="L62" s="20" t="n">
        <v>3.21485567</v>
      </c>
      <c r="M62" s="18" t="s">
        <v>481</v>
      </c>
      <c r="N62" s="20" t="s">
        <v>481</v>
      </c>
      <c r="O62" s="18" t="s">
        <v>481</v>
      </c>
      <c r="P62" s="20" t="s">
        <v>481</v>
      </c>
      <c r="Q62" s="18" t="s">
        <v>481</v>
      </c>
      <c r="R62" s="20" t="s">
        <v>481</v>
      </c>
      <c r="S62" s="18" t="s">
        <v>481</v>
      </c>
      <c r="T62" s="20" t="s">
        <v>481</v>
      </c>
      <c r="U62" s="18" t="n">
        <v>491.70008153</v>
      </c>
      <c r="V62" s="20" t="n">
        <v>17.66157458</v>
      </c>
    </row>
    <row r="63" spans="1:22">
      <c r="A63" s="15" t="s">
        <v>538</v>
      </c>
      <c r="B63" s="17" t="n">
        <v>5324</v>
      </c>
      <c r="C63" s="18">
        <f>(13.0/B63*100)</f>
        <v/>
      </c>
      <c r="D63" s="19" t="n">
        <v>5311</v>
      </c>
      <c r="E63" s="18" t="n">
        <v>285.37093112</v>
      </c>
      <c r="F63" s="20" t="n">
        <v>6.1233243</v>
      </c>
      <c r="G63" s="18" t="n">
        <v>314.78665367</v>
      </c>
      <c r="H63" s="20" t="n">
        <v>5.7383139</v>
      </c>
      <c r="I63" s="18" t="n">
        <v>354.06132465</v>
      </c>
      <c r="J63" s="20" t="n">
        <v>2.12292333</v>
      </c>
      <c r="K63" s="18" t="n">
        <v>383.25003912</v>
      </c>
      <c r="L63" s="20" t="n">
        <v>3.168193</v>
      </c>
      <c r="M63" s="18" t="s">
        <v>481</v>
      </c>
      <c r="N63" s="20" t="s">
        <v>481</v>
      </c>
      <c r="O63" s="18" t="s">
        <v>481</v>
      </c>
      <c r="P63" s="20" t="s">
        <v>481</v>
      </c>
      <c r="Q63" s="18" t="n">
        <v>280.80599426</v>
      </c>
      <c r="R63" s="20" t="n">
        <v>53.11735066</v>
      </c>
      <c r="S63" s="18" t="n">
        <v>238.02832749</v>
      </c>
      <c r="T63" s="20" t="n">
        <v>49.95050763</v>
      </c>
      <c r="U63" s="18" t="n">
        <v>313.36758109</v>
      </c>
      <c r="V63" s="20" t="n">
        <v>5.09375095</v>
      </c>
    </row>
    <row r="64" spans="1:22">
      <c r="A64" s="15" t="s">
        <v>539</v>
      </c>
      <c r="B64" s="17" t="n">
        <v>3634</v>
      </c>
      <c r="C64" s="18">
        <f>(3.0/B64*100)</f>
        <v/>
      </c>
      <c r="D64" s="19" t="n">
        <v>3631</v>
      </c>
      <c r="E64" s="18" t="n">
        <v>327.92138836</v>
      </c>
      <c r="F64" s="20" t="n">
        <v>13.60680737</v>
      </c>
      <c r="G64" s="18" t="n">
        <v>357.65465967</v>
      </c>
      <c r="H64" s="20" t="n">
        <v>7.37020454</v>
      </c>
      <c r="I64" s="18" t="n">
        <v>431.4675862</v>
      </c>
      <c r="J64" s="20" t="n">
        <v>3.38302857</v>
      </c>
      <c r="K64" s="18" t="n">
        <v>497.17205305</v>
      </c>
      <c r="L64" s="20" t="n">
        <v>2.87049287</v>
      </c>
      <c r="M64" s="18" t="s">
        <v>481</v>
      </c>
      <c r="N64" s="20" t="s">
        <v>481</v>
      </c>
      <c r="O64" s="18" t="s">
        <v>481</v>
      </c>
      <c r="P64" s="20" t="s">
        <v>481</v>
      </c>
      <c r="Q64" s="18" t="s">
        <v>481</v>
      </c>
      <c r="R64" s="20" t="s">
        <v>481</v>
      </c>
      <c r="S64" s="18" t="n">
        <v>240.22583984</v>
      </c>
      <c r="T64" s="20" t="n">
        <v>53.22470818</v>
      </c>
      <c r="U64" s="18" t="n">
        <v>281.07853693</v>
      </c>
      <c r="V64" s="20" t="n">
        <v>9.43876053</v>
      </c>
    </row>
    <row r="65" spans="1:22">
      <c r="A65" s="15" t="s">
        <v>540</v>
      </c>
      <c r="B65" s="17" t="n">
        <v>5325</v>
      </c>
      <c r="C65" s="18">
        <f>(14.0/B65*100)</f>
        <v/>
      </c>
      <c r="D65" s="19" t="n">
        <v>5311</v>
      </c>
      <c r="E65" s="18" t="n">
        <v>372.02375164</v>
      </c>
      <c r="F65" s="20" t="n">
        <v>7.96684049</v>
      </c>
      <c r="G65" s="18" t="n">
        <v>381.64811003</v>
      </c>
      <c r="H65" s="20" t="n">
        <v>5.43953752</v>
      </c>
      <c r="I65" s="18" t="n">
        <v>413.22100137</v>
      </c>
      <c r="J65" s="20" t="n">
        <v>2.69611797</v>
      </c>
      <c r="K65" s="18" t="n">
        <v>458.35437472</v>
      </c>
      <c r="L65" s="20" t="n">
        <v>3.52022147</v>
      </c>
      <c r="M65" s="18" t="s">
        <v>481</v>
      </c>
      <c r="N65" s="20" t="s">
        <v>481</v>
      </c>
      <c r="O65" s="18" t="s">
        <v>481</v>
      </c>
      <c r="P65" s="20" t="s">
        <v>481</v>
      </c>
      <c r="Q65" s="18" t="n">
        <v>329.89328122</v>
      </c>
      <c r="R65" s="20" t="n">
        <v>25.68901067</v>
      </c>
      <c r="S65" s="18" t="n">
        <v>458.3445</v>
      </c>
      <c r="T65" s="20" t="n">
        <v>41.58350644</v>
      </c>
      <c r="U65" s="18" t="n">
        <v>327.87747465</v>
      </c>
      <c r="V65" s="20" t="n">
        <v>6.92427913</v>
      </c>
    </row>
    <row r="66" spans="1:22">
      <c r="A66" s="15" t="s">
        <v>541</v>
      </c>
      <c r="B66" s="17" t="n">
        <v>5665</v>
      </c>
      <c r="C66" s="18">
        <f>(100.0/B66*100)</f>
        <v/>
      </c>
      <c r="D66" s="19" t="n">
        <v>5565</v>
      </c>
      <c r="E66" s="18" t="n">
        <v>398.07312777</v>
      </c>
      <c r="F66" s="20" t="n">
        <v>5.90533554</v>
      </c>
      <c r="G66" s="18" t="n">
        <v>400.00151291</v>
      </c>
      <c r="H66" s="20" t="n">
        <v>4.09972201</v>
      </c>
      <c r="I66" s="18" t="n">
        <v>442.03610937</v>
      </c>
      <c r="J66" s="20" t="n">
        <v>2.18785855</v>
      </c>
      <c r="K66" s="18" t="n">
        <v>478.55792848</v>
      </c>
      <c r="L66" s="20" t="n">
        <v>3.85624448</v>
      </c>
      <c r="M66" s="18" t="s">
        <v>481</v>
      </c>
      <c r="N66" s="20" t="s">
        <v>481</v>
      </c>
      <c r="O66" s="18" t="s">
        <v>481</v>
      </c>
      <c r="P66" s="20" t="s">
        <v>481</v>
      </c>
      <c r="Q66" s="18" t="s">
        <v>481</v>
      </c>
      <c r="R66" s="20" t="s">
        <v>481</v>
      </c>
      <c r="S66" s="18" t="s">
        <v>481</v>
      </c>
      <c r="T66" s="20" t="s">
        <v>481</v>
      </c>
      <c r="U66" s="18" t="n">
        <v>358.82678396</v>
      </c>
      <c r="V66" s="20" t="n">
        <v>3.51057607</v>
      </c>
    </row>
    <row r="67" spans="1:22">
      <c r="A67" s="15" t="s">
        <v>542</v>
      </c>
      <c r="B67" s="17" t="n">
        <v>6971</v>
      </c>
      <c r="C67" s="18">
        <f>(1164.0/B67*100)</f>
        <v/>
      </c>
      <c r="D67" s="19" t="n">
        <v>5807</v>
      </c>
      <c r="E67" s="18" t="n">
        <v>385.22098198</v>
      </c>
      <c r="F67" s="20" t="n">
        <v>6.59598673</v>
      </c>
      <c r="G67" s="18" t="n">
        <v>369.62452242</v>
      </c>
      <c r="H67" s="20" t="n">
        <v>5.43830745</v>
      </c>
      <c r="I67" s="18" t="n">
        <v>410.13229664</v>
      </c>
      <c r="J67" s="20" t="n">
        <v>3.18363517</v>
      </c>
      <c r="K67" s="18" t="n">
        <v>448.03995821</v>
      </c>
      <c r="L67" s="20" t="n">
        <v>3.75433557</v>
      </c>
      <c r="M67" s="18" t="s">
        <v>481</v>
      </c>
      <c r="N67" s="20" t="s">
        <v>481</v>
      </c>
      <c r="O67" s="18" t="s">
        <v>481</v>
      </c>
      <c r="P67" s="20" t="s">
        <v>481</v>
      </c>
      <c r="Q67" s="18" t="s">
        <v>481</v>
      </c>
      <c r="R67" s="20" t="s">
        <v>481</v>
      </c>
      <c r="S67" s="18" t="s">
        <v>481</v>
      </c>
      <c r="T67" s="20" t="s">
        <v>481</v>
      </c>
      <c r="U67" s="18" t="n">
        <v>350.28392617</v>
      </c>
      <c r="V67" s="20" t="n">
        <v>6.27006565</v>
      </c>
    </row>
    <row r="68" spans="1:22">
      <c r="A68" s="15" t="s">
        <v>543</v>
      </c>
      <c r="B68" s="17" t="n">
        <v>12083</v>
      </c>
      <c r="C68" s="18">
        <f>(32.0/B68*100)</f>
        <v/>
      </c>
      <c r="D68" s="19" t="n">
        <v>12051</v>
      </c>
      <c r="E68" s="18" t="n">
        <v>348.45429377</v>
      </c>
      <c r="F68" s="20" t="n">
        <v>5.10569337</v>
      </c>
      <c r="G68" s="18" t="n">
        <v>346.55561459</v>
      </c>
      <c r="H68" s="20" t="n">
        <v>3.46880773</v>
      </c>
      <c r="I68" s="18" t="n">
        <v>413.76248917</v>
      </c>
      <c r="J68" s="20" t="n">
        <v>1.70991686</v>
      </c>
      <c r="K68" s="18" t="n">
        <v>469.22247501</v>
      </c>
      <c r="L68" s="20" t="n">
        <v>2.31866249</v>
      </c>
      <c r="M68" s="18" t="s">
        <v>481</v>
      </c>
      <c r="N68" s="20" t="s">
        <v>481</v>
      </c>
      <c r="O68" s="18" t="s">
        <v>481</v>
      </c>
      <c r="P68" s="20" t="s">
        <v>481</v>
      </c>
      <c r="Q68" s="18" t="s">
        <v>481</v>
      </c>
      <c r="R68" s="20" t="s">
        <v>481</v>
      </c>
      <c r="S68" s="18" t="s">
        <v>481</v>
      </c>
      <c r="T68" s="20" t="s">
        <v>481</v>
      </c>
      <c r="U68" s="18" t="n">
        <v>327.22430206</v>
      </c>
      <c r="V68" s="20" t="n">
        <v>2.4009039</v>
      </c>
    </row>
    <row r="69" spans="1:22">
      <c r="A69" s="15" t="s">
        <v>544</v>
      </c>
      <c r="B69" s="17" t="n">
        <v>4876</v>
      </c>
      <c r="C69" s="18">
        <f>(0.0/B69*100)</f>
        <v/>
      </c>
      <c r="D69" s="19" t="n">
        <v>4876</v>
      </c>
      <c r="E69" s="18" t="n">
        <v>387.85068139</v>
      </c>
      <c r="F69" s="20" t="n">
        <v>8.786703190000001</v>
      </c>
      <c r="G69" s="18" t="n">
        <v>405.5821278</v>
      </c>
      <c r="H69" s="20" t="n">
        <v>5.40610669</v>
      </c>
      <c r="I69" s="18" t="n">
        <v>431.86862801</v>
      </c>
      <c r="J69" s="20" t="n">
        <v>4.03240492</v>
      </c>
      <c r="K69" s="18" t="n">
        <v>464.51289081</v>
      </c>
      <c r="L69" s="20" t="n">
        <v>5.1781012</v>
      </c>
      <c r="M69" s="18" t="s">
        <v>481</v>
      </c>
      <c r="N69" s="20" t="s">
        <v>481</v>
      </c>
      <c r="O69" s="18" t="s">
        <v>481</v>
      </c>
      <c r="P69" s="20" t="s">
        <v>481</v>
      </c>
      <c r="Q69" s="18" t="s">
        <v>481</v>
      </c>
      <c r="R69" s="20" t="s">
        <v>481</v>
      </c>
      <c r="S69" s="18" t="s">
        <v>481</v>
      </c>
      <c r="T69" s="20" t="s">
        <v>481</v>
      </c>
      <c r="U69" s="18" t="n">
        <v>365.85467945</v>
      </c>
      <c r="V69" s="20" t="n">
        <v>26.15425617</v>
      </c>
    </row>
    <row r="70" spans="1:22">
      <c r="A70" s="15" t="s">
        <v>545</v>
      </c>
      <c r="B70" s="17" t="n">
        <v>6036</v>
      </c>
      <c r="C70" s="18">
        <f>(223.0/B70*100)</f>
        <v/>
      </c>
      <c r="D70" s="19" t="n">
        <v>5813</v>
      </c>
      <c r="E70" s="18" t="n">
        <v>457.23168792</v>
      </c>
      <c r="F70" s="20" t="n">
        <v>7.59461718</v>
      </c>
      <c r="G70" s="18" t="n">
        <v>464.46913077</v>
      </c>
      <c r="H70" s="20" t="n">
        <v>5.44326711</v>
      </c>
      <c r="I70" s="18" t="n">
        <v>500.13535927</v>
      </c>
      <c r="J70" s="20" t="n">
        <v>2.95689348</v>
      </c>
      <c r="K70" s="18" t="n">
        <v>531.43815961</v>
      </c>
      <c r="L70" s="20" t="n">
        <v>4.02401827</v>
      </c>
      <c r="M70" s="18" t="s">
        <v>481</v>
      </c>
      <c r="N70" s="20" t="s">
        <v>481</v>
      </c>
      <c r="O70" s="18" t="s">
        <v>481</v>
      </c>
      <c r="P70" s="20" t="s">
        <v>481</v>
      </c>
      <c r="Q70" s="18" t="s">
        <v>481</v>
      </c>
      <c r="R70" s="20" t="s">
        <v>481</v>
      </c>
      <c r="S70" s="18" t="s">
        <v>481</v>
      </c>
      <c r="T70" s="20" t="s">
        <v>481</v>
      </c>
      <c r="U70" s="18" t="n">
        <v>443.65849508</v>
      </c>
      <c r="V70" s="20" t="n">
        <v>9.08308703</v>
      </c>
    </row>
    <row r="71" spans="1:22">
      <c r="A71" s="15" t="s">
        <v>546</v>
      </c>
      <c r="B71" s="17" t="n">
        <v>6115</v>
      </c>
      <c r="C71" s="18">
        <f>(50.0/B71*100)</f>
        <v/>
      </c>
      <c r="D71" s="19" t="n">
        <v>6065</v>
      </c>
      <c r="E71" s="18" t="n">
        <v>479.36804604</v>
      </c>
      <c r="F71" s="20" t="n">
        <v>9.671036640000001</v>
      </c>
      <c r="G71" s="18" t="n">
        <v>435.05948356</v>
      </c>
      <c r="H71" s="20" t="n">
        <v>8.22415219</v>
      </c>
      <c r="I71" s="18" t="n">
        <v>514.78761306</v>
      </c>
      <c r="J71" s="20" t="n">
        <v>1.93307319</v>
      </c>
      <c r="K71" s="18" t="n">
        <v>573.0621841</v>
      </c>
      <c r="L71" s="20" t="n">
        <v>2.56448054</v>
      </c>
      <c r="M71" s="18" t="s">
        <v>481</v>
      </c>
      <c r="N71" s="20" t="s">
        <v>481</v>
      </c>
      <c r="O71" s="18" t="s">
        <v>481</v>
      </c>
      <c r="P71" s="20" t="s">
        <v>481</v>
      </c>
      <c r="Q71" s="18" t="s">
        <v>481</v>
      </c>
      <c r="R71" s="20" t="s">
        <v>481</v>
      </c>
      <c r="S71" s="18" t="s">
        <v>481</v>
      </c>
      <c r="T71" s="20" t="s">
        <v>481</v>
      </c>
      <c r="U71" s="18" t="n">
        <v>459.12632034</v>
      </c>
      <c r="V71" s="20" t="n">
        <v>10.62470529</v>
      </c>
    </row>
    <row r="72" spans="1:22">
      <c r="A72" s="15" t="s">
        <v>547</v>
      </c>
      <c r="B72" s="17" t="n">
        <v>7708</v>
      </c>
      <c r="C72" s="18">
        <f>(8.0/B72*100)</f>
        <v/>
      </c>
      <c r="D72" s="19" t="n">
        <v>7700</v>
      </c>
      <c r="E72" s="18" t="n">
        <v>437.66590105</v>
      </c>
      <c r="F72" s="20" t="n">
        <v>10.44240275</v>
      </c>
      <c r="G72" s="18" t="n">
        <v>420.37317591</v>
      </c>
      <c r="H72" s="20" t="n">
        <v>7.5775797</v>
      </c>
      <c r="I72" s="18" t="n">
        <v>484.27552883</v>
      </c>
      <c r="J72" s="20" t="n">
        <v>2.65761285</v>
      </c>
      <c r="K72" s="18" t="n">
        <v>536.57869023</v>
      </c>
      <c r="L72" s="20" t="n">
        <v>2.98177261</v>
      </c>
      <c r="M72" s="18" t="s">
        <v>481</v>
      </c>
      <c r="N72" s="20" t="s">
        <v>481</v>
      </c>
      <c r="O72" s="18" t="s">
        <v>481</v>
      </c>
      <c r="P72" s="20" t="s">
        <v>481</v>
      </c>
      <c r="Q72" s="18" t="s">
        <v>481</v>
      </c>
      <c r="R72" s="20" t="s">
        <v>481</v>
      </c>
      <c r="S72" s="18" t="s">
        <v>481</v>
      </c>
      <c r="T72" s="20" t="s">
        <v>481</v>
      </c>
      <c r="U72" s="18" t="n">
        <v>441.2193276</v>
      </c>
      <c r="V72" s="20" t="n">
        <v>21.00613079</v>
      </c>
    </row>
    <row r="73" spans="1:22">
      <c r="A73" s="15" t="s">
        <v>548</v>
      </c>
      <c r="B73" s="17" t="n">
        <v>8249</v>
      </c>
      <c r="C73" s="18">
        <f>(209.0/B73*100)</f>
        <v/>
      </c>
      <c r="D73" s="19" t="n">
        <v>8040</v>
      </c>
      <c r="E73" s="18" t="n">
        <v>349.76386248</v>
      </c>
      <c r="F73" s="20" t="n">
        <v>8.8179023</v>
      </c>
      <c r="G73" s="18" t="n">
        <v>372.81924446</v>
      </c>
      <c r="H73" s="20" t="n">
        <v>5.44316006</v>
      </c>
      <c r="I73" s="18" t="n">
        <v>405.18929722</v>
      </c>
      <c r="J73" s="20" t="n">
        <v>3.01290658</v>
      </c>
      <c r="K73" s="18" t="n">
        <v>449.77324017</v>
      </c>
      <c r="L73" s="20" t="n">
        <v>5.1480057</v>
      </c>
      <c r="M73" s="18" t="s">
        <v>481</v>
      </c>
      <c r="N73" s="20" t="s">
        <v>481</v>
      </c>
      <c r="O73" s="18" t="s">
        <v>481</v>
      </c>
      <c r="P73" s="20" t="s">
        <v>481</v>
      </c>
      <c r="Q73" s="18" t="s">
        <v>481</v>
      </c>
      <c r="R73" s="20" t="s">
        <v>481</v>
      </c>
      <c r="S73" s="18" t="s">
        <v>481</v>
      </c>
      <c r="T73" s="20" t="s">
        <v>481</v>
      </c>
      <c r="U73" s="18" t="n">
        <v>365.3358789</v>
      </c>
      <c r="V73" s="20" t="n">
        <v>9.360821919999999</v>
      </c>
    </row>
    <row r="74" spans="1:22">
      <c r="A74" s="15" t="s">
        <v>549</v>
      </c>
      <c r="B74" s="17" t="n">
        <v>4692</v>
      </c>
      <c r="C74" s="18">
        <f>(82.0/B74*100)</f>
        <v/>
      </c>
      <c r="D74" s="19" t="n">
        <v>4610</v>
      </c>
      <c r="E74" s="18" t="n">
        <v>382.3206464</v>
      </c>
      <c r="F74" s="20" t="n">
        <v>6.7845486</v>
      </c>
      <c r="G74" s="18" t="n">
        <v>356.42361312</v>
      </c>
      <c r="H74" s="20" t="n">
        <v>7.66177921</v>
      </c>
      <c r="I74" s="18" t="n">
        <v>425.03471647</v>
      </c>
      <c r="J74" s="20" t="n">
        <v>2.67522456</v>
      </c>
      <c r="K74" s="18" t="n">
        <v>463.70009959</v>
      </c>
      <c r="L74" s="20" t="n">
        <v>2.56498896</v>
      </c>
      <c r="M74" s="18" t="s">
        <v>481</v>
      </c>
      <c r="N74" s="20" t="s">
        <v>481</v>
      </c>
      <c r="O74" s="18" t="s">
        <v>481</v>
      </c>
      <c r="P74" s="20" t="s">
        <v>481</v>
      </c>
      <c r="Q74" s="18" t="s">
        <v>481</v>
      </c>
      <c r="R74" s="20" t="s">
        <v>481</v>
      </c>
      <c r="S74" s="18" t="n">
        <v>345.81121763</v>
      </c>
      <c r="T74" s="20" t="n">
        <v>28.16183864</v>
      </c>
      <c r="U74" s="18" t="n">
        <v>350.3929847</v>
      </c>
      <c r="V74" s="20" t="n">
        <v>6.70718848</v>
      </c>
    </row>
    <row r="75" spans="1:22">
      <c r="A75" s="15" t="s">
        <v>550</v>
      </c>
      <c r="B75" s="17" t="n">
        <v>5375</v>
      </c>
      <c r="C75" s="18">
        <f>(341.0/B75*100)</f>
        <v/>
      </c>
      <c r="D75" s="19" t="n">
        <v>5034</v>
      </c>
      <c r="E75" s="18" t="n">
        <v>325.98377871</v>
      </c>
      <c r="F75" s="20" t="n">
        <v>6.59924872</v>
      </c>
      <c r="G75" s="18" t="n">
        <v>348.99750198</v>
      </c>
      <c r="H75" s="20" t="n">
        <v>5.95268942</v>
      </c>
      <c r="I75" s="18" t="n">
        <v>367.5419337</v>
      </c>
      <c r="J75" s="20" t="n">
        <v>3.5871072</v>
      </c>
      <c r="K75" s="18" t="n">
        <v>390.96280573</v>
      </c>
      <c r="L75" s="20" t="n">
        <v>4.28267009</v>
      </c>
      <c r="M75" s="18" t="s">
        <v>481</v>
      </c>
      <c r="N75" s="20" t="s">
        <v>481</v>
      </c>
      <c r="O75" s="18" t="s">
        <v>481</v>
      </c>
      <c r="P75" s="20" t="s">
        <v>481</v>
      </c>
      <c r="Q75" s="18" t="s">
        <v>481</v>
      </c>
      <c r="R75" s="20" t="s">
        <v>481</v>
      </c>
      <c r="S75" s="18" t="s">
        <v>481</v>
      </c>
      <c r="T75" s="20" t="s">
        <v>481</v>
      </c>
      <c r="U75" s="18" t="n">
        <v>329.91440757</v>
      </c>
      <c r="V75" s="20" t="n">
        <v>5.37603727</v>
      </c>
    </row>
    <row r="76" spans="1:22">
      <c r="A76" s="15" t="s">
        <v>551</v>
      </c>
      <c r="B76" s="17" t="n">
        <v>14167</v>
      </c>
      <c r="C76" s="18">
        <f>(238.0/B76*100)</f>
        <v/>
      </c>
      <c r="D76" s="19" t="n">
        <v>13929</v>
      </c>
      <c r="E76" s="18" t="n">
        <v>370.57318091</v>
      </c>
      <c r="F76" s="20" t="n">
        <v>6.20355923</v>
      </c>
      <c r="G76" s="18" t="n">
        <v>370.19493876</v>
      </c>
      <c r="H76" s="20" t="n">
        <v>4.69365959</v>
      </c>
      <c r="I76" s="18" t="n">
        <v>430.58940396</v>
      </c>
      <c r="J76" s="20" t="n">
        <v>3.02397213</v>
      </c>
      <c r="K76" s="18" t="n">
        <v>481.27134378</v>
      </c>
      <c r="L76" s="20" t="n">
        <v>3.47938188</v>
      </c>
      <c r="M76" s="18" t="s">
        <v>481</v>
      </c>
      <c r="N76" s="20" t="s">
        <v>481</v>
      </c>
      <c r="O76" s="18" t="s">
        <v>481</v>
      </c>
      <c r="P76" s="20" t="s">
        <v>481</v>
      </c>
      <c r="Q76" s="18" t="s">
        <v>481</v>
      </c>
      <c r="R76" s="20" t="s">
        <v>481</v>
      </c>
      <c r="S76" s="18" t="s">
        <v>481</v>
      </c>
      <c r="T76" s="20" t="s">
        <v>481</v>
      </c>
      <c r="U76" s="18" t="n">
        <v>348.61427218</v>
      </c>
      <c r="V76" s="20" t="n">
        <v>4.95803141</v>
      </c>
    </row>
    <row r="77" spans="1:22">
      <c r="A77" s="15" t="s">
        <v>552</v>
      </c>
      <c r="B77" s="17" t="n">
        <v>6062</v>
      </c>
      <c r="C77" s="18">
        <f>(455.0/B77*100)</f>
        <v/>
      </c>
      <c r="D77" s="19" t="n">
        <v>5607</v>
      </c>
      <c r="E77" s="18" t="n">
        <v>402.39188736</v>
      </c>
      <c r="F77" s="20" t="n">
        <v>5.79714596</v>
      </c>
      <c r="G77" s="18" t="n">
        <v>412.44323035</v>
      </c>
      <c r="H77" s="20" t="n">
        <v>4.83438597</v>
      </c>
      <c r="I77" s="18" t="n">
        <v>451.71903375</v>
      </c>
      <c r="J77" s="20" t="n">
        <v>2.88429325</v>
      </c>
      <c r="K77" s="18" t="n">
        <v>487.18468549</v>
      </c>
      <c r="L77" s="20" t="n">
        <v>4.38855565</v>
      </c>
      <c r="M77" s="18" t="s">
        <v>481</v>
      </c>
      <c r="N77" s="20" t="s">
        <v>481</v>
      </c>
      <c r="O77" s="18" t="s">
        <v>481</v>
      </c>
      <c r="P77" s="20" t="s">
        <v>481</v>
      </c>
      <c r="Q77" s="18" t="s">
        <v>481</v>
      </c>
      <c r="R77" s="20" t="s">
        <v>481</v>
      </c>
      <c r="S77" s="18" t="s">
        <v>481</v>
      </c>
      <c r="T77" s="20" t="s">
        <v>481</v>
      </c>
      <c r="U77" s="18" t="n">
        <v>367.35508546</v>
      </c>
      <c r="V77" s="20" t="n">
        <v>4.34013484</v>
      </c>
    </row>
    <row r="78" spans="1:22">
      <c r="A78" s="15" t="s">
        <v>553</v>
      </c>
      <c r="B78" s="17" t="n">
        <v>5826</v>
      </c>
      <c r="C78" s="18">
        <f>(0.0/B78*100)</f>
        <v/>
      </c>
      <c r="D78" s="19" t="n">
        <v>5826</v>
      </c>
      <c r="E78" s="18" t="n">
        <v>482.67136373</v>
      </c>
      <c r="F78" s="20" t="n">
        <v>6.15174275</v>
      </c>
      <c r="G78" s="18" t="n">
        <v>455.72696425</v>
      </c>
      <c r="H78" s="20" t="n">
        <v>4.28988503</v>
      </c>
      <c r="I78" s="18" t="n">
        <v>474.6554744</v>
      </c>
      <c r="J78" s="20" t="n">
        <v>3.55657282</v>
      </c>
      <c r="K78" s="18" t="n">
        <v>516.5506789</v>
      </c>
      <c r="L78" s="20" t="n">
        <v>4.82207266</v>
      </c>
      <c r="M78" s="18" t="s">
        <v>481</v>
      </c>
      <c r="N78" s="20" t="s">
        <v>481</v>
      </c>
      <c r="O78" s="18" t="s">
        <v>481</v>
      </c>
      <c r="P78" s="20" t="s">
        <v>481</v>
      </c>
      <c r="Q78" s="18" t="n">
        <v>279.6191</v>
      </c>
      <c r="R78" s="20" t="n">
        <v>47.45639091</v>
      </c>
      <c r="S78" s="18" t="n">
        <v>438.0874498</v>
      </c>
      <c r="T78" s="20" t="n">
        <v>74.21830749999999</v>
      </c>
      <c r="U78" s="18" t="n">
        <v>446.68213664</v>
      </c>
      <c r="V78" s="20" t="n">
        <v>19.45156058</v>
      </c>
    </row>
    <row customHeight="1" ht="25" r="79" spans="1:22">
      <c r="A79" s="15" t="s">
        <v>554</v>
      </c>
      <c r="B79" s="17" t="n">
        <v>1657</v>
      </c>
      <c r="C79" s="18">
        <f>(41.0/B79*100)</f>
        <v/>
      </c>
      <c r="D79" s="19" t="n">
        <v>1616</v>
      </c>
      <c r="E79" s="18" t="n">
        <v>441.26089537</v>
      </c>
      <c r="F79" s="20" t="n">
        <v>14.85501758</v>
      </c>
      <c r="G79" s="18" t="n">
        <v>423.33742096</v>
      </c>
      <c r="H79" s="20" t="n">
        <v>11.62382234</v>
      </c>
      <c r="I79" s="18" t="n">
        <v>470.05750351</v>
      </c>
      <c r="J79" s="20" t="n">
        <v>7.15392077</v>
      </c>
      <c r="K79" s="18" t="n">
        <v>502.8870604</v>
      </c>
      <c r="L79" s="20" t="n">
        <v>7.80994656</v>
      </c>
      <c r="M79" s="18" t="s">
        <v>481</v>
      </c>
      <c r="N79" s="20" t="s">
        <v>481</v>
      </c>
      <c r="O79" s="18" t="s">
        <v>481</v>
      </c>
      <c r="P79" s="20" t="s">
        <v>481</v>
      </c>
      <c r="Q79" s="18" t="s">
        <v>481</v>
      </c>
      <c r="R79" s="20" t="s">
        <v>481</v>
      </c>
      <c r="S79" s="18" t="s">
        <v>481</v>
      </c>
      <c r="T79" s="20" t="s">
        <v>481</v>
      </c>
      <c r="U79" s="18" t="n">
        <v>368.85489613</v>
      </c>
      <c r="V79" s="20" t="n">
        <v>19.44599519</v>
      </c>
    </row>
    <row r="80" spans="1:22">
      <c r="A80" s="15" t="s">
        <v>555</v>
      </c>
      <c r="B80" s="17" t="n">
        <v>7841</v>
      </c>
      <c r="C80" s="18">
        <f>(0.0/B80*100)</f>
        <v/>
      </c>
      <c r="D80" s="19" t="n">
        <v>7841</v>
      </c>
      <c r="E80" s="18" t="n">
        <v>396.35625108</v>
      </c>
      <c r="F80" s="20" t="n">
        <v>6.01859325</v>
      </c>
      <c r="G80" s="18" t="n">
        <v>408.35434321</v>
      </c>
      <c r="H80" s="20" t="n">
        <v>7.07009698</v>
      </c>
      <c r="I80" s="18" t="n">
        <v>422.33309249</v>
      </c>
      <c r="J80" s="20" t="n">
        <v>3.66810936</v>
      </c>
      <c r="K80" s="18" t="n">
        <v>444.74895028</v>
      </c>
      <c r="L80" s="20" t="n">
        <v>4.19263655</v>
      </c>
      <c r="M80" s="18" t="s">
        <v>481</v>
      </c>
      <c r="N80" s="20" t="s">
        <v>481</v>
      </c>
      <c r="O80" s="18" t="s">
        <v>481</v>
      </c>
      <c r="P80" s="20" t="s">
        <v>481</v>
      </c>
      <c r="Q80" s="18" t="s">
        <v>481</v>
      </c>
      <c r="R80" s="20" t="s">
        <v>481</v>
      </c>
      <c r="S80" s="18" t="s">
        <v>481</v>
      </c>
      <c r="T80" s="20" t="s">
        <v>481</v>
      </c>
      <c r="U80" s="18" t="n">
        <v>362.03073567</v>
      </c>
      <c r="V80" s="20" t="n">
        <v>31.91004873</v>
      </c>
    </row>
    <row r="81" spans="1:22">
      <c r="A81" s="23" t="s">
        <v>556</v>
      </c>
      <c r="B81" s="17" t="n">
        <v>8861</v>
      </c>
      <c r="C81" s="18">
        <f>(113.0/B81*100)</f>
        <v/>
      </c>
      <c r="D81" s="19" t="n">
        <v>8748</v>
      </c>
      <c r="E81" s="18" t="n">
        <v>388.49771696</v>
      </c>
      <c r="F81" s="20" t="n">
        <v>10.73231204</v>
      </c>
      <c r="G81" s="18" t="n">
        <v>367.6833953</v>
      </c>
      <c r="H81" s="20" t="n">
        <v>6.22725592</v>
      </c>
      <c r="I81" s="18" t="n">
        <v>420.28589087</v>
      </c>
      <c r="J81" s="20" t="n">
        <v>3.50075357</v>
      </c>
      <c r="K81" s="18" t="n">
        <v>471.45624354</v>
      </c>
      <c r="L81" s="20" t="n">
        <v>3.48413161</v>
      </c>
      <c r="M81" s="18" t="s">
        <v>481</v>
      </c>
      <c r="N81" s="20" t="s">
        <v>481</v>
      </c>
      <c r="O81" s="18" t="s">
        <v>481</v>
      </c>
      <c r="P81" s="20" t="s">
        <v>481</v>
      </c>
      <c r="Q81" s="18" t="s">
        <v>481</v>
      </c>
      <c r="R81" s="20" t="s">
        <v>481</v>
      </c>
      <c r="S81" s="18" t="s">
        <v>481</v>
      </c>
      <c r="T81" s="20" t="s">
        <v>481</v>
      </c>
      <c r="U81" s="18" t="n">
        <v>365.92965258</v>
      </c>
      <c r="V81" s="20" t="n">
        <v>9.67306355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877</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438.26897439</v>
      </c>
      <c r="F7" s="20" t="n">
        <v>7.39167384</v>
      </c>
      <c r="G7" s="18" t="n">
        <v>474.34195532</v>
      </c>
      <c r="H7" s="20" t="n">
        <v>4.78247722</v>
      </c>
      <c r="I7" s="18" t="n">
        <v>504.25772711</v>
      </c>
      <c r="J7" s="20" t="n">
        <v>2.20756535</v>
      </c>
      <c r="K7" s="18" t="n">
        <v>543.76038851</v>
      </c>
      <c r="L7" s="20" t="n">
        <v>2.86400232</v>
      </c>
      <c r="M7" s="18" t="s">
        <v>481</v>
      </c>
      <c r="N7" s="20" t="s">
        <v>481</v>
      </c>
      <c r="O7" s="18" t="s">
        <v>481</v>
      </c>
      <c r="P7" s="20" t="s">
        <v>481</v>
      </c>
      <c r="Q7" s="18" t="s">
        <v>481</v>
      </c>
      <c r="R7" s="20" t="s">
        <v>481</v>
      </c>
      <c r="S7" s="18" t="s">
        <v>481</v>
      </c>
      <c r="T7" s="20" t="s">
        <v>481</v>
      </c>
      <c r="U7" s="18" t="n">
        <v>459.19220173</v>
      </c>
      <c r="V7" s="20" t="n">
        <v>5.16795397</v>
      </c>
    </row>
    <row r="8" spans="1:22">
      <c r="A8" s="15" t="s">
        <v>483</v>
      </c>
      <c r="B8" s="17" t="n">
        <v>7007</v>
      </c>
      <c r="C8" s="18">
        <f>(262.0/B8*100)</f>
        <v/>
      </c>
      <c r="D8" s="19" t="n">
        <v>6745</v>
      </c>
      <c r="E8" s="18" t="n">
        <v>424.77005837</v>
      </c>
      <c r="F8" s="20" t="n">
        <v>5.81468593</v>
      </c>
      <c r="G8" s="18" t="n">
        <v>472.9030288</v>
      </c>
      <c r="H8" s="20" t="n">
        <v>3.74016127</v>
      </c>
      <c r="I8" s="18" t="n">
        <v>501.26854803</v>
      </c>
      <c r="J8" s="20" t="n">
        <v>3.44733374</v>
      </c>
      <c r="K8" s="18" t="n">
        <v>528.13614416</v>
      </c>
      <c r="L8" s="20" t="n">
        <v>4.26439703</v>
      </c>
      <c r="M8" s="18" t="s">
        <v>481</v>
      </c>
      <c r="N8" s="20" t="s">
        <v>481</v>
      </c>
      <c r="O8" s="18" t="s">
        <v>481</v>
      </c>
      <c r="P8" s="20" t="s">
        <v>481</v>
      </c>
      <c r="Q8" s="18" t="n">
        <v>361.38025951</v>
      </c>
      <c r="R8" s="20" t="n">
        <v>22.72565673</v>
      </c>
      <c r="S8" s="18" t="s">
        <v>481</v>
      </c>
      <c r="T8" s="20" t="s">
        <v>481</v>
      </c>
      <c r="U8" s="18" t="n">
        <v>410.41916499</v>
      </c>
      <c r="V8" s="20" t="n">
        <v>5.23554326</v>
      </c>
    </row>
    <row r="9" spans="1:22">
      <c r="A9" s="15" t="s">
        <v>484</v>
      </c>
      <c r="B9" s="17" t="n">
        <v>9651</v>
      </c>
      <c r="C9" s="18">
        <f>(344.0/B9*100)</f>
        <v/>
      </c>
      <c r="D9" s="19" t="n">
        <v>9307</v>
      </c>
      <c r="E9" s="18" t="n">
        <v>437.67167385</v>
      </c>
      <c r="F9" s="20" t="n">
        <v>7.20233923</v>
      </c>
      <c r="G9" s="18" t="n">
        <v>488.83770677</v>
      </c>
      <c r="H9" s="20" t="n">
        <v>4.15720437</v>
      </c>
      <c r="I9" s="18" t="n">
        <v>519.0715515000001</v>
      </c>
      <c r="J9" s="20" t="n">
        <v>2.2397113</v>
      </c>
      <c r="K9" s="18" t="n">
        <v>534.09104967</v>
      </c>
      <c r="L9" s="20" t="n">
        <v>3.69099834</v>
      </c>
      <c r="M9" s="18" t="s">
        <v>481</v>
      </c>
      <c r="N9" s="20" t="s">
        <v>481</v>
      </c>
      <c r="O9" s="18" t="s">
        <v>481</v>
      </c>
      <c r="P9" s="20" t="s">
        <v>481</v>
      </c>
      <c r="Q9" s="18" t="n">
        <v>347.7815185</v>
      </c>
      <c r="R9" s="20" t="n">
        <v>11.20716786</v>
      </c>
      <c r="S9" s="18" t="s">
        <v>481</v>
      </c>
      <c r="T9" s="20" t="s">
        <v>481</v>
      </c>
      <c r="U9" s="18" t="n">
        <v>418.35707881</v>
      </c>
      <c r="V9" s="20" t="n">
        <v>5.25224367</v>
      </c>
    </row>
    <row r="10" spans="1:22">
      <c r="A10" s="15" t="s">
        <v>485</v>
      </c>
      <c r="B10" s="17" t="n">
        <v>20058</v>
      </c>
      <c r="C10" s="18">
        <f>(583.0/B10*100)</f>
        <v/>
      </c>
      <c r="D10" s="19" t="n">
        <v>19475</v>
      </c>
      <c r="E10" s="18" t="n">
        <v>475.48696783</v>
      </c>
      <c r="F10" s="20" t="n">
        <v>7.00630554</v>
      </c>
      <c r="G10" s="18" t="n">
        <v>491.41999428</v>
      </c>
      <c r="H10" s="20" t="n">
        <v>4.21143481</v>
      </c>
      <c r="I10" s="18" t="n">
        <v>528.30314431</v>
      </c>
      <c r="J10" s="20" t="n">
        <v>2.14415089</v>
      </c>
      <c r="K10" s="18" t="n">
        <v>558.86136032</v>
      </c>
      <c r="L10" s="20" t="n">
        <v>2.88847797</v>
      </c>
      <c r="M10" s="18" t="s">
        <v>481</v>
      </c>
      <c r="N10" s="20" t="s">
        <v>481</v>
      </c>
      <c r="O10" s="18" t="s">
        <v>481</v>
      </c>
      <c r="P10" s="20" t="s">
        <v>481</v>
      </c>
      <c r="Q10" s="18" t="s">
        <v>481</v>
      </c>
      <c r="R10" s="20" t="s">
        <v>481</v>
      </c>
      <c r="S10" s="18" t="s">
        <v>481</v>
      </c>
      <c r="T10" s="20" t="s">
        <v>481</v>
      </c>
      <c r="U10" s="18" t="n">
        <v>447.58773073</v>
      </c>
      <c r="V10" s="20" t="n">
        <v>7.4271811</v>
      </c>
    </row>
    <row r="11" spans="1:22">
      <c r="A11" s="15" t="s">
        <v>486</v>
      </c>
      <c r="B11" s="17" t="n">
        <v>7053</v>
      </c>
      <c r="C11" s="18">
        <f>(229.0/B11*100)</f>
        <v/>
      </c>
      <c r="D11" s="19" t="n">
        <v>6824</v>
      </c>
      <c r="E11" s="18" t="n">
        <v>438.05374121</v>
      </c>
      <c r="F11" s="20" t="n">
        <v>6.07188425</v>
      </c>
      <c r="G11" s="18" t="n">
        <v>457.36189735</v>
      </c>
      <c r="H11" s="20" t="n">
        <v>4.16576307</v>
      </c>
      <c r="I11" s="18" t="n">
        <v>466.23703812</v>
      </c>
      <c r="J11" s="20" t="n">
        <v>2.94052987</v>
      </c>
      <c r="K11" s="18" t="n">
        <v>484.17222334</v>
      </c>
      <c r="L11" s="20" t="n">
        <v>4.15334063</v>
      </c>
      <c r="M11" s="18" t="s">
        <v>481</v>
      </c>
      <c r="N11" s="20" t="s">
        <v>481</v>
      </c>
      <c r="O11" s="18" t="s">
        <v>481</v>
      </c>
      <c r="P11" s="20" t="s">
        <v>481</v>
      </c>
      <c r="Q11" s="18" t="s">
        <v>481</v>
      </c>
      <c r="R11" s="20" t="s">
        <v>481</v>
      </c>
      <c r="S11" s="18" t="s">
        <v>481</v>
      </c>
      <c r="T11" s="20" t="s">
        <v>481</v>
      </c>
      <c r="U11" s="18" t="n">
        <v>411.98942989</v>
      </c>
      <c r="V11" s="20" t="n">
        <v>5.99158912</v>
      </c>
    </row>
    <row r="12" spans="1:22">
      <c r="A12" s="15" t="s">
        <v>487</v>
      </c>
      <c r="B12" s="17" t="n">
        <v>6894</v>
      </c>
      <c r="C12" s="18">
        <f>(60.0/B12*100)</f>
        <v/>
      </c>
      <c r="D12" s="19" t="n">
        <v>6834</v>
      </c>
      <c r="E12" s="18" t="n">
        <v>418.25074456</v>
      </c>
      <c r="F12" s="20" t="n">
        <v>7.06822188</v>
      </c>
      <c r="G12" s="18" t="n">
        <v>456.74267062</v>
      </c>
      <c r="H12" s="20" t="n">
        <v>4.15523935</v>
      </c>
      <c r="I12" s="18" t="n">
        <v>504.59303204</v>
      </c>
      <c r="J12" s="20" t="n">
        <v>2.46156156</v>
      </c>
      <c r="K12" s="18" t="n">
        <v>527.72177935</v>
      </c>
      <c r="L12" s="20" t="n">
        <v>4.85022926</v>
      </c>
      <c r="M12" s="18" t="s">
        <v>481</v>
      </c>
      <c r="N12" s="20" t="s">
        <v>481</v>
      </c>
      <c r="O12" s="18" t="s">
        <v>481</v>
      </c>
      <c r="P12" s="20" t="s">
        <v>481</v>
      </c>
      <c r="Q12" s="18" t="n">
        <v>332.31014509</v>
      </c>
      <c r="R12" s="20" t="n">
        <v>18.34291261</v>
      </c>
      <c r="S12" s="18" t="s">
        <v>481</v>
      </c>
      <c r="T12" s="20" t="s">
        <v>481</v>
      </c>
      <c r="U12" s="18" t="n">
        <v>394.59941102</v>
      </c>
      <c r="V12" s="20" t="n">
        <v>8.96732209</v>
      </c>
    </row>
    <row r="13" spans="1:22">
      <c r="A13" s="15" t="s">
        <v>488</v>
      </c>
      <c r="B13" s="17" t="n">
        <v>7161</v>
      </c>
      <c r="C13" s="18">
        <f>(318.0/B13*100)</f>
        <v/>
      </c>
      <c r="D13" s="19" t="n">
        <v>6843</v>
      </c>
      <c r="E13" s="18" t="n">
        <v>476.92099201</v>
      </c>
      <c r="F13" s="20" t="n">
        <v>6.92114462</v>
      </c>
      <c r="G13" s="18" t="n">
        <v>437.41899318</v>
      </c>
      <c r="H13" s="20" t="n">
        <v>5.75856512</v>
      </c>
      <c r="I13" s="18" t="n">
        <v>500.13907116</v>
      </c>
      <c r="J13" s="20" t="n">
        <v>2.47533975</v>
      </c>
      <c r="K13" s="18" t="n">
        <v>544.62788363</v>
      </c>
      <c r="L13" s="20" t="n">
        <v>2.79401536</v>
      </c>
      <c r="M13" s="18" t="s">
        <v>481</v>
      </c>
      <c r="N13" s="20" t="s">
        <v>481</v>
      </c>
      <c r="O13" s="18" t="s">
        <v>481</v>
      </c>
      <c r="P13" s="20" t="s">
        <v>481</v>
      </c>
      <c r="Q13" s="18" t="n">
        <v>407.4699787</v>
      </c>
      <c r="R13" s="20" t="n">
        <v>6.79601306</v>
      </c>
      <c r="S13" s="18" t="s">
        <v>481</v>
      </c>
      <c r="T13" s="20" t="s">
        <v>481</v>
      </c>
      <c r="U13" s="18" t="n">
        <v>407.01445869</v>
      </c>
      <c r="V13" s="20" t="n">
        <v>7.42501271</v>
      </c>
    </row>
    <row r="14" spans="1:22">
      <c r="A14" s="15" t="s">
        <v>489</v>
      </c>
      <c r="B14" s="17" t="n">
        <v>5587</v>
      </c>
      <c r="C14" s="18">
        <f>(93.0/B14*100)</f>
        <v/>
      </c>
      <c r="D14" s="19" t="n">
        <v>5494</v>
      </c>
      <c r="E14" s="18" t="n">
        <v>460.92826031</v>
      </c>
      <c r="F14" s="20" t="n">
        <v>7.89792312</v>
      </c>
      <c r="G14" s="18" t="n">
        <v>499.52504661</v>
      </c>
      <c r="H14" s="20" t="n">
        <v>4.39323328</v>
      </c>
      <c r="I14" s="18" t="n">
        <v>521.6997063</v>
      </c>
      <c r="J14" s="20" t="n">
        <v>2.2208867</v>
      </c>
      <c r="K14" s="18" t="n">
        <v>556.4999232500001</v>
      </c>
      <c r="L14" s="20" t="n">
        <v>4.51838801</v>
      </c>
      <c r="M14" s="18" t="s">
        <v>481</v>
      </c>
      <c r="N14" s="20" t="s">
        <v>481</v>
      </c>
      <c r="O14" s="18" t="s">
        <v>481</v>
      </c>
      <c r="P14" s="20" t="s">
        <v>481</v>
      </c>
      <c r="Q14" s="18" t="s">
        <v>481</v>
      </c>
      <c r="R14" s="20" t="s">
        <v>481</v>
      </c>
      <c r="S14" s="18" t="s">
        <v>481</v>
      </c>
      <c r="T14" s="20" t="s">
        <v>481</v>
      </c>
      <c r="U14" s="18" t="n">
        <v>452.65635241</v>
      </c>
      <c r="V14" s="20" t="n">
        <v>10.57484779</v>
      </c>
    </row>
    <row r="15" spans="1:22">
      <c r="A15" s="15" t="s">
        <v>490</v>
      </c>
      <c r="B15" s="17" t="n">
        <v>5882</v>
      </c>
      <c r="C15" s="18">
        <f>(169.0/B15*100)</f>
        <v/>
      </c>
      <c r="D15" s="19" t="n">
        <v>5713</v>
      </c>
      <c r="E15" s="18" t="n">
        <v>457.26314961</v>
      </c>
      <c r="F15" s="20" t="n">
        <v>8.089076349999999</v>
      </c>
      <c r="G15" s="18" t="n">
        <v>510.35164981</v>
      </c>
      <c r="H15" s="20" t="n">
        <v>4.22139885</v>
      </c>
      <c r="I15" s="18" t="n">
        <v>538.50751669</v>
      </c>
      <c r="J15" s="20" t="n">
        <v>2.41177501</v>
      </c>
      <c r="K15" s="18" t="n">
        <v>562.11295689</v>
      </c>
      <c r="L15" s="20" t="n">
        <v>5.10904726</v>
      </c>
      <c r="M15" s="18" t="s">
        <v>481</v>
      </c>
      <c r="N15" s="20" t="s">
        <v>481</v>
      </c>
      <c r="O15" s="18" t="s">
        <v>481</v>
      </c>
      <c r="P15" s="20" t="s">
        <v>481</v>
      </c>
      <c r="Q15" s="18" t="n">
        <v>367.66871077</v>
      </c>
      <c r="R15" s="20" t="n">
        <v>14.82638214</v>
      </c>
      <c r="S15" s="18" t="s">
        <v>481</v>
      </c>
      <c r="T15" s="20" t="s">
        <v>481</v>
      </c>
      <c r="U15" s="18" t="n">
        <v>446.8088072</v>
      </c>
      <c r="V15" s="20" t="n">
        <v>6.41411096</v>
      </c>
    </row>
    <row r="16" spans="1:22">
      <c r="A16" s="15" t="s">
        <v>491</v>
      </c>
      <c r="B16" s="17" t="n">
        <v>6108</v>
      </c>
      <c r="C16" s="18">
        <f>(188.0/B16*100)</f>
        <v/>
      </c>
      <c r="D16" s="19" t="n">
        <v>5920</v>
      </c>
      <c r="E16" s="18" t="n">
        <v>430.32672847</v>
      </c>
      <c r="F16" s="20" t="n">
        <v>8.5218822</v>
      </c>
      <c r="G16" s="18" t="n">
        <v>484.02621724</v>
      </c>
      <c r="H16" s="20" t="n">
        <v>4.19337262</v>
      </c>
      <c r="I16" s="18" t="n">
        <v>519.83559972</v>
      </c>
      <c r="J16" s="20" t="n">
        <v>2.65612883</v>
      </c>
      <c r="K16" s="18" t="n">
        <v>538.53080211</v>
      </c>
      <c r="L16" s="20" t="n">
        <v>4.46870964</v>
      </c>
      <c r="M16" s="18" t="s">
        <v>481</v>
      </c>
      <c r="N16" s="20" t="s">
        <v>481</v>
      </c>
      <c r="O16" s="18" t="s">
        <v>481</v>
      </c>
      <c r="P16" s="20" t="s">
        <v>481</v>
      </c>
      <c r="Q16" s="18" t="s">
        <v>481</v>
      </c>
      <c r="R16" s="20" t="s">
        <v>481</v>
      </c>
      <c r="S16" s="18" t="s">
        <v>481</v>
      </c>
      <c r="T16" s="20" t="s">
        <v>481</v>
      </c>
      <c r="U16" s="18" t="n">
        <v>394.39146379</v>
      </c>
      <c r="V16" s="20" t="n">
        <v>9.336103189999999</v>
      </c>
    </row>
    <row r="17" spans="1:22">
      <c r="A17" s="15" t="s">
        <v>492</v>
      </c>
      <c r="B17" s="17" t="n">
        <v>6504</v>
      </c>
      <c r="C17" s="18">
        <f>(2526.0/B17*100)</f>
        <v/>
      </c>
      <c r="D17" s="19" t="n">
        <v>3978</v>
      </c>
      <c r="E17" s="18" t="n">
        <v>484.57619744</v>
      </c>
      <c r="F17" s="20" t="n">
        <v>9.01547193</v>
      </c>
      <c r="G17" s="18" t="n">
        <v>522.1018115000001</v>
      </c>
      <c r="H17" s="20" t="n">
        <v>5.10088008</v>
      </c>
      <c r="I17" s="18" t="n">
        <v>532.68390748</v>
      </c>
      <c r="J17" s="20" t="n">
        <v>3.9060771</v>
      </c>
      <c r="K17" s="18" t="n">
        <v>548.4855072</v>
      </c>
      <c r="L17" s="20" t="n">
        <v>5.80340545</v>
      </c>
      <c r="M17" s="18" t="s">
        <v>481</v>
      </c>
      <c r="N17" s="20" t="s">
        <v>481</v>
      </c>
      <c r="O17" s="18" t="s">
        <v>481</v>
      </c>
      <c r="P17" s="20" t="s">
        <v>481</v>
      </c>
      <c r="Q17" s="18" t="n">
        <v>338.260297</v>
      </c>
      <c r="R17" s="20" t="n">
        <v>14.23011861</v>
      </c>
      <c r="S17" s="18" t="s">
        <v>481</v>
      </c>
      <c r="T17" s="20" t="s">
        <v>481</v>
      </c>
      <c r="U17" s="18" t="n">
        <v>459.98385687</v>
      </c>
      <c r="V17" s="20" t="n">
        <v>6.79247445</v>
      </c>
    </row>
    <row r="18" spans="1:22">
      <c r="A18" s="15" t="s">
        <v>493</v>
      </c>
      <c r="B18" s="17" t="n">
        <v>5532</v>
      </c>
      <c r="C18" s="18">
        <f>(32.0/B18*100)</f>
        <v/>
      </c>
      <c r="D18" s="19" t="n">
        <v>5500</v>
      </c>
      <c r="E18" s="18" t="n">
        <v>413.67053107</v>
      </c>
      <c r="F18" s="20" t="n">
        <v>8.30728987</v>
      </c>
      <c r="G18" s="18" t="n">
        <v>462.59899756</v>
      </c>
      <c r="H18" s="20" t="n">
        <v>4.97414143</v>
      </c>
      <c r="I18" s="18" t="n">
        <v>478.40216219</v>
      </c>
      <c r="J18" s="20" t="n">
        <v>4.01684783</v>
      </c>
      <c r="K18" s="18" t="n">
        <v>492.11427107</v>
      </c>
      <c r="L18" s="20" t="n">
        <v>5.91393943</v>
      </c>
      <c r="M18" s="18" t="s">
        <v>481</v>
      </c>
      <c r="N18" s="20" t="s">
        <v>481</v>
      </c>
      <c r="O18" s="18" t="s">
        <v>481</v>
      </c>
      <c r="P18" s="20" t="s">
        <v>481</v>
      </c>
      <c r="Q18" s="18" t="s">
        <v>481</v>
      </c>
      <c r="R18" s="20" t="s">
        <v>481</v>
      </c>
      <c r="S18" s="18" t="s">
        <v>481</v>
      </c>
      <c r="T18" s="20" t="s">
        <v>481</v>
      </c>
      <c r="U18" s="18" t="n">
        <v>366.3913284</v>
      </c>
      <c r="V18" s="20" t="n">
        <v>8.47754363</v>
      </c>
    </row>
    <row r="19" spans="1:22">
      <c r="A19" s="15" t="s">
        <v>494</v>
      </c>
      <c r="B19" s="17" t="n">
        <v>5658</v>
      </c>
      <c r="C19" s="18">
        <f>(462.0/B19*100)</f>
        <v/>
      </c>
      <c r="D19" s="19" t="n">
        <v>5196</v>
      </c>
      <c r="E19" s="18" t="n">
        <v>434.69385872</v>
      </c>
      <c r="F19" s="20" t="n">
        <v>6.56692126</v>
      </c>
      <c r="G19" s="18" t="n">
        <v>466.76512628</v>
      </c>
      <c r="H19" s="20" t="n">
        <v>3.83373579</v>
      </c>
      <c r="I19" s="18" t="n">
        <v>483.42235094</v>
      </c>
      <c r="J19" s="20" t="n">
        <v>3.05596951</v>
      </c>
      <c r="K19" s="18" t="n">
        <v>486.70305524</v>
      </c>
      <c r="L19" s="20" t="n">
        <v>6.12003406</v>
      </c>
      <c r="M19" s="18" t="s">
        <v>481</v>
      </c>
      <c r="N19" s="20" t="s">
        <v>481</v>
      </c>
      <c r="O19" s="18" t="s">
        <v>481</v>
      </c>
      <c r="P19" s="20" t="s">
        <v>481</v>
      </c>
      <c r="Q19" s="18" t="s">
        <v>481</v>
      </c>
      <c r="R19" s="20" t="s">
        <v>481</v>
      </c>
      <c r="S19" s="18" t="s">
        <v>481</v>
      </c>
      <c r="T19" s="20" t="s">
        <v>481</v>
      </c>
      <c r="U19" s="18" t="n">
        <v>397.02980266</v>
      </c>
      <c r="V19" s="20" t="n">
        <v>6.90547138</v>
      </c>
    </row>
    <row r="20" spans="1:22">
      <c r="A20" s="15" t="s">
        <v>495</v>
      </c>
      <c r="B20" s="17" t="n">
        <v>3371</v>
      </c>
      <c r="C20" s="18">
        <f>(75.0/B20*100)</f>
        <v/>
      </c>
      <c r="D20" s="19" t="n">
        <v>3296</v>
      </c>
      <c r="E20" s="18" t="n">
        <v>454.38406438</v>
      </c>
      <c r="F20" s="20" t="n">
        <v>10.13939278</v>
      </c>
      <c r="G20" s="18" t="n">
        <v>458.82695205</v>
      </c>
      <c r="H20" s="20" t="n">
        <v>7.05242175</v>
      </c>
      <c r="I20" s="18" t="n">
        <v>479.98367191</v>
      </c>
      <c r="J20" s="20" t="n">
        <v>2.54947955</v>
      </c>
      <c r="K20" s="18" t="n">
        <v>522.92809534</v>
      </c>
      <c r="L20" s="20" t="n">
        <v>3.95422152</v>
      </c>
      <c r="M20" s="18" t="s">
        <v>481</v>
      </c>
      <c r="N20" s="20" t="s">
        <v>481</v>
      </c>
      <c r="O20" s="18" t="s">
        <v>481</v>
      </c>
      <c r="P20" s="20" t="s">
        <v>481</v>
      </c>
      <c r="Q20" s="18" t="s">
        <v>481</v>
      </c>
      <c r="R20" s="20" t="s">
        <v>481</v>
      </c>
      <c r="S20" s="18" t="s">
        <v>481</v>
      </c>
      <c r="T20" s="20" t="s">
        <v>481</v>
      </c>
      <c r="U20" s="18" t="n">
        <v>415.17264057</v>
      </c>
      <c r="V20" s="20" t="n">
        <v>6.5386109</v>
      </c>
    </row>
    <row r="21" spans="1:22">
      <c r="A21" s="15" t="s">
        <v>496</v>
      </c>
      <c r="B21" s="17" t="n">
        <v>5741</v>
      </c>
      <c r="C21" s="18">
        <f>(77.0/B21*100)</f>
        <v/>
      </c>
      <c r="D21" s="19" t="n">
        <v>5664</v>
      </c>
      <c r="E21" s="18" t="n">
        <v>472.00452411</v>
      </c>
      <c r="F21" s="20" t="n">
        <v>9.51969003</v>
      </c>
      <c r="G21" s="18" t="n">
        <v>507.54848506</v>
      </c>
      <c r="H21" s="20" t="n">
        <v>4.32791382</v>
      </c>
      <c r="I21" s="18" t="n">
        <v>522.7230088</v>
      </c>
      <c r="J21" s="20" t="n">
        <v>2.46487238</v>
      </c>
      <c r="K21" s="18" t="n">
        <v>551.94079264</v>
      </c>
      <c r="L21" s="20" t="n">
        <v>3.63244764</v>
      </c>
      <c r="M21" s="18" t="s">
        <v>481</v>
      </c>
      <c r="N21" s="20" t="s">
        <v>481</v>
      </c>
      <c r="O21" s="18" t="s">
        <v>481</v>
      </c>
      <c r="P21" s="20" t="s">
        <v>481</v>
      </c>
      <c r="Q21" s="18" t="s">
        <v>481</v>
      </c>
      <c r="R21" s="20" t="s">
        <v>481</v>
      </c>
      <c r="S21" s="18" t="s">
        <v>481</v>
      </c>
      <c r="T21" s="20" t="s">
        <v>481</v>
      </c>
      <c r="U21" s="18" t="n">
        <v>441.28964956</v>
      </c>
      <c r="V21" s="20" t="n">
        <v>9.29863368</v>
      </c>
    </row>
    <row r="22" spans="1:22">
      <c r="A22" s="15" t="s">
        <v>497</v>
      </c>
      <c r="B22" s="17" t="n">
        <v>6598</v>
      </c>
      <c r="C22" s="18">
        <f>(43.0/B22*100)</f>
        <v/>
      </c>
      <c r="D22" s="19" t="n">
        <v>6555</v>
      </c>
      <c r="E22" s="18" t="n">
        <v>401.99656307</v>
      </c>
      <c r="F22" s="20" t="n">
        <v>7.10600656</v>
      </c>
      <c r="G22" s="18" t="n">
        <v>452.5387153</v>
      </c>
      <c r="H22" s="20" t="n">
        <v>5.40388989</v>
      </c>
      <c r="I22" s="18" t="n">
        <v>492.98960933</v>
      </c>
      <c r="J22" s="20" t="n">
        <v>3.96710708</v>
      </c>
      <c r="K22" s="18" t="n">
        <v>515.73991928</v>
      </c>
      <c r="L22" s="20" t="n">
        <v>4.58821219</v>
      </c>
      <c r="M22" s="18" t="s">
        <v>481</v>
      </c>
      <c r="N22" s="20" t="s">
        <v>481</v>
      </c>
      <c r="O22" s="18" t="s">
        <v>481</v>
      </c>
      <c r="P22" s="20" t="s">
        <v>481</v>
      </c>
      <c r="Q22" s="18" t="s">
        <v>481</v>
      </c>
      <c r="R22" s="20" t="s">
        <v>481</v>
      </c>
      <c r="S22" s="18" t="n">
        <v>382.04120006</v>
      </c>
      <c r="T22" s="20" t="n">
        <v>46.16491062</v>
      </c>
      <c r="U22" s="18" t="n">
        <v>377.7900589</v>
      </c>
      <c r="V22" s="20" t="n">
        <v>8.778902820000001</v>
      </c>
    </row>
    <row r="23" spans="1:22">
      <c r="A23" s="15" t="s">
        <v>498</v>
      </c>
      <c r="B23" s="17" t="n">
        <v>11583</v>
      </c>
      <c r="C23" s="18">
        <f>(295.0/B23*100)</f>
        <v/>
      </c>
      <c r="D23" s="19" t="n">
        <v>11288</v>
      </c>
      <c r="E23" s="18" t="n">
        <v>434.83718553</v>
      </c>
      <c r="F23" s="20" t="n">
        <v>7.15186705</v>
      </c>
      <c r="G23" s="18" t="n">
        <v>477.4908338</v>
      </c>
      <c r="H23" s="20" t="n">
        <v>3.88441251</v>
      </c>
      <c r="I23" s="18" t="n">
        <v>495.08845457</v>
      </c>
      <c r="J23" s="20" t="n">
        <v>2.93818069</v>
      </c>
      <c r="K23" s="18" t="n">
        <v>506.25893986</v>
      </c>
      <c r="L23" s="20" t="n">
        <v>5.74306799</v>
      </c>
      <c r="M23" s="18" t="s">
        <v>481</v>
      </c>
      <c r="N23" s="20" t="s">
        <v>481</v>
      </c>
      <c r="O23" s="18" t="s">
        <v>481</v>
      </c>
      <c r="P23" s="20" t="s">
        <v>481</v>
      </c>
      <c r="Q23" s="18" t="s">
        <v>481</v>
      </c>
      <c r="R23" s="20" t="s">
        <v>481</v>
      </c>
      <c r="S23" s="18" t="s">
        <v>481</v>
      </c>
      <c r="T23" s="20" t="s">
        <v>481</v>
      </c>
      <c r="U23" s="18" t="n">
        <v>415.57164187</v>
      </c>
      <c r="V23" s="20" t="n">
        <v>9.32797852</v>
      </c>
    </row>
    <row r="24" spans="1:22">
      <c r="A24" s="15" t="s">
        <v>499</v>
      </c>
      <c r="B24" s="17" t="n">
        <v>6647</v>
      </c>
      <c r="C24" s="18">
        <f>(16.0/B24*100)</f>
        <v/>
      </c>
      <c r="D24" s="19" t="n">
        <v>6631</v>
      </c>
      <c r="E24" s="18" t="n">
        <v>449.64757601</v>
      </c>
      <c r="F24" s="20" t="n">
        <v>6.7432535</v>
      </c>
      <c r="G24" s="18" t="n">
        <v>486.97191836</v>
      </c>
      <c r="H24" s="20" t="n">
        <v>3.37997389</v>
      </c>
      <c r="I24" s="18" t="n">
        <v>523.89556268</v>
      </c>
      <c r="J24" s="20" t="n">
        <v>2.99895553</v>
      </c>
      <c r="K24" s="18" t="n">
        <v>555.11196755</v>
      </c>
      <c r="L24" s="20" t="n">
        <v>4.71152603</v>
      </c>
      <c r="M24" s="18" t="s">
        <v>481</v>
      </c>
      <c r="N24" s="20" t="s">
        <v>481</v>
      </c>
      <c r="O24" s="18" t="s">
        <v>481</v>
      </c>
      <c r="P24" s="20" t="s">
        <v>481</v>
      </c>
      <c r="Q24" s="18" t="s">
        <v>481</v>
      </c>
      <c r="R24" s="20" t="s">
        <v>481</v>
      </c>
      <c r="S24" s="18" t="s">
        <v>481</v>
      </c>
      <c r="T24" s="20" t="s">
        <v>481</v>
      </c>
      <c r="U24" s="18" t="n">
        <v>425.80282125</v>
      </c>
      <c r="V24" s="20" t="n">
        <v>11.11566585</v>
      </c>
    </row>
    <row r="25" spans="1:22">
      <c r="A25" s="15" t="s">
        <v>500</v>
      </c>
      <c r="B25" s="17" t="n">
        <v>5581</v>
      </c>
      <c r="C25" s="18">
        <f>(26.0/B25*100)</f>
        <v/>
      </c>
      <c r="D25" s="19" t="n">
        <v>5555</v>
      </c>
      <c r="E25" s="18" t="n">
        <v>422.77519699</v>
      </c>
      <c r="F25" s="20" t="n">
        <v>8.85178601</v>
      </c>
      <c r="G25" s="18" t="n">
        <v>442.84202979</v>
      </c>
      <c r="H25" s="20" t="n">
        <v>6.03504588</v>
      </c>
      <c r="I25" s="18" t="n">
        <v>519.03189306</v>
      </c>
      <c r="J25" s="20" t="n">
        <v>3.22758069</v>
      </c>
      <c r="K25" s="18" t="n">
        <v>564.59921869</v>
      </c>
      <c r="L25" s="20" t="n">
        <v>4.26872498</v>
      </c>
      <c r="M25" s="18" t="s">
        <v>481</v>
      </c>
      <c r="N25" s="20" t="s">
        <v>481</v>
      </c>
      <c r="O25" s="18" t="s">
        <v>481</v>
      </c>
      <c r="P25" s="20" t="s">
        <v>481</v>
      </c>
      <c r="Q25" s="18" t="s">
        <v>481</v>
      </c>
      <c r="R25" s="20" t="s">
        <v>481</v>
      </c>
      <c r="S25" s="18" t="s">
        <v>481</v>
      </c>
      <c r="T25" s="20" t="s">
        <v>481</v>
      </c>
      <c r="U25" s="18" t="n">
        <v>420.36343079</v>
      </c>
      <c r="V25" s="20" t="n">
        <v>22.10571343</v>
      </c>
    </row>
    <row r="26" spans="1:22">
      <c r="A26" s="15" t="s">
        <v>501</v>
      </c>
      <c r="B26" s="17" t="n">
        <v>4869</v>
      </c>
      <c r="C26" s="18">
        <f>(96.0/B26*100)</f>
        <v/>
      </c>
      <c r="D26" s="19" t="n">
        <v>4773</v>
      </c>
      <c r="E26" s="18" t="n">
        <v>461.70457958</v>
      </c>
      <c r="F26" s="20" t="n">
        <v>6.37715037</v>
      </c>
      <c r="G26" s="18" t="n">
        <v>463.09635895</v>
      </c>
      <c r="H26" s="20" t="n">
        <v>4.56878064</v>
      </c>
      <c r="I26" s="18" t="n">
        <v>493.9064151</v>
      </c>
      <c r="J26" s="20" t="n">
        <v>2.23628638</v>
      </c>
      <c r="K26" s="18" t="n">
        <v>513.66163228</v>
      </c>
      <c r="L26" s="20" t="n">
        <v>4.83889762</v>
      </c>
      <c r="M26" s="18" t="s">
        <v>481</v>
      </c>
      <c r="N26" s="20" t="s">
        <v>481</v>
      </c>
      <c r="O26" s="18" t="s">
        <v>481</v>
      </c>
      <c r="P26" s="20" t="s">
        <v>481</v>
      </c>
      <c r="Q26" s="18" t="s">
        <v>481</v>
      </c>
      <c r="R26" s="20" t="s">
        <v>481</v>
      </c>
      <c r="S26" s="18" t="s">
        <v>481</v>
      </c>
      <c r="T26" s="20" t="s">
        <v>481</v>
      </c>
      <c r="U26" s="18" t="n">
        <v>427.07611427</v>
      </c>
      <c r="V26" s="20" t="n">
        <v>8.83378662</v>
      </c>
    </row>
    <row r="27" spans="1:22">
      <c r="A27" s="15" t="s">
        <v>502</v>
      </c>
      <c r="B27" s="17" t="n">
        <v>5299</v>
      </c>
      <c r="C27" s="18">
        <f>(191.0/B27*100)</f>
        <v/>
      </c>
      <c r="D27" s="19" t="n">
        <v>5108</v>
      </c>
      <c r="E27" s="18" t="n">
        <v>430.37276314</v>
      </c>
      <c r="F27" s="20" t="n">
        <v>4.92047618</v>
      </c>
      <c r="G27" s="18" t="n">
        <v>484.32069221</v>
      </c>
      <c r="H27" s="20" t="n">
        <v>3.29739578</v>
      </c>
      <c r="I27" s="18" t="n">
        <v>500.42445387</v>
      </c>
      <c r="J27" s="20" t="n">
        <v>2.40478888</v>
      </c>
      <c r="K27" s="18" t="n">
        <v>519.13585252</v>
      </c>
      <c r="L27" s="20" t="n">
        <v>4.72671723</v>
      </c>
      <c r="M27" s="18" t="s">
        <v>481</v>
      </c>
      <c r="N27" s="20" t="s">
        <v>481</v>
      </c>
      <c r="O27" s="18" t="s">
        <v>481</v>
      </c>
      <c r="P27" s="20" t="s">
        <v>481</v>
      </c>
      <c r="Q27" s="18" t="s">
        <v>481</v>
      </c>
      <c r="R27" s="20" t="s">
        <v>481</v>
      </c>
      <c r="S27" s="18" t="s">
        <v>481</v>
      </c>
      <c r="T27" s="20" t="s">
        <v>481</v>
      </c>
      <c r="U27" s="18" t="n">
        <v>398.96598376</v>
      </c>
      <c r="V27" s="20" t="n">
        <v>4.16397402</v>
      </c>
    </row>
    <row r="28" spans="1:22">
      <c r="A28" s="15" t="s">
        <v>503</v>
      </c>
      <c r="B28" s="17" t="n">
        <v>7568</v>
      </c>
      <c r="C28" s="18">
        <f>(528.0/B28*100)</f>
        <v/>
      </c>
      <c r="D28" s="19" t="n">
        <v>7040</v>
      </c>
      <c r="E28" s="18" t="n">
        <v>397.33610712</v>
      </c>
      <c r="F28" s="20" t="n">
        <v>7.34962875</v>
      </c>
      <c r="G28" s="18" t="n">
        <v>422.7478589</v>
      </c>
      <c r="H28" s="20" t="n">
        <v>3.61907589</v>
      </c>
      <c r="I28" s="18" t="n">
        <v>430.86998247</v>
      </c>
      <c r="J28" s="20" t="n">
        <v>2.85599773</v>
      </c>
      <c r="K28" s="18" t="n">
        <v>446.51093622</v>
      </c>
      <c r="L28" s="20" t="n">
        <v>4.39549555</v>
      </c>
      <c r="M28" s="18" t="s">
        <v>481</v>
      </c>
      <c r="N28" s="20" t="s">
        <v>481</v>
      </c>
      <c r="O28" s="18" t="s">
        <v>481</v>
      </c>
      <c r="P28" s="20" t="s">
        <v>481</v>
      </c>
      <c r="Q28" s="18" t="s">
        <v>481</v>
      </c>
      <c r="R28" s="20" t="s">
        <v>481</v>
      </c>
      <c r="S28" s="18" t="s">
        <v>481</v>
      </c>
      <c r="T28" s="20" t="s">
        <v>481</v>
      </c>
      <c r="U28" s="18" t="n">
        <v>385.01056127</v>
      </c>
      <c r="V28" s="20" t="n">
        <v>7.54895736</v>
      </c>
    </row>
    <row r="29" spans="1:22">
      <c r="A29" s="15" t="s">
        <v>504</v>
      </c>
      <c r="B29" s="17" t="n">
        <v>5385</v>
      </c>
      <c r="C29" s="18">
        <f>(30.0/B29*100)</f>
        <v/>
      </c>
      <c r="D29" s="19" t="n">
        <v>5355</v>
      </c>
      <c r="E29" s="18" t="n">
        <v>432.8255695</v>
      </c>
      <c r="F29" s="20" t="n">
        <v>8.3185854</v>
      </c>
      <c r="G29" s="18" t="n">
        <v>487.26190838</v>
      </c>
      <c r="H29" s="20" t="n">
        <v>3.76410316</v>
      </c>
      <c r="I29" s="18" t="n">
        <v>519.54398286</v>
      </c>
      <c r="J29" s="20" t="n">
        <v>2.56751253</v>
      </c>
      <c r="K29" s="18" t="n">
        <v>542.7800783599999</v>
      </c>
      <c r="L29" s="20" t="n">
        <v>6.11417465</v>
      </c>
      <c r="M29" s="18" t="s">
        <v>481</v>
      </c>
      <c r="N29" s="20" t="s">
        <v>481</v>
      </c>
      <c r="O29" s="18" t="s">
        <v>481</v>
      </c>
      <c r="P29" s="20" t="s">
        <v>481</v>
      </c>
      <c r="Q29" s="18" t="n">
        <v>314.02123871</v>
      </c>
      <c r="R29" s="20" t="n">
        <v>13.26138992</v>
      </c>
      <c r="S29" s="18" t="s">
        <v>481</v>
      </c>
      <c r="T29" s="20" t="s">
        <v>481</v>
      </c>
      <c r="U29" s="18" t="n">
        <v>407.99184585</v>
      </c>
      <c r="V29" s="20" t="n">
        <v>10.82258803</v>
      </c>
    </row>
    <row r="30" spans="1:22">
      <c r="A30" s="15" t="s">
        <v>505</v>
      </c>
      <c r="B30" s="17" t="n">
        <v>4520</v>
      </c>
      <c r="C30" s="18">
        <f>(254.0/B30*100)</f>
        <v/>
      </c>
      <c r="D30" s="19" t="n">
        <v>4266</v>
      </c>
      <c r="E30" s="18" t="n">
        <v>454.04120506</v>
      </c>
      <c r="F30" s="20" t="n">
        <v>11.70454497</v>
      </c>
      <c r="G30" s="18" t="n">
        <v>493.4648326</v>
      </c>
      <c r="H30" s="20" t="n">
        <v>5.95397605</v>
      </c>
      <c r="I30" s="18" t="n">
        <v>513.83557459</v>
      </c>
      <c r="J30" s="20" t="n">
        <v>2.94691417</v>
      </c>
      <c r="K30" s="18" t="n">
        <v>556.33660141</v>
      </c>
      <c r="L30" s="20" t="n">
        <v>4.63309687</v>
      </c>
      <c r="M30" s="18" t="s">
        <v>481</v>
      </c>
      <c r="N30" s="20" t="s">
        <v>481</v>
      </c>
      <c r="O30" s="18" t="s">
        <v>481</v>
      </c>
      <c r="P30" s="20" t="s">
        <v>481</v>
      </c>
      <c r="Q30" s="18" t="s">
        <v>481</v>
      </c>
      <c r="R30" s="20" t="s">
        <v>481</v>
      </c>
      <c r="S30" s="18" t="s">
        <v>481</v>
      </c>
      <c r="T30" s="20" t="s">
        <v>481</v>
      </c>
      <c r="U30" s="18" t="n">
        <v>408.37447107</v>
      </c>
      <c r="V30" s="20" t="n">
        <v>6.43955972</v>
      </c>
    </row>
    <row r="31" spans="1:22">
      <c r="A31" s="15" t="s">
        <v>506</v>
      </c>
      <c r="B31" s="17" t="n">
        <v>5456</v>
      </c>
      <c r="C31" s="18">
        <f>(155.0/B31*100)</f>
        <v/>
      </c>
      <c r="D31" s="19" t="n">
        <v>5301</v>
      </c>
      <c r="E31" s="18" t="n">
        <v>449.72355697</v>
      </c>
      <c r="F31" s="20" t="n">
        <v>8.366976190000001</v>
      </c>
      <c r="G31" s="18" t="n">
        <v>476.22242089</v>
      </c>
      <c r="H31" s="20" t="n">
        <v>5.28365312</v>
      </c>
      <c r="I31" s="18" t="n">
        <v>525.08843847</v>
      </c>
      <c r="J31" s="20" t="n">
        <v>2.67972811</v>
      </c>
      <c r="K31" s="18" t="n">
        <v>557.4112980899999</v>
      </c>
      <c r="L31" s="20" t="n">
        <v>4.4495022</v>
      </c>
      <c r="M31" s="18" t="s">
        <v>481</v>
      </c>
      <c r="N31" s="20" t="s">
        <v>481</v>
      </c>
      <c r="O31" s="18" t="s">
        <v>481</v>
      </c>
      <c r="P31" s="20" t="s">
        <v>481</v>
      </c>
      <c r="Q31" s="18" t="s">
        <v>481</v>
      </c>
      <c r="R31" s="20" t="s">
        <v>481</v>
      </c>
      <c r="S31" s="18" t="s">
        <v>481</v>
      </c>
      <c r="T31" s="20" t="s">
        <v>481</v>
      </c>
      <c r="U31" s="18" t="n">
        <v>424.06112833</v>
      </c>
      <c r="V31" s="20" t="n">
        <v>6.40551606</v>
      </c>
    </row>
    <row r="32" spans="1:22">
      <c r="A32" s="15" t="s">
        <v>507</v>
      </c>
      <c r="B32" s="17" t="n">
        <v>4478</v>
      </c>
      <c r="C32" s="18">
        <f>(6.0/B32*100)</f>
        <v/>
      </c>
      <c r="D32" s="19" t="n">
        <v>4472</v>
      </c>
      <c r="E32" s="18" t="n">
        <v>461.78040384</v>
      </c>
      <c r="F32" s="20" t="n">
        <v>6.37206602</v>
      </c>
      <c r="G32" s="18" t="n">
        <v>485.59499441</v>
      </c>
      <c r="H32" s="20" t="n">
        <v>4.44778636</v>
      </c>
      <c r="I32" s="18" t="n">
        <v>514.5868483</v>
      </c>
      <c r="J32" s="20" t="n">
        <v>2.43370039</v>
      </c>
      <c r="K32" s="18" t="n">
        <v>518.86596156</v>
      </c>
      <c r="L32" s="20" t="n">
        <v>4.59708832</v>
      </c>
      <c r="M32" s="18" t="s">
        <v>481</v>
      </c>
      <c r="N32" s="20" t="s">
        <v>481</v>
      </c>
      <c r="O32" s="18" t="s">
        <v>481</v>
      </c>
      <c r="P32" s="20" t="s">
        <v>481</v>
      </c>
      <c r="Q32" s="18" t="s">
        <v>481</v>
      </c>
      <c r="R32" s="20" t="s">
        <v>481</v>
      </c>
      <c r="S32" s="18" t="s">
        <v>481</v>
      </c>
      <c r="T32" s="20" t="s">
        <v>481</v>
      </c>
      <c r="U32" s="18" t="n">
        <v>425.2970481</v>
      </c>
      <c r="V32" s="20" t="n">
        <v>10.93394802</v>
      </c>
    </row>
    <row r="33" spans="1:22">
      <c r="A33" s="15" t="s">
        <v>508</v>
      </c>
      <c r="B33" s="17" t="n">
        <v>7325</v>
      </c>
      <c r="C33" s="18">
        <f>(87.0/B33*100)</f>
        <v/>
      </c>
      <c r="D33" s="19" t="n">
        <v>7238</v>
      </c>
      <c r="E33" s="18" t="n">
        <v>458.08183198</v>
      </c>
      <c r="F33" s="20" t="n">
        <v>12.88503805</v>
      </c>
      <c r="G33" s="18" t="n">
        <v>482.93904067</v>
      </c>
      <c r="H33" s="20" t="n">
        <v>5.57025336</v>
      </c>
      <c r="I33" s="18" t="n">
        <v>490.43171168</v>
      </c>
      <c r="J33" s="20" t="n">
        <v>2.89070145</v>
      </c>
      <c r="K33" s="18" t="n">
        <v>535.08410553</v>
      </c>
      <c r="L33" s="20" t="n">
        <v>3.577486</v>
      </c>
      <c r="M33" s="18" t="s">
        <v>481</v>
      </c>
      <c r="N33" s="20" t="s">
        <v>481</v>
      </c>
      <c r="O33" s="18" t="s">
        <v>481</v>
      </c>
      <c r="P33" s="20" t="s">
        <v>481</v>
      </c>
      <c r="Q33" s="18" t="s">
        <v>481</v>
      </c>
      <c r="R33" s="20" t="s">
        <v>481</v>
      </c>
      <c r="S33" s="18" t="s">
        <v>481</v>
      </c>
      <c r="T33" s="20" t="s">
        <v>481</v>
      </c>
      <c r="U33" s="18" t="n">
        <v>414.32862467</v>
      </c>
      <c r="V33" s="20" t="n">
        <v>8.37100188</v>
      </c>
    </row>
    <row r="34" spans="1:22">
      <c r="A34" s="15" t="s">
        <v>509</v>
      </c>
      <c r="B34" s="17" t="n">
        <v>6350</v>
      </c>
      <c r="C34" s="18">
        <f>(107.0/B34*100)</f>
        <v/>
      </c>
      <c r="D34" s="19" t="n">
        <v>6243</v>
      </c>
      <c r="E34" s="18" t="n">
        <v>390.16765466</v>
      </c>
      <c r="F34" s="20" t="n">
        <v>5.57685719</v>
      </c>
      <c r="G34" s="18" t="n">
        <v>432.51491943</v>
      </c>
      <c r="H34" s="20" t="n">
        <v>4.20761189</v>
      </c>
      <c r="I34" s="18" t="n">
        <v>478.62900865</v>
      </c>
      <c r="J34" s="20" t="n">
        <v>2.65707454</v>
      </c>
      <c r="K34" s="18" t="n">
        <v>482.61586563</v>
      </c>
      <c r="L34" s="20" t="n">
        <v>4.82597104</v>
      </c>
      <c r="M34" s="18" t="s">
        <v>481</v>
      </c>
      <c r="N34" s="20" t="s">
        <v>481</v>
      </c>
      <c r="O34" s="18" t="s">
        <v>481</v>
      </c>
      <c r="P34" s="20" t="s">
        <v>481</v>
      </c>
      <c r="Q34" s="18" t="n">
        <v>263.37193708</v>
      </c>
      <c r="R34" s="20" t="n">
        <v>13.61114927</v>
      </c>
      <c r="S34" s="18" t="s">
        <v>481</v>
      </c>
      <c r="T34" s="20" t="s">
        <v>481</v>
      </c>
      <c r="U34" s="18" t="n">
        <v>380.42588386</v>
      </c>
      <c r="V34" s="20" t="n">
        <v>7.2357434</v>
      </c>
    </row>
    <row r="35" spans="1:22">
      <c r="A35" s="15" t="s">
        <v>510</v>
      </c>
      <c r="B35" s="17" t="n">
        <v>6406</v>
      </c>
      <c r="C35" s="18">
        <f>(78.0/B35*100)</f>
        <v/>
      </c>
      <c r="D35" s="19" t="n">
        <v>6328</v>
      </c>
      <c r="E35" s="18" t="n">
        <v>451.23858544</v>
      </c>
      <c r="F35" s="20" t="n">
        <v>7.91132933</v>
      </c>
      <c r="G35" s="18" t="n">
        <v>499.07408042</v>
      </c>
      <c r="H35" s="20" t="n">
        <v>4.22751798</v>
      </c>
      <c r="I35" s="18" t="n">
        <v>511.45961871</v>
      </c>
      <c r="J35" s="20" t="n">
        <v>1.7340812</v>
      </c>
      <c r="K35" s="18" t="n">
        <v>535.5571321899999</v>
      </c>
      <c r="L35" s="20" t="n">
        <v>4.5867457</v>
      </c>
      <c r="M35" s="18" t="s">
        <v>481</v>
      </c>
      <c r="N35" s="20" t="s">
        <v>481</v>
      </c>
      <c r="O35" s="18" t="s">
        <v>481</v>
      </c>
      <c r="P35" s="20" t="s">
        <v>481</v>
      </c>
      <c r="Q35" s="18" t="n">
        <v>337.32521215</v>
      </c>
      <c r="R35" s="20" t="n">
        <v>11.65794297</v>
      </c>
      <c r="S35" s="18" t="s">
        <v>481</v>
      </c>
      <c r="T35" s="20" t="s">
        <v>481</v>
      </c>
      <c r="U35" s="18" t="n">
        <v>403.21235857</v>
      </c>
      <c r="V35" s="20" t="n">
        <v>8.13983002</v>
      </c>
    </row>
    <row r="36" spans="1:22">
      <c r="A36" s="15" t="s">
        <v>511</v>
      </c>
      <c r="B36" s="17" t="n">
        <v>6736</v>
      </c>
      <c r="C36" s="18">
        <f>(97.0/B36*100)</f>
        <v/>
      </c>
      <c r="D36" s="19" t="n">
        <v>6639</v>
      </c>
      <c r="E36" s="18" t="n">
        <v>450.54633282</v>
      </c>
      <c r="F36" s="20" t="n">
        <v>7.8645757</v>
      </c>
      <c r="G36" s="18" t="n">
        <v>483.50535803</v>
      </c>
      <c r="H36" s="20" t="n">
        <v>4.58547608</v>
      </c>
      <c r="I36" s="18" t="n">
        <v>500.84198012</v>
      </c>
      <c r="J36" s="20" t="n">
        <v>2.32593492</v>
      </c>
      <c r="K36" s="18" t="n">
        <v>525.39162599</v>
      </c>
      <c r="L36" s="20" t="n">
        <v>3.40674613</v>
      </c>
      <c r="M36" s="18" t="s">
        <v>481</v>
      </c>
      <c r="N36" s="20" t="s">
        <v>481</v>
      </c>
      <c r="O36" s="18" t="s">
        <v>481</v>
      </c>
      <c r="P36" s="20" t="s">
        <v>481</v>
      </c>
      <c r="Q36" s="18" t="s">
        <v>481</v>
      </c>
      <c r="R36" s="20" t="s">
        <v>481</v>
      </c>
      <c r="S36" s="18" t="s">
        <v>481</v>
      </c>
      <c r="T36" s="20" t="s">
        <v>481</v>
      </c>
      <c r="U36" s="18" t="n">
        <v>425.14516453</v>
      </c>
      <c r="V36" s="20" t="n">
        <v>7.43733298</v>
      </c>
    </row>
    <row r="37" spans="1:22">
      <c r="A37" s="15" t="s">
        <v>512</v>
      </c>
      <c r="B37" s="17" t="n">
        <v>5458</v>
      </c>
      <c r="C37" s="18">
        <f>(208.0/B37*100)</f>
        <v/>
      </c>
      <c r="D37" s="19" t="n">
        <v>5250</v>
      </c>
      <c r="E37" s="18" t="n">
        <v>438.25308155</v>
      </c>
      <c r="F37" s="20" t="n">
        <v>8.209991130000001</v>
      </c>
      <c r="G37" s="18" t="n">
        <v>468.43671835</v>
      </c>
      <c r="H37" s="20" t="n">
        <v>5.61740187</v>
      </c>
      <c r="I37" s="18" t="n">
        <v>511.56303102</v>
      </c>
      <c r="J37" s="20" t="n">
        <v>3.14471098</v>
      </c>
      <c r="K37" s="18" t="n">
        <v>553.9447341600001</v>
      </c>
      <c r="L37" s="20" t="n">
        <v>4.73778924</v>
      </c>
      <c r="M37" s="18" t="s">
        <v>481</v>
      </c>
      <c r="N37" s="20" t="s">
        <v>481</v>
      </c>
      <c r="O37" s="18" t="s">
        <v>481</v>
      </c>
      <c r="P37" s="20" t="s">
        <v>481</v>
      </c>
      <c r="Q37" s="18" t="s">
        <v>481</v>
      </c>
      <c r="R37" s="20" t="s">
        <v>481</v>
      </c>
      <c r="S37" s="18" t="s">
        <v>481</v>
      </c>
      <c r="T37" s="20" t="s">
        <v>481</v>
      </c>
      <c r="U37" s="18" t="n">
        <v>408.21738824</v>
      </c>
      <c r="V37" s="20" t="n">
        <v>6.09671817</v>
      </c>
    </row>
    <row r="38" spans="1:22">
      <c r="A38" s="15" t="s">
        <v>513</v>
      </c>
      <c r="B38" s="17" t="n">
        <v>5860</v>
      </c>
      <c r="C38" s="18">
        <f>(30.0/B38*100)</f>
        <v/>
      </c>
      <c r="D38" s="19" t="n">
        <v>5830</v>
      </c>
      <c r="E38" s="18" t="n">
        <v>434.94974433</v>
      </c>
      <c r="F38" s="20" t="n">
        <v>7.31778212</v>
      </c>
      <c r="G38" s="18" t="n">
        <v>480.7729939</v>
      </c>
      <c r="H38" s="20" t="n">
        <v>4.26311017</v>
      </c>
      <c r="I38" s="18" t="n">
        <v>506.90708958</v>
      </c>
      <c r="J38" s="20" t="n">
        <v>3.68721861</v>
      </c>
      <c r="K38" s="18" t="n">
        <v>523.47056434</v>
      </c>
      <c r="L38" s="20" t="n">
        <v>5.16955881</v>
      </c>
      <c r="M38" s="18" t="s">
        <v>481</v>
      </c>
      <c r="N38" s="20" t="s">
        <v>481</v>
      </c>
      <c r="O38" s="18" t="s">
        <v>481</v>
      </c>
      <c r="P38" s="20" t="s">
        <v>481</v>
      </c>
      <c r="Q38" s="18" t="s">
        <v>481</v>
      </c>
      <c r="R38" s="20" t="s">
        <v>481</v>
      </c>
      <c r="S38" s="18" t="s">
        <v>481</v>
      </c>
      <c r="T38" s="20" t="s">
        <v>481</v>
      </c>
      <c r="U38" s="18" t="n">
        <v>461.8405295</v>
      </c>
      <c r="V38" s="20" t="n">
        <v>5.55265325</v>
      </c>
    </row>
    <row r="39" spans="1:22">
      <c r="A39" s="15" t="s">
        <v>514</v>
      </c>
      <c r="B39" s="17" t="n">
        <v>5895</v>
      </c>
      <c r="C39" s="18">
        <f>(33.0/B39*100)</f>
        <v/>
      </c>
      <c r="D39" s="19" t="n">
        <v>5862</v>
      </c>
      <c r="E39" s="18" t="n">
        <v>398.68019339</v>
      </c>
      <c r="F39" s="20" t="n">
        <v>6.07362315</v>
      </c>
      <c r="G39" s="18" t="n">
        <v>403.1095555</v>
      </c>
      <c r="H39" s="20" t="n">
        <v>4.48686327</v>
      </c>
      <c r="I39" s="18" t="n">
        <v>439.07410251</v>
      </c>
      <c r="J39" s="20" t="n">
        <v>4.14343085</v>
      </c>
      <c r="K39" s="18" t="n">
        <v>453.06743674</v>
      </c>
      <c r="L39" s="20" t="n">
        <v>4.46658228</v>
      </c>
      <c r="M39" s="18" t="s">
        <v>481</v>
      </c>
      <c r="N39" s="20" t="s">
        <v>481</v>
      </c>
      <c r="O39" s="18" t="s">
        <v>481</v>
      </c>
      <c r="P39" s="20" t="s">
        <v>481</v>
      </c>
      <c r="Q39" s="18" t="s">
        <v>481</v>
      </c>
      <c r="R39" s="20" t="s">
        <v>481</v>
      </c>
      <c r="S39" s="18" t="s">
        <v>481</v>
      </c>
      <c r="T39" s="20" t="s">
        <v>481</v>
      </c>
      <c r="U39" s="18" t="n">
        <v>367.03900561</v>
      </c>
      <c r="V39" s="20" t="n">
        <v>12.22349621</v>
      </c>
    </row>
    <row r="40" spans="1:22">
      <c r="A40" s="15" t="s">
        <v>515</v>
      </c>
      <c r="B40" s="17" t="n">
        <v>14157</v>
      </c>
      <c r="C40" s="18">
        <f>(430.0/B40*100)</f>
        <v/>
      </c>
      <c r="D40" s="19" t="n">
        <v>13727</v>
      </c>
      <c r="E40" s="18" t="n">
        <v>448.36857607</v>
      </c>
      <c r="F40" s="20" t="n">
        <v>10.83254658</v>
      </c>
      <c r="G40" s="18" t="n">
        <v>468.14435523</v>
      </c>
      <c r="H40" s="20" t="n">
        <v>5.25683373</v>
      </c>
      <c r="I40" s="18" t="n">
        <v>499.63992725</v>
      </c>
      <c r="J40" s="20" t="n">
        <v>2.90546832</v>
      </c>
      <c r="K40" s="18" t="n">
        <v>540.0046278999999</v>
      </c>
      <c r="L40" s="20" t="n">
        <v>4.54193117</v>
      </c>
      <c r="M40" s="18" t="s">
        <v>481</v>
      </c>
      <c r="N40" s="20" t="s">
        <v>481</v>
      </c>
      <c r="O40" s="18" t="s">
        <v>481</v>
      </c>
      <c r="P40" s="20" t="s">
        <v>481</v>
      </c>
      <c r="Q40" s="18" t="s">
        <v>481</v>
      </c>
      <c r="R40" s="20" t="s">
        <v>481</v>
      </c>
      <c r="S40" s="18" t="s">
        <v>481</v>
      </c>
      <c r="T40" s="20" t="s">
        <v>481</v>
      </c>
      <c r="U40" s="18" t="n">
        <v>421.90075976</v>
      </c>
      <c r="V40" s="20" t="n">
        <v>6.58574277</v>
      </c>
    </row>
    <row r="41" spans="1:22">
      <c r="A41" s="15" t="s">
        <v>516</v>
      </c>
      <c r="B41" s="17" t="n">
        <v>5712</v>
      </c>
      <c r="C41" s="18">
        <f>(71.0/B41*100)</f>
        <v/>
      </c>
      <c r="D41" s="19" t="n">
        <v>5641</v>
      </c>
      <c r="E41" s="18" t="n">
        <v>461.49865676</v>
      </c>
      <c r="F41" s="20" t="n">
        <v>7.94055443</v>
      </c>
      <c r="G41" s="18" t="n">
        <v>479.00502247</v>
      </c>
      <c r="H41" s="20" t="n">
        <v>5.91674732</v>
      </c>
      <c r="I41" s="18" t="n">
        <v>496.99701033</v>
      </c>
      <c r="J41" s="20" t="n">
        <v>3.34773259</v>
      </c>
      <c r="K41" s="18" t="n">
        <v>534.19206923</v>
      </c>
      <c r="L41" s="20" t="n">
        <v>3.95091687</v>
      </c>
      <c r="M41" s="18" t="s">
        <v>481</v>
      </c>
      <c r="N41" s="20" t="s">
        <v>481</v>
      </c>
      <c r="O41" s="18" t="s">
        <v>481</v>
      </c>
      <c r="P41" s="20" t="s">
        <v>481</v>
      </c>
      <c r="Q41" s="18" t="n">
        <v>399.91015703</v>
      </c>
      <c r="R41" s="20" t="n">
        <v>16.72230739</v>
      </c>
      <c r="S41" s="18" t="s">
        <v>481</v>
      </c>
      <c r="T41" s="20" t="s">
        <v>481</v>
      </c>
      <c r="U41" s="18" t="n">
        <v>404.01220239</v>
      </c>
      <c r="V41" s="20" t="n">
        <v>13.07426422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338.64277251</v>
      </c>
      <c r="F45" s="20" t="n">
        <v>4.35239035</v>
      </c>
      <c r="G45" s="18" t="n">
        <v>350.8478831</v>
      </c>
      <c r="H45" s="20" t="n">
        <v>3.8432745</v>
      </c>
      <c r="I45" s="18" t="n">
        <v>355.6220277</v>
      </c>
      <c r="J45" s="20" t="n">
        <v>3.79988599</v>
      </c>
      <c r="K45" s="18" t="n">
        <v>351.27199893</v>
      </c>
      <c r="L45" s="20" t="n">
        <v>3.80855594</v>
      </c>
      <c r="M45" s="18" t="s">
        <v>481</v>
      </c>
      <c r="N45" s="20" t="s">
        <v>481</v>
      </c>
      <c r="O45" s="18" t="s">
        <v>481</v>
      </c>
      <c r="P45" s="20" t="s">
        <v>481</v>
      </c>
      <c r="Q45" s="18" t="n">
        <v>290.42288863</v>
      </c>
      <c r="R45" s="20" t="n">
        <v>38.88129629</v>
      </c>
      <c r="S45" s="18" t="n">
        <v>330.12451286</v>
      </c>
      <c r="T45" s="20" t="n">
        <v>15.99522973</v>
      </c>
      <c r="U45" s="18" t="n">
        <v>325.82579458</v>
      </c>
      <c r="V45" s="20" t="n">
        <v>5.11810967</v>
      </c>
    </row>
    <row r="46" spans="1:22">
      <c r="A46" s="15" t="s">
        <v>521</v>
      </c>
      <c r="B46" s="17" t="n">
        <v>23141</v>
      </c>
      <c r="C46" s="18">
        <f>(2327.0/B46*100)</f>
        <v/>
      </c>
      <c r="D46" s="19" t="n">
        <v>20814</v>
      </c>
      <c r="E46" s="18" t="n">
        <v>367.76069604</v>
      </c>
      <c r="F46" s="20" t="n">
        <v>8.016033500000001</v>
      </c>
      <c r="G46" s="18" t="n">
        <v>404.85581549</v>
      </c>
      <c r="H46" s="20" t="n">
        <v>4.71749244</v>
      </c>
      <c r="I46" s="18" t="n">
        <v>428.2807378</v>
      </c>
      <c r="J46" s="20" t="n">
        <v>3.3888842</v>
      </c>
      <c r="K46" s="18" t="n">
        <v>454.4992337</v>
      </c>
      <c r="L46" s="20" t="n">
        <v>5.33835821</v>
      </c>
      <c r="M46" s="18" t="s">
        <v>481</v>
      </c>
      <c r="N46" s="20" t="s">
        <v>481</v>
      </c>
      <c r="O46" s="18" t="s">
        <v>481</v>
      </c>
      <c r="P46" s="20" t="s">
        <v>481</v>
      </c>
      <c r="Q46" s="18" t="s">
        <v>481</v>
      </c>
      <c r="R46" s="20" t="s">
        <v>481</v>
      </c>
      <c r="S46" s="18" t="s">
        <v>481</v>
      </c>
      <c r="T46" s="20" t="s">
        <v>481</v>
      </c>
      <c r="U46" s="18" t="n">
        <v>380.65565831</v>
      </c>
      <c r="V46" s="20" t="n">
        <v>3.3225115</v>
      </c>
    </row>
    <row r="47" spans="1:22">
      <c r="A47" s="15" t="s">
        <v>522</v>
      </c>
      <c r="B47" s="17" t="n">
        <v>5928</v>
      </c>
      <c r="C47" s="18">
        <f>(456.0/B47*100)</f>
        <v/>
      </c>
      <c r="D47" s="19" t="n">
        <v>5472</v>
      </c>
      <c r="E47" s="18" t="n">
        <v>364.8302122</v>
      </c>
      <c r="F47" s="20" t="n">
        <v>7.74594555</v>
      </c>
      <c r="G47" s="18" t="n">
        <v>430.83594148</v>
      </c>
      <c r="H47" s="20" t="n">
        <v>7.06365366</v>
      </c>
      <c r="I47" s="18" t="n">
        <v>460.39826586</v>
      </c>
      <c r="J47" s="20" t="n">
        <v>4.67483852</v>
      </c>
      <c r="K47" s="18" t="n">
        <v>466.1926392</v>
      </c>
      <c r="L47" s="20" t="n">
        <v>7.26849879</v>
      </c>
      <c r="M47" s="18" t="s">
        <v>481</v>
      </c>
      <c r="N47" s="20" t="s">
        <v>481</v>
      </c>
      <c r="O47" s="18" t="s">
        <v>481</v>
      </c>
      <c r="P47" s="20" t="s">
        <v>481</v>
      </c>
      <c r="Q47" s="18" t="s">
        <v>481</v>
      </c>
      <c r="R47" s="20" t="s">
        <v>481</v>
      </c>
      <c r="S47" s="18" t="s">
        <v>481</v>
      </c>
      <c r="T47" s="20" t="s">
        <v>481</v>
      </c>
      <c r="U47" s="18" t="n">
        <v>355.48533526</v>
      </c>
      <c r="V47" s="20" t="n">
        <v>6.8886349</v>
      </c>
    </row>
    <row r="48" spans="1:22">
      <c r="A48" s="15" t="s">
        <v>523</v>
      </c>
      <c r="B48" s="17" t="n">
        <v>9841</v>
      </c>
      <c r="C48" s="18">
        <f>(8.0/B48*100)</f>
        <v/>
      </c>
      <c r="D48" s="19" t="n">
        <v>9833</v>
      </c>
      <c r="E48" s="18" t="n">
        <v>461.71469947</v>
      </c>
      <c r="F48" s="20" t="n">
        <v>11.78154729</v>
      </c>
      <c r="G48" s="18" t="n">
        <v>468.45496408</v>
      </c>
      <c r="H48" s="20" t="n">
        <v>7.29254987</v>
      </c>
      <c r="I48" s="18" t="n">
        <v>496.09427043</v>
      </c>
      <c r="J48" s="20" t="n">
        <v>5.10390602</v>
      </c>
      <c r="K48" s="18" t="n">
        <v>530.12366506</v>
      </c>
      <c r="L48" s="20" t="n">
        <v>7.64457172</v>
      </c>
      <c r="M48" s="18" t="s">
        <v>481</v>
      </c>
      <c r="N48" s="20" t="s">
        <v>481</v>
      </c>
      <c r="O48" s="18" t="s">
        <v>481</v>
      </c>
      <c r="P48" s="20" t="s">
        <v>481</v>
      </c>
      <c r="Q48" s="18" t="s">
        <v>481</v>
      </c>
      <c r="R48" s="20" t="s">
        <v>481</v>
      </c>
      <c r="S48" s="18" t="s">
        <v>481</v>
      </c>
      <c r="T48" s="20" t="s">
        <v>481</v>
      </c>
      <c r="U48" s="18" t="n">
        <v>427.7823141</v>
      </c>
      <c r="V48" s="20" t="n">
        <v>17.23154858</v>
      </c>
    </row>
    <row r="49" spans="1:22">
      <c r="A49" s="15" t="s">
        <v>524</v>
      </c>
      <c r="B49" s="17" t="n">
        <v>6349</v>
      </c>
      <c r="C49" s="18">
        <f>(56.0/B49*100)</f>
        <v/>
      </c>
      <c r="D49" s="19" t="n">
        <v>6293</v>
      </c>
      <c r="E49" s="18" t="n">
        <v>391.96726989</v>
      </c>
      <c r="F49" s="20" t="n">
        <v>6.38483193</v>
      </c>
      <c r="G49" s="18" t="n">
        <v>410.87653304</v>
      </c>
      <c r="H49" s="20" t="n">
        <v>4.74681662</v>
      </c>
      <c r="I49" s="18" t="n">
        <v>434.24195887</v>
      </c>
      <c r="J49" s="20" t="n">
        <v>3.23724327</v>
      </c>
      <c r="K49" s="18" t="n">
        <v>443.99954943</v>
      </c>
      <c r="L49" s="20" t="n">
        <v>4.46695324</v>
      </c>
      <c r="M49" s="18" t="s">
        <v>481</v>
      </c>
      <c r="N49" s="20" t="s">
        <v>481</v>
      </c>
      <c r="O49" s="18" t="s">
        <v>481</v>
      </c>
      <c r="P49" s="20" t="s">
        <v>481</v>
      </c>
      <c r="Q49" s="18" t="s">
        <v>481</v>
      </c>
      <c r="R49" s="20" t="s">
        <v>481</v>
      </c>
      <c r="S49" s="18" t="n">
        <v>330.9639046</v>
      </c>
      <c r="T49" s="20" t="n">
        <v>28.48052806</v>
      </c>
      <c r="U49" s="18" t="n">
        <v>352.53875911</v>
      </c>
      <c r="V49" s="20" t="n">
        <v>9.410084449999999</v>
      </c>
    </row>
    <row r="50" spans="1:22">
      <c r="A50" s="15" t="s">
        <v>525</v>
      </c>
      <c r="B50" s="17" t="n">
        <v>11795</v>
      </c>
      <c r="C50" s="18">
        <f>(457.0/B50*100)</f>
        <v/>
      </c>
      <c r="D50" s="19" t="n">
        <v>11338</v>
      </c>
      <c r="E50" s="18" t="n">
        <v>376.14013631</v>
      </c>
      <c r="F50" s="20" t="n">
        <v>7.43458574</v>
      </c>
      <c r="G50" s="18" t="n">
        <v>423.44631059</v>
      </c>
      <c r="H50" s="20" t="n">
        <v>4.19996942</v>
      </c>
      <c r="I50" s="18" t="n">
        <v>436.86763563</v>
      </c>
      <c r="J50" s="20" t="n">
        <v>2.81729515</v>
      </c>
      <c r="K50" s="18" t="n">
        <v>439.04381402</v>
      </c>
      <c r="L50" s="20" t="n">
        <v>4.14570388</v>
      </c>
      <c r="M50" s="18" t="s">
        <v>481</v>
      </c>
      <c r="N50" s="20" t="s">
        <v>481</v>
      </c>
      <c r="O50" s="18" t="s">
        <v>481</v>
      </c>
      <c r="P50" s="20" t="s">
        <v>481</v>
      </c>
      <c r="Q50" s="18" t="s">
        <v>481</v>
      </c>
      <c r="R50" s="20" t="s">
        <v>481</v>
      </c>
      <c r="S50" s="18" t="s">
        <v>481</v>
      </c>
      <c r="T50" s="20" t="s">
        <v>481</v>
      </c>
      <c r="U50" s="18" t="n">
        <v>359.06448107</v>
      </c>
      <c r="V50" s="20" t="n">
        <v>7.92719661</v>
      </c>
    </row>
    <row r="51" spans="1:22">
      <c r="A51" s="15" t="s">
        <v>526</v>
      </c>
      <c r="B51" s="17" t="n">
        <v>6866</v>
      </c>
      <c r="C51" s="18">
        <f>(119.0/B51*100)</f>
        <v/>
      </c>
      <c r="D51" s="19" t="n">
        <v>6747</v>
      </c>
      <c r="E51" s="18" t="n">
        <v>396.0199381</v>
      </c>
      <c r="F51" s="20" t="n">
        <v>5.17158804</v>
      </c>
      <c r="G51" s="18" t="n">
        <v>421.54498195</v>
      </c>
      <c r="H51" s="20" t="n">
        <v>3.62142159</v>
      </c>
      <c r="I51" s="18" t="n">
        <v>436.11483685</v>
      </c>
      <c r="J51" s="20" t="n">
        <v>2.90013854</v>
      </c>
      <c r="K51" s="18" t="n">
        <v>443.51399219</v>
      </c>
      <c r="L51" s="20" t="n">
        <v>4.98220426</v>
      </c>
      <c r="M51" s="18" t="s">
        <v>481</v>
      </c>
      <c r="N51" s="20" t="s">
        <v>481</v>
      </c>
      <c r="O51" s="18" t="s">
        <v>481</v>
      </c>
      <c r="P51" s="20" t="s">
        <v>481</v>
      </c>
      <c r="Q51" s="18" t="n">
        <v>427.96430568</v>
      </c>
      <c r="R51" s="20" t="n">
        <v>5.20460603</v>
      </c>
      <c r="S51" s="18" t="s">
        <v>481</v>
      </c>
      <c r="T51" s="20" t="s">
        <v>481</v>
      </c>
      <c r="U51" s="18" t="n">
        <v>393.53412667</v>
      </c>
      <c r="V51" s="20" t="n">
        <v>7.53559848</v>
      </c>
    </row>
    <row r="52" spans="1:22">
      <c r="A52" s="15" t="s">
        <v>527</v>
      </c>
      <c r="B52" s="17" t="n">
        <v>5809</v>
      </c>
      <c r="C52" s="18">
        <f>(120.0/B52*100)</f>
        <v/>
      </c>
      <c r="D52" s="19" t="n">
        <v>5689</v>
      </c>
      <c r="E52" s="18" t="n">
        <v>414.54666213</v>
      </c>
      <c r="F52" s="20" t="n">
        <v>6.27007778</v>
      </c>
      <c r="G52" s="18" t="n">
        <v>461.25818405</v>
      </c>
      <c r="H52" s="20" t="n">
        <v>5.03137816</v>
      </c>
      <c r="I52" s="18" t="n">
        <v>497.96077814</v>
      </c>
      <c r="J52" s="20" t="n">
        <v>2.67565784</v>
      </c>
      <c r="K52" s="18" t="n">
        <v>507.98324168</v>
      </c>
      <c r="L52" s="20" t="n">
        <v>5.13670669</v>
      </c>
      <c r="M52" s="18" t="s">
        <v>481</v>
      </c>
      <c r="N52" s="20" t="s">
        <v>481</v>
      </c>
      <c r="O52" s="18" t="s">
        <v>481</v>
      </c>
      <c r="P52" s="20" t="s">
        <v>481</v>
      </c>
      <c r="Q52" s="18" t="s">
        <v>481</v>
      </c>
      <c r="R52" s="20" t="s">
        <v>481</v>
      </c>
      <c r="S52" s="18" t="s">
        <v>481</v>
      </c>
      <c r="T52" s="20" t="s">
        <v>481</v>
      </c>
      <c r="U52" s="18" t="n">
        <v>399.185049</v>
      </c>
      <c r="V52" s="20" t="n">
        <v>6.97728178</v>
      </c>
    </row>
    <row r="53" spans="1:22">
      <c r="A53" s="15" t="s">
        <v>528</v>
      </c>
      <c r="B53" s="17" t="n">
        <v>5571</v>
      </c>
      <c r="C53" s="18">
        <f>(129.0/B53*100)</f>
        <v/>
      </c>
      <c r="D53" s="19" t="n">
        <v>5442</v>
      </c>
      <c r="E53" s="18" t="n">
        <v>387.39016149</v>
      </c>
      <c r="F53" s="20" t="n">
        <v>6.14564338</v>
      </c>
      <c r="G53" s="18" t="n">
        <v>434.70627582</v>
      </c>
      <c r="H53" s="20" t="n">
        <v>3.97931775</v>
      </c>
      <c r="I53" s="18" t="n">
        <v>458.01843819</v>
      </c>
      <c r="J53" s="20" t="n">
        <v>2.29297524</v>
      </c>
      <c r="K53" s="18" t="n">
        <v>479.68472995</v>
      </c>
      <c r="L53" s="20" t="n">
        <v>4.06872573</v>
      </c>
      <c r="M53" s="18" t="s">
        <v>481</v>
      </c>
      <c r="N53" s="20" t="s">
        <v>481</v>
      </c>
      <c r="O53" s="18" t="s">
        <v>481</v>
      </c>
      <c r="P53" s="20" t="s">
        <v>481</v>
      </c>
      <c r="Q53" s="18" t="s">
        <v>481</v>
      </c>
      <c r="R53" s="20" t="s">
        <v>481</v>
      </c>
      <c r="S53" s="18" t="s">
        <v>481</v>
      </c>
      <c r="T53" s="20" t="s">
        <v>481</v>
      </c>
      <c r="U53" s="18" t="n">
        <v>353.84132579</v>
      </c>
      <c r="V53" s="20" t="n">
        <v>4.8973366</v>
      </c>
    </row>
    <row r="54" spans="1:22">
      <c r="A54" s="15" t="s">
        <v>529</v>
      </c>
      <c r="B54" s="17" t="n">
        <v>4740</v>
      </c>
      <c r="C54" s="18">
        <f>(580.0/B54*100)</f>
        <v/>
      </c>
      <c r="D54" s="19" t="n">
        <v>4160</v>
      </c>
      <c r="E54" s="18" t="n">
        <v>332.78402751</v>
      </c>
      <c r="F54" s="20" t="n">
        <v>6.38390887</v>
      </c>
      <c r="G54" s="18" t="n">
        <v>367.30016901</v>
      </c>
      <c r="H54" s="20" t="n">
        <v>5.78196309</v>
      </c>
      <c r="I54" s="18" t="n">
        <v>381.71452746</v>
      </c>
      <c r="J54" s="20" t="n">
        <v>3.813938</v>
      </c>
      <c r="K54" s="18" t="n">
        <v>376.25956617</v>
      </c>
      <c r="L54" s="20" t="n">
        <v>4.75078812</v>
      </c>
      <c r="M54" s="18" t="s">
        <v>481</v>
      </c>
      <c r="N54" s="20" t="s">
        <v>481</v>
      </c>
      <c r="O54" s="18" t="s">
        <v>481</v>
      </c>
      <c r="P54" s="20" t="s">
        <v>481</v>
      </c>
      <c r="Q54" s="18" t="s">
        <v>481</v>
      </c>
      <c r="R54" s="20" t="s">
        <v>481</v>
      </c>
      <c r="S54" s="18" t="s">
        <v>481</v>
      </c>
      <c r="T54" s="20" t="s">
        <v>481</v>
      </c>
      <c r="U54" s="18" t="n">
        <v>307.56346975</v>
      </c>
      <c r="V54" s="20" t="n">
        <v>4.26599538</v>
      </c>
    </row>
    <row r="55" spans="1:22">
      <c r="A55" s="15" t="s">
        <v>530</v>
      </c>
      <c r="B55" s="17" t="n">
        <v>5316</v>
      </c>
      <c r="C55" s="18">
        <f>(22.0/B55*100)</f>
        <v/>
      </c>
      <c r="D55" s="19" t="n">
        <v>5294</v>
      </c>
      <c r="E55" s="18" t="n">
        <v>325.58599465</v>
      </c>
      <c r="F55" s="20" t="n">
        <v>9.69578819</v>
      </c>
      <c r="G55" s="18" t="n">
        <v>362.59081555</v>
      </c>
      <c r="H55" s="20" t="n">
        <v>4.56616777</v>
      </c>
      <c r="I55" s="18" t="n">
        <v>408.83269125</v>
      </c>
      <c r="J55" s="20" t="n">
        <v>2.97812331</v>
      </c>
      <c r="K55" s="18" t="n">
        <v>442.36856801</v>
      </c>
      <c r="L55" s="20" t="n">
        <v>4.9378147</v>
      </c>
      <c r="M55" s="18" t="s">
        <v>481</v>
      </c>
      <c r="N55" s="20" t="s">
        <v>481</v>
      </c>
      <c r="O55" s="18" t="s">
        <v>481</v>
      </c>
      <c r="P55" s="20" t="s">
        <v>481</v>
      </c>
      <c r="Q55" s="18" t="s">
        <v>481</v>
      </c>
      <c r="R55" s="20" t="s">
        <v>481</v>
      </c>
      <c r="S55" s="18" t="n">
        <v>264.05416779</v>
      </c>
      <c r="T55" s="20" t="n">
        <v>26.42664047</v>
      </c>
      <c r="U55" s="18" t="n">
        <v>302.90124922</v>
      </c>
      <c r="V55" s="20" t="n">
        <v>7.59298142</v>
      </c>
    </row>
    <row r="56" spans="1:22">
      <c r="A56" s="15" t="s">
        <v>531</v>
      </c>
      <c r="B56" s="17" t="n">
        <v>5359</v>
      </c>
      <c r="C56" s="18">
        <f>(77.0/B56*100)</f>
        <v/>
      </c>
      <c r="D56" s="19" t="n">
        <v>5282</v>
      </c>
      <c r="E56" s="18" t="n">
        <v>465.50286403</v>
      </c>
      <c r="F56" s="20" t="n">
        <v>7.65938053</v>
      </c>
      <c r="G56" s="18" t="n">
        <v>501.01673857</v>
      </c>
      <c r="H56" s="20" t="n">
        <v>7.03138433</v>
      </c>
      <c r="I56" s="18" t="n">
        <v>527.9701098</v>
      </c>
      <c r="J56" s="20" t="n">
        <v>2.5262309</v>
      </c>
      <c r="K56" s="18" t="n">
        <v>550.42984906</v>
      </c>
      <c r="L56" s="20" t="n">
        <v>3.58749388</v>
      </c>
      <c r="M56" s="18" t="s">
        <v>481</v>
      </c>
      <c r="N56" s="20" t="s">
        <v>481</v>
      </c>
      <c r="O56" s="18" t="s">
        <v>481</v>
      </c>
      <c r="P56" s="20" t="s">
        <v>481</v>
      </c>
      <c r="Q56" s="18" t="s">
        <v>481</v>
      </c>
      <c r="R56" s="20" t="s">
        <v>481</v>
      </c>
      <c r="S56" s="18" t="s">
        <v>481</v>
      </c>
      <c r="T56" s="20" t="s">
        <v>481</v>
      </c>
      <c r="U56" s="18" t="n">
        <v>429.03696746</v>
      </c>
      <c r="V56" s="20" t="n">
        <v>17.79483032</v>
      </c>
    </row>
    <row r="57" spans="1:22">
      <c r="A57" s="15" t="s">
        <v>532</v>
      </c>
      <c r="B57" s="17" t="n">
        <v>6513</v>
      </c>
      <c r="C57" s="18">
        <f>(0.0/B57*100)</f>
        <v/>
      </c>
      <c r="D57" s="19" t="n">
        <v>6513</v>
      </c>
      <c r="E57" s="18" t="n">
        <v>378.15241407</v>
      </c>
      <c r="F57" s="20" t="n">
        <v>7.46420314</v>
      </c>
      <c r="G57" s="18" t="n">
        <v>401.22672444</v>
      </c>
      <c r="H57" s="20" t="n">
        <v>3.34120796</v>
      </c>
      <c r="I57" s="18" t="n">
        <v>402.05473057</v>
      </c>
      <c r="J57" s="20" t="n">
        <v>2.90405025</v>
      </c>
      <c r="K57" s="18" t="n">
        <v>379.39934001</v>
      </c>
      <c r="L57" s="20" t="n">
        <v>5.95965545</v>
      </c>
      <c r="M57" s="18" t="s">
        <v>481</v>
      </c>
      <c r="N57" s="20" t="s">
        <v>481</v>
      </c>
      <c r="O57" s="18" t="s">
        <v>481</v>
      </c>
      <c r="P57" s="20" t="s">
        <v>481</v>
      </c>
      <c r="Q57" s="18" t="s">
        <v>481</v>
      </c>
      <c r="R57" s="20" t="s">
        <v>481</v>
      </c>
      <c r="S57" s="18" t="n">
        <v>273.288</v>
      </c>
      <c r="T57" s="20" t="n">
        <v>43.16667239</v>
      </c>
      <c r="U57" s="18" t="n">
        <v>362.42706622</v>
      </c>
      <c r="V57" s="20" t="n">
        <v>9.54103091</v>
      </c>
    </row>
    <row r="58" spans="1:22">
      <c r="A58" s="15" t="s">
        <v>533</v>
      </c>
      <c r="B58" s="17" t="n">
        <v>7267</v>
      </c>
      <c r="C58" s="18">
        <f>(10.0/B58*100)</f>
        <v/>
      </c>
      <c r="D58" s="19" t="n">
        <v>7257</v>
      </c>
      <c r="E58" s="18" t="n">
        <v>360.94193683</v>
      </c>
      <c r="F58" s="20" t="n">
        <v>6.64162538</v>
      </c>
      <c r="G58" s="18" t="n">
        <v>400.12329813</v>
      </c>
      <c r="H58" s="20" t="n">
        <v>3.76668789</v>
      </c>
      <c r="I58" s="18" t="n">
        <v>421.4469818</v>
      </c>
      <c r="J58" s="20" t="n">
        <v>2.99166962</v>
      </c>
      <c r="K58" s="18" t="n">
        <v>433.65665042</v>
      </c>
      <c r="L58" s="20" t="n">
        <v>3.87560634</v>
      </c>
      <c r="M58" s="18" t="s">
        <v>481</v>
      </c>
      <c r="N58" s="20" t="s">
        <v>481</v>
      </c>
      <c r="O58" s="18" t="s">
        <v>481</v>
      </c>
      <c r="P58" s="20" t="s">
        <v>481</v>
      </c>
      <c r="Q58" s="18" t="s">
        <v>481</v>
      </c>
      <c r="R58" s="20" t="s">
        <v>481</v>
      </c>
      <c r="S58" s="18" t="n">
        <v>328.36385359</v>
      </c>
      <c r="T58" s="20" t="n">
        <v>20.84209309</v>
      </c>
      <c r="U58" s="18" t="n">
        <v>315.67265213</v>
      </c>
      <c r="V58" s="20" t="n">
        <v>12.30405752</v>
      </c>
    </row>
    <row r="59" spans="1:22">
      <c r="A59" s="15" t="s">
        <v>534</v>
      </c>
      <c r="B59" s="17" t="n">
        <v>4826</v>
      </c>
      <c r="C59" s="18">
        <f>(26.0/B59*100)</f>
        <v/>
      </c>
      <c r="D59" s="19" t="n">
        <v>4800</v>
      </c>
      <c r="E59" s="18" t="n">
        <v>306.45222036</v>
      </c>
      <c r="F59" s="20" t="n">
        <v>6.43007848</v>
      </c>
      <c r="G59" s="18" t="n">
        <v>346.44166146</v>
      </c>
      <c r="H59" s="20" t="n">
        <v>3.28024325</v>
      </c>
      <c r="I59" s="18" t="n">
        <v>356.15797773</v>
      </c>
      <c r="J59" s="20" t="n">
        <v>1.91564798</v>
      </c>
      <c r="K59" s="18" t="n">
        <v>354.5153235</v>
      </c>
      <c r="L59" s="20" t="n">
        <v>2.99178267</v>
      </c>
      <c r="M59" s="18" t="s">
        <v>481</v>
      </c>
      <c r="N59" s="20" t="s">
        <v>481</v>
      </c>
      <c r="O59" s="18" t="s">
        <v>481</v>
      </c>
      <c r="P59" s="20" t="s">
        <v>481</v>
      </c>
      <c r="Q59" s="18" t="s">
        <v>481</v>
      </c>
      <c r="R59" s="20" t="s">
        <v>481</v>
      </c>
      <c r="S59" s="18" t="n">
        <v>263.54396858</v>
      </c>
      <c r="T59" s="20" t="n">
        <v>17.86892646</v>
      </c>
      <c r="U59" s="18" t="n">
        <v>286.5902092</v>
      </c>
      <c r="V59" s="20" t="n">
        <v>7.32810562</v>
      </c>
    </row>
    <row r="60" spans="1:22">
      <c r="A60" s="15" t="s">
        <v>535</v>
      </c>
      <c r="B60" s="17" t="n">
        <v>4546</v>
      </c>
      <c r="C60" s="18">
        <f>(15.0/B60*100)</f>
        <v/>
      </c>
      <c r="D60" s="19" t="n">
        <v>4531</v>
      </c>
      <c r="E60" s="18" t="n">
        <v>306.85753532</v>
      </c>
      <c r="F60" s="20" t="n">
        <v>8.222173509999999</v>
      </c>
      <c r="G60" s="18" t="n">
        <v>343.27534528</v>
      </c>
      <c r="H60" s="20" t="n">
        <v>5.69117434</v>
      </c>
      <c r="I60" s="18" t="n">
        <v>352.54318765</v>
      </c>
      <c r="J60" s="20" t="n">
        <v>5.60129374</v>
      </c>
      <c r="K60" s="18" t="n">
        <v>367.02667106</v>
      </c>
      <c r="L60" s="20" t="n">
        <v>7.06789744</v>
      </c>
      <c r="M60" s="18" t="s">
        <v>481</v>
      </c>
      <c r="N60" s="20" t="s">
        <v>481</v>
      </c>
      <c r="O60" s="18" t="s">
        <v>481</v>
      </c>
      <c r="P60" s="20" t="s">
        <v>481</v>
      </c>
      <c r="Q60" s="18" t="s">
        <v>481</v>
      </c>
      <c r="R60" s="20" t="s">
        <v>481</v>
      </c>
      <c r="S60" s="18" t="n">
        <v>256.49311049</v>
      </c>
      <c r="T60" s="20" t="n">
        <v>22.36193008</v>
      </c>
      <c r="U60" s="18" t="n">
        <v>327.8406535</v>
      </c>
      <c r="V60" s="20" t="n">
        <v>8.74864666</v>
      </c>
    </row>
    <row r="61" spans="1:22">
      <c r="A61" s="15" t="s">
        <v>536</v>
      </c>
      <c r="B61" s="17" t="n">
        <v>6525</v>
      </c>
      <c r="C61" s="18">
        <f>(184.0/B61*100)</f>
        <v/>
      </c>
      <c r="D61" s="19" t="n">
        <v>6341</v>
      </c>
      <c r="E61" s="18" t="n">
        <v>440.76885829</v>
      </c>
      <c r="F61" s="20" t="n">
        <v>6.47569955</v>
      </c>
      <c r="G61" s="18" t="n">
        <v>454.26712609</v>
      </c>
      <c r="H61" s="20" t="n">
        <v>3.99494244</v>
      </c>
      <c r="I61" s="18" t="n">
        <v>480.57477148</v>
      </c>
      <c r="J61" s="20" t="n">
        <v>3.07629553</v>
      </c>
      <c r="K61" s="18" t="n">
        <v>495.15612967</v>
      </c>
      <c r="L61" s="20" t="n">
        <v>3.5862742</v>
      </c>
      <c r="M61" s="18" t="s">
        <v>481</v>
      </c>
      <c r="N61" s="20" t="s">
        <v>481</v>
      </c>
      <c r="O61" s="18" t="s">
        <v>481</v>
      </c>
      <c r="P61" s="20" t="s">
        <v>481</v>
      </c>
      <c r="Q61" s="18" t="s">
        <v>481</v>
      </c>
      <c r="R61" s="20" t="s">
        <v>481</v>
      </c>
      <c r="S61" s="18" t="s">
        <v>481</v>
      </c>
      <c r="T61" s="20" t="s">
        <v>481</v>
      </c>
      <c r="U61" s="18" t="n">
        <v>374.72204688</v>
      </c>
      <c r="V61" s="20" t="n">
        <v>7.77093682</v>
      </c>
    </row>
    <row r="62" spans="1:22">
      <c r="A62" s="15" t="s">
        <v>537</v>
      </c>
      <c r="B62" s="17" t="n">
        <v>4476</v>
      </c>
      <c r="C62" s="18">
        <f>(3.0/B62*100)</f>
        <v/>
      </c>
      <c r="D62" s="19" t="n">
        <v>4473</v>
      </c>
      <c r="E62" s="18" t="n">
        <v>451.41945317</v>
      </c>
      <c r="F62" s="20" t="n">
        <v>10.7538703</v>
      </c>
      <c r="G62" s="18" t="n">
        <v>486.73364411</v>
      </c>
      <c r="H62" s="20" t="n">
        <v>4.48100184</v>
      </c>
      <c r="I62" s="18" t="n">
        <v>509.55423859</v>
      </c>
      <c r="J62" s="20" t="n">
        <v>1.52578048</v>
      </c>
      <c r="K62" s="18" t="n">
        <v>532.7902841</v>
      </c>
      <c r="L62" s="20" t="n">
        <v>4.15371024</v>
      </c>
      <c r="M62" s="18" t="s">
        <v>481</v>
      </c>
      <c r="N62" s="20" t="s">
        <v>481</v>
      </c>
      <c r="O62" s="18" t="s">
        <v>481</v>
      </c>
      <c r="P62" s="20" t="s">
        <v>481</v>
      </c>
      <c r="Q62" s="18" t="s">
        <v>481</v>
      </c>
      <c r="R62" s="20" t="s">
        <v>481</v>
      </c>
      <c r="S62" s="18" t="s">
        <v>481</v>
      </c>
      <c r="T62" s="20" t="s">
        <v>481</v>
      </c>
      <c r="U62" s="18" t="n">
        <v>471.41196699</v>
      </c>
      <c r="V62" s="20" t="n">
        <v>20.8055329</v>
      </c>
    </row>
    <row r="63" spans="1:22">
      <c r="A63" s="15" t="s">
        <v>538</v>
      </c>
      <c r="B63" s="17" t="n">
        <v>5324</v>
      </c>
      <c r="C63" s="18">
        <f>(13.0/B63*100)</f>
        <v/>
      </c>
      <c r="D63" s="19" t="n">
        <v>5311</v>
      </c>
      <c r="E63" s="18" t="n">
        <v>296.64500784</v>
      </c>
      <c r="F63" s="20" t="n">
        <v>7.1744854</v>
      </c>
      <c r="G63" s="18" t="n">
        <v>339.65437675</v>
      </c>
      <c r="H63" s="20" t="n">
        <v>3.92892355</v>
      </c>
      <c r="I63" s="18" t="n">
        <v>364.34702772</v>
      </c>
      <c r="J63" s="20" t="n">
        <v>1.88193878</v>
      </c>
      <c r="K63" s="18" t="n">
        <v>362.50864997</v>
      </c>
      <c r="L63" s="20" t="n">
        <v>4.43865684</v>
      </c>
      <c r="M63" s="18" t="s">
        <v>481</v>
      </c>
      <c r="N63" s="20" t="s">
        <v>481</v>
      </c>
      <c r="O63" s="18" t="s">
        <v>481</v>
      </c>
      <c r="P63" s="20" t="s">
        <v>481</v>
      </c>
      <c r="Q63" s="18" t="n">
        <v>168.55225</v>
      </c>
      <c r="R63" s="20" t="n">
        <v>69.01741343</v>
      </c>
      <c r="S63" s="18" t="n">
        <v>283.00545535</v>
      </c>
      <c r="T63" s="20" t="n">
        <v>40.30098102</v>
      </c>
      <c r="U63" s="18" t="n">
        <v>313.67367379</v>
      </c>
      <c r="V63" s="20" t="n">
        <v>4.83885725</v>
      </c>
    </row>
    <row r="64" spans="1:22">
      <c r="A64" s="15" t="s">
        <v>539</v>
      </c>
      <c r="B64" s="17" t="n">
        <v>3634</v>
      </c>
      <c r="C64" s="18">
        <f>(3.0/B64*100)</f>
        <v/>
      </c>
      <c r="D64" s="19" t="n">
        <v>3631</v>
      </c>
      <c r="E64" s="18" t="n">
        <v>362.8591075</v>
      </c>
      <c r="F64" s="20" t="n">
        <v>11.16803674</v>
      </c>
      <c r="G64" s="18" t="n">
        <v>436.65386438</v>
      </c>
      <c r="H64" s="20" t="n">
        <v>4.86086901</v>
      </c>
      <c r="I64" s="18" t="n">
        <v>459.62670128</v>
      </c>
      <c r="J64" s="20" t="n">
        <v>2.63313734</v>
      </c>
      <c r="K64" s="18" t="n">
        <v>481.43092885</v>
      </c>
      <c r="L64" s="20" t="n">
        <v>4.56018444</v>
      </c>
      <c r="M64" s="18" t="s">
        <v>481</v>
      </c>
      <c r="N64" s="20" t="s">
        <v>481</v>
      </c>
      <c r="O64" s="18" t="s">
        <v>481</v>
      </c>
      <c r="P64" s="20" t="s">
        <v>481</v>
      </c>
      <c r="Q64" s="18" t="s">
        <v>481</v>
      </c>
      <c r="R64" s="20" t="s">
        <v>481</v>
      </c>
      <c r="S64" s="18" t="n">
        <v>289.57517907</v>
      </c>
      <c r="T64" s="20" t="n">
        <v>33.47363127</v>
      </c>
      <c r="U64" s="18" t="n">
        <v>283.87102747</v>
      </c>
      <c r="V64" s="20" t="n">
        <v>9.21507474</v>
      </c>
    </row>
    <row r="65" spans="1:22">
      <c r="A65" s="15" t="s">
        <v>540</v>
      </c>
      <c r="B65" s="17" t="n">
        <v>5325</v>
      </c>
      <c r="C65" s="18">
        <f>(14.0/B65*100)</f>
        <v/>
      </c>
      <c r="D65" s="19" t="n">
        <v>5311</v>
      </c>
      <c r="E65" s="18" t="n">
        <v>358.6422257</v>
      </c>
      <c r="F65" s="20" t="n">
        <v>8.02327829</v>
      </c>
      <c r="G65" s="18" t="n">
        <v>410.08474094</v>
      </c>
      <c r="H65" s="20" t="n">
        <v>4.48391613</v>
      </c>
      <c r="I65" s="18" t="n">
        <v>425.1630502</v>
      </c>
      <c r="J65" s="20" t="n">
        <v>2.69140938</v>
      </c>
      <c r="K65" s="18" t="n">
        <v>438.2427773</v>
      </c>
      <c r="L65" s="20" t="n">
        <v>4.44101152</v>
      </c>
      <c r="M65" s="18" t="s">
        <v>481</v>
      </c>
      <c r="N65" s="20" t="s">
        <v>481</v>
      </c>
      <c r="O65" s="18" t="s">
        <v>481</v>
      </c>
      <c r="P65" s="20" t="s">
        <v>481</v>
      </c>
      <c r="Q65" s="18" t="n">
        <v>291.70999675</v>
      </c>
      <c r="R65" s="20" t="n">
        <v>21.0269029</v>
      </c>
      <c r="S65" s="18" t="s">
        <v>481</v>
      </c>
      <c r="T65" s="20" t="s">
        <v>481</v>
      </c>
      <c r="U65" s="18" t="n">
        <v>328.25181494</v>
      </c>
      <c r="V65" s="20" t="n">
        <v>7.26128095</v>
      </c>
    </row>
    <row r="66" spans="1:22">
      <c r="A66" s="15" t="s">
        <v>541</v>
      </c>
      <c r="B66" s="17" t="n">
        <v>5665</v>
      </c>
      <c r="C66" s="18">
        <f>(100.0/B66*100)</f>
        <v/>
      </c>
      <c r="D66" s="19" t="n">
        <v>5565</v>
      </c>
      <c r="E66" s="18" t="n">
        <v>396.53049385</v>
      </c>
      <c r="F66" s="20" t="n">
        <v>4.97188572</v>
      </c>
      <c r="G66" s="18" t="n">
        <v>422.75939036</v>
      </c>
      <c r="H66" s="20" t="n">
        <v>2.94412397</v>
      </c>
      <c r="I66" s="18" t="n">
        <v>446.87149938</v>
      </c>
      <c r="J66" s="20" t="n">
        <v>1.98959942</v>
      </c>
      <c r="K66" s="18" t="n">
        <v>463.24705152</v>
      </c>
      <c r="L66" s="20" t="n">
        <v>5.1069153</v>
      </c>
      <c r="M66" s="18" t="s">
        <v>481</v>
      </c>
      <c r="N66" s="20" t="s">
        <v>481</v>
      </c>
      <c r="O66" s="18" t="s">
        <v>481</v>
      </c>
      <c r="P66" s="20" t="s">
        <v>481</v>
      </c>
      <c r="Q66" s="18" t="s">
        <v>481</v>
      </c>
      <c r="R66" s="20" t="s">
        <v>481</v>
      </c>
      <c r="S66" s="18" t="s">
        <v>481</v>
      </c>
      <c r="T66" s="20" t="s">
        <v>481</v>
      </c>
      <c r="U66" s="18" t="n">
        <v>360.16155269</v>
      </c>
      <c r="V66" s="20" t="n">
        <v>3.67680471</v>
      </c>
    </row>
    <row r="67" spans="1:22">
      <c r="A67" s="15" t="s">
        <v>542</v>
      </c>
      <c r="B67" s="17" t="n">
        <v>6971</v>
      </c>
      <c r="C67" s="18">
        <f>(1164.0/B67*100)</f>
        <v/>
      </c>
      <c r="D67" s="19" t="n">
        <v>5807</v>
      </c>
      <c r="E67" s="18" t="n">
        <v>375.06569982</v>
      </c>
      <c r="F67" s="20" t="n">
        <v>6.60018878</v>
      </c>
      <c r="G67" s="18" t="n">
        <v>404.74677701</v>
      </c>
      <c r="H67" s="20" t="n">
        <v>4.07624362</v>
      </c>
      <c r="I67" s="18" t="n">
        <v>421.05434013</v>
      </c>
      <c r="J67" s="20" t="n">
        <v>3.23004122</v>
      </c>
      <c r="K67" s="18" t="n">
        <v>425.35849729</v>
      </c>
      <c r="L67" s="20" t="n">
        <v>4.57711361</v>
      </c>
      <c r="M67" s="18" t="s">
        <v>481</v>
      </c>
      <c r="N67" s="20" t="s">
        <v>481</v>
      </c>
      <c r="O67" s="18" t="s">
        <v>481</v>
      </c>
      <c r="P67" s="20" t="s">
        <v>481</v>
      </c>
      <c r="Q67" s="18" t="s">
        <v>481</v>
      </c>
      <c r="R67" s="20" t="s">
        <v>481</v>
      </c>
      <c r="S67" s="18" t="s">
        <v>481</v>
      </c>
      <c r="T67" s="20" t="s">
        <v>481</v>
      </c>
      <c r="U67" s="18" t="n">
        <v>349.63625076</v>
      </c>
      <c r="V67" s="20" t="n">
        <v>5.69540831</v>
      </c>
    </row>
    <row r="68" spans="1:22">
      <c r="A68" s="15" t="s">
        <v>543</v>
      </c>
      <c r="B68" s="17" t="n">
        <v>12083</v>
      </c>
      <c r="C68" s="18">
        <f>(32.0/B68*100)</f>
        <v/>
      </c>
      <c r="D68" s="19" t="n">
        <v>12051</v>
      </c>
      <c r="E68" s="18" t="n">
        <v>347.63773099</v>
      </c>
      <c r="F68" s="20" t="n">
        <v>4.50052622</v>
      </c>
      <c r="G68" s="18" t="n">
        <v>392.96555139</v>
      </c>
      <c r="H68" s="20" t="n">
        <v>3.0872775</v>
      </c>
      <c r="I68" s="18" t="n">
        <v>431.42091704</v>
      </c>
      <c r="J68" s="20" t="n">
        <v>1.64580459</v>
      </c>
      <c r="K68" s="18" t="n">
        <v>439.36408043</v>
      </c>
      <c r="L68" s="20" t="n">
        <v>3.09597582</v>
      </c>
      <c r="M68" s="18" t="s">
        <v>481</v>
      </c>
      <c r="N68" s="20" t="s">
        <v>481</v>
      </c>
      <c r="O68" s="18" t="s">
        <v>481</v>
      </c>
      <c r="P68" s="20" t="s">
        <v>481</v>
      </c>
      <c r="Q68" s="18" t="s">
        <v>481</v>
      </c>
      <c r="R68" s="20" t="s">
        <v>481</v>
      </c>
      <c r="S68" s="18" t="s">
        <v>481</v>
      </c>
      <c r="T68" s="20" t="s">
        <v>481</v>
      </c>
      <c r="U68" s="18" t="n">
        <v>327.74165544</v>
      </c>
      <c r="V68" s="20" t="n">
        <v>2.34148941</v>
      </c>
    </row>
    <row r="69" spans="1:22">
      <c r="A69" s="15" t="s">
        <v>544</v>
      </c>
      <c r="B69" s="17" t="n">
        <v>4876</v>
      </c>
      <c r="C69" s="18">
        <f>(0.0/B69*100)</f>
        <v/>
      </c>
      <c r="D69" s="19" t="n">
        <v>4876</v>
      </c>
      <c r="E69" s="18" t="n">
        <v>394.5706403</v>
      </c>
      <c r="F69" s="20" t="n">
        <v>6.96901715</v>
      </c>
      <c r="G69" s="18" t="n">
        <v>428.10669576</v>
      </c>
      <c r="H69" s="20" t="n">
        <v>4.8418515</v>
      </c>
      <c r="I69" s="18" t="n">
        <v>441.17108639</v>
      </c>
      <c r="J69" s="20" t="n">
        <v>4.17504628</v>
      </c>
      <c r="K69" s="18" t="n">
        <v>441.87086824</v>
      </c>
      <c r="L69" s="20" t="n">
        <v>7.2866023</v>
      </c>
      <c r="M69" s="18" t="s">
        <v>481</v>
      </c>
      <c r="N69" s="20" t="s">
        <v>481</v>
      </c>
      <c r="O69" s="18" t="s">
        <v>481</v>
      </c>
      <c r="P69" s="20" t="s">
        <v>481</v>
      </c>
      <c r="Q69" s="18" t="s">
        <v>481</v>
      </c>
      <c r="R69" s="20" t="s">
        <v>481</v>
      </c>
      <c r="S69" s="18" t="s">
        <v>481</v>
      </c>
      <c r="T69" s="20" t="s">
        <v>481</v>
      </c>
      <c r="U69" s="18" t="n">
        <v>351.72242751</v>
      </c>
      <c r="V69" s="20" t="n">
        <v>26.39119731</v>
      </c>
    </row>
    <row r="70" spans="1:22">
      <c r="A70" s="15" t="s">
        <v>545</v>
      </c>
      <c r="B70" s="17" t="n">
        <v>6036</v>
      </c>
      <c r="C70" s="18">
        <f>(223.0/B70*100)</f>
        <v/>
      </c>
      <c r="D70" s="19" t="n">
        <v>5813</v>
      </c>
      <c r="E70" s="18" t="n">
        <v>458.69253911</v>
      </c>
      <c r="F70" s="20" t="n">
        <v>7.63445146</v>
      </c>
      <c r="G70" s="18" t="n">
        <v>464.55784374</v>
      </c>
      <c r="H70" s="20" t="n">
        <v>5.33131991</v>
      </c>
      <c r="I70" s="18" t="n">
        <v>506.32576809</v>
      </c>
      <c r="J70" s="20" t="n">
        <v>3.11680242</v>
      </c>
      <c r="K70" s="18" t="n">
        <v>518.63103175</v>
      </c>
      <c r="L70" s="20" t="n">
        <v>5.01270389</v>
      </c>
      <c r="M70" s="18" t="s">
        <v>481</v>
      </c>
      <c r="N70" s="20" t="s">
        <v>481</v>
      </c>
      <c r="O70" s="18" t="s">
        <v>481</v>
      </c>
      <c r="P70" s="20" t="s">
        <v>481</v>
      </c>
      <c r="Q70" s="18" t="s">
        <v>481</v>
      </c>
      <c r="R70" s="20" t="s">
        <v>481</v>
      </c>
      <c r="S70" s="18" t="s">
        <v>481</v>
      </c>
      <c r="T70" s="20" t="s">
        <v>481</v>
      </c>
      <c r="U70" s="18" t="n">
        <v>446.65707883</v>
      </c>
      <c r="V70" s="20" t="n">
        <v>8.83882388</v>
      </c>
    </row>
    <row r="71" spans="1:22">
      <c r="A71" s="15" t="s">
        <v>546</v>
      </c>
      <c r="B71" s="17" t="n">
        <v>6115</v>
      </c>
      <c r="C71" s="18">
        <f>(50.0/B71*100)</f>
        <v/>
      </c>
      <c r="D71" s="19" t="n">
        <v>6065</v>
      </c>
      <c r="E71" s="18" t="n">
        <v>495.40307789</v>
      </c>
      <c r="F71" s="20" t="n">
        <v>9.361402610000001</v>
      </c>
      <c r="G71" s="18" t="n">
        <v>522.7160351</v>
      </c>
      <c r="H71" s="20" t="n">
        <v>5.18163604</v>
      </c>
      <c r="I71" s="18" t="n">
        <v>532.63467185</v>
      </c>
      <c r="J71" s="20" t="n">
        <v>1.76854725</v>
      </c>
      <c r="K71" s="18" t="n">
        <v>563.09160362</v>
      </c>
      <c r="L71" s="20" t="n">
        <v>3.98422327</v>
      </c>
      <c r="M71" s="18" t="s">
        <v>481</v>
      </c>
      <c r="N71" s="20" t="s">
        <v>481</v>
      </c>
      <c r="O71" s="18" t="s">
        <v>481</v>
      </c>
      <c r="P71" s="20" t="s">
        <v>481</v>
      </c>
      <c r="Q71" s="18" t="s">
        <v>481</v>
      </c>
      <c r="R71" s="20" t="s">
        <v>481</v>
      </c>
      <c r="S71" s="18" t="s">
        <v>481</v>
      </c>
      <c r="T71" s="20" t="s">
        <v>481</v>
      </c>
      <c r="U71" s="18" t="n">
        <v>441.51217895</v>
      </c>
      <c r="V71" s="20" t="n">
        <v>15.5318317</v>
      </c>
    </row>
    <row r="72" spans="1:22">
      <c r="A72" s="15" t="s">
        <v>547</v>
      </c>
      <c r="B72" s="17" t="n">
        <v>7708</v>
      </c>
      <c r="C72" s="18">
        <f>(8.0/B72*100)</f>
        <v/>
      </c>
      <c r="D72" s="19" t="n">
        <v>7700</v>
      </c>
      <c r="E72" s="18" t="n">
        <v>443.84051568</v>
      </c>
      <c r="F72" s="20" t="n">
        <v>10.76329736</v>
      </c>
      <c r="G72" s="18" t="n">
        <v>426.99481652</v>
      </c>
      <c r="H72" s="20" t="n">
        <v>7.12962054</v>
      </c>
      <c r="I72" s="18" t="n">
        <v>487.15050274</v>
      </c>
      <c r="J72" s="20" t="n">
        <v>2.43743363</v>
      </c>
      <c r="K72" s="18" t="n">
        <v>538.72751998</v>
      </c>
      <c r="L72" s="20" t="n">
        <v>3.68508767</v>
      </c>
      <c r="M72" s="18" t="s">
        <v>481</v>
      </c>
      <c r="N72" s="20" t="s">
        <v>481</v>
      </c>
      <c r="O72" s="18" t="s">
        <v>481</v>
      </c>
      <c r="P72" s="20" t="s">
        <v>481</v>
      </c>
      <c r="Q72" s="18" t="s">
        <v>481</v>
      </c>
      <c r="R72" s="20" t="s">
        <v>481</v>
      </c>
      <c r="S72" s="18" t="s">
        <v>481</v>
      </c>
      <c r="T72" s="20" t="s">
        <v>481</v>
      </c>
      <c r="U72" s="18" t="n">
        <v>423.02471226</v>
      </c>
      <c r="V72" s="20" t="n">
        <v>28.34092296</v>
      </c>
    </row>
    <row r="73" spans="1:22">
      <c r="A73" s="15" t="s">
        <v>548</v>
      </c>
      <c r="B73" s="17" t="n">
        <v>8249</v>
      </c>
      <c r="C73" s="18">
        <f>(209.0/B73*100)</f>
        <v/>
      </c>
      <c r="D73" s="19" t="n">
        <v>8040</v>
      </c>
      <c r="E73" s="18" t="n">
        <v>355.52105278</v>
      </c>
      <c r="F73" s="20" t="n">
        <v>9.235968919999999</v>
      </c>
      <c r="G73" s="18" t="n">
        <v>391.46795817</v>
      </c>
      <c r="H73" s="20" t="n">
        <v>5.26796557</v>
      </c>
      <c r="I73" s="18" t="n">
        <v>411.35340584</v>
      </c>
      <c r="J73" s="20" t="n">
        <v>3.20697935</v>
      </c>
      <c r="K73" s="18" t="n">
        <v>432.61791128</v>
      </c>
      <c r="L73" s="20" t="n">
        <v>6.31961536</v>
      </c>
      <c r="M73" s="18" t="s">
        <v>481</v>
      </c>
      <c r="N73" s="20" t="s">
        <v>481</v>
      </c>
      <c r="O73" s="18" t="s">
        <v>481</v>
      </c>
      <c r="P73" s="20" t="s">
        <v>481</v>
      </c>
      <c r="Q73" s="18" t="s">
        <v>481</v>
      </c>
      <c r="R73" s="20" t="s">
        <v>481</v>
      </c>
      <c r="S73" s="18" t="s">
        <v>481</v>
      </c>
      <c r="T73" s="20" t="s">
        <v>481</v>
      </c>
      <c r="U73" s="18" t="n">
        <v>361.40187632</v>
      </c>
      <c r="V73" s="20" t="n">
        <v>9.59087637</v>
      </c>
    </row>
    <row r="74" spans="1:22">
      <c r="A74" s="15" t="s">
        <v>549</v>
      </c>
      <c r="B74" s="17" t="n">
        <v>4692</v>
      </c>
      <c r="C74" s="18">
        <f>(82.0/B74*100)</f>
        <v/>
      </c>
      <c r="D74" s="19" t="n">
        <v>4610</v>
      </c>
      <c r="E74" s="18" t="n">
        <v>387.63835408</v>
      </c>
      <c r="F74" s="20" t="n">
        <v>7.36921013</v>
      </c>
      <c r="G74" s="18" t="n">
        <v>414.040969</v>
      </c>
      <c r="H74" s="20" t="n">
        <v>3.98993344</v>
      </c>
      <c r="I74" s="18" t="n">
        <v>445.24138518</v>
      </c>
      <c r="J74" s="20" t="n">
        <v>2.18426135</v>
      </c>
      <c r="K74" s="18" t="n">
        <v>438.30003065</v>
      </c>
      <c r="L74" s="20" t="n">
        <v>4.460576</v>
      </c>
      <c r="M74" s="18" t="s">
        <v>481</v>
      </c>
      <c r="N74" s="20" t="s">
        <v>481</v>
      </c>
      <c r="O74" s="18" t="s">
        <v>481</v>
      </c>
      <c r="P74" s="20" t="s">
        <v>481</v>
      </c>
      <c r="Q74" s="18" t="s">
        <v>481</v>
      </c>
      <c r="R74" s="20" t="s">
        <v>481</v>
      </c>
      <c r="S74" s="18" t="n">
        <v>326.96322431</v>
      </c>
      <c r="T74" s="20" t="n">
        <v>24.4670149</v>
      </c>
      <c r="U74" s="18" t="n">
        <v>360.82619691</v>
      </c>
      <c r="V74" s="20" t="n">
        <v>6.31350459</v>
      </c>
    </row>
    <row r="75" spans="1:22">
      <c r="A75" s="15" t="s">
        <v>550</v>
      </c>
      <c r="B75" s="17" t="n">
        <v>5375</v>
      </c>
      <c r="C75" s="18">
        <f>(341.0/B75*100)</f>
        <v/>
      </c>
      <c r="D75" s="19" t="n">
        <v>5034</v>
      </c>
      <c r="E75" s="18" t="n">
        <v>348.74574813</v>
      </c>
      <c r="F75" s="20" t="n">
        <v>5.83378881</v>
      </c>
      <c r="G75" s="18" t="n">
        <v>365.86609288</v>
      </c>
      <c r="H75" s="20" t="n">
        <v>4.15584368</v>
      </c>
      <c r="I75" s="18" t="n">
        <v>370.3199792</v>
      </c>
      <c r="J75" s="20" t="n">
        <v>4.04201715</v>
      </c>
      <c r="K75" s="18" t="n">
        <v>382.84895099</v>
      </c>
      <c r="L75" s="20" t="n">
        <v>5.27278003</v>
      </c>
      <c r="M75" s="18" t="s">
        <v>481</v>
      </c>
      <c r="N75" s="20" t="s">
        <v>481</v>
      </c>
      <c r="O75" s="18" t="s">
        <v>481</v>
      </c>
      <c r="P75" s="20" t="s">
        <v>481</v>
      </c>
      <c r="Q75" s="18" t="s">
        <v>481</v>
      </c>
      <c r="R75" s="20" t="s">
        <v>481</v>
      </c>
      <c r="S75" s="18" t="s">
        <v>481</v>
      </c>
      <c r="T75" s="20" t="s">
        <v>481</v>
      </c>
      <c r="U75" s="18" t="n">
        <v>329.37644353</v>
      </c>
      <c r="V75" s="20" t="n">
        <v>5.50497481</v>
      </c>
    </row>
    <row r="76" spans="1:22">
      <c r="A76" s="15" t="s">
        <v>551</v>
      </c>
      <c r="B76" s="17" t="n">
        <v>14167</v>
      </c>
      <c r="C76" s="18">
        <f>(238.0/B76*100)</f>
        <v/>
      </c>
      <c r="D76" s="19" t="n">
        <v>13929</v>
      </c>
      <c r="E76" s="18" t="n">
        <v>379.02839386</v>
      </c>
      <c r="F76" s="20" t="n">
        <v>5.91667386</v>
      </c>
      <c r="G76" s="18" t="n">
        <v>418.38257859</v>
      </c>
      <c r="H76" s="20" t="n">
        <v>4.83252081</v>
      </c>
      <c r="I76" s="18" t="n">
        <v>444.73847952</v>
      </c>
      <c r="J76" s="20" t="n">
        <v>3.19287259</v>
      </c>
      <c r="K76" s="18" t="n">
        <v>462.2877717</v>
      </c>
      <c r="L76" s="20" t="n">
        <v>3.86447412</v>
      </c>
      <c r="M76" s="18" t="s">
        <v>481</v>
      </c>
      <c r="N76" s="20" t="s">
        <v>481</v>
      </c>
      <c r="O76" s="18" t="s">
        <v>481</v>
      </c>
      <c r="P76" s="20" t="s">
        <v>481</v>
      </c>
      <c r="Q76" s="18" t="s">
        <v>481</v>
      </c>
      <c r="R76" s="20" t="s">
        <v>481</v>
      </c>
      <c r="S76" s="18" t="s">
        <v>481</v>
      </c>
      <c r="T76" s="20" t="s">
        <v>481</v>
      </c>
      <c r="U76" s="18" t="n">
        <v>351.16359023</v>
      </c>
      <c r="V76" s="20" t="n">
        <v>5.03306587</v>
      </c>
    </row>
    <row r="77" spans="1:22">
      <c r="A77" s="15" t="s">
        <v>552</v>
      </c>
      <c r="B77" s="17" t="n">
        <v>6062</v>
      </c>
      <c r="C77" s="18">
        <f>(455.0/B77*100)</f>
        <v/>
      </c>
      <c r="D77" s="19" t="n">
        <v>5607</v>
      </c>
      <c r="E77" s="18" t="n">
        <v>405.94415927</v>
      </c>
      <c r="F77" s="20" t="n">
        <v>5.27382227</v>
      </c>
      <c r="G77" s="18" t="n">
        <v>437.03612822</v>
      </c>
      <c r="H77" s="20" t="n">
        <v>4.74911284</v>
      </c>
      <c r="I77" s="18" t="n">
        <v>455.47607839</v>
      </c>
      <c r="J77" s="20" t="n">
        <v>2.98008695</v>
      </c>
      <c r="K77" s="18" t="n">
        <v>482.76197092</v>
      </c>
      <c r="L77" s="20" t="n">
        <v>5.20794086</v>
      </c>
      <c r="M77" s="18" t="s">
        <v>481</v>
      </c>
      <c r="N77" s="20" t="s">
        <v>481</v>
      </c>
      <c r="O77" s="18" t="s">
        <v>481</v>
      </c>
      <c r="P77" s="20" t="s">
        <v>481</v>
      </c>
      <c r="Q77" s="18" t="s">
        <v>481</v>
      </c>
      <c r="R77" s="20" t="s">
        <v>481</v>
      </c>
      <c r="S77" s="18" t="s">
        <v>481</v>
      </c>
      <c r="T77" s="20" t="s">
        <v>481</v>
      </c>
      <c r="U77" s="18" t="n">
        <v>368.05177223</v>
      </c>
      <c r="V77" s="20" t="n">
        <v>4.29742528</v>
      </c>
    </row>
    <row r="78" spans="1:22">
      <c r="A78" s="15" t="s">
        <v>553</v>
      </c>
      <c r="B78" s="17" t="n">
        <v>5826</v>
      </c>
      <c r="C78" s="18">
        <f>(0.0/B78*100)</f>
        <v/>
      </c>
      <c r="D78" s="19" t="n">
        <v>5826</v>
      </c>
      <c r="E78" s="18" t="n">
        <v>465.35124777</v>
      </c>
      <c r="F78" s="20" t="n">
        <v>7.07813303</v>
      </c>
      <c r="G78" s="18" t="n">
        <v>474.41439764</v>
      </c>
      <c r="H78" s="20" t="n">
        <v>4.81182124</v>
      </c>
      <c r="I78" s="18" t="n">
        <v>491.1730124</v>
      </c>
      <c r="J78" s="20" t="n">
        <v>3.7346413</v>
      </c>
      <c r="K78" s="18" t="n">
        <v>491.65752292</v>
      </c>
      <c r="L78" s="20" t="n">
        <v>5.87383375</v>
      </c>
      <c r="M78" s="18" t="s">
        <v>481</v>
      </c>
      <c r="N78" s="20" t="s">
        <v>481</v>
      </c>
      <c r="O78" s="18" t="s">
        <v>481</v>
      </c>
      <c r="P78" s="20" t="s">
        <v>481</v>
      </c>
      <c r="Q78" s="18" t="n">
        <v>279.6191</v>
      </c>
      <c r="R78" s="20" t="n">
        <v>47.45639091</v>
      </c>
      <c r="S78" s="18" t="n">
        <v>393.97316008</v>
      </c>
      <c r="T78" s="20" t="n">
        <v>81.50731914000001</v>
      </c>
      <c r="U78" s="18" t="n">
        <v>444.29338107</v>
      </c>
      <c r="V78" s="20" t="n">
        <v>20.2430726</v>
      </c>
    </row>
    <row customHeight="1" ht="25" r="79" spans="1:22">
      <c r="A79" s="15" t="s">
        <v>554</v>
      </c>
      <c r="B79" s="17" t="n">
        <v>1657</v>
      </c>
      <c r="C79" s="18">
        <f>(41.0/B79*100)</f>
        <v/>
      </c>
      <c r="D79" s="19" t="n">
        <v>1616</v>
      </c>
      <c r="E79" s="18" t="n">
        <v>441.30843013</v>
      </c>
      <c r="F79" s="20" t="n">
        <v>14.18889315</v>
      </c>
      <c r="G79" s="18" t="n">
        <v>457.63314598</v>
      </c>
      <c r="H79" s="20" t="n">
        <v>8.60363362</v>
      </c>
      <c r="I79" s="18" t="n">
        <v>479.36120487</v>
      </c>
      <c r="J79" s="20" t="n">
        <v>7.37069389</v>
      </c>
      <c r="K79" s="18" t="n">
        <v>503.53602368</v>
      </c>
      <c r="L79" s="20" t="n">
        <v>9.443864359999999</v>
      </c>
      <c r="M79" s="18" t="s">
        <v>481</v>
      </c>
      <c r="N79" s="20" t="s">
        <v>481</v>
      </c>
      <c r="O79" s="18" t="s">
        <v>481</v>
      </c>
      <c r="P79" s="20" t="s">
        <v>481</v>
      </c>
      <c r="Q79" s="18" t="s">
        <v>481</v>
      </c>
      <c r="R79" s="20" t="s">
        <v>481</v>
      </c>
      <c r="S79" s="18" t="s">
        <v>481</v>
      </c>
      <c r="T79" s="20" t="s">
        <v>481</v>
      </c>
      <c r="U79" s="18" t="n">
        <v>371.45107586</v>
      </c>
      <c r="V79" s="20" t="n">
        <v>19.41000725</v>
      </c>
    </row>
    <row r="80" spans="1:22">
      <c r="A80" s="15" t="s">
        <v>555</v>
      </c>
      <c r="B80" s="17" t="n">
        <v>7841</v>
      </c>
      <c r="C80" s="18">
        <f>(0.0/B80*100)</f>
        <v/>
      </c>
      <c r="D80" s="19" t="n">
        <v>7841</v>
      </c>
      <c r="E80" s="18" t="n">
        <v>398.80853213</v>
      </c>
      <c r="F80" s="20" t="n">
        <v>7.18700333</v>
      </c>
      <c r="G80" s="18" t="n">
        <v>418.32908168</v>
      </c>
      <c r="H80" s="20" t="n">
        <v>4.805806</v>
      </c>
      <c r="I80" s="18" t="n">
        <v>429.71675182</v>
      </c>
      <c r="J80" s="20" t="n">
        <v>4.08081807</v>
      </c>
      <c r="K80" s="18" t="n">
        <v>434.3591142</v>
      </c>
      <c r="L80" s="20" t="n">
        <v>5.57852959</v>
      </c>
      <c r="M80" s="18" t="s">
        <v>481</v>
      </c>
      <c r="N80" s="20" t="s">
        <v>481</v>
      </c>
      <c r="O80" s="18" t="s">
        <v>481</v>
      </c>
      <c r="P80" s="20" t="s">
        <v>481</v>
      </c>
      <c r="Q80" s="18" t="s">
        <v>481</v>
      </c>
      <c r="R80" s="20" t="s">
        <v>481</v>
      </c>
      <c r="S80" s="18" t="s">
        <v>481</v>
      </c>
      <c r="T80" s="20" t="s">
        <v>481</v>
      </c>
      <c r="U80" s="18" t="n">
        <v>382.66550406</v>
      </c>
      <c r="V80" s="20" t="n">
        <v>33.55004145</v>
      </c>
    </row>
    <row r="81" spans="1:22">
      <c r="A81" s="23" t="s">
        <v>556</v>
      </c>
      <c r="B81" s="17" t="n">
        <v>8861</v>
      </c>
      <c r="C81" s="18">
        <f>(113.0/B81*100)</f>
        <v/>
      </c>
      <c r="D81" s="19" t="n">
        <v>8748</v>
      </c>
      <c r="E81" s="18" t="n">
        <v>384.40847374</v>
      </c>
      <c r="F81" s="20" t="n">
        <v>10.91745478</v>
      </c>
      <c r="G81" s="18" t="n">
        <v>417.05554874</v>
      </c>
      <c r="H81" s="20" t="n">
        <v>5.11491825</v>
      </c>
      <c r="I81" s="18" t="n">
        <v>430.47110992</v>
      </c>
      <c r="J81" s="20" t="n">
        <v>3.40428783</v>
      </c>
      <c r="K81" s="18" t="n">
        <v>456.70084345</v>
      </c>
      <c r="L81" s="20" t="n">
        <v>4.09178376</v>
      </c>
      <c r="M81" s="18" t="s">
        <v>481</v>
      </c>
      <c r="N81" s="20" t="s">
        <v>481</v>
      </c>
      <c r="O81" s="18" t="s">
        <v>481</v>
      </c>
      <c r="P81" s="20" t="s">
        <v>481</v>
      </c>
      <c r="Q81" s="18" t="s">
        <v>481</v>
      </c>
      <c r="R81" s="20" t="s">
        <v>481</v>
      </c>
      <c r="S81" s="18" t="s">
        <v>481</v>
      </c>
      <c r="T81" s="20" t="s">
        <v>481</v>
      </c>
      <c r="U81" s="18" t="n">
        <v>363.23633485</v>
      </c>
      <c r="V81" s="20" t="n">
        <v>10.43138995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878</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437.90451732</v>
      </c>
      <c r="F7" s="20" t="n">
        <v>6.78047045</v>
      </c>
      <c r="G7" s="18" t="n">
        <v>468.06292159</v>
      </c>
      <c r="H7" s="20" t="n">
        <v>4.70896448</v>
      </c>
      <c r="I7" s="18" t="n">
        <v>505.20818966</v>
      </c>
      <c r="J7" s="20" t="n">
        <v>2.25937475</v>
      </c>
      <c r="K7" s="18" t="n">
        <v>548.93929542</v>
      </c>
      <c r="L7" s="20" t="n">
        <v>3.25096965</v>
      </c>
      <c r="M7" s="18" t="s">
        <v>481</v>
      </c>
      <c r="N7" s="20" t="s">
        <v>481</v>
      </c>
      <c r="O7" s="18" t="s">
        <v>481</v>
      </c>
      <c r="P7" s="20" t="s">
        <v>481</v>
      </c>
      <c r="Q7" s="18" t="s">
        <v>481</v>
      </c>
      <c r="R7" s="20" t="s">
        <v>481</v>
      </c>
      <c r="S7" s="18" t="s">
        <v>481</v>
      </c>
      <c r="T7" s="20" t="s">
        <v>481</v>
      </c>
      <c r="U7" s="18" t="n">
        <v>459.00814186</v>
      </c>
      <c r="V7" s="20" t="n">
        <v>4.96886341</v>
      </c>
    </row>
    <row r="8" spans="1:22">
      <c r="A8" s="15" t="s">
        <v>483</v>
      </c>
      <c r="B8" s="17" t="n">
        <v>7007</v>
      </c>
      <c r="C8" s="18">
        <f>(262.0/B8*100)</f>
        <v/>
      </c>
      <c r="D8" s="19" t="n">
        <v>6745</v>
      </c>
      <c r="E8" s="18" t="n">
        <v>429.562852</v>
      </c>
      <c r="F8" s="20" t="n">
        <v>5.54738362</v>
      </c>
      <c r="G8" s="18" t="n">
        <v>473.58616385</v>
      </c>
      <c r="H8" s="20" t="n">
        <v>3.98801762</v>
      </c>
      <c r="I8" s="18" t="n">
        <v>501.11385631</v>
      </c>
      <c r="J8" s="20" t="n">
        <v>3.63601143</v>
      </c>
      <c r="K8" s="18" t="n">
        <v>524.58260779</v>
      </c>
      <c r="L8" s="20" t="n">
        <v>4.07019087</v>
      </c>
      <c r="M8" s="18" t="s">
        <v>481</v>
      </c>
      <c r="N8" s="20" t="s">
        <v>481</v>
      </c>
      <c r="O8" s="18" t="s">
        <v>481</v>
      </c>
      <c r="P8" s="20" t="s">
        <v>481</v>
      </c>
      <c r="Q8" s="18" t="n">
        <v>361.38025951</v>
      </c>
      <c r="R8" s="20" t="n">
        <v>22.72565673</v>
      </c>
      <c r="S8" s="18" t="s">
        <v>481</v>
      </c>
      <c r="T8" s="20" t="s">
        <v>481</v>
      </c>
      <c r="U8" s="18" t="n">
        <v>409.89306317</v>
      </c>
      <c r="V8" s="20" t="n">
        <v>5.25881579</v>
      </c>
    </row>
    <row r="9" spans="1:22">
      <c r="A9" s="15" t="s">
        <v>484</v>
      </c>
      <c r="B9" s="17" t="n">
        <v>9651</v>
      </c>
      <c r="C9" s="18">
        <f>(344.0/B9*100)</f>
        <v/>
      </c>
      <c r="D9" s="19" t="n">
        <v>9307</v>
      </c>
      <c r="E9" s="18" t="n">
        <v>442.26011565</v>
      </c>
      <c r="F9" s="20" t="n">
        <v>6.35842314</v>
      </c>
      <c r="G9" s="18" t="n">
        <v>491.7649127</v>
      </c>
      <c r="H9" s="20" t="n">
        <v>3.27395306</v>
      </c>
      <c r="I9" s="18" t="n">
        <v>521.86393417</v>
      </c>
      <c r="J9" s="20" t="n">
        <v>2.43360463</v>
      </c>
      <c r="K9" s="18" t="n">
        <v>529.43451853</v>
      </c>
      <c r="L9" s="20" t="n">
        <v>3.6473366</v>
      </c>
      <c r="M9" s="18" t="s">
        <v>481</v>
      </c>
      <c r="N9" s="20" t="s">
        <v>481</v>
      </c>
      <c r="O9" s="18" t="s">
        <v>481</v>
      </c>
      <c r="P9" s="20" t="s">
        <v>481</v>
      </c>
      <c r="Q9" s="18" t="n">
        <v>347.7815185</v>
      </c>
      <c r="R9" s="20" t="n">
        <v>11.20716786</v>
      </c>
      <c r="S9" s="18" t="s">
        <v>481</v>
      </c>
      <c r="T9" s="20" t="s">
        <v>481</v>
      </c>
      <c r="U9" s="18" t="n">
        <v>418.42907118</v>
      </c>
      <c r="V9" s="20" t="n">
        <v>4.9718964</v>
      </c>
    </row>
    <row r="10" spans="1:22">
      <c r="A10" s="15" t="s">
        <v>485</v>
      </c>
      <c r="B10" s="17" t="n">
        <v>20058</v>
      </c>
      <c r="C10" s="18">
        <f>(583.0/B10*100)</f>
        <v/>
      </c>
      <c r="D10" s="19" t="n">
        <v>19475</v>
      </c>
      <c r="E10" s="18" t="n">
        <v>474.24998798</v>
      </c>
      <c r="F10" s="20" t="n">
        <v>6.81409233</v>
      </c>
      <c r="G10" s="18" t="n">
        <v>488.08564373</v>
      </c>
      <c r="H10" s="20" t="n">
        <v>4.58008968</v>
      </c>
      <c r="I10" s="18" t="n">
        <v>527.71617984</v>
      </c>
      <c r="J10" s="20" t="n">
        <v>2.01440038</v>
      </c>
      <c r="K10" s="18" t="n">
        <v>561.43206692</v>
      </c>
      <c r="L10" s="20" t="n">
        <v>2.91123205</v>
      </c>
      <c r="M10" s="18" t="s">
        <v>481</v>
      </c>
      <c r="N10" s="20" t="s">
        <v>481</v>
      </c>
      <c r="O10" s="18" t="s">
        <v>481</v>
      </c>
      <c r="P10" s="20" t="s">
        <v>481</v>
      </c>
      <c r="Q10" s="18" t="s">
        <v>481</v>
      </c>
      <c r="R10" s="20" t="s">
        <v>481</v>
      </c>
      <c r="S10" s="18" t="s">
        <v>481</v>
      </c>
      <c r="T10" s="20" t="s">
        <v>481</v>
      </c>
      <c r="U10" s="18" t="n">
        <v>449.97558331</v>
      </c>
      <c r="V10" s="20" t="n">
        <v>7.04656899</v>
      </c>
    </row>
    <row r="11" spans="1:22">
      <c r="A11" s="15" t="s">
        <v>486</v>
      </c>
      <c r="B11" s="17" t="n">
        <v>7053</v>
      </c>
      <c r="C11" s="18">
        <f>(229.0/B11*100)</f>
        <v/>
      </c>
      <c r="D11" s="19" t="n">
        <v>6824</v>
      </c>
      <c r="E11" s="18" t="n">
        <v>434.72567252</v>
      </c>
      <c r="F11" s="20" t="n">
        <v>6.78901758</v>
      </c>
      <c r="G11" s="18" t="n">
        <v>464.59003076</v>
      </c>
      <c r="H11" s="20" t="n">
        <v>3.66106885</v>
      </c>
      <c r="I11" s="18" t="n">
        <v>465.87485811</v>
      </c>
      <c r="J11" s="20" t="n">
        <v>2.91325629</v>
      </c>
      <c r="K11" s="18" t="n">
        <v>479.87720002</v>
      </c>
      <c r="L11" s="20" t="n">
        <v>4.78458362</v>
      </c>
      <c r="M11" s="18" t="s">
        <v>481</v>
      </c>
      <c r="N11" s="20" t="s">
        <v>481</v>
      </c>
      <c r="O11" s="18" t="s">
        <v>481</v>
      </c>
      <c r="P11" s="20" t="s">
        <v>481</v>
      </c>
      <c r="Q11" s="18" t="s">
        <v>481</v>
      </c>
      <c r="R11" s="20" t="s">
        <v>481</v>
      </c>
      <c r="S11" s="18" t="s">
        <v>481</v>
      </c>
      <c r="T11" s="20" t="s">
        <v>481</v>
      </c>
      <c r="U11" s="18" t="n">
        <v>413.85281631</v>
      </c>
      <c r="V11" s="20" t="n">
        <v>6.35145326</v>
      </c>
    </row>
    <row r="12" spans="1:22">
      <c r="A12" s="15" t="s">
        <v>487</v>
      </c>
      <c r="B12" s="17" t="n">
        <v>6894</v>
      </c>
      <c r="C12" s="18">
        <f>(60.0/B12*100)</f>
        <v/>
      </c>
      <c r="D12" s="19" t="n">
        <v>6834</v>
      </c>
      <c r="E12" s="18" t="n">
        <v>427.32353192</v>
      </c>
      <c r="F12" s="20" t="n">
        <v>6.44660839</v>
      </c>
      <c r="G12" s="18" t="n">
        <v>471.80693793</v>
      </c>
      <c r="H12" s="20" t="n">
        <v>3.9103452</v>
      </c>
      <c r="I12" s="18" t="n">
        <v>504.91494331</v>
      </c>
      <c r="J12" s="20" t="n">
        <v>2.33737327</v>
      </c>
      <c r="K12" s="18" t="n">
        <v>520.76473734</v>
      </c>
      <c r="L12" s="20" t="n">
        <v>5.62221896</v>
      </c>
      <c r="M12" s="18" t="s">
        <v>481</v>
      </c>
      <c r="N12" s="20" t="s">
        <v>481</v>
      </c>
      <c r="O12" s="18" t="s">
        <v>481</v>
      </c>
      <c r="P12" s="20" t="s">
        <v>481</v>
      </c>
      <c r="Q12" s="18" t="n">
        <v>332.31014509</v>
      </c>
      <c r="R12" s="20" t="n">
        <v>18.34291261</v>
      </c>
      <c r="S12" s="18" t="s">
        <v>481</v>
      </c>
      <c r="T12" s="20" t="s">
        <v>481</v>
      </c>
      <c r="U12" s="18" t="n">
        <v>390.85908772</v>
      </c>
      <c r="V12" s="20" t="n">
        <v>8.701252520000001</v>
      </c>
    </row>
    <row r="13" spans="1:22">
      <c r="A13" s="15" t="s">
        <v>488</v>
      </c>
      <c r="B13" s="17" t="n">
        <v>7161</v>
      </c>
      <c r="C13" s="18">
        <f>(318.0/B13*100)</f>
        <v/>
      </c>
      <c r="D13" s="19" t="n">
        <v>6843</v>
      </c>
      <c r="E13" s="18" t="n">
        <v>466.96922725</v>
      </c>
      <c r="F13" s="20" t="n">
        <v>8.44758893</v>
      </c>
      <c r="G13" s="18" t="n">
        <v>482.53783535</v>
      </c>
      <c r="H13" s="20" t="n">
        <v>4.50212457</v>
      </c>
      <c r="I13" s="18" t="n">
        <v>509.68005905</v>
      </c>
      <c r="J13" s="20" t="n">
        <v>2.6359163</v>
      </c>
      <c r="K13" s="18" t="n">
        <v>544.69185436</v>
      </c>
      <c r="L13" s="20" t="n">
        <v>3.82979402</v>
      </c>
      <c r="M13" s="18" t="s">
        <v>481</v>
      </c>
      <c r="N13" s="20" t="s">
        <v>481</v>
      </c>
      <c r="O13" s="18" t="s">
        <v>481</v>
      </c>
      <c r="P13" s="20" t="s">
        <v>481</v>
      </c>
      <c r="Q13" s="18" t="n">
        <v>407.4699787</v>
      </c>
      <c r="R13" s="20" t="n">
        <v>6.79601306</v>
      </c>
      <c r="S13" s="18" t="s">
        <v>481</v>
      </c>
      <c r="T13" s="20" t="s">
        <v>481</v>
      </c>
      <c r="U13" s="18" t="n">
        <v>405.92605042</v>
      </c>
      <c r="V13" s="20" t="n">
        <v>6.95556374</v>
      </c>
    </row>
    <row r="14" spans="1:22">
      <c r="A14" s="15" t="s">
        <v>489</v>
      </c>
      <c r="B14" s="17" t="n">
        <v>5587</v>
      </c>
      <c r="C14" s="18">
        <f>(93.0/B14*100)</f>
        <v/>
      </c>
      <c r="D14" s="19" t="n">
        <v>5494</v>
      </c>
      <c r="E14" s="18" t="n">
        <v>458.84805688</v>
      </c>
      <c r="F14" s="20" t="n">
        <v>7.54403181</v>
      </c>
      <c r="G14" s="18" t="n">
        <v>492.13401575</v>
      </c>
      <c r="H14" s="20" t="n">
        <v>5.27203492</v>
      </c>
      <c r="I14" s="18" t="n">
        <v>522.08564733</v>
      </c>
      <c r="J14" s="20" t="n">
        <v>2.15464144</v>
      </c>
      <c r="K14" s="18" t="n">
        <v>555.04973197</v>
      </c>
      <c r="L14" s="20" t="n">
        <v>4.68594789</v>
      </c>
      <c r="M14" s="18" t="s">
        <v>481</v>
      </c>
      <c r="N14" s="20" t="s">
        <v>481</v>
      </c>
      <c r="O14" s="18" t="s">
        <v>481</v>
      </c>
      <c r="P14" s="20" t="s">
        <v>481</v>
      </c>
      <c r="Q14" s="18" t="s">
        <v>481</v>
      </c>
      <c r="R14" s="20" t="s">
        <v>481</v>
      </c>
      <c r="S14" s="18" t="s">
        <v>481</v>
      </c>
      <c r="T14" s="20" t="s">
        <v>481</v>
      </c>
      <c r="U14" s="18" t="n">
        <v>435.90444164</v>
      </c>
      <c r="V14" s="20" t="n">
        <v>11.38835654</v>
      </c>
    </row>
    <row r="15" spans="1:22">
      <c r="A15" s="15" t="s">
        <v>490</v>
      </c>
      <c r="B15" s="17" t="n">
        <v>5882</v>
      </c>
      <c r="C15" s="18">
        <f>(169.0/B15*100)</f>
        <v/>
      </c>
      <c r="D15" s="19" t="n">
        <v>5713</v>
      </c>
      <c r="E15" s="18" t="n">
        <v>458.70923679</v>
      </c>
      <c r="F15" s="20" t="n">
        <v>8.10322906</v>
      </c>
      <c r="G15" s="18" t="n">
        <v>501.25486871</v>
      </c>
      <c r="H15" s="20" t="n">
        <v>4.51212301</v>
      </c>
      <c r="I15" s="18" t="n">
        <v>539.97129494</v>
      </c>
      <c r="J15" s="20" t="n">
        <v>2.31132913</v>
      </c>
      <c r="K15" s="18" t="n">
        <v>559.95143527</v>
      </c>
      <c r="L15" s="20" t="n">
        <v>5.01967412</v>
      </c>
      <c r="M15" s="18" t="s">
        <v>481</v>
      </c>
      <c r="N15" s="20" t="s">
        <v>481</v>
      </c>
      <c r="O15" s="18" t="s">
        <v>481</v>
      </c>
      <c r="P15" s="20" t="s">
        <v>481</v>
      </c>
      <c r="Q15" s="18" t="n">
        <v>367.66871077</v>
      </c>
      <c r="R15" s="20" t="n">
        <v>14.82638214</v>
      </c>
      <c r="S15" s="18" t="s">
        <v>481</v>
      </c>
      <c r="T15" s="20" t="s">
        <v>481</v>
      </c>
      <c r="U15" s="18" t="n">
        <v>445.54528798</v>
      </c>
      <c r="V15" s="20" t="n">
        <v>6.53091407</v>
      </c>
    </row>
    <row r="16" spans="1:22">
      <c r="A16" s="15" t="s">
        <v>491</v>
      </c>
      <c r="B16" s="17" t="n">
        <v>6108</v>
      </c>
      <c r="C16" s="18">
        <f>(188.0/B16*100)</f>
        <v/>
      </c>
      <c r="D16" s="19" t="n">
        <v>5920</v>
      </c>
      <c r="E16" s="18" t="n">
        <v>429.78652691</v>
      </c>
      <c r="F16" s="20" t="n">
        <v>7.30419491</v>
      </c>
      <c r="G16" s="18" t="n">
        <v>494.28591327</v>
      </c>
      <c r="H16" s="20" t="n">
        <v>4.40302243</v>
      </c>
      <c r="I16" s="18" t="n">
        <v>520.97084381</v>
      </c>
      <c r="J16" s="20" t="n">
        <v>2.6227662</v>
      </c>
      <c r="K16" s="18" t="n">
        <v>530.3464341500001</v>
      </c>
      <c r="L16" s="20" t="n">
        <v>4.43815285</v>
      </c>
      <c r="M16" s="18" t="s">
        <v>481</v>
      </c>
      <c r="N16" s="20" t="s">
        <v>481</v>
      </c>
      <c r="O16" s="18" t="s">
        <v>481</v>
      </c>
      <c r="P16" s="20" t="s">
        <v>481</v>
      </c>
      <c r="Q16" s="18" t="s">
        <v>481</v>
      </c>
      <c r="R16" s="20" t="s">
        <v>481</v>
      </c>
      <c r="S16" s="18" t="s">
        <v>481</v>
      </c>
      <c r="T16" s="20" t="s">
        <v>481</v>
      </c>
      <c r="U16" s="18" t="n">
        <v>398.36561891</v>
      </c>
      <c r="V16" s="20" t="n">
        <v>9.31589803</v>
      </c>
    </row>
    <row r="17" spans="1:22">
      <c r="A17" s="15" t="s">
        <v>492</v>
      </c>
      <c r="B17" s="17" t="n">
        <v>6504</v>
      </c>
      <c r="C17" s="18">
        <f>(2526.0/B17*100)</f>
        <v/>
      </c>
      <c r="D17" s="19" t="n">
        <v>3978</v>
      </c>
      <c r="E17" s="18" t="n">
        <v>482.34110061</v>
      </c>
      <c r="F17" s="20" t="n">
        <v>7.02557336</v>
      </c>
      <c r="G17" s="18" t="n">
        <v>521.30172658</v>
      </c>
      <c r="H17" s="20" t="n">
        <v>4.34950987</v>
      </c>
      <c r="I17" s="18" t="n">
        <v>532.52155093</v>
      </c>
      <c r="J17" s="20" t="n">
        <v>4.04993357</v>
      </c>
      <c r="K17" s="18" t="n">
        <v>550.81891409</v>
      </c>
      <c r="L17" s="20" t="n">
        <v>5.63595087</v>
      </c>
      <c r="M17" s="18" t="s">
        <v>481</v>
      </c>
      <c r="N17" s="20" t="s">
        <v>481</v>
      </c>
      <c r="O17" s="18" t="s">
        <v>481</v>
      </c>
      <c r="P17" s="20" t="s">
        <v>481</v>
      </c>
      <c r="Q17" s="18" t="n">
        <v>338.260297</v>
      </c>
      <c r="R17" s="20" t="n">
        <v>14.23011861</v>
      </c>
      <c r="S17" s="18" t="s">
        <v>481</v>
      </c>
      <c r="T17" s="20" t="s">
        <v>481</v>
      </c>
      <c r="U17" s="18" t="n">
        <v>461.54312498</v>
      </c>
      <c r="V17" s="20" t="n">
        <v>6.99737604</v>
      </c>
    </row>
    <row r="18" spans="1:22">
      <c r="A18" s="15" t="s">
        <v>493</v>
      </c>
      <c r="B18" s="17" t="n">
        <v>5532</v>
      </c>
      <c r="C18" s="18">
        <f>(32.0/B18*100)</f>
        <v/>
      </c>
      <c r="D18" s="19" t="n">
        <v>5500</v>
      </c>
      <c r="E18" s="18" t="n">
        <v>424.7375095</v>
      </c>
      <c r="F18" s="20" t="n">
        <v>8.63143195</v>
      </c>
      <c r="G18" s="18" t="n">
        <v>469.43953961</v>
      </c>
      <c r="H18" s="20" t="n">
        <v>4.58949841</v>
      </c>
      <c r="I18" s="18" t="n">
        <v>480.61958156</v>
      </c>
      <c r="J18" s="20" t="n">
        <v>4.23656531</v>
      </c>
      <c r="K18" s="18" t="n">
        <v>476.5740001</v>
      </c>
      <c r="L18" s="20" t="n">
        <v>6.23721111</v>
      </c>
      <c r="M18" s="18" t="s">
        <v>481</v>
      </c>
      <c r="N18" s="20" t="s">
        <v>481</v>
      </c>
      <c r="O18" s="18" t="s">
        <v>481</v>
      </c>
      <c r="P18" s="20" t="s">
        <v>481</v>
      </c>
      <c r="Q18" s="18" t="s">
        <v>481</v>
      </c>
      <c r="R18" s="20" t="s">
        <v>481</v>
      </c>
      <c r="S18" s="18" t="s">
        <v>481</v>
      </c>
      <c r="T18" s="20" t="s">
        <v>481</v>
      </c>
      <c r="U18" s="18" t="n">
        <v>368.49222253</v>
      </c>
      <c r="V18" s="20" t="n">
        <v>9.006738909999999</v>
      </c>
    </row>
    <row r="19" spans="1:22">
      <c r="A19" s="15" t="s">
        <v>494</v>
      </c>
      <c r="B19" s="17" t="n">
        <v>5658</v>
      </c>
      <c r="C19" s="18">
        <f>(462.0/B19*100)</f>
        <v/>
      </c>
      <c r="D19" s="19" t="n">
        <v>5196</v>
      </c>
      <c r="E19" s="18" t="n">
        <v>426.04047122</v>
      </c>
      <c r="F19" s="20" t="n">
        <v>6.0724625</v>
      </c>
      <c r="G19" s="18" t="n">
        <v>464.55912148</v>
      </c>
      <c r="H19" s="20" t="n">
        <v>4.24200426</v>
      </c>
      <c r="I19" s="18" t="n">
        <v>485.10273675</v>
      </c>
      <c r="J19" s="20" t="n">
        <v>3.3966932</v>
      </c>
      <c r="K19" s="18" t="n">
        <v>482.37645178</v>
      </c>
      <c r="L19" s="20" t="n">
        <v>5.75717195</v>
      </c>
      <c r="M19" s="18" t="s">
        <v>481</v>
      </c>
      <c r="N19" s="20" t="s">
        <v>481</v>
      </c>
      <c r="O19" s="18" t="s">
        <v>481</v>
      </c>
      <c r="P19" s="20" t="s">
        <v>481</v>
      </c>
      <c r="Q19" s="18" t="s">
        <v>481</v>
      </c>
      <c r="R19" s="20" t="s">
        <v>481</v>
      </c>
      <c r="S19" s="18" t="s">
        <v>481</v>
      </c>
      <c r="T19" s="20" t="s">
        <v>481</v>
      </c>
      <c r="U19" s="18" t="n">
        <v>402.28589515</v>
      </c>
      <c r="V19" s="20" t="n">
        <v>7.1137039</v>
      </c>
    </row>
    <row r="20" spans="1:22">
      <c r="A20" s="15" t="s">
        <v>495</v>
      </c>
      <c r="B20" s="17" t="n">
        <v>3371</v>
      </c>
      <c r="C20" s="18">
        <f>(75.0/B20*100)</f>
        <v/>
      </c>
      <c r="D20" s="19" t="n">
        <v>3296</v>
      </c>
      <c r="E20" s="18" t="n">
        <v>450.48281049</v>
      </c>
      <c r="F20" s="20" t="n">
        <v>10.10873372</v>
      </c>
      <c r="G20" s="18" t="n">
        <v>456.67287931</v>
      </c>
      <c r="H20" s="20" t="n">
        <v>6.58823473</v>
      </c>
      <c r="I20" s="18" t="n">
        <v>480.0232315</v>
      </c>
      <c r="J20" s="20" t="n">
        <v>2.50721516</v>
      </c>
      <c r="K20" s="18" t="n">
        <v>527.68929</v>
      </c>
      <c r="L20" s="20" t="n">
        <v>4.00707077</v>
      </c>
      <c r="M20" s="18" t="s">
        <v>481</v>
      </c>
      <c r="N20" s="20" t="s">
        <v>481</v>
      </c>
      <c r="O20" s="18" t="s">
        <v>481</v>
      </c>
      <c r="P20" s="20" t="s">
        <v>481</v>
      </c>
      <c r="Q20" s="18" t="s">
        <v>481</v>
      </c>
      <c r="R20" s="20" t="s">
        <v>481</v>
      </c>
      <c r="S20" s="18" t="s">
        <v>481</v>
      </c>
      <c r="T20" s="20" t="s">
        <v>481</v>
      </c>
      <c r="U20" s="18" t="n">
        <v>414.74922798</v>
      </c>
      <c r="V20" s="20" t="n">
        <v>6.49518405</v>
      </c>
    </row>
    <row r="21" spans="1:22">
      <c r="A21" s="15" t="s">
        <v>496</v>
      </c>
      <c r="B21" s="17" t="n">
        <v>5741</v>
      </c>
      <c r="C21" s="18">
        <f>(77.0/B21*100)</f>
        <v/>
      </c>
      <c r="D21" s="19" t="n">
        <v>5664</v>
      </c>
      <c r="E21" s="18" t="n">
        <v>470.62304451</v>
      </c>
      <c r="F21" s="20" t="n">
        <v>10.93780958</v>
      </c>
      <c r="G21" s="18" t="n">
        <v>512.16405839</v>
      </c>
      <c r="H21" s="20" t="n">
        <v>3.33760592</v>
      </c>
      <c r="I21" s="18" t="n">
        <v>521.97692637</v>
      </c>
      <c r="J21" s="20" t="n">
        <v>2.61394637</v>
      </c>
      <c r="K21" s="18" t="n">
        <v>550.52562557</v>
      </c>
      <c r="L21" s="20" t="n">
        <v>3.78126535</v>
      </c>
      <c r="M21" s="18" t="s">
        <v>481</v>
      </c>
      <c r="N21" s="20" t="s">
        <v>481</v>
      </c>
      <c r="O21" s="18" t="s">
        <v>481</v>
      </c>
      <c r="P21" s="20" t="s">
        <v>481</v>
      </c>
      <c r="Q21" s="18" t="s">
        <v>481</v>
      </c>
      <c r="R21" s="20" t="s">
        <v>481</v>
      </c>
      <c r="S21" s="18" t="s">
        <v>481</v>
      </c>
      <c r="T21" s="20" t="s">
        <v>481</v>
      </c>
      <c r="U21" s="18" t="n">
        <v>441.64688061</v>
      </c>
      <c r="V21" s="20" t="n">
        <v>8.422540529999999</v>
      </c>
    </row>
    <row r="22" spans="1:22">
      <c r="A22" s="15" t="s">
        <v>497</v>
      </c>
      <c r="B22" s="17" t="n">
        <v>6598</v>
      </c>
      <c r="C22" s="18">
        <f>(43.0/B22*100)</f>
        <v/>
      </c>
      <c r="D22" s="19" t="n">
        <v>6555</v>
      </c>
      <c r="E22" s="18" t="n">
        <v>403.24833917</v>
      </c>
      <c r="F22" s="20" t="n">
        <v>7.09485383</v>
      </c>
      <c r="G22" s="18" t="n">
        <v>462.1370444</v>
      </c>
      <c r="H22" s="20" t="n">
        <v>5.21983519</v>
      </c>
      <c r="I22" s="18" t="n">
        <v>492.95653643</v>
      </c>
      <c r="J22" s="20" t="n">
        <v>3.88110589</v>
      </c>
      <c r="K22" s="18" t="n">
        <v>514.61310226</v>
      </c>
      <c r="L22" s="20" t="n">
        <v>4.79472084</v>
      </c>
      <c r="M22" s="18" t="s">
        <v>481</v>
      </c>
      <c r="N22" s="20" t="s">
        <v>481</v>
      </c>
      <c r="O22" s="18" t="s">
        <v>481</v>
      </c>
      <c r="P22" s="20" t="s">
        <v>481</v>
      </c>
      <c r="Q22" s="18" t="s">
        <v>481</v>
      </c>
      <c r="R22" s="20" t="s">
        <v>481</v>
      </c>
      <c r="S22" s="18" t="n">
        <v>467.085966</v>
      </c>
      <c r="T22" s="20" t="n">
        <v>32.78700745</v>
      </c>
      <c r="U22" s="18" t="n">
        <v>380.52480023</v>
      </c>
      <c r="V22" s="20" t="n">
        <v>8.85088472</v>
      </c>
    </row>
    <row r="23" spans="1:22">
      <c r="A23" s="15" t="s">
        <v>498</v>
      </c>
      <c r="B23" s="17" t="n">
        <v>11583</v>
      </c>
      <c r="C23" s="18">
        <f>(295.0/B23*100)</f>
        <v/>
      </c>
      <c r="D23" s="19" t="n">
        <v>11288</v>
      </c>
      <c r="E23" s="18" t="n">
        <v>438.17779217</v>
      </c>
      <c r="F23" s="20" t="n">
        <v>6.36420042</v>
      </c>
      <c r="G23" s="18" t="n">
        <v>477.99046893</v>
      </c>
      <c r="H23" s="20" t="n">
        <v>3.80076419</v>
      </c>
      <c r="I23" s="18" t="n">
        <v>495.85149534</v>
      </c>
      <c r="J23" s="20" t="n">
        <v>2.72529623</v>
      </c>
      <c r="K23" s="18" t="n">
        <v>500.15195057</v>
      </c>
      <c r="L23" s="20" t="n">
        <v>5.03977443</v>
      </c>
      <c r="M23" s="18" t="s">
        <v>481</v>
      </c>
      <c r="N23" s="20" t="s">
        <v>481</v>
      </c>
      <c r="O23" s="18" t="s">
        <v>481</v>
      </c>
      <c r="P23" s="20" t="s">
        <v>481</v>
      </c>
      <c r="Q23" s="18" t="s">
        <v>481</v>
      </c>
      <c r="R23" s="20" t="s">
        <v>481</v>
      </c>
      <c r="S23" s="18" t="s">
        <v>481</v>
      </c>
      <c r="T23" s="20" t="s">
        <v>481</v>
      </c>
      <c r="U23" s="18" t="n">
        <v>415.59692572</v>
      </c>
      <c r="V23" s="20" t="n">
        <v>8.882529610000001</v>
      </c>
    </row>
    <row r="24" spans="1:22">
      <c r="A24" s="15" t="s">
        <v>499</v>
      </c>
      <c r="B24" s="17" t="n">
        <v>6647</v>
      </c>
      <c r="C24" s="18">
        <f>(16.0/B24*100)</f>
        <v/>
      </c>
      <c r="D24" s="19" t="n">
        <v>6631</v>
      </c>
      <c r="E24" s="18" t="n">
        <v>451.5444288</v>
      </c>
      <c r="F24" s="20" t="n">
        <v>6.27178288</v>
      </c>
      <c r="G24" s="18" t="n">
        <v>485.04506698</v>
      </c>
      <c r="H24" s="20" t="n">
        <v>3.3139127</v>
      </c>
      <c r="I24" s="18" t="n">
        <v>523.44529686</v>
      </c>
      <c r="J24" s="20" t="n">
        <v>3.10007405</v>
      </c>
      <c r="K24" s="18" t="n">
        <v>555.80326597</v>
      </c>
      <c r="L24" s="20" t="n">
        <v>4.45505099</v>
      </c>
      <c r="M24" s="18" t="s">
        <v>481</v>
      </c>
      <c r="N24" s="20" t="s">
        <v>481</v>
      </c>
      <c r="O24" s="18" t="s">
        <v>481</v>
      </c>
      <c r="P24" s="20" t="s">
        <v>481</v>
      </c>
      <c r="Q24" s="18" t="s">
        <v>481</v>
      </c>
      <c r="R24" s="20" t="s">
        <v>481</v>
      </c>
      <c r="S24" s="18" t="s">
        <v>481</v>
      </c>
      <c r="T24" s="20" t="s">
        <v>481</v>
      </c>
      <c r="U24" s="18" t="n">
        <v>423.45321568</v>
      </c>
      <c r="V24" s="20" t="n">
        <v>10.85141596</v>
      </c>
    </row>
    <row r="25" spans="1:22">
      <c r="A25" s="15" t="s">
        <v>500</v>
      </c>
      <c r="B25" s="17" t="n">
        <v>5581</v>
      </c>
      <c r="C25" s="18">
        <f>(26.0/B25*100)</f>
        <v/>
      </c>
      <c r="D25" s="19" t="n">
        <v>5555</v>
      </c>
      <c r="E25" s="18" t="n">
        <v>426.20240651</v>
      </c>
      <c r="F25" s="20" t="n">
        <v>8.29728813</v>
      </c>
      <c r="G25" s="18" t="n">
        <v>460.2731272</v>
      </c>
      <c r="H25" s="20" t="n">
        <v>5.73706995</v>
      </c>
      <c r="I25" s="18" t="n">
        <v>520.13465968</v>
      </c>
      <c r="J25" s="20" t="n">
        <v>3.21442368</v>
      </c>
      <c r="K25" s="18" t="n">
        <v>564.33628459</v>
      </c>
      <c r="L25" s="20" t="n">
        <v>4.56167424</v>
      </c>
      <c r="M25" s="18" t="s">
        <v>481</v>
      </c>
      <c r="N25" s="20" t="s">
        <v>481</v>
      </c>
      <c r="O25" s="18" t="s">
        <v>481</v>
      </c>
      <c r="P25" s="20" t="s">
        <v>481</v>
      </c>
      <c r="Q25" s="18" t="s">
        <v>481</v>
      </c>
      <c r="R25" s="20" t="s">
        <v>481</v>
      </c>
      <c r="S25" s="18" t="s">
        <v>481</v>
      </c>
      <c r="T25" s="20" t="s">
        <v>481</v>
      </c>
      <c r="U25" s="18" t="n">
        <v>419.62306358</v>
      </c>
      <c r="V25" s="20" t="n">
        <v>21.52818172</v>
      </c>
    </row>
    <row r="26" spans="1:22">
      <c r="A26" s="15" t="s">
        <v>501</v>
      </c>
      <c r="B26" s="17" t="n">
        <v>4869</v>
      </c>
      <c r="C26" s="18">
        <f>(96.0/B26*100)</f>
        <v/>
      </c>
      <c r="D26" s="19" t="n">
        <v>4773</v>
      </c>
      <c r="E26" s="18" t="n">
        <v>450.89239673</v>
      </c>
      <c r="F26" s="20" t="n">
        <v>6.37358686</v>
      </c>
      <c r="G26" s="18" t="n">
        <v>471.79011174</v>
      </c>
      <c r="H26" s="20" t="n">
        <v>4.31480197</v>
      </c>
      <c r="I26" s="18" t="n">
        <v>495.492808</v>
      </c>
      <c r="J26" s="20" t="n">
        <v>1.99919019</v>
      </c>
      <c r="K26" s="18" t="n">
        <v>503.8531462</v>
      </c>
      <c r="L26" s="20" t="n">
        <v>4.29003274</v>
      </c>
      <c r="M26" s="18" t="s">
        <v>481</v>
      </c>
      <c r="N26" s="20" t="s">
        <v>481</v>
      </c>
      <c r="O26" s="18" t="s">
        <v>481</v>
      </c>
      <c r="P26" s="20" t="s">
        <v>481</v>
      </c>
      <c r="Q26" s="18" t="s">
        <v>481</v>
      </c>
      <c r="R26" s="20" t="s">
        <v>481</v>
      </c>
      <c r="S26" s="18" t="s">
        <v>481</v>
      </c>
      <c r="T26" s="20" t="s">
        <v>481</v>
      </c>
      <c r="U26" s="18" t="n">
        <v>433.75963204</v>
      </c>
      <c r="V26" s="20" t="n">
        <v>6.65757296</v>
      </c>
    </row>
    <row r="27" spans="1:22">
      <c r="A27" s="15" t="s">
        <v>502</v>
      </c>
      <c r="B27" s="17" t="n">
        <v>5299</v>
      </c>
      <c r="C27" s="18">
        <f>(191.0/B27*100)</f>
        <v/>
      </c>
      <c r="D27" s="19" t="n">
        <v>5108</v>
      </c>
      <c r="E27" s="18" t="n">
        <v>428.91002649</v>
      </c>
      <c r="F27" s="20" t="n">
        <v>5.199913</v>
      </c>
      <c r="G27" s="18" t="n">
        <v>477.64391989</v>
      </c>
      <c r="H27" s="20" t="n">
        <v>2.90207866</v>
      </c>
      <c r="I27" s="18" t="n">
        <v>503.66506321</v>
      </c>
      <c r="J27" s="20" t="n">
        <v>2.48950862</v>
      </c>
      <c r="K27" s="18" t="n">
        <v>517.03712635</v>
      </c>
      <c r="L27" s="20" t="n">
        <v>4.66777591</v>
      </c>
      <c r="M27" s="18" t="s">
        <v>481</v>
      </c>
      <c r="N27" s="20" t="s">
        <v>481</v>
      </c>
      <c r="O27" s="18" t="s">
        <v>481</v>
      </c>
      <c r="P27" s="20" t="s">
        <v>481</v>
      </c>
      <c r="Q27" s="18" t="s">
        <v>481</v>
      </c>
      <c r="R27" s="20" t="s">
        <v>481</v>
      </c>
      <c r="S27" s="18" t="s">
        <v>481</v>
      </c>
      <c r="T27" s="20" t="s">
        <v>481</v>
      </c>
      <c r="U27" s="18" t="n">
        <v>402.39524233</v>
      </c>
      <c r="V27" s="20" t="n">
        <v>4.04440731</v>
      </c>
    </row>
    <row r="28" spans="1:22">
      <c r="A28" s="15" t="s">
        <v>503</v>
      </c>
      <c r="B28" s="17" t="n">
        <v>7568</v>
      </c>
      <c r="C28" s="18">
        <f>(528.0/B28*100)</f>
        <v/>
      </c>
      <c r="D28" s="19" t="n">
        <v>7040</v>
      </c>
      <c r="E28" s="18" t="n">
        <v>401.80599712</v>
      </c>
      <c r="F28" s="20" t="n">
        <v>6.54666397</v>
      </c>
      <c r="G28" s="18" t="n">
        <v>425.02614263</v>
      </c>
      <c r="H28" s="20" t="n">
        <v>3.63433435</v>
      </c>
      <c r="I28" s="18" t="n">
        <v>428.17821226</v>
      </c>
      <c r="J28" s="20" t="n">
        <v>2.92659072</v>
      </c>
      <c r="K28" s="18" t="n">
        <v>449.36989752</v>
      </c>
      <c r="L28" s="20" t="n">
        <v>4.0678027</v>
      </c>
      <c r="M28" s="18" t="s">
        <v>481</v>
      </c>
      <c r="N28" s="20" t="s">
        <v>481</v>
      </c>
      <c r="O28" s="18" t="s">
        <v>481</v>
      </c>
      <c r="P28" s="20" t="s">
        <v>481</v>
      </c>
      <c r="Q28" s="18" t="s">
        <v>481</v>
      </c>
      <c r="R28" s="20" t="s">
        <v>481</v>
      </c>
      <c r="S28" s="18" t="s">
        <v>481</v>
      </c>
      <c r="T28" s="20" t="s">
        <v>481</v>
      </c>
      <c r="U28" s="18" t="n">
        <v>385.04778538</v>
      </c>
      <c r="V28" s="20" t="n">
        <v>7.27170661</v>
      </c>
    </row>
    <row r="29" spans="1:22">
      <c r="A29" s="15" t="s">
        <v>504</v>
      </c>
      <c r="B29" s="17" t="n">
        <v>5385</v>
      </c>
      <c r="C29" s="18">
        <f>(30.0/B29*100)</f>
        <v/>
      </c>
      <c r="D29" s="19" t="n">
        <v>5355</v>
      </c>
      <c r="E29" s="18" t="n">
        <v>435.65123768</v>
      </c>
      <c r="F29" s="20" t="n">
        <v>7.495681</v>
      </c>
      <c r="G29" s="18" t="n">
        <v>499.60667292</v>
      </c>
      <c r="H29" s="20" t="n">
        <v>3.65822659</v>
      </c>
      <c r="I29" s="18" t="n">
        <v>520.28959689</v>
      </c>
      <c r="J29" s="20" t="n">
        <v>2.51740582</v>
      </c>
      <c r="K29" s="18" t="n">
        <v>527.05412677</v>
      </c>
      <c r="L29" s="20" t="n">
        <v>6.61945642</v>
      </c>
      <c r="M29" s="18" t="s">
        <v>481</v>
      </c>
      <c r="N29" s="20" t="s">
        <v>481</v>
      </c>
      <c r="O29" s="18" t="s">
        <v>481</v>
      </c>
      <c r="P29" s="20" t="s">
        <v>481</v>
      </c>
      <c r="Q29" s="18" t="n">
        <v>314.02123871</v>
      </c>
      <c r="R29" s="20" t="n">
        <v>13.26138992</v>
      </c>
      <c r="S29" s="18" t="s">
        <v>481</v>
      </c>
      <c r="T29" s="20" t="s">
        <v>481</v>
      </c>
      <c r="U29" s="18" t="n">
        <v>404.21071333</v>
      </c>
      <c r="V29" s="20" t="n">
        <v>10.71728766</v>
      </c>
    </row>
    <row r="30" spans="1:22">
      <c r="A30" s="15" t="s">
        <v>505</v>
      </c>
      <c r="B30" s="17" t="n">
        <v>4520</v>
      </c>
      <c r="C30" s="18">
        <f>(254.0/B30*100)</f>
        <v/>
      </c>
      <c r="D30" s="19" t="n">
        <v>4266</v>
      </c>
      <c r="E30" s="18" t="n">
        <v>459.19045088</v>
      </c>
      <c r="F30" s="20" t="n">
        <v>9.56804335</v>
      </c>
      <c r="G30" s="18" t="n">
        <v>490.31529798</v>
      </c>
      <c r="H30" s="20" t="n">
        <v>4.74481018</v>
      </c>
      <c r="I30" s="18" t="n">
        <v>515.12096581</v>
      </c>
      <c r="J30" s="20" t="n">
        <v>3.28914036</v>
      </c>
      <c r="K30" s="18" t="n">
        <v>557.42708299</v>
      </c>
      <c r="L30" s="20" t="n">
        <v>4.4154784</v>
      </c>
      <c r="M30" s="18" t="s">
        <v>481</v>
      </c>
      <c r="N30" s="20" t="s">
        <v>481</v>
      </c>
      <c r="O30" s="18" t="s">
        <v>481</v>
      </c>
      <c r="P30" s="20" t="s">
        <v>481</v>
      </c>
      <c r="Q30" s="18" t="s">
        <v>481</v>
      </c>
      <c r="R30" s="20" t="s">
        <v>481</v>
      </c>
      <c r="S30" s="18" t="s">
        <v>481</v>
      </c>
      <c r="T30" s="20" t="s">
        <v>481</v>
      </c>
      <c r="U30" s="18" t="n">
        <v>408.67240893</v>
      </c>
      <c r="V30" s="20" t="n">
        <v>5.88931785</v>
      </c>
    </row>
    <row r="31" spans="1:22">
      <c r="A31" s="15" t="s">
        <v>506</v>
      </c>
      <c r="B31" s="17" t="n">
        <v>5456</v>
      </c>
      <c r="C31" s="18">
        <f>(155.0/B31*100)</f>
        <v/>
      </c>
      <c r="D31" s="19" t="n">
        <v>5301</v>
      </c>
      <c r="E31" s="18" t="n">
        <v>461.0477384</v>
      </c>
      <c r="F31" s="20" t="n">
        <v>7.46021494</v>
      </c>
      <c r="G31" s="18" t="n">
        <v>493.78561096</v>
      </c>
      <c r="H31" s="20" t="n">
        <v>4.79520349</v>
      </c>
      <c r="I31" s="18" t="n">
        <v>526.4020984700001</v>
      </c>
      <c r="J31" s="20" t="n">
        <v>2.54499708</v>
      </c>
      <c r="K31" s="18" t="n">
        <v>550.52495401</v>
      </c>
      <c r="L31" s="20" t="n">
        <v>4.55161663</v>
      </c>
      <c r="M31" s="18" t="s">
        <v>481</v>
      </c>
      <c r="N31" s="20" t="s">
        <v>481</v>
      </c>
      <c r="O31" s="18" t="s">
        <v>481</v>
      </c>
      <c r="P31" s="20" t="s">
        <v>481</v>
      </c>
      <c r="Q31" s="18" t="s">
        <v>481</v>
      </c>
      <c r="R31" s="20" t="s">
        <v>481</v>
      </c>
      <c r="S31" s="18" t="s">
        <v>481</v>
      </c>
      <c r="T31" s="20" t="s">
        <v>481</v>
      </c>
      <c r="U31" s="18" t="n">
        <v>430.51518261</v>
      </c>
      <c r="V31" s="20" t="n">
        <v>5.82953092</v>
      </c>
    </row>
    <row r="32" spans="1:22">
      <c r="A32" s="15" t="s">
        <v>507</v>
      </c>
      <c r="B32" s="17" t="n">
        <v>4478</v>
      </c>
      <c r="C32" s="18">
        <f>(6.0/B32*100)</f>
        <v/>
      </c>
      <c r="D32" s="19" t="n">
        <v>4472</v>
      </c>
      <c r="E32" s="18" t="n">
        <v>462.8569343</v>
      </c>
      <c r="F32" s="20" t="n">
        <v>6.62629953</v>
      </c>
      <c r="G32" s="18" t="n">
        <v>464.22940918</v>
      </c>
      <c r="H32" s="20" t="n">
        <v>5.35570445</v>
      </c>
      <c r="I32" s="18" t="n">
        <v>514.92277692</v>
      </c>
      <c r="J32" s="20" t="n">
        <v>2.47031951</v>
      </c>
      <c r="K32" s="18" t="n">
        <v>526.24570723</v>
      </c>
      <c r="L32" s="20" t="n">
        <v>4.04686296</v>
      </c>
      <c r="M32" s="18" t="s">
        <v>481</v>
      </c>
      <c r="N32" s="20" t="s">
        <v>481</v>
      </c>
      <c r="O32" s="18" t="s">
        <v>481</v>
      </c>
      <c r="P32" s="20" t="s">
        <v>481</v>
      </c>
      <c r="Q32" s="18" t="s">
        <v>481</v>
      </c>
      <c r="R32" s="20" t="s">
        <v>481</v>
      </c>
      <c r="S32" s="18" t="s">
        <v>481</v>
      </c>
      <c r="T32" s="20" t="s">
        <v>481</v>
      </c>
      <c r="U32" s="18" t="n">
        <v>417.20741635</v>
      </c>
      <c r="V32" s="20" t="n">
        <v>11.18962782</v>
      </c>
    </row>
    <row r="33" spans="1:22">
      <c r="A33" s="15" t="s">
        <v>508</v>
      </c>
      <c r="B33" s="17" t="n">
        <v>7325</v>
      </c>
      <c r="C33" s="18">
        <f>(87.0/B33*100)</f>
        <v/>
      </c>
      <c r="D33" s="19" t="n">
        <v>7238</v>
      </c>
      <c r="E33" s="18" t="n">
        <v>452.3190633</v>
      </c>
      <c r="F33" s="20" t="n">
        <v>11.48929265</v>
      </c>
      <c r="G33" s="18" t="n">
        <v>468.91507</v>
      </c>
      <c r="H33" s="20" t="n">
        <v>4.84599266</v>
      </c>
      <c r="I33" s="18" t="n">
        <v>491.46825064</v>
      </c>
      <c r="J33" s="20" t="n">
        <v>3.02991555</v>
      </c>
      <c r="K33" s="18" t="n">
        <v>535.00676096</v>
      </c>
      <c r="L33" s="20" t="n">
        <v>3.38625468</v>
      </c>
      <c r="M33" s="18" t="s">
        <v>481</v>
      </c>
      <c r="N33" s="20" t="s">
        <v>481</v>
      </c>
      <c r="O33" s="18" t="s">
        <v>481</v>
      </c>
      <c r="P33" s="20" t="s">
        <v>481</v>
      </c>
      <c r="Q33" s="18" t="s">
        <v>481</v>
      </c>
      <c r="R33" s="20" t="s">
        <v>481</v>
      </c>
      <c r="S33" s="18" t="s">
        <v>481</v>
      </c>
      <c r="T33" s="20" t="s">
        <v>481</v>
      </c>
      <c r="U33" s="18" t="n">
        <v>413.40058893</v>
      </c>
      <c r="V33" s="20" t="n">
        <v>7.3072859</v>
      </c>
    </row>
    <row r="34" spans="1:22">
      <c r="A34" s="15" t="s">
        <v>509</v>
      </c>
      <c r="B34" s="17" t="n">
        <v>6350</v>
      </c>
      <c r="C34" s="18">
        <f>(107.0/B34*100)</f>
        <v/>
      </c>
      <c r="D34" s="19" t="n">
        <v>6243</v>
      </c>
      <c r="E34" s="18" t="n">
        <v>395.89200099</v>
      </c>
      <c r="F34" s="20" t="n">
        <v>6.15477544</v>
      </c>
      <c r="G34" s="18" t="n">
        <v>443.93266328</v>
      </c>
      <c r="H34" s="20" t="n">
        <v>4.21147316</v>
      </c>
      <c r="I34" s="18" t="n">
        <v>479.59594206</v>
      </c>
      <c r="J34" s="20" t="n">
        <v>2.6152095</v>
      </c>
      <c r="K34" s="18" t="n">
        <v>471.03335429</v>
      </c>
      <c r="L34" s="20" t="n">
        <v>5.39910888</v>
      </c>
      <c r="M34" s="18" t="s">
        <v>481</v>
      </c>
      <c r="N34" s="20" t="s">
        <v>481</v>
      </c>
      <c r="O34" s="18" t="s">
        <v>481</v>
      </c>
      <c r="P34" s="20" t="s">
        <v>481</v>
      </c>
      <c r="Q34" s="18" t="n">
        <v>263.37193708</v>
      </c>
      <c r="R34" s="20" t="n">
        <v>13.61114927</v>
      </c>
      <c r="S34" s="18" t="s">
        <v>481</v>
      </c>
      <c r="T34" s="20" t="s">
        <v>481</v>
      </c>
      <c r="U34" s="18" t="n">
        <v>376.2252534</v>
      </c>
      <c r="V34" s="20" t="n">
        <v>6.46758953</v>
      </c>
    </row>
    <row r="35" spans="1:22">
      <c r="A35" s="15" t="s">
        <v>510</v>
      </c>
      <c r="B35" s="17" t="n">
        <v>6406</v>
      </c>
      <c r="C35" s="18">
        <f>(78.0/B35*100)</f>
        <v/>
      </c>
      <c r="D35" s="19" t="n">
        <v>6328</v>
      </c>
      <c r="E35" s="18" t="n">
        <v>457.72685942</v>
      </c>
      <c r="F35" s="20" t="n">
        <v>6.85233572</v>
      </c>
      <c r="G35" s="18" t="n">
        <v>494.63617264</v>
      </c>
      <c r="H35" s="20" t="n">
        <v>4.06089937</v>
      </c>
      <c r="I35" s="18" t="n">
        <v>512.08325503</v>
      </c>
      <c r="J35" s="20" t="n">
        <v>1.87350474</v>
      </c>
      <c r="K35" s="18" t="n">
        <v>538.14502444</v>
      </c>
      <c r="L35" s="20" t="n">
        <v>3.85907804</v>
      </c>
      <c r="M35" s="18" t="s">
        <v>481</v>
      </c>
      <c r="N35" s="20" t="s">
        <v>481</v>
      </c>
      <c r="O35" s="18" t="s">
        <v>481</v>
      </c>
      <c r="P35" s="20" t="s">
        <v>481</v>
      </c>
      <c r="Q35" s="18" t="n">
        <v>337.32521215</v>
      </c>
      <c r="R35" s="20" t="n">
        <v>11.65794297</v>
      </c>
      <c r="S35" s="18" t="s">
        <v>481</v>
      </c>
      <c r="T35" s="20" t="s">
        <v>481</v>
      </c>
      <c r="U35" s="18" t="n">
        <v>406.71845611</v>
      </c>
      <c r="V35" s="20" t="n">
        <v>8.377384620000001</v>
      </c>
    </row>
    <row r="36" spans="1:22">
      <c r="A36" s="15" t="s">
        <v>511</v>
      </c>
      <c r="B36" s="17" t="n">
        <v>6736</v>
      </c>
      <c r="C36" s="18">
        <f>(97.0/B36*100)</f>
        <v/>
      </c>
      <c r="D36" s="19" t="n">
        <v>6639</v>
      </c>
      <c r="E36" s="18" t="n">
        <v>450.70158862</v>
      </c>
      <c r="F36" s="20" t="n">
        <v>7.16788684</v>
      </c>
      <c r="G36" s="18" t="n">
        <v>481.73171297</v>
      </c>
      <c r="H36" s="20" t="n">
        <v>4.48781394</v>
      </c>
      <c r="I36" s="18" t="n">
        <v>500.58185044</v>
      </c>
      <c r="J36" s="20" t="n">
        <v>2.49542937</v>
      </c>
      <c r="K36" s="18" t="n">
        <v>523.93149159</v>
      </c>
      <c r="L36" s="20" t="n">
        <v>3.06579272</v>
      </c>
      <c r="M36" s="18" t="s">
        <v>481</v>
      </c>
      <c r="N36" s="20" t="s">
        <v>481</v>
      </c>
      <c r="O36" s="18" t="s">
        <v>481</v>
      </c>
      <c r="P36" s="20" t="s">
        <v>481</v>
      </c>
      <c r="Q36" s="18" t="s">
        <v>481</v>
      </c>
      <c r="R36" s="20" t="s">
        <v>481</v>
      </c>
      <c r="S36" s="18" t="s">
        <v>481</v>
      </c>
      <c r="T36" s="20" t="s">
        <v>481</v>
      </c>
      <c r="U36" s="18" t="n">
        <v>426.43824176</v>
      </c>
      <c r="V36" s="20" t="n">
        <v>7.32055282</v>
      </c>
    </row>
    <row r="37" spans="1:22">
      <c r="A37" s="15" t="s">
        <v>512</v>
      </c>
      <c r="B37" s="17" t="n">
        <v>5458</v>
      </c>
      <c r="C37" s="18">
        <f>(208.0/B37*100)</f>
        <v/>
      </c>
      <c r="D37" s="19" t="n">
        <v>5250</v>
      </c>
      <c r="E37" s="18" t="n">
        <v>447.2498773</v>
      </c>
      <c r="F37" s="20" t="n">
        <v>8.04066501</v>
      </c>
      <c r="G37" s="18" t="n">
        <v>473.51476052</v>
      </c>
      <c r="H37" s="20" t="n">
        <v>5.78747513</v>
      </c>
      <c r="I37" s="18" t="n">
        <v>512.46869732</v>
      </c>
      <c r="J37" s="20" t="n">
        <v>3.19087274</v>
      </c>
      <c r="K37" s="18" t="n">
        <v>551.56539664</v>
      </c>
      <c r="L37" s="20" t="n">
        <v>4.96377904</v>
      </c>
      <c r="M37" s="18" t="s">
        <v>481</v>
      </c>
      <c r="N37" s="20" t="s">
        <v>481</v>
      </c>
      <c r="O37" s="18" t="s">
        <v>481</v>
      </c>
      <c r="P37" s="20" t="s">
        <v>481</v>
      </c>
      <c r="Q37" s="18" t="s">
        <v>481</v>
      </c>
      <c r="R37" s="20" t="s">
        <v>481</v>
      </c>
      <c r="S37" s="18" t="s">
        <v>481</v>
      </c>
      <c r="T37" s="20" t="s">
        <v>481</v>
      </c>
      <c r="U37" s="18" t="n">
        <v>408.92145394</v>
      </c>
      <c r="V37" s="20" t="n">
        <v>5.82071679</v>
      </c>
    </row>
    <row r="38" spans="1:22">
      <c r="A38" s="15" t="s">
        <v>513</v>
      </c>
      <c r="B38" s="17" t="n">
        <v>5860</v>
      </c>
      <c r="C38" s="18">
        <f>(30.0/B38*100)</f>
        <v/>
      </c>
      <c r="D38" s="19" t="n">
        <v>5830</v>
      </c>
      <c r="E38" s="18" t="n">
        <v>436.8763467</v>
      </c>
      <c r="F38" s="20" t="n">
        <v>6.8265108</v>
      </c>
      <c r="G38" s="18" t="n">
        <v>479.25649719</v>
      </c>
      <c r="H38" s="20" t="n">
        <v>4.07431869</v>
      </c>
      <c r="I38" s="18" t="n">
        <v>505.32368596</v>
      </c>
      <c r="J38" s="20" t="n">
        <v>3.69734212</v>
      </c>
      <c r="K38" s="18" t="n">
        <v>527.00183565</v>
      </c>
      <c r="L38" s="20" t="n">
        <v>4.68665308</v>
      </c>
      <c r="M38" s="18" t="s">
        <v>481</v>
      </c>
      <c r="N38" s="20" t="s">
        <v>481</v>
      </c>
      <c r="O38" s="18" t="s">
        <v>481</v>
      </c>
      <c r="P38" s="20" t="s">
        <v>481</v>
      </c>
      <c r="Q38" s="18" t="s">
        <v>481</v>
      </c>
      <c r="R38" s="20" t="s">
        <v>481</v>
      </c>
      <c r="S38" s="18" t="s">
        <v>481</v>
      </c>
      <c r="T38" s="20" t="s">
        <v>481</v>
      </c>
      <c r="U38" s="18" t="n">
        <v>460.91004678</v>
      </c>
      <c r="V38" s="20" t="n">
        <v>5.53508359</v>
      </c>
    </row>
    <row r="39" spans="1:22">
      <c r="A39" s="15" t="s">
        <v>514</v>
      </c>
      <c r="B39" s="17" t="n">
        <v>5895</v>
      </c>
      <c r="C39" s="18">
        <f>(33.0/B39*100)</f>
        <v/>
      </c>
      <c r="D39" s="19" t="n">
        <v>5862</v>
      </c>
      <c r="E39" s="18" t="n">
        <v>398.66633781</v>
      </c>
      <c r="F39" s="20" t="n">
        <v>5.7136753</v>
      </c>
      <c r="G39" s="18" t="n">
        <v>410.379767</v>
      </c>
      <c r="H39" s="20" t="n">
        <v>4.78509969</v>
      </c>
      <c r="I39" s="18" t="n">
        <v>438.95057761</v>
      </c>
      <c r="J39" s="20" t="n">
        <v>4.11877807</v>
      </c>
      <c r="K39" s="18" t="n">
        <v>448.81676893</v>
      </c>
      <c r="L39" s="20" t="n">
        <v>4.52516754</v>
      </c>
      <c r="M39" s="18" t="s">
        <v>481</v>
      </c>
      <c r="N39" s="20" t="s">
        <v>481</v>
      </c>
      <c r="O39" s="18" t="s">
        <v>481</v>
      </c>
      <c r="P39" s="20" t="s">
        <v>481</v>
      </c>
      <c r="Q39" s="18" t="s">
        <v>481</v>
      </c>
      <c r="R39" s="20" t="s">
        <v>481</v>
      </c>
      <c r="S39" s="18" t="s">
        <v>481</v>
      </c>
      <c r="T39" s="20" t="s">
        <v>481</v>
      </c>
      <c r="U39" s="18" t="n">
        <v>368.70651644</v>
      </c>
      <c r="V39" s="20" t="n">
        <v>10.69746129</v>
      </c>
    </row>
    <row r="40" spans="1:22">
      <c r="A40" s="15" t="s">
        <v>515</v>
      </c>
      <c r="B40" s="17" t="n">
        <v>14157</v>
      </c>
      <c r="C40" s="18">
        <f>(430.0/B40*100)</f>
        <v/>
      </c>
      <c r="D40" s="19" t="n">
        <v>13727</v>
      </c>
      <c r="E40" s="18" t="n">
        <v>444.58155913</v>
      </c>
      <c r="F40" s="20" t="n">
        <v>9.36383884</v>
      </c>
      <c r="G40" s="18" t="n">
        <v>462.66606369</v>
      </c>
      <c r="H40" s="20" t="n">
        <v>5.03604069</v>
      </c>
      <c r="I40" s="18" t="n">
        <v>501.26361795</v>
      </c>
      <c r="J40" s="20" t="n">
        <v>2.78945993</v>
      </c>
      <c r="K40" s="18" t="n">
        <v>542.71125613</v>
      </c>
      <c r="L40" s="20" t="n">
        <v>4.52223693</v>
      </c>
      <c r="M40" s="18" t="s">
        <v>481</v>
      </c>
      <c r="N40" s="20" t="s">
        <v>481</v>
      </c>
      <c r="O40" s="18" t="s">
        <v>481</v>
      </c>
      <c r="P40" s="20" t="s">
        <v>481</v>
      </c>
      <c r="Q40" s="18" t="s">
        <v>481</v>
      </c>
      <c r="R40" s="20" t="s">
        <v>481</v>
      </c>
      <c r="S40" s="18" t="s">
        <v>481</v>
      </c>
      <c r="T40" s="20" t="s">
        <v>481</v>
      </c>
      <c r="U40" s="18" t="n">
        <v>422.79620963</v>
      </c>
      <c r="V40" s="20" t="n">
        <v>6.59899414</v>
      </c>
    </row>
    <row r="41" spans="1:22">
      <c r="A41" s="15" t="s">
        <v>516</v>
      </c>
      <c r="B41" s="17" t="n">
        <v>5712</v>
      </c>
      <c r="C41" s="18">
        <f>(71.0/B41*100)</f>
        <v/>
      </c>
      <c r="D41" s="19" t="n">
        <v>5641</v>
      </c>
      <c r="E41" s="18" t="n">
        <v>461.25188127</v>
      </c>
      <c r="F41" s="20" t="n">
        <v>7.00259082</v>
      </c>
      <c r="G41" s="18" t="n">
        <v>467.48824402</v>
      </c>
      <c r="H41" s="20" t="n">
        <v>5.72779405</v>
      </c>
      <c r="I41" s="18" t="n">
        <v>494.77644973</v>
      </c>
      <c r="J41" s="20" t="n">
        <v>3.27845818</v>
      </c>
      <c r="K41" s="18" t="n">
        <v>542.61364184</v>
      </c>
      <c r="L41" s="20" t="n">
        <v>4.16311406</v>
      </c>
      <c r="M41" s="18" t="s">
        <v>481</v>
      </c>
      <c r="N41" s="20" t="s">
        <v>481</v>
      </c>
      <c r="O41" s="18" t="s">
        <v>481</v>
      </c>
      <c r="P41" s="20" t="s">
        <v>481</v>
      </c>
      <c r="Q41" s="18" t="n">
        <v>399.91015703</v>
      </c>
      <c r="R41" s="20" t="n">
        <v>16.72230739</v>
      </c>
      <c r="S41" s="18" t="s">
        <v>481</v>
      </c>
      <c r="T41" s="20" t="s">
        <v>481</v>
      </c>
      <c r="U41" s="18" t="n">
        <v>404.75047955</v>
      </c>
      <c r="V41" s="20" t="n">
        <v>11.93045713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337.06526792</v>
      </c>
      <c r="F45" s="20" t="n">
        <v>4.89349722</v>
      </c>
      <c r="G45" s="18" t="n">
        <v>353.78617581</v>
      </c>
      <c r="H45" s="20" t="n">
        <v>4.08569687</v>
      </c>
      <c r="I45" s="18" t="n">
        <v>355.42760029</v>
      </c>
      <c r="J45" s="20" t="n">
        <v>3.60925634</v>
      </c>
      <c r="K45" s="18" t="n">
        <v>348.9181692</v>
      </c>
      <c r="L45" s="20" t="n">
        <v>3.8211848</v>
      </c>
      <c r="M45" s="18" t="s">
        <v>481</v>
      </c>
      <c r="N45" s="20" t="s">
        <v>481</v>
      </c>
      <c r="O45" s="18" t="s">
        <v>481</v>
      </c>
      <c r="P45" s="20" t="s">
        <v>481</v>
      </c>
      <c r="Q45" s="18" t="n">
        <v>354.75918704</v>
      </c>
      <c r="R45" s="20" t="n">
        <v>46.16671072</v>
      </c>
      <c r="S45" s="18" t="n">
        <v>332.21595907</v>
      </c>
      <c r="T45" s="20" t="n">
        <v>20.50954381</v>
      </c>
      <c r="U45" s="18" t="n">
        <v>323.86860912</v>
      </c>
      <c r="V45" s="20" t="n">
        <v>5.05225603</v>
      </c>
    </row>
    <row r="46" spans="1:22">
      <c r="A46" s="15" t="s">
        <v>521</v>
      </c>
      <c r="B46" s="17" t="n">
        <v>23141</v>
      </c>
      <c r="C46" s="18">
        <f>(2327.0/B46*100)</f>
        <v/>
      </c>
      <c r="D46" s="19" t="n">
        <v>20814</v>
      </c>
      <c r="E46" s="18" t="n">
        <v>370.00073285</v>
      </c>
      <c r="F46" s="20" t="n">
        <v>7.23173394</v>
      </c>
      <c r="G46" s="18" t="n">
        <v>412.54795812</v>
      </c>
      <c r="H46" s="20" t="n">
        <v>4.30974898</v>
      </c>
      <c r="I46" s="18" t="n">
        <v>431.13866679</v>
      </c>
      <c r="J46" s="20" t="n">
        <v>3.55305335</v>
      </c>
      <c r="K46" s="18" t="n">
        <v>439.42109752</v>
      </c>
      <c r="L46" s="20" t="n">
        <v>5.50547471</v>
      </c>
      <c r="M46" s="18" t="s">
        <v>481</v>
      </c>
      <c r="N46" s="20" t="s">
        <v>481</v>
      </c>
      <c r="O46" s="18" t="s">
        <v>481</v>
      </c>
      <c r="P46" s="20" t="s">
        <v>481</v>
      </c>
      <c r="Q46" s="18" t="s">
        <v>481</v>
      </c>
      <c r="R46" s="20" t="s">
        <v>481</v>
      </c>
      <c r="S46" s="18" t="s">
        <v>481</v>
      </c>
      <c r="T46" s="20" t="s">
        <v>481</v>
      </c>
      <c r="U46" s="18" t="n">
        <v>381.30507754</v>
      </c>
      <c r="V46" s="20" t="n">
        <v>3.27824378</v>
      </c>
    </row>
    <row r="47" spans="1:22">
      <c r="A47" s="15" t="s">
        <v>522</v>
      </c>
      <c r="B47" s="17" t="n">
        <v>5928</v>
      </c>
      <c r="C47" s="18">
        <f>(456.0/B47*100)</f>
        <v/>
      </c>
      <c r="D47" s="19" t="n">
        <v>5472</v>
      </c>
      <c r="E47" s="18" t="n">
        <v>367.44912674</v>
      </c>
      <c r="F47" s="20" t="n">
        <v>7.05704436</v>
      </c>
      <c r="G47" s="18" t="n">
        <v>435.99740738</v>
      </c>
      <c r="H47" s="20" t="n">
        <v>6.14379235</v>
      </c>
      <c r="I47" s="18" t="n">
        <v>461.66616675</v>
      </c>
      <c r="J47" s="20" t="n">
        <v>4.82475472</v>
      </c>
      <c r="K47" s="18" t="n">
        <v>454.59616523</v>
      </c>
      <c r="L47" s="20" t="n">
        <v>7.68995535</v>
      </c>
      <c r="M47" s="18" t="s">
        <v>481</v>
      </c>
      <c r="N47" s="20" t="s">
        <v>481</v>
      </c>
      <c r="O47" s="18" t="s">
        <v>481</v>
      </c>
      <c r="P47" s="20" t="s">
        <v>481</v>
      </c>
      <c r="Q47" s="18" t="s">
        <v>481</v>
      </c>
      <c r="R47" s="20" t="s">
        <v>481</v>
      </c>
      <c r="S47" s="18" t="s">
        <v>481</v>
      </c>
      <c r="T47" s="20" t="s">
        <v>481</v>
      </c>
      <c r="U47" s="18" t="n">
        <v>357.08169754</v>
      </c>
      <c r="V47" s="20" t="n">
        <v>6.61006907</v>
      </c>
    </row>
    <row r="48" spans="1:22">
      <c r="A48" s="15" t="s">
        <v>523</v>
      </c>
      <c r="B48" s="17" t="n">
        <v>9841</v>
      </c>
      <c r="C48" s="18">
        <f>(8.0/B48*100)</f>
        <v/>
      </c>
      <c r="D48" s="19" t="n">
        <v>9833</v>
      </c>
      <c r="E48" s="18" t="n">
        <v>464.05574061</v>
      </c>
      <c r="F48" s="20" t="n">
        <v>11.88666694</v>
      </c>
      <c r="G48" s="18" t="n">
        <v>480.02466453</v>
      </c>
      <c r="H48" s="20" t="n">
        <v>6.91061539</v>
      </c>
      <c r="I48" s="18" t="n">
        <v>494.43155024</v>
      </c>
      <c r="J48" s="20" t="n">
        <v>5.01948092</v>
      </c>
      <c r="K48" s="18" t="n">
        <v>529.67089989</v>
      </c>
      <c r="L48" s="20" t="n">
        <v>8.66774124</v>
      </c>
      <c r="M48" s="18" t="s">
        <v>481</v>
      </c>
      <c r="N48" s="20" t="s">
        <v>481</v>
      </c>
      <c r="O48" s="18" t="s">
        <v>481</v>
      </c>
      <c r="P48" s="20" t="s">
        <v>481</v>
      </c>
      <c r="Q48" s="18" t="s">
        <v>481</v>
      </c>
      <c r="R48" s="20" t="s">
        <v>481</v>
      </c>
      <c r="S48" s="18" t="s">
        <v>481</v>
      </c>
      <c r="T48" s="20" t="s">
        <v>481</v>
      </c>
      <c r="U48" s="18" t="n">
        <v>413.81736045</v>
      </c>
      <c r="V48" s="20" t="n">
        <v>19.54200341</v>
      </c>
    </row>
    <row r="49" spans="1:22">
      <c r="A49" s="15" t="s">
        <v>524</v>
      </c>
      <c r="B49" s="17" t="n">
        <v>6349</v>
      </c>
      <c r="C49" s="18">
        <f>(56.0/B49*100)</f>
        <v/>
      </c>
      <c r="D49" s="19" t="n">
        <v>6293</v>
      </c>
      <c r="E49" s="18" t="n">
        <v>399.23797281</v>
      </c>
      <c r="F49" s="20" t="n">
        <v>5.81065496</v>
      </c>
      <c r="G49" s="18" t="n">
        <v>424.8753407</v>
      </c>
      <c r="H49" s="20" t="n">
        <v>4.48637103</v>
      </c>
      <c r="I49" s="18" t="n">
        <v>431.76638444</v>
      </c>
      <c r="J49" s="20" t="n">
        <v>3.2940946</v>
      </c>
      <c r="K49" s="18" t="n">
        <v>435.50573508</v>
      </c>
      <c r="L49" s="20" t="n">
        <v>4.86056543</v>
      </c>
      <c r="M49" s="18" t="s">
        <v>481</v>
      </c>
      <c r="N49" s="20" t="s">
        <v>481</v>
      </c>
      <c r="O49" s="18" t="s">
        <v>481</v>
      </c>
      <c r="P49" s="20" t="s">
        <v>481</v>
      </c>
      <c r="Q49" s="18" t="s">
        <v>481</v>
      </c>
      <c r="R49" s="20" t="s">
        <v>481</v>
      </c>
      <c r="S49" s="18" t="n">
        <v>407.70805301</v>
      </c>
      <c r="T49" s="20" t="n">
        <v>39.23736366</v>
      </c>
      <c r="U49" s="18" t="n">
        <v>354.22281436</v>
      </c>
      <c r="V49" s="20" t="n">
        <v>9.26460357</v>
      </c>
    </row>
    <row r="50" spans="1:22">
      <c r="A50" s="15" t="s">
        <v>525</v>
      </c>
      <c r="B50" s="17" t="n">
        <v>11795</v>
      </c>
      <c r="C50" s="18">
        <f>(457.0/B50*100)</f>
        <v/>
      </c>
      <c r="D50" s="19" t="n">
        <v>11338</v>
      </c>
      <c r="E50" s="18" t="n">
        <v>386.75377995</v>
      </c>
      <c r="F50" s="20" t="n">
        <v>6.09419817</v>
      </c>
      <c r="G50" s="18" t="n">
        <v>430.44244098</v>
      </c>
      <c r="H50" s="20" t="n">
        <v>3.84970862</v>
      </c>
      <c r="I50" s="18" t="n">
        <v>435.72667511</v>
      </c>
      <c r="J50" s="20" t="n">
        <v>2.98963551</v>
      </c>
      <c r="K50" s="18" t="n">
        <v>431.9839201</v>
      </c>
      <c r="L50" s="20" t="n">
        <v>4.43808473</v>
      </c>
      <c r="M50" s="18" t="s">
        <v>481</v>
      </c>
      <c r="N50" s="20" t="s">
        <v>481</v>
      </c>
      <c r="O50" s="18" t="s">
        <v>481</v>
      </c>
      <c r="P50" s="20" t="s">
        <v>481</v>
      </c>
      <c r="Q50" s="18" t="s">
        <v>481</v>
      </c>
      <c r="R50" s="20" t="s">
        <v>481</v>
      </c>
      <c r="S50" s="18" t="s">
        <v>481</v>
      </c>
      <c r="T50" s="20" t="s">
        <v>481</v>
      </c>
      <c r="U50" s="18" t="n">
        <v>363.33786534</v>
      </c>
      <c r="V50" s="20" t="n">
        <v>8.00571461</v>
      </c>
    </row>
    <row r="51" spans="1:22">
      <c r="A51" s="15" t="s">
        <v>526</v>
      </c>
      <c r="B51" s="17" t="n">
        <v>6866</v>
      </c>
      <c r="C51" s="18">
        <f>(119.0/B51*100)</f>
        <v/>
      </c>
      <c r="D51" s="19" t="n">
        <v>6747</v>
      </c>
      <c r="E51" s="18" t="n">
        <v>403.04533096</v>
      </c>
      <c r="F51" s="20" t="n">
        <v>5.09776357</v>
      </c>
      <c r="G51" s="18" t="n">
        <v>424.51910292</v>
      </c>
      <c r="H51" s="20" t="n">
        <v>3.8987684</v>
      </c>
      <c r="I51" s="18" t="n">
        <v>434.80269782</v>
      </c>
      <c r="J51" s="20" t="n">
        <v>3.02672399</v>
      </c>
      <c r="K51" s="18" t="n">
        <v>443.04473503</v>
      </c>
      <c r="L51" s="20" t="n">
        <v>5.00536967</v>
      </c>
      <c r="M51" s="18" t="s">
        <v>481</v>
      </c>
      <c r="N51" s="20" t="s">
        <v>481</v>
      </c>
      <c r="O51" s="18" t="s">
        <v>481</v>
      </c>
      <c r="P51" s="20" t="s">
        <v>481</v>
      </c>
      <c r="Q51" s="18" t="n">
        <v>427.96430568</v>
      </c>
      <c r="R51" s="20" t="n">
        <v>5.20460603</v>
      </c>
      <c r="S51" s="18" t="s">
        <v>481</v>
      </c>
      <c r="T51" s="20" t="s">
        <v>481</v>
      </c>
      <c r="U51" s="18" t="n">
        <v>394.41876643</v>
      </c>
      <c r="V51" s="20" t="n">
        <v>7.35382204</v>
      </c>
    </row>
    <row r="52" spans="1:22">
      <c r="A52" s="15" t="s">
        <v>527</v>
      </c>
      <c r="B52" s="17" t="n">
        <v>5809</v>
      </c>
      <c r="C52" s="18">
        <f>(120.0/B52*100)</f>
        <v/>
      </c>
      <c r="D52" s="19" t="n">
        <v>5689</v>
      </c>
      <c r="E52" s="18" t="n">
        <v>410.50606857</v>
      </c>
      <c r="F52" s="20" t="n">
        <v>6.34395598</v>
      </c>
      <c r="G52" s="18" t="n">
        <v>472.04382339</v>
      </c>
      <c r="H52" s="20" t="n">
        <v>4.57653496</v>
      </c>
      <c r="I52" s="18" t="n">
        <v>496.36585239</v>
      </c>
      <c r="J52" s="20" t="n">
        <v>2.93687393</v>
      </c>
      <c r="K52" s="18" t="n">
        <v>506.67498827</v>
      </c>
      <c r="L52" s="20" t="n">
        <v>4.69964979</v>
      </c>
      <c r="M52" s="18" t="s">
        <v>481</v>
      </c>
      <c r="N52" s="20" t="s">
        <v>481</v>
      </c>
      <c r="O52" s="18" t="s">
        <v>481</v>
      </c>
      <c r="P52" s="20" t="s">
        <v>481</v>
      </c>
      <c r="Q52" s="18" t="s">
        <v>481</v>
      </c>
      <c r="R52" s="20" t="s">
        <v>481</v>
      </c>
      <c r="S52" s="18" t="s">
        <v>481</v>
      </c>
      <c r="T52" s="20" t="s">
        <v>481</v>
      </c>
      <c r="U52" s="18" t="n">
        <v>393.68146349</v>
      </c>
      <c r="V52" s="20" t="n">
        <v>6.86552499</v>
      </c>
    </row>
    <row r="53" spans="1:22">
      <c r="A53" s="15" t="s">
        <v>528</v>
      </c>
      <c r="B53" s="17" t="n">
        <v>5571</v>
      </c>
      <c r="C53" s="18">
        <f>(129.0/B53*100)</f>
        <v/>
      </c>
      <c r="D53" s="19" t="n">
        <v>5442</v>
      </c>
      <c r="E53" s="18" t="n">
        <v>396.61149179</v>
      </c>
      <c r="F53" s="20" t="n">
        <v>6.17474022</v>
      </c>
      <c r="G53" s="18" t="n">
        <v>440.26769115</v>
      </c>
      <c r="H53" s="20" t="n">
        <v>3.86175068</v>
      </c>
      <c r="I53" s="18" t="n">
        <v>456.78339517</v>
      </c>
      <c r="J53" s="20" t="n">
        <v>2.28820174</v>
      </c>
      <c r="K53" s="18" t="n">
        <v>472.77769592</v>
      </c>
      <c r="L53" s="20" t="n">
        <v>3.78178128</v>
      </c>
      <c r="M53" s="18" t="s">
        <v>481</v>
      </c>
      <c r="N53" s="20" t="s">
        <v>481</v>
      </c>
      <c r="O53" s="18" t="s">
        <v>481</v>
      </c>
      <c r="P53" s="20" t="s">
        <v>481</v>
      </c>
      <c r="Q53" s="18" t="s">
        <v>481</v>
      </c>
      <c r="R53" s="20" t="s">
        <v>481</v>
      </c>
      <c r="S53" s="18" t="s">
        <v>481</v>
      </c>
      <c r="T53" s="20" t="s">
        <v>481</v>
      </c>
      <c r="U53" s="18" t="n">
        <v>352.46208006</v>
      </c>
      <c r="V53" s="20" t="n">
        <v>4.69544568</v>
      </c>
    </row>
    <row r="54" spans="1:22">
      <c r="A54" s="15" t="s">
        <v>529</v>
      </c>
      <c r="B54" s="17" t="n">
        <v>4740</v>
      </c>
      <c r="C54" s="18">
        <f>(580.0/B54*100)</f>
        <v/>
      </c>
      <c r="D54" s="19" t="n">
        <v>4160</v>
      </c>
      <c r="E54" s="18" t="n">
        <v>338.89864322</v>
      </c>
      <c r="F54" s="20" t="n">
        <v>6.4282328</v>
      </c>
      <c r="G54" s="18" t="n">
        <v>375.12738104</v>
      </c>
      <c r="H54" s="20" t="n">
        <v>4.89967632</v>
      </c>
      <c r="I54" s="18" t="n">
        <v>378.74668314</v>
      </c>
      <c r="J54" s="20" t="n">
        <v>3.94634817</v>
      </c>
      <c r="K54" s="18" t="n">
        <v>376.28848237</v>
      </c>
      <c r="L54" s="20" t="n">
        <v>4.8556345</v>
      </c>
      <c r="M54" s="18" t="s">
        <v>481</v>
      </c>
      <c r="N54" s="20" t="s">
        <v>481</v>
      </c>
      <c r="O54" s="18" t="s">
        <v>481</v>
      </c>
      <c r="P54" s="20" t="s">
        <v>481</v>
      </c>
      <c r="Q54" s="18" t="s">
        <v>481</v>
      </c>
      <c r="R54" s="20" t="s">
        <v>481</v>
      </c>
      <c r="S54" s="18" t="s">
        <v>481</v>
      </c>
      <c r="T54" s="20" t="s">
        <v>481</v>
      </c>
      <c r="U54" s="18" t="n">
        <v>308.45933935</v>
      </c>
      <c r="V54" s="20" t="n">
        <v>4.15024507</v>
      </c>
    </row>
    <row r="55" spans="1:22">
      <c r="A55" s="15" t="s">
        <v>530</v>
      </c>
      <c r="B55" s="17" t="n">
        <v>5316</v>
      </c>
      <c r="C55" s="18">
        <f>(22.0/B55*100)</f>
        <v/>
      </c>
      <c r="D55" s="19" t="n">
        <v>5294</v>
      </c>
      <c r="E55" s="18" t="n">
        <v>337.06144651</v>
      </c>
      <c r="F55" s="20" t="n">
        <v>7.94996838</v>
      </c>
      <c r="G55" s="18" t="n">
        <v>376.3796879</v>
      </c>
      <c r="H55" s="20" t="n">
        <v>4.41324819</v>
      </c>
      <c r="I55" s="18" t="n">
        <v>411.05752926</v>
      </c>
      <c r="J55" s="20" t="n">
        <v>3.13530593</v>
      </c>
      <c r="K55" s="18" t="n">
        <v>431.82265478</v>
      </c>
      <c r="L55" s="20" t="n">
        <v>5.53532909</v>
      </c>
      <c r="M55" s="18" t="s">
        <v>481</v>
      </c>
      <c r="N55" s="20" t="s">
        <v>481</v>
      </c>
      <c r="O55" s="18" t="s">
        <v>481</v>
      </c>
      <c r="P55" s="20" t="s">
        <v>481</v>
      </c>
      <c r="Q55" s="18" t="s">
        <v>481</v>
      </c>
      <c r="R55" s="20" t="s">
        <v>481</v>
      </c>
      <c r="S55" s="18" t="n">
        <v>268.79042248</v>
      </c>
      <c r="T55" s="20" t="n">
        <v>42.70493635</v>
      </c>
      <c r="U55" s="18" t="n">
        <v>301.03026296</v>
      </c>
      <c r="V55" s="20" t="n">
        <v>8.021966170000001</v>
      </c>
    </row>
    <row r="56" spans="1:22">
      <c r="A56" s="15" t="s">
        <v>531</v>
      </c>
      <c r="B56" s="17" t="n">
        <v>5359</v>
      </c>
      <c r="C56" s="18">
        <f>(77.0/B56*100)</f>
        <v/>
      </c>
      <c r="D56" s="19" t="n">
        <v>5282</v>
      </c>
      <c r="E56" s="18" t="n">
        <v>465.49937254</v>
      </c>
      <c r="F56" s="20" t="n">
        <v>7.19807127</v>
      </c>
      <c r="G56" s="18" t="n">
        <v>508.62378951</v>
      </c>
      <c r="H56" s="20" t="n">
        <v>5.88506535</v>
      </c>
      <c r="I56" s="18" t="n">
        <v>528.61966115</v>
      </c>
      <c r="J56" s="20" t="n">
        <v>2.73724491</v>
      </c>
      <c r="K56" s="18" t="n">
        <v>548.22514126</v>
      </c>
      <c r="L56" s="20" t="n">
        <v>3.55038706</v>
      </c>
      <c r="M56" s="18" t="s">
        <v>481</v>
      </c>
      <c r="N56" s="20" t="s">
        <v>481</v>
      </c>
      <c r="O56" s="18" t="s">
        <v>481</v>
      </c>
      <c r="P56" s="20" t="s">
        <v>481</v>
      </c>
      <c r="Q56" s="18" t="s">
        <v>481</v>
      </c>
      <c r="R56" s="20" t="s">
        <v>481</v>
      </c>
      <c r="S56" s="18" t="s">
        <v>481</v>
      </c>
      <c r="T56" s="20" t="s">
        <v>481</v>
      </c>
      <c r="U56" s="18" t="n">
        <v>445.2223188</v>
      </c>
      <c r="V56" s="20" t="n">
        <v>17.88502751</v>
      </c>
    </row>
    <row r="57" spans="1:22">
      <c r="A57" s="15" t="s">
        <v>532</v>
      </c>
      <c r="B57" s="17" t="n">
        <v>6513</v>
      </c>
      <c r="C57" s="18">
        <f>(0.0/B57*100)</f>
        <v/>
      </c>
      <c r="D57" s="19" t="n">
        <v>6513</v>
      </c>
      <c r="E57" s="18" t="n">
        <v>380.80802766</v>
      </c>
      <c r="F57" s="20" t="n">
        <v>5.90543835</v>
      </c>
      <c r="G57" s="18" t="n">
        <v>401.11874962</v>
      </c>
      <c r="H57" s="20" t="n">
        <v>3.59212416</v>
      </c>
      <c r="I57" s="18" t="n">
        <v>402.22089777</v>
      </c>
      <c r="J57" s="20" t="n">
        <v>2.89374631</v>
      </c>
      <c r="K57" s="18" t="n">
        <v>369.87169411</v>
      </c>
      <c r="L57" s="20" t="n">
        <v>6.86392365</v>
      </c>
      <c r="M57" s="18" t="s">
        <v>481</v>
      </c>
      <c r="N57" s="20" t="s">
        <v>481</v>
      </c>
      <c r="O57" s="18" t="s">
        <v>481</v>
      </c>
      <c r="P57" s="20" t="s">
        <v>481</v>
      </c>
      <c r="Q57" s="18" t="s">
        <v>481</v>
      </c>
      <c r="R57" s="20" t="s">
        <v>481</v>
      </c>
      <c r="S57" s="18" t="n">
        <v>360.28367939</v>
      </c>
      <c r="T57" s="20" t="n">
        <v>42.79659825</v>
      </c>
      <c r="U57" s="18" t="n">
        <v>363.30970703</v>
      </c>
      <c r="V57" s="20" t="n">
        <v>9.823305980000001</v>
      </c>
    </row>
    <row r="58" spans="1:22">
      <c r="A58" s="15" t="s">
        <v>533</v>
      </c>
      <c r="B58" s="17" t="n">
        <v>7267</v>
      </c>
      <c r="C58" s="18">
        <f>(11.0/B58*100)</f>
        <v/>
      </c>
      <c r="D58" s="19" t="n">
        <v>7256</v>
      </c>
      <c r="E58" s="18" t="n">
        <v>368.16717123</v>
      </c>
      <c r="F58" s="20" t="n">
        <v>5.70806315</v>
      </c>
      <c r="G58" s="18" t="n">
        <v>394.91079759</v>
      </c>
      <c r="H58" s="20" t="n">
        <v>4.39790669</v>
      </c>
      <c r="I58" s="18" t="n">
        <v>424.84789569</v>
      </c>
      <c r="J58" s="20" t="n">
        <v>3.07055956</v>
      </c>
      <c r="K58" s="18" t="n">
        <v>427.02592353</v>
      </c>
      <c r="L58" s="20" t="n">
        <v>4.24048113</v>
      </c>
      <c r="M58" s="18" t="s">
        <v>481</v>
      </c>
      <c r="N58" s="20" t="s">
        <v>481</v>
      </c>
      <c r="O58" s="18" t="s">
        <v>481</v>
      </c>
      <c r="P58" s="20" t="s">
        <v>481</v>
      </c>
      <c r="Q58" s="18" t="s">
        <v>481</v>
      </c>
      <c r="R58" s="20" t="s">
        <v>481</v>
      </c>
      <c r="S58" s="18" t="n">
        <v>302.02983577</v>
      </c>
      <c r="T58" s="20" t="n">
        <v>23.33033793</v>
      </c>
      <c r="U58" s="18" t="n">
        <v>316.00888381</v>
      </c>
      <c r="V58" s="20" t="n">
        <v>12.88320881</v>
      </c>
    </row>
    <row r="59" spans="1:22">
      <c r="A59" s="15" t="s">
        <v>534</v>
      </c>
      <c r="B59" s="17" t="n">
        <v>4826</v>
      </c>
      <c r="C59" s="18">
        <f>(26.0/B59*100)</f>
        <v/>
      </c>
      <c r="D59" s="19" t="n">
        <v>4800</v>
      </c>
      <c r="E59" s="18" t="n">
        <v>307.55470553</v>
      </c>
      <c r="F59" s="20" t="n">
        <v>6.24553028</v>
      </c>
      <c r="G59" s="18" t="n">
        <v>342.76823021</v>
      </c>
      <c r="H59" s="20" t="n">
        <v>4.32142651</v>
      </c>
      <c r="I59" s="18" t="n">
        <v>358.12403245</v>
      </c>
      <c r="J59" s="20" t="n">
        <v>1.92038842</v>
      </c>
      <c r="K59" s="18" t="n">
        <v>350.60029032</v>
      </c>
      <c r="L59" s="20" t="n">
        <v>3.34397073</v>
      </c>
      <c r="M59" s="18" t="s">
        <v>481</v>
      </c>
      <c r="N59" s="20" t="s">
        <v>481</v>
      </c>
      <c r="O59" s="18" t="s">
        <v>481</v>
      </c>
      <c r="P59" s="20" t="s">
        <v>481</v>
      </c>
      <c r="Q59" s="18" t="s">
        <v>481</v>
      </c>
      <c r="R59" s="20" t="s">
        <v>481</v>
      </c>
      <c r="S59" s="18" t="n">
        <v>263.56702371</v>
      </c>
      <c r="T59" s="20" t="n">
        <v>19.9909367</v>
      </c>
      <c r="U59" s="18" t="n">
        <v>281.16668162</v>
      </c>
      <c r="V59" s="20" t="n">
        <v>8.458824030000001</v>
      </c>
    </row>
    <row r="60" spans="1:22">
      <c r="A60" s="15" t="s">
        <v>535</v>
      </c>
      <c r="B60" s="17" t="n">
        <v>4546</v>
      </c>
      <c r="C60" s="18">
        <f>(15.0/B60*100)</f>
        <v/>
      </c>
      <c r="D60" s="19" t="n">
        <v>4531</v>
      </c>
      <c r="E60" s="18" t="n">
        <v>304.89914052</v>
      </c>
      <c r="F60" s="20" t="n">
        <v>7.66848281</v>
      </c>
      <c r="G60" s="18" t="n">
        <v>342.52201462</v>
      </c>
      <c r="H60" s="20" t="n">
        <v>6.20641923</v>
      </c>
      <c r="I60" s="18" t="n">
        <v>357.37264259</v>
      </c>
      <c r="J60" s="20" t="n">
        <v>5.42172288</v>
      </c>
      <c r="K60" s="18" t="n">
        <v>355.13044028</v>
      </c>
      <c r="L60" s="20" t="n">
        <v>7.35469577</v>
      </c>
      <c r="M60" s="18" t="s">
        <v>481</v>
      </c>
      <c r="N60" s="20" t="s">
        <v>481</v>
      </c>
      <c r="O60" s="18" t="s">
        <v>481</v>
      </c>
      <c r="P60" s="20" t="s">
        <v>481</v>
      </c>
      <c r="Q60" s="18" t="s">
        <v>481</v>
      </c>
      <c r="R60" s="20" t="s">
        <v>481</v>
      </c>
      <c r="S60" s="18" t="n">
        <v>243.40107181</v>
      </c>
      <c r="T60" s="20" t="n">
        <v>25.30169721</v>
      </c>
      <c r="U60" s="18" t="n">
        <v>326.23915271</v>
      </c>
      <c r="V60" s="20" t="n">
        <v>9.56697574</v>
      </c>
    </row>
    <row r="61" spans="1:22">
      <c r="A61" s="15" t="s">
        <v>536</v>
      </c>
      <c r="B61" s="17" t="n">
        <v>6525</v>
      </c>
      <c r="C61" s="18">
        <f>(184.0/B61*100)</f>
        <v/>
      </c>
      <c r="D61" s="19" t="n">
        <v>6341</v>
      </c>
      <c r="E61" s="18" t="n">
        <v>444.22576569</v>
      </c>
      <c r="F61" s="20" t="n">
        <v>6.93383005</v>
      </c>
      <c r="G61" s="18" t="n">
        <v>458.71860895</v>
      </c>
      <c r="H61" s="20" t="n">
        <v>4.31290012</v>
      </c>
      <c r="I61" s="18" t="n">
        <v>478.59854689</v>
      </c>
      <c r="J61" s="20" t="n">
        <v>2.8798525</v>
      </c>
      <c r="K61" s="18" t="n">
        <v>494.61769584</v>
      </c>
      <c r="L61" s="20" t="n">
        <v>3.64701432</v>
      </c>
      <c r="M61" s="18" t="s">
        <v>481</v>
      </c>
      <c r="N61" s="20" t="s">
        <v>481</v>
      </c>
      <c r="O61" s="18" t="s">
        <v>481</v>
      </c>
      <c r="P61" s="20" t="s">
        <v>481</v>
      </c>
      <c r="Q61" s="18" t="s">
        <v>481</v>
      </c>
      <c r="R61" s="20" t="s">
        <v>481</v>
      </c>
      <c r="S61" s="18" t="s">
        <v>481</v>
      </c>
      <c r="T61" s="20" t="s">
        <v>481</v>
      </c>
      <c r="U61" s="18" t="n">
        <v>380.42395759</v>
      </c>
      <c r="V61" s="20" t="n">
        <v>8.23260689</v>
      </c>
    </row>
    <row r="62" spans="1:22">
      <c r="A62" s="15" t="s">
        <v>537</v>
      </c>
      <c r="B62" s="17" t="n">
        <v>4476</v>
      </c>
      <c r="C62" s="18">
        <f>(3.0/B62*100)</f>
        <v/>
      </c>
      <c r="D62" s="19" t="n">
        <v>4473</v>
      </c>
      <c r="E62" s="18" t="n">
        <v>460.25709315</v>
      </c>
      <c r="F62" s="20" t="n">
        <v>9.7548812</v>
      </c>
      <c r="G62" s="18" t="n">
        <v>492.03510265</v>
      </c>
      <c r="H62" s="20" t="n">
        <v>3.77133303</v>
      </c>
      <c r="I62" s="18" t="n">
        <v>508.58864376</v>
      </c>
      <c r="J62" s="20" t="n">
        <v>1.62209793</v>
      </c>
      <c r="K62" s="18" t="n">
        <v>532.53132776</v>
      </c>
      <c r="L62" s="20" t="n">
        <v>3.80770082</v>
      </c>
      <c r="M62" s="18" t="s">
        <v>481</v>
      </c>
      <c r="N62" s="20" t="s">
        <v>481</v>
      </c>
      <c r="O62" s="18" t="s">
        <v>481</v>
      </c>
      <c r="P62" s="20" t="s">
        <v>481</v>
      </c>
      <c r="Q62" s="18" t="s">
        <v>481</v>
      </c>
      <c r="R62" s="20" t="s">
        <v>481</v>
      </c>
      <c r="S62" s="18" t="s">
        <v>481</v>
      </c>
      <c r="T62" s="20" t="s">
        <v>481</v>
      </c>
      <c r="U62" s="18" t="n">
        <v>462.0361956</v>
      </c>
      <c r="V62" s="20" t="n">
        <v>24.73612333</v>
      </c>
    </row>
    <row r="63" spans="1:22">
      <c r="A63" s="15" t="s">
        <v>538</v>
      </c>
      <c r="B63" s="17" t="n">
        <v>5324</v>
      </c>
      <c r="C63" s="18">
        <f>(13.0/B63*100)</f>
        <v/>
      </c>
      <c r="D63" s="19" t="n">
        <v>5311</v>
      </c>
      <c r="E63" s="18" t="n">
        <v>294.4217895</v>
      </c>
      <c r="F63" s="20" t="n">
        <v>7.42007038</v>
      </c>
      <c r="G63" s="18" t="n">
        <v>347.11211181</v>
      </c>
      <c r="H63" s="20" t="n">
        <v>4.58643479</v>
      </c>
      <c r="I63" s="18" t="n">
        <v>363.55652735</v>
      </c>
      <c r="J63" s="20" t="n">
        <v>1.9184706</v>
      </c>
      <c r="K63" s="18" t="n">
        <v>358.02195527</v>
      </c>
      <c r="L63" s="20" t="n">
        <v>4.43311908</v>
      </c>
      <c r="M63" s="18" t="s">
        <v>481</v>
      </c>
      <c r="N63" s="20" t="s">
        <v>481</v>
      </c>
      <c r="O63" s="18" t="s">
        <v>481</v>
      </c>
      <c r="P63" s="20" t="s">
        <v>481</v>
      </c>
      <c r="Q63" s="18" t="n">
        <v>216.02409048</v>
      </c>
      <c r="R63" s="20" t="n">
        <v>66.87943113</v>
      </c>
      <c r="S63" s="18" t="n">
        <v>222.63688417</v>
      </c>
      <c r="T63" s="20" t="n">
        <v>50.15482196</v>
      </c>
      <c r="U63" s="18" t="n">
        <v>313.4666692</v>
      </c>
      <c r="V63" s="20" t="n">
        <v>5.20624691</v>
      </c>
    </row>
    <row r="64" spans="1:22">
      <c r="A64" s="15" t="s">
        <v>539</v>
      </c>
      <c r="B64" s="17" t="n">
        <v>3634</v>
      </c>
      <c r="C64" s="18">
        <f>(3.0/B64*100)</f>
        <v/>
      </c>
      <c r="D64" s="19" t="n">
        <v>3631</v>
      </c>
      <c r="E64" s="18" t="n">
        <v>356.19862489</v>
      </c>
      <c r="F64" s="20" t="n">
        <v>10.78823296</v>
      </c>
      <c r="G64" s="18" t="n">
        <v>431.49589458</v>
      </c>
      <c r="H64" s="20" t="n">
        <v>5.57115007</v>
      </c>
      <c r="I64" s="18" t="n">
        <v>461.29592219</v>
      </c>
      <c r="J64" s="20" t="n">
        <v>2.80110347</v>
      </c>
      <c r="K64" s="18" t="n">
        <v>479.44066274</v>
      </c>
      <c r="L64" s="20" t="n">
        <v>4.58142928</v>
      </c>
      <c r="M64" s="18" t="s">
        <v>481</v>
      </c>
      <c r="N64" s="20" t="s">
        <v>481</v>
      </c>
      <c r="O64" s="18" t="s">
        <v>481</v>
      </c>
      <c r="P64" s="20" t="s">
        <v>481</v>
      </c>
      <c r="Q64" s="18" t="s">
        <v>481</v>
      </c>
      <c r="R64" s="20" t="s">
        <v>481</v>
      </c>
      <c r="S64" s="18" t="n">
        <v>349.06873661</v>
      </c>
      <c r="T64" s="20" t="n">
        <v>44.78035468</v>
      </c>
      <c r="U64" s="18" t="n">
        <v>284.11119624</v>
      </c>
      <c r="V64" s="20" t="n">
        <v>9.69583974</v>
      </c>
    </row>
    <row r="65" spans="1:22">
      <c r="A65" s="15" t="s">
        <v>540</v>
      </c>
      <c r="B65" s="17" t="n">
        <v>5325</v>
      </c>
      <c r="C65" s="18">
        <f>(14.0/B65*100)</f>
        <v/>
      </c>
      <c r="D65" s="19" t="n">
        <v>5311</v>
      </c>
      <c r="E65" s="18" t="n">
        <v>378.57650046</v>
      </c>
      <c r="F65" s="20" t="n">
        <v>7.08543412</v>
      </c>
      <c r="G65" s="18" t="n">
        <v>421.44005896</v>
      </c>
      <c r="H65" s="20" t="n">
        <v>3.77504478</v>
      </c>
      <c r="I65" s="18" t="n">
        <v>423.97856007</v>
      </c>
      <c r="J65" s="20" t="n">
        <v>2.90735181</v>
      </c>
      <c r="K65" s="18" t="n">
        <v>428.03879476</v>
      </c>
      <c r="L65" s="20" t="n">
        <v>5.18630504</v>
      </c>
      <c r="M65" s="18" t="s">
        <v>481</v>
      </c>
      <c r="N65" s="20" t="s">
        <v>481</v>
      </c>
      <c r="O65" s="18" t="s">
        <v>481</v>
      </c>
      <c r="P65" s="20" t="s">
        <v>481</v>
      </c>
      <c r="Q65" s="18" t="n">
        <v>296.93963195</v>
      </c>
      <c r="R65" s="20" t="n">
        <v>41.50658067</v>
      </c>
      <c r="S65" s="18" t="s">
        <v>481</v>
      </c>
      <c r="T65" s="20" t="s">
        <v>481</v>
      </c>
      <c r="U65" s="18" t="n">
        <v>327.15067571</v>
      </c>
      <c r="V65" s="20" t="n">
        <v>7.16914119</v>
      </c>
    </row>
    <row r="66" spans="1:22">
      <c r="A66" s="15" t="s">
        <v>541</v>
      </c>
      <c r="B66" s="17" t="n">
        <v>5665</v>
      </c>
      <c r="C66" s="18">
        <f>(100.0/B66*100)</f>
        <v/>
      </c>
      <c r="D66" s="19" t="n">
        <v>5565</v>
      </c>
      <c r="E66" s="18" t="n">
        <v>403.1393739</v>
      </c>
      <c r="F66" s="20" t="n">
        <v>5.62358773</v>
      </c>
      <c r="G66" s="18" t="n">
        <v>419.18841457</v>
      </c>
      <c r="H66" s="20" t="n">
        <v>3.97005542</v>
      </c>
      <c r="I66" s="18" t="n">
        <v>449.54012785</v>
      </c>
      <c r="J66" s="20" t="n">
        <v>2.0156311</v>
      </c>
      <c r="K66" s="18" t="n">
        <v>450.21673406</v>
      </c>
      <c r="L66" s="20" t="n">
        <v>4.76730589</v>
      </c>
      <c r="M66" s="18" t="s">
        <v>481</v>
      </c>
      <c r="N66" s="20" t="s">
        <v>481</v>
      </c>
      <c r="O66" s="18" t="s">
        <v>481</v>
      </c>
      <c r="P66" s="20" t="s">
        <v>481</v>
      </c>
      <c r="Q66" s="18" t="s">
        <v>481</v>
      </c>
      <c r="R66" s="20" t="s">
        <v>481</v>
      </c>
      <c r="S66" s="18" t="s">
        <v>481</v>
      </c>
      <c r="T66" s="20" t="s">
        <v>481</v>
      </c>
      <c r="U66" s="18" t="n">
        <v>360.38656455</v>
      </c>
      <c r="V66" s="20" t="n">
        <v>3.58281356</v>
      </c>
    </row>
    <row r="67" spans="1:22">
      <c r="A67" s="15" t="s">
        <v>542</v>
      </c>
      <c r="B67" s="17" t="n">
        <v>6971</v>
      </c>
      <c r="C67" s="18">
        <f>(1164.0/B67*100)</f>
        <v/>
      </c>
      <c r="D67" s="19" t="n">
        <v>5807</v>
      </c>
      <c r="E67" s="18" t="n">
        <v>379.52266086</v>
      </c>
      <c r="F67" s="20" t="n">
        <v>7.32642964</v>
      </c>
      <c r="G67" s="18" t="n">
        <v>408.88746258</v>
      </c>
      <c r="H67" s="20" t="n">
        <v>4.22349981</v>
      </c>
      <c r="I67" s="18" t="n">
        <v>420.78392361</v>
      </c>
      <c r="J67" s="20" t="n">
        <v>3.00282057</v>
      </c>
      <c r="K67" s="18" t="n">
        <v>422.852942</v>
      </c>
      <c r="L67" s="20" t="n">
        <v>4.90988158</v>
      </c>
      <c r="M67" s="18" t="s">
        <v>481</v>
      </c>
      <c r="N67" s="20" t="s">
        <v>481</v>
      </c>
      <c r="O67" s="18" t="s">
        <v>481</v>
      </c>
      <c r="P67" s="20" t="s">
        <v>481</v>
      </c>
      <c r="Q67" s="18" t="s">
        <v>481</v>
      </c>
      <c r="R67" s="20" t="s">
        <v>481</v>
      </c>
      <c r="S67" s="18" t="s">
        <v>481</v>
      </c>
      <c r="T67" s="20" t="s">
        <v>481</v>
      </c>
      <c r="U67" s="18" t="n">
        <v>343.03330668</v>
      </c>
      <c r="V67" s="20" t="n">
        <v>5.75476874</v>
      </c>
    </row>
    <row r="68" spans="1:22">
      <c r="A68" s="15" t="s">
        <v>543</v>
      </c>
      <c r="B68" s="17" t="n">
        <v>12083</v>
      </c>
      <c r="C68" s="18">
        <f>(32.0/B68*100)</f>
        <v/>
      </c>
      <c r="D68" s="19" t="n">
        <v>12051</v>
      </c>
      <c r="E68" s="18" t="n">
        <v>347.24918625</v>
      </c>
      <c r="F68" s="20" t="n">
        <v>4.76161383</v>
      </c>
      <c r="G68" s="18" t="n">
        <v>398.97073771</v>
      </c>
      <c r="H68" s="20" t="n">
        <v>3.04417829</v>
      </c>
      <c r="I68" s="18" t="n">
        <v>432.33350954</v>
      </c>
      <c r="J68" s="20" t="n">
        <v>1.79867552</v>
      </c>
      <c r="K68" s="18" t="n">
        <v>432.66960201</v>
      </c>
      <c r="L68" s="20" t="n">
        <v>2.99095751</v>
      </c>
      <c r="M68" s="18" t="s">
        <v>481</v>
      </c>
      <c r="N68" s="20" t="s">
        <v>481</v>
      </c>
      <c r="O68" s="18" t="s">
        <v>481</v>
      </c>
      <c r="P68" s="20" t="s">
        <v>481</v>
      </c>
      <c r="Q68" s="18" t="s">
        <v>481</v>
      </c>
      <c r="R68" s="20" t="s">
        <v>481</v>
      </c>
      <c r="S68" s="18" t="s">
        <v>481</v>
      </c>
      <c r="T68" s="20" t="s">
        <v>481</v>
      </c>
      <c r="U68" s="18" t="n">
        <v>328.64690862</v>
      </c>
      <c r="V68" s="20" t="n">
        <v>2.36878854</v>
      </c>
    </row>
    <row r="69" spans="1:22">
      <c r="A69" s="15" t="s">
        <v>544</v>
      </c>
      <c r="B69" s="17" t="n">
        <v>4876</v>
      </c>
      <c r="C69" s="18">
        <f>(0.0/B69*100)</f>
        <v/>
      </c>
      <c r="D69" s="19" t="n">
        <v>4876</v>
      </c>
      <c r="E69" s="18" t="n">
        <v>411.90733574</v>
      </c>
      <c r="F69" s="20" t="n">
        <v>7.49177199</v>
      </c>
      <c r="G69" s="18" t="n">
        <v>436.97188008</v>
      </c>
      <c r="H69" s="20" t="n">
        <v>4.54043162</v>
      </c>
      <c r="I69" s="18" t="n">
        <v>438.77550384</v>
      </c>
      <c r="J69" s="20" t="n">
        <v>4.42981671</v>
      </c>
      <c r="K69" s="18" t="n">
        <v>424.21164821</v>
      </c>
      <c r="L69" s="20" t="n">
        <v>7.15013775</v>
      </c>
      <c r="M69" s="18" t="s">
        <v>481</v>
      </c>
      <c r="N69" s="20" t="s">
        <v>481</v>
      </c>
      <c r="O69" s="18" t="s">
        <v>481</v>
      </c>
      <c r="P69" s="20" t="s">
        <v>481</v>
      </c>
      <c r="Q69" s="18" t="s">
        <v>481</v>
      </c>
      <c r="R69" s="20" t="s">
        <v>481</v>
      </c>
      <c r="S69" s="18" t="s">
        <v>481</v>
      </c>
      <c r="T69" s="20" t="s">
        <v>481</v>
      </c>
      <c r="U69" s="18" t="n">
        <v>360.4522088</v>
      </c>
      <c r="V69" s="20" t="n">
        <v>25.55289629</v>
      </c>
    </row>
    <row r="70" spans="1:22">
      <c r="A70" s="15" t="s">
        <v>545</v>
      </c>
      <c r="B70" s="17" t="n">
        <v>6036</v>
      </c>
      <c r="C70" s="18">
        <f>(223.0/B70*100)</f>
        <v/>
      </c>
      <c r="D70" s="19" t="n">
        <v>5813</v>
      </c>
      <c r="E70" s="18" t="n">
        <v>462.08591953</v>
      </c>
      <c r="F70" s="20" t="n">
        <v>7.47740393</v>
      </c>
      <c r="G70" s="18" t="n">
        <v>484.9198241</v>
      </c>
      <c r="H70" s="20" t="n">
        <v>3.98400894</v>
      </c>
      <c r="I70" s="18" t="n">
        <v>504.24682399</v>
      </c>
      <c r="J70" s="20" t="n">
        <v>3.22898463</v>
      </c>
      <c r="K70" s="18" t="n">
        <v>510.27498938</v>
      </c>
      <c r="L70" s="20" t="n">
        <v>5.1637623</v>
      </c>
      <c r="M70" s="18" t="s">
        <v>481</v>
      </c>
      <c r="N70" s="20" t="s">
        <v>481</v>
      </c>
      <c r="O70" s="18" t="s">
        <v>481</v>
      </c>
      <c r="P70" s="20" t="s">
        <v>481</v>
      </c>
      <c r="Q70" s="18" t="s">
        <v>481</v>
      </c>
      <c r="R70" s="20" t="s">
        <v>481</v>
      </c>
      <c r="S70" s="18" t="s">
        <v>481</v>
      </c>
      <c r="T70" s="20" t="s">
        <v>481</v>
      </c>
      <c r="U70" s="18" t="n">
        <v>448.09762239</v>
      </c>
      <c r="V70" s="20" t="n">
        <v>8.75300627</v>
      </c>
    </row>
    <row r="71" spans="1:22">
      <c r="A71" s="15" t="s">
        <v>546</v>
      </c>
      <c r="B71" s="17" t="n">
        <v>6115</v>
      </c>
      <c r="C71" s="18">
        <f>(50.0/B71*100)</f>
        <v/>
      </c>
      <c r="D71" s="19" t="n">
        <v>6065</v>
      </c>
      <c r="E71" s="18" t="n">
        <v>494.89572485</v>
      </c>
      <c r="F71" s="20" t="n">
        <v>9.28953982</v>
      </c>
      <c r="G71" s="18" t="n">
        <v>522.46688462</v>
      </c>
      <c r="H71" s="20" t="n">
        <v>4.6004147</v>
      </c>
      <c r="I71" s="18" t="n">
        <v>533.07886157</v>
      </c>
      <c r="J71" s="20" t="n">
        <v>1.78569943</v>
      </c>
      <c r="K71" s="18" t="n">
        <v>563.77938027</v>
      </c>
      <c r="L71" s="20" t="n">
        <v>3.95011191</v>
      </c>
      <c r="M71" s="18" t="s">
        <v>481</v>
      </c>
      <c r="N71" s="20" t="s">
        <v>481</v>
      </c>
      <c r="O71" s="18" t="s">
        <v>481</v>
      </c>
      <c r="P71" s="20" t="s">
        <v>481</v>
      </c>
      <c r="Q71" s="18" t="s">
        <v>481</v>
      </c>
      <c r="R71" s="20" t="s">
        <v>481</v>
      </c>
      <c r="S71" s="18" t="s">
        <v>481</v>
      </c>
      <c r="T71" s="20" t="s">
        <v>481</v>
      </c>
      <c r="U71" s="18" t="n">
        <v>431.71734268</v>
      </c>
      <c r="V71" s="20" t="n">
        <v>15.39901426</v>
      </c>
    </row>
    <row r="72" spans="1:22">
      <c r="A72" s="15" t="s">
        <v>547</v>
      </c>
      <c r="B72" s="17" t="n">
        <v>7708</v>
      </c>
      <c r="C72" s="18">
        <f>(8.0/B72*100)</f>
        <v/>
      </c>
      <c r="D72" s="19" t="n">
        <v>7700</v>
      </c>
      <c r="E72" s="18" t="n">
        <v>434.3939698</v>
      </c>
      <c r="F72" s="20" t="n">
        <v>10.6891269</v>
      </c>
      <c r="G72" s="18" t="n">
        <v>422.6059591</v>
      </c>
      <c r="H72" s="20" t="n">
        <v>7.26824234</v>
      </c>
      <c r="I72" s="18" t="n">
        <v>485.05021097</v>
      </c>
      <c r="J72" s="20" t="n">
        <v>2.4405338</v>
      </c>
      <c r="K72" s="18" t="n">
        <v>540.75486857</v>
      </c>
      <c r="L72" s="20" t="n">
        <v>3.50664301</v>
      </c>
      <c r="M72" s="18" t="s">
        <v>481</v>
      </c>
      <c r="N72" s="20" t="s">
        <v>481</v>
      </c>
      <c r="O72" s="18" t="s">
        <v>481</v>
      </c>
      <c r="P72" s="20" t="s">
        <v>481</v>
      </c>
      <c r="Q72" s="18" t="s">
        <v>481</v>
      </c>
      <c r="R72" s="20" t="s">
        <v>481</v>
      </c>
      <c r="S72" s="18" t="s">
        <v>481</v>
      </c>
      <c r="T72" s="20" t="s">
        <v>481</v>
      </c>
      <c r="U72" s="18" t="n">
        <v>401.80997853</v>
      </c>
      <c r="V72" s="20" t="n">
        <v>27.9745627</v>
      </c>
    </row>
    <row r="73" spans="1:22">
      <c r="A73" s="15" t="s">
        <v>548</v>
      </c>
      <c r="B73" s="17" t="n">
        <v>8249</v>
      </c>
      <c r="C73" s="18">
        <f>(209.0/B73*100)</f>
        <v/>
      </c>
      <c r="D73" s="19" t="n">
        <v>8040</v>
      </c>
      <c r="E73" s="18" t="n">
        <v>348.98565636</v>
      </c>
      <c r="F73" s="20" t="n">
        <v>8.707660049999999</v>
      </c>
      <c r="G73" s="18" t="n">
        <v>394.00377499</v>
      </c>
      <c r="H73" s="20" t="n">
        <v>5.52334712</v>
      </c>
      <c r="I73" s="18" t="n">
        <v>410.36981878</v>
      </c>
      <c r="J73" s="20" t="n">
        <v>3.13623836</v>
      </c>
      <c r="K73" s="18" t="n">
        <v>437.45653737</v>
      </c>
      <c r="L73" s="20" t="n">
        <v>5.74811026</v>
      </c>
      <c r="M73" s="18" t="s">
        <v>481</v>
      </c>
      <c r="N73" s="20" t="s">
        <v>481</v>
      </c>
      <c r="O73" s="18" t="s">
        <v>481</v>
      </c>
      <c r="P73" s="20" t="s">
        <v>481</v>
      </c>
      <c r="Q73" s="18" t="s">
        <v>481</v>
      </c>
      <c r="R73" s="20" t="s">
        <v>481</v>
      </c>
      <c r="S73" s="18" t="s">
        <v>481</v>
      </c>
      <c r="T73" s="20" t="s">
        <v>481</v>
      </c>
      <c r="U73" s="18" t="n">
        <v>356.54640671</v>
      </c>
      <c r="V73" s="20" t="n">
        <v>10.01894269</v>
      </c>
    </row>
    <row r="74" spans="1:22">
      <c r="A74" s="15" t="s">
        <v>549</v>
      </c>
      <c r="B74" s="17" t="n">
        <v>4692</v>
      </c>
      <c r="C74" s="18">
        <f>(82.0/B74*100)</f>
        <v/>
      </c>
      <c r="D74" s="19" t="n">
        <v>4610</v>
      </c>
      <c r="E74" s="18" t="n">
        <v>384.82334825</v>
      </c>
      <c r="F74" s="20" t="n">
        <v>6.90917569</v>
      </c>
      <c r="G74" s="18" t="n">
        <v>420.87247605</v>
      </c>
      <c r="H74" s="20" t="n">
        <v>4.21648245</v>
      </c>
      <c r="I74" s="18" t="n">
        <v>442.98003874</v>
      </c>
      <c r="J74" s="20" t="n">
        <v>2.38658663</v>
      </c>
      <c r="K74" s="18" t="n">
        <v>438.86053144</v>
      </c>
      <c r="L74" s="20" t="n">
        <v>4.84908218</v>
      </c>
      <c r="M74" s="18" t="s">
        <v>481</v>
      </c>
      <c r="N74" s="20" t="s">
        <v>481</v>
      </c>
      <c r="O74" s="18" t="s">
        <v>481</v>
      </c>
      <c r="P74" s="20" t="s">
        <v>481</v>
      </c>
      <c r="Q74" s="18" t="s">
        <v>481</v>
      </c>
      <c r="R74" s="20" t="s">
        <v>481</v>
      </c>
      <c r="S74" s="18" t="n">
        <v>339.39116833</v>
      </c>
      <c r="T74" s="20" t="n">
        <v>34.60769799</v>
      </c>
      <c r="U74" s="18" t="n">
        <v>359.78398775</v>
      </c>
      <c r="V74" s="20" t="n">
        <v>6.34834702</v>
      </c>
    </row>
    <row r="75" spans="1:22">
      <c r="A75" s="15" t="s">
        <v>550</v>
      </c>
      <c r="B75" s="17" t="n">
        <v>5375</v>
      </c>
      <c r="C75" s="18">
        <f>(341.0/B75*100)</f>
        <v/>
      </c>
      <c r="D75" s="19" t="n">
        <v>5034</v>
      </c>
      <c r="E75" s="18" t="n">
        <v>355.53352595</v>
      </c>
      <c r="F75" s="20" t="n">
        <v>5.99969645</v>
      </c>
      <c r="G75" s="18" t="n">
        <v>376.05517884</v>
      </c>
      <c r="H75" s="20" t="n">
        <v>4.34423895</v>
      </c>
      <c r="I75" s="18" t="n">
        <v>367.24720104</v>
      </c>
      <c r="J75" s="20" t="n">
        <v>3.9621655</v>
      </c>
      <c r="K75" s="18" t="n">
        <v>376.65476158</v>
      </c>
      <c r="L75" s="20" t="n">
        <v>5.24900091</v>
      </c>
      <c r="M75" s="18" t="s">
        <v>481</v>
      </c>
      <c r="N75" s="20" t="s">
        <v>481</v>
      </c>
      <c r="O75" s="18" t="s">
        <v>481</v>
      </c>
      <c r="P75" s="20" t="s">
        <v>481</v>
      </c>
      <c r="Q75" s="18" t="s">
        <v>481</v>
      </c>
      <c r="R75" s="20" t="s">
        <v>481</v>
      </c>
      <c r="S75" s="18" t="s">
        <v>481</v>
      </c>
      <c r="T75" s="20" t="s">
        <v>481</v>
      </c>
      <c r="U75" s="18" t="n">
        <v>328.84959511</v>
      </c>
      <c r="V75" s="20" t="n">
        <v>5.39334613</v>
      </c>
    </row>
    <row r="76" spans="1:22">
      <c r="A76" s="15" t="s">
        <v>551</v>
      </c>
      <c r="B76" s="17" t="n">
        <v>14167</v>
      </c>
      <c r="C76" s="18">
        <f>(238.0/B76*100)</f>
        <v/>
      </c>
      <c r="D76" s="19" t="n">
        <v>13929</v>
      </c>
      <c r="E76" s="18" t="n">
        <v>380.76196887</v>
      </c>
      <c r="F76" s="20" t="n">
        <v>5.66128929</v>
      </c>
      <c r="G76" s="18" t="n">
        <v>422.47780839</v>
      </c>
      <c r="H76" s="20" t="n">
        <v>4.53386577</v>
      </c>
      <c r="I76" s="18" t="n">
        <v>447.53811248</v>
      </c>
      <c r="J76" s="20" t="n">
        <v>2.91893726</v>
      </c>
      <c r="K76" s="18" t="n">
        <v>452.76357977</v>
      </c>
      <c r="L76" s="20" t="n">
        <v>4.27726164</v>
      </c>
      <c r="M76" s="18" t="s">
        <v>481</v>
      </c>
      <c r="N76" s="20" t="s">
        <v>481</v>
      </c>
      <c r="O76" s="18" t="s">
        <v>481</v>
      </c>
      <c r="P76" s="20" t="s">
        <v>481</v>
      </c>
      <c r="Q76" s="18" t="s">
        <v>481</v>
      </c>
      <c r="R76" s="20" t="s">
        <v>481</v>
      </c>
      <c r="S76" s="18" t="s">
        <v>481</v>
      </c>
      <c r="T76" s="20" t="s">
        <v>481</v>
      </c>
      <c r="U76" s="18" t="n">
        <v>349.40518902</v>
      </c>
      <c r="V76" s="20" t="n">
        <v>5.01795914</v>
      </c>
    </row>
    <row r="77" spans="1:22">
      <c r="A77" s="15" t="s">
        <v>552</v>
      </c>
      <c r="B77" s="17" t="n">
        <v>6062</v>
      </c>
      <c r="C77" s="18">
        <f>(455.0/B77*100)</f>
        <v/>
      </c>
      <c r="D77" s="19" t="n">
        <v>5607</v>
      </c>
      <c r="E77" s="18" t="n">
        <v>407.18036775</v>
      </c>
      <c r="F77" s="20" t="n">
        <v>6.18479866</v>
      </c>
      <c r="G77" s="18" t="n">
        <v>421.30562773</v>
      </c>
      <c r="H77" s="20" t="n">
        <v>5.17421352</v>
      </c>
      <c r="I77" s="18" t="n">
        <v>457.5841442</v>
      </c>
      <c r="J77" s="20" t="n">
        <v>2.89797122</v>
      </c>
      <c r="K77" s="18" t="n">
        <v>481.28383928</v>
      </c>
      <c r="L77" s="20" t="n">
        <v>5.42383318</v>
      </c>
      <c r="M77" s="18" t="s">
        <v>481</v>
      </c>
      <c r="N77" s="20" t="s">
        <v>481</v>
      </c>
      <c r="O77" s="18" t="s">
        <v>481</v>
      </c>
      <c r="P77" s="20" t="s">
        <v>481</v>
      </c>
      <c r="Q77" s="18" t="s">
        <v>481</v>
      </c>
      <c r="R77" s="20" t="s">
        <v>481</v>
      </c>
      <c r="S77" s="18" t="s">
        <v>481</v>
      </c>
      <c r="T77" s="20" t="s">
        <v>481</v>
      </c>
      <c r="U77" s="18" t="n">
        <v>369.44457893</v>
      </c>
      <c r="V77" s="20" t="n">
        <v>4.43928206</v>
      </c>
    </row>
    <row r="78" spans="1:22">
      <c r="A78" s="15" t="s">
        <v>553</v>
      </c>
      <c r="B78" s="17" t="n">
        <v>5826</v>
      </c>
      <c r="C78" s="18">
        <f>(0.0/B78*100)</f>
        <v/>
      </c>
      <c r="D78" s="19" t="n">
        <v>5826</v>
      </c>
      <c r="E78" s="18" t="n">
        <v>456.25127843</v>
      </c>
      <c r="F78" s="20" t="n">
        <v>8.392879049999999</v>
      </c>
      <c r="G78" s="18" t="n">
        <v>482.32510285</v>
      </c>
      <c r="H78" s="20" t="n">
        <v>5.05015433</v>
      </c>
      <c r="I78" s="18" t="n">
        <v>490.31309663</v>
      </c>
      <c r="J78" s="20" t="n">
        <v>3.72104698</v>
      </c>
      <c r="K78" s="18" t="n">
        <v>486.18575274</v>
      </c>
      <c r="L78" s="20" t="n">
        <v>6.07644219</v>
      </c>
      <c r="M78" s="18" t="s">
        <v>481</v>
      </c>
      <c r="N78" s="20" t="s">
        <v>481</v>
      </c>
      <c r="O78" s="18" t="s">
        <v>481</v>
      </c>
      <c r="P78" s="20" t="s">
        <v>481</v>
      </c>
      <c r="Q78" s="18" t="n">
        <v>279.6191</v>
      </c>
      <c r="R78" s="20" t="n">
        <v>47.45639091</v>
      </c>
      <c r="S78" s="18" t="n">
        <v>421.41303254</v>
      </c>
      <c r="T78" s="20" t="n">
        <v>63.72281427</v>
      </c>
      <c r="U78" s="18" t="n">
        <v>440.18643098</v>
      </c>
      <c r="V78" s="20" t="n">
        <v>17.92684004</v>
      </c>
    </row>
    <row customHeight="1" ht="25" r="79" spans="1:22">
      <c r="A79" s="15" t="s">
        <v>554</v>
      </c>
      <c r="B79" s="17" t="n">
        <v>1657</v>
      </c>
      <c r="C79" s="18">
        <f>(41.0/B79*100)</f>
        <v/>
      </c>
      <c r="D79" s="19" t="n">
        <v>1616</v>
      </c>
      <c r="E79" s="18" t="n">
        <v>451.08521926</v>
      </c>
      <c r="F79" s="20" t="n">
        <v>10.70337015</v>
      </c>
      <c r="G79" s="18" t="n">
        <v>471.56155022</v>
      </c>
      <c r="H79" s="20" t="n">
        <v>8.20835999</v>
      </c>
      <c r="I79" s="18" t="n">
        <v>478.58208863</v>
      </c>
      <c r="J79" s="20" t="n">
        <v>7.67954522</v>
      </c>
      <c r="K79" s="18" t="n">
        <v>493.08341673</v>
      </c>
      <c r="L79" s="20" t="n">
        <v>9.48519948</v>
      </c>
      <c r="M79" s="18" t="s">
        <v>481</v>
      </c>
      <c r="N79" s="20" t="s">
        <v>481</v>
      </c>
      <c r="O79" s="18" t="s">
        <v>481</v>
      </c>
      <c r="P79" s="20" t="s">
        <v>481</v>
      </c>
      <c r="Q79" s="18" t="s">
        <v>481</v>
      </c>
      <c r="R79" s="20" t="s">
        <v>481</v>
      </c>
      <c r="S79" s="18" t="n">
        <v>467.21566923</v>
      </c>
      <c r="T79" s="20" t="n">
        <v>30.29000127</v>
      </c>
      <c r="U79" s="18" t="n">
        <v>382.34474908</v>
      </c>
      <c r="V79" s="20" t="n">
        <v>19.80848521</v>
      </c>
    </row>
    <row r="80" spans="1:22">
      <c r="A80" s="15" t="s">
        <v>555</v>
      </c>
      <c r="B80" s="17" t="n">
        <v>7841</v>
      </c>
      <c r="C80" s="18">
        <f>(0.0/B80*100)</f>
        <v/>
      </c>
      <c r="D80" s="19" t="n">
        <v>7841</v>
      </c>
      <c r="E80" s="18" t="n">
        <v>398.79656132</v>
      </c>
      <c r="F80" s="20" t="n">
        <v>6.11269727</v>
      </c>
      <c r="G80" s="18" t="n">
        <v>426.78140003</v>
      </c>
      <c r="H80" s="20" t="n">
        <v>4.84657295</v>
      </c>
      <c r="I80" s="18" t="n">
        <v>428.57049756</v>
      </c>
      <c r="J80" s="20" t="n">
        <v>3.73422676</v>
      </c>
      <c r="K80" s="18" t="n">
        <v>433.00085803</v>
      </c>
      <c r="L80" s="20" t="n">
        <v>5.16910396</v>
      </c>
      <c r="M80" s="18" t="s">
        <v>481</v>
      </c>
      <c r="N80" s="20" t="s">
        <v>481</v>
      </c>
      <c r="O80" s="18" t="s">
        <v>481</v>
      </c>
      <c r="P80" s="20" t="s">
        <v>481</v>
      </c>
      <c r="Q80" s="18" t="s">
        <v>481</v>
      </c>
      <c r="R80" s="20" t="s">
        <v>481</v>
      </c>
      <c r="S80" s="18" t="s">
        <v>481</v>
      </c>
      <c r="T80" s="20" t="s">
        <v>481</v>
      </c>
      <c r="U80" s="18" t="n">
        <v>381.02947652</v>
      </c>
      <c r="V80" s="20" t="n">
        <v>27.25121562</v>
      </c>
    </row>
    <row r="81" spans="1:22">
      <c r="A81" s="23" t="s">
        <v>556</v>
      </c>
      <c r="B81" s="17" t="n">
        <v>8861</v>
      </c>
      <c r="C81" s="18">
        <f>(113.0/B81*100)</f>
        <v/>
      </c>
      <c r="D81" s="19" t="n">
        <v>8748</v>
      </c>
      <c r="E81" s="18" t="n">
        <v>393.07812698</v>
      </c>
      <c r="F81" s="20" t="n">
        <v>9.090021200000001</v>
      </c>
      <c r="G81" s="18" t="n">
        <v>432.44807565</v>
      </c>
      <c r="H81" s="20" t="n">
        <v>5.00668584</v>
      </c>
      <c r="I81" s="18" t="n">
        <v>431.40571483</v>
      </c>
      <c r="J81" s="20" t="n">
        <v>3.43056664</v>
      </c>
      <c r="K81" s="18" t="n">
        <v>443.31073837</v>
      </c>
      <c r="L81" s="20" t="n">
        <v>5.27256467</v>
      </c>
      <c r="M81" s="18" t="s">
        <v>481</v>
      </c>
      <c r="N81" s="20" t="s">
        <v>481</v>
      </c>
      <c r="O81" s="18" t="s">
        <v>481</v>
      </c>
      <c r="P81" s="20" t="s">
        <v>481</v>
      </c>
      <c r="Q81" s="18" t="s">
        <v>481</v>
      </c>
      <c r="R81" s="20" t="s">
        <v>481</v>
      </c>
      <c r="S81" s="18" t="s">
        <v>481</v>
      </c>
      <c r="T81" s="20" t="s">
        <v>481</v>
      </c>
      <c r="U81" s="18" t="n">
        <v>362.07866389</v>
      </c>
      <c r="V81" s="20" t="n">
        <v>10.24914661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879</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482.42139224</v>
      </c>
      <c r="F7" s="20" t="n">
        <v>5.9655621</v>
      </c>
      <c r="G7" s="18" t="n">
        <v>523.48973682</v>
      </c>
      <c r="H7" s="20" t="n">
        <v>5.21724868</v>
      </c>
      <c r="I7" s="18" t="n">
        <v>521.60812365</v>
      </c>
      <c r="J7" s="20" t="n">
        <v>2.34410582</v>
      </c>
      <c r="K7" s="18" t="n">
        <v>491.71760314</v>
      </c>
      <c r="L7" s="20" t="n">
        <v>2.16377536</v>
      </c>
      <c r="M7" s="18" t="s">
        <v>481</v>
      </c>
      <c r="N7" s="20" t="s">
        <v>481</v>
      </c>
      <c r="O7" s="18" t="s">
        <v>481</v>
      </c>
      <c r="P7" s="20" t="s">
        <v>481</v>
      </c>
      <c r="Q7" s="18" t="s">
        <v>481</v>
      </c>
      <c r="R7" s="20" t="s">
        <v>481</v>
      </c>
      <c r="S7" s="18" t="s">
        <v>481</v>
      </c>
      <c r="T7" s="20" t="s">
        <v>481</v>
      </c>
      <c r="U7" s="18" t="n">
        <v>463.72289076</v>
      </c>
      <c r="V7" s="20" t="n">
        <v>5.73592101</v>
      </c>
    </row>
    <row r="8" spans="1:22">
      <c r="A8" s="15" t="s">
        <v>483</v>
      </c>
      <c r="B8" s="17" t="n">
        <v>7007</v>
      </c>
      <c r="C8" s="18">
        <f>(299.0/B8*100)</f>
        <v/>
      </c>
      <c r="D8" s="19" t="n">
        <v>6708</v>
      </c>
      <c r="E8" s="18" t="n">
        <v>447.48298204</v>
      </c>
      <c r="F8" s="20" t="n">
        <v>8.83685141</v>
      </c>
      <c r="G8" s="18" t="n">
        <v>495.46401424</v>
      </c>
      <c r="H8" s="20" t="n">
        <v>6.37135704</v>
      </c>
      <c r="I8" s="18" t="n">
        <v>504.58456044</v>
      </c>
      <c r="J8" s="20" t="n">
        <v>3.1470033</v>
      </c>
      <c r="K8" s="18" t="n">
        <v>482.62203433</v>
      </c>
      <c r="L8" s="20" t="n">
        <v>3.47567803</v>
      </c>
      <c r="M8" s="18" t="s">
        <v>481</v>
      </c>
      <c r="N8" s="20" t="s">
        <v>481</v>
      </c>
      <c r="O8" s="18" t="s">
        <v>481</v>
      </c>
      <c r="P8" s="20" t="s">
        <v>481</v>
      </c>
      <c r="Q8" s="18" t="n">
        <v>361.38025951</v>
      </c>
      <c r="R8" s="20" t="n">
        <v>22.72565673</v>
      </c>
      <c r="S8" s="18" t="s">
        <v>481</v>
      </c>
      <c r="T8" s="20" t="s">
        <v>481</v>
      </c>
      <c r="U8" s="18" t="n">
        <v>404.68960709</v>
      </c>
      <c r="V8" s="20" t="n">
        <v>6.96866114</v>
      </c>
    </row>
    <row r="9" spans="1:22">
      <c r="A9" s="15" t="s">
        <v>484</v>
      </c>
      <c r="B9" s="17" t="n">
        <v>9651</v>
      </c>
      <c r="C9" s="18">
        <f>(357.0/B9*100)</f>
        <v/>
      </c>
      <c r="D9" s="19" t="n">
        <v>9294</v>
      </c>
      <c r="E9" s="18" t="n">
        <v>490.22583655</v>
      </c>
      <c r="F9" s="20" t="n">
        <v>4.982259</v>
      </c>
      <c r="G9" s="18" t="n">
        <v>523.22742028</v>
      </c>
      <c r="H9" s="20" t="n">
        <v>3.49641601</v>
      </c>
      <c r="I9" s="18" t="n">
        <v>521.43411151</v>
      </c>
      <c r="J9" s="20" t="n">
        <v>2.74606712</v>
      </c>
      <c r="K9" s="18" t="n">
        <v>495.63681643</v>
      </c>
      <c r="L9" s="20" t="n">
        <v>2.83180636</v>
      </c>
      <c r="M9" s="18" t="s">
        <v>481</v>
      </c>
      <c r="N9" s="20" t="s">
        <v>481</v>
      </c>
      <c r="O9" s="18" t="s">
        <v>481</v>
      </c>
      <c r="P9" s="20" t="s">
        <v>481</v>
      </c>
      <c r="Q9" s="18" t="n">
        <v>347.7815185</v>
      </c>
      <c r="R9" s="20" t="n">
        <v>11.20716786</v>
      </c>
      <c r="S9" s="18" t="s">
        <v>481</v>
      </c>
      <c r="T9" s="20" t="s">
        <v>481</v>
      </c>
      <c r="U9" s="18" t="n">
        <v>414.1116986</v>
      </c>
      <c r="V9" s="20" t="n">
        <v>6.81244431</v>
      </c>
    </row>
    <row r="10" spans="1:22">
      <c r="A10" s="15" t="s">
        <v>485</v>
      </c>
      <c r="B10" s="17" t="n">
        <v>20058</v>
      </c>
      <c r="C10" s="18">
        <f>(585.0/B10*100)</f>
        <v/>
      </c>
      <c r="D10" s="19" t="n">
        <v>19473</v>
      </c>
      <c r="E10" s="18" t="n">
        <v>506.37434025</v>
      </c>
      <c r="F10" s="20" t="n">
        <v>4.94326807</v>
      </c>
      <c r="G10" s="18" t="n">
        <v>538.24287484</v>
      </c>
      <c r="H10" s="20" t="n">
        <v>4.33780266</v>
      </c>
      <c r="I10" s="18" t="n">
        <v>541.07373203</v>
      </c>
      <c r="J10" s="20" t="n">
        <v>2.44247441</v>
      </c>
      <c r="K10" s="18" t="n">
        <v>520.41771883</v>
      </c>
      <c r="L10" s="20" t="n">
        <v>2.4639679</v>
      </c>
      <c r="M10" s="18" t="s">
        <v>481</v>
      </c>
      <c r="N10" s="20" t="s">
        <v>481</v>
      </c>
      <c r="O10" s="18" t="s">
        <v>481</v>
      </c>
      <c r="P10" s="20" t="s">
        <v>481</v>
      </c>
      <c r="Q10" s="18" t="s">
        <v>481</v>
      </c>
      <c r="R10" s="20" t="s">
        <v>481</v>
      </c>
      <c r="S10" s="18" t="s">
        <v>481</v>
      </c>
      <c r="T10" s="20" t="s">
        <v>481</v>
      </c>
      <c r="U10" s="18" t="n">
        <v>443.76751798</v>
      </c>
      <c r="V10" s="20" t="n">
        <v>8.23061281</v>
      </c>
    </row>
    <row r="11" spans="1:22">
      <c r="A11" s="15" t="s">
        <v>486</v>
      </c>
      <c r="B11" s="17" t="n">
        <v>7053</v>
      </c>
      <c r="C11" s="18">
        <f>(242.0/B11*100)</f>
        <v/>
      </c>
      <c r="D11" s="19" t="n">
        <v>6811</v>
      </c>
      <c r="E11" s="18" t="n">
        <v>441.63598969</v>
      </c>
      <c r="F11" s="20" t="n">
        <v>6.12313024</v>
      </c>
      <c r="G11" s="18" t="n">
        <v>473.49224909</v>
      </c>
      <c r="H11" s="20" t="n">
        <v>3.75637181</v>
      </c>
      <c r="I11" s="18" t="n">
        <v>471.58270606</v>
      </c>
      <c r="J11" s="20" t="n">
        <v>3.21885484</v>
      </c>
      <c r="K11" s="18" t="n">
        <v>455.12798383</v>
      </c>
      <c r="L11" s="20" t="n">
        <v>3.40438936</v>
      </c>
      <c r="M11" s="18" t="s">
        <v>481</v>
      </c>
      <c r="N11" s="20" t="s">
        <v>481</v>
      </c>
      <c r="O11" s="18" t="s">
        <v>481</v>
      </c>
      <c r="P11" s="20" t="s">
        <v>481</v>
      </c>
      <c r="Q11" s="18" t="s">
        <v>481</v>
      </c>
      <c r="R11" s="20" t="s">
        <v>481</v>
      </c>
      <c r="S11" s="18" t="s">
        <v>481</v>
      </c>
      <c r="T11" s="20" t="s">
        <v>481</v>
      </c>
      <c r="U11" s="18" t="n">
        <v>414.57147338</v>
      </c>
      <c r="V11" s="20" t="n">
        <v>6.46921921</v>
      </c>
    </row>
    <row r="12" spans="1:22">
      <c r="A12" s="15" t="s">
        <v>487</v>
      </c>
      <c r="B12" s="17" t="n">
        <v>6894</v>
      </c>
      <c r="C12" s="18">
        <f>(60.0/B12*100)</f>
        <v/>
      </c>
      <c r="D12" s="19" t="n">
        <v>6834</v>
      </c>
      <c r="E12" s="18" t="n">
        <v>453.13420538</v>
      </c>
      <c r="F12" s="20" t="n">
        <v>5.09056786</v>
      </c>
      <c r="G12" s="18" t="n">
        <v>491.32705878</v>
      </c>
      <c r="H12" s="20" t="n">
        <v>6.31153673</v>
      </c>
      <c r="I12" s="18" t="n">
        <v>504.72470428</v>
      </c>
      <c r="J12" s="20" t="n">
        <v>2.44755477</v>
      </c>
      <c r="K12" s="18" t="n">
        <v>490.34380209</v>
      </c>
      <c r="L12" s="20" t="n">
        <v>3.62717433</v>
      </c>
      <c r="M12" s="18" t="s">
        <v>481</v>
      </c>
      <c r="N12" s="20" t="s">
        <v>481</v>
      </c>
      <c r="O12" s="18" t="s">
        <v>481</v>
      </c>
      <c r="P12" s="20" t="s">
        <v>481</v>
      </c>
      <c r="Q12" s="18" t="n">
        <v>332.31014509</v>
      </c>
      <c r="R12" s="20" t="n">
        <v>18.34291261</v>
      </c>
      <c r="S12" s="18" t="s">
        <v>481</v>
      </c>
      <c r="T12" s="20" t="s">
        <v>481</v>
      </c>
      <c r="U12" s="18" t="n">
        <v>377.77417931</v>
      </c>
      <c r="V12" s="20" t="n">
        <v>10.02167703</v>
      </c>
    </row>
    <row r="13" spans="1:22">
      <c r="A13" s="15" t="s">
        <v>488</v>
      </c>
      <c r="B13" s="17" t="n">
        <v>7161</v>
      </c>
      <c r="C13" s="18">
        <f>(340.0/B13*100)</f>
        <v/>
      </c>
      <c r="D13" s="19" t="n">
        <v>6821</v>
      </c>
      <c r="E13" s="18" t="n">
        <v>489.6632098</v>
      </c>
      <c r="F13" s="20" t="n">
        <v>7.08159241</v>
      </c>
      <c r="G13" s="18" t="n">
        <v>512.51942968</v>
      </c>
      <c r="H13" s="20" t="n">
        <v>4.55084654</v>
      </c>
      <c r="I13" s="18" t="n">
        <v>516.8642764799999</v>
      </c>
      <c r="J13" s="20" t="n">
        <v>2.74051226</v>
      </c>
      <c r="K13" s="18" t="n">
        <v>498.05165253</v>
      </c>
      <c r="L13" s="20" t="n">
        <v>3.18752887</v>
      </c>
      <c r="M13" s="18" t="s">
        <v>481</v>
      </c>
      <c r="N13" s="20" t="s">
        <v>481</v>
      </c>
      <c r="O13" s="18" t="s">
        <v>481</v>
      </c>
      <c r="P13" s="20" t="s">
        <v>481</v>
      </c>
      <c r="Q13" s="18" t="n">
        <v>407.4699787</v>
      </c>
      <c r="R13" s="20" t="n">
        <v>6.79601306</v>
      </c>
      <c r="S13" s="18" t="s">
        <v>481</v>
      </c>
      <c r="T13" s="20" t="s">
        <v>481</v>
      </c>
      <c r="U13" s="18" t="n">
        <v>393.82452537</v>
      </c>
      <c r="V13" s="20" t="n">
        <v>8.224495660000001</v>
      </c>
    </row>
    <row r="14" spans="1:22">
      <c r="A14" s="15" t="s">
        <v>489</v>
      </c>
      <c r="B14" s="17" t="n">
        <v>5587</v>
      </c>
      <c r="C14" s="18">
        <f>(93.0/B14*100)</f>
        <v/>
      </c>
      <c r="D14" s="19" t="n">
        <v>5494</v>
      </c>
      <c r="E14" s="18" t="n">
        <v>499.90584406</v>
      </c>
      <c r="F14" s="20" t="n">
        <v>5.4183462</v>
      </c>
      <c r="G14" s="18" t="n">
        <v>524.06335146</v>
      </c>
      <c r="H14" s="20" t="n">
        <v>4.16992661</v>
      </c>
      <c r="I14" s="18" t="n">
        <v>521.11293097</v>
      </c>
      <c r="J14" s="20" t="n">
        <v>2.38602404</v>
      </c>
      <c r="K14" s="18" t="n">
        <v>528.9670981</v>
      </c>
      <c r="L14" s="20" t="n">
        <v>4.83182721</v>
      </c>
      <c r="M14" s="18" t="s">
        <v>481</v>
      </c>
      <c r="N14" s="20" t="s">
        <v>481</v>
      </c>
      <c r="O14" s="18" t="s">
        <v>481</v>
      </c>
      <c r="P14" s="20" t="s">
        <v>481</v>
      </c>
      <c r="Q14" s="18" t="s">
        <v>481</v>
      </c>
      <c r="R14" s="20" t="s">
        <v>481</v>
      </c>
      <c r="S14" s="18" t="s">
        <v>481</v>
      </c>
      <c r="T14" s="20" t="s">
        <v>481</v>
      </c>
      <c r="U14" s="18" t="n">
        <v>430.11521858</v>
      </c>
      <c r="V14" s="20" t="n">
        <v>11.6918102</v>
      </c>
    </row>
    <row r="15" spans="1:22">
      <c r="A15" s="15" t="s">
        <v>490</v>
      </c>
      <c r="B15" s="17" t="n">
        <v>5882</v>
      </c>
      <c r="C15" s="18">
        <f>(186.0/B15*100)</f>
        <v/>
      </c>
      <c r="D15" s="19" t="n">
        <v>5696</v>
      </c>
      <c r="E15" s="18" t="n">
        <v>496.07035618</v>
      </c>
      <c r="F15" s="20" t="n">
        <v>8.573317919999999</v>
      </c>
      <c r="G15" s="18" t="n">
        <v>528.9166191</v>
      </c>
      <c r="H15" s="20" t="n">
        <v>6.4860997</v>
      </c>
      <c r="I15" s="18" t="n">
        <v>542.29362886</v>
      </c>
      <c r="J15" s="20" t="n">
        <v>2.77103216</v>
      </c>
      <c r="K15" s="18" t="n">
        <v>520.80369625</v>
      </c>
      <c r="L15" s="20" t="n">
        <v>3.31480971</v>
      </c>
      <c r="M15" s="18" t="s">
        <v>481</v>
      </c>
      <c r="N15" s="20" t="s">
        <v>481</v>
      </c>
      <c r="O15" s="18" t="s">
        <v>481</v>
      </c>
      <c r="P15" s="20" t="s">
        <v>481</v>
      </c>
      <c r="Q15" s="18" t="n">
        <v>367.66871077</v>
      </c>
      <c r="R15" s="20" t="n">
        <v>14.82638214</v>
      </c>
      <c r="S15" s="18" t="s">
        <v>481</v>
      </c>
      <c r="T15" s="20" t="s">
        <v>481</v>
      </c>
      <c r="U15" s="18" t="n">
        <v>433.96237136</v>
      </c>
      <c r="V15" s="20" t="n">
        <v>8.517724169999999</v>
      </c>
    </row>
    <row r="16" spans="1:22">
      <c r="A16" s="15" t="s">
        <v>491</v>
      </c>
      <c r="B16" s="17" t="n">
        <v>6108</v>
      </c>
      <c r="C16" s="18">
        <f>(198.0/B16*100)</f>
        <v/>
      </c>
      <c r="D16" s="19" t="n">
        <v>5910</v>
      </c>
      <c r="E16" s="18" t="n">
        <v>463.15162831</v>
      </c>
      <c r="F16" s="20" t="n">
        <v>7.27340598</v>
      </c>
      <c r="G16" s="18" t="n">
        <v>524.09126067</v>
      </c>
      <c r="H16" s="20" t="n">
        <v>4.12884567</v>
      </c>
      <c r="I16" s="18" t="n">
        <v>526.96873878</v>
      </c>
      <c r="J16" s="20" t="n">
        <v>2.84821</v>
      </c>
      <c r="K16" s="18" t="n">
        <v>500.08456077</v>
      </c>
      <c r="L16" s="20" t="n">
        <v>3.07510836</v>
      </c>
      <c r="M16" s="18" t="s">
        <v>481</v>
      </c>
      <c r="N16" s="20" t="s">
        <v>481</v>
      </c>
      <c r="O16" s="18" t="s">
        <v>481</v>
      </c>
      <c r="P16" s="20" t="s">
        <v>481</v>
      </c>
      <c r="Q16" s="18" t="s">
        <v>481</v>
      </c>
      <c r="R16" s="20" t="s">
        <v>481</v>
      </c>
      <c r="S16" s="18" t="s">
        <v>481</v>
      </c>
      <c r="T16" s="20" t="s">
        <v>481</v>
      </c>
      <c r="U16" s="18" t="n">
        <v>381.7990654</v>
      </c>
      <c r="V16" s="20" t="n">
        <v>9.997385250000001</v>
      </c>
    </row>
    <row r="17" spans="1:22">
      <c r="A17" s="15" t="s">
        <v>492</v>
      </c>
      <c r="B17" s="17" t="n">
        <v>6504</v>
      </c>
      <c r="C17" s="18">
        <f>(2634.0/B17*100)</f>
        <v/>
      </c>
      <c r="D17" s="19" t="n">
        <v>3870</v>
      </c>
      <c r="E17" s="18" t="n">
        <v>500.50003245</v>
      </c>
      <c r="F17" s="20" t="n">
        <v>11.16748281</v>
      </c>
      <c r="G17" s="18" t="n">
        <v>524.6207614899999</v>
      </c>
      <c r="H17" s="20" t="n">
        <v>7.25558004</v>
      </c>
      <c r="I17" s="18" t="n">
        <v>534.94694369</v>
      </c>
      <c r="J17" s="20" t="n">
        <v>3.57116908</v>
      </c>
      <c r="K17" s="18" t="n">
        <v>523.00563503</v>
      </c>
      <c r="L17" s="20" t="n">
        <v>4.53869322</v>
      </c>
      <c r="M17" s="18" t="s">
        <v>481</v>
      </c>
      <c r="N17" s="20" t="s">
        <v>481</v>
      </c>
      <c r="O17" s="18" t="s">
        <v>481</v>
      </c>
      <c r="P17" s="20" t="s">
        <v>481</v>
      </c>
      <c r="Q17" s="18" t="n">
        <v>338.260297</v>
      </c>
      <c r="R17" s="20" t="n">
        <v>14.23011861</v>
      </c>
      <c r="S17" s="18" t="s">
        <v>481</v>
      </c>
      <c r="T17" s="20" t="s">
        <v>481</v>
      </c>
      <c r="U17" s="18" t="n">
        <v>449.79824516</v>
      </c>
      <c r="V17" s="20" t="n">
        <v>8.960900479999999</v>
      </c>
    </row>
    <row r="18" spans="1:22">
      <c r="A18" s="15" t="s">
        <v>493</v>
      </c>
      <c r="B18" s="17" t="n">
        <v>5532</v>
      </c>
      <c r="C18" s="18">
        <f>(33.0/B18*100)</f>
        <v/>
      </c>
      <c r="D18" s="19" t="n">
        <v>5499</v>
      </c>
      <c r="E18" s="18" t="n">
        <v>427.61575278</v>
      </c>
      <c r="F18" s="20" t="n">
        <v>7.83892814</v>
      </c>
      <c r="G18" s="18" t="n">
        <v>466.7341328</v>
      </c>
      <c r="H18" s="20" t="n">
        <v>7.06106649</v>
      </c>
      <c r="I18" s="18" t="n">
        <v>486.22038629</v>
      </c>
      <c r="J18" s="20" t="n">
        <v>3.8929127</v>
      </c>
      <c r="K18" s="18" t="n">
        <v>477.51701173</v>
      </c>
      <c r="L18" s="20" t="n">
        <v>3.62622387</v>
      </c>
      <c r="M18" s="18" t="s">
        <v>481</v>
      </c>
      <c r="N18" s="20" t="s">
        <v>481</v>
      </c>
      <c r="O18" s="18" t="s">
        <v>481</v>
      </c>
      <c r="P18" s="20" t="s">
        <v>481</v>
      </c>
      <c r="Q18" s="18" t="s">
        <v>481</v>
      </c>
      <c r="R18" s="20" t="s">
        <v>481</v>
      </c>
      <c r="S18" s="18" t="s">
        <v>481</v>
      </c>
      <c r="T18" s="20" t="s">
        <v>481</v>
      </c>
      <c r="U18" s="18" t="n">
        <v>365.24216235</v>
      </c>
      <c r="V18" s="20" t="n">
        <v>8.66305811</v>
      </c>
    </row>
    <row r="19" spans="1:22">
      <c r="A19" s="15" t="s">
        <v>494</v>
      </c>
      <c r="B19" s="17" t="n">
        <v>5658</v>
      </c>
      <c r="C19" s="18">
        <f>(493.0/B19*100)</f>
        <v/>
      </c>
      <c r="D19" s="19" t="n">
        <v>5165</v>
      </c>
      <c r="E19" s="18" t="n">
        <v>436.13565429</v>
      </c>
      <c r="F19" s="20" t="n">
        <v>5.23321235</v>
      </c>
      <c r="G19" s="18" t="n">
        <v>488.66474641</v>
      </c>
      <c r="H19" s="20" t="n">
        <v>4.86235702</v>
      </c>
      <c r="I19" s="18" t="n">
        <v>483.805806</v>
      </c>
      <c r="J19" s="20" t="n">
        <v>2.94152863</v>
      </c>
      <c r="K19" s="18" t="n">
        <v>473.43096882</v>
      </c>
      <c r="L19" s="20" t="n">
        <v>4.47343847</v>
      </c>
      <c r="M19" s="18" t="s">
        <v>481</v>
      </c>
      <c r="N19" s="20" t="s">
        <v>481</v>
      </c>
      <c r="O19" s="18" t="s">
        <v>481</v>
      </c>
      <c r="P19" s="20" t="s">
        <v>481</v>
      </c>
      <c r="Q19" s="18" t="s">
        <v>481</v>
      </c>
      <c r="R19" s="20" t="s">
        <v>481</v>
      </c>
      <c r="S19" s="18" t="s">
        <v>481</v>
      </c>
      <c r="T19" s="20" t="s">
        <v>481</v>
      </c>
      <c r="U19" s="18" t="n">
        <v>384.42133985</v>
      </c>
      <c r="V19" s="20" t="n">
        <v>7.3722756</v>
      </c>
    </row>
    <row r="20" spans="1:22">
      <c r="A20" s="15" t="s">
        <v>495</v>
      </c>
      <c r="B20" s="17" t="n">
        <v>3371</v>
      </c>
      <c r="C20" s="18">
        <f>(75.0/B20*100)</f>
        <v/>
      </c>
      <c r="D20" s="19" t="n">
        <v>3296</v>
      </c>
      <c r="E20" s="18" t="n">
        <v>463.46445286</v>
      </c>
      <c r="F20" s="20" t="n">
        <v>9.817167250000001</v>
      </c>
      <c r="G20" s="18" t="n">
        <v>490.28784794</v>
      </c>
      <c r="H20" s="20" t="n">
        <v>5.15578919</v>
      </c>
      <c r="I20" s="18" t="n">
        <v>496.0357217</v>
      </c>
      <c r="J20" s="20" t="n">
        <v>3.11027341</v>
      </c>
      <c r="K20" s="18" t="n">
        <v>475.73974734</v>
      </c>
      <c r="L20" s="20" t="n">
        <v>2.94215614</v>
      </c>
      <c r="M20" s="18" t="s">
        <v>481</v>
      </c>
      <c r="N20" s="20" t="s">
        <v>481</v>
      </c>
      <c r="O20" s="18" t="s">
        <v>481</v>
      </c>
      <c r="P20" s="20" t="s">
        <v>481</v>
      </c>
      <c r="Q20" s="18" t="s">
        <v>481</v>
      </c>
      <c r="R20" s="20" t="s">
        <v>481</v>
      </c>
      <c r="S20" s="18" t="s">
        <v>481</v>
      </c>
      <c r="T20" s="20" t="s">
        <v>481</v>
      </c>
      <c r="U20" s="18" t="n">
        <v>419.90010132</v>
      </c>
      <c r="V20" s="20" t="n">
        <v>8.57477967</v>
      </c>
    </row>
    <row r="21" spans="1:22">
      <c r="A21" s="15" t="s">
        <v>496</v>
      </c>
      <c r="B21" s="17" t="n">
        <v>5741</v>
      </c>
      <c r="C21" s="18">
        <f>(83.0/B21*100)</f>
        <v/>
      </c>
      <c r="D21" s="19" t="n">
        <v>5658</v>
      </c>
      <c r="E21" s="18" t="n">
        <v>523.56505555</v>
      </c>
      <c r="F21" s="20" t="n">
        <v>7.18078898</v>
      </c>
      <c r="G21" s="18" t="n">
        <v>546.37961187</v>
      </c>
      <c r="H21" s="20" t="n">
        <v>4.30693028</v>
      </c>
      <c r="I21" s="18" t="n">
        <v>537.2443361099999</v>
      </c>
      <c r="J21" s="20" t="n">
        <v>2.46765618</v>
      </c>
      <c r="K21" s="18" t="n">
        <v>499.4925034</v>
      </c>
      <c r="L21" s="20" t="n">
        <v>3.05550839</v>
      </c>
      <c r="M21" s="18" t="s">
        <v>481</v>
      </c>
      <c r="N21" s="20" t="s">
        <v>481</v>
      </c>
      <c r="O21" s="18" t="s">
        <v>481</v>
      </c>
      <c r="P21" s="20" t="s">
        <v>481</v>
      </c>
      <c r="Q21" s="18" t="s">
        <v>481</v>
      </c>
      <c r="R21" s="20" t="s">
        <v>481</v>
      </c>
      <c r="S21" s="18" t="s">
        <v>481</v>
      </c>
      <c r="T21" s="20" t="s">
        <v>481</v>
      </c>
      <c r="U21" s="18" t="n">
        <v>451.52997405</v>
      </c>
      <c r="V21" s="20" t="n">
        <v>12.98057642</v>
      </c>
    </row>
    <row r="22" spans="1:22">
      <c r="A22" s="15" t="s">
        <v>497</v>
      </c>
      <c r="B22" s="17" t="n">
        <v>6598</v>
      </c>
      <c r="C22" s="18">
        <f>(44.0/B22*100)</f>
        <v/>
      </c>
      <c r="D22" s="19" t="n">
        <v>6554</v>
      </c>
      <c r="E22" s="18" t="n">
        <v>429.48748205</v>
      </c>
      <c r="F22" s="20" t="n">
        <v>6.15868336</v>
      </c>
      <c r="G22" s="18" t="n">
        <v>456.29041753</v>
      </c>
      <c r="H22" s="20" t="n">
        <v>5.86405155</v>
      </c>
      <c r="I22" s="18" t="n">
        <v>500.30505308</v>
      </c>
      <c r="J22" s="20" t="n">
        <v>4.15569673</v>
      </c>
      <c r="K22" s="18" t="n">
        <v>512.02913222</v>
      </c>
      <c r="L22" s="20" t="n">
        <v>5.26873191</v>
      </c>
      <c r="M22" s="18" t="s">
        <v>481</v>
      </c>
      <c r="N22" s="20" t="s">
        <v>481</v>
      </c>
      <c r="O22" s="18" t="s">
        <v>481</v>
      </c>
      <c r="P22" s="20" t="s">
        <v>481</v>
      </c>
      <c r="Q22" s="18" t="n">
        <v>481.75555063</v>
      </c>
      <c r="R22" s="20" t="n">
        <v>8.711038220000001</v>
      </c>
      <c r="S22" s="18" t="s">
        <v>481</v>
      </c>
      <c r="T22" s="20" t="s">
        <v>481</v>
      </c>
      <c r="U22" s="18" t="n">
        <v>353.14244887</v>
      </c>
      <c r="V22" s="20" t="n">
        <v>9.51331368</v>
      </c>
    </row>
    <row r="23" spans="1:22">
      <c r="A23" s="15" t="s">
        <v>498</v>
      </c>
      <c r="B23" s="17" t="n">
        <v>11583</v>
      </c>
      <c r="C23" s="18">
        <f>(307.0/B23*100)</f>
        <v/>
      </c>
      <c r="D23" s="19" t="n">
        <v>11276</v>
      </c>
      <c r="E23" s="18" t="n">
        <v>455.32692876</v>
      </c>
      <c r="F23" s="20" t="n">
        <v>5.33385414</v>
      </c>
      <c r="G23" s="18" t="n">
        <v>492.05065717</v>
      </c>
      <c r="H23" s="20" t="n">
        <v>4.43718222</v>
      </c>
      <c r="I23" s="18" t="n">
        <v>499.62291068</v>
      </c>
      <c r="J23" s="20" t="n">
        <v>3.02379959</v>
      </c>
      <c r="K23" s="18" t="n">
        <v>484.09983544</v>
      </c>
      <c r="L23" s="20" t="n">
        <v>3.63542035</v>
      </c>
      <c r="M23" s="18" t="s">
        <v>481</v>
      </c>
      <c r="N23" s="20" t="s">
        <v>481</v>
      </c>
      <c r="O23" s="18" t="s">
        <v>481</v>
      </c>
      <c r="P23" s="20" t="s">
        <v>481</v>
      </c>
      <c r="Q23" s="18" t="s">
        <v>481</v>
      </c>
      <c r="R23" s="20" t="s">
        <v>481</v>
      </c>
      <c r="S23" s="18" t="s">
        <v>481</v>
      </c>
      <c r="T23" s="20" t="s">
        <v>481</v>
      </c>
      <c r="U23" s="18" t="n">
        <v>398.24178923</v>
      </c>
      <c r="V23" s="20" t="n">
        <v>8.417907209999999</v>
      </c>
    </row>
    <row r="24" spans="1:22">
      <c r="A24" s="15" t="s">
        <v>499</v>
      </c>
      <c r="B24" s="17" t="n">
        <v>6647</v>
      </c>
      <c r="C24" s="18">
        <f>(18.0/B24*100)</f>
        <v/>
      </c>
      <c r="D24" s="19" t="n">
        <v>6629</v>
      </c>
      <c r="E24" s="18" t="n">
        <v>516.76534296</v>
      </c>
      <c r="F24" s="20" t="n">
        <v>9.853905279999999</v>
      </c>
      <c r="G24" s="18" t="n">
        <v>516.94091478</v>
      </c>
      <c r="H24" s="20" t="n">
        <v>6.29501743</v>
      </c>
      <c r="I24" s="18" t="n">
        <v>529.59021246</v>
      </c>
      <c r="J24" s="20" t="n">
        <v>3.13057174</v>
      </c>
      <c r="K24" s="18" t="n">
        <v>503.46877772</v>
      </c>
      <c r="L24" s="20" t="n">
        <v>3.33681941</v>
      </c>
      <c r="M24" s="18" t="s">
        <v>481</v>
      </c>
      <c r="N24" s="20" t="s">
        <v>481</v>
      </c>
      <c r="O24" s="18" t="s">
        <v>481</v>
      </c>
      <c r="P24" s="20" t="s">
        <v>481</v>
      </c>
      <c r="Q24" s="18" t="s">
        <v>481</v>
      </c>
      <c r="R24" s="20" t="s">
        <v>481</v>
      </c>
      <c r="S24" s="18" t="s">
        <v>481</v>
      </c>
      <c r="T24" s="20" t="s">
        <v>481</v>
      </c>
      <c r="U24" s="18" t="n">
        <v>417.93609052</v>
      </c>
      <c r="V24" s="20" t="n">
        <v>12.60387393</v>
      </c>
    </row>
    <row r="25" spans="1:22">
      <c r="A25" s="15" t="s">
        <v>500</v>
      </c>
      <c r="B25" s="17" t="n">
        <v>5581</v>
      </c>
      <c r="C25" s="18">
        <f>(26.0/B25*100)</f>
        <v/>
      </c>
      <c r="D25" s="19" t="n">
        <v>5555</v>
      </c>
      <c r="E25" s="18" t="n">
        <v>511.59406965</v>
      </c>
      <c r="F25" s="20" t="n">
        <v>12.69106023</v>
      </c>
      <c r="G25" s="18" t="n">
        <v>529.30533622</v>
      </c>
      <c r="H25" s="20" t="n">
        <v>7.01332387</v>
      </c>
      <c r="I25" s="18" t="n">
        <v>527.62894806</v>
      </c>
      <c r="J25" s="20" t="n">
        <v>3.47969175</v>
      </c>
      <c r="K25" s="18" t="n">
        <v>507.59191063</v>
      </c>
      <c r="L25" s="20" t="n">
        <v>3.90629409</v>
      </c>
      <c r="M25" s="18" t="s">
        <v>481</v>
      </c>
      <c r="N25" s="20" t="s">
        <v>481</v>
      </c>
      <c r="O25" s="18" t="s">
        <v>481</v>
      </c>
      <c r="P25" s="20" t="s">
        <v>481</v>
      </c>
      <c r="Q25" s="18" t="s">
        <v>481</v>
      </c>
      <c r="R25" s="20" t="s">
        <v>481</v>
      </c>
      <c r="S25" s="18" t="s">
        <v>481</v>
      </c>
      <c r="T25" s="20" t="s">
        <v>481</v>
      </c>
      <c r="U25" s="18" t="n">
        <v>413.572133</v>
      </c>
      <c r="V25" s="20" t="n">
        <v>22.42555048</v>
      </c>
    </row>
    <row r="26" spans="1:22">
      <c r="A26" s="15" t="s">
        <v>501</v>
      </c>
      <c r="B26" s="17" t="n">
        <v>4869</v>
      </c>
      <c r="C26" s="18">
        <f>(97.0/B26*100)</f>
        <v/>
      </c>
      <c r="D26" s="19" t="n">
        <v>4772</v>
      </c>
      <c r="E26" s="18" t="n">
        <v>448.85453416</v>
      </c>
      <c r="F26" s="20" t="n">
        <v>5.43918582</v>
      </c>
      <c r="G26" s="18" t="n">
        <v>487.69397746</v>
      </c>
      <c r="H26" s="20" t="n">
        <v>4.14267956</v>
      </c>
      <c r="I26" s="18" t="n">
        <v>494.36158448</v>
      </c>
      <c r="J26" s="20" t="n">
        <v>2.0248889</v>
      </c>
      <c r="K26" s="18" t="n">
        <v>495.09538484</v>
      </c>
      <c r="L26" s="20" t="n">
        <v>3.88867874</v>
      </c>
      <c r="M26" s="18" t="s">
        <v>481</v>
      </c>
      <c r="N26" s="20" t="s">
        <v>481</v>
      </c>
      <c r="O26" s="18" t="s">
        <v>481</v>
      </c>
      <c r="P26" s="20" t="s">
        <v>481</v>
      </c>
      <c r="Q26" s="18" t="s">
        <v>481</v>
      </c>
      <c r="R26" s="20" t="s">
        <v>481</v>
      </c>
      <c r="S26" s="18" t="s">
        <v>481</v>
      </c>
      <c r="T26" s="20" t="s">
        <v>481</v>
      </c>
      <c r="U26" s="18" t="n">
        <v>435.66022867</v>
      </c>
      <c r="V26" s="20" t="n">
        <v>11.19695181</v>
      </c>
    </row>
    <row r="27" spans="1:22">
      <c r="A27" s="15" t="s">
        <v>502</v>
      </c>
      <c r="B27" s="17" t="n">
        <v>5299</v>
      </c>
      <c r="C27" s="18">
        <f>(208.0/B27*100)</f>
        <v/>
      </c>
      <c r="D27" s="19" t="n">
        <v>5091</v>
      </c>
      <c r="E27" s="18" t="n">
        <v>449.29227469</v>
      </c>
      <c r="F27" s="20" t="n">
        <v>5.75565148</v>
      </c>
      <c r="G27" s="18" t="n">
        <v>496.04590243</v>
      </c>
      <c r="H27" s="20" t="n">
        <v>4.48401173</v>
      </c>
      <c r="I27" s="18" t="n">
        <v>504.2057721</v>
      </c>
      <c r="J27" s="20" t="n">
        <v>2.63822675</v>
      </c>
      <c r="K27" s="18" t="n">
        <v>487.98478096</v>
      </c>
      <c r="L27" s="20" t="n">
        <v>3.28919128</v>
      </c>
      <c r="M27" s="18" t="s">
        <v>481</v>
      </c>
      <c r="N27" s="20" t="s">
        <v>481</v>
      </c>
      <c r="O27" s="18" t="s">
        <v>481</v>
      </c>
      <c r="P27" s="20" t="s">
        <v>481</v>
      </c>
      <c r="Q27" s="18" t="s">
        <v>481</v>
      </c>
      <c r="R27" s="20" t="s">
        <v>481</v>
      </c>
      <c r="S27" s="18" t="s">
        <v>481</v>
      </c>
      <c r="T27" s="20" t="s">
        <v>481</v>
      </c>
      <c r="U27" s="18" t="n">
        <v>380.09417558</v>
      </c>
      <c r="V27" s="20" t="n">
        <v>4.88159683</v>
      </c>
    </row>
    <row r="28" spans="1:22">
      <c r="A28" s="15" t="s">
        <v>503</v>
      </c>
      <c r="B28" s="17" t="n">
        <v>7568</v>
      </c>
      <c r="C28" s="18">
        <f>(562.0/B28*100)</f>
        <v/>
      </c>
      <c r="D28" s="19" t="n">
        <v>7006</v>
      </c>
      <c r="E28" s="18" t="n">
        <v>418.17657085</v>
      </c>
      <c r="F28" s="20" t="n">
        <v>5.10361859</v>
      </c>
      <c r="G28" s="18" t="n">
        <v>431.12784833</v>
      </c>
      <c r="H28" s="20" t="n">
        <v>3.70750594</v>
      </c>
      <c r="I28" s="18" t="n">
        <v>433.73673253</v>
      </c>
      <c r="J28" s="20" t="n">
        <v>3.13567877</v>
      </c>
      <c r="K28" s="18" t="n">
        <v>423.43891762</v>
      </c>
      <c r="L28" s="20" t="n">
        <v>4.66108105</v>
      </c>
      <c r="M28" s="18" t="s">
        <v>481</v>
      </c>
      <c r="N28" s="20" t="s">
        <v>481</v>
      </c>
      <c r="O28" s="18" t="s">
        <v>481</v>
      </c>
      <c r="P28" s="20" t="s">
        <v>481</v>
      </c>
      <c r="Q28" s="18" t="s">
        <v>481</v>
      </c>
      <c r="R28" s="20" t="s">
        <v>481</v>
      </c>
      <c r="S28" s="18" t="s">
        <v>481</v>
      </c>
      <c r="T28" s="20" t="s">
        <v>481</v>
      </c>
      <c r="U28" s="18" t="n">
        <v>387.24497799</v>
      </c>
      <c r="V28" s="20" t="n">
        <v>8.023349550000001</v>
      </c>
    </row>
    <row r="29" spans="1:22">
      <c r="A29" s="15" t="s">
        <v>504</v>
      </c>
      <c r="B29" s="17" t="n">
        <v>5385</v>
      </c>
      <c r="C29" s="18">
        <f>(30.0/B29*100)</f>
        <v/>
      </c>
      <c r="D29" s="19" t="n">
        <v>5355</v>
      </c>
      <c r="E29" s="18" t="n">
        <v>500.2050756</v>
      </c>
      <c r="F29" s="20" t="n">
        <v>6.86759178</v>
      </c>
      <c r="G29" s="18" t="n">
        <v>512.47384847</v>
      </c>
      <c r="H29" s="20" t="n">
        <v>4.08517319</v>
      </c>
      <c r="I29" s="18" t="n">
        <v>527.26848942</v>
      </c>
      <c r="J29" s="20" t="n">
        <v>3.21769939</v>
      </c>
      <c r="K29" s="18" t="n">
        <v>498.24317323</v>
      </c>
      <c r="L29" s="20" t="n">
        <v>3.07976575</v>
      </c>
      <c r="M29" s="18" t="s">
        <v>481</v>
      </c>
      <c r="N29" s="20" t="s">
        <v>481</v>
      </c>
      <c r="O29" s="18" t="s">
        <v>481</v>
      </c>
      <c r="P29" s="20" t="s">
        <v>481</v>
      </c>
      <c r="Q29" s="18" t="n">
        <v>314.02123871</v>
      </c>
      <c r="R29" s="20" t="n">
        <v>13.26138992</v>
      </c>
      <c r="S29" s="18" t="s">
        <v>481</v>
      </c>
      <c r="T29" s="20" t="s">
        <v>481</v>
      </c>
      <c r="U29" s="18" t="n">
        <v>395.35053842</v>
      </c>
      <c r="V29" s="20" t="n">
        <v>10.92130286</v>
      </c>
    </row>
    <row r="30" spans="1:22">
      <c r="A30" s="15" t="s">
        <v>505</v>
      </c>
      <c r="B30" s="17" t="n">
        <v>4520</v>
      </c>
      <c r="C30" s="18">
        <f>(266.0/B30*100)</f>
        <v/>
      </c>
      <c r="D30" s="19" t="n">
        <v>4254</v>
      </c>
      <c r="E30" s="18" t="n">
        <v>494.71043655</v>
      </c>
      <c r="F30" s="20" t="n">
        <v>9.191894789999999</v>
      </c>
      <c r="G30" s="18" t="n">
        <v>524.05734318</v>
      </c>
      <c r="H30" s="20" t="n">
        <v>6.52392669</v>
      </c>
      <c r="I30" s="18" t="n">
        <v>532.4108356</v>
      </c>
      <c r="J30" s="20" t="n">
        <v>3.55020111</v>
      </c>
      <c r="K30" s="18" t="n">
        <v>501.46236378</v>
      </c>
      <c r="L30" s="20" t="n">
        <v>3.50645034</v>
      </c>
      <c r="M30" s="18" t="s">
        <v>481</v>
      </c>
      <c r="N30" s="20" t="s">
        <v>481</v>
      </c>
      <c r="O30" s="18" t="s">
        <v>481</v>
      </c>
      <c r="P30" s="20" t="s">
        <v>481</v>
      </c>
      <c r="Q30" s="18" t="s">
        <v>481</v>
      </c>
      <c r="R30" s="20" t="s">
        <v>481</v>
      </c>
      <c r="S30" s="18" t="s">
        <v>481</v>
      </c>
      <c r="T30" s="20" t="s">
        <v>481</v>
      </c>
      <c r="U30" s="18" t="n">
        <v>405.87713969</v>
      </c>
      <c r="V30" s="20" t="n">
        <v>8.193480900000001</v>
      </c>
    </row>
    <row r="31" spans="1:22">
      <c r="A31" s="15" t="s">
        <v>506</v>
      </c>
      <c r="B31" s="17" t="n">
        <v>5456</v>
      </c>
      <c r="C31" s="18">
        <f>(158.0/B31*100)</f>
        <v/>
      </c>
      <c r="D31" s="19" t="n">
        <v>5298</v>
      </c>
      <c r="E31" s="18" t="n">
        <v>486.70762269</v>
      </c>
      <c r="F31" s="20" t="n">
        <v>7.44074543</v>
      </c>
      <c r="G31" s="18" t="n">
        <v>516.51741967</v>
      </c>
      <c r="H31" s="20" t="n">
        <v>4.96254341</v>
      </c>
      <c r="I31" s="18" t="n">
        <v>530.85332319</v>
      </c>
      <c r="J31" s="20" t="n">
        <v>3.07431287</v>
      </c>
      <c r="K31" s="18" t="n">
        <v>513.00327543</v>
      </c>
      <c r="L31" s="20" t="n">
        <v>3.21875425</v>
      </c>
      <c r="M31" s="18" t="s">
        <v>481</v>
      </c>
      <c r="N31" s="20" t="s">
        <v>481</v>
      </c>
      <c r="O31" s="18" t="s">
        <v>481</v>
      </c>
      <c r="P31" s="20" t="s">
        <v>481</v>
      </c>
      <c r="Q31" s="18" t="s">
        <v>481</v>
      </c>
      <c r="R31" s="20" t="s">
        <v>481</v>
      </c>
      <c r="S31" s="18" t="s">
        <v>481</v>
      </c>
      <c r="T31" s="20" t="s">
        <v>481</v>
      </c>
      <c r="U31" s="18" t="n">
        <v>413.45383211</v>
      </c>
      <c r="V31" s="20" t="n">
        <v>7.63048902</v>
      </c>
    </row>
    <row r="32" spans="1:22">
      <c r="A32" s="15" t="s">
        <v>507</v>
      </c>
      <c r="B32" s="17" t="n">
        <v>4478</v>
      </c>
      <c r="C32" s="18">
        <f>(6.0/B32*100)</f>
        <v/>
      </c>
      <c r="D32" s="19" t="n">
        <v>4472</v>
      </c>
      <c r="E32" s="18" t="n">
        <v>488.20091691</v>
      </c>
      <c r="F32" s="20" t="n">
        <v>5.29454971</v>
      </c>
      <c r="G32" s="18" t="n">
        <v>515.31944563</v>
      </c>
      <c r="H32" s="20" t="n">
        <v>3.87486719</v>
      </c>
      <c r="I32" s="18" t="n">
        <v>508.15333734</v>
      </c>
      <c r="J32" s="20" t="n">
        <v>2.65859861</v>
      </c>
      <c r="K32" s="18" t="n">
        <v>507.55133998</v>
      </c>
      <c r="L32" s="20" t="n">
        <v>5.28958787</v>
      </c>
      <c r="M32" s="18" t="s">
        <v>481</v>
      </c>
      <c r="N32" s="20" t="s">
        <v>481</v>
      </c>
      <c r="O32" s="18" t="s">
        <v>481</v>
      </c>
      <c r="P32" s="20" t="s">
        <v>481</v>
      </c>
      <c r="Q32" s="18" t="s">
        <v>481</v>
      </c>
      <c r="R32" s="20" t="s">
        <v>481</v>
      </c>
      <c r="S32" s="18" t="s">
        <v>481</v>
      </c>
      <c r="T32" s="20" t="s">
        <v>481</v>
      </c>
      <c r="U32" s="18" t="n">
        <v>411.32420072</v>
      </c>
      <c r="V32" s="20" t="n">
        <v>14.81362575</v>
      </c>
    </row>
    <row r="33" spans="1:22">
      <c r="A33" s="15" t="s">
        <v>508</v>
      </c>
      <c r="B33" s="17" t="n">
        <v>7325</v>
      </c>
      <c r="C33" s="18">
        <f>(88.0/B33*100)</f>
        <v/>
      </c>
      <c r="D33" s="19" t="n">
        <v>7237</v>
      </c>
      <c r="E33" s="18" t="n">
        <v>493.73712246</v>
      </c>
      <c r="F33" s="20" t="n">
        <v>5.01579605</v>
      </c>
      <c r="G33" s="18" t="n">
        <v>516.19110023</v>
      </c>
      <c r="H33" s="20" t="n">
        <v>4.39336101</v>
      </c>
      <c r="I33" s="18" t="n">
        <v>501.14450994</v>
      </c>
      <c r="J33" s="20" t="n">
        <v>2.93413034</v>
      </c>
      <c r="K33" s="18" t="n">
        <v>487.72295377</v>
      </c>
      <c r="L33" s="20" t="n">
        <v>3.46999779</v>
      </c>
      <c r="M33" s="18" t="s">
        <v>481</v>
      </c>
      <c r="N33" s="20" t="s">
        <v>481</v>
      </c>
      <c r="O33" s="18" t="s">
        <v>481</v>
      </c>
      <c r="P33" s="20" t="s">
        <v>481</v>
      </c>
      <c r="Q33" s="18" t="s">
        <v>481</v>
      </c>
      <c r="R33" s="20" t="s">
        <v>481</v>
      </c>
      <c r="S33" s="18" t="s">
        <v>481</v>
      </c>
      <c r="T33" s="20" t="s">
        <v>481</v>
      </c>
      <c r="U33" s="18" t="n">
        <v>408.09346884</v>
      </c>
      <c r="V33" s="20" t="n">
        <v>10.5882548</v>
      </c>
    </row>
    <row r="34" spans="1:22">
      <c r="A34" s="15" t="s">
        <v>509</v>
      </c>
      <c r="B34" s="17" t="n">
        <v>6350</v>
      </c>
      <c r="C34" s="18">
        <f>(113.0/B34*100)</f>
        <v/>
      </c>
      <c r="D34" s="19" t="n">
        <v>6237</v>
      </c>
      <c r="E34" s="18" t="n">
        <v>409.1683563</v>
      </c>
      <c r="F34" s="20" t="n">
        <v>4.21450667</v>
      </c>
      <c r="G34" s="18" t="n">
        <v>451.31545983</v>
      </c>
      <c r="H34" s="20" t="n">
        <v>5.01811739</v>
      </c>
      <c r="I34" s="18" t="n">
        <v>480.2728846</v>
      </c>
      <c r="J34" s="20" t="n">
        <v>2.67279432</v>
      </c>
      <c r="K34" s="18" t="n">
        <v>461.48543743</v>
      </c>
      <c r="L34" s="20" t="n">
        <v>3.66131435</v>
      </c>
      <c r="M34" s="18" t="s">
        <v>481</v>
      </c>
      <c r="N34" s="20" t="s">
        <v>481</v>
      </c>
      <c r="O34" s="18" t="s">
        <v>481</v>
      </c>
      <c r="P34" s="20" t="s">
        <v>481</v>
      </c>
      <c r="Q34" s="18" t="n">
        <v>263.37193708</v>
      </c>
      <c r="R34" s="20" t="n">
        <v>13.61114927</v>
      </c>
      <c r="S34" s="18" t="s">
        <v>481</v>
      </c>
      <c r="T34" s="20" t="s">
        <v>481</v>
      </c>
      <c r="U34" s="18" t="n">
        <v>374.30213411</v>
      </c>
      <c r="V34" s="20" t="n">
        <v>7.8831912</v>
      </c>
    </row>
    <row r="35" spans="1:22">
      <c r="A35" s="15" t="s">
        <v>510</v>
      </c>
      <c r="B35" s="17" t="n">
        <v>6406</v>
      </c>
      <c r="C35" s="18">
        <f>(80.0/B35*100)</f>
        <v/>
      </c>
      <c r="D35" s="19" t="n">
        <v>6326</v>
      </c>
      <c r="E35" s="18" t="n">
        <v>491.46853595</v>
      </c>
      <c r="F35" s="20" t="n">
        <v>4.91528725</v>
      </c>
      <c r="G35" s="18" t="n">
        <v>520.00902639</v>
      </c>
      <c r="H35" s="20" t="n">
        <v>4.05499314</v>
      </c>
      <c r="I35" s="18" t="n">
        <v>515.6381578</v>
      </c>
      <c r="J35" s="20" t="n">
        <v>2.00765293</v>
      </c>
      <c r="K35" s="18" t="n">
        <v>493.55322152</v>
      </c>
      <c r="L35" s="20" t="n">
        <v>3.27024329</v>
      </c>
      <c r="M35" s="18" t="s">
        <v>481</v>
      </c>
      <c r="N35" s="20" t="s">
        <v>481</v>
      </c>
      <c r="O35" s="18" t="s">
        <v>481</v>
      </c>
      <c r="P35" s="20" t="s">
        <v>481</v>
      </c>
      <c r="Q35" s="18" t="n">
        <v>337.32521215</v>
      </c>
      <c r="R35" s="20" t="n">
        <v>11.65794297</v>
      </c>
      <c r="S35" s="18" t="s">
        <v>481</v>
      </c>
      <c r="T35" s="20" t="s">
        <v>481</v>
      </c>
      <c r="U35" s="18" t="n">
        <v>399.17882104</v>
      </c>
      <c r="V35" s="20" t="n">
        <v>10.35376516</v>
      </c>
    </row>
    <row r="36" spans="1:22">
      <c r="A36" s="15" t="s">
        <v>511</v>
      </c>
      <c r="B36" s="17" t="n">
        <v>6736</v>
      </c>
      <c r="C36" s="18">
        <f>(107.0/B36*100)</f>
        <v/>
      </c>
      <c r="D36" s="19" t="n">
        <v>6629</v>
      </c>
      <c r="E36" s="18" t="n">
        <v>468.98465256</v>
      </c>
      <c r="F36" s="20" t="n">
        <v>5.82181764</v>
      </c>
      <c r="G36" s="18" t="n">
        <v>505.59982418</v>
      </c>
      <c r="H36" s="20" t="n">
        <v>4.72493496</v>
      </c>
      <c r="I36" s="18" t="n">
        <v>509.31825289</v>
      </c>
      <c r="J36" s="20" t="n">
        <v>2.5269148</v>
      </c>
      <c r="K36" s="18" t="n">
        <v>493.44342939</v>
      </c>
      <c r="L36" s="20" t="n">
        <v>2.79179651</v>
      </c>
      <c r="M36" s="18" t="s">
        <v>481</v>
      </c>
      <c r="N36" s="20" t="s">
        <v>481</v>
      </c>
      <c r="O36" s="18" t="s">
        <v>481</v>
      </c>
      <c r="P36" s="20" t="s">
        <v>481</v>
      </c>
      <c r="Q36" s="18" t="s">
        <v>481</v>
      </c>
      <c r="R36" s="20" t="s">
        <v>481</v>
      </c>
      <c r="S36" s="18" t="s">
        <v>481</v>
      </c>
      <c r="T36" s="20" t="s">
        <v>481</v>
      </c>
      <c r="U36" s="18" t="n">
        <v>419.14813803</v>
      </c>
      <c r="V36" s="20" t="n">
        <v>8.93046058</v>
      </c>
    </row>
    <row r="37" spans="1:22">
      <c r="A37" s="15" t="s">
        <v>512</v>
      </c>
      <c r="B37" s="17" t="n">
        <v>5458</v>
      </c>
      <c r="C37" s="18">
        <f>(222.0/B37*100)</f>
        <v/>
      </c>
      <c r="D37" s="19" t="n">
        <v>5236</v>
      </c>
      <c r="E37" s="18" t="n">
        <v>472.03659428</v>
      </c>
      <c r="F37" s="20" t="n">
        <v>9.2296221</v>
      </c>
      <c r="G37" s="18" t="n">
        <v>515.38419385</v>
      </c>
      <c r="H37" s="20" t="n">
        <v>7.21700027</v>
      </c>
      <c r="I37" s="18" t="n">
        <v>523.78354042</v>
      </c>
      <c r="J37" s="20" t="n">
        <v>3.60559676</v>
      </c>
      <c r="K37" s="18" t="n">
        <v>499.82356886</v>
      </c>
      <c r="L37" s="20" t="n">
        <v>3.14812825</v>
      </c>
      <c r="M37" s="18" t="s">
        <v>481</v>
      </c>
      <c r="N37" s="20" t="s">
        <v>481</v>
      </c>
      <c r="O37" s="18" t="s">
        <v>481</v>
      </c>
      <c r="P37" s="20" t="s">
        <v>481</v>
      </c>
      <c r="Q37" s="18" t="s">
        <v>481</v>
      </c>
      <c r="R37" s="20" t="s">
        <v>481</v>
      </c>
      <c r="S37" s="18" t="s">
        <v>481</v>
      </c>
      <c r="T37" s="20" t="s">
        <v>481</v>
      </c>
      <c r="U37" s="18" t="n">
        <v>400.76630334</v>
      </c>
      <c r="V37" s="20" t="n">
        <v>8.234565760000001</v>
      </c>
    </row>
    <row r="38" spans="1:22">
      <c r="A38" s="15" t="s">
        <v>513</v>
      </c>
      <c r="B38" s="17" t="n">
        <v>5860</v>
      </c>
      <c r="C38" s="18">
        <f>(34.0/B38*100)</f>
        <v/>
      </c>
      <c r="D38" s="19" t="n">
        <v>5826</v>
      </c>
      <c r="E38" s="18" t="n">
        <v>437.53888256</v>
      </c>
      <c r="F38" s="20" t="n">
        <v>8.63292583</v>
      </c>
      <c r="G38" s="18" t="n">
        <v>497.26894173</v>
      </c>
      <c r="H38" s="20" t="n">
        <v>5.93014725</v>
      </c>
      <c r="I38" s="18" t="n">
        <v>513.47546799</v>
      </c>
      <c r="J38" s="20" t="n">
        <v>3.58207305</v>
      </c>
      <c r="K38" s="18" t="n">
        <v>488.77509174</v>
      </c>
      <c r="L38" s="20" t="n">
        <v>3.5002651</v>
      </c>
      <c r="M38" s="18" t="s">
        <v>481</v>
      </c>
      <c r="N38" s="20" t="s">
        <v>481</v>
      </c>
      <c r="O38" s="18" t="s">
        <v>481</v>
      </c>
      <c r="P38" s="20" t="s">
        <v>481</v>
      </c>
      <c r="Q38" s="18" t="s">
        <v>481</v>
      </c>
      <c r="R38" s="20" t="s">
        <v>481</v>
      </c>
      <c r="S38" s="18" t="s">
        <v>481</v>
      </c>
      <c r="T38" s="20" t="s">
        <v>481</v>
      </c>
      <c r="U38" s="18" t="n">
        <v>467.86325582</v>
      </c>
      <c r="V38" s="20" t="n">
        <v>5.77095364</v>
      </c>
    </row>
    <row r="39" spans="1:22">
      <c r="A39" s="15" t="s">
        <v>514</v>
      </c>
      <c r="B39" s="17" t="n">
        <v>5895</v>
      </c>
      <c r="C39" s="18">
        <f>(34.0/B39*100)</f>
        <v/>
      </c>
      <c r="D39" s="19" t="n">
        <v>5861</v>
      </c>
      <c r="E39" s="18" t="n">
        <v>406.19381518</v>
      </c>
      <c r="F39" s="20" t="n">
        <v>5.73040238</v>
      </c>
      <c r="G39" s="18" t="n">
        <v>420.98863631</v>
      </c>
      <c r="H39" s="20" t="n">
        <v>5.10749863</v>
      </c>
      <c r="I39" s="18" t="n">
        <v>436.4543713</v>
      </c>
      <c r="J39" s="20" t="n">
        <v>4.1973814</v>
      </c>
      <c r="K39" s="18" t="n">
        <v>443.06759604</v>
      </c>
      <c r="L39" s="20" t="n">
        <v>4.38744185</v>
      </c>
      <c r="M39" s="18" t="s">
        <v>481</v>
      </c>
      <c r="N39" s="20" t="s">
        <v>481</v>
      </c>
      <c r="O39" s="18" t="s">
        <v>481</v>
      </c>
      <c r="P39" s="20" t="s">
        <v>481</v>
      </c>
      <c r="Q39" s="18" t="s">
        <v>481</v>
      </c>
      <c r="R39" s="20" t="s">
        <v>481</v>
      </c>
      <c r="S39" s="18" t="s">
        <v>481</v>
      </c>
      <c r="T39" s="20" t="s">
        <v>481</v>
      </c>
      <c r="U39" s="18" t="n">
        <v>364.78015546</v>
      </c>
      <c r="V39" s="20" t="n">
        <v>12.63016294</v>
      </c>
    </row>
    <row r="40" spans="1:22">
      <c r="A40" s="15" t="s">
        <v>515</v>
      </c>
      <c r="B40" s="17" t="n">
        <v>14157</v>
      </c>
      <c r="C40" s="18">
        <f>(437.0/B40*100)</f>
        <v/>
      </c>
      <c r="D40" s="19" t="n">
        <v>13720</v>
      </c>
      <c r="E40" s="18" t="n">
        <v>488.92980749</v>
      </c>
      <c r="F40" s="20" t="n">
        <v>6.80383709</v>
      </c>
      <c r="G40" s="18" t="n">
        <v>523.72936971</v>
      </c>
      <c r="H40" s="20" t="n">
        <v>5.14063895</v>
      </c>
      <c r="I40" s="18" t="n">
        <v>520.28673277</v>
      </c>
      <c r="J40" s="20" t="n">
        <v>3.2742206</v>
      </c>
      <c r="K40" s="18" t="n">
        <v>477.71025291</v>
      </c>
      <c r="L40" s="20" t="n">
        <v>3.35034847</v>
      </c>
      <c r="M40" s="18" t="s">
        <v>481</v>
      </c>
      <c r="N40" s="20" t="s">
        <v>481</v>
      </c>
      <c r="O40" s="18" t="s">
        <v>481</v>
      </c>
      <c r="P40" s="20" t="s">
        <v>481</v>
      </c>
      <c r="Q40" s="18" t="s">
        <v>481</v>
      </c>
      <c r="R40" s="20" t="s">
        <v>481</v>
      </c>
      <c r="S40" s="18" t="s">
        <v>481</v>
      </c>
      <c r="T40" s="20" t="s">
        <v>481</v>
      </c>
      <c r="U40" s="18" t="n">
        <v>404.36855012</v>
      </c>
      <c r="V40" s="20" t="n">
        <v>8.636641640000001</v>
      </c>
    </row>
    <row r="41" spans="1:22">
      <c r="A41" s="15" t="s">
        <v>516</v>
      </c>
      <c r="B41" s="17" t="n">
        <v>5712</v>
      </c>
      <c r="C41" s="18">
        <f>(76.0/B41*100)</f>
        <v/>
      </c>
      <c r="D41" s="19" t="n">
        <v>5636</v>
      </c>
      <c r="E41" s="18" t="n">
        <v>483.05141878</v>
      </c>
      <c r="F41" s="20" t="n">
        <v>6.19255059</v>
      </c>
      <c r="G41" s="18" t="n">
        <v>497.26538687</v>
      </c>
      <c r="H41" s="20" t="n">
        <v>7.15692236</v>
      </c>
      <c r="I41" s="18" t="n">
        <v>510.92974079</v>
      </c>
      <c r="J41" s="20" t="n">
        <v>3.7935274</v>
      </c>
      <c r="K41" s="18" t="n">
        <v>496.04944141</v>
      </c>
      <c r="L41" s="20" t="n">
        <v>3.51353253</v>
      </c>
      <c r="M41" s="18" t="s">
        <v>481</v>
      </c>
      <c r="N41" s="20" t="s">
        <v>481</v>
      </c>
      <c r="O41" s="18" t="s">
        <v>481</v>
      </c>
      <c r="P41" s="20" t="s">
        <v>481</v>
      </c>
      <c r="Q41" s="18" t="n">
        <v>399.91015703</v>
      </c>
      <c r="R41" s="20" t="n">
        <v>16.72230739</v>
      </c>
      <c r="S41" s="18" t="s">
        <v>481</v>
      </c>
      <c r="T41" s="20" t="s">
        <v>481</v>
      </c>
      <c r="U41" s="18" t="n">
        <v>403.14717802</v>
      </c>
      <c r="V41" s="20" t="n">
        <v>14.23124682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(2365.0/B46*100)</f>
        <v/>
      </c>
      <c r="D46" s="19" t="n">
        <v>20776</v>
      </c>
      <c r="E46" s="18" t="n">
        <v>390.0277907</v>
      </c>
      <c r="F46" s="20" t="n">
        <v>4.87019543</v>
      </c>
      <c r="G46" s="18" t="n">
        <v>430.43341926</v>
      </c>
      <c r="H46" s="20" t="n">
        <v>4.1874297</v>
      </c>
      <c r="I46" s="18" t="n">
        <v>434.78723134</v>
      </c>
      <c r="J46" s="20" t="n">
        <v>4.17759109</v>
      </c>
      <c r="K46" s="18" t="n">
        <v>432.27862341</v>
      </c>
      <c r="L46" s="20" t="n">
        <v>4.45104752</v>
      </c>
      <c r="M46" s="18" t="s">
        <v>481</v>
      </c>
      <c r="N46" s="20" t="s">
        <v>481</v>
      </c>
      <c r="O46" s="18" t="s">
        <v>481</v>
      </c>
      <c r="P46" s="20" t="s">
        <v>481</v>
      </c>
      <c r="Q46" s="18" t="s">
        <v>481</v>
      </c>
      <c r="R46" s="20" t="s">
        <v>481</v>
      </c>
      <c r="S46" s="18" t="s">
        <v>481</v>
      </c>
      <c r="T46" s="20" t="s">
        <v>481</v>
      </c>
      <c r="U46" s="18" t="n">
        <v>381.55936005</v>
      </c>
      <c r="V46" s="20" t="n">
        <v>3.36558518</v>
      </c>
    </row>
    <row r="47" spans="1:22">
      <c r="A47" s="15" t="s">
        <v>522</v>
      </c>
      <c r="B47" s="17" t="n">
        <v>5928</v>
      </c>
      <c r="C47" s="18">
        <f>(471.0/B47*100)</f>
        <v/>
      </c>
      <c r="D47" s="19" t="n">
        <v>5457</v>
      </c>
      <c r="E47" s="18" t="n">
        <v>428.22119023</v>
      </c>
      <c r="F47" s="20" t="n">
        <v>6.61738341</v>
      </c>
      <c r="G47" s="18" t="n">
        <v>447.16729796</v>
      </c>
      <c r="H47" s="20" t="n">
        <v>6.3652947</v>
      </c>
      <c r="I47" s="18" t="n">
        <v>463.29409153</v>
      </c>
      <c r="J47" s="20" t="n">
        <v>4.69820508</v>
      </c>
      <c r="K47" s="18" t="n">
        <v>435.27658184</v>
      </c>
      <c r="L47" s="20" t="n">
        <v>7.37144163</v>
      </c>
      <c r="M47" s="18" t="s">
        <v>481</v>
      </c>
      <c r="N47" s="20" t="s">
        <v>481</v>
      </c>
      <c r="O47" s="18" t="s">
        <v>481</v>
      </c>
      <c r="P47" s="20" t="s">
        <v>481</v>
      </c>
      <c r="Q47" s="18" t="s">
        <v>481</v>
      </c>
      <c r="R47" s="20" t="s">
        <v>481</v>
      </c>
      <c r="S47" s="18" t="s">
        <v>481</v>
      </c>
      <c r="T47" s="20" t="s">
        <v>481</v>
      </c>
      <c r="U47" s="18" t="n">
        <v>350.13428809</v>
      </c>
      <c r="V47" s="20" t="n">
        <v>6.60584821</v>
      </c>
    </row>
    <row r="48" spans="1:22">
      <c r="A48" s="15" t="s">
        <v>523</v>
      </c>
      <c r="B48" s="17" t="n">
        <v>9841</v>
      </c>
      <c r="C48" s="18">
        <f>(8.0/B48*100)</f>
        <v/>
      </c>
      <c r="D48" s="19" t="n">
        <v>9833</v>
      </c>
      <c r="E48" s="18" t="n">
        <v>508.90124412</v>
      </c>
      <c r="F48" s="20" t="n">
        <v>9.718946109999999</v>
      </c>
      <c r="G48" s="18" t="n">
        <v>495.5112049</v>
      </c>
      <c r="H48" s="20" t="n">
        <v>6.36475758</v>
      </c>
      <c r="I48" s="18" t="n">
        <v>493.19319792</v>
      </c>
      <c r="J48" s="20" t="n">
        <v>5.05702273</v>
      </c>
      <c r="K48" s="18" t="n">
        <v>492.89105818</v>
      </c>
      <c r="L48" s="20" t="n">
        <v>7.25783791</v>
      </c>
      <c r="M48" s="18" t="s">
        <v>481</v>
      </c>
      <c r="N48" s="20" t="s">
        <v>481</v>
      </c>
      <c r="O48" s="18" t="s">
        <v>481</v>
      </c>
      <c r="P48" s="20" t="s">
        <v>481</v>
      </c>
      <c r="Q48" s="18" t="s">
        <v>481</v>
      </c>
      <c r="R48" s="20" t="s">
        <v>481</v>
      </c>
      <c r="S48" s="18" t="s">
        <v>481</v>
      </c>
      <c r="T48" s="20" t="s">
        <v>481</v>
      </c>
      <c r="U48" s="18" t="n">
        <v>430.62112744</v>
      </c>
      <c r="V48" s="20" t="n">
        <v>19.69018516</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(468.0/B50*100)</f>
        <v/>
      </c>
      <c r="D50" s="19" t="n">
        <v>11327</v>
      </c>
      <c r="E50" s="18" t="n">
        <v>407.68758965</v>
      </c>
      <c r="F50" s="20" t="n">
        <v>4.19141571</v>
      </c>
      <c r="G50" s="18" t="n">
        <v>439.94756813</v>
      </c>
      <c r="H50" s="20" t="n">
        <v>3.38652428</v>
      </c>
      <c r="I50" s="18" t="n">
        <v>435.91871108</v>
      </c>
      <c r="J50" s="20" t="n">
        <v>3.34733925</v>
      </c>
      <c r="K50" s="18" t="n">
        <v>427.49508694</v>
      </c>
      <c r="L50" s="20" t="n">
        <v>4.42360087</v>
      </c>
      <c r="M50" s="18" t="s">
        <v>481</v>
      </c>
      <c r="N50" s="20" t="s">
        <v>481</v>
      </c>
      <c r="O50" s="18" t="s">
        <v>481</v>
      </c>
      <c r="P50" s="20" t="s">
        <v>481</v>
      </c>
      <c r="Q50" s="18" t="s">
        <v>481</v>
      </c>
      <c r="R50" s="20" t="s">
        <v>481</v>
      </c>
      <c r="S50" s="18" t="s">
        <v>481</v>
      </c>
      <c r="T50" s="20" t="s">
        <v>481</v>
      </c>
      <c r="U50" s="18" t="n">
        <v>358.13046361</v>
      </c>
      <c r="V50" s="20" t="n">
        <v>9.27245763</v>
      </c>
    </row>
    <row r="51" spans="1:22">
      <c r="A51" s="15" t="s">
        <v>526</v>
      </c>
      <c r="B51" s="17" t="n">
        <v>6866</v>
      </c>
      <c r="C51" s="18">
        <f>(115.0/B51*100)</f>
        <v/>
      </c>
      <c r="D51" s="19" t="n">
        <v>6751</v>
      </c>
      <c r="E51" s="18" t="n">
        <v>415.39599246</v>
      </c>
      <c r="F51" s="20" t="n">
        <v>4.75352621</v>
      </c>
      <c r="G51" s="18" t="n">
        <v>430.86499816</v>
      </c>
      <c r="H51" s="20" t="n">
        <v>3.73060655</v>
      </c>
      <c r="I51" s="18" t="n">
        <v>439.28323656</v>
      </c>
      <c r="J51" s="20" t="n">
        <v>2.86902097</v>
      </c>
      <c r="K51" s="18" t="n">
        <v>430.86214873</v>
      </c>
      <c r="L51" s="20" t="n">
        <v>4.12161111</v>
      </c>
      <c r="M51" s="18" t="s">
        <v>481</v>
      </c>
      <c r="N51" s="20" t="s">
        <v>481</v>
      </c>
      <c r="O51" s="18" t="s">
        <v>481</v>
      </c>
      <c r="P51" s="20" t="s">
        <v>481</v>
      </c>
      <c r="Q51" s="18" t="n">
        <v>427.96430568</v>
      </c>
      <c r="R51" s="20" t="n">
        <v>5.20460603</v>
      </c>
      <c r="S51" s="18" t="s">
        <v>481</v>
      </c>
      <c r="T51" s="20" t="s">
        <v>481</v>
      </c>
      <c r="U51" s="18" t="n">
        <v>398.94882542</v>
      </c>
      <c r="V51" s="20" t="n">
        <v>8.236790360000001</v>
      </c>
    </row>
    <row r="52" spans="1:22">
      <c r="A52" s="15" t="s">
        <v>527</v>
      </c>
      <c r="B52" s="17" t="n">
        <v>5809</v>
      </c>
      <c r="C52" s="18">
        <f>(120.0/B52*100)</f>
        <v/>
      </c>
      <c r="D52" s="19" t="n">
        <v>5689</v>
      </c>
      <c r="E52" s="18" t="n">
        <v>476.88053995</v>
      </c>
      <c r="F52" s="20" t="n">
        <v>5.16634325</v>
      </c>
      <c r="G52" s="18" t="n">
        <v>502.4251719</v>
      </c>
      <c r="H52" s="20" t="n">
        <v>4.39335649</v>
      </c>
      <c r="I52" s="18" t="n">
        <v>495.94032494</v>
      </c>
      <c r="J52" s="20" t="n">
        <v>3.15055815</v>
      </c>
      <c r="K52" s="18" t="n">
        <v>474.05019242</v>
      </c>
      <c r="L52" s="20" t="n">
        <v>3.83545407</v>
      </c>
      <c r="M52" s="18" t="s">
        <v>481</v>
      </c>
      <c r="N52" s="20" t="s">
        <v>481</v>
      </c>
      <c r="O52" s="18" t="s">
        <v>481</v>
      </c>
      <c r="P52" s="20" t="s">
        <v>481</v>
      </c>
      <c r="Q52" s="18" t="s">
        <v>481</v>
      </c>
      <c r="R52" s="20" t="s">
        <v>481</v>
      </c>
      <c r="S52" s="18" t="s">
        <v>481</v>
      </c>
      <c r="T52" s="20" t="s">
        <v>481</v>
      </c>
      <c r="U52" s="18" t="n">
        <v>386.53973804</v>
      </c>
      <c r="V52" s="20" t="n">
        <v>8.76672456</v>
      </c>
    </row>
    <row r="53" spans="1:22">
      <c r="A53" s="15" t="s">
        <v>528</v>
      </c>
      <c r="B53" s="17" t="n">
        <v>5571</v>
      </c>
      <c r="C53" s="18">
        <f>(136.0/B53*100)</f>
        <v/>
      </c>
      <c r="D53" s="19" t="n">
        <v>5435</v>
      </c>
      <c r="E53" s="18" t="n">
        <v>422.27469431</v>
      </c>
      <c r="F53" s="20" t="n">
        <v>4.19947665</v>
      </c>
      <c r="G53" s="18" t="n">
        <v>449.3335142</v>
      </c>
      <c r="H53" s="20" t="n">
        <v>3.3841793</v>
      </c>
      <c r="I53" s="18" t="n">
        <v>464.65254759</v>
      </c>
      <c r="J53" s="20" t="n">
        <v>2.38022754</v>
      </c>
      <c r="K53" s="18" t="n">
        <v>453.53762553</v>
      </c>
      <c r="L53" s="20" t="n">
        <v>3.28523505</v>
      </c>
      <c r="M53" s="18" t="s">
        <v>481</v>
      </c>
      <c r="N53" s="20" t="s">
        <v>481</v>
      </c>
      <c r="O53" s="18" t="s">
        <v>481</v>
      </c>
      <c r="P53" s="20" t="s">
        <v>481</v>
      </c>
      <c r="Q53" s="18" t="s">
        <v>481</v>
      </c>
      <c r="R53" s="20" t="s">
        <v>481</v>
      </c>
      <c r="S53" s="18" t="s">
        <v>481</v>
      </c>
      <c r="T53" s="20" t="s">
        <v>481</v>
      </c>
      <c r="U53" s="18" t="n">
        <v>348.63397878</v>
      </c>
      <c r="V53" s="20" t="n">
        <v>4.85152802</v>
      </c>
    </row>
    <row r="54" spans="1:22">
      <c r="A54" s="15" t="s">
        <v>529</v>
      </c>
      <c r="B54" s="17" t="n">
        <v>4740</v>
      </c>
      <c r="C54" s="18">
        <f>(606.0/B54*100)</f>
        <v/>
      </c>
      <c r="D54" s="19" t="n">
        <v>4134</v>
      </c>
      <c r="E54" s="18" t="n">
        <v>349.23504337</v>
      </c>
      <c r="F54" s="20" t="n">
        <v>4.30538003</v>
      </c>
      <c r="G54" s="18" t="n">
        <v>387.0018895</v>
      </c>
      <c r="H54" s="20" t="n">
        <v>4.26080864</v>
      </c>
      <c r="I54" s="18" t="n">
        <v>376.85526382</v>
      </c>
      <c r="J54" s="20" t="n">
        <v>4.34198019</v>
      </c>
      <c r="K54" s="18" t="n">
        <v>373.24206302</v>
      </c>
      <c r="L54" s="20" t="n">
        <v>6.03803387</v>
      </c>
      <c r="M54" s="18" t="s">
        <v>481</v>
      </c>
      <c r="N54" s="20" t="s">
        <v>481</v>
      </c>
      <c r="O54" s="18" t="s">
        <v>481</v>
      </c>
      <c r="P54" s="20" t="s">
        <v>481</v>
      </c>
      <c r="Q54" s="18" t="s">
        <v>481</v>
      </c>
      <c r="R54" s="20" t="s">
        <v>481</v>
      </c>
      <c r="S54" s="18" t="s">
        <v>481</v>
      </c>
      <c r="T54" s="20" t="s">
        <v>481</v>
      </c>
      <c r="U54" s="18" t="n">
        <v>308.38792138</v>
      </c>
      <c r="V54" s="20" t="n">
        <v>5.2801897</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(77.0/B56*100)</f>
        <v/>
      </c>
      <c r="D56" s="19" t="n">
        <v>5282</v>
      </c>
      <c r="E56" s="18" t="n">
        <v>526.09725823</v>
      </c>
      <c r="F56" s="20" t="n">
        <v>5.40804644</v>
      </c>
      <c r="G56" s="18" t="n">
        <v>538.77105392</v>
      </c>
      <c r="H56" s="20" t="n">
        <v>4.43203583</v>
      </c>
      <c r="I56" s="18" t="n">
        <v>532.13779289</v>
      </c>
      <c r="J56" s="20" t="n">
        <v>2.75443343</v>
      </c>
      <c r="K56" s="18" t="n">
        <v>507.03974652</v>
      </c>
      <c r="L56" s="20" t="n">
        <v>3.98549752</v>
      </c>
      <c r="M56" s="18" t="s">
        <v>481</v>
      </c>
      <c r="N56" s="20" t="s">
        <v>481</v>
      </c>
      <c r="O56" s="18" t="s">
        <v>481</v>
      </c>
      <c r="P56" s="20" t="s">
        <v>481</v>
      </c>
      <c r="Q56" s="18" t="s">
        <v>481</v>
      </c>
      <c r="R56" s="20" t="s">
        <v>481</v>
      </c>
      <c r="S56" s="18" t="s">
        <v>481</v>
      </c>
      <c r="T56" s="20" t="s">
        <v>481</v>
      </c>
      <c r="U56" s="18" t="n">
        <v>428.08919696</v>
      </c>
      <c r="V56" s="20" t="n">
        <v>19.00123808</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(189.0/B61*100)</f>
        <v/>
      </c>
      <c r="D61" s="19" t="n">
        <v>6336</v>
      </c>
      <c r="E61" s="18" t="n">
        <v>434.5401066</v>
      </c>
      <c r="F61" s="20" t="n">
        <v>5.39937319</v>
      </c>
      <c r="G61" s="18" t="n">
        <v>463.84298505</v>
      </c>
      <c r="H61" s="20" t="n">
        <v>3.80927193</v>
      </c>
      <c r="I61" s="18" t="n">
        <v>486.18099701</v>
      </c>
      <c r="J61" s="20" t="n">
        <v>2.64369959</v>
      </c>
      <c r="K61" s="18" t="n">
        <v>488.42418689</v>
      </c>
      <c r="L61" s="20" t="n">
        <v>5.02080181</v>
      </c>
      <c r="M61" s="18" t="s">
        <v>481</v>
      </c>
      <c r="N61" s="20" t="s">
        <v>481</v>
      </c>
      <c r="O61" s="18" t="s">
        <v>481</v>
      </c>
      <c r="P61" s="20" t="s">
        <v>481</v>
      </c>
      <c r="Q61" s="18" t="s">
        <v>481</v>
      </c>
      <c r="R61" s="20" t="s">
        <v>481</v>
      </c>
      <c r="S61" s="18" t="s">
        <v>481</v>
      </c>
      <c r="T61" s="20" t="s">
        <v>481</v>
      </c>
      <c r="U61" s="18" t="n">
        <v>370.32982973</v>
      </c>
      <c r="V61" s="20" t="n">
        <v>9.173098319999999</v>
      </c>
    </row>
    <row r="62" spans="1:22">
      <c r="A62" s="15" t="s">
        <v>537</v>
      </c>
      <c r="B62" s="17" t="n">
        <v>4476</v>
      </c>
      <c r="C62" s="18">
        <f>(3.0/B62*100)</f>
        <v/>
      </c>
      <c r="D62" s="19" t="n">
        <v>4473</v>
      </c>
      <c r="E62" s="18" t="n">
        <v>494.48680034</v>
      </c>
      <c r="F62" s="20" t="n">
        <v>5.2210028</v>
      </c>
      <c r="G62" s="18" t="n">
        <v>510.5353386</v>
      </c>
      <c r="H62" s="20" t="n">
        <v>4.00400411</v>
      </c>
      <c r="I62" s="18" t="n">
        <v>513.5091261699999</v>
      </c>
      <c r="J62" s="20" t="n">
        <v>1.58882038</v>
      </c>
      <c r="K62" s="18" t="n">
        <v>496.77229884</v>
      </c>
      <c r="L62" s="20" t="n">
        <v>3.24853353</v>
      </c>
      <c r="M62" s="18" t="s">
        <v>481</v>
      </c>
      <c r="N62" s="20" t="s">
        <v>481</v>
      </c>
      <c r="O62" s="18" t="s">
        <v>481</v>
      </c>
      <c r="P62" s="20" t="s">
        <v>481</v>
      </c>
      <c r="Q62" s="18" t="s">
        <v>481</v>
      </c>
      <c r="R62" s="20" t="s">
        <v>481</v>
      </c>
      <c r="S62" s="18" t="s">
        <v>481</v>
      </c>
      <c r="T62" s="20" t="s">
        <v>481</v>
      </c>
      <c r="U62" s="18" t="n">
        <v>430.83901375</v>
      </c>
      <c r="V62" s="20" t="n">
        <v>39.51566849</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(103.0/B66*100)</f>
        <v/>
      </c>
      <c r="D66" s="19" t="n">
        <v>5562</v>
      </c>
      <c r="E66" s="18" t="n">
        <v>425.09737154</v>
      </c>
      <c r="F66" s="20" t="n">
        <v>2.95650427</v>
      </c>
      <c r="G66" s="18" t="n">
        <v>434.7785501</v>
      </c>
      <c r="H66" s="20" t="n">
        <v>3.57152672</v>
      </c>
      <c r="I66" s="18" t="n">
        <v>446.64126318</v>
      </c>
      <c r="J66" s="20" t="n">
        <v>2.84227876</v>
      </c>
      <c r="K66" s="18" t="n">
        <v>439.0729322</v>
      </c>
      <c r="L66" s="20" t="n">
        <v>6.24763042</v>
      </c>
      <c r="M66" s="18" t="s">
        <v>481</v>
      </c>
      <c r="N66" s="20" t="s">
        <v>481</v>
      </c>
      <c r="O66" s="18" t="s">
        <v>481</v>
      </c>
      <c r="P66" s="20" t="s">
        <v>481</v>
      </c>
      <c r="Q66" s="18" t="s">
        <v>481</v>
      </c>
      <c r="R66" s="20" t="s">
        <v>481</v>
      </c>
      <c r="S66" s="18" t="s">
        <v>481</v>
      </c>
      <c r="T66" s="20" t="s">
        <v>481</v>
      </c>
      <c r="U66" s="18" t="n">
        <v>355.75201111</v>
      </c>
      <c r="V66" s="20" t="n">
        <v>4.69264096</v>
      </c>
    </row>
    <row r="67" spans="1:22">
      <c r="A67" s="15" t="s">
        <v>542</v>
      </c>
      <c r="B67" s="17" t="n">
        <v>6971</v>
      </c>
      <c r="C67" s="18">
        <f>(1233.0/B67*100)</f>
        <v/>
      </c>
      <c r="D67" s="19" t="n">
        <v>5738</v>
      </c>
      <c r="E67" s="18" t="n">
        <v>373.23280166</v>
      </c>
      <c r="F67" s="20" t="n">
        <v>4.41569221</v>
      </c>
      <c r="G67" s="18" t="n">
        <v>423.5109183</v>
      </c>
      <c r="H67" s="20" t="n">
        <v>3.35553662</v>
      </c>
      <c r="I67" s="18" t="n">
        <v>424.00420393</v>
      </c>
      <c r="J67" s="20" t="n">
        <v>3.40890407</v>
      </c>
      <c r="K67" s="18" t="n">
        <v>422.93708139</v>
      </c>
      <c r="L67" s="20" t="n">
        <v>6.26932386</v>
      </c>
      <c r="M67" s="18" t="s">
        <v>481</v>
      </c>
      <c r="N67" s="20" t="s">
        <v>481</v>
      </c>
      <c r="O67" s="18" t="s">
        <v>481</v>
      </c>
      <c r="P67" s="20" t="s">
        <v>481</v>
      </c>
      <c r="Q67" s="18" t="s">
        <v>481</v>
      </c>
      <c r="R67" s="20" t="s">
        <v>481</v>
      </c>
      <c r="S67" s="18" t="s">
        <v>481</v>
      </c>
      <c r="T67" s="20" t="s">
        <v>481</v>
      </c>
      <c r="U67" s="18" t="n">
        <v>336.34516663</v>
      </c>
      <c r="V67" s="20" t="n">
        <v>9.93895169</v>
      </c>
    </row>
    <row r="68" spans="1:22">
      <c r="A68" s="15" t="s">
        <v>543</v>
      </c>
      <c r="B68" s="17" t="n">
        <v>12083</v>
      </c>
      <c r="C68" s="18">
        <f>(32.0/B68*100)</f>
        <v/>
      </c>
      <c r="D68" s="19" t="n">
        <v>12051</v>
      </c>
      <c r="E68" s="18" t="n">
        <v>388.18568366</v>
      </c>
      <c r="F68" s="20" t="n">
        <v>2.67977861</v>
      </c>
      <c r="G68" s="18" t="n">
        <v>413.20444237</v>
      </c>
      <c r="H68" s="20" t="n">
        <v>2.85586369</v>
      </c>
      <c r="I68" s="18" t="n">
        <v>437.71729866</v>
      </c>
      <c r="J68" s="20" t="n">
        <v>1.75286486</v>
      </c>
      <c r="K68" s="18" t="n">
        <v>414.03295179</v>
      </c>
      <c r="L68" s="20" t="n">
        <v>2.93682271</v>
      </c>
      <c r="M68" s="18" t="s">
        <v>481</v>
      </c>
      <c r="N68" s="20" t="s">
        <v>481</v>
      </c>
      <c r="O68" s="18" t="s">
        <v>481</v>
      </c>
      <c r="P68" s="20" t="s">
        <v>481</v>
      </c>
      <c r="Q68" s="18" t="s">
        <v>481</v>
      </c>
      <c r="R68" s="20" t="s">
        <v>481</v>
      </c>
      <c r="S68" s="18" t="s">
        <v>481</v>
      </c>
      <c r="T68" s="20" t="s">
        <v>481</v>
      </c>
      <c r="U68" s="18" t="n">
        <v>323.04806414</v>
      </c>
      <c r="V68" s="20" t="n">
        <v>2.46137122</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467.37791026</v>
      </c>
      <c r="F70" s="20" t="n">
        <v>5.2966931</v>
      </c>
      <c r="G70" s="18" t="n">
        <v>503.54269645</v>
      </c>
      <c r="H70" s="20" t="n">
        <v>3.57453374</v>
      </c>
      <c r="I70" s="18" t="n">
        <v>501.18417014</v>
      </c>
      <c r="J70" s="20" t="n">
        <v>3.40525305</v>
      </c>
      <c r="K70" s="18" t="n">
        <v>503.47391089</v>
      </c>
      <c r="L70" s="20" t="n">
        <v>5.69284669</v>
      </c>
      <c r="M70" s="18" t="s">
        <v>481</v>
      </c>
      <c r="N70" s="20" t="s">
        <v>481</v>
      </c>
      <c r="O70" s="18" t="s">
        <v>481</v>
      </c>
      <c r="P70" s="20" t="s">
        <v>481</v>
      </c>
      <c r="Q70" s="18" t="s">
        <v>481</v>
      </c>
      <c r="R70" s="20" t="s">
        <v>481</v>
      </c>
      <c r="S70" s="18" t="s">
        <v>481</v>
      </c>
      <c r="T70" s="20" t="s">
        <v>481</v>
      </c>
      <c r="U70" s="18" t="n">
        <v>443.58403013</v>
      </c>
      <c r="V70" s="20" t="n">
        <v>11.09177064</v>
      </c>
    </row>
    <row r="71" spans="1:22">
      <c r="A71" s="15" t="s">
        <v>546</v>
      </c>
      <c r="B71" s="17" t="n">
        <v>6115</v>
      </c>
      <c r="C71" s="18">
        <f>(55.0/B71*100)</f>
        <v/>
      </c>
      <c r="D71" s="19" t="n">
        <v>6060</v>
      </c>
      <c r="E71" s="18" t="n">
        <v>525.2624054299999</v>
      </c>
      <c r="F71" s="20" t="n">
        <v>6.56879675</v>
      </c>
      <c r="G71" s="18" t="n">
        <v>545.70752917</v>
      </c>
      <c r="H71" s="20" t="n">
        <v>3.33187629</v>
      </c>
      <c r="I71" s="18" t="n">
        <v>540.9164416</v>
      </c>
      <c r="J71" s="20" t="n">
        <v>2.22534372</v>
      </c>
      <c r="K71" s="18" t="n">
        <v>525.25909247</v>
      </c>
      <c r="L71" s="20" t="n">
        <v>3.01027146</v>
      </c>
      <c r="M71" s="18" t="s">
        <v>481</v>
      </c>
      <c r="N71" s="20" t="s">
        <v>481</v>
      </c>
      <c r="O71" s="18" t="s">
        <v>481</v>
      </c>
      <c r="P71" s="20" t="s">
        <v>481</v>
      </c>
      <c r="Q71" s="18" t="s">
        <v>481</v>
      </c>
      <c r="R71" s="20" t="s">
        <v>481</v>
      </c>
      <c r="S71" s="18" t="s">
        <v>481</v>
      </c>
      <c r="T71" s="20" t="s">
        <v>481</v>
      </c>
      <c r="U71" s="18" t="n">
        <v>448.84535166</v>
      </c>
      <c r="V71" s="20" t="n">
        <v>16.80583473</v>
      </c>
    </row>
    <row r="72" spans="1:22">
      <c r="A72" s="15" t="s">
        <v>547</v>
      </c>
      <c r="B72" s="17" t="n">
        <v>7708</v>
      </c>
      <c r="C72" s="18">
        <f>(9.0/B72*100)</f>
        <v/>
      </c>
      <c r="D72" s="19" t="n">
        <v>7699</v>
      </c>
      <c r="E72" s="18" t="n">
        <v>487.39434451</v>
      </c>
      <c r="F72" s="20" t="n">
        <v>6.19304185</v>
      </c>
      <c r="G72" s="18" t="n">
        <v>500.31472487</v>
      </c>
      <c r="H72" s="20" t="n">
        <v>4.28696595</v>
      </c>
      <c r="I72" s="18" t="n">
        <v>501.02199937</v>
      </c>
      <c r="J72" s="20" t="n">
        <v>2.62374521</v>
      </c>
      <c r="K72" s="18" t="n">
        <v>483.9645679</v>
      </c>
      <c r="L72" s="20" t="n">
        <v>4.0562594</v>
      </c>
      <c r="M72" s="18" t="s">
        <v>481</v>
      </c>
      <c r="N72" s="20" t="s">
        <v>481</v>
      </c>
      <c r="O72" s="18" t="s">
        <v>481</v>
      </c>
      <c r="P72" s="20" t="s">
        <v>481</v>
      </c>
      <c r="Q72" s="18" t="s">
        <v>481</v>
      </c>
      <c r="R72" s="20" t="s">
        <v>481</v>
      </c>
      <c r="S72" s="18" t="s">
        <v>481</v>
      </c>
      <c r="T72" s="20" t="s">
        <v>481</v>
      </c>
      <c r="U72" s="18" t="n">
        <v>401.14592407</v>
      </c>
      <c r="V72" s="20" t="n">
        <v>45.04868223</v>
      </c>
    </row>
    <row r="73" spans="1:22">
      <c r="A73" s="15" t="s">
        <v>548</v>
      </c>
      <c r="B73" s="17" t="n">
        <v>8249</v>
      </c>
      <c r="C73" s="18">
        <f>(212.0/B73*100)</f>
        <v/>
      </c>
      <c r="D73" s="19" t="n">
        <v>8037</v>
      </c>
      <c r="E73" s="18" t="n">
        <v>396.62102497</v>
      </c>
      <c r="F73" s="20" t="n">
        <v>5.22870417</v>
      </c>
      <c r="G73" s="18" t="n">
        <v>418.47345776</v>
      </c>
      <c r="H73" s="20" t="n">
        <v>4.39724026</v>
      </c>
      <c r="I73" s="18" t="n">
        <v>410.40683676</v>
      </c>
      <c r="J73" s="20" t="n">
        <v>3.54181347</v>
      </c>
      <c r="K73" s="18" t="n">
        <v>402.42581661</v>
      </c>
      <c r="L73" s="20" t="n">
        <v>5.73557469</v>
      </c>
      <c r="M73" s="18" t="s">
        <v>481</v>
      </c>
      <c r="N73" s="20" t="s">
        <v>481</v>
      </c>
      <c r="O73" s="18" t="s">
        <v>481</v>
      </c>
      <c r="P73" s="20" t="s">
        <v>481</v>
      </c>
      <c r="Q73" s="18" t="s">
        <v>481</v>
      </c>
      <c r="R73" s="20" t="s">
        <v>481</v>
      </c>
      <c r="S73" s="18" t="s">
        <v>481</v>
      </c>
      <c r="T73" s="20" t="s">
        <v>481</v>
      </c>
      <c r="U73" s="18" t="n">
        <v>351.37716091</v>
      </c>
      <c r="V73" s="20" t="n">
        <v>12.35615808</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(345.0/B75*100)</f>
        <v/>
      </c>
      <c r="D75" s="19" t="n">
        <v>5030</v>
      </c>
      <c r="E75" s="18" t="n">
        <v>359.972129</v>
      </c>
      <c r="F75" s="20" t="n">
        <v>3.680877</v>
      </c>
      <c r="G75" s="18" t="n">
        <v>360.78451881</v>
      </c>
      <c r="H75" s="20" t="n">
        <v>4.78355347</v>
      </c>
      <c r="I75" s="18" t="n">
        <v>380.33448615</v>
      </c>
      <c r="J75" s="20" t="n">
        <v>3.75443514</v>
      </c>
      <c r="K75" s="18" t="n">
        <v>363.32930836</v>
      </c>
      <c r="L75" s="20" t="n">
        <v>7.92589824</v>
      </c>
      <c r="M75" s="18" t="s">
        <v>481</v>
      </c>
      <c r="N75" s="20" t="s">
        <v>481</v>
      </c>
      <c r="O75" s="18" t="s">
        <v>481</v>
      </c>
      <c r="P75" s="20" t="s">
        <v>481</v>
      </c>
      <c r="Q75" s="18" t="s">
        <v>481</v>
      </c>
      <c r="R75" s="20" t="s">
        <v>481</v>
      </c>
      <c r="S75" s="18" t="s">
        <v>481</v>
      </c>
      <c r="T75" s="20" t="s">
        <v>481</v>
      </c>
      <c r="U75" s="18" t="n">
        <v>325.78983943</v>
      </c>
      <c r="V75" s="20" t="n">
        <v>6.19630871</v>
      </c>
    </row>
    <row r="76" spans="1:22">
      <c r="A76" s="15" t="s">
        <v>551</v>
      </c>
      <c r="B76" s="17" t="n">
        <v>14167</v>
      </c>
      <c r="C76" s="18">
        <f>(238.0/B76*100)</f>
        <v/>
      </c>
      <c r="D76" s="19" t="n">
        <v>13929</v>
      </c>
      <c r="E76" s="18" t="n">
        <v>411.09209325</v>
      </c>
      <c r="F76" s="20" t="n">
        <v>4.17317698</v>
      </c>
      <c r="G76" s="18" t="n">
        <v>423.46177436</v>
      </c>
      <c r="H76" s="20" t="n">
        <v>4.16723709</v>
      </c>
      <c r="I76" s="18" t="n">
        <v>455.09167849</v>
      </c>
      <c r="J76" s="20" t="n">
        <v>3.26803368</v>
      </c>
      <c r="K76" s="18" t="n">
        <v>460.06510762</v>
      </c>
      <c r="L76" s="20" t="n">
        <v>4.6599712</v>
      </c>
      <c r="M76" s="18" t="s">
        <v>481</v>
      </c>
      <c r="N76" s="20" t="s">
        <v>481</v>
      </c>
      <c r="O76" s="18" t="s">
        <v>481</v>
      </c>
      <c r="P76" s="20" t="s">
        <v>481</v>
      </c>
      <c r="Q76" s="18" t="s">
        <v>481</v>
      </c>
      <c r="R76" s="20" t="s">
        <v>481</v>
      </c>
      <c r="S76" s="18" t="s">
        <v>481</v>
      </c>
      <c r="T76" s="20" t="s">
        <v>481</v>
      </c>
      <c r="U76" s="18" t="n">
        <v>337.18129014</v>
      </c>
      <c r="V76" s="20" t="n">
        <v>5.722509</v>
      </c>
    </row>
    <row r="77" spans="1:22">
      <c r="A77" s="15" t="s">
        <v>552</v>
      </c>
      <c r="B77" s="17" t="n">
        <v>6062</v>
      </c>
      <c r="C77" s="18">
        <f>(480.0/B77*100)</f>
        <v/>
      </c>
      <c r="D77" s="19" t="n">
        <v>5582</v>
      </c>
      <c r="E77" s="18" t="n">
        <v>414.02902413</v>
      </c>
      <c r="F77" s="20" t="n">
        <v>4.73911217</v>
      </c>
      <c r="G77" s="18" t="n">
        <v>464.96748444</v>
      </c>
      <c r="H77" s="20" t="n">
        <v>4.43329363</v>
      </c>
      <c r="I77" s="18" t="n">
        <v>455.54553654</v>
      </c>
      <c r="J77" s="20" t="n">
        <v>3.451523</v>
      </c>
      <c r="K77" s="18" t="n">
        <v>444.18627278</v>
      </c>
      <c r="L77" s="20" t="n">
        <v>3.72615462</v>
      </c>
      <c r="M77" s="18" t="s">
        <v>481</v>
      </c>
      <c r="N77" s="20" t="s">
        <v>481</v>
      </c>
      <c r="O77" s="18" t="s">
        <v>481</v>
      </c>
      <c r="P77" s="20" t="s">
        <v>481</v>
      </c>
      <c r="Q77" s="18" t="s">
        <v>481</v>
      </c>
      <c r="R77" s="20" t="s">
        <v>481</v>
      </c>
      <c r="S77" s="18" t="s">
        <v>481</v>
      </c>
      <c r="T77" s="20" t="s">
        <v>481</v>
      </c>
      <c r="U77" s="18" t="n">
        <v>366.10115607</v>
      </c>
      <c r="V77" s="20" t="n">
        <v>4.96089648</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(118.0/B81*100)</f>
        <v/>
      </c>
      <c r="D81" s="19" t="n">
        <v>8743</v>
      </c>
      <c r="E81" s="18" t="n">
        <v>418.59429266</v>
      </c>
      <c r="F81" s="20" t="n">
        <v>5.69647259</v>
      </c>
      <c r="G81" s="18" t="n">
        <v>441.19441224</v>
      </c>
      <c r="H81" s="20" t="n">
        <v>4.16184857</v>
      </c>
      <c r="I81" s="18" t="n">
        <v>434.06221807</v>
      </c>
      <c r="J81" s="20" t="n">
        <v>3.40257614</v>
      </c>
      <c r="K81" s="18" t="n">
        <v>418.21370339</v>
      </c>
      <c r="L81" s="20" t="n">
        <v>6.01026146</v>
      </c>
      <c r="M81" s="18" t="s">
        <v>481</v>
      </c>
      <c r="N81" s="20" t="s">
        <v>481</v>
      </c>
      <c r="O81" s="18" t="s">
        <v>481</v>
      </c>
      <c r="P81" s="20" t="s">
        <v>481</v>
      </c>
      <c r="Q81" s="18" t="s">
        <v>481</v>
      </c>
      <c r="R81" s="20" t="s">
        <v>481</v>
      </c>
      <c r="S81" s="18" t="s">
        <v>481</v>
      </c>
      <c r="T81" s="20" t="s">
        <v>481</v>
      </c>
      <c r="U81" s="18" t="n">
        <v>349.69840744</v>
      </c>
      <c r="V81" s="20" t="n">
        <v>11.58816433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883</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478.78361571</v>
      </c>
      <c r="F7" s="20" t="n">
        <v>9.40708399</v>
      </c>
      <c r="G7" s="18" t="n">
        <v>493.05814593</v>
      </c>
      <c r="H7" s="20" t="n">
        <v>6.96032348</v>
      </c>
      <c r="I7" s="18" t="n">
        <v>527.48999321</v>
      </c>
      <c r="J7" s="20" t="n">
        <v>3.3124645</v>
      </c>
      <c r="K7" s="18" t="n">
        <v>503.82648883</v>
      </c>
      <c r="L7" s="20" t="n">
        <v>1.9662734</v>
      </c>
      <c r="M7" s="18" t="s">
        <v>481</v>
      </c>
      <c r="N7" s="20" t="s">
        <v>481</v>
      </c>
      <c r="O7" s="18" t="s">
        <v>481</v>
      </c>
      <c r="P7" s="20" t="s">
        <v>481</v>
      </c>
      <c r="Q7" s="18" t="s">
        <v>481</v>
      </c>
      <c r="R7" s="20" t="s">
        <v>481</v>
      </c>
      <c r="S7" s="18" t="s">
        <v>481</v>
      </c>
      <c r="T7" s="20" t="s">
        <v>481</v>
      </c>
      <c r="U7" s="18" t="n">
        <v>464.74227692</v>
      </c>
      <c r="V7" s="20" t="n">
        <v>5.56454328</v>
      </c>
    </row>
    <row r="8" spans="1:22">
      <c r="A8" s="15" t="s">
        <v>483</v>
      </c>
      <c r="B8" s="17" t="n">
        <v>7007</v>
      </c>
      <c r="C8" s="18">
        <f>(299.0/B8*100)</f>
        <v/>
      </c>
      <c r="D8" s="19" t="n">
        <v>6708</v>
      </c>
      <c r="E8" s="18" t="n">
        <v>438.02712976</v>
      </c>
      <c r="F8" s="20" t="n">
        <v>13.11423031</v>
      </c>
      <c r="G8" s="18" t="n">
        <v>452.44926922</v>
      </c>
      <c r="H8" s="20" t="n">
        <v>9.34681224</v>
      </c>
      <c r="I8" s="18" t="n">
        <v>495.07786681</v>
      </c>
      <c r="J8" s="20" t="n">
        <v>4.35297637</v>
      </c>
      <c r="K8" s="18" t="n">
        <v>495.22721864</v>
      </c>
      <c r="L8" s="20" t="n">
        <v>2.74667113</v>
      </c>
      <c r="M8" s="18" t="s">
        <v>481</v>
      </c>
      <c r="N8" s="20" t="s">
        <v>481</v>
      </c>
      <c r="O8" s="18" t="s">
        <v>481</v>
      </c>
      <c r="P8" s="20" t="s">
        <v>481</v>
      </c>
      <c r="Q8" s="18" t="n">
        <v>361.38025951</v>
      </c>
      <c r="R8" s="20" t="n">
        <v>22.72565673</v>
      </c>
      <c r="S8" s="18" t="s">
        <v>481</v>
      </c>
      <c r="T8" s="20" t="s">
        <v>481</v>
      </c>
      <c r="U8" s="18" t="n">
        <v>404.26504481</v>
      </c>
      <c r="V8" s="20" t="n">
        <v>6.8958533</v>
      </c>
    </row>
    <row r="9" spans="1:22">
      <c r="A9" s="15" t="s">
        <v>484</v>
      </c>
      <c r="B9" s="17" t="n">
        <v>9651</v>
      </c>
      <c r="C9" s="18">
        <f>(357.0/B9*100)</f>
        <v/>
      </c>
      <c r="D9" s="19" t="n">
        <v>9294</v>
      </c>
      <c r="E9" s="18" t="n">
        <v>471.10439821</v>
      </c>
      <c r="F9" s="20" t="n">
        <v>8.845944960000001</v>
      </c>
      <c r="G9" s="18" t="n">
        <v>489.00156121</v>
      </c>
      <c r="H9" s="20" t="n">
        <v>5.64842264</v>
      </c>
      <c r="I9" s="18" t="n">
        <v>521.3076770599999</v>
      </c>
      <c r="J9" s="20" t="n">
        <v>3.35608066</v>
      </c>
      <c r="K9" s="18" t="n">
        <v>513.30283751</v>
      </c>
      <c r="L9" s="20" t="n">
        <v>2.2360787</v>
      </c>
      <c r="M9" s="18" t="s">
        <v>481</v>
      </c>
      <c r="N9" s="20" t="s">
        <v>481</v>
      </c>
      <c r="O9" s="18" t="s">
        <v>481</v>
      </c>
      <c r="P9" s="20" t="s">
        <v>481</v>
      </c>
      <c r="Q9" s="18" t="n">
        <v>347.7815185</v>
      </c>
      <c r="R9" s="20" t="n">
        <v>11.20716786</v>
      </c>
      <c r="S9" s="18" t="s">
        <v>481</v>
      </c>
      <c r="T9" s="20" t="s">
        <v>481</v>
      </c>
      <c r="U9" s="18" t="n">
        <v>414.06326037</v>
      </c>
      <c r="V9" s="20" t="n">
        <v>6.29997491</v>
      </c>
    </row>
    <row r="10" spans="1:22">
      <c r="A10" s="15" t="s">
        <v>485</v>
      </c>
      <c r="B10" s="17" t="n">
        <v>20058</v>
      </c>
      <c r="C10" s="18">
        <f>(585.0/B10*100)</f>
        <v/>
      </c>
      <c r="D10" s="19" t="n">
        <v>19473</v>
      </c>
      <c r="E10" s="18" t="n">
        <v>493.27164427</v>
      </c>
      <c r="F10" s="20" t="n">
        <v>6.51914799</v>
      </c>
      <c r="G10" s="18" t="n">
        <v>517.2797498</v>
      </c>
      <c r="H10" s="20" t="n">
        <v>5.29344962</v>
      </c>
      <c r="I10" s="18" t="n">
        <v>543.34850984</v>
      </c>
      <c r="J10" s="20" t="n">
        <v>2.79573706</v>
      </c>
      <c r="K10" s="18" t="n">
        <v>529.41447132</v>
      </c>
      <c r="L10" s="20" t="n">
        <v>2.07308512</v>
      </c>
      <c r="M10" s="18" t="s">
        <v>481</v>
      </c>
      <c r="N10" s="20" t="s">
        <v>481</v>
      </c>
      <c r="O10" s="18" t="s">
        <v>481</v>
      </c>
      <c r="P10" s="20" t="s">
        <v>481</v>
      </c>
      <c r="Q10" s="18" t="s">
        <v>481</v>
      </c>
      <c r="R10" s="20" t="s">
        <v>481</v>
      </c>
      <c r="S10" s="18" t="s">
        <v>481</v>
      </c>
      <c r="T10" s="20" t="s">
        <v>481</v>
      </c>
      <c r="U10" s="18" t="n">
        <v>448.49090727</v>
      </c>
      <c r="V10" s="20" t="n">
        <v>7.68983312</v>
      </c>
    </row>
    <row r="11" spans="1:22">
      <c r="A11" s="15" t="s">
        <v>486</v>
      </c>
      <c r="B11" s="17" t="n">
        <v>7053</v>
      </c>
      <c r="C11" s="18">
        <f>(242.0/B11*100)</f>
        <v/>
      </c>
      <c r="D11" s="19" t="n">
        <v>6811</v>
      </c>
      <c r="E11" s="18" t="n">
        <v>407.4971015</v>
      </c>
      <c r="F11" s="20" t="n">
        <v>8.040085380000001</v>
      </c>
      <c r="G11" s="18" t="n">
        <v>439.26638172</v>
      </c>
      <c r="H11" s="20" t="n">
        <v>5.77097192</v>
      </c>
      <c r="I11" s="18" t="n">
        <v>461.61005269</v>
      </c>
      <c r="J11" s="20" t="n">
        <v>3.76654832</v>
      </c>
      <c r="K11" s="18" t="n">
        <v>474.23069797</v>
      </c>
      <c r="L11" s="20" t="n">
        <v>2.80516454</v>
      </c>
      <c r="M11" s="18" t="s">
        <v>481</v>
      </c>
      <c r="N11" s="20" t="s">
        <v>481</v>
      </c>
      <c r="O11" s="18" t="s">
        <v>481</v>
      </c>
      <c r="P11" s="20" t="s">
        <v>481</v>
      </c>
      <c r="Q11" s="18" t="s">
        <v>481</v>
      </c>
      <c r="R11" s="20" t="s">
        <v>481</v>
      </c>
      <c r="S11" s="18" t="s">
        <v>481</v>
      </c>
      <c r="T11" s="20" t="s">
        <v>481</v>
      </c>
      <c r="U11" s="18" t="n">
        <v>415.53825811</v>
      </c>
      <c r="V11" s="20" t="n">
        <v>6.16936264</v>
      </c>
    </row>
    <row r="12" spans="1:22">
      <c r="A12" s="15" t="s">
        <v>487</v>
      </c>
      <c r="B12" s="17" t="n">
        <v>6894</v>
      </c>
      <c r="C12" s="18">
        <f>(60.0/B12*100)</f>
        <v/>
      </c>
      <c r="D12" s="19" t="n">
        <v>6834</v>
      </c>
      <c r="E12" s="18" t="n">
        <v>445.58176426</v>
      </c>
      <c r="F12" s="20" t="n">
        <v>9.12065617</v>
      </c>
      <c r="G12" s="18" t="n">
        <v>450.38409491</v>
      </c>
      <c r="H12" s="20" t="n">
        <v>7.74103715</v>
      </c>
      <c r="I12" s="18" t="n">
        <v>500.30775148</v>
      </c>
      <c r="J12" s="20" t="n">
        <v>3.11569022</v>
      </c>
      <c r="K12" s="18" t="n">
        <v>501.12149325</v>
      </c>
      <c r="L12" s="20" t="n">
        <v>2.53675839</v>
      </c>
      <c r="M12" s="18" t="s">
        <v>481</v>
      </c>
      <c r="N12" s="20" t="s">
        <v>481</v>
      </c>
      <c r="O12" s="18" t="s">
        <v>481</v>
      </c>
      <c r="P12" s="20" t="s">
        <v>481</v>
      </c>
      <c r="Q12" s="18" t="n">
        <v>332.31014509</v>
      </c>
      <c r="R12" s="20" t="n">
        <v>18.34291261</v>
      </c>
      <c r="S12" s="18" t="s">
        <v>481</v>
      </c>
      <c r="T12" s="20" t="s">
        <v>481</v>
      </c>
      <c r="U12" s="18" t="n">
        <v>382.40638864</v>
      </c>
      <c r="V12" s="20" t="n">
        <v>8.50045424</v>
      </c>
    </row>
    <row r="13" spans="1:22">
      <c r="A13" s="15" t="s">
        <v>488</v>
      </c>
      <c r="B13" s="17" t="n">
        <v>7161</v>
      </c>
      <c r="C13" s="18">
        <f>(340.0/B13*100)</f>
        <v/>
      </c>
      <c r="D13" s="19" t="n">
        <v>6821</v>
      </c>
      <c r="E13" s="18" t="n">
        <v>465.82728566</v>
      </c>
      <c r="F13" s="20" t="n">
        <v>12.0774601</v>
      </c>
      <c r="G13" s="18" t="n">
        <v>474.85033928</v>
      </c>
      <c r="H13" s="20" t="n">
        <v>8.04840446</v>
      </c>
      <c r="I13" s="18" t="n">
        <v>511.66830911</v>
      </c>
      <c r="J13" s="20" t="n">
        <v>4.08139977</v>
      </c>
      <c r="K13" s="18" t="n">
        <v>511.75088337</v>
      </c>
      <c r="L13" s="20" t="n">
        <v>2.27253563</v>
      </c>
      <c r="M13" s="18" t="s">
        <v>481</v>
      </c>
      <c r="N13" s="20" t="s">
        <v>481</v>
      </c>
      <c r="O13" s="18" t="s">
        <v>481</v>
      </c>
      <c r="P13" s="20" t="s">
        <v>481</v>
      </c>
      <c r="Q13" s="18" t="n">
        <v>407.4699787</v>
      </c>
      <c r="R13" s="20" t="n">
        <v>6.79601306</v>
      </c>
      <c r="S13" s="18" t="s">
        <v>481</v>
      </c>
      <c r="T13" s="20" t="s">
        <v>481</v>
      </c>
      <c r="U13" s="18" t="n">
        <v>406.30983533</v>
      </c>
      <c r="V13" s="20" t="n">
        <v>7.75998138</v>
      </c>
    </row>
    <row r="14" spans="1:22">
      <c r="A14" s="15" t="s">
        <v>489</v>
      </c>
      <c r="B14" s="17" t="n">
        <v>5587</v>
      </c>
      <c r="C14" s="18">
        <f>(93.0/B14*100)</f>
        <v/>
      </c>
      <c r="D14" s="19" t="n">
        <v>5494</v>
      </c>
      <c r="E14" s="18" t="n">
        <v>486.01554637</v>
      </c>
      <c r="F14" s="20" t="n">
        <v>10.02485627</v>
      </c>
      <c r="G14" s="18" t="n">
        <v>497.69285742</v>
      </c>
      <c r="H14" s="20" t="n">
        <v>6.29193733</v>
      </c>
      <c r="I14" s="18" t="n">
        <v>518.43683666</v>
      </c>
      <c r="J14" s="20" t="n">
        <v>2.7517981</v>
      </c>
      <c r="K14" s="18" t="n">
        <v>528.22168193</v>
      </c>
      <c r="L14" s="20" t="n">
        <v>2.3399699</v>
      </c>
      <c r="M14" s="18" t="s">
        <v>481</v>
      </c>
      <c r="N14" s="20" t="s">
        <v>481</v>
      </c>
      <c r="O14" s="18" t="s">
        <v>481</v>
      </c>
      <c r="P14" s="20" t="s">
        <v>481</v>
      </c>
      <c r="Q14" s="18" t="s">
        <v>481</v>
      </c>
      <c r="R14" s="20" t="s">
        <v>481</v>
      </c>
      <c r="S14" s="18" t="s">
        <v>481</v>
      </c>
      <c r="T14" s="20" t="s">
        <v>481</v>
      </c>
      <c r="U14" s="18" t="n">
        <v>448.79919799</v>
      </c>
      <c r="V14" s="20" t="n">
        <v>12.46974894</v>
      </c>
    </row>
    <row r="15" spans="1:22">
      <c r="A15" s="15" t="s">
        <v>490</v>
      </c>
      <c r="B15" s="17" t="n">
        <v>5882</v>
      </c>
      <c r="C15" s="18">
        <f>(186.0/B15*100)</f>
        <v/>
      </c>
      <c r="D15" s="19" t="n">
        <v>5696</v>
      </c>
      <c r="E15" s="18" t="n">
        <v>454.78169239</v>
      </c>
      <c r="F15" s="20" t="n">
        <v>14.17961277</v>
      </c>
      <c r="G15" s="18" t="n">
        <v>513.67344039</v>
      </c>
      <c r="H15" s="20" t="n">
        <v>11.01211298</v>
      </c>
      <c r="I15" s="18" t="n">
        <v>538.08215359</v>
      </c>
      <c r="J15" s="20" t="n">
        <v>4.70697271</v>
      </c>
      <c r="K15" s="18" t="n">
        <v>533.50158312</v>
      </c>
      <c r="L15" s="20" t="n">
        <v>2.53916844</v>
      </c>
      <c r="M15" s="18" t="s">
        <v>481</v>
      </c>
      <c r="N15" s="20" t="s">
        <v>481</v>
      </c>
      <c r="O15" s="18" t="s">
        <v>481</v>
      </c>
      <c r="P15" s="20" t="s">
        <v>481</v>
      </c>
      <c r="Q15" s="18" t="n">
        <v>367.66871077</v>
      </c>
      <c r="R15" s="20" t="n">
        <v>14.82638214</v>
      </c>
      <c r="S15" s="18" t="s">
        <v>481</v>
      </c>
      <c r="T15" s="20" t="s">
        <v>481</v>
      </c>
      <c r="U15" s="18" t="n">
        <v>438.2749415</v>
      </c>
      <c r="V15" s="20" t="n">
        <v>7.42476265</v>
      </c>
    </row>
    <row r="16" spans="1:22">
      <c r="A16" s="15" t="s">
        <v>491</v>
      </c>
      <c r="B16" s="17" t="n">
        <v>6108</v>
      </c>
      <c r="C16" s="18">
        <f>(198.0/B16*100)</f>
        <v/>
      </c>
      <c r="D16" s="19" t="n">
        <v>5910</v>
      </c>
      <c r="E16" s="18" t="n">
        <v>475.27195004</v>
      </c>
      <c r="F16" s="20" t="n">
        <v>12.20696587</v>
      </c>
      <c r="G16" s="18" t="n">
        <v>494.19175678</v>
      </c>
      <c r="H16" s="20" t="n">
        <v>7.1648842</v>
      </c>
      <c r="I16" s="18" t="n">
        <v>531.21870749</v>
      </c>
      <c r="J16" s="20" t="n">
        <v>3.82239914</v>
      </c>
      <c r="K16" s="18" t="n">
        <v>510.32053936</v>
      </c>
      <c r="L16" s="20" t="n">
        <v>2.42122038</v>
      </c>
      <c r="M16" s="18" t="s">
        <v>481</v>
      </c>
      <c r="N16" s="20" t="s">
        <v>481</v>
      </c>
      <c r="O16" s="18" t="s">
        <v>481</v>
      </c>
      <c r="P16" s="20" t="s">
        <v>481</v>
      </c>
      <c r="Q16" s="18" t="s">
        <v>481</v>
      </c>
      <c r="R16" s="20" t="s">
        <v>481</v>
      </c>
      <c r="S16" s="18" t="s">
        <v>481</v>
      </c>
      <c r="T16" s="20" t="s">
        <v>481</v>
      </c>
      <c r="U16" s="18" t="n">
        <v>387.25779576</v>
      </c>
      <c r="V16" s="20" t="n">
        <v>9.40617082</v>
      </c>
    </row>
    <row r="17" spans="1:22">
      <c r="A17" s="15" t="s">
        <v>492</v>
      </c>
      <c r="B17" s="17" t="n">
        <v>6504</v>
      </c>
      <c r="C17" s="18">
        <f>(2634.0/B17*100)</f>
        <v/>
      </c>
      <c r="D17" s="19" t="n">
        <v>3870</v>
      </c>
      <c r="E17" s="18" t="n">
        <v>491.86020023</v>
      </c>
      <c r="F17" s="20" t="n">
        <v>15.97319606</v>
      </c>
      <c r="G17" s="18" t="n">
        <v>500.69508301</v>
      </c>
      <c r="H17" s="20" t="n">
        <v>10.23020662</v>
      </c>
      <c r="I17" s="18" t="n">
        <v>533.33566703</v>
      </c>
      <c r="J17" s="20" t="n">
        <v>5.69004035</v>
      </c>
      <c r="K17" s="18" t="n">
        <v>529.03192484</v>
      </c>
      <c r="L17" s="20" t="n">
        <v>3.44588781</v>
      </c>
      <c r="M17" s="18" t="s">
        <v>481</v>
      </c>
      <c r="N17" s="20" t="s">
        <v>481</v>
      </c>
      <c r="O17" s="18" t="s">
        <v>481</v>
      </c>
      <c r="P17" s="20" t="s">
        <v>481</v>
      </c>
      <c r="Q17" s="18" t="n">
        <v>338.260297</v>
      </c>
      <c r="R17" s="20" t="n">
        <v>14.23011861</v>
      </c>
      <c r="S17" s="18" t="s">
        <v>481</v>
      </c>
      <c r="T17" s="20" t="s">
        <v>481</v>
      </c>
      <c r="U17" s="18" t="n">
        <v>453.01833619</v>
      </c>
      <c r="V17" s="20" t="n">
        <v>8.64575877</v>
      </c>
    </row>
    <row r="18" spans="1:22">
      <c r="A18" s="15" t="s">
        <v>493</v>
      </c>
      <c r="B18" s="17" t="n">
        <v>5532</v>
      </c>
      <c r="C18" s="18">
        <f>(33.0/B18*100)</f>
        <v/>
      </c>
      <c r="D18" s="19" t="n">
        <v>5499</v>
      </c>
      <c r="E18" s="18" t="n">
        <v>433.24109773</v>
      </c>
      <c r="F18" s="20" t="n">
        <v>8.674979950000001</v>
      </c>
      <c r="G18" s="18" t="n">
        <v>431.92835306</v>
      </c>
      <c r="H18" s="20" t="n">
        <v>8.20238226</v>
      </c>
      <c r="I18" s="18" t="n">
        <v>483.89524733</v>
      </c>
      <c r="J18" s="20" t="n">
        <v>4.66921603</v>
      </c>
      <c r="K18" s="18" t="n">
        <v>482.69045692</v>
      </c>
      <c r="L18" s="20" t="n">
        <v>3.52912083</v>
      </c>
      <c r="M18" s="18" t="s">
        <v>481</v>
      </c>
      <c r="N18" s="20" t="s">
        <v>481</v>
      </c>
      <c r="O18" s="18" t="s">
        <v>481</v>
      </c>
      <c r="P18" s="20" t="s">
        <v>481</v>
      </c>
      <c r="Q18" s="18" t="s">
        <v>481</v>
      </c>
      <c r="R18" s="20" t="s">
        <v>481</v>
      </c>
      <c r="S18" s="18" t="s">
        <v>481</v>
      </c>
      <c r="T18" s="20" t="s">
        <v>481</v>
      </c>
      <c r="U18" s="18" t="n">
        <v>373.46760307</v>
      </c>
      <c r="V18" s="20" t="n">
        <v>8.866436200000001</v>
      </c>
    </row>
    <row r="19" spans="1:22">
      <c r="A19" s="15" t="s">
        <v>494</v>
      </c>
      <c r="B19" s="17" t="n">
        <v>5658</v>
      </c>
      <c r="C19" s="18">
        <f>(493.0/B19*100)</f>
        <v/>
      </c>
      <c r="D19" s="19" t="n">
        <v>5165</v>
      </c>
      <c r="E19" s="18" t="n">
        <v>411.81270984</v>
      </c>
      <c r="F19" s="20" t="n">
        <v>6.52254088</v>
      </c>
      <c r="G19" s="18" t="n">
        <v>441.58794812</v>
      </c>
      <c r="H19" s="20" t="n">
        <v>6.00499866</v>
      </c>
      <c r="I19" s="18" t="n">
        <v>479.23563682</v>
      </c>
      <c r="J19" s="20" t="n">
        <v>4.15793646</v>
      </c>
      <c r="K19" s="18" t="n">
        <v>490.78713724</v>
      </c>
      <c r="L19" s="20" t="n">
        <v>2.79736848</v>
      </c>
      <c r="M19" s="18" t="s">
        <v>481</v>
      </c>
      <c r="N19" s="20" t="s">
        <v>481</v>
      </c>
      <c r="O19" s="18" t="s">
        <v>481</v>
      </c>
      <c r="P19" s="20" t="s">
        <v>481</v>
      </c>
      <c r="Q19" s="18" t="s">
        <v>481</v>
      </c>
      <c r="R19" s="20" t="s">
        <v>481</v>
      </c>
      <c r="S19" s="18" t="s">
        <v>481</v>
      </c>
      <c r="T19" s="20" t="s">
        <v>481</v>
      </c>
      <c r="U19" s="18" t="n">
        <v>385.13117702</v>
      </c>
      <c r="V19" s="20" t="n">
        <v>6.55883629</v>
      </c>
    </row>
    <row r="20" spans="1:22">
      <c r="A20" s="15" t="s">
        <v>495</v>
      </c>
      <c r="B20" s="17" t="n">
        <v>3371</v>
      </c>
      <c r="C20" s="18">
        <f>(75.0/B20*100)</f>
        <v/>
      </c>
      <c r="D20" s="19" t="n">
        <v>3296</v>
      </c>
      <c r="E20" s="18" t="n">
        <v>445.59715183</v>
      </c>
      <c r="F20" s="20" t="n">
        <v>15.41224795</v>
      </c>
      <c r="G20" s="18" t="n">
        <v>442.3304</v>
      </c>
      <c r="H20" s="20" t="n">
        <v>10.91163288</v>
      </c>
      <c r="I20" s="18" t="n">
        <v>494.25210254</v>
      </c>
      <c r="J20" s="20" t="n">
        <v>4.5618685</v>
      </c>
      <c r="K20" s="18" t="n">
        <v>489.49116183</v>
      </c>
      <c r="L20" s="20" t="n">
        <v>2.26821964</v>
      </c>
      <c r="M20" s="18" t="s">
        <v>481</v>
      </c>
      <c r="N20" s="20" t="s">
        <v>481</v>
      </c>
      <c r="O20" s="18" t="s">
        <v>481</v>
      </c>
      <c r="P20" s="20" t="s">
        <v>481</v>
      </c>
      <c r="Q20" s="18" t="s">
        <v>481</v>
      </c>
      <c r="R20" s="20" t="s">
        <v>481</v>
      </c>
      <c r="S20" s="18" t="s">
        <v>481</v>
      </c>
      <c r="T20" s="20" t="s">
        <v>481</v>
      </c>
      <c r="U20" s="18" t="n">
        <v>424.32076904</v>
      </c>
      <c r="V20" s="20" t="n">
        <v>7.71782158</v>
      </c>
    </row>
    <row r="21" spans="1:22">
      <c r="A21" s="15" t="s">
        <v>496</v>
      </c>
      <c r="B21" s="17" t="n">
        <v>5741</v>
      </c>
      <c r="C21" s="18">
        <f>(83.0/B21*100)</f>
        <v/>
      </c>
      <c r="D21" s="19" t="n">
        <v>5658</v>
      </c>
      <c r="E21" s="18" t="n">
        <v>525.4872241100001</v>
      </c>
      <c r="F21" s="20" t="n">
        <v>11.1719122</v>
      </c>
      <c r="G21" s="18" t="n">
        <v>549.83050411</v>
      </c>
      <c r="H21" s="20" t="n">
        <v>8.527828039999999</v>
      </c>
      <c r="I21" s="18" t="n">
        <v>543.37314055</v>
      </c>
      <c r="J21" s="20" t="n">
        <v>3.18188594</v>
      </c>
      <c r="K21" s="18" t="n">
        <v>514.66010756</v>
      </c>
      <c r="L21" s="20" t="n">
        <v>2.5876214</v>
      </c>
      <c r="M21" s="18" t="s">
        <v>481</v>
      </c>
      <c r="N21" s="20" t="s">
        <v>481</v>
      </c>
      <c r="O21" s="18" t="s">
        <v>481</v>
      </c>
      <c r="P21" s="20" t="s">
        <v>481</v>
      </c>
      <c r="Q21" s="18" t="s">
        <v>481</v>
      </c>
      <c r="R21" s="20" t="s">
        <v>481</v>
      </c>
      <c r="S21" s="18" t="s">
        <v>481</v>
      </c>
      <c r="T21" s="20" t="s">
        <v>481</v>
      </c>
      <c r="U21" s="18" t="n">
        <v>457.42087875</v>
      </c>
      <c r="V21" s="20" t="n">
        <v>10.87537436</v>
      </c>
    </row>
    <row r="22" spans="1:22">
      <c r="A22" s="15" t="s">
        <v>497</v>
      </c>
      <c r="B22" s="17" t="n">
        <v>6598</v>
      </c>
      <c r="C22" s="18">
        <f>(44.0/B22*100)</f>
        <v/>
      </c>
      <c r="D22" s="19" t="n">
        <v>6554</v>
      </c>
      <c r="E22" s="18" t="n">
        <v>413.66862669</v>
      </c>
      <c r="F22" s="20" t="n">
        <v>6.67432147</v>
      </c>
      <c r="G22" s="18" t="n">
        <v>420.76218799</v>
      </c>
      <c r="H22" s="20" t="n">
        <v>5.8751017</v>
      </c>
      <c r="I22" s="18" t="n">
        <v>482.17081139</v>
      </c>
      <c r="J22" s="20" t="n">
        <v>4.98226068</v>
      </c>
      <c r="K22" s="18" t="n">
        <v>514.09302393</v>
      </c>
      <c r="L22" s="20" t="n">
        <v>3.58042602</v>
      </c>
      <c r="M22" s="18" t="s">
        <v>481</v>
      </c>
      <c r="N22" s="20" t="s">
        <v>481</v>
      </c>
      <c r="O22" s="18" t="s">
        <v>481</v>
      </c>
      <c r="P22" s="20" t="s">
        <v>481</v>
      </c>
      <c r="Q22" s="18" t="s">
        <v>481</v>
      </c>
      <c r="R22" s="20" t="s">
        <v>481</v>
      </c>
      <c r="S22" s="18" t="n">
        <v>544.42015841</v>
      </c>
      <c r="T22" s="20" t="n">
        <v>38.94119742</v>
      </c>
      <c r="U22" s="18" t="n">
        <v>365.8428439</v>
      </c>
      <c r="V22" s="20" t="n">
        <v>9.712604499999999</v>
      </c>
    </row>
    <row r="23" spans="1:22">
      <c r="A23" s="15" t="s">
        <v>498</v>
      </c>
      <c r="B23" s="17" t="n">
        <v>11583</v>
      </c>
      <c r="C23" s="18">
        <f>(307.0/B23*100)</f>
        <v/>
      </c>
      <c r="D23" s="19" t="n">
        <v>11276</v>
      </c>
      <c r="E23" s="18" t="n">
        <v>444.39673938</v>
      </c>
      <c r="F23" s="20" t="n">
        <v>9.023342899999999</v>
      </c>
      <c r="G23" s="18" t="n">
        <v>460.42921923</v>
      </c>
      <c r="H23" s="20" t="n">
        <v>5.97864806</v>
      </c>
      <c r="I23" s="18" t="n">
        <v>498.68719838</v>
      </c>
      <c r="J23" s="20" t="n">
        <v>3.11097352</v>
      </c>
      <c r="K23" s="18" t="n">
        <v>493.00714959</v>
      </c>
      <c r="L23" s="20" t="n">
        <v>3.07762428</v>
      </c>
      <c r="M23" s="18" t="s">
        <v>481</v>
      </c>
      <c r="N23" s="20" t="s">
        <v>481</v>
      </c>
      <c r="O23" s="18" t="s">
        <v>481</v>
      </c>
      <c r="P23" s="20" t="s">
        <v>481</v>
      </c>
      <c r="Q23" s="18" t="s">
        <v>481</v>
      </c>
      <c r="R23" s="20" t="s">
        <v>481</v>
      </c>
      <c r="S23" s="18" t="s">
        <v>481</v>
      </c>
      <c r="T23" s="20" t="s">
        <v>481</v>
      </c>
      <c r="U23" s="18" t="n">
        <v>408.38738416</v>
      </c>
      <c r="V23" s="20" t="n">
        <v>8.001111829999999</v>
      </c>
    </row>
    <row r="24" spans="1:22">
      <c r="A24" s="15" t="s">
        <v>499</v>
      </c>
      <c r="B24" s="17" t="n">
        <v>6647</v>
      </c>
      <c r="C24" s="18">
        <f>(18.0/B24*100)</f>
        <v/>
      </c>
      <c r="D24" s="19" t="n">
        <v>6629</v>
      </c>
      <c r="E24" s="18" t="n">
        <v>515.37707186</v>
      </c>
      <c r="F24" s="20" t="n">
        <v>12.18998681</v>
      </c>
      <c r="G24" s="18" t="n">
        <v>513.56733992</v>
      </c>
      <c r="H24" s="20" t="n">
        <v>11.95215345</v>
      </c>
      <c r="I24" s="18" t="n">
        <v>527.4332169</v>
      </c>
      <c r="J24" s="20" t="n">
        <v>4.28531654</v>
      </c>
      <c r="K24" s="18" t="n">
        <v>516.58884444</v>
      </c>
      <c r="L24" s="20" t="n">
        <v>2.97371341</v>
      </c>
      <c r="M24" s="18" t="s">
        <v>481</v>
      </c>
      <c r="N24" s="20" t="s">
        <v>481</v>
      </c>
      <c r="O24" s="18" t="s">
        <v>481</v>
      </c>
      <c r="P24" s="20" t="s">
        <v>481</v>
      </c>
      <c r="Q24" s="18" t="s">
        <v>481</v>
      </c>
      <c r="R24" s="20" t="s">
        <v>481</v>
      </c>
      <c r="S24" s="18" t="s">
        <v>481</v>
      </c>
      <c r="T24" s="20" t="s">
        <v>481</v>
      </c>
      <c r="U24" s="18" t="n">
        <v>428.4899692</v>
      </c>
      <c r="V24" s="20" t="n">
        <v>12.11689072</v>
      </c>
    </row>
    <row r="25" spans="1:22">
      <c r="A25" s="15" t="s">
        <v>500</v>
      </c>
      <c r="B25" s="17" t="n">
        <v>5581</v>
      </c>
      <c r="C25" s="18">
        <f>(26.0/B25*100)</f>
        <v/>
      </c>
      <c r="D25" s="19" t="n">
        <v>5555</v>
      </c>
      <c r="E25" s="18" t="n">
        <v>539.0339301</v>
      </c>
      <c r="F25" s="20" t="n">
        <v>12.62331769</v>
      </c>
      <c r="G25" s="18" t="n">
        <v>553.38648275</v>
      </c>
      <c r="H25" s="20" t="n">
        <v>7.3085266</v>
      </c>
      <c r="I25" s="18" t="n">
        <v>531.00834379</v>
      </c>
      <c r="J25" s="20" t="n">
        <v>3.68381684</v>
      </c>
      <c r="K25" s="18" t="n">
        <v>505.09187619</v>
      </c>
      <c r="L25" s="20" t="n">
        <v>3.52811954</v>
      </c>
      <c r="M25" s="18" t="s">
        <v>481</v>
      </c>
      <c r="N25" s="20" t="s">
        <v>481</v>
      </c>
      <c r="O25" s="18" t="s">
        <v>481</v>
      </c>
      <c r="P25" s="20" t="s">
        <v>481</v>
      </c>
      <c r="Q25" s="18" t="s">
        <v>481</v>
      </c>
      <c r="R25" s="20" t="s">
        <v>481</v>
      </c>
      <c r="S25" s="18" t="s">
        <v>481</v>
      </c>
      <c r="T25" s="20" t="s">
        <v>481</v>
      </c>
      <c r="U25" s="18" t="n">
        <v>419.43436722</v>
      </c>
      <c r="V25" s="20" t="n">
        <v>22.96337054</v>
      </c>
    </row>
    <row r="26" spans="1:22">
      <c r="A26" s="15" t="s">
        <v>501</v>
      </c>
      <c r="B26" s="17" t="n">
        <v>4869</v>
      </c>
      <c r="C26" s="18">
        <f>(97.0/B26*100)</f>
        <v/>
      </c>
      <c r="D26" s="19" t="n">
        <v>4772</v>
      </c>
      <c r="E26" s="18" t="n">
        <v>440.86109357</v>
      </c>
      <c r="F26" s="20" t="n">
        <v>8.921822110000001</v>
      </c>
      <c r="G26" s="18" t="n">
        <v>462.6358978</v>
      </c>
      <c r="H26" s="20" t="n">
        <v>6.50648882</v>
      </c>
      <c r="I26" s="18" t="n">
        <v>489.69429346</v>
      </c>
      <c r="J26" s="20" t="n">
        <v>2.8402726</v>
      </c>
      <c r="K26" s="18" t="n">
        <v>496.95177637</v>
      </c>
      <c r="L26" s="20" t="n">
        <v>2.60422101</v>
      </c>
      <c r="M26" s="18" t="s">
        <v>481</v>
      </c>
      <c r="N26" s="20" t="s">
        <v>481</v>
      </c>
      <c r="O26" s="18" t="s">
        <v>481</v>
      </c>
      <c r="P26" s="20" t="s">
        <v>481</v>
      </c>
      <c r="Q26" s="18" t="s">
        <v>481</v>
      </c>
      <c r="R26" s="20" t="s">
        <v>481</v>
      </c>
      <c r="S26" s="18" t="s">
        <v>481</v>
      </c>
      <c r="T26" s="20" t="s">
        <v>481</v>
      </c>
      <c r="U26" s="18" t="n">
        <v>439.77212804</v>
      </c>
      <c r="V26" s="20" t="n">
        <v>8.98027255</v>
      </c>
    </row>
    <row r="27" spans="1:22">
      <c r="A27" s="15" t="s">
        <v>502</v>
      </c>
      <c r="B27" s="17" t="n">
        <v>5299</v>
      </c>
      <c r="C27" s="18">
        <f>(208.0/B27*100)</f>
        <v/>
      </c>
      <c r="D27" s="19" t="n">
        <v>5091</v>
      </c>
      <c r="E27" s="18" t="n">
        <v>445.02916863</v>
      </c>
      <c r="F27" s="20" t="n">
        <v>8.896825400000001</v>
      </c>
      <c r="G27" s="18" t="n">
        <v>454.10578398</v>
      </c>
      <c r="H27" s="20" t="n">
        <v>6.57501029</v>
      </c>
      <c r="I27" s="18" t="n">
        <v>499.27102573</v>
      </c>
      <c r="J27" s="20" t="n">
        <v>3.32113825</v>
      </c>
      <c r="K27" s="18" t="n">
        <v>499.4422071</v>
      </c>
      <c r="L27" s="20" t="n">
        <v>2.2133935</v>
      </c>
      <c r="M27" s="18" t="s">
        <v>481</v>
      </c>
      <c r="N27" s="20" t="s">
        <v>481</v>
      </c>
      <c r="O27" s="18" t="s">
        <v>481</v>
      </c>
      <c r="P27" s="20" t="s">
        <v>481</v>
      </c>
      <c r="Q27" s="18" t="s">
        <v>481</v>
      </c>
      <c r="R27" s="20" t="s">
        <v>481</v>
      </c>
      <c r="S27" s="18" t="s">
        <v>481</v>
      </c>
      <c r="T27" s="20" t="s">
        <v>481</v>
      </c>
      <c r="U27" s="18" t="n">
        <v>385.3300761</v>
      </c>
      <c r="V27" s="20" t="n">
        <v>4.88876765</v>
      </c>
    </row>
    <row r="28" spans="1:22">
      <c r="A28" s="15" t="s">
        <v>503</v>
      </c>
      <c r="B28" s="17" t="n">
        <v>7568</v>
      </c>
      <c r="C28" s="18">
        <f>(562.0/B28*100)</f>
        <v/>
      </c>
      <c r="D28" s="19" t="n">
        <v>7006</v>
      </c>
      <c r="E28" s="18" t="n">
        <v>397.60198897</v>
      </c>
      <c r="F28" s="20" t="n">
        <v>6.28672114</v>
      </c>
      <c r="G28" s="18" t="n">
        <v>411.65282237</v>
      </c>
      <c r="H28" s="20" t="n">
        <v>3.95825249</v>
      </c>
      <c r="I28" s="18" t="n">
        <v>432.21737048</v>
      </c>
      <c r="J28" s="20" t="n">
        <v>3.25566913</v>
      </c>
      <c r="K28" s="18" t="n">
        <v>439.52284991</v>
      </c>
      <c r="L28" s="20" t="n">
        <v>3.30068055</v>
      </c>
      <c r="M28" s="18" t="s">
        <v>481</v>
      </c>
      <c r="N28" s="20" t="s">
        <v>481</v>
      </c>
      <c r="O28" s="18" t="s">
        <v>481</v>
      </c>
      <c r="P28" s="20" t="s">
        <v>481</v>
      </c>
      <c r="Q28" s="18" t="s">
        <v>481</v>
      </c>
      <c r="R28" s="20" t="s">
        <v>481</v>
      </c>
      <c r="S28" s="18" t="s">
        <v>481</v>
      </c>
      <c r="T28" s="20" t="s">
        <v>481</v>
      </c>
      <c r="U28" s="18" t="n">
        <v>385.84099137</v>
      </c>
      <c r="V28" s="20" t="n">
        <v>7.25162876</v>
      </c>
    </row>
    <row r="29" spans="1:22">
      <c r="A29" s="15" t="s">
        <v>504</v>
      </c>
      <c r="B29" s="17" t="n">
        <v>5385</v>
      </c>
      <c r="C29" s="18">
        <f>(30.0/B29*100)</f>
        <v/>
      </c>
      <c r="D29" s="19" t="n">
        <v>5355</v>
      </c>
      <c r="E29" s="18" t="n">
        <v>428.82892596</v>
      </c>
      <c r="F29" s="20" t="n">
        <v>15.37897801</v>
      </c>
      <c r="G29" s="18" t="n">
        <v>451.26921765</v>
      </c>
      <c r="H29" s="20" t="n">
        <v>8.81030715</v>
      </c>
      <c r="I29" s="18" t="n">
        <v>519.0772458500001</v>
      </c>
      <c r="J29" s="20" t="n">
        <v>4.61480321</v>
      </c>
      <c r="K29" s="18" t="n">
        <v>515.74759699</v>
      </c>
      <c r="L29" s="20" t="n">
        <v>2.40559024</v>
      </c>
      <c r="M29" s="18" t="s">
        <v>481</v>
      </c>
      <c r="N29" s="20" t="s">
        <v>481</v>
      </c>
      <c r="O29" s="18" t="s">
        <v>481</v>
      </c>
      <c r="P29" s="20" t="s">
        <v>481</v>
      </c>
      <c r="Q29" s="18" t="n">
        <v>314.02123871</v>
      </c>
      <c r="R29" s="20" t="n">
        <v>13.26138992</v>
      </c>
      <c r="S29" s="18" t="s">
        <v>481</v>
      </c>
      <c r="T29" s="20" t="s">
        <v>481</v>
      </c>
      <c r="U29" s="18" t="n">
        <v>398.87291332</v>
      </c>
      <c r="V29" s="20" t="n">
        <v>10.38417325</v>
      </c>
    </row>
    <row r="30" spans="1:22">
      <c r="A30" s="15" t="s">
        <v>505</v>
      </c>
      <c r="B30" s="17" t="n">
        <v>4520</v>
      </c>
      <c r="C30" s="18">
        <f>(266.0/B30*100)</f>
        <v/>
      </c>
      <c r="D30" s="19" t="n">
        <v>4254</v>
      </c>
      <c r="E30" s="18" t="n">
        <v>477.36897266</v>
      </c>
      <c r="F30" s="20" t="n">
        <v>13.86362488</v>
      </c>
      <c r="G30" s="18" t="n">
        <v>492.65029651</v>
      </c>
      <c r="H30" s="20" t="n">
        <v>8.968064910000001</v>
      </c>
      <c r="I30" s="18" t="n">
        <v>535.96532265</v>
      </c>
      <c r="J30" s="20" t="n">
        <v>4.28366463</v>
      </c>
      <c r="K30" s="18" t="n">
        <v>515.2005378600001</v>
      </c>
      <c r="L30" s="20" t="n">
        <v>3.19498302</v>
      </c>
      <c r="M30" s="18" t="s">
        <v>481</v>
      </c>
      <c r="N30" s="20" t="s">
        <v>481</v>
      </c>
      <c r="O30" s="18" t="s">
        <v>481</v>
      </c>
      <c r="P30" s="20" t="s">
        <v>481</v>
      </c>
      <c r="Q30" s="18" t="s">
        <v>481</v>
      </c>
      <c r="R30" s="20" t="s">
        <v>481</v>
      </c>
      <c r="S30" s="18" t="s">
        <v>481</v>
      </c>
      <c r="T30" s="20" t="s">
        <v>481</v>
      </c>
      <c r="U30" s="18" t="n">
        <v>411.59297538</v>
      </c>
      <c r="V30" s="20" t="n">
        <v>7.58175648</v>
      </c>
    </row>
    <row r="31" spans="1:22">
      <c r="A31" s="15" t="s">
        <v>506</v>
      </c>
      <c r="B31" s="17" t="n">
        <v>5456</v>
      </c>
      <c r="C31" s="18">
        <f>(158.0/B31*100)</f>
        <v/>
      </c>
      <c r="D31" s="19" t="n">
        <v>5298</v>
      </c>
      <c r="E31" s="18" t="n">
        <v>473.14733699</v>
      </c>
      <c r="F31" s="20" t="n">
        <v>10.24672441</v>
      </c>
      <c r="G31" s="18" t="n">
        <v>474.85184505</v>
      </c>
      <c r="H31" s="20" t="n">
        <v>8.024795510000001</v>
      </c>
      <c r="I31" s="18" t="n">
        <v>526.8124055</v>
      </c>
      <c r="J31" s="20" t="n">
        <v>4.46813067</v>
      </c>
      <c r="K31" s="18" t="n">
        <v>524.4399014000001</v>
      </c>
      <c r="L31" s="20" t="n">
        <v>2.47728505</v>
      </c>
      <c r="M31" s="18" t="s">
        <v>481</v>
      </c>
      <c r="N31" s="20" t="s">
        <v>481</v>
      </c>
      <c r="O31" s="18" t="s">
        <v>481</v>
      </c>
      <c r="P31" s="20" t="s">
        <v>481</v>
      </c>
      <c r="Q31" s="18" t="s">
        <v>481</v>
      </c>
      <c r="R31" s="20" t="s">
        <v>481</v>
      </c>
      <c r="S31" s="18" t="s">
        <v>481</v>
      </c>
      <c r="T31" s="20" t="s">
        <v>481</v>
      </c>
      <c r="U31" s="18" t="n">
        <v>415.33723102</v>
      </c>
      <c r="V31" s="20" t="n">
        <v>7.41174879</v>
      </c>
    </row>
    <row r="32" spans="1:22">
      <c r="A32" s="15" t="s">
        <v>507</v>
      </c>
      <c r="B32" s="17" t="n">
        <v>4478</v>
      </c>
      <c r="C32" s="18">
        <f>(6.0/B32*100)</f>
        <v/>
      </c>
      <c r="D32" s="19" t="n">
        <v>4472</v>
      </c>
      <c r="E32" s="18" t="n">
        <v>462.05870186</v>
      </c>
      <c r="F32" s="20" t="n">
        <v>9.889636729999999</v>
      </c>
      <c r="G32" s="18" t="n">
        <v>491.77842838</v>
      </c>
      <c r="H32" s="20" t="n">
        <v>6.27393667</v>
      </c>
      <c r="I32" s="18" t="n">
        <v>508.92013763</v>
      </c>
      <c r="J32" s="20" t="n">
        <v>3.09003609</v>
      </c>
      <c r="K32" s="18" t="n">
        <v>513.44162568</v>
      </c>
      <c r="L32" s="20" t="n">
        <v>2.7642654</v>
      </c>
      <c r="M32" s="18" t="s">
        <v>481</v>
      </c>
      <c r="N32" s="20" t="s">
        <v>481</v>
      </c>
      <c r="O32" s="18" t="s">
        <v>481</v>
      </c>
      <c r="P32" s="20" t="s">
        <v>481</v>
      </c>
      <c r="Q32" s="18" t="s">
        <v>481</v>
      </c>
      <c r="R32" s="20" t="s">
        <v>481</v>
      </c>
      <c r="S32" s="18" t="s">
        <v>481</v>
      </c>
      <c r="T32" s="20" t="s">
        <v>481</v>
      </c>
      <c r="U32" s="18" t="n">
        <v>420.08533803</v>
      </c>
      <c r="V32" s="20" t="n">
        <v>12.02556774</v>
      </c>
    </row>
    <row r="33" spans="1:22">
      <c r="A33" s="15" t="s">
        <v>508</v>
      </c>
      <c r="B33" s="17" t="n">
        <v>7325</v>
      </c>
      <c r="C33" s="18">
        <f>(88.0/B33*100)</f>
        <v/>
      </c>
      <c r="D33" s="19" t="n">
        <v>7237</v>
      </c>
      <c r="E33" s="18" t="n">
        <v>462.37069704</v>
      </c>
      <c r="F33" s="20" t="n">
        <v>9.616552199999999</v>
      </c>
      <c r="G33" s="18" t="n">
        <v>480.84306641</v>
      </c>
      <c r="H33" s="20" t="n">
        <v>5.4847535</v>
      </c>
      <c r="I33" s="18" t="n">
        <v>507.70037458</v>
      </c>
      <c r="J33" s="20" t="n">
        <v>3.41088412</v>
      </c>
      <c r="K33" s="18" t="n">
        <v>502.68304234</v>
      </c>
      <c r="L33" s="20" t="n">
        <v>2.67351488</v>
      </c>
      <c r="M33" s="18" t="s">
        <v>481</v>
      </c>
      <c r="N33" s="20" t="s">
        <v>481</v>
      </c>
      <c r="O33" s="18" t="s">
        <v>481</v>
      </c>
      <c r="P33" s="20" t="s">
        <v>481</v>
      </c>
      <c r="Q33" s="18" t="s">
        <v>481</v>
      </c>
      <c r="R33" s="20" t="s">
        <v>481</v>
      </c>
      <c r="S33" s="18" t="s">
        <v>481</v>
      </c>
      <c r="T33" s="20" t="s">
        <v>481</v>
      </c>
      <c r="U33" s="18" t="n">
        <v>418.15759473</v>
      </c>
      <c r="V33" s="20" t="n">
        <v>10.1803696</v>
      </c>
    </row>
    <row r="34" spans="1:22">
      <c r="A34" s="15" t="s">
        <v>509</v>
      </c>
      <c r="B34" s="17" t="n">
        <v>6350</v>
      </c>
      <c r="C34" s="18">
        <f>(113.0/B34*100)</f>
        <v/>
      </c>
      <c r="D34" s="19" t="n">
        <v>6237</v>
      </c>
      <c r="E34" s="18" t="n">
        <v>405.57527678</v>
      </c>
      <c r="F34" s="20" t="n">
        <v>7.40482563</v>
      </c>
      <c r="G34" s="18" t="n">
        <v>413.39942826</v>
      </c>
      <c r="H34" s="20" t="n">
        <v>5.11861186</v>
      </c>
      <c r="I34" s="18" t="n">
        <v>473.75891776</v>
      </c>
      <c r="J34" s="20" t="n">
        <v>3.66341273</v>
      </c>
      <c r="K34" s="18" t="n">
        <v>475.01640297</v>
      </c>
      <c r="L34" s="20" t="n">
        <v>2.76989811</v>
      </c>
      <c r="M34" s="18" t="s">
        <v>481</v>
      </c>
      <c r="N34" s="20" t="s">
        <v>481</v>
      </c>
      <c r="O34" s="18" t="s">
        <v>481</v>
      </c>
      <c r="P34" s="20" t="s">
        <v>481</v>
      </c>
      <c r="Q34" s="18" t="n">
        <v>263.37193708</v>
      </c>
      <c r="R34" s="20" t="n">
        <v>13.61114927</v>
      </c>
      <c r="S34" s="18" t="s">
        <v>481</v>
      </c>
      <c r="T34" s="20" t="s">
        <v>481</v>
      </c>
      <c r="U34" s="18" t="n">
        <v>369.3047886</v>
      </c>
      <c r="V34" s="20" t="n">
        <v>7.08518823</v>
      </c>
    </row>
    <row r="35" spans="1:22">
      <c r="A35" s="15" t="s">
        <v>510</v>
      </c>
      <c r="B35" s="17" t="n">
        <v>6406</v>
      </c>
      <c r="C35" s="18">
        <f>(80.0/B35*100)</f>
        <v/>
      </c>
      <c r="D35" s="19" t="n">
        <v>6326</v>
      </c>
      <c r="E35" s="18" t="n">
        <v>476.37729658</v>
      </c>
      <c r="F35" s="20" t="n">
        <v>9.4747088</v>
      </c>
      <c r="G35" s="18" t="n">
        <v>490.33635031</v>
      </c>
      <c r="H35" s="20" t="n">
        <v>6.58696329</v>
      </c>
      <c r="I35" s="18" t="n">
        <v>522.03391476</v>
      </c>
      <c r="J35" s="20" t="n">
        <v>2.84865541</v>
      </c>
      <c r="K35" s="18" t="n">
        <v>508.16456288</v>
      </c>
      <c r="L35" s="20" t="n">
        <v>2.23897956</v>
      </c>
      <c r="M35" s="18" t="s">
        <v>481</v>
      </c>
      <c r="N35" s="20" t="s">
        <v>481</v>
      </c>
      <c r="O35" s="18" t="s">
        <v>481</v>
      </c>
      <c r="P35" s="20" t="s">
        <v>481</v>
      </c>
      <c r="Q35" s="18" t="n">
        <v>337.32521215</v>
      </c>
      <c r="R35" s="20" t="n">
        <v>11.65794297</v>
      </c>
      <c r="S35" s="18" t="s">
        <v>481</v>
      </c>
      <c r="T35" s="20" t="s">
        <v>481</v>
      </c>
      <c r="U35" s="18" t="n">
        <v>396.84735363</v>
      </c>
      <c r="V35" s="20" t="n">
        <v>8.081742869999999</v>
      </c>
    </row>
    <row r="36" spans="1:22">
      <c r="A36" s="15" t="s">
        <v>511</v>
      </c>
      <c r="B36" s="17" t="n">
        <v>6736</v>
      </c>
      <c r="C36" s="18">
        <f>(107.0/B36*100)</f>
        <v/>
      </c>
      <c r="D36" s="19" t="n">
        <v>6629</v>
      </c>
      <c r="E36" s="18" t="n">
        <v>461.95265536</v>
      </c>
      <c r="F36" s="20" t="n">
        <v>8.87025714</v>
      </c>
      <c r="G36" s="18" t="n">
        <v>470.54030719</v>
      </c>
      <c r="H36" s="20" t="n">
        <v>7.52833002</v>
      </c>
      <c r="I36" s="18" t="n">
        <v>508.17247168</v>
      </c>
      <c r="J36" s="20" t="n">
        <v>3.43414145</v>
      </c>
      <c r="K36" s="18" t="n">
        <v>500.93342719</v>
      </c>
      <c r="L36" s="20" t="n">
        <v>2.31975958</v>
      </c>
      <c r="M36" s="18" t="s">
        <v>481</v>
      </c>
      <c r="N36" s="20" t="s">
        <v>481</v>
      </c>
      <c r="O36" s="18" t="s">
        <v>481</v>
      </c>
      <c r="P36" s="20" t="s">
        <v>481</v>
      </c>
      <c r="Q36" s="18" t="s">
        <v>481</v>
      </c>
      <c r="R36" s="20" t="s">
        <v>481</v>
      </c>
      <c r="S36" s="18" t="s">
        <v>481</v>
      </c>
      <c r="T36" s="20" t="s">
        <v>481</v>
      </c>
      <c r="U36" s="18" t="n">
        <v>422.16223036</v>
      </c>
      <c r="V36" s="20" t="n">
        <v>8.475143170000001</v>
      </c>
    </row>
    <row r="37" spans="1:22">
      <c r="A37" s="15" t="s">
        <v>512</v>
      </c>
      <c r="B37" s="17" t="n">
        <v>5458</v>
      </c>
      <c r="C37" s="18">
        <f>(222.0/B37*100)</f>
        <v/>
      </c>
      <c r="D37" s="19" t="n">
        <v>5236</v>
      </c>
      <c r="E37" s="18" t="n">
        <v>439.80639171</v>
      </c>
      <c r="F37" s="20" t="n">
        <v>12.06353957</v>
      </c>
      <c r="G37" s="18" t="n">
        <v>473.24760477</v>
      </c>
      <c r="H37" s="20" t="n">
        <v>10.07075197</v>
      </c>
      <c r="I37" s="18" t="n">
        <v>513.34203889</v>
      </c>
      <c r="J37" s="20" t="n">
        <v>5.80563681</v>
      </c>
      <c r="K37" s="18" t="n">
        <v>514.85415574</v>
      </c>
      <c r="L37" s="20" t="n">
        <v>3.01805947</v>
      </c>
      <c r="M37" s="18" t="s">
        <v>481</v>
      </c>
      <c r="N37" s="20" t="s">
        <v>481</v>
      </c>
      <c r="O37" s="18" t="s">
        <v>481</v>
      </c>
      <c r="P37" s="20" t="s">
        <v>481</v>
      </c>
      <c r="Q37" s="18" t="s">
        <v>481</v>
      </c>
      <c r="R37" s="20" t="s">
        <v>481</v>
      </c>
      <c r="S37" s="18" t="s">
        <v>481</v>
      </c>
      <c r="T37" s="20" t="s">
        <v>481</v>
      </c>
      <c r="U37" s="18" t="n">
        <v>405.20887046</v>
      </c>
      <c r="V37" s="20" t="n">
        <v>7.90991149</v>
      </c>
    </row>
    <row r="38" spans="1:22">
      <c r="A38" s="15" t="s">
        <v>513</v>
      </c>
      <c r="B38" s="17" t="n">
        <v>5860</v>
      </c>
      <c r="C38" s="18">
        <f>(34.0/B38*100)</f>
        <v/>
      </c>
      <c r="D38" s="19" t="n">
        <v>5826</v>
      </c>
      <c r="E38" s="18" t="n">
        <v>431.48228951</v>
      </c>
      <c r="F38" s="20" t="n">
        <v>13.06041678</v>
      </c>
      <c r="G38" s="18" t="n">
        <v>453.11108303</v>
      </c>
      <c r="H38" s="20" t="n">
        <v>9.97842172</v>
      </c>
      <c r="I38" s="18" t="n">
        <v>504.75003922</v>
      </c>
      <c r="J38" s="20" t="n">
        <v>4.85288984</v>
      </c>
      <c r="K38" s="18" t="n">
        <v>502.01295168</v>
      </c>
      <c r="L38" s="20" t="n">
        <v>2.96557317</v>
      </c>
      <c r="M38" s="18" t="s">
        <v>481</v>
      </c>
      <c r="N38" s="20" t="s">
        <v>481</v>
      </c>
      <c r="O38" s="18" t="s">
        <v>481</v>
      </c>
      <c r="P38" s="20" t="s">
        <v>481</v>
      </c>
      <c r="Q38" s="18" t="s">
        <v>481</v>
      </c>
      <c r="R38" s="20" t="s">
        <v>481</v>
      </c>
      <c r="S38" s="18" t="s">
        <v>481</v>
      </c>
      <c r="T38" s="20" t="s">
        <v>481</v>
      </c>
      <c r="U38" s="18" t="n">
        <v>467.19292185</v>
      </c>
      <c r="V38" s="20" t="n">
        <v>5.61304949</v>
      </c>
    </row>
    <row r="39" spans="1:22">
      <c r="A39" s="15" t="s">
        <v>514</v>
      </c>
      <c r="B39" s="17" t="n">
        <v>5895</v>
      </c>
      <c r="C39" s="18">
        <f>(34.0/B39*100)</f>
        <v/>
      </c>
      <c r="D39" s="19" t="n">
        <v>5861</v>
      </c>
      <c r="E39" s="18" t="n">
        <v>406.66757393</v>
      </c>
      <c r="F39" s="20" t="n">
        <v>6.6062909</v>
      </c>
      <c r="G39" s="18" t="n">
        <v>410.03675665</v>
      </c>
      <c r="H39" s="20" t="n">
        <v>5.30362998</v>
      </c>
      <c r="I39" s="18" t="n">
        <v>434.08975389</v>
      </c>
      <c r="J39" s="20" t="n">
        <v>4.13423124</v>
      </c>
      <c r="K39" s="18" t="n">
        <v>448.81884207</v>
      </c>
      <c r="L39" s="20" t="n">
        <v>4.09904481</v>
      </c>
      <c r="M39" s="18" t="s">
        <v>481</v>
      </c>
      <c r="N39" s="20" t="s">
        <v>481</v>
      </c>
      <c r="O39" s="18" t="s">
        <v>481</v>
      </c>
      <c r="P39" s="20" t="s">
        <v>481</v>
      </c>
      <c r="Q39" s="18" t="s">
        <v>481</v>
      </c>
      <c r="R39" s="20" t="s">
        <v>481</v>
      </c>
      <c r="S39" s="18" t="s">
        <v>481</v>
      </c>
      <c r="T39" s="20" t="s">
        <v>481</v>
      </c>
      <c r="U39" s="18" t="n">
        <v>368.62414728</v>
      </c>
      <c r="V39" s="20" t="n">
        <v>11.14810268</v>
      </c>
    </row>
    <row r="40" spans="1:22">
      <c r="A40" s="15" t="s">
        <v>515</v>
      </c>
      <c r="B40" s="17" t="n">
        <v>14157</v>
      </c>
      <c r="C40" s="18">
        <f>(437.0/B40*100)</f>
        <v/>
      </c>
      <c r="D40" s="19" t="n">
        <v>13720</v>
      </c>
      <c r="E40" s="18" t="n">
        <v>478.48697833</v>
      </c>
      <c r="F40" s="20" t="n">
        <v>9.245910459999999</v>
      </c>
      <c r="G40" s="18" t="n">
        <v>500.2618828</v>
      </c>
      <c r="H40" s="20" t="n">
        <v>6.48369257</v>
      </c>
      <c r="I40" s="18" t="n">
        <v>518.67810507</v>
      </c>
      <c r="J40" s="20" t="n">
        <v>3.96392787</v>
      </c>
      <c r="K40" s="18" t="n">
        <v>497.56647775</v>
      </c>
      <c r="L40" s="20" t="n">
        <v>3.02548354</v>
      </c>
      <c r="M40" s="18" t="s">
        <v>481</v>
      </c>
      <c r="N40" s="20" t="s">
        <v>481</v>
      </c>
      <c r="O40" s="18" t="s">
        <v>481</v>
      </c>
      <c r="P40" s="20" t="s">
        <v>481</v>
      </c>
      <c r="Q40" s="18" t="s">
        <v>481</v>
      </c>
      <c r="R40" s="20" t="s">
        <v>481</v>
      </c>
      <c r="S40" s="18" t="s">
        <v>481</v>
      </c>
      <c r="T40" s="20" t="s">
        <v>481</v>
      </c>
      <c r="U40" s="18" t="n">
        <v>410.1575736</v>
      </c>
      <c r="V40" s="20" t="n">
        <v>8.196808620000001</v>
      </c>
    </row>
    <row r="41" spans="1:22">
      <c r="A41" s="15" t="s">
        <v>516</v>
      </c>
      <c r="B41" s="17" t="n">
        <v>5712</v>
      </c>
      <c r="C41" s="18">
        <f>(76.0/B41*100)</f>
        <v/>
      </c>
      <c r="D41" s="19" t="n">
        <v>5636</v>
      </c>
      <c r="E41" s="18" t="n">
        <v>465.15332647</v>
      </c>
      <c r="F41" s="20" t="n">
        <v>9.46318334</v>
      </c>
      <c r="G41" s="18" t="n">
        <v>478.47350331</v>
      </c>
      <c r="H41" s="20" t="n">
        <v>10.21087403</v>
      </c>
      <c r="I41" s="18" t="n">
        <v>506.29139389</v>
      </c>
      <c r="J41" s="20" t="n">
        <v>4.26139714</v>
      </c>
      <c r="K41" s="18" t="n">
        <v>505.36436299</v>
      </c>
      <c r="L41" s="20" t="n">
        <v>3.12121099</v>
      </c>
      <c r="M41" s="18" t="s">
        <v>481</v>
      </c>
      <c r="N41" s="20" t="s">
        <v>481</v>
      </c>
      <c r="O41" s="18" t="s">
        <v>481</v>
      </c>
      <c r="P41" s="20" t="s">
        <v>481</v>
      </c>
      <c r="Q41" s="18" t="n">
        <v>399.91015703</v>
      </c>
      <c r="R41" s="20" t="n">
        <v>16.72230739</v>
      </c>
      <c r="S41" s="18" t="s">
        <v>481</v>
      </c>
      <c r="T41" s="20" t="s">
        <v>481</v>
      </c>
      <c r="U41" s="18" t="n">
        <v>407.31053211</v>
      </c>
      <c r="V41" s="20" t="n">
        <v>13.09860011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(2365.0/B46*100)</f>
        <v/>
      </c>
      <c r="D46" s="19" t="n">
        <v>20776</v>
      </c>
      <c r="E46" s="18" t="n">
        <v>378.70883611</v>
      </c>
      <c r="F46" s="20" t="n">
        <v>4.86287613</v>
      </c>
      <c r="G46" s="18" t="n">
        <v>404.70582645</v>
      </c>
      <c r="H46" s="20" t="n">
        <v>5.13382582</v>
      </c>
      <c r="I46" s="18" t="n">
        <v>429.04651961</v>
      </c>
      <c r="J46" s="20" t="n">
        <v>4.27023905</v>
      </c>
      <c r="K46" s="18" t="n">
        <v>445.69630231</v>
      </c>
      <c r="L46" s="20" t="n">
        <v>4.00879756</v>
      </c>
      <c r="M46" s="18" t="s">
        <v>481</v>
      </c>
      <c r="N46" s="20" t="s">
        <v>481</v>
      </c>
      <c r="O46" s="18" t="s">
        <v>481</v>
      </c>
      <c r="P46" s="20" t="s">
        <v>481</v>
      </c>
      <c r="Q46" s="18" t="s">
        <v>481</v>
      </c>
      <c r="R46" s="20" t="s">
        <v>481</v>
      </c>
      <c r="S46" s="18" t="s">
        <v>481</v>
      </c>
      <c r="T46" s="20" t="s">
        <v>481</v>
      </c>
      <c r="U46" s="18" t="n">
        <v>380.53231839</v>
      </c>
      <c r="V46" s="20" t="n">
        <v>3.27571924</v>
      </c>
    </row>
    <row r="47" spans="1:22">
      <c r="A47" s="15" t="s">
        <v>522</v>
      </c>
      <c r="B47" s="17" t="n">
        <v>5928</v>
      </c>
      <c r="C47" s="18">
        <f>(471.0/B47*100)</f>
        <v/>
      </c>
      <c r="D47" s="19" t="n">
        <v>5457</v>
      </c>
      <c r="E47" s="18" t="n">
        <v>398.37684264</v>
      </c>
      <c r="F47" s="20" t="n">
        <v>7.31242633</v>
      </c>
      <c r="G47" s="18" t="n">
        <v>399.7605499</v>
      </c>
      <c r="H47" s="20" t="n">
        <v>7.13265854</v>
      </c>
      <c r="I47" s="18" t="n">
        <v>465.11429232</v>
      </c>
      <c r="J47" s="20" t="n">
        <v>5.11497893</v>
      </c>
      <c r="K47" s="18" t="n">
        <v>468.19603087</v>
      </c>
      <c r="L47" s="20" t="n">
        <v>4.78648448</v>
      </c>
      <c r="M47" s="18" t="s">
        <v>481</v>
      </c>
      <c r="N47" s="20" t="s">
        <v>481</v>
      </c>
      <c r="O47" s="18" t="s">
        <v>481</v>
      </c>
      <c r="P47" s="20" t="s">
        <v>481</v>
      </c>
      <c r="Q47" s="18" t="s">
        <v>481</v>
      </c>
      <c r="R47" s="20" t="s">
        <v>481</v>
      </c>
      <c r="S47" s="18" t="s">
        <v>481</v>
      </c>
      <c r="T47" s="20" t="s">
        <v>481</v>
      </c>
      <c r="U47" s="18" t="n">
        <v>349.25930218</v>
      </c>
      <c r="V47" s="20" t="n">
        <v>6.75431967</v>
      </c>
    </row>
    <row r="48" spans="1:22">
      <c r="A48" s="15" t="s">
        <v>523</v>
      </c>
      <c r="B48" s="17" t="n">
        <v>9841</v>
      </c>
      <c r="C48" s="18">
        <f>(8.0/B48*100)</f>
        <v/>
      </c>
      <c r="D48" s="19" t="n">
        <v>9833</v>
      </c>
      <c r="E48" s="18" t="n">
        <v>503.14765468</v>
      </c>
      <c r="F48" s="20" t="n">
        <v>11.83524466</v>
      </c>
      <c r="G48" s="18" t="n">
        <v>495.50670552</v>
      </c>
      <c r="H48" s="20" t="n">
        <v>7.18340391</v>
      </c>
      <c r="I48" s="18" t="n">
        <v>494.59825561</v>
      </c>
      <c r="J48" s="20" t="n">
        <v>5.04412196</v>
      </c>
      <c r="K48" s="18" t="n">
        <v>494.33485056</v>
      </c>
      <c r="L48" s="20" t="n">
        <v>6.30251189</v>
      </c>
      <c r="M48" s="18" t="s">
        <v>481</v>
      </c>
      <c r="N48" s="20" t="s">
        <v>481</v>
      </c>
      <c r="O48" s="18" t="s">
        <v>481</v>
      </c>
      <c r="P48" s="20" t="s">
        <v>481</v>
      </c>
      <c r="Q48" s="18" t="s">
        <v>481</v>
      </c>
      <c r="R48" s="20" t="s">
        <v>481</v>
      </c>
      <c r="S48" s="18" t="s">
        <v>481</v>
      </c>
      <c r="T48" s="20" t="s">
        <v>481</v>
      </c>
      <c r="U48" s="18" t="n">
        <v>423.58936735</v>
      </c>
      <c r="V48" s="20" t="n">
        <v>20.55792714</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(468.0/B50*100)</f>
        <v/>
      </c>
      <c r="D50" s="19" t="n">
        <v>11327</v>
      </c>
      <c r="E50" s="18" t="n">
        <v>363.22874034</v>
      </c>
      <c r="F50" s="20" t="n">
        <v>5.80687945</v>
      </c>
      <c r="G50" s="18" t="n">
        <v>405.82595038</v>
      </c>
      <c r="H50" s="20" t="n">
        <v>4.47880922</v>
      </c>
      <c r="I50" s="18" t="n">
        <v>431.87089389</v>
      </c>
      <c r="J50" s="20" t="n">
        <v>3.56310085</v>
      </c>
      <c r="K50" s="18" t="n">
        <v>451.54113692</v>
      </c>
      <c r="L50" s="20" t="n">
        <v>2.96734597</v>
      </c>
      <c r="M50" s="18" t="s">
        <v>481</v>
      </c>
      <c r="N50" s="20" t="s">
        <v>481</v>
      </c>
      <c r="O50" s="18" t="s">
        <v>481</v>
      </c>
      <c r="P50" s="20" t="s">
        <v>481</v>
      </c>
      <c r="Q50" s="18" t="s">
        <v>481</v>
      </c>
      <c r="R50" s="20" t="s">
        <v>481</v>
      </c>
      <c r="S50" s="18" t="s">
        <v>481</v>
      </c>
      <c r="T50" s="20" t="s">
        <v>481</v>
      </c>
      <c r="U50" s="18" t="n">
        <v>356.98663591</v>
      </c>
      <c r="V50" s="20" t="n">
        <v>8.66179436</v>
      </c>
    </row>
    <row r="51" spans="1:22">
      <c r="A51" s="15" t="s">
        <v>526</v>
      </c>
      <c r="B51" s="17" t="n">
        <v>6866</v>
      </c>
      <c r="C51" s="18">
        <f>(115.0/B51*100)</f>
        <v/>
      </c>
      <c r="D51" s="19" t="n">
        <v>6751</v>
      </c>
      <c r="E51" s="18" t="n">
        <v>390.75227363</v>
      </c>
      <c r="F51" s="20" t="n">
        <v>7.13312544</v>
      </c>
      <c r="G51" s="18" t="n">
        <v>406.38682146</v>
      </c>
      <c r="H51" s="20" t="n">
        <v>4.83555616</v>
      </c>
      <c r="I51" s="18" t="n">
        <v>426.98357726</v>
      </c>
      <c r="J51" s="20" t="n">
        <v>4.2472093</v>
      </c>
      <c r="K51" s="18" t="n">
        <v>443.73126533</v>
      </c>
      <c r="L51" s="20" t="n">
        <v>2.9266103</v>
      </c>
      <c r="M51" s="18" t="s">
        <v>481</v>
      </c>
      <c r="N51" s="20" t="s">
        <v>481</v>
      </c>
      <c r="O51" s="18" t="s">
        <v>481</v>
      </c>
      <c r="P51" s="20" t="s">
        <v>481</v>
      </c>
      <c r="Q51" s="18" t="n">
        <v>427.96430568</v>
      </c>
      <c r="R51" s="20" t="n">
        <v>5.20460603</v>
      </c>
      <c r="S51" s="18" t="s">
        <v>481</v>
      </c>
      <c r="T51" s="20" t="s">
        <v>481</v>
      </c>
      <c r="U51" s="18" t="n">
        <v>396.20800127</v>
      </c>
      <c r="V51" s="20" t="n">
        <v>7.78917832</v>
      </c>
    </row>
    <row r="52" spans="1:22">
      <c r="A52" s="15" t="s">
        <v>527</v>
      </c>
      <c r="B52" s="17" t="n">
        <v>5809</v>
      </c>
      <c r="C52" s="18">
        <f>(120.0/B52*100)</f>
        <v/>
      </c>
      <c r="D52" s="19" t="n">
        <v>5689</v>
      </c>
      <c r="E52" s="18" t="n">
        <v>457.01478265</v>
      </c>
      <c r="F52" s="20" t="n">
        <v>7.47729365</v>
      </c>
      <c r="G52" s="18" t="n">
        <v>472.81472769</v>
      </c>
      <c r="H52" s="20" t="n">
        <v>7.67400412</v>
      </c>
      <c r="I52" s="18" t="n">
        <v>496.89434397</v>
      </c>
      <c r="J52" s="20" t="n">
        <v>3.90484465</v>
      </c>
      <c r="K52" s="18" t="n">
        <v>491.84983681</v>
      </c>
      <c r="L52" s="20" t="n">
        <v>2.78967962</v>
      </c>
      <c r="M52" s="18" t="s">
        <v>481</v>
      </c>
      <c r="N52" s="20" t="s">
        <v>481</v>
      </c>
      <c r="O52" s="18" t="s">
        <v>481</v>
      </c>
      <c r="P52" s="20" t="s">
        <v>481</v>
      </c>
      <c r="Q52" s="18" t="s">
        <v>481</v>
      </c>
      <c r="R52" s="20" t="s">
        <v>481</v>
      </c>
      <c r="S52" s="18" t="s">
        <v>481</v>
      </c>
      <c r="T52" s="20" t="s">
        <v>481</v>
      </c>
      <c r="U52" s="18" t="n">
        <v>395.99309156</v>
      </c>
      <c r="V52" s="20" t="n">
        <v>8.252209049999999</v>
      </c>
    </row>
    <row r="53" spans="1:22">
      <c r="A53" s="15" t="s">
        <v>528</v>
      </c>
      <c r="B53" s="17" t="n">
        <v>5571</v>
      </c>
      <c r="C53" s="18">
        <f>(136.0/B53*100)</f>
        <v/>
      </c>
      <c r="D53" s="19" t="n">
        <v>5435</v>
      </c>
      <c r="E53" s="18" t="n">
        <v>418.33358941</v>
      </c>
      <c r="F53" s="20" t="n">
        <v>6.17340184</v>
      </c>
      <c r="G53" s="18" t="n">
        <v>421.75103691</v>
      </c>
      <c r="H53" s="20" t="n">
        <v>3.95974772</v>
      </c>
      <c r="I53" s="18" t="n">
        <v>456.39283755</v>
      </c>
      <c r="J53" s="20" t="n">
        <v>3.05355474</v>
      </c>
      <c r="K53" s="18" t="n">
        <v>467.23945165</v>
      </c>
      <c r="L53" s="20" t="n">
        <v>2.57777577</v>
      </c>
      <c r="M53" s="18" t="s">
        <v>481</v>
      </c>
      <c r="N53" s="20" t="s">
        <v>481</v>
      </c>
      <c r="O53" s="18" t="s">
        <v>481</v>
      </c>
      <c r="P53" s="20" t="s">
        <v>481</v>
      </c>
      <c r="Q53" s="18" t="s">
        <v>481</v>
      </c>
      <c r="R53" s="20" t="s">
        <v>481</v>
      </c>
      <c r="S53" s="18" t="s">
        <v>481</v>
      </c>
      <c r="T53" s="20" t="s">
        <v>481</v>
      </c>
      <c r="U53" s="18" t="n">
        <v>349.89218515</v>
      </c>
      <c r="V53" s="20" t="n">
        <v>4.7519359</v>
      </c>
    </row>
    <row r="54" spans="1:22">
      <c r="A54" s="15" t="s">
        <v>529</v>
      </c>
      <c r="B54" s="17" t="n">
        <v>4740</v>
      </c>
      <c r="C54" s="18">
        <f>(606.0/B54*100)</f>
        <v/>
      </c>
      <c r="D54" s="19" t="n">
        <v>4134</v>
      </c>
      <c r="E54" s="18" t="n">
        <v>331.00711666</v>
      </c>
      <c r="F54" s="20" t="n">
        <v>4.24848301</v>
      </c>
      <c r="G54" s="18" t="n">
        <v>362.60088382</v>
      </c>
      <c r="H54" s="20" t="n">
        <v>4.87186395</v>
      </c>
      <c r="I54" s="18" t="n">
        <v>376.83678477</v>
      </c>
      <c r="J54" s="20" t="n">
        <v>4.41560189</v>
      </c>
      <c r="K54" s="18" t="n">
        <v>397.75669658</v>
      </c>
      <c r="L54" s="20" t="n">
        <v>5.23782252</v>
      </c>
      <c r="M54" s="18" t="s">
        <v>481</v>
      </c>
      <c r="N54" s="20" t="s">
        <v>481</v>
      </c>
      <c r="O54" s="18" t="s">
        <v>481</v>
      </c>
      <c r="P54" s="20" t="s">
        <v>481</v>
      </c>
      <c r="Q54" s="18" t="s">
        <v>481</v>
      </c>
      <c r="R54" s="20" t="s">
        <v>481</v>
      </c>
      <c r="S54" s="18" t="s">
        <v>481</v>
      </c>
      <c r="T54" s="20" t="s">
        <v>481</v>
      </c>
      <c r="U54" s="18" t="n">
        <v>308.11039596</v>
      </c>
      <c r="V54" s="20" t="n">
        <v>4.67515377</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(77.0/B56*100)</f>
        <v/>
      </c>
      <c r="D56" s="19" t="n">
        <v>5282</v>
      </c>
      <c r="E56" s="18" t="n">
        <v>510.76447501</v>
      </c>
      <c r="F56" s="20" t="n">
        <v>6.50937993</v>
      </c>
      <c r="G56" s="18" t="n">
        <v>535.98001929</v>
      </c>
      <c r="H56" s="20" t="n">
        <v>4.94925917</v>
      </c>
      <c r="I56" s="18" t="n">
        <v>530.49032513</v>
      </c>
      <c r="J56" s="20" t="n">
        <v>2.94099256</v>
      </c>
      <c r="K56" s="18" t="n">
        <v>524.69825351</v>
      </c>
      <c r="L56" s="20" t="n">
        <v>3.14470497</v>
      </c>
      <c r="M56" s="18" t="s">
        <v>481</v>
      </c>
      <c r="N56" s="20" t="s">
        <v>481</v>
      </c>
      <c r="O56" s="18" t="s">
        <v>481</v>
      </c>
      <c r="P56" s="20" t="s">
        <v>481</v>
      </c>
      <c r="Q56" s="18" t="s">
        <v>481</v>
      </c>
      <c r="R56" s="20" t="s">
        <v>481</v>
      </c>
      <c r="S56" s="18" t="s">
        <v>481</v>
      </c>
      <c r="T56" s="20" t="s">
        <v>481</v>
      </c>
      <c r="U56" s="18" t="n">
        <v>449.22402649</v>
      </c>
      <c r="V56" s="20" t="n">
        <v>18.42142432</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(189.0/B61*100)</f>
        <v/>
      </c>
      <c r="D61" s="19" t="n">
        <v>6336</v>
      </c>
      <c r="E61" s="18" t="n">
        <v>433.84642851</v>
      </c>
      <c r="F61" s="20" t="n">
        <v>7.58624393</v>
      </c>
      <c r="G61" s="18" t="n">
        <v>440.18115107</v>
      </c>
      <c r="H61" s="20" t="n">
        <v>5.73878448</v>
      </c>
      <c r="I61" s="18" t="n">
        <v>484.96398872</v>
      </c>
      <c r="J61" s="20" t="n">
        <v>3.51003108</v>
      </c>
      <c r="K61" s="18" t="n">
        <v>486.04099625</v>
      </c>
      <c r="L61" s="20" t="n">
        <v>3.01771947</v>
      </c>
      <c r="M61" s="18" t="s">
        <v>481</v>
      </c>
      <c r="N61" s="20" t="s">
        <v>481</v>
      </c>
      <c r="O61" s="18" t="s">
        <v>481</v>
      </c>
      <c r="P61" s="20" t="s">
        <v>481</v>
      </c>
      <c r="Q61" s="18" t="s">
        <v>481</v>
      </c>
      <c r="R61" s="20" t="s">
        <v>481</v>
      </c>
      <c r="S61" s="18" t="s">
        <v>481</v>
      </c>
      <c r="T61" s="20" t="s">
        <v>481</v>
      </c>
      <c r="U61" s="18" t="n">
        <v>378.80312374</v>
      </c>
      <c r="V61" s="20" t="n">
        <v>8.69878323</v>
      </c>
    </row>
    <row r="62" spans="1:22">
      <c r="A62" s="15" t="s">
        <v>537</v>
      </c>
      <c r="B62" s="17" t="n">
        <v>4476</v>
      </c>
      <c r="C62" s="18">
        <f>(3.0/B62*100)</f>
        <v/>
      </c>
      <c r="D62" s="19" t="n">
        <v>4473</v>
      </c>
      <c r="E62" s="18" t="n">
        <v>496.74206474</v>
      </c>
      <c r="F62" s="20" t="n">
        <v>8.437241050000001</v>
      </c>
      <c r="G62" s="18" t="n">
        <v>495.83381647</v>
      </c>
      <c r="H62" s="20" t="n">
        <v>5.64581915</v>
      </c>
      <c r="I62" s="18" t="n">
        <v>516.04059618</v>
      </c>
      <c r="J62" s="20" t="n">
        <v>1.7724257</v>
      </c>
      <c r="K62" s="18" t="n">
        <v>505.4087998</v>
      </c>
      <c r="L62" s="20" t="n">
        <v>2.10951198</v>
      </c>
      <c r="M62" s="18" t="s">
        <v>481</v>
      </c>
      <c r="N62" s="20" t="s">
        <v>481</v>
      </c>
      <c r="O62" s="18" t="s">
        <v>481</v>
      </c>
      <c r="P62" s="20" t="s">
        <v>481</v>
      </c>
      <c r="Q62" s="18" t="s">
        <v>481</v>
      </c>
      <c r="R62" s="20" t="s">
        <v>481</v>
      </c>
      <c r="S62" s="18" t="s">
        <v>481</v>
      </c>
      <c r="T62" s="20" t="s">
        <v>481</v>
      </c>
      <c r="U62" s="18" t="n">
        <v>457.81953581</v>
      </c>
      <c r="V62" s="20" t="n">
        <v>22.43089748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(103.0/B66*100)</f>
        <v/>
      </c>
      <c r="D66" s="19" t="n">
        <v>5562</v>
      </c>
      <c r="E66" s="18" t="n">
        <v>412.42305224</v>
      </c>
      <c r="F66" s="20" t="n">
        <v>3.9472955</v>
      </c>
      <c r="G66" s="18" t="n">
        <v>427.36842952</v>
      </c>
      <c r="H66" s="20" t="n">
        <v>4.09974999</v>
      </c>
      <c r="I66" s="18" t="n">
        <v>446.5557251</v>
      </c>
      <c r="J66" s="20" t="n">
        <v>2.43522835</v>
      </c>
      <c r="K66" s="18" t="n">
        <v>447.43398499</v>
      </c>
      <c r="L66" s="20" t="n">
        <v>2.61404484</v>
      </c>
      <c r="M66" s="18" t="s">
        <v>481</v>
      </c>
      <c r="N66" s="20" t="s">
        <v>481</v>
      </c>
      <c r="O66" s="18" t="s">
        <v>481</v>
      </c>
      <c r="P66" s="20" t="s">
        <v>481</v>
      </c>
      <c r="Q66" s="18" t="s">
        <v>481</v>
      </c>
      <c r="R66" s="20" t="s">
        <v>481</v>
      </c>
      <c r="S66" s="18" t="s">
        <v>481</v>
      </c>
      <c r="T66" s="20" t="s">
        <v>481</v>
      </c>
      <c r="U66" s="18" t="n">
        <v>355.11890975</v>
      </c>
      <c r="V66" s="20" t="n">
        <v>4.21802429</v>
      </c>
    </row>
    <row r="67" spans="1:22">
      <c r="A67" s="15" t="s">
        <v>542</v>
      </c>
      <c r="B67" s="17" t="n">
        <v>6971</v>
      </c>
      <c r="C67" s="18">
        <f>(1233.0/B67*100)</f>
        <v/>
      </c>
      <c r="D67" s="19" t="n">
        <v>5738</v>
      </c>
      <c r="E67" s="18" t="n">
        <v>358.63514182</v>
      </c>
      <c r="F67" s="20" t="n">
        <v>5.15809163</v>
      </c>
      <c r="G67" s="18" t="n">
        <v>402.13696582</v>
      </c>
      <c r="H67" s="20" t="n">
        <v>4.3754366</v>
      </c>
      <c r="I67" s="18" t="n">
        <v>414.6126502</v>
      </c>
      <c r="J67" s="20" t="n">
        <v>3.34027826</v>
      </c>
      <c r="K67" s="18" t="n">
        <v>445.23693791</v>
      </c>
      <c r="L67" s="20" t="n">
        <v>4.40110754</v>
      </c>
      <c r="M67" s="18" t="s">
        <v>481</v>
      </c>
      <c r="N67" s="20" t="s">
        <v>481</v>
      </c>
      <c r="O67" s="18" t="s">
        <v>481</v>
      </c>
      <c r="P67" s="20" t="s">
        <v>481</v>
      </c>
      <c r="Q67" s="18" t="s">
        <v>481</v>
      </c>
      <c r="R67" s="20" t="s">
        <v>481</v>
      </c>
      <c r="S67" s="18" t="s">
        <v>481</v>
      </c>
      <c r="T67" s="20" t="s">
        <v>481</v>
      </c>
      <c r="U67" s="18" t="n">
        <v>341.67233304</v>
      </c>
      <c r="V67" s="20" t="n">
        <v>7.75912522</v>
      </c>
    </row>
    <row r="68" spans="1:22">
      <c r="A68" s="15" t="s">
        <v>543</v>
      </c>
      <c r="B68" s="17" t="n">
        <v>12083</v>
      </c>
      <c r="C68" s="18">
        <f>(32.0/B68*100)</f>
        <v/>
      </c>
      <c r="D68" s="19" t="n">
        <v>12051</v>
      </c>
      <c r="E68" s="18" t="n">
        <v>389.26628387</v>
      </c>
      <c r="F68" s="20" t="n">
        <v>3.43312603</v>
      </c>
      <c r="G68" s="18" t="n">
        <v>388.1241303</v>
      </c>
      <c r="H68" s="20" t="n">
        <v>3.49202465</v>
      </c>
      <c r="I68" s="18" t="n">
        <v>433.53048808</v>
      </c>
      <c r="J68" s="20" t="n">
        <v>1.86857701</v>
      </c>
      <c r="K68" s="18" t="n">
        <v>434.79797083</v>
      </c>
      <c r="L68" s="20" t="n">
        <v>2.13995089</v>
      </c>
      <c r="M68" s="18" t="s">
        <v>481</v>
      </c>
      <c r="N68" s="20" t="s">
        <v>481</v>
      </c>
      <c r="O68" s="18" t="s">
        <v>481</v>
      </c>
      <c r="P68" s="20" t="s">
        <v>481</v>
      </c>
      <c r="Q68" s="18" t="s">
        <v>481</v>
      </c>
      <c r="R68" s="20" t="s">
        <v>481</v>
      </c>
      <c r="S68" s="18" t="s">
        <v>481</v>
      </c>
      <c r="T68" s="20" t="s">
        <v>481</v>
      </c>
      <c r="U68" s="18" t="n">
        <v>324.01389164</v>
      </c>
      <c r="V68" s="20" t="n">
        <v>2.35780595</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465.1062182</v>
      </c>
      <c r="F70" s="20" t="n">
        <v>6.2251007</v>
      </c>
      <c r="G70" s="18" t="n">
        <v>491.4964806</v>
      </c>
      <c r="H70" s="20" t="n">
        <v>4.70706754</v>
      </c>
      <c r="I70" s="18" t="n">
        <v>499.86597855</v>
      </c>
      <c r="J70" s="20" t="n">
        <v>3.57418366</v>
      </c>
      <c r="K70" s="18" t="n">
        <v>509.95961108</v>
      </c>
      <c r="L70" s="20" t="n">
        <v>4.20372753</v>
      </c>
      <c r="M70" s="18" t="s">
        <v>481</v>
      </c>
      <c r="N70" s="20" t="s">
        <v>481</v>
      </c>
      <c r="O70" s="18" t="s">
        <v>481</v>
      </c>
      <c r="P70" s="20" t="s">
        <v>481</v>
      </c>
      <c r="Q70" s="18" t="s">
        <v>481</v>
      </c>
      <c r="R70" s="20" t="s">
        <v>481</v>
      </c>
      <c r="S70" s="18" t="s">
        <v>481</v>
      </c>
      <c r="T70" s="20" t="s">
        <v>481</v>
      </c>
      <c r="U70" s="18" t="n">
        <v>445.25131867</v>
      </c>
      <c r="V70" s="20" t="n">
        <v>9.23836691</v>
      </c>
    </row>
    <row r="71" spans="1:22">
      <c r="A71" s="15" t="s">
        <v>546</v>
      </c>
      <c r="B71" s="17" t="n">
        <v>6115</v>
      </c>
      <c r="C71" s="18">
        <f>(55.0/B71*100)</f>
        <v/>
      </c>
      <c r="D71" s="19" t="n">
        <v>6060</v>
      </c>
      <c r="E71" s="18" t="n">
        <v>537.83355426</v>
      </c>
      <c r="F71" s="20" t="n">
        <v>8.961573169999999</v>
      </c>
      <c r="G71" s="18" t="n">
        <v>530.69493102</v>
      </c>
      <c r="H71" s="20" t="n">
        <v>5.11611353</v>
      </c>
      <c r="I71" s="18" t="n">
        <v>542.28809342</v>
      </c>
      <c r="J71" s="20" t="n">
        <v>3.16769697</v>
      </c>
      <c r="K71" s="18" t="n">
        <v>532.63319257</v>
      </c>
      <c r="L71" s="20" t="n">
        <v>2.34085887</v>
      </c>
      <c r="M71" s="18" t="s">
        <v>481</v>
      </c>
      <c r="N71" s="20" t="s">
        <v>481</v>
      </c>
      <c r="O71" s="18" t="s">
        <v>481</v>
      </c>
      <c r="P71" s="20" t="s">
        <v>481</v>
      </c>
      <c r="Q71" s="18" t="s">
        <v>481</v>
      </c>
      <c r="R71" s="20" t="s">
        <v>481</v>
      </c>
      <c r="S71" s="18" t="s">
        <v>481</v>
      </c>
      <c r="T71" s="20" t="s">
        <v>481</v>
      </c>
      <c r="U71" s="18" t="n">
        <v>461.42487841</v>
      </c>
      <c r="V71" s="20" t="n">
        <v>12.22455859</v>
      </c>
    </row>
    <row r="72" spans="1:22">
      <c r="A72" s="15" t="s">
        <v>547</v>
      </c>
      <c r="B72" s="17" t="n">
        <v>7708</v>
      </c>
      <c r="C72" s="18">
        <f>(9.0/B72*100)</f>
        <v/>
      </c>
      <c r="D72" s="19" t="n">
        <v>7699</v>
      </c>
      <c r="E72" s="18" t="n">
        <v>498.95804087</v>
      </c>
      <c r="F72" s="20" t="n">
        <v>10.01614791</v>
      </c>
      <c r="G72" s="18" t="n">
        <v>506.35902838</v>
      </c>
      <c r="H72" s="20" t="n">
        <v>7.55199563</v>
      </c>
      <c r="I72" s="18" t="n">
        <v>504.17633238</v>
      </c>
      <c r="J72" s="20" t="n">
        <v>2.93457082</v>
      </c>
      <c r="K72" s="18" t="n">
        <v>489.39069279</v>
      </c>
      <c r="L72" s="20" t="n">
        <v>2.52282705</v>
      </c>
      <c r="M72" s="18" t="s">
        <v>481</v>
      </c>
      <c r="N72" s="20" t="s">
        <v>481</v>
      </c>
      <c r="O72" s="18" t="s">
        <v>481</v>
      </c>
      <c r="P72" s="20" t="s">
        <v>481</v>
      </c>
      <c r="Q72" s="18" t="s">
        <v>481</v>
      </c>
      <c r="R72" s="20" t="s">
        <v>481</v>
      </c>
      <c r="S72" s="18" t="s">
        <v>481</v>
      </c>
      <c r="T72" s="20" t="s">
        <v>481</v>
      </c>
      <c r="U72" s="18" t="n">
        <v>462.53819742</v>
      </c>
      <c r="V72" s="20" t="n">
        <v>26.6720353</v>
      </c>
    </row>
    <row r="73" spans="1:22">
      <c r="A73" s="15" t="s">
        <v>548</v>
      </c>
      <c r="B73" s="17" t="n">
        <v>8249</v>
      </c>
      <c r="C73" s="18">
        <f>(212.0/B73*100)</f>
        <v/>
      </c>
      <c r="D73" s="19" t="n">
        <v>8037</v>
      </c>
      <c r="E73" s="18" t="n">
        <v>404.75459809</v>
      </c>
      <c r="F73" s="20" t="n">
        <v>7.74942112</v>
      </c>
      <c r="G73" s="18" t="n">
        <v>409.0346814</v>
      </c>
      <c r="H73" s="20" t="n">
        <v>5.49320502</v>
      </c>
      <c r="I73" s="18" t="n">
        <v>410.62355629</v>
      </c>
      <c r="J73" s="20" t="n">
        <v>3.24173307</v>
      </c>
      <c r="K73" s="18" t="n">
        <v>414.88304895</v>
      </c>
      <c r="L73" s="20" t="n">
        <v>4.35952535</v>
      </c>
      <c r="M73" s="18" t="s">
        <v>481</v>
      </c>
      <c r="N73" s="20" t="s">
        <v>481</v>
      </c>
      <c r="O73" s="18" t="s">
        <v>481</v>
      </c>
      <c r="P73" s="20" t="s">
        <v>481</v>
      </c>
      <c r="Q73" s="18" t="s">
        <v>481</v>
      </c>
      <c r="R73" s="20" t="s">
        <v>481</v>
      </c>
      <c r="S73" s="18" t="s">
        <v>481</v>
      </c>
      <c r="T73" s="20" t="s">
        <v>481</v>
      </c>
      <c r="U73" s="18" t="n">
        <v>362.41827882</v>
      </c>
      <c r="V73" s="20" t="n">
        <v>10.57910499</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(345.0/B75*100)</f>
        <v/>
      </c>
      <c r="D75" s="19" t="n">
        <v>5030</v>
      </c>
      <c r="E75" s="18" t="n">
        <v>353.28742866</v>
      </c>
      <c r="F75" s="20" t="n">
        <v>4.70480313</v>
      </c>
      <c r="G75" s="18" t="n">
        <v>346.68053815</v>
      </c>
      <c r="H75" s="20" t="n">
        <v>4.22287153</v>
      </c>
      <c r="I75" s="18" t="n">
        <v>383.72764497</v>
      </c>
      <c r="J75" s="20" t="n">
        <v>3.32266307</v>
      </c>
      <c r="K75" s="18" t="n">
        <v>380.17716142</v>
      </c>
      <c r="L75" s="20" t="n">
        <v>4.72834655</v>
      </c>
      <c r="M75" s="18" t="s">
        <v>481</v>
      </c>
      <c r="N75" s="20" t="s">
        <v>481</v>
      </c>
      <c r="O75" s="18" t="s">
        <v>481</v>
      </c>
      <c r="P75" s="20" t="s">
        <v>481</v>
      </c>
      <c r="Q75" s="18" t="s">
        <v>481</v>
      </c>
      <c r="R75" s="20" t="s">
        <v>481</v>
      </c>
      <c r="S75" s="18" t="s">
        <v>481</v>
      </c>
      <c r="T75" s="20" t="s">
        <v>481</v>
      </c>
      <c r="U75" s="18" t="n">
        <v>326.78794101</v>
      </c>
      <c r="V75" s="20" t="n">
        <v>5.79528562</v>
      </c>
    </row>
    <row r="76" spans="1:22">
      <c r="A76" s="15" t="s">
        <v>551</v>
      </c>
      <c r="B76" s="17" t="n">
        <v>14167</v>
      </c>
      <c r="C76" s="18">
        <f>(238.0/B76*100)</f>
        <v/>
      </c>
      <c r="D76" s="19" t="n">
        <v>13929</v>
      </c>
      <c r="E76" s="18" t="n">
        <v>404.99143934</v>
      </c>
      <c r="F76" s="20" t="n">
        <v>4.4323305</v>
      </c>
      <c r="G76" s="18" t="n">
        <v>407.00305476</v>
      </c>
      <c r="H76" s="20" t="n">
        <v>4.50346776</v>
      </c>
      <c r="I76" s="18" t="n">
        <v>451.42561632</v>
      </c>
      <c r="J76" s="20" t="n">
        <v>3.47859681</v>
      </c>
      <c r="K76" s="18" t="n">
        <v>464.77809436</v>
      </c>
      <c r="L76" s="20" t="n">
        <v>3.48802617</v>
      </c>
      <c r="M76" s="18" t="s">
        <v>481</v>
      </c>
      <c r="N76" s="20" t="s">
        <v>481</v>
      </c>
      <c r="O76" s="18" t="s">
        <v>481</v>
      </c>
      <c r="P76" s="20" t="s">
        <v>481</v>
      </c>
      <c r="Q76" s="18" t="s">
        <v>481</v>
      </c>
      <c r="R76" s="20" t="s">
        <v>481</v>
      </c>
      <c r="S76" s="18" t="s">
        <v>481</v>
      </c>
      <c r="T76" s="20" t="s">
        <v>481</v>
      </c>
      <c r="U76" s="18" t="n">
        <v>343.08657228</v>
      </c>
      <c r="V76" s="20" t="n">
        <v>5.02902402</v>
      </c>
    </row>
    <row r="77" spans="1:22">
      <c r="A77" s="15" t="s">
        <v>552</v>
      </c>
      <c r="B77" s="17" t="n">
        <v>6062</v>
      </c>
      <c r="C77" s="18">
        <f>(480.0/B77*100)</f>
        <v/>
      </c>
      <c r="D77" s="19" t="n">
        <v>5582</v>
      </c>
      <c r="E77" s="18" t="n">
        <v>409.71184711</v>
      </c>
      <c r="F77" s="20" t="n">
        <v>6.9437812</v>
      </c>
      <c r="G77" s="18" t="n">
        <v>431.95231037</v>
      </c>
      <c r="H77" s="20" t="n">
        <v>5.44400248</v>
      </c>
      <c r="I77" s="18" t="n">
        <v>447.90642401</v>
      </c>
      <c r="J77" s="20" t="n">
        <v>4.16296785</v>
      </c>
      <c r="K77" s="18" t="n">
        <v>462.29880825</v>
      </c>
      <c r="L77" s="20" t="n">
        <v>3.38266202</v>
      </c>
      <c r="M77" s="18" t="s">
        <v>481</v>
      </c>
      <c r="N77" s="20" t="s">
        <v>481</v>
      </c>
      <c r="O77" s="18" t="s">
        <v>481</v>
      </c>
      <c r="P77" s="20" t="s">
        <v>481</v>
      </c>
      <c r="Q77" s="18" t="s">
        <v>481</v>
      </c>
      <c r="R77" s="20" t="s">
        <v>481</v>
      </c>
      <c r="S77" s="18" t="s">
        <v>481</v>
      </c>
      <c r="T77" s="20" t="s">
        <v>481</v>
      </c>
      <c r="U77" s="18" t="n">
        <v>364.01632942</v>
      </c>
      <c r="V77" s="20" t="n">
        <v>4.39465638</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(118.0/B81*100)</f>
        <v/>
      </c>
      <c r="D81" s="19" t="n">
        <v>8743</v>
      </c>
      <c r="E81" s="18" t="n">
        <v>406.03722871</v>
      </c>
      <c r="F81" s="20" t="n">
        <v>6.820523</v>
      </c>
      <c r="G81" s="18" t="n">
        <v>430.79804416</v>
      </c>
      <c r="H81" s="20" t="n">
        <v>5.09931009</v>
      </c>
      <c r="I81" s="18" t="n">
        <v>436.3974254</v>
      </c>
      <c r="J81" s="20" t="n">
        <v>3.25534295</v>
      </c>
      <c r="K81" s="18" t="n">
        <v>431.24563041</v>
      </c>
      <c r="L81" s="20" t="n">
        <v>4.69109716</v>
      </c>
      <c r="M81" s="18" t="s">
        <v>481</v>
      </c>
      <c r="N81" s="20" t="s">
        <v>481</v>
      </c>
      <c r="O81" s="18" t="s">
        <v>481</v>
      </c>
      <c r="P81" s="20" t="s">
        <v>481</v>
      </c>
      <c r="Q81" s="18" t="s">
        <v>481</v>
      </c>
      <c r="R81" s="20" t="s">
        <v>481</v>
      </c>
      <c r="S81" s="18" t="s">
        <v>481</v>
      </c>
      <c r="T81" s="20" t="s">
        <v>481</v>
      </c>
      <c r="U81" s="18" t="n">
        <v>360.46526349</v>
      </c>
      <c r="V81" s="20" t="n">
        <v>11.09203635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884</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523.1607638</v>
      </c>
      <c r="F7" s="20" t="n">
        <v>5.94669381</v>
      </c>
      <c r="G7" s="18" t="n">
        <v>537.4812954499999</v>
      </c>
      <c r="H7" s="20" t="n">
        <v>4.42135195</v>
      </c>
      <c r="I7" s="18" t="n">
        <v>522.89450746</v>
      </c>
      <c r="J7" s="20" t="n">
        <v>2.29365471</v>
      </c>
      <c r="K7" s="18" t="n">
        <v>486.43729152</v>
      </c>
      <c r="L7" s="20" t="n">
        <v>2.42913931</v>
      </c>
      <c r="M7" s="18" t="s">
        <v>481</v>
      </c>
      <c r="N7" s="20" t="s">
        <v>481</v>
      </c>
      <c r="O7" s="18" t="s">
        <v>481</v>
      </c>
      <c r="P7" s="20" t="s">
        <v>481</v>
      </c>
      <c r="Q7" s="18" t="s">
        <v>481</v>
      </c>
      <c r="R7" s="20" t="s">
        <v>481</v>
      </c>
      <c r="S7" s="18" t="s">
        <v>481</v>
      </c>
      <c r="T7" s="20" t="s">
        <v>481</v>
      </c>
      <c r="U7" s="18" t="n">
        <v>462.94187878</v>
      </c>
      <c r="V7" s="20" t="n">
        <v>5.74971977</v>
      </c>
    </row>
    <row r="8" spans="1:22">
      <c r="A8" s="15" t="s">
        <v>483</v>
      </c>
      <c r="B8" s="17" t="n">
        <v>7007</v>
      </c>
      <c r="C8" s="18">
        <f>(299.0/B8*100)</f>
        <v/>
      </c>
      <c r="D8" s="19" t="n">
        <v>6708</v>
      </c>
      <c r="E8" s="18" t="n">
        <v>482.71482384</v>
      </c>
      <c r="F8" s="20" t="n">
        <v>9.76203428</v>
      </c>
      <c r="G8" s="18" t="n">
        <v>492.54753399</v>
      </c>
      <c r="H8" s="20" t="n">
        <v>6.73464366</v>
      </c>
      <c r="I8" s="18" t="n">
        <v>503.93429973</v>
      </c>
      <c r="J8" s="20" t="n">
        <v>3.79616173</v>
      </c>
      <c r="K8" s="18" t="n">
        <v>484.22465747</v>
      </c>
      <c r="L8" s="20" t="n">
        <v>3.00534174</v>
      </c>
      <c r="M8" s="18" t="s">
        <v>481</v>
      </c>
      <c r="N8" s="20" t="s">
        <v>481</v>
      </c>
      <c r="O8" s="18" t="s">
        <v>481</v>
      </c>
      <c r="P8" s="20" t="s">
        <v>481</v>
      </c>
      <c r="Q8" s="18" t="n">
        <v>361.38025951</v>
      </c>
      <c r="R8" s="20" t="n">
        <v>22.72565673</v>
      </c>
      <c r="S8" s="18" t="s">
        <v>481</v>
      </c>
      <c r="T8" s="20" t="s">
        <v>481</v>
      </c>
      <c r="U8" s="18" t="n">
        <v>406.548537</v>
      </c>
      <c r="V8" s="20" t="n">
        <v>6.4211412</v>
      </c>
    </row>
    <row r="9" spans="1:22">
      <c r="A9" s="15" t="s">
        <v>484</v>
      </c>
      <c r="B9" s="17" t="n">
        <v>9651</v>
      </c>
      <c r="C9" s="18">
        <f>(357.0/B9*100)</f>
        <v/>
      </c>
      <c r="D9" s="19" t="n">
        <v>9294</v>
      </c>
      <c r="E9" s="18" t="n">
        <v>498.23829606</v>
      </c>
      <c r="F9" s="20" t="n">
        <v>6.81445927</v>
      </c>
      <c r="G9" s="18" t="n">
        <v>510.57411593</v>
      </c>
      <c r="H9" s="20" t="n">
        <v>4.8850861</v>
      </c>
      <c r="I9" s="18" t="n">
        <v>520.73956947</v>
      </c>
      <c r="J9" s="20" t="n">
        <v>2.7750862</v>
      </c>
      <c r="K9" s="18" t="n">
        <v>508.31947487</v>
      </c>
      <c r="L9" s="20" t="n">
        <v>2.40927604</v>
      </c>
      <c r="M9" s="18" t="s">
        <v>481</v>
      </c>
      <c r="N9" s="20" t="s">
        <v>481</v>
      </c>
      <c r="O9" s="18" t="s">
        <v>481</v>
      </c>
      <c r="P9" s="20" t="s">
        <v>481</v>
      </c>
      <c r="Q9" s="18" t="n">
        <v>347.7815185</v>
      </c>
      <c r="R9" s="20" t="n">
        <v>11.20716786</v>
      </c>
      <c r="S9" s="18" t="s">
        <v>481</v>
      </c>
      <c r="T9" s="20" t="s">
        <v>481</v>
      </c>
      <c r="U9" s="18" t="n">
        <v>417.59515029</v>
      </c>
      <c r="V9" s="20" t="n">
        <v>5.80680575</v>
      </c>
    </row>
    <row r="10" spans="1:22">
      <c r="A10" s="15" t="s">
        <v>485</v>
      </c>
      <c r="B10" s="17" t="n">
        <v>20058</v>
      </c>
      <c r="C10" s="18">
        <f>(585.0/B10*100)</f>
        <v/>
      </c>
      <c r="D10" s="19" t="n">
        <v>19473</v>
      </c>
      <c r="E10" s="18" t="n">
        <v>536.04372719</v>
      </c>
      <c r="F10" s="20" t="n">
        <v>4.55772236</v>
      </c>
      <c r="G10" s="18" t="n">
        <v>542.4628792</v>
      </c>
      <c r="H10" s="20" t="n">
        <v>4.54225554</v>
      </c>
      <c r="I10" s="18" t="n">
        <v>538.5635157299999</v>
      </c>
      <c r="J10" s="20" t="n">
        <v>2.50295931</v>
      </c>
      <c r="K10" s="18" t="n">
        <v>520.84128714</v>
      </c>
      <c r="L10" s="20" t="n">
        <v>2.3119525</v>
      </c>
      <c r="M10" s="18" t="s">
        <v>481</v>
      </c>
      <c r="N10" s="20" t="s">
        <v>481</v>
      </c>
      <c r="O10" s="18" t="s">
        <v>481</v>
      </c>
      <c r="P10" s="20" t="s">
        <v>481</v>
      </c>
      <c r="Q10" s="18" t="s">
        <v>481</v>
      </c>
      <c r="R10" s="20" t="s">
        <v>481</v>
      </c>
      <c r="S10" s="18" t="s">
        <v>481</v>
      </c>
      <c r="T10" s="20" t="s">
        <v>481</v>
      </c>
      <c r="U10" s="18" t="n">
        <v>446.05327046</v>
      </c>
      <c r="V10" s="20" t="n">
        <v>7.78907542</v>
      </c>
    </row>
    <row r="11" spans="1:22">
      <c r="A11" s="15" t="s">
        <v>486</v>
      </c>
      <c r="B11" s="17" t="n">
        <v>7053</v>
      </c>
      <c r="C11" s="18">
        <f>(242.0/B11*100)</f>
        <v/>
      </c>
      <c r="D11" s="19" t="n">
        <v>6811</v>
      </c>
      <c r="E11" s="18" t="n">
        <v>465.15926797</v>
      </c>
      <c r="F11" s="20" t="n">
        <v>6.11355372</v>
      </c>
      <c r="G11" s="18" t="n">
        <v>474.46408549</v>
      </c>
      <c r="H11" s="20" t="n">
        <v>4.59292448</v>
      </c>
      <c r="I11" s="18" t="n">
        <v>471.63101968</v>
      </c>
      <c r="J11" s="20" t="n">
        <v>3.29375783</v>
      </c>
      <c r="K11" s="18" t="n">
        <v>452.65883622</v>
      </c>
      <c r="L11" s="20" t="n">
        <v>2.8496617</v>
      </c>
      <c r="M11" s="18" t="s">
        <v>481</v>
      </c>
      <c r="N11" s="20" t="s">
        <v>481</v>
      </c>
      <c r="O11" s="18" t="s">
        <v>481</v>
      </c>
      <c r="P11" s="20" t="s">
        <v>481</v>
      </c>
      <c r="Q11" s="18" t="s">
        <v>481</v>
      </c>
      <c r="R11" s="20" t="s">
        <v>481</v>
      </c>
      <c r="S11" s="18" t="s">
        <v>481</v>
      </c>
      <c r="T11" s="20" t="s">
        <v>481</v>
      </c>
      <c r="U11" s="18" t="n">
        <v>413.2277106</v>
      </c>
      <c r="V11" s="20" t="n">
        <v>6.30606613</v>
      </c>
    </row>
    <row r="12" spans="1:22">
      <c r="A12" s="15" t="s">
        <v>487</v>
      </c>
      <c r="B12" s="17" t="n">
        <v>6894</v>
      </c>
      <c r="C12" s="18">
        <f>(60.0/B12*100)</f>
        <v/>
      </c>
      <c r="D12" s="19" t="n">
        <v>6834</v>
      </c>
      <c r="E12" s="18" t="n">
        <v>469.67856425</v>
      </c>
      <c r="F12" s="20" t="n">
        <v>8.54410979</v>
      </c>
      <c r="G12" s="18" t="n">
        <v>482.59070042</v>
      </c>
      <c r="H12" s="20" t="n">
        <v>7.12302171</v>
      </c>
      <c r="I12" s="18" t="n">
        <v>502.57077765</v>
      </c>
      <c r="J12" s="20" t="n">
        <v>2.75671778</v>
      </c>
      <c r="K12" s="18" t="n">
        <v>496.43136071</v>
      </c>
      <c r="L12" s="20" t="n">
        <v>3.09065472</v>
      </c>
      <c r="M12" s="18" t="s">
        <v>481</v>
      </c>
      <c r="N12" s="20" t="s">
        <v>481</v>
      </c>
      <c r="O12" s="18" t="s">
        <v>481</v>
      </c>
      <c r="P12" s="20" t="s">
        <v>481</v>
      </c>
      <c r="Q12" s="18" t="n">
        <v>332.31014509</v>
      </c>
      <c r="R12" s="20" t="n">
        <v>18.34291261</v>
      </c>
      <c r="S12" s="18" t="s">
        <v>481</v>
      </c>
      <c r="T12" s="20" t="s">
        <v>481</v>
      </c>
      <c r="U12" s="18" t="n">
        <v>386.96718914</v>
      </c>
      <c r="V12" s="20" t="n">
        <v>8.538657260000001</v>
      </c>
    </row>
    <row r="13" spans="1:22">
      <c r="A13" s="15" t="s">
        <v>488</v>
      </c>
      <c r="B13" s="17" t="n">
        <v>7161</v>
      </c>
      <c r="C13" s="18">
        <f>(340.0/B13*100)</f>
        <v/>
      </c>
      <c r="D13" s="19" t="n">
        <v>6821</v>
      </c>
      <c r="E13" s="18" t="n">
        <v>517.48423801</v>
      </c>
      <c r="F13" s="20" t="n">
        <v>6.57549708</v>
      </c>
      <c r="G13" s="18" t="n">
        <v>513.4375437899999</v>
      </c>
      <c r="H13" s="20" t="n">
        <v>4.68480983</v>
      </c>
      <c r="I13" s="18" t="n">
        <v>518.24917147</v>
      </c>
      <c r="J13" s="20" t="n">
        <v>2.8856553</v>
      </c>
      <c r="K13" s="18" t="n">
        <v>497.90757909</v>
      </c>
      <c r="L13" s="20" t="n">
        <v>2.60784319</v>
      </c>
      <c r="M13" s="18" t="s">
        <v>481</v>
      </c>
      <c r="N13" s="20" t="s">
        <v>481</v>
      </c>
      <c r="O13" s="18" t="s">
        <v>481</v>
      </c>
      <c r="P13" s="20" t="s">
        <v>481</v>
      </c>
      <c r="Q13" s="18" t="n">
        <v>407.4699787</v>
      </c>
      <c r="R13" s="20" t="n">
        <v>6.79601306</v>
      </c>
      <c r="S13" s="18" t="s">
        <v>481</v>
      </c>
      <c r="T13" s="20" t="s">
        <v>481</v>
      </c>
      <c r="U13" s="18" t="n">
        <v>402.8260141</v>
      </c>
      <c r="V13" s="20" t="n">
        <v>8.30029167</v>
      </c>
    </row>
    <row r="14" spans="1:22">
      <c r="A14" s="15" t="s">
        <v>489</v>
      </c>
      <c r="B14" s="17" t="n">
        <v>5587</v>
      </c>
      <c r="C14" s="18">
        <f>(93.0/B14*100)</f>
        <v/>
      </c>
      <c r="D14" s="19" t="n">
        <v>5494</v>
      </c>
      <c r="E14" s="18" t="n">
        <v>520.7541852000001</v>
      </c>
      <c r="F14" s="20" t="n">
        <v>6.96912422</v>
      </c>
      <c r="G14" s="18" t="n">
        <v>524.36122167</v>
      </c>
      <c r="H14" s="20" t="n">
        <v>4.54287103</v>
      </c>
      <c r="I14" s="18" t="n">
        <v>520.8352039</v>
      </c>
      <c r="J14" s="20" t="n">
        <v>2.46584946</v>
      </c>
      <c r="K14" s="18" t="n">
        <v>520.12002326</v>
      </c>
      <c r="L14" s="20" t="n">
        <v>3.14143946</v>
      </c>
      <c r="M14" s="18" t="s">
        <v>481</v>
      </c>
      <c r="N14" s="20" t="s">
        <v>481</v>
      </c>
      <c r="O14" s="18" t="s">
        <v>481</v>
      </c>
      <c r="P14" s="20" t="s">
        <v>481</v>
      </c>
      <c r="Q14" s="18" t="s">
        <v>481</v>
      </c>
      <c r="R14" s="20" t="s">
        <v>481</v>
      </c>
      <c r="S14" s="18" t="s">
        <v>481</v>
      </c>
      <c r="T14" s="20" t="s">
        <v>481</v>
      </c>
      <c r="U14" s="18" t="n">
        <v>457.85660254</v>
      </c>
      <c r="V14" s="20" t="n">
        <v>10.88604416</v>
      </c>
    </row>
    <row r="15" spans="1:22">
      <c r="A15" s="15" t="s">
        <v>490</v>
      </c>
      <c r="B15" s="17" t="n">
        <v>5882</v>
      </c>
      <c r="C15" s="18">
        <f>(186.0/B15*100)</f>
        <v/>
      </c>
      <c r="D15" s="19" t="n">
        <v>5696</v>
      </c>
      <c r="E15" s="18" t="n">
        <v>500.54391608</v>
      </c>
      <c r="F15" s="20" t="n">
        <v>10.76648079</v>
      </c>
      <c r="G15" s="18" t="n">
        <v>530.83858608</v>
      </c>
      <c r="H15" s="20" t="n">
        <v>7.3703651</v>
      </c>
      <c r="I15" s="18" t="n">
        <v>545.93370408</v>
      </c>
      <c r="J15" s="20" t="n">
        <v>3.98338203</v>
      </c>
      <c r="K15" s="18" t="n">
        <v>528.16243608</v>
      </c>
      <c r="L15" s="20" t="n">
        <v>2.702198</v>
      </c>
      <c r="M15" s="18" t="s">
        <v>481</v>
      </c>
      <c r="N15" s="20" t="s">
        <v>481</v>
      </c>
      <c r="O15" s="18" t="s">
        <v>481</v>
      </c>
      <c r="P15" s="20" t="s">
        <v>481</v>
      </c>
      <c r="Q15" s="18" t="n">
        <v>367.66871077</v>
      </c>
      <c r="R15" s="20" t="n">
        <v>14.82638214</v>
      </c>
      <c r="S15" s="18" t="s">
        <v>481</v>
      </c>
      <c r="T15" s="20" t="s">
        <v>481</v>
      </c>
      <c r="U15" s="18" t="n">
        <v>436.1215268</v>
      </c>
      <c r="V15" s="20" t="n">
        <v>7.35277905</v>
      </c>
    </row>
    <row r="16" spans="1:22">
      <c r="A16" s="15" t="s">
        <v>491</v>
      </c>
      <c r="B16" s="17" t="n">
        <v>6108</v>
      </c>
      <c r="C16" s="18">
        <f>(198.0/B16*100)</f>
        <v/>
      </c>
      <c r="D16" s="19" t="n">
        <v>5910</v>
      </c>
      <c r="E16" s="18" t="n">
        <v>522.88632315</v>
      </c>
      <c r="F16" s="20" t="n">
        <v>7.71852903</v>
      </c>
      <c r="G16" s="18" t="n">
        <v>534.67252161</v>
      </c>
      <c r="H16" s="20" t="n">
        <v>4.28614608</v>
      </c>
      <c r="I16" s="18" t="n">
        <v>524.54672814</v>
      </c>
      <c r="J16" s="20" t="n">
        <v>2.91669804</v>
      </c>
      <c r="K16" s="18" t="n">
        <v>489.41408747</v>
      </c>
      <c r="L16" s="20" t="n">
        <v>2.954714</v>
      </c>
      <c r="M16" s="18" t="s">
        <v>481</v>
      </c>
      <c r="N16" s="20" t="s">
        <v>481</v>
      </c>
      <c r="O16" s="18" t="s">
        <v>481</v>
      </c>
      <c r="P16" s="20" t="s">
        <v>481</v>
      </c>
      <c r="Q16" s="18" t="s">
        <v>481</v>
      </c>
      <c r="R16" s="20" t="s">
        <v>481</v>
      </c>
      <c r="S16" s="18" t="s">
        <v>481</v>
      </c>
      <c r="T16" s="20" t="s">
        <v>481</v>
      </c>
      <c r="U16" s="18" t="n">
        <v>386.48504456</v>
      </c>
      <c r="V16" s="20" t="n">
        <v>9.708337869999999</v>
      </c>
    </row>
    <row r="17" spans="1:22">
      <c r="A17" s="15" t="s">
        <v>492</v>
      </c>
      <c r="B17" s="17" t="n">
        <v>6504</v>
      </c>
      <c r="C17" s="18">
        <f>(2634.0/B17*100)</f>
        <v/>
      </c>
      <c r="D17" s="19" t="n">
        <v>3870</v>
      </c>
      <c r="E17" s="18" t="n">
        <v>520.4265464</v>
      </c>
      <c r="F17" s="20" t="n">
        <v>13.57521088</v>
      </c>
      <c r="G17" s="18" t="n">
        <v>534.55137762</v>
      </c>
      <c r="H17" s="20" t="n">
        <v>7.14856585</v>
      </c>
      <c r="I17" s="18" t="n">
        <v>538.45604171</v>
      </c>
      <c r="J17" s="20" t="n">
        <v>4.13489087</v>
      </c>
      <c r="K17" s="18" t="n">
        <v>518.25763766</v>
      </c>
      <c r="L17" s="20" t="n">
        <v>3.93672807</v>
      </c>
      <c r="M17" s="18" t="s">
        <v>481</v>
      </c>
      <c r="N17" s="20" t="s">
        <v>481</v>
      </c>
      <c r="O17" s="18" t="s">
        <v>481</v>
      </c>
      <c r="P17" s="20" t="s">
        <v>481</v>
      </c>
      <c r="Q17" s="18" t="n">
        <v>338.260297</v>
      </c>
      <c r="R17" s="20" t="n">
        <v>14.23011861</v>
      </c>
      <c r="S17" s="18" t="s">
        <v>481</v>
      </c>
      <c r="T17" s="20" t="s">
        <v>481</v>
      </c>
      <c r="U17" s="18" t="n">
        <v>455.88516914</v>
      </c>
      <c r="V17" s="20" t="n">
        <v>8.629415079999999</v>
      </c>
    </row>
    <row r="18" spans="1:22">
      <c r="A18" s="15" t="s">
        <v>493</v>
      </c>
      <c r="B18" s="17" t="n">
        <v>5532</v>
      </c>
      <c r="C18" s="18">
        <f>(33.0/B18*100)</f>
        <v/>
      </c>
      <c r="D18" s="19" t="n">
        <v>5499</v>
      </c>
      <c r="E18" s="18" t="n">
        <v>471.40375098</v>
      </c>
      <c r="F18" s="20" t="n">
        <v>8.348061960000001</v>
      </c>
      <c r="G18" s="18" t="n">
        <v>473.69717837</v>
      </c>
      <c r="H18" s="20" t="n">
        <v>5.88359413</v>
      </c>
      <c r="I18" s="18" t="n">
        <v>475.42983736</v>
      </c>
      <c r="J18" s="20" t="n">
        <v>4.77508689</v>
      </c>
      <c r="K18" s="18" t="n">
        <v>474.70681393</v>
      </c>
      <c r="L18" s="20" t="n">
        <v>3.80210321</v>
      </c>
      <c r="M18" s="18" t="s">
        <v>481</v>
      </c>
      <c r="N18" s="20" t="s">
        <v>481</v>
      </c>
      <c r="O18" s="18" t="s">
        <v>481</v>
      </c>
      <c r="P18" s="20" t="s">
        <v>481</v>
      </c>
      <c r="Q18" s="18" t="s">
        <v>481</v>
      </c>
      <c r="R18" s="20" t="s">
        <v>481</v>
      </c>
      <c r="S18" s="18" t="s">
        <v>481</v>
      </c>
      <c r="T18" s="20" t="s">
        <v>481</v>
      </c>
      <c r="U18" s="18" t="n">
        <v>380.207365</v>
      </c>
      <c r="V18" s="20" t="n">
        <v>8.49918868</v>
      </c>
    </row>
    <row r="19" spans="1:22">
      <c r="A19" s="15" t="s">
        <v>494</v>
      </c>
      <c r="B19" s="17" t="n">
        <v>5658</v>
      </c>
      <c r="C19" s="18">
        <f>(493.0/B19*100)</f>
        <v/>
      </c>
      <c r="D19" s="19" t="n">
        <v>5165</v>
      </c>
      <c r="E19" s="18" t="n">
        <v>435.94855485</v>
      </c>
      <c r="F19" s="20" t="n">
        <v>6.3282446</v>
      </c>
      <c r="G19" s="18" t="n">
        <v>472.63384041</v>
      </c>
      <c r="H19" s="20" t="n">
        <v>6.32937396</v>
      </c>
      <c r="I19" s="18" t="n">
        <v>483.74984344</v>
      </c>
      <c r="J19" s="20" t="n">
        <v>3.7224403</v>
      </c>
      <c r="K19" s="18" t="n">
        <v>479.62784995</v>
      </c>
      <c r="L19" s="20" t="n">
        <v>3.36689241</v>
      </c>
      <c r="M19" s="18" t="s">
        <v>481</v>
      </c>
      <c r="N19" s="20" t="s">
        <v>481</v>
      </c>
      <c r="O19" s="18" t="s">
        <v>481</v>
      </c>
      <c r="P19" s="20" t="s">
        <v>481</v>
      </c>
      <c r="Q19" s="18" t="s">
        <v>481</v>
      </c>
      <c r="R19" s="20" t="s">
        <v>481</v>
      </c>
      <c r="S19" s="18" t="s">
        <v>481</v>
      </c>
      <c r="T19" s="20" t="s">
        <v>481</v>
      </c>
      <c r="U19" s="18" t="n">
        <v>388.55511469</v>
      </c>
      <c r="V19" s="20" t="n">
        <v>6.55874938</v>
      </c>
    </row>
    <row r="20" spans="1:22">
      <c r="A20" s="15" t="s">
        <v>495</v>
      </c>
      <c r="B20" s="17" t="n">
        <v>3371</v>
      </c>
      <c r="C20" s="18">
        <f>(75.0/B20*100)</f>
        <v/>
      </c>
      <c r="D20" s="19" t="n">
        <v>3296</v>
      </c>
      <c r="E20" s="18" t="n">
        <v>497.000235</v>
      </c>
      <c r="F20" s="20" t="n">
        <v>7.42506335</v>
      </c>
      <c r="G20" s="18" t="n">
        <v>499.26225544</v>
      </c>
      <c r="H20" s="20" t="n">
        <v>6.86864771</v>
      </c>
      <c r="I20" s="18" t="n">
        <v>490.92511321</v>
      </c>
      <c r="J20" s="20" t="n">
        <v>3.01275825</v>
      </c>
      <c r="K20" s="18" t="n">
        <v>475.38858024</v>
      </c>
      <c r="L20" s="20" t="n">
        <v>2.9924163</v>
      </c>
      <c r="M20" s="18" t="s">
        <v>481</v>
      </c>
      <c r="N20" s="20" t="s">
        <v>481</v>
      </c>
      <c r="O20" s="18" t="s">
        <v>481</v>
      </c>
      <c r="P20" s="20" t="s">
        <v>481</v>
      </c>
      <c r="Q20" s="18" t="s">
        <v>481</v>
      </c>
      <c r="R20" s="20" t="s">
        <v>481</v>
      </c>
      <c r="S20" s="18" t="s">
        <v>481</v>
      </c>
      <c r="T20" s="20" t="s">
        <v>481</v>
      </c>
      <c r="U20" s="18" t="n">
        <v>425.06663156</v>
      </c>
      <c r="V20" s="20" t="n">
        <v>8.11630912</v>
      </c>
    </row>
    <row r="21" spans="1:22">
      <c r="A21" s="15" t="s">
        <v>496</v>
      </c>
      <c r="B21" s="17" t="n">
        <v>5741</v>
      </c>
      <c r="C21" s="18">
        <f>(83.0/B21*100)</f>
        <v/>
      </c>
      <c r="D21" s="19" t="n">
        <v>5658</v>
      </c>
      <c r="E21" s="18" t="n">
        <v>555.92836899</v>
      </c>
      <c r="F21" s="20" t="n">
        <v>6.88192902</v>
      </c>
      <c r="G21" s="18" t="n">
        <v>553.30281468</v>
      </c>
      <c r="H21" s="20" t="n">
        <v>4.49977783</v>
      </c>
      <c r="I21" s="18" t="n">
        <v>536.9115945</v>
      </c>
      <c r="J21" s="20" t="n">
        <v>2.97923843</v>
      </c>
      <c r="K21" s="18" t="n">
        <v>507.13826606</v>
      </c>
      <c r="L21" s="20" t="n">
        <v>2.68665451</v>
      </c>
      <c r="M21" s="18" t="s">
        <v>481</v>
      </c>
      <c r="N21" s="20" t="s">
        <v>481</v>
      </c>
      <c r="O21" s="18" t="s">
        <v>481</v>
      </c>
      <c r="P21" s="20" t="s">
        <v>481</v>
      </c>
      <c r="Q21" s="18" t="s">
        <v>481</v>
      </c>
      <c r="R21" s="20" t="s">
        <v>481</v>
      </c>
      <c r="S21" s="18" t="s">
        <v>481</v>
      </c>
      <c r="T21" s="20" t="s">
        <v>481</v>
      </c>
      <c r="U21" s="18" t="n">
        <v>462.53339384</v>
      </c>
      <c r="V21" s="20" t="n">
        <v>11.05537216</v>
      </c>
    </row>
    <row r="22" spans="1:22">
      <c r="A22" s="15" t="s">
        <v>497</v>
      </c>
      <c r="B22" s="17" t="n">
        <v>6598</v>
      </c>
      <c r="C22" s="18">
        <f>(44.0/B22*100)</f>
        <v/>
      </c>
      <c r="D22" s="19" t="n">
        <v>6554</v>
      </c>
      <c r="E22" s="18" t="n">
        <v>448.12886545</v>
      </c>
      <c r="F22" s="20" t="n">
        <v>6.9117099</v>
      </c>
      <c r="G22" s="18" t="n">
        <v>447.08439405</v>
      </c>
      <c r="H22" s="20" t="n">
        <v>5.97967991</v>
      </c>
      <c r="I22" s="18" t="n">
        <v>491.263293</v>
      </c>
      <c r="J22" s="20" t="n">
        <v>5.00158248</v>
      </c>
      <c r="K22" s="18" t="n">
        <v>509.32708005</v>
      </c>
      <c r="L22" s="20" t="n">
        <v>4.3036036</v>
      </c>
      <c r="M22" s="18" t="s">
        <v>481</v>
      </c>
      <c r="N22" s="20" t="s">
        <v>481</v>
      </c>
      <c r="O22" s="18" t="s">
        <v>481</v>
      </c>
      <c r="P22" s="20" t="s">
        <v>481</v>
      </c>
      <c r="Q22" s="18" t="n">
        <v>481.75555063</v>
      </c>
      <c r="R22" s="20" t="n">
        <v>8.711038220000001</v>
      </c>
      <c r="S22" s="18" t="s">
        <v>481</v>
      </c>
      <c r="T22" s="20" t="s">
        <v>481</v>
      </c>
      <c r="U22" s="18" t="n">
        <v>356.56978684</v>
      </c>
      <c r="V22" s="20" t="n">
        <v>9.4968842</v>
      </c>
    </row>
    <row r="23" spans="1:22">
      <c r="A23" s="15" t="s">
        <v>498</v>
      </c>
      <c r="B23" s="17" t="n">
        <v>11583</v>
      </c>
      <c r="C23" s="18">
        <f>(307.0/B23*100)</f>
        <v/>
      </c>
      <c r="D23" s="19" t="n">
        <v>11276</v>
      </c>
      <c r="E23" s="18" t="n">
        <v>479.09818317</v>
      </c>
      <c r="F23" s="20" t="n">
        <v>6.64390176</v>
      </c>
      <c r="G23" s="18" t="n">
        <v>494.62516001</v>
      </c>
      <c r="H23" s="20" t="n">
        <v>4.57989005</v>
      </c>
      <c r="I23" s="18" t="n">
        <v>497.81639035</v>
      </c>
      <c r="J23" s="20" t="n">
        <v>2.82680569</v>
      </c>
      <c r="K23" s="18" t="n">
        <v>478.9776962</v>
      </c>
      <c r="L23" s="20" t="n">
        <v>3.47711042</v>
      </c>
      <c r="M23" s="18" t="s">
        <v>481</v>
      </c>
      <c r="N23" s="20" t="s">
        <v>481</v>
      </c>
      <c r="O23" s="18" t="s">
        <v>481</v>
      </c>
      <c r="P23" s="20" t="s">
        <v>481</v>
      </c>
      <c r="Q23" s="18" t="s">
        <v>481</v>
      </c>
      <c r="R23" s="20" t="s">
        <v>481</v>
      </c>
      <c r="S23" s="18" t="s">
        <v>481</v>
      </c>
      <c r="T23" s="20" t="s">
        <v>481</v>
      </c>
      <c r="U23" s="18" t="n">
        <v>409.49241386</v>
      </c>
      <c r="V23" s="20" t="n">
        <v>8.03874602</v>
      </c>
    </row>
    <row r="24" spans="1:22">
      <c r="A24" s="15" t="s">
        <v>499</v>
      </c>
      <c r="B24" s="17" t="n">
        <v>6647</v>
      </c>
      <c r="C24" s="18">
        <f>(18.0/B24*100)</f>
        <v/>
      </c>
      <c r="D24" s="19" t="n">
        <v>6629</v>
      </c>
      <c r="E24" s="18" t="n">
        <v>533.64224289</v>
      </c>
      <c r="F24" s="20" t="n">
        <v>9.340200469999999</v>
      </c>
      <c r="G24" s="18" t="n">
        <v>535.78727598</v>
      </c>
      <c r="H24" s="20" t="n">
        <v>7.68785544</v>
      </c>
      <c r="I24" s="18" t="n">
        <v>529.02913772</v>
      </c>
      <c r="J24" s="20" t="n">
        <v>3.76347057</v>
      </c>
      <c r="K24" s="18" t="n">
        <v>510.75261393</v>
      </c>
      <c r="L24" s="20" t="n">
        <v>3.02249945</v>
      </c>
      <c r="M24" s="18" t="s">
        <v>481</v>
      </c>
      <c r="N24" s="20" t="s">
        <v>481</v>
      </c>
      <c r="O24" s="18" t="s">
        <v>481</v>
      </c>
      <c r="P24" s="20" t="s">
        <v>481</v>
      </c>
      <c r="Q24" s="18" t="s">
        <v>481</v>
      </c>
      <c r="R24" s="20" t="s">
        <v>481</v>
      </c>
      <c r="S24" s="18" t="s">
        <v>481</v>
      </c>
      <c r="T24" s="20" t="s">
        <v>481</v>
      </c>
      <c r="U24" s="18" t="n">
        <v>429.70888174</v>
      </c>
      <c r="V24" s="20" t="n">
        <v>11.39489146</v>
      </c>
    </row>
    <row r="25" spans="1:22">
      <c r="A25" s="15" t="s">
        <v>500</v>
      </c>
      <c r="B25" s="17" t="n">
        <v>5581</v>
      </c>
      <c r="C25" s="18">
        <f>(26.0/B25*100)</f>
        <v/>
      </c>
      <c r="D25" s="19" t="n">
        <v>5555</v>
      </c>
      <c r="E25" s="18" t="n">
        <v>526.30914925</v>
      </c>
      <c r="F25" s="20" t="n">
        <v>13.06300179</v>
      </c>
      <c r="G25" s="18" t="n">
        <v>526.75196871</v>
      </c>
      <c r="H25" s="20" t="n">
        <v>8.128149069999999</v>
      </c>
      <c r="I25" s="18" t="n">
        <v>527.05500291</v>
      </c>
      <c r="J25" s="20" t="n">
        <v>4.3211538</v>
      </c>
      <c r="K25" s="18" t="n">
        <v>513.6737524</v>
      </c>
      <c r="L25" s="20" t="n">
        <v>3.5302331</v>
      </c>
      <c r="M25" s="18" t="s">
        <v>481</v>
      </c>
      <c r="N25" s="20" t="s">
        <v>481</v>
      </c>
      <c r="O25" s="18" t="s">
        <v>481</v>
      </c>
      <c r="P25" s="20" t="s">
        <v>481</v>
      </c>
      <c r="Q25" s="18" t="s">
        <v>481</v>
      </c>
      <c r="R25" s="20" t="s">
        <v>481</v>
      </c>
      <c r="S25" s="18" t="s">
        <v>481</v>
      </c>
      <c r="T25" s="20" t="s">
        <v>481</v>
      </c>
      <c r="U25" s="18" t="n">
        <v>460.28912499</v>
      </c>
      <c r="V25" s="20" t="n">
        <v>21.21949541</v>
      </c>
    </row>
    <row r="26" spans="1:22">
      <c r="A26" s="15" t="s">
        <v>501</v>
      </c>
      <c r="B26" s="17" t="n">
        <v>4869</v>
      </c>
      <c r="C26" s="18">
        <f>(97.0/B26*100)</f>
        <v/>
      </c>
      <c r="D26" s="19" t="n">
        <v>4772</v>
      </c>
      <c r="E26" s="18" t="n">
        <v>471.55591496</v>
      </c>
      <c r="F26" s="20" t="n">
        <v>7.11641481</v>
      </c>
      <c r="G26" s="18" t="n">
        <v>488.33615114</v>
      </c>
      <c r="H26" s="20" t="n">
        <v>4.67560526</v>
      </c>
      <c r="I26" s="18" t="n">
        <v>489.96635734</v>
      </c>
      <c r="J26" s="20" t="n">
        <v>2.70191374</v>
      </c>
      <c r="K26" s="18" t="n">
        <v>492.50727487</v>
      </c>
      <c r="L26" s="20" t="n">
        <v>2.68654286</v>
      </c>
      <c r="M26" s="18" t="s">
        <v>481</v>
      </c>
      <c r="N26" s="20" t="s">
        <v>481</v>
      </c>
      <c r="O26" s="18" t="s">
        <v>481</v>
      </c>
      <c r="P26" s="20" t="s">
        <v>481</v>
      </c>
      <c r="Q26" s="18" t="s">
        <v>481</v>
      </c>
      <c r="R26" s="20" t="s">
        <v>481</v>
      </c>
      <c r="S26" s="18" t="s">
        <v>481</v>
      </c>
      <c r="T26" s="20" t="s">
        <v>481</v>
      </c>
      <c r="U26" s="18" t="n">
        <v>432.84933156</v>
      </c>
      <c r="V26" s="20" t="n">
        <v>9.102516380000001</v>
      </c>
    </row>
    <row r="27" spans="1:22">
      <c r="A27" s="15" t="s">
        <v>502</v>
      </c>
      <c r="B27" s="17" t="n">
        <v>5299</v>
      </c>
      <c r="C27" s="18">
        <f>(208.0/B27*100)</f>
        <v/>
      </c>
      <c r="D27" s="19" t="n">
        <v>5091</v>
      </c>
      <c r="E27" s="18" t="n">
        <v>477.93785359</v>
      </c>
      <c r="F27" s="20" t="n">
        <v>7.39347488</v>
      </c>
      <c r="G27" s="18" t="n">
        <v>500.18810717</v>
      </c>
      <c r="H27" s="20" t="n">
        <v>4.74905237</v>
      </c>
      <c r="I27" s="18" t="n">
        <v>497.45792454</v>
      </c>
      <c r="J27" s="20" t="n">
        <v>2.7375239</v>
      </c>
      <c r="K27" s="18" t="n">
        <v>489.75970959</v>
      </c>
      <c r="L27" s="20" t="n">
        <v>2.45901331</v>
      </c>
      <c r="M27" s="18" t="s">
        <v>481</v>
      </c>
      <c r="N27" s="20" t="s">
        <v>481</v>
      </c>
      <c r="O27" s="18" t="s">
        <v>481</v>
      </c>
      <c r="P27" s="20" t="s">
        <v>481</v>
      </c>
      <c r="Q27" s="18" t="s">
        <v>481</v>
      </c>
      <c r="R27" s="20" t="s">
        <v>481</v>
      </c>
      <c r="S27" s="18" t="s">
        <v>481</v>
      </c>
      <c r="T27" s="20" t="s">
        <v>481</v>
      </c>
      <c r="U27" s="18" t="n">
        <v>385.24897359</v>
      </c>
      <c r="V27" s="20" t="n">
        <v>4.72476721</v>
      </c>
    </row>
    <row r="28" spans="1:22">
      <c r="A28" s="15" t="s">
        <v>503</v>
      </c>
      <c r="B28" s="17" t="n">
        <v>7568</v>
      </c>
      <c r="C28" s="18">
        <f>(562.0/B28*100)</f>
        <v/>
      </c>
      <c r="D28" s="19" t="n">
        <v>7006</v>
      </c>
      <c r="E28" s="18" t="n">
        <v>422.87346348</v>
      </c>
      <c r="F28" s="20" t="n">
        <v>6.01153328</v>
      </c>
      <c r="G28" s="18" t="n">
        <v>431.75660812</v>
      </c>
      <c r="H28" s="20" t="n">
        <v>4.02415815</v>
      </c>
      <c r="I28" s="18" t="n">
        <v>431.45314101</v>
      </c>
      <c r="J28" s="20" t="n">
        <v>3.13273251</v>
      </c>
      <c r="K28" s="18" t="n">
        <v>427.45048858</v>
      </c>
      <c r="L28" s="20" t="n">
        <v>3.38158318</v>
      </c>
      <c r="M28" s="18" t="s">
        <v>481</v>
      </c>
      <c r="N28" s="20" t="s">
        <v>481</v>
      </c>
      <c r="O28" s="18" t="s">
        <v>481</v>
      </c>
      <c r="P28" s="20" t="s">
        <v>481</v>
      </c>
      <c r="Q28" s="18" t="s">
        <v>481</v>
      </c>
      <c r="R28" s="20" t="s">
        <v>481</v>
      </c>
      <c r="S28" s="18" t="s">
        <v>481</v>
      </c>
      <c r="T28" s="20" t="s">
        <v>481</v>
      </c>
      <c r="U28" s="18" t="n">
        <v>388.10126732</v>
      </c>
      <c r="V28" s="20" t="n">
        <v>7.52359944</v>
      </c>
    </row>
    <row r="29" spans="1:22">
      <c r="A29" s="15" t="s">
        <v>504</v>
      </c>
      <c r="B29" s="17" t="n">
        <v>5385</v>
      </c>
      <c r="C29" s="18">
        <f>(30.0/B29*100)</f>
        <v/>
      </c>
      <c r="D29" s="19" t="n">
        <v>5355</v>
      </c>
      <c r="E29" s="18" t="n">
        <v>491.13582093</v>
      </c>
      <c r="F29" s="20" t="n">
        <v>13.30306901</v>
      </c>
      <c r="G29" s="18" t="n">
        <v>511.18057711</v>
      </c>
      <c r="H29" s="20" t="n">
        <v>6.37027277</v>
      </c>
      <c r="I29" s="18" t="n">
        <v>527.4915963</v>
      </c>
      <c r="J29" s="20" t="n">
        <v>3.96049545</v>
      </c>
      <c r="K29" s="18" t="n">
        <v>506.72665257</v>
      </c>
      <c r="L29" s="20" t="n">
        <v>2.44712059</v>
      </c>
      <c r="M29" s="18" t="s">
        <v>481</v>
      </c>
      <c r="N29" s="20" t="s">
        <v>481</v>
      </c>
      <c r="O29" s="18" t="s">
        <v>481</v>
      </c>
      <c r="P29" s="20" t="s">
        <v>481</v>
      </c>
      <c r="Q29" s="18" t="n">
        <v>314.02123871</v>
      </c>
      <c r="R29" s="20" t="n">
        <v>13.26138992</v>
      </c>
      <c r="S29" s="18" t="s">
        <v>481</v>
      </c>
      <c r="T29" s="20" t="s">
        <v>481</v>
      </c>
      <c r="U29" s="18" t="n">
        <v>414.75464018</v>
      </c>
      <c r="V29" s="20" t="n">
        <v>9.943168289999999</v>
      </c>
    </row>
    <row r="30" spans="1:22">
      <c r="A30" s="15" t="s">
        <v>505</v>
      </c>
      <c r="B30" s="17" t="n">
        <v>4520</v>
      </c>
      <c r="C30" s="18">
        <f>(266.0/B30*100)</f>
        <v/>
      </c>
      <c r="D30" s="19" t="n">
        <v>4254</v>
      </c>
      <c r="E30" s="18" t="n">
        <v>535.14526612</v>
      </c>
      <c r="F30" s="20" t="n">
        <v>8.680843940000001</v>
      </c>
      <c r="G30" s="18" t="n">
        <v>536.52097468</v>
      </c>
      <c r="H30" s="20" t="n">
        <v>5.46234344</v>
      </c>
      <c r="I30" s="18" t="n">
        <v>527.21347903</v>
      </c>
      <c r="J30" s="20" t="n">
        <v>3.43389692</v>
      </c>
      <c r="K30" s="18" t="n">
        <v>504.13492128</v>
      </c>
      <c r="L30" s="20" t="n">
        <v>3.66320808</v>
      </c>
      <c r="M30" s="18" t="s">
        <v>481</v>
      </c>
      <c r="N30" s="20" t="s">
        <v>481</v>
      </c>
      <c r="O30" s="18" t="s">
        <v>481</v>
      </c>
      <c r="P30" s="20" t="s">
        <v>481</v>
      </c>
      <c r="Q30" s="18" t="s">
        <v>481</v>
      </c>
      <c r="R30" s="20" t="s">
        <v>481</v>
      </c>
      <c r="S30" s="18" t="s">
        <v>481</v>
      </c>
      <c r="T30" s="20" t="s">
        <v>481</v>
      </c>
      <c r="U30" s="18" t="n">
        <v>406.56738207</v>
      </c>
      <c r="V30" s="20" t="n">
        <v>7.60206344</v>
      </c>
    </row>
    <row r="31" spans="1:22">
      <c r="A31" s="15" t="s">
        <v>506</v>
      </c>
      <c r="B31" s="17" t="n">
        <v>5456</v>
      </c>
      <c r="C31" s="18">
        <f>(158.0/B31*100)</f>
        <v/>
      </c>
      <c r="D31" s="19" t="n">
        <v>5298</v>
      </c>
      <c r="E31" s="18" t="n">
        <v>520.48257129</v>
      </c>
      <c r="F31" s="20" t="n">
        <v>7.23442838</v>
      </c>
      <c r="G31" s="18" t="n">
        <v>527.46382662</v>
      </c>
      <c r="H31" s="20" t="n">
        <v>4.52932634</v>
      </c>
      <c r="I31" s="18" t="n">
        <v>526.92631725</v>
      </c>
      <c r="J31" s="20" t="n">
        <v>3.36684699</v>
      </c>
      <c r="K31" s="18" t="n">
        <v>511.93384694</v>
      </c>
      <c r="L31" s="20" t="n">
        <v>2.93234521</v>
      </c>
      <c r="M31" s="18" t="s">
        <v>481</v>
      </c>
      <c r="N31" s="20" t="s">
        <v>481</v>
      </c>
      <c r="O31" s="18" t="s">
        <v>481</v>
      </c>
      <c r="P31" s="20" t="s">
        <v>481</v>
      </c>
      <c r="Q31" s="18" t="s">
        <v>481</v>
      </c>
      <c r="R31" s="20" t="s">
        <v>481</v>
      </c>
      <c r="S31" s="18" t="s">
        <v>481</v>
      </c>
      <c r="T31" s="20" t="s">
        <v>481</v>
      </c>
      <c r="U31" s="18" t="n">
        <v>419.95041809</v>
      </c>
      <c r="V31" s="20" t="n">
        <v>7.42593847</v>
      </c>
    </row>
    <row r="32" spans="1:22">
      <c r="A32" s="15" t="s">
        <v>507</v>
      </c>
      <c r="B32" s="17" t="n">
        <v>4478</v>
      </c>
      <c r="C32" s="18">
        <f>(6.0/B32*100)</f>
        <v/>
      </c>
      <c r="D32" s="19" t="n">
        <v>4472</v>
      </c>
      <c r="E32" s="18" t="n">
        <v>493.93189543</v>
      </c>
      <c r="F32" s="20" t="n">
        <v>7.27237538</v>
      </c>
      <c r="G32" s="18" t="n">
        <v>515.85852463</v>
      </c>
      <c r="H32" s="20" t="n">
        <v>4.60008727</v>
      </c>
      <c r="I32" s="18" t="n">
        <v>507.00961257</v>
      </c>
      <c r="J32" s="20" t="n">
        <v>2.99526471</v>
      </c>
      <c r="K32" s="18" t="n">
        <v>507.63949099</v>
      </c>
      <c r="L32" s="20" t="n">
        <v>3.29565749</v>
      </c>
      <c r="M32" s="18" t="s">
        <v>481</v>
      </c>
      <c r="N32" s="20" t="s">
        <v>481</v>
      </c>
      <c r="O32" s="18" t="s">
        <v>481</v>
      </c>
      <c r="P32" s="20" t="s">
        <v>481</v>
      </c>
      <c r="Q32" s="18" t="s">
        <v>481</v>
      </c>
      <c r="R32" s="20" t="s">
        <v>481</v>
      </c>
      <c r="S32" s="18" t="s">
        <v>481</v>
      </c>
      <c r="T32" s="20" t="s">
        <v>481</v>
      </c>
      <c r="U32" s="18" t="n">
        <v>427.78253786</v>
      </c>
      <c r="V32" s="20" t="n">
        <v>11.73831998</v>
      </c>
    </row>
    <row r="33" spans="1:22">
      <c r="A33" s="15" t="s">
        <v>508</v>
      </c>
      <c r="B33" s="17" t="n">
        <v>7325</v>
      </c>
      <c r="C33" s="18">
        <f>(88.0/B33*100)</f>
        <v/>
      </c>
      <c r="D33" s="19" t="n">
        <v>7237</v>
      </c>
      <c r="E33" s="18" t="n">
        <v>497.21984337</v>
      </c>
      <c r="F33" s="20" t="n">
        <v>7.86497123</v>
      </c>
      <c r="G33" s="18" t="n">
        <v>505.50897991</v>
      </c>
      <c r="H33" s="20" t="n">
        <v>4.77146291</v>
      </c>
      <c r="I33" s="18" t="n">
        <v>502.68460838</v>
      </c>
      <c r="J33" s="20" t="n">
        <v>3.33402733</v>
      </c>
      <c r="K33" s="18" t="n">
        <v>497.51621454</v>
      </c>
      <c r="L33" s="20" t="n">
        <v>2.85124622</v>
      </c>
      <c r="M33" s="18" t="s">
        <v>481</v>
      </c>
      <c r="N33" s="20" t="s">
        <v>481</v>
      </c>
      <c r="O33" s="18" t="s">
        <v>481</v>
      </c>
      <c r="P33" s="20" t="s">
        <v>481</v>
      </c>
      <c r="Q33" s="18" t="s">
        <v>481</v>
      </c>
      <c r="R33" s="20" t="s">
        <v>481</v>
      </c>
      <c r="S33" s="18" t="s">
        <v>481</v>
      </c>
      <c r="T33" s="20" t="s">
        <v>481</v>
      </c>
      <c r="U33" s="18" t="n">
        <v>423.38171796</v>
      </c>
      <c r="V33" s="20" t="n">
        <v>11.20929048</v>
      </c>
    </row>
    <row r="34" spans="1:22">
      <c r="A34" s="15" t="s">
        <v>509</v>
      </c>
      <c r="B34" s="17" t="n">
        <v>6350</v>
      </c>
      <c r="C34" s="18">
        <f>(113.0/B34*100)</f>
        <v/>
      </c>
      <c r="D34" s="19" t="n">
        <v>6237</v>
      </c>
      <c r="E34" s="18" t="n">
        <v>423.99503204</v>
      </c>
      <c r="F34" s="20" t="n">
        <v>7.87109996</v>
      </c>
      <c r="G34" s="18" t="n">
        <v>448.81143903</v>
      </c>
      <c r="H34" s="20" t="n">
        <v>5.20718086</v>
      </c>
      <c r="I34" s="18" t="n">
        <v>469.91961959</v>
      </c>
      <c r="J34" s="20" t="n">
        <v>3.20701423</v>
      </c>
      <c r="K34" s="18" t="n">
        <v>471.94275788</v>
      </c>
      <c r="L34" s="20" t="n">
        <v>3.12488594</v>
      </c>
      <c r="M34" s="18" t="s">
        <v>481</v>
      </c>
      <c r="N34" s="20" t="s">
        <v>481</v>
      </c>
      <c r="O34" s="18" t="s">
        <v>481</v>
      </c>
      <c r="P34" s="20" t="s">
        <v>481</v>
      </c>
      <c r="Q34" s="18" t="n">
        <v>263.37193708</v>
      </c>
      <c r="R34" s="20" t="n">
        <v>13.61114927</v>
      </c>
      <c r="S34" s="18" t="s">
        <v>481</v>
      </c>
      <c r="T34" s="20" t="s">
        <v>481</v>
      </c>
      <c r="U34" s="18" t="n">
        <v>373.33236112</v>
      </c>
      <c r="V34" s="20" t="n">
        <v>7.27426843</v>
      </c>
    </row>
    <row r="35" spans="1:22">
      <c r="A35" s="15" t="s">
        <v>510</v>
      </c>
      <c r="B35" s="17" t="n">
        <v>6406</v>
      </c>
      <c r="C35" s="18">
        <f>(80.0/B35*100)</f>
        <v/>
      </c>
      <c r="D35" s="19" t="n">
        <v>6326</v>
      </c>
      <c r="E35" s="18" t="n">
        <v>518.45210274</v>
      </c>
      <c r="F35" s="20" t="n">
        <v>8.80433361</v>
      </c>
      <c r="G35" s="18" t="n">
        <v>515.96637535</v>
      </c>
      <c r="H35" s="20" t="n">
        <v>5.14170553</v>
      </c>
      <c r="I35" s="18" t="n">
        <v>517.94389415</v>
      </c>
      <c r="J35" s="20" t="n">
        <v>2.37900036</v>
      </c>
      <c r="K35" s="18" t="n">
        <v>500.45915324</v>
      </c>
      <c r="L35" s="20" t="n">
        <v>2.32627798</v>
      </c>
      <c r="M35" s="18" t="s">
        <v>481</v>
      </c>
      <c r="N35" s="20" t="s">
        <v>481</v>
      </c>
      <c r="O35" s="18" t="s">
        <v>481</v>
      </c>
      <c r="P35" s="20" t="s">
        <v>481</v>
      </c>
      <c r="Q35" s="18" t="n">
        <v>337.32521215</v>
      </c>
      <c r="R35" s="20" t="n">
        <v>11.65794297</v>
      </c>
      <c r="S35" s="18" t="s">
        <v>481</v>
      </c>
      <c r="T35" s="20" t="s">
        <v>481</v>
      </c>
      <c r="U35" s="18" t="n">
        <v>410.36472367</v>
      </c>
      <c r="V35" s="20" t="n">
        <v>9.19377865</v>
      </c>
    </row>
    <row r="36" spans="1:22">
      <c r="A36" s="15" t="s">
        <v>511</v>
      </c>
      <c r="B36" s="17" t="n">
        <v>6736</v>
      </c>
      <c r="C36" s="18">
        <f>(107.0/B36*100)</f>
        <v/>
      </c>
      <c r="D36" s="19" t="n">
        <v>6629</v>
      </c>
      <c r="E36" s="18" t="n">
        <v>500.44832141</v>
      </c>
      <c r="F36" s="20" t="n">
        <v>5.34046372</v>
      </c>
      <c r="G36" s="18" t="n">
        <v>516.36920467</v>
      </c>
      <c r="H36" s="20" t="n">
        <v>5.38290036</v>
      </c>
      <c r="I36" s="18" t="n">
        <v>508.43032528</v>
      </c>
      <c r="J36" s="20" t="n">
        <v>3.20835979</v>
      </c>
      <c r="K36" s="18" t="n">
        <v>492.07105619</v>
      </c>
      <c r="L36" s="20" t="n">
        <v>2.7370268</v>
      </c>
      <c r="M36" s="18" t="s">
        <v>481</v>
      </c>
      <c r="N36" s="20" t="s">
        <v>481</v>
      </c>
      <c r="O36" s="18" t="s">
        <v>481</v>
      </c>
      <c r="P36" s="20" t="s">
        <v>481</v>
      </c>
      <c r="Q36" s="18" t="s">
        <v>481</v>
      </c>
      <c r="R36" s="20" t="s">
        <v>481</v>
      </c>
      <c r="S36" s="18" t="s">
        <v>481</v>
      </c>
      <c r="T36" s="20" t="s">
        <v>481</v>
      </c>
      <c r="U36" s="18" t="n">
        <v>425.21977657</v>
      </c>
      <c r="V36" s="20" t="n">
        <v>8.43235342</v>
      </c>
    </row>
    <row r="37" spans="1:22">
      <c r="A37" s="15" t="s">
        <v>512</v>
      </c>
      <c r="B37" s="17" t="n">
        <v>5458</v>
      </c>
      <c r="C37" s="18">
        <f>(222.0/B37*100)</f>
        <v/>
      </c>
      <c r="D37" s="19" t="n">
        <v>5236</v>
      </c>
      <c r="E37" s="18" t="n">
        <v>494.58080386</v>
      </c>
      <c r="F37" s="20" t="n">
        <v>11.86171563</v>
      </c>
      <c r="G37" s="18" t="n">
        <v>530.37786899</v>
      </c>
      <c r="H37" s="20" t="n">
        <v>6.89439508</v>
      </c>
      <c r="I37" s="18" t="n">
        <v>519.5378117400001</v>
      </c>
      <c r="J37" s="20" t="n">
        <v>3.5930864</v>
      </c>
      <c r="K37" s="18" t="n">
        <v>503.29131634</v>
      </c>
      <c r="L37" s="20" t="n">
        <v>3.38049732</v>
      </c>
      <c r="M37" s="18" t="s">
        <v>481</v>
      </c>
      <c r="N37" s="20" t="s">
        <v>481</v>
      </c>
      <c r="O37" s="18" t="s">
        <v>481</v>
      </c>
      <c r="P37" s="20" t="s">
        <v>481</v>
      </c>
      <c r="Q37" s="18" t="s">
        <v>481</v>
      </c>
      <c r="R37" s="20" t="s">
        <v>481</v>
      </c>
      <c r="S37" s="18" t="s">
        <v>481</v>
      </c>
      <c r="T37" s="20" t="s">
        <v>481</v>
      </c>
      <c r="U37" s="18" t="n">
        <v>403.91911298</v>
      </c>
      <c r="V37" s="20" t="n">
        <v>7.85817558</v>
      </c>
    </row>
    <row r="38" spans="1:22">
      <c r="A38" s="15" t="s">
        <v>513</v>
      </c>
      <c r="B38" s="17" t="n">
        <v>5860</v>
      </c>
      <c r="C38" s="18">
        <f>(34.0/B38*100)</f>
        <v/>
      </c>
      <c r="D38" s="19" t="n">
        <v>5826</v>
      </c>
      <c r="E38" s="18" t="n">
        <v>476.08664197</v>
      </c>
      <c r="F38" s="20" t="n">
        <v>9.94125133</v>
      </c>
      <c r="G38" s="18" t="n">
        <v>497.52556899</v>
      </c>
      <c r="H38" s="20" t="n">
        <v>9.06177686</v>
      </c>
      <c r="I38" s="18" t="n">
        <v>512.4573959099999</v>
      </c>
      <c r="J38" s="20" t="n">
        <v>3.72752259</v>
      </c>
      <c r="K38" s="18" t="n">
        <v>490.95964602</v>
      </c>
      <c r="L38" s="20" t="n">
        <v>3.31596804</v>
      </c>
      <c r="M38" s="18" t="s">
        <v>481</v>
      </c>
      <c r="N38" s="20" t="s">
        <v>481</v>
      </c>
      <c r="O38" s="18" t="s">
        <v>481</v>
      </c>
      <c r="P38" s="20" t="s">
        <v>481</v>
      </c>
      <c r="Q38" s="18" t="s">
        <v>481</v>
      </c>
      <c r="R38" s="20" t="s">
        <v>481</v>
      </c>
      <c r="S38" s="18" t="s">
        <v>481</v>
      </c>
      <c r="T38" s="20" t="s">
        <v>481</v>
      </c>
      <c r="U38" s="18" t="n">
        <v>466.47241712</v>
      </c>
      <c r="V38" s="20" t="n">
        <v>5.7463505</v>
      </c>
    </row>
    <row r="39" spans="1:22">
      <c r="A39" s="15" t="s">
        <v>514</v>
      </c>
      <c r="B39" s="17" t="n">
        <v>5895</v>
      </c>
      <c r="C39" s="18">
        <f>(34.0/B39*100)</f>
        <v/>
      </c>
      <c r="D39" s="19" t="n">
        <v>5861</v>
      </c>
      <c r="E39" s="18" t="n">
        <v>427.53482957</v>
      </c>
      <c r="F39" s="20" t="n">
        <v>7.11894916</v>
      </c>
      <c r="G39" s="18" t="n">
        <v>422.08235922</v>
      </c>
      <c r="H39" s="20" t="n">
        <v>4.74373248</v>
      </c>
      <c r="I39" s="18" t="n">
        <v>433.95337466</v>
      </c>
      <c r="J39" s="20" t="n">
        <v>4.23846871</v>
      </c>
      <c r="K39" s="18" t="n">
        <v>439.02805423</v>
      </c>
      <c r="L39" s="20" t="n">
        <v>4.08757757</v>
      </c>
      <c r="M39" s="18" t="s">
        <v>481</v>
      </c>
      <c r="N39" s="20" t="s">
        <v>481</v>
      </c>
      <c r="O39" s="18" t="s">
        <v>481</v>
      </c>
      <c r="P39" s="20" t="s">
        <v>481</v>
      </c>
      <c r="Q39" s="18" t="s">
        <v>481</v>
      </c>
      <c r="R39" s="20" t="s">
        <v>481</v>
      </c>
      <c r="S39" s="18" t="s">
        <v>481</v>
      </c>
      <c r="T39" s="20" t="s">
        <v>481</v>
      </c>
      <c r="U39" s="18" t="n">
        <v>366.3511852</v>
      </c>
      <c r="V39" s="20" t="n">
        <v>10.95600867</v>
      </c>
    </row>
    <row r="40" spans="1:22">
      <c r="A40" s="15" t="s">
        <v>515</v>
      </c>
      <c r="B40" s="17" t="n">
        <v>14157</v>
      </c>
      <c r="C40" s="18">
        <f>(437.0/B40*100)</f>
        <v/>
      </c>
      <c r="D40" s="19" t="n">
        <v>13720</v>
      </c>
      <c r="E40" s="18" t="n">
        <v>507.75899722</v>
      </c>
      <c r="F40" s="20" t="n">
        <v>7.4493874</v>
      </c>
      <c r="G40" s="18" t="n">
        <v>522.8620570099999</v>
      </c>
      <c r="H40" s="20" t="n">
        <v>4.77618048</v>
      </c>
      <c r="I40" s="18" t="n">
        <v>511.45284536</v>
      </c>
      <c r="J40" s="20" t="n">
        <v>3.4531328</v>
      </c>
      <c r="K40" s="18" t="n">
        <v>486.08162093</v>
      </c>
      <c r="L40" s="20" t="n">
        <v>3.11485548</v>
      </c>
      <c r="M40" s="18" t="s">
        <v>481</v>
      </c>
      <c r="N40" s="20" t="s">
        <v>481</v>
      </c>
      <c r="O40" s="18" t="s">
        <v>481</v>
      </c>
      <c r="P40" s="20" t="s">
        <v>481</v>
      </c>
      <c r="Q40" s="18" t="s">
        <v>481</v>
      </c>
      <c r="R40" s="20" t="s">
        <v>481</v>
      </c>
      <c r="S40" s="18" t="s">
        <v>481</v>
      </c>
      <c r="T40" s="20" t="s">
        <v>481</v>
      </c>
      <c r="U40" s="18" t="n">
        <v>409.22474422</v>
      </c>
      <c r="V40" s="20" t="n">
        <v>7.53744396</v>
      </c>
    </row>
    <row r="41" spans="1:22">
      <c r="A41" s="15" t="s">
        <v>516</v>
      </c>
      <c r="B41" s="17" t="n">
        <v>5712</v>
      </c>
      <c r="C41" s="18">
        <f>(76.0/B41*100)</f>
        <v/>
      </c>
      <c r="D41" s="19" t="n">
        <v>5636</v>
      </c>
      <c r="E41" s="18" t="n">
        <v>507.20907746</v>
      </c>
      <c r="F41" s="20" t="n">
        <v>8.228964510000001</v>
      </c>
      <c r="G41" s="18" t="n">
        <v>512.00747196</v>
      </c>
      <c r="H41" s="20" t="n">
        <v>6.57703006</v>
      </c>
      <c r="I41" s="18" t="n">
        <v>509.92273818</v>
      </c>
      <c r="J41" s="20" t="n">
        <v>3.8411069</v>
      </c>
      <c r="K41" s="18" t="n">
        <v>493.1692035</v>
      </c>
      <c r="L41" s="20" t="n">
        <v>3.29689155</v>
      </c>
      <c r="M41" s="18" t="s">
        <v>481</v>
      </c>
      <c r="N41" s="20" t="s">
        <v>481</v>
      </c>
      <c r="O41" s="18" t="s">
        <v>481</v>
      </c>
      <c r="P41" s="20" t="s">
        <v>481</v>
      </c>
      <c r="Q41" s="18" t="n">
        <v>399.91015703</v>
      </c>
      <c r="R41" s="20" t="n">
        <v>16.72230739</v>
      </c>
      <c r="S41" s="18" t="s">
        <v>481</v>
      </c>
      <c r="T41" s="20" t="s">
        <v>481</v>
      </c>
      <c r="U41" s="18" t="n">
        <v>409.20666118</v>
      </c>
      <c r="V41" s="20" t="n">
        <v>14.51526949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(2365.0/B46*100)</f>
        <v/>
      </c>
      <c r="D46" s="19" t="n">
        <v>20776</v>
      </c>
      <c r="E46" s="18" t="n">
        <v>422.19345931</v>
      </c>
      <c r="F46" s="20" t="n">
        <v>5.5195209</v>
      </c>
      <c r="G46" s="18" t="n">
        <v>424.98767381</v>
      </c>
      <c r="H46" s="20" t="n">
        <v>5.75862927</v>
      </c>
      <c r="I46" s="18" t="n">
        <v>435.10252418</v>
      </c>
      <c r="J46" s="20" t="n">
        <v>3.99961511</v>
      </c>
      <c r="K46" s="18" t="n">
        <v>427.13708754</v>
      </c>
      <c r="L46" s="20" t="n">
        <v>3.94685559</v>
      </c>
      <c r="M46" s="18" t="s">
        <v>481</v>
      </c>
      <c r="N46" s="20" t="s">
        <v>481</v>
      </c>
      <c r="O46" s="18" t="s">
        <v>481</v>
      </c>
      <c r="P46" s="20" t="s">
        <v>481</v>
      </c>
      <c r="Q46" s="18" t="s">
        <v>481</v>
      </c>
      <c r="R46" s="20" t="s">
        <v>481</v>
      </c>
      <c r="S46" s="18" t="s">
        <v>481</v>
      </c>
      <c r="T46" s="20" t="s">
        <v>481</v>
      </c>
      <c r="U46" s="18" t="n">
        <v>379.59155667</v>
      </c>
      <c r="V46" s="20" t="n">
        <v>3.24289889</v>
      </c>
    </row>
    <row r="47" spans="1:22">
      <c r="A47" s="15" t="s">
        <v>522</v>
      </c>
      <c r="B47" s="17" t="n">
        <v>5928</v>
      </c>
      <c r="C47" s="18">
        <f>(471.0/B47*100)</f>
        <v/>
      </c>
      <c r="D47" s="19" t="n">
        <v>5457</v>
      </c>
      <c r="E47" s="18" t="n">
        <v>418.61235718</v>
      </c>
      <c r="F47" s="20" t="n">
        <v>6.88335235</v>
      </c>
      <c r="G47" s="18" t="n">
        <v>432.12770685</v>
      </c>
      <c r="H47" s="20" t="n">
        <v>6.50225482</v>
      </c>
      <c r="I47" s="18" t="n">
        <v>466.33876623</v>
      </c>
      <c r="J47" s="20" t="n">
        <v>4.85779549</v>
      </c>
      <c r="K47" s="18" t="n">
        <v>457.72410556</v>
      </c>
      <c r="L47" s="20" t="n">
        <v>5.96566666</v>
      </c>
      <c r="M47" s="18" t="s">
        <v>481</v>
      </c>
      <c r="N47" s="20" t="s">
        <v>481</v>
      </c>
      <c r="O47" s="18" t="s">
        <v>481</v>
      </c>
      <c r="P47" s="20" t="s">
        <v>481</v>
      </c>
      <c r="Q47" s="18" t="s">
        <v>481</v>
      </c>
      <c r="R47" s="20" t="s">
        <v>481</v>
      </c>
      <c r="S47" s="18" t="s">
        <v>481</v>
      </c>
      <c r="T47" s="20" t="s">
        <v>481</v>
      </c>
      <c r="U47" s="18" t="n">
        <v>350.35992152</v>
      </c>
      <c r="V47" s="20" t="n">
        <v>6.69637901</v>
      </c>
    </row>
    <row r="48" spans="1:22">
      <c r="A48" s="15" t="s">
        <v>523</v>
      </c>
      <c r="B48" s="17" t="n">
        <v>9841</v>
      </c>
      <c r="C48" s="18">
        <f>(8.0/B48*100)</f>
        <v/>
      </c>
      <c r="D48" s="19" t="n">
        <v>9833</v>
      </c>
      <c r="E48" s="18" t="n">
        <v>505.15805114</v>
      </c>
      <c r="F48" s="20" t="n">
        <v>11.55404728</v>
      </c>
      <c r="G48" s="18" t="n">
        <v>487.09093982</v>
      </c>
      <c r="H48" s="20" t="n">
        <v>8.32274518</v>
      </c>
      <c r="I48" s="18" t="n">
        <v>493.0422962</v>
      </c>
      <c r="J48" s="20" t="n">
        <v>4.50690811</v>
      </c>
      <c r="K48" s="18" t="n">
        <v>499.07790697</v>
      </c>
      <c r="L48" s="20" t="n">
        <v>6.66667472</v>
      </c>
      <c r="M48" s="18" t="s">
        <v>481</v>
      </c>
      <c r="N48" s="20" t="s">
        <v>481</v>
      </c>
      <c r="O48" s="18" t="s">
        <v>481</v>
      </c>
      <c r="P48" s="20" t="s">
        <v>481</v>
      </c>
      <c r="Q48" s="18" t="s">
        <v>481</v>
      </c>
      <c r="R48" s="20" t="s">
        <v>481</v>
      </c>
      <c r="S48" s="18" t="s">
        <v>481</v>
      </c>
      <c r="T48" s="20" t="s">
        <v>481</v>
      </c>
      <c r="U48" s="18" t="n">
        <v>441.43549993</v>
      </c>
      <c r="V48" s="20" t="n">
        <v>15.09833828</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(468.0/B50*100)</f>
        <v/>
      </c>
      <c r="D50" s="19" t="n">
        <v>11327</v>
      </c>
      <c r="E50" s="18" t="n">
        <v>409.08800085</v>
      </c>
      <c r="F50" s="20" t="n">
        <v>4.86821455</v>
      </c>
      <c r="G50" s="18" t="n">
        <v>425.60771818</v>
      </c>
      <c r="H50" s="20" t="n">
        <v>4.34837482</v>
      </c>
      <c r="I50" s="18" t="n">
        <v>435.61119726</v>
      </c>
      <c r="J50" s="20" t="n">
        <v>3.39854399</v>
      </c>
      <c r="K50" s="18" t="n">
        <v>438.27133363</v>
      </c>
      <c r="L50" s="20" t="n">
        <v>3.14679796</v>
      </c>
      <c r="M50" s="18" t="s">
        <v>481</v>
      </c>
      <c r="N50" s="20" t="s">
        <v>481</v>
      </c>
      <c r="O50" s="18" t="s">
        <v>481</v>
      </c>
      <c r="P50" s="20" t="s">
        <v>481</v>
      </c>
      <c r="Q50" s="18" t="s">
        <v>481</v>
      </c>
      <c r="R50" s="20" t="s">
        <v>481</v>
      </c>
      <c r="S50" s="18" t="s">
        <v>481</v>
      </c>
      <c r="T50" s="20" t="s">
        <v>481</v>
      </c>
      <c r="U50" s="18" t="n">
        <v>360.76709529</v>
      </c>
      <c r="V50" s="20" t="n">
        <v>8.36364753</v>
      </c>
    </row>
    <row r="51" spans="1:22">
      <c r="A51" s="15" t="s">
        <v>526</v>
      </c>
      <c r="B51" s="17" t="n">
        <v>6866</v>
      </c>
      <c r="C51" s="18">
        <f>(115.0/B51*100)</f>
        <v/>
      </c>
      <c r="D51" s="19" t="n">
        <v>6751</v>
      </c>
      <c r="E51" s="18" t="n">
        <v>411.10111554</v>
      </c>
      <c r="F51" s="20" t="n">
        <v>6.53718157</v>
      </c>
      <c r="G51" s="18" t="n">
        <v>425.16279729</v>
      </c>
      <c r="H51" s="20" t="n">
        <v>4.88461387</v>
      </c>
      <c r="I51" s="18" t="n">
        <v>431.77335038</v>
      </c>
      <c r="J51" s="20" t="n">
        <v>3.59677507</v>
      </c>
      <c r="K51" s="18" t="n">
        <v>439.05382987</v>
      </c>
      <c r="L51" s="20" t="n">
        <v>3.09621806</v>
      </c>
      <c r="M51" s="18" t="s">
        <v>481</v>
      </c>
      <c r="N51" s="20" t="s">
        <v>481</v>
      </c>
      <c r="O51" s="18" t="s">
        <v>481</v>
      </c>
      <c r="P51" s="20" t="s">
        <v>481</v>
      </c>
      <c r="Q51" s="18" t="n">
        <v>427.96430568</v>
      </c>
      <c r="R51" s="20" t="n">
        <v>5.20460603</v>
      </c>
      <c r="S51" s="18" t="s">
        <v>481</v>
      </c>
      <c r="T51" s="20" t="s">
        <v>481</v>
      </c>
      <c r="U51" s="18" t="n">
        <v>397.71431587</v>
      </c>
      <c r="V51" s="20" t="n">
        <v>7.45417695</v>
      </c>
    </row>
    <row r="52" spans="1:22">
      <c r="A52" s="15" t="s">
        <v>527</v>
      </c>
      <c r="B52" s="17" t="n">
        <v>5809</v>
      </c>
      <c r="C52" s="18">
        <f>(120.0/B52*100)</f>
        <v/>
      </c>
      <c r="D52" s="19" t="n">
        <v>5689</v>
      </c>
      <c r="E52" s="18" t="n">
        <v>472.99498454</v>
      </c>
      <c r="F52" s="20" t="n">
        <v>7.68276839</v>
      </c>
      <c r="G52" s="18" t="n">
        <v>491.11390799</v>
      </c>
      <c r="H52" s="20" t="n">
        <v>5.34531085</v>
      </c>
      <c r="I52" s="18" t="n">
        <v>499.9083659</v>
      </c>
      <c r="J52" s="20" t="n">
        <v>3.29672445</v>
      </c>
      <c r="K52" s="18" t="n">
        <v>484.99387057</v>
      </c>
      <c r="L52" s="20" t="n">
        <v>2.9171458</v>
      </c>
      <c r="M52" s="18" t="s">
        <v>481</v>
      </c>
      <c r="N52" s="20" t="s">
        <v>481</v>
      </c>
      <c r="O52" s="18" t="s">
        <v>481</v>
      </c>
      <c r="P52" s="20" t="s">
        <v>481</v>
      </c>
      <c r="Q52" s="18" t="s">
        <v>481</v>
      </c>
      <c r="R52" s="20" t="s">
        <v>481</v>
      </c>
      <c r="S52" s="18" t="s">
        <v>481</v>
      </c>
      <c r="T52" s="20" t="s">
        <v>481</v>
      </c>
      <c r="U52" s="18" t="n">
        <v>397.50470153</v>
      </c>
      <c r="V52" s="20" t="n">
        <v>7.5664076</v>
      </c>
    </row>
    <row r="53" spans="1:22">
      <c r="A53" s="15" t="s">
        <v>528</v>
      </c>
      <c r="B53" s="17" t="n">
        <v>5571</v>
      </c>
      <c r="C53" s="18">
        <f>(136.0/B53*100)</f>
        <v/>
      </c>
      <c r="D53" s="19" t="n">
        <v>5435</v>
      </c>
      <c r="E53" s="18" t="n">
        <v>446.60035886</v>
      </c>
      <c r="F53" s="20" t="n">
        <v>5.22470091</v>
      </c>
      <c r="G53" s="18" t="n">
        <v>443.28952282</v>
      </c>
      <c r="H53" s="20" t="n">
        <v>4.10110752</v>
      </c>
      <c r="I53" s="18" t="n">
        <v>456.36371313</v>
      </c>
      <c r="J53" s="20" t="n">
        <v>2.746293</v>
      </c>
      <c r="K53" s="18" t="n">
        <v>455.71911977</v>
      </c>
      <c r="L53" s="20" t="n">
        <v>2.9534108</v>
      </c>
      <c r="M53" s="18" t="s">
        <v>481</v>
      </c>
      <c r="N53" s="20" t="s">
        <v>481</v>
      </c>
      <c r="O53" s="18" t="s">
        <v>481</v>
      </c>
      <c r="P53" s="20" t="s">
        <v>481</v>
      </c>
      <c r="Q53" s="18" t="s">
        <v>481</v>
      </c>
      <c r="R53" s="20" t="s">
        <v>481</v>
      </c>
      <c r="S53" s="18" t="s">
        <v>481</v>
      </c>
      <c r="T53" s="20" t="s">
        <v>481</v>
      </c>
      <c r="U53" s="18" t="n">
        <v>355.73607971</v>
      </c>
      <c r="V53" s="20" t="n">
        <v>4.32794985</v>
      </c>
    </row>
    <row r="54" spans="1:22">
      <c r="A54" s="15" t="s">
        <v>529</v>
      </c>
      <c r="B54" s="17" t="n">
        <v>4740</v>
      </c>
      <c r="C54" s="18">
        <f>(606.0/B54*100)</f>
        <v/>
      </c>
      <c r="D54" s="19" t="n">
        <v>4134</v>
      </c>
      <c r="E54" s="18" t="n">
        <v>346.2550111</v>
      </c>
      <c r="F54" s="20" t="n">
        <v>4.56554994</v>
      </c>
      <c r="G54" s="18" t="n">
        <v>367.09068904</v>
      </c>
      <c r="H54" s="20" t="n">
        <v>4.67485232</v>
      </c>
      <c r="I54" s="18" t="n">
        <v>382.98292198</v>
      </c>
      <c r="J54" s="20" t="n">
        <v>4.70452973</v>
      </c>
      <c r="K54" s="18" t="n">
        <v>386.79239788</v>
      </c>
      <c r="L54" s="20" t="n">
        <v>5.20010908</v>
      </c>
      <c r="M54" s="18" t="s">
        <v>481</v>
      </c>
      <c r="N54" s="20" t="s">
        <v>481</v>
      </c>
      <c r="O54" s="18" t="s">
        <v>481</v>
      </c>
      <c r="P54" s="20" t="s">
        <v>481</v>
      </c>
      <c r="Q54" s="18" t="s">
        <v>481</v>
      </c>
      <c r="R54" s="20" t="s">
        <v>481</v>
      </c>
      <c r="S54" s="18" t="s">
        <v>481</v>
      </c>
      <c r="T54" s="20" t="s">
        <v>481</v>
      </c>
      <c r="U54" s="18" t="n">
        <v>309.47233619</v>
      </c>
      <c r="V54" s="20" t="n">
        <v>4.37170155</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(77.0/B56*100)</f>
        <v/>
      </c>
      <c r="D56" s="19" t="n">
        <v>5282</v>
      </c>
      <c r="E56" s="18" t="n">
        <v>517.75226509</v>
      </c>
      <c r="F56" s="20" t="n">
        <v>6.70179792</v>
      </c>
      <c r="G56" s="18" t="n">
        <v>526.49620764</v>
      </c>
      <c r="H56" s="20" t="n">
        <v>4.71386171</v>
      </c>
      <c r="I56" s="18" t="n">
        <v>532.91919617</v>
      </c>
      <c r="J56" s="20" t="n">
        <v>2.98694995</v>
      </c>
      <c r="K56" s="18" t="n">
        <v>523.81691312</v>
      </c>
      <c r="L56" s="20" t="n">
        <v>3.2843085</v>
      </c>
      <c r="M56" s="18" t="s">
        <v>481</v>
      </c>
      <c r="N56" s="20" t="s">
        <v>481</v>
      </c>
      <c r="O56" s="18" t="s">
        <v>481</v>
      </c>
      <c r="P56" s="20" t="s">
        <v>481</v>
      </c>
      <c r="Q56" s="18" t="s">
        <v>481</v>
      </c>
      <c r="R56" s="20" t="s">
        <v>481</v>
      </c>
      <c r="S56" s="18" t="s">
        <v>481</v>
      </c>
      <c r="T56" s="20" t="s">
        <v>481</v>
      </c>
      <c r="U56" s="18" t="n">
        <v>452.78591888</v>
      </c>
      <c r="V56" s="20" t="n">
        <v>16.42865175</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(189.0/B61*100)</f>
        <v/>
      </c>
      <c r="D61" s="19" t="n">
        <v>6336</v>
      </c>
      <c r="E61" s="18" t="n">
        <v>478.6349974</v>
      </c>
      <c r="F61" s="20" t="n">
        <v>4.66154134</v>
      </c>
      <c r="G61" s="18" t="n">
        <v>471.76543713</v>
      </c>
      <c r="H61" s="20" t="n">
        <v>4.55660155</v>
      </c>
      <c r="I61" s="18" t="n">
        <v>481.15823231</v>
      </c>
      <c r="J61" s="20" t="n">
        <v>3.17733994</v>
      </c>
      <c r="K61" s="18" t="n">
        <v>474.25478922</v>
      </c>
      <c r="L61" s="20" t="n">
        <v>3.4909018</v>
      </c>
      <c r="M61" s="18" t="s">
        <v>481</v>
      </c>
      <c r="N61" s="20" t="s">
        <v>481</v>
      </c>
      <c r="O61" s="18" t="s">
        <v>481</v>
      </c>
      <c r="P61" s="20" t="s">
        <v>481</v>
      </c>
      <c r="Q61" s="18" t="s">
        <v>481</v>
      </c>
      <c r="R61" s="20" t="s">
        <v>481</v>
      </c>
      <c r="S61" s="18" t="s">
        <v>481</v>
      </c>
      <c r="T61" s="20" t="s">
        <v>481</v>
      </c>
      <c r="U61" s="18" t="n">
        <v>378.70932797</v>
      </c>
      <c r="V61" s="20" t="n">
        <v>8.652772540000001</v>
      </c>
    </row>
    <row r="62" spans="1:22">
      <c r="A62" s="15" t="s">
        <v>537</v>
      </c>
      <c r="B62" s="17" t="n">
        <v>4476</v>
      </c>
      <c r="C62" s="18">
        <f>(3.0/B62*100)</f>
        <v/>
      </c>
      <c r="D62" s="19" t="n">
        <v>4473</v>
      </c>
      <c r="E62" s="18" t="n">
        <v>508.11823398</v>
      </c>
      <c r="F62" s="20" t="n">
        <v>6.78524537</v>
      </c>
      <c r="G62" s="18" t="n">
        <v>509.62389781</v>
      </c>
      <c r="H62" s="20" t="n">
        <v>4.22446882</v>
      </c>
      <c r="I62" s="18" t="n">
        <v>513.32232685</v>
      </c>
      <c r="J62" s="20" t="n">
        <v>1.93622053</v>
      </c>
      <c r="K62" s="18" t="n">
        <v>504.01813766</v>
      </c>
      <c r="L62" s="20" t="n">
        <v>2.19436933</v>
      </c>
      <c r="M62" s="18" t="s">
        <v>481</v>
      </c>
      <c r="N62" s="20" t="s">
        <v>481</v>
      </c>
      <c r="O62" s="18" t="s">
        <v>481</v>
      </c>
      <c r="P62" s="20" t="s">
        <v>481</v>
      </c>
      <c r="Q62" s="18" t="s">
        <v>481</v>
      </c>
      <c r="R62" s="20" t="s">
        <v>481</v>
      </c>
      <c r="S62" s="18" t="s">
        <v>481</v>
      </c>
      <c r="T62" s="20" t="s">
        <v>481</v>
      </c>
      <c r="U62" s="18" t="n">
        <v>463.35727794</v>
      </c>
      <c r="V62" s="20" t="n">
        <v>20.95785651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(103.0/B66*100)</f>
        <v/>
      </c>
      <c r="D66" s="19" t="n">
        <v>5562</v>
      </c>
      <c r="E66" s="18" t="n">
        <v>421.81565435</v>
      </c>
      <c r="F66" s="20" t="n">
        <v>3.69748992</v>
      </c>
      <c r="G66" s="18" t="n">
        <v>439.90820977</v>
      </c>
      <c r="H66" s="20" t="n">
        <v>4.0329368</v>
      </c>
      <c r="I66" s="18" t="n">
        <v>443.29834877</v>
      </c>
      <c r="J66" s="20" t="n">
        <v>2.78862889</v>
      </c>
      <c r="K66" s="18" t="n">
        <v>444.59268372</v>
      </c>
      <c r="L66" s="20" t="n">
        <v>2.8464518</v>
      </c>
      <c r="M66" s="18" t="s">
        <v>481</v>
      </c>
      <c r="N66" s="20" t="s">
        <v>481</v>
      </c>
      <c r="O66" s="18" t="s">
        <v>481</v>
      </c>
      <c r="P66" s="20" t="s">
        <v>481</v>
      </c>
      <c r="Q66" s="18" t="s">
        <v>481</v>
      </c>
      <c r="R66" s="20" t="s">
        <v>481</v>
      </c>
      <c r="S66" s="18" t="s">
        <v>481</v>
      </c>
      <c r="T66" s="20" t="s">
        <v>481</v>
      </c>
      <c r="U66" s="18" t="n">
        <v>357.00435798</v>
      </c>
      <c r="V66" s="20" t="n">
        <v>4.22026299</v>
      </c>
    </row>
    <row r="67" spans="1:22">
      <c r="A67" s="15" t="s">
        <v>542</v>
      </c>
      <c r="B67" s="17" t="n">
        <v>6971</v>
      </c>
      <c r="C67" s="18">
        <f>(1233.0/B67*100)</f>
        <v/>
      </c>
      <c r="D67" s="19" t="n">
        <v>5738</v>
      </c>
      <c r="E67" s="18" t="n">
        <v>384.69458672</v>
      </c>
      <c r="F67" s="20" t="n">
        <v>5.00283645</v>
      </c>
      <c r="G67" s="18" t="n">
        <v>416.69599427</v>
      </c>
      <c r="H67" s="20" t="n">
        <v>4.04227337</v>
      </c>
      <c r="I67" s="18" t="n">
        <v>420.57028856</v>
      </c>
      <c r="J67" s="20" t="n">
        <v>3.04098221</v>
      </c>
      <c r="K67" s="18" t="n">
        <v>427.09469646</v>
      </c>
      <c r="L67" s="20" t="n">
        <v>4.38576207</v>
      </c>
      <c r="M67" s="18" t="s">
        <v>481</v>
      </c>
      <c r="N67" s="20" t="s">
        <v>481</v>
      </c>
      <c r="O67" s="18" t="s">
        <v>481</v>
      </c>
      <c r="P67" s="20" t="s">
        <v>481</v>
      </c>
      <c r="Q67" s="18" t="s">
        <v>481</v>
      </c>
      <c r="R67" s="20" t="s">
        <v>481</v>
      </c>
      <c r="S67" s="18" t="s">
        <v>481</v>
      </c>
      <c r="T67" s="20" t="s">
        <v>481</v>
      </c>
      <c r="U67" s="18" t="n">
        <v>336.64499089</v>
      </c>
      <c r="V67" s="20" t="n">
        <v>6.9680124</v>
      </c>
    </row>
    <row r="68" spans="1:22">
      <c r="A68" s="15" t="s">
        <v>543</v>
      </c>
      <c r="B68" s="17" t="n">
        <v>12083</v>
      </c>
      <c r="C68" s="18">
        <f>(32.0/B68*100)</f>
        <v/>
      </c>
      <c r="D68" s="19" t="n">
        <v>12051</v>
      </c>
      <c r="E68" s="18" t="n">
        <v>408.54520533</v>
      </c>
      <c r="F68" s="20" t="n">
        <v>3.03228128</v>
      </c>
      <c r="G68" s="18" t="n">
        <v>417.31619386</v>
      </c>
      <c r="H68" s="20" t="n">
        <v>2.83545307</v>
      </c>
      <c r="I68" s="18" t="n">
        <v>427.93693299</v>
      </c>
      <c r="J68" s="20" t="n">
        <v>1.63164523</v>
      </c>
      <c r="K68" s="18" t="n">
        <v>418.99144372</v>
      </c>
      <c r="L68" s="20" t="n">
        <v>2.48059549</v>
      </c>
      <c r="M68" s="18" t="s">
        <v>481</v>
      </c>
      <c r="N68" s="20" t="s">
        <v>481</v>
      </c>
      <c r="O68" s="18" t="s">
        <v>481</v>
      </c>
      <c r="P68" s="20" t="s">
        <v>481</v>
      </c>
      <c r="Q68" s="18" t="s">
        <v>481</v>
      </c>
      <c r="R68" s="20" t="s">
        <v>481</v>
      </c>
      <c r="S68" s="18" t="s">
        <v>481</v>
      </c>
      <c r="T68" s="20" t="s">
        <v>481</v>
      </c>
      <c r="U68" s="18" t="n">
        <v>324.49370833</v>
      </c>
      <c r="V68" s="20" t="n">
        <v>2.37845728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476.4113851</v>
      </c>
      <c r="F70" s="20" t="n">
        <v>5.55132982</v>
      </c>
      <c r="G70" s="18" t="n">
        <v>501.78071852</v>
      </c>
      <c r="H70" s="20" t="n">
        <v>3.97687231</v>
      </c>
      <c r="I70" s="18" t="n">
        <v>500.24833734</v>
      </c>
      <c r="J70" s="20" t="n">
        <v>3.71512032</v>
      </c>
      <c r="K70" s="18" t="n">
        <v>503.39046121</v>
      </c>
      <c r="L70" s="20" t="n">
        <v>4.15633846</v>
      </c>
      <c r="M70" s="18" t="s">
        <v>481</v>
      </c>
      <c r="N70" s="20" t="s">
        <v>481</v>
      </c>
      <c r="O70" s="18" t="s">
        <v>481</v>
      </c>
      <c r="P70" s="20" t="s">
        <v>481</v>
      </c>
      <c r="Q70" s="18" t="s">
        <v>481</v>
      </c>
      <c r="R70" s="20" t="s">
        <v>481</v>
      </c>
      <c r="S70" s="18" t="s">
        <v>481</v>
      </c>
      <c r="T70" s="20" t="s">
        <v>481</v>
      </c>
      <c r="U70" s="18" t="n">
        <v>443.35190745</v>
      </c>
      <c r="V70" s="20" t="n">
        <v>10.30165769</v>
      </c>
    </row>
    <row r="71" spans="1:22">
      <c r="A71" s="15" t="s">
        <v>546</v>
      </c>
      <c r="B71" s="17" t="n">
        <v>6115</v>
      </c>
      <c r="C71" s="18">
        <f>(55.0/B71*100)</f>
        <v/>
      </c>
      <c r="D71" s="19" t="n">
        <v>6060</v>
      </c>
      <c r="E71" s="18" t="n">
        <v>559.96644503</v>
      </c>
      <c r="F71" s="20" t="n">
        <v>5.84468399</v>
      </c>
      <c r="G71" s="18" t="n">
        <v>556.34576943</v>
      </c>
      <c r="H71" s="20" t="n">
        <v>4.85203952</v>
      </c>
      <c r="I71" s="18" t="n">
        <v>542.76254891</v>
      </c>
      <c r="J71" s="20" t="n">
        <v>2.93509714</v>
      </c>
      <c r="K71" s="18" t="n">
        <v>515.65047295</v>
      </c>
      <c r="L71" s="20" t="n">
        <v>2.55650497</v>
      </c>
      <c r="M71" s="18" t="s">
        <v>481</v>
      </c>
      <c r="N71" s="20" t="s">
        <v>481</v>
      </c>
      <c r="O71" s="18" t="s">
        <v>481</v>
      </c>
      <c r="P71" s="20" t="s">
        <v>481</v>
      </c>
      <c r="Q71" s="18" t="s">
        <v>481</v>
      </c>
      <c r="R71" s="20" t="s">
        <v>481</v>
      </c>
      <c r="S71" s="18" t="s">
        <v>481</v>
      </c>
      <c r="T71" s="20" t="s">
        <v>481</v>
      </c>
      <c r="U71" s="18" t="n">
        <v>466.41265827</v>
      </c>
      <c r="V71" s="20" t="n">
        <v>12.51705016</v>
      </c>
    </row>
    <row r="72" spans="1:22">
      <c r="A72" s="15" t="s">
        <v>547</v>
      </c>
      <c r="B72" s="17" t="n">
        <v>7708</v>
      </c>
      <c r="C72" s="18">
        <f>(9.0/B72*100)</f>
        <v/>
      </c>
      <c r="D72" s="19" t="n">
        <v>7699</v>
      </c>
      <c r="E72" s="18" t="n">
        <v>506.03666044</v>
      </c>
      <c r="F72" s="20" t="n">
        <v>8.68457826</v>
      </c>
      <c r="G72" s="18" t="n">
        <v>507.45246325</v>
      </c>
      <c r="H72" s="20" t="n">
        <v>4.55298643</v>
      </c>
      <c r="I72" s="18" t="n">
        <v>503.76644761</v>
      </c>
      <c r="J72" s="20" t="n">
        <v>2.82373637</v>
      </c>
      <c r="K72" s="18" t="n">
        <v>481.89883562</v>
      </c>
      <c r="L72" s="20" t="n">
        <v>2.8219769</v>
      </c>
      <c r="M72" s="18" t="s">
        <v>481</v>
      </c>
      <c r="N72" s="20" t="s">
        <v>481</v>
      </c>
      <c r="O72" s="18" t="s">
        <v>481</v>
      </c>
      <c r="P72" s="20" t="s">
        <v>481</v>
      </c>
      <c r="Q72" s="18" t="s">
        <v>481</v>
      </c>
      <c r="R72" s="20" t="s">
        <v>481</v>
      </c>
      <c r="S72" s="18" t="s">
        <v>481</v>
      </c>
      <c r="T72" s="20" t="s">
        <v>481</v>
      </c>
      <c r="U72" s="18" t="n">
        <v>454.83812135</v>
      </c>
      <c r="V72" s="20" t="n">
        <v>24.09078432</v>
      </c>
    </row>
    <row r="73" spans="1:22">
      <c r="A73" s="15" t="s">
        <v>548</v>
      </c>
      <c r="B73" s="17" t="n">
        <v>8249</v>
      </c>
      <c r="C73" s="18">
        <f>(212.0/B73*100)</f>
        <v/>
      </c>
      <c r="D73" s="19" t="n">
        <v>8037</v>
      </c>
      <c r="E73" s="18" t="n">
        <v>405.38597715</v>
      </c>
      <c r="F73" s="20" t="n">
        <v>7.45646838</v>
      </c>
      <c r="G73" s="18" t="n">
        <v>404.64163774</v>
      </c>
      <c r="H73" s="20" t="n">
        <v>4.88887689</v>
      </c>
      <c r="I73" s="18" t="n">
        <v>413.48768585</v>
      </c>
      <c r="J73" s="20" t="n">
        <v>3.32095448</v>
      </c>
      <c r="K73" s="18" t="n">
        <v>412.00461774</v>
      </c>
      <c r="L73" s="20" t="n">
        <v>4.84861916</v>
      </c>
      <c r="M73" s="18" t="s">
        <v>481</v>
      </c>
      <c r="N73" s="20" t="s">
        <v>481</v>
      </c>
      <c r="O73" s="18" t="s">
        <v>481</v>
      </c>
      <c r="P73" s="20" t="s">
        <v>481</v>
      </c>
      <c r="Q73" s="18" t="s">
        <v>481</v>
      </c>
      <c r="R73" s="20" t="s">
        <v>481</v>
      </c>
      <c r="S73" s="18" t="s">
        <v>481</v>
      </c>
      <c r="T73" s="20" t="s">
        <v>481</v>
      </c>
      <c r="U73" s="18" t="n">
        <v>355.34816508</v>
      </c>
      <c r="V73" s="20" t="n">
        <v>10.44244338</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(345.0/B75*100)</f>
        <v/>
      </c>
      <c r="D75" s="19" t="n">
        <v>5030</v>
      </c>
      <c r="E75" s="18" t="n">
        <v>372.35040565</v>
      </c>
      <c r="F75" s="20" t="n">
        <v>3.94225125</v>
      </c>
      <c r="G75" s="18" t="n">
        <v>354.72842933</v>
      </c>
      <c r="H75" s="20" t="n">
        <v>4.63800045</v>
      </c>
      <c r="I75" s="18" t="n">
        <v>379.0188742</v>
      </c>
      <c r="J75" s="20" t="n">
        <v>3.2460366</v>
      </c>
      <c r="K75" s="18" t="n">
        <v>364.40672346</v>
      </c>
      <c r="L75" s="20" t="n">
        <v>5.51566088</v>
      </c>
      <c r="M75" s="18" t="s">
        <v>481</v>
      </c>
      <c r="N75" s="20" t="s">
        <v>481</v>
      </c>
      <c r="O75" s="18" t="s">
        <v>481</v>
      </c>
      <c r="P75" s="20" t="s">
        <v>481</v>
      </c>
      <c r="Q75" s="18" t="s">
        <v>481</v>
      </c>
      <c r="R75" s="20" t="s">
        <v>481</v>
      </c>
      <c r="S75" s="18" t="s">
        <v>481</v>
      </c>
      <c r="T75" s="20" t="s">
        <v>481</v>
      </c>
      <c r="U75" s="18" t="n">
        <v>326.39035797</v>
      </c>
      <c r="V75" s="20" t="n">
        <v>5.7503787</v>
      </c>
    </row>
    <row r="76" spans="1:22">
      <c r="A76" s="15" t="s">
        <v>551</v>
      </c>
      <c r="B76" s="17" t="n">
        <v>14167</v>
      </c>
      <c r="C76" s="18">
        <f>(238.0/B76*100)</f>
        <v/>
      </c>
      <c r="D76" s="19" t="n">
        <v>13929</v>
      </c>
      <c r="E76" s="18" t="n">
        <v>427.75996915</v>
      </c>
      <c r="F76" s="20" t="n">
        <v>3.94609803</v>
      </c>
      <c r="G76" s="18" t="n">
        <v>429.40296802</v>
      </c>
      <c r="H76" s="20" t="n">
        <v>3.75278287</v>
      </c>
      <c r="I76" s="18" t="n">
        <v>447.76133783</v>
      </c>
      <c r="J76" s="20" t="n">
        <v>3.65085546</v>
      </c>
      <c r="K76" s="18" t="n">
        <v>452.95865697</v>
      </c>
      <c r="L76" s="20" t="n">
        <v>3.83753428</v>
      </c>
      <c r="M76" s="18" t="s">
        <v>481</v>
      </c>
      <c r="N76" s="20" t="s">
        <v>481</v>
      </c>
      <c r="O76" s="18" t="s">
        <v>481</v>
      </c>
      <c r="P76" s="20" t="s">
        <v>481</v>
      </c>
      <c r="Q76" s="18" t="s">
        <v>481</v>
      </c>
      <c r="R76" s="20" t="s">
        <v>481</v>
      </c>
      <c r="S76" s="18" t="s">
        <v>481</v>
      </c>
      <c r="T76" s="20" t="s">
        <v>481</v>
      </c>
      <c r="U76" s="18" t="n">
        <v>344.79186446</v>
      </c>
      <c r="V76" s="20" t="n">
        <v>5.45075797</v>
      </c>
    </row>
    <row r="77" spans="1:22">
      <c r="A77" s="15" t="s">
        <v>552</v>
      </c>
      <c r="B77" s="17" t="n">
        <v>6062</v>
      </c>
      <c r="C77" s="18">
        <f>(480.0/B77*100)</f>
        <v/>
      </c>
      <c r="D77" s="19" t="n">
        <v>5582</v>
      </c>
      <c r="E77" s="18" t="n">
        <v>417.39730717</v>
      </c>
      <c r="F77" s="20" t="n">
        <v>7.0427116</v>
      </c>
      <c r="G77" s="18" t="n">
        <v>451.88207651</v>
      </c>
      <c r="H77" s="20" t="n">
        <v>4.97767728</v>
      </c>
      <c r="I77" s="18" t="n">
        <v>454.45041891</v>
      </c>
      <c r="J77" s="20" t="n">
        <v>3.72223985</v>
      </c>
      <c r="K77" s="18" t="n">
        <v>454.43133249</v>
      </c>
      <c r="L77" s="20" t="n">
        <v>3.46034743</v>
      </c>
      <c r="M77" s="18" t="s">
        <v>481</v>
      </c>
      <c r="N77" s="20" t="s">
        <v>481</v>
      </c>
      <c r="O77" s="18" t="s">
        <v>481</v>
      </c>
      <c r="P77" s="20" t="s">
        <v>481</v>
      </c>
      <c r="Q77" s="18" t="s">
        <v>481</v>
      </c>
      <c r="R77" s="20" t="s">
        <v>481</v>
      </c>
      <c r="S77" s="18" t="s">
        <v>481</v>
      </c>
      <c r="T77" s="20" t="s">
        <v>481</v>
      </c>
      <c r="U77" s="18" t="n">
        <v>364.87899795</v>
      </c>
      <c r="V77" s="20" t="n">
        <v>4.50885184</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(118.0/B81*100)</f>
        <v/>
      </c>
      <c r="D81" s="19" t="n">
        <v>8743</v>
      </c>
      <c r="E81" s="18" t="n">
        <v>418.97151646</v>
      </c>
      <c r="F81" s="20" t="n">
        <v>6.31255596</v>
      </c>
      <c r="G81" s="18" t="n">
        <v>440.25943338</v>
      </c>
      <c r="H81" s="20" t="n">
        <v>4.30760397</v>
      </c>
      <c r="I81" s="18" t="n">
        <v>433.80913147</v>
      </c>
      <c r="J81" s="20" t="n">
        <v>3.52998316</v>
      </c>
      <c r="K81" s="18" t="n">
        <v>426.57803775</v>
      </c>
      <c r="L81" s="20" t="n">
        <v>4.54779943</v>
      </c>
      <c r="M81" s="18" t="s">
        <v>481</v>
      </c>
      <c r="N81" s="20" t="s">
        <v>481</v>
      </c>
      <c r="O81" s="18" t="s">
        <v>481</v>
      </c>
      <c r="P81" s="20" t="s">
        <v>481</v>
      </c>
      <c r="Q81" s="18" t="s">
        <v>481</v>
      </c>
      <c r="R81" s="20" t="s">
        <v>481</v>
      </c>
      <c r="S81" s="18" t="s">
        <v>481</v>
      </c>
      <c r="T81" s="20" t="s">
        <v>481</v>
      </c>
      <c r="U81" s="18" t="n">
        <v>350.30946635</v>
      </c>
      <c r="V81" s="20" t="n">
        <v>9.42441341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885</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491.062185</v>
      </c>
      <c r="F7" s="20" t="n">
        <v>8.99727315</v>
      </c>
      <c r="G7" s="18" t="n">
        <v>519.83179757</v>
      </c>
      <c r="H7" s="20" t="n">
        <v>6.89408685</v>
      </c>
      <c r="I7" s="18" t="n">
        <v>526.41654368</v>
      </c>
      <c r="J7" s="20" t="n">
        <v>2.83851506</v>
      </c>
      <c r="K7" s="18" t="n">
        <v>500.88101809</v>
      </c>
      <c r="L7" s="20" t="n">
        <v>1.90434095</v>
      </c>
      <c r="M7" s="18" t="s">
        <v>481</v>
      </c>
      <c r="N7" s="20" t="s">
        <v>481</v>
      </c>
      <c r="O7" s="18" t="s">
        <v>481</v>
      </c>
      <c r="P7" s="20" t="s">
        <v>481</v>
      </c>
      <c r="Q7" s="18" t="s">
        <v>481</v>
      </c>
      <c r="R7" s="20" t="s">
        <v>481</v>
      </c>
      <c r="S7" s="18" t="s">
        <v>481</v>
      </c>
      <c r="T7" s="20" t="s">
        <v>481</v>
      </c>
      <c r="U7" s="18" t="n">
        <v>462.29316076</v>
      </c>
      <c r="V7" s="20" t="n">
        <v>5.62278866</v>
      </c>
    </row>
    <row r="8" spans="1:22">
      <c r="A8" s="15" t="s">
        <v>483</v>
      </c>
      <c r="B8" s="17" t="n">
        <v>7007</v>
      </c>
      <c r="C8" s="18">
        <f>(299.0/B8*100)</f>
        <v/>
      </c>
      <c r="D8" s="19" t="n">
        <v>6708</v>
      </c>
      <c r="E8" s="18" t="n">
        <v>473.08689723</v>
      </c>
      <c r="F8" s="20" t="n">
        <v>10.58885077</v>
      </c>
      <c r="G8" s="18" t="n">
        <v>509.47548457</v>
      </c>
      <c r="H8" s="20" t="n">
        <v>6.80182895</v>
      </c>
      <c r="I8" s="18" t="n">
        <v>500.27761673</v>
      </c>
      <c r="J8" s="20" t="n">
        <v>3.84147156</v>
      </c>
      <c r="K8" s="18" t="n">
        <v>484.34922676</v>
      </c>
      <c r="L8" s="20" t="n">
        <v>2.96703555</v>
      </c>
      <c r="M8" s="18" t="s">
        <v>481</v>
      </c>
      <c r="N8" s="20" t="s">
        <v>481</v>
      </c>
      <c r="O8" s="18" t="s">
        <v>481</v>
      </c>
      <c r="P8" s="20" t="s">
        <v>481</v>
      </c>
      <c r="Q8" s="18" t="n">
        <v>361.38025951</v>
      </c>
      <c r="R8" s="20" t="n">
        <v>22.72565673</v>
      </c>
      <c r="S8" s="18" t="s">
        <v>481</v>
      </c>
      <c r="T8" s="20" t="s">
        <v>481</v>
      </c>
      <c r="U8" s="18" t="n">
        <v>405.93524068</v>
      </c>
      <c r="V8" s="20" t="n">
        <v>6.38993689</v>
      </c>
    </row>
    <row r="9" spans="1:22">
      <c r="A9" s="15" t="s">
        <v>484</v>
      </c>
      <c r="B9" s="17" t="n">
        <v>9651</v>
      </c>
      <c r="C9" s="18">
        <f>(357.0/B9*100)</f>
        <v/>
      </c>
      <c r="D9" s="19" t="n">
        <v>9294</v>
      </c>
      <c r="E9" s="18" t="n">
        <v>500.65399832</v>
      </c>
      <c r="F9" s="20" t="n">
        <v>7.08544313</v>
      </c>
      <c r="G9" s="18" t="n">
        <v>519.59148782</v>
      </c>
      <c r="H9" s="20" t="n">
        <v>5.42821366</v>
      </c>
      <c r="I9" s="18" t="n">
        <v>524.87391768</v>
      </c>
      <c r="J9" s="20" t="n">
        <v>3.09428176</v>
      </c>
      <c r="K9" s="18" t="n">
        <v>503.83080371</v>
      </c>
      <c r="L9" s="20" t="n">
        <v>2.21338469</v>
      </c>
      <c r="M9" s="18" t="s">
        <v>481</v>
      </c>
      <c r="N9" s="20" t="s">
        <v>481</v>
      </c>
      <c r="O9" s="18" t="s">
        <v>481</v>
      </c>
      <c r="P9" s="20" t="s">
        <v>481</v>
      </c>
      <c r="Q9" s="18" t="n">
        <v>347.7815185</v>
      </c>
      <c r="R9" s="20" t="n">
        <v>11.20716786</v>
      </c>
      <c r="S9" s="18" t="s">
        <v>481</v>
      </c>
      <c r="T9" s="20" t="s">
        <v>481</v>
      </c>
      <c r="U9" s="18" t="n">
        <v>414.39220009</v>
      </c>
      <c r="V9" s="20" t="n">
        <v>6.24684561</v>
      </c>
    </row>
    <row r="10" spans="1:22">
      <c r="A10" s="15" t="s">
        <v>485</v>
      </c>
      <c r="B10" s="17" t="n">
        <v>20058</v>
      </c>
      <c r="C10" s="18">
        <f>(585.0/B10*100)</f>
        <v/>
      </c>
      <c r="D10" s="19" t="n">
        <v>19473</v>
      </c>
      <c r="E10" s="18" t="n">
        <v>516.4864596</v>
      </c>
      <c r="F10" s="20" t="n">
        <v>6.28216531</v>
      </c>
      <c r="G10" s="18" t="n">
        <v>535.17811753</v>
      </c>
      <c r="H10" s="20" t="n">
        <v>5.07947539</v>
      </c>
      <c r="I10" s="18" t="n">
        <v>542.24630932</v>
      </c>
      <c r="J10" s="20" t="n">
        <v>2.78308898</v>
      </c>
      <c r="K10" s="18" t="n">
        <v>525.1872111</v>
      </c>
      <c r="L10" s="20" t="n">
        <v>2.26019359</v>
      </c>
      <c r="M10" s="18" t="s">
        <v>481</v>
      </c>
      <c r="N10" s="20" t="s">
        <v>481</v>
      </c>
      <c r="O10" s="18" t="s">
        <v>481</v>
      </c>
      <c r="P10" s="20" t="s">
        <v>481</v>
      </c>
      <c r="Q10" s="18" t="s">
        <v>481</v>
      </c>
      <c r="R10" s="20" t="s">
        <v>481</v>
      </c>
      <c r="S10" s="18" t="s">
        <v>481</v>
      </c>
      <c r="T10" s="20" t="s">
        <v>481</v>
      </c>
      <c r="U10" s="18" t="n">
        <v>445.75381207</v>
      </c>
      <c r="V10" s="20" t="n">
        <v>7.63674583</v>
      </c>
    </row>
    <row r="11" spans="1:22">
      <c r="A11" s="15" t="s">
        <v>486</v>
      </c>
      <c r="B11" s="17" t="n">
        <v>7053</v>
      </c>
      <c r="C11" s="18">
        <f>(242.0/B11*100)</f>
        <v/>
      </c>
      <c r="D11" s="19" t="n">
        <v>6811</v>
      </c>
      <c r="E11" s="18" t="n">
        <v>430.82294675</v>
      </c>
      <c r="F11" s="20" t="n">
        <v>7.61873712</v>
      </c>
      <c r="G11" s="18" t="n">
        <v>460.78744476</v>
      </c>
      <c r="H11" s="20" t="n">
        <v>5.27208488</v>
      </c>
      <c r="I11" s="18" t="n">
        <v>472.01272681</v>
      </c>
      <c r="J11" s="20" t="n">
        <v>3.57183671</v>
      </c>
      <c r="K11" s="18" t="n">
        <v>466.05604969</v>
      </c>
      <c r="L11" s="20" t="n">
        <v>2.94836673</v>
      </c>
      <c r="M11" s="18" t="s">
        <v>481</v>
      </c>
      <c r="N11" s="20" t="s">
        <v>481</v>
      </c>
      <c r="O11" s="18" t="s">
        <v>481</v>
      </c>
      <c r="P11" s="20" t="s">
        <v>481</v>
      </c>
      <c r="Q11" s="18" t="s">
        <v>481</v>
      </c>
      <c r="R11" s="20" t="s">
        <v>481</v>
      </c>
      <c r="S11" s="18" t="s">
        <v>481</v>
      </c>
      <c r="T11" s="20" t="s">
        <v>481</v>
      </c>
      <c r="U11" s="18" t="n">
        <v>413.199344</v>
      </c>
      <c r="V11" s="20" t="n">
        <v>6.28534076</v>
      </c>
    </row>
    <row r="12" spans="1:22">
      <c r="A12" s="15" t="s">
        <v>487</v>
      </c>
      <c r="B12" s="17" t="n">
        <v>6894</v>
      </c>
      <c r="C12" s="18">
        <f>(60.0/B12*100)</f>
        <v/>
      </c>
      <c r="D12" s="19" t="n">
        <v>6834</v>
      </c>
      <c r="E12" s="18" t="n">
        <v>471.84092703</v>
      </c>
      <c r="F12" s="20" t="n">
        <v>7.83884125</v>
      </c>
      <c r="G12" s="18" t="n">
        <v>495.08350921</v>
      </c>
      <c r="H12" s="20" t="n">
        <v>6.06029701</v>
      </c>
      <c r="I12" s="18" t="n">
        <v>504.9679514</v>
      </c>
      <c r="J12" s="20" t="n">
        <v>2.92981001</v>
      </c>
      <c r="K12" s="18" t="n">
        <v>491.89275494</v>
      </c>
      <c r="L12" s="20" t="n">
        <v>2.85526074</v>
      </c>
      <c r="M12" s="18" t="s">
        <v>481</v>
      </c>
      <c r="N12" s="20" t="s">
        <v>481</v>
      </c>
      <c r="O12" s="18" t="s">
        <v>481</v>
      </c>
      <c r="P12" s="20" t="s">
        <v>481</v>
      </c>
      <c r="Q12" s="18" t="n">
        <v>332.31014509</v>
      </c>
      <c r="R12" s="20" t="n">
        <v>18.34291261</v>
      </c>
      <c r="S12" s="18" t="s">
        <v>481</v>
      </c>
      <c r="T12" s="20" t="s">
        <v>481</v>
      </c>
      <c r="U12" s="18" t="n">
        <v>386.25111419</v>
      </c>
      <c r="V12" s="20" t="n">
        <v>8.78539891</v>
      </c>
    </row>
    <row r="13" spans="1:22">
      <c r="A13" s="15" t="s">
        <v>488</v>
      </c>
      <c r="B13" s="17" t="n">
        <v>7161</v>
      </c>
      <c r="C13" s="18">
        <f>(340.0/B13*100)</f>
        <v/>
      </c>
      <c r="D13" s="19" t="n">
        <v>6821</v>
      </c>
      <c r="E13" s="18" t="n">
        <v>516.48119629</v>
      </c>
      <c r="F13" s="20" t="n">
        <v>8.137404760000001</v>
      </c>
      <c r="G13" s="18" t="n">
        <v>509.54120756</v>
      </c>
      <c r="H13" s="20" t="n">
        <v>5.54685423</v>
      </c>
      <c r="I13" s="18" t="n">
        <v>518.18457847</v>
      </c>
      <c r="J13" s="20" t="n">
        <v>3.36985404</v>
      </c>
      <c r="K13" s="18" t="n">
        <v>504.00917875</v>
      </c>
      <c r="L13" s="20" t="n">
        <v>2.39024606</v>
      </c>
      <c r="M13" s="18" t="s">
        <v>481</v>
      </c>
      <c r="N13" s="20" t="s">
        <v>481</v>
      </c>
      <c r="O13" s="18" t="s">
        <v>481</v>
      </c>
      <c r="P13" s="20" t="s">
        <v>481</v>
      </c>
      <c r="Q13" s="18" t="n">
        <v>407.4699787</v>
      </c>
      <c r="R13" s="20" t="n">
        <v>6.79601306</v>
      </c>
      <c r="S13" s="18" t="s">
        <v>481</v>
      </c>
      <c r="T13" s="20" t="s">
        <v>481</v>
      </c>
      <c r="U13" s="18" t="n">
        <v>395.78136639</v>
      </c>
      <c r="V13" s="20" t="n">
        <v>7.80694533</v>
      </c>
    </row>
    <row r="14" spans="1:22">
      <c r="A14" s="15" t="s">
        <v>489</v>
      </c>
      <c r="B14" s="17" t="n">
        <v>5587</v>
      </c>
      <c r="C14" s="18">
        <f>(93.0/B14*100)</f>
        <v/>
      </c>
      <c r="D14" s="19" t="n">
        <v>5494</v>
      </c>
      <c r="E14" s="18" t="n">
        <v>529.59363074</v>
      </c>
      <c r="F14" s="20" t="n">
        <v>7.65691619</v>
      </c>
      <c r="G14" s="18" t="n">
        <v>534.79122418</v>
      </c>
      <c r="H14" s="20" t="n">
        <v>4.74522301</v>
      </c>
      <c r="I14" s="18" t="n">
        <v>519.43509404</v>
      </c>
      <c r="J14" s="20" t="n">
        <v>2.33460582</v>
      </c>
      <c r="K14" s="18" t="n">
        <v>515.41145977</v>
      </c>
      <c r="L14" s="20" t="n">
        <v>3.04304188</v>
      </c>
      <c r="M14" s="18" t="s">
        <v>481</v>
      </c>
      <c r="N14" s="20" t="s">
        <v>481</v>
      </c>
      <c r="O14" s="18" t="s">
        <v>481</v>
      </c>
      <c r="P14" s="20" t="s">
        <v>481</v>
      </c>
      <c r="Q14" s="18" t="s">
        <v>481</v>
      </c>
      <c r="R14" s="20" t="s">
        <v>481</v>
      </c>
      <c r="S14" s="18" t="s">
        <v>481</v>
      </c>
      <c r="T14" s="20" t="s">
        <v>481</v>
      </c>
      <c r="U14" s="18" t="n">
        <v>442.90442421</v>
      </c>
      <c r="V14" s="20" t="n">
        <v>11.73614707</v>
      </c>
    </row>
    <row r="15" spans="1:22">
      <c r="A15" s="15" t="s">
        <v>490</v>
      </c>
      <c r="B15" s="17" t="n">
        <v>5882</v>
      </c>
      <c r="C15" s="18">
        <f>(186.0/B15*100)</f>
        <v/>
      </c>
      <c r="D15" s="19" t="n">
        <v>5696</v>
      </c>
      <c r="E15" s="18" t="n">
        <v>519.13531657</v>
      </c>
      <c r="F15" s="20" t="n">
        <v>10.82848916</v>
      </c>
      <c r="G15" s="18" t="n">
        <v>552.62916061</v>
      </c>
      <c r="H15" s="20" t="n">
        <v>6.99815851</v>
      </c>
      <c r="I15" s="18" t="n">
        <v>549.37360957</v>
      </c>
      <c r="J15" s="20" t="n">
        <v>3.55336227</v>
      </c>
      <c r="K15" s="18" t="n">
        <v>521.91720804</v>
      </c>
      <c r="L15" s="20" t="n">
        <v>2.74190506</v>
      </c>
      <c r="M15" s="18" t="s">
        <v>481</v>
      </c>
      <c r="N15" s="20" t="s">
        <v>481</v>
      </c>
      <c r="O15" s="18" t="s">
        <v>481</v>
      </c>
      <c r="P15" s="20" t="s">
        <v>481</v>
      </c>
      <c r="Q15" s="18" t="n">
        <v>367.66871077</v>
      </c>
      <c r="R15" s="20" t="n">
        <v>14.82638214</v>
      </c>
      <c r="S15" s="18" t="s">
        <v>481</v>
      </c>
      <c r="T15" s="20" t="s">
        <v>481</v>
      </c>
      <c r="U15" s="18" t="n">
        <v>435.30416284</v>
      </c>
      <c r="V15" s="20" t="n">
        <v>7.6209974</v>
      </c>
    </row>
    <row r="16" spans="1:22">
      <c r="A16" s="15" t="s">
        <v>491</v>
      </c>
      <c r="B16" s="17" t="n">
        <v>6108</v>
      </c>
      <c r="C16" s="18">
        <f>(198.0/B16*100)</f>
        <v/>
      </c>
      <c r="D16" s="19" t="n">
        <v>5910</v>
      </c>
      <c r="E16" s="18" t="n">
        <v>513.54505226</v>
      </c>
      <c r="F16" s="20" t="n">
        <v>9.44612892</v>
      </c>
      <c r="G16" s="18" t="n">
        <v>523.4162778899999</v>
      </c>
      <c r="H16" s="20" t="n">
        <v>5.43709564</v>
      </c>
      <c r="I16" s="18" t="n">
        <v>528.05289382</v>
      </c>
      <c r="J16" s="20" t="n">
        <v>3.70193846</v>
      </c>
      <c r="K16" s="18" t="n">
        <v>502.89487527</v>
      </c>
      <c r="L16" s="20" t="n">
        <v>2.66688044</v>
      </c>
      <c r="M16" s="18" t="s">
        <v>481</v>
      </c>
      <c r="N16" s="20" t="s">
        <v>481</v>
      </c>
      <c r="O16" s="18" t="s">
        <v>481</v>
      </c>
      <c r="P16" s="20" t="s">
        <v>481</v>
      </c>
      <c r="Q16" s="18" t="s">
        <v>481</v>
      </c>
      <c r="R16" s="20" t="s">
        <v>481</v>
      </c>
      <c r="S16" s="18" t="s">
        <v>481</v>
      </c>
      <c r="T16" s="20" t="s">
        <v>481</v>
      </c>
      <c r="U16" s="18" t="n">
        <v>388.96479546</v>
      </c>
      <c r="V16" s="20" t="n">
        <v>9.587189739999999</v>
      </c>
    </row>
    <row r="17" spans="1:22">
      <c r="A17" s="15" t="s">
        <v>492</v>
      </c>
      <c r="B17" s="17" t="n">
        <v>6504</v>
      </c>
      <c r="C17" s="18">
        <f>(2634.0/B17*100)</f>
        <v/>
      </c>
      <c r="D17" s="19" t="n">
        <v>3870</v>
      </c>
      <c r="E17" s="18" t="n">
        <v>504.37436086</v>
      </c>
      <c r="F17" s="20" t="n">
        <v>15.95358989</v>
      </c>
      <c r="G17" s="18" t="n">
        <v>536.80048644</v>
      </c>
      <c r="H17" s="20" t="n">
        <v>9.02569338</v>
      </c>
      <c r="I17" s="18" t="n">
        <v>538.1278306200001</v>
      </c>
      <c r="J17" s="20" t="n">
        <v>4.55557065</v>
      </c>
      <c r="K17" s="18" t="n">
        <v>522.17832771</v>
      </c>
      <c r="L17" s="20" t="n">
        <v>3.8059732</v>
      </c>
      <c r="M17" s="18" t="s">
        <v>481</v>
      </c>
      <c r="N17" s="20" t="s">
        <v>481</v>
      </c>
      <c r="O17" s="18" t="s">
        <v>481</v>
      </c>
      <c r="P17" s="20" t="s">
        <v>481</v>
      </c>
      <c r="Q17" s="18" t="n">
        <v>338.260297</v>
      </c>
      <c r="R17" s="20" t="n">
        <v>14.23011861</v>
      </c>
      <c r="S17" s="18" t="s">
        <v>481</v>
      </c>
      <c r="T17" s="20" t="s">
        <v>481</v>
      </c>
      <c r="U17" s="18" t="n">
        <v>457.09086349</v>
      </c>
      <c r="V17" s="20" t="n">
        <v>8.230477090000001</v>
      </c>
    </row>
    <row r="18" spans="1:22">
      <c r="A18" s="15" t="s">
        <v>493</v>
      </c>
      <c r="B18" s="17" t="n">
        <v>5532</v>
      </c>
      <c r="C18" s="18">
        <f>(33.0/B18*100)</f>
        <v/>
      </c>
      <c r="D18" s="19" t="n">
        <v>5499</v>
      </c>
      <c r="E18" s="18" t="n">
        <v>457.4528581</v>
      </c>
      <c r="F18" s="20" t="n">
        <v>7.82308583</v>
      </c>
      <c r="G18" s="18" t="n">
        <v>456.49997062</v>
      </c>
      <c r="H18" s="20" t="n">
        <v>8.15610745</v>
      </c>
      <c r="I18" s="18" t="n">
        <v>486.28543025</v>
      </c>
      <c r="J18" s="20" t="n">
        <v>4.17673016</v>
      </c>
      <c r="K18" s="18" t="n">
        <v>473.57947134</v>
      </c>
      <c r="L18" s="20" t="n">
        <v>3.68229</v>
      </c>
      <c r="M18" s="18" t="s">
        <v>481</v>
      </c>
      <c r="N18" s="20" t="s">
        <v>481</v>
      </c>
      <c r="O18" s="18" t="s">
        <v>481</v>
      </c>
      <c r="P18" s="20" t="s">
        <v>481</v>
      </c>
      <c r="Q18" s="18" t="s">
        <v>481</v>
      </c>
      <c r="R18" s="20" t="s">
        <v>481</v>
      </c>
      <c r="S18" s="18" t="s">
        <v>481</v>
      </c>
      <c r="T18" s="20" t="s">
        <v>481</v>
      </c>
      <c r="U18" s="18" t="n">
        <v>374.92330172</v>
      </c>
      <c r="V18" s="20" t="n">
        <v>8.567994949999999</v>
      </c>
    </row>
    <row r="19" spans="1:22">
      <c r="A19" s="15" t="s">
        <v>494</v>
      </c>
      <c r="B19" s="17" t="n">
        <v>5658</v>
      </c>
      <c r="C19" s="18">
        <f>(493.0/B19*100)</f>
        <v/>
      </c>
      <c r="D19" s="19" t="n">
        <v>5165</v>
      </c>
      <c r="E19" s="18" t="n">
        <v>436.77623971</v>
      </c>
      <c r="F19" s="20" t="n">
        <v>7.58327446</v>
      </c>
      <c r="G19" s="18" t="n">
        <v>461.10296553</v>
      </c>
      <c r="H19" s="20" t="n">
        <v>5.66858112</v>
      </c>
      <c r="I19" s="18" t="n">
        <v>482.93699902</v>
      </c>
      <c r="J19" s="20" t="n">
        <v>3.73393075</v>
      </c>
      <c r="K19" s="18" t="n">
        <v>481.01382238</v>
      </c>
      <c r="L19" s="20" t="n">
        <v>3.1900936</v>
      </c>
      <c r="M19" s="18" t="s">
        <v>481</v>
      </c>
      <c r="N19" s="20" t="s">
        <v>481</v>
      </c>
      <c r="O19" s="18" t="s">
        <v>481</v>
      </c>
      <c r="P19" s="20" t="s">
        <v>481</v>
      </c>
      <c r="Q19" s="18" t="s">
        <v>481</v>
      </c>
      <c r="R19" s="20" t="s">
        <v>481</v>
      </c>
      <c r="S19" s="18" t="s">
        <v>481</v>
      </c>
      <c r="T19" s="20" t="s">
        <v>481</v>
      </c>
      <c r="U19" s="18" t="n">
        <v>394.27113207</v>
      </c>
      <c r="V19" s="20" t="n">
        <v>7.27635965</v>
      </c>
    </row>
    <row r="20" spans="1:22">
      <c r="A20" s="15" t="s">
        <v>495</v>
      </c>
      <c r="B20" s="17" t="n">
        <v>3371</v>
      </c>
      <c r="C20" s="18">
        <f>(75.0/B20*100)</f>
        <v/>
      </c>
      <c r="D20" s="19" t="n">
        <v>3296</v>
      </c>
      <c r="E20" s="18" t="n">
        <v>491.626559</v>
      </c>
      <c r="F20" s="20" t="n">
        <v>8.75296623</v>
      </c>
      <c r="G20" s="18" t="n">
        <v>493.71091027</v>
      </c>
      <c r="H20" s="20" t="n">
        <v>6.47248584</v>
      </c>
      <c r="I20" s="18" t="n">
        <v>496.54318527</v>
      </c>
      <c r="J20" s="20" t="n">
        <v>3.31038565</v>
      </c>
      <c r="K20" s="18" t="n">
        <v>477.50847159</v>
      </c>
      <c r="L20" s="20" t="n">
        <v>2.41973821</v>
      </c>
      <c r="M20" s="18" t="s">
        <v>481</v>
      </c>
      <c r="N20" s="20" t="s">
        <v>481</v>
      </c>
      <c r="O20" s="18" t="s">
        <v>481</v>
      </c>
      <c r="P20" s="20" t="s">
        <v>481</v>
      </c>
      <c r="Q20" s="18" t="s">
        <v>481</v>
      </c>
      <c r="R20" s="20" t="s">
        <v>481</v>
      </c>
      <c r="S20" s="18" t="s">
        <v>481</v>
      </c>
      <c r="T20" s="20" t="s">
        <v>481</v>
      </c>
      <c r="U20" s="18" t="n">
        <v>422.37540638</v>
      </c>
      <c r="V20" s="20" t="n">
        <v>8.1533503</v>
      </c>
    </row>
    <row r="21" spans="1:22">
      <c r="A21" s="15" t="s">
        <v>496</v>
      </c>
      <c r="B21" s="17" t="n">
        <v>5741</v>
      </c>
      <c r="C21" s="18">
        <f>(83.0/B21*100)</f>
        <v/>
      </c>
      <c r="D21" s="19" t="n">
        <v>5658</v>
      </c>
      <c r="E21" s="18" t="n">
        <v>542.36922254</v>
      </c>
      <c r="F21" s="20" t="n">
        <v>10.09294319</v>
      </c>
      <c r="G21" s="18" t="n">
        <v>553.69793789</v>
      </c>
      <c r="H21" s="20" t="n">
        <v>5.50454285</v>
      </c>
      <c r="I21" s="18" t="n">
        <v>548.64617125</v>
      </c>
      <c r="J21" s="20" t="n">
        <v>3.19829834</v>
      </c>
      <c r="K21" s="18" t="n">
        <v>511.02547035</v>
      </c>
      <c r="L21" s="20" t="n">
        <v>2.46747917</v>
      </c>
      <c r="M21" s="18" t="s">
        <v>481</v>
      </c>
      <c r="N21" s="20" t="s">
        <v>481</v>
      </c>
      <c r="O21" s="18" t="s">
        <v>481</v>
      </c>
      <c r="P21" s="20" t="s">
        <v>481</v>
      </c>
      <c r="Q21" s="18" t="s">
        <v>481</v>
      </c>
      <c r="R21" s="20" t="s">
        <v>481</v>
      </c>
      <c r="S21" s="18" t="s">
        <v>481</v>
      </c>
      <c r="T21" s="20" t="s">
        <v>481</v>
      </c>
      <c r="U21" s="18" t="n">
        <v>457.66165604</v>
      </c>
      <c r="V21" s="20" t="n">
        <v>12.05213738</v>
      </c>
    </row>
    <row r="22" spans="1:22">
      <c r="A22" s="15" t="s">
        <v>497</v>
      </c>
      <c r="B22" s="17" t="n">
        <v>6598</v>
      </c>
      <c r="C22" s="18">
        <f>(44.0/B22*100)</f>
        <v/>
      </c>
      <c r="D22" s="19" t="n">
        <v>6554</v>
      </c>
      <c r="E22" s="18" t="n">
        <v>434.4169654</v>
      </c>
      <c r="F22" s="20" t="n">
        <v>7.43453069</v>
      </c>
      <c r="G22" s="18" t="n">
        <v>451.38198951</v>
      </c>
      <c r="H22" s="20" t="n">
        <v>5.76802607</v>
      </c>
      <c r="I22" s="18" t="n">
        <v>491.30325257</v>
      </c>
      <c r="J22" s="20" t="n">
        <v>5.0888753</v>
      </c>
      <c r="K22" s="18" t="n">
        <v>505.24834921</v>
      </c>
      <c r="L22" s="20" t="n">
        <v>3.92148218</v>
      </c>
      <c r="M22" s="18" t="s">
        <v>481</v>
      </c>
      <c r="N22" s="20" t="s">
        <v>481</v>
      </c>
      <c r="O22" s="18" t="s">
        <v>481</v>
      </c>
      <c r="P22" s="20" t="s">
        <v>481</v>
      </c>
      <c r="Q22" s="18" t="s">
        <v>481</v>
      </c>
      <c r="R22" s="20" t="s">
        <v>481</v>
      </c>
      <c r="S22" s="18" t="n">
        <v>556.0433</v>
      </c>
      <c r="T22" s="20" t="n">
        <v>34.83634899</v>
      </c>
      <c r="U22" s="18" t="n">
        <v>365.74069484</v>
      </c>
      <c r="V22" s="20" t="n">
        <v>9.501807169999999</v>
      </c>
    </row>
    <row r="23" spans="1:22">
      <c r="A23" s="15" t="s">
        <v>498</v>
      </c>
      <c r="B23" s="17" t="n">
        <v>11583</v>
      </c>
      <c r="C23" s="18">
        <f>(307.0/B23*100)</f>
        <v/>
      </c>
      <c r="D23" s="19" t="n">
        <v>11276</v>
      </c>
      <c r="E23" s="18" t="n">
        <v>467.10010475</v>
      </c>
      <c r="F23" s="20" t="n">
        <v>8.24409238</v>
      </c>
      <c r="G23" s="18" t="n">
        <v>489.73477914</v>
      </c>
      <c r="H23" s="20" t="n">
        <v>4.7804332</v>
      </c>
      <c r="I23" s="18" t="n">
        <v>498.41359603</v>
      </c>
      <c r="J23" s="20" t="n">
        <v>3.20018521</v>
      </c>
      <c r="K23" s="18" t="n">
        <v>485.03449912</v>
      </c>
      <c r="L23" s="20" t="n">
        <v>3.06989451</v>
      </c>
      <c r="M23" s="18" t="s">
        <v>481</v>
      </c>
      <c r="N23" s="20" t="s">
        <v>481</v>
      </c>
      <c r="O23" s="18" t="s">
        <v>481</v>
      </c>
      <c r="P23" s="20" t="s">
        <v>481</v>
      </c>
      <c r="Q23" s="18" t="s">
        <v>481</v>
      </c>
      <c r="R23" s="20" t="s">
        <v>481</v>
      </c>
      <c r="S23" s="18" t="s">
        <v>481</v>
      </c>
      <c r="T23" s="20" t="s">
        <v>481</v>
      </c>
      <c r="U23" s="18" t="n">
        <v>402.49503151</v>
      </c>
      <c r="V23" s="20" t="n">
        <v>7.5296807</v>
      </c>
    </row>
    <row r="24" spans="1:22">
      <c r="A24" s="15" t="s">
        <v>499</v>
      </c>
      <c r="B24" s="17" t="n">
        <v>6647</v>
      </c>
      <c r="C24" s="18">
        <f>(18.0/B24*100)</f>
        <v/>
      </c>
      <c r="D24" s="19" t="n">
        <v>6629</v>
      </c>
      <c r="E24" s="18" t="n">
        <v>526.82531116</v>
      </c>
      <c r="F24" s="20" t="n">
        <v>11.12768339</v>
      </c>
      <c r="G24" s="18" t="n">
        <v>529.00970318</v>
      </c>
      <c r="H24" s="20" t="n">
        <v>8.93893944</v>
      </c>
      <c r="I24" s="18" t="n">
        <v>529.92171322</v>
      </c>
      <c r="J24" s="20" t="n">
        <v>3.81738563</v>
      </c>
      <c r="K24" s="18" t="n">
        <v>513.33367083</v>
      </c>
      <c r="L24" s="20" t="n">
        <v>3.05582742</v>
      </c>
      <c r="M24" s="18" t="s">
        <v>481</v>
      </c>
      <c r="N24" s="20" t="s">
        <v>481</v>
      </c>
      <c r="O24" s="18" t="s">
        <v>481</v>
      </c>
      <c r="P24" s="20" t="s">
        <v>481</v>
      </c>
      <c r="Q24" s="18" t="s">
        <v>481</v>
      </c>
      <c r="R24" s="20" t="s">
        <v>481</v>
      </c>
      <c r="S24" s="18" t="s">
        <v>481</v>
      </c>
      <c r="T24" s="20" t="s">
        <v>481</v>
      </c>
      <c r="U24" s="18" t="n">
        <v>426.55801157</v>
      </c>
      <c r="V24" s="20" t="n">
        <v>11.33830808</v>
      </c>
    </row>
    <row r="25" spans="1:22">
      <c r="A25" s="15" t="s">
        <v>500</v>
      </c>
      <c r="B25" s="17" t="n">
        <v>5581</v>
      </c>
      <c r="C25" s="18">
        <f>(26.0/B25*100)</f>
        <v/>
      </c>
      <c r="D25" s="19" t="n">
        <v>5555</v>
      </c>
      <c r="E25" s="18" t="n">
        <v>546.39208289</v>
      </c>
      <c r="F25" s="20" t="n">
        <v>10.72985553</v>
      </c>
      <c r="G25" s="18" t="n">
        <v>551.36323942</v>
      </c>
      <c r="H25" s="20" t="n">
        <v>7.26835098</v>
      </c>
      <c r="I25" s="18" t="n">
        <v>531.42196229</v>
      </c>
      <c r="J25" s="20" t="n">
        <v>3.59149647</v>
      </c>
      <c r="K25" s="18" t="n">
        <v>504.54640825</v>
      </c>
      <c r="L25" s="20" t="n">
        <v>3.46419949</v>
      </c>
      <c r="M25" s="18" t="s">
        <v>481</v>
      </c>
      <c r="N25" s="20" t="s">
        <v>481</v>
      </c>
      <c r="O25" s="18" t="s">
        <v>481</v>
      </c>
      <c r="P25" s="20" t="s">
        <v>481</v>
      </c>
      <c r="Q25" s="18" t="s">
        <v>481</v>
      </c>
      <c r="R25" s="20" t="s">
        <v>481</v>
      </c>
      <c r="S25" s="18" t="s">
        <v>481</v>
      </c>
      <c r="T25" s="20" t="s">
        <v>481</v>
      </c>
      <c r="U25" s="18" t="n">
        <v>429.85893318</v>
      </c>
      <c r="V25" s="20" t="n">
        <v>21.98926402</v>
      </c>
    </row>
    <row r="26" spans="1:22">
      <c r="A26" s="15" t="s">
        <v>501</v>
      </c>
      <c r="B26" s="17" t="n">
        <v>4869</v>
      </c>
      <c r="C26" s="18">
        <f>(97.0/B26*100)</f>
        <v/>
      </c>
      <c r="D26" s="19" t="n">
        <v>4772</v>
      </c>
      <c r="E26" s="18" t="n">
        <v>467.96512787</v>
      </c>
      <c r="F26" s="20" t="n">
        <v>7.01428617</v>
      </c>
      <c r="G26" s="18" t="n">
        <v>493.35523443</v>
      </c>
      <c r="H26" s="20" t="n">
        <v>4.39246877</v>
      </c>
      <c r="I26" s="18" t="n">
        <v>491.56848539</v>
      </c>
      <c r="J26" s="20" t="n">
        <v>2.39234903</v>
      </c>
      <c r="K26" s="18" t="n">
        <v>489.86352376</v>
      </c>
      <c r="L26" s="20" t="n">
        <v>2.85718432</v>
      </c>
      <c r="M26" s="18" t="s">
        <v>481</v>
      </c>
      <c r="N26" s="20" t="s">
        <v>481</v>
      </c>
      <c r="O26" s="18" t="s">
        <v>481</v>
      </c>
      <c r="P26" s="20" t="s">
        <v>481</v>
      </c>
      <c r="Q26" s="18" t="s">
        <v>481</v>
      </c>
      <c r="R26" s="20" t="s">
        <v>481</v>
      </c>
      <c r="S26" s="18" t="s">
        <v>481</v>
      </c>
      <c r="T26" s="20" t="s">
        <v>481</v>
      </c>
      <c r="U26" s="18" t="n">
        <v>422.13102914</v>
      </c>
      <c r="V26" s="20" t="n">
        <v>10.10073098</v>
      </c>
    </row>
    <row r="27" spans="1:22">
      <c r="A27" s="15" t="s">
        <v>502</v>
      </c>
      <c r="B27" s="17" t="n">
        <v>5299</v>
      </c>
      <c r="C27" s="18">
        <f>(208.0/B27*100)</f>
        <v/>
      </c>
      <c r="D27" s="19" t="n">
        <v>5091</v>
      </c>
      <c r="E27" s="18" t="n">
        <v>465.42203421</v>
      </c>
      <c r="F27" s="20" t="n">
        <v>7.3563922</v>
      </c>
      <c r="G27" s="18" t="n">
        <v>496.75418649</v>
      </c>
      <c r="H27" s="20" t="n">
        <v>5.25534647</v>
      </c>
      <c r="I27" s="18" t="n">
        <v>501.3063634</v>
      </c>
      <c r="J27" s="20" t="n">
        <v>2.85168812</v>
      </c>
      <c r="K27" s="18" t="n">
        <v>489.81988361</v>
      </c>
      <c r="L27" s="20" t="n">
        <v>2.35074683</v>
      </c>
      <c r="M27" s="18" t="s">
        <v>481</v>
      </c>
      <c r="N27" s="20" t="s">
        <v>481</v>
      </c>
      <c r="O27" s="18" t="s">
        <v>481</v>
      </c>
      <c r="P27" s="20" t="s">
        <v>481</v>
      </c>
      <c r="Q27" s="18" t="s">
        <v>481</v>
      </c>
      <c r="R27" s="20" t="s">
        <v>481</v>
      </c>
      <c r="S27" s="18" t="s">
        <v>481</v>
      </c>
      <c r="T27" s="20" t="s">
        <v>481</v>
      </c>
      <c r="U27" s="18" t="n">
        <v>384.59844144</v>
      </c>
      <c r="V27" s="20" t="n">
        <v>4.56350733</v>
      </c>
    </row>
    <row r="28" spans="1:22">
      <c r="A28" s="15" t="s">
        <v>503</v>
      </c>
      <c r="B28" s="17" t="n">
        <v>7568</v>
      </c>
      <c r="C28" s="18">
        <f>(562.0/B28*100)</f>
        <v/>
      </c>
      <c r="D28" s="19" t="n">
        <v>7006</v>
      </c>
      <c r="E28" s="18" t="n">
        <v>415.59486582</v>
      </c>
      <c r="F28" s="20" t="n">
        <v>5.51456922</v>
      </c>
      <c r="G28" s="18" t="n">
        <v>428.46390809</v>
      </c>
      <c r="H28" s="20" t="n">
        <v>4.02732165</v>
      </c>
      <c r="I28" s="18" t="n">
        <v>433.0057477</v>
      </c>
      <c r="J28" s="20" t="n">
        <v>3.44731944</v>
      </c>
      <c r="K28" s="18" t="n">
        <v>429.48554374</v>
      </c>
      <c r="L28" s="20" t="n">
        <v>2.97450947</v>
      </c>
      <c r="M28" s="18" t="s">
        <v>481</v>
      </c>
      <c r="N28" s="20" t="s">
        <v>481</v>
      </c>
      <c r="O28" s="18" t="s">
        <v>481</v>
      </c>
      <c r="P28" s="20" t="s">
        <v>481</v>
      </c>
      <c r="Q28" s="18" t="s">
        <v>481</v>
      </c>
      <c r="R28" s="20" t="s">
        <v>481</v>
      </c>
      <c r="S28" s="18" t="s">
        <v>481</v>
      </c>
      <c r="T28" s="20" t="s">
        <v>481</v>
      </c>
      <c r="U28" s="18" t="n">
        <v>388.76981529</v>
      </c>
      <c r="V28" s="20" t="n">
        <v>7.09773398</v>
      </c>
    </row>
    <row r="29" spans="1:22">
      <c r="A29" s="15" t="s">
        <v>504</v>
      </c>
      <c r="B29" s="17" t="n">
        <v>5385</v>
      </c>
      <c r="C29" s="18">
        <f>(30.0/B29*100)</f>
        <v/>
      </c>
      <c r="D29" s="19" t="n">
        <v>5355</v>
      </c>
      <c r="E29" s="18" t="n">
        <v>477.74796846</v>
      </c>
      <c r="F29" s="20" t="n">
        <v>11.94107101</v>
      </c>
      <c r="G29" s="18" t="n">
        <v>517.42298899</v>
      </c>
      <c r="H29" s="20" t="n">
        <v>6.54833296</v>
      </c>
      <c r="I29" s="18" t="n">
        <v>523.79889353</v>
      </c>
      <c r="J29" s="20" t="n">
        <v>4.17627142</v>
      </c>
      <c r="K29" s="18" t="n">
        <v>508.25586541</v>
      </c>
      <c r="L29" s="20" t="n">
        <v>2.52075757</v>
      </c>
      <c r="M29" s="18" t="s">
        <v>481</v>
      </c>
      <c r="N29" s="20" t="s">
        <v>481</v>
      </c>
      <c r="O29" s="18" t="s">
        <v>481</v>
      </c>
      <c r="P29" s="20" t="s">
        <v>481</v>
      </c>
      <c r="Q29" s="18" t="n">
        <v>314.02123871</v>
      </c>
      <c r="R29" s="20" t="n">
        <v>13.26138992</v>
      </c>
      <c r="S29" s="18" t="s">
        <v>481</v>
      </c>
      <c r="T29" s="20" t="s">
        <v>481</v>
      </c>
      <c r="U29" s="18" t="n">
        <v>397.78325383</v>
      </c>
      <c r="V29" s="20" t="n">
        <v>11.2448652</v>
      </c>
    </row>
    <row r="30" spans="1:22">
      <c r="A30" s="15" t="s">
        <v>505</v>
      </c>
      <c r="B30" s="17" t="n">
        <v>4520</v>
      </c>
      <c r="C30" s="18">
        <f>(266.0/B30*100)</f>
        <v/>
      </c>
      <c r="D30" s="19" t="n">
        <v>4254</v>
      </c>
      <c r="E30" s="18" t="n">
        <v>493.57817902</v>
      </c>
      <c r="F30" s="20" t="n">
        <v>13.91978082</v>
      </c>
      <c r="G30" s="18" t="n">
        <v>521.4782284</v>
      </c>
      <c r="H30" s="20" t="n">
        <v>8.89221248</v>
      </c>
      <c r="I30" s="18" t="n">
        <v>532.42040589</v>
      </c>
      <c r="J30" s="20" t="n">
        <v>4.25123345</v>
      </c>
      <c r="K30" s="18" t="n">
        <v>512.3596827699999</v>
      </c>
      <c r="L30" s="20" t="n">
        <v>2.91966416</v>
      </c>
      <c r="M30" s="18" t="s">
        <v>481</v>
      </c>
      <c r="N30" s="20" t="s">
        <v>481</v>
      </c>
      <c r="O30" s="18" t="s">
        <v>481</v>
      </c>
      <c r="P30" s="20" t="s">
        <v>481</v>
      </c>
      <c r="Q30" s="18" t="s">
        <v>481</v>
      </c>
      <c r="R30" s="20" t="s">
        <v>481</v>
      </c>
      <c r="S30" s="18" t="s">
        <v>481</v>
      </c>
      <c r="T30" s="20" t="s">
        <v>481</v>
      </c>
      <c r="U30" s="18" t="n">
        <v>412.95975952</v>
      </c>
      <c r="V30" s="20" t="n">
        <v>7.59210817</v>
      </c>
    </row>
    <row r="31" spans="1:22">
      <c r="A31" s="15" t="s">
        <v>506</v>
      </c>
      <c r="B31" s="17" t="n">
        <v>5456</v>
      </c>
      <c r="C31" s="18">
        <f>(158.0/B31*100)</f>
        <v/>
      </c>
      <c r="D31" s="19" t="n">
        <v>5298</v>
      </c>
      <c r="E31" s="18" t="n">
        <v>507.12431911</v>
      </c>
      <c r="F31" s="20" t="n">
        <v>9.74370935</v>
      </c>
      <c r="G31" s="18" t="n">
        <v>515.71051571</v>
      </c>
      <c r="H31" s="20" t="n">
        <v>5.81345354</v>
      </c>
      <c r="I31" s="18" t="n">
        <v>530.1830006599999</v>
      </c>
      <c r="J31" s="20" t="n">
        <v>3.26171337</v>
      </c>
      <c r="K31" s="18" t="n">
        <v>517.50774348</v>
      </c>
      <c r="L31" s="20" t="n">
        <v>2.84809636</v>
      </c>
      <c r="M31" s="18" t="s">
        <v>481</v>
      </c>
      <c r="N31" s="20" t="s">
        <v>481</v>
      </c>
      <c r="O31" s="18" t="s">
        <v>481</v>
      </c>
      <c r="P31" s="20" t="s">
        <v>481</v>
      </c>
      <c r="Q31" s="18" t="s">
        <v>481</v>
      </c>
      <c r="R31" s="20" t="s">
        <v>481</v>
      </c>
      <c r="S31" s="18" t="s">
        <v>481</v>
      </c>
      <c r="T31" s="20" t="s">
        <v>481</v>
      </c>
      <c r="U31" s="18" t="n">
        <v>416.94538922</v>
      </c>
      <c r="V31" s="20" t="n">
        <v>7.38298547</v>
      </c>
    </row>
    <row r="32" spans="1:22">
      <c r="A32" s="15" t="s">
        <v>507</v>
      </c>
      <c r="B32" s="17" t="n">
        <v>4478</v>
      </c>
      <c r="C32" s="18">
        <f>(6.0/B32*100)</f>
        <v/>
      </c>
      <c r="D32" s="19" t="n">
        <v>4472</v>
      </c>
      <c r="E32" s="18" t="n">
        <v>500.08604834</v>
      </c>
      <c r="F32" s="20" t="n">
        <v>7.73620003</v>
      </c>
      <c r="G32" s="18" t="n">
        <v>514.32676829</v>
      </c>
      <c r="H32" s="20" t="n">
        <v>4.5245544</v>
      </c>
      <c r="I32" s="18" t="n">
        <v>509.60896583</v>
      </c>
      <c r="J32" s="20" t="n">
        <v>2.87408045</v>
      </c>
      <c r="K32" s="18" t="n">
        <v>504.3969188</v>
      </c>
      <c r="L32" s="20" t="n">
        <v>3.01750164</v>
      </c>
      <c r="M32" s="18" t="s">
        <v>481</v>
      </c>
      <c r="N32" s="20" t="s">
        <v>481</v>
      </c>
      <c r="O32" s="18" t="s">
        <v>481</v>
      </c>
      <c r="P32" s="20" t="s">
        <v>481</v>
      </c>
      <c r="Q32" s="18" t="s">
        <v>481</v>
      </c>
      <c r="R32" s="20" t="s">
        <v>481</v>
      </c>
      <c r="S32" s="18" t="s">
        <v>481</v>
      </c>
      <c r="T32" s="20" t="s">
        <v>481</v>
      </c>
      <c r="U32" s="18" t="n">
        <v>418.66755123</v>
      </c>
      <c r="V32" s="20" t="n">
        <v>12.67877182</v>
      </c>
    </row>
    <row r="33" spans="1:22">
      <c r="A33" s="15" t="s">
        <v>508</v>
      </c>
      <c r="B33" s="17" t="n">
        <v>7325</v>
      </c>
      <c r="C33" s="18">
        <f>(88.0/B33*100)</f>
        <v/>
      </c>
      <c r="D33" s="19" t="n">
        <v>7237</v>
      </c>
      <c r="E33" s="18" t="n">
        <v>493.39845174</v>
      </c>
      <c r="F33" s="20" t="n">
        <v>7.07418461</v>
      </c>
      <c r="G33" s="18" t="n">
        <v>512.19326103</v>
      </c>
      <c r="H33" s="20" t="n">
        <v>4.68845721</v>
      </c>
      <c r="I33" s="18" t="n">
        <v>504.82626006</v>
      </c>
      <c r="J33" s="20" t="n">
        <v>2.88986109</v>
      </c>
      <c r="K33" s="18" t="n">
        <v>493.4286448</v>
      </c>
      <c r="L33" s="20" t="n">
        <v>3.04302728</v>
      </c>
      <c r="M33" s="18" t="s">
        <v>481</v>
      </c>
      <c r="N33" s="20" t="s">
        <v>481</v>
      </c>
      <c r="O33" s="18" t="s">
        <v>481</v>
      </c>
      <c r="P33" s="20" t="s">
        <v>481</v>
      </c>
      <c r="Q33" s="18" t="s">
        <v>481</v>
      </c>
      <c r="R33" s="20" t="s">
        <v>481</v>
      </c>
      <c r="S33" s="18" t="s">
        <v>481</v>
      </c>
      <c r="T33" s="20" t="s">
        <v>481</v>
      </c>
      <c r="U33" s="18" t="n">
        <v>406.70630764</v>
      </c>
      <c r="V33" s="20" t="n">
        <v>9.80988063</v>
      </c>
    </row>
    <row r="34" spans="1:22">
      <c r="A34" s="15" t="s">
        <v>509</v>
      </c>
      <c r="B34" s="17" t="n">
        <v>6350</v>
      </c>
      <c r="C34" s="18">
        <f>(113.0/B34*100)</f>
        <v/>
      </c>
      <c r="D34" s="19" t="n">
        <v>6237</v>
      </c>
      <c r="E34" s="18" t="n">
        <v>427.07305904</v>
      </c>
      <c r="F34" s="20" t="n">
        <v>7.51290144</v>
      </c>
      <c r="G34" s="18" t="n">
        <v>457.2566233</v>
      </c>
      <c r="H34" s="20" t="n">
        <v>4.97291335</v>
      </c>
      <c r="I34" s="18" t="n">
        <v>475.48040313</v>
      </c>
      <c r="J34" s="20" t="n">
        <v>3.16153652</v>
      </c>
      <c r="K34" s="18" t="n">
        <v>463.95073985</v>
      </c>
      <c r="L34" s="20" t="n">
        <v>2.92038685</v>
      </c>
      <c r="M34" s="18" t="s">
        <v>481</v>
      </c>
      <c r="N34" s="20" t="s">
        <v>481</v>
      </c>
      <c r="O34" s="18" t="s">
        <v>481</v>
      </c>
      <c r="P34" s="20" t="s">
        <v>481</v>
      </c>
      <c r="Q34" s="18" t="n">
        <v>263.37193708</v>
      </c>
      <c r="R34" s="20" t="n">
        <v>13.61114927</v>
      </c>
      <c r="S34" s="18" t="s">
        <v>481</v>
      </c>
      <c r="T34" s="20" t="s">
        <v>481</v>
      </c>
      <c r="U34" s="18" t="n">
        <v>368.40588539</v>
      </c>
      <c r="V34" s="20" t="n">
        <v>7.36589867</v>
      </c>
    </row>
    <row r="35" spans="1:22">
      <c r="A35" s="15" t="s">
        <v>510</v>
      </c>
      <c r="B35" s="17" t="n">
        <v>6406</v>
      </c>
      <c r="C35" s="18">
        <f>(80.0/B35*100)</f>
        <v/>
      </c>
      <c r="D35" s="19" t="n">
        <v>6326</v>
      </c>
      <c r="E35" s="18" t="n">
        <v>510.52896065</v>
      </c>
      <c r="F35" s="20" t="n">
        <v>9.51626533</v>
      </c>
      <c r="G35" s="18" t="n">
        <v>523.0480117</v>
      </c>
      <c r="H35" s="20" t="n">
        <v>4.81632026</v>
      </c>
      <c r="I35" s="18" t="n">
        <v>519.22119257</v>
      </c>
      <c r="J35" s="20" t="n">
        <v>2.40874968</v>
      </c>
      <c r="K35" s="18" t="n">
        <v>499.32481368</v>
      </c>
      <c r="L35" s="20" t="n">
        <v>2.31362458</v>
      </c>
      <c r="M35" s="18" t="s">
        <v>481</v>
      </c>
      <c r="N35" s="20" t="s">
        <v>481</v>
      </c>
      <c r="O35" s="18" t="s">
        <v>481</v>
      </c>
      <c r="P35" s="20" t="s">
        <v>481</v>
      </c>
      <c r="Q35" s="18" t="n">
        <v>337.32521215</v>
      </c>
      <c r="R35" s="20" t="n">
        <v>11.65794297</v>
      </c>
      <c r="S35" s="18" t="s">
        <v>481</v>
      </c>
      <c r="T35" s="20" t="s">
        <v>481</v>
      </c>
      <c r="U35" s="18" t="n">
        <v>396.80105651</v>
      </c>
      <c r="V35" s="20" t="n">
        <v>8.366330290000001</v>
      </c>
    </row>
    <row r="36" spans="1:22">
      <c r="A36" s="15" t="s">
        <v>511</v>
      </c>
      <c r="B36" s="17" t="n">
        <v>6736</v>
      </c>
      <c r="C36" s="18">
        <f>(107.0/B36*100)</f>
        <v/>
      </c>
      <c r="D36" s="19" t="n">
        <v>6629</v>
      </c>
      <c r="E36" s="18" t="n">
        <v>486.60591946</v>
      </c>
      <c r="F36" s="20" t="n">
        <v>7.503886</v>
      </c>
      <c r="G36" s="18" t="n">
        <v>506.55591559</v>
      </c>
      <c r="H36" s="20" t="n">
        <v>5.66398205</v>
      </c>
      <c r="I36" s="18" t="n">
        <v>512.88341573</v>
      </c>
      <c r="J36" s="20" t="n">
        <v>3.35732703</v>
      </c>
      <c r="K36" s="18" t="n">
        <v>494.27666251</v>
      </c>
      <c r="L36" s="20" t="n">
        <v>2.388343</v>
      </c>
      <c r="M36" s="18" t="s">
        <v>481</v>
      </c>
      <c r="N36" s="20" t="s">
        <v>481</v>
      </c>
      <c r="O36" s="18" t="s">
        <v>481</v>
      </c>
      <c r="P36" s="20" t="s">
        <v>481</v>
      </c>
      <c r="Q36" s="18" t="s">
        <v>481</v>
      </c>
      <c r="R36" s="20" t="s">
        <v>481</v>
      </c>
      <c r="S36" s="18" t="s">
        <v>481</v>
      </c>
      <c r="T36" s="20" t="s">
        <v>481</v>
      </c>
      <c r="U36" s="18" t="n">
        <v>422.95230508</v>
      </c>
      <c r="V36" s="20" t="n">
        <v>8.287908420000001</v>
      </c>
    </row>
    <row r="37" spans="1:22">
      <c r="A37" s="15" t="s">
        <v>512</v>
      </c>
      <c r="B37" s="17" t="n">
        <v>5458</v>
      </c>
      <c r="C37" s="18">
        <f>(222.0/B37*100)</f>
        <v/>
      </c>
      <c r="D37" s="19" t="n">
        <v>5236</v>
      </c>
      <c r="E37" s="18" t="n">
        <v>495.28664325</v>
      </c>
      <c r="F37" s="20" t="n">
        <v>12.27220003</v>
      </c>
      <c r="G37" s="18" t="n">
        <v>525.20709306</v>
      </c>
      <c r="H37" s="20" t="n">
        <v>8.31156874</v>
      </c>
      <c r="I37" s="18" t="n">
        <v>521.52881641</v>
      </c>
      <c r="J37" s="20" t="n">
        <v>4.00555408</v>
      </c>
      <c r="K37" s="18" t="n">
        <v>505.30002551</v>
      </c>
      <c r="L37" s="20" t="n">
        <v>3.00324259</v>
      </c>
      <c r="M37" s="18" t="s">
        <v>481</v>
      </c>
      <c r="N37" s="20" t="s">
        <v>481</v>
      </c>
      <c r="O37" s="18" t="s">
        <v>481</v>
      </c>
      <c r="P37" s="20" t="s">
        <v>481</v>
      </c>
      <c r="Q37" s="18" t="s">
        <v>481</v>
      </c>
      <c r="R37" s="20" t="s">
        <v>481</v>
      </c>
      <c r="S37" s="18" t="s">
        <v>481</v>
      </c>
      <c r="T37" s="20" t="s">
        <v>481</v>
      </c>
      <c r="U37" s="18" t="n">
        <v>401.03579794</v>
      </c>
      <c r="V37" s="20" t="n">
        <v>8.166407550000001</v>
      </c>
    </row>
    <row r="38" spans="1:22">
      <c r="A38" s="15" t="s">
        <v>513</v>
      </c>
      <c r="B38" s="17" t="n">
        <v>5860</v>
      </c>
      <c r="C38" s="18">
        <f>(34.0/B38*100)</f>
        <v/>
      </c>
      <c r="D38" s="19" t="n">
        <v>5826</v>
      </c>
      <c r="E38" s="18" t="n">
        <v>480.95644081</v>
      </c>
      <c r="F38" s="20" t="n">
        <v>10.51329526</v>
      </c>
      <c r="G38" s="18" t="n">
        <v>504.06395224</v>
      </c>
      <c r="H38" s="20" t="n">
        <v>7.97658294</v>
      </c>
      <c r="I38" s="18" t="n">
        <v>515.16764963</v>
      </c>
      <c r="J38" s="20" t="n">
        <v>4.09188666</v>
      </c>
      <c r="K38" s="18" t="n">
        <v>486.09976488</v>
      </c>
      <c r="L38" s="20" t="n">
        <v>3.32392227</v>
      </c>
      <c r="M38" s="18" t="s">
        <v>481</v>
      </c>
      <c r="N38" s="20" t="s">
        <v>481</v>
      </c>
      <c r="O38" s="18" t="s">
        <v>481</v>
      </c>
      <c r="P38" s="20" t="s">
        <v>481</v>
      </c>
      <c r="Q38" s="18" t="s">
        <v>481</v>
      </c>
      <c r="R38" s="20" t="s">
        <v>481</v>
      </c>
      <c r="S38" s="18" t="s">
        <v>481</v>
      </c>
      <c r="T38" s="20" t="s">
        <v>481</v>
      </c>
      <c r="U38" s="18" t="n">
        <v>467.34494695</v>
      </c>
      <c r="V38" s="20" t="n">
        <v>5.50953168</v>
      </c>
    </row>
    <row r="39" spans="1:22">
      <c r="A39" s="15" t="s">
        <v>514</v>
      </c>
      <c r="B39" s="17" t="n">
        <v>5895</v>
      </c>
      <c r="C39" s="18">
        <f>(34.0/B39*100)</f>
        <v/>
      </c>
      <c r="D39" s="19" t="n">
        <v>5861</v>
      </c>
      <c r="E39" s="18" t="n">
        <v>416.42375209</v>
      </c>
      <c r="F39" s="20" t="n">
        <v>6.56749635</v>
      </c>
      <c r="G39" s="18" t="n">
        <v>418.42257425</v>
      </c>
      <c r="H39" s="20" t="n">
        <v>5.34673881</v>
      </c>
      <c r="I39" s="18" t="n">
        <v>433.49467093</v>
      </c>
      <c r="J39" s="20" t="n">
        <v>4.3180034</v>
      </c>
      <c r="K39" s="18" t="n">
        <v>444.42310281</v>
      </c>
      <c r="L39" s="20" t="n">
        <v>4.26563587</v>
      </c>
      <c r="M39" s="18" t="s">
        <v>481</v>
      </c>
      <c r="N39" s="20" t="s">
        <v>481</v>
      </c>
      <c r="O39" s="18" t="s">
        <v>481</v>
      </c>
      <c r="P39" s="20" t="s">
        <v>481</v>
      </c>
      <c r="Q39" s="18" t="s">
        <v>481</v>
      </c>
      <c r="R39" s="20" t="s">
        <v>481</v>
      </c>
      <c r="S39" s="18" t="s">
        <v>481</v>
      </c>
      <c r="T39" s="20" t="s">
        <v>481</v>
      </c>
      <c r="U39" s="18" t="n">
        <v>367.08165977</v>
      </c>
      <c r="V39" s="20" t="n">
        <v>10.85491255</v>
      </c>
    </row>
    <row r="40" spans="1:22">
      <c r="A40" s="15" t="s">
        <v>515</v>
      </c>
      <c r="B40" s="17" t="n">
        <v>14157</v>
      </c>
      <c r="C40" s="18">
        <f>(437.0/B40*100)</f>
        <v/>
      </c>
      <c r="D40" s="19" t="n">
        <v>13720</v>
      </c>
      <c r="E40" s="18" t="n">
        <v>503.09678208</v>
      </c>
      <c r="F40" s="20" t="n">
        <v>9.98429514</v>
      </c>
      <c r="G40" s="18" t="n">
        <v>517.09759235</v>
      </c>
      <c r="H40" s="20" t="n">
        <v>7.14714895</v>
      </c>
      <c r="I40" s="18" t="n">
        <v>523.41294234</v>
      </c>
      <c r="J40" s="20" t="n">
        <v>4.47010935</v>
      </c>
      <c r="K40" s="18" t="n">
        <v>494.46828367</v>
      </c>
      <c r="L40" s="20" t="n">
        <v>2.75460962</v>
      </c>
      <c r="M40" s="18" t="s">
        <v>481</v>
      </c>
      <c r="N40" s="20" t="s">
        <v>481</v>
      </c>
      <c r="O40" s="18" t="s">
        <v>481</v>
      </c>
      <c r="P40" s="20" t="s">
        <v>481</v>
      </c>
      <c r="Q40" s="18" t="s">
        <v>481</v>
      </c>
      <c r="R40" s="20" t="s">
        <v>481</v>
      </c>
      <c r="S40" s="18" t="s">
        <v>481</v>
      </c>
      <c r="T40" s="20" t="s">
        <v>481</v>
      </c>
      <c r="U40" s="18" t="n">
        <v>408.19984088</v>
      </c>
      <c r="V40" s="20" t="n">
        <v>7.64980253</v>
      </c>
    </row>
    <row r="41" spans="1:22">
      <c r="A41" s="15" t="s">
        <v>516</v>
      </c>
      <c r="B41" s="17" t="n">
        <v>5712</v>
      </c>
      <c r="C41" s="18">
        <f>(76.0/B41*100)</f>
        <v/>
      </c>
      <c r="D41" s="19" t="n">
        <v>5636</v>
      </c>
      <c r="E41" s="18" t="n">
        <v>480.22376284</v>
      </c>
      <c r="F41" s="20" t="n">
        <v>8.65946269</v>
      </c>
      <c r="G41" s="18" t="n">
        <v>499.42162607</v>
      </c>
      <c r="H41" s="20" t="n">
        <v>8.35823411</v>
      </c>
      <c r="I41" s="18" t="n">
        <v>510.59391474</v>
      </c>
      <c r="J41" s="20" t="n">
        <v>4.13155376</v>
      </c>
      <c r="K41" s="18" t="n">
        <v>499.98480264</v>
      </c>
      <c r="L41" s="20" t="n">
        <v>3.16858059</v>
      </c>
      <c r="M41" s="18" t="s">
        <v>481</v>
      </c>
      <c r="N41" s="20" t="s">
        <v>481</v>
      </c>
      <c r="O41" s="18" t="s">
        <v>481</v>
      </c>
      <c r="P41" s="20" t="s">
        <v>481</v>
      </c>
      <c r="Q41" s="18" t="n">
        <v>399.91015703</v>
      </c>
      <c r="R41" s="20" t="n">
        <v>16.72230739</v>
      </c>
      <c r="S41" s="18" t="s">
        <v>481</v>
      </c>
      <c r="T41" s="20" t="s">
        <v>481</v>
      </c>
      <c r="U41" s="18" t="n">
        <v>402.94411341</v>
      </c>
      <c r="V41" s="20" t="n">
        <v>14.17813514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(2365.0/B46*100)</f>
        <v/>
      </c>
      <c r="D46" s="19" t="n">
        <v>20776</v>
      </c>
      <c r="E46" s="18" t="n">
        <v>397.06013498</v>
      </c>
      <c r="F46" s="20" t="n">
        <v>4.84693557</v>
      </c>
      <c r="G46" s="18" t="n">
        <v>419.39200217</v>
      </c>
      <c r="H46" s="20" t="n">
        <v>5.31113577</v>
      </c>
      <c r="I46" s="18" t="n">
        <v>433.72061951</v>
      </c>
      <c r="J46" s="20" t="n">
        <v>4.13478854</v>
      </c>
      <c r="K46" s="18" t="n">
        <v>437.36630146</v>
      </c>
      <c r="L46" s="20" t="n">
        <v>3.99566509</v>
      </c>
      <c r="M46" s="18" t="s">
        <v>481</v>
      </c>
      <c r="N46" s="20" t="s">
        <v>481</v>
      </c>
      <c r="O46" s="18" t="s">
        <v>481</v>
      </c>
      <c r="P46" s="20" t="s">
        <v>481</v>
      </c>
      <c r="Q46" s="18" t="s">
        <v>481</v>
      </c>
      <c r="R46" s="20" t="s">
        <v>481</v>
      </c>
      <c r="S46" s="18" t="s">
        <v>481</v>
      </c>
      <c r="T46" s="20" t="s">
        <v>481</v>
      </c>
      <c r="U46" s="18" t="n">
        <v>379.85100289</v>
      </c>
      <c r="V46" s="20" t="n">
        <v>3.34335512</v>
      </c>
    </row>
    <row r="47" spans="1:22">
      <c r="A47" s="15" t="s">
        <v>522</v>
      </c>
      <c r="B47" s="17" t="n">
        <v>5928</v>
      </c>
      <c r="C47" s="18">
        <f>(471.0/B47*100)</f>
        <v/>
      </c>
      <c r="D47" s="19" t="n">
        <v>5457</v>
      </c>
      <c r="E47" s="18" t="n">
        <v>410.61156832</v>
      </c>
      <c r="F47" s="20" t="n">
        <v>7.22144197</v>
      </c>
      <c r="G47" s="18" t="n">
        <v>428.65852691</v>
      </c>
      <c r="H47" s="20" t="n">
        <v>6.86464665</v>
      </c>
      <c r="I47" s="18" t="n">
        <v>463.94113388</v>
      </c>
      <c r="J47" s="20" t="n">
        <v>5.19117265</v>
      </c>
      <c r="K47" s="18" t="n">
        <v>461.09966903</v>
      </c>
      <c r="L47" s="20" t="n">
        <v>5.23502102</v>
      </c>
      <c r="M47" s="18" t="s">
        <v>481</v>
      </c>
      <c r="N47" s="20" t="s">
        <v>481</v>
      </c>
      <c r="O47" s="18" t="s">
        <v>481</v>
      </c>
      <c r="P47" s="20" t="s">
        <v>481</v>
      </c>
      <c r="Q47" s="18" t="s">
        <v>481</v>
      </c>
      <c r="R47" s="20" t="s">
        <v>481</v>
      </c>
      <c r="S47" s="18" t="s">
        <v>481</v>
      </c>
      <c r="T47" s="20" t="s">
        <v>481</v>
      </c>
      <c r="U47" s="18" t="n">
        <v>348.76094504</v>
      </c>
      <c r="V47" s="20" t="n">
        <v>6.90252566</v>
      </c>
    </row>
    <row r="48" spans="1:22">
      <c r="A48" s="15" t="s">
        <v>523</v>
      </c>
      <c r="B48" s="17" t="n">
        <v>9841</v>
      </c>
      <c r="C48" s="18">
        <f>(8.0/B48*100)</f>
        <v/>
      </c>
      <c r="D48" s="19" t="n">
        <v>9833</v>
      </c>
      <c r="E48" s="18" t="n">
        <v>517.3723320300001</v>
      </c>
      <c r="F48" s="20" t="n">
        <v>10.46843343</v>
      </c>
      <c r="G48" s="18" t="n">
        <v>506.56519241</v>
      </c>
      <c r="H48" s="20" t="n">
        <v>6.98063337</v>
      </c>
      <c r="I48" s="18" t="n">
        <v>494.94249499</v>
      </c>
      <c r="J48" s="20" t="n">
        <v>4.93932796</v>
      </c>
      <c r="K48" s="18" t="n">
        <v>483.88692782</v>
      </c>
      <c r="L48" s="20" t="n">
        <v>6.51365214</v>
      </c>
      <c r="M48" s="18" t="s">
        <v>481</v>
      </c>
      <c r="N48" s="20" t="s">
        <v>481</v>
      </c>
      <c r="O48" s="18" t="s">
        <v>481</v>
      </c>
      <c r="P48" s="20" t="s">
        <v>481</v>
      </c>
      <c r="Q48" s="18" t="s">
        <v>481</v>
      </c>
      <c r="R48" s="20" t="s">
        <v>481</v>
      </c>
      <c r="S48" s="18" t="s">
        <v>481</v>
      </c>
      <c r="T48" s="20" t="s">
        <v>481</v>
      </c>
      <c r="U48" s="18" t="n">
        <v>416.35859165</v>
      </c>
      <c r="V48" s="20" t="n">
        <v>18.82000802</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(468.0/B50*100)</f>
        <v/>
      </c>
      <c r="D50" s="19" t="n">
        <v>11327</v>
      </c>
      <c r="E50" s="18" t="n">
        <v>391.82158293</v>
      </c>
      <c r="F50" s="20" t="n">
        <v>5.64937371</v>
      </c>
      <c r="G50" s="18" t="n">
        <v>419.89182304</v>
      </c>
      <c r="H50" s="20" t="n">
        <v>3.82940244</v>
      </c>
      <c r="I50" s="18" t="n">
        <v>435.77823789</v>
      </c>
      <c r="J50" s="20" t="n">
        <v>3.38514468</v>
      </c>
      <c r="K50" s="18" t="n">
        <v>445.05076459</v>
      </c>
      <c r="L50" s="20" t="n">
        <v>2.95017895</v>
      </c>
      <c r="M50" s="18" t="s">
        <v>481</v>
      </c>
      <c r="N50" s="20" t="s">
        <v>481</v>
      </c>
      <c r="O50" s="18" t="s">
        <v>481</v>
      </c>
      <c r="P50" s="20" t="s">
        <v>481</v>
      </c>
      <c r="Q50" s="18" t="s">
        <v>481</v>
      </c>
      <c r="R50" s="20" t="s">
        <v>481</v>
      </c>
      <c r="S50" s="18" t="s">
        <v>481</v>
      </c>
      <c r="T50" s="20" t="s">
        <v>481</v>
      </c>
      <c r="U50" s="18" t="n">
        <v>354.21996091</v>
      </c>
      <c r="V50" s="20" t="n">
        <v>8.8739612</v>
      </c>
    </row>
    <row r="51" spans="1:22">
      <c r="A51" s="15" t="s">
        <v>526</v>
      </c>
      <c r="B51" s="17" t="n">
        <v>6866</v>
      </c>
      <c r="C51" s="18">
        <f>(115.0/B51*100)</f>
        <v/>
      </c>
      <c r="D51" s="19" t="n">
        <v>6751</v>
      </c>
      <c r="E51" s="18" t="n">
        <v>414.90915989</v>
      </c>
      <c r="F51" s="20" t="n">
        <v>6.6910722</v>
      </c>
      <c r="G51" s="18" t="n">
        <v>422.85300869</v>
      </c>
      <c r="H51" s="20" t="n">
        <v>4.44717669</v>
      </c>
      <c r="I51" s="18" t="n">
        <v>436.35824855</v>
      </c>
      <c r="J51" s="20" t="n">
        <v>3.57909469</v>
      </c>
      <c r="K51" s="18" t="n">
        <v>435.40916328</v>
      </c>
      <c r="L51" s="20" t="n">
        <v>3.05271803</v>
      </c>
      <c r="M51" s="18" t="s">
        <v>481</v>
      </c>
      <c r="N51" s="20" t="s">
        <v>481</v>
      </c>
      <c r="O51" s="18" t="s">
        <v>481</v>
      </c>
      <c r="P51" s="20" t="s">
        <v>481</v>
      </c>
      <c r="Q51" s="18" t="n">
        <v>427.96430568</v>
      </c>
      <c r="R51" s="20" t="n">
        <v>5.20460603</v>
      </c>
      <c r="S51" s="18" t="s">
        <v>481</v>
      </c>
      <c r="T51" s="20" t="s">
        <v>481</v>
      </c>
      <c r="U51" s="18" t="n">
        <v>396.90954508</v>
      </c>
      <c r="V51" s="20" t="n">
        <v>7.7846962</v>
      </c>
    </row>
    <row r="52" spans="1:22">
      <c r="A52" s="15" t="s">
        <v>527</v>
      </c>
      <c r="B52" s="17" t="n">
        <v>5809</v>
      </c>
      <c r="C52" s="18">
        <f>(120.0/B52*100)</f>
        <v/>
      </c>
      <c r="D52" s="19" t="n">
        <v>5689</v>
      </c>
      <c r="E52" s="18" t="n">
        <v>470.21672579</v>
      </c>
      <c r="F52" s="20" t="n">
        <v>6.98850421</v>
      </c>
      <c r="G52" s="18" t="n">
        <v>499.28143985</v>
      </c>
      <c r="H52" s="20" t="n">
        <v>5.49659643</v>
      </c>
      <c r="I52" s="18" t="n">
        <v>497.72726232</v>
      </c>
      <c r="J52" s="20" t="n">
        <v>3.08036381</v>
      </c>
      <c r="K52" s="18" t="n">
        <v>485.54527276</v>
      </c>
      <c r="L52" s="20" t="n">
        <v>3.2538246</v>
      </c>
      <c r="M52" s="18" t="s">
        <v>481</v>
      </c>
      <c r="N52" s="20" t="s">
        <v>481</v>
      </c>
      <c r="O52" s="18" t="s">
        <v>481</v>
      </c>
      <c r="P52" s="20" t="s">
        <v>481</v>
      </c>
      <c r="Q52" s="18" t="s">
        <v>481</v>
      </c>
      <c r="R52" s="20" t="s">
        <v>481</v>
      </c>
      <c r="S52" s="18" t="s">
        <v>481</v>
      </c>
      <c r="T52" s="20" t="s">
        <v>481</v>
      </c>
      <c r="U52" s="18" t="n">
        <v>392.94230794</v>
      </c>
      <c r="V52" s="20" t="n">
        <v>7.65012743</v>
      </c>
    </row>
    <row r="53" spans="1:22">
      <c r="A53" s="15" t="s">
        <v>528</v>
      </c>
      <c r="B53" s="17" t="n">
        <v>5571</v>
      </c>
      <c r="C53" s="18">
        <f>(136.0/B53*100)</f>
        <v/>
      </c>
      <c r="D53" s="19" t="n">
        <v>5435</v>
      </c>
      <c r="E53" s="18" t="n">
        <v>426.37833421</v>
      </c>
      <c r="F53" s="20" t="n">
        <v>5.64517212</v>
      </c>
      <c r="G53" s="18" t="n">
        <v>437.39384764</v>
      </c>
      <c r="H53" s="20" t="n">
        <v>4.27552692</v>
      </c>
      <c r="I53" s="18" t="n">
        <v>459.74755627</v>
      </c>
      <c r="J53" s="20" t="n">
        <v>2.74597391</v>
      </c>
      <c r="K53" s="18" t="n">
        <v>458.78204879</v>
      </c>
      <c r="L53" s="20" t="n">
        <v>2.76920191</v>
      </c>
      <c r="M53" s="18" t="s">
        <v>481</v>
      </c>
      <c r="N53" s="20" t="s">
        <v>481</v>
      </c>
      <c r="O53" s="18" t="s">
        <v>481</v>
      </c>
      <c r="P53" s="20" t="s">
        <v>481</v>
      </c>
      <c r="Q53" s="18" t="s">
        <v>481</v>
      </c>
      <c r="R53" s="20" t="s">
        <v>481</v>
      </c>
      <c r="S53" s="18" t="s">
        <v>481</v>
      </c>
      <c r="T53" s="20" t="s">
        <v>481</v>
      </c>
      <c r="U53" s="18" t="n">
        <v>355.35553845</v>
      </c>
      <c r="V53" s="20" t="n">
        <v>4.76784352</v>
      </c>
    </row>
    <row r="54" spans="1:22">
      <c r="A54" s="15" t="s">
        <v>529</v>
      </c>
      <c r="B54" s="17" t="n">
        <v>4740</v>
      </c>
      <c r="C54" s="18">
        <f>(606.0/B54*100)</f>
        <v/>
      </c>
      <c r="D54" s="19" t="n">
        <v>4134</v>
      </c>
      <c r="E54" s="18" t="n">
        <v>340.79326875</v>
      </c>
      <c r="F54" s="20" t="n">
        <v>4.06122583</v>
      </c>
      <c r="G54" s="18" t="n">
        <v>363.06394652</v>
      </c>
      <c r="H54" s="20" t="n">
        <v>5.35428488</v>
      </c>
      <c r="I54" s="18" t="n">
        <v>380.16539921</v>
      </c>
      <c r="J54" s="20" t="n">
        <v>4.24536969</v>
      </c>
      <c r="K54" s="18" t="n">
        <v>395.18342495</v>
      </c>
      <c r="L54" s="20" t="n">
        <v>5.20675362</v>
      </c>
      <c r="M54" s="18" t="s">
        <v>481</v>
      </c>
      <c r="N54" s="20" t="s">
        <v>481</v>
      </c>
      <c r="O54" s="18" t="s">
        <v>481</v>
      </c>
      <c r="P54" s="20" t="s">
        <v>481</v>
      </c>
      <c r="Q54" s="18" t="s">
        <v>481</v>
      </c>
      <c r="R54" s="20" t="s">
        <v>481</v>
      </c>
      <c r="S54" s="18" t="s">
        <v>481</v>
      </c>
      <c r="T54" s="20" t="s">
        <v>481</v>
      </c>
      <c r="U54" s="18" t="n">
        <v>309.5283627</v>
      </c>
      <c r="V54" s="20" t="n">
        <v>4.50549281</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(77.0/B56*100)</f>
        <v/>
      </c>
      <c r="D56" s="19" t="n">
        <v>5282</v>
      </c>
      <c r="E56" s="18" t="n">
        <v>509.93015052</v>
      </c>
      <c r="F56" s="20" t="n">
        <v>8.261304109999999</v>
      </c>
      <c r="G56" s="18" t="n">
        <v>530.75576496</v>
      </c>
      <c r="H56" s="20" t="n">
        <v>4.60771101</v>
      </c>
      <c r="I56" s="18" t="n">
        <v>532.60576395</v>
      </c>
      <c r="J56" s="20" t="n">
        <v>2.71452604</v>
      </c>
      <c r="K56" s="18" t="n">
        <v>523.08106164</v>
      </c>
      <c r="L56" s="20" t="n">
        <v>3.47072657</v>
      </c>
      <c r="M56" s="18" t="s">
        <v>481</v>
      </c>
      <c r="N56" s="20" t="s">
        <v>481</v>
      </c>
      <c r="O56" s="18" t="s">
        <v>481</v>
      </c>
      <c r="P56" s="20" t="s">
        <v>481</v>
      </c>
      <c r="Q56" s="18" t="s">
        <v>481</v>
      </c>
      <c r="R56" s="20" t="s">
        <v>481</v>
      </c>
      <c r="S56" s="18" t="s">
        <v>481</v>
      </c>
      <c r="T56" s="20" t="s">
        <v>481</v>
      </c>
      <c r="U56" s="18" t="n">
        <v>448.60893382</v>
      </c>
      <c r="V56" s="20" t="n">
        <v>18.1395755</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(189.0/B61*100)</f>
        <v/>
      </c>
      <c r="D61" s="19" t="n">
        <v>6336</v>
      </c>
      <c r="E61" s="18" t="n">
        <v>472.33223685</v>
      </c>
      <c r="F61" s="20" t="n">
        <v>5.86656451</v>
      </c>
      <c r="G61" s="18" t="n">
        <v>471.10241729</v>
      </c>
      <c r="H61" s="20" t="n">
        <v>5.22454623</v>
      </c>
      <c r="I61" s="18" t="n">
        <v>483.26407439</v>
      </c>
      <c r="J61" s="20" t="n">
        <v>3.00909952</v>
      </c>
      <c r="K61" s="18" t="n">
        <v>474.37166785</v>
      </c>
      <c r="L61" s="20" t="n">
        <v>3.25657835</v>
      </c>
      <c r="M61" s="18" t="s">
        <v>481</v>
      </c>
      <c r="N61" s="20" t="s">
        <v>481</v>
      </c>
      <c r="O61" s="18" t="s">
        <v>481</v>
      </c>
      <c r="P61" s="20" t="s">
        <v>481</v>
      </c>
      <c r="Q61" s="18" t="s">
        <v>481</v>
      </c>
      <c r="R61" s="20" t="s">
        <v>481</v>
      </c>
      <c r="S61" s="18" t="s">
        <v>481</v>
      </c>
      <c r="T61" s="20" t="s">
        <v>481</v>
      </c>
      <c r="U61" s="18" t="n">
        <v>375.29572857</v>
      </c>
      <c r="V61" s="20" t="n">
        <v>8.990054560000001</v>
      </c>
    </row>
    <row r="62" spans="1:22">
      <c r="A62" s="15" t="s">
        <v>537</v>
      </c>
      <c r="B62" s="17" t="n">
        <v>4476</v>
      </c>
      <c r="C62" s="18">
        <f>(3.0/B62*100)</f>
        <v/>
      </c>
      <c r="D62" s="19" t="n">
        <v>4473</v>
      </c>
      <c r="E62" s="18" t="n">
        <v>502.65218799</v>
      </c>
      <c r="F62" s="20" t="n">
        <v>8.09695146</v>
      </c>
      <c r="G62" s="18" t="n">
        <v>505.29109302</v>
      </c>
      <c r="H62" s="20" t="n">
        <v>5.1207413</v>
      </c>
      <c r="I62" s="18" t="n">
        <v>515.42871881</v>
      </c>
      <c r="J62" s="20" t="n">
        <v>1.9454968</v>
      </c>
      <c r="K62" s="18" t="n">
        <v>503.07859027</v>
      </c>
      <c r="L62" s="20" t="n">
        <v>2.22929791</v>
      </c>
      <c r="M62" s="18" t="s">
        <v>481</v>
      </c>
      <c r="N62" s="20" t="s">
        <v>481</v>
      </c>
      <c r="O62" s="18" t="s">
        <v>481</v>
      </c>
      <c r="P62" s="20" t="s">
        <v>481</v>
      </c>
      <c r="Q62" s="18" t="s">
        <v>481</v>
      </c>
      <c r="R62" s="20" t="s">
        <v>481</v>
      </c>
      <c r="S62" s="18" t="s">
        <v>481</v>
      </c>
      <c r="T62" s="20" t="s">
        <v>481</v>
      </c>
      <c r="U62" s="18" t="n">
        <v>477.43579436</v>
      </c>
      <c r="V62" s="20" t="n">
        <v>20.73467392</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(103.0/B66*100)</f>
        <v/>
      </c>
      <c r="D66" s="19" t="n">
        <v>5562</v>
      </c>
      <c r="E66" s="18" t="n">
        <v>424.11772302</v>
      </c>
      <c r="F66" s="20" t="n">
        <v>4.00890676</v>
      </c>
      <c r="G66" s="18" t="n">
        <v>436.18609294</v>
      </c>
      <c r="H66" s="20" t="n">
        <v>3.75971043</v>
      </c>
      <c r="I66" s="18" t="n">
        <v>443.06165395</v>
      </c>
      <c r="J66" s="20" t="n">
        <v>2.30809596</v>
      </c>
      <c r="K66" s="18" t="n">
        <v>444.48742306</v>
      </c>
      <c r="L66" s="20" t="n">
        <v>2.82633739</v>
      </c>
      <c r="M66" s="18" t="s">
        <v>481</v>
      </c>
      <c r="N66" s="20" t="s">
        <v>481</v>
      </c>
      <c r="O66" s="18" t="s">
        <v>481</v>
      </c>
      <c r="P66" s="20" t="s">
        <v>481</v>
      </c>
      <c r="Q66" s="18" t="s">
        <v>481</v>
      </c>
      <c r="R66" s="20" t="s">
        <v>481</v>
      </c>
      <c r="S66" s="18" t="s">
        <v>481</v>
      </c>
      <c r="T66" s="20" t="s">
        <v>481</v>
      </c>
      <c r="U66" s="18" t="n">
        <v>357.47941897</v>
      </c>
      <c r="V66" s="20" t="n">
        <v>3.8719496</v>
      </c>
    </row>
    <row r="67" spans="1:22">
      <c r="A67" s="15" t="s">
        <v>542</v>
      </c>
      <c r="B67" s="17" t="n">
        <v>6971</v>
      </c>
      <c r="C67" s="18">
        <f>(1233.0/B67*100)</f>
        <v/>
      </c>
      <c r="D67" s="19" t="n">
        <v>5738</v>
      </c>
      <c r="E67" s="18" t="n">
        <v>375.82193644</v>
      </c>
      <c r="F67" s="20" t="n">
        <v>5.36843365</v>
      </c>
      <c r="G67" s="18" t="n">
        <v>411.66236413</v>
      </c>
      <c r="H67" s="20" t="n">
        <v>4.29121663</v>
      </c>
      <c r="I67" s="18" t="n">
        <v>422.14304505</v>
      </c>
      <c r="J67" s="20" t="n">
        <v>3.15019502</v>
      </c>
      <c r="K67" s="18" t="n">
        <v>432.16993232</v>
      </c>
      <c r="L67" s="20" t="n">
        <v>4.34417092</v>
      </c>
      <c r="M67" s="18" t="s">
        <v>481</v>
      </c>
      <c r="N67" s="20" t="s">
        <v>481</v>
      </c>
      <c r="O67" s="18" t="s">
        <v>481</v>
      </c>
      <c r="P67" s="20" t="s">
        <v>481</v>
      </c>
      <c r="Q67" s="18" t="s">
        <v>481</v>
      </c>
      <c r="R67" s="20" t="s">
        <v>481</v>
      </c>
      <c r="S67" s="18" t="s">
        <v>481</v>
      </c>
      <c r="T67" s="20" t="s">
        <v>481</v>
      </c>
      <c r="U67" s="18" t="n">
        <v>338.45946013</v>
      </c>
      <c r="V67" s="20" t="n">
        <v>7.26042133</v>
      </c>
    </row>
    <row r="68" spans="1:22">
      <c r="A68" s="15" t="s">
        <v>543</v>
      </c>
      <c r="B68" s="17" t="n">
        <v>12083</v>
      </c>
      <c r="C68" s="18">
        <f>(32.0/B68*100)</f>
        <v/>
      </c>
      <c r="D68" s="19" t="n">
        <v>12051</v>
      </c>
      <c r="E68" s="18" t="n">
        <v>394.22554113</v>
      </c>
      <c r="F68" s="20" t="n">
        <v>3.11205611</v>
      </c>
      <c r="G68" s="18" t="n">
        <v>402.25063295</v>
      </c>
      <c r="H68" s="20" t="n">
        <v>2.98940784</v>
      </c>
      <c r="I68" s="18" t="n">
        <v>430.16057677</v>
      </c>
      <c r="J68" s="20" t="n">
        <v>1.75610584</v>
      </c>
      <c r="K68" s="18" t="n">
        <v>431.74436899</v>
      </c>
      <c r="L68" s="20" t="n">
        <v>2.22861222</v>
      </c>
      <c r="M68" s="18" t="s">
        <v>481</v>
      </c>
      <c r="N68" s="20" t="s">
        <v>481</v>
      </c>
      <c r="O68" s="18" t="s">
        <v>481</v>
      </c>
      <c r="P68" s="20" t="s">
        <v>481</v>
      </c>
      <c r="Q68" s="18" t="s">
        <v>481</v>
      </c>
      <c r="R68" s="20" t="s">
        <v>481</v>
      </c>
      <c r="S68" s="18" t="s">
        <v>481</v>
      </c>
      <c r="T68" s="20" t="s">
        <v>481</v>
      </c>
      <c r="U68" s="18" t="n">
        <v>323.36353342</v>
      </c>
      <c r="V68" s="20" t="n">
        <v>2.24080235</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459.88241079</v>
      </c>
      <c r="F70" s="20" t="n">
        <v>5.14803151</v>
      </c>
      <c r="G70" s="18" t="n">
        <v>496.36121493</v>
      </c>
      <c r="H70" s="20" t="n">
        <v>3.68174303</v>
      </c>
      <c r="I70" s="18" t="n">
        <v>499.5154884</v>
      </c>
      <c r="J70" s="20" t="n">
        <v>3.67006235</v>
      </c>
      <c r="K70" s="18" t="n">
        <v>510.11220494</v>
      </c>
      <c r="L70" s="20" t="n">
        <v>4.68167008</v>
      </c>
      <c r="M70" s="18" t="s">
        <v>481</v>
      </c>
      <c r="N70" s="20" t="s">
        <v>481</v>
      </c>
      <c r="O70" s="18" t="s">
        <v>481</v>
      </c>
      <c r="P70" s="20" t="s">
        <v>481</v>
      </c>
      <c r="Q70" s="18" t="s">
        <v>481</v>
      </c>
      <c r="R70" s="20" t="s">
        <v>481</v>
      </c>
      <c r="S70" s="18" t="s">
        <v>481</v>
      </c>
      <c r="T70" s="20" t="s">
        <v>481</v>
      </c>
      <c r="U70" s="18" t="n">
        <v>441.73419137</v>
      </c>
      <c r="V70" s="20" t="n">
        <v>9.22149834</v>
      </c>
    </row>
    <row r="71" spans="1:22">
      <c r="A71" s="15" t="s">
        <v>546</v>
      </c>
      <c r="B71" s="17" t="n">
        <v>6115</v>
      </c>
      <c r="C71" s="18">
        <f>(55.0/B71*100)</f>
        <v/>
      </c>
      <c r="D71" s="19" t="n">
        <v>6060</v>
      </c>
      <c r="E71" s="18" t="n">
        <v>542.7057604</v>
      </c>
      <c r="F71" s="20" t="n">
        <v>7.54705389</v>
      </c>
      <c r="G71" s="18" t="n">
        <v>556.8113873</v>
      </c>
      <c r="H71" s="20" t="n">
        <v>4.04643052</v>
      </c>
      <c r="I71" s="18" t="n">
        <v>542.3383589699999</v>
      </c>
      <c r="J71" s="20" t="n">
        <v>2.48457784</v>
      </c>
      <c r="K71" s="18" t="n">
        <v>521.71717189</v>
      </c>
      <c r="L71" s="20" t="n">
        <v>2.68114911</v>
      </c>
      <c r="M71" s="18" t="s">
        <v>481</v>
      </c>
      <c r="N71" s="20" t="s">
        <v>481</v>
      </c>
      <c r="O71" s="18" t="s">
        <v>481</v>
      </c>
      <c r="P71" s="20" t="s">
        <v>481</v>
      </c>
      <c r="Q71" s="18" t="s">
        <v>481</v>
      </c>
      <c r="R71" s="20" t="s">
        <v>481</v>
      </c>
      <c r="S71" s="18" t="s">
        <v>481</v>
      </c>
      <c r="T71" s="20" t="s">
        <v>481</v>
      </c>
      <c r="U71" s="18" t="n">
        <v>463.52564567</v>
      </c>
      <c r="V71" s="20" t="n">
        <v>15.02593504</v>
      </c>
    </row>
    <row r="72" spans="1:22">
      <c r="A72" s="15" t="s">
        <v>547</v>
      </c>
      <c r="B72" s="17" t="n">
        <v>7708</v>
      </c>
      <c r="C72" s="18">
        <f>(9.0/B72*100)</f>
        <v/>
      </c>
      <c r="D72" s="19" t="n">
        <v>7699</v>
      </c>
      <c r="E72" s="18" t="n">
        <v>504.05110971</v>
      </c>
      <c r="F72" s="20" t="n">
        <v>8.116640909999999</v>
      </c>
      <c r="G72" s="18" t="n">
        <v>518.7698683900001</v>
      </c>
      <c r="H72" s="20" t="n">
        <v>5.59582471</v>
      </c>
      <c r="I72" s="18" t="n">
        <v>504.43351806</v>
      </c>
      <c r="J72" s="20" t="n">
        <v>2.62903318</v>
      </c>
      <c r="K72" s="18" t="n">
        <v>479.70400659</v>
      </c>
      <c r="L72" s="20" t="n">
        <v>2.64032658</v>
      </c>
      <c r="M72" s="18" t="s">
        <v>481</v>
      </c>
      <c r="N72" s="20" t="s">
        <v>481</v>
      </c>
      <c r="O72" s="18" t="s">
        <v>481</v>
      </c>
      <c r="P72" s="20" t="s">
        <v>481</v>
      </c>
      <c r="Q72" s="18" t="s">
        <v>481</v>
      </c>
      <c r="R72" s="20" t="s">
        <v>481</v>
      </c>
      <c r="S72" s="18" t="s">
        <v>481</v>
      </c>
      <c r="T72" s="20" t="s">
        <v>481</v>
      </c>
      <c r="U72" s="18" t="n">
        <v>434.17056369</v>
      </c>
      <c r="V72" s="20" t="n">
        <v>25.61992325</v>
      </c>
    </row>
    <row r="73" spans="1:22">
      <c r="A73" s="15" t="s">
        <v>548</v>
      </c>
      <c r="B73" s="17" t="n">
        <v>8249</v>
      </c>
      <c r="C73" s="18">
        <f>(212.0/B73*100)</f>
        <v/>
      </c>
      <c r="D73" s="19" t="n">
        <v>8037</v>
      </c>
      <c r="E73" s="18" t="n">
        <v>398.89950045</v>
      </c>
      <c r="F73" s="20" t="n">
        <v>7.90279618</v>
      </c>
      <c r="G73" s="18" t="n">
        <v>405.31304855</v>
      </c>
      <c r="H73" s="20" t="n">
        <v>5.3319912</v>
      </c>
      <c r="I73" s="18" t="n">
        <v>410.78366504</v>
      </c>
      <c r="J73" s="20" t="n">
        <v>3.30506598</v>
      </c>
      <c r="K73" s="18" t="n">
        <v>420.23930911</v>
      </c>
      <c r="L73" s="20" t="n">
        <v>4.65097623</v>
      </c>
      <c r="M73" s="18" t="s">
        <v>481</v>
      </c>
      <c r="N73" s="20" t="s">
        <v>481</v>
      </c>
      <c r="O73" s="18" t="s">
        <v>481</v>
      </c>
      <c r="P73" s="20" t="s">
        <v>481</v>
      </c>
      <c r="Q73" s="18" t="s">
        <v>481</v>
      </c>
      <c r="R73" s="20" t="s">
        <v>481</v>
      </c>
      <c r="S73" s="18" t="s">
        <v>481</v>
      </c>
      <c r="T73" s="20" t="s">
        <v>481</v>
      </c>
      <c r="U73" s="18" t="n">
        <v>358.8511841</v>
      </c>
      <c r="V73" s="20" t="n">
        <v>9.046138129999999</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(345.0/B75*100)</f>
        <v/>
      </c>
      <c r="D75" s="19" t="n">
        <v>5030</v>
      </c>
      <c r="E75" s="18" t="n">
        <v>361.4707727</v>
      </c>
      <c r="F75" s="20" t="n">
        <v>4.30821563</v>
      </c>
      <c r="G75" s="18" t="n">
        <v>353.7371819</v>
      </c>
      <c r="H75" s="20" t="n">
        <v>4.86456572</v>
      </c>
      <c r="I75" s="18" t="n">
        <v>381.59472846</v>
      </c>
      <c r="J75" s="20" t="n">
        <v>3.3409352</v>
      </c>
      <c r="K75" s="18" t="n">
        <v>372.09018713</v>
      </c>
      <c r="L75" s="20" t="n">
        <v>4.82868357</v>
      </c>
      <c r="M75" s="18" t="s">
        <v>481</v>
      </c>
      <c r="N75" s="20" t="s">
        <v>481</v>
      </c>
      <c r="O75" s="18" t="s">
        <v>481</v>
      </c>
      <c r="P75" s="20" t="s">
        <v>481</v>
      </c>
      <c r="Q75" s="18" t="s">
        <v>481</v>
      </c>
      <c r="R75" s="20" t="s">
        <v>481</v>
      </c>
      <c r="S75" s="18" t="s">
        <v>481</v>
      </c>
      <c r="T75" s="20" t="s">
        <v>481</v>
      </c>
      <c r="U75" s="18" t="n">
        <v>326.96207589</v>
      </c>
      <c r="V75" s="20" t="n">
        <v>5.92231176</v>
      </c>
    </row>
    <row r="76" spans="1:22">
      <c r="A76" s="15" t="s">
        <v>551</v>
      </c>
      <c r="B76" s="17" t="n">
        <v>14167</v>
      </c>
      <c r="C76" s="18">
        <f>(238.0/B76*100)</f>
        <v/>
      </c>
      <c r="D76" s="19" t="n">
        <v>13929</v>
      </c>
      <c r="E76" s="18" t="n">
        <v>415.72577554</v>
      </c>
      <c r="F76" s="20" t="n">
        <v>4.60569842</v>
      </c>
      <c r="G76" s="18" t="n">
        <v>419.23803732</v>
      </c>
      <c r="H76" s="20" t="n">
        <v>3.7910833</v>
      </c>
      <c r="I76" s="18" t="n">
        <v>450.39519231</v>
      </c>
      <c r="J76" s="20" t="n">
        <v>3.44968545</v>
      </c>
      <c r="K76" s="18" t="n">
        <v>460.23185199</v>
      </c>
      <c r="L76" s="20" t="n">
        <v>3.77044987</v>
      </c>
      <c r="M76" s="18" t="s">
        <v>481</v>
      </c>
      <c r="N76" s="20" t="s">
        <v>481</v>
      </c>
      <c r="O76" s="18" t="s">
        <v>481</v>
      </c>
      <c r="P76" s="20" t="s">
        <v>481</v>
      </c>
      <c r="Q76" s="18" t="s">
        <v>481</v>
      </c>
      <c r="R76" s="20" t="s">
        <v>481</v>
      </c>
      <c r="S76" s="18" t="s">
        <v>481</v>
      </c>
      <c r="T76" s="20" t="s">
        <v>481</v>
      </c>
      <c r="U76" s="18" t="n">
        <v>341.43221018</v>
      </c>
      <c r="V76" s="20" t="n">
        <v>4.99629597</v>
      </c>
    </row>
    <row r="77" spans="1:22">
      <c r="A77" s="15" t="s">
        <v>552</v>
      </c>
      <c r="B77" s="17" t="n">
        <v>6062</v>
      </c>
      <c r="C77" s="18">
        <f>(480.0/B77*100)</f>
        <v/>
      </c>
      <c r="D77" s="19" t="n">
        <v>5582</v>
      </c>
      <c r="E77" s="18" t="n">
        <v>414.03473914</v>
      </c>
      <c r="F77" s="20" t="n">
        <v>6.77344477</v>
      </c>
      <c r="G77" s="18" t="n">
        <v>441.27181091</v>
      </c>
      <c r="H77" s="20" t="n">
        <v>5.25911705</v>
      </c>
      <c r="I77" s="18" t="n">
        <v>455.72780713</v>
      </c>
      <c r="J77" s="20" t="n">
        <v>4.67483423</v>
      </c>
      <c r="K77" s="18" t="n">
        <v>456.65166585</v>
      </c>
      <c r="L77" s="20" t="n">
        <v>3.03416238</v>
      </c>
      <c r="M77" s="18" t="s">
        <v>481</v>
      </c>
      <c r="N77" s="20" t="s">
        <v>481</v>
      </c>
      <c r="O77" s="18" t="s">
        <v>481</v>
      </c>
      <c r="P77" s="20" t="s">
        <v>481</v>
      </c>
      <c r="Q77" s="18" t="s">
        <v>481</v>
      </c>
      <c r="R77" s="20" t="s">
        <v>481</v>
      </c>
      <c r="S77" s="18" t="s">
        <v>481</v>
      </c>
      <c r="T77" s="20" t="s">
        <v>481</v>
      </c>
      <c r="U77" s="18" t="n">
        <v>365.87516155</v>
      </c>
      <c r="V77" s="20" t="n">
        <v>4.39252905</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(118.0/B81*100)</f>
        <v/>
      </c>
      <c r="D81" s="19" t="n">
        <v>8743</v>
      </c>
      <c r="E81" s="18" t="n">
        <v>421.26142141</v>
      </c>
      <c r="F81" s="20" t="n">
        <v>6.06951638</v>
      </c>
      <c r="G81" s="18" t="n">
        <v>441.64963545</v>
      </c>
      <c r="H81" s="20" t="n">
        <v>4.21444016</v>
      </c>
      <c r="I81" s="18" t="n">
        <v>433.02161977</v>
      </c>
      <c r="J81" s="20" t="n">
        <v>3.41721562</v>
      </c>
      <c r="K81" s="18" t="n">
        <v>423.76093178</v>
      </c>
      <c r="L81" s="20" t="n">
        <v>4.91013805</v>
      </c>
      <c r="M81" s="18" t="s">
        <v>481</v>
      </c>
      <c r="N81" s="20" t="s">
        <v>481</v>
      </c>
      <c r="O81" s="18" t="s">
        <v>481</v>
      </c>
      <c r="P81" s="20" t="s">
        <v>481</v>
      </c>
      <c r="Q81" s="18" t="s">
        <v>481</v>
      </c>
      <c r="R81" s="20" t="s">
        <v>481</v>
      </c>
      <c r="S81" s="18" t="s">
        <v>481</v>
      </c>
      <c r="T81" s="20" t="s">
        <v>481</v>
      </c>
      <c r="U81" s="18" t="n">
        <v>356.63543459</v>
      </c>
      <c r="V81" s="20" t="n">
        <v>9.502674649999999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886</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442.7132687</v>
      </c>
      <c r="F7" s="20" t="n">
        <v>9.88782458</v>
      </c>
      <c r="G7" s="18" t="n">
        <v>427.91886475</v>
      </c>
      <c r="H7" s="20" t="n">
        <v>8.66858073</v>
      </c>
      <c r="I7" s="18" t="n">
        <v>478.93441175</v>
      </c>
      <c r="J7" s="20" t="n">
        <v>4.98947426</v>
      </c>
      <c r="K7" s="18" t="n">
        <v>513.82284945</v>
      </c>
      <c r="L7" s="20" t="n">
        <v>1.98991543</v>
      </c>
      <c r="M7" s="18" t="s">
        <v>481</v>
      </c>
      <c r="N7" s="20" t="s">
        <v>481</v>
      </c>
      <c r="O7" s="18" t="s">
        <v>481</v>
      </c>
      <c r="P7" s="20" t="s">
        <v>481</v>
      </c>
      <c r="Q7" s="18" t="s">
        <v>481</v>
      </c>
      <c r="R7" s="20" t="s">
        <v>481</v>
      </c>
      <c r="S7" s="18" t="s">
        <v>481</v>
      </c>
      <c r="T7" s="20" t="s">
        <v>481</v>
      </c>
      <c r="U7" s="18" t="n">
        <v>463.76194824</v>
      </c>
      <c r="V7" s="20" t="n">
        <v>5.72984029</v>
      </c>
    </row>
    <row r="8" spans="1:22">
      <c r="A8" s="15" t="s">
        <v>483</v>
      </c>
      <c r="B8" s="17" t="n">
        <v>7007</v>
      </c>
      <c r="C8" s="18">
        <f>(299.0/B8*100)</f>
        <v/>
      </c>
      <c r="D8" s="19" t="n">
        <v>6708</v>
      </c>
      <c r="E8" s="18" t="n">
        <v>419.99851356</v>
      </c>
      <c r="F8" s="20" t="n">
        <v>15.89677467</v>
      </c>
      <c r="G8" s="18" t="n">
        <v>430.68933842</v>
      </c>
      <c r="H8" s="20" t="n">
        <v>9.812570940000001</v>
      </c>
      <c r="I8" s="18" t="n">
        <v>448.9106792</v>
      </c>
      <c r="J8" s="20" t="n">
        <v>6.12983991</v>
      </c>
      <c r="K8" s="18" t="n">
        <v>501.94321618</v>
      </c>
      <c r="L8" s="20" t="n">
        <v>2.64613115</v>
      </c>
      <c r="M8" s="18" t="s">
        <v>481</v>
      </c>
      <c r="N8" s="20" t="s">
        <v>481</v>
      </c>
      <c r="O8" s="18" t="s">
        <v>481</v>
      </c>
      <c r="P8" s="20" t="s">
        <v>481</v>
      </c>
      <c r="Q8" s="18" t="n">
        <v>361.38025951</v>
      </c>
      <c r="R8" s="20" t="n">
        <v>22.72565673</v>
      </c>
      <c r="S8" s="18" t="s">
        <v>481</v>
      </c>
      <c r="T8" s="20" t="s">
        <v>481</v>
      </c>
      <c r="U8" s="18" t="n">
        <v>406.40568596</v>
      </c>
      <c r="V8" s="20" t="n">
        <v>7.0352434</v>
      </c>
    </row>
    <row r="9" spans="1:22">
      <c r="A9" s="15" t="s">
        <v>484</v>
      </c>
      <c r="B9" s="17" t="n">
        <v>9651</v>
      </c>
      <c r="C9" s="18">
        <f>(357.0/B9*100)</f>
        <v/>
      </c>
      <c r="D9" s="19" t="n">
        <v>9294</v>
      </c>
      <c r="E9" s="18" t="n">
        <v>431.18986101</v>
      </c>
      <c r="F9" s="20" t="n">
        <v>11.10128855</v>
      </c>
      <c r="G9" s="18" t="n">
        <v>436.90050429</v>
      </c>
      <c r="H9" s="20" t="n">
        <v>7.32366357</v>
      </c>
      <c r="I9" s="18" t="n">
        <v>461.84136768</v>
      </c>
      <c r="J9" s="20" t="n">
        <v>4.92375604</v>
      </c>
      <c r="K9" s="18" t="n">
        <v>522.32170866</v>
      </c>
      <c r="L9" s="20" t="n">
        <v>2.16350826</v>
      </c>
      <c r="M9" s="18" t="s">
        <v>481</v>
      </c>
      <c r="N9" s="20" t="s">
        <v>481</v>
      </c>
      <c r="O9" s="18" t="s">
        <v>481</v>
      </c>
      <c r="P9" s="20" t="s">
        <v>481</v>
      </c>
      <c r="Q9" s="18" t="n">
        <v>347.7815185</v>
      </c>
      <c r="R9" s="20" t="n">
        <v>11.20716786</v>
      </c>
      <c r="S9" s="18" t="s">
        <v>481</v>
      </c>
      <c r="T9" s="20" t="s">
        <v>481</v>
      </c>
      <c r="U9" s="18" t="n">
        <v>412.92296356</v>
      </c>
      <c r="V9" s="20" t="n">
        <v>6.06038494</v>
      </c>
    </row>
    <row r="10" spans="1:22">
      <c r="A10" s="15" t="s">
        <v>485</v>
      </c>
      <c r="B10" s="17" t="n">
        <v>20058</v>
      </c>
      <c r="C10" s="18">
        <f>(585.0/B10*100)</f>
        <v/>
      </c>
      <c r="D10" s="19" t="n">
        <v>19473</v>
      </c>
      <c r="E10" s="18" t="n">
        <v>458.06924219</v>
      </c>
      <c r="F10" s="20" t="n">
        <v>10.43494334</v>
      </c>
      <c r="G10" s="18" t="n">
        <v>479.96722816</v>
      </c>
      <c r="H10" s="20" t="n">
        <v>6.70356153</v>
      </c>
      <c r="I10" s="18" t="n">
        <v>505.34282838</v>
      </c>
      <c r="J10" s="20" t="n">
        <v>4.08607918</v>
      </c>
      <c r="K10" s="18" t="n">
        <v>540.2860339699999</v>
      </c>
      <c r="L10" s="20" t="n">
        <v>1.9384237</v>
      </c>
      <c r="M10" s="18" t="s">
        <v>481</v>
      </c>
      <c r="N10" s="20" t="s">
        <v>481</v>
      </c>
      <c r="O10" s="18" t="s">
        <v>481</v>
      </c>
      <c r="P10" s="20" t="s">
        <v>481</v>
      </c>
      <c r="Q10" s="18" t="s">
        <v>481</v>
      </c>
      <c r="R10" s="20" t="s">
        <v>481</v>
      </c>
      <c r="S10" s="18" t="s">
        <v>481</v>
      </c>
      <c r="T10" s="20" t="s">
        <v>481</v>
      </c>
      <c r="U10" s="18" t="n">
        <v>447.86603627</v>
      </c>
      <c r="V10" s="20" t="n">
        <v>7.6455926</v>
      </c>
    </row>
    <row r="11" spans="1:22">
      <c r="A11" s="15" t="s">
        <v>486</v>
      </c>
      <c r="B11" s="17" t="n">
        <v>7053</v>
      </c>
      <c r="C11" s="18">
        <f>(242.0/B11*100)</f>
        <v/>
      </c>
      <c r="D11" s="19" t="n">
        <v>6811</v>
      </c>
      <c r="E11" s="18" t="n">
        <v>414.20639973</v>
      </c>
      <c r="F11" s="20" t="n">
        <v>10.16575644</v>
      </c>
      <c r="G11" s="18" t="n">
        <v>417.78916012</v>
      </c>
      <c r="H11" s="20" t="n">
        <v>6.88687222</v>
      </c>
      <c r="I11" s="18" t="n">
        <v>437.29842857</v>
      </c>
      <c r="J11" s="20" t="n">
        <v>5.37119744</v>
      </c>
      <c r="K11" s="18" t="n">
        <v>476.23171653</v>
      </c>
      <c r="L11" s="20" t="n">
        <v>2.67858794</v>
      </c>
      <c r="M11" s="18" t="s">
        <v>481</v>
      </c>
      <c r="N11" s="20" t="s">
        <v>481</v>
      </c>
      <c r="O11" s="18" t="s">
        <v>481</v>
      </c>
      <c r="P11" s="20" t="s">
        <v>481</v>
      </c>
      <c r="Q11" s="18" t="s">
        <v>481</v>
      </c>
      <c r="R11" s="20" t="s">
        <v>481</v>
      </c>
      <c r="S11" s="18" t="s">
        <v>481</v>
      </c>
      <c r="T11" s="20" t="s">
        <v>481</v>
      </c>
      <c r="U11" s="18" t="n">
        <v>412.46879846</v>
      </c>
      <c r="V11" s="20" t="n">
        <v>6.42988964</v>
      </c>
    </row>
    <row r="12" spans="1:22">
      <c r="A12" s="15" t="s">
        <v>487</v>
      </c>
      <c r="B12" s="17" t="n">
        <v>6894</v>
      </c>
      <c r="C12" s="18">
        <f>(60.0/B12*100)</f>
        <v/>
      </c>
      <c r="D12" s="19" t="n">
        <v>6834</v>
      </c>
      <c r="E12" s="18" t="n">
        <v>432.78994089</v>
      </c>
      <c r="F12" s="20" t="n">
        <v>9.803980190000001</v>
      </c>
      <c r="G12" s="18" t="n">
        <v>454.26856736</v>
      </c>
      <c r="H12" s="20" t="n">
        <v>8.8873129</v>
      </c>
      <c r="I12" s="18" t="n">
        <v>460.80041695</v>
      </c>
      <c r="J12" s="20" t="n">
        <v>4.61312346</v>
      </c>
      <c r="K12" s="18" t="n">
        <v>507.28716141</v>
      </c>
      <c r="L12" s="20" t="n">
        <v>2.22497888</v>
      </c>
      <c r="M12" s="18" t="s">
        <v>481</v>
      </c>
      <c r="N12" s="20" t="s">
        <v>481</v>
      </c>
      <c r="O12" s="18" t="s">
        <v>481</v>
      </c>
      <c r="P12" s="20" t="s">
        <v>481</v>
      </c>
      <c r="Q12" s="18" t="n">
        <v>332.31014509</v>
      </c>
      <c r="R12" s="20" t="n">
        <v>18.34291261</v>
      </c>
      <c r="S12" s="18" t="s">
        <v>481</v>
      </c>
      <c r="T12" s="20" t="s">
        <v>481</v>
      </c>
      <c r="U12" s="18" t="n">
        <v>383.99662606</v>
      </c>
      <c r="V12" s="20" t="n">
        <v>8.885925439999999</v>
      </c>
    </row>
    <row r="13" spans="1:22">
      <c r="A13" s="15" t="s">
        <v>488</v>
      </c>
      <c r="B13" s="17" t="n">
        <v>7161</v>
      </c>
      <c r="C13" s="18">
        <f>(340.0/B13*100)</f>
        <v/>
      </c>
      <c r="D13" s="19" t="n">
        <v>6821</v>
      </c>
      <c r="E13" s="18" t="n">
        <v>433.64306746</v>
      </c>
      <c r="F13" s="20" t="n">
        <v>14.21195847</v>
      </c>
      <c r="G13" s="18" t="n">
        <v>433.36994367</v>
      </c>
      <c r="H13" s="20" t="n">
        <v>9.603164960000001</v>
      </c>
      <c r="I13" s="18" t="n">
        <v>467.61323957</v>
      </c>
      <c r="J13" s="20" t="n">
        <v>6.29841408</v>
      </c>
      <c r="K13" s="18" t="n">
        <v>515.24937139</v>
      </c>
      <c r="L13" s="20" t="n">
        <v>2.27968424</v>
      </c>
      <c r="M13" s="18" t="s">
        <v>481</v>
      </c>
      <c r="N13" s="20" t="s">
        <v>481</v>
      </c>
      <c r="O13" s="18" t="s">
        <v>481</v>
      </c>
      <c r="P13" s="20" t="s">
        <v>481</v>
      </c>
      <c r="Q13" s="18" t="n">
        <v>407.4699787</v>
      </c>
      <c r="R13" s="20" t="n">
        <v>6.79601306</v>
      </c>
      <c r="S13" s="18" t="s">
        <v>481</v>
      </c>
      <c r="T13" s="20" t="s">
        <v>481</v>
      </c>
      <c r="U13" s="18" t="n">
        <v>398.95418989</v>
      </c>
      <c r="V13" s="20" t="n">
        <v>7.05581012</v>
      </c>
    </row>
    <row r="14" spans="1:22">
      <c r="A14" s="15" t="s">
        <v>489</v>
      </c>
      <c r="B14" s="17" t="n">
        <v>5587</v>
      </c>
      <c r="C14" s="18">
        <f>(93.0/B14*100)</f>
        <v/>
      </c>
      <c r="D14" s="19" t="n">
        <v>5494</v>
      </c>
      <c r="E14" s="18" t="n">
        <v>491.06955187</v>
      </c>
      <c r="F14" s="20" t="n">
        <v>9.42417156</v>
      </c>
      <c r="G14" s="18" t="n">
        <v>496.94224407</v>
      </c>
      <c r="H14" s="20" t="n">
        <v>6.17300777</v>
      </c>
      <c r="I14" s="18" t="n">
        <v>506.28720664</v>
      </c>
      <c r="J14" s="20" t="n">
        <v>3.20212755</v>
      </c>
      <c r="K14" s="18" t="n">
        <v>532.02687586</v>
      </c>
      <c r="L14" s="20" t="n">
        <v>2.11804155</v>
      </c>
      <c r="M14" s="18" t="s">
        <v>481</v>
      </c>
      <c r="N14" s="20" t="s">
        <v>481</v>
      </c>
      <c r="O14" s="18" t="s">
        <v>481</v>
      </c>
      <c r="P14" s="20" t="s">
        <v>481</v>
      </c>
      <c r="Q14" s="18" t="s">
        <v>481</v>
      </c>
      <c r="R14" s="20" t="s">
        <v>481</v>
      </c>
      <c r="S14" s="18" t="s">
        <v>481</v>
      </c>
      <c r="T14" s="20" t="s">
        <v>481</v>
      </c>
      <c r="U14" s="18" t="n">
        <v>441.1997943</v>
      </c>
      <c r="V14" s="20" t="n">
        <v>12.08582874</v>
      </c>
    </row>
    <row r="15" spans="1:22">
      <c r="A15" s="15" t="s">
        <v>490</v>
      </c>
      <c r="B15" s="17" t="n">
        <v>5882</v>
      </c>
      <c r="C15" s="18">
        <f>(186.0/B15*100)</f>
        <v/>
      </c>
      <c r="D15" s="19" t="n">
        <v>5696</v>
      </c>
      <c r="E15" s="18" t="n">
        <v>432.91356681</v>
      </c>
      <c r="F15" s="20" t="n">
        <v>15.16323189</v>
      </c>
      <c r="G15" s="18" t="n">
        <v>433.75477129</v>
      </c>
      <c r="H15" s="20" t="n">
        <v>13.7583912</v>
      </c>
      <c r="I15" s="18" t="n">
        <v>471.64254208</v>
      </c>
      <c r="J15" s="20" t="n">
        <v>5.51299225</v>
      </c>
      <c r="K15" s="18" t="n">
        <v>539.9154873799999</v>
      </c>
      <c r="L15" s="20" t="n">
        <v>2.29917787</v>
      </c>
      <c r="M15" s="18" t="s">
        <v>481</v>
      </c>
      <c r="N15" s="20" t="s">
        <v>481</v>
      </c>
      <c r="O15" s="18" t="s">
        <v>481</v>
      </c>
      <c r="P15" s="20" t="s">
        <v>481</v>
      </c>
      <c r="Q15" s="18" t="n">
        <v>367.66871077</v>
      </c>
      <c r="R15" s="20" t="n">
        <v>14.82638214</v>
      </c>
      <c r="S15" s="18" t="s">
        <v>481</v>
      </c>
      <c r="T15" s="20" t="s">
        <v>481</v>
      </c>
      <c r="U15" s="18" t="n">
        <v>434.58946377</v>
      </c>
      <c r="V15" s="20" t="n">
        <v>7.65705405</v>
      </c>
    </row>
    <row r="16" spans="1:22">
      <c r="A16" s="15" t="s">
        <v>491</v>
      </c>
      <c r="B16" s="17" t="n">
        <v>6108</v>
      </c>
      <c r="C16" s="18">
        <f>(198.0/B16*100)</f>
        <v/>
      </c>
      <c r="D16" s="19" t="n">
        <v>5910</v>
      </c>
      <c r="E16" s="18" t="n">
        <v>432.11683236</v>
      </c>
      <c r="F16" s="20" t="n">
        <v>12.1148439</v>
      </c>
      <c r="G16" s="18" t="n">
        <v>422.04969626</v>
      </c>
      <c r="H16" s="20" t="n">
        <v>10.16958093</v>
      </c>
      <c r="I16" s="18" t="n">
        <v>461.16573472</v>
      </c>
      <c r="J16" s="20" t="n">
        <v>7.36322966</v>
      </c>
      <c r="K16" s="18" t="n">
        <v>522.16294576</v>
      </c>
      <c r="L16" s="20" t="n">
        <v>2.37220084</v>
      </c>
      <c r="M16" s="18" t="s">
        <v>481</v>
      </c>
      <c r="N16" s="20" t="s">
        <v>481</v>
      </c>
      <c r="O16" s="18" t="s">
        <v>481</v>
      </c>
      <c r="P16" s="20" t="s">
        <v>481</v>
      </c>
      <c r="Q16" s="18" t="s">
        <v>481</v>
      </c>
      <c r="R16" s="20" t="s">
        <v>481</v>
      </c>
      <c r="S16" s="18" t="s">
        <v>481</v>
      </c>
      <c r="T16" s="20" t="s">
        <v>481</v>
      </c>
      <c r="U16" s="18" t="n">
        <v>387.07326818</v>
      </c>
      <c r="V16" s="20" t="n">
        <v>9.644936769999999</v>
      </c>
    </row>
    <row r="17" spans="1:22">
      <c r="A17" s="15" t="s">
        <v>492</v>
      </c>
      <c r="B17" s="17" t="n">
        <v>6504</v>
      </c>
      <c r="C17" s="18">
        <f>(2634.0/B17*100)</f>
        <v/>
      </c>
      <c r="D17" s="19" t="n">
        <v>3870</v>
      </c>
      <c r="E17" s="18" t="n">
        <v>466.24278402</v>
      </c>
      <c r="F17" s="20" t="n">
        <v>15.86880084</v>
      </c>
      <c r="G17" s="18" t="n">
        <v>481.18887043</v>
      </c>
      <c r="H17" s="20" t="n">
        <v>11.30428168</v>
      </c>
      <c r="I17" s="18" t="n">
        <v>504.45032515</v>
      </c>
      <c r="J17" s="20" t="n">
        <v>7.35449011</v>
      </c>
      <c r="K17" s="18" t="n">
        <v>534.82636124</v>
      </c>
      <c r="L17" s="20" t="n">
        <v>3.34943657</v>
      </c>
      <c r="M17" s="18" t="s">
        <v>481</v>
      </c>
      <c r="N17" s="20" t="s">
        <v>481</v>
      </c>
      <c r="O17" s="18" t="s">
        <v>481</v>
      </c>
      <c r="P17" s="20" t="s">
        <v>481</v>
      </c>
      <c r="Q17" s="18" t="n">
        <v>338.260297</v>
      </c>
      <c r="R17" s="20" t="n">
        <v>14.23011861</v>
      </c>
      <c r="S17" s="18" t="s">
        <v>481</v>
      </c>
      <c r="T17" s="20" t="s">
        <v>481</v>
      </c>
      <c r="U17" s="18" t="n">
        <v>457.02201525</v>
      </c>
      <c r="V17" s="20" t="n">
        <v>8.144001510000001</v>
      </c>
    </row>
    <row r="18" spans="1:22">
      <c r="A18" s="15" t="s">
        <v>493</v>
      </c>
      <c r="B18" s="17" t="n">
        <v>5532</v>
      </c>
      <c r="C18" s="18">
        <f>(33.0/B18*100)</f>
        <v/>
      </c>
      <c r="D18" s="19" t="n">
        <v>5499</v>
      </c>
      <c r="E18" s="18" t="n">
        <v>432.27463622</v>
      </c>
      <c r="F18" s="20" t="n">
        <v>11.65670173</v>
      </c>
      <c r="G18" s="18" t="n">
        <v>427.5191905</v>
      </c>
      <c r="H18" s="20" t="n">
        <v>8.51912327</v>
      </c>
      <c r="I18" s="18" t="n">
        <v>441.17147683</v>
      </c>
      <c r="J18" s="20" t="n">
        <v>6.79815784</v>
      </c>
      <c r="K18" s="18" t="n">
        <v>489.71393106</v>
      </c>
      <c r="L18" s="20" t="n">
        <v>3.16956708</v>
      </c>
      <c r="M18" s="18" t="s">
        <v>481</v>
      </c>
      <c r="N18" s="20" t="s">
        <v>481</v>
      </c>
      <c r="O18" s="18" t="s">
        <v>481</v>
      </c>
      <c r="P18" s="20" t="s">
        <v>481</v>
      </c>
      <c r="Q18" s="18" t="s">
        <v>481</v>
      </c>
      <c r="R18" s="20" t="s">
        <v>481</v>
      </c>
      <c r="S18" s="18" t="s">
        <v>481</v>
      </c>
      <c r="T18" s="20" t="s">
        <v>481</v>
      </c>
      <c r="U18" s="18" t="n">
        <v>374.65114962</v>
      </c>
      <c r="V18" s="20" t="n">
        <v>8.95637245</v>
      </c>
    </row>
    <row r="19" spans="1:22">
      <c r="A19" s="15" t="s">
        <v>494</v>
      </c>
      <c r="B19" s="17" t="n">
        <v>5658</v>
      </c>
      <c r="C19" s="18">
        <f>(493.0/B19*100)</f>
        <v/>
      </c>
      <c r="D19" s="19" t="n">
        <v>5165</v>
      </c>
      <c r="E19" s="18" t="n">
        <v>431.47497382</v>
      </c>
      <c r="F19" s="20" t="n">
        <v>8.48990832</v>
      </c>
      <c r="G19" s="18" t="n">
        <v>450.99999035</v>
      </c>
      <c r="H19" s="20" t="n">
        <v>7.25484772</v>
      </c>
      <c r="I19" s="18" t="n">
        <v>457.36301475</v>
      </c>
      <c r="J19" s="20" t="n">
        <v>4.29032162</v>
      </c>
      <c r="K19" s="18" t="n">
        <v>494.92594378</v>
      </c>
      <c r="L19" s="20" t="n">
        <v>2.74203301</v>
      </c>
      <c r="M19" s="18" t="s">
        <v>481</v>
      </c>
      <c r="N19" s="20" t="s">
        <v>481</v>
      </c>
      <c r="O19" s="18" t="s">
        <v>481</v>
      </c>
      <c r="P19" s="20" t="s">
        <v>481</v>
      </c>
      <c r="Q19" s="18" t="s">
        <v>481</v>
      </c>
      <c r="R19" s="20" t="s">
        <v>481</v>
      </c>
      <c r="S19" s="18" t="s">
        <v>481</v>
      </c>
      <c r="T19" s="20" t="s">
        <v>481</v>
      </c>
      <c r="U19" s="18" t="n">
        <v>391.52411908</v>
      </c>
      <c r="V19" s="20" t="n">
        <v>7.47126682</v>
      </c>
    </row>
    <row r="20" spans="1:22">
      <c r="A20" s="15" t="s">
        <v>495</v>
      </c>
      <c r="B20" s="17" t="n">
        <v>3371</v>
      </c>
      <c r="C20" s="18">
        <f>(75.0/B20*100)</f>
        <v/>
      </c>
      <c r="D20" s="19" t="n">
        <v>3296</v>
      </c>
      <c r="E20" s="18" t="n">
        <v>413.48187926</v>
      </c>
      <c r="F20" s="20" t="n">
        <v>13.51069766</v>
      </c>
      <c r="G20" s="18" t="n">
        <v>373.14079216</v>
      </c>
      <c r="H20" s="20" t="n">
        <v>15.3036407</v>
      </c>
      <c r="I20" s="18" t="n">
        <v>402.5411578</v>
      </c>
      <c r="J20" s="20" t="n">
        <v>8.32211322</v>
      </c>
      <c r="K20" s="18" t="n">
        <v>496.16986566</v>
      </c>
      <c r="L20" s="20" t="n">
        <v>2.01735773</v>
      </c>
      <c r="M20" s="18" t="s">
        <v>481</v>
      </c>
      <c r="N20" s="20" t="s">
        <v>481</v>
      </c>
      <c r="O20" s="18" t="s">
        <v>481</v>
      </c>
      <c r="P20" s="20" t="s">
        <v>481</v>
      </c>
      <c r="Q20" s="18" t="s">
        <v>481</v>
      </c>
      <c r="R20" s="20" t="s">
        <v>481</v>
      </c>
      <c r="S20" s="18" t="s">
        <v>481</v>
      </c>
      <c r="T20" s="20" t="s">
        <v>481</v>
      </c>
      <c r="U20" s="18" t="n">
        <v>421.29839588</v>
      </c>
      <c r="V20" s="20" t="n">
        <v>8.07033715</v>
      </c>
    </row>
    <row r="21" spans="1:22">
      <c r="A21" s="15" t="s">
        <v>496</v>
      </c>
      <c r="B21" s="17" t="n">
        <v>5741</v>
      </c>
      <c r="C21" s="18">
        <f>(83.0/B21*100)</f>
        <v/>
      </c>
      <c r="D21" s="19" t="n">
        <v>5658</v>
      </c>
      <c r="E21" s="18" t="n">
        <v>454.96018261</v>
      </c>
      <c r="F21" s="20" t="n">
        <v>15.86760921</v>
      </c>
      <c r="G21" s="18" t="n">
        <v>459.10914763</v>
      </c>
      <c r="H21" s="20" t="n">
        <v>15.89733212</v>
      </c>
      <c r="I21" s="18" t="n">
        <v>519.70065087</v>
      </c>
      <c r="J21" s="20" t="n">
        <v>8.165018180000001</v>
      </c>
      <c r="K21" s="18" t="n">
        <v>524.00682248</v>
      </c>
      <c r="L21" s="20" t="n">
        <v>2.33468668</v>
      </c>
      <c r="M21" s="18" t="s">
        <v>481</v>
      </c>
      <c r="N21" s="20" t="s">
        <v>481</v>
      </c>
      <c r="O21" s="18" t="s">
        <v>481</v>
      </c>
      <c r="P21" s="20" t="s">
        <v>481</v>
      </c>
      <c r="Q21" s="18" t="s">
        <v>481</v>
      </c>
      <c r="R21" s="20" t="s">
        <v>481</v>
      </c>
      <c r="S21" s="18" t="s">
        <v>481</v>
      </c>
      <c r="T21" s="20" t="s">
        <v>481</v>
      </c>
      <c r="U21" s="18" t="n">
        <v>463.86280491</v>
      </c>
      <c r="V21" s="20" t="n">
        <v>11.64996564</v>
      </c>
    </row>
    <row r="22" spans="1:22">
      <c r="A22" s="15" t="s">
        <v>497</v>
      </c>
      <c r="B22" s="17" t="n">
        <v>6598</v>
      </c>
      <c r="C22" s="18">
        <f>(44.0/B22*100)</f>
        <v/>
      </c>
      <c r="D22" s="19" t="n">
        <v>6554</v>
      </c>
      <c r="E22" s="18" t="n">
        <v>423.28628495</v>
      </c>
      <c r="F22" s="20" t="n">
        <v>7.77450709</v>
      </c>
      <c r="G22" s="18" t="n">
        <v>413.92644857</v>
      </c>
      <c r="H22" s="20" t="n">
        <v>7.18800582</v>
      </c>
      <c r="I22" s="18" t="n">
        <v>440.54052631</v>
      </c>
      <c r="J22" s="20" t="n">
        <v>6.36994747</v>
      </c>
      <c r="K22" s="18" t="n">
        <v>513.37853101</v>
      </c>
      <c r="L22" s="20" t="n">
        <v>3.38583508</v>
      </c>
      <c r="M22" s="18" t="s">
        <v>481</v>
      </c>
      <c r="N22" s="20" t="s">
        <v>481</v>
      </c>
      <c r="O22" s="18" t="s">
        <v>481</v>
      </c>
      <c r="P22" s="20" t="s">
        <v>481</v>
      </c>
      <c r="Q22" s="18" t="s">
        <v>481</v>
      </c>
      <c r="R22" s="20" t="s">
        <v>481</v>
      </c>
      <c r="S22" s="18" t="n">
        <v>436.11440333</v>
      </c>
      <c r="T22" s="20" t="n">
        <v>55.95329937</v>
      </c>
      <c r="U22" s="18" t="n">
        <v>368.68889715</v>
      </c>
      <c r="V22" s="20" t="n">
        <v>9.679696509999999</v>
      </c>
    </row>
    <row r="23" spans="1:22">
      <c r="A23" s="15" t="s">
        <v>498</v>
      </c>
      <c r="B23" s="17" t="n">
        <v>11583</v>
      </c>
      <c r="C23" s="18">
        <f>(307.0/B23*100)</f>
        <v/>
      </c>
      <c r="D23" s="19" t="n">
        <v>11276</v>
      </c>
      <c r="E23" s="18" t="n">
        <v>425.92319852</v>
      </c>
      <c r="F23" s="20" t="n">
        <v>8.82454334</v>
      </c>
      <c r="G23" s="18" t="n">
        <v>437.29894629</v>
      </c>
      <c r="H23" s="20" t="n">
        <v>5.41855375</v>
      </c>
      <c r="I23" s="18" t="n">
        <v>464.78916876</v>
      </c>
      <c r="J23" s="20" t="n">
        <v>4.05096732</v>
      </c>
      <c r="K23" s="18" t="n">
        <v>504.36214643</v>
      </c>
      <c r="L23" s="20" t="n">
        <v>2.7555143</v>
      </c>
      <c r="M23" s="18" t="s">
        <v>481</v>
      </c>
      <c r="N23" s="20" t="s">
        <v>481</v>
      </c>
      <c r="O23" s="18" t="s">
        <v>481</v>
      </c>
      <c r="P23" s="20" t="s">
        <v>481</v>
      </c>
      <c r="Q23" s="18" t="s">
        <v>481</v>
      </c>
      <c r="R23" s="20" t="s">
        <v>481</v>
      </c>
      <c r="S23" s="18" t="s">
        <v>481</v>
      </c>
      <c r="T23" s="20" t="s">
        <v>481</v>
      </c>
      <c r="U23" s="18" t="n">
        <v>406.5282524</v>
      </c>
      <c r="V23" s="20" t="n">
        <v>7.53820278</v>
      </c>
    </row>
    <row r="24" spans="1:22">
      <c r="A24" s="15" t="s">
        <v>499</v>
      </c>
      <c r="B24" s="17" t="n">
        <v>6647</v>
      </c>
      <c r="C24" s="18">
        <f>(18.0/B24*100)</f>
        <v/>
      </c>
      <c r="D24" s="19" t="n">
        <v>6629</v>
      </c>
      <c r="E24" s="18" t="n">
        <v>502.01507233</v>
      </c>
      <c r="F24" s="20" t="n">
        <v>18.24837233</v>
      </c>
      <c r="G24" s="18" t="n">
        <v>483.13515681</v>
      </c>
      <c r="H24" s="20" t="n">
        <v>15.04757507</v>
      </c>
      <c r="I24" s="18" t="n">
        <v>485.37022601</v>
      </c>
      <c r="J24" s="20" t="n">
        <v>6.83732251</v>
      </c>
      <c r="K24" s="18" t="n">
        <v>523.04933313</v>
      </c>
      <c r="L24" s="20" t="n">
        <v>2.89794542</v>
      </c>
      <c r="M24" s="18" t="s">
        <v>481</v>
      </c>
      <c r="N24" s="20" t="s">
        <v>481</v>
      </c>
      <c r="O24" s="18" t="s">
        <v>481</v>
      </c>
      <c r="P24" s="20" t="s">
        <v>481</v>
      </c>
      <c r="Q24" s="18" t="s">
        <v>481</v>
      </c>
      <c r="R24" s="20" t="s">
        <v>481</v>
      </c>
      <c r="S24" s="18" t="s">
        <v>481</v>
      </c>
      <c r="T24" s="20" t="s">
        <v>481</v>
      </c>
      <c r="U24" s="18" t="n">
        <v>424.31175629</v>
      </c>
      <c r="V24" s="20" t="n">
        <v>12.40264096</v>
      </c>
    </row>
    <row r="25" spans="1:22">
      <c r="A25" s="15" t="s">
        <v>500</v>
      </c>
      <c r="B25" s="17" t="n">
        <v>5581</v>
      </c>
      <c r="C25" s="18">
        <f>(26.0/B25*100)</f>
        <v/>
      </c>
      <c r="D25" s="19" t="n">
        <v>5555</v>
      </c>
      <c r="E25" s="18" t="n">
        <v>557.6375095</v>
      </c>
      <c r="F25" s="20" t="n">
        <v>9.358345699999999</v>
      </c>
      <c r="G25" s="18" t="n">
        <v>551.59985661</v>
      </c>
      <c r="H25" s="20" t="n">
        <v>5.89766641</v>
      </c>
      <c r="I25" s="18" t="n">
        <v>507.76401758</v>
      </c>
      <c r="J25" s="20" t="n">
        <v>4.61878995</v>
      </c>
      <c r="K25" s="18" t="n">
        <v>515.13961312</v>
      </c>
      <c r="L25" s="20" t="n">
        <v>3.6443983</v>
      </c>
      <c r="M25" s="18" t="s">
        <v>481</v>
      </c>
      <c r="N25" s="20" t="s">
        <v>481</v>
      </c>
      <c r="O25" s="18" t="s">
        <v>481</v>
      </c>
      <c r="P25" s="20" t="s">
        <v>481</v>
      </c>
      <c r="Q25" s="18" t="s">
        <v>481</v>
      </c>
      <c r="R25" s="20" t="s">
        <v>481</v>
      </c>
      <c r="S25" s="18" t="s">
        <v>481</v>
      </c>
      <c r="T25" s="20" t="s">
        <v>481</v>
      </c>
      <c r="U25" s="18" t="n">
        <v>426.40298568</v>
      </c>
      <c r="V25" s="20" t="n">
        <v>21.66146301</v>
      </c>
    </row>
    <row r="26" spans="1:22">
      <c r="A26" s="15" t="s">
        <v>501</v>
      </c>
      <c r="B26" s="17" t="n">
        <v>4869</v>
      </c>
      <c r="C26" s="18">
        <f>(97.0/B26*100)</f>
        <v/>
      </c>
      <c r="D26" s="19" t="n">
        <v>4772</v>
      </c>
      <c r="E26" s="18" t="n">
        <v>427.6748363</v>
      </c>
      <c r="F26" s="20" t="n">
        <v>11.86358533</v>
      </c>
      <c r="G26" s="18" t="n">
        <v>444.22450058</v>
      </c>
      <c r="H26" s="20" t="n">
        <v>8.109925949999999</v>
      </c>
      <c r="I26" s="18" t="n">
        <v>455.79842321</v>
      </c>
      <c r="J26" s="20" t="n">
        <v>3.96738485</v>
      </c>
      <c r="K26" s="18" t="n">
        <v>502.48042157</v>
      </c>
      <c r="L26" s="20" t="n">
        <v>2.03318014</v>
      </c>
      <c r="M26" s="18" t="s">
        <v>481</v>
      </c>
      <c r="N26" s="20" t="s">
        <v>481</v>
      </c>
      <c r="O26" s="18" t="s">
        <v>481</v>
      </c>
      <c r="P26" s="20" t="s">
        <v>481</v>
      </c>
      <c r="Q26" s="18" t="s">
        <v>481</v>
      </c>
      <c r="R26" s="20" t="s">
        <v>481</v>
      </c>
      <c r="S26" s="18" t="s">
        <v>481</v>
      </c>
      <c r="T26" s="20" t="s">
        <v>481</v>
      </c>
      <c r="U26" s="18" t="n">
        <v>424.38291579</v>
      </c>
      <c r="V26" s="20" t="n">
        <v>9.9993769</v>
      </c>
    </row>
    <row r="27" spans="1:22">
      <c r="A27" s="15" t="s">
        <v>502</v>
      </c>
      <c r="B27" s="17" t="n">
        <v>5299</v>
      </c>
      <c r="C27" s="18">
        <f>(208.0/B27*100)</f>
        <v/>
      </c>
      <c r="D27" s="19" t="n">
        <v>5091</v>
      </c>
      <c r="E27" s="18" t="n">
        <v>409.10066054</v>
      </c>
      <c r="F27" s="20" t="n">
        <v>8.26240132</v>
      </c>
      <c r="G27" s="18" t="n">
        <v>413.65857737</v>
      </c>
      <c r="H27" s="20" t="n">
        <v>8.060586020000001</v>
      </c>
      <c r="I27" s="18" t="n">
        <v>449.40029828</v>
      </c>
      <c r="J27" s="20" t="n">
        <v>4.25735015</v>
      </c>
      <c r="K27" s="18" t="n">
        <v>509.12776575</v>
      </c>
      <c r="L27" s="20" t="n">
        <v>1.65039364</v>
      </c>
      <c r="M27" s="18" t="s">
        <v>481</v>
      </c>
      <c r="N27" s="20" t="s">
        <v>481</v>
      </c>
      <c r="O27" s="18" t="s">
        <v>481</v>
      </c>
      <c r="P27" s="20" t="s">
        <v>481</v>
      </c>
      <c r="Q27" s="18" t="s">
        <v>481</v>
      </c>
      <c r="R27" s="20" t="s">
        <v>481</v>
      </c>
      <c r="S27" s="18" t="s">
        <v>481</v>
      </c>
      <c r="T27" s="20" t="s">
        <v>481</v>
      </c>
      <c r="U27" s="18" t="n">
        <v>385.67970286</v>
      </c>
      <c r="V27" s="20" t="n">
        <v>4.75619137</v>
      </c>
    </row>
    <row r="28" spans="1:22">
      <c r="A28" s="15" t="s">
        <v>503</v>
      </c>
      <c r="B28" s="17" t="n">
        <v>7568</v>
      </c>
      <c r="C28" s="18">
        <f>(562.0/B28*100)</f>
        <v/>
      </c>
      <c r="D28" s="19" t="n">
        <v>7006</v>
      </c>
      <c r="E28" s="18" t="n">
        <v>375.81394856</v>
      </c>
      <c r="F28" s="20" t="n">
        <v>8.24636095</v>
      </c>
      <c r="G28" s="18" t="n">
        <v>381.69793493</v>
      </c>
      <c r="H28" s="20" t="n">
        <v>4.52264748</v>
      </c>
      <c r="I28" s="18" t="n">
        <v>408.99277664</v>
      </c>
      <c r="J28" s="20" t="n">
        <v>3.86014477</v>
      </c>
      <c r="K28" s="18" t="n">
        <v>444.06096598</v>
      </c>
      <c r="L28" s="20" t="n">
        <v>2.64311884</v>
      </c>
      <c r="M28" s="18" t="s">
        <v>481</v>
      </c>
      <c r="N28" s="20" t="s">
        <v>481</v>
      </c>
      <c r="O28" s="18" t="s">
        <v>481</v>
      </c>
      <c r="P28" s="20" t="s">
        <v>481</v>
      </c>
      <c r="Q28" s="18" t="s">
        <v>481</v>
      </c>
      <c r="R28" s="20" t="s">
        <v>481</v>
      </c>
      <c r="S28" s="18" t="s">
        <v>481</v>
      </c>
      <c r="T28" s="20" t="s">
        <v>481</v>
      </c>
      <c r="U28" s="18" t="n">
        <v>386.82630648</v>
      </c>
      <c r="V28" s="20" t="n">
        <v>7.14406226</v>
      </c>
    </row>
    <row r="29" spans="1:22">
      <c r="A29" s="15" t="s">
        <v>504</v>
      </c>
      <c r="B29" s="17" t="n">
        <v>5385</v>
      </c>
      <c r="C29" s="18">
        <f>(30.0/B29*100)</f>
        <v/>
      </c>
      <c r="D29" s="19" t="n">
        <v>5355</v>
      </c>
      <c r="E29" s="18" t="n">
        <v>414.98574665</v>
      </c>
      <c r="F29" s="20" t="n">
        <v>19.54212672</v>
      </c>
      <c r="G29" s="18" t="n">
        <v>408.81959703</v>
      </c>
      <c r="H29" s="20" t="n">
        <v>7.99151837</v>
      </c>
      <c r="I29" s="18" t="n">
        <v>446.20929448</v>
      </c>
      <c r="J29" s="20" t="n">
        <v>6.51023543</v>
      </c>
      <c r="K29" s="18" t="n">
        <v>521.51522267</v>
      </c>
      <c r="L29" s="20" t="n">
        <v>2.28115857</v>
      </c>
      <c r="M29" s="18" t="s">
        <v>481</v>
      </c>
      <c r="N29" s="20" t="s">
        <v>481</v>
      </c>
      <c r="O29" s="18" t="s">
        <v>481</v>
      </c>
      <c r="P29" s="20" t="s">
        <v>481</v>
      </c>
      <c r="Q29" s="18" t="n">
        <v>314.02123871</v>
      </c>
      <c r="R29" s="20" t="n">
        <v>13.26138992</v>
      </c>
      <c r="S29" s="18" t="s">
        <v>481</v>
      </c>
      <c r="T29" s="20" t="s">
        <v>481</v>
      </c>
      <c r="U29" s="18" t="n">
        <v>395.92632567</v>
      </c>
      <c r="V29" s="20" t="n">
        <v>10.53582917</v>
      </c>
    </row>
    <row r="30" spans="1:22">
      <c r="A30" s="15" t="s">
        <v>505</v>
      </c>
      <c r="B30" s="17" t="n">
        <v>4520</v>
      </c>
      <c r="C30" s="18">
        <f>(266.0/B30*100)</f>
        <v/>
      </c>
      <c r="D30" s="19" t="n">
        <v>4254</v>
      </c>
      <c r="E30" s="18" t="n">
        <v>442.27052102</v>
      </c>
      <c r="F30" s="20" t="n">
        <v>16.25188182</v>
      </c>
      <c r="G30" s="18" t="n">
        <v>437.3162641</v>
      </c>
      <c r="H30" s="20" t="n">
        <v>12.70448842</v>
      </c>
      <c r="I30" s="18" t="n">
        <v>480.18052113</v>
      </c>
      <c r="J30" s="20" t="n">
        <v>5.9970226</v>
      </c>
      <c r="K30" s="18" t="n">
        <v>526.32420022</v>
      </c>
      <c r="L30" s="20" t="n">
        <v>2.7126906</v>
      </c>
      <c r="M30" s="18" t="s">
        <v>481</v>
      </c>
      <c r="N30" s="20" t="s">
        <v>481</v>
      </c>
      <c r="O30" s="18" t="s">
        <v>481</v>
      </c>
      <c r="P30" s="20" t="s">
        <v>481</v>
      </c>
      <c r="Q30" s="18" t="s">
        <v>481</v>
      </c>
      <c r="R30" s="20" t="s">
        <v>481</v>
      </c>
      <c r="S30" s="18" t="s">
        <v>481</v>
      </c>
      <c r="T30" s="20" t="s">
        <v>481</v>
      </c>
      <c r="U30" s="18" t="n">
        <v>408.47285856</v>
      </c>
      <c r="V30" s="20" t="n">
        <v>7.26415801</v>
      </c>
    </row>
    <row r="31" spans="1:22">
      <c r="A31" s="15" t="s">
        <v>506</v>
      </c>
      <c r="B31" s="17" t="n">
        <v>5456</v>
      </c>
      <c r="C31" s="18">
        <f>(158.0/B31*100)</f>
        <v/>
      </c>
      <c r="D31" s="19" t="n">
        <v>5298</v>
      </c>
      <c r="E31" s="18" t="n">
        <v>468.11595763</v>
      </c>
      <c r="F31" s="20" t="n">
        <v>11.44181845</v>
      </c>
      <c r="G31" s="18" t="n">
        <v>469.34377615</v>
      </c>
      <c r="H31" s="20" t="n">
        <v>7.38794363</v>
      </c>
      <c r="I31" s="18" t="n">
        <v>495.87990755</v>
      </c>
      <c r="J31" s="20" t="n">
        <v>4.40967771</v>
      </c>
      <c r="K31" s="18" t="n">
        <v>532.72757614</v>
      </c>
      <c r="L31" s="20" t="n">
        <v>2.44767673</v>
      </c>
      <c r="M31" s="18" t="s">
        <v>481</v>
      </c>
      <c r="N31" s="20" t="s">
        <v>481</v>
      </c>
      <c r="O31" s="18" t="s">
        <v>481</v>
      </c>
      <c r="P31" s="20" t="s">
        <v>481</v>
      </c>
      <c r="Q31" s="18" t="s">
        <v>481</v>
      </c>
      <c r="R31" s="20" t="s">
        <v>481</v>
      </c>
      <c r="S31" s="18" t="s">
        <v>481</v>
      </c>
      <c r="T31" s="20" t="s">
        <v>481</v>
      </c>
      <c r="U31" s="18" t="n">
        <v>415.87621487</v>
      </c>
      <c r="V31" s="20" t="n">
        <v>7.24933429</v>
      </c>
    </row>
    <row r="32" spans="1:22">
      <c r="A32" s="15" t="s">
        <v>507</v>
      </c>
      <c r="B32" s="17" t="n">
        <v>4478</v>
      </c>
      <c r="C32" s="18">
        <f>(6.0/B32*100)</f>
        <v/>
      </c>
      <c r="D32" s="19" t="n">
        <v>4472</v>
      </c>
      <c r="E32" s="18" t="n">
        <v>496.32462796</v>
      </c>
      <c r="F32" s="20" t="n">
        <v>9.34971417</v>
      </c>
      <c r="G32" s="18" t="n">
        <v>505.55111653</v>
      </c>
      <c r="H32" s="20" t="n">
        <v>5.91829403</v>
      </c>
      <c r="I32" s="18" t="n">
        <v>490.03060566</v>
      </c>
      <c r="J32" s="20" t="n">
        <v>3.77965336</v>
      </c>
      <c r="K32" s="18" t="n">
        <v>516.27576637</v>
      </c>
      <c r="L32" s="20" t="n">
        <v>2.51080995</v>
      </c>
      <c r="M32" s="18" t="s">
        <v>481</v>
      </c>
      <c r="N32" s="20" t="s">
        <v>481</v>
      </c>
      <c r="O32" s="18" t="s">
        <v>481</v>
      </c>
      <c r="P32" s="20" t="s">
        <v>481</v>
      </c>
      <c r="Q32" s="18" t="s">
        <v>481</v>
      </c>
      <c r="R32" s="20" t="s">
        <v>481</v>
      </c>
      <c r="S32" s="18" t="s">
        <v>481</v>
      </c>
      <c r="T32" s="20" t="s">
        <v>481</v>
      </c>
      <c r="U32" s="18" t="n">
        <v>413.2072422</v>
      </c>
      <c r="V32" s="20" t="n">
        <v>13.30431931</v>
      </c>
    </row>
    <row r="33" spans="1:22">
      <c r="A33" s="15" t="s">
        <v>508</v>
      </c>
      <c r="B33" s="17" t="n">
        <v>7325</v>
      </c>
      <c r="C33" s="18">
        <f>(88.0/B33*100)</f>
        <v/>
      </c>
      <c r="D33" s="19" t="n">
        <v>7237</v>
      </c>
      <c r="E33" s="18" t="n">
        <v>425.92220376</v>
      </c>
      <c r="F33" s="20" t="n">
        <v>9.15010253</v>
      </c>
      <c r="G33" s="18" t="n">
        <v>451.65227898</v>
      </c>
      <c r="H33" s="20" t="n">
        <v>7.63039793</v>
      </c>
      <c r="I33" s="18" t="n">
        <v>466.47936562</v>
      </c>
      <c r="J33" s="20" t="n">
        <v>4.82849474</v>
      </c>
      <c r="K33" s="18" t="n">
        <v>512.48926366</v>
      </c>
      <c r="L33" s="20" t="n">
        <v>2.51039461</v>
      </c>
      <c r="M33" s="18" t="s">
        <v>481</v>
      </c>
      <c r="N33" s="20" t="s">
        <v>481</v>
      </c>
      <c r="O33" s="18" t="s">
        <v>481</v>
      </c>
      <c r="P33" s="20" t="s">
        <v>481</v>
      </c>
      <c r="Q33" s="18" t="s">
        <v>481</v>
      </c>
      <c r="R33" s="20" t="s">
        <v>481</v>
      </c>
      <c r="S33" s="18" t="s">
        <v>481</v>
      </c>
      <c r="T33" s="20" t="s">
        <v>481</v>
      </c>
      <c r="U33" s="18" t="n">
        <v>413.8101689</v>
      </c>
      <c r="V33" s="20" t="n">
        <v>10.70159855</v>
      </c>
    </row>
    <row r="34" spans="1:22">
      <c r="A34" s="15" t="s">
        <v>509</v>
      </c>
      <c r="B34" s="17" t="n">
        <v>6350</v>
      </c>
      <c r="C34" s="18">
        <f>(113.0/B34*100)</f>
        <v/>
      </c>
      <c r="D34" s="19" t="n">
        <v>6237</v>
      </c>
      <c r="E34" s="18" t="n">
        <v>394.78610699</v>
      </c>
      <c r="F34" s="20" t="n">
        <v>7.39261673</v>
      </c>
      <c r="G34" s="18" t="n">
        <v>414.52023609</v>
      </c>
      <c r="H34" s="20" t="n">
        <v>6.32345613</v>
      </c>
      <c r="I34" s="18" t="n">
        <v>434.13408036</v>
      </c>
      <c r="J34" s="20" t="n">
        <v>3.95339196</v>
      </c>
      <c r="K34" s="18" t="n">
        <v>483.10662417</v>
      </c>
      <c r="L34" s="20" t="n">
        <v>2.55579171</v>
      </c>
      <c r="M34" s="18" t="s">
        <v>481</v>
      </c>
      <c r="N34" s="20" t="s">
        <v>481</v>
      </c>
      <c r="O34" s="18" t="s">
        <v>481</v>
      </c>
      <c r="P34" s="20" t="s">
        <v>481</v>
      </c>
      <c r="Q34" s="18" t="n">
        <v>263.37193708</v>
      </c>
      <c r="R34" s="20" t="n">
        <v>13.61114927</v>
      </c>
      <c r="S34" s="18" t="s">
        <v>481</v>
      </c>
      <c r="T34" s="20" t="s">
        <v>481</v>
      </c>
      <c r="U34" s="18" t="n">
        <v>368.33663769</v>
      </c>
      <c r="V34" s="20" t="n">
        <v>7.76384555</v>
      </c>
    </row>
    <row r="35" spans="1:22">
      <c r="A35" s="15" t="s">
        <v>510</v>
      </c>
      <c r="B35" s="17" t="n">
        <v>6406</v>
      </c>
      <c r="C35" s="18">
        <f>(80.0/B35*100)</f>
        <v/>
      </c>
      <c r="D35" s="19" t="n">
        <v>6326</v>
      </c>
      <c r="E35" s="18" t="n">
        <v>486.08998193</v>
      </c>
      <c r="F35" s="20" t="n">
        <v>11.97874453</v>
      </c>
      <c r="G35" s="18" t="n">
        <v>487.49866246</v>
      </c>
      <c r="H35" s="20" t="n">
        <v>6.79160796</v>
      </c>
      <c r="I35" s="18" t="n">
        <v>519.97526351</v>
      </c>
      <c r="J35" s="20" t="n">
        <v>2.88445445</v>
      </c>
      <c r="K35" s="18" t="n">
        <v>509.53014875</v>
      </c>
      <c r="L35" s="20" t="n">
        <v>2.07424256</v>
      </c>
      <c r="M35" s="18" t="s">
        <v>481</v>
      </c>
      <c r="N35" s="20" t="s">
        <v>481</v>
      </c>
      <c r="O35" s="18" t="s">
        <v>481</v>
      </c>
      <c r="P35" s="20" t="s">
        <v>481</v>
      </c>
      <c r="Q35" s="18" t="n">
        <v>337.32521215</v>
      </c>
      <c r="R35" s="20" t="n">
        <v>11.65794297</v>
      </c>
      <c r="S35" s="18" t="s">
        <v>481</v>
      </c>
      <c r="T35" s="20" t="s">
        <v>481</v>
      </c>
      <c r="U35" s="18" t="n">
        <v>399.0522015</v>
      </c>
      <c r="V35" s="20" t="n">
        <v>9.17256926</v>
      </c>
    </row>
    <row r="36" spans="1:22">
      <c r="A36" s="15" t="s">
        <v>511</v>
      </c>
      <c r="B36" s="17" t="n">
        <v>6736</v>
      </c>
      <c r="C36" s="18">
        <f>(107.0/B36*100)</f>
        <v/>
      </c>
      <c r="D36" s="19" t="n">
        <v>6629</v>
      </c>
      <c r="E36" s="18" t="n">
        <v>447.20962332</v>
      </c>
      <c r="F36" s="20" t="n">
        <v>9.588980980000001</v>
      </c>
      <c r="G36" s="18" t="n">
        <v>456.92756106</v>
      </c>
      <c r="H36" s="20" t="n">
        <v>7.60803939</v>
      </c>
      <c r="I36" s="18" t="n">
        <v>497.6821638</v>
      </c>
      <c r="J36" s="20" t="n">
        <v>4.32059587</v>
      </c>
      <c r="K36" s="18" t="n">
        <v>505.12638279</v>
      </c>
      <c r="L36" s="20" t="n">
        <v>2.34051301</v>
      </c>
      <c r="M36" s="18" t="s">
        <v>481</v>
      </c>
      <c r="N36" s="20" t="s">
        <v>481</v>
      </c>
      <c r="O36" s="18" t="s">
        <v>481</v>
      </c>
      <c r="P36" s="20" t="s">
        <v>481</v>
      </c>
      <c r="Q36" s="18" t="s">
        <v>481</v>
      </c>
      <c r="R36" s="20" t="s">
        <v>481</v>
      </c>
      <c r="S36" s="18" t="s">
        <v>481</v>
      </c>
      <c r="T36" s="20" t="s">
        <v>481</v>
      </c>
      <c r="U36" s="18" t="n">
        <v>420.95933334</v>
      </c>
      <c r="V36" s="20" t="n">
        <v>8.201440399999999</v>
      </c>
    </row>
    <row r="37" spans="1:22">
      <c r="A37" s="15" t="s">
        <v>512</v>
      </c>
      <c r="B37" s="17" t="n">
        <v>5458</v>
      </c>
      <c r="C37" s="18">
        <f>(222.0/B37*100)</f>
        <v/>
      </c>
      <c r="D37" s="19" t="n">
        <v>5236</v>
      </c>
      <c r="E37" s="18" t="n">
        <v>425.2377785</v>
      </c>
      <c r="F37" s="20" t="n">
        <v>11.1919241</v>
      </c>
      <c r="G37" s="18" t="n">
        <v>427.16273605</v>
      </c>
      <c r="H37" s="20" t="n">
        <v>10.50651761</v>
      </c>
      <c r="I37" s="18" t="n">
        <v>489.39478827</v>
      </c>
      <c r="J37" s="20" t="n">
        <v>5.32025428</v>
      </c>
      <c r="K37" s="18" t="n">
        <v>520.82529586</v>
      </c>
      <c r="L37" s="20" t="n">
        <v>2.95740663</v>
      </c>
      <c r="M37" s="18" t="s">
        <v>481</v>
      </c>
      <c r="N37" s="20" t="s">
        <v>481</v>
      </c>
      <c r="O37" s="18" t="s">
        <v>481</v>
      </c>
      <c r="P37" s="20" t="s">
        <v>481</v>
      </c>
      <c r="Q37" s="18" t="s">
        <v>481</v>
      </c>
      <c r="R37" s="20" t="s">
        <v>481</v>
      </c>
      <c r="S37" s="18" t="s">
        <v>481</v>
      </c>
      <c r="T37" s="20" t="s">
        <v>481</v>
      </c>
      <c r="U37" s="18" t="n">
        <v>401.96735227</v>
      </c>
      <c r="V37" s="20" t="n">
        <v>7.86471682</v>
      </c>
    </row>
    <row r="38" spans="1:22">
      <c r="A38" s="15" t="s">
        <v>513</v>
      </c>
      <c r="B38" s="17" t="n">
        <v>5860</v>
      </c>
      <c r="C38" s="18">
        <f>(34.0/B38*100)</f>
        <v/>
      </c>
      <c r="D38" s="19" t="n">
        <v>5826</v>
      </c>
      <c r="E38" s="18" t="n">
        <v>420.4442578</v>
      </c>
      <c r="F38" s="20" t="n">
        <v>11.31853916</v>
      </c>
      <c r="G38" s="18" t="n">
        <v>435.38184316</v>
      </c>
      <c r="H38" s="20" t="n">
        <v>9.70300276</v>
      </c>
      <c r="I38" s="18" t="n">
        <v>473.83762415</v>
      </c>
      <c r="J38" s="20" t="n">
        <v>4.53749685</v>
      </c>
      <c r="K38" s="18" t="n">
        <v>509.44875044</v>
      </c>
      <c r="L38" s="20" t="n">
        <v>2.94098764</v>
      </c>
      <c r="M38" s="18" t="s">
        <v>481</v>
      </c>
      <c r="N38" s="20" t="s">
        <v>481</v>
      </c>
      <c r="O38" s="18" t="s">
        <v>481</v>
      </c>
      <c r="P38" s="20" t="s">
        <v>481</v>
      </c>
      <c r="Q38" s="18" t="s">
        <v>481</v>
      </c>
      <c r="R38" s="20" t="s">
        <v>481</v>
      </c>
      <c r="S38" s="18" t="s">
        <v>481</v>
      </c>
      <c r="T38" s="20" t="s">
        <v>481</v>
      </c>
      <c r="U38" s="18" t="n">
        <v>467.58869516</v>
      </c>
      <c r="V38" s="20" t="n">
        <v>5.51427008</v>
      </c>
    </row>
    <row r="39" spans="1:22">
      <c r="A39" s="15" t="s">
        <v>514</v>
      </c>
      <c r="B39" s="17" t="n">
        <v>5895</v>
      </c>
      <c r="C39" s="18">
        <f>(34.0/B39*100)</f>
        <v/>
      </c>
      <c r="D39" s="19" t="n">
        <v>5861</v>
      </c>
      <c r="E39" s="18" t="n">
        <v>401.88434233</v>
      </c>
      <c r="F39" s="20" t="n">
        <v>6.32147584</v>
      </c>
      <c r="G39" s="18" t="n">
        <v>403.54707759</v>
      </c>
      <c r="H39" s="20" t="n">
        <v>4.90011348</v>
      </c>
      <c r="I39" s="18" t="n">
        <v>422.85365084</v>
      </c>
      <c r="J39" s="20" t="n">
        <v>4.18827784</v>
      </c>
      <c r="K39" s="18" t="n">
        <v>453.81247636</v>
      </c>
      <c r="L39" s="20" t="n">
        <v>4.37127359</v>
      </c>
      <c r="M39" s="18" t="s">
        <v>481</v>
      </c>
      <c r="N39" s="20" t="s">
        <v>481</v>
      </c>
      <c r="O39" s="18" t="s">
        <v>481</v>
      </c>
      <c r="P39" s="20" t="s">
        <v>481</v>
      </c>
      <c r="Q39" s="18" t="s">
        <v>481</v>
      </c>
      <c r="R39" s="20" t="s">
        <v>481</v>
      </c>
      <c r="S39" s="18" t="s">
        <v>481</v>
      </c>
      <c r="T39" s="20" t="s">
        <v>481</v>
      </c>
      <c r="U39" s="18" t="n">
        <v>366.14381416</v>
      </c>
      <c r="V39" s="20" t="n">
        <v>11.8248639</v>
      </c>
    </row>
    <row r="40" spans="1:22">
      <c r="A40" s="15" t="s">
        <v>515</v>
      </c>
      <c r="B40" s="17" t="n">
        <v>14157</v>
      </c>
      <c r="C40" s="18">
        <f>(437.0/B40*100)</f>
        <v/>
      </c>
      <c r="D40" s="19" t="n">
        <v>13720</v>
      </c>
      <c r="E40" s="18" t="n">
        <v>471.44555869</v>
      </c>
      <c r="F40" s="20" t="n">
        <v>10.4331142</v>
      </c>
      <c r="G40" s="18" t="n">
        <v>494.76447904</v>
      </c>
      <c r="H40" s="20" t="n">
        <v>7.17961653</v>
      </c>
      <c r="I40" s="18" t="n">
        <v>493.31187042</v>
      </c>
      <c r="J40" s="20" t="n">
        <v>4.8718261</v>
      </c>
      <c r="K40" s="18" t="n">
        <v>506.95682318</v>
      </c>
      <c r="L40" s="20" t="n">
        <v>2.9898895</v>
      </c>
      <c r="M40" s="18" t="s">
        <v>481</v>
      </c>
      <c r="N40" s="20" t="s">
        <v>481</v>
      </c>
      <c r="O40" s="18" t="s">
        <v>481</v>
      </c>
      <c r="P40" s="20" t="s">
        <v>481</v>
      </c>
      <c r="Q40" s="18" t="s">
        <v>481</v>
      </c>
      <c r="R40" s="20" t="s">
        <v>481</v>
      </c>
      <c r="S40" s="18" t="s">
        <v>481</v>
      </c>
      <c r="T40" s="20" t="s">
        <v>481</v>
      </c>
      <c r="U40" s="18" t="n">
        <v>408.45845707</v>
      </c>
      <c r="V40" s="20" t="n">
        <v>8.28434684</v>
      </c>
    </row>
    <row r="41" spans="1:22">
      <c r="A41" s="15" t="s">
        <v>516</v>
      </c>
      <c r="B41" s="17" t="n">
        <v>5712</v>
      </c>
      <c r="C41" s="18">
        <f>(76.0/B41*100)</f>
        <v/>
      </c>
      <c r="D41" s="19" t="n">
        <v>5636</v>
      </c>
      <c r="E41" s="18" t="n">
        <v>463.52094329</v>
      </c>
      <c r="F41" s="20" t="n">
        <v>12.00818194</v>
      </c>
      <c r="G41" s="18" t="n">
        <v>463.12759097</v>
      </c>
      <c r="H41" s="20" t="n">
        <v>11.44537451</v>
      </c>
      <c r="I41" s="18" t="n">
        <v>473.27710867</v>
      </c>
      <c r="J41" s="20" t="n">
        <v>5.73681344</v>
      </c>
      <c r="K41" s="18" t="n">
        <v>511.79875517</v>
      </c>
      <c r="L41" s="20" t="n">
        <v>2.85198354</v>
      </c>
      <c r="M41" s="18" t="s">
        <v>481</v>
      </c>
      <c r="N41" s="20" t="s">
        <v>481</v>
      </c>
      <c r="O41" s="18" t="s">
        <v>481</v>
      </c>
      <c r="P41" s="20" t="s">
        <v>481</v>
      </c>
      <c r="Q41" s="18" t="n">
        <v>399.91015703</v>
      </c>
      <c r="R41" s="20" t="n">
        <v>16.72230739</v>
      </c>
      <c r="S41" s="18" t="s">
        <v>481</v>
      </c>
      <c r="T41" s="20" t="s">
        <v>481</v>
      </c>
      <c r="U41" s="18" t="n">
        <v>406.97862243</v>
      </c>
      <c r="V41" s="20" t="n">
        <v>13.93914684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(2365.0/B46*100)</f>
        <v/>
      </c>
      <c r="D46" s="19" t="n">
        <v>20776</v>
      </c>
      <c r="E46" s="18" t="n">
        <v>356.09091984</v>
      </c>
      <c r="F46" s="20" t="n">
        <v>4.85990961</v>
      </c>
      <c r="G46" s="18" t="n">
        <v>385.43111742</v>
      </c>
      <c r="H46" s="20" t="n">
        <v>5.64615305</v>
      </c>
      <c r="I46" s="18" t="n">
        <v>409.0975445</v>
      </c>
      <c r="J46" s="20" t="n">
        <v>4.22673118</v>
      </c>
      <c r="K46" s="18" t="n">
        <v>452.03556383</v>
      </c>
      <c r="L46" s="20" t="n">
        <v>3.77495266</v>
      </c>
      <c r="M46" s="18" t="s">
        <v>481</v>
      </c>
      <c r="N46" s="20" t="s">
        <v>481</v>
      </c>
      <c r="O46" s="18" t="s">
        <v>481</v>
      </c>
      <c r="P46" s="20" t="s">
        <v>481</v>
      </c>
      <c r="Q46" s="18" t="s">
        <v>481</v>
      </c>
      <c r="R46" s="20" t="s">
        <v>481</v>
      </c>
      <c r="S46" s="18" t="s">
        <v>481</v>
      </c>
      <c r="T46" s="20" t="s">
        <v>481</v>
      </c>
      <c r="U46" s="18" t="n">
        <v>380.10425618</v>
      </c>
      <c r="V46" s="20" t="n">
        <v>3.29784154</v>
      </c>
    </row>
    <row r="47" spans="1:22">
      <c r="A47" s="15" t="s">
        <v>522</v>
      </c>
      <c r="B47" s="17" t="n">
        <v>5928</v>
      </c>
      <c r="C47" s="18">
        <f>(471.0/B47*100)</f>
        <v/>
      </c>
      <c r="D47" s="19" t="n">
        <v>5457</v>
      </c>
      <c r="E47" s="18" t="n">
        <v>394.28499141</v>
      </c>
      <c r="F47" s="20" t="n">
        <v>9.13775038</v>
      </c>
      <c r="G47" s="18" t="n">
        <v>396.00441524</v>
      </c>
      <c r="H47" s="20" t="n">
        <v>6.8718835</v>
      </c>
      <c r="I47" s="18" t="n">
        <v>431.00915989</v>
      </c>
      <c r="J47" s="20" t="n">
        <v>6.07037945</v>
      </c>
      <c r="K47" s="18" t="n">
        <v>483.293519</v>
      </c>
      <c r="L47" s="20" t="n">
        <v>4.11728745</v>
      </c>
      <c r="M47" s="18" t="s">
        <v>481</v>
      </c>
      <c r="N47" s="20" t="s">
        <v>481</v>
      </c>
      <c r="O47" s="18" t="s">
        <v>481</v>
      </c>
      <c r="P47" s="20" t="s">
        <v>481</v>
      </c>
      <c r="Q47" s="18" t="s">
        <v>481</v>
      </c>
      <c r="R47" s="20" t="s">
        <v>481</v>
      </c>
      <c r="S47" s="18" t="s">
        <v>481</v>
      </c>
      <c r="T47" s="20" t="s">
        <v>481</v>
      </c>
      <c r="U47" s="18" t="n">
        <v>348.73373114</v>
      </c>
      <c r="V47" s="20" t="n">
        <v>6.46159963</v>
      </c>
    </row>
    <row r="48" spans="1:22">
      <c r="A48" s="15" t="s">
        <v>523</v>
      </c>
      <c r="B48" s="17" t="n">
        <v>9841</v>
      </c>
      <c r="C48" s="18">
        <f>(8.0/B48*100)</f>
        <v/>
      </c>
      <c r="D48" s="19" t="n">
        <v>9833</v>
      </c>
      <c r="E48" s="18" t="n">
        <v>476.16461449</v>
      </c>
      <c r="F48" s="20" t="n">
        <v>8.32039733</v>
      </c>
      <c r="G48" s="18" t="n">
        <v>449.27309925</v>
      </c>
      <c r="H48" s="20" t="n">
        <v>8.820140909999999</v>
      </c>
      <c r="I48" s="18" t="n">
        <v>476.22992943</v>
      </c>
      <c r="J48" s="20" t="n">
        <v>6.03609071</v>
      </c>
      <c r="K48" s="18" t="n">
        <v>511.71024273</v>
      </c>
      <c r="L48" s="20" t="n">
        <v>5.12214142</v>
      </c>
      <c r="M48" s="18" t="s">
        <v>481</v>
      </c>
      <c r="N48" s="20" t="s">
        <v>481</v>
      </c>
      <c r="O48" s="18" t="s">
        <v>481</v>
      </c>
      <c r="P48" s="20" t="s">
        <v>481</v>
      </c>
      <c r="Q48" s="18" t="s">
        <v>481</v>
      </c>
      <c r="R48" s="20" t="s">
        <v>481</v>
      </c>
      <c r="S48" s="18" t="s">
        <v>481</v>
      </c>
      <c r="T48" s="20" t="s">
        <v>481</v>
      </c>
      <c r="U48" s="18" t="n">
        <v>422.41589675</v>
      </c>
      <c r="V48" s="20" t="n">
        <v>19.86231851</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(468.0/B50*100)</f>
        <v/>
      </c>
      <c r="D50" s="19" t="n">
        <v>11327</v>
      </c>
      <c r="E50" s="18" t="n">
        <v>358.26769731</v>
      </c>
      <c r="F50" s="20" t="n">
        <v>5.26583649</v>
      </c>
      <c r="G50" s="18" t="n">
        <v>381.82162311</v>
      </c>
      <c r="H50" s="20" t="n">
        <v>5.24780145</v>
      </c>
      <c r="I50" s="18" t="n">
        <v>407.75047208</v>
      </c>
      <c r="J50" s="20" t="n">
        <v>3.88857941</v>
      </c>
      <c r="K50" s="18" t="n">
        <v>455.06652903</v>
      </c>
      <c r="L50" s="20" t="n">
        <v>2.63186788</v>
      </c>
      <c r="M50" s="18" t="s">
        <v>481</v>
      </c>
      <c r="N50" s="20" t="s">
        <v>481</v>
      </c>
      <c r="O50" s="18" t="s">
        <v>481</v>
      </c>
      <c r="P50" s="20" t="s">
        <v>481</v>
      </c>
      <c r="Q50" s="18" t="s">
        <v>481</v>
      </c>
      <c r="R50" s="20" t="s">
        <v>481</v>
      </c>
      <c r="S50" s="18" t="s">
        <v>481</v>
      </c>
      <c r="T50" s="20" t="s">
        <v>481</v>
      </c>
      <c r="U50" s="18" t="n">
        <v>356.38955424</v>
      </c>
      <c r="V50" s="20" t="n">
        <v>8.36365236</v>
      </c>
    </row>
    <row r="51" spans="1:22">
      <c r="A51" s="15" t="s">
        <v>526</v>
      </c>
      <c r="B51" s="17" t="n">
        <v>6866</v>
      </c>
      <c r="C51" s="18">
        <f>(115.0/B51*100)</f>
        <v/>
      </c>
      <c r="D51" s="19" t="n">
        <v>6751</v>
      </c>
      <c r="E51" s="18" t="n">
        <v>381.06371195</v>
      </c>
      <c r="F51" s="20" t="n">
        <v>7.31479087</v>
      </c>
      <c r="G51" s="18" t="n">
        <v>389.403154</v>
      </c>
      <c r="H51" s="20" t="n">
        <v>6.76659665</v>
      </c>
      <c r="I51" s="18" t="n">
        <v>407.20133488</v>
      </c>
      <c r="J51" s="20" t="n">
        <v>4.73250076</v>
      </c>
      <c r="K51" s="18" t="n">
        <v>443.8664127</v>
      </c>
      <c r="L51" s="20" t="n">
        <v>2.66723197</v>
      </c>
      <c r="M51" s="18" t="s">
        <v>481</v>
      </c>
      <c r="N51" s="20" t="s">
        <v>481</v>
      </c>
      <c r="O51" s="18" t="s">
        <v>481</v>
      </c>
      <c r="P51" s="20" t="s">
        <v>481</v>
      </c>
      <c r="Q51" s="18" t="n">
        <v>427.96430568</v>
      </c>
      <c r="R51" s="20" t="n">
        <v>5.20460603</v>
      </c>
      <c r="S51" s="18" t="s">
        <v>481</v>
      </c>
      <c r="T51" s="20" t="s">
        <v>481</v>
      </c>
      <c r="U51" s="18" t="n">
        <v>396.80505834</v>
      </c>
      <c r="V51" s="20" t="n">
        <v>7.67863264</v>
      </c>
    </row>
    <row r="52" spans="1:22">
      <c r="A52" s="15" t="s">
        <v>527</v>
      </c>
      <c r="B52" s="17" t="n">
        <v>5809</v>
      </c>
      <c r="C52" s="18">
        <f>(120.0/B52*100)</f>
        <v/>
      </c>
      <c r="D52" s="19" t="n">
        <v>5689</v>
      </c>
      <c r="E52" s="18" t="n">
        <v>415.81594523</v>
      </c>
      <c r="F52" s="20" t="n">
        <v>8.566717329999999</v>
      </c>
      <c r="G52" s="18" t="n">
        <v>432.84862791</v>
      </c>
      <c r="H52" s="20" t="n">
        <v>6.50984313</v>
      </c>
      <c r="I52" s="18" t="n">
        <v>466.21950652</v>
      </c>
      <c r="J52" s="20" t="n">
        <v>4.31740602</v>
      </c>
      <c r="K52" s="18" t="n">
        <v>502.52035852</v>
      </c>
      <c r="L52" s="20" t="n">
        <v>2.69309213</v>
      </c>
      <c r="M52" s="18" t="s">
        <v>481</v>
      </c>
      <c r="N52" s="20" t="s">
        <v>481</v>
      </c>
      <c r="O52" s="18" t="s">
        <v>481</v>
      </c>
      <c r="P52" s="20" t="s">
        <v>481</v>
      </c>
      <c r="Q52" s="18" t="s">
        <v>481</v>
      </c>
      <c r="R52" s="20" t="s">
        <v>481</v>
      </c>
      <c r="S52" s="18" t="s">
        <v>481</v>
      </c>
      <c r="T52" s="20" t="s">
        <v>481</v>
      </c>
      <c r="U52" s="18" t="n">
        <v>397.11280674</v>
      </c>
      <c r="V52" s="20" t="n">
        <v>7.60432037</v>
      </c>
    </row>
    <row r="53" spans="1:22">
      <c r="A53" s="15" t="s">
        <v>528</v>
      </c>
      <c r="B53" s="17" t="n">
        <v>5571</v>
      </c>
      <c r="C53" s="18">
        <f>(136.0/B53*100)</f>
        <v/>
      </c>
      <c r="D53" s="19" t="n">
        <v>5435</v>
      </c>
      <c r="E53" s="18" t="n">
        <v>424.1270743</v>
      </c>
      <c r="F53" s="20" t="n">
        <v>6.05432329</v>
      </c>
      <c r="G53" s="18" t="n">
        <v>422.93619198</v>
      </c>
      <c r="H53" s="20" t="n">
        <v>4.72488871</v>
      </c>
      <c r="I53" s="18" t="n">
        <v>436.69743152</v>
      </c>
      <c r="J53" s="20" t="n">
        <v>3.15477651</v>
      </c>
      <c r="K53" s="18" t="n">
        <v>472.57831129</v>
      </c>
      <c r="L53" s="20" t="n">
        <v>2.62839073</v>
      </c>
      <c r="M53" s="18" t="s">
        <v>481</v>
      </c>
      <c r="N53" s="20" t="s">
        <v>481</v>
      </c>
      <c r="O53" s="18" t="s">
        <v>481</v>
      </c>
      <c r="P53" s="20" t="s">
        <v>481</v>
      </c>
      <c r="Q53" s="18" t="s">
        <v>481</v>
      </c>
      <c r="R53" s="20" t="s">
        <v>481</v>
      </c>
      <c r="S53" s="18" t="s">
        <v>481</v>
      </c>
      <c r="T53" s="20" t="s">
        <v>481</v>
      </c>
      <c r="U53" s="18" t="n">
        <v>354.65618961</v>
      </c>
      <c r="V53" s="20" t="n">
        <v>4.7332288</v>
      </c>
    </row>
    <row r="54" spans="1:22">
      <c r="A54" s="15" t="s">
        <v>529</v>
      </c>
      <c r="B54" s="17" t="n">
        <v>4740</v>
      </c>
      <c r="C54" s="18">
        <f>(606.0/B54*100)</f>
        <v/>
      </c>
      <c r="D54" s="19" t="n">
        <v>4134</v>
      </c>
      <c r="E54" s="18" t="n">
        <v>317.89195109</v>
      </c>
      <c r="F54" s="20" t="n">
        <v>4.99771434</v>
      </c>
      <c r="G54" s="18" t="n">
        <v>339.4618375</v>
      </c>
      <c r="H54" s="20" t="n">
        <v>4.89348185</v>
      </c>
      <c r="I54" s="18" t="n">
        <v>351.89046287</v>
      </c>
      <c r="J54" s="20" t="n">
        <v>5.00740034</v>
      </c>
      <c r="K54" s="18" t="n">
        <v>402.58835382</v>
      </c>
      <c r="L54" s="20" t="n">
        <v>4.04078974</v>
      </c>
      <c r="M54" s="18" t="s">
        <v>481</v>
      </c>
      <c r="N54" s="20" t="s">
        <v>481</v>
      </c>
      <c r="O54" s="18" t="s">
        <v>481</v>
      </c>
      <c r="P54" s="20" t="s">
        <v>481</v>
      </c>
      <c r="Q54" s="18" t="s">
        <v>481</v>
      </c>
      <c r="R54" s="20" t="s">
        <v>481</v>
      </c>
      <c r="S54" s="18" t="s">
        <v>481</v>
      </c>
      <c r="T54" s="20" t="s">
        <v>481</v>
      </c>
      <c r="U54" s="18" t="n">
        <v>310.36840597</v>
      </c>
      <c r="V54" s="20" t="n">
        <v>4.49949436</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(77.0/B56*100)</f>
        <v/>
      </c>
      <c r="D56" s="19" t="n">
        <v>5282</v>
      </c>
      <c r="E56" s="18" t="n">
        <v>502.9805031</v>
      </c>
      <c r="F56" s="20" t="n">
        <v>8.86439914</v>
      </c>
      <c r="G56" s="18" t="n">
        <v>518.04427171</v>
      </c>
      <c r="H56" s="20" t="n">
        <v>5.7190258</v>
      </c>
      <c r="I56" s="18" t="n">
        <v>523.60253434</v>
      </c>
      <c r="J56" s="20" t="n">
        <v>3.31892811</v>
      </c>
      <c r="K56" s="18" t="n">
        <v>533.78708276</v>
      </c>
      <c r="L56" s="20" t="n">
        <v>3.03557464</v>
      </c>
      <c r="M56" s="18" t="s">
        <v>481</v>
      </c>
      <c r="N56" s="20" t="s">
        <v>481</v>
      </c>
      <c r="O56" s="18" t="s">
        <v>481</v>
      </c>
      <c r="P56" s="20" t="s">
        <v>481</v>
      </c>
      <c r="Q56" s="18" t="s">
        <v>481</v>
      </c>
      <c r="R56" s="20" t="s">
        <v>481</v>
      </c>
      <c r="S56" s="18" t="s">
        <v>481</v>
      </c>
      <c r="T56" s="20" t="s">
        <v>481</v>
      </c>
      <c r="U56" s="18" t="n">
        <v>446.60381057</v>
      </c>
      <c r="V56" s="20" t="n">
        <v>16.04094755</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(189.0/B61*100)</f>
        <v/>
      </c>
      <c r="D61" s="19" t="n">
        <v>6336</v>
      </c>
      <c r="E61" s="18" t="n">
        <v>429.17382366</v>
      </c>
      <c r="F61" s="20" t="n">
        <v>8.95637992</v>
      </c>
      <c r="G61" s="18" t="n">
        <v>439.28906327</v>
      </c>
      <c r="H61" s="20" t="n">
        <v>6.85290132</v>
      </c>
      <c r="I61" s="18" t="n">
        <v>447.51262969</v>
      </c>
      <c r="J61" s="20" t="n">
        <v>4.28123971</v>
      </c>
      <c r="K61" s="18" t="n">
        <v>491.8696454</v>
      </c>
      <c r="L61" s="20" t="n">
        <v>2.64495339</v>
      </c>
      <c r="M61" s="18" t="s">
        <v>481</v>
      </c>
      <c r="N61" s="20" t="s">
        <v>481</v>
      </c>
      <c r="O61" s="18" t="s">
        <v>481</v>
      </c>
      <c r="P61" s="20" t="s">
        <v>481</v>
      </c>
      <c r="Q61" s="18" t="s">
        <v>481</v>
      </c>
      <c r="R61" s="20" t="s">
        <v>481</v>
      </c>
      <c r="S61" s="18" t="s">
        <v>481</v>
      </c>
      <c r="T61" s="20" t="s">
        <v>481</v>
      </c>
      <c r="U61" s="18" t="n">
        <v>373.70629835</v>
      </c>
      <c r="V61" s="20" t="n">
        <v>8.905505489999999</v>
      </c>
    </row>
    <row r="62" spans="1:22">
      <c r="A62" s="15" t="s">
        <v>537</v>
      </c>
      <c r="B62" s="17" t="n">
        <v>4476</v>
      </c>
      <c r="C62" s="18">
        <f>(3.0/B62*100)</f>
        <v/>
      </c>
      <c r="D62" s="19" t="n">
        <v>4473</v>
      </c>
      <c r="E62" s="18" t="n">
        <v>491.43045328</v>
      </c>
      <c r="F62" s="20" t="n">
        <v>9.97125232</v>
      </c>
      <c r="G62" s="18" t="n">
        <v>501.52836915</v>
      </c>
      <c r="H62" s="20" t="n">
        <v>7.4868682</v>
      </c>
      <c r="I62" s="18" t="n">
        <v>497.34559503</v>
      </c>
      <c r="J62" s="20" t="n">
        <v>3.10175647</v>
      </c>
      <c r="K62" s="18" t="n">
        <v>513.95821893</v>
      </c>
      <c r="L62" s="20" t="n">
        <v>1.7825715</v>
      </c>
      <c r="M62" s="18" t="s">
        <v>481</v>
      </c>
      <c r="N62" s="20" t="s">
        <v>481</v>
      </c>
      <c r="O62" s="18" t="s">
        <v>481</v>
      </c>
      <c r="P62" s="20" t="s">
        <v>481</v>
      </c>
      <c r="Q62" s="18" t="s">
        <v>481</v>
      </c>
      <c r="R62" s="20" t="s">
        <v>481</v>
      </c>
      <c r="S62" s="18" t="s">
        <v>481</v>
      </c>
      <c r="T62" s="20" t="s">
        <v>481</v>
      </c>
      <c r="U62" s="18" t="n">
        <v>423.5292506</v>
      </c>
      <c r="V62" s="20" t="n">
        <v>21.5437606</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(103.0/B66*100)</f>
        <v/>
      </c>
      <c r="D66" s="19" t="n">
        <v>5562</v>
      </c>
      <c r="E66" s="18" t="n">
        <v>393.95038659</v>
      </c>
      <c r="F66" s="20" t="n">
        <v>4.72629636</v>
      </c>
      <c r="G66" s="18" t="n">
        <v>401.30073356</v>
      </c>
      <c r="H66" s="20" t="n">
        <v>4.7630322</v>
      </c>
      <c r="I66" s="18" t="n">
        <v>421.6448599</v>
      </c>
      <c r="J66" s="20" t="n">
        <v>2.95791806</v>
      </c>
      <c r="K66" s="18" t="n">
        <v>461.87403596</v>
      </c>
      <c r="L66" s="20" t="n">
        <v>2.21865771</v>
      </c>
      <c r="M66" s="18" t="s">
        <v>481</v>
      </c>
      <c r="N66" s="20" t="s">
        <v>481</v>
      </c>
      <c r="O66" s="18" t="s">
        <v>481</v>
      </c>
      <c r="P66" s="20" t="s">
        <v>481</v>
      </c>
      <c r="Q66" s="18" t="s">
        <v>481</v>
      </c>
      <c r="R66" s="20" t="s">
        <v>481</v>
      </c>
      <c r="S66" s="18" t="s">
        <v>481</v>
      </c>
      <c r="T66" s="20" t="s">
        <v>481</v>
      </c>
      <c r="U66" s="18" t="n">
        <v>355.85732229</v>
      </c>
      <c r="V66" s="20" t="n">
        <v>3.76234304</v>
      </c>
    </row>
    <row r="67" spans="1:22">
      <c r="A67" s="15" t="s">
        <v>542</v>
      </c>
      <c r="B67" s="17" t="n">
        <v>6971</v>
      </c>
      <c r="C67" s="18">
        <f>(1233.0/B67*100)</f>
        <v/>
      </c>
      <c r="D67" s="19" t="n">
        <v>5738</v>
      </c>
      <c r="E67" s="18" t="n">
        <v>342.64077981</v>
      </c>
      <c r="F67" s="20" t="n">
        <v>6.46244592</v>
      </c>
      <c r="G67" s="18" t="n">
        <v>364.57570075</v>
      </c>
      <c r="H67" s="20" t="n">
        <v>4.69190721</v>
      </c>
      <c r="I67" s="18" t="n">
        <v>390.00546727</v>
      </c>
      <c r="J67" s="20" t="n">
        <v>4.55308275</v>
      </c>
      <c r="K67" s="18" t="n">
        <v>439.10411186</v>
      </c>
      <c r="L67" s="20" t="n">
        <v>3.16468238</v>
      </c>
      <c r="M67" s="18" t="s">
        <v>481</v>
      </c>
      <c r="N67" s="20" t="s">
        <v>481</v>
      </c>
      <c r="O67" s="18" t="s">
        <v>481</v>
      </c>
      <c r="P67" s="20" t="s">
        <v>481</v>
      </c>
      <c r="Q67" s="18" t="s">
        <v>481</v>
      </c>
      <c r="R67" s="20" t="s">
        <v>481</v>
      </c>
      <c r="S67" s="18" t="s">
        <v>481</v>
      </c>
      <c r="T67" s="20" t="s">
        <v>481</v>
      </c>
      <c r="U67" s="18" t="n">
        <v>333.40772616</v>
      </c>
      <c r="V67" s="20" t="n">
        <v>6.6783539</v>
      </c>
    </row>
    <row r="68" spans="1:22">
      <c r="A68" s="15" t="s">
        <v>543</v>
      </c>
      <c r="B68" s="17" t="n">
        <v>12083</v>
      </c>
      <c r="C68" s="18">
        <f>(32.0/B68*100)</f>
        <v/>
      </c>
      <c r="D68" s="19" t="n">
        <v>12051</v>
      </c>
      <c r="E68" s="18" t="n">
        <v>366.78436928</v>
      </c>
      <c r="F68" s="20" t="n">
        <v>3.04311535</v>
      </c>
      <c r="G68" s="18" t="n">
        <v>365.66047195</v>
      </c>
      <c r="H68" s="20" t="n">
        <v>3.24881501</v>
      </c>
      <c r="I68" s="18" t="n">
        <v>409.24362096</v>
      </c>
      <c r="J68" s="20" t="n">
        <v>2.18256148</v>
      </c>
      <c r="K68" s="18" t="n">
        <v>453.71634954</v>
      </c>
      <c r="L68" s="20" t="n">
        <v>1.85031589</v>
      </c>
      <c r="M68" s="18" t="s">
        <v>481</v>
      </c>
      <c r="N68" s="20" t="s">
        <v>481</v>
      </c>
      <c r="O68" s="18" t="s">
        <v>481</v>
      </c>
      <c r="P68" s="20" t="s">
        <v>481</v>
      </c>
      <c r="Q68" s="18" t="s">
        <v>481</v>
      </c>
      <c r="R68" s="20" t="s">
        <v>481</v>
      </c>
      <c r="S68" s="18" t="s">
        <v>481</v>
      </c>
      <c r="T68" s="20" t="s">
        <v>481</v>
      </c>
      <c r="U68" s="18" t="n">
        <v>324.17015656</v>
      </c>
      <c r="V68" s="20" t="n">
        <v>2.17702601</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457.04303255</v>
      </c>
      <c r="F70" s="20" t="n">
        <v>5.98259529</v>
      </c>
      <c r="G70" s="18" t="n">
        <v>482.91893161</v>
      </c>
      <c r="H70" s="20" t="n">
        <v>5.23700227</v>
      </c>
      <c r="I70" s="18" t="n">
        <v>488.2612706</v>
      </c>
      <c r="J70" s="20" t="n">
        <v>3.92885427</v>
      </c>
      <c r="K70" s="18" t="n">
        <v>512.74908018</v>
      </c>
      <c r="L70" s="20" t="n">
        <v>3.32402293</v>
      </c>
      <c r="M70" s="18" t="s">
        <v>481</v>
      </c>
      <c r="N70" s="20" t="s">
        <v>481</v>
      </c>
      <c r="O70" s="18" t="s">
        <v>481</v>
      </c>
      <c r="P70" s="20" t="s">
        <v>481</v>
      </c>
      <c r="Q70" s="18" t="s">
        <v>481</v>
      </c>
      <c r="R70" s="20" t="s">
        <v>481</v>
      </c>
      <c r="S70" s="18" t="s">
        <v>481</v>
      </c>
      <c r="T70" s="20" t="s">
        <v>481</v>
      </c>
      <c r="U70" s="18" t="n">
        <v>442.43422728</v>
      </c>
      <c r="V70" s="20" t="n">
        <v>9.24154079</v>
      </c>
    </row>
    <row r="71" spans="1:22">
      <c r="A71" s="15" t="s">
        <v>546</v>
      </c>
      <c r="B71" s="17" t="n">
        <v>6115</v>
      </c>
      <c r="C71" s="18">
        <f>(55.0/B71*100)</f>
        <v/>
      </c>
      <c r="D71" s="19" t="n">
        <v>6060</v>
      </c>
      <c r="E71" s="18" t="n">
        <v>508.16168571</v>
      </c>
      <c r="F71" s="20" t="n">
        <v>12.29463643</v>
      </c>
      <c r="G71" s="18" t="n">
        <v>486.00575788</v>
      </c>
      <c r="H71" s="20" t="n">
        <v>8.013831339999999</v>
      </c>
      <c r="I71" s="18" t="n">
        <v>518.23629764</v>
      </c>
      <c r="J71" s="20" t="n">
        <v>3.60796021</v>
      </c>
      <c r="K71" s="18" t="n">
        <v>546.871447</v>
      </c>
      <c r="L71" s="20" t="n">
        <v>2.03340223</v>
      </c>
      <c r="M71" s="18" t="s">
        <v>481</v>
      </c>
      <c r="N71" s="20" t="s">
        <v>481</v>
      </c>
      <c r="O71" s="18" t="s">
        <v>481</v>
      </c>
      <c r="P71" s="20" t="s">
        <v>481</v>
      </c>
      <c r="Q71" s="18" t="s">
        <v>481</v>
      </c>
      <c r="R71" s="20" t="s">
        <v>481</v>
      </c>
      <c r="S71" s="18" t="s">
        <v>481</v>
      </c>
      <c r="T71" s="20" t="s">
        <v>481</v>
      </c>
      <c r="U71" s="18" t="n">
        <v>468.21669379</v>
      </c>
      <c r="V71" s="20" t="n">
        <v>14.86939363</v>
      </c>
    </row>
    <row r="72" spans="1:22">
      <c r="A72" s="15" t="s">
        <v>547</v>
      </c>
      <c r="B72" s="17" t="n">
        <v>7708</v>
      </c>
      <c r="C72" s="18">
        <f>(9.0/B72*100)</f>
        <v/>
      </c>
      <c r="D72" s="19" t="n">
        <v>7699</v>
      </c>
      <c r="E72" s="18" t="n">
        <v>489.84812196</v>
      </c>
      <c r="F72" s="20" t="n">
        <v>12.16853119</v>
      </c>
      <c r="G72" s="18" t="n">
        <v>473.66695546</v>
      </c>
      <c r="H72" s="20" t="n">
        <v>8.21507334</v>
      </c>
      <c r="I72" s="18" t="n">
        <v>494.13042898</v>
      </c>
      <c r="J72" s="20" t="n">
        <v>3.31940547</v>
      </c>
      <c r="K72" s="18" t="n">
        <v>500.83761847</v>
      </c>
      <c r="L72" s="20" t="n">
        <v>2.47733802</v>
      </c>
      <c r="M72" s="18" t="s">
        <v>481</v>
      </c>
      <c r="N72" s="20" t="s">
        <v>481</v>
      </c>
      <c r="O72" s="18" t="s">
        <v>481</v>
      </c>
      <c r="P72" s="20" t="s">
        <v>481</v>
      </c>
      <c r="Q72" s="18" t="s">
        <v>481</v>
      </c>
      <c r="R72" s="20" t="s">
        <v>481</v>
      </c>
      <c r="S72" s="18" t="s">
        <v>481</v>
      </c>
      <c r="T72" s="20" t="s">
        <v>481</v>
      </c>
      <c r="U72" s="18" t="n">
        <v>419.84701529</v>
      </c>
      <c r="V72" s="20" t="n">
        <v>27.72943081</v>
      </c>
    </row>
    <row r="73" spans="1:22">
      <c r="A73" s="15" t="s">
        <v>548</v>
      </c>
      <c r="B73" s="17" t="n">
        <v>8249</v>
      </c>
      <c r="C73" s="18">
        <f>(212.0/B73*100)</f>
        <v/>
      </c>
      <c r="D73" s="19" t="n">
        <v>8037</v>
      </c>
      <c r="E73" s="18" t="n">
        <v>397.63095815</v>
      </c>
      <c r="F73" s="20" t="n">
        <v>5.79681536</v>
      </c>
      <c r="G73" s="18" t="n">
        <v>404.83558072</v>
      </c>
      <c r="H73" s="20" t="n">
        <v>4.61384946</v>
      </c>
      <c r="I73" s="18" t="n">
        <v>408.05708075</v>
      </c>
      <c r="J73" s="20" t="n">
        <v>3.48439849</v>
      </c>
      <c r="K73" s="18" t="n">
        <v>430.56835108</v>
      </c>
      <c r="L73" s="20" t="n">
        <v>4.85040364</v>
      </c>
      <c r="M73" s="18" t="s">
        <v>481</v>
      </c>
      <c r="N73" s="20" t="s">
        <v>481</v>
      </c>
      <c r="O73" s="18" t="s">
        <v>481</v>
      </c>
      <c r="P73" s="20" t="s">
        <v>481</v>
      </c>
      <c r="Q73" s="18" t="s">
        <v>481</v>
      </c>
      <c r="R73" s="20" t="s">
        <v>481</v>
      </c>
      <c r="S73" s="18" t="s">
        <v>481</v>
      </c>
      <c r="T73" s="20" t="s">
        <v>481</v>
      </c>
      <c r="U73" s="18" t="n">
        <v>349.11288417</v>
      </c>
      <c r="V73" s="20" t="n">
        <v>11.80492747</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(345.0/B75*100)</f>
        <v/>
      </c>
      <c r="D75" s="19" t="n">
        <v>5030</v>
      </c>
      <c r="E75" s="18" t="n">
        <v>342.69231778</v>
      </c>
      <c r="F75" s="20" t="n">
        <v>4.88217525</v>
      </c>
      <c r="G75" s="18" t="n">
        <v>336.825819</v>
      </c>
      <c r="H75" s="20" t="n">
        <v>4.9931935</v>
      </c>
      <c r="I75" s="18" t="n">
        <v>364.65099592</v>
      </c>
      <c r="J75" s="20" t="n">
        <v>3.38038947</v>
      </c>
      <c r="K75" s="18" t="n">
        <v>399.08509919</v>
      </c>
      <c r="L75" s="20" t="n">
        <v>4.08975379</v>
      </c>
      <c r="M75" s="18" t="s">
        <v>481</v>
      </c>
      <c r="N75" s="20" t="s">
        <v>481</v>
      </c>
      <c r="O75" s="18" t="s">
        <v>481</v>
      </c>
      <c r="P75" s="20" t="s">
        <v>481</v>
      </c>
      <c r="Q75" s="18" t="s">
        <v>481</v>
      </c>
      <c r="R75" s="20" t="s">
        <v>481</v>
      </c>
      <c r="S75" s="18" t="s">
        <v>481</v>
      </c>
      <c r="T75" s="20" t="s">
        <v>481</v>
      </c>
      <c r="U75" s="18" t="n">
        <v>327.73941858</v>
      </c>
      <c r="V75" s="20" t="n">
        <v>5.82502402</v>
      </c>
    </row>
    <row r="76" spans="1:22">
      <c r="A76" s="15" t="s">
        <v>551</v>
      </c>
      <c r="B76" s="17" t="n">
        <v>14167</v>
      </c>
      <c r="C76" s="18">
        <f>(238.0/B76*100)</f>
        <v/>
      </c>
      <c r="D76" s="19" t="n">
        <v>13929</v>
      </c>
      <c r="E76" s="18" t="n">
        <v>383.69700889</v>
      </c>
      <c r="F76" s="20" t="n">
        <v>4.64450346</v>
      </c>
      <c r="G76" s="18" t="n">
        <v>393.00037822</v>
      </c>
      <c r="H76" s="20" t="n">
        <v>4.50058946</v>
      </c>
      <c r="I76" s="18" t="n">
        <v>432.38735551</v>
      </c>
      <c r="J76" s="20" t="n">
        <v>3.93444714</v>
      </c>
      <c r="K76" s="18" t="n">
        <v>476.45922619</v>
      </c>
      <c r="L76" s="20" t="n">
        <v>2.70807908</v>
      </c>
      <c r="M76" s="18" t="s">
        <v>481</v>
      </c>
      <c r="N76" s="20" t="s">
        <v>481</v>
      </c>
      <c r="O76" s="18" t="s">
        <v>481</v>
      </c>
      <c r="P76" s="20" t="s">
        <v>481</v>
      </c>
      <c r="Q76" s="18" t="s">
        <v>481</v>
      </c>
      <c r="R76" s="20" t="s">
        <v>481</v>
      </c>
      <c r="S76" s="18" t="s">
        <v>481</v>
      </c>
      <c r="T76" s="20" t="s">
        <v>481</v>
      </c>
      <c r="U76" s="18" t="n">
        <v>342.19514879</v>
      </c>
      <c r="V76" s="20" t="n">
        <v>5.42217689</v>
      </c>
    </row>
    <row r="77" spans="1:22">
      <c r="A77" s="15" t="s">
        <v>552</v>
      </c>
      <c r="B77" s="17" t="n">
        <v>6062</v>
      </c>
      <c r="C77" s="18">
        <f>(480.0/B77*100)</f>
        <v/>
      </c>
      <c r="D77" s="19" t="n">
        <v>5582</v>
      </c>
      <c r="E77" s="18" t="n">
        <v>399.30265072</v>
      </c>
      <c r="F77" s="20" t="n">
        <v>9.28870358</v>
      </c>
      <c r="G77" s="18" t="n">
        <v>412.97492263</v>
      </c>
      <c r="H77" s="20" t="n">
        <v>6.819858</v>
      </c>
      <c r="I77" s="18" t="n">
        <v>421.46060991</v>
      </c>
      <c r="J77" s="20" t="n">
        <v>4.48670912</v>
      </c>
      <c r="K77" s="18" t="n">
        <v>466.28862579</v>
      </c>
      <c r="L77" s="20" t="n">
        <v>3.28046051</v>
      </c>
      <c r="M77" s="18" t="s">
        <v>481</v>
      </c>
      <c r="N77" s="20" t="s">
        <v>481</v>
      </c>
      <c r="O77" s="18" t="s">
        <v>481</v>
      </c>
      <c r="P77" s="20" t="s">
        <v>481</v>
      </c>
      <c r="Q77" s="18" t="s">
        <v>481</v>
      </c>
      <c r="R77" s="20" t="s">
        <v>481</v>
      </c>
      <c r="S77" s="18" t="s">
        <v>481</v>
      </c>
      <c r="T77" s="20" t="s">
        <v>481</v>
      </c>
      <c r="U77" s="18" t="n">
        <v>365.32030406</v>
      </c>
      <c r="V77" s="20" t="n">
        <v>4.21213765</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(118.0/B81*100)</f>
        <v/>
      </c>
      <c r="D81" s="19" t="n">
        <v>8743</v>
      </c>
      <c r="E81" s="18" t="n">
        <v>413.12823435</v>
      </c>
      <c r="F81" s="20" t="n">
        <v>6.14733332</v>
      </c>
      <c r="G81" s="18" t="n">
        <v>420.41810052</v>
      </c>
      <c r="H81" s="20" t="n">
        <v>5.15373628</v>
      </c>
      <c r="I81" s="18" t="n">
        <v>428.60987072</v>
      </c>
      <c r="J81" s="20" t="n">
        <v>3.32123935</v>
      </c>
      <c r="K81" s="18" t="n">
        <v>446.92500402</v>
      </c>
      <c r="L81" s="20" t="n">
        <v>4.11721794</v>
      </c>
      <c r="M81" s="18" t="s">
        <v>481</v>
      </c>
      <c r="N81" s="20" t="s">
        <v>481</v>
      </c>
      <c r="O81" s="18" t="s">
        <v>481</v>
      </c>
      <c r="P81" s="20" t="s">
        <v>481</v>
      </c>
      <c r="Q81" s="18" t="s">
        <v>481</v>
      </c>
      <c r="R81" s="20" t="s">
        <v>481</v>
      </c>
      <c r="S81" s="18" t="s">
        <v>481</v>
      </c>
      <c r="T81" s="20" t="s">
        <v>481</v>
      </c>
      <c r="U81" s="18" t="n">
        <v>356.19155569</v>
      </c>
      <c r="V81" s="20" t="n">
        <v>9.59677552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887</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460.36217189</v>
      </c>
      <c r="F7" s="20" t="n">
        <v>8.968434930000001</v>
      </c>
      <c r="G7" s="18" t="n">
        <v>470.43458802</v>
      </c>
      <c r="H7" s="20" t="n">
        <v>7.75679727</v>
      </c>
      <c r="I7" s="18" t="n">
        <v>501.59253794</v>
      </c>
      <c r="J7" s="20" t="n">
        <v>3.73810208</v>
      </c>
      <c r="K7" s="18" t="n">
        <v>512.74106316</v>
      </c>
      <c r="L7" s="20" t="n">
        <v>1.88332357</v>
      </c>
      <c r="M7" s="18" t="s">
        <v>481</v>
      </c>
      <c r="N7" s="20" t="s">
        <v>481</v>
      </c>
      <c r="O7" s="18" t="s">
        <v>481</v>
      </c>
      <c r="P7" s="20" t="s">
        <v>481</v>
      </c>
      <c r="Q7" s="18" t="s">
        <v>481</v>
      </c>
      <c r="R7" s="20" t="s">
        <v>481</v>
      </c>
      <c r="S7" s="18" t="s">
        <v>481</v>
      </c>
      <c r="T7" s="20" t="s">
        <v>481</v>
      </c>
      <c r="U7" s="18" t="n">
        <v>461.84585727</v>
      </c>
      <c r="V7" s="20" t="n">
        <v>5.73045711</v>
      </c>
    </row>
    <row r="8" spans="1:22">
      <c r="A8" s="15" t="s">
        <v>483</v>
      </c>
      <c r="B8" s="17" t="n">
        <v>7007</v>
      </c>
      <c r="C8" s="18">
        <f>(299.0/B8*100)</f>
        <v/>
      </c>
      <c r="D8" s="19" t="n">
        <v>6708</v>
      </c>
      <c r="E8" s="18" t="n">
        <v>426.65044509</v>
      </c>
      <c r="F8" s="20" t="n">
        <v>13.30650751</v>
      </c>
      <c r="G8" s="18" t="n">
        <v>436.38022125</v>
      </c>
      <c r="H8" s="20" t="n">
        <v>9.03943469</v>
      </c>
      <c r="I8" s="18" t="n">
        <v>467.92271072</v>
      </c>
      <c r="J8" s="20" t="n">
        <v>5.37855664</v>
      </c>
      <c r="K8" s="18" t="n">
        <v>502.15632096</v>
      </c>
      <c r="L8" s="20" t="n">
        <v>2.77053755</v>
      </c>
      <c r="M8" s="18" t="s">
        <v>481</v>
      </c>
      <c r="N8" s="20" t="s">
        <v>481</v>
      </c>
      <c r="O8" s="18" t="s">
        <v>481</v>
      </c>
      <c r="P8" s="20" t="s">
        <v>481</v>
      </c>
      <c r="Q8" s="18" t="n">
        <v>361.38025951</v>
      </c>
      <c r="R8" s="20" t="n">
        <v>22.72565673</v>
      </c>
      <c r="S8" s="18" t="s">
        <v>481</v>
      </c>
      <c r="T8" s="20" t="s">
        <v>481</v>
      </c>
      <c r="U8" s="18" t="n">
        <v>406.46513838</v>
      </c>
      <c r="V8" s="20" t="n">
        <v>6.39892131</v>
      </c>
    </row>
    <row r="9" spans="1:22">
      <c r="A9" s="15" t="s">
        <v>484</v>
      </c>
      <c r="B9" s="17" t="n">
        <v>9651</v>
      </c>
      <c r="C9" s="18">
        <f>(357.0/B9*100)</f>
        <v/>
      </c>
      <c r="D9" s="19" t="n">
        <v>9294</v>
      </c>
      <c r="E9" s="18" t="n">
        <v>456.35873394</v>
      </c>
      <c r="F9" s="20" t="n">
        <v>9.51603693</v>
      </c>
      <c r="G9" s="18" t="n">
        <v>452.87533566</v>
      </c>
      <c r="H9" s="20" t="n">
        <v>6.07055466</v>
      </c>
      <c r="I9" s="18" t="n">
        <v>487.85817042</v>
      </c>
      <c r="J9" s="20" t="n">
        <v>3.87157463</v>
      </c>
      <c r="K9" s="18" t="n">
        <v>523.28678643</v>
      </c>
      <c r="L9" s="20" t="n">
        <v>2.1825712</v>
      </c>
      <c r="M9" s="18" t="s">
        <v>481</v>
      </c>
      <c r="N9" s="20" t="s">
        <v>481</v>
      </c>
      <c r="O9" s="18" t="s">
        <v>481</v>
      </c>
      <c r="P9" s="20" t="s">
        <v>481</v>
      </c>
      <c r="Q9" s="18" t="n">
        <v>347.7815185</v>
      </c>
      <c r="R9" s="20" t="n">
        <v>11.20716786</v>
      </c>
      <c r="S9" s="18" t="s">
        <v>481</v>
      </c>
      <c r="T9" s="20" t="s">
        <v>481</v>
      </c>
      <c r="U9" s="18" t="n">
        <v>413.16602682</v>
      </c>
      <c r="V9" s="20" t="n">
        <v>6.16035642</v>
      </c>
    </row>
    <row r="10" spans="1:22">
      <c r="A10" s="15" t="s">
        <v>485</v>
      </c>
      <c r="B10" s="17" t="n">
        <v>20058</v>
      </c>
      <c r="C10" s="18">
        <f>(585.0/B10*100)</f>
        <v/>
      </c>
      <c r="D10" s="19" t="n">
        <v>19473</v>
      </c>
      <c r="E10" s="18" t="n">
        <v>480.92850855</v>
      </c>
      <c r="F10" s="20" t="n">
        <v>7.73044198</v>
      </c>
      <c r="G10" s="18" t="n">
        <v>492.74418361</v>
      </c>
      <c r="H10" s="20" t="n">
        <v>4.95007407</v>
      </c>
      <c r="I10" s="18" t="n">
        <v>523.58497812</v>
      </c>
      <c r="J10" s="20" t="n">
        <v>3.27051835</v>
      </c>
      <c r="K10" s="18" t="n">
        <v>539.92912924</v>
      </c>
      <c r="L10" s="20" t="n">
        <v>2.12439505</v>
      </c>
      <c r="M10" s="18" t="s">
        <v>481</v>
      </c>
      <c r="N10" s="20" t="s">
        <v>481</v>
      </c>
      <c r="O10" s="18" t="s">
        <v>481</v>
      </c>
      <c r="P10" s="20" t="s">
        <v>481</v>
      </c>
      <c r="Q10" s="18" t="s">
        <v>481</v>
      </c>
      <c r="R10" s="20" t="s">
        <v>481</v>
      </c>
      <c r="S10" s="18" t="s">
        <v>481</v>
      </c>
      <c r="T10" s="20" t="s">
        <v>481</v>
      </c>
      <c r="U10" s="18" t="n">
        <v>443.22234125</v>
      </c>
      <c r="V10" s="20" t="n">
        <v>7.71380787</v>
      </c>
    </row>
    <row r="11" spans="1:22">
      <c r="A11" s="15" t="s">
        <v>486</v>
      </c>
      <c r="B11" s="17" t="n">
        <v>7053</v>
      </c>
      <c r="C11" s="18">
        <f>(242.0/B11*100)</f>
        <v/>
      </c>
      <c r="D11" s="19" t="n">
        <v>6811</v>
      </c>
      <c r="E11" s="18" t="n">
        <v>408.91453627</v>
      </c>
      <c r="F11" s="20" t="n">
        <v>7.28627071</v>
      </c>
      <c r="G11" s="18" t="n">
        <v>427.48450795</v>
      </c>
      <c r="H11" s="20" t="n">
        <v>6.25623155</v>
      </c>
      <c r="I11" s="18" t="n">
        <v>447.11781624</v>
      </c>
      <c r="J11" s="20" t="n">
        <v>4.37478596</v>
      </c>
      <c r="K11" s="18" t="n">
        <v>479.40560688</v>
      </c>
      <c r="L11" s="20" t="n">
        <v>2.86116868</v>
      </c>
      <c r="M11" s="18" t="s">
        <v>481</v>
      </c>
      <c r="N11" s="20" t="s">
        <v>481</v>
      </c>
      <c r="O11" s="18" t="s">
        <v>481</v>
      </c>
      <c r="P11" s="20" t="s">
        <v>481</v>
      </c>
      <c r="Q11" s="18" t="s">
        <v>481</v>
      </c>
      <c r="R11" s="20" t="s">
        <v>481</v>
      </c>
      <c r="S11" s="18" t="s">
        <v>481</v>
      </c>
      <c r="T11" s="20" t="s">
        <v>481</v>
      </c>
      <c r="U11" s="18" t="n">
        <v>413.74818773</v>
      </c>
      <c r="V11" s="20" t="n">
        <v>6.65454484</v>
      </c>
    </row>
    <row r="12" spans="1:22">
      <c r="A12" s="15" t="s">
        <v>487</v>
      </c>
      <c r="B12" s="17" t="n">
        <v>6894</v>
      </c>
      <c r="C12" s="18">
        <f>(60.0/B12*100)</f>
        <v/>
      </c>
      <c r="D12" s="19" t="n">
        <v>6834</v>
      </c>
      <c r="E12" s="18" t="n">
        <v>426.70276846</v>
      </c>
      <c r="F12" s="20" t="n">
        <v>10.3864066</v>
      </c>
      <c r="G12" s="18" t="n">
        <v>427.6467432</v>
      </c>
      <c r="H12" s="20" t="n">
        <v>6.93643533</v>
      </c>
      <c r="I12" s="18" t="n">
        <v>476.01386089</v>
      </c>
      <c r="J12" s="20" t="n">
        <v>4.82575294</v>
      </c>
      <c r="K12" s="18" t="n">
        <v>507.76279831</v>
      </c>
      <c r="L12" s="20" t="n">
        <v>2.37658474</v>
      </c>
      <c r="M12" s="18" t="s">
        <v>481</v>
      </c>
      <c r="N12" s="20" t="s">
        <v>481</v>
      </c>
      <c r="O12" s="18" t="s">
        <v>481</v>
      </c>
      <c r="P12" s="20" t="s">
        <v>481</v>
      </c>
      <c r="Q12" s="18" t="n">
        <v>332.31014509</v>
      </c>
      <c r="R12" s="20" t="n">
        <v>18.34291261</v>
      </c>
      <c r="S12" s="18" t="s">
        <v>481</v>
      </c>
      <c r="T12" s="20" t="s">
        <v>481</v>
      </c>
      <c r="U12" s="18" t="n">
        <v>390.00327944</v>
      </c>
      <c r="V12" s="20" t="n">
        <v>9.29556146</v>
      </c>
    </row>
    <row r="13" spans="1:22">
      <c r="A13" s="15" t="s">
        <v>488</v>
      </c>
      <c r="B13" s="17" t="n">
        <v>7161</v>
      </c>
      <c r="C13" s="18">
        <f>(340.0/B13*100)</f>
        <v/>
      </c>
      <c r="D13" s="19" t="n">
        <v>6821</v>
      </c>
      <c r="E13" s="18" t="n">
        <v>453.9554923</v>
      </c>
      <c r="F13" s="20" t="n">
        <v>11.53563125</v>
      </c>
      <c r="G13" s="18" t="n">
        <v>460.75479161</v>
      </c>
      <c r="H13" s="20" t="n">
        <v>7.26021928</v>
      </c>
      <c r="I13" s="18" t="n">
        <v>493.65723273</v>
      </c>
      <c r="J13" s="20" t="n">
        <v>4.01566832</v>
      </c>
      <c r="K13" s="18" t="n">
        <v>516.1935521299999</v>
      </c>
      <c r="L13" s="20" t="n">
        <v>2.30495026</v>
      </c>
      <c r="M13" s="18" t="s">
        <v>481</v>
      </c>
      <c r="N13" s="20" t="s">
        <v>481</v>
      </c>
      <c r="O13" s="18" t="s">
        <v>481</v>
      </c>
      <c r="P13" s="20" t="s">
        <v>481</v>
      </c>
      <c r="Q13" s="18" t="n">
        <v>407.4699787</v>
      </c>
      <c r="R13" s="20" t="n">
        <v>6.79601306</v>
      </c>
      <c r="S13" s="18" t="s">
        <v>481</v>
      </c>
      <c r="T13" s="20" t="s">
        <v>481</v>
      </c>
      <c r="U13" s="18" t="n">
        <v>403.43314359</v>
      </c>
      <c r="V13" s="20" t="n">
        <v>7.77676271</v>
      </c>
    </row>
    <row r="14" spans="1:22">
      <c r="A14" s="15" t="s">
        <v>489</v>
      </c>
      <c r="B14" s="17" t="n">
        <v>5587</v>
      </c>
      <c r="C14" s="18">
        <f>(93.0/B14*100)</f>
        <v/>
      </c>
      <c r="D14" s="19" t="n">
        <v>5494</v>
      </c>
      <c r="E14" s="18" t="n">
        <v>459.15115362</v>
      </c>
      <c r="F14" s="20" t="n">
        <v>9.388489529999999</v>
      </c>
      <c r="G14" s="18" t="n">
        <v>475.45328981</v>
      </c>
      <c r="H14" s="20" t="n">
        <v>6.8226389</v>
      </c>
      <c r="I14" s="18" t="n">
        <v>502.29104804</v>
      </c>
      <c r="J14" s="20" t="n">
        <v>3.58758797</v>
      </c>
      <c r="K14" s="18" t="n">
        <v>536.41249826</v>
      </c>
      <c r="L14" s="20" t="n">
        <v>2.22125012</v>
      </c>
      <c r="M14" s="18" t="s">
        <v>481</v>
      </c>
      <c r="N14" s="20" t="s">
        <v>481</v>
      </c>
      <c r="O14" s="18" t="s">
        <v>481</v>
      </c>
      <c r="P14" s="20" t="s">
        <v>481</v>
      </c>
      <c r="Q14" s="18" t="s">
        <v>481</v>
      </c>
      <c r="R14" s="20" t="s">
        <v>481</v>
      </c>
      <c r="S14" s="18" t="s">
        <v>481</v>
      </c>
      <c r="T14" s="20" t="s">
        <v>481</v>
      </c>
      <c r="U14" s="18" t="n">
        <v>434.78144655</v>
      </c>
      <c r="V14" s="20" t="n">
        <v>11.1550767</v>
      </c>
    </row>
    <row r="15" spans="1:22">
      <c r="A15" s="15" t="s">
        <v>490</v>
      </c>
      <c r="B15" s="17" t="n">
        <v>5882</v>
      </c>
      <c r="C15" s="18">
        <f>(186.0/B15*100)</f>
        <v/>
      </c>
      <c r="D15" s="19" t="n">
        <v>5696</v>
      </c>
      <c r="E15" s="18" t="n">
        <v>451.85889642</v>
      </c>
      <c r="F15" s="20" t="n">
        <v>12.51739624</v>
      </c>
      <c r="G15" s="18" t="n">
        <v>449.28775315</v>
      </c>
      <c r="H15" s="20" t="n">
        <v>12.51792972</v>
      </c>
      <c r="I15" s="18" t="n">
        <v>500.13613944</v>
      </c>
      <c r="J15" s="20" t="n">
        <v>5.65790746</v>
      </c>
      <c r="K15" s="18" t="n">
        <v>539.4168167300001</v>
      </c>
      <c r="L15" s="20" t="n">
        <v>2.37088021</v>
      </c>
      <c r="M15" s="18" t="s">
        <v>481</v>
      </c>
      <c r="N15" s="20" t="s">
        <v>481</v>
      </c>
      <c r="O15" s="18" t="s">
        <v>481</v>
      </c>
      <c r="P15" s="20" t="s">
        <v>481</v>
      </c>
      <c r="Q15" s="18" t="n">
        <v>367.66871077</v>
      </c>
      <c r="R15" s="20" t="n">
        <v>14.82638214</v>
      </c>
      <c r="S15" s="18" t="s">
        <v>481</v>
      </c>
      <c r="T15" s="20" t="s">
        <v>481</v>
      </c>
      <c r="U15" s="18" t="n">
        <v>437.30161021</v>
      </c>
      <c r="V15" s="20" t="n">
        <v>7.76542357</v>
      </c>
    </row>
    <row r="16" spans="1:22">
      <c r="A16" s="15" t="s">
        <v>491</v>
      </c>
      <c r="B16" s="17" t="n">
        <v>6108</v>
      </c>
      <c r="C16" s="18">
        <f>(198.0/B16*100)</f>
        <v/>
      </c>
      <c r="D16" s="19" t="n">
        <v>5910</v>
      </c>
      <c r="E16" s="18" t="n">
        <v>453.56573189</v>
      </c>
      <c r="F16" s="20" t="n">
        <v>11.2762215</v>
      </c>
      <c r="G16" s="18" t="n">
        <v>465.93372836</v>
      </c>
      <c r="H16" s="20" t="n">
        <v>8.841931519999999</v>
      </c>
      <c r="I16" s="18" t="n">
        <v>517.28436276</v>
      </c>
      <c r="J16" s="20" t="n">
        <v>4.23592808</v>
      </c>
      <c r="K16" s="18" t="n">
        <v>517.35313601</v>
      </c>
      <c r="L16" s="20" t="n">
        <v>2.57710381</v>
      </c>
      <c r="M16" s="18" t="s">
        <v>481</v>
      </c>
      <c r="N16" s="20" t="s">
        <v>481</v>
      </c>
      <c r="O16" s="18" t="s">
        <v>481</v>
      </c>
      <c r="P16" s="20" t="s">
        <v>481</v>
      </c>
      <c r="Q16" s="18" t="s">
        <v>481</v>
      </c>
      <c r="R16" s="20" t="s">
        <v>481</v>
      </c>
      <c r="S16" s="18" t="s">
        <v>481</v>
      </c>
      <c r="T16" s="20" t="s">
        <v>481</v>
      </c>
      <c r="U16" s="18" t="n">
        <v>386.0386975</v>
      </c>
      <c r="V16" s="20" t="n">
        <v>9.59055247</v>
      </c>
    </row>
    <row r="17" spans="1:22">
      <c r="A17" s="15" t="s">
        <v>492</v>
      </c>
      <c r="B17" s="17" t="n">
        <v>6504</v>
      </c>
      <c r="C17" s="18">
        <f>(2634.0/B17*100)</f>
        <v/>
      </c>
      <c r="D17" s="19" t="n">
        <v>3870</v>
      </c>
      <c r="E17" s="18" t="n">
        <v>470.80597652</v>
      </c>
      <c r="F17" s="20" t="n">
        <v>15.2614539</v>
      </c>
      <c r="G17" s="18" t="n">
        <v>482.06100543</v>
      </c>
      <c r="H17" s="20" t="n">
        <v>11.42747975</v>
      </c>
      <c r="I17" s="18" t="n">
        <v>515.24317452</v>
      </c>
      <c r="J17" s="20" t="n">
        <v>6.51292626</v>
      </c>
      <c r="K17" s="18" t="n">
        <v>535.35822716</v>
      </c>
      <c r="L17" s="20" t="n">
        <v>3.46194071</v>
      </c>
      <c r="M17" s="18" t="s">
        <v>481</v>
      </c>
      <c r="N17" s="20" t="s">
        <v>481</v>
      </c>
      <c r="O17" s="18" t="s">
        <v>481</v>
      </c>
      <c r="P17" s="20" t="s">
        <v>481</v>
      </c>
      <c r="Q17" s="18" t="n">
        <v>338.260297</v>
      </c>
      <c r="R17" s="20" t="n">
        <v>14.23011861</v>
      </c>
      <c r="S17" s="18" t="s">
        <v>481</v>
      </c>
      <c r="T17" s="20" t="s">
        <v>481</v>
      </c>
      <c r="U17" s="18" t="n">
        <v>458.15383646</v>
      </c>
      <c r="V17" s="20" t="n">
        <v>8.530422679999999</v>
      </c>
    </row>
    <row r="18" spans="1:22">
      <c r="A18" s="15" t="s">
        <v>493</v>
      </c>
      <c r="B18" s="17" t="n">
        <v>5532</v>
      </c>
      <c r="C18" s="18">
        <f>(33.0/B18*100)</f>
        <v/>
      </c>
      <c r="D18" s="19" t="n">
        <v>5499</v>
      </c>
      <c r="E18" s="18" t="n">
        <v>432.94621823</v>
      </c>
      <c r="F18" s="20" t="n">
        <v>7.89595192</v>
      </c>
      <c r="G18" s="18" t="n">
        <v>420.50283701</v>
      </c>
      <c r="H18" s="20" t="n">
        <v>8.11556667</v>
      </c>
      <c r="I18" s="18" t="n">
        <v>461.92550408</v>
      </c>
      <c r="J18" s="20" t="n">
        <v>5.32146691</v>
      </c>
      <c r="K18" s="18" t="n">
        <v>489.76184726</v>
      </c>
      <c r="L18" s="20" t="n">
        <v>3.30364439</v>
      </c>
      <c r="M18" s="18" t="s">
        <v>481</v>
      </c>
      <c r="N18" s="20" t="s">
        <v>481</v>
      </c>
      <c r="O18" s="18" t="s">
        <v>481</v>
      </c>
      <c r="P18" s="20" t="s">
        <v>481</v>
      </c>
      <c r="Q18" s="18" t="s">
        <v>481</v>
      </c>
      <c r="R18" s="20" t="s">
        <v>481</v>
      </c>
      <c r="S18" s="18" t="s">
        <v>481</v>
      </c>
      <c r="T18" s="20" t="s">
        <v>481</v>
      </c>
      <c r="U18" s="18" t="n">
        <v>373.59174659</v>
      </c>
      <c r="V18" s="20" t="n">
        <v>8.543184719999999</v>
      </c>
    </row>
    <row r="19" spans="1:22">
      <c r="A19" s="15" t="s">
        <v>494</v>
      </c>
      <c r="B19" s="17" t="n">
        <v>5658</v>
      </c>
      <c r="C19" s="18">
        <f>(493.0/B19*100)</f>
        <v/>
      </c>
      <c r="D19" s="19" t="n">
        <v>5165</v>
      </c>
      <c r="E19" s="18" t="n">
        <v>405.61511648</v>
      </c>
      <c r="F19" s="20" t="n">
        <v>6.24379923</v>
      </c>
      <c r="G19" s="18" t="n">
        <v>427.99997107</v>
      </c>
      <c r="H19" s="20" t="n">
        <v>6.8776239</v>
      </c>
      <c r="I19" s="18" t="n">
        <v>455.43713967</v>
      </c>
      <c r="J19" s="20" t="n">
        <v>4.08924006</v>
      </c>
      <c r="K19" s="18" t="n">
        <v>498.87412635</v>
      </c>
      <c r="L19" s="20" t="n">
        <v>2.82558942</v>
      </c>
      <c r="M19" s="18" t="s">
        <v>481</v>
      </c>
      <c r="N19" s="20" t="s">
        <v>481</v>
      </c>
      <c r="O19" s="18" t="s">
        <v>481</v>
      </c>
      <c r="P19" s="20" t="s">
        <v>481</v>
      </c>
      <c r="Q19" s="18" t="s">
        <v>481</v>
      </c>
      <c r="R19" s="20" t="s">
        <v>481</v>
      </c>
      <c r="S19" s="18" t="s">
        <v>481</v>
      </c>
      <c r="T19" s="20" t="s">
        <v>481</v>
      </c>
      <c r="U19" s="18" t="n">
        <v>393.46166183</v>
      </c>
      <c r="V19" s="20" t="n">
        <v>7.47971525</v>
      </c>
    </row>
    <row r="20" spans="1:22">
      <c r="A20" s="15" t="s">
        <v>495</v>
      </c>
      <c r="B20" s="17" t="n">
        <v>3371</v>
      </c>
      <c r="C20" s="18">
        <f>(75.0/B20*100)</f>
        <v/>
      </c>
      <c r="D20" s="19" t="n">
        <v>3296</v>
      </c>
      <c r="E20" s="18" t="n">
        <v>437.8358186</v>
      </c>
      <c r="F20" s="20" t="n">
        <v>12.64170942</v>
      </c>
      <c r="G20" s="18" t="n">
        <v>406.57154048</v>
      </c>
      <c r="H20" s="20" t="n">
        <v>13.56325803</v>
      </c>
      <c r="I20" s="18" t="n">
        <v>455.83705547</v>
      </c>
      <c r="J20" s="20" t="n">
        <v>5.88463419</v>
      </c>
      <c r="K20" s="18" t="n">
        <v>495.45691753</v>
      </c>
      <c r="L20" s="20" t="n">
        <v>2.15375189</v>
      </c>
      <c r="M20" s="18" t="s">
        <v>481</v>
      </c>
      <c r="N20" s="20" t="s">
        <v>481</v>
      </c>
      <c r="O20" s="18" t="s">
        <v>481</v>
      </c>
      <c r="P20" s="20" t="s">
        <v>481</v>
      </c>
      <c r="Q20" s="18" t="s">
        <v>481</v>
      </c>
      <c r="R20" s="20" t="s">
        <v>481</v>
      </c>
      <c r="S20" s="18" t="s">
        <v>481</v>
      </c>
      <c r="T20" s="20" t="s">
        <v>481</v>
      </c>
      <c r="U20" s="18" t="n">
        <v>422.25306184</v>
      </c>
      <c r="V20" s="20" t="n">
        <v>7.7038079</v>
      </c>
    </row>
    <row r="21" spans="1:22">
      <c r="A21" s="15" t="s">
        <v>496</v>
      </c>
      <c r="B21" s="17" t="n">
        <v>5741</v>
      </c>
      <c r="C21" s="18">
        <f>(83.0/B21*100)</f>
        <v/>
      </c>
      <c r="D21" s="19" t="n">
        <v>5658</v>
      </c>
      <c r="E21" s="18" t="n">
        <v>518.22395338</v>
      </c>
      <c r="F21" s="20" t="n">
        <v>10.29628677</v>
      </c>
      <c r="G21" s="18" t="n">
        <v>532.18149994</v>
      </c>
      <c r="H21" s="20" t="n">
        <v>9.560613930000001</v>
      </c>
      <c r="I21" s="18" t="n">
        <v>539.04404461</v>
      </c>
      <c r="J21" s="20" t="n">
        <v>3.97417385</v>
      </c>
      <c r="K21" s="18" t="n">
        <v>519.84270588</v>
      </c>
      <c r="L21" s="20" t="n">
        <v>2.44561302</v>
      </c>
      <c r="M21" s="18" t="s">
        <v>481</v>
      </c>
      <c r="N21" s="20" t="s">
        <v>481</v>
      </c>
      <c r="O21" s="18" t="s">
        <v>481</v>
      </c>
      <c r="P21" s="20" t="s">
        <v>481</v>
      </c>
      <c r="Q21" s="18" t="s">
        <v>481</v>
      </c>
      <c r="R21" s="20" t="s">
        <v>481</v>
      </c>
      <c r="S21" s="18" t="s">
        <v>481</v>
      </c>
      <c r="T21" s="20" t="s">
        <v>481</v>
      </c>
      <c r="U21" s="18" t="n">
        <v>462.08466434</v>
      </c>
      <c r="V21" s="20" t="n">
        <v>11.77268852</v>
      </c>
    </row>
    <row r="22" spans="1:22">
      <c r="A22" s="15" t="s">
        <v>497</v>
      </c>
      <c r="B22" s="17" t="n">
        <v>6598</v>
      </c>
      <c r="C22" s="18">
        <f>(44.0/B22*100)</f>
        <v/>
      </c>
      <c r="D22" s="19" t="n">
        <v>6554</v>
      </c>
      <c r="E22" s="18" t="n">
        <v>398.56915722</v>
      </c>
      <c r="F22" s="20" t="n">
        <v>6.66766393</v>
      </c>
      <c r="G22" s="18" t="n">
        <v>405.61645589</v>
      </c>
      <c r="H22" s="20" t="n">
        <v>6.63604537</v>
      </c>
      <c r="I22" s="18" t="n">
        <v>450.12978695</v>
      </c>
      <c r="J22" s="20" t="n">
        <v>5.60269528</v>
      </c>
      <c r="K22" s="18" t="n">
        <v>520.1834000600001</v>
      </c>
      <c r="L22" s="20" t="n">
        <v>3.74228516</v>
      </c>
      <c r="M22" s="18" t="s">
        <v>481</v>
      </c>
      <c r="N22" s="20" t="s">
        <v>481</v>
      </c>
      <c r="O22" s="18" t="s">
        <v>481</v>
      </c>
      <c r="P22" s="20" t="s">
        <v>481</v>
      </c>
      <c r="Q22" s="18" t="n">
        <v>481.75555063</v>
      </c>
      <c r="R22" s="20" t="n">
        <v>8.711038220000001</v>
      </c>
      <c r="S22" s="18" t="s">
        <v>481</v>
      </c>
      <c r="T22" s="20" t="s">
        <v>481</v>
      </c>
      <c r="U22" s="18" t="n">
        <v>355.36635093</v>
      </c>
      <c r="V22" s="20" t="n">
        <v>9.261657980000001</v>
      </c>
    </row>
    <row r="23" spans="1:22">
      <c r="A23" s="15" t="s">
        <v>498</v>
      </c>
      <c r="B23" s="17" t="n">
        <v>11583</v>
      </c>
      <c r="C23" s="18">
        <f>(307.0/B23*100)</f>
        <v/>
      </c>
      <c r="D23" s="19" t="n">
        <v>11276</v>
      </c>
      <c r="E23" s="18" t="n">
        <v>440.7681991</v>
      </c>
      <c r="F23" s="20" t="n">
        <v>7.96860842</v>
      </c>
      <c r="G23" s="18" t="n">
        <v>446.43825118</v>
      </c>
      <c r="H23" s="20" t="n">
        <v>6.10043059</v>
      </c>
      <c r="I23" s="18" t="n">
        <v>467.14588024</v>
      </c>
      <c r="J23" s="20" t="n">
        <v>4.16385014</v>
      </c>
      <c r="K23" s="18" t="n">
        <v>505.6748289</v>
      </c>
      <c r="L23" s="20" t="n">
        <v>2.80199274</v>
      </c>
      <c r="M23" s="18" t="s">
        <v>481</v>
      </c>
      <c r="N23" s="20" t="s">
        <v>481</v>
      </c>
      <c r="O23" s="18" t="s">
        <v>481</v>
      </c>
      <c r="P23" s="20" t="s">
        <v>481</v>
      </c>
      <c r="Q23" s="18" t="s">
        <v>481</v>
      </c>
      <c r="R23" s="20" t="s">
        <v>481</v>
      </c>
      <c r="S23" s="18" t="s">
        <v>481</v>
      </c>
      <c r="T23" s="20" t="s">
        <v>481</v>
      </c>
      <c r="U23" s="18" t="n">
        <v>404.71576585</v>
      </c>
      <c r="V23" s="20" t="n">
        <v>7.4280406</v>
      </c>
    </row>
    <row r="24" spans="1:22">
      <c r="A24" s="15" t="s">
        <v>499</v>
      </c>
      <c r="B24" s="17" t="n">
        <v>6647</v>
      </c>
      <c r="C24" s="18">
        <f>(18.0/B24*100)</f>
        <v/>
      </c>
      <c r="D24" s="19" t="n">
        <v>6629</v>
      </c>
      <c r="E24" s="18" t="n">
        <v>455.38468934</v>
      </c>
      <c r="F24" s="20" t="n">
        <v>14.87961279</v>
      </c>
      <c r="G24" s="18" t="n">
        <v>442.792387</v>
      </c>
      <c r="H24" s="20" t="n">
        <v>14.28896871</v>
      </c>
      <c r="I24" s="18" t="n">
        <v>479.87685078</v>
      </c>
      <c r="J24" s="20" t="n">
        <v>6.54197942</v>
      </c>
      <c r="K24" s="18" t="n">
        <v>524.34418699</v>
      </c>
      <c r="L24" s="20" t="n">
        <v>2.94042671</v>
      </c>
      <c r="M24" s="18" t="s">
        <v>481</v>
      </c>
      <c r="N24" s="20" t="s">
        <v>481</v>
      </c>
      <c r="O24" s="18" t="s">
        <v>481</v>
      </c>
      <c r="P24" s="20" t="s">
        <v>481</v>
      </c>
      <c r="Q24" s="18" t="s">
        <v>481</v>
      </c>
      <c r="R24" s="20" t="s">
        <v>481</v>
      </c>
      <c r="S24" s="18" t="s">
        <v>481</v>
      </c>
      <c r="T24" s="20" t="s">
        <v>481</v>
      </c>
      <c r="U24" s="18" t="n">
        <v>427.87424423</v>
      </c>
      <c r="V24" s="20" t="n">
        <v>12.92989782</v>
      </c>
    </row>
    <row r="25" spans="1:22">
      <c r="A25" s="15" t="s">
        <v>500</v>
      </c>
      <c r="B25" s="17" t="n">
        <v>5581</v>
      </c>
      <c r="C25" s="18">
        <f>(26.0/B25*100)</f>
        <v/>
      </c>
      <c r="D25" s="19" t="n">
        <v>5555</v>
      </c>
      <c r="E25" s="18" t="n">
        <v>488.18245018</v>
      </c>
      <c r="F25" s="20" t="n">
        <v>16.92309856</v>
      </c>
      <c r="G25" s="18" t="n">
        <v>487.5827173</v>
      </c>
      <c r="H25" s="20" t="n">
        <v>9.19558767</v>
      </c>
      <c r="I25" s="18" t="n">
        <v>511.51076424</v>
      </c>
      <c r="J25" s="20" t="n">
        <v>4.70248285</v>
      </c>
      <c r="K25" s="18" t="n">
        <v>522.34961445</v>
      </c>
      <c r="L25" s="20" t="n">
        <v>3.58504201</v>
      </c>
      <c r="M25" s="18" t="s">
        <v>481</v>
      </c>
      <c r="N25" s="20" t="s">
        <v>481</v>
      </c>
      <c r="O25" s="18" t="s">
        <v>481</v>
      </c>
      <c r="P25" s="20" t="s">
        <v>481</v>
      </c>
      <c r="Q25" s="18" t="s">
        <v>481</v>
      </c>
      <c r="R25" s="20" t="s">
        <v>481</v>
      </c>
      <c r="S25" s="18" t="s">
        <v>481</v>
      </c>
      <c r="T25" s="20" t="s">
        <v>481</v>
      </c>
      <c r="U25" s="18" t="n">
        <v>409.23081889</v>
      </c>
      <c r="V25" s="20" t="n">
        <v>25.72368462</v>
      </c>
    </row>
    <row r="26" spans="1:22">
      <c r="A26" s="15" t="s">
        <v>501</v>
      </c>
      <c r="B26" s="17" t="n">
        <v>4869</v>
      </c>
      <c r="C26" s="18">
        <f>(97.0/B26*100)</f>
        <v/>
      </c>
      <c r="D26" s="19" t="n">
        <v>4772</v>
      </c>
      <c r="E26" s="18" t="n">
        <v>438.09880098</v>
      </c>
      <c r="F26" s="20" t="n">
        <v>7.42687546</v>
      </c>
      <c r="G26" s="18" t="n">
        <v>437.10123794</v>
      </c>
      <c r="H26" s="20" t="n">
        <v>6.05512209</v>
      </c>
      <c r="I26" s="18" t="n">
        <v>468.58361623</v>
      </c>
      <c r="J26" s="20" t="n">
        <v>3.37826345</v>
      </c>
      <c r="K26" s="18" t="n">
        <v>506.20416848</v>
      </c>
      <c r="L26" s="20" t="n">
        <v>2.20046715</v>
      </c>
      <c r="M26" s="18" t="s">
        <v>481</v>
      </c>
      <c r="N26" s="20" t="s">
        <v>481</v>
      </c>
      <c r="O26" s="18" t="s">
        <v>481</v>
      </c>
      <c r="P26" s="20" t="s">
        <v>481</v>
      </c>
      <c r="Q26" s="18" t="s">
        <v>481</v>
      </c>
      <c r="R26" s="20" t="s">
        <v>481</v>
      </c>
      <c r="S26" s="18" t="s">
        <v>481</v>
      </c>
      <c r="T26" s="20" t="s">
        <v>481</v>
      </c>
      <c r="U26" s="18" t="n">
        <v>426.17143529</v>
      </c>
      <c r="V26" s="20" t="n">
        <v>10.69946049</v>
      </c>
    </row>
    <row r="27" spans="1:22">
      <c r="A27" s="15" t="s">
        <v>502</v>
      </c>
      <c r="B27" s="17" t="n">
        <v>5299</v>
      </c>
      <c r="C27" s="18">
        <f>(208.0/B27*100)</f>
        <v/>
      </c>
      <c r="D27" s="19" t="n">
        <v>5091</v>
      </c>
      <c r="E27" s="18" t="n">
        <v>426.7224232</v>
      </c>
      <c r="F27" s="20" t="n">
        <v>9.166730919999999</v>
      </c>
      <c r="G27" s="18" t="n">
        <v>431.78441862</v>
      </c>
      <c r="H27" s="20" t="n">
        <v>6.75117268</v>
      </c>
      <c r="I27" s="18" t="n">
        <v>468.50929842</v>
      </c>
      <c r="J27" s="20" t="n">
        <v>3.70078901</v>
      </c>
      <c r="K27" s="18" t="n">
        <v>510.00248962</v>
      </c>
      <c r="L27" s="20" t="n">
        <v>1.65326944</v>
      </c>
      <c r="M27" s="18" t="s">
        <v>481</v>
      </c>
      <c r="N27" s="20" t="s">
        <v>481</v>
      </c>
      <c r="O27" s="18" t="s">
        <v>481</v>
      </c>
      <c r="P27" s="20" t="s">
        <v>481</v>
      </c>
      <c r="Q27" s="18" t="s">
        <v>481</v>
      </c>
      <c r="R27" s="20" t="s">
        <v>481</v>
      </c>
      <c r="S27" s="18" t="s">
        <v>481</v>
      </c>
      <c r="T27" s="20" t="s">
        <v>481</v>
      </c>
      <c r="U27" s="18" t="n">
        <v>386.94290668</v>
      </c>
      <c r="V27" s="20" t="n">
        <v>4.69778483</v>
      </c>
    </row>
    <row r="28" spans="1:22">
      <c r="A28" s="15" t="s">
        <v>503</v>
      </c>
      <c r="B28" s="17" t="n">
        <v>7568</v>
      </c>
      <c r="C28" s="18">
        <f>(562.0/B28*100)</f>
        <v/>
      </c>
      <c r="D28" s="19" t="n">
        <v>7006</v>
      </c>
      <c r="E28" s="18" t="n">
        <v>390.45054975</v>
      </c>
      <c r="F28" s="20" t="n">
        <v>6.91194946</v>
      </c>
      <c r="G28" s="18" t="n">
        <v>400.47165014</v>
      </c>
      <c r="H28" s="20" t="n">
        <v>4.57590614</v>
      </c>
      <c r="I28" s="18" t="n">
        <v>413.49759566</v>
      </c>
      <c r="J28" s="20" t="n">
        <v>3.50981623</v>
      </c>
      <c r="K28" s="18" t="n">
        <v>447.8528966</v>
      </c>
      <c r="L28" s="20" t="n">
        <v>2.85442619</v>
      </c>
      <c r="M28" s="18" t="s">
        <v>481</v>
      </c>
      <c r="N28" s="20" t="s">
        <v>481</v>
      </c>
      <c r="O28" s="18" t="s">
        <v>481</v>
      </c>
      <c r="P28" s="20" t="s">
        <v>481</v>
      </c>
      <c r="Q28" s="18" t="s">
        <v>481</v>
      </c>
      <c r="R28" s="20" t="s">
        <v>481</v>
      </c>
      <c r="S28" s="18" t="s">
        <v>481</v>
      </c>
      <c r="T28" s="20" t="s">
        <v>481</v>
      </c>
      <c r="U28" s="18" t="n">
        <v>388.18448405</v>
      </c>
      <c r="V28" s="20" t="n">
        <v>7.36092822</v>
      </c>
    </row>
    <row r="29" spans="1:22">
      <c r="A29" s="15" t="s">
        <v>504</v>
      </c>
      <c r="B29" s="17" t="n">
        <v>5385</v>
      </c>
      <c r="C29" s="18">
        <f>(30.0/B29*100)</f>
        <v/>
      </c>
      <c r="D29" s="19" t="n">
        <v>5355</v>
      </c>
      <c r="E29" s="18" t="n">
        <v>440.59344129</v>
      </c>
      <c r="F29" s="20" t="n">
        <v>13.76650175</v>
      </c>
      <c r="G29" s="18" t="n">
        <v>447.10360567</v>
      </c>
      <c r="H29" s="20" t="n">
        <v>7.93312421</v>
      </c>
      <c r="I29" s="18" t="n">
        <v>485.41978225</v>
      </c>
      <c r="J29" s="20" t="n">
        <v>5.46964898</v>
      </c>
      <c r="K29" s="18" t="n">
        <v>520.47443572</v>
      </c>
      <c r="L29" s="20" t="n">
        <v>2.33873142</v>
      </c>
      <c r="M29" s="18" t="s">
        <v>481</v>
      </c>
      <c r="N29" s="20" t="s">
        <v>481</v>
      </c>
      <c r="O29" s="18" t="s">
        <v>481</v>
      </c>
      <c r="P29" s="20" t="s">
        <v>481</v>
      </c>
      <c r="Q29" s="18" t="n">
        <v>314.02123871</v>
      </c>
      <c r="R29" s="20" t="n">
        <v>13.26138992</v>
      </c>
      <c r="S29" s="18" t="s">
        <v>481</v>
      </c>
      <c r="T29" s="20" t="s">
        <v>481</v>
      </c>
      <c r="U29" s="18" t="n">
        <v>400.28769084</v>
      </c>
      <c r="V29" s="20" t="n">
        <v>10.56434611</v>
      </c>
    </row>
    <row r="30" spans="1:22">
      <c r="A30" s="15" t="s">
        <v>505</v>
      </c>
      <c r="B30" s="17" t="n">
        <v>4520</v>
      </c>
      <c r="C30" s="18">
        <f>(266.0/B30*100)</f>
        <v/>
      </c>
      <c r="D30" s="19" t="n">
        <v>4254</v>
      </c>
      <c r="E30" s="18" t="n">
        <v>456.40656804</v>
      </c>
      <c r="F30" s="20" t="n">
        <v>15.37502405</v>
      </c>
      <c r="G30" s="18" t="n">
        <v>468.25741019</v>
      </c>
      <c r="H30" s="20" t="n">
        <v>10.39898971</v>
      </c>
      <c r="I30" s="18" t="n">
        <v>507.72491424</v>
      </c>
      <c r="J30" s="20" t="n">
        <v>5.30834182</v>
      </c>
      <c r="K30" s="18" t="n">
        <v>524.89004113</v>
      </c>
      <c r="L30" s="20" t="n">
        <v>2.81101432</v>
      </c>
      <c r="M30" s="18" t="s">
        <v>481</v>
      </c>
      <c r="N30" s="20" t="s">
        <v>481</v>
      </c>
      <c r="O30" s="18" t="s">
        <v>481</v>
      </c>
      <c r="P30" s="20" t="s">
        <v>481</v>
      </c>
      <c r="Q30" s="18" t="s">
        <v>481</v>
      </c>
      <c r="R30" s="20" t="s">
        <v>481</v>
      </c>
      <c r="S30" s="18" t="s">
        <v>481</v>
      </c>
      <c r="T30" s="20" t="s">
        <v>481</v>
      </c>
      <c r="U30" s="18" t="n">
        <v>406.30971145</v>
      </c>
      <c r="V30" s="20" t="n">
        <v>7.68108837</v>
      </c>
    </row>
    <row r="31" spans="1:22">
      <c r="A31" s="15" t="s">
        <v>506</v>
      </c>
      <c r="B31" s="17" t="n">
        <v>5456</v>
      </c>
      <c r="C31" s="18">
        <f>(158.0/B31*100)</f>
        <v/>
      </c>
      <c r="D31" s="19" t="n">
        <v>5298</v>
      </c>
      <c r="E31" s="18" t="n">
        <v>460.6508526</v>
      </c>
      <c r="F31" s="20" t="n">
        <v>9.263986389999999</v>
      </c>
      <c r="G31" s="18" t="n">
        <v>472.0034897</v>
      </c>
      <c r="H31" s="20" t="n">
        <v>7.22974096</v>
      </c>
      <c r="I31" s="18" t="n">
        <v>505.45613503</v>
      </c>
      <c r="J31" s="20" t="n">
        <v>4.42675013</v>
      </c>
      <c r="K31" s="18" t="n">
        <v>532.5761138300001</v>
      </c>
      <c r="L31" s="20" t="n">
        <v>2.48362241</v>
      </c>
      <c r="M31" s="18" t="s">
        <v>481</v>
      </c>
      <c r="N31" s="20" t="s">
        <v>481</v>
      </c>
      <c r="O31" s="18" t="s">
        <v>481</v>
      </c>
      <c r="P31" s="20" t="s">
        <v>481</v>
      </c>
      <c r="Q31" s="18" t="s">
        <v>481</v>
      </c>
      <c r="R31" s="20" t="s">
        <v>481</v>
      </c>
      <c r="S31" s="18" t="s">
        <v>481</v>
      </c>
      <c r="T31" s="20" t="s">
        <v>481</v>
      </c>
      <c r="U31" s="18" t="n">
        <v>415.11391786</v>
      </c>
      <c r="V31" s="20" t="n">
        <v>7.66570713</v>
      </c>
    </row>
    <row r="32" spans="1:22">
      <c r="A32" s="15" t="s">
        <v>507</v>
      </c>
      <c r="B32" s="17" t="n">
        <v>4478</v>
      </c>
      <c r="C32" s="18">
        <f>(6.0/B32*100)</f>
        <v/>
      </c>
      <c r="D32" s="19" t="n">
        <v>4472</v>
      </c>
      <c r="E32" s="18" t="n">
        <v>459.06886817</v>
      </c>
      <c r="F32" s="20" t="n">
        <v>10.27550291</v>
      </c>
      <c r="G32" s="18" t="n">
        <v>471.21724717</v>
      </c>
      <c r="H32" s="20" t="n">
        <v>6.03749653</v>
      </c>
      <c r="I32" s="18" t="n">
        <v>483.89012717</v>
      </c>
      <c r="J32" s="20" t="n">
        <v>3.41169892</v>
      </c>
      <c r="K32" s="18" t="n">
        <v>523.4292146499999</v>
      </c>
      <c r="L32" s="20" t="n">
        <v>2.72849525</v>
      </c>
      <c r="M32" s="18" t="s">
        <v>481</v>
      </c>
      <c r="N32" s="20" t="s">
        <v>481</v>
      </c>
      <c r="O32" s="18" t="s">
        <v>481</v>
      </c>
      <c r="P32" s="20" t="s">
        <v>481</v>
      </c>
      <c r="Q32" s="18" t="s">
        <v>481</v>
      </c>
      <c r="R32" s="20" t="s">
        <v>481</v>
      </c>
      <c r="S32" s="18" t="s">
        <v>481</v>
      </c>
      <c r="T32" s="20" t="s">
        <v>481</v>
      </c>
      <c r="U32" s="18" t="n">
        <v>413.63799593</v>
      </c>
      <c r="V32" s="20" t="n">
        <v>11.95345891</v>
      </c>
    </row>
    <row r="33" spans="1:22">
      <c r="A33" s="15" t="s">
        <v>508</v>
      </c>
      <c r="B33" s="17" t="n">
        <v>7325</v>
      </c>
      <c r="C33" s="18">
        <f>(88.0/B33*100)</f>
        <v/>
      </c>
      <c r="D33" s="19" t="n">
        <v>7237</v>
      </c>
      <c r="E33" s="18" t="n">
        <v>451.58979695</v>
      </c>
      <c r="F33" s="20" t="n">
        <v>7.79522493</v>
      </c>
      <c r="G33" s="18" t="n">
        <v>472.06546803</v>
      </c>
      <c r="H33" s="20" t="n">
        <v>7.00862661</v>
      </c>
      <c r="I33" s="18" t="n">
        <v>492.93991994</v>
      </c>
      <c r="J33" s="20" t="n">
        <v>4.30304677</v>
      </c>
      <c r="K33" s="18" t="n">
        <v>510.85280771</v>
      </c>
      <c r="L33" s="20" t="n">
        <v>2.56693996</v>
      </c>
      <c r="M33" s="18" t="s">
        <v>481</v>
      </c>
      <c r="N33" s="20" t="s">
        <v>481</v>
      </c>
      <c r="O33" s="18" t="s">
        <v>481</v>
      </c>
      <c r="P33" s="20" t="s">
        <v>481</v>
      </c>
      <c r="Q33" s="18" t="s">
        <v>481</v>
      </c>
      <c r="R33" s="20" t="s">
        <v>481</v>
      </c>
      <c r="S33" s="18" t="s">
        <v>481</v>
      </c>
      <c r="T33" s="20" t="s">
        <v>481</v>
      </c>
      <c r="U33" s="18" t="n">
        <v>407.16895281</v>
      </c>
      <c r="V33" s="20" t="n">
        <v>10.04081183</v>
      </c>
    </row>
    <row r="34" spans="1:22">
      <c r="A34" s="15" t="s">
        <v>509</v>
      </c>
      <c r="B34" s="17" t="n">
        <v>6350</v>
      </c>
      <c r="C34" s="18">
        <f>(113.0/B34*100)</f>
        <v/>
      </c>
      <c r="D34" s="19" t="n">
        <v>6237</v>
      </c>
      <c r="E34" s="18" t="n">
        <v>382.79249622</v>
      </c>
      <c r="F34" s="20" t="n">
        <v>7.3129215</v>
      </c>
      <c r="G34" s="18" t="n">
        <v>407.80791832</v>
      </c>
      <c r="H34" s="20" t="n">
        <v>5.0799663</v>
      </c>
      <c r="I34" s="18" t="n">
        <v>436.10845163</v>
      </c>
      <c r="J34" s="20" t="n">
        <v>4.11236329</v>
      </c>
      <c r="K34" s="18" t="n">
        <v>485.12948452</v>
      </c>
      <c r="L34" s="20" t="n">
        <v>2.43535447</v>
      </c>
      <c r="M34" s="18" t="s">
        <v>481</v>
      </c>
      <c r="N34" s="20" t="s">
        <v>481</v>
      </c>
      <c r="O34" s="18" t="s">
        <v>481</v>
      </c>
      <c r="P34" s="20" t="s">
        <v>481</v>
      </c>
      <c r="Q34" s="18" t="n">
        <v>263.37193708</v>
      </c>
      <c r="R34" s="20" t="n">
        <v>13.61114927</v>
      </c>
      <c r="S34" s="18" t="s">
        <v>481</v>
      </c>
      <c r="T34" s="20" t="s">
        <v>481</v>
      </c>
      <c r="U34" s="18" t="n">
        <v>370.36888842</v>
      </c>
      <c r="V34" s="20" t="n">
        <v>7.39025895</v>
      </c>
    </row>
    <row r="35" spans="1:22">
      <c r="A35" s="15" t="s">
        <v>510</v>
      </c>
      <c r="B35" s="17" t="n">
        <v>6406</v>
      </c>
      <c r="C35" s="18">
        <f>(80.0/B35*100)</f>
        <v/>
      </c>
      <c r="D35" s="19" t="n">
        <v>6326</v>
      </c>
      <c r="E35" s="18" t="n">
        <v>465.93622262</v>
      </c>
      <c r="F35" s="20" t="n">
        <v>9.5380056</v>
      </c>
      <c r="G35" s="18" t="n">
        <v>463.6223227</v>
      </c>
      <c r="H35" s="20" t="n">
        <v>6.44782272</v>
      </c>
      <c r="I35" s="18" t="n">
        <v>496.6576688</v>
      </c>
      <c r="J35" s="20" t="n">
        <v>3.29324246</v>
      </c>
      <c r="K35" s="18" t="n">
        <v>519.87865852</v>
      </c>
      <c r="L35" s="20" t="n">
        <v>1.86275649</v>
      </c>
      <c r="M35" s="18" t="s">
        <v>481</v>
      </c>
      <c r="N35" s="20" t="s">
        <v>481</v>
      </c>
      <c r="O35" s="18" t="s">
        <v>481</v>
      </c>
      <c r="P35" s="20" t="s">
        <v>481</v>
      </c>
      <c r="Q35" s="18" t="n">
        <v>337.32521215</v>
      </c>
      <c r="R35" s="20" t="n">
        <v>11.65794297</v>
      </c>
      <c r="S35" s="18" t="s">
        <v>481</v>
      </c>
      <c r="T35" s="20" t="s">
        <v>481</v>
      </c>
      <c r="U35" s="18" t="n">
        <v>404.10154868</v>
      </c>
      <c r="V35" s="20" t="n">
        <v>9.92918611</v>
      </c>
    </row>
    <row r="36" spans="1:22">
      <c r="A36" s="15" t="s">
        <v>511</v>
      </c>
      <c r="B36" s="17" t="n">
        <v>6736</v>
      </c>
      <c r="C36" s="18">
        <f>(107.0/B36*100)</f>
        <v/>
      </c>
      <c r="D36" s="19" t="n">
        <v>6629</v>
      </c>
      <c r="E36" s="18" t="n">
        <v>455.38662427</v>
      </c>
      <c r="F36" s="20" t="n">
        <v>9.44157068</v>
      </c>
      <c r="G36" s="18" t="n">
        <v>473.85338823</v>
      </c>
      <c r="H36" s="20" t="n">
        <v>6.49767844</v>
      </c>
      <c r="I36" s="18" t="n">
        <v>491.71718823</v>
      </c>
      <c r="J36" s="20" t="n">
        <v>3.87396456</v>
      </c>
      <c r="K36" s="18" t="n">
        <v>506.1471474</v>
      </c>
      <c r="L36" s="20" t="n">
        <v>2.31631654</v>
      </c>
      <c r="M36" s="18" t="s">
        <v>481</v>
      </c>
      <c r="N36" s="20" t="s">
        <v>481</v>
      </c>
      <c r="O36" s="18" t="s">
        <v>481</v>
      </c>
      <c r="P36" s="20" t="s">
        <v>481</v>
      </c>
      <c r="Q36" s="18" t="s">
        <v>481</v>
      </c>
      <c r="R36" s="20" t="s">
        <v>481</v>
      </c>
      <c r="S36" s="18" t="s">
        <v>481</v>
      </c>
      <c r="T36" s="20" t="s">
        <v>481</v>
      </c>
      <c r="U36" s="18" t="n">
        <v>423.38448492</v>
      </c>
      <c r="V36" s="20" t="n">
        <v>8.40396848</v>
      </c>
    </row>
    <row r="37" spans="1:22">
      <c r="A37" s="15" t="s">
        <v>512</v>
      </c>
      <c r="B37" s="17" t="n">
        <v>5458</v>
      </c>
      <c r="C37" s="18">
        <f>(222.0/B37*100)</f>
        <v/>
      </c>
      <c r="D37" s="19" t="n">
        <v>5236</v>
      </c>
      <c r="E37" s="18" t="n">
        <v>438.76818398</v>
      </c>
      <c r="F37" s="20" t="n">
        <v>11.11460195</v>
      </c>
      <c r="G37" s="18" t="n">
        <v>462.75808378</v>
      </c>
      <c r="H37" s="20" t="n">
        <v>9.666785640000001</v>
      </c>
      <c r="I37" s="18" t="n">
        <v>488.07864988</v>
      </c>
      <c r="J37" s="20" t="n">
        <v>4.24901716</v>
      </c>
      <c r="K37" s="18" t="n">
        <v>521.63065531</v>
      </c>
      <c r="L37" s="20" t="n">
        <v>3.12228698</v>
      </c>
      <c r="M37" s="18" t="s">
        <v>481</v>
      </c>
      <c r="N37" s="20" t="s">
        <v>481</v>
      </c>
      <c r="O37" s="18" t="s">
        <v>481</v>
      </c>
      <c r="P37" s="20" t="s">
        <v>481</v>
      </c>
      <c r="Q37" s="18" t="s">
        <v>481</v>
      </c>
      <c r="R37" s="20" t="s">
        <v>481</v>
      </c>
      <c r="S37" s="18" t="s">
        <v>481</v>
      </c>
      <c r="T37" s="20" t="s">
        <v>481</v>
      </c>
      <c r="U37" s="18" t="n">
        <v>406.08667694</v>
      </c>
      <c r="V37" s="20" t="n">
        <v>7.76733414</v>
      </c>
    </row>
    <row r="38" spans="1:22">
      <c r="A38" s="15" t="s">
        <v>513</v>
      </c>
      <c r="B38" s="17" t="n">
        <v>5860</v>
      </c>
      <c r="C38" s="18">
        <f>(34.0/B38*100)</f>
        <v/>
      </c>
      <c r="D38" s="19" t="n">
        <v>5826</v>
      </c>
      <c r="E38" s="18" t="n">
        <v>425.64147977</v>
      </c>
      <c r="F38" s="20" t="n">
        <v>12.0112522</v>
      </c>
      <c r="G38" s="18" t="n">
        <v>441.00609304</v>
      </c>
      <c r="H38" s="20" t="n">
        <v>8.249035810000001</v>
      </c>
      <c r="I38" s="18" t="n">
        <v>468.34785034</v>
      </c>
      <c r="J38" s="20" t="n">
        <v>4.93515681</v>
      </c>
      <c r="K38" s="18" t="n">
        <v>510.32025821</v>
      </c>
      <c r="L38" s="20" t="n">
        <v>3.08354338</v>
      </c>
      <c r="M38" s="18" t="s">
        <v>481</v>
      </c>
      <c r="N38" s="20" t="s">
        <v>481</v>
      </c>
      <c r="O38" s="18" t="s">
        <v>481</v>
      </c>
      <c r="P38" s="20" t="s">
        <v>481</v>
      </c>
      <c r="Q38" s="18" t="s">
        <v>481</v>
      </c>
      <c r="R38" s="20" t="s">
        <v>481</v>
      </c>
      <c r="S38" s="18" t="s">
        <v>481</v>
      </c>
      <c r="T38" s="20" t="s">
        <v>481</v>
      </c>
      <c r="U38" s="18" t="n">
        <v>468.05550328</v>
      </c>
      <c r="V38" s="20" t="n">
        <v>5.61258632</v>
      </c>
    </row>
    <row r="39" spans="1:22">
      <c r="A39" s="15" t="s">
        <v>514</v>
      </c>
      <c r="B39" s="17" t="n">
        <v>5895</v>
      </c>
      <c r="C39" s="18">
        <f>(34.0/B39*100)</f>
        <v/>
      </c>
      <c r="D39" s="19" t="n">
        <v>5861</v>
      </c>
      <c r="E39" s="18" t="n">
        <v>411.90024354</v>
      </c>
      <c r="F39" s="20" t="n">
        <v>6.81477933</v>
      </c>
      <c r="G39" s="18" t="n">
        <v>407.86626523</v>
      </c>
      <c r="H39" s="20" t="n">
        <v>4.7416464</v>
      </c>
      <c r="I39" s="18" t="n">
        <v>426.7870536</v>
      </c>
      <c r="J39" s="20" t="n">
        <v>4.53578438</v>
      </c>
      <c r="K39" s="18" t="n">
        <v>452.7756339</v>
      </c>
      <c r="L39" s="20" t="n">
        <v>4.26958819</v>
      </c>
      <c r="M39" s="18" t="s">
        <v>481</v>
      </c>
      <c r="N39" s="20" t="s">
        <v>481</v>
      </c>
      <c r="O39" s="18" t="s">
        <v>481</v>
      </c>
      <c r="P39" s="20" t="s">
        <v>481</v>
      </c>
      <c r="Q39" s="18" t="s">
        <v>481</v>
      </c>
      <c r="R39" s="20" t="s">
        <v>481</v>
      </c>
      <c r="S39" s="18" t="s">
        <v>481</v>
      </c>
      <c r="T39" s="20" t="s">
        <v>481</v>
      </c>
      <c r="U39" s="18" t="n">
        <v>363.45099418</v>
      </c>
      <c r="V39" s="20" t="n">
        <v>11.9404814</v>
      </c>
    </row>
    <row r="40" spans="1:22">
      <c r="A40" s="15" t="s">
        <v>515</v>
      </c>
      <c r="B40" s="17" t="n">
        <v>14157</v>
      </c>
      <c r="C40" s="18">
        <f>(437.0/B40*100)</f>
        <v/>
      </c>
      <c r="D40" s="19" t="n">
        <v>13720</v>
      </c>
      <c r="E40" s="18" t="n">
        <v>453.00682676</v>
      </c>
      <c r="F40" s="20" t="n">
        <v>12.8386045</v>
      </c>
      <c r="G40" s="18" t="n">
        <v>469.48067447</v>
      </c>
      <c r="H40" s="20" t="n">
        <v>8.149939180000001</v>
      </c>
      <c r="I40" s="18" t="n">
        <v>497.53240988</v>
      </c>
      <c r="J40" s="20" t="n">
        <v>5.57859378</v>
      </c>
      <c r="K40" s="18" t="n">
        <v>507.32589706</v>
      </c>
      <c r="L40" s="20" t="n">
        <v>2.87384237</v>
      </c>
      <c r="M40" s="18" t="s">
        <v>481</v>
      </c>
      <c r="N40" s="20" t="s">
        <v>481</v>
      </c>
      <c r="O40" s="18" t="s">
        <v>481</v>
      </c>
      <c r="P40" s="20" t="s">
        <v>481</v>
      </c>
      <c r="Q40" s="18" t="s">
        <v>481</v>
      </c>
      <c r="R40" s="20" t="s">
        <v>481</v>
      </c>
      <c r="S40" s="18" t="s">
        <v>481</v>
      </c>
      <c r="T40" s="20" t="s">
        <v>481</v>
      </c>
      <c r="U40" s="18" t="n">
        <v>411.1264161</v>
      </c>
      <c r="V40" s="20" t="n">
        <v>7.3353793</v>
      </c>
    </row>
    <row r="41" spans="1:22">
      <c r="A41" s="15" t="s">
        <v>516</v>
      </c>
      <c r="B41" s="17" t="n">
        <v>5712</v>
      </c>
      <c r="C41" s="18">
        <f>(76.0/B41*100)</f>
        <v/>
      </c>
      <c r="D41" s="19" t="n">
        <v>5636</v>
      </c>
      <c r="E41" s="18" t="n">
        <v>470.7100985</v>
      </c>
      <c r="F41" s="20" t="n">
        <v>9.933839300000001</v>
      </c>
      <c r="G41" s="18" t="n">
        <v>465.64161289</v>
      </c>
      <c r="H41" s="20" t="n">
        <v>8.70458307</v>
      </c>
      <c r="I41" s="18" t="n">
        <v>502.1409102</v>
      </c>
      <c r="J41" s="20" t="n">
        <v>4.48382799</v>
      </c>
      <c r="K41" s="18" t="n">
        <v>509.06450029</v>
      </c>
      <c r="L41" s="20" t="n">
        <v>2.96666095</v>
      </c>
      <c r="M41" s="18" t="s">
        <v>481</v>
      </c>
      <c r="N41" s="20" t="s">
        <v>481</v>
      </c>
      <c r="O41" s="18" t="s">
        <v>481</v>
      </c>
      <c r="P41" s="20" t="s">
        <v>481</v>
      </c>
      <c r="Q41" s="18" t="n">
        <v>399.91015703</v>
      </c>
      <c r="R41" s="20" t="n">
        <v>16.72230739</v>
      </c>
      <c r="S41" s="18" t="s">
        <v>481</v>
      </c>
      <c r="T41" s="20" t="s">
        <v>481</v>
      </c>
      <c r="U41" s="18" t="n">
        <v>402.11489574</v>
      </c>
      <c r="V41" s="20" t="n">
        <v>13.49991662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(2365.0/B46*100)</f>
        <v/>
      </c>
      <c r="D46" s="19" t="n">
        <v>20776</v>
      </c>
      <c r="E46" s="18" t="n">
        <v>372.0211098</v>
      </c>
      <c r="F46" s="20" t="n">
        <v>4.91519162</v>
      </c>
      <c r="G46" s="18" t="n">
        <v>391.03576793</v>
      </c>
      <c r="H46" s="20" t="n">
        <v>4.98507444</v>
      </c>
      <c r="I46" s="18" t="n">
        <v>414.33587627</v>
      </c>
      <c r="J46" s="20" t="n">
        <v>4.84225557</v>
      </c>
      <c r="K46" s="18" t="n">
        <v>453.33385713</v>
      </c>
      <c r="L46" s="20" t="n">
        <v>4.00979438</v>
      </c>
      <c r="M46" s="18" t="s">
        <v>481</v>
      </c>
      <c r="N46" s="20" t="s">
        <v>481</v>
      </c>
      <c r="O46" s="18" t="s">
        <v>481</v>
      </c>
      <c r="P46" s="20" t="s">
        <v>481</v>
      </c>
      <c r="Q46" s="18" t="s">
        <v>481</v>
      </c>
      <c r="R46" s="20" t="s">
        <v>481</v>
      </c>
      <c r="S46" s="18" t="s">
        <v>481</v>
      </c>
      <c r="T46" s="20" t="s">
        <v>481</v>
      </c>
      <c r="U46" s="18" t="n">
        <v>379.94877579</v>
      </c>
      <c r="V46" s="20" t="n">
        <v>3.29727177</v>
      </c>
    </row>
    <row r="47" spans="1:22">
      <c r="A47" s="15" t="s">
        <v>522</v>
      </c>
      <c r="B47" s="17" t="n">
        <v>5928</v>
      </c>
      <c r="C47" s="18">
        <f>(471.0/B47*100)</f>
        <v/>
      </c>
      <c r="D47" s="19" t="n">
        <v>5457</v>
      </c>
      <c r="E47" s="18" t="n">
        <v>389.21414826</v>
      </c>
      <c r="F47" s="20" t="n">
        <v>7.16085086</v>
      </c>
      <c r="G47" s="18" t="n">
        <v>388.53730133</v>
      </c>
      <c r="H47" s="20" t="n">
        <v>6.90865908</v>
      </c>
      <c r="I47" s="18" t="n">
        <v>433.53348851</v>
      </c>
      <c r="J47" s="20" t="n">
        <v>6.06491683</v>
      </c>
      <c r="K47" s="18" t="n">
        <v>491.59135253</v>
      </c>
      <c r="L47" s="20" t="n">
        <v>4.00251347</v>
      </c>
      <c r="M47" s="18" t="s">
        <v>481</v>
      </c>
      <c r="N47" s="20" t="s">
        <v>481</v>
      </c>
      <c r="O47" s="18" t="s">
        <v>481</v>
      </c>
      <c r="P47" s="20" t="s">
        <v>481</v>
      </c>
      <c r="Q47" s="18" t="s">
        <v>481</v>
      </c>
      <c r="R47" s="20" t="s">
        <v>481</v>
      </c>
      <c r="S47" s="18" t="s">
        <v>481</v>
      </c>
      <c r="T47" s="20" t="s">
        <v>481</v>
      </c>
      <c r="U47" s="18" t="n">
        <v>351.67789554</v>
      </c>
      <c r="V47" s="20" t="n">
        <v>6.99047038</v>
      </c>
    </row>
    <row r="48" spans="1:22">
      <c r="A48" s="15" t="s">
        <v>523</v>
      </c>
      <c r="B48" s="17" t="n">
        <v>9841</v>
      </c>
      <c r="C48" s="18">
        <f>(8.0/B48*100)</f>
        <v/>
      </c>
      <c r="D48" s="19" t="n">
        <v>9833</v>
      </c>
      <c r="E48" s="18" t="n">
        <v>478.99673081</v>
      </c>
      <c r="F48" s="20" t="n">
        <v>8.64482469</v>
      </c>
      <c r="G48" s="18" t="n">
        <v>468.54874428</v>
      </c>
      <c r="H48" s="20" t="n">
        <v>8.26007149</v>
      </c>
      <c r="I48" s="18" t="n">
        <v>477.86032331</v>
      </c>
      <c r="J48" s="20" t="n">
        <v>5.81964392</v>
      </c>
      <c r="K48" s="18" t="n">
        <v>513.00319783</v>
      </c>
      <c r="L48" s="20" t="n">
        <v>5.25984303</v>
      </c>
      <c r="M48" s="18" t="s">
        <v>481</v>
      </c>
      <c r="N48" s="20" t="s">
        <v>481</v>
      </c>
      <c r="O48" s="18" t="s">
        <v>481</v>
      </c>
      <c r="P48" s="20" t="s">
        <v>481</v>
      </c>
      <c r="Q48" s="18" t="s">
        <v>481</v>
      </c>
      <c r="R48" s="20" t="s">
        <v>481</v>
      </c>
      <c r="S48" s="18" t="s">
        <v>481</v>
      </c>
      <c r="T48" s="20" t="s">
        <v>481</v>
      </c>
      <c r="U48" s="18" t="n">
        <v>412.17863343</v>
      </c>
      <c r="V48" s="20" t="n">
        <v>22.0839633</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(468.0/B50*100)</f>
        <v/>
      </c>
      <c r="D50" s="19" t="n">
        <v>11327</v>
      </c>
      <c r="E50" s="18" t="n">
        <v>365.82898236</v>
      </c>
      <c r="F50" s="20" t="n">
        <v>5.61037083</v>
      </c>
      <c r="G50" s="18" t="n">
        <v>386.83227037</v>
      </c>
      <c r="H50" s="20" t="n">
        <v>4.8150166</v>
      </c>
      <c r="I50" s="18" t="n">
        <v>418.02920526</v>
      </c>
      <c r="J50" s="20" t="n">
        <v>3.68608274</v>
      </c>
      <c r="K50" s="18" t="n">
        <v>456.75900659</v>
      </c>
      <c r="L50" s="20" t="n">
        <v>2.89418862</v>
      </c>
      <c r="M50" s="18" t="s">
        <v>481</v>
      </c>
      <c r="N50" s="20" t="s">
        <v>481</v>
      </c>
      <c r="O50" s="18" t="s">
        <v>481</v>
      </c>
      <c r="P50" s="20" t="s">
        <v>481</v>
      </c>
      <c r="Q50" s="18" t="s">
        <v>481</v>
      </c>
      <c r="R50" s="20" t="s">
        <v>481</v>
      </c>
      <c r="S50" s="18" t="s">
        <v>481</v>
      </c>
      <c r="T50" s="20" t="s">
        <v>481</v>
      </c>
      <c r="U50" s="18" t="n">
        <v>360.1174599</v>
      </c>
      <c r="V50" s="20" t="n">
        <v>8.074986689999999</v>
      </c>
    </row>
    <row r="51" spans="1:22">
      <c r="A51" s="15" t="s">
        <v>526</v>
      </c>
      <c r="B51" s="17" t="n">
        <v>6866</v>
      </c>
      <c r="C51" s="18">
        <f>(115.0/B51*100)</f>
        <v/>
      </c>
      <c r="D51" s="19" t="n">
        <v>6751</v>
      </c>
      <c r="E51" s="18" t="n">
        <v>381.73445142</v>
      </c>
      <c r="F51" s="20" t="n">
        <v>6.61397411</v>
      </c>
      <c r="G51" s="18" t="n">
        <v>392.93715173</v>
      </c>
      <c r="H51" s="20" t="n">
        <v>5.15433168</v>
      </c>
      <c r="I51" s="18" t="n">
        <v>414.25729369</v>
      </c>
      <c r="J51" s="20" t="n">
        <v>4.73543508</v>
      </c>
      <c r="K51" s="18" t="n">
        <v>446.60472137</v>
      </c>
      <c r="L51" s="20" t="n">
        <v>2.7801734</v>
      </c>
      <c r="M51" s="18" t="s">
        <v>481</v>
      </c>
      <c r="N51" s="20" t="s">
        <v>481</v>
      </c>
      <c r="O51" s="18" t="s">
        <v>481</v>
      </c>
      <c r="P51" s="20" t="s">
        <v>481</v>
      </c>
      <c r="Q51" s="18" t="n">
        <v>427.96430568</v>
      </c>
      <c r="R51" s="20" t="n">
        <v>5.20460603</v>
      </c>
      <c r="S51" s="18" t="s">
        <v>481</v>
      </c>
      <c r="T51" s="20" t="s">
        <v>481</v>
      </c>
      <c r="U51" s="18" t="n">
        <v>396.75358569</v>
      </c>
      <c r="V51" s="20" t="n">
        <v>7.89626431</v>
      </c>
    </row>
    <row r="52" spans="1:22">
      <c r="A52" s="15" t="s">
        <v>527</v>
      </c>
      <c r="B52" s="17" t="n">
        <v>5809</v>
      </c>
      <c r="C52" s="18">
        <f>(120.0/B52*100)</f>
        <v/>
      </c>
      <c r="D52" s="19" t="n">
        <v>5689</v>
      </c>
      <c r="E52" s="18" t="n">
        <v>445.91175112</v>
      </c>
      <c r="F52" s="20" t="n">
        <v>8.207389770000001</v>
      </c>
      <c r="G52" s="18" t="n">
        <v>457.84211744</v>
      </c>
      <c r="H52" s="20" t="n">
        <v>6.03711344</v>
      </c>
      <c r="I52" s="18" t="n">
        <v>478.9803931</v>
      </c>
      <c r="J52" s="20" t="n">
        <v>4.21657946</v>
      </c>
      <c r="K52" s="18" t="n">
        <v>499.73029049</v>
      </c>
      <c r="L52" s="20" t="n">
        <v>2.78314727</v>
      </c>
      <c r="M52" s="18" t="s">
        <v>481</v>
      </c>
      <c r="N52" s="20" t="s">
        <v>481</v>
      </c>
      <c r="O52" s="18" t="s">
        <v>481</v>
      </c>
      <c r="P52" s="20" t="s">
        <v>481</v>
      </c>
      <c r="Q52" s="18" t="s">
        <v>481</v>
      </c>
      <c r="R52" s="20" t="s">
        <v>481</v>
      </c>
      <c r="S52" s="18" t="s">
        <v>481</v>
      </c>
      <c r="T52" s="20" t="s">
        <v>481</v>
      </c>
      <c r="U52" s="18" t="n">
        <v>393.91281967</v>
      </c>
      <c r="V52" s="20" t="n">
        <v>7.65723332</v>
      </c>
    </row>
    <row r="53" spans="1:22">
      <c r="A53" s="15" t="s">
        <v>528</v>
      </c>
      <c r="B53" s="17" t="n">
        <v>5571</v>
      </c>
      <c r="C53" s="18">
        <f>(136.0/B53*100)</f>
        <v/>
      </c>
      <c r="D53" s="19" t="n">
        <v>5435</v>
      </c>
      <c r="E53" s="18" t="n">
        <v>408.56772454</v>
      </c>
      <c r="F53" s="20" t="n">
        <v>5.55049523</v>
      </c>
      <c r="G53" s="18" t="n">
        <v>415.0077983</v>
      </c>
      <c r="H53" s="20" t="n">
        <v>4.55646912</v>
      </c>
      <c r="I53" s="18" t="n">
        <v>441.91509116</v>
      </c>
      <c r="J53" s="20" t="n">
        <v>3.24231268</v>
      </c>
      <c r="K53" s="18" t="n">
        <v>476.46032866</v>
      </c>
      <c r="L53" s="20" t="n">
        <v>2.32389262</v>
      </c>
      <c r="M53" s="18" t="s">
        <v>481</v>
      </c>
      <c r="N53" s="20" t="s">
        <v>481</v>
      </c>
      <c r="O53" s="18" t="s">
        <v>481</v>
      </c>
      <c r="P53" s="20" t="s">
        <v>481</v>
      </c>
      <c r="Q53" s="18" t="s">
        <v>481</v>
      </c>
      <c r="R53" s="20" t="s">
        <v>481</v>
      </c>
      <c r="S53" s="18" t="s">
        <v>481</v>
      </c>
      <c r="T53" s="20" t="s">
        <v>481</v>
      </c>
      <c r="U53" s="18" t="n">
        <v>353.89775263</v>
      </c>
      <c r="V53" s="20" t="n">
        <v>4.77616948</v>
      </c>
    </row>
    <row r="54" spans="1:22">
      <c r="A54" s="15" t="s">
        <v>529</v>
      </c>
      <c r="B54" s="17" t="n">
        <v>4740</v>
      </c>
      <c r="C54" s="18">
        <f>(606.0/B54*100)</f>
        <v/>
      </c>
      <c r="D54" s="19" t="n">
        <v>4134</v>
      </c>
      <c r="E54" s="18" t="n">
        <v>332.44340626</v>
      </c>
      <c r="F54" s="20" t="n">
        <v>4.84424901</v>
      </c>
      <c r="G54" s="18" t="n">
        <v>347.31809737</v>
      </c>
      <c r="H54" s="20" t="n">
        <v>4.72068308</v>
      </c>
      <c r="I54" s="18" t="n">
        <v>363.32191053</v>
      </c>
      <c r="J54" s="20" t="n">
        <v>4.96202031</v>
      </c>
      <c r="K54" s="18" t="n">
        <v>406.40815694</v>
      </c>
      <c r="L54" s="20" t="n">
        <v>4.40165446</v>
      </c>
      <c r="M54" s="18" t="s">
        <v>481</v>
      </c>
      <c r="N54" s="20" t="s">
        <v>481</v>
      </c>
      <c r="O54" s="18" t="s">
        <v>481</v>
      </c>
      <c r="P54" s="20" t="s">
        <v>481</v>
      </c>
      <c r="Q54" s="18" t="s">
        <v>481</v>
      </c>
      <c r="R54" s="20" t="s">
        <v>481</v>
      </c>
      <c r="S54" s="18" t="s">
        <v>481</v>
      </c>
      <c r="T54" s="20" t="s">
        <v>481</v>
      </c>
      <c r="U54" s="18" t="n">
        <v>310.32502848</v>
      </c>
      <c r="V54" s="20" t="n">
        <v>4.38539633</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(77.0/B56*100)</f>
        <v/>
      </c>
      <c r="D56" s="19" t="n">
        <v>5282</v>
      </c>
      <c r="E56" s="18" t="n">
        <v>484.17844944</v>
      </c>
      <c r="F56" s="20" t="n">
        <v>7.97788201</v>
      </c>
      <c r="G56" s="18" t="n">
        <v>507.39289482</v>
      </c>
      <c r="H56" s="20" t="n">
        <v>6.18346473</v>
      </c>
      <c r="I56" s="18" t="n">
        <v>520.56596396</v>
      </c>
      <c r="J56" s="20" t="n">
        <v>3.51449581</v>
      </c>
      <c r="K56" s="18" t="n">
        <v>536.3711959</v>
      </c>
      <c r="L56" s="20" t="n">
        <v>2.86378518</v>
      </c>
      <c r="M56" s="18" t="s">
        <v>481</v>
      </c>
      <c r="N56" s="20" t="s">
        <v>481</v>
      </c>
      <c r="O56" s="18" t="s">
        <v>481</v>
      </c>
      <c r="P56" s="20" t="s">
        <v>481</v>
      </c>
      <c r="Q56" s="18" t="s">
        <v>481</v>
      </c>
      <c r="R56" s="20" t="s">
        <v>481</v>
      </c>
      <c r="S56" s="18" t="s">
        <v>481</v>
      </c>
      <c r="T56" s="20" t="s">
        <v>481</v>
      </c>
      <c r="U56" s="18" t="n">
        <v>449.16021785</v>
      </c>
      <c r="V56" s="20" t="n">
        <v>17.84807525</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(189.0/B61*100)</f>
        <v/>
      </c>
      <c r="D61" s="19" t="n">
        <v>6336</v>
      </c>
      <c r="E61" s="18" t="n">
        <v>432.93788538</v>
      </c>
      <c r="F61" s="20" t="n">
        <v>6.42374765</v>
      </c>
      <c r="G61" s="18" t="n">
        <v>422.30766446</v>
      </c>
      <c r="H61" s="20" t="n">
        <v>5.3106028</v>
      </c>
      <c r="I61" s="18" t="n">
        <v>459.78512519</v>
      </c>
      <c r="J61" s="20" t="n">
        <v>3.17752525</v>
      </c>
      <c r="K61" s="18" t="n">
        <v>499.22137199</v>
      </c>
      <c r="L61" s="20" t="n">
        <v>2.98928175</v>
      </c>
      <c r="M61" s="18" t="s">
        <v>481</v>
      </c>
      <c r="N61" s="20" t="s">
        <v>481</v>
      </c>
      <c r="O61" s="18" t="s">
        <v>481</v>
      </c>
      <c r="P61" s="20" t="s">
        <v>481</v>
      </c>
      <c r="Q61" s="18" t="s">
        <v>481</v>
      </c>
      <c r="R61" s="20" t="s">
        <v>481</v>
      </c>
      <c r="S61" s="18" t="s">
        <v>481</v>
      </c>
      <c r="T61" s="20" t="s">
        <v>481</v>
      </c>
      <c r="U61" s="18" t="n">
        <v>373.58798561</v>
      </c>
      <c r="V61" s="20" t="n">
        <v>8.932381080000001</v>
      </c>
    </row>
    <row r="62" spans="1:22">
      <c r="A62" s="15" t="s">
        <v>537</v>
      </c>
      <c r="B62" s="17" t="n">
        <v>4476</v>
      </c>
      <c r="C62" s="18">
        <f>(3.0/B62*100)</f>
        <v/>
      </c>
      <c r="D62" s="19" t="n">
        <v>4473</v>
      </c>
      <c r="E62" s="18" t="n">
        <v>465.95377445</v>
      </c>
      <c r="F62" s="20" t="n">
        <v>8.67236078</v>
      </c>
      <c r="G62" s="18" t="n">
        <v>478.05330388</v>
      </c>
      <c r="H62" s="20" t="n">
        <v>6.55413884</v>
      </c>
      <c r="I62" s="18" t="n">
        <v>494.66717301</v>
      </c>
      <c r="J62" s="20" t="n">
        <v>2.99689726</v>
      </c>
      <c r="K62" s="18" t="n">
        <v>518.28008147</v>
      </c>
      <c r="L62" s="20" t="n">
        <v>1.7906923</v>
      </c>
      <c r="M62" s="18" t="s">
        <v>481</v>
      </c>
      <c r="N62" s="20" t="s">
        <v>481</v>
      </c>
      <c r="O62" s="18" t="s">
        <v>481</v>
      </c>
      <c r="P62" s="20" t="s">
        <v>481</v>
      </c>
      <c r="Q62" s="18" t="s">
        <v>481</v>
      </c>
      <c r="R62" s="20" t="s">
        <v>481</v>
      </c>
      <c r="S62" s="18" t="s">
        <v>481</v>
      </c>
      <c r="T62" s="20" t="s">
        <v>481</v>
      </c>
      <c r="U62" s="18" t="n">
        <v>455.38094053</v>
      </c>
      <c r="V62" s="20" t="n">
        <v>19.60129328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(103.0/B66*100)</f>
        <v/>
      </c>
      <c r="D66" s="19" t="n">
        <v>5562</v>
      </c>
      <c r="E66" s="18" t="n">
        <v>399.65321816</v>
      </c>
      <c r="F66" s="20" t="n">
        <v>4.42516434</v>
      </c>
      <c r="G66" s="18" t="n">
        <v>416.33392101</v>
      </c>
      <c r="H66" s="20" t="n">
        <v>4.47170098</v>
      </c>
      <c r="I66" s="18" t="n">
        <v>427.80290143</v>
      </c>
      <c r="J66" s="20" t="n">
        <v>3.0467691</v>
      </c>
      <c r="K66" s="18" t="n">
        <v>461.54121024</v>
      </c>
      <c r="L66" s="20" t="n">
        <v>2.04777627</v>
      </c>
      <c r="M66" s="18" t="s">
        <v>481</v>
      </c>
      <c r="N66" s="20" t="s">
        <v>481</v>
      </c>
      <c r="O66" s="18" t="s">
        <v>481</v>
      </c>
      <c r="P66" s="20" t="s">
        <v>481</v>
      </c>
      <c r="Q66" s="18" t="s">
        <v>481</v>
      </c>
      <c r="R66" s="20" t="s">
        <v>481</v>
      </c>
      <c r="S66" s="18" t="s">
        <v>481</v>
      </c>
      <c r="T66" s="20" t="s">
        <v>481</v>
      </c>
      <c r="U66" s="18" t="n">
        <v>355.24674119</v>
      </c>
      <c r="V66" s="20" t="n">
        <v>4.00374022</v>
      </c>
    </row>
    <row r="67" spans="1:22">
      <c r="A67" s="15" t="s">
        <v>542</v>
      </c>
      <c r="B67" s="17" t="n">
        <v>6971</v>
      </c>
      <c r="C67" s="18">
        <f>(1233.0/B67*100)</f>
        <v/>
      </c>
      <c r="D67" s="19" t="n">
        <v>5738</v>
      </c>
      <c r="E67" s="18" t="n">
        <v>362.35910508</v>
      </c>
      <c r="F67" s="20" t="n">
        <v>5.88097596</v>
      </c>
      <c r="G67" s="18" t="n">
        <v>379.009272</v>
      </c>
      <c r="H67" s="20" t="n">
        <v>4.85583506</v>
      </c>
      <c r="I67" s="18" t="n">
        <v>398.66630669</v>
      </c>
      <c r="J67" s="20" t="n">
        <v>3.94925306</v>
      </c>
      <c r="K67" s="18" t="n">
        <v>444.76017525</v>
      </c>
      <c r="L67" s="20" t="n">
        <v>3.49915749</v>
      </c>
      <c r="M67" s="18" t="s">
        <v>481</v>
      </c>
      <c r="N67" s="20" t="s">
        <v>481</v>
      </c>
      <c r="O67" s="18" t="s">
        <v>481</v>
      </c>
      <c r="P67" s="20" t="s">
        <v>481</v>
      </c>
      <c r="Q67" s="18" t="s">
        <v>481</v>
      </c>
      <c r="R67" s="20" t="s">
        <v>481</v>
      </c>
      <c r="S67" s="18" t="s">
        <v>481</v>
      </c>
      <c r="T67" s="20" t="s">
        <v>481</v>
      </c>
      <c r="U67" s="18" t="n">
        <v>339.88308522</v>
      </c>
      <c r="V67" s="20" t="n">
        <v>6.84346758</v>
      </c>
    </row>
    <row r="68" spans="1:22">
      <c r="A68" s="15" t="s">
        <v>543</v>
      </c>
      <c r="B68" s="17" t="n">
        <v>12083</v>
      </c>
      <c r="C68" s="18">
        <f>(32.0/B68*100)</f>
        <v/>
      </c>
      <c r="D68" s="19" t="n">
        <v>12051</v>
      </c>
      <c r="E68" s="18" t="n">
        <v>377.87898532</v>
      </c>
      <c r="F68" s="20" t="n">
        <v>3.22614691</v>
      </c>
      <c r="G68" s="18" t="n">
        <v>374.64941054</v>
      </c>
      <c r="H68" s="20" t="n">
        <v>3.33751587</v>
      </c>
      <c r="I68" s="18" t="n">
        <v>415.20526565</v>
      </c>
      <c r="J68" s="20" t="n">
        <v>1.74616381</v>
      </c>
      <c r="K68" s="18" t="n">
        <v>456.42949603</v>
      </c>
      <c r="L68" s="20" t="n">
        <v>2.21871386</v>
      </c>
      <c r="M68" s="18" t="s">
        <v>481</v>
      </c>
      <c r="N68" s="20" t="s">
        <v>481</v>
      </c>
      <c r="O68" s="18" t="s">
        <v>481</v>
      </c>
      <c r="P68" s="20" t="s">
        <v>481</v>
      </c>
      <c r="Q68" s="18" t="s">
        <v>481</v>
      </c>
      <c r="R68" s="20" t="s">
        <v>481</v>
      </c>
      <c r="S68" s="18" t="s">
        <v>481</v>
      </c>
      <c r="T68" s="20" t="s">
        <v>481</v>
      </c>
      <c r="U68" s="18" t="n">
        <v>326.13715271</v>
      </c>
      <c r="V68" s="20" t="n">
        <v>2.2465884</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447.51159544</v>
      </c>
      <c r="F70" s="20" t="n">
        <v>6.83887833</v>
      </c>
      <c r="G70" s="18" t="n">
        <v>473.27258055</v>
      </c>
      <c r="H70" s="20" t="n">
        <v>5.27353896</v>
      </c>
      <c r="I70" s="18" t="n">
        <v>486.30026075</v>
      </c>
      <c r="J70" s="20" t="n">
        <v>3.84095151</v>
      </c>
      <c r="K70" s="18" t="n">
        <v>519.44758476</v>
      </c>
      <c r="L70" s="20" t="n">
        <v>3.25987435</v>
      </c>
      <c r="M70" s="18" t="s">
        <v>481</v>
      </c>
      <c r="N70" s="20" t="s">
        <v>481</v>
      </c>
      <c r="O70" s="18" t="s">
        <v>481</v>
      </c>
      <c r="P70" s="20" t="s">
        <v>481</v>
      </c>
      <c r="Q70" s="18" t="s">
        <v>481</v>
      </c>
      <c r="R70" s="20" t="s">
        <v>481</v>
      </c>
      <c r="S70" s="18" t="s">
        <v>481</v>
      </c>
      <c r="T70" s="20" t="s">
        <v>481</v>
      </c>
      <c r="U70" s="18" t="n">
        <v>445.70182929</v>
      </c>
      <c r="V70" s="20" t="n">
        <v>8.92860527</v>
      </c>
    </row>
    <row r="71" spans="1:22">
      <c r="A71" s="15" t="s">
        <v>546</v>
      </c>
      <c r="B71" s="17" t="n">
        <v>6115</v>
      </c>
      <c r="C71" s="18">
        <f>(55.0/B71*100)</f>
        <v/>
      </c>
      <c r="D71" s="19" t="n">
        <v>6060</v>
      </c>
      <c r="E71" s="18" t="n">
        <v>500.21416393</v>
      </c>
      <c r="F71" s="20" t="n">
        <v>9.656737919999999</v>
      </c>
      <c r="G71" s="18" t="n">
        <v>505.8307174</v>
      </c>
      <c r="H71" s="20" t="n">
        <v>5.77111213</v>
      </c>
      <c r="I71" s="18" t="n">
        <v>526.5014093</v>
      </c>
      <c r="J71" s="20" t="n">
        <v>3.10148073</v>
      </c>
      <c r="K71" s="18" t="n">
        <v>545.56553178</v>
      </c>
      <c r="L71" s="20" t="n">
        <v>2.11819664</v>
      </c>
      <c r="M71" s="18" t="s">
        <v>481</v>
      </c>
      <c r="N71" s="20" t="s">
        <v>481</v>
      </c>
      <c r="O71" s="18" t="s">
        <v>481</v>
      </c>
      <c r="P71" s="20" t="s">
        <v>481</v>
      </c>
      <c r="Q71" s="18" t="s">
        <v>481</v>
      </c>
      <c r="R71" s="20" t="s">
        <v>481</v>
      </c>
      <c r="S71" s="18" t="s">
        <v>481</v>
      </c>
      <c r="T71" s="20" t="s">
        <v>481</v>
      </c>
      <c r="U71" s="18" t="n">
        <v>455.23422645</v>
      </c>
      <c r="V71" s="20" t="n">
        <v>14.54679182</v>
      </c>
    </row>
    <row r="72" spans="1:22">
      <c r="A72" s="15" t="s">
        <v>547</v>
      </c>
      <c r="B72" s="17" t="n">
        <v>7708</v>
      </c>
      <c r="C72" s="18">
        <f>(9.0/B72*100)</f>
        <v/>
      </c>
      <c r="D72" s="19" t="n">
        <v>7699</v>
      </c>
      <c r="E72" s="18" t="n">
        <v>450.1656228</v>
      </c>
      <c r="F72" s="20" t="n">
        <v>11.12695299</v>
      </c>
      <c r="G72" s="18" t="n">
        <v>464.22006204</v>
      </c>
      <c r="H72" s="20" t="n">
        <v>9.14955093</v>
      </c>
      <c r="I72" s="18" t="n">
        <v>486.21092324</v>
      </c>
      <c r="J72" s="20" t="n">
        <v>3.65169748</v>
      </c>
      <c r="K72" s="18" t="n">
        <v>505.57016402</v>
      </c>
      <c r="L72" s="20" t="n">
        <v>2.70923794</v>
      </c>
      <c r="M72" s="18" t="s">
        <v>481</v>
      </c>
      <c r="N72" s="20" t="s">
        <v>481</v>
      </c>
      <c r="O72" s="18" t="s">
        <v>481</v>
      </c>
      <c r="P72" s="20" t="s">
        <v>481</v>
      </c>
      <c r="Q72" s="18" t="s">
        <v>481</v>
      </c>
      <c r="R72" s="20" t="s">
        <v>481</v>
      </c>
      <c r="S72" s="18" t="s">
        <v>481</v>
      </c>
      <c r="T72" s="20" t="s">
        <v>481</v>
      </c>
      <c r="U72" s="18" t="n">
        <v>420.70007846</v>
      </c>
      <c r="V72" s="20" t="n">
        <v>25.64842001</v>
      </c>
    </row>
    <row r="73" spans="1:22">
      <c r="A73" s="15" t="s">
        <v>548</v>
      </c>
      <c r="B73" s="17" t="n">
        <v>8249</v>
      </c>
      <c r="C73" s="18">
        <f>(212.0/B73*100)</f>
        <v/>
      </c>
      <c r="D73" s="19" t="n">
        <v>8037</v>
      </c>
      <c r="E73" s="18" t="n">
        <v>382.97286378</v>
      </c>
      <c r="F73" s="20" t="n">
        <v>6.3002872</v>
      </c>
      <c r="G73" s="18" t="n">
        <v>393.85498522</v>
      </c>
      <c r="H73" s="20" t="n">
        <v>4.6893701</v>
      </c>
      <c r="I73" s="18" t="n">
        <v>405.85299564</v>
      </c>
      <c r="J73" s="20" t="n">
        <v>3.37827559</v>
      </c>
      <c r="K73" s="18" t="n">
        <v>436.64389545</v>
      </c>
      <c r="L73" s="20" t="n">
        <v>4.1363928</v>
      </c>
      <c r="M73" s="18" t="s">
        <v>481</v>
      </c>
      <c r="N73" s="20" t="s">
        <v>481</v>
      </c>
      <c r="O73" s="18" t="s">
        <v>481</v>
      </c>
      <c r="P73" s="20" t="s">
        <v>481</v>
      </c>
      <c r="Q73" s="18" t="s">
        <v>481</v>
      </c>
      <c r="R73" s="20" t="s">
        <v>481</v>
      </c>
      <c r="S73" s="18" t="s">
        <v>481</v>
      </c>
      <c r="T73" s="20" t="s">
        <v>481</v>
      </c>
      <c r="U73" s="18" t="n">
        <v>355.03259473</v>
      </c>
      <c r="V73" s="20" t="n">
        <v>10.14648965</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(345.0/B75*100)</f>
        <v/>
      </c>
      <c r="D75" s="19" t="n">
        <v>5030</v>
      </c>
      <c r="E75" s="18" t="n">
        <v>348.2610315</v>
      </c>
      <c r="F75" s="20" t="n">
        <v>4.99196253</v>
      </c>
      <c r="G75" s="18" t="n">
        <v>341.23271522</v>
      </c>
      <c r="H75" s="20" t="n">
        <v>5.31342008</v>
      </c>
      <c r="I75" s="18" t="n">
        <v>364.2663998</v>
      </c>
      <c r="J75" s="20" t="n">
        <v>3.0904482</v>
      </c>
      <c r="K75" s="18" t="n">
        <v>399.26029957</v>
      </c>
      <c r="L75" s="20" t="n">
        <v>4.49791318</v>
      </c>
      <c r="M75" s="18" t="s">
        <v>481</v>
      </c>
      <c r="N75" s="20" t="s">
        <v>481</v>
      </c>
      <c r="O75" s="18" t="s">
        <v>481</v>
      </c>
      <c r="P75" s="20" t="s">
        <v>481</v>
      </c>
      <c r="Q75" s="18" t="s">
        <v>481</v>
      </c>
      <c r="R75" s="20" t="s">
        <v>481</v>
      </c>
      <c r="S75" s="18" t="s">
        <v>481</v>
      </c>
      <c r="T75" s="20" t="s">
        <v>481</v>
      </c>
      <c r="U75" s="18" t="n">
        <v>328.80954509</v>
      </c>
      <c r="V75" s="20" t="n">
        <v>5.47325431</v>
      </c>
    </row>
    <row r="76" spans="1:22">
      <c r="A76" s="15" t="s">
        <v>551</v>
      </c>
      <c r="B76" s="17" t="n">
        <v>14167</v>
      </c>
      <c r="C76" s="18">
        <f>(238.0/B76*100)</f>
        <v/>
      </c>
      <c r="D76" s="19" t="n">
        <v>13929</v>
      </c>
      <c r="E76" s="18" t="n">
        <v>401.24300453</v>
      </c>
      <c r="F76" s="20" t="n">
        <v>4.69603455</v>
      </c>
      <c r="G76" s="18" t="n">
        <v>400.45706387</v>
      </c>
      <c r="H76" s="20" t="n">
        <v>4.50371597</v>
      </c>
      <c r="I76" s="18" t="n">
        <v>435.68274117</v>
      </c>
      <c r="J76" s="20" t="n">
        <v>3.11653366</v>
      </c>
      <c r="K76" s="18" t="n">
        <v>479.05736631</v>
      </c>
      <c r="L76" s="20" t="n">
        <v>3.12007574</v>
      </c>
      <c r="M76" s="18" t="s">
        <v>481</v>
      </c>
      <c r="N76" s="20" t="s">
        <v>481</v>
      </c>
      <c r="O76" s="18" t="s">
        <v>481</v>
      </c>
      <c r="P76" s="20" t="s">
        <v>481</v>
      </c>
      <c r="Q76" s="18" t="s">
        <v>481</v>
      </c>
      <c r="R76" s="20" t="s">
        <v>481</v>
      </c>
      <c r="S76" s="18" t="s">
        <v>481</v>
      </c>
      <c r="T76" s="20" t="s">
        <v>481</v>
      </c>
      <c r="U76" s="18" t="n">
        <v>343.27948399</v>
      </c>
      <c r="V76" s="20" t="n">
        <v>4.93805764</v>
      </c>
    </row>
    <row r="77" spans="1:22">
      <c r="A77" s="15" t="s">
        <v>552</v>
      </c>
      <c r="B77" s="17" t="n">
        <v>6062</v>
      </c>
      <c r="C77" s="18">
        <f>(480.0/B77*100)</f>
        <v/>
      </c>
      <c r="D77" s="19" t="n">
        <v>5582</v>
      </c>
      <c r="E77" s="18" t="n">
        <v>392.56977029</v>
      </c>
      <c r="F77" s="20" t="n">
        <v>8.262345399999999</v>
      </c>
      <c r="G77" s="18" t="n">
        <v>419.71494147</v>
      </c>
      <c r="H77" s="20" t="n">
        <v>5.60019787</v>
      </c>
      <c r="I77" s="18" t="n">
        <v>433.2761986</v>
      </c>
      <c r="J77" s="20" t="n">
        <v>4.19815611</v>
      </c>
      <c r="K77" s="18" t="n">
        <v>467.13827293</v>
      </c>
      <c r="L77" s="20" t="n">
        <v>3.23207251</v>
      </c>
      <c r="M77" s="18" t="s">
        <v>481</v>
      </c>
      <c r="N77" s="20" t="s">
        <v>481</v>
      </c>
      <c r="O77" s="18" t="s">
        <v>481</v>
      </c>
      <c r="P77" s="20" t="s">
        <v>481</v>
      </c>
      <c r="Q77" s="18" t="s">
        <v>481</v>
      </c>
      <c r="R77" s="20" t="s">
        <v>481</v>
      </c>
      <c r="S77" s="18" t="s">
        <v>481</v>
      </c>
      <c r="T77" s="20" t="s">
        <v>481</v>
      </c>
      <c r="U77" s="18" t="n">
        <v>365.72957074</v>
      </c>
      <c r="V77" s="20" t="n">
        <v>4.27965095</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(118.0/B81*100)</f>
        <v/>
      </c>
      <c r="D81" s="19" t="n">
        <v>8743</v>
      </c>
      <c r="E81" s="18" t="n">
        <v>403.8670149</v>
      </c>
      <c r="F81" s="20" t="n">
        <v>7.20722412</v>
      </c>
      <c r="G81" s="18" t="n">
        <v>421.96952805</v>
      </c>
      <c r="H81" s="20" t="n">
        <v>4.6546876</v>
      </c>
      <c r="I81" s="18" t="n">
        <v>429.25666659</v>
      </c>
      <c r="J81" s="20" t="n">
        <v>3.4482678</v>
      </c>
      <c r="K81" s="18" t="n">
        <v>448.21471631</v>
      </c>
      <c r="L81" s="20" t="n">
        <v>4.17283213</v>
      </c>
      <c r="M81" s="18" t="s">
        <v>481</v>
      </c>
      <c r="N81" s="20" t="s">
        <v>481</v>
      </c>
      <c r="O81" s="18" t="s">
        <v>481</v>
      </c>
      <c r="P81" s="20" t="s">
        <v>481</v>
      </c>
      <c r="Q81" s="18" t="s">
        <v>481</v>
      </c>
      <c r="R81" s="20" t="s">
        <v>481</v>
      </c>
      <c r="S81" s="18" t="s">
        <v>481</v>
      </c>
      <c r="T81" s="20" t="s">
        <v>481</v>
      </c>
      <c r="U81" s="18" t="n">
        <v>361.13617985</v>
      </c>
      <c r="V81" s="20" t="n">
        <v>9.52551433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888</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448.62535668</v>
      </c>
      <c r="F7" s="20" t="n">
        <v>9.203507650000001</v>
      </c>
      <c r="G7" s="18" t="n">
        <v>487.05096528</v>
      </c>
      <c r="H7" s="20" t="n">
        <v>6.81007546</v>
      </c>
      <c r="I7" s="18" t="n">
        <v>499.77565612</v>
      </c>
      <c r="J7" s="20" t="n">
        <v>3.46122601</v>
      </c>
      <c r="K7" s="18" t="n">
        <v>512.4883446600001</v>
      </c>
      <c r="L7" s="20" t="n">
        <v>1.94527184</v>
      </c>
      <c r="M7" s="18" t="s">
        <v>481</v>
      </c>
      <c r="N7" s="20" t="s">
        <v>481</v>
      </c>
      <c r="O7" s="18" t="s">
        <v>481</v>
      </c>
      <c r="P7" s="20" t="s">
        <v>481</v>
      </c>
      <c r="Q7" s="18" t="s">
        <v>481</v>
      </c>
      <c r="R7" s="20" t="s">
        <v>481</v>
      </c>
      <c r="S7" s="18" t="s">
        <v>481</v>
      </c>
      <c r="T7" s="20" t="s">
        <v>481</v>
      </c>
      <c r="U7" s="18" t="n">
        <v>465.03025267</v>
      </c>
      <c r="V7" s="20" t="n">
        <v>5.59833577</v>
      </c>
    </row>
    <row r="8" spans="1:22">
      <c r="A8" s="15" t="s">
        <v>483</v>
      </c>
      <c r="B8" s="17" t="n">
        <v>7007</v>
      </c>
      <c r="C8" s="18">
        <f>(299.0/B8*100)</f>
        <v/>
      </c>
      <c r="D8" s="19" t="n">
        <v>6708</v>
      </c>
      <c r="E8" s="18" t="n">
        <v>424.85463471</v>
      </c>
      <c r="F8" s="20" t="n">
        <v>11.03027736</v>
      </c>
      <c r="G8" s="18" t="n">
        <v>458.69007817</v>
      </c>
      <c r="H8" s="20" t="n">
        <v>8.431280149999999</v>
      </c>
      <c r="I8" s="18" t="n">
        <v>471.61133577</v>
      </c>
      <c r="J8" s="20" t="n">
        <v>5.07161899</v>
      </c>
      <c r="K8" s="18" t="n">
        <v>501.05618269</v>
      </c>
      <c r="L8" s="20" t="n">
        <v>2.81698381</v>
      </c>
      <c r="M8" s="18" t="s">
        <v>481</v>
      </c>
      <c r="N8" s="20" t="s">
        <v>481</v>
      </c>
      <c r="O8" s="18" t="s">
        <v>481</v>
      </c>
      <c r="P8" s="20" t="s">
        <v>481</v>
      </c>
      <c r="Q8" s="18" t="n">
        <v>361.38025951</v>
      </c>
      <c r="R8" s="20" t="n">
        <v>22.72565673</v>
      </c>
      <c r="S8" s="18" t="s">
        <v>481</v>
      </c>
      <c r="T8" s="20" t="s">
        <v>481</v>
      </c>
      <c r="U8" s="18" t="n">
        <v>411.94307407</v>
      </c>
      <c r="V8" s="20" t="n">
        <v>6.39853823</v>
      </c>
    </row>
    <row r="9" spans="1:22">
      <c r="A9" s="15" t="s">
        <v>484</v>
      </c>
      <c r="B9" s="17" t="n">
        <v>9651</v>
      </c>
      <c r="C9" s="18">
        <f>(357.0/B9*100)</f>
        <v/>
      </c>
      <c r="D9" s="19" t="n">
        <v>9294</v>
      </c>
      <c r="E9" s="18" t="n">
        <v>442.92886971</v>
      </c>
      <c r="F9" s="20" t="n">
        <v>8.77496565</v>
      </c>
      <c r="G9" s="18" t="n">
        <v>455.53071701</v>
      </c>
      <c r="H9" s="20" t="n">
        <v>6.10598187</v>
      </c>
      <c r="I9" s="18" t="n">
        <v>487.01351749</v>
      </c>
      <c r="J9" s="20" t="n">
        <v>3.94971603</v>
      </c>
      <c r="K9" s="18" t="n">
        <v>523.27991131</v>
      </c>
      <c r="L9" s="20" t="n">
        <v>2.19544548</v>
      </c>
      <c r="M9" s="18" t="s">
        <v>481</v>
      </c>
      <c r="N9" s="20" t="s">
        <v>481</v>
      </c>
      <c r="O9" s="18" t="s">
        <v>481</v>
      </c>
      <c r="P9" s="20" t="s">
        <v>481</v>
      </c>
      <c r="Q9" s="18" t="n">
        <v>347.7815185</v>
      </c>
      <c r="R9" s="20" t="n">
        <v>11.20716786</v>
      </c>
      <c r="S9" s="18" t="s">
        <v>481</v>
      </c>
      <c r="T9" s="20" t="s">
        <v>481</v>
      </c>
      <c r="U9" s="18" t="n">
        <v>414.76798116</v>
      </c>
      <c r="V9" s="20" t="n">
        <v>5.96693423</v>
      </c>
    </row>
    <row r="10" spans="1:22">
      <c r="A10" s="15" t="s">
        <v>485</v>
      </c>
      <c r="B10" s="17" t="n">
        <v>20058</v>
      </c>
      <c r="C10" s="18">
        <f>(585.0/B10*100)</f>
        <v/>
      </c>
      <c r="D10" s="19" t="n">
        <v>19473</v>
      </c>
      <c r="E10" s="18" t="n">
        <v>478.33170525</v>
      </c>
      <c r="F10" s="20" t="n">
        <v>6.88544421</v>
      </c>
      <c r="G10" s="18" t="n">
        <v>502.00372858</v>
      </c>
      <c r="H10" s="20" t="n">
        <v>5.68138201</v>
      </c>
      <c r="I10" s="18" t="n">
        <v>521.04365418</v>
      </c>
      <c r="J10" s="20" t="n">
        <v>2.89408779</v>
      </c>
      <c r="K10" s="18" t="n">
        <v>540.073052</v>
      </c>
      <c r="L10" s="20" t="n">
        <v>2.15777663</v>
      </c>
      <c r="M10" s="18" t="s">
        <v>481</v>
      </c>
      <c r="N10" s="20" t="s">
        <v>481</v>
      </c>
      <c r="O10" s="18" t="s">
        <v>481</v>
      </c>
      <c r="P10" s="20" t="s">
        <v>481</v>
      </c>
      <c r="Q10" s="18" t="s">
        <v>481</v>
      </c>
      <c r="R10" s="20" t="s">
        <v>481</v>
      </c>
      <c r="S10" s="18" t="s">
        <v>481</v>
      </c>
      <c r="T10" s="20" t="s">
        <v>481</v>
      </c>
      <c r="U10" s="18" t="n">
        <v>449.9555186</v>
      </c>
      <c r="V10" s="20" t="n">
        <v>7.99015041</v>
      </c>
    </row>
    <row r="11" spans="1:22">
      <c r="A11" s="15" t="s">
        <v>486</v>
      </c>
      <c r="B11" s="17" t="n">
        <v>7053</v>
      </c>
      <c r="C11" s="18">
        <f>(242.0/B11*100)</f>
        <v/>
      </c>
      <c r="D11" s="19" t="n">
        <v>6811</v>
      </c>
      <c r="E11" s="18" t="n">
        <v>400.37694008</v>
      </c>
      <c r="F11" s="20" t="n">
        <v>8.5252658</v>
      </c>
      <c r="G11" s="18" t="n">
        <v>425.55388988</v>
      </c>
      <c r="H11" s="20" t="n">
        <v>5.203101</v>
      </c>
      <c r="I11" s="18" t="n">
        <v>444.81496349</v>
      </c>
      <c r="J11" s="20" t="n">
        <v>4.2591828</v>
      </c>
      <c r="K11" s="18" t="n">
        <v>479.60923477</v>
      </c>
      <c r="L11" s="20" t="n">
        <v>2.86514514</v>
      </c>
      <c r="M11" s="18" t="s">
        <v>481</v>
      </c>
      <c r="N11" s="20" t="s">
        <v>481</v>
      </c>
      <c r="O11" s="18" t="s">
        <v>481</v>
      </c>
      <c r="P11" s="20" t="s">
        <v>481</v>
      </c>
      <c r="Q11" s="18" t="s">
        <v>481</v>
      </c>
      <c r="R11" s="20" t="s">
        <v>481</v>
      </c>
      <c r="S11" s="18" t="s">
        <v>481</v>
      </c>
      <c r="T11" s="20" t="s">
        <v>481</v>
      </c>
      <c r="U11" s="18" t="n">
        <v>415.09746971</v>
      </c>
      <c r="V11" s="20" t="n">
        <v>6.29997348</v>
      </c>
    </row>
    <row r="12" spans="1:22">
      <c r="A12" s="15" t="s">
        <v>487</v>
      </c>
      <c r="B12" s="17" t="n">
        <v>6894</v>
      </c>
      <c r="C12" s="18">
        <f>(60.0/B12*100)</f>
        <v/>
      </c>
      <c r="D12" s="19" t="n">
        <v>6834</v>
      </c>
      <c r="E12" s="18" t="n">
        <v>419.27422591</v>
      </c>
      <c r="F12" s="20" t="n">
        <v>8.83224025</v>
      </c>
      <c r="G12" s="18" t="n">
        <v>445.92809859</v>
      </c>
      <c r="H12" s="20" t="n">
        <v>7.70842319</v>
      </c>
      <c r="I12" s="18" t="n">
        <v>472.55726062</v>
      </c>
      <c r="J12" s="20" t="n">
        <v>4.34751807</v>
      </c>
      <c r="K12" s="18" t="n">
        <v>508.43921237</v>
      </c>
      <c r="L12" s="20" t="n">
        <v>2.35738458</v>
      </c>
      <c r="M12" s="18" t="s">
        <v>481</v>
      </c>
      <c r="N12" s="20" t="s">
        <v>481</v>
      </c>
      <c r="O12" s="18" t="s">
        <v>481</v>
      </c>
      <c r="P12" s="20" t="s">
        <v>481</v>
      </c>
      <c r="Q12" s="18" t="n">
        <v>332.31014509</v>
      </c>
      <c r="R12" s="20" t="n">
        <v>18.34291261</v>
      </c>
      <c r="S12" s="18" t="s">
        <v>481</v>
      </c>
      <c r="T12" s="20" t="s">
        <v>481</v>
      </c>
      <c r="U12" s="18" t="n">
        <v>388.12569672</v>
      </c>
      <c r="V12" s="20" t="n">
        <v>8.61411517</v>
      </c>
    </row>
    <row r="13" spans="1:22">
      <c r="A13" s="15" t="s">
        <v>488</v>
      </c>
      <c r="B13" s="17" t="n">
        <v>7161</v>
      </c>
      <c r="C13" s="18">
        <f>(340.0/B13*100)</f>
        <v/>
      </c>
      <c r="D13" s="19" t="n">
        <v>6821</v>
      </c>
      <c r="E13" s="18" t="n">
        <v>465.21161652</v>
      </c>
      <c r="F13" s="20" t="n">
        <v>10.28047077</v>
      </c>
      <c r="G13" s="18" t="n">
        <v>462.8675023</v>
      </c>
      <c r="H13" s="20" t="n">
        <v>8.470247880000001</v>
      </c>
      <c r="I13" s="18" t="n">
        <v>492.15683641</v>
      </c>
      <c r="J13" s="20" t="n">
        <v>4.53012192</v>
      </c>
      <c r="K13" s="18" t="n">
        <v>515.99756139</v>
      </c>
      <c r="L13" s="20" t="n">
        <v>2.28855663</v>
      </c>
      <c r="M13" s="18" t="s">
        <v>481</v>
      </c>
      <c r="N13" s="20" t="s">
        <v>481</v>
      </c>
      <c r="O13" s="18" t="s">
        <v>481</v>
      </c>
      <c r="P13" s="20" t="s">
        <v>481</v>
      </c>
      <c r="Q13" s="18" t="n">
        <v>407.4699787</v>
      </c>
      <c r="R13" s="20" t="n">
        <v>6.79601306</v>
      </c>
      <c r="S13" s="18" t="s">
        <v>481</v>
      </c>
      <c r="T13" s="20" t="s">
        <v>481</v>
      </c>
      <c r="U13" s="18" t="n">
        <v>408.68238545</v>
      </c>
      <c r="V13" s="20" t="n">
        <v>8.694771879999999</v>
      </c>
    </row>
    <row r="14" spans="1:22">
      <c r="A14" s="15" t="s">
        <v>489</v>
      </c>
      <c r="B14" s="17" t="n">
        <v>5587</v>
      </c>
      <c r="C14" s="18">
        <f>(93.0/B14*100)</f>
        <v/>
      </c>
      <c r="D14" s="19" t="n">
        <v>5494</v>
      </c>
      <c r="E14" s="18" t="n">
        <v>464.27541712</v>
      </c>
      <c r="F14" s="20" t="n">
        <v>9.468839620000001</v>
      </c>
      <c r="G14" s="18" t="n">
        <v>478.12557426</v>
      </c>
      <c r="H14" s="20" t="n">
        <v>5.99760007</v>
      </c>
      <c r="I14" s="18" t="n">
        <v>503.40260588</v>
      </c>
      <c r="J14" s="20" t="n">
        <v>3.6250816</v>
      </c>
      <c r="K14" s="18" t="n">
        <v>535.52736129</v>
      </c>
      <c r="L14" s="20" t="n">
        <v>2.14944282</v>
      </c>
      <c r="M14" s="18" t="s">
        <v>481</v>
      </c>
      <c r="N14" s="20" t="s">
        <v>481</v>
      </c>
      <c r="O14" s="18" t="s">
        <v>481</v>
      </c>
      <c r="P14" s="20" t="s">
        <v>481</v>
      </c>
      <c r="Q14" s="18" t="s">
        <v>481</v>
      </c>
      <c r="R14" s="20" t="s">
        <v>481</v>
      </c>
      <c r="S14" s="18" t="s">
        <v>481</v>
      </c>
      <c r="T14" s="20" t="s">
        <v>481</v>
      </c>
      <c r="U14" s="18" t="n">
        <v>440.48941954</v>
      </c>
      <c r="V14" s="20" t="n">
        <v>10.77280009</v>
      </c>
    </row>
    <row r="15" spans="1:22">
      <c r="A15" s="15" t="s">
        <v>490</v>
      </c>
      <c r="B15" s="17" t="n">
        <v>5882</v>
      </c>
      <c r="C15" s="18">
        <f>(186.0/B15*100)</f>
        <v/>
      </c>
      <c r="D15" s="19" t="n">
        <v>5696</v>
      </c>
      <c r="E15" s="18" t="n">
        <v>453.20126921</v>
      </c>
      <c r="F15" s="20" t="n">
        <v>12.20405997</v>
      </c>
      <c r="G15" s="18" t="n">
        <v>467.72843143</v>
      </c>
      <c r="H15" s="20" t="n">
        <v>11.52579823</v>
      </c>
      <c r="I15" s="18" t="n">
        <v>496.19437321</v>
      </c>
      <c r="J15" s="20" t="n">
        <v>5.06440614</v>
      </c>
      <c r="K15" s="18" t="n">
        <v>539.83123073</v>
      </c>
      <c r="L15" s="20" t="n">
        <v>2.36181741</v>
      </c>
      <c r="M15" s="18" t="s">
        <v>481</v>
      </c>
      <c r="N15" s="20" t="s">
        <v>481</v>
      </c>
      <c r="O15" s="18" t="s">
        <v>481</v>
      </c>
      <c r="P15" s="20" t="s">
        <v>481</v>
      </c>
      <c r="Q15" s="18" t="n">
        <v>367.66871077</v>
      </c>
      <c r="R15" s="20" t="n">
        <v>14.82638214</v>
      </c>
      <c r="S15" s="18" t="s">
        <v>481</v>
      </c>
      <c r="T15" s="20" t="s">
        <v>481</v>
      </c>
      <c r="U15" s="18" t="n">
        <v>439.67475983</v>
      </c>
      <c r="V15" s="20" t="n">
        <v>8.531215769999999</v>
      </c>
    </row>
    <row r="16" spans="1:22">
      <c r="A16" s="15" t="s">
        <v>491</v>
      </c>
      <c r="B16" s="17" t="n">
        <v>6108</v>
      </c>
      <c r="C16" s="18">
        <f>(198.0/B16*100)</f>
        <v/>
      </c>
      <c r="D16" s="19" t="n">
        <v>5910</v>
      </c>
      <c r="E16" s="18" t="n">
        <v>455.34189543</v>
      </c>
      <c r="F16" s="20" t="n">
        <v>9.936358029999999</v>
      </c>
      <c r="G16" s="18" t="n">
        <v>466.42119566</v>
      </c>
      <c r="H16" s="20" t="n">
        <v>9.205163450000001</v>
      </c>
      <c r="I16" s="18" t="n">
        <v>514.29965562</v>
      </c>
      <c r="J16" s="20" t="n">
        <v>4.33944355</v>
      </c>
      <c r="K16" s="18" t="n">
        <v>517.9675055599999</v>
      </c>
      <c r="L16" s="20" t="n">
        <v>2.53123175</v>
      </c>
      <c r="M16" s="18" t="s">
        <v>481</v>
      </c>
      <c r="N16" s="20" t="s">
        <v>481</v>
      </c>
      <c r="O16" s="18" t="s">
        <v>481</v>
      </c>
      <c r="P16" s="20" t="s">
        <v>481</v>
      </c>
      <c r="Q16" s="18" t="s">
        <v>481</v>
      </c>
      <c r="R16" s="20" t="s">
        <v>481</v>
      </c>
      <c r="S16" s="18" t="s">
        <v>481</v>
      </c>
      <c r="T16" s="20" t="s">
        <v>481</v>
      </c>
      <c r="U16" s="18" t="n">
        <v>388.99919642</v>
      </c>
      <c r="V16" s="20" t="n">
        <v>9.281480220000001</v>
      </c>
    </row>
    <row r="17" spans="1:22">
      <c r="A17" s="15" t="s">
        <v>492</v>
      </c>
      <c r="B17" s="17" t="n">
        <v>6504</v>
      </c>
      <c r="C17" s="18">
        <f>(2634.0/B17*100)</f>
        <v/>
      </c>
      <c r="D17" s="19" t="n">
        <v>3870</v>
      </c>
      <c r="E17" s="18" t="n">
        <v>466.31904779</v>
      </c>
      <c r="F17" s="20" t="n">
        <v>14.17542865</v>
      </c>
      <c r="G17" s="18" t="n">
        <v>498.51783797</v>
      </c>
      <c r="H17" s="20" t="n">
        <v>11.73871629</v>
      </c>
      <c r="I17" s="18" t="n">
        <v>510.10418715</v>
      </c>
      <c r="J17" s="20" t="n">
        <v>6.32676612</v>
      </c>
      <c r="K17" s="18" t="n">
        <v>535.21172255</v>
      </c>
      <c r="L17" s="20" t="n">
        <v>3.50518709</v>
      </c>
      <c r="M17" s="18" t="s">
        <v>481</v>
      </c>
      <c r="N17" s="20" t="s">
        <v>481</v>
      </c>
      <c r="O17" s="18" t="s">
        <v>481</v>
      </c>
      <c r="P17" s="20" t="s">
        <v>481</v>
      </c>
      <c r="Q17" s="18" t="n">
        <v>338.260297</v>
      </c>
      <c r="R17" s="20" t="n">
        <v>14.23011861</v>
      </c>
      <c r="S17" s="18" t="s">
        <v>481</v>
      </c>
      <c r="T17" s="20" t="s">
        <v>481</v>
      </c>
      <c r="U17" s="18" t="n">
        <v>462.36512339</v>
      </c>
      <c r="V17" s="20" t="n">
        <v>8.56248658</v>
      </c>
    </row>
    <row r="18" spans="1:22">
      <c r="A18" s="15" t="s">
        <v>493</v>
      </c>
      <c r="B18" s="17" t="n">
        <v>5532</v>
      </c>
      <c r="C18" s="18">
        <f>(33.0/B18*100)</f>
        <v/>
      </c>
      <c r="D18" s="19" t="n">
        <v>5499</v>
      </c>
      <c r="E18" s="18" t="n">
        <v>419.05248492</v>
      </c>
      <c r="F18" s="20" t="n">
        <v>8.00948219</v>
      </c>
      <c r="G18" s="18" t="n">
        <v>425.09910047</v>
      </c>
      <c r="H18" s="20" t="n">
        <v>7.48260197</v>
      </c>
      <c r="I18" s="18" t="n">
        <v>457.774914</v>
      </c>
      <c r="J18" s="20" t="n">
        <v>5.85505533</v>
      </c>
      <c r="K18" s="18" t="n">
        <v>491.30192131</v>
      </c>
      <c r="L18" s="20" t="n">
        <v>3.31190978</v>
      </c>
      <c r="M18" s="18" t="s">
        <v>481</v>
      </c>
      <c r="N18" s="20" t="s">
        <v>481</v>
      </c>
      <c r="O18" s="18" t="s">
        <v>481</v>
      </c>
      <c r="P18" s="20" t="s">
        <v>481</v>
      </c>
      <c r="Q18" s="18" t="s">
        <v>481</v>
      </c>
      <c r="R18" s="20" t="s">
        <v>481</v>
      </c>
      <c r="S18" s="18" t="s">
        <v>481</v>
      </c>
      <c r="T18" s="20" t="s">
        <v>481</v>
      </c>
      <c r="U18" s="18" t="n">
        <v>377.51436957</v>
      </c>
      <c r="V18" s="20" t="n">
        <v>8.323433619999999</v>
      </c>
    </row>
    <row r="19" spans="1:22">
      <c r="A19" s="15" t="s">
        <v>494</v>
      </c>
      <c r="B19" s="17" t="n">
        <v>5658</v>
      </c>
      <c r="C19" s="18">
        <f>(493.0/B19*100)</f>
        <v/>
      </c>
      <c r="D19" s="19" t="n">
        <v>5165</v>
      </c>
      <c r="E19" s="18" t="n">
        <v>407.90878979</v>
      </c>
      <c r="F19" s="20" t="n">
        <v>6.8622799</v>
      </c>
      <c r="G19" s="18" t="n">
        <v>433.05602057</v>
      </c>
      <c r="H19" s="20" t="n">
        <v>5.51493613</v>
      </c>
      <c r="I19" s="18" t="n">
        <v>453.04373597</v>
      </c>
      <c r="J19" s="20" t="n">
        <v>4.18787906</v>
      </c>
      <c r="K19" s="18" t="n">
        <v>499.97208131</v>
      </c>
      <c r="L19" s="20" t="n">
        <v>2.91740099</v>
      </c>
      <c r="M19" s="18" t="s">
        <v>481</v>
      </c>
      <c r="N19" s="20" t="s">
        <v>481</v>
      </c>
      <c r="O19" s="18" t="s">
        <v>481</v>
      </c>
      <c r="P19" s="20" t="s">
        <v>481</v>
      </c>
      <c r="Q19" s="18" t="s">
        <v>481</v>
      </c>
      <c r="R19" s="20" t="s">
        <v>481</v>
      </c>
      <c r="S19" s="18" t="s">
        <v>481</v>
      </c>
      <c r="T19" s="20" t="s">
        <v>481</v>
      </c>
      <c r="U19" s="18" t="n">
        <v>390.64641444</v>
      </c>
      <c r="V19" s="20" t="n">
        <v>6.80389315</v>
      </c>
    </row>
    <row r="20" spans="1:22">
      <c r="A20" s="15" t="s">
        <v>495</v>
      </c>
      <c r="B20" s="17" t="n">
        <v>3371</v>
      </c>
      <c r="C20" s="18">
        <f>(75.0/B20*100)</f>
        <v/>
      </c>
      <c r="D20" s="19" t="n">
        <v>3296</v>
      </c>
      <c r="E20" s="18" t="n">
        <v>423.17720509</v>
      </c>
      <c r="F20" s="20" t="n">
        <v>13.92916455</v>
      </c>
      <c r="G20" s="18" t="n">
        <v>410.85366122</v>
      </c>
      <c r="H20" s="20" t="n">
        <v>14.10525603</v>
      </c>
      <c r="I20" s="18" t="n">
        <v>453.29698461</v>
      </c>
      <c r="J20" s="20" t="n">
        <v>6.12404421</v>
      </c>
      <c r="K20" s="18" t="n">
        <v>496.30123143</v>
      </c>
      <c r="L20" s="20" t="n">
        <v>2.08440501</v>
      </c>
      <c r="M20" s="18" t="s">
        <v>481</v>
      </c>
      <c r="N20" s="20" t="s">
        <v>481</v>
      </c>
      <c r="O20" s="18" t="s">
        <v>481</v>
      </c>
      <c r="P20" s="20" t="s">
        <v>481</v>
      </c>
      <c r="Q20" s="18" t="s">
        <v>481</v>
      </c>
      <c r="R20" s="20" t="s">
        <v>481</v>
      </c>
      <c r="S20" s="18" t="s">
        <v>481</v>
      </c>
      <c r="T20" s="20" t="s">
        <v>481</v>
      </c>
      <c r="U20" s="18" t="n">
        <v>427.92156648</v>
      </c>
      <c r="V20" s="20" t="n">
        <v>7.55232686</v>
      </c>
    </row>
    <row r="21" spans="1:22">
      <c r="A21" s="15" t="s">
        <v>496</v>
      </c>
      <c r="B21" s="17" t="n">
        <v>5741</v>
      </c>
      <c r="C21" s="18">
        <f>(83.0/B21*100)</f>
        <v/>
      </c>
      <c r="D21" s="19" t="n">
        <v>5658</v>
      </c>
      <c r="E21" s="18" t="n">
        <v>524.26863308</v>
      </c>
      <c r="F21" s="20" t="n">
        <v>10.26337421</v>
      </c>
      <c r="G21" s="18" t="n">
        <v>537.4574662700001</v>
      </c>
      <c r="H21" s="20" t="n">
        <v>8.14151122</v>
      </c>
      <c r="I21" s="18" t="n">
        <v>533.62284933</v>
      </c>
      <c r="J21" s="20" t="n">
        <v>4.40553206</v>
      </c>
      <c r="K21" s="18" t="n">
        <v>520.23727279</v>
      </c>
      <c r="L21" s="20" t="n">
        <v>2.39240629</v>
      </c>
      <c r="M21" s="18" t="s">
        <v>481</v>
      </c>
      <c r="N21" s="20" t="s">
        <v>481</v>
      </c>
      <c r="O21" s="18" t="s">
        <v>481</v>
      </c>
      <c r="P21" s="20" t="s">
        <v>481</v>
      </c>
      <c r="Q21" s="18" t="s">
        <v>481</v>
      </c>
      <c r="R21" s="20" t="s">
        <v>481</v>
      </c>
      <c r="S21" s="18" t="s">
        <v>481</v>
      </c>
      <c r="T21" s="20" t="s">
        <v>481</v>
      </c>
      <c r="U21" s="18" t="n">
        <v>470.76106967</v>
      </c>
      <c r="V21" s="20" t="n">
        <v>10.64803279</v>
      </c>
    </row>
    <row r="22" spans="1:22">
      <c r="A22" s="15" t="s">
        <v>497</v>
      </c>
      <c r="B22" s="17" t="n">
        <v>6598</v>
      </c>
      <c r="C22" s="18">
        <f>(44.0/B22*100)</f>
        <v/>
      </c>
      <c r="D22" s="19" t="n">
        <v>6554</v>
      </c>
      <c r="E22" s="18" t="n">
        <v>408.43025477</v>
      </c>
      <c r="F22" s="20" t="n">
        <v>7.41668384</v>
      </c>
      <c r="G22" s="18" t="n">
        <v>412.04430155</v>
      </c>
      <c r="H22" s="20" t="n">
        <v>7.16603577</v>
      </c>
      <c r="I22" s="18" t="n">
        <v>452.96787214</v>
      </c>
      <c r="J22" s="20" t="n">
        <v>6.21974356</v>
      </c>
      <c r="K22" s="18" t="n">
        <v>519.04234308</v>
      </c>
      <c r="L22" s="20" t="n">
        <v>3.91071674</v>
      </c>
      <c r="M22" s="18" t="s">
        <v>481</v>
      </c>
      <c r="N22" s="20" t="s">
        <v>481</v>
      </c>
      <c r="O22" s="18" t="s">
        <v>481</v>
      </c>
      <c r="P22" s="20" t="s">
        <v>481</v>
      </c>
      <c r="Q22" s="18" t="n">
        <v>481.75555063</v>
      </c>
      <c r="R22" s="20" t="n">
        <v>8.711038220000001</v>
      </c>
      <c r="S22" s="18" t="s">
        <v>481</v>
      </c>
      <c r="T22" s="20" t="s">
        <v>481</v>
      </c>
      <c r="U22" s="18" t="n">
        <v>356.69682153</v>
      </c>
      <c r="V22" s="20" t="n">
        <v>9.89945438</v>
      </c>
    </row>
    <row r="23" spans="1:22">
      <c r="A23" s="15" t="s">
        <v>498</v>
      </c>
      <c r="B23" s="17" t="n">
        <v>11583</v>
      </c>
      <c r="C23" s="18">
        <f>(307.0/B23*100)</f>
        <v/>
      </c>
      <c r="D23" s="19" t="n">
        <v>11276</v>
      </c>
      <c r="E23" s="18" t="n">
        <v>441.05364793</v>
      </c>
      <c r="F23" s="20" t="n">
        <v>8.5357167</v>
      </c>
      <c r="G23" s="18" t="n">
        <v>449.49647036</v>
      </c>
      <c r="H23" s="20" t="n">
        <v>5.85880126</v>
      </c>
      <c r="I23" s="18" t="n">
        <v>469.58128339</v>
      </c>
      <c r="J23" s="20" t="n">
        <v>3.73848136</v>
      </c>
      <c r="K23" s="18" t="n">
        <v>505.70644594</v>
      </c>
      <c r="L23" s="20" t="n">
        <v>2.71863806</v>
      </c>
      <c r="M23" s="18" t="s">
        <v>481</v>
      </c>
      <c r="N23" s="20" t="s">
        <v>481</v>
      </c>
      <c r="O23" s="18" t="s">
        <v>481</v>
      </c>
      <c r="P23" s="20" t="s">
        <v>481</v>
      </c>
      <c r="Q23" s="18" t="s">
        <v>481</v>
      </c>
      <c r="R23" s="20" t="s">
        <v>481</v>
      </c>
      <c r="S23" s="18" t="s">
        <v>481</v>
      </c>
      <c r="T23" s="20" t="s">
        <v>481</v>
      </c>
      <c r="U23" s="18" t="n">
        <v>414.9226989</v>
      </c>
      <c r="V23" s="20" t="n">
        <v>8.29177885</v>
      </c>
    </row>
    <row r="24" spans="1:22">
      <c r="A24" s="15" t="s">
        <v>499</v>
      </c>
      <c r="B24" s="17" t="n">
        <v>6647</v>
      </c>
      <c r="C24" s="18">
        <f>(18.0/B24*100)</f>
        <v/>
      </c>
      <c r="D24" s="19" t="n">
        <v>6629</v>
      </c>
      <c r="E24" s="18" t="n">
        <v>466.94396666</v>
      </c>
      <c r="F24" s="20" t="n">
        <v>17.31438951</v>
      </c>
      <c r="G24" s="18" t="n">
        <v>464.90960559</v>
      </c>
      <c r="H24" s="20" t="n">
        <v>13.66882252</v>
      </c>
      <c r="I24" s="18" t="n">
        <v>490.23385977</v>
      </c>
      <c r="J24" s="20" t="n">
        <v>6.27890314</v>
      </c>
      <c r="K24" s="18" t="n">
        <v>523.65698105</v>
      </c>
      <c r="L24" s="20" t="n">
        <v>2.92091372</v>
      </c>
      <c r="M24" s="18" t="s">
        <v>481</v>
      </c>
      <c r="N24" s="20" t="s">
        <v>481</v>
      </c>
      <c r="O24" s="18" t="s">
        <v>481</v>
      </c>
      <c r="P24" s="20" t="s">
        <v>481</v>
      </c>
      <c r="Q24" s="18" t="s">
        <v>481</v>
      </c>
      <c r="R24" s="20" t="s">
        <v>481</v>
      </c>
      <c r="S24" s="18" t="s">
        <v>481</v>
      </c>
      <c r="T24" s="20" t="s">
        <v>481</v>
      </c>
      <c r="U24" s="18" t="n">
        <v>427.71241298</v>
      </c>
      <c r="V24" s="20" t="n">
        <v>11.68481979</v>
      </c>
    </row>
    <row r="25" spans="1:22">
      <c r="A25" s="15" t="s">
        <v>500</v>
      </c>
      <c r="B25" s="17" t="n">
        <v>5581</v>
      </c>
      <c r="C25" s="18">
        <f>(26.0/B25*100)</f>
        <v/>
      </c>
      <c r="D25" s="19" t="n">
        <v>5555</v>
      </c>
      <c r="E25" s="18" t="n">
        <v>482.21604089</v>
      </c>
      <c r="F25" s="20" t="n">
        <v>17.41306722</v>
      </c>
      <c r="G25" s="18" t="n">
        <v>489.73034088</v>
      </c>
      <c r="H25" s="20" t="n">
        <v>10.11690829</v>
      </c>
      <c r="I25" s="18" t="n">
        <v>512.19944027</v>
      </c>
      <c r="J25" s="20" t="n">
        <v>4.6410037</v>
      </c>
      <c r="K25" s="18" t="n">
        <v>522.06196095</v>
      </c>
      <c r="L25" s="20" t="n">
        <v>3.58180222</v>
      </c>
      <c r="M25" s="18" t="s">
        <v>481</v>
      </c>
      <c r="N25" s="20" t="s">
        <v>481</v>
      </c>
      <c r="O25" s="18" t="s">
        <v>481</v>
      </c>
      <c r="P25" s="20" t="s">
        <v>481</v>
      </c>
      <c r="Q25" s="18" t="s">
        <v>481</v>
      </c>
      <c r="R25" s="20" t="s">
        <v>481</v>
      </c>
      <c r="S25" s="18" t="s">
        <v>481</v>
      </c>
      <c r="T25" s="20" t="s">
        <v>481</v>
      </c>
      <c r="U25" s="18" t="n">
        <v>428.68572479</v>
      </c>
      <c r="V25" s="20" t="n">
        <v>23.36205291</v>
      </c>
    </row>
    <row r="26" spans="1:22">
      <c r="A26" s="15" t="s">
        <v>501</v>
      </c>
      <c r="B26" s="17" t="n">
        <v>4869</v>
      </c>
      <c r="C26" s="18">
        <f>(97.0/B26*100)</f>
        <v/>
      </c>
      <c r="D26" s="19" t="n">
        <v>4772</v>
      </c>
      <c r="E26" s="18" t="n">
        <v>434.65888982</v>
      </c>
      <c r="F26" s="20" t="n">
        <v>8.34734978</v>
      </c>
      <c r="G26" s="18" t="n">
        <v>445.44845941</v>
      </c>
      <c r="H26" s="20" t="n">
        <v>5.75687328</v>
      </c>
      <c r="I26" s="18" t="n">
        <v>463.89901794</v>
      </c>
      <c r="J26" s="20" t="n">
        <v>3.64077029</v>
      </c>
      <c r="K26" s="18" t="n">
        <v>506.49543517</v>
      </c>
      <c r="L26" s="20" t="n">
        <v>2.14599211</v>
      </c>
      <c r="M26" s="18" t="s">
        <v>481</v>
      </c>
      <c r="N26" s="20" t="s">
        <v>481</v>
      </c>
      <c r="O26" s="18" t="s">
        <v>481</v>
      </c>
      <c r="P26" s="20" t="s">
        <v>481</v>
      </c>
      <c r="Q26" s="18" t="s">
        <v>481</v>
      </c>
      <c r="R26" s="20" t="s">
        <v>481</v>
      </c>
      <c r="S26" s="18" t="s">
        <v>481</v>
      </c>
      <c r="T26" s="20" t="s">
        <v>481</v>
      </c>
      <c r="U26" s="18" t="n">
        <v>437.09939968</v>
      </c>
      <c r="V26" s="20" t="n">
        <v>9.133401810000001</v>
      </c>
    </row>
    <row r="27" spans="1:22">
      <c r="A27" s="15" t="s">
        <v>502</v>
      </c>
      <c r="B27" s="17" t="n">
        <v>5299</v>
      </c>
      <c r="C27" s="18">
        <f>(208.0/B27*100)</f>
        <v/>
      </c>
      <c r="D27" s="19" t="n">
        <v>5091</v>
      </c>
      <c r="E27" s="18" t="n">
        <v>418.83330794</v>
      </c>
      <c r="F27" s="20" t="n">
        <v>9.049643039999999</v>
      </c>
      <c r="G27" s="18" t="n">
        <v>438.55660809</v>
      </c>
      <c r="H27" s="20" t="n">
        <v>6.69423313</v>
      </c>
      <c r="I27" s="18" t="n">
        <v>468.60870815</v>
      </c>
      <c r="J27" s="20" t="n">
        <v>3.83969317</v>
      </c>
      <c r="K27" s="18" t="n">
        <v>509.8335906</v>
      </c>
      <c r="L27" s="20" t="n">
        <v>1.63258841</v>
      </c>
      <c r="M27" s="18" t="s">
        <v>481</v>
      </c>
      <c r="N27" s="20" t="s">
        <v>481</v>
      </c>
      <c r="O27" s="18" t="s">
        <v>481</v>
      </c>
      <c r="P27" s="20" t="s">
        <v>481</v>
      </c>
      <c r="Q27" s="18" t="s">
        <v>481</v>
      </c>
      <c r="R27" s="20" t="s">
        <v>481</v>
      </c>
      <c r="S27" s="18" t="s">
        <v>481</v>
      </c>
      <c r="T27" s="20" t="s">
        <v>481</v>
      </c>
      <c r="U27" s="18" t="n">
        <v>389.82510599</v>
      </c>
      <c r="V27" s="20" t="n">
        <v>4.26145484</v>
      </c>
    </row>
    <row r="28" spans="1:22">
      <c r="A28" s="15" t="s">
        <v>503</v>
      </c>
      <c r="B28" s="17" t="n">
        <v>7568</v>
      </c>
      <c r="C28" s="18">
        <f>(562.0/B28*100)</f>
        <v/>
      </c>
      <c r="D28" s="19" t="n">
        <v>7006</v>
      </c>
      <c r="E28" s="18" t="n">
        <v>391.18471241</v>
      </c>
      <c r="F28" s="20" t="n">
        <v>7.10512747</v>
      </c>
      <c r="G28" s="18" t="n">
        <v>398.76612608</v>
      </c>
      <c r="H28" s="20" t="n">
        <v>4.3450154</v>
      </c>
      <c r="I28" s="18" t="n">
        <v>415.77585745</v>
      </c>
      <c r="J28" s="20" t="n">
        <v>3.33288382</v>
      </c>
      <c r="K28" s="18" t="n">
        <v>446.92295385</v>
      </c>
      <c r="L28" s="20" t="n">
        <v>2.74244453</v>
      </c>
      <c r="M28" s="18" t="s">
        <v>481</v>
      </c>
      <c r="N28" s="20" t="s">
        <v>481</v>
      </c>
      <c r="O28" s="18" t="s">
        <v>481</v>
      </c>
      <c r="P28" s="20" t="s">
        <v>481</v>
      </c>
      <c r="Q28" s="18" t="s">
        <v>481</v>
      </c>
      <c r="R28" s="20" t="s">
        <v>481</v>
      </c>
      <c r="S28" s="18" t="s">
        <v>481</v>
      </c>
      <c r="T28" s="20" t="s">
        <v>481</v>
      </c>
      <c r="U28" s="18" t="n">
        <v>391.97154926</v>
      </c>
      <c r="V28" s="20" t="n">
        <v>7.21640553</v>
      </c>
    </row>
    <row r="29" spans="1:22">
      <c r="A29" s="15" t="s">
        <v>504</v>
      </c>
      <c r="B29" s="17" t="n">
        <v>5385</v>
      </c>
      <c r="C29" s="18">
        <f>(30.0/B29*100)</f>
        <v/>
      </c>
      <c r="D29" s="19" t="n">
        <v>5355</v>
      </c>
      <c r="E29" s="18" t="n">
        <v>456.7163429</v>
      </c>
      <c r="F29" s="20" t="n">
        <v>13.66264882</v>
      </c>
      <c r="G29" s="18" t="n">
        <v>463.23903181</v>
      </c>
      <c r="H29" s="20" t="n">
        <v>9.14815136</v>
      </c>
      <c r="I29" s="18" t="n">
        <v>487.73264673</v>
      </c>
      <c r="J29" s="20" t="n">
        <v>4.88120006</v>
      </c>
      <c r="K29" s="18" t="n">
        <v>519.98873351</v>
      </c>
      <c r="L29" s="20" t="n">
        <v>2.32907401</v>
      </c>
      <c r="M29" s="18" t="s">
        <v>481</v>
      </c>
      <c r="N29" s="20" t="s">
        <v>481</v>
      </c>
      <c r="O29" s="18" t="s">
        <v>481</v>
      </c>
      <c r="P29" s="20" t="s">
        <v>481</v>
      </c>
      <c r="Q29" s="18" t="n">
        <v>314.02123871</v>
      </c>
      <c r="R29" s="20" t="n">
        <v>13.26138992</v>
      </c>
      <c r="S29" s="18" t="s">
        <v>481</v>
      </c>
      <c r="T29" s="20" t="s">
        <v>481</v>
      </c>
      <c r="U29" s="18" t="n">
        <v>399.90090884</v>
      </c>
      <c r="V29" s="20" t="n">
        <v>10.35927841</v>
      </c>
    </row>
    <row r="30" spans="1:22">
      <c r="A30" s="15" t="s">
        <v>505</v>
      </c>
      <c r="B30" s="17" t="n">
        <v>4520</v>
      </c>
      <c r="C30" s="18">
        <f>(266.0/B30*100)</f>
        <v/>
      </c>
      <c r="D30" s="19" t="n">
        <v>4254</v>
      </c>
      <c r="E30" s="18" t="n">
        <v>463.48474866</v>
      </c>
      <c r="F30" s="20" t="n">
        <v>12.50636403</v>
      </c>
      <c r="G30" s="18" t="n">
        <v>457.31063494</v>
      </c>
      <c r="H30" s="20" t="n">
        <v>10.05189494</v>
      </c>
      <c r="I30" s="18" t="n">
        <v>504.85836016</v>
      </c>
      <c r="J30" s="20" t="n">
        <v>5.84769964</v>
      </c>
      <c r="K30" s="18" t="n">
        <v>525.78165701</v>
      </c>
      <c r="L30" s="20" t="n">
        <v>2.77118663</v>
      </c>
      <c r="M30" s="18" t="s">
        <v>481</v>
      </c>
      <c r="N30" s="20" t="s">
        <v>481</v>
      </c>
      <c r="O30" s="18" t="s">
        <v>481</v>
      </c>
      <c r="P30" s="20" t="s">
        <v>481</v>
      </c>
      <c r="Q30" s="18" t="s">
        <v>481</v>
      </c>
      <c r="R30" s="20" t="s">
        <v>481</v>
      </c>
      <c r="S30" s="18" t="s">
        <v>481</v>
      </c>
      <c r="T30" s="20" t="s">
        <v>481</v>
      </c>
      <c r="U30" s="18" t="n">
        <v>413.71444913</v>
      </c>
      <c r="V30" s="20" t="n">
        <v>7.56894163</v>
      </c>
    </row>
    <row r="31" spans="1:22">
      <c r="A31" s="15" t="s">
        <v>506</v>
      </c>
      <c r="B31" s="17" t="n">
        <v>5456</v>
      </c>
      <c r="C31" s="18">
        <f>(158.0/B31*100)</f>
        <v/>
      </c>
      <c r="D31" s="19" t="n">
        <v>5298</v>
      </c>
      <c r="E31" s="18" t="n">
        <v>477.36280181</v>
      </c>
      <c r="F31" s="20" t="n">
        <v>9.15612421</v>
      </c>
      <c r="G31" s="18" t="n">
        <v>475.57283933</v>
      </c>
      <c r="H31" s="20" t="n">
        <v>6.70977252</v>
      </c>
      <c r="I31" s="18" t="n">
        <v>505.7352601</v>
      </c>
      <c r="J31" s="20" t="n">
        <v>4.20048747</v>
      </c>
      <c r="K31" s="18" t="n">
        <v>531.9852796599999</v>
      </c>
      <c r="L31" s="20" t="n">
        <v>2.46873591</v>
      </c>
      <c r="M31" s="18" t="s">
        <v>481</v>
      </c>
      <c r="N31" s="20" t="s">
        <v>481</v>
      </c>
      <c r="O31" s="18" t="s">
        <v>481</v>
      </c>
      <c r="P31" s="20" t="s">
        <v>481</v>
      </c>
      <c r="Q31" s="18" t="s">
        <v>481</v>
      </c>
      <c r="R31" s="20" t="s">
        <v>481</v>
      </c>
      <c r="S31" s="18" t="s">
        <v>481</v>
      </c>
      <c r="T31" s="20" t="s">
        <v>481</v>
      </c>
      <c r="U31" s="18" t="n">
        <v>421.44541479</v>
      </c>
      <c r="V31" s="20" t="n">
        <v>7.00821314</v>
      </c>
    </row>
    <row r="32" spans="1:22">
      <c r="A32" s="15" t="s">
        <v>507</v>
      </c>
      <c r="B32" s="17" t="n">
        <v>4478</v>
      </c>
      <c r="C32" s="18">
        <f>(6.0/B32*100)</f>
        <v/>
      </c>
      <c r="D32" s="19" t="n">
        <v>4472</v>
      </c>
      <c r="E32" s="18" t="n">
        <v>449.79216329</v>
      </c>
      <c r="F32" s="20" t="n">
        <v>9.004900770000001</v>
      </c>
      <c r="G32" s="18" t="n">
        <v>479.86786676</v>
      </c>
      <c r="H32" s="20" t="n">
        <v>6.3810255</v>
      </c>
      <c r="I32" s="18" t="n">
        <v>482.39271566</v>
      </c>
      <c r="J32" s="20" t="n">
        <v>3.56492604</v>
      </c>
      <c r="K32" s="18" t="n">
        <v>523.27818972</v>
      </c>
      <c r="L32" s="20" t="n">
        <v>2.64314432</v>
      </c>
      <c r="M32" s="18" t="s">
        <v>481</v>
      </c>
      <c r="N32" s="20" t="s">
        <v>481</v>
      </c>
      <c r="O32" s="18" t="s">
        <v>481</v>
      </c>
      <c r="P32" s="20" t="s">
        <v>481</v>
      </c>
      <c r="Q32" s="18" t="s">
        <v>481</v>
      </c>
      <c r="R32" s="20" t="s">
        <v>481</v>
      </c>
      <c r="S32" s="18" t="s">
        <v>481</v>
      </c>
      <c r="T32" s="20" t="s">
        <v>481</v>
      </c>
      <c r="U32" s="18" t="n">
        <v>434.28586188</v>
      </c>
      <c r="V32" s="20" t="n">
        <v>12.58196728</v>
      </c>
    </row>
    <row r="33" spans="1:22">
      <c r="A33" s="15" t="s">
        <v>508</v>
      </c>
      <c r="B33" s="17" t="n">
        <v>7325</v>
      </c>
      <c r="C33" s="18">
        <f>(88.0/B33*100)</f>
        <v/>
      </c>
      <c r="D33" s="19" t="n">
        <v>7237</v>
      </c>
      <c r="E33" s="18" t="n">
        <v>446.01765281</v>
      </c>
      <c r="F33" s="20" t="n">
        <v>7.20004932</v>
      </c>
      <c r="G33" s="18" t="n">
        <v>477.18228386</v>
      </c>
      <c r="H33" s="20" t="n">
        <v>6.72793804</v>
      </c>
      <c r="I33" s="18" t="n">
        <v>489.5567052</v>
      </c>
      <c r="J33" s="20" t="n">
        <v>4.75179992</v>
      </c>
      <c r="K33" s="18" t="n">
        <v>511.57413875</v>
      </c>
      <c r="L33" s="20" t="n">
        <v>2.54178194</v>
      </c>
      <c r="M33" s="18" t="s">
        <v>481</v>
      </c>
      <c r="N33" s="20" t="s">
        <v>481</v>
      </c>
      <c r="O33" s="18" t="s">
        <v>481</v>
      </c>
      <c r="P33" s="20" t="s">
        <v>481</v>
      </c>
      <c r="Q33" s="18" t="s">
        <v>481</v>
      </c>
      <c r="R33" s="20" t="s">
        <v>481</v>
      </c>
      <c r="S33" s="18" t="s">
        <v>481</v>
      </c>
      <c r="T33" s="20" t="s">
        <v>481</v>
      </c>
      <c r="U33" s="18" t="n">
        <v>410.44249966</v>
      </c>
      <c r="V33" s="20" t="n">
        <v>10.97966919</v>
      </c>
    </row>
    <row r="34" spans="1:22">
      <c r="A34" s="15" t="s">
        <v>509</v>
      </c>
      <c r="B34" s="17" t="n">
        <v>6350</v>
      </c>
      <c r="C34" s="18">
        <f>(113.0/B34*100)</f>
        <v/>
      </c>
      <c r="D34" s="19" t="n">
        <v>6237</v>
      </c>
      <c r="E34" s="18" t="n">
        <v>385.85363269</v>
      </c>
      <c r="F34" s="20" t="n">
        <v>6.12883634</v>
      </c>
      <c r="G34" s="18" t="n">
        <v>410.59075093</v>
      </c>
      <c r="H34" s="20" t="n">
        <v>5.54486257</v>
      </c>
      <c r="I34" s="18" t="n">
        <v>439.94669434</v>
      </c>
      <c r="J34" s="20" t="n">
        <v>3.64529462</v>
      </c>
      <c r="K34" s="18" t="n">
        <v>485.18389212</v>
      </c>
      <c r="L34" s="20" t="n">
        <v>2.53821705</v>
      </c>
      <c r="M34" s="18" t="s">
        <v>481</v>
      </c>
      <c r="N34" s="20" t="s">
        <v>481</v>
      </c>
      <c r="O34" s="18" t="s">
        <v>481</v>
      </c>
      <c r="P34" s="20" t="s">
        <v>481</v>
      </c>
      <c r="Q34" s="18" t="n">
        <v>263.37193708</v>
      </c>
      <c r="R34" s="20" t="n">
        <v>13.61114927</v>
      </c>
      <c r="S34" s="18" t="s">
        <v>481</v>
      </c>
      <c r="T34" s="20" t="s">
        <v>481</v>
      </c>
      <c r="U34" s="18" t="n">
        <v>372.18954362</v>
      </c>
      <c r="V34" s="20" t="n">
        <v>7.34938546</v>
      </c>
    </row>
    <row r="35" spans="1:22">
      <c r="A35" s="15" t="s">
        <v>510</v>
      </c>
      <c r="B35" s="17" t="n">
        <v>6406</v>
      </c>
      <c r="C35" s="18">
        <f>(80.0/B35*100)</f>
        <v/>
      </c>
      <c r="D35" s="19" t="n">
        <v>6326</v>
      </c>
      <c r="E35" s="18" t="n">
        <v>469.48861103</v>
      </c>
      <c r="F35" s="20" t="n">
        <v>8.61736599</v>
      </c>
      <c r="G35" s="18" t="n">
        <v>473.31023687</v>
      </c>
      <c r="H35" s="20" t="n">
        <v>7.10159719</v>
      </c>
      <c r="I35" s="18" t="n">
        <v>492.04162221</v>
      </c>
      <c r="J35" s="20" t="n">
        <v>3.31182704</v>
      </c>
      <c r="K35" s="18" t="n">
        <v>520.36434729</v>
      </c>
      <c r="L35" s="20" t="n">
        <v>1.90268599</v>
      </c>
      <c r="M35" s="18" t="s">
        <v>481</v>
      </c>
      <c r="N35" s="20" t="s">
        <v>481</v>
      </c>
      <c r="O35" s="18" t="s">
        <v>481</v>
      </c>
      <c r="P35" s="20" t="s">
        <v>481</v>
      </c>
      <c r="Q35" s="18" t="n">
        <v>337.32521215</v>
      </c>
      <c r="R35" s="20" t="n">
        <v>11.65794297</v>
      </c>
      <c r="S35" s="18" t="s">
        <v>481</v>
      </c>
      <c r="T35" s="20" t="s">
        <v>481</v>
      </c>
      <c r="U35" s="18" t="n">
        <v>409.16049761</v>
      </c>
      <c r="V35" s="20" t="n">
        <v>9.0304498</v>
      </c>
    </row>
    <row r="36" spans="1:22">
      <c r="A36" s="15" t="s">
        <v>511</v>
      </c>
      <c r="B36" s="17" t="n">
        <v>6736</v>
      </c>
      <c r="C36" s="18">
        <f>(107.0/B36*100)</f>
        <v/>
      </c>
      <c r="D36" s="19" t="n">
        <v>6629</v>
      </c>
      <c r="E36" s="18" t="n">
        <v>456.49662956</v>
      </c>
      <c r="F36" s="20" t="n">
        <v>9.83046686</v>
      </c>
      <c r="G36" s="18" t="n">
        <v>476.47230665</v>
      </c>
      <c r="H36" s="20" t="n">
        <v>6.7289265</v>
      </c>
      <c r="I36" s="18" t="n">
        <v>496.25105282</v>
      </c>
      <c r="J36" s="20" t="n">
        <v>3.97893094</v>
      </c>
      <c r="K36" s="18" t="n">
        <v>504.87828804</v>
      </c>
      <c r="L36" s="20" t="n">
        <v>2.3344185</v>
      </c>
      <c r="M36" s="18" t="s">
        <v>481</v>
      </c>
      <c r="N36" s="20" t="s">
        <v>481</v>
      </c>
      <c r="O36" s="18" t="s">
        <v>481</v>
      </c>
      <c r="P36" s="20" t="s">
        <v>481</v>
      </c>
      <c r="Q36" s="18" t="s">
        <v>481</v>
      </c>
      <c r="R36" s="20" t="s">
        <v>481</v>
      </c>
      <c r="S36" s="18" t="s">
        <v>481</v>
      </c>
      <c r="T36" s="20" t="s">
        <v>481</v>
      </c>
      <c r="U36" s="18" t="n">
        <v>424.45188926</v>
      </c>
      <c r="V36" s="20" t="n">
        <v>7.90672125</v>
      </c>
    </row>
    <row r="37" spans="1:22">
      <c r="A37" s="15" t="s">
        <v>512</v>
      </c>
      <c r="B37" s="17" t="n">
        <v>5458</v>
      </c>
      <c r="C37" s="18">
        <f>(222.0/B37*100)</f>
        <v/>
      </c>
      <c r="D37" s="19" t="n">
        <v>5236</v>
      </c>
      <c r="E37" s="18" t="n">
        <v>450.66729257</v>
      </c>
      <c r="F37" s="20" t="n">
        <v>11.93583224</v>
      </c>
      <c r="G37" s="18" t="n">
        <v>474.78986295</v>
      </c>
      <c r="H37" s="20" t="n">
        <v>9.156852710000001</v>
      </c>
      <c r="I37" s="18" t="n">
        <v>488.42163913</v>
      </c>
      <c r="J37" s="20" t="n">
        <v>4.30118415</v>
      </c>
      <c r="K37" s="18" t="n">
        <v>521.51328653</v>
      </c>
      <c r="L37" s="20" t="n">
        <v>3.09570282</v>
      </c>
      <c r="M37" s="18" t="s">
        <v>481</v>
      </c>
      <c r="N37" s="20" t="s">
        <v>481</v>
      </c>
      <c r="O37" s="18" t="s">
        <v>481</v>
      </c>
      <c r="P37" s="20" t="s">
        <v>481</v>
      </c>
      <c r="Q37" s="18" t="s">
        <v>481</v>
      </c>
      <c r="R37" s="20" t="s">
        <v>481</v>
      </c>
      <c r="S37" s="18" t="s">
        <v>481</v>
      </c>
      <c r="T37" s="20" t="s">
        <v>481</v>
      </c>
      <c r="U37" s="18" t="n">
        <v>406.72053792</v>
      </c>
      <c r="V37" s="20" t="n">
        <v>7.70741984</v>
      </c>
    </row>
    <row r="38" spans="1:22">
      <c r="A38" s="15" t="s">
        <v>513</v>
      </c>
      <c r="B38" s="17" t="n">
        <v>5860</v>
      </c>
      <c r="C38" s="18">
        <f>(34.0/B38*100)</f>
        <v/>
      </c>
      <c r="D38" s="19" t="n">
        <v>5826</v>
      </c>
      <c r="E38" s="18" t="n">
        <v>433.89118372</v>
      </c>
      <c r="F38" s="20" t="n">
        <v>11.91054233</v>
      </c>
      <c r="G38" s="18" t="n">
        <v>436.50715783</v>
      </c>
      <c r="H38" s="20" t="n">
        <v>8.72747214</v>
      </c>
      <c r="I38" s="18" t="n">
        <v>473.13281871</v>
      </c>
      <c r="J38" s="20" t="n">
        <v>4.78682128</v>
      </c>
      <c r="K38" s="18" t="n">
        <v>509.89851587</v>
      </c>
      <c r="L38" s="20" t="n">
        <v>3.04066607</v>
      </c>
      <c r="M38" s="18" t="s">
        <v>481</v>
      </c>
      <c r="N38" s="20" t="s">
        <v>481</v>
      </c>
      <c r="O38" s="18" t="s">
        <v>481</v>
      </c>
      <c r="P38" s="20" t="s">
        <v>481</v>
      </c>
      <c r="Q38" s="18" t="s">
        <v>481</v>
      </c>
      <c r="R38" s="20" t="s">
        <v>481</v>
      </c>
      <c r="S38" s="18" t="s">
        <v>481</v>
      </c>
      <c r="T38" s="20" t="s">
        <v>481</v>
      </c>
      <c r="U38" s="18" t="n">
        <v>467.9681791</v>
      </c>
      <c r="V38" s="20" t="n">
        <v>5.43852091</v>
      </c>
    </row>
    <row r="39" spans="1:22">
      <c r="A39" s="15" t="s">
        <v>514</v>
      </c>
      <c r="B39" s="17" t="n">
        <v>5895</v>
      </c>
      <c r="C39" s="18">
        <f>(34.0/B39*100)</f>
        <v/>
      </c>
      <c r="D39" s="19" t="n">
        <v>5861</v>
      </c>
      <c r="E39" s="18" t="n">
        <v>412.25244414</v>
      </c>
      <c r="F39" s="20" t="n">
        <v>6.77220346</v>
      </c>
      <c r="G39" s="18" t="n">
        <v>403.61555202</v>
      </c>
      <c r="H39" s="20" t="n">
        <v>5.21075911</v>
      </c>
      <c r="I39" s="18" t="n">
        <v>423.8098829</v>
      </c>
      <c r="J39" s="20" t="n">
        <v>4.26603542</v>
      </c>
      <c r="K39" s="18" t="n">
        <v>454.03652635</v>
      </c>
      <c r="L39" s="20" t="n">
        <v>4.38308876</v>
      </c>
      <c r="M39" s="18" t="s">
        <v>481</v>
      </c>
      <c r="N39" s="20" t="s">
        <v>481</v>
      </c>
      <c r="O39" s="18" t="s">
        <v>481</v>
      </c>
      <c r="P39" s="20" t="s">
        <v>481</v>
      </c>
      <c r="Q39" s="18" t="s">
        <v>481</v>
      </c>
      <c r="R39" s="20" t="s">
        <v>481</v>
      </c>
      <c r="S39" s="18" t="s">
        <v>481</v>
      </c>
      <c r="T39" s="20" t="s">
        <v>481</v>
      </c>
      <c r="U39" s="18" t="n">
        <v>368.21341835</v>
      </c>
      <c r="V39" s="20" t="n">
        <v>11.76244437</v>
      </c>
    </row>
    <row r="40" spans="1:22">
      <c r="A40" s="15" t="s">
        <v>515</v>
      </c>
      <c r="B40" s="17" t="n">
        <v>14157</v>
      </c>
      <c r="C40" s="18">
        <f>(437.0/B40*100)</f>
        <v/>
      </c>
      <c r="D40" s="19" t="n">
        <v>13720</v>
      </c>
      <c r="E40" s="18" t="n">
        <v>453.40721592</v>
      </c>
      <c r="F40" s="20" t="n">
        <v>12.47118292</v>
      </c>
      <c r="G40" s="18" t="n">
        <v>473.45843991</v>
      </c>
      <c r="H40" s="20" t="n">
        <v>8.35676619</v>
      </c>
      <c r="I40" s="18" t="n">
        <v>499.03603519</v>
      </c>
      <c r="J40" s="20" t="n">
        <v>5.76066062</v>
      </c>
      <c r="K40" s="18" t="n">
        <v>507.22645537</v>
      </c>
      <c r="L40" s="20" t="n">
        <v>2.9118109</v>
      </c>
      <c r="M40" s="18" t="s">
        <v>481</v>
      </c>
      <c r="N40" s="20" t="s">
        <v>481</v>
      </c>
      <c r="O40" s="18" t="s">
        <v>481</v>
      </c>
      <c r="P40" s="20" t="s">
        <v>481</v>
      </c>
      <c r="Q40" s="18" t="s">
        <v>481</v>
      </c>
      <c r="R40" s="20" t="s">
        <v>481</v>
      </c>
      <c r="S40" s="18" t="s">
        <v>481</v>
      </c>
      <c r="T40" s="20" t="s">
        <v>481</v>
      </c>
      <c r="U40" s="18" t="n">
        <v>414.07630679</v>
      </c>
      <c r="V40" s="20" t="n">
        <v>6.99325122</v>
      </c>
    </row>
    <row r="41" spans="1:22">
      <c r="A41" s="15" t="s">
        <v>516</v>
      </c>
      <c r="B41" s="17" t="n">
        <v>5712</v>
      </c>
      <c r="C41" s="18">
        <f>(76.0/B41*100)</f>
        <v/>
      </c>
      <c r="D41" s="19" t="n">
        <v>5636</v>
      </c>
      <c r="E41" s="18" t="n">
        <v>474.58952694</v>
      </c>
      <c r="F41" s="20" t="n">
        <v>9.664418550000001</v>
      </c>
      <c r="G41" s="18" t="n">
        <v>477.42470111</v>
      </c>
      <c r="H41" s="20" t="n">
        <v>9.12370078</v>
      </c>
      <c r="I41" s="18" t="n">
        <v>495.26619757</v>
      </c>
      <c r="J41" s="20" t="n">
        <v>4.63175795</v>
      </c>
      <c r="K41" s="18" t="n">
        <v>510.3308739</v>
      </c>
      <c r="L41" s="20" t="n">
        <v>2.99075866</v>
      </c>
      <c r="M41" s="18" t="s">
        <v>481</v>
      </c>
      <c r="N41" s="20" t="s">
        <v>481</v>
      </c>
      <c r="O41" s="18" t="s">
        <v>481</v>
      </c>
      <c r="P41" s="20" t="s">
        <v>481</v>
      </c>
      <c r="Q41" s="18" t="n">
        <v>399.91015703</v>
      </c>
      <c r="R41" s="20" t="n">
        <v>16.72230739</v>
      </c>
      <c r="S41" s="18" t="s">
        <v>481</v>
      </c>
      <c r="T41" s="20" t="s">
        <v>481</v>
      </c>
      <c r="U41" s="18" t="n">
        <v>409.54610774</v>
      </c>
      <c r="V41" s="20" t="n">
        <v>13.1390418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(2365.0/B46*100)</f>
        <v/>
      </c>
      <c r="D46" s="19" t="n">
        <v>20776</v>
      </c>
      <c r="E46" s="18" t="n">
        <v>371.10676076</v>
      </c>
      <c r="F46" s="20" t="n">
        <v>5.17206174</v>
      </c>
      <c r="G46" s="18" t="n">
        <v>391.76388894</v>
      </c>
      <c r="H46" s="20" t="n">
        <v>5.24298188</v>
      </c>
      <c r="I46" s="18" t="n">
        <v>413.58946183</v>
      </c>
      <c r="J46" s="20" t="n">
        <v>4.9352757</v>
      </c>
      <c r="K46" s="18" t="n">
        <v>452.65160883</v>
      </c>
      <c r="L46" s="20" t="n">
        <v>3.94773616</v>
      </c>
      <c r="M46" s="18" t="s">
        <v>481</v>
      </c>
      <c r="N46" s="20" t="s">
        <v>481</v>
      </c>
      <c r="O46" s="18" t="s">
        <v>481</v>
      </c>
      <c r="P46" s="20" t="s">
        <v>481</v>
      </c>
      <c r="Q46" s="18" t="s">
        <v>481</v>
      </c>
      <c r="R46" s="20" t="s">
        <v>481</v>
      </c>
      <c r="S46" s="18" t="s">
        <v>481</v>
      </c>
      <c r="T46" s="20" t="s">
        <v>481</v>
      </c>
      <c r="U46" s="18" t="n">
        <v>379.85088173</v>
      </c>
      <c r="V46" s="20" t="n">
        <v>3.32479239</v>
      </c>
    </row>
    <row r="47" spans="1:22">
      <c r="A47" s="15" t="s">
        <v>522</v>
      </c>
      <c r="B47" s="17" t="n">
        <v>5928</v>
      </c>
      <c r="C47" s="18">
        <f>(471.0/B47*100)</f>
        <v/>
      </c>
      <c r="D47" s="19" t="n">
        <v>5457</v>
      </c>
      <c r="E47" s="18" t="n">
        <v>388.88611489</v>
      </c>
      <c r="F47" s="20" t="n">
        <v>7.76762656</v>
      </c>
      <c r="G47" s="18" t="n">
        <v>394.80409693</v>
      </c>
      <c r="H47" s="20" t="n">
        <v>7.20900067</v>
      </c>
      <c r="I47" s="18" t="n">
        <v>435.44467255</v>
      </c>
      <c r="J47" s="20" t="n">
        <v>5.69452478</v>
      </c>
      <c r="K47" s="18" t="n">
        <v>490.51066686</v>
      </c>
      <c r="L47" s="20" t="n">
        <v>4.14507977</v>
      </c>
      <c r="M47" s="18" t="s">
        <v>481</v>
      </c>
      <c r="N47" s="20" t="s">
        <v>481</v>
      </c>
      <c r="O47" s="18" t="s">
        <v>481</v>
      </c>
      <c r="P47" s="20" t="s">
        <v>481</v>
      </c>
      <c r="Q47" s="18" t="s">
        <v>481</v>
      </c>
      <c r="R47" s="20" t="s">
        <v>481</v>
      </c>
      <c r="S47" s="18" t="s">
        <v>481</v>
      </c>
      <c r="T47" s="20" t="s">
        <v>481</v>
      </c>
      <c r="U47" s="18" t="n">
        <v>351.30580327</v>
      </c>
      <c r="V47" s="20" t="n">
        <v>6.62135549</v>
      </c>
    </row>
    <row r="48" spans="1:22">
      <c r="A48" s="15" t="s">
        <v>523</v>
      </c>
      <c r="B48" s="17" t="n">
        <v>9841</v>
      </c>
      <c r="C48" s="18">
        <f>(8.0/B48*100)</f>
        <v/>
      </c>
      <c r="D48" s="19" t="n">
        <v>9833</v>
      </c>
      <c r="E48" s="18" t="n">
        <v>475.95551929</v>
      </c>
      <c r="F48" s="20" t="n">
        <v>8.463143110000001</v>
      </c>
      <c r="G48" s="18" t="n">
        <v>467.69179642</v>
      </c>
      <c r="H48" s="20" t="n">
        <v>9.66242387</v>
      </c>
      <c r="I48" s="18" t="n">
        <v>480.15733009</v>
      </c>
      <c r="J48" s="20" t="n">
        <v>5.71542126</v>
      </c>
      <c r="K48" s="18" t="n">
        <v>510.46637447</v>
      </c>
      <c r="L48" s="20" t="n">
        <v>5.2747298</v>
      </c>
      <c r="M48" s="18" t="s">
        <v>481</v>
      </c>
      <c r="N48" s="20" t="s">
        <v>481</v>
      </c>
      <c r="O48" s="18" t="s">
        <v>481</v>
      </c>
      <c r="P48" s="20" t="s">
        <v>481</v>
      </c>
      <c r="Q48" s="18" t="s">
        <v>481</v>
      </c>
      <c r="R48" s="20" t="s">
        <v>481</v>
      </c>
      <c r="S48" s="18" t="s">
        <v>481</v>
      </c>
      <c r="T48" s="20" t="s">
        <v>481</v>
      </c>
      <c r="U48" s="18" t="n">
        <v>436.96268756</v>
      </c>
      <c r="V48" s="20" t="n">
        <v>17.42439498</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(468.0/B50*100)</f>
        <v/>
      </c>
      <c r="D50" s="19" t="n">
        <v>11327</v>
      </c>
      <c r="E50" s="18" t="n">
        <v>367.55950689</v>
      </c>
      <c r="F50" s="20" t="n">
        <v>5.52360657</v>
      </c>
      <c r="G50" s="18" t="n">
        <v>388.50797094</v>
      </c>
      <c r="H50" s="20" t="n">
        <v>5.04050964</v>
      </c>
      <c r="I50" s="18" t="n">
        <v>416.49840801</v>
      </c>
      <c r="J50" s="20" t="n">
        <v>3.50148941</v>
      </c>
      <c r="K50" s="18" t="n">
        <v>455.75555556</v>
      </c>
      <c r="L50" s="20" t="n">
        <v>2.88952943</v>
      </c>
      <c r="M50" s="18" t="s">
        <v>481</v>
      </c>
      <c r="N50" s="20" t="s">
        <v>481</v>
      </c>
      <c r="O50" s="18" t="s">
        <v>481</v>
      </c>
      <c r="P50" s="20" t="s">
        <v>481</v>
      </c>
      <c r="Q50" s="18" t="s">
        <v>481</v>
      </c>
      <c r="R50" s="20" t="s">
        <v>481</v>
      </c>
      <c r="S50" s="18" t="s">
        <v>481</v>
      </c>
      <c r="T50" s="20" t="s">
        <v>481</v>
      </c>
      <c r="U50" s="18" t="n">
        <v>362.73226486</v>
      </c>
      <c r="V50" s="20" t="n">
        <v>8.271147729999999</v>
      </c>
    </row>
    <row r="51" spans="1:22">
      <c r="A51" s="15" t="s">
        <v>526</v>
      </c>
      <c r="B51" s="17" t="n">
        <v>6866</v>
      </c>
      <c r="C51" s="18">
        <f>(115.0/B51*100)</f>
        <v/>
      </c>
      <c r="D51" s="19" t="n">
        <v>6751</v>
      </c>
      <c r="E51" s="18" t="n">
        <v>382.02592602</v>
      </c>
      <c r="F51" s="20" t="n">
        <v>6.40686507</v>
      </c>
      <c r="G51" s="18" t="n">
        <v>395.86396553</v>
      </c>
      <c r="H51" s="20" t="n">
        <v>5.56652172</v>
      </c>
      <c r="I51" s="18" t="n">
        <v>413.12774977</v>
      </c>
      <c r="J51" s="20" t="n">
        <v>4.92294931</v>
      </c>
      <c r="K51" s="18" t="n">
        <v>446.2790642</v>
      </c>
      <c r="L51" s="20" t="n">
        <v>2.71399364</v>
      </c>
      <c r="M51" s="18" t="s">
        <v>481</v>
      </c>
      <c r="N51" s="20" t="s">
        <v>481</v>
      </c>
      <c r="O51" s="18" t="s">
        <v>481</v>
      </c>
      <c r="P51" s="20" t="s">
        <v>481</v>
      </c>
      <c r="Q51" s="18" t="n">
        <v>427.96430568</v>
      </c>
      <c r="R51" s="20" t="n">
        <v>5.20460603</v>
      </c>
      <c r="S51" s="18" t="s">
        <v>481</v>
      </c>
      <c r="T51" s="20" t="s">
        <v>481</v>
      </c>
      <c r="U51" s="18" t="n">
        <v>398.55457875</v>
      </c>
      <c r="V51" s="20" t="n">
        <v>7.6611311</v>
      </c>
    </row>
    <row r="52" spans="1:22">
      <c r="A52" s="15" t="s">
        <v>527</v>
      </c>
      <c r="B52" s="17" t="n">
        <v>5809</v>
      </c>
      <c r="C52" s="18">
        <f>(120.0/B52*100)</f>
        <v/>
      </c>
      <c r="D52" s="19" t="n">
        <v>5689</v>
      </c>
      <c r="E52" s="18" t="n">
        <v>447.45537547</v>
      </c>
      <c r="F52" s="20" t="n">
        <v>7.62950447</v>
      </c>
      <c r="G52" s="18" t="n">
        <v>454.46183831</v>
      </c>
      <c r="H52" s="20" t="n">
        <v>5.79361845</v>
      </c>
      <c r="I52" s="18" t="n">
        <v>479.54777405</v>
      </c>
      <c r="J52" s="20" t="n">
        <v>4.29214116</v>
      </c>
      <c r="K52" s="18" t="n">
        <v>500.04847459</v>
      </c>
      <c r="L52" s="20" t="n">
        <v>2.77338506</v>
      </c>
      <c r="M52" s="18" t="s">
        <v>481</v>
      </c>
      <c r="N52" s="20" t="s">
        <v>481</v>
      </c>
      <c r="O52" s="18" t="s">
        <v>481</v>
      </c>
      <c r="P52" s="20" t="s">
        <v>481</v>
      </c>
      <c r="Q52" s="18" t="s">
        <v>481</v>
      </c>
      <c r="R52" s="20" t="s">
        <v>481</v>
      </c>
      <c r="S52" s="18" t="s">
        <v>481</v>
      </c>
      <c r="T52" s="20" t="s">
        <v>481</v>
      </c>
      <c r="U52" s="18" t="n">
        <v>395.91997996</v>
      </c>
      <c r="V52" s="20" t="n">
        <v>6.7435872</v>
      </c>
    </row>
    <row r="53" spans="1:22">
      <c r="A53" s="15" t="s">
        <v>528</v>
      </c>
      <c r="B53" s="17" t="n">
        <v>5571</v>
      </c>
      <c r="C53" s="18">
        <f>(136.0/B53*100)</f>
        <v/>
      </c>
      <c r="D53" s="19" t="n">
        <v>5435</v>
      </c>
      <c r="E53" s="18" t="n">
        <v>405.87933654</v>
      </c>
      <c r="F53" s="20" t="n">
        <v>4.90924082</v>
      </c>
      <c r="G53" s="18" t="n">
        <v>416.00623962</v>
      </c>
      <c r="H53" s="20" t="n">
        <v>4.78041346</v>
      </c>
      <c r="I53" s="18" t="n">
        <v>441.78362864</v>
      </c>
      <c r="J53" s="20" t="n">
        <v>2.71072879</v>
      </c>
      <c r="K53" s="18" t="n">
        <v>476.87344273</v>
      </c>
      <c r="L53" s="20" t="n">
        <v>2.42658424</v>
      </c>
      <c r="M53" s="18" t="s">
        <v>481</v>
      </c>
      <c r="N53" s="20" t="s">
        <v>481</v>
      </c>
      <c r="O53" s="18" t="s">
        <v>481</v>
      </c>
      <c r="P53" s="20" t="s">
        <v>481</v>
      </c>
      <c r="Q53" s="18" t="s">
        <v>481</v>
      </c>
      <c r="R53" s="20" t="s">
        <v>481</v>
      </c>
      <c r="S53" s="18" t="s">
        <v>481</v>
      </c>
      <c r="T53" s="20" t="s">
        <v>481</v>
      </c>
      <c r="U53" s="18" t="n">
        <v>355.52568489</v>
      </c>
      <c r="V53" s="20" t="n">
        <v>4.67861156</v>
      </c>
    </row>
    <row r="54" spans="1:22">
      <c r="A54" s="15" t="s">
        <v>529</v>
      </c>
      <c r="B54" s="17" t="n">
        <v>4740</v>
      </c>
      <c r="C54" s="18">
        <f>(606.0/B54*100)</f>
        <v/>
      </c>
      <c r="D54" s="19" t="n">
        <v>4134</v>
      </c>
      <c r="E54" s="18" t="n">
        <v>334.2098896</v>
      </c>
      <c r="F54" s="20" t="n">
        <v>4.69996708</v>
      </c>
      <c r="G54" s="18" t="n">
        <v>350.61494104</v>
      </c>
      <c r="H54" s="20" t="n">
        <v>4.57105629</v>
      </c>
      <c r="I54" s="18" t="n">
        <v>362.42401245</v>
      </c>
      <c r="J54" s="20" t="n">
        <v>4.83117299</v>
      </c>
      <c r="K54" s="18" t="n">
        <v>404.33707849</v>
      </c>
      <c r="L54" s="20" t="n">
        <v>4.46677485</v>
      </c>
      <c r="M54" s="18" t="s">
        <v>481</v>
      </c>
      <c r="N54" s="20" t="s">
        <v>481</v>
      </c>
      <c r="O54" s="18" t="s">
        <v>481</v>
      </c>
      <c r="P54" s="20" t="s">
        <v>481</v>
      </c>
      <c r="Q54" s="18" t="s">
        <v>481</v>
      </c>
      <c r="R54" s="20" t="s">
        <v>481</v>
      </c>
      <c r="S54" s="18" t="s">
        <v>481</v>
      </c>
      <c r="T54" s="20" t="s">
        <v>481</v>
      </c>
      <c r="U54" s="18" t="n">
        <v>309.94306263</v>
      </c>
      <c r="V54" s="20" t="n">
        <v>4.55090703</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(77.0/B56*100)</f>
        <v/>
      </c>
      <c r="D56" s="19" t="n">
        <v>5282</v>
      </c>
      <c r="E56" s="18" t="n">
        <v>488.17690984</v>
      </c>
      <c r="F56" s="20" t="n">
        <v>7.32425565</v>
      </c>
      <c r="G56" s="18" t="n">
        <v>507.60652108</v>
      </c>
      <c r="H56" s="20" t="n">
        <v>6.50401805</v>
      </c>
      <c r="I56" s="18" t="n">
        <v>518.5582014300001</v>
      </c>
      <c r="J56" s="20" t="n">
        <v>3.367327</v>
      </c>
      <c r="K56" s="18" t="n">
        <v>536.97898919</v>
      </c>
      <c r="L56" s="20" t="n">
        <v>2.85942292</v>
      </c>
      <c r="M56" s="18" t="s">
        <v>481</v>
      </c>
      <c r="N56" s="20" t="s">
        <v>481</v>
      </c>
      <c r="O56" s="18" t="s">
        <v>481</v>
      </c>
      <c r="P56" s="20" t="s">
        <v>481</v>
      </c>
      <c r="Q56" s="18" t="s">
        <v>481</v>
      </c>
      <c r="R56" s="20" t="s">
        <v>481</v>
      </c>
      <c r="S56" s="18" t="s">
        <v>481</v>
      </c>
      <c r="T56" s="20" t="s">
        <v>481</v>
      </c>
      <c r="U56" s="18" t="n">
        <v>460.4868567</v>
      </c>
      <c r="V56" s="20" t="n">
        <v>17.69038181</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(189.0/B61*100)</f>
        <v/>
      </c>
      <c r="D61" s="19" t="n">
        <v>6336</v>
      </c>
      <c r="E61" s="18" t="n">
        <v>422.25076744</v>
      </c>
      <c r="F61" s="20" t="n">
        <v>7.48365645</v>
      </c>
      <c r="G61" s="18" t="n">
        <v>427.84544563</v>
      </c>
      <c r="H61" s="20" t="n">
        <v>5.53062513</v>
      </c>
      <c r="I61" s="18" t="n">
        <v>454.70476543</v>
      </c>
      <c r="J61" s="20" t="n">
        <v>3.28663475</v>
      </c>
      <c r="K61" s="18" t="n">
        <v>498.72108119</v>
      </c>
      <c r="L61" s="20" t="n">
        <v>2.85925121</v>
      </c>
      <c r="M61" s="18" t="s">
        <v>481</v>
      </c>
      <c r="N61" s="20" t="s">
        <v>481</v>
      </c>
      <c r="O61" s="18" t="s">
        <v>481</v>
      </c>
      <c r="P61" s="20" t="s">
        <v>481</v>
      </c>
      <c r="Q61" s="18" t="s">
        <v>481</v>
      </c>
      <c r="R61" s="20" t="s">
        <v>481</v>
      </c>
      <c r="S61" s="18" t="s">
        <v>481</v>
      </c>
      <c r="T61" s="20" t="s">
        <v>481</v>
      </c>
      <c r="U61" s="18" t="n">
        <v>379.9848748</v>
      </c>
      <c r="V61" s="20" t="n">
        <v>8.62123184</v>
      </c>
    </row>
    <row r="62" spans="1:22">
      <c r="A62" s="15" t="s">
        <v>537</v>
      </c>
      <c r="B62" s="17" t="n">
        <v>4476</v>
      </c>
      <c r="C62" s="18">
        <f>(3.0/B62*100)</f>
        <v/>
      </c>
      <c r="D62" s="19" t="n">
        <v>4473</v>
      </c>
      <c r="E62" s="18" t="n">
        <v>467.1551287</v>
      </c>
      <c r="F62" s="20" t="n">
        <v>8.480617219999999</v>
      </c>
      <c r="G62" s="18" t="n">
        <v>477.22673004</v>
      </c>
      <c r="H62" s="20" t="n">
        <v>6.57245215</v>
      </c>
      <c r="I62" s="18" t="n">
        <v>490.9489705</v>
      </c>
      <c r="J62" s="20" t="n">
        <v>3.2944132</v>
      </c>
      <c r="K62" s="18" t="n">
        <v>518.52287309</v>
      </c>
      <c r="L62" s="20" t="n">
        <v>1.80720253</v>
      </c>
      <c r="M62" s="18" t="s">
        <v>481</v>
      </c>
      <c r="N62" s="20" t="s">
        <v>481</v>
      </c>
      <c r="O62" s="18" t="s">
        <v>481</v>
      </c>
      <c r="P62" s="20" t="s">
        <v>481</v>
      </c>
      <c r="Q62" s="18" t="s">
        <v>481</v>
      </c>
      <c r="R62" s="20" t="s">
        <v>481</v>
      </c>
      <c r="S62" s="18" t="s">
        <v>481</v>
      </c>
      <c r="T62" s="20" t="s">
        <v>481</v>
      </c>
      <c r="U62" s="18" t="n">
        <v>474.57750391</v>
      </c>
      <c r="V62" s="20" t="n">
        <v>21.47397623</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(103.0/B66*100)</f>
        <v/>
      </c>
      <c r="D66" s="19" t="n">
        <v>5562</v>
      </c>
      <c r="E66" s="18" t="n">
        <v>403.23636571</v>
      </c>
      <c r="F66" s="20" t="n">
        <v>4.64412435</v>
      </c>
      <c r="G66" s="18" t="n">
        <v>413.69853817</v>
      </c>
      <c r="H66" s="20" t="n">
        <v>4.59327153</v>
      </c>
      <c r="I66" s="18" t="n">
        <v>426.12877622</v>
      </c>
      <c r="J66" s="20" t="n">
        <v>2.9350752</v>
      </c>
      <c r="K66" s="18" t="n">
        <v>461.59762711</v>
      </c>
      <c r="L66" s="20" t="n">
        <v>2.17630366</v>
      </c>
      <c r="M66" s="18" t="s">
        <v>481</v>
      </c>
      <c r="N66" s="20" t="s">
        <v>481</v>
      </c>
      <c r="O66" s="18" t="s">
        <v>481</v>
      </c>
      <c r="P66" s="20" t="s">
        <v>481</v>
      </c>
      <c r="Q66" s="18" t="s">
        <v>481</v>
      </c>
      <c r="R66" s="20" t="s">
        <v>481</v>
      </c>
      <c r="S66" s="18" t="s">
        <v>481</v>
      </c>
      <c r="T66" s="20" t="s">
        <v>481</v>
      </c>
      <c r="U66" s="18" t="n">
        <v>357.60051278</v>
      </c>
      <c r="V66" s="20" t="n">
        <v>3.8438167</v>
      </c>
    </row>
    <row r="67" spans="1:22">
      <c r="A67" s="15" t="s">
        <v>542</v>
      </c>
      <c r="B67" s="17" t="n">
        <v>6971</v>
      </c>
      <c r="C67" s="18">
        <f>(1233.0/B67*100)</f>
        <v/>
      </c>
      <c r="D67" s="19" t="n">
        <v>5738</v>
      </c>
      <c r="E67" s="18" t="n">
        <v>357.20491803</v>
      </c>
      <c r="F67" s="20" t="n">
        <v>5.83744477</v>
      </c>
      <c r="G67" s="18" t="n">
        <v>377.61923748</v>
      </c>
      <c r="H67" s="20" t="n">
        <v>5.01751833</v>
      </c>
      <c r="I67" s="18" t="n">
        <v>398.78402979</v>
      </c>
      <c r="J67" s="20" t="n">
        <v>3.67952443</v>
      </c>
      <c r="K67" s="18" t="n">
        <v>445.11951084</v>
      </c>
      <c r="L67" s="20" t="n">
        <v>3.36745094</v>
      </c>
      <c r="M67" s="18" t="s">
        <v>481</v>
      </c>
      <c r="N67" s="20" t="s">
        <v>481</v>
      </c>
      <c r="O67" s="18" t="s">
        <v>481</v>
      </c>
      <c r="P67" s="20" t="s">
        <v>481</v>
      </c>
      <c r="Q67" s="18" t="s">
        <v>481</v>
      </c>
      <c r="R67" s="20" t="s">
        <v>481</v>
      </c>
      <c r="S67" s="18" t="s">
        <v>481</v>
      </c>
      <c r="T67" s="20" t="s">
        <v>481</v>
      </c>
      <c r="U67" s="18" t="n">
        <v>341.87067503</v>
      </c>
      <c r="V67" s="20" t="n">
        <v>6.59833295</v>
      </c>
    </row>
    <row r="68" spans="1:22">
      <c r="A68" s="15" t="s">
        <v>543</v>
      </c>
      <c r="B68" s="17" t="n">
        <v>12083</v>
      </c>
      <c r="C68" s="18">
        <f>(32.0/B68*100)</f>
        <v/>
      </c>
      <c r="D68" s="19" t="n">
        <v>12051</v>
      </c>
      <c r="E68" s="18" t="n">
        <v>375.28417951</v>
      </c>
      <c r="F68" s="20" t="n">
        <v>3.20566321</v>
      </c>
      <c r="G68" s="18" t="n">
        <v>379.75124658</v>
      </c>
      <c r="H68" s="20" t="n">
        <v>2.91027352</v>
      </c>
      <c r="I68" s="18" t="n">
        <v>416.15840715</v>
      </c>
      <c r="J68" s="20" t="n">
        <v>1.94869442</v>
      </c>
      <c r="K68" s="18" t="n">
        <v>454.5451605</v>
      </c>
      <c r="L68" s="20" t="n">
        <v>2.38822194</v>
      </c>
      <c r="M68" s="18" t="s">
        <v>481</v>
      </c>
      <c r="N68" s="20" t="s">
        <v>481</v>
      </c>
      <c r="O68" s="18" t="s">
        <v>481</v>
      </c>
      <c r="P68" s="20" t="s">
        <v>481</v>
      </c>
      <c r="Q68" s="18" t="s">
        <v>481</v>
      </c>
      <c r="R68" s="20" t="s">
        <v>481</v>
      </c>
      <c r="S68" s="18" t="s">
        <v>481</v>
      </c>
      <c r="T68" s="20" t="s">
        <v>481</v>
      </c>
      <c r="U68" s="18" t="n">
        <v>328.40904608</v>
      </c>
      <c r="V68" s="20" t="n">
        <v>2.13755101</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450.51593183</v>
      </c>
      <c r="F70" s="20" t="n">
        <v>7.10099186</v>
      </c>
      <c r="G70" s="18" t="n">
        <v>476.39050115</v>
      </c>
      <c r="H70" s="20" t="n">
        <v>5.02834347</v>
      </c>
      <c r="I70" s="18" t="n">
        <v>488.14067818</v>
      </c>
      <c r="J70" s="20" t="n">
        <v>4.00012256</v>
      </c>
      <c r="K70" s="18" t="n">
        <v>517.98590258</v>
      </c>
      <c r="L70" s="20" t="n">
        <v>3.23742498</v>
      </c>
      <c r="M70" s="18" t="s">
        <v>481</v>
      </c>
      <c r="N70" s="20" t="s">
        <v>481</v>
      </c>
      <c r="O70" s="18" t="s">
        <v>481</v>
      </c>
      <c r="P70" s="20" t="s">
        <v>481</v>
      </c>
      <c r="Q70" s="18" t="s">
        <v>481</v>
      </c>
      <c r="R70" s="20" t="s">
        <v>481</v>
      </c>
      <c r="S70" s="18" t="s">
        <v>481</v>
      </c>
      <c r="T70" s="20" t="s">
        <v>481</v>
      </c>
      <c r="U70" s="18" t="n">
        <v>442.44775565</v>
      </c>
      <c r="V70" s="20" t="n">
        <v>9.23033131</v>
      </c>
    </row>
    <row r="71" spans="1:22">
      <c r="A71" s="15" t="s">
        <v>546</v>
      </c>
      <c r="B71" s="17" t="n">
        <v>6115</v>
      </c>
      <c r="C71" s="18">
        <f>(55.0/B71*100)</f>
        <v/>
      </c>
      <c r="D71" s="19" t="n">
        <v>6060</v>
      </c>
      <c r="E71" s="18" t="n">
        <v>502.57851097</v>
      </c>
      <c r="F71" s="20" t="n">
        <v>9.743712070000001</v>
      </c>
      <c r="G71" s="18" t="n">
        <v>499.23078745</v>
      </c>
      <c r="H71" s="20" t="n">
        <v>6.72450851</v>
      </c>
      <c r="I71" s="18" t="n">
        <v>527.77644399</v>
      </c>
      <c r="J71" s="20" t="n">
        <v>3.25868745</v>
      </c>
      <c r="K71" s="18" t="n">
        <v>545.36307255</v>
      </c>
      <c r="L71" s="20" t="n">
        <v>1.98998742</v>
      </c>
      <c r="M71" s="18" t="s">
        <v>481</v>
      </c>
      <c r="N71" s="20" t="s">
        <v>481</v>
      </c>
      <c r="O71" s="18" t="s">
        <v>481</v>
      </c>
      <c r="P71" s="20" t="s">
        <v>481</v>
      </c>
      <c r="Q71" s="18" t="s">
        <v>481</v>
      </c>
      <c r="R71" s="20" t="s">
        <v>481</v>
      </c>
      <c r="S71" s="18" t="s">
        <v>481</v>
      </c>
      <c r="T71" s="20" t="s">
        <v>481</v>
      </c>
      <c r="U71" s="18" t="n">
        <v>481.85377264</v>
      </c>
      <c r="V71" s="20" t="n">
        <v>12.48904891</v>
      </c>
    </row>
    <row r="72" spans="1:22">
      <c r="A72" s="15" t="s">
        <v>547</v>
      </c>
      <c r="B72" s="17" t="n">
        <v>7708</v>
      </c>
      <c r="C72" s="18">
        <f>(9.0/B72*100)</f>
        <v/>
      </c>
      <c r="D72" s="19" t="n">
        <v>7699</v>
      </c>
      <c r="E72" s="18" t="n">
        <v>447.89335702</v>
      </c>
      <c r="F72" s="20" t="n">
        <v>13.91726052</v>
      </c>
      <c r="G72" s="18" t="n">
        <v>462.2199525</v>
      </c>
      <c r="H72" s="20" t="n">
        <v>9.41306507</v>
      </c>
      <c r="I72" s="18" t="n">
        <v>484.39020005</v>
      </c>
      <c r="J72" s="20" t="n">
        <v>3.58631093</v>
      </c>
      <c r="K72" s="18" t="n">
        <v>506.1167108</v>
      </c>
      <c r="L72" s="20" t="n">
        <v>2.69013014</v>
      </c>
      <c r="M72" s="18" t="s">
        <v>481</v>
      </c>
      <c r="N72" s="20" t="s">
        <v>481</v>
      </c>
      <c r="O72" s="18" t="s">
        <v>481</v>
      </c>
      <c r="P72" s="20" t="s">
        <v>481</v>
      </c>
      <c r="Q72" s="18" t="s">
        <v>481</v>
      </c>
      <c r="R72" s="20" t="s">
        <v>481</v>
      </c>
      <c r="S72" s="18" t="s">
        <v>481</v>
      </c>
      <c r="T72" s="20" t="s">
        <v>481</v>
      </c>
      <c r="U72" s="18" t="n">
        <v>442.29084821</v>
      </c>
      <c r="V72" s="20" t="n">
        <v>21.56668505</v>
      </c>
    </row>
    <row r="73" spans="1:22">
      <c r="A73" s="15" t="s">
        <v>548</v>
      </c>
      <c r="B73" s="17" t="n">
        <v>8249</v>
      </c>
      <c r="C73" s="18">
        <f>(212.0/B73*100)</f>
        <v/>
      </c>
      <c r="D73" s="19" t="n">
        <v>8037</v>
      </c>
      <c r="E73" s="18" t="n">
        <v>376.44846572</v>
      </c>
      <c r="F73" s="20" t="n">
        <v>6.54790827</v>
      </c>
      <c r="G73" s="18" t="n">
        <v>393.36892164</v>
      </c>
      <c r="H73" s="20" t="n">
        <v>4.50820332</v>
      </c>
      <c r="I73" s="18" t="n">
        <v>405.09158864</v>
      </c>
      <c r="J73" s="20" t="n">
        <v>3.39197398</v>
      </c>
      <c r="K73" s="18" t="n">
        <v>436.7414404</v>
      </c>
      <c r="L73" s="20" t="n">
        <v>3.86171012</v>
      </c>
      <c r="M73" s="18" t="s">
        <v>481</v>
      </c>
      <c r="N73" s="20" t="s">
        <v>481</v>
      </c>
      <c r="O73" s="18" t="s">
        <v>481</v>
      </c>
      <c r="P73" s="20" t="s">
        <v>481</v>
      </c>
      <c r="Q73" s="18" t="s">
        <v>481</v>
      </c>
      <c r="R73" s="20" t="s">
        <v>481</v>
      </c>
      <c r="S73" s="18" t="s">
        <v>481</v>
      </c>
      <c r="T73" s="20" t="s">
        <v>481</v>
      </c>
      <c r="U73" s="18" t="n">
        <v>363.51907949</v>
      </c>
      <c r="V73" s="20" t="n">
        <v>10.26375554</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(345.0/B75*100)</f>
        <v/>
      </c>
      <c r="D75" s="19" t="n">
        <v>5030</v>
      </c>
      <c r="E75" s="18" t="n">
        <v>347.12330486</v>
      </c>
      <c r="F75" s="20" t="n">
        <v>4.55214885</v>
      </c>
      <c r="G75" s="18" t="n">
        <v>341.9462545</v>
      </c>
      <c r="H75" s="20" t="n">
        <v>5.43509947</v>
      </c>
      <c r="I75" s="18" t="n">
        <v>367.18036061</v>
      </c>
      <c r="J75" s="20" t="n">
        <v>3.09758281</v>
      </c>
      <c r="K75" s="18" t="n">
        <v>397.84820225</v>
      </c>
      <c r="L75" s="20" t="n">
        <v>4.72002152</v>
      </c>
      <c r="M75" s="18" t="s">
        <v>481</v>
      </c>
      <c r="N75" s="20" t="s">
        <v>481</v>
      </c>
      <c r="O75" s="18" t="s">
        <v>481</v>
      </c>
      <c r="P75" s="20" t="s">
        <v>481</v>
      </c>
      <c r="Q75" s="18" t="s">
        <v>481</v>
      </c>
      <c r="R75" s="20" t="s">
        <v>481</v>
      </c>
      <c r="S75" s="18" t="s">
        <v>481</v>
      </c>
      <c r="T75" s="20" t="s">
        <v>481</v>
      </c>
      <c r="U75" s="18" t="n">
        <v>328.03555641</v>
      </c>
      <c r="V75" s="20" t="n">
        <v>5.59464392</v>
      </c>
    </row>
    <row r="76" spans="1:22">
      <c r="A76" s="15" t="s">
        <v>551</v>
      </c>
      <c r="B76" s="17" t="n">
        <v>14167</v>
      </c>
      <c r="C76" s="18">
        <f>(238.0/B76*100)</f>
        <v/>
      </c>
      <c r="D76" s="19" t="n">
        <v>13929</v>
      </c>
      <c r="E76" s="18" t="n">
        <v>398.44305235</v>
      </c>
      <c r="F76" s="20" t="n">
        <v>4.45634347</v>
      </c>
      <c r="G76" s="18" t="n">
        <v>406.6640996</v>
      </c>
      <c r="H76" s="20" t="n">
        <v>4.24332268</v>
      </c>
      <c r="I76" s="18" t="n">
        <v>435.73823189</v>
      </c>
      <c r="J76" s="20" t="n">
        <v>3.46324941</v>
      </c>
      <c r="K76" s="18" t="n">
        <v>477.66897676</v>
      </c>
      <c r="L76" s="20" t="n">
        <v>3.13256199</v>
      </c>
      <c r="M76" s="18" t="s">
        <v>481</v>
      </c>
      <c r="N76" s="20" t="s">
        <v>481</v>
      </c>
      <c r="O76" s="18" t="s">
        <v>481</v>
      </c>
      <c r="P76" s="20" t="s">
        <v>481</v>
      </c>
      <c r="Q76" s="18" t="s">
        <v>481</v>
      </c>
      <c r="R76" s="20" t="s">
        <v>481</v>
      </c>
      <c r="S76" s="18" t="s">
        <v>481</v>
      </c>
      <c r="T76" s="20" t="s">
        <v>481</v>
      </c>
      <c r="U76" s="18" t="n">
        <v>346.90456362</v>
      </c>
      <c r="V76" s="20" t="n">
        <v>4.86105329</v>
      </c>
    </row>
    <row r="77" spans="1:22">
      <c r="A77" s="15" t="s">
        <v>552</v>
      </c>
      <c r="B77" s="17" t="n">
        <v>6062</v>
      </c>
      <c r="C77" s="18">
        <f>(480.0/B77*100)</f>
        <v/>
      </c>
      <c r="D77" s="19" t="n">
        <v>5582</v>
      </c>
      <c r="E77" s="18" t="n">
        <v>393.27441791</v>
      </c>
      <c r="F77" s="20" t="n">
        <v>7.40557131</v>
      </c>
      <c r="G77" s="18" t="n">
        <v>422.60422602</v>
      </c>
      <c r="H77" s="20" t="n">
        <v>6.36690447</v>
      </c>
      <c r="I77" s="18" t="n">
        <v>430.89249003</v>
      </c>
      <c r="J77" s="20" t="n">
        <v>4.57130859</v>
      </c>
      <c r="K77" s="18" t="n">
        <v>467.03082726</v>
      </c>
      <c r="L77" s="20" t="n">
        <v>3.15582801</v>
      </c>
      <c r="M77" s="18" t="s">
        <v>481</v>
      </c>
      <c r="N77" s="20" t="s">
        <v>481</v>
      </c>
      <c r="O77" s="18" t="s">
        <v>481</v>
      </c>
      <c r="P77" s="20" t="s">
        <v>481</v>
      </c>
      <c r="Q77" s="18" t="s">
        <v>481</v>
      </c>
      <c r="R77" s="20" t="s">
        <v>481</v>
      </c>
      <c r="S77" s="18" t="s">
        <v>481</v>
      </c>
      <c r="T77" s="20" t="s">
        <v>481</v>
      </c>
      <c r="U77" s="18" t="n">
        <v>367.47842063</v>
      </c>
      <c r="V77" s="20" t="n">
        <v>4.06226333</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(118.0/B81*100)</f>
        <v/>
      </c>
      <c r="D81" s="19" t="n">
        <v>8743</v>
      </c>
      <c r="E81" s="18" t="n">
        <v>396.10048557</v>
      </c>
      <c r="F81" s="20" t="n">
        <v>7.44786883</v>
      </c>
      <c r="G81" s="18" t="n">
        <v>421.0034531</v>
      </c>
      <c r="H81" s="20" t="n">
        <v>4.82701841</v>
      </c>
      <c r="I81" s="18" t="n">
        <v>427.67702444</v>
      </c>
      <c r="J81" s="20" t="n">
        <v>3.37688433</v>
      </c>
      <c r="K81" s="18" t="n">
        <v>450.07798999</v>
      </c>
      <c r="L81" s="20" t="n">
        <v>3.98079618</v>
      </c>
      <c r="M81" s="18" t="s">
        <v>481</v>
      </c>
      <c r="N81" s="20" t="s">
        <v>481</v>
      </c>
      <c r="O81" s="18" t="s">
        <v>481</v>
      </c>
      <c r="P81" s="20" t="s">
        <v>481</v>
      </c>
      <c r="Q81" s="18" t="s">
        <v>481</v>
      </c>
      <c r="R81" s="20" t="s">
        <v>481</v>
      </c>
      <c r="S81" s="18" t="s">
        <v>481</v>
      </c>
      <c r="T81" s="20" t="s">
        <v>481</v>
      </c>
      <c r="U81" s="18" t="n">
        <v>360.45545177</v>
      </c>
      <c r="V81" s="20" t="n">
        <v>9.46761431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889</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471.24974096</v>
      </c>
      <c r="F7" s="20" t="n">
        <v>8.47471505</v>
      </c>
      <c r="G7" s="18" t="n">
        <v>485.19506764</v>
      </c>
      <c r="H7" s="20" t="n">
        <v>6.77389279</v>
      </c>
      <c r="I7" s="18" t="n">
        <v>519.88858283</v>
      </c>
      <c r="J7" s="20" t="n">
        <v>3.37710437</v>
      </c>
      <c r="K7" s="18" t="n">
        <v>508.04432496</v>
      </c>
      <c r="L7" s="20" t="n">
        <v>1.99662526</v>
      </c>
      <c r="M7" s="18" t="s">
        <v>481</v>
      </c>
      <c r="N7" s="20" t="s">
        <v>481</v>
      </c>
      <c r="O7" s="18" t="s">
        <v>481</v>
      </c>
      <c r="P7" s="20" t="s">
        <v>481</v>
      </c>
      <c r="Q7" s="18" t="s">
        <v>481</v>
      </c>
      <c r="R7" s="20" t="s">
        <v>481</v>
      </c>
      <c r="S7" s="18" t="s">
        <v>481</v>
      </c>
      <c r="T7" s="20" t="s">
        <v>481</v>
      </c>
      <c r="U7" s="18" t="n">
        <v>465.93671077</v>
      </c>
      <c r="V7" s="20" t="n">
        <v>5.4194461</v>
      </c>
    </row>
    <row r="8" spans="1:22">
      <c r="A8" s="15" t="s">
        <v>483</v>
      </c>
      <c r="B8" s="17" t="n">
        <v>7007</v>
      </c>
      <c r="C8" s="18">
        <f>(299.0/B8*100)</f>
        <v/>
      </c>
      <c r="D8" s="19" t="n">
        <v>6708</v>
      </c>
      <c r="E8" s="18" t="n">
        <v>447.71339183</v>
      </c>
      <c r="F8" s="20" t="n">
        <v>11.81194168</v>
      </c>
      <c r="G8" s="18" t="n">
        <v>478.60736977</v>
      </c>
      <c r="H8" s="20" t="n">
        <v>8.28767583</v>
      </c>
      <c r="I8" s="18" t="n">
        <v>501.99221871</v>
      </c>
      <c r="J8" s="20" t="n">
        <v>3.40079675</v>
      </c>
      <c r="K8" s="18" t="n">
        <v>491.59320929</v>
      </c>
      <c r="L8" s="20" t="n">
        <v>2.96405624</v>
      </c>
      <c r="M8" s="18" t="s">
        <v>481</v>
      </c>
      <c r="N8" s="20" t="s">
        <v>481</v>
      </c>
      <c r="O8" s="18" t="s">
        <v>481</v>
      </c>
      <c r="P8" s="20" t="s">
        <v>481</v>
      </c>
      <c r="Q8" s="18" t="n">
        <v>361.38025951</v>
      </c>
      <c r="R8" s="20" t="n">
        <v>22.72565673</v>
      </c>
      <c r="S8" s="18" t="s">
        <v>481</v>
      </c>
      <c r="T8" s="20" t="s">
        <v>481</v>
      </c>
      <c r="U8" s="18" t="n">
        <v>414.03224519</v>
      </c>
      <c r="V8" s="20" t="n">
        <v>6.59272039</v>
      </c>
    </row>
    <row r="9" spans="1:22">
      <c r="A9" s="15" t="s">
        <v>484</v>
      </c>
      <c r="B9" s="17" t="n">
        <v>9651</v>
      </c>
      <c r="C9" s="18">
        <f>(357.0/B9*100)</f>
        <v/>
      </c>
      <c r="D9" s="19" t="n">
        <v>9294</v>
      </c>
      <c r="E9" s="18" t="n">
        <v>453.67137873</v>
      </c>
      <c r="F9" s="20" t="n">
        <v>9.67393133</v>
      </c>
      <c r="G9" s="18" t="n">
        <v>476.20382881</v>
      </c>
      <c r="H9" s="20" t="n">
        <v>6.07298465</v>
      </c>
      <c r="I9" s="18" t="n">
        <v>513.95642141</v>
      </c>
      <c r="J9" s="20" t="n">
        <v>3.43325941</v>
      </c>
      <c r="K9" s="18" t="n">
        <v>516.98071354</v>
      </c>
      <c r="L9" s="20" t="n">
        <v>2.27789635</v>
      </c>
      <c r="M9" s="18" t="s">
        <v>481</v>
      </c>
      <c r="N9" s="20" t="s">
        <v>481</v>
      </c>
      <c r="O9" s="18" t="s">
        <v>481</v>
      </c>
      <c r="P9" s="20" t="s">
        <v>481</v>
      </c>
      <c r="Q9" s="18" t="n">
        <v>347.7815185</v>
      </c>
      <c r="R9" s="20" t="n">
        <v>11.20716786</v>
      </c>
      <c r="S9" s="18" t="s">
        <v>481</v>
      </c>
      <c r="T9" s="20" t="s">
        <v>481</v>
      </c>
      <c r="U9" s="18" t="n">
        <v>419.30771724</v>
      </c>
      <c r="V9" s="20" t="n">
        <v>6.08033891</v>
      </c>
    </row>
    <row r="10" spans="1:22">
      <c r="A10" s="15" t="s">
        <v>485</v>
      </c>
      <c r="B10" s="17" t="n">
        <v>20058</v>
      </c>
      <c r="C10" s="18">
        <f>(585.0/B10*100)</f>
        <v/>
      </c>
      <c r="D10" s="19" t="n">
        <v>19473</v>
      </c>
      <c r="E10" s="18" t="n">
        <v>500.07541262</v>
      </c>
      <c r="F10" s="20" t="n">
        <v>7.01452626</v>
      </c>
      <c r="G10" s="18" t="n">
        <v>503.29611727</v>
      </c>
      <c r="H10" s="20" t="n">
        <v>5.4605712</v>
      </c>
      <c r="I10" s="18" t="n">
        <v>530.37193117</v>
      </c>
      <c r="J10" s="20" t="n">
        <v>3.20516406</v>
      </c>
      <c r="K10" s="18" t="n">
        <v>536.78814981</v>
      </c>
      <c r="L10" s="20" t="n">
        <v>1.99213965</v>
      </c>
      <c r="M10" s="18" t="s">
        <v>481</v>
      </c>
      <c r="N10" s="20" t="s">
        <v>481</v>
      </c>
      <c r="O10" s="18" t="s">
        <v>481</v>
      </c>
      <c r="P10" s="20" t="s">
        <v>481</v>
      </c>
      <c r="Q10" s="18" t="s">
        <v>481</v>
      </c>
      <c r="R10" s="20" t="s">
        <v>481</v>
      </c>
      <c r="S10" s="18" t="s">
        <v>481</v>
      </c>
      <c r="T10" s="20" t="s">
        <v>481</v>
      </c>
      <c r="U10" s="18" t="n">
        <v>452.7233306</v>
      </c>
      <c r="V10" s="20" t="n">
        <v>8.471895419999999</v>
      </c>
    </row>
    <row r="11" spans="1:22">
      <c r="A11" s="15" t="s">
        <v>486</v>
      </c>
      <c r="B11" s="17" t="n">
        <v>7053</v>
      </c>
      <c r="C11" s="18">
        <f>(242.0/B11*100)</f>
        <v/>
      </c>
      <c r="D11" s="19" t="n">
        <v>6811</v>
      </c>
      <c r="E11" s="18" t="n">
        <v>432.01294313</v>
      </c>
      <c r="F11" s="20" t="n">
        <v>7.95753647</v>
      </c>
      <c r="G11" s="18" t="n">
        <v>439.60962864</v>
      </c>
      <c r="H11" s="20" t="n">
        <v>6.68434059</v>
      </c>
      <c r="I11" s="18" t="n">
        <v>467.16006374</v>
      </c>
      <c r="J11" s="20" t="n">
        <v>3.94354157</v>
      </c>
      <c r="K11" s="18" t="n">
        <v>471.1808733</v>
      </c>
      <c r="L11" s="20" t="n">
        <v>2.76548401</v>
      </c>
      <c r="M11" s="18" t="s">
        <v>481</v>
      </c>
      <c r="N11" s="20" t="s">
        <v>481</v>
      </c>
      <c r="O11" s="18" t="s">
        <v>481</v>
      </c>
      <c r="P11" s="20" t="s">
        <v>481</v>
      </c>
      <c r="Q11" s="18" t="s">
        <v>481</v>
      </c>
      <c r="R11" s="20" t="s">
        <v>481</v>
      </c>
      <c r="S11" s="18" t="s">
        <v>481</v>
      </c>
      <c r="T11" s="20" t="s">
        <v>481</v>
      </c>
      <c r="U11" s="18" t="n">
        <v>416.16370966</v>
      </c>
      <c r="V11" s="20" t="n">
        <v>6.33096939</v>
      </c>
    </row>
    <row r="12" spans="1:22">
      <c r="A12" s="15" t="s">
        <v>487</v>
      </c>
      <c r="B12" s="17" t="n">
        <v>6894</v>
      </c>
      <c r="C12" s="18">
        <f>(60.0/B12*100)</f>
        <v/>
      </c>
      <c r="D12" s="19" t="n">
        <v>6834</v>
      </c>
      <c r="E12" s="18" t="n">
        <v>434.02924342</v>
      </c>
      <c r="F12" s="20" t="n">
        <v>9.10175431</v>
      </c>
      <c r="G12" s="18" t="n">
        <v>447.40251278</v>
      </c>
      <c r="H12" s="20" t="n">
        <v>6.99886846</v>
      </c>
      <c r="I12" s="18" t="n">
        <v>485.60751747</v>
      </c>
      <c r="J12" s="20" t="n">
        <v>3.35158247</v>
      </c>
      <c r="K12" s="18" t="n">
        <v>506.34546054</v>
      </c>
      <c r="L12" s="20" t="n">
        <v>2.54175759</v>
      </c>
      <c r="M12" s="18" t="s">
        <v>481</v>
      </c>
      <c r="N12" s="20" t="s">
        <v>481</v>
      </c>
      <c r="O12" s="18" t="s">
        <v>481</v>
      </c>
      <c r="P12" s="20" t="s">
        <v>481</v>
      </c>
      <c r="Q12" s="18" t="n">
        <v>332.31014509</v>
      </c>
      <c r="R12" s="20" t="n">
        <v>18.34291261</v>
      </c>
      <c r="S12" s="18" t="s">
        <v>481</v>
      </c>
      <c r="T12" s="20" t="s">
        <v>481</v>
      </c>
      <c r="U12" s="18" t="n">
        <v>391.76289522</v>
      </c>
      <c r="V12" s="20" t="n">
        <v>9.18771407</v>
      </c>
    </row>
    <row r="13" spans="1:22">
      <c r="A13" s="15" t="s">
        <v>488</v>
      </c>
      <c r="B13" s="17" t="n">
        <v>7161</v>
      </c>
      <c r="C13" s="18">
        <f>(340.0/B13*100)</f>
        <v/>
      </c>
      <c r="D13" s="19" t="n">
        <v>6821</v>
      </c>
      <c r="E13" s="18" t="n">
        <v>456.83357532</v>
      </c>
      <c r="F13" s="20" t="n">
        <v>11.45862874</v>
      </c>
      <c r="G13" s="18" t="n">
        <v>462.83532154</v>
      </c>
      <c r="H13" s="20" t="n">
        <v>8.02838393</v>
      </c>
      <c r="I13" s="18" t="n">
        <v>508.9059822</v>
      </c>
      <c r="J13" s="20" t="n">
        <v>3.8064707</v>
      </c>
      <c r="K13" s="18" t="n">
        <v>514.18322239</v>
      </c>
      <c r="L13" s="20" t="n">
        <v>2.37092948</v>
      </c>
      <c r="M13" s="18" t="s">
        <v>481</v>
      </c>
      <c r="N13" s="20" t="s">
        <v>481</v>
      </c>
      <c r="O13" s="18" t="s">
        <v>481</v>
      </c>
      <c r="P13" s="20" t="s">
        <v>481</v>
      </c>
      <c r="Q13" s="18" t="n">
        <v>407.4699787</v>
      </c>
      <c r="R13" s="20" t="n">
        <v>6.79601306</v>
      </c>
      <c r="S13" s="18" t="s">
        <v>481</v>
      </c>
      <c r="T13" s="20" t="s">
        <v>481</v>
      </c>
      <c r="U13" s="18" t="n">
        <v>409.1372492</v>
      </c>
      <c r="V13" s="20" t="n">
        <v>9.439916419999999</v>
      </c>
    </row>
    <row r="14" spans="1:22">
      <c r="A14" s="15" t="s">
        <v>489</v>
      </c>
      <c r="B14" s="17" t="n">
        <v>5587</v>
      </c>
      <c r="C14" s="18">
        <f>(93.0/B14*100)</f>
        <v/>
      </c>
      <c r="D14" s="19" t="n">
        <v>5494</v>
      </c>
      <c r="E14" s="18" t="n">
        <v>480.08008386</v>
      </c>
      <c r="F14" s="20" t="n">
        <v>9.73427319</v>
      </c>
      <c r="G14" s="18" t="n">
        <v>483.18157991</v>
      </c>
      <c r="H14" s="20" t="n">
        <v>6.63599627</v>
      </c>
      <c r="I14" s="18" t="n">
        <v>514.89852472</v>
      </c>
      <c r="J14" s="20" t="n">
        <v>2.87006073</v>
      </c>
      <c r="K14" s="18" t="n">
        <v>533.63894463</v>
      </c>
      <c r="L14" s="20" t="n">
        <v>2.27479911</v>
      </c>
      <c r="M14" s="18" t="s">
        <v>481</v>
      </c>
      <c r="N14" s="20" t="s">
        <v>481</v>
      </c>
      <c r="O14" s="18" t="s">
        <v>481</v>
      </c>
      <c r="P14" s="20" t="s">
        <v>481</v>
      </c>
      <c r="Q14" s="18" t="s">
        <v>481</v>
      </c>
      <c r="R14" s="20" t="s">
        <v>481</v>
      </c>
      <c r="S14" s="18" t="s">
        <v>481</v>
      </c>
      <c r="T14" s="20" t="s">
        <v>481</v>
      </c>
      <c r="U14" s="18" t="n">
        <v>447.90311268</v>
      </c>
      <c r="V14" s="20" t="n">
        <v>10.64642671</v>
      </c>
    </row>
    <row r="15" spans="1:22">
      <c r="A15" s="15" t="s">
        <v>490</v>
      </c>
      <c r="B15" s="17" t="n">
        <v>5882</v>
      </c>
      <c r="C15" s="18">
        <f>(186.0/B15*100)</f>
        <v/>
      </c>
      <c r="D15" s="19" t="n">
        <v>5696</v>
      </c>
      <c r="E15" s="18" t="n">
        <v>476.53709566</v>
      </c>
      <c r="F15" s="20" t="n">
        <v>14.3479706</v>
      </c>
      <c r="G15" s="18" t="n">
        <v>510.87660116</v>
      </c>
      <c r="H15" s="20" t="n">
        <v>9.9211528</v>
      </c>
      <c r="I15" s="18" t="n">
        <v>537.50593014</v>
      </c>
      <c r="J15" s="20" t="n">
        <v>5.67185937</v>
      </c>
      <c r="K15" s="18" t="n">
        <v>533.43566844</v>
      </c>
      <c r="L15" s="20" t="n">
        <v>2.30686251</v>
      </c>
      <c r="M15" s="18" t="s">
        <v>481</v>
      </c>
      <c r="N15" s="20" t="s">
        <v>481</v>
      </c>
      <c r="O15" s="18" t="s">
        <v>481</v>
      </c>
      <c r="P15" s="20" t="s">
        <v>481</v>
      </c>
      <c r="Q15" s="18" t="n">
        <v>367.66871077</v>
      </c>
      <c r="R15" s="20" t="n">
        <v>14.82638214</v>
      </c>
      <c r="S15" s="18" t="s">
        <v>481</v>
      </c>
      <c r="T15" s="20" t="s">
        <v>481</v>
      </c>
      <c r="U15" s="18" t="n">
        <v>442.85904137</v>
      </c>
      <c r="V15" s="20" t="n">
        <v>8.21913595</v>
      </c>
    </row>
    <row r="16" spans="1:22">
      <c r="A16" s="15" t="s">
        <v>491</v>
      </c>
      <c r="B16" s="17" t="n">
        <v>6108</v>
      </c>
      <c r="C16" s="18">
        <f>(198.0/B16*100)</f>
        <v/>
      </c>
      <c r="D16" s="19" t="n">
        <v>5910</v>
      </c>
      <c r="E16" s="18" t="n">
        <v>458.62107929</v>
      </c>
      <c r="F16" s="20" t="n">
        <v>11.08747487</v>
      </c>
      <c r="G16" s="18" t="n">
        <v>474.55762165</v>
      </c>
      <c r="H16" s="20" t="n">
        <v>8.6494739</v>
      </c>
      <c r="I16" s="18" t="n">
        <v>516.86633619</v>
      </c>
      <c r="J16" s="20" t="n">
        <v>3.53617897</v>
      </c>
      <c r="K16" s="18" t="n">
        <v>517.67261455</v>
      </c>
      <c r="L16" s="20" t="n">
        <v>2.52612675</v>
      </c>
      <c r="M16" s="18" t="s">
        <v>481</v>
      </c>
      <c r="N16" s="20" t="s">
        <v>481</v>
      </c>
      <c r="O16" s="18" t="s">
        <v>481</v>
      </c>
      <c r="P16" s="20" t="s">
        <v>481</v>
      </c>
      <c r="Q16" s="18" t="s">
        <v>481</v>
      </c>
      <c r="R16" s="20" t="s">
        <v>481</v>
      </c>
      <c r="S16" s="18" t="s">
        <v>481</v>
      </c>
      <c r="T16" s="20" t="s">
        <v>481</v>
      </c>
      <c r="U16" s="18" t="n">
        <v>387.66556372</v>
      </c>
      <c r="V16" s="20" t="n">
        <v>8.879707570000001</v>
      </c>
    </row>
    <row r="17" spans="1:22">
      <c r="A17" s="15" t="s">
        <v>492</v>
      </c>
      <c r="B17" s="17" t="n">
        <v>6504</v>
      </c>
      <c r="C17" s="18">
        <f>(2634.0/B17*100)</f>
        <v/>
      </c>
      <c r="D17" s="19" t="n">
        <v>3870</v>
      </c>
      <c r="E17" s="18" t="n">
        <v>487.49409289</v>
      </c>
      <c r="F17" s="20" t="n">
        <v>12.29738562</v>
      </c>
      <c r="G17" s="18" t="n">
        <v>518.56107666</v>
      </c>
      <c r="H17" s="20" t="n">
        <v>9.625970179999999</v>
      </c>
      <c r="I17" s="18" t="n">
        <v>530.9917974700001</v>
      </c>
      <c r="J17" s="20" t="n">
        <v>5.10380693</v>
      </c>
      <c r="K17" s="18" t="n">
        <v>529.55258787</v>
      </c>
      <c r="L17" s="20" t="n">
        <v>3.65033801</v>
      </c>
      <c r="M17" s="18" t="s">
        <v>481</v>
      </c>
      <c r="N17" s="20" t="s">
        <v>481</v>
      </c>
      <c r="O17" s="18" t="s">
        <v>481</v>
      </c>
      <c r="P17" s="20" t="s">
        <v>481</v>
      </c>
      <c r="Q17" s="18" t="n">
        <v>338.260297</v>
      </c>
      <c r="R17" s="20" t="n">
        <v>14.23011861</v>
      </c>
      <c r="S17" s="18" t="s">
        <v>481</v>
      </c>
      <c r="T17" s="20" t="s">
        <v>481</v>
      </c>
      <c r="U17" s="18" t="n">
        <v>459.41269469</v>
      </c>
      <c r="V17" s="20" t="n">
        <v>8.40258861</v>
      </c>
    </row>
    <row r="18" spans="1:22">
      <c r="A18" s="15" t="s">
        <v>493</v>
      </c>
      <c r="B18" s="17" t="n">
        <v>5532</v>
      </c>
      <c r="C18" s="18">
        <f>(33.0/B18*100)</f>
        <v/>
      </c>
      <c r="D18" s="19" t="n">
        <v>5499</v>
      </c>
      <c r="E18" s="18" t="n">
        <v>446.34699844</v>
      </c>
      <c r="F18" s="20" t="n">
        <v>7.86177611</v>
      </c>
      <c r="G18" s="18" t="n">
        <v>452.11925912</v>
      </c>
      <c r="H18" s="20" t="n">
        <v>7.03116761</v>
      </c>
      <c r="I18" s="18" t="n">
        <v>479.61762887</v>
      </c>
      <c r="J18" s="20" t="n">
        <v>4.5840862</v>
      </c>
      <c r="K18" s="18" t="n">
        <v>480.85372018</v>
      </c>
      <c r="L18" s="20" t="n">
        <v>3.53255613</v>
      </c>
      <c r="M18" s="18" t="s">
        <v>481</v>
      </c>
      <c r="N18" s="20" t="s">
        <v>481</v>
      </c>
      <c r="O18" s="18" t="s">
        <v>481</v>
      </c>
      <c r="P18" s="20" t="s">
        <v>481</v>
      </c>
      <c r="Q18" s="18" t="s">
        <v>481</v>
      </c>
      <c r="R18" s="20" t="s">
        <v>481</v>
      </c>
      <c r="S18" s="18" t="s">
        <v>481</v>
      </c>
      <c r="T18" s="20" t="s">
        <v>481</v>
      </c>
      <c r="U18" s="18" t="n">
        <v>382.93972352</v>
      </c>
      <c r="V18" s="20" t="n">
        <v>8.40228331</v>
      </c>
    </row>
    <row r="19" spans="1:22">
      <c r="A19" s="15" t="s">
        <v>494</v>
      </c>
      <c r="B19" s="17" t="n">
        <v>5658</v>
      </c>
      <c r="C19" s="18">
        <f>(493.0/B19*100)</f>
        <v/>
      </c>
      <c r="D19" s="19" t="n">
        <v>5165</v>
      </c>
      <c r="E19" s="18" t="n">
        <v>410.78126925</v>
      </c>
      <c r="F19" s="20" t="n">
        <v>6.69196568</v>
      </c>
      <c r="G19" s="18" t="n">
        <v>429.82168433</v>
      </c>
      <c r="H19" s="20" t="n">
        <v>6.61729893</v>
      </c>
      <c r="I19" s="18" t="n">
        <v>466.34657315</v>
      </c>
      <c r="J19" s="20" t="n">
        <v>4.09451249</v>
      </c>
      <c r="K19" s="18" t="n">
        <v>495.26327024</v>
      </c>
      <c r="L19" s="20" t="n">
        <v>2.94279175</v>
      </c>
      <c r="M19" s="18" t="s">
        <v>481</v>
      </c>
      <c r="N19" s="20" t="s">
        <v>481</v>
      </c>
      <c r="O19" s="18" t="s">
        <v>481</v>
      </c>
      <c r="P19" s="20" t="s">
        <v>481</v>
      </c>
      <c r="Q19" s="18" t="s">
        <v>481</v>
      </c>
      <c r="R19" s="20" t="s">
        <v>481</v>
      </c>
      <c r="S19" s="18" t="s">
        <v>481</v>
      </c>
      <c r="T19" s="20" t="s">
        <v>481</v>
      </c>
      <c r="U19" s="18" t="n">
        <v>395.59793262</v>
      </c>
      <c r="V19" s="20" t="n">
        <v>7.1118869</v>
      </c>
    </row>
    <row r="20" spans="1:22">
      <c r="A20" s="15" t="s">
        <v>495</v>
      </c>
      <c r="B20" s="17" t="n">
        <v>3371</v>
      </c>
      <c r="C20" s="18">
        <f>(75.0/B20*100)</f>
        <v/>
      </c>
      <c r="D20" s="19" t="n">
        <v>3296</v>
      </c>
      <c r="E20" s="18" t="n">
        <v>451.45364255</v>
      </c>
      <c r="F20" s="20" t="n">
        <v>11.57318525</v>
      </c>
      <c r="G20" s="18" t="n">
        <v>448.17926472</v>
      </c>
      <c r="H20" s="20" t="n">
        <v>11.0259923</v>
      </c>
      <c r="I20" s="18" t="n">
        <v>491.30916369</v>
      </c>
      <c r="J20" s="20" t="n">
        <v>4.583442</v>
      </c>
      <c r="K20" s="18" t="n">
        <v>489.29941478</v>
      </c>
      <c r="L20" s="20" t="n">
        <v>2.12655921</v>
      </c>
      <c r="M20" s="18" t="s">
        <v>481</v>
      </c>
      <c r="N20" s="20" t="s">
        <v>481</v>
      </c>
      <c r="O20" s="18" t="s">
        <v>481</v>
      </c>
      <c r="P20" s="20" t="s">
        <v>481</v>
      </c>
      <c r="Q20" s="18" t="s">
        <v>481</v>
      </c>
      <c r="R20" s="20" t="s">
        <v>481</v>
      </c>
      <c r="S20" s="18" t="s">
        <v>481</v>
      </c>
      <c r="T20" s="20" t="s">
        <v>481</v>
      </c>
      <c r="U20" s="18" t="n">
        <v>431.49230205</v>
      </c>
      <c r="V20" s="20" t="n">
        <v>7.57447287</v>
      </c>
    </row>
    <row r="21" spans="1:22">
      <c r="A21" s="15" t="s">
        <v>496</v>
      </c>
      <c r="B21" s="17" t="n">
        <v>5741</v>
      </c>
      <c r="C21" s="18">
        <f>(83.0/B21*100)</f>
        <v/>
      </c>
      <c r="D21" s="19" t="n">
        <v>5658</v>
      </c>
      <c r="E21" s="18" t="n">
        <v>527.70437852</v>
      </c>
      <c r="F21" s="20" t="n">
        <v>10.27120799</v>
      </c>
      <c r="G21" s="18" t="n">
        <v>524.37173691</v>
      </c>
      <c r="H21" s="20" t="n">
        <v>9.89809647</v>
      </c>
      <c r="I21" s="18" t="n">
        <v>535.53228222</v>
      </c>
      <c r="J21" s="20" t="n">
        <v>3.87026624</v>
      </c>
      <c r="K21" s="18" t="n">
        <v>520.5359956999999</v>
      </c>
      <c r="L21" s="20" t="n">
        <v>2.41155506</v>
      </c>
      <c r="M21" s="18" t="s">
        <v>481</v>
      </c>
      <c r="N21" s="20" t="s">
        <v>481</v>
      </c>
      <c r="O21" s="18" t="s">
        <v>481</v>
      </c>
      <c r="P21" s="20" t="s">
        <v>481</v>
      </c>
      <c r="Q21" s="18" t="s">
        <v>481</v>
      </c>
      <c r="R21" s="20" t="s">
        <v>481</v>
      </c>
      <c r="S21" s="18" t="s">
        <v>481</v>
      </c>
      <c r="T21" s="20" t="s">
        <v>481</v>
      </c>
      <c r="U21" s="18" t="n">
        <v>467.02635059</v>
      </c>
      <c r="V21" s="20" t="n">
        <v>11.54832644</v>
      </c>
    </row>
    <row r="22" spans="1:22">
      <c r="A22" s="15" t="s">
        <v>497</v>
      </c>
      <c r="B22" s="17" t="n">
        <v>6598</v>
      </c>
      <c r="C22" s="18">
        <f>(44.0/B22*100)</f>
        <v/>
      </c>
      <c r="D22" s="19" t="n">
        <v>6554</v>
      </c>
      <c r="E22" s="18" t="n">
        <v>404.86697451</v>
      </c>
      <c r="F22" s="20" t="n">
        <v>6.8451892</v>
      </c>
      <c r="G22" s="18" t="n">
        <v>407.01456347</v>
      </c>
      <c r="H22" s="20" t="n">
        <v>6.07182199</v>
      </c>
      <c r="I22" s="18" t="n">
        <v>464.95742464</v>
      </c>
      <c r="J22" s="20" t="n">
        <v>5.07519268</v>
      </c>
      <c r="K22" s="18" t="n">
        <v>520.40163125</v>
      </c>
      <c r="L22" s="20" t="n">
        <v>3.95334723</v>
      </c>
      <c r="M22" s="18" t="s">
        <v>481</v>
      </c>
      <c r="N22" s="20" t="s">
        <v>481</v>
      </c>
      <c r="O22" s="18" t="s">
        <v>481</v>
      </c>
      <c r="P22" s="20" t="s">
        <v>481</v>
      </c>
      <c r="Q22" s="18" t="n">
        <v>481.75555063</v>
      </c>
      <c r="R22" s="20" t="n">
        <v>8.711038220000001</v>
      </c>
      <c r="S22" s="18" t="s">
        <v>481</v>
      </c>
      <c r="T22" s="20" t="s">
        <v>481</v>
      </c>
      <c r="U22" s="18" t="n">
        <v>360.96221442</v>
      </c>
      <c r="V22" s="20" t="n">
        <v>9.46328503</v>
      </c>
    </row>
    <row r="23" spans="1:22">
      <c r="A23" s="15" t="s">
        <v>498</v>
      </c>
      <c r="B23" s="17" t="n">
        <v>11583</v>
      </c>
      <c r="C23" s="18">
        <f>(307.0/B23*100)</f>
        <v/>
      </c>
      <c r="D23" s="19" t="n">
        <v>11276</v>
      </c>
      <c r="E23" s="18" t="n">
        <v>452.27563253</v>
      </c>
      <c r="F23" s="20" t="n">
        <v>7.07804261</v>
      </c>
      <c r="G23" s="18" t="n">
        <v>455.56324707</v>
      </c>
      <c r="H23" s="20" t="n">
        <v>5.41555466</v>
      </c>
      <c r="I23" s="18" t="n">
        <v>485.78922294</v>
      </c>
      <c r="J23" s="20" t="n">
        <v>3.72652818</v>
      </c>
      <c r="K23" s="18" t="n">
        <v>502.35657256</v>
      </c>
      <c r="L23" s="20" t="n">
        <v>2.97331849</v>
      </c>
      <c r="M23" s="18" t="s">
        <v>481</v>
      </c>
      <c r="N23" s="20" t="s">
        <v>481</v>
      </c>
      <c r="O23" s="18" t="s">
        <v>481</v>
      </c>
      <c r="P23" s="20" t="s">
        <v>481</v>
      </c>
      <c r="Q23" s="18" t="s">
        <v>481</v>
      </c>
      <c r="R23" s="20" t="s">
        <v>481</v>
      </c>
      <c r="S23" s="18" t="s">
        <v>481</v>
      </c>
      <c r="T23" s="20" t="s">
        <v>481</v>
      </c>
      <c r="U23" s="18" t="n">
        <v>416.79962761</v>
      </c>
      <c r="V23" s="20" t="n">
        <v>7.54478808</v>
      </c>
    </row>
    <row r="24" spans="1:22">
      <c r="A24" s="15" t="s">
        <v>499</v>
      </c>
      <c r="B24" s="17" t="n">
        <v>6647</v>
      </c>
      <c r="C24" s="18">
        <f>(18.0/B24*100)</f>
        <v/>
      </c>
      <c r="D24" s="19" t="n">
        <v>6629</v>
      </c>
      <c r="E24" s="18" t="n">
        <v>452.43951539</v>
      </c>
      <c r="F24" s="20" t="n">
        <v>17.5337753</v>
      </c>
      <c r="G24" s="18" t="n">
        <v>448.46787549</v>
      </c>
      <c r="H24" s="20" t="n">
        <v>12.47398736</v>
      </c>
      <c r="I24" s="18" t="n">
        <v>498.5652278</v>
      </c>
      <c r="J24" s="20" t="n">
        <v>6.19108136</v>
      </c>
      <c r="K24" s="18" t="n">
        <v>523.824068</v>
      </c>
      <c r="L24" s="20" t="n">
        <v>2.84266508</v>
      </c>
      <c r="M24" s="18" t="s">
        <v>481</v>
      </c>
      <c r="N24" s="20" t="s">
        <v>481</v>
      </c>
      <c r="O24" s="18" t="s">
        <v>481</v>
      </c>
      <c r="P24" s="20" t="s">
        <v>481</v>
      </c>
      <c r="Q24" s="18" t="s">
        <v>481</v>
      </c>
      <c r="R24" s="20" t="s">
        <v>481</v>
      </c>
      <c r="S24" s="18" t="s">
        <v>481</v>
      </c>
      <c r="T24" s="20" t="s">
        <v>481</v>
      </c>
      <c r="U24" s="18" t="n">
        <v>426.46944717</v>
      </c>
      <c r="V24" s="20" t="n">
        <v>11.76289225</v>
      </c>
    </row>
    <row r="25" spans="1:22">
      <c r="A25" s="15" t="s">
        <v>500</v>
      </c>
      <c r="B25" s="17" t="n">
        <v>5581</v>
      </c>
      <c r="C25" s="18">
        <f>(26.0/B25*100)</f>
        <v/>
      </c>
      <c r="D25" s="19" t="n">
        <v>5555</v>
      </c>
      <c r="E25" s="18" t="n">
        <v>508.38269415</v>
      </c>
      <c r="F25" s="20" t="n">
        <v>14.85459082</v>
      </c>
      <c r="G25" s="18" t="n">
        <v>506.03784572</v>
      </c>
      <c r="H25" s="20" t="n">
        <v>8.555817660000001</v>
      </c>
      <c r="I25" s="18" t="n">
        <v>522.8474136999999</v>
      </c>
      <c r="J25" s="20" t="n">
        <v>4.73502079</v>
      </c>
      <c r="K25" s="18" t="n">
        <v>517.56778904</v>
      </c>
      <c r="L25" s="20" t="n">
        <v>3.56453988</v>
      </c>
      <c r="M25" s="18" t="s">
        <v>481</v>
      </c>
      <c r="N25" s="20" t="s">
        <v>481</v>
      </c>
      <c r="O25" s="18" t="s">
        <v>481</v>
      </c>
      <c r="P25" s="20" t="s">
        <v>481</v>
      </c>
      <c r="Q25" s="18" t="s">
        <v>481</v>
      </c>
      <c r="R25" s="20" t="s">
        <v>481</v>
      </c>
      <c r="S25" s="18" t="s">
        <v>481</v>
      </c>
      <c r="T25" s="20" t="s">
        <v>481</v>
      </c>
      <c r="U25" s="18" t="n">
        <v>469.37972872</v>
      </c>
      <c r="V25" s="20" t="n">
        <v>21.43274873</v>
      </c>
    </row>
    <row r="26" spans="1:22">
      <c r="A26" s="15" t="s">
        <v>501</v>
      </c>
      <c r="B26" s="17" t="n">
        <v>4869</v>
      </c>
      <c r="C26" s="18">
        <f>(97.0/B26*100)</f>
        <v/>
      </c>
      <c r="D26" s="19" t="n">
        <v>4772</v>
      </c>
      <c r="E26" s="18" t="n">
        <v>443.62874793</v>
      </c>
      <c r="F26" s="20" t="n">
        <v>8.41274585</v>
      </c>
      <c r="G26" s="18" t="n">
        <v>453.31713868</v>
      </c>
      <c r="H26" s="20" t="n">
        <v>5.74819841</v>
      </c>
      <c r="I26" s="18" t="n">
        <v>478.26592186</v>
      </c>
      <c r="J26" s="20" t="n">
        <v>2.72278296</v>
      </c>
      <c r="K26" s="18" t="n">
        <v>504.65344589</v>
      </c>
      <c r="L26" s="20" t="n">
        <v>2.35731714</v>
      </c>
      <c r="M26" s="18" t="s">
        <v>481</v>
      </c>
      <c r="N26" s="20" t="s">
        <v>481</v>
      </c>
      <c r="O26" s="18" t="s">
        <v>481</v>
      </c>
      <c r="P26" s="20" t="s">
        <v>481</v>
      </c>
      <c r="Q26" s="18" t="s">
        <v>481</v>
      </c>
      <c r="R26" s="20" t="s">
        <v>481</v>
      </c>
      <c r="S26" s="18" t="s">
        <v>481</v>
      </c>
      <c r="T26" s="20" t="s">
        <v>481</v>
      </c>
      <c r="U26" s="18" t="n">
        <v>438.49675906</v>
      </c>
      <c r="V26" s="20" t="n">
        <v>8.74199499</v>
      </c>
    </row>
    <row r="27" spans="1:22">
      <c r="A27" s="15" t="s">
        <v>502</v>
      </c>
      <c r="B27" s="17" t="n">
        <v>5299</v>
      </c>
      <c r="C27" s="18">
        <f>(208.0/B27*100)</f>
        <v/>
      </c>
      <c r="D27" s="19" t="n">
        <v>5091</v>
      </c>
      <c r="E27" s="18" t="n">
        <v>443.93503099</v>
      </c>
      <c r="F27" s="20" t="n">
        <v>8.416112589999999</v>
      </c>
      <c r="G27" s="18" t="n">
        <v>461.9863616</v>
      </c>
      <c r="H27" s="20" t="n">
        <v>6.58899328</v>
      </c>
      <c r="I27" s="18" t="n">
        <v>495.58222616</v>
      </c>
      <c r="J27" s="20" t="n">
        <v>3.27197167</v>
      </c>
      <c r="K27" s="18" t="n">
        <v>501.81449128</v>
      </c>
      <c r="L27" s="20" t="n">
        <v>1.73805346</v>
      </c>
      <c r="M27" s="18" t="s">
        <v>481</v>
      </c>
      <c r="N27" s="20" t="s">
        <v>481</v>
      </c>
      <c r="O27" s="18" t="s">
        <v>481</v>
      </c>
      <c r="P27" s="20" t="s">
        <v>481</v>
      </c>
      <c r="Q27" s="18" t="s">
        <v>481</v>
      </c>
      <c r="R27" s="20" t="s">
        <v>481</v>
      </c>
      <c r="S27" s="18" t="s">
        <v>481</v>
      </c>
      <c r="T27" s="20" t="s">
        <v>481</v>
      </c>
      <c r="U27" s="18" t="n">
        <v>389.4136022</v>
      </c>
      <c r="V27" s="20" t="n">
        <v>4.51165303</v>
      </c>
    </row>
    <row r="28" spans="1:22">
      <c r="A28" s="15" t="s">
        <v>503</v>
      </c>
      <c r="B28" s="17" t="n">
        <v>7568</v>
      </c>
      <c r="C28" s="18">
        <f>(562.0/B28*100)</f>
        <v/>
      </c>
      <c r="D28" s="19" t="n">
        <v>7006</v>
      </c>
      <c r="E28" s="18" t="n">
        <v>411.39023762</v>
      </c>
      <c r="F28" s="20" t="n">
        <v>7.25102889</v>
      </c>
      <c r="G28" s="18" t="n">
        <v>418.14815732</v>
      </c>
      <c r="H28" s="20" t="n">
        <v>3.92455823</v>
      </c>
      <c r="I28" s="18" t="n">
        <v>428.40370465</v>
      </c>
      <c r="J28" s="20" t="n">
        <v>3.38589185</v>
      </c>
      <c r="K28" s="18" t="n">
        <v>437.99459774</v>
      </c>
      <c r="L28" s="20" t="n">
        <v>2.92021044</v>
      </c>
      <c r="M28" s="18" t="s">
        <v>481</v>
      </c>
      <c r="N28" s="20" t="s">
        <v>481</v>
      </c>
      <c r="O28" s="18" t="s">
        <v>481</v>
      </c>
      <c r="P28" s="20" t="s">
        <v>481</v>
      </c>
      <c r="Q28" s="18" t="s">
        <v>481</v>
      </c>
      <c r="R28" s="20" t="s">
        <v>481</v>
      </c>
      <c r="S28" s="18" t="s">
        <v>481</v>
      </c>
      <c r="T28" s="20" t="s">
        <v>481</v>
      </c>
      <c r="U28" s="18" t="n">
        <v>390.35584748</v>
      </c>
      <c r="V28" s="20" t="n">
        <v>6.94699611</v>
      </c>
    </row>
    <row r="29" spans="1:22">
      <c r="A29" s="15" t="s">
        <v>504</v>
      </c>
      <c r="B29" s="17" t="n">
        <v>5385</v>
      </c>
      <c r="C29" s="18">
        <f>(30.0/B29*100)</f>
        <v/>
      </c>
      <c r="D29" s="19" t="n">
        <v>5355</v>
      </c>
      <c r="E29" s="18" t="n">
        <v>441.87965812</v>
      </c>
      <c r="F29" s="20" t="n">
        <v>16.0089114</v>
      </c>
      <c r="G29" s="18" t="n">
        <v>456.10358227</v>
      </c>
      <c r="H29" s="20" t="n">
        <v>8.95275607</v>
      </c>
      <c r="I29" s="18" t="n">
        <v>506.3746311</v>
      </c>
      <c r="J29" s="20" t="n">
        <v>5.60125606</v>
      </c>
      <c r="K29" s="18" t="n">
        <v>517.06840407</v>
      </c>
      <c r="L29" s="20" t="n">
        <v>2.40070379</v>
      </c>
      <c r="M29" s="18" t="s">
        <v>481</v>
      </c>
      <c r="N29" s="20" t="s">
        <v>481</v>
      </c>
      <c r="O29" s="18" t="s">
        <v>481</v>
      </c>
      <c r="P29" s="20" t="s">
        <v>481</v>
      </c>
      <c r="Q29" s="18" t="n">
        <v>314.02123871</v>
      </c>
      <c r="R29" s="20" t="n">
        <v>13.26138992</v>
      </c>
      <c r="S29" s="18" t="s">
        <v>481</v>
      </c>
      <c r="T29" s="20" t="s">
        <v>481</v>
      </c>
      <c r="U29" s="18" t="n">
        <v>417.50029243</v>
      </c>
      <c r="V29" s="20" t="n">
        <v>10.87383168</v>
      </c>
    </row>
    <row r="30" spans="1:22">
      <c r="A30" s="15" t="s">
        <v>505</v>
      </c>
      <c r="B30" s="17" t="n">
        <v>4520</v>
      </c>
      <c r="C30" s="18">
        <f>(266.0/B30*100)</f>
        <v/>
      </c>
      <c r="D30" s="19" t="n">
        <v>4254</v>
      </c>
      <c r="E30" s="18" t="n">
        <v>481.37701414</v>
      </c>
      <c r="F30" s="20" t="n">
        <v>13.41160679</v>
      </c>
      <c r="G30" s="18" t="n">
        <v>496.68739834</v>
      </c>
      <c r="H30" s="20" t="n">
        <v>9.489188779999999</v>
      </c>
      <c r="I30" s="18" t="n">
        <v>523.40056885</v>
      </c>
      <c r="J30" s="20" t="n">
        <v>4.45291886</v>
      </c>
      <c r="K30" s="18" t="n">
        <v>519.72030365</v>
      </c>
      <c r="L30" s="20" t="n">
        <v>3.02940565</v>
      </c>
      <c r="M30" s="18" t="s">
        <v>481</v>
      </c>
      <c r="N30" s="20" t="s">
        <v>481</v>
      </c>
      <c r="O30" s="18" t="s">
        <v>481</v>
      </c>
      <c r="P30" s="20" t="s">
        <v>481</v>
      </c>
      <c r="Q30" s="18" t="s">
        <v>481</v>
      </c>
      <c r="R30" s="20" t="s">
        <v>481</v>
      </c>
      <c r="S30" s="18" t="s">
        <v>481</v>
      </c>
      <c r="T30" s="20" t="s">
        <v>481</v>
      </c>
      <c r="U30" s="18" t="n">
        <v>417.14513006</v>
      </c>
      <c r="V30" s="20" t="n">
        <v>7.23824104</v>
      </c>
    </row>
    <row r="31" spans="1:22">
      <c r="A31" s="15" t="s">
        <v>506</v>
      </c>
      <c r="B31" s="17" t="n">
        <v>5456</v>
      </c>
      <c r="C31" s="18">
        <f>(158.0/B31*100)</f>
        <v/>
      </c>
      <c r="D31" s="19" t="n">
        <v>5298</v>
      </c>
      <c r="E31" s="18" t="n">
        <v>484.38511789</v>
      </c>
      <c r="F31" s="20" t="n">
        <v>9.06486952</v>
      </c>
      <c r="G31" s="18" t="n">
        <v>493.06132648</v>
      </c>
      <c r="H31" s="20" t="n">
        <v>6.5117994</v>
      </c>
      <c r="I31" s="18" t="n">
        <v>529.55883154</v>
      </c>
      <c r="J31" s="20" t="n">
        <v>4.00172553</v>
      </c>
      <c r="K31" s="18" t="n">
        <v>523.62326646</v>
      </c>
      <c r="L31" s="20" t="n">
        <v>2.79799112</v>
      </c>
      <c r="M31" s="18" t="s">
        <v>481</v>
      </c>
      <c r="N31" s="20" t="s">
        <v>481</v>
      </c>
      <c r="O31" s="18" t="s">
        <v>481</v>
      </c>
      <c r="P31" s="20" t="s">
        <v>481</v>
      </c>
      <c r="Q31" s="18" t="s">
        <v>481</v>
      </c>
      <c r="R31" s="20" t="s">
        <v>481</v>
      </c>
      <c r="S31" s="18" t="s">
        <v>481</v>
      </c>
      <c r="T31" s="20" t="s">
        <v>481</v>
      </c>
      <c r="U31" s="18" t="n">
        <v>421.7314596</v>
      </c>
      <c r="V31" s="20" t="n">
        <v>7.2422438</v>
      </c>
    </row>
    <row r="32" spans="1:22">
      <c r="A32" s="15" t="s">
        <v>507</v>
      </c>
      <c r="B32" s="17" t="n">
        <v>4478</v>
      </c>
      <c r="C32" s="18">
        <f>(6.0/B32*100)</f>
        <v/>
      </c>
      <c r="D32" s="19" t="n">
        <v>4472</v>
      </c>
      <c r="E32" s="18" t="n">
        <v>471.8390029</v>
      </c>
      <c r="F32" s="20" t="n">
        <v>8.64774635</v>
      </c>
      <c r="G32" s="18" t="n">
        <v>489.52889112</v>
      </c>
      <c r="H32" s="20" t="n">
        <v>5.15873934</v>
      </c>
      <c r="I32" s="18" t="n">
        <v>497.22037889</v>
      </c>
      <c r="J32" s="20" t="n">
        <v>3.17596817</v>
      </c>
      <c r="K32" s="18" t="n">
        <v>521.53892354</v>
      </c>
      <c r="L32" s="20" t="n">
        <v>2.68095639</v>
      </c>
      <c r="M32" s="18" t="s">
        <v>481</v>
      </c>
      <c r="N32" s="20" t="s">
        <v>481</v>
      </c>
      <c r="O32" s="18" t="s">
        <v>481</v>
      </c>
      <c r="P32" s="20" t="s">
        <v>481</v>
      </c>
      <c r="Q32" s="18" t="s">
        <v>481</v>
      </c>
      <c r="R32" s="20" t="s">
        <v>481</v>
      </c>
      <c r="S32" s="18" t="s">
        <v>481</v>
      </c>
      <c r="T32" s="20" t="s">
        <v>481</v>
      </c>
      <c r="U32" s="18" t="n">
        <v>420.82477907</v>
      </c>
      <c r="V32" s="20" t="n">
        <v>11.3469205</v>
      </c>
    </row>
    <row r="33" spans="1:22">
      <c r="A33" s="15" t="s">
        <v>508</v>
      </c>
      <c r="B33" s="17" t="n">
        <v>7325</v>
      </c>
      <c r="C33" s="18">
        <f>(88.0/B33*100)</f>
        <v/>
      </c>
      <c r="D33" s="19" t="n">
        <v>7237</v>
      </c>
      <c r="E33" s="18" t="n">
        <v>456.12643799</v>
      </c>
      <c r="F33" s="20" t="n">
        <v>7.33617128</v>
      </c>
      <c r="G33" s="18" t="n">
        <v>476.94518897</v>
      </c>
      <c r="H33" s="20" t="n">
        <v>6.0277547</v>
      </c>
      <c r="I33" s="18" t="n">
        <v>495.76640779</v>
      </c>
      <c r="J33" s="20" t="n">
        <v>4.22323265</v>
      </c>
      <c r="K33" s="18" t="n">
        <v>509.70746785</v>
      </c>
      <c r="L33" s="20" t="n">
        <v>2.57137223</v>
      </c>
      <c r="M33" s="18" t="s">
        <v>481</v>
      </c>
      <c r="N33" s="20" t="s">
        <v>481</v>
      </c>
      <c r="O33" s="18" t="s">
        <v>481</v>
      </c>
      <c r="P33" s="20" t="s">
        <v>481</v>
      </c>
      <c r="Q33" s="18" t="s">
        <v>481</v>
      </c>
      <c r="R33" s="20" t="s">
        <v>481</v>
      </c>
      <c r="S33" s="18" t="s">
        <v>481</v>
      </c>
      <c r="T33" s="20" t="s">
        <v>481</v>
      </c>
      <c r="U33" s="18" t="n">
        <v>426.19144122</v>
      </c>
      <c r="V33" s="20" t="n">
        <v>9.78839003</v>
      </c>
    </row>
    <row r="34" spans="1:22">
      <c r="A34" s="15" t="s">
        <v>509</v>
      </c>
      <c r="B34" s="17" t="n">
        <v>6350</v>
      </c>
      <c r="C34" s="18">
        <f>(113.0/B34*100)</f>
        <v/>
      </c>
      <c r="D34" s="19" t="n">
        <v>6237</v>
      </c>
      <c r="E34" s="18" t="n">
        <v>404.94665097</v>
      </c>
      <c r="F34" s="20" t="n">
        <v>7.89737154</v>
      </c>
      <c r="G34" s="18" t="n">
        <v>407.87987983</v>
      </c>
      <c r="H34" s="20" t="n">
        <v>5.57796107</v>
      </c>
      <c r="I34" s="18" t="n">
        <v>459.43169343</v>
      </c>
      <c r="J34" s="20" t="n">
        <v>3.72817255</v>
      </c>
      <c r="K34" s="18" t="n">
        <v>481.08995396</v>
      </c>
      <c r="L34" s="20" t="n">
        <v>2.59842554</v>
      </c>
      <c r="M34" s="18" t="s">
        <v>481</v>
      </c>
      <c r="N34" s="20" t="s">
        <v>481</v>
      </c>
      <c r="O34" s="18" t="s">
        <v>481</v>
      </c>
      <c r="P34" s="20" t="s">
        <v>481</v>
      </c>
      <c r="Q34" s="18" t="n">
        <v>263.37193708</v>
      </c>
      <c r="R34" s="20" t="n">
        <v>13.61114927</v>
      </c>
      <c r="S34" s="18" t="s">
        <v>481</v>
      </c>
      <c r="T34" s="20" t="s">
        <v>481</v>
      </c>
      <c r="U34" s="18" t="n">
        <v>374.82050459</v>
      </c>
      <c r="V34" s="20" t="n">
        <v>7.65657993</v>
      </c>
    </row>
    <row r="35" spans="1:22">
      <c r="A35" s="15" t="s">
        <v>510</v>
      </c>
      <c r="B35" s="17" t="n">
        <v>6406</v>
      </c>
      <c r="C35" s="18">
        <f>(80.0/B35*100)</f>
        <v/>
      </c>
      <c r="D35" s="19" t="n">
        <v>6326</v>
      </c>
      <c r="E35" s="18" t="n">
        <v>462.31097435</v>
      </c>
      <c r="F35" s="20" t="n">
        <v>11.76628195</v>
      </c>
      <c r="G35" s="18" t="n">
        <v>469.48402013</v>
      </c>
      <c r="H35" s="20" t="n">
        <v>6.99040927</v>
      </c>
      <c r="I35" s="18" t="n">
        <v>506.44532034</v>
      </c>
      <c r="J35" s="20" t="n">
        <v>3.47228614</v>
      </c>
      <c r="K35" s="18" t="n">
        <v>517.10730613</v>
      </c>
      <c r="L35" s="20" t="n">
        <v>2.04453948</v>
      </c>
      <c r="M35" s="18" t="s">
        <v>481</v>
      </c>
      <c r="N35" s="20" t="s">
        <v>481</v>
      </c>
      <c r="O35" s="18" t="s">
        <v>481</v>
      </c>
      <c r="P35" s="20" t="s">
        <v>481</v>
      </c>
      <c r="Q35" s="18" t="n">
        <v>337.32521215</v>
      </c>
      <c r="R35" s="20" t="n">
        <v>11.65794297</v>
      </c>
      <c r="S35" s="18" t="s">
        <v>481</v>
      </c>
      <c r="T35" s="20" t="s">
        <v>481</v>
      </c>
      <c r="U35" s="18" t="n">
        <v>407.25204116</v>
      </c>
      <c r="V35" s="20" t="n">
        <v>8.409687740000001</v>
      </c>
    </row>
    <row r="36" spans="1:22">
      <c r="A36" s="15" t="s">
        <v>511</v>
      </c>
      <c r="B36" s="17" t="n">
        <v>6736</v>
      </c>
      <c r="C36" s="18">
        <f>(107.0/B36*100)</f>
        <v/>
      </c>
      <c r="D36" s="19" t="n">
        <v>6629</v>
      </c>
      <c r="E36" s="18" t="n">
        <v>472.92082593</v>
      </c>
      <c r="F36" s="20" t="n">
        <v>10.2400291</v>
      </c>
      <c r="G36" s="18" t="n">
        <v>474.16424261</v>
      </c>
      <c r="H36" s="20" t="n">
        <v>7.10052916</v>
      </c>
      <c r="I36" s="18" t="n">
        <v>500.59661538</v>
      </c>
      <c r="J36" s="20" t="n">
        <v>3.50448908</v>
      </c>
      <c r="K36" s="18" t="n">
        <v>503.37397635</v>
      </c>
      <c r="L36" s="20" t="n">
        <v>2.39125941</v>
      </c>
      <c r="M36" s="18" t="s">
        <v>481</v>
      </c>
      <c r="N36" s="20" t="s">
        <v>481</v>
      </c>
      <c r="O36" s="18" t="s">
        <v>481</v>
      </c>
      <c r="P36" s="20" t="s">
        <v>481</v>
      </c>
      <c r="Q36" s="18" t="s">
        <v>481</v>
      </c>
      <c r="R36" s="20" t="s">
        <v>481</v>
      </c>
      <c r="S36" s="18" t="s">
        <v>481</v>
      </c>
      <c r="T36" s="20" t="s">
        <v>481</v>
      </c>
      <c r="U36" s="18" t="n">
        <v>430.97607832</v>
      </c>
      <c r="V36" s="20" t="n">
        <v>7.7381439</v>
      </c>
    </row>
    <row r="37" spans="1:22">
      <c r="A37" s="15" t="s">
        <v>512</v>
      </c>
      <c r="B37" s="17" t="n">
        <v>5458</v>
      </c>
      <c r="C37" s="18">
        <f>(222.0/B37*100)</f>
        <v/>
      </c>
      <c r="D37" s="19" t="n">
        <v>5236</v>
      </c>
      <c r="E37" s="18" t="n">
        <v>455.14373727</v>
      </c>
      <c r="F37" s="20" t="n">
        <v>12.24179704</v>
      </c>
      <c r="G37" s="18" t="n">
        <v>492.2076615</v>
      </c>
      <c r="H37" s="20" t="n">
        <v>8.599547940000001</v>
      </c>
      <c r="I37" s="18" t="n">
        <v>516.97668932</v>
      </c>
      <c r="J37" s="20" t="n">
        <v>4.75028076</v>
      </c>
      <c r="K37" s="18" t="n">
        <v>513.35404956</v>
      </c>
      <c r="L37" s="20" t="n">
        <v>2.83761033</v>
      </c>
      <c r="M37" s="18" t="s">
        <v>481</v>
      </c>
      <c r="N37" s="20" t="s">
        <v>481</v>
      </c>
      <c r="O37" s="18" t="s">
        <v>481</v>
      </c>
      <c r="P37" s="20" t="s">
        <v>481</v>
      </c>
      <c r="Q37" s="18" t="s">
        <v>481</v>
      </c>
      <c r="R37" s="20" t="s">
        <v>481</v>
      </c>
      <c r="S37" s="18" t="s">
        <v>481</v>
      </c>
      <c r="T37" s="20" t="s">
        <v>481</v>
      </c>
      <c r="U37" s="18" t="n">
        <v>408.16930361</v>
      </c>
      <c r="V37" s="20" t="n">
        <v>7.91449396</v>
      </c>
    </row>
    <row r="38" spans="1:22">
      <c r="A38" s="15" t="s">
        <v>513</v>
      </c>
      <c r="B38" s="17" t="n">
        <v>5860</v>
      </c>
      <c r="C38" s="18">
        <f>(34.0/B38*100)</f>
        <v/>
      </c>
      <c r="D38" s="19" t="n">
        <v>5826</v>
      </c>
      <c r="E38" s="18" t="n">
        <v>458.18174507</v>
      </c>
      <c r="F38" s="20" t="n">
        <v>11.29724128</v>
      </c>
      <c r="G38" s="18" t="n">
        <v>461.86599701</v>
      </c>
      <c r="H38" s="20" t="n">
        <v>9.446099029999999</v>
      </c>
      <c r="I38" s="18" t="n">
        <v>500.11999095</v>
      </c>
      <c r="J38" s="20" t="n">
        <v>4.5788382</v>
      </c>
      <c r="K38" s="18" t="n">
        <v>503.66864378</v>
      </c>
      <c r="L38" s="20" t="n">
        <v>3.26293968</v>
      </c>
      <c r="M38" s="18" t="s">
        <v>481</v>
      </c>
      <c r="N38" s="20" t="s">
        <v>481</v>
      </c>
      <c r="O38" s="18" t="s">
        <v>481</v>
      </c>
      <c r="P38" s="20" t="s">
        <v>481</v>
      </c>
      <c r="Q38" s="18" t="s">
        <v>481</v>
      </c>
      <c r="R38" s="20" t="s">
        <v>481</v>
      </c>
      <c r="S38" s="18" t="s">
        <v>481</v>
      </c>
      <c r="T38" s="20" t="s">
        <v>481</v>
      </c>
      <c r="U38" s="18" t="n">
        <v>467.71580675</v>
      </c>
      <c r="V38" s="20" t="n">
        <v>5.53946458</v>
      </c>
    </row>
    <row r="39" spans="1:22">
      <c r="A39" s="15" t="s">
        <v>514</v>
      </c>
      <c r="B39" s="17" t="n">
        <v>5895</v>
      </c>
      <c r="C39" s="18">
        <f>(34.0/B39*100)</f>
        <v/>
      </c>
      <c r="D39" s="19" t="n">
        <v>5861</v>
      </c>
      <c r="E39" s="18" t="n">
        <v>407.95504339</v>
      </c>
      <c r="F39" s="20" t="n">
        <v>6.45526625</v>
      </c>
      <c r="G39" s="18" t="n">
        <v>409.00997481</v>
      </c>
      <c r="H39" s="20" t="n">
        <v>4.92477512</v>
      </c>
      <c r="I39" s="18" t="n">
        <v>426.9904905</v>
      </c>
      <c r="J39" s="20" t="n">
        <v>4.10770019</v>
      </c>
      <c r="K39" s="18" t="n">
        <v>452.23645254</v>
      </c>
      <c r="L39" s="20" t="n">
        <v>4.47765116</v>
      </c>
      <c r="M39" s="18" t="s">
        <v>481</v>
      </c>
      <c r="N39" s="20" t="s">
        <v>481</v>
      </c>
      <c r="O39" s="18" t="s">
        <v>481</v>
      </c>
      <c r="P39" s="20" t="s">
        <v>481</v>
      </c>
      <c r="Q39" s="18" t="s">
        <v>481</v>
      </c>
      <c r="R39" s="20" t="s">
        <v>481</v>
      </c>
      <c r="S39" s="18" t="s">
        <v>481</v>
      </c>
      <c r="T39" s="20" t="s">
        <v>481</v>
      </c>
      <c r="U39" s="18" t="n">
        <v>367.34491151</v>
      </c>
      <c r="V39" s="20" t="n">
        <v>11.31899069</v>
      </c>
    </row>
    <row r="40" spans="1:22">
      <c r="A40" s="15" t="s">
        <v>515</v>
      </c>
      <c r="B40" s="17" t="n">
        <v>14157</v>
      </c>
      <c r="C40" s="18">
        <f>(437.0/B40*100)</f>
        <v/>
      </c>
      <c r="D40" s="19" t="n">
        <v>13720</v>
      </c>
      <c r="E40" s="18" t="n">
        <v>457.00815545</v>
      </c>
      <c r="F40" s="20" t="n">
        <v>11.62663031</v>
      </c>
      <c r="G40" s="18" t="n">
        <v>475.00341992</v>
      </c>
      <c r="H40" s="20" t="n">
        <v>7.96876802</v>
      </c>
      <c r="I40" s="18" t="n">
        <v>506.2050867</v>
      </c>
      <c r="J40" s="20" t="n">
        <v>5.56235851</v>
      </c>
      <c r="K40" s="18" t="n">
        <v>505.87452148</v>
      </c>
      <c r="L40" s="20" t="n">
        <v>2.80595973</v>
      </c>
      <c r="M40" s="18" t="s">
        <v>481</v>
      </c>
      <c r="N40" s="20" t="s">
        <v>481</v>
      </c>
      <c r="O40" s="18" t="s">
        <v>481</v>
      </c>
      <c r="P40" s="20" t="s">
        <v>481</v>
      </c>
      <c r="Q40" s="18" t="s">
        <v>481</v>
      </c>
      <c r="R40" s="20" t="s">
        <v>481</v>
      </c>
      <c r="S40" s="18" t="s">
        <v>481</v>
      </c>
      <c r="T40" s="20" t="s">
        <v>481</v>
      </c>
      <c r="U40" s="18" t="n">
        <v>421.64709701</v>
      </c>
      <c r="V40" s="20" t="n">
        <v>6.87972012</v>
      </c>
    </row>
    <row r="41" spans="1:22">
      <c r="A41" s="15" t="s">
        <v>516</v>
      </c>
      <c r="B41" s="17" t="n">
        <v>5712</v>
      </c>
      <c r="C41" s="18">
        <f>(76.0/B41*100)</f>
        <v/>
      </c>
      <c r="D41" s="19" t="n">
        <v>5636</v>
      </c>
      <c r="E41" s="18" t="n">
        <v>466.51674205</v>
      </c>
      <c r="F41" s="20" t="n">
        <v>7.88637381</v>
      </c>
      <c r="G41" s="18" t="n">
        <v>482.92000848</v>
      </c>
      <c r="H41" s="20" t="n">
        <v>9.19694514</v>
      </c>
      <c r="I41" s="18" t="n">
        <v>503.51042418</v>
      </c>
      <c r="J41" s="20" t="n">
        <v>4.63811387</v>
      </c>
      <c r="K41" s="18" t="n">
        <v>506.77721398</v>
      </c>
      <c r="L41" s="20" t="n">
        <v>2.93266135</v>
      </c>
      <c r="M41" s="18" t="s">
        <v>481</v>
      </c>
      <c r="N41" s="20" t="s">
        <v>481</v>
      </c>
      <c r="O41" s="18" t="s">
        <v>481</v>
      </c>
      <c r="P41" s="20" t="s">
        <v>481</v>
      </c>
      <c r="Q41" s="18" t="n">
        <v>399.91015703</v>
      </c>
      <c r="R41" s="20" t="n">
        <v>16.72230739</v>
      </c>
      <c r="S41" s="18" t="s">
        <v>481</v>
      </c>
      <c r="T41" s="20" t="s">
        <v>481</v>
      </c>
      <c r="U41" s="18" t="n">
        <v>417.77347559</v>
      </c>
      <c r="V41" s="20" t="n">
        <v>13.11145401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(2365.0/B46*100)</f>
        <v/>
      </c>
      <c r="D46" s="19" t="n">
        <v>20776</v>
      </c>
      <c r="E46" s="18" t="n">
        <v>389.93760917</v>
      </c>
      <c r="F46" s="20" t="n">
        <v>5.35030298</v>
      </c>
      <c r="G46" s="18" t="n">
        <v>407.75810789</v>
      </c>
      <c r="H46" s="20" t="n">
        <v>5.73320121</v>
      </c>
      <c r="I46" s="18" t="n">
        <v>432.48041795</v>
      </c>
      <c r="J46" s="20" t="n">
        <v>4.87143194</v>
      </c>
      <c r="K46" s="18" t="n">
        <v>440.92968032</v>
      </c>
      <c r="L46" s="20" t="n">
        <v>4.00218291</v>
      </c>
      <c r="M46" s="18" t="s">
        <v>481</v>
      </c>
      <c r="N46" s="20" t="s">
        <v>481</v>
      </c>
      <c r="O46" s="18" t="s">
        <v>481</v>
      </c>
      <c r="P46" s="20" t="s">
        <v>481</v>
      </c>
      <c r="Q46" s="18" t="s">
        <v>481</v>
      </c>
      <c r="R46" s="20" t="s">
        <v>481</v>
      </c>
      <c r="S46" s="18" t="s">
        <v>481</v>
      </c>
      <c r="T46" s="20" t="s">
        <v>481</v>
      </c>
      <c r="U46" s="18" t="n">
        <v>379.9964401</v>
      </c>
      <c r="V46" s="20" t="n">
        <v>3.25305267</v>
      </c>
    </row>
    <row r="47" spans="1:22">
      <c r="A47" s="15" t="s">
        <v>522</v>
      </c>
      <c r="B47" s="17" t="n">
        <v>5928</v>
      </c>
      <c r="C47" s="18">
        <f>(471.0/B47*100)</f>
        <v/>
      </c>
      <c r="D47" s="19" t="n">
        <v>5457</v>
      </c>
      <c r="E47" s="18" t="n">
        <v>397.5929583</v>
      </c>
      <c r="F47" s="20" t="n">
        <v>7.45477832</v>
      </c>
      <c r="G47" s="18" t="n">
        <v>407.69835362</v>
      </c>
      <c r="H47" s="20" t="n">
        <v>6.88494943</v>
      </c>
      <c r="I47" s="18" t="n">
        <v>455.71745241</v>
      </c>
      <c r="J47" s="20" t="n">
        <v>5.72614858</v>
      </c>
      <c r="K47" s="18" t="n">
        <v>481.1284775</v>
      </c>
      <c r="L47" s="20" t="n">
        <v>4.49938751</v>
      </c>
      <c r="M47" s="18" t="s">
        <v>481</v>
      </c>
      <c r="N47" s="20" t="s">
        <v>481</v>
      </c>
      <c r="O47" s="18" t="s">
        <v>481</v>
      </c>
      <c r="P47" s="20" t="s">
        <v>481</v>
      </c>
      <c r="Q47" s="18" t="s">
        <v>481</v>
      </c>
      <c r="R47" s="20" t="s">
        <v>481</v>
      </c>
      <c r="S47" s="18" t="s">
        <v>481</v>
      </c>
      <c r="T47" s="20" t="s">
        <v>481</v>
      </c>
      <c r="U47" s="18" t="n">
        <v>349.63156426</v>
      </c>
      <c r="V47" s="20" t="n">
        <v>6.77747658</v>
      </c>
    </row>
    <row r="48" spans="1:22">
      <c r="A48" s="15" t="s">
        <v>523</v>
      </c>
      <c r="B48" s="17" t="n">
        <v>9841</v>
      </c>
      <c r="C48" s="18">
        <f>(8.0/B48*100)</f>
        <v/>
      </c>
      <c r="D48" s="19" t="n">
        <v>9833</v>
      </c>
      <c r="E48" s="18" t="n">
        <v>494.84159545</v>
      </c>
      <c r="F48" s="20" t="n">
        <v>9.16720239</v>
      </c>
      <c r="G48" s="18" t="n">
        <v>477.23701659</v>
      </c>
      <c r="H48" s="20" t="n">
        <v>8.59122477</v>
      </c>
      <c r="I48" s="18" t="n">
        <v>492.95665843</v>
      </c>
      <c r="J48" s="20" t="n">
        <v>4.78780702</v>
      </c>
      <c r="K48" s="18" t="n">
        <v>500.24139912</v>
      </c>
      <c r="L48" s="20" t="n">
        <v>6.04401232</v>
      </c>
      <c r="M48" s="18" t="s">
        <v>481</v>
      </c>
      <c r="N48" s="20" t="s">
        <v>481</v>
      </c>
      <c r="O48" s="18" t="s">
        <v>481</v>
      </c>
      <c r="P48" s="20" t="s">
        <v>481</v>
      </c>
      <c r="Q48" s="18" t="s">
        <v>481</v>
      </c>
      <c r="R48" s="20" t="s">
        <v>481</v>
      </c>
      <c r="S48" s="18" t="s">
        <v>481</v>
      </c>
      <c r="T48" s="20" t="s">
        <v>481</v>
      </c>
      <c r="U48" s="18" t="n">
        <v>445.63972677</v>
      </c>
      <c r="V48" s="20" t="n">
        <v>11.53415103</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(468.0/B50*100)</f>
        <v/>
      </c>
      <c r="D50" s="19" t="n">
        <v>11327</v>
      </c>
      <c r="E50" s="18" t="n">
        <v>391.81594543</v>
      </c>
      <c r="F50" s="20" t="n">
        <v>5.89055504</v>
      </c>
      <c r="G50" s="18" t="n">
        <v>409.93929244</v>
      </c>
      <c r="H50" s="20" t="n">
        <v>4.68877707</v>
      </c>
      <c r="I50" s="18" t="n">
        <v>429.50062724</v>
      </c>
      <c r="J50" s="20" t="n">
        <v>3.12466153</v>
      </c>
      <c r="K50" s="18" t="n">
        <v>449.13427821</v>
      </c>
      <c r="L50" s="20" t="n">
        <v>3.15208183</v>
      </c>
      <c r="M50" s="18" t="s">
        <v>481</v>
      </c>
      <c r="N50" s="20" t="s">
        <v>481</v>
      </c>
      <c r="O50" s="18" t="s">
        <v>481</v>
      </c>
      <c r="P50" s="20" t="s">
        <v>481</v>
      </c>
      <c r="Q50" s="18" t="s">
        <v>481</v>
      </c>
      <c r="R50" s="20" t="s">
        <v>481</v>
      </c>
      <c r="S50" s="18" t="s">
        <v>481</v>
      </c>
      <c r="T50" s="20" t="s">
        <v>481</v>
      </c>
      <c r="U50" s="18" t="n">
        <v>368.39436158</v>
      </c>
      <c r="V50" s="20" t="n">
        <v>7.84218464</v>
      </c>
    </row>
    <row r="51" spans="1:22">
      <c r="A51" s="15" t="s">
        <v>526</v>
      </c>
      <c r="B51" s="17" t="n">
        <v>6866</v>
      </c>
      <c r="C51" s="18">
        <f>(115.0/B51*100)</f>
        <v/>
      </c>
      <c r="D51" s="19" t="n">
        <v>6751</v>
      </c>
      <c r="E51" s="18" t="n">
        <v>404.05841009</v>
      </c>
      <c r="F51" s="20" t="n">
        <v>5.71354834</v>
      </c>
      <c r="G51" s="18" t="n">
        <v>415.09101851</v>
      </c>
      <c r="H51" s="20" t="n">
        <v>5.59655811</v>
      </c>
      <c r="I51" s="18" t="n">
        <v>436.22756205</v>
      </c>
      <c r="J51" s="20" t="n">
        <v>3.54002332</v>
      </c>
      <c r="K51" s="18" t="n">
        <v>438.40617231</v>
      </c>
      <c r="L51" s="20" t="n">
        <v>2.88800644</v>
      </c>
      <c r="M51" s="18" t="s">
        <v>481</v>
      </c>
      <c r="N51" s="20" t="s">
        <v>481</v>
      </c>
      <c r="O51" s="18" t="s">
        <v>481</v>
      </c>
      <c r="P51" s="20" t="s">
        <v>481</v>
      </c>
      <c r="Q51" s="18" t="n">
        <v>427.96430568</v>
      </c>
      <c r="R51" s="20" t="n">
        <v>5.20460603</v>
      </c>
      <c r="S51" s="18" t="s">
        <v>481</v>
      </c>
      <c r="T51" s="20" t="s">
        <v>481</v>
      </c>
      <c r="U51" s="18" t="n">
        <v>395.86818756</v>
      </c>
      <c r="V51" s="20" t="n">
        <v>7.65350621</v>
      </c>
    </row>
    <row r="52" spans="1:22">
      <c r="A52" s="15" t="s">
        <v>527</v>
      </c>
      <c r="B52" s="17" t="n">
        <v>5809</v>
      </c>
      <c r="C52" s="18">
        <f>(120.0/B52*100)</f>
        <v/>
      </c>
      <c r="D52" s="19" t="n">
        <v>5689</v>
      </c>
      <c r="E52" s="18" t="n">
        <v>446.48414935</v>
      </c>
      <c r="F52" s="20" t="n">
        <v>8.33803417</v>
      </c>
      <c r="G52" s="18" t="n">
        <v>464.62620185</v>
      </c>
      <c r="H52" s="20" t="n">
        <v>5.86752173</v>
      </c>
      <c r="I52" s="18" t="n">
        <v>489.19772803</v>
      </c>
      <c r="J52" s="20" t="n">
        <v>3.65589908</v>
      </c>
      <c r="K52" s="18" t="n">
        <v>498.07786339</v>
      </c>
      <c r="L52" s="20" t="n">
        <v>2.97644169</v>
      </c>
      <c r="M52" s="18" t="s">
        <v>481</v>
      </c>
      <c r="N52" s="20" t="s">
        <v>481</v>
      </c>
      <c r="O52" s="18" t="s">
        <v>481</v>
      </c>
      <c r="P52" s="20" t="s">
        <v>481</v>
      </c>
      <c r="Q52" s="18" t="s">
        <v>481</v>
      </c>
      <c r="R52" s="20" t="s">
        <v>481</v>
      </c>
      <c r="S52" s="18" t="s">
        <v>481</v>
      </c>
      <c r="T52" s="20" t="s">
        <v>481</v>
      </c>
      <c r="U52" s="18" t="n">
        <v>398.67614539</v>
      </c>
      <c r="V52" s="20" t="n">
        <v>6.85608024</v>
      </c>
    </row>
    <row r="53" spans="1:22">
      <c r="A53" s="15" t="s">
        <v>528</v>
      </c>
      <c r="B53" s="17" t="n">
        <v>5571</v>
      </c>
      <c r="C53" s="18">
        <f>(136.0/B53*100)</f>
        <v/>
      </c>
      <c r="D53" s="19" t="n">
        <v>5435</v>
      </c>
      <c r="E53" s="18" t="n">
        <v>418.69876301</v>
      </c>
      <c r="F53" s="20" t="n">
        <v>5.43555254</v>
      </c>
      <c r="G53" s="18" t="n">
        <v>421.46041859</v>
      </c>
      <c r="H53" s="20" t="n">
        <v>4.88037066</v>
      </c>
      <c r="I53" s="18" t="n">
        <v>453.44724115</v>
      </c>
      <c r="J53" s="20" t="n">
        <v>2.66139178</v>
      </c>
      <c r="K53" s="18" t="n">
        <v>469.35222026</v>
      </c>
      <c r="L53" s="20" t="n">
        <v>2.66458038</v>
      </c>
      <c r="M53" s="18" t="s">
        <v>481</v>
      </c>
      <c r="N53" s="20" t="s">
        <v>481</v>
      </c>
      <c r="O53" s="18" t="s">
        <v>481</v>
      </c>
      <c r="P53" s="20" t="s">
        <v>481</v>
      </c>
      <c r="Q53" s="18" t="s">
        <v>481</v>
      </c>
      <c r="R53" s="20" t="s">
        <v>481</v>
      </c>
      <c r="S53" s="18" t="s">
        <v>481</v>
      </c>
      <c r="T53" s="20" t="s">
        <v>481</v>
      </c>
      <c r="U53" s="18" t="n">
        <v>353.18808688</v>
      </c>
      <c r="V53" s="20" t="n">
        <v>4.236897</v>
      </c>
    </row>
    <row r="54" spans="1:22">
      <c r="A54" s="15" t="s">
        <v>529</v>
      </c>
      <c r="B54" s="17" t="n">
        <v>4740</v>
      </c>
      <c r="C54" s="18">
        <f>(606.0/B54*100)</f>
        <v/>
      </c>
      <c r="D54" s="19" t="n">
        <v>4134</v>
      </c>
      <c r="E54" s="18" t="n">
        <v>336.08447748</v>
      </c>
      <c r="F54" s="20" t="n">
        <v>4.85206756</v>
      </c>
      <c r="G54" s="18" t="n">
        <v>360.6681574</v>
      </c>
      <c r="H54" s="20" t="n">
        <v>5.06672122</v>
      </c>
      <c r="I54" s="18" t="n">
        <v>375.87423523</v>
      </c>
      <c r="J54" s="20" t="n">
        <v>5.63032339</v>
      </c>
      <c r="K54" s="18" t="n">
        <v>395.64391734</v>
      </c>
      <c r="L54" s="20" t="n">
        <v>4.38191407</v>
      </c>
      <c r="M54" s="18" t="s">
        <v>481</v>
      </c>
      <c r="N54" s="20" t="s">
        <v>481</v>
      </c>
      <c r="O54" s="18" t="s">
        <v>481</v>
      </c>
      <c r="P54" s="20" t="s">
        <v>481</v>
      </c>
      <c r="Q54" s="18" t="s">
        <v>481</v>
      </c>
      <c r="R54" s="20" t="s">
        <v>481</v>
      </c>
      <c r="S54" s="18" t="s">
        <v>481</v>
      </c>
      <c r="T54" s="20" t="s">
        <v>481</v>
      </c>
      <c r="U54" s="18" t="n">
        <v>313.52185249</v>
      </c>
      <c r="V54" s="20" t="n">
        <v>4.44064007</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(77.0/B56*100)</f>
        <v/>
      </c>
      <c r="D56" s="19" t="n">
        <v>5282</v>
      </c>
      <c r="E56" s="18" t="n">
        <v>501.06541795</v>
      </c>
      <c r="F56" s="20" t="n">
        <v>8.78732065</v>
      </c>
      <c r="G56" s="18" t="n">
        <v>528.57836595</v>
      </c>
      <c r="H56" s="20" t="n">
        <v>5.31643449</v>
      </c>
      <c r="I56" s="18" t="n">
        <v>529.6437152</v>
      </c>
      <c r="J56" s="20" t="n">
        <v>3.37703453</v>
      </c>
      <c r="K56" s="18" t="n">
        <v>528.34765743</v>
      </c>
      <c r="L56" s="20" t="n">
        <v>2.83589344</v>
      </c>
      <c r="M56" s="18" t="s">
        <v>481</v>
      </c>
      <c r="N56" s="20" t="s">
        <v>481</v>
      </c>
      <c r="O56" s="18" t="s">
        <v>481</v>
      </c>
      <c r="P56" s="20" t="s">
        <v>481</v>
      </c>
      <c r="Q56" s="18" t="s">
        <v>481</v>
      </c>
      <c r="R56" s="20" t="s">
        <v>481</v>
      </c>
      <c r="S56" s="18" t="s">
        <v>481</v>
      </c>
      <c r="T56" s="20" t="s">
        <v>481</v>
      </c>
      <c r="U56" s="18" t="n">
        <v>461.57091533</v>
      </c>
      <c r="V56" s="20" t="n">
        <v>16.74987232</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(189.0/B61*100)</f>
        <v/>
      </c>
      <c r="D61" s="19" t="n">
        <v>6336</v>
      </c>
      <c r="E61" s="18" t="n">
        <v>433.61274628</v>
      </c>
      <c r="F61" s="20" t="n">
        <v>6.71241795</v>
      </c>
      <c r="G61" s="18" t="n">
        <v>432.80831826</v>
      </c>
      <c r="H61" s="20" t="n">
        <v>5.30805269</v>
      </c>
      <c r="I61" s="18" t="n">
        <v>465.19739104</v>
      </c>
      <c r="J61" s="20" t="n">
        <v>3.7354936</v>
      </c>
      <c r="K61" s="18" t="n">
        <v>494.1622309</v>
      </c>
      <c r="L61" s="20" t="n">
        <v>3.02191256</v>
      </c>
      <c r="M61" s="18" t="s">
        <v>481</v>
      </c>
      <c r="N61" s="20" t="s">
        <v>481</v>
      </c>
      <c r="O61" s="18" t="s">
        <v>481</v>
      </c>
      <c r="P61" s="20" t="s">
        <v>481</v>
      </c>
      <c r="Q61" s="18" t="s">
        <v>481</v>
      </c>
      <c r="R61" s="20" t="s">
        <v>481</v>
      </c>
      <c r="S61" s="18" t="s">
        <v>481</v>
      </c>
      <c r="T61" s="20" t="s">
        <v>481</v>
      </c>
      <c r="U61" s="18" t="n">
        <v>381.51628472</v>
      </c>
      <c r="V61" s="20" t="n">
        <v>8.21533647</v>
      </c>
    </row>
    <row r="62" spans="1:22">
      <c r="A62" s="15" t="s">
        <v>537</v>
      </c>
      <c r="B62" s="17" t="n">
        <v>4476</v>
      </c>
      <c r="C62" s="18">
        <f>(3.0/B62*100)</f>
        <v/>
      </c>
      <c r="D62" s="19" t="n">
        <v>4473</v>
      </c>
      <c r="E62" s="18" t="n">
        <v>484.25306923</v>
      </c>
      <c r="F62" s="20" t="n">
        <v>10.75002518</v>
      </c>
      <c r="G62" s="18" t="n">
        <v>492.18341089</v>
      </c>
      <c r="H62" s="20" t="n">
        <v>5.53931783</v>
      </c>
      <c r="I62" s="18" t="n">
        <v>511.13888269</v>
      </c>
      <c r="J62" s="20" t="n">
        <v>2.2129696</v>
      </c>
      <c r="K62" s="18" t="n">
        <v>510.84346401</v>
      </c>
      <c r="L62" s="20" t="n">
        <v>2.09778812</v>
      </c>
      <c r="M62" s="18" t="s">
        <v>481</v>
      </c>
      <c r="N62" s="20" t="s">
        <v>481</v>
      </c>
      <c r="O62" s="18" t="s">
        <v>481</v>
      </c>
      <c r="P62" s="20" t="s">
        <v>481</v>
      </c>
      <c r="Q62" s="18" t="s">
        <v>481</v>
      </c>
      <c r="R62" s="20" t="s">
        <v>481</v>
      </c>
      <c r="S62" s="18" t="s">
        <v>481</v>
      </c>
      <c r="T62" s="20" t="s">
        <v>481</v>
      </c>
      <c r="U62" s="18" t="n">
        <v>458.16584238</v>
      </c>
      <c r="V62" s="20" t="n">
        <v>17.20050253</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(103.0/B66*100)</f>
        <v/>
      </c>
      <c r="D66" s="19" t="n">
        <v>5562</v>
      </c>
      <c r="E66" s="18" t="n">
        <v>409.16522156</v>
      </c>
      <c r="F66" s="20" t="n">
        <v>4.61191846</v>
      </c>
      <c r="G66" s="18" t="n">
        <v>425.06684545</v>
      </c>
      <c r="H66" s="20" t="n">
        <v>4.20055251</v>
      </c>
      <c r="I66" s="18" t="n">
        <v>442.8648839</v>
      </c>
      <c r="J66" s="20" t="n">
        <v>2.46253484</v>
      </c>
      <c r="K66" s="18" t="n">
        <v>453.62459411</v>
      </c>
      <c r="L66" s="20" t="n">
        <v>2.5498197</v>
      </c>
      <c r="M66" s="18" t="s">
        <v>481</v>
      </c>
      <c r="N66" s="20" t="s">
        <v>481</v>
      </c>
      <c r="O66" s="18" t="s">
        <v>481</v>
      </c>
      <c r="P66" s="20" t="s">
        <v>481</v>
      </c>
      <c r="Q66" s="18" t="s">
        <v>481</v>
      </c>
      <c r="R66" s="20" t="s">
        <v>481</v>
      </c>
      <c r="S66" s="18" t="s">
        <v>481</v>
      </c>
      <c r="T66" s="20" t="s">
        <v>481</v>
      </c>
      <c r="U66" s="18" t="n">
        <v>357.23782862</v>
      </c>
      <c r="V66" s="20" t="n">
        <v>3.63774055</v>
      </c>
    </row>
    <row r="67" spans="1:22">
      <c r="A67" s="15" t="s">
        <v>542</v>
      </c>
      <c r="B67" s="17" t="n">
        <v>6971</v>
      </c>
      <c r="C67" s="18">
        <f>(1233.0/B67*100)</f>
        <v/>
      </c>
      <c r="D67" s="19" t="n">
        <v>5738</v>
      </c>
      <c r="E67" s="18" t="n">
        <v>376.91222862</v>
      </c>
      <c r="F67" s="20" t="n">
        <v>5.94630325</v>
      </c>
      <c r="G67" s="18" t="n">
        <v>398.27512396</v>
      </c>
      <c r="H67" s="20" t="n">
        <v>4.41969471</v>
      </c>
      <c r="I67" s="18" t="n">
        <v>417.94607033</v>
      </c>
      <c r="J67" s="20" t="n">
        <v>3.43726075</v>
      </c>
      <c r="K67" s="18" t="n">
        <v>435.60230011</v>
      </c>
      <c r="L67" s="20" t="n">
        <v>3.51879789</v>
      </c>
      <c r="M67" s="18" t="s">
        <v>481</v>
      </c>
      <c r="N67" s="20" t="s">
        <v>481</v>
      </c>
      <c r="O67" s="18" t="s">
        <v>481</v>
      </c>
      <c r="P67" s="20" t="s">
        <v>481</v>
      </c>
      <c r="Q67" s="18" t="s">
        <v>481</v>
      </c>
      <c r="R67" s="20" t="s">
        <v>481</v>
      </c>
      <c r="S67" s="18" t="s">
        <v>481</v>
      </c>
      <c r="T67" s="20" t="s">
        <v>481</v>
      </c>
      <c r="U67" s="18" t="n">
        <v>345.02133976</v>
      </c>
      <c r="V67" s="20" t="n">
        <v>6.427133</v>
      </c>
    </row>
    <row r="68" spans="1:22">
      <c r="A68" s="15" t="s">
        <v>543</v>
      </c>
      <c r="B68" s="17" t="n">
        <v>12083</v>
      </c>
      <c r="C68" s="18">
        <f>(32.0/B68*100)</f>
        <v/>
      </c>
      <c r="D68" s="19" t="n">
        <v>12051</v>
      </c>
      <c r="E68" s="18" t="n">
        <v>384.41185636</v>
      </c>
      <c r="F68" s="20" t="n">
        <v>3.50748262</v>
      </c>
      <c r="G68" s="18" t="n">
        <v>382.05036741</v>
      </c>
      <c r="H68" s="20" t="n">
        <v>3.23911295</v>
      </c>
      <c r="I68" s="18" t="n">
        <v>420.92326541</v>
      </c>
      <c r="J68" s="20" t="n">
        <v>1.98116357</v>
      </c>
      <c r="K68" s="18" t="n">
        <v>451.48598374</v>
      </c>
      <c r="L68" s="20" t="n">
        <v>2.04189263</v>
      </c>
      <c r="M68" s="18" t="s">
        <v>481</v>
      </c>
      <c r="N68" s="20" t="s">
        <v>481</v>
      </c>
      <c r="O68" s="18" t="s">
        <v>481</v>
      </c>
      <c r="P68" s="20" t="s">
        <v>481</v>
      </c>
      <c r="Q68" s="18" t="s">
        <v>481</v>
      </c>
      <c r="R68" s="20" t="s">
        <v>481</v>
      </c>
      <c r="S68" s="18" t="s">
        <v>481</v>
      </c>
      <c r="T68" s="20" t="s">
        <v>481</v>
      </c>
      <c r="U68" s="18" t="n">
        <v>327.86069402</v>
      </c>
      <c r="V68" s="20" t="n">
        <v>2.21996795</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463.02940154</v>
      </c>
      <c r="F70" s="20" t="n">
        <v>6.31914976</v>
      </c>
      <c r="G70" s="18" t="n">
        <v>487.56274319</v>
      </c>
      <c r="H70" s="20" t="n">
        <v>4.69015952</v>
      </c>
      <c r="I70" s="18" t="n">
        <v>495.64295682</v>
      </c>
      <c r="J70" s="20" t="n">
        <v>4.02325252</v>
      </c>
      <c r="K70" s="18" t="n">
        <v>511.58651462</v>
      </c>
      <c r="L70" s="20" t="n">
        <v>3.57844405</v>
      </c>
      <c r="M70" s="18" t="s">
        <v>481</v>
      </c>
      <c r="N70" s="20" t="s">
        <v>481</v>
      </c>
      <c r="O70" s="18" t="s">
        <v>481</v>
      </c>
      <c r="P70" s="20" t="s">
        <v>481</v>
      </c>
      <c r="Q70" s="18" t="s">
        <v>481</v>
      </c>
      <c r="R70" s="20" t="s">
        <v>481</v>
      </c>
      <c r="S70" s="18" t="s">
        <v>481</v>
      </c>
      <c r="T70" s="20" t="s">
        <v>481</v>
      </c>
      <c r="U70" s="18" t="n">
        <v>447.78836945</v>
      </c>
      <c r="V70" s="20" t="n">
        <v>8.907390400000001</v>
      </c>
    </row>
    <row r="71" spans="1:22">
      <c r="A71" s="15" t="s">
        <v>546</v>
      </c>
      <c r="B71" s="17" t="n">
        <v>6115</v>
      </c>
      <c r="C71" s="18">
        <f>(55.0/B71*100)</f>
        <v/>
      </c>
      <c r="D71" s="19" t="n">
        <v>6060</v>
      </c>
      <c r="E71" s="18" t="n">
        <v>511.02688796</v>
      </c>
      <c r="F71" s="20" t="n">
        <v>8.45482447</v>
      </c>
      <c r="G71" s="18" t="n">
        <v>519.04774805</v>
      </c>
      <c r="H71" s="20" t="n">
        <v>5.98747644</v>
      </c>
      <c r="I71" s="18" t="n">
        <v>540.48815628</v>
      </c>
      <c r="J71" s="20" t="n">
        <v>3.21503203</v>
      </c>
      <c r="K71" s="18" t="n">
        <v>537.4856941100001</v>
      </c>
      <c r="L71" s="20" t="n">
        <v>1.94107952</v>
      </c>
      <c r="M71" s="18" t="s">
        <v>481</v>
      </c>
      <c r="N71" s="20" t="s">
        <v>481</v>
      </c>
      <c r="O71" s="18" t="s">
        <v>481</v>
      </c>
      <c r="P71" s="20" t="s">
        <v>481</v>
      </c>
      <c r="Q71" s="18" t="s">
        <v>481</v>
      </c>
      <c r="R71" s="20" t="s">
        <v>481</v>
      </c>
      <c r="S71" s="18" t="s">
        <v>481</v>
      </c>
      <c r="T71" s="20" t="s">
        <v>481</v>
      </c>
      <c r="U71" s="18" t="n">
        <v>481.79352552</v>
      </c>
      <c r="V71" s="20" t="n">
        <v>12.44462886</v>
      </c>
    </row>
    <row r="72" spans="1:22">
      <c r="A72" s="15" t="s">
        <v>547</v>
      </c>
      <c r="B72" s="17" t="n">
        <v>7708</v>
      </c>
      <c r="C72" s="18">
        <f>(9.0/B72*100)</f>
        <v/>
      </c>
      <c r="D72" s="19" t="n">
        <v>7699</v>
      </c>
      <c r="E72" s="18" t="n">
        <v>449.98756162</v>
      </c>
      <c r="F72" s="20" t="n">
        <v>11.89115941</v>
      </c>
      <c r="G72" s="18" t="n">
        <v>487.52930668</v>
      </c>
      <c r="H72" s="20" t="n">
        <v>6.89223961</v>
      </c>
      <c r="I72" s="18" t="n">
        <v>496.73516647</v>
      </c>
      <c r="J72" s="20" t="n">
        <v>3.09392048</v>
      </c>
      <c r="K72" s="18" t="n">
        <v>500.06522226</v>
      </c>
      <c r="L72" s="20" t="n">
        <v>2.78132057</v>
      </c>
      <c r="M72" s="18" t="s">
        <v>481</v>
      </c>
      <c r="N72" s="20" t="s">
        <v>481</v>
      </c>
      <c r="O72" s="18" t="s">
        <v>481</v>
      </c>
      <c r="P72" s="20" t="s">
        <v>481</v>
      </c>
      <c r="Q72" s="18" t="s">
        <v>481</v>
      </c>
      <c r="R72" s="20" t="s">
        <v>481</v>
      </c>
      <c r="S72" s="18" t="s">
        <v>481</v>
      </c>
      <c r="T72" s="20" t="s">
        <v>481</v>
      </c>
      <c r="U72" s="18" t="n">
        <v>463.33443898</v>
      </c>
      <c r="V72" s="20" t="n">
        <v>21.90664751</v>
      </c>
    </row>
    <row r="73" spans="1:22">
      <c r="A73" s="15" t="s">
        <v>548</v>
      </c>
      <c r="B73" s="17" t="n">
        <v>8249</v>
      </c>
      <c r="C73" s="18">
        <f>(212.0/B73*100)</f>
        <v/>
      </c>
      <c r="D73" s="19" t="n">
        <v>8037</v>
      </c>
      <c r="E73" s="18" t="n">
        <v>385.59602388</v>
      </c>
      <c r="F73" s="20" t="n">
        <v>6.27169259</v>
      </c>
      <c r="G73" s="18" t="n">
        <v>400.92710263</v>
      </c>
      <c r="H73" s="20" t="n">
        <v>4.38731503</v>
      </c>
      <c r="I73" s="18" t="n">
        <v>409.24252911</v>
      </c>
      <c r="J73" s="20" t="n">
        <v>3.27503119</v>
      </c>
      <c r="K73" s="18" t="n">
        <v>432.65840559</v>
      </c>
      <c r="L73" s="20" t="n">
        <v>5.53357635</v>
      </c>
      <c r="M73" s="18" t="s">
        <v>481</v>
      </c>
      <c r="N73" s="20" t="s">
        <v>481</v>
      </c>
      <c r="O73" s="18" t="s">
        <v>481</v>
      </c>
      <c r="P73" s="20" t="s">
        <v>481</v>
      </c>
      <c r="Q73" s="18" t="s">
        <v>481</v>
      </c>
      <c r="R73" s="20" t="s">
        <v>481</v>
      </c>
      <c r="S73" s="18" t="s">
        <v>481</v>
      </c>
      <c r="T73" s="20" t="s">
        <v>481</v>
      </c>
      <c r="U73" s="18" t="n">
        <v>359.44592633</v>
      </c>
      <c r="V73" s="20" t="n">
        <v>9.585840259999999</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(345.0/B75*100)</f>
        <v/>
      </c>
      <c r="D75" s="19" t="n">
        <v>5030</v>
      </c>
      <c r="E75" s="18" t="n">
        <v>362.8090689</v>
      </c>
      <c r="F75" s="20" t="n">
        <v>4.76879647</v>
      </c>
      <c r="G75" s="18" t="n">
        <v>351.81505158</v>
      </c>
      <c r="H75" s="20" t="n">
        <v>4.39264349</v>
      </c>
      <c r="I75" s="18" t="n">
        <v>378.58648357</v>
      </c>
      <c r="J75" s="20" t="n">
        <v>3.44368883</v>
      </c>
      <c r="K75" s="18" t="n">
        <v>378.86231196</v>
      </c>
      <c r="L75" s="20" t="n">
        <v>4.49469169</v>
      </c>
      <c r="M75" s="18" t="s">
        <v>481</v>
      </c>
      <c r="N75" s="20" t="s">
        <v>481</v>
      </c>
      <c r="O75" s="18" t="s">
        <v>481</v>
      </c>
      <c r="P75" s="20" t="s">
        <v>481</v>
      </c>
      <c r="Q75" s="18" t="s">
        <v>481</v>
      </c>
      <c r="R75" s="20" t="s">
        <v>481</v>
      </c>
      <c r="S75" s="18" t="s">
        <v>481</v>
      </c>
      <c r="T75" s="20" t="s">
        <v>481</v>
      </c>
      <c r="U75" s="18" t="n">
        <v>327.06890537</v>
      </c>
      <c r="V75" s="20" t="n">
        <v>5.71542613</v>
      </c>
    </row>
    <row r="76" spans="1:22">
      <c r="A76" s="15" t="s">
        <v>551</v>
      </c>
      <c r="B76" s="17" t="n">
        <v>14167</v>
      </c>
      <c r="C76" s="18">
        <f>(238.0/B76*100)</f>
        <v/>
      </c>
      <c r="D76" s="19" t="n">
        <v>13929</v>
      </c>
      <c r="E76" s="18" t="n">
        <v>400.15728137</v>
      </c>
      <c r="F76" s="20" t="n">
        <v>4.78359749</v>
      </c>
      <c r="G76" s="18" t="n">
        <v>405.66924349</v>
      </c>
      <c r="H76" s="20" t="n">
        <v>4.30914576</v>
      </c>
      <c r="I76" s="18" t="n">
        <v>441.19221606</v>
      </c>
      <c r="J76" s="20" t="n">
        <v>3.28777995</v>
      </c>
      <c r="K76" s="18" t="n">
        <v>472.74559277</v>
      </c>
      <c r="L76" s="20" t="n">
        <v>3.12480831</v>
      </c>
      <c r="M76" s="18" t="s">
        <v>481</v>
      </c>
      <c r="N76" s="20" t="s">
        <v>481</v>
      </c>
      <c r="O76" s="18" t="s">
        <v>481</v>
      </c>
      <c r="P76" s="20" t="s">
        <v>481</v>
      </c>
      <c r="Q76" s="18" t="s">
        <v>481</v>
      </c>
      <c r="R76" s="20" t="s">
        <v>481</v>
      </c>
      <c r="S76" s="18" t="s">
        <v>481</v>
      </c>
      <c r="T76" s="20" t="s">
        <v>481</v>
      </c>
      <c r="U76" s="18" t="n">
        <v>350.23124061</v>
      </c>
      <c r="V76" s="20" t="n">
        <v>5.26972958</v>
      </c>
    </row>
    <row r="77" spans="1:22">
      <c r="A77" s="15" t="s">
        <v>552</v>
      </c>
      <c r="B77" s="17" t="n">
        <v>6062</v>
      </c>
      <c r="C77" s="18">
        <f>(480.0/B77*100)</f>
        <v/>
      </c>
      <c r="D77" s="19" t="n">
        <v>5582</v>
      </c>
      <c r="E77" s="18" t="n">
        <v>413.95313791</v>
      </c>
      <c r="F77" s="20" t="n">
        <v>7.57751751</v>
      </c>
      <c r="G77" s="18" t="n">
        <v>430.97481429</v>
      </c>
      <c r="H77" s="20" t="n">
        <v>5.21513945</v>
      </c>
      <c r="I77" s="18" t="n">
        <v>450.76498047</v>
      </c>
      <c r="J77" s="20" t="n">
        <v>4.00929676</v>
      </c>
      <c r="K77" s="18" t="n">
        <v>461.52710583</v>
      </c>
      <c r="L77" s="20" t="n">
        <v>3.07865087</v>
      </c>
      <c r="M77" s="18" t="s">
        <v>481</v>
      </c>
      <c r="N77" s="20" t="s">
        <v>481</v>
      </c>
      <c r="O77" s="18" t="s">
        <v>481</v>
      </c>
      <c r="P77" s="20" t="s">
        <v>481</v>
      </c>
      <c r="Q77" s="18" t="s">
        <v>481</v>
      </c>
      <c r="R77" s="20" t="s">
        <v>481</v>
      </c>
      <c r="S77" s="18" t="s">
        <v>481</v>
      </c>
      <c r="T77" s="20" t="s">
        <v>481</v>
      </c>
      <c r="U77" s="18" t="n">
        <v>369.70182168</v>
      </c>
      <c r="V77" s="20" t="n">
        <v>4.26214482</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(118.0/B81*100)</f>
        <v/>
      </c>
      <c r="D81" s="19" t="n">
        <v>8743</v>
      </c>
      <c r="E81" s="18" t="n">
        <v>410.92831753</v>
      </c>
      <c r="F81" s="20" t="n">
        <v>7.06991462</v>
      </c>
      <c r="G81" s="18" t="n">
        <v>424.5417832</v>
      </c>
      <c r="H81" s="20" t="n">
        <v>5.19524406</v>
      </c>
      <c r="I81" s="18" t="n">
        <v>430.08485329</v>
      </c>
      <c r="J81" s="20" t="n">
        <v>3.58590929</v>
      </c>
      <c r="K81" s="18" t="n">
        <v>443.02437338</v>
      </c>
      <c r="L81" s="20" t="n">
        <v>3.73708948</v>
      </c>
      <c r="M81" s="18" t="s">
        <v>481</v>
      </c>
      <c r="N81" s="20" t="s">
        <v>481</v>
      </c>
      <c r="O81" s="18" t="s">
        <v>481</v>
      </c>
      <c r="P81" s="20" t="s">
        <v>481</v>
      </c>
      <c r="Q81" s="18" t="s">
        <v>481</v>
      </c>
      <c r="R81" s="20" t="s">
        <v>481</v>
      </c>
      <c r="S81" s="18" t="s">
        <v>481</v>
      </c>
      <c r="T81" s="20" t="s">
        <v>481</v>
      </c>
      <c r="U81" s="18" t="n">
        <v>375.67320212</v>
      </c>
      <c r="V81" s="20" t="n">
        <v>8.371556330000001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890</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520.62035012</v>
      </c>
      <c r="F7" s="20" t="n">
        <v>7.39499043</v>
      </c>
      <c r="G7" s="18" t="n">
        <v>527.58330096</v>
      </c>
      <c r="H7" s="20" t="n">
        <v>4.51930518</v>
      </c>
      <c r="I7" s="18" t="n">
        <v>519.559527</v>
      </c>
      <c r="J7" s="20" t="n">
        <v>3.35372359</v>
      </c>
      <c r="K7" s="18" t="n">
        <v>501.83393425</v>
      </c>
      <c r="L7" s="20" t="n">
        <v>2.04668138</v>
      </c>
      <c r="M7" s="18" t="s">
        <v>481</v>
      </c>
      <c r="N7" s="20" t="s">
        <v>481</v>
      </c>
      <c r="O7" s="18" t="s">
        <v>481</v>
      </c>
      <c r="P7" s="20" t="s">
        <v>481</v>
      </c>
      <c r="Q7" s="18" t="s">
        <v>481</v>
      </c>
      <c r="R7" s="20" t="s">
        <v>481</v>
      </c>
      <c r="S7" s="18" t="s">
        <v>481</v>
      </c>
      <c r="T7" s="20" t="s">
        <v>481</v>
      </c>
      <c r="U7" s="18" t="n">
        <v>461.70563615</v>
      </c>
      <c r="V7" s="20" t="n">
        <v>5.47484647</v>
      </c>
    </row>
    <row r="8" spans="1:22">
      <c r="A8" s="15" t="s">
        <v>483</v>
      </c>
      <c r="B8" s="17" t="n">
        <v>7007</v>
      </c>
      <c r="C8" s="18">
        <f>(299.0/B8*100)</f>
        <v/>
      </c>
      <c r="D8" s="19" t="n">
        <v>6708</v>
      </c>
      <c r="E8" s="18" t="n">
        <v>466.02407069</v>
      </c>
      <c r="F8" s="20" t="n">
        <v>8.68872402</v>
      </c>
      <c r="G8" s="18" t="n">
        <v>495.25316871</v>
      </c>
      <c r="H8" s="20" t="n">
        <v>6.05387628</v>
      </c>
      <c r="I8" s="18" t="n">
        <v>489.4735051</v>
      </c>
      <c r="J8" s="20" t="n">
        <v>3.81520778</v>
      </c>
      <c r="K8" s="18" t="n">
        <v>494.94570542</v>
      </c>
      <c r="L8" s="20" t="n">
        <v>2.90079907</v>
      </c>
      <c r="M8" s="18" t="s">
        <v>481</v>
      </c>
      <c r="N8" s="20" t="s">
        <v>481</v>
      </c>
      <c r="O8" s="18" t="s">
        <v>481</v>
      </c>
      <c r="P8" s="20" t="s">
        <v>481</v>
      </c>
      <c r="Q8" s="18" t="n">
        <v>361.38025951</v>
      </c>
      <c r="R8" s="20" t="n">
        <v>22.72565673</v>
      </c>
      <c r="S8" s="18" t="s">
        <v>481</v>
      </c>
      <c r="T8" s="20" t="s">
        <v>481</v>
      </c>
      <c r="U8" s="18" t="n">
        <v>412.51573146</v>
      </c>
      <c r="V8" s="20" t="n">
        <v>6.14679354</v>
      </c>
    </row>
    <row r="9" spans="1:22">
      <c r="A9" s="15" t="s">
        <v>484</v>
      </c>
      <c r="B9" s="17" t="n">
        <v>9651</v>
      </c>
      <c r="C9" s="18">
        <f>(357.0/B9*100)</f>
        <v/>
      </c>
      <c r="D9" s="19" t="n">
        <v>9294</v>
      </c>
      <c r="E9" s="18" t="n">
        <v>485.55304921</v>
      </c>
      <c r="F9" s="20" t="n">
        <v>8.56076462</v>
      </c>
      <c r="G9" s="18" t="n">
        <v>500.67880376</v>
      </c>
      <c r="H9" s="20" t="n">
        <v>5.67628459</v>
      </c>
      <c r="I9" s="18" t="n">
        <v>512.7041587</v>
      </c>
      <c r="J9" s="20" t="n">
        <v>3.45713986</v>
      </c>
      <c r="K9" s="18" t="n">
        <v>515.7392854</v>
      </c>
      <c r="L9" s="20" t="n">
        <v>2.18258897</v>
      </c>
      <c r="M9" s="18" t="s">
        <v>481</v>
      </c>
      <c r="N9" s="20" t="s">
        <v>481</v>
      </c>
      <c r="O9" s="18" t="s">
        <v>481</v>
      </c>
      <c r="P9" s="20" t="s">
        <v>481</v>
      </c>
      <c r="Q9" s="18" t="n">
        <v>347.7815185</v>
      </c>
      <c r="R9" s="20" t="n">
        <v>11.20716786</v>
      </c>
      <c r="S9" s="18" t="s">
        <v>481</v>
      </c>
      <c r="T9" s="20" t="s">
        <v>481</v>
      </c>
      <c r="U9" s="18" t="n">
        <v>417.30876259</v>
      </c>
      <c r="V9" s="20" t="n">
        <v>5.82352716</v>
      </c>
    </row>
    <row r="10" spans="1:22">
      <c r="A10" s="15" t="s">
        <v>485</v>
      </c>
      <c r="B10" s="17" t="n">
        <v>20058</v>
      </c>
      <c r="C10" s="18">
        <f>(585.0/B10*100)</f>
        <v/>
      </c>
      <c r="D10" s="19" t="n">
        <v>19473</v>
      </c>
      <c r="E10" s="18" t="n">
        <v>531.14082567</v>
      </c>
      <c r="F10" s="20" t="n">
        <v>5.5109433</v>
      </c>
      <c r="G10" s="18" t="n">
        <v>538.47365961</v>
      </c>
      <c r="H10" s="20" t="n">
        <v>4.21288181</v>
      </c>
      <c r="I10" s="18" t="n">
        <v>531.29068204</v>
      </c>
      <c r="J10" s="20" t="n">
        <v>2.84444858</v>
      </c>
      <c r="K10" s="18" t="n">
        <v>530.75972716</v>
      </c>
      <c r="L10" s="20" t="n">
        <v>2.18102045</v>
      </c>
      <c r="M10" s="18" t="s">
        <v>481</v>
      </c>
      <c r="N10" s="20" t="s">
        <v>481</v>
      </c>
      <c r="O10" s="18" t="s">
        <v>481</v>
      </c>
      <c r="P10" s="20" t="s">
        <v>481</v>
      </c>
      <c r="Q10" s="18" t="s">
        <v>481</v>
      </c>
      <c r="R10" s="20" t="s">
        <v>481</v>
      </c>
      <c r="S10" s="18" t="s">
        <v>481</v>
      </c>
      <c r="T10" s="20" t="s">
        <v>481</v>
      </c>
      <c r="U10" s="18" t="n">
        <v>450.08928671</v>
      </c>
      <c r="V10" s="20" t="n">
        <v>7.43971716</v>
      </c>
    </row>
    <row r="11" spans="1:22">
      <c r="A11" s="15" t="s">
        <v>486</v>
      </c>
      <c r="B11" s="17" t="n">
        <v>7053</v>
      </c>
      <c r="C11" s="18">
        <f>(242.0/B11*100)</f>
        <v/>
      </c>
      <c r="D11" s="19" t="n">
        <v>6811</v>
      </c>
      <c r="E11" s="18" t="n">
        <v>453.64936634</v>
      </c>
      <c r="F11" s="20" t="n">
        <v>6.92030312</v>
      </c>
      <c r="G11" s="18" t="n">
        <v>464.20794699</v>
      </c>
      <c r="H11" s="20" t="n">
        <v>5.31903618</v>
      </c>
      <c r="I11" s="18" t="n">
        <v>461.5954658</v>
      </c>
      <c r="J11" s="20" t="n">
        <v>4.09598997</v>
      </c>
      <c r="K11" s="18" t="n">
        <v>469.15592312</v>
      </c>
      <c r="L11" s="20" t="n">
        <v>2.73759485</v>
      </c>
      <c r="M11" s="18" t="s">
        <v>481</v>
      </c>
      <c r="N11" s="20" t="s">
        <v>481</v>
      </c>
      <c r="O11" s="18" t="s">
        <v>481</v>
      </c>
      <c r="P11" s="20" t="s">
        <v>481</v>
      </c>
      <c r="Q11" s="18" t="s">
        <v>481</v>
      </c>
      <c r="R11" s="20" t="s">
        <v>481</v>
      </c>
      <c r="S11" s="18" t="s">
        <v>481</v>
      </c>
      <c r="T11" s="20" t="s">
        <v>481</v>
      </c>
      <c r="U11" s="18" t="n">
        <v>414.33707168</v>
      </c>
      <c r="V11" s="20" t="n">
        <v>6.02694432</v>
      </c>
    </row>
    <row r="12" spans="1:22">
      <c r="A12" s="15" t="s">
        <v>487</v>
      </c>
      <c r="B12" s="17" t="n">
        <v>6894</v>
      </c>
      <c r="C12" s="18">
        <f>(60.0/B12*100)</f>
        <v/>
      </c>
      <c r="D12" s="19" t="n">
        <v>6834</v>
      </c>
      <c r="E12" s="18" t="n">
        <v>442.89004606</v>
      </c>
      <c r="F12" s="20" t="n">
        <v>9.28463833</v>
      </c>
      <c r="G12" s="18" t="n">
        <v>462.73543286</v>
      </c>
      <c r="H12" s="20" t="n">
        <v>7.9653962</v>
      </c>
      <c r="I12" s="18" t="n">
        <v>485.07204661</v>
      </c>
      <c r="J12" s="20" t="n">
        <v>3.54838124</v>
      </c>
      <c r="K12" s="18" t="n">
        <v>504.397114</v>
      </c>
      <c r="L12" s="20" t="n">
        <v>2.53114695</v>
      </c>
      <c r="M12" s="18" t="s">
        <v>481</v>
      </c>
      <c r="N12" s="20" t="s">
        <v>481</v>
      </c>
      <c r="O12" s="18" t="s">
        <v>481</v>
      </c>
      <c r="P12" s="20" t="s">
        <v>481</v>
      </c>
      <c r="Q12" s="18" t="n">
        <v>332.31014509</v>
      </c>
      <c r="R12" s="20" t="n">
        <v>18.34291261</v>
      </c>
      <c r="S12" s="18" t="s">
        <v>481</v>
      </c>
      <c r="T12" s="20" t="s">
        <v>481</v>
      </c>
      <c r="U12" s="18" t="n">
        <v>389.27255089</v>
      </c>
      <c r="V12" s="20" t="n">
        <v>8.5547214</v>
      </c>
    </row>
    <row r="13" spans="1:22">
      <c r="A13" s="15" t="s">
        <v>488</v>
      </c>
      <c r="B13" s="17" t="n">
        <v>7161</v>
      </c>
      <c r="C13" s="18">
        <f>(340.0/B13*100)</f>
        <v/>
      </c>
      <c r="D13" s="19" t="n">
        <v>6821</v>
      </c>
      <c r="E13" s="18" t="n">
        <v>500.99926169</v>
      </c>
      <c r="F13" s="20" t="n">
        <v>9.51174614</v>
      </c>
      <c r="G13" s="18" t="n">
        <v>502.68692426</v>
      </c>
      <c r="H13" s="20" t="n">
        <v>5.714323</v>
      </c>
      <c r="I13" s="18" t="n">
        <v>510.90596199</v>
      </c>
      <c r="J13" s="20" t="n">
        <v>3.06027862</v>
      </c>
      <c r="K13" s="18" t="n">
        <v>510.31333404</v>
      </c>
      <c r="L13" s="20" t="n">
        <v>2.48068567</v>
      </c>
      <c r="M13" s="18" t="s">
        <v>481</v>
      </c>
      <c r="N13" s="20" t="s">
        <v>481</v>
      </c>
      <c r="O13" s="18" t="s">
        <v>481</v>
      </c>
      <c r="P13" s="20" t="s">
        <v>481</v>
      </c>
      <c r="Q13" s="18" t="n">
        <v>407.4699787</v>
      </c>
      <c r="R13" s="20" t="n">
        <v>6.79601306</v>
      </c>
      <c r="S13" s="18" t="s">
        <v>481</v>
      </c>
      <c r="T13" s="20" t="s">
        <v>481</v>
      </c>
      <c r="U13" s="18" t="n">
        <v>408.55652223</v>
      </c>
      <c r="V13" s="20" t="n">
        <v>8.303087570000001</v>
      </c>
    </row>
    <row r="14" spans="1:22">
      <c r="A14" s="15" t="s">
        <v>489</v>
      </c>
      <c r="B14" s="17" t="n">
        <v>5587</v>
      </c>
      <c r="C14" s="18">
        <f>(93.0/B14*100)</f>
        <v/>
      </c>
      <c r="D14" s="19" t="n">
        <v>5494</v>
      </c>
      <c r="E14" s="18" t="n">
        <v>493.47971808</v>
      </c>
      <c r="F14" s="20" t="n">
        <v>7.24296271</v>
      </c>
      <c r="G14" s="18" t="n">
        <v>497.72593238</v>
      </c>
      <c r="H14" s="20" t="n">
        <v>6.69828833</v>
      </c>
      <c r="I14" s="18" t="n">
        <v>506.81334725</v>
      </c>
      <c r="J14" s="20" t="n">
        <v>3.74026644</v>
      </c>
      <c r="K14" s="18" t="n">
        <v>533.38633193</v>
      </c>
      <c r="L14" s="20" t="n">
        <v>2.264812</v>
      </c>
      <c r="M14" s="18" t="s">
        <v>481</v>
      </c>
      <c r="N14" s="20" t="s">
        <v>481</v>
      </c>
      <c r="O14" s="18" t="s">
        <v>481</v>
      </c>
      <c r="P14" s="20" t="s">
        <v>481</v>
      </c>
      <c r="Q14" s="18" t="s">
        <v>481</v>
      </c>
      <c r="R14" s="20" t="s">
        <v>481</v>
      </c>
      <c r="S14" s="18" t="s">
        <v>481</v>
      </c>
      <c r="T14" s="20" t="s">
        <v>481</v>
      </c>
      <c r="U14" s="18" t="n">
        <v>445.94320072</v>
      </c>
      <c r="V14" s="20" t="n">
        <v>10.26845856</v>
      </c>
    </row>
    <row r="15" spans="1:22">
      <c r="A15" s="15" t="s">
        <v>490</v>
      </c>
      <c r="B15" s="17" t="n">
        <v>5882</v>
      </c>
      <c r="C15" s="18">
        <f>(186.0/B15*100)</f>
        <v/>
      </c>
      <c r="D15" s="19" t="n">
        <v>5696</v>
      </c>
      <c r="E15" s="18" t="n">
        <v>474.90817332</v>
      </c>
      <c r="F15" s="20" t="n">
        <v>14.38135964</v>
      </c>
      <c r="G15" s="18" t="n">
        <v>495.86044223</v>
      </c>
      <c r="H15" s="20" t="n">
        <v>11.84598229</v>
      </c>
      <c r="I15" s="18" t="n">
        <v>520.49736604</v>
      </c>
      <c r="J15" s="20" t="n">
        <v>5.71442681</v>
      </c>
      <c r="K15" s="18" t="n">
        <v>536.5556941</v>
      </c>
      <c r="L15" s="20" t="n">
        <v>2.32673621</v>
      </c>
      <c r="M15" s="18" t="s">
        <v>481</v>
      </c>
      <c r="N15" s="20" t="s">
        <v>481</v>
      </c>
      <c r="O15" s="18" t="s">
        <v>481</v>
      </c>
      <c r="P15" s="20" t="s">
        <v>481</v>
      </c>
      <c r="Q15" s="18" t="n">
        <v>367.66871077</v>
      </c>
      <c r="R15" s="20" t="n">
        <v>14.82638214</v>
      </c>
      <c r="S15" s="18" t="s">
        <v>481</v>
      </c>
      <c r="T15" s="20" t="s">
        <v>481</v>
      </c>
      <c r="U15" s="18" t="n">
        <v>451.38550224</v>
      </c>
      <c r="V15" s="20" t="n">
        <v>7.65870825</v>
      </c>
    </row>
    <row r="16" spans="1:22">
      <c r="A16" s="15" t="s">
        <v>491</v>
      </c>
      <c r="B16" s="17" t="n">
        <v>6108</v>
      </c>
      <c r="C16" s="18">
        <f>(198.0/B16*100)</f>
        <v/>
      </c>
      <c r="D16" s="19" t="n">
        <v>5910</v>
      </c>
      <c r="E16" s="18" t="n">
        <v>500.59385001</v>
      </c>
      <c r="F16" s="20" t="n">
        <v>9.06743591</v>
      </c>
      <c r="G16" s="18" t="n">
        <v>519.89057516</v>
      </c>
      <c r="H16" s="20" t="n">
        <v>5.89181754</v>
      </c>
      <c r="I16" s="18" t="n">
        <v>523.5094865999999</v>
      </c>
      <c r="J16" s="20" t="n">
        <v>3.63426031</v>
      </c>
      <c r="K16" s="18" t="n">
        <v>509.05298978</v>
      </c>
      <c r="L16" s="20" t="n">
        <v>2.60890563</v>
      </c>
      <c r="M16" s="18" t="s">
        <v>481</v>
      </c>
      <c r="N16" s="20" t="s">
        <v>481</v>
      </c>
      <c r="O16" s="18" t="s">
        <v>481</v>
      </c>
      <c r="P16" s="20" t="s">
        <v>481</v>
      </c>
      <c r="Q16" s="18" t="s">
        <v>481</v>
      </c>
      <c r="R16" s="20" t="s">
        <v>481</v>
      </c>
      <c r="S16" s="18" t="s">
        <v>481</v>
      </c>
      <c r="T16" s="20" t="s">
        <v>481</v>
      </c>
      <c r="U16" s="18" t="n">
        <v>391.08048062</v>
      </c>
      <c r="V16" s="20" t="n">
        <v>9.34810167</v>
      </c>
    </row>
    <row r="17" spans="1:22">
      <c r="A17" s="15" t="s">
        <v>492</v>
      </c>
      <c r="B17" s="17" t="n">
        <v>6504</v>
      </c>
      <c r="C17" s="18">
        <f>(2634.0/B17*100)</f>
        <v/>
      </c>
      <c r="D17" s="19" t="n">
        <v>3870</v>
      </c>
      <c r="E17" s="18" t="n">
        <v>511.13110107</v>
      </c>
      <c r="F17" s="20" t="n">
        <v>9.5945327</v>
      </c>
      <c r="G17" s="18" t="n">
        <v>522.1549151200001</v>
      </c>
      <c r="H17" s="20" t="n">
        <v>7.93525456</v>
      </c>
      <c r="I17" s="18" t="n">
        <v>532.31520687</v>
      </c>
      <c r="J17" s="20" t="n">
        <v>4.35020012</v>
      </c>
      <c r="K17" s="18" t="n">
        <v>528.48098251</v>
      </c>
      <c r="L17" s="20" t="n">
        <v>3.84110343</v>
      </c>
      <c r="M17" s="18" t="s">
        <v>481</v>
      </c>
      <c r="N17" s="20" t="s">
        <v>481</v>
      </c>
      <c r="O17" s="18" t="s">
        <v>481</v>
      </c>
      <c r="P17" s="20" t="s">
        <v>481</v>
      </c>
      <c r="Q17" s="18" t="n">
        <v>338.260297</v>
      </c>
      <c r="R17" s="20" t="n">
        <v>14.23011861</v>
      </c>
      <c r="S17" s="18" t="s">
        <v>481</v>
      </c>
      <c r="T17" s="20" t="s">
        <v>481</v>
      </c>
      <c r="U17" s="18" t="n">
        <v>460.04779702</v>
      </c>
      <c r="V17" s="20" t="n">
        <v>8.124760849999999</v>
      </c>
    </row>
    <row r="18" spans="1:22">
      <c r="A18" s="15" t="s">
        <v>493</v>
      </c>
      <c r="B18" s="17" t="n">
        <v>5532</v>
      </c>
      <c r="C18" s="18">
        <f>(33.0/B18*100)</f>
        <v/>
      </c>
      <c r="D18" s="19" t="n">
        <v>5499</v>
      </c>
      <c r="E18" s="18" t="n">
        <v>453.16490182</v>
      </c>
      <c r="F18" s="20" t="n">
        <v>8.031328970000001</v>
      </c>
      <c r="G18" s="18" t="n">
        <v>466.93200422</v>
      </c>
      <c r="H18" s="20" t="n">
        <v>7.08420576</v>
      </c>
      <c r="I18" s="18" t="n">
        <v>475.06407714</v>
      </c>
      <c r="J18" s="20" t="n">
        <v>4.56370262</v>
      </c>
      <c r="K18" s="18" t="n">
        <v>480.28725893</v>
      </c>
      <c r="L18" s="20" t="n">
        <v>3.42533823</v>
      </c>
      <c r="M18" s="18" t="s">
        <v>481</v>
      </c>
      <c r="N18" s="20" t="s">
        <v>481</v>
      </c>
      <c r="O18" s="18" t="s">
        <v>481</v>
      </c>
      <c r="P18" s="20" t="s">
        <v>481</v>
      </c>
      <c r="Q18" s="18" t="s">
        <v>481</v>
      </c>
      <c r="R18" s="20" t="s">
        <v>481</v>
      </c>
      <c r="S18" s="18" t="s">
        <v>481</v>
      </c>
      <c r="T18" s="20" t="s">
        <v>481</v>
      </c>
      <c r="U18" s="18" t="n">
        <v>369.73187058</v>
      </c>
      <c r="V18" s="20" t="n">
        <v>8.653592440000001</v>
      </c>
    </row>
    <row r="19" spans="1:22">
      <c r="A19" s="15" t="s">
        <v>494</v>
      </c>
      <c r="B19" s="17" t="n">
        <v>5658</v>
      </c>
      <c r="C19" s="18">
        <f>(493.0/B19*100)</f>
        <v/>
      </c>
      <c r="D19" s="19" t="n">
        <v>5165</v>
      </c>
      <c r="E19" s="18" t="n">
        <v>416.89111968</v>
      </c>
      <c r="F19" s="20" t="n">
        <v>6.48564299</v>
      </c>
      <c r="G19" s="18" t="n">
        <v>448.09034493</v>
      </c>
      <c r="H19" s="20" t="n">
        <v>6.53021278</v>
      </c>
      <c r="I19" s="18" t="n">
        <v>463.47650019</v>
      </c>
      <c r="J19" s="20" t="n">
        <v>4.19181871</v>
      </c>
      <c r="K19" s="18" t="n">
        <v>493.7715603</v>
      </c>
      <c r="L19" s="20" t="n">
        <v>2.76949708</v>
      </c>
      <c r="M19" s="18" t="s">
        <v>481</v>
      </c>
      <c r="N19" s="20" t="s">
        <v>481</v>
      </c>
      <c r="O19" s="18" t="s">
        <v>481</v>
      </c>
      <c r="P19" s="20" t="s">
        <v>481</v>
      </c>
      <c r="Q19" s="18" t="s">
        <v>481</v>
      </c>
      <c r="R19" s="20" t="s">
        <v>481</v>
      </c>
      <c r="S19" s="18" t="s">
        <v>481</v>
      </c>
      <c r="T19" s="20" t="s">
        <v>481</v>
      </c>
      <c r="U19" s="18" t="n">
        <v>398.31116511</v>
      </c>
      <c r="V19" s="20" t="n">
        <v>7.25864776</v>
      </c>
    </row>
    <row r="20" spans="1:22">
      <c r="A20" s="15" t="s">
        <v>495</v>
      </c>
      <c r="B20" s="17" t="n">
        <v>3371</v>
      </c>
      <c r="C20" s="18">
        <f>(75.0/B20*100)</f>
        <v/>
      </c>
      <c r="D20" s="19" t="n">
        <v>3296</v>
      </c>
      <c r="E20" s="18" t="n">
        <v>486.9452359</v>
      </c>
      <c r="F20" s="20" t="n">
        <v>9.61351563</v>
      </c>
      <c r="G20" s="18" t="n">
        <v>503.85717705</v>
      </c>
      <c r="H20" s="20" t="n">
        <v>7.23284248</v>
      </c>
      <c r="I20" s="18" t="n">
        <v>493.41668413</v>
      </c>
      <c r="J20" s="20" t="n">
        <v>4.18549711</v>
      </c>
      <c r="K20" s="18" t="n">
        <v>480.44906085</v>
      </c>
      <c r="L20" s="20" t="n">
        <v>2.16936863</v>
      </c>
      <c r="M20" s="18" t="s">
        <v>481</v>
      </c>
      <c r="N20" s="20" t="s">
        <v>481</v>
      </c>
      <c r="O20" s="18" t="s">
        <v>481</v>
      </c>
      <c r="P20" s="20" t="s">
        <v>481</v>
      </c>
      <c r="Q20" s="18" t="s">
        <v>481</v>
      </c>
      <c r="R20" s="20" t="s">
        <v>481</v>
      </c>
      <c r="S20" s="18" t="s">
        <v>481</v>
      </c>
      <c r="T20" s="20" t="s">
        <v>481</v>
      </c>
      <c r="U20" s="18" t="n">
        <v>425.6318014</v>
      </c>
      <c r="V20" s="20" t="n">
        <v>7.67019962</v>
      </c>
    </row>
    <row r="21" spans="1:22">
      <c r="A21" s="15" t="s">
        <v>496</v>
      </c>
      <c r="B21" s="17" t="n">
        <v>5741</v>
      </c>
      <c r="C21" s="18">
        <f>(83.0/B21*100)</f>
        <v/>
      </c>
      <c r="D21" s="19" t="n">
        <v>5658</v>
      </c>
      <c r="E21" s="18" t="n">
        <v>558.29661626</v>
      </c>
      <c r="F21" s="20" t="n">
        <v>6.60432376</v>
      </c>
      <c r="G21" s="18" t="n">
        <v>556.2459592500001</v>
      </c>
      <c r="H21" s="20" t="n">
        <v>4.93311777</v>
      </c>
      <c r="I21" s="18" t="n">
        <v>537.01855058</v>
      </c>
      <c r="J21" s="20" t="n">
        <v>3.32078555</v>
      </c>
      <c r="K21" s="18" t="n">
        <v>511.85309141</v>
      </c>
      <c r="L21" s="20" t="n">
        <v>2.5021597</v>
      </c>
      <c r="M21" s="18" t="s">
        <v>481</v>
      </c>
      <c r="N21" s="20" t="s">
        <v>481</v>
      </c>
      <c r="O21" s="18" t="s">
        <v>481</v>
      </c>
      <c r="P21" s="20" t="s">
        <v>481</v>
      </c>
      <c r="Q21" s="18" t="s">
        <v>481</v>
      </c>
      <c r="R21" s="20" t="s">
        <v>481</v>
      </c>
      <c r="S21" s="18" t="s">
        <v>481</v>
      </c>
      <c r="T21" s="20" t="s">
        <v>481</v>
      </c>
      <c r="U21" s="18" t="n">
        <v>458.62350732</v>
      </c>
      <c r="V21" s="20" t="n">
        <v>10.79032394</v>
      </c>
    </row>
    <row r="22" spans="1:22">
      <c r="A22" s="15" t="s">
        <v>497</v>
      </c>
      <c r="B22" s="17" t="n">
        <v>6598</v>
      </c>
      <c r="C22" s="18">
        <f>(44.0/B22*100)</f>
        <v/>
      </c>
      <c r="D22" s="19" t="n">
        <v>6554</v>
      </c>
      <c r="E22" s="18" t="n">
        <v>416.99338564</v>
      </c>
      <c r="F22" s="20" t="n">
        <v>7.63361447</v>
      </c>
      <c r="G22" s="18" t="n">
        <v>438.17692882</v>
      </c>
      <c r="H22" s="20" t="n">
        <v>6.57561413</v>
      </c>
      <c r="I22" s="18" t="n">
        <v>460.15610297</v>
      </c>
      <c r="J22" s="20" t="n">
        <v>5.30329902</v>
      </c>
      <c r="K22" s="18" t="n">
        <v>518.66559793</v>
      </c>
      <c r="L22" s="20" t="n">
        <v>4.09175093</v>
      </c>
      <c r="M22" s="18" t="s">
        <v>481</v>
      </c>
      <c r="N22" s="20" t="s">
        <v>481</v>
      </c>
      <c r="O22" s="18" t="s">
        <v>481</v>
      </c>
      <c r="P22" s="20" t="s">
        <v>481</v>
      </c>
      <c r="Q22" s="18" t="n">
        <v>481.75555063</v>
      </c>
      <c r="R22" s="20" t="n">
        <v>8.711038220000001</v>
      </c>
      <c r="S22" s="18" t="s">
        <v>481</v>
      </c>
      <c r="T22" s="20" t="s">
        <v>481</v>
      </c>
      <c r="U22" s="18" t="n">
        <v>356.3086478</v>
      </c>
      <c r="V22" s="20" t="n">
        <v>9.7948699</v>
      </c>
    </row>
    <row r="23" spans="1:22">
      <c r="A23" s="15" t="s">
        <v>498</v>
      </c>
      <c r="B23" s="17" t="n">
        <v>11583</v>
      </c>
      <c r="C23" s="18">
        <f>(307.0/B23*100)</f>
        <v/>
      </c>
      <c r="D23" s="19" t="n">
        <v>11276</v>
      </c>
      <c r="E23" s="18" t="n">
        <v>478.27097678</v>
      </c>
      <c r="F23" s="20" t="n">
        <v>6.01432578</v>
      </c>
      <c r="G23" s="18" t="n">
        <v>488.43943445</v>
      </c>
      <c r="H23" s="20" t="n">
        <v>4.46888908</v>
      </c>
      <c r="I23" s="18" t="n">
        <v>489.87376602</v>
      </c>
      <c r="J23" s="20" t="n">
        <v>3.03223665</v>
      </c>
      <c r="K23" s="18" t="n">
        <v>492.82945971</v>
      </c>
      <c r="L23" s="20" t="n">
        <v>3.1367235</v>
      </c>
      <c r="M23" s="18" t="s">
        <v>481</v>
      </c>
      <c r="N23" s="20" t="s">
        <v>481</v>
      </c>
      <c r="O23" s="18" t="s">
        <v>481</v>
      </c>
      <c r="P23" s="20" t="s">
        <v>481</v>
      </c>
      <c r="Q23" s="18" t="s">
        <v>481</v>
      </c>
      <c r="R23" s="20" t="s">
        <v>481</v>
      </c>
      <c r="S23" s="18" t="s">
        <v>481</v>
      </c>
      <c r="T23" s="20" t="s">
        <v>481</v>
      </c>
      <c r="U23" s="18" t="n">
        <v>407.17425818</v>
      </c>
      <c r="V23" s="20" t="n">
        <v>6.87981553</v>
      </c>
    </row>
    <row r="24" spans="1:22">
      <c r="A24" s="15" t="s">
        <v>499</v>
      </c>
      <c r="B24" s="17" t="n">
        <v>6647</v>
      </c>
      <c r="C24" s="18">
        <f>(18.0/B24*100)</f>
        <v/>
      </c>
      <c r="D24" s="19" t="n">
        <v>6629</v>
      </c>
      <c r="E24" s="18" t="n">
        <v>475.05673623</v>
      </c>
      <c r="F24" s="20" t="n">
        <v>15.64903825</v>
      </c>
      <c r="G24" s="18" t="n">
        <v>459.47376385</v>
      </c>
      <c r="H24" s="20" t="n">
        <v>10.66852051</v>
      </c>
      <c r="I24" s="18" t="n">
        <v>483.77329563</v>
      </c>
      <c r="J24" s="20" t="n">
        <v>6.92097716</v>
      </c>
      <c r="K24" s="18" t="n">
        <v>523.82120065</v>
      </c>
      <c r="L24" s="20" t="n">
        <v>2.8843382</v>
      </c>
      <c r="M24" s="18" t="s">
        <v>481</v>
      </c>
      <c r="N24" s="20" t="s">
        <v>481</v>
      </c>
      <c r="O24" s="18" t="s">
        <v>481</v>
      </c>
      <c r="P24" s="20" t="s">
        <v>481</v>
      </c>
      <c r="Q24" s="18" t="s">
        <v>481</v>
      </c>
      <c r="R24" s="20" t="s">
        <v>481</v>
      </c>
      <c r="S24" s="18" t="s">
        <v>481</v>
      </c>
      <c r="T24" s="20" t="s">
        <v>481</v>
      </c>
      <c r="U24" s="18" t="n">
        <v>429.97135842</v>
      </c>
      <c r="V24" s="20" t="n">
        <v>11.43150554</v>
      </c>
    </row>
    <row r="25" spans="1:22">
      <c r="A25" s="15" t="s">
        <v>500</v>
      </c>
      <c r="B25" s="17" t="n">
        <v>5581</v>
      </c>
      <c r="C25" s="18">
        <f>(26.0/B25*100)</f>
        <v/>
      </c>
      <c r="D25" s="19" t="n">
        <v>5555</v>
      </c>
      <c r="E25" s="18" t="n">
        <v>539.62848674</v>
      </c>
      <c r="F25" s="20" t="n">
        <v>10.75668227</v>
      </c>
      <c r="G25" s="18" t="n">
        <v>541.18540368</v>
      </c>
      <c r="H25" s="20" t="n">
        <v>6.33148282</v>
      </c>
      <c r="I25" s="18" t="n">
        <v>525.01414858</v>
      </c>
      <c r="J25" s="20" t="n">
        <v>4.12193307</v>
      </c>
      <c r="K25" s="18" t="n">
        <v>511.37882491</v>
      </c>
      <c r="L25" s="20" t="n">
        <v>3.55671363</v>
      </c>
      <c r="M25" s="18" t="s">
        <v>481</v>
      </c>
      <c r="N25" s="20" t="s">
        <v>481</v>
      </c>
      <c r="O25" s="18" t="s">
        <v>481</v>
      </c>
      <c r="P25" s="20" t="s">
        <v>481</v>
      </c>
      <c r="Q25" s="18" t="s">
        <v>481</v>
      </c>
      <c r="R25" s="20" t="s">
        <v>481</v>
      </c>
      <c r="S25" s="18" t="s">
        <v>481</v>
      </c>
      <c r="T25" s="20" t="s">
        <v>481</v>
      </c>
      <c r="U25" s="18" t="n">
        <v>428.83387445</v>
      </c>
      <c r="V25" s="20" t="n">
        <v>19.18926696</v>
      </c>
    </row>
    <row r="26" spans="1:22">
      <c r="A26" s="15" t="s">
        <v>501</v>
      </c>
      <c r="B26" s="17" t="n">
        <v>4869</v>
      </c>
      <c r="C26" s="18">
        <f>(97.0/B26*100)</f>
        <v/>
      </c>
      <c r="D26" s="19" t="n">
        <v>4772</v>
      </c>
      <c r="E26" s="18" t="n">
        <v>465.24263165</v>
      </c>
      <c r="F26" s="20" t="n">
        <v>7.6636428</v>
      </c>
      <c r="G26" s="18" t="n">
        <v>465.38002094</v>
      </c>
      <c r="H26" s="20" t="n">
        <v>5.59963346</v>
      </c>
      <c r="I26" s="18" t="n">
        <v>479.42463985</v>
      </c>
      <c r="J26" s="20" t="n">
        <v>2.8125491</v>
      </c>
      <c r="K26" s="18" t="n">
        <v>500.51904578</v>
      </c>
      <c r="L26" s="20" t="n">
        <v>2.40357606</v>
      </c>
      <c r="M26" s="18" t="s">
        <v>481</v>
      </c>
      <c r="N26" s="20" t="s">
        <v>481</v>
      </c>
      <c r="O26" s="18" t="s">
        <v>481</v>
      </c>
      <c r="P26" s="20" t="s">
        <v>481</v>
      </c>
      <c r="Q26" s="18" t="s">
        <v>481</v>
      </c>
      <c r="R26" s="20" t="s">
        <v>481</v>
      </c>
      <c r="S26" s="18" t="s">
        <v>481</v>
      </c>
      <c r="T26" s="20" t="s">
        <v>481</v>
      </c>
      <c r="U26" s="18" t="n">
        <v>433.65609794</v>
      </c>
      <c r="V26" s="20" t="n">
        <v>9.15045516</v>
      </c>
    </row>
    <row r="27" spans="1:22">
      <c r="A27" s="15" t="s">
        <v>502</v>
      </c>
      <c r="B27" s="17" t="n">
        <v>5299</v>
      </c>
      <c r="C27" s="18">
        <f>(208.0/B27*100)</f>
        <v/>
      </c>
      <c r="D27" s="19" t="n">
        <v>5091</v>
      </c>
      <c r="E27" s="18" t="n">
        <v>475.07380325</v>
      </c>
      <c r="F27" s="20" t="n">
        <v>8.41442518</v>
      </c>
      <c r="G27" s="18" t="n">
        <v>483.92707432</v>
      </c>
      <c r="H27" s="20" t="n">
        <v>6.35435646</v>
      </c>
      <c r="I27" s="18" t="n">
        <v>480.38490298</v>
      </c>
      <c r="J27" s="20" t="n">
        <v>3.401552</v>
      </c>
      <c r="K27" s="18" t="n">
        <v>503.03720605</v>
      </c>
      <c r="L27" s="20" t="n">
        <v>1.83937988</v>
      </c>
      <c r="M27" s="18" t="s">
        <v>481</v>
      </c>
      <c r="N27" s="20" t="s">
        <v>481</v>
      </c>
      <c r="O27" s="18" t="s">
        <v>481</v>
      </c>
      <c r="P27" s="20" t="s">
        <v>481</v>
      </c>
      <c r="Q27" s="18" t="s">
        <v>481</v>
      </c>
      <c r="R27" s="20" t="s">
        <v>481</v>
      </c>
      <c r="S27" s="18" t="s">
        <v>481</v>
      </c>
      <c r="T27" s="20" t="s">
        <v>481</v>
      </c>
      <c r="U27" s="18" t="n">
        <v>389.31626409</v>
      </c>
      <c r="V27" s="20" t="n">
        <v>4.4536983</v>
      </c>
    </row>
    <row r="28" spans="1:22">
      <c r="A28" s="15" t="s">
        <v>503</v>
      </c>
      <c r="B28" s="17" t="n">
        <v>7568</v>
      </c>
      <c r="C28" s="18">
        <f>(562.0/B28*100)</f>
        <v/>
      </c>
      <c r="D28" s="19" t="n">
        <v>7006</v>
      </c>
      <c r="E28" s="18" t="n">
        <v>416.67534892</v>
      </c>
      <c r="F28" s="20" t="n">
        <v>6.3234575</v>
      </c>
      <c r="G28" s="18" t="n">
        <v>425.84019291</v>
      </c>
      <c r="H28" s="20" t="n">
        <v>4.38093795</v>
      </c>
      <c r="I28" s="18" t="n">
        <v>426.68458348</v>
      </c>
      <c r="J28" s="20" t="n">
        <v>3.59724575</v>
      </c>
      <c r="K28" s="18" t="n">
        <v>436.67927372</v>
      </c>
      <c r="L28" s="20" t="n">
        <v>2.79119763</v>
      </c>
      <c r="M28" s="18" t="s">
        <v>481</v>
      </c>
      <c r="N28" s="20" t="s">
        <v>481</v>
      </c>
      <c r="O28" s="18" t="s">
        <v>481</v>
      </c>
      <c r="P28" s="20" t="s">
        <v>481</v>
      </c>
      <c r="Q28" s="18" t="s">
        <v>481</v>
      </c>
      <c r="R28" s="20" t="s">
        <v>481</v>
      </c>
      <c r="S28" s="18" t="s">
        <v>481</v>
      </c>
      <c r="T28" s="20" t="s">
        <v>481</v>
      </c>
      <c r="U28" s="18" t="n">
        <v>388.95716195</v>
      </c>
      <c r="V28" s="20" t="n">
        <v>6.68097557</v>
      </c>
    </row>
    <row r="29" spans="1:22">
      <c r="A29" s="15" t="s">
        <v>504</v>
      </c>
      <c r="B29" s="17" t="n">
        <v>5385</v>
      </c>
      <c r="C29" s="18">
        <f>(30.0/B29*100)</f>
        <v/>
      </c>
      <c r="D29" s="19" t="n">
        <v>5355</v>
      </c>
      <c r="E29" s="18" t="n">
        <v>490.72903504</v>
      </c>
      <c r="F29" s="20" t="n">
        <v>13.94341274</v>
      </c>
      <c r="G29" s="18" t="n">
        <v>512.63404307</v>
      </c>
      <c r="H29" s="20" t="n">
        <v>6.36461456</v>
      </c>
      <c r="I29" s="18" t="n">
        <v>515.43042874</v>
      </c>
      <c r="J29" s="20" t="n">
        <v>4.02560887</v>
      </c>
      <c r="K29" s="18" t="n">
        <v>511.61866093</v>
      </c>
      <c r="L29" s="20" t="n">
        <v>2.44441516</v>
      </c>
      <c r="M29" s="18" t="s">
        <v>481</v>
      </c>
      <c r="N29" s="20" t="s">
        <v>481</v>
      </c>
      <c r="O29" s="18" t="s">
        <v>481</v>
      </c>
      <c r="P29" s="20" t="s">
        <v>481</v>
      </c>
      <c r="Q29" s="18" t="n">
        <v>314.02123871</v>
      </c>
      <c r="R29" s="20" t="n">
        <v>13.26138992</v>
      </c>
      <c r="S29" s="18" t="s">
        <v>481</v>
      </c>
      <c r="T29" s="20" t="s">
        <v>481</v>
      </c>
      <c r="U29" s="18" t="n">
        <v>404.06535925</v>
      </c>
      <c r="V29" s="20" t="n">
        <v>10.09317506</v>
      </c>
    </row>
    <row r="30" spans="1:22">
      <c r="A30" s="15" t="s">
        <v>505</v>
      </c>
      <c r="B30" s="17" t="n">
        <v>4520</v>
      </c>
      <c r="C30" s="18">
        <f>(266.0/B30*100)</f>
        <v/>
      </c>
      <c r="D30" s="19" t="n">
        <v>4254</v>
      </c>
      <c r="E30" s="18" t="n">
        <v>527.2329205</v>
      </c>
      <c r="F30" s="20" t="n">
        <v>9.410588150000001</v>
      </c>
      <c r="G30" s="18" t="n">
        <v>525.22974214</v>
      </c>
      <c r="H30" s="20" t="n">
        <v>8.15673705</v>
      </c>
      <c r="I30" s="18" t="n">
        <v>522.28540649</v>
      </c>
      <c r="J30" s="20" t="n">
        <v>4.20300796</v>
      </c>
      <c r="K30" s="18" t="n">
        <v>516.07182188</v>
      </c>
      <c r="L30" s="20" t="n">
        <v>3.09501832</v>
      </c>
      <c r="M30" s="18" t="s">
        <v>481</v>
      </c>
      <c r="N30" s="20" t="s">
        <v>481</v>
      </c>
      <c r="O30" s="18" t="s">
        <v>481</v>
      </c>
      <c r="P30" s="20" t="s">
        <v>481</v>
      </c>
      <c r="Q30" s="18" t="s">
        <v>481</v>
      </c>
      <c r="R30" s="20" t="s">
        <v>481</v>
      </c>
      <c r="S30" s="18" t="s">
        <v>481</v>
      </c>
      <c r="T30" s="20" t="s">
        <v>481</v>
      </c>
      <c r="U30" s="18" t="n">
        <v>412.44837249</v>
      </c>
      <c r="V30" s="20" t="n">
        <v>7.13267752</v>
      </c>
    </row>
    <row r="31" spans="1:22">
      <c r="A31" s="15" t="s">
        <v>506</v>
      </c>
      <c r="B31" s="17" t="n">
        <v>5456</v>
      </c>
      <c r="C31" s="18">
        <f>(158.0/B31*100)</f>
        <v/>
      </c>
      <c r="D31" s="19" t="n">
        <v>5298</v>
      </c>
      <c r="E31" s="18" t="n">
        <v>497.31862893</v>
      </c>
      <c r="F31" s="20" t="n">
        <v>9.139614010000001</v>
      </c>
      <c r="G31" s="18" t="n">
        <v>513.98198986</v>
      </c>
      <c r="H31" s="20" t="n">
        <v>5.92416071</v>
      </c>
      <c r="I31" s="18" t="n">
        <v>518.80133245</v>
      </c>
      <c r="J31" s="20" t="n">
        <v>3.28235517</v>
      </c>
      <c r="K31" s="18" t="n">
        <v>525.34766691</v>
      </c>
      <c r="L31" s="20" t="n">
        <v>3.01552166</v>
      </c>
      <c r="M31" s="18" t="s">
        <v>481</v>
      </c>
      <c r="N31" s="20" t="s">
        <v>481</v>
      </c>
      <c r="O31" s="18" t="s">
        <v>481</v>
      </c>
      <c r="P31" s="20" t="s">
        <v>481</v>
      </c>
      <c r="Q31" s="18" t="s">
        <v>481</v>
      </c>
      <c r="R31" s="20" t="s">
        <v>481</v>
      </c>
      <c r="S31" s="18" t="s">
        <v>481</v>
      </c>
      <c r="T31" s="20" t="s">
        <v>481</v>
      </c>
      <c r="U31" s="18" t="n">
        <v>422.44038083</v>
      </c>
      <c r="V31" s="20" t="n">
        <v>7.43423312</v>
      </c>
    </row>
    <row r="32" spans="1:22">
      <c r="A32" s="15" t="s">
        <v>507</v>
      </c>
      <c r="B32" s="17" t="n">
        <v>4478</v>
      </c>
      <c r="C32" s="18">
        <f>(6.0/B32*100)</f>
        <v/>
      </c>
      <c r="D32" s="19" t="n">
        <v>4472</v>
      </c>
      <c r="E32" s="18" t="n">
        <v>496.06305274</v>
      </c>
      <c r="F32" s="20" t="n">
        <v>7.16037531</v>
      </c>
      <c r="G32" s="18" t="n">
        <v>505.49806888</v>
      </c>
      <c r="H32" s="20" t="n">
        <v>4.53171552</v>
      </c>
      <c r="I32" s="18" t="n">
        <v>501.22637743</v>
      </c>
      <c r="J32" s="20" t="n">
        <v>3.45254102</v>
      </c>
      <c r="K32" s="18" t="n">
        <v>514.50745513</v>
      </c>
      <c r="L32" s="20" t="n">
        <v>2.67324474</v>
      </c>
      <c r="M32" s="18" t="s">
        <v>481</v>
      </c>
      <c r="N32" s="20" t="s">
        <v>481</v>
      </c>
      <c r="O32" s="18" t="s">
        <v>481</v>
      </c>
      <c r="P32" s="20" t="s">
        <v>481</v>
      </c>
      <c r="Q32" s="18" t="s">
        <v>481</v>
      </c>
      <c r="R32" s="20" t="s">
        <v>481</v>
      </c>
      <c r="S32" s="18" t="s">
        <v>481</v>
      </c>
      <c r="T32" s="20" t="s">
        <v>481</v>
      </c>
      <c r="U32" s="18" t="n">
        <v>406.99288128</v>
      </c>
      <c r="V32" s="20" t="n">
        <v>12.37852948</v>
      </c>
    </row>
    <row r="33" spans="1:22">
      <c r="A33" s="15" t="s">
        <v>508</v>
      </c>
      <c r="B33" s="17" t="n">
        <v>7325</v>
      </c>
      <c r="C33" s="18">
        <f>(88.0/B33*100)</f>
        <v/>
      </c>
      <c r="D33" s="19" t="n">
        <v>7237</v>
      </c>
      <c r="E33" s="18" t="n">
        <v>480.81302797</v>
      </c>
      <c r="F33" s="20" t="n">
        <v>6.81399265</v>
      </c>
      <c r="G33" s="18" t="n">
        <v>498.54929158</v>
      </c>
      <c r="H33" s="20" t="n">
        <v>5.37218748</v>
      </c>
      <c r="I33" s="18" t="n">
        <v>496.03192279</v>
      </c>
      <c r="J33" s="20" t="n">
        <v>3.66232295</v>
      </c>
      <c r="K33" s="18" t="n">
        <v>506.28437557</v>
      </c>
      <c r="L33" s="20" t="n">
        <v>2.76361431</v>
      </c>
      <c r="M33" s="18" t="s">
        <v>481</v>
      </c>
      <c r="N33" s="20" t="s">
        <v>481</v>
      </c>
      <c r="O33" s="18" t="s">
        <v>481</v>
      </c>
      <c r="P33" s="20" t="s">
        <v>481</v>
      </c>
      <c r="Q33" s="18" t="s">
        <v>481</v>
      </c>
      <c r="R33" s="20" t="s">
        <v>481</v>
      </c>
      <c r="S33" s="18" t="s">
        <v>481</v>
      </c>
      <c r="T33" s="20" t="s">
        <v>481</v>
      </c>
      <c r="U33" s="18" t="n">
        <v>419.42284989</v>
      </c>
      <c r="V33" s="20" t="n">
        <v>9.203388220000001</v>
      </c>
    </row>
    <row r="34" spans="1:22">
      <c r="A34" s="15" t="s">
        <v>509</v>
      </c>
      <c r="B34" s="17" t="n">
        <v>6350</v>
      </c>
      <c r="C34" s="18">
        <f>(113.0/B34*100)</f>
        <v/>
      </c>
      <c r="D34" s="19" t="n">
        <v>6237</v>
      </c>
      <c r="E34" s="18" t="n">
        <v>416.23898349</v>
      </c>
      <c r="F34" s="20" t="n">
        <v>6.77295069</v>
      </c>
      <c r="G34" s="18" t="n">
        <v>437.65927238</v>
      </c>
      <c r="H34" s="20" t="n">
        <v>5.69612637</v>
      </c>
      <c r="I34" s="18" t="n">
        <v>461.34976676</v>
      </c>
      <c r="J34" s="20" t="n">
        <v>3.5465062</v>
      </c>
      <c r="K34" s="18" t="n">
        <v>476.65634443</v>
      </c>
      <c r="L34" s="20" t="n">
        <v>2.49127636</v>
      </c>
      <c r="M34" s="18" t="s">
        <v>481</v>
      </c>
      <c r="N34" s="20" t="s">
        <v>481</v>
      </c>
      <c r="O34" s="18" t="s">
        <v>481</v>
      </c>
      <c r="P34" s="20" t="s">
        <v>481</v>
      </c>
      <c r="Q34" s="18" t="n">
        <v>263.37193708</v>
      </c>
      <c r="R34" s="20" t="n">
        <v>13.61114927</v>
      </c>
      <c r="S34" s="18" t="s">
        <v>481</v>
      </c>
      <c r="T34" s="20" t="s">
        <v>481</v>
      </c>
      <c r="U34" s="18" t="n">
        <v>371.36817917</v>
      </c>
      <c r="V34" s="20" t="n">
        <v>7.09565599</v>
      </c>
    </row>
    <row r="35" spans="1:22">
      <c r="A35" s="15" t="s">
        <v>510</v>
      </c>
      <c r="B35" s="17" t="n">
        <v>6406</v>
      </c>
      <c r="C35" s="18">
        <f>(80.0/B35*100)</f>
        <v/>
      </c>
      <c r="D35" s="19" t="n">
        <v>6326</v>
      </c>
      <c r="E35" s="18" t="n">
        <v>485.32997287</v>
      </c>
      <c r="F35" s="20" t="n">
        <v>9.98544177</v>
      </c>
      <c r="G35" s="18" t="n">
        <v>494.01545626</v>
      </c>
      <c r="H35" s="20" t="n">
        <v>7.33289183</v>
      </c>
      <c r="I35" s="18" t="n">
        <v>500.74791103</v>
      </c>
      <c r="J35" s="20" t="n">
        <v>3.20791859</v>
      </c>
      <c r="K35" s="18" t="n">
        <v>516.8153440900001</v>
      </c>
      <c r="L35" s="20" t="n">
        <v>2.02353704</v>
      </c>
      <c r="M35" s="18" t="s">
        <v>481</v>
      </c>
      <c r="N35" s="20" t="s">
        <v>481</v>
      </c>
      <c r="O35" s="18" t="s">
        <v>481</v>
      </c>
      <c r="P35" s="20" t="s">
        <v>481</v>
      </c>
      <c r="Q35" s="18" t="n">
        <v>337.32521215</v>
      </c>
      <c r="R35" s="20" t="n">
        <v>11.65794297</v>
      </c>
      <c r="S35" s="18" t="s">
        <v>481</v>
      </c>
      <c r="T35" s="20" t="s">
        <v>481</v>
      </c>
      <c r="U35" s="18" t="n">
        <v>411.60844097</v>
      </c>
      <c r="V35" s="20" t="n">
        <v>7.74280016</v>
      </c>
    </row>
    <row r="36" spans="1:22">
      <c r="A36" s="15" t="s">
        <v>511</v>
      </c>
      <c r="B36" s="17" t="n">
        <v>6736</v>
      </c>
      <c r="C36" s="18">
        <f>(107.0/B36*100)</f>
        <v/>
      </c>
      <c r="D36" s="19" t="n">
        <v>6629</v>
      </c>
      <c r="E36" s="18" t="n">
        <v>484.4437981</v>
      </c>
      <c r="F36" s="20" t="n">
        <v>7.72829423</v>
      </c>
      <c r="G36" s="18" t="n">
        <v>510.24927051</v>
      </c>
      <c r="H36" s="20" t="n">
        <v>5.80217717</v>
      </c>
      <c r="I36" s="18" t="n">
        <v>503.00550822</v>
      </c>
      <c r="J36" s="20" t="n">
        <v>3.49731953</v>
      </c>
      <c r="K36" s="18" t="n">
        <v>499.48010419</v>
      </c>
      <c r="L36" s="20" t="n">
        <v>2.42064284</v>
      </c>
      <c r="M36" s="18" t="s">
        <v>481</v>
      </c>
      <c r="N36" s="20" t="s">
        <v>481</v>
      </c>
      <c r="O36" s="18" t="s">
        <v>481</v>
      </c>
      <c r="P36" s="20" t="s">
        <v>481</v>
      </c>
      <c r="Q36" s="18" t="s">
        <v>481</v>
      </c>
      <c r="R36" s="20" t="s">
        <v>481</v>
      </c>
      <c r="S36" s="18" t="s">
        <v>481</v>
      </c>
      <c r="T36" s="20" t="s">
        <v>481</v>
      </c>
      <c r="U36" s="18" t="n">
        <v>426.17056683</v>
      </c>
      <c r="V36" s="20" t="n">
        <v>7.37827487</v>
      </c>
    </row>
    <row r="37" spans="1:22">
      <c r="A37" s="15" t="s">
        <v>512</v>
      </c>
      <c r="B37" s="17" t="n">
        <v>5458</v>
      </c>
      <c r="C37" s="18">
        <f>(222.0/B37*100)</f>
        <v/>
      </c>
      <c r="D37" s="19" t="n">
        <v>5236</v>
      </c>
      <c r="E37" s="18" t="n">
        <v>500.68731762</v>
      </c>
      <c r="F37" s="20" t="n">
        <v>10.82808259</v>
      </c>
      <c r="G37" s="18" t="n">
        <v>515.30432644</v>
      </c>
      <c r="H37" s="20" t="n">
        <v>7.1530044</v>
      </c>
      <c r="I37" s="18" t="n">
        <v>506.67077597</v>
      </c>
      <c r="J37" s="20" t="n">
        <v>4.4011599</v>
      </c>
      <c r="K37" s="18" t="n">
        <v>514.19547049</v>
      </c>
      <c r="L37" s="20" t="n">
        <v>2.9284758</v>
      </c>
      <c r="M37" s="18" t="s">
        <v>481</v>
      </c>
      <c r="N37" s="20" t="s">
        <v>481</v>
      </c>
      <c r="O37" s="18" t="s">
        <v>481</v>
      </c>
      <c r="P37" s="20" t="s">
        <v>481</v>
      </c>
      <c r="Q37" s="18" t="s">
        <v>481</v>
      </c>
      <c r="R37" s="20" t="s">
        <v>481</v>
      </c>
      <c r="S37" s="18" t="s">
        <v>481</v>
      </c>
      <c r="T37" s="20" t="s">
        <v>481</v>
      </c>
      <c r="U37" s="18" t="n">
        <v>406.96685832</v>
      </c>
      <c r="V37" s="20" t="n">
        <v>7.71047173</v>
      </c>
    </row>
    <row r="38" spans="1:22">
      <c r="A38" s="15" t="s">
        <v>513</v>
      </c>
      <c r="B38" s="17" t="n">
        <v>5860</v>
      </c>
      <c r="C38" s="18">
        <f>(34.0/B38*100)</f>
        <v/>
      </c>
      <c r="D38" s="19" t="n">
        <v>5826</v>
      </c>
      <c r="E38" s="18" t="n">
        <v>467.82474914</v>
      </c>
      <c r="F38" s="20" t="n">
        <v>9.995546320000001</v>
      </c>
      <c r="G38" s="18" t="n">
        <v>483.69538254</v>
      </c>
      <c r="H38" s="20" t="n">
        <v>6.84480356</v>
      </c>
      <c r="I38" s="18" t="n">
        <v>498.55736262</v>
      </c>
      <c r="J38" s="20" t="n">
        <v>4.21701592</v>
      </c>
      <c r="K38" s="18" t="n">
        <v>503.25619998</v>
      </c>
      <c r="L38" s="20" t="n">
        <v>3.41302095</v>
      </c>
      <c r="M38" s="18" t="s">
        <v>481</v>
      </c>
      <c r="N38" s="20" t="s">
        <v>481</v>
      </c>
      <c r="O38" s="18" t="s">
        <v>481</v>
      </c>
      <c r="P38" s="20" t="s">
        <v>481</v>
      </c>
      <c r="Q38" s="18" t="s">
        <v>481</v>
      </c>
      <c r="R38" s="20" t="s">
        <v>481</v>
      </c>
      <c r="S38" s="18" t="s">
        <v>481</v>
      </c>
      <c r="T38" s="20" t="s">
        <v>481</v>
      </c>
      <c r="U38" s="18" t="n">
        <v>467.62949074</v>
      </c>
      <c r="V38" s="20" t="n">
        <v>5.63815687</v>
      </c>
    </row>
    <row r="39" spans="1:22">
      <c r="A39" s="15" t="s">
        <v>514</v>
      </c>
      <c r="B39" s="17" t="n">
        <v>5895</v>
      </c>
      <c r="C39" s="18">
        <f>(34.0/B39*100)</f>
        <v/>
      </c>
      <c r="D39" s="19" t="n">
        <v>5861</v>
      </c>
      <c r="E39" s="18" t="n">
        <v>414.09088529</v>
      </c>
      <c r="F39" s="20" t="n">
        <v>6.63432424</v>
      </c>
      <c r="G39" s="18" t="n">
        <v>411.99183934</v>
      </c>
      <c r="H39" s="20" t="n">
        <v>5.01975442</v>
      </c>
      <c r="I39" s="18" t="n">
        <v>427.19105141</v>
      </c>
      <c r="J39" s="20" t="n">
        <v>4.23384804</v>
      </c>
      <c r="K39" s="18" t="n">
        <v>449.49458019</v>
      </c>
      <c r="L39" s="20" t="n">
        <v>4.40821542</v>
      </c>
      <c r="M39" s="18" t="s">
        <v>481</v>
      </c>
      <c r="N39" s="20" t="s">
        <v>481</v>
      </c>
      <c r="O39" s="18" t="s">
        <v>481</v>
      </c>
      <c r="P39" s="20" t="s">
        <v>481</v>
      </c>
      <c r="Q39" s="18" t="s">
        <v>481</v>
      </c>
      <c r="R39" s="20" t="s">
        <v>481</v>
      </c>
      <c r="S39" s="18" t="s">
        <v>481</v>
      </c>
      <c r="T39" s="20" t="s">
        <v>481</v>
      </c>
      <c r="U39" s="18" t="n">
        <v>368.21262987</v>
      </c>
      <c r="V39" s="20" t="n">
        <v>10.62923854</v>
      </c>
    </row>
    <row r="40" spans="1:22">
      <c r="A40" s="15" t="s">
        <v>515</v>
      </c>
      <c r="B40" s="17" t="n">
        <v>14157</v>
      </c>
      <c r="C40" s="18">
        <f>(437.0/B40*100)</f>
        <v/>
      </c>
      <c r="D40" s="19" t="n">
        <v>13720</v>
      </c>
      <c r="E40" s="18" t="n">
        <v>504.03914874</v>
      </c>
      <c r="F40" s="20" t="n">
        <v>7.80768261</v>
      </c>
      <c r="G40" s="18" t="n">
        <v>515.47935688</v>
      </c>
      <c r="H40" s="20" t="n">
        <v>5.62098266</v>
      </c>
      <c r="I40" s="18" t="n">
        <v>509.65396228</v>
      </c>
      <c r="J40" s="20" t="n">
        <v>4.29691987</v>
      </c>
      <c r="K40" s="18" t="n">
        <v>500.26545453</v>
      </c>
      <c r="L40" s="20" t="n">
        <v>2.83858298</v>
      </c>
      <c r="M40" s="18" t="s">
        <v>481</v>
      </c>
      <c r="N40" s="20" t="s">
        <v>481</v>
      </c>
      <c r="O40" s="18" t="s">
        <v>481</v>
      </c>
      <c r="P40" s="20" t="s">
        <v>481</v>
      </c>
      <c r="Q40" s="18" t="s">
        <v>481</v>
      </c>
      <c r="R40" s="20" t="s">
        <v>481</v>
      </c>
      <c r="S40" s="18" t="s">
        <v>481</v>
      </c>
      <c r="T40" s="20" t="s">
        <v>481</v>
      </c>
      <c r="U40" s="18" t="n">
        <v>415.10575293</v>
      </c>
      <c r="V40" s="20" t="n">
        <v>6.88755497</v>
      </c>
    </row>
    <row r="41" spans="1:22">
      <c r="A41" s="15" t="s">
        <v>516</v>
      </c>
      <c r="B41" s="17" t="n">
        <v>5712</v>
      </c>
      <c r="C41" s="18">
        <f>(76.0/B41*100)</f>
        <v/>
      </c>
      <c r="D41" s="19" t="n">
        <v>5636</v>
      </c>
      <c r="E41" s="18" t="n">
        <v>504.4589895</v>
      </c>
      <c r="F41" s="20" t="n">
        <v>8.451663509999999</v>
      </c>
      <c r="G41" s="18" t="n">
        <v>500.65892048</v>
      </c>
      <c r="H41" s="20" t="n">
        <v>7.82557599</v>
      </c>
      <c r="I41" s="18" t="n">
        <v>497.37235117</v>
      </c>
      <c r="J41" s="20" t="n">
        <v>4.79457967</v>
      </c>
      <c r="K41" s="18" t="n">
        <v>505.43156921</v>
      </c>
      <c r="L41" s="20" t="n">
        <v>2.84702228</v>
      </c>
      <c r="M41" s="18" t="s">
        <v>481</v>
      </c>
      <c r="N41" s="20" t="s">
        <v>481</v>
      </c>
      <c r="O41" s="18" t="s">
        <v>481</v>
      </c>
      <c r="P41" s="20" t="s">
        <v>481</v>
      </c>
      <c r="Q41" s="18" t="n">
        <v>399.91015703</v>
      </c>
      <c r="R41" s="20" t="n">
        <v>16.72230739</v>
      </c>
      <c r="S41" s="18" t="s">
        <v>481</v>
      </c>
      <c r="T41" s="20" t="s">
        <v>481</v>
      </c>
      <c r="U41" s="18" t="n">
        <v>415.837972</v>
      </c>
      <c r="V41" s="20" t="n">
        <v>12.80081344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(2365.0/B46*100)</f>
        <v/>
      </c>
      <c r="D46" s="19" t="n">
        <v>20776</v>
      </c>
      <c r="E46" s="18" t="n">
        <v>403.22308164</v>
      </c>
      <c r="F46" s="20" t="n">
        <v>5.68209617</v>
      </c>
      <c r="G46" s="18" t="n">
        <v>422.11471577</v>
      </c>
      <c r="H46" s="20" t="n">
        <v>5.70646902</v>
      </c>
      <c r="I46" s="18" t="n">
        <v>429.44157604</v>
      </c>
      <c r="J46" s="20" t="n">
        <v>4.73829318</v>
      </c>
      <c r="K46" s="18" t="n">
        <v>438.39575797</v>
      </c>
      <c r="L46" s="20" t="n">
        <v>3.84764197</v>
      </c>
      <c r="M46" s="18" t="s">
        <v>481</v>
      </c>
      <c r="N46" s="20" t="s">
        <v>481</v>
      </c>
      <c r="O46" s="18" t="s">
        <v>481</v>
      </c>
      <c r="P46" s="20" t="s">
        <v>481</v>
      </c>
      <c r="Q46" s="18" t="s">
        <v>481</v>
      </c>
      <c r="R46" s="20" t="s">
        <v>481</v>
      </c>
      <c r="S46" s="18" t="s">
        <v>481</v>
      </c>
      <c r="T46" s="20" t="s">
        <v>481</v>
      </c>
      <c r="U46" s="18" t="n">
        <v>379.76458253</v>
      </c>
      <c r="V46" s="20" t="n">
        <v>3.22625843</v>
      </c>
    </row>
    <row r="47" spans="1:22">
      <c r="A47" s="15" t="s">
        <v>522</v>
      </c>
      <c r="B47" s="17" t="n">
        <v>5928</v>
      </c>
      <c r="C47" s="18">
        <f>(471.0/B47*100)</f>
        <v/>
      </c>
      <c r="D47" s="19" t="n">
        <v>5457</v>
      </c>
      <c r="E47" s="18" t="n">
        <v>419.29087523</v>
      </c>
      <c r="F47" s="20" t="n">
        <v>7.05953979</v>
      </c>
      <c r="G47" s="18" t="n">
        <v>431.0340836</v>
      </c>
      <c r="H47" s="20" t="n">
        <v>6.7627027</v>
      </c>
      <c r="I47" s="18" t="n">
        <v>450.71296532</v>
      </c>
      <c r="J47" s="20" t="n">
        <v>5.1322413</v>
      </c>
      <c r="K47" s="18" t="n">
        <v>472.66641439</v>
      </c>
      <c r="L47" s="20" t="n">
        <v>5.00698192</v>
      </c>
      <c r="M47" s="18" t="s">
        <v>481</v>
      </c>
      <c r="N47" s="20" t="s">
        <v>481</v>
      </c>
      <c r="O47" s="18" t="s">
        <v>481</v>
      </c>
      <c r="P47" s="20" t="s">
        <v>481</v>
      </c>
      <c r="Q47" s="18" t="s">
        <v>481</v>
      </c>
      <c r="R47" s="20" t="s">
        <v>481</v>
      </c>
      <c r="S47" s="18" t="s">
        <v>481</v>
      </c>
      <c r="T47" s="20" t="s">
        <v>481</v>
      </c>
      <c r="U47" s="18" t="n">
        <v>349.99505129</v>
      </c>
      <c r="V47" s="20" t="n">
        <v>6.6714513</v>
      </c>
    </row>
    <row r="48" spans="1:22">
      <c r="A48" s="15" t="s">
        <v>523</v>
      </c>
      <c r="B48" s="17" t="n">
        <v>9841</v>
      </c>
      <c r="C48" s="18">
        <f>(8.0/B48*100)</f>
        <v/>
      </c>
      <c r="D48" s="19" t="n">
        <v>9833</v>
      </c>
      <c r="E48" s="18" t="n">
        <v>523.5051842399999</v>
      </c>
      <c r="F48" s="20" t="n">
        <v>9.07711449</v>
      </c>
      <c r="G48" s="18" t="n">
        <v>505.7775327</v>
      </c>
      <c r="H48" s="20" t="n">
        <v>6.86037592</v>
      </c>
      <c r="I48" s="18" t="n">
        <v>492.01837441</v>
      </c>
      <c r="J48" s="20" t="n">
        <v>5.28543584</v>
      </c>
      <c r="K48" s="18" t="n">
        <v>487.27560508</v>
      </c>
      <c r="L48" s="20" t="n">
        <v>5.9142448</v>
      </c>
      <c r="M48" s="18" t="s">
        <v>481</v>
      </c>
      <c r="N48" s="20" t="s">
        <v>481</v>
      </c>
      <c r="O48" s="18" t="s">
        <v>481</v>
      </c>
      <c r="P48" s="20" t="s">
        <v>481</v>
      </c>
      <c r="Q48" s="18" t="s">
        <v>481</v>
      </c>
      <c r="R48" s="20" t="s">
        <v>481</v>
      </c>
      <c r="S48" s="18" t="s">
        <v>481</v>
      </c>
      <c r="T48" s="20" t="s">
        <v>481</v>
      </c>
      <c r="U48" s="18" t="n">
        <v>412.41808082</v>
      </c>
      <c r="V48" s="20" t="n">
        <v>21.00748417</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(468.0/B50*100)</f>
        <v/>
      </c>
      <c r="D50" s="19" t="n">
        <v>11327</v>
      </c>
      <c r="E50" s="18" t="n">
        <v>407.8839656</v>
      </c>
      <c r="F50" s="20" t="n">
        <v>4.96548027</v>
      </c>
      <c r="G50" s="18" t="n">
        <v>421.99513087</v>
      </c>
      <c r="H50" s="20" t="n">
        <v>5.13976055</v>
      </c>
      <c r="I50" s="18" t="n">
        <v>432.13056278</v>
      </c>
      <c r="J50" s="20" t="n">
        <v>3.54877007</v>
      </c>
      <c r="K50" s="18" t="n">
        <v>442.28425972</v>
      </c>
      <c r="L50" s="20" t="n">
        <v>3.07126605</v>
      </c>
      <c r="M50" s="18" t="s">
        <v>481</v>
      </c>
      <c r="N50" s="20" t="s">
        <v>481</v>
      </c>
      <c r="O50" s="18" t="s">
        <v>481</v>
      </c>
      <c r="P50" s="20" t="s">
        <v>481</v>
      </c>
      <c r="Q50" s="18" t="s">
        <v>481</v>
      </c>
      <c r="R50" s="20" t="s">
        <v>481</v>
      </c>
      <c r="S50" s="18" t="s">
        <v>481</v>
      </c>
      <c r="T50" s="20" t="s">
        <v>481</v>
      </c>
      <c r="U50" s="18" t="n">
        <v>370.14067236</v>
      </c>
      <c r="V50" s="20" t="n">
        <v>7.72164666</v>
      </c>
    </row>
    <row r="51" spans="1:22">
      <c r="A51" s="15" t="s">
        <v>526</v>
      </c>
      <c r="B51" s="17" t="n">
        <v>6866</v>
      </c>
      <c r="C51" s="18">
        <f>(115.0/B51*100)</f>
        <v/>
      </c>
      <c r="D51" s="19" t="n">
        <v>6751</v>
      </c>
      <c r="E51" s="18" t="n">
        <v>421.3886587</v>
      </c>
      <c r="F51" s="20" t="n">
        <v>6.05216366</v>
      </c>
      <c r="G51" s="18" t="n">
        <v>425.01062902</v>
      </c>
      <c r="H51" s="20" t="n">
        <v>4.78768884</v>
      </c>
      <c r="I51" s="18" t="n">
        <v>430.57221172</v>
      </c>
      <c r="J51" s="20" t="n">
        <v>3.66515214</v>
      </c>
      <c r="K51" s="18" t="n">
        <v>437.61785744</v>
      </c>
      <c r="L51" s="20" t="n">
        <v>2.87119208</v>
      </c>
      <c r="M51" s="18" t="s">
        <v>481</v>
      </c>
      <c r="N51" s="20" t="s">
        <v>481</v>
      </c>
      <c r="O51" s="18" t="s">
        <v>481</v>
      </c>
      <c r="P51" s="20" t="s">
        <v>481</v>
      </c>
      <c r="Q51" s="18" t="n">
        <v>427.96430568</v>
      </c>
      <c r="R51" s="20" t="n">
        <v>5.20460603</v>
      </c>
      <c r="S51" s="18" t="s">
        <v>481</v>
      </c>
      <c r="T51" s="20" t="s">
        <v>481</v>
      </c>
      <c r="U51" s="18" t="n">
        <v>396.1156829</v>
      </c>
      <c r="V51" s="20" t="n">
        <v>7.49018909</v>
      </c>
    </row>
    <row r="52" spans="1:22">
      <c r="A52" s="15" t="s">
        <v>527</v>
      </c>
      <c r="B52" s="17" t="n">
        <v>5809</v>
      </c>
      <c r="C52" s="18">
        <f>(120.0/B52*100)</f>
        <v/>
      </c>
      <c r="D52" s="19" t="n">
        <v>5689</v>
      </c>
      <c r="E52" s="18" t="n">
        <v>465.02679955</v>
      </c>
      <c r="F52" s="20" t="n">
        <v>7.31074182</v>
      </c>
      <c r="G52" s="18" t="n">
        <v>468.408256</v>
      </c>
      <c r="H52" s="20" t="n">
        <v>7.00909761</v>
      </c>
      <c r="I52" s="18" t="n">
        <v>483.70893329</v>
      </c>
      <c r="J52" s="20" t="n">
        <v>3.92718674</v>
      </c>
      <c r="K52" s="18" t="n">
        <v>498.30630168</v>
      </c>
      <c r="L52" s="20" t="n">
        <v>2.78167815</v>
      </c>
      <c r="M52" s="18" t="s">
        <v>481</v>
      </c>
      <c r="N52" s="20" t="s">
        <v>481</v>
      </c>
      <c r="O52" s="18" t="s">
        <v>481</v>
      </c>
      <c r="P52" s="20" t="s">
        <v>481</v>
      </c>
      <c r="Q52" s="18" t="s">
        <v>481</v>
      </c>
      <c r="R52" s="20" t="s">
        <v>481</v>
      </c>
      <c r="S52" s="18" t="s">
        <v>481</v>
      </c>
      <c r="T52" s="20" t="s">
        <v>481</v>
      </c>
      <c r="U52" s="18" t="n">
        <v>398.91590906</v>
      </c>
      <c r="V52" s="20" t="n">
        <v>6.77857968</v>
      </c>
    </row>
    <row r="53" spans="1:22">
      <c r="A53" s="15" t="s">
        <v>528</v>
      </c>
      <c r="B53" s="17" t="n">
        <v>5571</v>
      </c>
      <c r="C53" s="18">
        <f>(136.0/B53*100)</f>
        <v/>
      </c>
      <c r="D53" s="19" t="n">
        <v>5435</v>
      </c>
      <c r="E53" s="18" t="n">
        <v>435.30342643</v>
      </c>
      <c r="F53" s="20" t="n">
        <v>5.36584707</v>
      </c>
      <c r="G53" s="18" t="n">
        <v>443.73202795</v>
      </c>
      <c r="H53" s="20" t="n">
        <v>4.69095468</v>
      </c>
      <c r="I53" s="18" t="n">
        <v>446.32486667</v>
      </c>
      <c r="J53" s="20" t="n">
        <v>2.95359951</v>
      </c>
      <c r="K53" s="18" t="n">
        <v>464.05311192</v>
      </c>
      <c r="L53" s="20" t="n">
        <v>2.69064604</v>
      </c>
      <c r="M53" s="18" t="s">
        <v>481</v>
      </c>
      <c r="N53" s="20" t="s">
        <v>481</v>
      </c>
      <c r="O53" s="18" t="s">
        <v>481</v>
      </c>
      <c r="P53" s="20" t="s">
        <v>481</v>
      </c>
      <c r="Q53" s="18" t="s">
        <v>481</v>
      </c>
      <c r="R53" s="20" t="s">
        <v>481</v>
      </c>
      <c r="S53" s="18" t="s">
        <v>481</v>
      </c>
      <c r="T53" s="20" t="s">
        <v>481</v>
      </c>
      <c r="U53" s="18" t="n">
        <v>356.58785612</v>
      </c>
      <c r="V53" s="20" t="n">
        <v>4.56686964</v>
      </c>
    </row>
    <row r="54" spans="1:22">
      <c r="A54" s="15" t="s">
        <v>529</v>
      </c>
      <c r="B54" s="17" t="n">
        <v>4740</v>
      </c>
      <c r="C54" s="18">
        <f>(606.0/B54*100)</f>
        <v/>
      </c>
      <c r="D54" s="19" t="n">
        <v>4134</v>
      </c>
      <c r="E54" s="18" t="n">
        <v>347.32353564</v>
      </c>
      <c r="F54" s="20" t="n">
        <v>4.74926584</v>
      </c>
      <c r="G54" s="18" t="n">
        <v>369.11960535</v>
      </c>
      <c r="H54" s="20" t="n">
        <v>5.02137404</v>
      </c>
      <c r="I54" s="18" t="n">
        <v>372.9998586</v>
      </c>
      <c r="J54" s="20" t="n">
        <v>5.01084851</v>
      </c>
      <c r="K54" s="18" t="n">
        <v>393.97877392</v>
      </c>
      <c r="L54" s="20" t="n">
        <v>5.01641929</v>
      </c>
      <c r="M54" s="18" t="s">
        <v>481</v>
      </c>
      <c r="N54" s="20" t="s">
        <v>481</v>
      </c>
      <c r="O54" s="18" t="s">
        <v>481</v>
      </c>
      <c r="P54" s="20" t="s">
        <v>481</v>
      </c>
      <c r="Q54" s="18" t="s">
        <v>481</v>
      </c>
      <c r="R54" s="20" t="s">
        <v>481</v>
      </c>
      <c r="S54" s="18" t="s">
        <v>481</v>
      </c>
      <c r="T54" s="20" t="s">
        <v>481</v>
      </c>
      <c r="U54" s="18" t="n">
        <v>310.71710352</v>
      </c>
      <c r="V54" s="20" t="n">
        <v>4.27135446</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(77.0/B56*100)</f>
        <v/>
      </c>
      <c r="D56" s="19" t="n">
        <v>5282</v>
      </c>
      <c r="E56" s="18" t="n">
        <v>505.51364456</v>
      </c>
      <c r="F56" s="20" t="n">
        <v>7.30733286</v>
      </c>
      <c r="G56" s="18" t="n">
        <v>529.50698662</v>
      </c>
      <c r="H56" s="20" t="n">
        <v>4.76985033</v>
      </c>
      <c r="I56" s="18" t="n">
        <v>526.72806512</v>
      </c>
      <c r="J56" s="20" t="n">
        <v>3.28613698</v>
      </c>
      <c r="K56" s="18" t="n">
        <v>530.57474496</v>
      </c>
      <c r="L56" s="20" t="n">
        <v>2.97256322</v>
      </c>
      <c r="M56" s="18" t="s">
        <v>481</v>
      </c>
      <c r="N56" s="20" t="s">
        <v>481</v>
      </c>
      <c r="O56" s="18" t="s">
        <v>481</v>
      </c>
      <c r="P56" s="20" t="s">
        <v>481</v>
      </c>
      <c r="Q56" s="18" t="s">
        <v>481</v>
      </c>
      <c r="R56" s="20" t="s">
        <v>481</v>
      </c>
      <c r="S56" s="18" t="s">
        <v>481</v>
      </c>
      <c r="T56" s="20" t="s">
        <v>481</v>
      </c>
      <c r="U56" s="18" t="n">
        <v>446.68427463</v>
      </c>
      <c r="V56" s="20" t="n">
        <v>16.21226048</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(189.0/B61*100)</f>
        <v/>
      </c>
      <c r="D61" s="19" t="n">
        <v>6336</v>
      </c>
      <c r="E61" s="18" t="n">
        <v>445.07729993</v>
      </c>
      <c r="F61" s="20" t="n">
        <v>6.40333182</v>
      </c>
      <c r="G61" s="18" t="n">
        <v>448.60750478</v>
      </c>
      <c r="H61" s="20" t="n">
        <v>5.05219847</v>
      </c>
      <c r="I61" s="18" t="n">
        <v>463.59034934</v>
      </c>
      <c r="J61" s="20" t="n">
        <v>3.73344824</v>
      </c>
      <c r="K61" s="18" t="n">
        <v>492.37112376</v>
      </c>
      <c r="L61" s="20" t="n">
        <v>3.02431363</v>
      </c>
      <c r="M61" s="18" t="s">
        <v>481</v>
      </c>
      <c r="N61" s="20" t="s">
        <v>481</v>
      </c>
      <c r="O61" s="18" t="s">
        <v>481</v>
      </c>
      <c r="P61" s="20" t="s">
        <v>481</v>
      </c>
      <c r="Q61" s="18" t="s">
        <v>481</v>
      </c>
      <c r="R61" s="20" t="s">
        <v>481</v>
      </c>
      <c r="S61" s="18" t="s">
        <v>481</v>
      </c>
      <c r="T61" s="20" t="s">
        <v>481</v>
      </c>
      <c r="U61" s="18" t="n">
        <v>387.3331242</v>
      </c>
      <c r="V61" s="20" t="n">
        <v>8.17137453</v>
      </c>
    </row>
    <row r="62" spans="1:22">
      <c r="A62" s="15" t="s">
        <v>537</v>
      </c>
      <c r="B62" s="17" t="n">
        <v>4476</v>
      </c>
      <c r="C62" s="18">
        <f>(3.0/B62*100)</f>
        <v/>
      </c>
      <c r="D62" s="19" t="n">
        <v>4473</v>
      </c>
      <c r="E62" s="18" t="n">
        <v>511.4575402</v>
      </c>
      <c r="F62" s="20" t="n">
        <v>7.49271895</v>
      </c>
      <c r="G62" s="18" t="n">
        <v>507.2432967</v>
      </c>
      <c r="H62" s="20" t="n">
        <v>4.21524338</v>
      </c>
      <c r="I62" s="18" t="n">
        <v>508.07973824</v>
      </c>
      <c r="J62" s="20" t="n">
        <v>2.3012986</v>
      </c>
      <c r="K62" s="18" t="n">
        <v>509.48513023</v>
      </c>
      <c r="L62" s="20" t="n">
        <v>2.00737562</v>
      </c>
      <c r="M62" s="18" t="s">
        <v>481</v>
      </c>
      <c r="N62" s="20" t="s">
        <v>481</v>
      </c>
      <c r="O62" s="18" t="s">
        <v>481</v>
      </c>
      <c r="P62" s="20" t="s">
        <v>481</v>
      </c>
      <c r="Q62" s="18" t="s">
        <v>481</v>
      </c>
      <c r="R62" s="20" t="s">
        <v>481</v>
      </c>
      <c r="S62" s="18" t="s">
        <v>481</v>
      </c>
      <c r="T62" s="20" t="s">
        <v>481</v>
      </c>
      <c r="U62" s="18" t="n">
        <v>467.19372117</v>
      </c>
      <c r="V62" s="20" t="n">
        <v>27.44810271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(103.0/B66*100)</f>
        <v/>
      </c>
      <c r="D66" s="19" t="n">
        <v>5562</v>
      </c>
      <c r="E66" s="18" t="n">
        <v>420.99433346</v>
      </c>
      <c r="F66" s="20" t="n">
        <v>4.396249</v>
      </c>
      <c r="G66" s="18" t="n">
        <v>436.51149909</v>
      </c>
      <c r="H66" s="20" t="n">
        <v>4.22366013</v>
      </c>
      <c r="I66" s="18" t="n">
        <v>438.81836378</v>
      </c>
      <c r="J66" s="20" t="n">
        <v>2.48319379</v>
      </c>
      <c r="K66" s="18" t="n">
        <v>450.49157198</v>
      </c>
      <c r="L66" s="20" t="n">
        <v>2.88028261</v>
      </c>
      <c r="M66" s="18" t="s">
        <v>481</v>
      </c>
      <c r="N66" s="20" t="s">
        <v>481</v>
      </c>
      <c r="O66" s="18" t="s">
        <v>481</v>
      </c>
      <c r="P66" s="20" t="s">
        <v>481</v>
      </c>
      <c r="Q66" s="18" t="s">
        <v>481</v>
      </c>
      <c r="R66" s="20" t="s">
        <v>481</v>
      </c>
      <c r="S66" s="18" t="s">
        <v>481</v>
      </c>
      <c r="T66" s="20" t="s">
        <v>481</v>
      </c>
      <c r="U66" s="18" t="n">
        <v>356.42746513</v>
      </c>
      <c r="V66" s="20" t="n">
        <v>3.79882377</v>
      </c>
    </row>
    <row r="67" spans="1:22">
      <c r="A67" s="15" t="s">
        <v>542</v>
      </c>
      <c r="B67" s="17" t="n">
        <v>6971</v>
      </c>
      <c r="C67" s="18">
        <f>(1233.0/B67*100)</f>
        <v/>
      </c>
      <c r="D67" s="19" t="n">
        <v>5738</v>
      </c>
      <c r="E67" s="18" t="n">
        <v>392.57354194</v>
      </c>
      <c r="F67" s="20" t="n">
        <v>5.47476175</v>
      </c>
      <c r="G67" s="18" t="n">
        <v>411.02783937</v>
      </c>
      <c r="H67" s="20" t="n">
        <v>4.93348652</v>
      </c>
      <c r="I67" s="18" t="n">
        <v>417.02325526</v>
      </c>
      <c r="J67" s="20" t="n">
        <v>3.5509378</v>
      </c>
      <c r="K67" s="18" t="n">
        <v>428.47637465</v>
      </c>
      <c r="L67" s="20" t="n">
        <v>3.23545388</v>
      </c>
      <c r="M67" s="18" t="s">
        <v>481</v>
      </c>
      <c r="N67" s="20" t="s">
        <v>481</v>
      </c>
      <c r="O67" s="18" t="s">
        <v>481</v>
      </c>
      <c r="P67" s="20" t="s">
        <v>481</v>
      </c>
      <c r="Q67" s="18" t="s">
        <v>481</v>
      </c>
      <c r="R67" s="20" t="s">
        <v>481</v>
      </c>
      <c r="S67" s="18" t="s">
        <v>481</v>
      </c>
      <c r="T67" s="20" t="s">
        <v>481</v>
      </c>
      <c r="U67" s="18" t="n">
        <v>345.67094178</v>
      </c>
      <c r="V67" s="20" t="n">
        <v>5.97019056</v>
      </c>
    </row>
    <row r="68" spans="1:22">
      <c r="A68" s="15" t="s">
        <v>543</v>
      </c>
      <c r="B68" s="17" t="n">
        <v>12083</v>
      </c>
      <c r="C68" s="18">
        <f>(32.0/B68*100)</f>
        <v/>
      </c>
      <c r="D68" s="19" t="n">
        <v>12051</v>
      </c>
      <c r="E68" s="18" t="n">
        <v>397.91288896</v>
      </c>
      <c r="F68" s="20" t="n">
        <v>3.35525064</v>
      </c>
      <c r="G68" s="18" t="n">
        <v>402.81845222</v>
      </c>
      <c r="H68" s="20" t="n">
        <v>2.71928232</v>
      </c>
      <c r="I68" s="18" t="n">
        <v>420.53527072</v>
      </c>
      <c r="J68" s="20" t="n">
        <v>1.96434831</v>
      </c>
      <c r="K68" s="18" t="n">
        <v>440.497006</v>
      </c>
      <c r="L68" s="20" t="n">
        <v>2.06914789</v>
      </c>
      <c r="M68" s="18" t="s">
        <v>481</v>
      </c>
      <c r="N68" s="20" t="s">
        <v>481</v>
      </c>
      <c r="O68" s="18" t="s">
        <v>481</v>
      </c>
      <c r="P68" s="20" t="s">
        <v>481</v>
      </c>
      <c r="Q68" s="18" t="s">
        <v>481</v>
      </c>
      <c r="R68" s="20" t="s">
        <v>481</v>
      </c>
      <c r="S68" s="18" t="s">
        <v>481</v>
      </c>
      <c r="T68" s="20" t="s">
        <v>481</v>
      </c>
      <c r="U68" s="18" t="n">
        <v>327.173326</v>
      </c>
      <c r="V68" s="20" t="n">
        <v>2.13748105</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478.30209827</v>
      </c>
      <c r="F70" s="20" t="n">
        <v>6.21527479</v>
      </c>
      <c r="G70" s="18" t="n">
        <v>499.90783571</v>
      </c>
      <c r="H70" s="20" t="n">
        <v>4.35596997</v>
      </c>
      <c r="I70" s="18" t="n">
        <v>495.33886714</v>
      </c>
      <c r="J70" s="20" t="n">
        <v>3.79872043</v>
      </c>
      <c r="K70" s="18" t="n">
        <v>508.670531</v>
      </c>
      <c r="L70" s="20" t="n">
        <v>3.96611302</v>
      </c>
      <c r="M70" s="18" t="s">
        <v>481</v>
      </c>
      <c r="N70" s="20" t="s">
        <v>481</v>
      </c>
      <c r="O70" s="18" t="s">
        <v>481</v>
      </c>
      <c r="P70" s="20" t="s">
        <v>481</v>
      </c>
      <c r="Q70" s="18" t="s">
        <v>481</v>
      </c>
      <c r="R70" s="20" t="s">
        <v>481</v>
      </c>
      <c r="S70" s="18" t="s">
        <v>481</v>
      </c>
      <c r="T70" s="20" t="s">
        <v>481</v>
      </c>
      <c r="U70" s="18" t="n">
        <v>442.11716164</v>
      </c>
      <c r="V70" s="20" t="n">
        <v>8.50316615</v>
      </c>
    </row>
    <row r="71" spans="1:22">
      <c r="A71" s="15" t="s">
        <v>546</v>
      </c>
      <c r="B71" s="17" t="n">
        <v>6115</v>
      </c>
      <c r="C71" s="18">
        <f>(55.0/B71*100)</f>
        <v/>
      </c>
      <c r="D71" s="19" t="n">
        <v>6060</v>
      </c>
      <c r="E71" s="18" t="n">
        <v>550.12189642</v>
      </c>
      <c r="F71" s="20" t="n">
        <v>6.7151351</v>
      </c>
      <c r="G71" s="18" t="n">
        <v>539.75858679</v>
      </c>
      <c r="H71" s="20" t="n">
        <v>5.77726498</v>
      </c>
      <c r="I71" s="18" t="n">
        <v>538.2093423600001</v>
      </c>
      <c r="J71" s="20" t="n">
        <v>2.75162037</v>
      </c>
      <c r="K71" s="18" t="n">
        <v>532.63381903</v>
      </c>
      <c r="L71" s="20" t="n">
        <v>2.0033451</v>
      </c>
      <c r="M71" s="18" t="s">
        <v>481</v>
      </c>
      <c r="N71" s="20" t="s">
        <v>481</v>
      </c>
      <c r="O71" s="18" t="s">
        <v>481</v>
      </c>
      <c r="P71" s="20" t="s">
        <v>481</v>
      </c>
      <c r="Q71" s="18" t="s">
        <v>481</v>
      </c>
      <c r="R71" s="20" t="s">
        <v>481</v>
      </c>
      <c r="S71" s="18" t="s">
        <v>481</v>
      </c>
      <c r="T71" s="20" t="s">
        <v>481</v>
      </c>
      <c r="U71" s="18" t="n">
        <v>465.60230595</v>
      </c>
      <c r="V71" s="20" t="n">
        <v>12.07611339</v>
      </c>
    </row>
    <row r="72" spans="1:22">
      <c r="A72" s="15" t="s">
        <v>547</v>
      </c>
      <c r="B72" s="17" t="n">
        <v>7708</v>
      </c>
      <c r="C72" s="18">
        <f>(9.0/B72*100)</f>
        <v/>
      </c>
      <c r="D72" s="19" t="n">
        <v>7699</v>
      </c>
      <c r="E72" s="18" t="n">
        <v>483.75490421</v>
      </c>
      <c r="F72" s="20" t="n">
        <v>7.71531168</v>
      </c>
      <c r="G72" s="18" t="n">
        <v>496.84837348</v>
      </c>
      <c r="H72" s="20" t="n">
        <v>6.43053815</v>
      </c>
      <c r="I72" s="18" t="n">
        <v>496.70971151</v>
      </c>
      <c r="J72" s="20" t="n">
        <v>2.87879116</v>
      </c>
      <c r="K72" s="18" t="n">
        <v>498.77162208</v>
      </c>
      <c r="L72" s="20" t="n">
        <v>2.78992501</v>
      </c>
      <c r="M72" s="18" t="s">
        <v>481</v>
      </c>
      <c r="N72" s="20" t="s">
        <v>481</v>
      </c>
      <c r="O72" s="18" t="s">
        <v>481</v>
      </c>
      <c r="P72" s="20" t="s">
        <v>481</v>
      </c>
      <c r="Q72" s="18" t="s">
        <v>481</v>
      </c>
      <c r="R72" s="20" t="s">
        <v>481</v>
      </c>
      <c r="S72" s="18" t="s">
        <v>481</v>
      </c>
      <c r="T72" s="20" t="s">
        <v>481</v>
      </c>
      <c r="U72" s="18" t="n">
        <v>423.71576615</v>
      </c>
      <c r="V72" s="20" t="n">
        <v>21.23908436</v>
      </c>
    </row>
    <row r="73" spans="1:22">
      <c r="A73" s="15" t="s">
        <v>548</v>
      </c>
      <c r="B73" s="17" t="n">
        <v>8249</v>
      </c>
      <c r="C73" s="18">
        <f>(212.0/B73*100)</f>
        <v/>
      </c>
      <c r="D73" s="19" t="n">
        <v>8037</v>
      </c>
      <c r="E73" s="18" t="n">
        <v>399.22386737</v>
      </c>
      <c r="F73" s="20" t="n">
        <v>7.04378684</v>
      </c>
      <c r="G73" s="18" t="n">
        <v>408.6005315</v>
      </c>
      <c r="H73" s="20" t="n">
        <v>4.91932337</v>
      </c>
      <c r="I73" s="18" t="n">
        <v>405.96019764</v>
      </c>
      <c r="J73" s="20" t="n">
        <v>3.19158487</v>
      </c>
      <c r="K73" s="18" t="n">
        <v>428.80552628</v>
      </c>
      <c r="L73" s="20" t="n">
        <v>4.5821056</v>
      </c>
      <c r="M73" s="18" t="s">
        <v>481</v>
      </c>
      <c r="N73" s="20" t="s">
        <v>481</v>
      </c>
      <c r="O73" s="18" t="s">
        <v>481</v>
      </c>
      <c r="P73" s="20" t="s">
        <v>481</v>
      </c>
      <c r="Q73" s="18" t="s">
        <v>481</v>
      </c>
      <c r="R73" s="20" t="s">
        <v>481</v>
      </c>
      <c r="S73" s="18" t="s">
        <v>481</v>
      </c>
      <c r="T73" s="20" t="s">
        <v>481</v>
      </c>
      <c r="U73" s="18" t="n">
        <v>355.15509111</v>
      </c>
      <c r="V73" s="20" t="n">
        <v>8.72761695</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(345.0/B75*100)</f>
        <v/>
      </c>
      <c r="D75" s="19" t="n">
        <v>5030</v>
      </c>
      <c r="E75" s="18" t="n">
        <v>363.1746717</v>
      </c>
      <c r="F75" s="20" t="n">
        <v>4.26107855</v>
      </c>
      <c r="G75" s="18" t="n">
        <v>359.64280597</v>
      </c>
      <c r="H75" s="20" t="n">
        <v>5.33632628</v>
      </c>
      <c r="I75" s="18" t="n">
        <v>376.46460525</v>
      </c>
      <c r="J75" s="20" t="n">
        <v>3.27961105</v>
      </c>
      <c r="K75" s="18" t="n">
        <v>375.5324065</v>
      </c>
      <c r="L75" s="20" t="n">
        <v>5.44775543</v>
      </c>
      <c r="M75" s="18" t="s">
        <v>481</v>
      </c>
      <c r="N75" s="20" t="s">
        <v>481</v>
      </c>
      <c r="O75" s="18" t="s">
        <v>481</v>
      </c>
      <c r="P75" s="20" t="s">
        <v>481</v>
      </c>
      <c r="Q75" s="18" t="s">
        <v>481</v>
      </c>
      <c r="R75" s="20" t="s">
        <v>481</v>
      </c>
      <c r="S75" s="18" t="s">
        <v>481</v>
      </c>
      <c r="T75" s="20" t="s">
        <v>481</v>
      </c>
      <c r="U75" s="18" t="n">
        <v>329.04853622</v>
      </c>
      <c r="V75" s="20" t="n">
        <v>5.38252747</v>
      </c>
    </row>
    <row r="76" spans="1:22">
      <c r="A76" s="15" t="s">
        <v>551</v>
      </c>
      <c r="B76" s="17" t="n">
        <v>14167</v>
      </c>
      <c r="C76" s="18">
        <f>(238.0/B76*100)</f>
        <v/>
      </c>
      <c r="D76" s="19" t="n">
        <v>13929</v>
      </c>
      <c r="E76" s="18" t="n">
        <v>421.38270259</v>
      </c>
      <c r="F76" s="20" t="n">
        <v>4.42706416</v>
      </c>
      <c r="G76" s="18" t="n">
        <v>426.16693194</v>
      </c>
      <c r="H76" s="20" t="n">
        <v>3.60915737</v>
      </c>
      <c r="I76" s="18" t="n">
        <v>442.20816615</v>
      </c>
      <c r="J76" s="20" t="n">
        <v>3.2886775</v>
      </c>
      <c r="K76" s="18" t="n">
        <v>462.04287442</v>
      </c>
      <c r="L76" s="20" t="n">
        <v>3.66058961</v>
      </c>
      <c r="M76" s="18" t="s">
        <v>481</v>
      </c>
      <c r="N76" s="20" t="s">
        <v>481</v>
      </c>
      <c r="O76" s="18" t="s">
        <v>481</v>
      </c>
      <c r="P76" s="20" t="s">
        <v>481</v>
      </c>
      <c r="Q76" s="18" t="s">
        <v>481</v>
      </c>
      <c r="R76" s="20" t="s">
        <v>481</v>
      </c>
      <c r="S76" s="18" t="s">
        <v>481</v>
      </c>
      <c r="T76" s="20" t="s">
        <v>481</v>
      </c>
      <c r="U76" s="18" t="n">
        <v>346.75676476</v>
      </c>
      <c r="V76" s="20" t="n">
        <v>5.0306719</v>
      </c>
    </row>
    <row r="77" spans="1:22">
      <c r="A77" s="15" t="s">
        <v>552</v>
      </c>
      <c r="B77" s="17" t="n">
        <v>6062</v>
      </c>
      <c r="C77" s="18">
        <f>(480.0/B77*100)</f>
        <v/>
      </c>
      <c r="D77" s="19" t="n">
        <v>5582</v>
      </c>
      <c r="E77" s="18" t="n">
        <v>439.01764764</v>
      </c>
      <c r="F77" s="20" t="n">
        <v>6.40702776</v>
      </c>
      <c r="G77" s="18" t="n">
        <v>458.69589526</v>
      </c>
      <c r="H77" s="20" t="n">
        <v>5.37260646</v>
      </c>
      <c r="I77" s="18" t="n">
        <v>453.57789942</v>
      </c>
      <c r="J77" s="20" t="n">
        <v>4.13784715</v>
      </c>
      <c r="K77" s="18" t="n">
        <v>452.31725592</v>
      </c>
      <c r="L77" s="20" t="n">
        <v>3.06603812</v>
      </c>
      <c r="M77" s="18" t="s">
        <v>481</v>
      </c>
      <c r="N77" s="20" t="s">
        <v>481</v>
      </c>
      <c r="O77" s="18" t="s">
        <v>481</v>
      </c>
      <c r="P77" s="20" t="s">
        <v>481</v>
      </c>
      <c r="Q77" s="18" t="s">
        <v>481</v>
      </c>
      <c r="R77" s="20" t="s">
        <v>481</v>
      </c>
      <c r="S77" s="18" t="s">
        <v>481</v>
      </c>
      <c r="T77" s="20" t="s">
        <v>481</v>
      </c>
      <c r="U77" s="18" t="n">
        <v>369.66351134</v>
      </c>
      <c r="V77" s="20" t="n">
        <v>4.19597865</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(118.0/B81*100)</f>
        <v/>
      </c>
      <c r="D81" s="19" t="n">
        <v>8743</v>
      </c>
      <c r="E81" s="18" t="n">
        <v>431.99932253</v>
      </c>
      <c r="F81" s="20" t="n">
        <v>5.82265429</v>
      </c>
      <c r="G81" s="18" t="n">
        <v>438.7964928</v>
      </c>
      <c r="H81" s="20" t="n">
        <v>4.86014058</v>
      </c>
      <c r="I81" s="18" t="n">
        <v>430.16082035</v>
      </c>
      <c r="J81" s="20" t="n">
        <v>3.29280658</v>
      </c>
      <c r="K81" s="18" t="n">
        <v>433.07820619</v>
      </c>
      <c r="L81" s="20" t="n">
        <v>4.40038357</v>
      </c>
      <c r="M81" s="18" t="s">
        <v>481</v>
      </c>
      <c r="N81" s="20" t="s">
        <v>481</v>
      </c>
      <c r="O81" s="18" t="s">
        <v>481</v>
      </c>
      <c r="P81" s="20" t="s">
        <v>481</v>
      </c>
      <c r="Q81" s="18" t="s">
        <v>481</v>
      </c>
      <c r="R81" s="20" t="s">
        <v>481</v>
      </c>
      <c r="S81" s="18" t="s">
        <v>481</v>
      </c>
      <c r="T81" s="20" t="s">
        <v>481</v>
      </c>
      <c r="U81" s="18" t="n">
        <v>357.36968753</v>
      </c>
      <c r="V81" s="20" t="n">
        <v>8.303081479999999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891</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509.31077649</v>
      </c>
      <c r="F7" s="20" t="n">
        <v>1.82711399</v>
      </c>
      <c r="G7" s="18" t="n">
        <v>497.49159058</v>
      </c>
      <c r="H7" s="20" t="n">
        <v>3.56614819</v>
      </c>
      <c r="I7" s="18" t="s">
        <v>481</v>
      </c>
      <c r="J7" s="20" t="s">
        <v>481</v>
      </c>
      <c r="K7" s="18" t="s">
        <v>481</v>
      </c>
      <c r="L7" s="20" t="s">
        <v>481</v>
      </c>
      <c r="M7" s="18" t="s">
        <v>481</v>
      </c>
      <c r="N7" s="20" t="s">
        <v>481</v>
      </c>
      <c r="O7" s="18" t="s">
        <v>481</v>
      </c>
      <c r="P7" s="20" t="s">
        <v>481</v>
      </c>
      <c r="Q7" s="18" t="n">
        <v>473.20627344</v>
      </c>
      <c r="R7" s="20" t="n">
        <v>6.06831778</v>
      </c>
    </row>
    <row r="8" spans="1:18">
      <c r="A8" s="15" t="s">
        <v>483</v>
      </c>
      <c r="B8" s="17" t="n">
        <v>7007</v>
      </c>
      <c r="C8" s="18">
        <f>(324.0/B8*100)</f>
        <v/>
      </c>
      <c r="D8" s="19" t="n">
        <v>6683</v>
      </c>
      <c r="E8" s="18" t="n">
        <v>487.57843709</v>
      </c>
      <c r="F8" s="20" t="n">
        <v>3.24100424</v>
      </c>
      <c r="G8" s="18" t="n">
        <v>490.40730456</v>
      </c>
      <c r="H8" s="20" t="n">
        <v>3.78186948</v>
      </c>
      <c r="I8" s="18" t="s">
        <v>481</v>
      </c>
      <c r="J8" s="20" t="s">
        <v>481</v>
      </c>
      <c r="K8" s="18" t="s">
        <v>481</v>
      </c>
      <c r="L8" s="20" t="s">
        <v>481</v>
      </c>
      <c r="M8" s="18" t="n">
        <v>361.38025951</v>
      </c>
      <c r="N8" s="20" t="n">
        <v>22.72565673</v>
      </c>
      <c r="O8" s="18" t="s">
        <v>481</v>
      </c>
      <c r="P8" s="20" t="s">
        <v>481</v>
      </c>
      <c r="Q8" s="18" t="n">
        <v>406.35414077</v>
      </c>
      <c r="R8" s="20" t="n">
        <v>10.14094374</v>
      </c>
    </row>
    <row r="9" spans="1:18">
      <c r="A9" s="15" t="s">
        <v>484</v>
      </c>
      <c r="B9" s="17" t="n">
        <v>9651</v>
      </c>
      <c r="C9" s="18">
        <f>(373.0/B9*100)</f>
        <v/>
      </c>
      <c r="D9" s="19" t="n">
        <v>9278</v>
      </c>
      <c r="E9" s="18" t="n">
        <v>515.14138317</v>
      </c>
      <c r="F9" s="20" t="n">
        <v>2.57529886</v>
      </c>
      <c r="G9" s="18" t="n">
        <v>483.82152105</v>
      </c>
      <c r="H9" s="20" t="n">
        <v>3.20628383</v>
      </c>
      <c r="I9" s="18" t="s">
        <v>481</v>
      </c>
      <c r="J9" s="20" t="s">
        <v>481</v>
      </c>
      <c r="K9" s="18" t="s">
        <v>481</v>
      </c>
      <c r="L9" s="20" t="s">
        <v>481</v>
      </c>
      <c r="M9" s="18" t="n">
        <v>347.7815185</v>
      </c>
      <c r="N9" s="20" t="n">
        <v>11.20716786</v>
      </c>
      <c r="O9" s="18" t="s">
        <v>481</v>
      </c>
      <c r="P9" s="20" t="s">
        <v>481</v>
      </c>
      <c r="Q9" s="18" t="n">
        <v>416.29752492</v>
      </c>
      <c r="R9" s="20" t="n">
        <v>9.563694959999999</v>
      </c>
    </row>
    <row r="10" spans="1:18">
      <c r="A10" s="15" t="s">
        <v>485</v>
      </c>
      <c r="B10" s="17" t="n">
        <v>20058</v>
      </c>
      <c r="C10" s="18">
        <f>(589.0/B10*100)</f>
        <v/>
      </c>
      <c r="D10" s="19" t="n">
        <v>19469</v>
      </c>
      <c r="E10" s="18" t="n">
        <v>532.82690201</v>
      </c>
      <c r="F10" s="20" t="n">
        <v>2.27024066</v>
      </c>
      <c r="G10" s="18" t="n">
        <v>522.7453136399999</v>
      </c>
      <c r="H10" s="20" t="n">
        <v>2.9953114</v>
      </c>
      <c r="I10" s="18" t="s">
        <v>481</v>
      </c>
      <c r="J10" s="20" t="s">
        <v>481</v>
      </c>
      <c r="K10" s="18" t="s">
        <v>481</v>
      </c>
      <c r="L10" s="20" t="s">
        <v>481</v>
      </c>
      <c r="M10" s="18" t="s">
        <v>481</v>
      </c>
      <c r="N10" s="20" t="s">
        <v>481</v>
      </c>
      <c r="O10" s="18" t="s">
        <v>481</v>
      </c>
      <c r="P10" s="20" t="s">
        <v>481</v>
      </c>
      <c r="Q10" s="18" t="n">
        <v>446.65417541</v>
      </c>
      <c r="R10" s="20" t="n">
        <v>9.28412492</v>
      </c>
    </row>
    <row r="11" spans="1:18">
      <c r="A11" s="15" t="s">
        <v>486</v>
      </c>
      <c r="B11" s="17" t="n">
        <v>7053</v>
      </c>
      <c r="C11" s="18">
        <f>(259.0/B11*100)</f>
        <v/>
      </c>
      <c r="D11" s="19" t="n">
        <v>6794</v>
      </c>
      <c r="E11" s="18" t="n">
        <v>461.65749095</v>
      </c>
      <c r="F11" s="20" t="n">
        <v>2.94992658</v>
      </c>
      <c r="G11" s="18" t="n">
        <v>468.52704635</v>
      </c>
      <c r="H11" s="20" t="n">
        <v>3.12763864</v>
      </c>
      <c r="I11" s="18" t="s">
        <v>481</v>
      </c>
      <c r="J11" s="20" t="s">
        <v>481</v>
      </c>
      <c r="K11" s="18" t="s">
        <v>481</v>
      </c>
      <c r="L11" s="20" t="s">
        <v>481</v>
      </c>
      <c r="M11" s="18" t="s">
        <v>481</v>
      </c>
      <c r="N11" s="20" t="s">
        <v>481</v>
      </c>
      <c r="O11" s="18" t="s">
        <v>481</v>
      </c>
      <c r="P11" s="20" t="s">
        <v>481</v>
      </c>
      <c r="Q11" s="18" t="n">
        <v>419.9517008</v>
      </c>
      <c r="R11" s="20" t="n">
        <v>7.19286447</v>
      </c>
    </row>
    <row r="12" spans="1:18">
      <c r="A12" s="15" t="s">
        <v>487</v>
      </c>
      <c r="B12" s="17" t="n">
        <v>6894</v>
      </c>
      <c r="C12" s="18">
        <f>(60.0/B12*100)</f>
        <v/>
      </c>
      <c r="D12" s="19" t="n">
        <v>6834</v>
      </c>
      <c r="E12" s="18" t="n">
        <v>498.81163878</v>
      </c>
      <c r="F12" s="20" t="n">
        <v>2.60127228</v>
      </c>
      <c r="G12" s="18" t="n">
        <v>485.20982576</v>
      </c>
      <c r="H12" s="20" t="n">
        <v>3.28169528</v>
      </c>
      <c r="I12" s="18" t="s">
        <v>481</v>
      </c>
      <c r="J12" s="20" t="s">
        <v>481</v>
      </c>
      <c r="K12" s="18" t="s">
        <v>481</v>
      </c>
      <c r="L12" s="20" t="s">
        <v>481</v>
      </c>
      <c r="M12" s="18" t="n">
        <v>332.31014509</v>
      </c>
      <c r="N12" s="20" t="n">
        <v>18.34291261</v>
      </c>
      <c r="O12" s="18" t="s">
        <v>481</v>
      </c>
      <c r="P12" s="20" t="s">
        <v>481</v>
      </c>
      <c r="Q12" s="18" t="n">
        <v>370.63306302</v>
      </c>
      <c r="R12" s="20" t="n">
        <v>9.44202726</v>
      </c>
    </row>
    <row r="13" spans="1:18">
      <c r="A13" s="15" t="s">
        <v>488</v>
      </c>
      <c r="B13" s="17" t="n">
        <v>7161</v>
      </c>
      <c r="C13" s="18">
        <f>(368.0/B13*100)</f>
        <v/>
      </c>
      <c r="D13" s="19" t="n">
        <v>6793</v>
      </c>
      <c r="E13" s="18" t="n">
        <v>511.92844833</v>
      </c>
      <c r="F13" s="20" t="n">
        <v>2.40367915</v>
      </c>
      <c r="G13" s="18" t="n">
        <v>487.16245469</v>
      </c>
      <c r="H13" s="20" t="n">
        <v>3.81138626</v>
      </c>
      <c r="I13" s="18" t="s">
        <v>481</v>
      </c>
      <c r="J13" s="20" t="s">
        <v>481</v>
      </c>
      <c r="K13" s="18" t="s">
        <v>481</v>
      </c>
      <c r="L13" s="20" t="s">
        <v>481</v>
      </c>
      <c r="M13" s="18" t="n">
        <v>407.4699787</v>
      </c>
      <c r="N13" s="20" t="n">
        <v>6.79601306</v>
      </c>
      <c r="O13" s="18" t="s">
        <v>481</v>
      </c>
      <c r="P13" s="20" t="s">
        <v>481</v>
      </c>
      <c r="Q13" s="18" t="n">
        <v>390.94142655</v>
      </c>
      <c r="R13" s="20" t="n">
        <v>9.79979404</v>
      </c>
    </row>
    <row r="14" spans="1:18">
      <c r="A14" s="15" t="s">
        <v>489</v>
      </c>
      <c r="B14" s="17" t="n">
        <v>5587</v>
      </c>
      <c r="C14" s="18">
        <f>(96.0/B14*100)</f>
        <v/>
      </c>
      <c r="D14" s="19" t="n">
        <v>5491</v>
      </c>
      <c r="E14" s="18" t="n">
        <v>522.55179286</v>
      </c>
      <c r="F14" s="20" t="n">
        <v>2.31508323</v>
      </c>
      <c r="G14" s="18" t="n">
        <v>512.8988298100001</v>
      </c>
      <c r="H14" s="20" t="n">
        <v>4.06988827</v>
      </c>
      <c r="I14" s="18" t="s">
        <v>481</v>
      </c>
      <c r="J14" s="20" t="s">
        <v>481</v>
      </c>
      <c r="K14" s="18" t="s">
        <v>481</v>
      </c>
      <c r="L14" s="20" t="s">
        <v>481</v>
      </c>
      <c r="M14" s="18" t="s">
        <v>481</v>
      </c>
      <c r="N14" s="20" t="s">
        <v>481</v>
      </c>
      <c r="O14" s="18" t="s">
        <v>481</v>
      </c>
      <c r="P14" s="20" t="s">
        <v>481</v>
      </c>
      <c r="Q14" s="18" t="n">
        <v>439.57358389</v>
      </c>
      <c r="R14" s="20" t="n">
        <v>12.81851401</v>
      </c>
    </row>
    <row r="15" spans="1:18">
      <c r="A15" s="15" t="s">
        <v>490</v>
      </c>
      <c r="B15" s="17" t="n">
        <v>5882</v>
      </c>
      <c r="C15" s="18">
        <f>(206.0/B15*100)</f>
        <v/>
      </c>
      <c r="D15" s="19" t="n">
        <v>5676</v>
      </c>
      <c r="E15" s="18" t="n">
        <v>534.7888355699999</v>
      </c>
      <c r="F15" s="20" t="n">
        <v>2.55118591</v>
      </c>
      <c r="G15" s="18" t="n">
        <v>512.05570934</v>
      </c>
      <c r="H15" s="20" t="n">
        <v>3.77380514</v>
      </c>
      <c r="I15" s="18" t="s">
        <v>481</v>
      </c>
      <c r="J15" s="20" t="s">
        <v>481</v>
      </c>
      <c r="K15" s="18" t="s">
        <v>481</v>
      </c>
      <c r="L15" s="20" t="s">
        <v>481</v>
      </c>
      <c r="M15" s="18" t="n">
        <v>367.66871077</v>
      </c>
      <c r="N15" s="20" t="n">
        <v>14.82638214</v>
      </c>
      <c r="O15" s="18" t="s">
        <v>481</v>
      </c>
      <c r="P15" s="20" t="s">
        <v>481</v>
      </c>
      <c r="Q15" s="18" t="n">
        <v>442.86037574</v>
      </c>
      <c r="R15" s="20" t="n">
        <v>9.837377439999999</v>
      </c>
    </row>
    <row r="16" spans="1:18">
      <c r="A16" s="15" t="s">
        <v>491</v>
      </c>
      <c r="B16" s="17" t="n">
        <v>6108</v>
      </c>
      <c r="C16" s="18">
        <f>(203.0/B16*100)</f>
        <v/>
      </c>
      <c r="D16" s="19" t="n">
        <v>5905</v>
      </c>
      <c r="E16" s="18" t="n">
        <v>512.86702053</v>
      </c>
      <c r="F16" s="20" t="n">
        <v>2.48889079</v>
      </c>
      <c r="G16" s="18" t="n">
        <v>495.49292552</v>
      </c>
      <c r="H16" s="20" t="n">
        <v>3.81536834</v>
      </c>
      <c r="I16" s="18" t="s">
        <v>481</v>
      </c>
      <c r="J16" s="20" t="s">
        <v>481</v>
      </c>
      <c r="K16" s="18" t="s">
        <v>481</v>
      </c>
      <c r="L16" s="20" t="s">
        <v>481</v>
      </c>
      <c r="M16" s="18" t="s">
        <v>481</v>
      </c>
      <c r="N16" s="20" t="s">
        <v>481</v>
      </c>
      <c r="O16" s="18" t="s">
        <v>481</v>
      </c>
      <c r="P16" s="20" t="s">
        <v>481</v>
      </c>
      <c r="Q16" s="18" t="n">
        <v>384.78702793</v>
      </c>
      <c r="R16" s="20" t="n">
        <v>12.37593048</v>
      </c>
    </row>
    <row r="17" spans="1:18">
      <c r="A17" s="15" t="s">
        <v>492</v>
      </c>
      <c r="B17" s="17" t="n">
        <v>6504</v>
      </c>
      <c r="C17" s="18">
        <f>(2741.0/B17*100)</f>
        <v/>
      </c>
      <c r="D17" s="19" t="n">
        <v>3763</v>
      </c>
      <c r="E17" s="18" t="n">
        <v>528.19087489</v>
      </c>
      <c r="F17" s="20" t="n">
        <v>3.90296293</v>
      </c>
      <c r="G17" s="18" t="n">
        <v>516.44955422</v>
      </c>
      <c r="H17" s="20" t="n">
        <v>4.38023539</v>
      </c>
      <c r="I17" s="18" t="s">
        <v>481</v>
      </c>
      <c r="J17" s="20" t="s">
        <v>481</v>
      </c>
      <c r="K17" s="18" t="s">
        <v>481</v>
      </c>
      <c r="L17" s="20" t="s">
        <v>481</v>
      </c>
      <c r="M17" s="18" t="n">
        <v>338.260297</v>
      </c>
      <c r="N17" s="20" t="n">
        <v>14.23011861</v>
      </c>
      <c r="O17" s="18" t="s">
        <v>481</v>
      </c>
      <c r="P17" s="20" t="s">
        <v>481</v>
      </c>
      <c r="Q17" s="18" t="n">
        <v>446.41965465</v>
      </c>
      <c r="R17" s="20" t="n">
        <v>9.76190969</v>
      </c>
    </row>
    <row r="18" spans="1:18">
      <c r="A18" s="15" t="s">
        <v>493</v>
      </c>
      <c r="B18" s="17" t="n">
        <v>5532</v>
      </c>
      <c r="C18" s="18">
        <f>(33.0/B18*100)</f>
        <v/>
      </c>
      <c r="D18" s="19" t="n">
        <v>5499</v>
      </c>
      <c r="E18" s="18" t="n">
        <v>468.49471839</v>
      </c>
      <c r="F18" s="20" t="n">
        <v>4.20997683</v>
      </c>
      <c r="G18" s="18" t="n">
        <v>485.26936389</v>
      </c>
      <c r="H18" s="20" t="n">
        <v>4.78618671</v>
      </c>
      <c r="I18" s="18" t="s">
        <v>481</v>
      </c>
      <c r="J18" s="20" t="s">
        <v>481</v>
      </c>
      <c r="K18" s="18" t="s">
        <v>481</v>
      </c>
      <c r="L18" s="20" t="s">
        <v>481</v>
      </c>
      <c r="M18" s="18" t="s">
        <v>481</v>
      </c>
      <c r="N18" s="20" t="s">
        <v>481</v>
      </c>
      <c r="O18" s="18" t="s">
        <v>481</v>
      </c>
      <c r="P18" s="20" t="s">
        <v>481</v>
      </c>
      <c r="Q18" s="18" t="n">
        <v>363.16581883</v>
      </c>
      <c r="R18" s="20" t="n">
        <v>10.57043233</v>
      </c>
    </row>
    <row r="19" spans="1:18">
      <c r="A19" s="15" t="s">
        <v>494</v>
      </c>
      <c r="B19" s="17" t="n">
        <v>5658</v>
      </c>
      <c r="C19" s="18">
        <f>(521.0/B19*100)</f>
        <v/>
      </c>
      <c r="D19" s="19" t="n">
        <v>5137</v>
      </c>
      <c r="E19" s="18" t="n">
        <v>467.11019617</v>
      </c>
      <c r="F19" s="20" t="n">
        <v>3.31518835</v>
      </c>
      <c r="G19" s="18" t="n">
        <v>492.09327083</v>
      </c>
      <c r="H19" s="20" t="n">
        <v>2.98562285</v>
      </c>
      <c r="I19" s="18" t="s">
        <v>481</v>
      </c>
      <c r="J19" s="20" t="s">
        <v>481</v>
      </c>
      <c r="K19" s="18" t="s">
        <v>481</v>
      </c>
      <c r="L19" s="20" t="s">
        <v>481</v>
      </c>
      <c r="M19" s="18" t="s">
        <v>481</v>
      </c>
      <c r="N19" s="20" t="s">
        <v>481</v>
      </c>
      <c r="O19" s="18" t="s">
        <v>481</v>
      </c>
      <c r="P19" s="20" t="s">
        <v>481</v>
      </c>
      <c r="Q19" s="18" t="n">
        <v>379.90733734</v>
      </c>
      <c r="R19" s="20" t="n">
        <v>8.964197090000001</v>
      </c>
    </row>
    <row r="20" spans="1:18">
      <c r="A20" s="15" t="s">
        <v>495</v>
      </c>
      <c r="B20" s="17" t="n">
        <v>3371</v>
      </c>
      <c r="C20" s="18">
        <f>(75.0/B20*100)</f>
        <v/>
      </c>
      <c r="D20" s="19" t="n">
        <v>3296</v>
      </c>
      <c r="E20" s="18" t="n">
        <v>488.01188925</v>
      </c>
      <c r="F20" s="20" t="n">
        <v>2.35467321</v>
      </c>
      <c r="G20" s="18" t="n">
        <v>473.71358843</v>
      </c>
      <c r="H20" s="20" t="n">
        <v>4.39924522</v>
      </c>
      <c r="I20" s="18" t="s">
        <v>481</v>
      </c>
      <c r="J20" s="20" t="s">
        <v>481</v>
      </c>
      <c r="K20" s="18" t="s">
        <v>481</v>
      </c>
      <c r="L20" s="20" t="s">
        <v>481</v>
      </c>
      <c r="M20" s="18" t="s">
        <v>481</v>
      </c>
      <c r="N20" s="20" t="s">
        <v>481</v>
      </c>
      <c r="O20" s="18" t="s">
        <v>481</v>
      </c>
      <c r="P20" s="20" t="s">
        <v>481</v>
      </c>
      <c r="Q20" s="18" t="n">
        <v>429.62159395</v>
      </c>
      <c r="R20" s="20" t="n">
        <v>9.303097210000001</v>
      </c>
    </row>
    <row r="21" spans="1:18">
      <c r="A21" s="15" t="s">
        <v>496</v>
      </c>
      <c r="B21" s="17" t="n">
        <v>5741</v>
      </c>
      <c r="C21" s="18">
        <f>(90.0/B21*100)</f>
        <v/>
      </c>
      <c r="D21" s="19" t="n">
        <v>5651</v>
      </c>
      <c r="E21" s="18" t="n">
        <v>525.7994613</v>
      </c>
      <c r="F21" s="20" t="n">
        <v>2.41425709</v>
      </c>
      <c r="G21" s="18" t="n">
        <v>506.09866425</v>
      </c>
      <c r="H21" s="20" t="n">
        <v>4.47437766</v>
      </c>
      <c r="I21" s="18" t="s">
        <v>481</v>
      </c>
      <c r="J21" s="20" t="s">
        <v>481</v>
      </c>
      <c r="K21" s="18" t="s">
        <v>481</v>
      </c>
      <c r="L21" s="20" t="s">
        <v>481</v>
      </c>
      <c r="M21" s="18" t="s">
        <v>481</v>
      </c>
      <c r="N21" s="20" t="s">
        <v>481</v>
      </c>
      <c r="O21" s="18" t="s">
        <v>481</v>
      </c>
      <c r="P21" s="20" t="s">
        <v>481</v>
      </c>
      <c r="Q21" s="18" t="n">
        <v>464.50162286</v>
      </c>
      <c r="R21" s="20" t="n">
        <v>9.941901379999999</v>
      </c>
    </row>
    <row r="22" spans="1:18">
      <c r="A22" s="15" t="s">
        <v>497</v>
      </c>
      <c r="B22" s="17" t="n">
        <v>6598</v>
      </c>
      <c r="C22" s="18">
        <f>(45.0/B22*100)</f>
        <v/>
      </c>
      <c r="D22" s="19" t="n">
        <v>6553</v>
      </c>
      <c r="E22" s="18" t="n">
        <v>476.13522112</v>
      </c>
      <c r="F22" s="20" t="n">
        <v>4.00990976</v>
      </c>
      <c r="G22" s="18" t="n">
        <v>511.75736385</v>
      </c>
      <c r="H22" s="20" t="n">
        <v>4.36620656</v>
      </c>
      <c r="I22" s="18" t="s">
        <v>481</v>
      </c>
      <c r="J22" s="20" t="s">
        <v>481</v>
      </c>
      <c r="K22" s="18" t="s">
        <v>481</v>
      </c>
      <c r="L22" s="20" t="s">
        <v>481</v>
      </c>
      <c r="M22" s="18" t="s">
        <v>481</v>
      </c>
      <c r="N22" s="20" t="s">
        <v>481</v>
      </c>
      <c r="O22" s="18" t="n">
        <v>361.041</v>
      </c>
      <c r="P22" s="20" t="n">
        <v>55.70546111</v>
      </c>
      <c r="Q22" s="18" t="n">
        <v>356.12766499</v>
      </c>
      <c r="R22" s="20" t="n">
        <v>11.15262545</v>
      </c>
    </row>
    <row r="23" spans="1:18">
      <c r="A23" s="15" t="s">
        <v>498</v>
      </c>
      <c r="B23" s="17" t="n">
        <v>11583</v>
      </c>
      <c r="C23" s="18">
        <f>(321.0/B23*100)</f>
        <v/>
      </c>
      <c r="D23" s="19" t="n">
        <v>11262</v>
      </c>
      <c r="E23" s="18" t="n">
        <v>490.33230205</v>
      </c>
      <c r="F23" s="20" t="n">
        <v>2.85051727</v>
      </c>
      <c r="G23" s="18" t="n">
        <v>482.27093987</v>
      </c>
      <c r="H23" s="20" t="n">
        <v>3.95907314</v>
      </c>
      <c r="I23" s="18" t="s">
        <v>481</v>
      </c>
      <c r="J23" s="20" t="s">
        <v>481</v>
      </c>
      <c r="K23" s="18" t="s">
        <v>481</v>
      </c>
      <c r="L23" s="20" t="s">
        <v>481</v>
      </c>
      <c r="M23" s="18" t="s">
        <v>481</v>
      </c>
      <c r="N23" s="20" t="s">
        <v>481</v>
      </c>
      <c r="O23" s="18" t="s">
        <v>481</v>
      </c>
      <c r="P23" s="20" t="s">
        <v>481</v>
      </c>
      <c r="Q23" s="18" t="n">
        <v>397.63302095</v>
      </c>
      <c r="R23" s="20" t="n">
        <v>10.52023997</v>
      </c>
    </row>
    <row r="24" spans="1:18">
      <c r="A24" s="15" t="s">
        <v>499</v>
      </c>
      <c r="B24" s="17" t="n">
        <v>6647</v>
      </c>
      <c r="C24" s="18">
        <f>(23.0/B24*100)</f>
        <v/>
      </c>
      <c r="D24" s="19" t="n">
        <v>6624</v>
      </c>
      <c r="E24" s="18" t="n">
        <v>520.89225816</v>
      </c>
      <c r="F24" s="20" t="n">
        <v>3.06131596</v>
      </c>
      <c r="G24" s="18" t="n">
        <v>481.1542479</v>
      </c>
      <c r="H24" s="20" t="n">
        <v>5.60324758</v>
      </c>
      <c r="I24" s="18" t="s">
        <v>481</v>
      </c>
      <c r="J24" s="20" t="s">
        <v>481</v>
      </c>
      <c r="K24" s="18" t="s">
        <v>481</v>
      </c>
      <c r="L24" s="20" t="s">
        <v>481</v>
      </c>
      <c r="M24" s="18" t="s">
        <v>481</v>
      </c>
      <c r="N24" s="20" t="s">
        <v>481</v>
      </c>
      <c r="O24" s="18" t="s">
        <v>481</v>
      </c>
      <c r="P24" s="20" t="s">
        <v>481</v>
      </c>
      <c r="Q24" s="18" t="n">
        <v>422.23676401</v>
      </c>
      <c r="R24" s="20" t="n">
        <v>13.20697659</v>
      </c>
    </row>
    <row r="25" spans="1:18">
      <c r="A25" s="15" t="s">
        <v>500</v>
      </c>
      <c r="B25" s="17" t="n">
        <v>5581</v>
      </c>
      <c r="C25" s="18">
        <f>(26.0/B25*100)</f>
        <v/>
      </c>
      <c r="D25" s="19" t="n">
        <v>5555</v>
      </c>
      <c r="E25" s="18" t="n">
        <v>524.9448972599999</v>
      </c>
      <c r="F25" s="20" t="n">
        <v>3.62595621</v>
      </c>
      <c r="G25" s="18" t="n">
        <v>494.01369375</v>
      </c>
      <c r="H25" s="20" t="n">
        <v>4.60993321</v>
      </c>
      <c r="I25" s="18" t="s">
        <v>481</v>
      </c>
      <c r="J25" s="20" t="s">
        <v>481</v>
      </c>
      <c r="K25" s="18" t="s">
        <v>481</v>
      </c>
      <c r="L25" s="20" t="s">
        <v>481</v>
      </c>
      <c r="M25" s="18" t="s">
        <v>481</v>
      </c>
      <c r="N25" s="20" t="s">
        <v>481</v>
      </c>
      <c r="O25" s="18" t="s">
        <v>481</v>
      </c>
      <c r="P25" s="20" t="s">
        <v>481</v>
      </c>
      <c r="Q25" s="18" t="n">
        <v>426.98654294</v>
      </c>
      <c r="R25" s="20" t="n">
        <v>22.18409636</v>
      </c>
    </row>
    <row r="26" spans="1:18">
      <c r="A26" s="15" t="s">
        <v>501</v>
      </c>
      <c r="B26" s="17" t="n">
        <v>4869</v>
      </c>
      <c r="C26" s="18">
        <f>(103.0/B26*100)</f>
        <v/>
      </c>
      <c r="D26" s="19" t="n">
        <v>4766</v>
      </c>
      <c r="E26" s="18" t="n">
        <v>488.40034569</v>
      </c>
      <c r="F26" s="20" t="n">
        <v>1.79464599</v>
      </c>
      <c r="G26" s="18" t="n">
        <v>491.72917264</v>
      </c>
      <c r="H26" s="20" t="n">
        <v>3.51613224</v>
      </c>
      <c r="I26" s="18" t="s">
        <v>481</v>
      </c>
      <c r="J26" s="20" t="s">
        <v>481</v>
      </c>
      <c r="K26" s="18" t="s">
        <v>481</v>
      </c>
      <c r="L26" s="20" t="s">
        <v>481</v>
      </c>
      <c r="M26" s="18" t="s">
        <v>481</v>
      </c>
      <c r="N26" s="20" t="s">
        <v>481</v>
      </c>
      <c r="O26" s="18" t="s">
        <v>481</v>
      </c>
      <c r="P26" s="20" t="s">
        <v>481</v>
      </c>
      <c r="Q26" s="18" t="n">
        <v>425.0414548</v>
      </c>
      <c r="R26" s="20" t="n">
        <v>12.14804765</v>
      </c>
    </row>
    <row r="27" spans="1:18">
      <c r="A27" s="15" t="s">
        <v>502</v>
      </c>
      <c r="B27" s="17" t="n">
        <v>5299</v>
      </c>
      <c r="C27" s="18">
        <f>(228.0/B27*100)</f>
        <v/>
      </c>
      <c r="D27" s="19" t="n">
        <v>5071</v>
      </c>
      <c r="E27" s="18" t="n">
        <v>490.81936368</v>
      </c>
      <c r="F27" s="20" t="n">
        <v>2.08557523</v>
      </c>
      <c r="G27" s="18" t="n">
        <v>485.67133081</v>
      </c>
      <c r="H27" s="20" t="n">
        <v>2.89650627</v>
      </c>
      <c r="I27" s="18" t="s">
        <v>481</v>
      </c>
      <c r="J27" s="20" t="s">
        <v>481</v>
      </c>
      <c r="K27" s="18" t="s">
        <v>481</v>
      </c>
      <c r="L27" s="20" t="s">
        <v>481</v>
      </c>
      <c r="M27" s="18" t="s">
        <v>481</v>
      </c>
      <c r="N27" s="20" t="s">
        <v>481</v>
      </c>
      <c r="O27" s="18" t="s">
        <v>481</v>
      </c>
      <c r="P27" s="20" t="s">
        <v>481</v>
      </c>
      <c r="Q27" s="18" t="n">
        <v>385.13330303</v>
      </c>
      <c r="R27" s="20" t="n">
        <v>5.95078693</v>
      </c>
    </row>
    <row r="28" spans="1:18">
      <c r="A28" s="15" t="s">
        <v>503</v>
      </c>
      <c r="B28" s="17" t="n">
        <v>7568</v>
      </c>
      <c r="C28" s="18">
        <f>(600.0/B28*100)</f>
        <v/>
      </c>
      <c r="D28" s="19" t="n">
        <v>6968</v>
      </c>
      <c r="E28" s="18" t="n">
        <v>426.79121524</v>
      </c>
      <c r="F28" s="20" t="n">
        <v>2.78528162</v>
      </c>
      <c r="G28" s="18" t="n">
        <v>440.61564641</v>
      </c>
      <c r="H28" s="20" t="n">
        <v>3.90666541</v>
      </c>
      <c r="I28" s="18" t="s">
        <v>481</v>
      </c>
      <c r="J28" s="20" t="s">
        <v>481</v>
      </c>
      <c r="K28" s="18" t="s">
        <v>481</v>
      </c>
      <c r="L28" s="20" t="s">
        <v>481</v>
      </c>
      <c r="M28" s="18" t="s">
        <v>481</v>
      </c>
      <c r="N28" s="20" t="s">
        <v>481</v>
      </c>
      <c r="O28" s="18" t="s">
        <v>481</v>
      </c>
      <c r="P28" s="20" t="s">
        <v>481</v>
      </c>
      <c r="Q28" s="18" t="n">
        <v>392.45250151</v>
      </c>
      <c r="R28" s="20" t="n">
        <v>7.82460945</v>
      </c>
    </row>
    <row r="29" spans="1:18">
      <c r="A29" s="15" t="s">
        <v>504</v>
      </c>
      <c r="B29" s="17" t="n">
        <v>5385</v>
      </c>
      <c r="C29" s="18">
        <f>(30.0/B29*100)</f>
        <v/>
      </c>
      <c r="D29" s="19" t="n">
        <v>5355</v>
      </c>
      <c r="E29" s="18" t="n">
        <v>512.85030825</v>
      </c>
      <c r="F29" s="20" t="n">
        <v>2.42813647</v>
      </c>
      <c r="G29" s="18" t="n">
        <v>489.06034894</v>
      </c>
      <c r="H29" s="20" t="n">
        <v>5.0238262</v>
      </c>
      <c r="I29" s="18" t="s">
        <v>481</v>
      </c>
      <c r="J29" s="20" t="s">
        <v>481</v>
      </c>
      <c r="K29" s="18" t="s">
        <v>481</v>
      </c>
      <c r="L29" s="20" t="s">
        <v>481</v>
      </c>
      <c r="M29" s="18" t="n">
        <v>314.02123871</v>
      </c>
      <c r="N29" s="20" t="n">
        <v>13.26138992</v>
      </c>
      <c r="O29" s="18" t="s">
        <v>481</v>
      </c>
      <c r="P29" s="20" t="s">
        <v>481</v>
      </c>
      <c r="Q29" s="18" t="n">
        <v>368.00766215</v>
      </c>
      <c r="R29" s="20" t="n">
        <v>16.53046428</v>
      </c>
    </row>
    <row r="30" spans="1:18">
      <c r="A30" s="15" t="s">
        <v>505</v>
      </c>
      <c r="B30" s="17" t="n">
        <v>4520</v>
      </c>
      <c r="C30" s="18">
        <f>(279.0/B30*100)</f>
        <v/>
      </c>
      <c r="D30" s="19" t="n">
        <v>4241</v>
      </c>
      <c r="E30" s="18" t="n">
        <v>519.93283769</v>
      </c>
      <c r="F30" s="20" t="n">
        <v>2.82975563</v>
      </c>
      <c r="G30" s="18" t="n">
        <v>497.9635948</v>
      </c>
      <c r="H30" s="20" t="n">
        <v>4.07498271</v>
      </c>
      <c r="I30" s="18" t="s">
        <v>481</v>
      </c>
      <c r="J30" s="20" t="s">
        <v>481</v>
      </c>
      <c r="K30" s="18" t="s">
        <v>481</v>
      </c>
      <c r="L30" s="20" t="s">
        <v>481</v>
      </c>
      <c r="M30" s="18" t="s">
        <v>481</v>
      </c>
      <c r="N30" s="20" t="s">
        <v>481</v>
      </c>
      <c r="O30" s="18" t="s">
        <v>481</v>
      </c>
      <c r="P30" s="20" t="s">
        <v>481</v>
      </c>
      <c r="Q30" s="18" t="n">
        <v>412.83844854</v>
      </c>
      <c r="R30" s="20" t="n">
        <v>10.49217661</v>
      </c>
    </row>
    <row r="31" spans="1:18">
      <c r="A31" s="15" t="s">
        <v>506</v>
      </c>
      <c r="B31" s="17" t="n">
        <v>5456</v>
      </c>
      <c r="C31" s="18">
        <f>(159.0/B31*100)</f>
        <v/>
      </c>
      <c r="D31" s="19" t="n">
        <v>5297</v>
      </c>
      <c r="E31" s="18" t="n">
        <v>523.7473766000001</v>
      </c>
      <c r="F31" s="20" t="n">
        <v>2.44567149</v>
      </c>
      <c r="G31" s="18" t="n">
        <v>497.24785525</v>
      </c>
      <c r="H31" s="20" t="n">
        <v>4.33789109</v>
      </c>
      <c r="I31" s="18" t="s">
        <v>481</v>
      </c>
      <c r="J31" s="20" t="s">
        <v>481</v>
      </c>
      <c r="K31" s="18" t="s">
        <v>481</v>
      </c>
      <c r="L31" s="20" t="s">
        <v>481</v>
      </c>
      <c r="M31" s="18" t="s">
        <v>481</v>
      </c>
      <c r="N31" s="20" t="s">
        <v>481</v>
      </c>
      <c r="O31" s="18" t="s">
        <v>481</v>
      </c>
      <c r="P31" s="20" t="s">
        <v>481</v>
      </c>
      <c r="Q31" s="18" t="n">
        <v>418.36522573</v>
      </c>
      <c r="R31" s="20" t="n">
        <v>9.17261594</v>
      </c>
    </row>
    <row r="32" spans="1:18">
      <c r="A32" s="15" t="s">
        <v>507</v>
      </c>
      <c r="B32" s="17" t="n">
        <v>4478</v>
      </c>
      <c r="C32" s="18">
        <f>(6.0/B32*100)</f>
        <v/>
      </c>
      <c r="D32" s="19" t="n">
        <v>4472</v>
      </c>
      <c r="E32" s="18" t="n">
        <v>506.5483218</v>
      </c>
      <c r="F32" s="20" t="n">
        <v>2.55331878</v>
      </c>
      <c r="G32" s="18" t="n">
        <v>510.05141414</v>
      </c>
      <c r="H32" s="20" t="n">
        <v>3.90466537</v>
      </c>
      <c r="I32" s="18" t="s">
        <v>481</v>
      </c>
      <c r="J32" s="20" t="s">
        <v>481</v>
      </c>
      <c r="K32" s="18" t="s">
        <v>481</v>
      </c>
      <c r="L32" s="20" t="s">
        <v>481</v>
      </c>
      <c r="M32" s="18" t="s">
        <v>481</v>
      </c>
      <c r="N32" s="20" t="s">
        <v>481</v>
      </c>
      <c r="O32" s="18" t="s">
        <v>481</v>
      </c>
      <c r="P32" s="20" t="s">
        <v>481</v>
      </c>
      <c r="Q32" s="18" t="n">
        <v>418.44254626</v>
      </c>
      <c r="R32" s="20" t="n">
        <v>13.88062109</v>
      </c>
    </row>
    <row r="33" spans="1:18">
      <c r="A33" s="15" t="s">
        <v>508</v>
      </c>
      <c r="B33" s="17" t="n">
        <v>7325</v>
      </c>
      <c r="C33" s="18">
        <f>(90.0/B33*100)</f>
        <v/>
      </c>
      <c r="D33" s="19" t="n">
        <v>7235</v>
      </c>
      <c r="E33" s="18" t="n">
        <v>500.87591611</v>
      </c>
      <c r="F33" s="20" t="n">
        <v>2.67725126</v>
      </c>
      <c r="G33" s="18" t="n">
        <v>492.31540751</v>
      </c>
      <c r="H33" s="20" t="n">
        <v>6.54006441</v>
      </c>
      <c r="I33" s="18" t="s">
        <v>481</v>
      </c>
      <c r="J33" s="20" t="s">
        <v>481</v>
      </c>
      <c r="K33" s="18" t="s">
        <v>481</v>
      </c>
      <c r="L33" s="20" t="s">
        <v>481</v>
      </c>
      <c r="M33" s="18" t="s">
        <v>481</v>
      </c>
      <c r="N33" s="20" t="s">
        <v>481</v>
      </c>
      <c r="O33" s="18" t="s">
        <v>481</v>
      </c>
      <c r="P33" s="20" t="s">
        <v>481</v>
      </c>
      <c r="Q33" s="18" t="n">
        <v>393.64038043</v>
      </c>
      <c r="R33" s="20" t="n">
        <v>10.89646404</v>
      </c>
    </row>
    <row r="34" spans="1:18">
      <c r="A34" s="15" t="s">
        <v>509</v>
      </c>
      <c r="B34" s="17" t="n">
        <v>6350</v>
      </c>
      <c r="C34" s="18">
        <f>(117.0/B34*100)</f>
        <v/>
      </c>
      <c r="D34" s="19" t="n">
        <v>6233</v>
      </c>
      <c r="E34" s="18" t="n">
        <v>461.13110384</v>
      </c>
      <c r="F34" s="20" t="n">
        <v>2.74034462</v>
      </c>
      <c r="G34" s="18" t="n">
        <v>466.66079343</v>
      </c>
      <c r="H34" s="20" t="n">
        <v>3.5010838</v>
      </c>
      <c r="I34" s="18" t="s">
        <v>481</v>
      </c>
      <c r="J34" s="20" t="s">
        <v>481</v>
      </c>
      <c r="K34" s="18" t="s">
        <v>481</v>
      </c>
      <c r="L34" s="20" t="s">
        <v>481</v>
      </c>
      <c r="M34" s="18" t="n">
        <v>263.37193708</v>
      </c>
      <c r="N34" s="20" t="n">
        <v>13.61114927</v>
      </c>
      <c r="O34" s="18" t="s">
        <v>481</v>
      </c>
      <c r="P34" s="20" t="s">
        <v>481</v>
      </c>
      <c r="Q34" s="18" t="n">
        <v>369.27460484</v>
      </c>
      <c r="R34" s="20" t="n">
        <v>8.0308133</v>
      </c>
    </row>
    <row r="35" spans="1:18">
      <c r="A35" s="15" t="s">
        <v>510</v>
      </c>
      <c r="B35" s="17" t="n">
        <v>6406</v>
      </c>
      <c r="C35" s="18">
        <f>(88.0/B35*100)</f>
        <v/>
      </c>
      <c r="D35" s="19" t="n">
        <v>6318</v>
      </c>
      <c r="E35" s="18" t="n">
        <v>513.59023825</v>
      </c>
      <c r="F35" s="20" t="n">
        <v>1.92450406</v>
      </c>
      <c r="G35" s="18" t="n">
        <v>500.84952809</v>
      </c>
      <c r="H35" s="20" t="n">
        <v>2.58808175</v>
      </c>
      <c r="I35" s="18" t="s">
        <v>481</v>
      </c>
      <c r="J35" s="20" t="s">
        <v>481</v>
      </c>
      <c r="K35" s="18" t="s">
        <v>481</v>
      </c>
      <c r="L35" s="20" t="s">
        <v>481</v>
      </c>
      <c r="M35" s="18" t="n">
        <v>337.32521215</v>
      </c>
      <c r="N35" s="20" t="n">
        <v>11.65794297</v>
      </c>
      <c r="O35" s="18" t="s">
        <v>481</v>
      </c>
      <c r="P35" s="20" t="s">
        <v>481</v>
      </c>
      <c r="Q35" s="18" t="n">
        <v>407.51366907</v>
      </c>
      <c r="R35" s="20" t="n">
        <v>10.08413393</v>
      </c>
    </row>
    <row r="36" spans="1:18">
      <c r="A36" s="15" t="s">
        <v>511</v>
      </c>
      <c r="B36" s="17" t="n">
        <v>6736</v>
      </c>
      <c r="C36" s="18">
        <f>(113.0/B36*100)</f>
        <v/>
      </c>
      <c r="D36" s="19" t="n">
        <v>6623</v>
      </c>
      <c r="E36" s="18" t="n">
        <v>501.08849437</v>
      </c>
      <c r="F36" s="20" t="n">
        <v>2.41285897</v>
      </c>
      <c r="G36" s="18" t="n">
        <v>485.92619974</v>
      </c>
      <c r="H36" s="20" t="n">
        <v>3.67490692</v>
      </c>
      <c r="I36" s="18" t="s">
        <v>481</v>
      </c>
      <c r="J36" s="20" t="s">
        <v>481</v>
      </c>
      <c r="K36" s="18" t="s">
        <v>481</v>
      </c>
      <c r="L36" s="20" t="s">
        <v>481</v>
      </c>
      <c r="M36" s="18" t="s">
        <v>481</v>
      </c>
      <c r="N36" s="20" t="s">
        <v>481</v>
      </c>
      <c r="O36" s="18" t="s">
        <v>481</v>
      </c>
      <c r="P36" s="20" t="s">
        <v>481</v>
      </c>
      <c r="Q36" s="18" t="n">
        <v>420.36736392</v>
      </c>
      <c r="R36" s="20" t="n">
        <v>9.55721383</v>
      </c>
    </row>
    <row r="37" spans="1:18">
      <c r="A37" s="15" t="s">
        <v>512</v>
      </c>
      <c r="B37" s="17" t="n">
        <v>5458</v>
      </c>
      <c r="C37" s="18">
        <f>(232.0/B37*100)</f>
        <v/>
      </c>
      <c r="D37" s="19" t="n">
        <v>5226</v>
      </c>
      <c r="E37" s="18" t="n">
        <v>514.41642283</v>
      </c>
      <c r="F37" s="20" t="n">
        <v>3.19420593</v>
      </c>
      <c r="G37" s="18" t="n">
        <v>484.45223912</v>
      </c>
      <c r="H37" s="20" t="n">
        <v>5.17741538</v>
      </c>
      <c r="I37" s="18" t="s">
        <v>481</v>
      </c>
      <c r="J37" s="20" t="s">
        <v>481</v>
      </c>
      <c r="K37" s="18" t="s">
        <v>481</v>
      </c>
      <c r="L37" s="20" t="s">
        <v>481</v>
      </c>
      <c r="M37" s="18" t="s">
        <v>481</v>
      </c>
      <c r="N37" s="20" t="s">
        <v>481</v>
      </c>
      <c r="O37" s="18" t="s">
        <v>481</v>
      </c>
      <c r="P37" s="20" t="s">
        <v>481</v>
      </c>
      <c r="Q37" s="18" t="n">
        <v>400.95958062</v>
      </c>
      <c r="R37" s="20" t="n">
        <v>8.98465313</v>
      </c>
    </row>
    <row r="38" spans="1:18">
      <c r="A38" s="15" t="s">
        <v>513</v>
      </c>
      <c r="B38" s="17" t="n">
        <v>5860</v>
      </c>
      <c r="C38" s="18">
        <f>(35.0/B38*100)</f>
        <v/>
      </c>
      <c r="D38" s="19" t="n">
        <v>5825</v>
      </c>
      <c r="E38" s="18" t="n">
        <v>501.38276474</v>
      </c>
      <c r="F38" s="20" t="n">
        <v>3.42342087</v>
      </c>
      <c r="G38" s="18" t="n">
        <v>481.16845336</v>
      </c>
      <c r="H38" s="20" t="n">
        <v>4.0865815</v>
      </c>
      <c r="I38" s="18" t="s">
        <v>481</v>
      </c>
      <c r="J38" s="20" t="s">
        <v>481</v>
      </c>
      <c r="K38" s="18" t="s">
        <v>481</v>
      </c>
      <c r="L38" s="20" t="s">
        <v>481</v>
      </c>
      <c r="M38" s="18" t="s">
        <v>481</v>
      </c>
      <c r="N38" s="20" t="s">
        <v>481</v>
      </c>
      <c r="O38" s="18" t="s">
        <v>481</v>
      </c>
      <c r="P38" s="20" t="s">
        <v>481</v>
      </c>
      <c r="Q38" s="18" t="n">
        <v>474.08982872</v>
      </c>
      <c r="R38" s="20" t="n">
        <v>5.58314941</v>
      </c>
    </row>
    <row r="39" spans="1:18">
      <c r="A39" s="15" t="s">
        <v>514</v>
      </c>
      <c r="B39" s="17" t="n">
        <v>5895</v>
      </c>
      <c r="C39" s="18">
        <f>(34.0/B39*100)</f>
        <v/>
      </c>
      <c r="D39" s="19" t="n">
        <v>5861</v>
      </c>
      <c r="E39" s="18" t="n">
        <v>427.72000114</v>
      </c>
      <c r="F39" s="20" t="n">
        <v>3.94764231</v>
      </c>
      <c r="G39" s="18" t="n">
        <v>442.3952756</v>
      </c>
      <c r="H39" s="20" t="n">
        <v>5.23452179</v>
      </c>
      <c r="I39" s="18" t="s">
        <v>481</v>
      </c>
      <c r="J39" s="20" t="s">
        <v>481</v>
      </c>
      <c r="K39" s="18" t="s">
        <v>481</v>
      </c>
      <c r="L39" s="20" t="s">
        <v>481</v>
      </c>
      <c r="M39" s="18" t="s">
        <v>481</v>
      </c>
      <c r="N39" s="20" t="s">
        <v>481</v>
      </c>
      <c r="O39" s="18" t="s">
        <v>481</v>
      </c>
      <c r="P39" s="20" t="s">
        <v>481</v>
      </c>
      <c r="Q39" s="18" t="n">
        <v>368.35359065</v>
      </c>
      <c r="R39" s="20" t="n">
        <v>14.05885304</v>
      </c>
    </row>
    <row r="40" spans="1:18">
      <c r="A40" s="15" t="s">
        <v>515</v>
      </c>
      <c r="B40" s="17" t="n">
        <v>14157</v>
      </c>
      <c r="C40" s="18">
        <f>(450.0/B40*100)</f>
        <v/>
      </c>
      <c r="D40" s="19" t="n">
        <v>13707</v>
      </c>
      <c r="E40" s="18" t="n">
        <v>507.60093361</v>
      </c>
      <c r="F40" s="20" t="n">
        <v>3.14907043</v>
      </c>
      <c r="G40" s="18" t="n">
        <v>486.6001204</v>
      </c>
      <c r="H40" s="20" t="n">
        <v>3.49567387</v>
      </c>
      <c r="I40" s="18" t="s">
        <v>481</v>
      </c>
      <c r="J40" s="20" t="s">
        <v>481</v>
      </c>
      <c r="K40" s="18" t="s">
        <v>481</v>
      </c>
      <c r="L40" s="20" t="s">
        <v>481</v>
      </c>
      <c r="M40" s="18" t="s">
        <v>481</v>
      </c>
      <c r="N40" s="20" t="s">
        <v>481</v>
      </c>
      <c r="O40" s="18" t="s">
        <v>481</v>
      </c>
      <c r="P40" s="20" t="s">
        <v>481</v>
      </c>
      <c r="Q40" s="18" t="n">
        <v>406.13099694</v>
      </c>
      <c r="R40" s="20" t="n">
        <v>9.23634899</v>
      </c>
    </row>
    <row r="41" spans="1:18">
      <c r="A41" s="15" t="s">
        <v>516</v>
      </c>
      <c r="B41" s="17" t="n">
        <v>5712</v>
      </c>
      <c r="C41" s="18">
        <f>(80.0/B41*100)</f>
        <v/>
      </c>
      <c r="D41" s="19" t="n">
        <v>5632</v>
      </c>
      <c r="E41" s="18" t="n">
        <v>497.69742928</v>
      </c>
      <c r="F41" s="20" t="n">
        <v>3.24737571</v>
      </c>
      <c r="G41" s="18" t="n">
        <v>510.40752491</v>
      </c>
      <c r="H41" s="20" t="n">
        <v>3.99934054</v>
      </c>
      <c r="I41" s="18" t="s">
        <v>481</v>
      </c>
      <c r="J41" s="20" t="s">
        <v>481</v>
      </c>
      <c r="K41" s="18" t="s">
        <v>481</v>
      </c>
      <c r="L41" s="20" t="s">
        <v>481</v>
      </c>
      <c r="M41" s="18" t="n">
        <v>399.91015703</v>
      </c>
      <c r="N41" s="20" t="n">
        <v>16.72230739</v>
      </c>
      <c r="O41" s="18" t="s">
        <v>481</v>
      </c>
      <c r="P41" s="20" t="s">
        <v>481</v>
      </c>
      <c r="Q41" s="18" t="n">
        <v>409.78409584</v>
      </c>
      <c r="R41" s="20" t="n">
        <v>14.30323427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349.85925265</v>
      </c>
      <c r="N45" s="20" t="n">
        <v>3.00084387</v>
      </c>
      <c r="O45" s="18" t="s">
        <v>481</v>
      </c>
      <c r="P45" s="20" t="s">
        <v>481</v>
      </c>
      <c r="Q45" s="18" t="s">
        <v>481</v>
      </c>
      <c r="R45" s="20" t="s">
        <v>481</v>
      </c>
    </row>
    <row r="46" spans="1:18">
      <c r="A46" s="15" t="s">
        <v>521</v>
      </c>
      <c r="B46" s="17" t="n">
        <v>23141</v>
      </c>
      <c r="C46" s="18">
        <f>(2395.0/B46*100)</f>
        <v/>
      </c>
      <c r="D46" s="19" t="n">
        <v>20746</v>
      </c>
      <c r="E46" s="18" t="n">
        <v>419.27103084</v>
      </c>
      <c r="F46" s="20" t="n">
        <v>3.67033396</v>
      </c>
      <c r="G46" s="18" t="n">
        <v>430.97396717</v>
      </c>
      <c r="H46" s="20" t="n">
        <v>4.42891708</v>
      </c>
      <c r="I46" s="18" t="s">
        <v>481</v>
      </c>
      <c r="J46" s="20" t="s">
        <v>481</v>
      </c>
      <c r="K46" s="18" t="s">
        <v>481</v>
      </c>
      <c r="L46" s="20" t="s">
        <v>481</v>
      </c>
      <c r="M46" s="18" t="s">
        <v>481</v>
      </c>
      <c r="N46" s="20" t="s">
        <v>481</v>
      </c>
      <c r="O46" s="18" t="s">
        <v>481</v>
      </c>
      <c r="P46" s="20" t="s">
        <v>481</v>
      </c>
      <c r="Q46" s="18" t="n">
        <v>385.97838944</v>
      </c>
      <c r="R46" s="20" t="n">
        <v>3.59435443</v>
      </c>
    </row>
    <row r="47" spans="1:18">
      <c r="A47" s="15" t="s">
        <v>522</v>
      </c>
      <c r="B47" s="17" t="n">
        <v>5928</v>
      </c>
      <c r="C47" s="18">
        <f>(488.0/B47*100)</f>
        <v/>
      </c>
      <c r="D47" s="19" t="n">
        <v>5440</v>
      </c>
      <c r="E47" s="18" t="n">
        <v>440.7253449</v>
      </c>
      <c r="F47" s="20" t="n">
        <v>5.19808047</v>
      </c>
      <c r="G47" s="18" t="n">
        <v>465.60900522</v>
      </c>
      <c r="H47" s="20" t="n">
        <v>5.67991214</v>
      </c>
      <c r="I47" s="18" t="s">
        <v>481</v>
      </c>
      <c r="J47" s="20" t="s">
        <v>481</v>
      </c>
      <c r="K47" s="18" t="s">
        <v>481</v>
      </c>
      <c r="L47" s="20" t="s">
        <v>481</v>
      </c>
      <c r="M47" s="18" t="s">
        <v>481</v>
      </c>
      <c r="N47" s="20" t="s">
        <v>481</v>
      </c>
      <c r="O47" s="18" t="s">
        <v>481</v>
      </c>
      <c r="P47" s="20" t="s">
        <v>481</v>
      </c>
      <c r="Q47" s="18" t="n">
        <v>342.49197826</v>
      </c>
      <c r="R47" s="20" t="n">
        <v>6.73696648</v>
      </c>
    </row>
    <row r="48" spans="1:18">
      <c r="A48" s="15" t="s">
        <v>523</v>
      </c>
      <c r="B48" s="17" t="n">
        <v>9841</v>
      </c>
      <c r="C48" s="18">
        <f>(8.0/B48*100)</f>
        <v/>
      </c>
      <c r="D48" s="19" t="n">
        <v>9833</v>
      </c>
      <c r="E48" s="18" t="n">
        <v>495.75809374</v>
      </c>
      <c r="F48" s="20" t="n">
        <v>5.12011514</v>
      </c>
      <c r="G48" s="18" t="n">
        <v>477.13314752</v>
      </c>
      <c r="H48" s="20" t="n">
        <v>9.54190985</v>
      </c>
      <c r="I48" s="18" t="s">
        <v>481</v>
      </c>
      <c r="J48" s="20" t="s">
        <v>481</v>
      </c>
      <c r="K48" s="18" t="s">
        <v>481</v>
      </c>
      <c r="L48" s="20" t="s">
        <v>481</v>
      </c>
      <c r="M48" s="18" t="s">
        <v>481</v>
      </c>
      <c r="N48" s="20" t="s">
        <v>481</v>
      </c>
      <c r="O48" s="18" t="s">
        <v>481</v>
      </c>
      <c r="P48" s="20" t="s">
        <v>481</v>
      </c>
      <c r="Q48" s="18" t="n">
        <v>430.83070302</v>
      </c>
      <c r="R48" s="20" t="n">
        <v>25.4084422</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(493.0/B50*100)</f>
        <v/>
      </c>
      <c r="D50" s="19" t="n">
        <v>11302</v>
      </c>
      <c r="E50" s="18" t="n">
        <v>430.05863983</v>
      </c>
      <c r="F50" s="20" t="n">
        <v>2.9034904</v>
      </c>
      <c r="G50" s="18" t="n">
        <v>427.3356832</v>
      </c>
      <c r="H50" s="20" t="n">
        <v>4.36580803</v>
      </c>
      <c r="I50" s="18" t="s">
        <v>481</v>
      </c>
      <c r="J50" s="20" t="s">
        <v>481</v>
      </c>
      <c r="K50" s="18" t="s">
        <v>481</v>
      </c>
      <c r="L50" s="20" t="s">
        <v>481</v>
      </c>
      <c r="M50" s="18" t="s">
        <v>481</v>
      </c>
      <c r="N50" s="20" t="s">
        <v>481</v>
      </c>
      <c r="O50" s="18" t="s">
        <v>481</v>
      </c>
      <c r="P50" s="20" t="s">
        <v>481</v>
      </c>
      <c r="Q50" s="18" t="n">
        <v>370.62326761</v>
      </c>
      <c r="R50" s="20" t="n">
        <v>9.00052209</v>
      </c>
    </row>
    <row r="51" spans="1:18">
      <c r="A51" s="15" t="s">
        <v>526</v>
      </c>
      <c r="B51" s="17" t="n">
        <v>6866</v>
      </c>
      <c r="C51" s="18">
        <f>(112.0/B51*100)</f>
        <v/>
      </c>
      <c r="D51" s="19" t="n">
        <v>6754</v>
      </c>
      <c r="E51" s="18" t="n">
        <v>430.10793848</v>
      </c>
      <c r="F51" s="20" t="n">
        <v>2.95002448</v>
      </c>
      <c r="G51" s="18" t="n">
        <v>432.75640933</v>
      </c>
      <c r="H51" s="20" t="n">
        <v>4.1049896</v>
      </c>
      <c r="I51" s="18" t="s">
        <v>481</v>
      </c>
      <c r="J51" s="20" t="s">
        <v>481</v>
      </c>
      <c r="K51" s="18" t="s">
        <v>481</v>
      </c>
      <c r="L51" s="20" t="s">
        <v>481</v>
      </c>
      <c r="M51" s="18" t="n">
        <v>427.96430568</v>
      </c>
      <c r="N51" s="20" t="n">
        <v>5.20460603</v>
      </c>
      <c r="O51" s="18" t="s">
        <v>481</v>
      </c>
      <c r="P51" s="20" t="s">
        <v>481</v>
      </c>
      <c r="Q51" s="18" t="n">
        <v>402.45081295</v>
      </c>
      <c r="R51" s="20" t="n">
        <v>8.398168699999999</v>
      </c>
    </row>
    <row r="52" spans="1:18">
      <c r="A52" s="15" t="s">
        <v>527</v>
      </c>
      <c r="B52" s="17" t="n">
        <v>5809</v>
      </c>
      <c r="C52" s="18">
        <f>(124.0/B52*100)</f>
        <v/>
      </c>
      <c r="D52" s="19" t="n">
        <v>5685</v>
      </c>
      <c r="E52" s="18" t="n">
        <v>483.97446728</v>
      </c>
      <c r="F52" s="20" t="n">
        <v>3.12629328</v>
      </c>
      <c r="G52" s="18" t="n">
        <v>505.31196304</v>
      </c>
      <c r="H52" s="20" t="n">
        <v>3.29993651</v>
      </c>
      <c r="I52" s="18" t="s">
        <v>481</v>
      </c>
      <c r="J52" s="20" t="s">
        <v>481</v>
      </c>
      <c r="K52" s="18" t="s">
        <v>481</v>
      </c>
      <c r="L52" s="20" t="s">
        <v>481</v>
      </c>
      <c r="M52" s="18" t="s">
        <v>481</v>
      </c>
      <c r="N52" s="20" t="s">
        <v>481</v>
      </c>
      <c r="O52" s="18" t="s">
        <v>481</v>
      </c>
      <c r="P52" s="20" t="s">
        <v>481</v>
      </c>
      <c r="Q52" s="18" t="n">
        <v>381.81420705</v>
      </c>
      <c r="R52" s="20" t="n">
        <v>9.542006840000001</v>
      </c>
    </row>
    <row r="53" spans="1:18">
      <c r="A53" s="15" t="s">
        <v>528</v>
      </c>
      <c r="B53" s="17" t="n">
        <v>5571</v>
      </c>
      <c r="C53" s="18">
        <f>(144.0/B53*100)</f>
        <v/>
      </c>
      <c r="D53" s="19" t="n">
        <v>5427</v>
      </c>
      <c r="E53" s="18" t="n">
        <v>447.60966458</v>
      </c>
      <c r="F53" s="20" t="n">
        <v>2.09606283</v>
      </c>
      <c r="G53" s="18" t="n">
        <v>460.85232013</v>
      </c>
      <c r="H53" s="20" t="n">
        <v>3.44004668</v>
      </c>
      <c r="I53" s="18" t="s">
        <v>481</v>
      </c>
      <c r="J53" s="20" t="s">
        <v>481</v>
      </c>
      <c r="K53" s="18" t="s">
        <v>481</v>
      </c>
      <c r="L53" s="20" t="s">
        <v>481</v>
      </c>
      <c r="M53" s="18" t="s">
        <v>481</v>
      </c>
      <c r="N53" s="20" t="s">
        <v>481</v>
      </c>
      <c r="O53" s="18" t="s">
        <v>481</v>
      </c>
      <c r="P53" s="20" t="s">
        <v>481</v>
      </c>
      <c r="Q53" s="18" t="n">
        <v>351.93599253</v>
      </c>
      <c r="R53" s="20" t="n">
        <v>5.5790244</v>
      </c>
    </row>
    <row r="54" spans="1:18">
      <c r="A54" s="15" t="s">
        <v>529</v>
      </c>
      <c r="B54" s="17" t="n">
        <v>4740</v>
      </c>
      <c r="C54" s="18">
        <f>(638.0/B54*100)</f>
        <v/>
      </c>
      <c r="D54" s="19" t="n">
        <v>4102</v>
      </c>
      <c r="E54" s="18" t="n">
        <v>366.53893085</v>
      </c>
      <c r="F54" s="20" t="n">
        <v>3.54090176</v>
      </c>
      <c r="G54" s="18" t="n">
        <v>395.70971051</v>
      </c>
      <c r="H54" s="20" t="n">
        <v>6.18618783</v>
      </c>
      <c r="I54" s="18" t="s">
        <v>481</v>
      </c>
      <c r="J54" s="20" t="s">
        <v>481</v>
      </c>
      <c r="K54" s="18" t="s">
        <v>481</v>
      </c>
      <c r="L54" s="20" t="s">
        <v>481</v>
      </c>
      <c r="M54" s="18" t="s">
        <v>481</v>
      </c>
      <c r="N54" s="20" t="s">
        <v>481</v>
      </c>
      <c r="O54" s="18" t="s">
        <v>481</v>
      </c>
      <c r="P54" s="20" t="s">
        <v>481</v>
      </c>
      <c r="Q54" s="18" t="n">
        <v>308.5537753</v>
      </c>
      <c r="R54" s="20" t="n">
        <v>5.82980117</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(77.0/B56*100)</f>
        <v/>
      </c>
      <c r="D56" s="19" t="n">
        <v>5282</v>
      </c>
      <c r="E56" s="18" t="n">
        <v>528.17880556</v>
      </c>
      <c r="F56" s="20" t="n">
        <v>2.62442305</v>
      </c>
      <c r="G56" s="18" t="n">
        <v>525.00137059</v>
      </c>
      <c r="H56" s="20" t="n">
        <v>4.03852115</v>
      </c>
      <c r="I56" s="18" t="s">
        <v>481</v>
      </c>
      <c r="J56" s="20" t="s">
        <v>481</v>
      </c>
      <c r="K56" s="18" t="s">
        <v>481</v>
      </c>
      <c r="L56" s="20" t="s">
        <v>481</v>
      </c>
      <c r="M56" s="18" t="s">
        <v>481</v>
      </c>
      <c r="N56" s="20" t="s">
        <v>481</v>
      </c>
      <c r="O56" s="18" t="s">
        <v>481</v>
      </c>
      <c r="P56" s="20" t="s">
        <v>481</v>
      </c>
      <c r="Q56" s="18" t="n">
        <v>396.25945574</v>
      </c>
      <c r="R56" s="20" t="n">
        <v>22.88893143</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397.25949434</v>
      </c>
      <c r="N57" s="20" t="n">
        <v>2.86584073</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347.12590293</v>
      </c>
      <c r="N59" s="20" t="n">
        <v>1.56898215</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346.54897697</v>
      </c>
      <c r="N60" s="20" t="n">
        <v>4.41355694</v>
      </c>
      <c r="O60" s="18" t="s">
        <v>481</v>
      </c>
      <c r="P60" s="20" t="s">
        <v>481</v>
      </c>
      <c r="Q60" s="18" t="s">
        <v>481</v>
      </c>
      <c r="R60" s="20" t="s">
        <v>481</v>
      </c>
    </row>
    <row r="61" spans="1:18">
      <c r="A61" s="15" t="s">
        <v>536</v>
      </c>
      <c r="B61" s="17" t="n">
        <v>6525</v>
      </c>
      <c r="C61" s="18">
        <f>(193.0/B61*100)</f>
        <v/>
      </c>
      <c r="D61" s="19" t="n">
        <v>6332</v>
      </c>
      <c r="E61" s="18" t="n">
        <v>478.9409263</v>
      </c>
      <c r="F61" s="20" t="n">
        <v>2.81491921</v>
      </c>
      <c r="G61" s="18" t="n">
        <v>467.63823673</v>
      </c>
      <c r="H61" s="20" t="n">
        <v>3.6477944</v>
      </c>
      <c r="I61" s="18" t="s">
        <v>481</v>
      </c>
      <c r="J61" s="20" t="s">
        <v>481</v>
      </c>
      <c r="K61" s="18" t="s">
        <v>481</v>
      </c>
      <c r="L61" s="20" t="s">
        <v>481</v>
      </c>
      <c r="M61" s="18" t="s">
        <v>481</v>
      </c>
      <c r="N61" s="20" t="s">
        <v>481</v>
      </c>
      <c r="O61" s="18" t="s">
        <v>481</v>
      </c>
      <c r="P61" s="20" t="s">
        <v>481</v>
      </c>
      <c r="Q61" s="18" t="n">
        <v>364.84059031</v>
      </c>
      <c r="R61" s="20" t="n">
        <v>8.940991520000001</v>
      </c>
    </row>
    <row r="62" spans="1:18">
      <c r="A62" s="15" t="s">
        <v>537</v>
      </c>
      <c r="B62" s="17" t="n">
        <v>4476</v>
      </c>
      <c r="C62" s="18">
        <f>(3.0/B62*100)</f>
        <v/>
      </c>
      <c r="D62" s="19" t="n">
        <v>4473</v>
      </c>
      <c r="E62" s="18" t="n">
        <v>508.31341728</v>
      </c>
      <c r="F62" s="20" t="n">
        <v>1.37044303</v>
      </c>
      <c r="G62" s="18" t="n">
        <v>512.24073013</v>
      </c>
      <c r="H62" s="20" t="n">
        <v>3.76789687</v>
      </c>
      <c r="I62" s="18" t="s">
        <v>481</v>
      </c>
      <c r="J62" s="20" t="s">
        <v>481</v>
      </c>
      <c r="K62" s="18" t="s">
        <v>481</v>
      </c>
      <c r="L62" s="20" t="s">
        <v>481</v>
      </c>
      <c r="M62" s="18" t="s">
        <v>481</v>
      </c>
      <c r="N62" s="20" t="s">
        <v>481</v>
      </c>
      <c r="O62" s="18" t="s">
        <v>481</v>
      </c>
      <c r="P62" s="20" t="s">
        <v>481</v>
      </c>
      <c r="Q62" s="18" t="n">
        <v>441.12186371</v>
      </c>
      <c r="R62" s="20" t="n">
        <v>53.14261364</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446.66614265</v>
      </c>
      <c r="N64" s="20" t="n">
        <v>1.7787943</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416.22926213</v>
      </c>
      <c r="N65" s="20" t="n">
        <v>2.51747002</v>
      </c>
      <c r="O65" s="18" t="s">
        <v>481</v>
      </c>
      <c r="P65" s="20" t="s">
        <v>481</v>
      </c>
      <c r="Q65" s="18" t="s">
        <v>481</v>
      </c>
      <c r="R65" s="20" t="s">
        <v>481</v>
      </c>
    </row>
    <row r="66" spans="1:18">
      <c r="A66" s="15" t="s">
        <v>541</v>
      </c>
      <c r="B66" s="17" t="n">
        <v>5665</v>
      </c>
      <c r="C66" s="18">
        <f>(104.0/B66*100)</f>
        <v/>
      </c>
      <c r="D66" s="19" t="n">
        <v>5561</v>
      </c>
      <c r="E66" s="18" t="n">
        <v>435.22968398</v>
      </c>
      <c r="F66" s="20" t="n">
        <v>1.77758739</v>
      </c>
      <c r="G66" s="18" t="n">
        <v>446.52491938</v>
      </c>
      <c r="H66" s="20" t="n">
        <v>5.14777858</v>
      </c>
      <c r="I66" s="18" t="s">
        <v>481</v>
      </c>
      <c r="J66" s="20" t="s">
        <v>481</v>
      </c>
      <c r="K66" s="18" t="s">
        <v>481</v>
      </c>
      <c r="L66" s="20" t="s">
        <v>481</v>
      </c>
      <c r="M66" s="18" t="s">
        <v>481</v>
      </c>
      <c r="N66" s="20" t="s">
        <v>481</v>
      </c>
      <c r="O66" s="18" t="s">
        <v>481</v>
      </c>
      <c r="P66" s="20" t="s">
        <v>481</v>
      </c>
      <c r="Q66" s="18" t="n">
        <v>358.01129934</v>
      </c>
      <c r="R66" s="20" t="n">
        <v>4.30016142</v>
      </c>
    </row>
    <row r="67" spans="1:18">
      <c r="A67" s="15" t="s">
        <v>542</v>
      </c>
      <c r="B67" s="17" t="n">
        <v>6971</v>
      </c>
      <c r="C67" s="18">
        <f>(1330.0/B67*100)</f>
        <v/>
      </c>
      <c r="D67" s="19" t="n">
        <v>5641</v>
      </c>
      <c r="E67" s="18" t="n">
        <v>415.22089966</v>
      </c>
      <c r="F67" s="20" t="n">
        <v>3.16189125</v>
      </c>
      <c r="G67" s="18" t="n">
        <v>429.4404217</v>
      </c>
      <c r="H67" s="20" t="n">
        <v>5.18803861</v>
      </c>
      <c r="I67" s="18" t="s">
        <v>481</v>
      </c>
      <c r="J67" s="20" t="s">
        <v>481</v>
      </c>
      <c r="K67" s="18" t="s">
        <v>481</v>
      </c>
      <c r="L67" s="20" t="s">
        <v>481</v>
      </c>
      <c r="M67" s="18" t="s">
        <v>481</v>
      </c>
      <c r="N67" s="20" t="s">
        <v>481</v>
      </c>
      <c r="O67" s="18" t="s">
        <v>481</v>
      </c>
      <c r="P67" s="20" t="s">
        <v>481</v>
      </c>
      <c r="Q67" s="18" t="n">
        <v>345.72691742</v>
      </c>
      <c r="R67" s="20" t="n">
        <v>9.25247763</v>
      </c>
    </row>
    <row r="68" spans="1:18">
      <c r="A68" s="15" t="s">
        <v>543</v>
      </c>
      <c r="B68" s="17" t="n">
        <v>12083</v>
      </c>
      <c r="C68" s="18">
        <f>(32.0/B68*100)</f>
        <v/>
      </c>
      <c r="D68" s="19" t="n">
        <v>12051</v>
      </c>
      <c r="E68" s="18" t="n">
        <v>415.17573587</v>
      </c>
      <c r="F68" s="20" t="n">
        <v>1.34808743</v>
      </c>
      <c r="G68" s="18" t="n">
        <v>429.19251969</v>
      </c>
      <c r="H68" s="20" t="n">
        <v>2.51550574</v>
      </c>
      <c r="I68" s="18" t="s">
        <v>481</v>
      </c>
      <c r="J68" s="20" t="s">
        <v>481</v>
      </c>
      <c r="K68" s="18" t="s">
        <v>481</v>
      </c>
      <c r="L68" s="20" t="s">
        <v>481</v>
      </c>
      <c r="M68" s="18" t="s">
        <v>481</v>
      </c>
      <c r="N68" s="20" t="s">
        <v>481</v>
      </c>
      <c r="O68" s="18" t="s">
        <v>481</v>
      </c>
      <c r="P68" s="20" t="s">
        <v>481</v>
      </c>
      <c r="Q68" s="18" t="n">
        <v>322.78036244</v>
      </c>
      <c r="R68" s="20" t="n">
        <v>2.66385951</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433.61659804</v>
      </c>
      <c r="N69" s="20" t="n">
        <v>4.0674456</v>
      </c>
      <c r="O69" s="18" t="s">
        <v>481</v>
      </c>
      <c r="P69" s="20" t="s">
        <v>481</v>
      </c>
      <c r="Q69" s="18" t="s">
        <v>481</v>
      </c>
      <c r="R69" s="20" t="s">
        <v>481</v>
      </c>
    </row>
    <row r="70" spans="1:18">
      <c r="A70" s="15" t="s">
        <v>545</v>
      </c>
      <c r="B70" s="17" t="n">
        <v>6036</v>
      </c>
      <c r="C70" s="18">
        <f>(223.0/B70*100)</f>
        <v/>
      </c>
      <c r="D70" s="19" t="n">
        <v>5813</v>
      </c>
      <c r="E70" s="18" t="n">
        <v>496.89718026</v>
      </c>
      <c r="F70" s="20" t="n">
        <v>3.1593801</v>
      </c>
      <c r="G70" s="18" t="n">
        <v>511.72569607</v>
      </c>
      <c r="H70" s="20" t="n">
        <v>5.19137769</v>
      </c>
      <c r="I70" s="18" t="s">
        <v>481</v>
      </c>
      <c r="J70" s="20" t="s">
        <v>481</v>
      </c>
      <c r="K70" s="18" t="s">
        <v>481</v>
      </c>
      <c r="L70" s="20" t="s">
        <v>481</v>
      </c>
      <c r="M70" s="18" t="s">
        <v>481</v>
      </c>
      <c r="N70" s="20" t="s">
        <v>481</v>
      </c>
      <c r="O70" s="18" t="s">
        <v>481</v>
      </c>
      <c r="P70" s="20" t="s">
        <v>481</v>
      </c>
      <c r="Q70" s="18" t="n">
        <v>437.64979997</v>
      </c>
      <c r="R70" s="20" t="n">
        <v>13.20308779</v>
      </c>
    </row>
    <row r="71" spans="1:18">
      <c r="A71" s="15" t="s">
        <v>546</v>
      </c>
      <c r="B71" s="17" t="n">
        <v>6115</v>
      </c>
      <c r="C71" s="18">
        <f>(60.0/B71*100)</f>
        <v/>
      </c>
      <c r="D71" s="19" t="n">
        <v>6055</v>
      </c>
      <c r="E71" s="18" t="n">
        <v>543.30230828</v>
      </c>
      <c r="F71" s="20" t="n">
        <v>1.77568735</v>
      </c>
      <c r="G71" s="18" t="n">
        <v>520.80237249</v>
      </c>
      <c r="H71" s="20" t="n">
        <v>2.95139935</v>
      </c>
      <c r="I71" s="18" t="s">
        <v>481</v>
      </c>
      <c r="J71" s="20" t="s">
        <v>481</v>
      </c>
      <c r="K71" s="18" t="s">
        <v>481</v>
      </c>
      <c r="L71" s="20" t="s">
        <v>481</v>
      </c>
      <c r="M71" s="18" t="s">
        <v>481</v>
      </c>
      <c r="N71" s="20" t="s">
        <v>481</v>
      </c>
      <c r="O71" s="18" t="s">
        <v>481</v>
      </c>
      <c r="P71" s="20" t="s">
        <v>481</v>
      </c>
      <c r="Q71" s="18" t="n">
        <v>485.18527314</v>
      </c>
      <c r="R71" s="20" t="n">
        <v>20.95836108</v>
      </c>
    </row>
    <row r="72" spans="1:18">
      <c r="A72" s="15" t="s">
        <v>547</v>
      </c>
      <c r="B72" s="17" t="n">
        <v>7708</v>
      </c>
      <c r="C72" s="18">
        <f>(9.0/B72*100)</f>
        <v/>
      </c>
      <c r="D72" s="19" t="n">
        <v>7699</v>
      </c>
      <c r="E72" s="18" t="n">
        <v>495.00331215</v>
      </c>
      <c r="F72" s="20" t="n">
        <v>2.55271839</v>
      </c>
      <c r="G72" s="18" t="n">
        <v>512.6384602099999</v>
      </c>
      <c r="H72" s="20" t="n">
        <v>3.79823671</v>
      </c>
      <c r="I72" s="18" t="s">
        <v>481</v>
      </c>
      <c r="J72" s="20" t="s">
        <v>481</v>
      </c>
      <c r="K72" s="18" t="s">
        <v>481</v>
      </c>
      <c r="L72" s="20" t="s">
        <v>481</v>
      </c>
      <c r="M72" s="18" t="s">
        <v>481</v>
      </c>
      <c r="N72" s="20" t="s">
        <v>481</v>
      </c>
      <c r="O72" s="18" t="s">
        <v>481</v>
      </c>
      <c r="P72" s="20" t="s">
        <v>481</v>
      </c>
      <c r="Q72" s="18" t="n">
        <v>387.42673713</v>
      </c>
      <c r="R72" s="20" t="n">
        <v>30.87181272</v>
      </c>
    </row>
    <row r="73" spans="1:18">
      <c r="A73" s="15" t="s">
        <v>548</v>
      </c>
      <c r="B73" s="17" t="n">
        <v>8249</v>
      </c>
      <c r="C73" s="18">
        <f>(220.0/B73*100)</f>
        <v/>
      </c>
      <c r="D73" s="19" t="n">
        <v>8029</v>
      </c>
      <c r="E73" s="18" t="n">
        <v>409.38590929</v>
      </c>
      <c r="F73" s="20" t="n">
        <v>3.35569058</v>
      </c>
      <c r="G73" s="18" t="n">
        <v>420.66210721</v>
      </c>
      <c r="H73" s="20" t="n">
        <v>6.17791307</v>
      </c>
      <c r="I73" s="18" t="s">
        <v>481</v>
      </c>
      <c r="J73" s="20" t="s">
        <v>481</v>
      </c>
      <c r="K73" s="18" t="s">
        <v>481</v>
      </c>
      <c r="L73" s="20" t="s">
        <v>481</v>
      </c>
      <c r="M73" s="18" t="s">
        <v>481</v>
      </c>
      <c r="N73" s="20" t="s">
        <v>481</v>
      </c>
      <c r="O73" s="18" t="s">
        <v>481</v>
      </c>
      <c r="P73" s="20" t="s">
        <v>481</v>
      </c>
      <c r="Q73" s="18" t="n">
        <v>346.96012458</v>
      </c>
      <c r="R73" s="20" t="n">
        <v>13.37914675</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427.27325298</v>
      </c>
      <c r="N74" s="20" t="n">
        <v>1.48755563</v>
      </c>
      <c r="O74" s="18" t="s">
        <v>481</v>
      </c>
      <c r="P74" s="20" t="s">
        <v>481</v>
      </c>
      <c r="Q74" s="18" t="s">
        <v>481</v>
      </c>
      <c r="R74" s="20" t="s">
        <v>481</v>
      </c>
    </row>
    <row r="75" spans="1:18">
      <c r="A75" s="15" t="s">
        <v>550</v>
      </c>
      <c r="B75" s="17" t="n">
        <v>5375</v>
      </c>
      <c r="C75" s="18">
        <f>(355.0/B75*100)</f>
        <v/>
      </c>
      <c r="D75" s="19" t="n">
        <v>5020</v>
      </c>
      <c r="E75" s="18" t="n">
        <v>365.5969029</v>
      </c>
      <c r="F75" s="20" t="n">
        <v>3.15339039</v>
      </c>
      <c r="G75" s="18" t="n">
        <v>372.63318052</v>
      </c>
      <c r="H75" s="20" t="n">
        <v>3.8771271</v>
      </c>
      <c r="I75" s="18" t="s">
        <v>481</v>
      </c>
      <c r="J75" s="20" t="s">
        <v>481</v>
      </c>
      <c r="K75" s="18" t="s">
        <v>481</v>
      </c>
      <c r="L75" s="20" t="s">
        <v>481</v>
      </c>
      <c r="M75" s="18" t="s">
        <v>481</v>
      </c>
      <c r="N75" s="20" t="s">
        <v>481</v>
      </c>
      <c r="O75" s="18" t="s">
        <v>481</v>
      </c>
      <c r="P75" s="20" t="s">
        <v>481</v>
      </c>
      <c r="Q75" s="18" t="n">
        <v>327.72715648</v>
      </c>
      <c r="R75" s="20" t="n">
        <v>7.238155</v>
      </c>
    </row>
    <row r="76" spans="1:18">
      <c r="A76" s="15" t="s">
        <v>551</v>
      </c>
      <c r="B76" s="17" t="n">
        <v>14167</v>
      </c>
      <c r="C76" s="18">
        <f>(238.0/B76*100)</f>
        <v/>
      </c>
      <c r="D76" s="19" t="n">
        <v>13929</v>
      </c>
      <c r="E76" s="18" t="n">
        <v>436.31417687</v>
      </c>
      <c r="F76" s="20" t="n">
        <v>2.86696171</v>
      </c>
      <c r="G76" s="18" t="n">
        <v>452.1192324</v>
      </c>
      <c r="H76" s="20" t="n">
        <v>4.02497519</v>
      </c>
      <c r="I76" s="18" t="s">
        <v>481</v>
      </c>
      <c r="J76" s="20" t="s">
        <v>481</v>
      </c>
      <c r="K76" s="18" t="s">
        <v>481</v>
      </c>
      <c r="L76" s="20" t="s">
        <v>481</v>
      </c>
      <c r="M76" s="18" t="s">
        <v>481</v>
      </c>
      <c r="N76" s="20" t="s">
        <v>481</v>
      </c>
      <c r="O76" s="18" t="s">
        <v>481</v>
      </c>
      <c r="P76" s="20" t="s">
        <v>481</v>
      </c>
      <c r="Q76" s="18" t="n">
        <v>337.16635539</v>
      </c>
      <c r="R76" s="20" t="n">
        <v>5.40469976</v>
      </c>
    </row>
    <row r="77" spans="1:18">
      <c r="A77" s="15" t="s">
        <v>552</v>
      </c>
      <c r="B77" s="17" t="n">
        <v>6062</v>
      </c>
      <c r="C77" s="18">
        <f>(511.0/B77*100)</f>
        <v/>
      </c>
      <c r="D77" s="19" t="n">
        <v>5551</v>
      </c>
      <c r="E77" s="18" t="n">
        <v>445.74112312</v>
      </c>
      <c r="F77" s="20" t="n">
        <v>3.14552551</v>
      </c>
      <c r="G77" s="18" t="n">
        <v>449.88877326</v>
      </c>
      <c r="H77" s="20" t="n">
        <v>3.8583051</v>
      </c>
      <c r="I77" s="18" t="s">
        <v>481</v>
      </c>
      <c r="J77" s="20" t="s">
        <v>481</v>
      </c>
      <c r="K77" s="18" t="s">
        <v>481</v>
      </c>
      <c r="L77" s="20" t="s">
        <v>481</v>
      </c>
      <c r="M77" s="18" t="s">
        <v>481</v>
      </c>
      <c r="N77" s="20" t="s">
        <v>481</v>
      </c>
      <c r="O77" s="18" t="s">
        <v>481</v>
      </c>
      <c r="P77" s="20" t="s">
        <v>481</v>
      </c>
      <c r="Q77" s="18" t="n">
        <v>364.16252401</v>
      </c>
      <c r="R77" s="20" t="n">
        <v>4.88742838</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427.14102033</v>
      </c>
      <c r="N80" s="20" t="n">
        <v>3.42468904</v>
      </c>
      <c r="O80" s="18" t="s">
        <v>481</v>
      </c>
      <c r="P80" s="20" t="s">
        <v>481</v>
      </c>
      <c r="Q80" s="18" t="s">
        <v>481</v>
      </c>
      <c r="R80" s="20" t="s">
        <v>481</v>
      </c>
    </row>
    <row r="81" spans="1:18">
      <c r="A81" s="23" t="s">
        <v>556</v>
      </c>
      <c r="B81" s="17" t="n">
        <v>8861</v>
      </c>
      <c r="C81" s="18">
        <f>(123.0/B81*100)</f>
        <v/>
      </c>
      <c r="D81" s="19" t="n">
        <v>8738</v>
      </c>
      <c r="E81" s="18" t="n">
        <v>433.03664309</v>
      </c>
      <c r="F81" s="20" t="n">
        <v>3.61474548</v>
      </c>
      <c r="G81" s="18" t="n">
        <v>427.24376769</v>
      </c>
      <c r="H81" s="20" t="n">
        <v>4.62913729</v>
      </c>
      <c r="I81" s="18" t="s">
        <v>481</v>
      </c>
      <c r="J81" s="20" t="s">
        <v>481</v>
      </c>
      <c r="K81" s="18" t="s">
        <v>481</v>
      </c>
      <c r="L81" s="20" t="s">
        <v>481</v>
      </c>
      <c r="M81" s="18" t="s">
        <v>481</v>
      </c>
      <c r="N81" s="20" t="s">
        <v>481</v>
      </c>
      <c r="O81" s="18" t="s">
        <v>481</v>
      </c>
      <c r="P81" s="20" t="s">
        <v>481</v>
      </c>
      <c r="Q81" s="18" t="n">
        <v>369.04847811</v>
      </c>
      <c r="R81" s="20" t="n">
        <v>11.66737738</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892</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494.08401239</v>
      </c>
      <c r="F7" s="20" t="n">
        <v>2.60334591</v>
      </c>
      <c r="G7" s="18" t="n">
        <v>514.43594945</v>
      </c>
      <c r="H7" s="20" t="n">
        <v>2.01688322</v>
      </c>
      <c r="I7" s="18" t="s">
        <v>481</v>
      </c>
      <c r="J7" s="20" t="s">
        <v>481</v>
      </c>
      <c r="K7" s="18" t="s">
        <v>481</v>
      </c>
      <c r="L7" s="20" t="s">
        <v>481</v>
      </c>
      <c r="M7" s="18" t="s">
        <v>481</v>
      </c>
      <c r="N7" s="20" t="s">
        <v>481</v>
      </c>
      <c r="O7" s="18" t="s">
        <v>481</v>
      </c>
      <c r="P7" s="20" t="s">
        <v>481</v>
      </c>
      <c r="Q7" s="18" t="n">
        <v>474.36965461</v>
      </c>
      <c r="R7" s="20" t="n">
        <v>5.706063</v>
      </c>
    </row>
    <row r="8" spans="1:18">
      <c r="A8" s="15" t="s">
        <v>483</v>
      </c>
      <c r="B8" s="17" t="n">
        <v>7007</v>
      </c>
      <c r="C8" s="18">
        <f>(324.0/B8*100)</f>
        <v/>
      </c>
      <c r="D8" s="19" t="n">
        <v>6683</v>
      </c>
      <c r="E8" s="18" t="n">
        <v>465.22815436</v>
      </c>
      <c r="F8" s="20" t="n">
        <v>3.33008659</v>
      </c>
      <c r="G8" s="18" t="n">
        <v>512.32288551</v>
      </c>
      <c r="H8" s="20" t="n">
        <v>2.99583906</v>
      </c>
      <c r="I8" s="18" t="s">
        <v>481</v>
      </c>
      <c r="J8" s="20" t="s">
        <v>481</v>
      </c>
      <c r="K8" s="18" t="s">
        <v>481</v>
      </c>
      <c r="L8" s="20" t="s">
        <v>481</v>
      </c>
      <c r="M8" s="18" t="n">
        <v>361.38025951</v>
      </c>
      <c r="N8" s="20" t="n">
        <v>22.72565673</v>
      </c>
      <c r="O8" s="18" t="s">
        <v>481</v>
      </c>
      <c r="P8" s="20" t="s">
        <v>481</v>
      </c>
      <c r="Q8" s="18" t="n">
        <v>412.37240904</v>
      </c>
      <c r="R8" s="20" t="n">
        <v>9.39094912</v>
      </c>
    </row>
    <row r="9" spans="1:18">
      <c r="A9" s="15" t="s">
        <v>484</v>
      </c>
      <c r="B9" s="17" t="n">
        <v>9651</v>
      </c>
      <c r="C9" s="18">
        <f>(373.0/B9*100)</f>
        <v/>
      </c>
      <c r="D9" s="19" t="n">
        <v>9278</v>
      </c>
      <c r="E9" s="18" t="n">
        <v>498.28711035</v>
      </c>
      <c r="F9" s="20" t="n">
        <v>3.02833741</v>
      </c>
      <c r="G9" s="18" t="n">
        <v>520.0273448</v>
      </c>
      <c r="H9" s="20" t="n">
        <v>2.48252465</v>
      </c>
      <c r="I9" s="18" t="s">
        <v>481</v>
      </c>
      <c r="J9" s="20" t="s">
        <v>481</v>
      </c>
      <c r="K9" s="18" t="s">
        <v>481</v>
      </c>
      <c r="L9" s="20" t="s">
        <v>481</v>
      </c>
      <c r="M9" s="18" t="n">
        <v>347.7815185</v>
      </c>
      <c r="N9" s="20" t="n">
        <v>11.20716786</v>
      </c>
      <c r="O9" s="18" t="s">
        <v>481</v>
      </c>
      <c r="P9" s="20" t="s">
        <v>481</v>
      </c>
      <c r="Q9" s="18" t="n">
        <v>421.14732105</v>
      </c>
      <c r="R9" s="20" t="n">
        <v>8.49550324</v>
      </c>
    </row>
    <row r="10" spans="1:18">
      <c r="A10" s="15" t="s">
        <v>485</v>
      </c>
      <c r="B10" s="17" t="n">
        <v>20058</v>
      </c>
      <c r="C10" s="18">
        <f>(589.0/B10*100)</f>
        <v/>
      </c>
      <c r="D10" s="19" t="n">
        <v>19469</v>
      </c>
      <c r="E10" s="18" t="n">
        <v>520.8578852000001</v>
      </c>
      <c r="F10" s="20" t="n">
        <v>2.49181781</v>
      </c>
      <c r="G10" s="18" t="n">
        <v>540.92685566</v>
      </c>
      <c r="H10" s="20" t="n">
        <v>2.68940041</v>
      </c>
      <c r="I10" s="18" t="s">
        <v>481</v>
      </c>
      <c r="J10" s="20" t="s">
        <v>481</v>
      </c>
      <c r="K10" s="18" t="s">
        <v>481</v>
      </c>
      <c r="L10" s="20" t="s">
        <v>481</v>
      </c>
      <c r="M10" s="18" t="s">
        <v>481</v>
      </c>
      <c r="N10" s="20" t="s">
        <v>481</v>
      </c>
      <c r="O10" s="18" t="s">
        <v>481</v>
      </c>
      <c r="P10" s="20" t="s">
        <v>481</v>
      </c>
      <c r="Q10" s="18" t="n">
        <v>449.18882026</v>
      </c>
      <c r="R10" s="20" t="n">
        <v>8.64638991</v>
      </c>
    </row>
    <row r="11" spans="1:18">
      <c r="A11" s="15" t="s">
        <v>486</v>
      </c>
      <c r="B11" s="17" t="n">
        <v>7053</v>
      </c>
      <c r="C11" s="18">
        <f>(259.0/B11*100)</f>
        <v/>
      </c>
      <c r="D11" s="19" t="n">
        <v>6794</v>
      </c>
      <c r="E11" s="18" t="n">
        <v>451.8450692</v>
      </c>
      <c r="F11" s="20" t="n">
        <v>2.91486054</v>
      </c>
      <c r="G11" s="18" t="n">
        <v>476.38112542</v>
      </c>
      <c r="H11" s="20" t="n">
        <v>3.28654773</v>
      </c>
      <c r="I11" s="18" t="s">
        <v>481</v>
      </c>
      <c r="J11" s="20" t="s">
        <v>481</v>
      </c>
      <c r="K11" s="18" t="s">
        <v>481</v>
      </c>
      <c r="L11" s="20" t="s">
        <v>481</v>
      </c>
      <c r="M11" s="18" t="s">
        <v>481</v>
      </c>
      <c r="N11" s="20" t="s">
        <v>481</v>
      </c>
      <c r="O11" s="18" t="s">
        <v>481</v>
      </c>
      <c r="P11" s="20" t="s">
        <v>481</v>
      </c>
      <c r="Q11" s="18" t="n">
        <v>420.5325016</v>
      </c>
      <c r="R11" s="20" t="n">
        <v>7.09717561</v>
      </c>
    </row>
    <row r="12" spans="1:18">
      <c r="A12" s="15" t="s">
        <v>487</v>
      </c>
      <c r="B12" s="17" t="n">
        <v>6894</v>
      </c>
      <c r="C12" s="18">
        <f>(60.0/B12*100)</f>
        <v/>
      </c>
      <c r="D12" s="19" t="n">
        <v>6834</v>
      </c>
      <c r="E12" s="18" t="n">
        <v>483.78563021</v>
      </c>
      <c r="F12" s="20" t="n">
        <v>2.57036147</v>
      </c>
      <c r="G12" s="18" t="n">
        <v>504.20742052</v>
      </c>
      <c r="H12" s="20" t="n">
        <v>2.86915013</v>
      </c>
      <c r="I12" s="18" t="s">
        <v>481</v>
      </c>
      <c r="J12" s="20" t="s">
        <v>481</v>
      </c>
      <c r="K12" s="18" t="s">
        <v>481</v>
      </c>
      <c r="L12" s="20" t="s">
        <v>481</v>
      </c>
      <c r="M12" s="18" t="n">
        <v>332.31014509</v>
      </c>
      <c r="N12" s="20" t="n">
        <v>18.34291261</v>
      </c>
      <c r="O12" s="18" t="s">
        <v>481</v>
      </c>
      <c r="P12" s="20" t="s">
        <v>481</v>
      </c>
      <c r="Q12" s="18" t="n">
        <v>368.73752366</v>
      </c>
      <c r="R12" s="20" t="n">
        <v>8.91801018</v>
      </c>
    </row>
    <row r="13" spans="1:18">
      <c r="A13" s="15" t="s">
        <v>488</v>
      </c>
      <c r="B13" s="17" t="n">
        <v>7161</v>
      </c>
      <c r="C13" s="18">
        <f>(368.0/B13*100)</f>
        <v/>
      </c>
      <c r="D13" s="19" t="n">
        <v>6793</v>
      </c>
      <c r="E13" s="18" t="n">
        <v>504.68612724</v>
      </c>
      <c r="F13" s="20" t="n">
        <v>2.26420364</v>
      </c>
      <c r="G13" s="18" t="n">
        <v>513.77520285</v>
      </c>
      <c r="H13" s="20" t="n">
        <v>3.31906985</v>
      </c>
      <c r="I13" s="18" t="s">
        <v>481</v>
      </c>
      <c r="J13" s="20" t="s">
        <v>481</v>
      </c>
      <c r="K13" s="18" t="s">
        <v>481</v>
      </c>
      <c r="L13" s="20" t="s">
        <v>481</v>
      </c>
      <c r="M13" s="18" t="n">
        <v>407.4699787</v>
      </c>
      <c r="N13" s="20" t="n">
        <v>6.79601306</v>
      </c>
      <c r="O13" s="18" t="s">
        <v>481</v>
      </c>
      <c r="P13" s="20" t="s">
        <v>481</v>
      </c>
      <c r="Q13" s="18" t="n">
        <v>396.30704619</v>
      </c>
      <c r="R13" s="20" t="n">
        <v>10.51595114</v>
      </c>
    </row>
    <row r="14" spans="1:18">
      <c r="A14" s="15" t="s">
        <v>489</v>
      </c>
      <c r="B14" s="17" t="n">
        <v>5587</v>
      </c>
      <c r="C14" s="18">
        <f>(96.0/B14*100)</f>
        <v/>
      </c>
      <c r="D14" s="19" t="n">
        <v>5491</v>
      </c>
      <c r="E14" s="18" t="n">
        <v>504.71225587</v>
      </c>
      <c r="F14" s="20" t="n">
        <v>2.40160269</v>
      </c>
      <c r="G14" s="18" t="n">
        <v>540.61018286</v>
      </c>
      <c r="H14" s="20" t="n">
        <v>3.02849457</v>
      </c>
      <c r="I14" s="18" t="s">
        <v>481</v>
      </c>
      <c r="J14" s="20" t="s">
        <v>481</v>
      </c>
      <c r="K14" s="18" t="s">
        <v>481</v>
      </c>
      <c r="L14" s="20" t="s">
        <v>481</v>
      </c>
      <c r="M14" s="18" t="s">
        <v>481</v>
      </c>
      <c r="N14" s="20" t="s">
        <v>481</v>
      </c>
      <c r="O14" s="18" t="s">
        <v>481</v>
      </c>
      <c r="P14" s="20" t="s">
        <v>481</v>
      </c>
      <c r="Q14" s="18" t="n">
        <v>438.94289216</v>
      </c>
      <c r="R14" s="20" t="n">
        <v>11.10145338</v>
      </c>
    </row>
    <row r="15" spans="1:18">
      <c r="A15" s="15" t="s">
        <v>490</v>
      </c>
      <c r="B15" s="17" t="n">
        <v>5882</v>
      </c>
      <c r="C15" s="18">
        <f>(206.0/B15*100)</f>
        <v/>
      </c>
      <c r="D15" s="19" t="n">
        <v>5676</v>
      </c>
      <c r="E15" s="18" t="n">
        <v>518.60959632</v>
      </c>
      <c r="F15" s="20" t="n">
        <v>3.25310688</v>
      </c>
      <c r="G15" s="18" t="n">
        <v>539.47888791</v>
      </c>
      <c r="H15" s="20" t="n">
        <v>2.74481268</v>
      </c>
      <c r="I15" s="18" t="s">
        <v>481</v>
      </c>
      <c r="J15" s="20" t="s">
        <v>481</v>
      </c>
      <c r="K15" s="18" t="s">
        <v>481</v>
      </c>
      <c r="L15" s="20" t="s">
        <v>481</v>
      </c>
      <c r="M15" s="18" t="n">
        <v>367.66871077</v>
      </c>
      <c r="N15" s="20" t="n">
        <v>14.82638214</v>
      </c>
      <c r="O15" s="18" t="s">
        <v>481</v>
      </c>
      <c r="P15" s="20" t="s">
        <v>481</v>
      </c>
      <c r="Q15" s="18" t="n">
        <v>442.78210658</v>
      </c>
      <c r="R15" s="20" t="n">
        <v>7.96046155</v>
      </c>
    </row>
    <row r="16" spans="1:18">
      <c r="A16" s="15" t="s">
        <v>491</v>
      </c>
      <c r="B16" s="17" t="n">
        <v>6108</v>
      </c>
      <c r="C16" s="18">
        <f>(203.0/B16*100)</f>
        <v/>
      </c>
      <c r="D16" s="19" t="n">
        <v>5905</v>
      </c>
      <c r="E16" s="18" t="n">
        <v>491.86661884</v>
      </c>
      <c r="F16" s="20" t="n">
        <v>3.21017797</v>
      </c>
      <c r="G16" s="18" t="n">
        <v>524.06922492</v>
      </c>
      <c r="H16" s="20" t="n">
        <v>2.98117064</v>
      </c>
      <c r="I16" s="18" t="s">
        <v>481</v>
      </c>
      <c r="J16" s="20" t="s">
        <v>481</v>
      </c>
      <c r="K16" s="18" t="s">
        <v>481</v>
      </c>
      <c r="L16" s="20" t="s">
        <v>481</v>
      </c>
      <c r="M16" s="18" t="s">
        <v>481</v>
      </c>
      <c r="N16" s="20" t="s">
        <v>481</v>
      </c>
      <c r="O16" s="18" t="s">
        <v>481</v>
      </c>
      <c r="P16" s="20" t="s">
        <v>481</v>
      </c>
      <c r="Q16" s="18" t="n">
        <v>389.82411645</v>
      </c>
      <c r="R16" s="20" t="n">
        <v>11.44461329</v>
      </c>
    </row>
    <row r="17" spans="1:18">
      <c r="A17" s="15" t="s">
        <v>492</v>
      </c>
      <c r="B17" s="17" t="n">
        <v>6504</v>
      </c>
      <c r="C17" s="18">
        <f>(2741.0/B17*100)</f>
        <v/>
      </c>
      <c r="D17" s="19" t="n">
        <v>3763</v>
      </c>
      <c r="E17" s="18" t="n">
        <v>511.14081468</v>
      </c>
      <c r="F17" s="20" t="n">
        <v>4.28479877</v>
      </c>
      <c r="G17" s="18" t="n">
        <v>534.82937292</v>
      </c>
      <c r="H17" s="20" t="n">
        <v>4.10624836</v>
      </c>
      <c r="I17" s="18" t="s">
        <v>481</v>
      </c>
      <c r="J17" s="20" t="s">
        <v>481</v>
      </c>
      <c r="K17" s="18" t="s">
        <v>481</v>
      </c>
      <c r="L17" s="20" t="s">
        <v>481</v>
      </c>
      <c r="M17" s="18" t="n">
        <v>338.260297</v>
      </c>
      <c r="N17" s="20" t="n">
        <v>14.23011861</v>
      </c>
      <c r="O17" s="18" t="s">
        <v>481</v>
      </c>
      <c r="P17" s="20" t="s">
        <v>481</v>
      </c>
      <c r="Q17" s="18" t="n">
        <v>449.21509771</v>
      </c>
      <c r="R17" s="20" t="n">
        <v>9.167041080000001</v>
      </c>
    </row>
    <row r="18" spans="1:18">
      <c r="A18" s="15" t="s">
        <v>493</v>
      </c>
      <c r="B18" s="17" t="n">
        <v>5532</v>
      </c>
      <c r="C18" s="18">
        <f>(33.0/B18*100)</f>
        <v/>
      </c>
      <c r="D18" s="19" t="n">
        <v>5499</v>
      </c>
      <c r="E18" s="18" t="n">
        <v>464.06022468</v>
      </c>
      <c r="F18" s="20" t="n">
        <v>3.97857199</v>
      </c>
      <c r="G18" s="18" t="n">
        <v>480.8917637</v>
      </c>
      <c r="H18" s="20" t="n">
        <v>4.78932541</v>
      </c>
      <c r="I18" s="18" t="s">
        <v>481</v>
      </c>
      <c r="J18" s="20" t="s">
        <v>481</v>
      </c>
      <c r="K18" s="18" t="s">
        <v>481</v>
      </c>
      <c r="L18" s="20" t="s">
        <v>481</v>
      </c>
      <c r="M18" s="18" t="s">
        <v>481</v>
      </c>
      <c r="N18" s="20" t="s">
        <v>481</v>
      </c>
      <c r="O18" s="18" t="s">
        <v>481</v>
      </c>
      <c r="P18" s="20" t="s">
        <v>481</v>
      </c>
      <c r="Q18" s="18" t="n">
        <v>369.95265894</v>
      </c>
      <c r="R18" s="20" t="n">
        <v>11.39588348</v>
      </c>
    </row>
    <row r="19" spans="1:18">
      <c r="A19" s="15" t="s">
        <v>494</v>
      </c>
      <c r="B19" s="17" t="n">
        <v>5658</v>
      </c>
      <c r="C19" s="18">
        <f>(521.0/B19*100)</f>
        <v/>
      </c>
      <c r="D19" s="19" t="n">
        <v>5137</v>
      </c>
      <c r="E19" s="18" t="n">
        <v>476.18715143</v>
      </c>
      <c r="F19" s="20" t="n">
        <v>3.03763354</v>
      </c>
      <c r="G19" s="18" t="n">
        <v>471.35305469</v>
      </c>
      <c r="H19" s="20" t="n">
        <v>3.89591876</v>
      </c>
      <c r="I19" s="18" t="s">
        <v>481</v>
      </c>
      <c r="J19" s="20" t="s">
        <v>481</v>
      </c>
      <c r="K19" s="18" t="s">
        <v>481</v>
      </c>
      <c r="L19" s="20" t="s">
        <v>481</v>
      </c>
      <c r="M19" s="18" t="s">
        <v>481</v>
      </c>
      <c r="N19" s="20" t="s">
        <v>481</v>
      </c>
      <c r="O19" s="18" t="s">
        <v>481</v>
      </c>
      <c r="P19" s="20" t="s">
        <v>481</v>
      </c>
      <c r="Q19" s="18" t="n">
        <v>387.75183579</v>
      </c>
      <c r="R19" s="20" t="n">
        <v>9.06552293</v>
      </c>
    </row>
    <row r="20" spans="1:18">
      <c r="A20" s="15" t="s">
        <v>495</v>
      </c>
      <c r="B20" s="17" t="n">
        <v>3371</v>
      </c>
      <c r="C20" s="18">
        <f>(75.0/B20*100)</f>
        <v/>
      </c>
      <c r="D20" s="19" t="n">
        <v>3296</v>
      </c>
      <c r="E20" s="18" t="n">
        <v>453.49565884</v>
      </c>
      <c r="F20" s="20" t="n">
        <v>3.62462849</v>
      </c>
      <c r="G20" s="18" t="n">
        <v>498.73297216</v>
      </c>
      <c r="H20" s="20" t="n">
        <v>2.4801381</v>
      </c>
      <c r="I20" s="18" t="s">
        <v>481</v>
      </c>
      <c r="J20" s="20" t="s">
        <v>481</v>
      </c>
      <c r="K20" s="18" t="s">
        <v>481</v>
      </c>
      <c r="L20" s="20" t="s">
        <v>481</v>
      </c>
      <c r="M20" s="18" t="s">
        <v>481</v>
      </c>
      <c r="N20" s="20" t="s">
        <v>481</v>
      </c>
      <c r="O20" s="18" t="s">
        <v>481</v>
      </c>
      <c r="P20" s="20" t="s">
        <v>481</v>
      </c>
      <c r="Q20" s="18" t="n">
        <v>429.43754631</v>
      </c>
      <c r="R20" s="20" t="n">
        <v>8.678798090000001</v>
      </c>
    </row>
    <row r="21" spans="1:18">
      <c r="A21" s="15" t="s">
        <v>496</v>
      </c>
      <c r="B21" s="17" t="n">
        <v>5741</v>
      </c>
      <c r="C21" s="18">
        <f>(90.0/B21*100)</f>
        <v/>
      </c>
      <c r="D21" s="19" t="n">
        <v>5651</v>
      </c>
      <c r="E21" s="18" t="n">
        <v>502.42897903</v>
      </c>
      <c r="F21" s="20" t="n">
        <v>2.84068157</v>
      </c>
      <c r="G21" s="18" t="n">
        <v>532.95728979</v>
      </c>
      <c r="H21" s="20" t="n">
        <v>2.77467307</v>
      </c>
      <c r="I21" s="18" t="s">
        <v>481</v>
      </c>
      <c r="J21" s="20" t="s">
        <v>481</v>
      </c>
      <c r="K21" s="18" t="s">
        <v>481</v>
      </c>
      <c r="L21" s="20" t="s">
        <v>481</v>
      </c>
      <c r="M21" s="18" t="s">
        <v>481</v>
      </c>
      <c r="N21" s="20" t="s">
        <v>481</v>
      </c>
      <c r="O21" s="18" t="s">
        <v>481</v>
      </c>
      <c r="P21" s="20" t="s">
        <v>481</v>
      </c>
      <c r="Q21" s="18" t="n">
        <v>461.6098992</v>
      </c>
      <c r="R21" s="20" t="n">
        <v>9.39523588</v>
      </c>
    </row>
    <row r="22" spans="1:18">
      <c r="A22" s="15" t="s">
        <v>497</v>
      </c>
      <c r="B22" s="17" t="n">
        <v>6598</v>
      </c>
      <c r="C22" s="18">
        <f>(45.0/B22*100)</f>
        <v/>
      </c>
      <c r="D22" s="19" t="n">
        <v>6553</v>
      </c>
      <c r="E22" s="18" t="n">
        <v>469.98069986</v>
      </c>
      <c r="F22" s="20" t="n">
        <v>3.68659755</v>
      </c>
      <c r="G22" s="18" t="n">
        <v>511.1225009</v>
      </c>
      <c r="H22" s="20" t="n">
        <v>4.78559867</v>
      </c>
      <c r="I22" s="18" t="s">
        <v>481</v>
      </c>
      <c r="J22" s="20" t="s">
        <v>481</v>
      </c>
      <c r="K22" s="18" t="s">
        <v>481</v>
      </c>
      <c r="L22" s="20" t="s">
        <v>481</v>
      </c>
      <c r="M22" s="18" t="s">
        <v>481</v>
      </c>
      <c r="N22" s="20" t="s">
        <v>481</v>
      </c>
      <c r="O22" s="18" t="n">
        <v>380.13248801</v>
      </c>
      <c r="P22" s="20" t="n">
        <v>71.5293166</v>
      </c>
      <c r="Q22" s="18" t="n">
        <v>355.45376564</v>
      </c>
      <c r="R22" s="20" t="n">
        <v>10.96009232</v>
      </c>
    </row>
    <row r="23" spans="1:18">
      <c r="A23" s="15" t="s">
        <v>498</v>
      </c>
      <c r="B23" s="17" t="n">
        <v>11583</v>
      </c>
      <c r="C23" s="18">
        <f>(321.0/B23*100)</f>
        <v/>
      </c>
      <c r="D23" s="19" t="n">
        <v>11262</v>
      </c>
      <c r="E23" s="18" t="n">
        <v>476.69717189</v>
      </c>
      <c r="F23" s="20" t="n">
        <v>3.16464099</v>
      </c>
      <c r="G23" s="18" t="n">
        <v>504.10832469</v>
      </c>
      <c r="H23" s="20" t="n">
        <v>3.20288128</v>
      </c>
      <c r="I23" s="18" t="s">
        <v>481</v>
      </c>
      <c r="J23" s="20" t="s">
        <v>481</v>
      </c>
      <c r="K23" s="18" t="s">
        <v>481</v>
      </c>
      <c r="L23" s="20" t="s">
        <v>481</v>
      </c>
      <c r="M23" s="18" t="s">
        <v>481</v>
      </c>
      <c r="N23" s="20" t="s">
        <v>481</v>
      </c>
      <c r="O23" s="18" t="s">
        <v>481</v>
      </c>
      <c r="P23" s="20" t="s">
        <v>481</v>
      </c>
      <c r="Q23" s="18" t="n">
        <v>400.75874814</v>
      </c>
      <c r="R23" s="20" t="n">
        <v>10.09721595</v>
      </c>
    </row>
    <row r="24" spans="1:18">
      <c r="A24" s="15" t="s">
        <v>499</v>
      </c>
      <c r="B24" s="17" t="n">
        <v>6647</v>
      </c>
      <c r="C24" s="18">
        <f>(23.0/B24*100)</f>
        <v/>
      </c>
      <c r="D24" s="19" t="n">
        <v>6624</v>
      </c>
      <c r="E24" s="18" t="n">
        <v>510.64381365</v>
      </c>
      <c r="F24" s="20" t="n">
        <v>3.68507711</v>
      </c>
      <c r="G24" s="18" t="n">
        <v>525.6884901</v>
      </c>
      <c r="H24" s="20" t="n">
        <v>3.19101598</v>
      </c>
      <c r="I24" s="18" t="s">
        <v>481</v>
      </c>
      <c r="J24" s="20" t="s">
        <v>481</v>
      </c>
      <c r="K24" s="18" t="s">
        <v>481</v>
      </c>
      <c r="L24" s="20" t="s">
        <v>481</v>
      </c>
      <c r="M24" s="18" t="s">
        <v>481</v>
      </c>
      <c r="N24" s="20" t="s">
        <v>481</v>
      </c>
      <c r="O24" s="18" t="s">
        <v>481</v>
      </c>
      <c r="P24" s="20" t="s">
        <v>481</v>
      </c>
      <c r="Q24" s="18" t="n">
        <v>427.290083</v>
      </c>
      <c r="R24" s="20" t="n">
        <v>12.31601281</v>
      </c>
    </row>
    <row r="25" spans="1:18">
      <c r="A25" s="15" t="s">
        <v>500</v>
      </c>
      <c r="B25" s="17" t="n">
        <v>5581</v>
      </c>
      <c r="C25" s="18">
        <f>(26.0/B25*100)</f>
        <v/>
      </c>
      <c r="D25" s="19" t="n">
        <v>5555</v>
      </c>
      <c r="E25" s="18" t="n">
        <v>509.5347019</v>
      </c>
      <c r="F25" s="20" t="n">
        <v>5.01318557</v>
      </c>
      <c r="G25" s="18" t="n">
        <v>522.51954685</v>
      </c>
      <c r="H25" s="20" t="n">
        <v>3.57087352</v>
      </c>
      <c r="I25" s="18" t="s">
        <v>481</v>
      </c>
      <c r="J25" s="20" t="s">
        <v>481</v>
      </c>
      <c r="K25" s="18" t="s">
        <v>481</v>
      </c>
      <c r="L25" s="20" t="s">
        <v>481</v>
      </c>
      <c r="M25" s="18" t="s">
        <v>481</v>
      </c>
      <c r="N25" s="20" t="s">
        <v>481</v>
      </c>
      <c r="O25" s="18" t="s">
        <v>481</v>
      </c>
      <c r="P25" s="20" t="s">
        <v>481</v>
      </c>
      <c r="Q25" s="18" t="n">
        <v>496.78353024</v>
      </c>
      <c r="R25" s="20" t="n">
        <v>10.91468841</v>
      </c>
    </row>
    <row r="26" spans="1:18">
      <c r="A26" s="15" t="s">
        <v>501</v>
      </c>
      <c r="B26" s="17" t="n">
        <v>4869</v>
      </c>
      <c r="C26" s="18">
        <f>(103.0/B26*100)</f>
        <v/>
      </c>
      <c r="D26" s="19" t="n">
        <v>4766</v>
      </c>
      <c r="E26" s="18" t="n">
        <v>477.68589389</v>
      </c>
      <c r="F26" s="20" t="n">
        <v>2.12753472</v>
      </c>
      <c r="G26" s="18" t="n">
        <v>502.75066371</v>
      </c>
      <c r="H26" s="20" t="n">
        <v>2.60828827</v>
      </c>
      <c r="I26" s="18" t="s">
        <v>481</v>
      </c>
      <c r="J26" s="20" t="s">
        <v>481</v>
      </c>
      <c r="K26" s="18" t="s">
        <v>481</v>
      </c>
      <c r="L26" s="20" t="s">
        <v>481</v>
      </c>
      <c r="M26" s="18" t="s">
        <v>481</v>
      </c>
      <c r="N26" s="20" t="s">
        <v>481</v>
      </c>
      <c r="O26" s="18" t="s">
        <v>481</v>
      </c>
      <c r="P26" s="20" t="s">
        <v>481</v>
      </c>
      <c r="Q26" s="18" t="n">
        <v>428.30683567</v>
      </c>
      <c r="R26" s="20" t="n">
        <v>11.47195117</v>
      </c>
    </row>
    <row r="27" spans="1:18">
      <c r="A27" s="15" t="s">
        <v>502</v>
      </c>
      <c r="B27" s="17" t="n">
        <v>5299</v>
      </c>
      <c r="C27" s="18">
        <f>(228.0/B27*100)</f>
        <v/>
      </c>
      <c r="D27" s="19" t="n">
        <v>5071</v>
      </c>
      <c r="E27" s="18" t="n">
        <v>470.58155806</v>
      </c>
      <c r="F27" s="20" t="n">
        <v>2.13963985</v>
      </c>
      <c r="G27" s="18" t="n">
        <v>511.24849266</v>
      </c>
      <c r="H27" s="20" t="n">
        <v>2.41766197</v>
      </c>
      <c r="I27" s="18" t="s">
        <v>481</v>
      </c>
      <c r="J27" s="20" t="s">
        <v>481</v>
      </c>
      <c r="K27" s="18" t="s">
        <v>481</v>
      </c>
      <c r="L27" s="20" t="s">
        <v>481</v>
      </c>
      <c r="M27" s="18" t="s">
        <v>481</v>
      </c>
      <c r="N27" s="20" t="s">
        <v>481</v>
      </c>
      <c r="O27" s="18" t="s">
        <v>481</v>
      </c>
      <c r="P27" s="20" t="s">
        <v>481</v>
      </c>
      <c r="Q27" s="18" t="n">
        <v>388.16117794</v>
      </c>
      <c r="R27" s="20" t="n">
        <v>5.78558153</v>
      </c>
    </row>
    <row r="28" spans="1:18">
      <c r="A28" s="15" t="s">
        <v>503</v>
      </c>
      <c r="B28" s="17" t="n">
        <v>7568</v>
      </c>
      <c r="C28" s="18">
        <f>(600.0/B28*100)</f>
        <v/>
      </c>
      <c r="D28" s="19" t="n">
        <v>6968</v>
      </c>
      <c r="E28" s="18" t="n">
        <v>425.41881536</v>
      </c>
      <c r="F28" s="20" t="n">
        <v>2.8710541</v>
      </c>
      <c r="G28" s="18" t="n">
        <v>439.59844502</v>
      </c>
      <c r="H28" s="20" t="n">
        <v>3.84500363</v>
      </c>
      <c r="I28" s="18" t="s">
        <v>481</v>
      </c>
      <c r="J28" s="20" t="s">
        <v>481</v>
      </c>
      <c r="K28" s="18" t="s">
        <v>481</v>
      </c>
      <c r="L28" s="20" t="s">
        <v>481</v>
      </c>
      <c r="M28" s="18" t="s">
        <v>481</v>
      </c>
      <c r="N28" s="20" t="s">
        <v>481</v>
      </c>
      <c r="O28" s="18" t="s">
        <v>481</v>
      </c>
      <c r="P28" s="20" t="s">
        <v>481</v>
      </c>
      <c r="Q28" s="18" t="n">
        <v>390.53102474</v>
      </c>
      <c r="R28" s="20" t="n">
        <v>7.81482215</v>
      </c>
    </row>
    <row r="29" spans="1:18">
      <c r="A29" s="15" t="s">
        <v>504</v>
      </c>
      <c r="B29" s="17" t="n">
        <v>5385</v>
      </c>
      <c r="C29" s="18">
        <f>(30.0/B29*100)</f>
        <v/>
      </c>
      <c r="D29" s="19" t="n">
        <v>5355</v>
      </c>
      <c r="E29" s="18" t="n">
        <v>484.42941863</v>
      </c>
      <c r="F29" s="20" t="n">
        <v>3.47823172</v>
      </c>
      <c r="G29" s="18" t="n">
        <v>530.3109038600001</v>
      </c>
      <c r="H29" s="20" t="n">
        <v>2.48262017</v>
      </c>
      <c r="I29" s="18" t="s">
        <v>481</v>
      </c>
      <c r="J29" s="20" t="s">
        <v>481</v>
      </c>
      <c r="K29" s="18" t="s">
        <v>481</v>
      </c>
      <c r="L29" s="20" t="s">
        <v>481</v>
      </c>
      <c r="M29" s="18" t="n">
        <v>314.02123871</v>
      </c>
      <c r="N29" s="20" t="n">
        <v>13.26138992</v>
      </c>
      <c r="O29" s="18" t="s">
        <v>481</v>
      </c>
      <c r="P29" s="20" t="s">
        <v>481</v>
      </c>
      <c r="Q29" s="18" t="n">
        <v>383.28739797</v>
      </c>
      <c r="R29" s="20" t="n">
        <v>14.28272003</v>
      </c>
    </row>
    <row r="30" spans="1:18">
      <c r="A30" s="15" t="s">
        <v>505</v>
      </c>
      <c r="B30" s="17" t="n">
        <v>4520</v>
      </c>
      <c r="C30" s="18">
        <f>(279.0/B30*100)</f>
        <v/>
      </c>
      <c r="D30" s="19" t="n">
        <v>4241</v>
      </c>
      <c r="E30" s="18" t="n">
        <v>494.26699929</v>
      </c>
      <c r="F30" s="20" t="n">
        <v>3.62495559</v>
      </c>
      <c r="G30" s="18" t="n">
        <v>529.70963906</v>
      </c>
      <c r="H30" s="20" t="n">
        <v>2.90031415</v>
      </c>
      <c r="I30" s="18" t="s">
        <v>481</v>
      </c>
      <c r="J30" s="20" t="s">
        <v>481</v>
      </c>
      <c r="K30" s="18" t="s">
        <v>481</v>
      </c>
      <c r="L30" s="20" t="s">
        <v>481</v>
      </c>
      <c r="M30" s="18" t="s">
        <v>481</v>
      </c>
      <c r="N30" s="20" t="s">
        <v>481</v>
      </c>
      <c r="O30" s="18" t="s">
        <v>481</v>
      </c>
      <c r="P30" s="20" t="s">
        <v>481</v>
      </c>
      <c r="Q30" s="18" t="n">
        <v>415.90921593</v>
      </c>
      <c r="R30" s="20" t="n">
        <v>9.41785799</v>
      </c>
    </row>
    <row r="31" spans="1:18">
      <c r="A31" s="15" t="s">
        <v>506</v>
      </c>
      <c r="B31" s="17" t="n">
        <v>5456</v>
      </c>
      <c r="C31" s="18">
        <f>(159.0/B31*100)</f>
        <v/>
      </c>
      <c r="D31" s="19" t="n">
        <v>5297</v>
      </c>
      <c r="E31" s="18" t="n">
        <v>492.94191272</v>
      </c>
      <c r="F31" s="20" t="n">
        <v>3.38088752</v>
      </c>
      <c r="G31" s="18" t="n">
        <v>530.27606671</v>
      </c>
      <c r="H31" s="20" t="n">
        <v>2.62047476</v>
      </c>
      <c r="I31" s="18" t="s">
        <v>481</v>
      </c>
      <c r="J31" s="20" t="s">
        <v>481</v>
      </c>
      <c r="K31" s="18" t="s">
        <v>481</v>
      </c>
      <c r="L31" s="20" t="s">
        <v>481</v>
      </c>
      <c r="M31" s="18" t="s">
        <v>481</v>
      </c>
      <c r="N31" s="20" t="s">
        <v>481</v>
      </c>
      <c r="O31" s="18" t="s">
        <v>481</v>
      </c>
      <c r="P31" s="20" t="s">
        <v>481</v>
      </c>
      <c r="Q31" s="18" t="n">
        <v>429.16203237</v>
      </c>
      <c r="R31" s="20" t="n">
        <v>8.585123640000001</v>
      </c>
    </row>
    <row r="32" spans="1:18">
      <c r="A32" s="15" t="s">
        <v>507</v>
      </c>
      <c r="B32" s="17" t="n">
        <v>4478</v>
      </c>
      <c r="C32" s="18">
        <f>(6.0/B32*100)</f>
        <v/>
      </c>
      <c r="D32" s="19" t="n">
        <v>4472</v>
      </c>
      <c r="E32" s="18" t="n">
        <v>495.33701444</v>
      </c>
      <c r="F32" s="20" t="n">
        <v>2.7201843</v>
      </c>
      <c r="G32" s="18" t="n">
        <v>522.7871342</v>
      </c>
      <c r="H32" s="20" t="n">
        <v>2.84345684</v>
      </c>
      <c r="I32" s="18" t="s">
        <v>481</v>
      </c>
      <c r="J32" s="20" t="s">
        <v>481</v>
      </c>
      <c r="K32" s="18" t="s">
        <v>481</v>
      </c>
      <c r="L32" s="20" t="s">
        <v>481</v>
      </c>
      <c r="M32" s="18" t="s">
        <v>481</v>
      </c>
      <c r="N32" s="20" t="s">
        <v>481</v>
      </c>
      <c r="O32" s="18" t="s">
        <v>481</v>
      </c>
      <c r="P32" s="20" t="s">
        <v>481</v>
      </c>
      <c r="Q32" s="18" t="n">
        <v>417.90823027</v>
      </c>
      <c r="R32" s="20" t="n">
        <v>14.18676151</v>
      </c>
    </row>
    <row r="33" spans="1:18">
      <c r="A33" s="15" t="s">
        <v>508</v>
      </c>
      <c r="B33" s="17" t="n">
        <v>7325</v>
      </c>
      <c r="C33" s="18">
        <f>(90.0/B33*100)</f>
        <v/>
      </c>
      <c r="D33" s="19" t="n">
        <v>7235</v>
      </c>
      <c r="E33" s="18" t="n">
        <v>484.25546995</v>
      </c>
      <c r="F33" s="20" t="n">
        <v>3.23053548</v>
      </c>
      <c r="G33" s="18" t="n">
        <v>516.13742364</v>
      </c>
      <c r="H33" s="20" t="n">
        <v>2.82600693</v>
      </c>
      <c r="I33" s="18" t="s">
        <v>481</v>
      </c>
      <c r="J33" s="20" t="s">
        <v>481</v>
      </c>
      <c r="K33" s="18" t="s">
        <v>481</v>
      </c>
      <c r="L33" s="20" t="s">
        <v>481</v>
      </c>
      <c r="M33" s="18" t="s">
        <v>481</v>
      </c>
      <c r="N33" s="20" t="s">
        <v>481</v>
      </c>
      <c r="O33" s="18" t="s">
        <v>481</v>
      </c>
      <c r="P33" s="20" t="s">
        <v>481</v>
      </c>
      <c r="Q33" s="18" t="n">
        <v>398.79746339</v>
      </c>
      <c r="R33" s="20" t="n">
        <v>9.24536752</v>
      </c>
    </row>
    <row r="34" spans="1:18">
      <c r="A34" s="15" t="s">
        <v>509</v>
      </c>
      <c r="B34" s="17" t="n">
        <v>6350</v>
      </c>
      <c r="C34" s="18">
        <f>(117.0/B34*100)</f>
        <v/>
      </c>
      <c r="D34" s="19" t="n">
        <v>6233</v>
      </c>
      <c r="E34" s="18" t="n">
        <v>454.76949542</v>
      </c>
      <c r="F34" s="20" t="n">
        <v>3.04198835</v>
      </c>
      <c r="G34" s="18" t="n">
        <v>471.74839062</v>
      </c>
      <c r="H34" s="20" t="n">
        <v>2.87353798</v>
      </c>
      <c r="I34" s="18" t="s">
        <v>481</v>
      </c>
      <c r="J34" s="20" t="s">
        <v>481</v>
      </c>
      <c r="K34" s="18" t="s">
        <v>481</v>
      </c>
      <c r="L34" s="20" t="s">
        <v>481</v>
      </c>
      <c r="M34" s="18" t="n">
        <v>263.37193708</v>
      </c>
      <c r="N34" s="20" t="n">
        <v>13.61114927</v>
      </c>
      <c r="O34" s="18" t="s">
        <v>481</v>
      </c>
      <c r="P34" s="20" t="s">
        <v>481</v>
      </c>
      <c r="Q34" s="18" t="n">
        <v>369.29566672</v>
      </c>
      <c r="R34" s="20" t="n">
        <v>7.69139911</v>
      </c>
    </row>
    <row r="35" spans="1:18">
      <c r="A35" s="15" t="s">
        <v>510</v>
      </c>
      <c r="B35" s="17" t="n">
        <v>6406</v>
      </c>
      <c r="C35" s="18">
        <f>(88.0/B35*100)</f>
        <v/>
      </c>
      <c r="D35" s="19" t="n">
        <v>6318</v>
      </c>
      <c r="E35" s="18" t="n">
        <v>494.49563813</v>
      </c>
      <c r="F35" s="20" t="n">
        <v>2.66569179</v>
      </c>
      <c r="G35" s="18" t="n">
        <v>516.81684656</v>
      </c>
      <c r="H35" s="20" t="n">
        <v>2.02119662</v>
      </c>
      <c r="I35" s="18" t="s">
        <v>481</v>
      </c>
      <c r="J35" s="20" t="s">
        <v>481</v>
      </c>
      <c r="K35" s="18" t="s">
        <v>481</v>
      </c>
      <c r="L35" s="20" t="s">
        <v>481</v>
      </c>
      <c r="M35" s="18" t="n">
        <v>337.32521215</v>
      </c>
      <c r="N35" s="20" t="n">
        <v>11.65794297</v>
      </c>
      <c r="O35" s="18" t="s">
        <v>481</v>
      </c>
      <c r="P35" s="20" t="s">
        <v>481</v>
      </c>
      <c r="Q35" s="18" t="n">
        <v>407.91013589</v>
      </c>
      <c r="R35" s="20" t="n">
        <v>9.763170799999999</v>
      </c>
    </row>
    <row r="36" spans="1:18">
      <c r="A36" s="15" t="s">
        <v>511</v>
      </c>
      <c r="B36" s="17" t="n">
        <v>6736</v>
      </c>
      <c r="C36" s="18">
        <f>(113.0/B36*100)</f>
        <v/>
      </c>
      <c r="D36" s="19" t="n">
        <v>6623</v>
      </c>
      <c r="E36" s="18" t="n">
        <v>490.89007571</v>
      </c>
      <c r="F36" s="20" t="n">
        <v>2.71806411</v>
      </c>
      <c r="G36" s="18" t="n">
        <v>510.6517504</v>
      </c>
      <c r="H36" s="20" t="n">
        <v>2.77693223</v>
      </c>
      <c r="I36" s="18" t="s">
        <v>481</v>
      </c>
      <c r="J36" s="20" t="s">
        <v>481</v>
      </c>
      <c r="K36" s="18" t="s">
        <v>481</v>
      </c>
      <c r="L36" s="20" t="s">
        <v>481</v>
      </c>
      <c r="M36" s="18" t="s">
        <v>481</v>
      </c>
      <c r="N36" s="20" t="s">
        <v>481</v>
      </c>
      <c r="O36" s="18" t="s">
        <v>481</v>
      </c>
      <c r="P36" s="20" t="s">
        <v>481</v>
      </c>
      <c r="Q36" s="18" t="n">
        <v>430.19342069</v>
      </c>
      <c r="R36" s="20" t="n">
        <v>8.71047914</v>
      </c>
    </row>
    <row r="37" spans="1:18">
      <c r="A37" s="15" t="s">
        <v>512</v>
      </c>
      <c r="B37" s="17" t="n">
        <v>5458</v>
      </c>
      <c r="C37" s="18">
        <f>(232.0/B37*100)</f>
        <v/>
      </c>
      <c r="D37" s="19" t="n">
        <v>5226</v>
      </c>
      <c r="E37" s="18" t="n">
        <v>489.45962588</v>
      </c>
      <c r="F37" s="20" t="n">
        <v>4.35852551</v>
      </c>
      <c r="G37" s="18" t="n">
        <v>520.39012931</v>
      </c>
      <c r="H37" s="20" t="n">
        <v>3.25277465</v>
      </c>
      <c r="I37" s="18" t="s">
        <v>481</v>
      </c>
      <c r="J37" s="20" t="s">
        <v>481</v>
      </c>
      <c r="K37" s="18" t="s">
        <v>481</v>
      </c>
      <c r="L37" s="20" t="s">
        <v>481</v>
      </c>
      <c r="M37" s="18" t="s">
        <v>481</v>
      </c>
      <c r="N37" s="20" t="s">
        <v>481</v>
      </c>
      <c r="O37" s="18" t="s">
        <v>481</v>
      </c>
      <c r="P37" s="20" t="s">
        <v>481</v>
      </c>
      <c r="Q37" s="18" t="n">
        <v>408.14951194</v>
      </c>
      <c r="R37" s="20" t="n">
        <v>8.505678939999999</v>
      </c>
    </row>
    <row r="38" spans="1:18">
      <c r="A38" s="15" t="s">
        <v>513</v>
      </c>
      <c r="B38" s="17" t="n">
        <v>5860</v>
      </c>
      <c r="C38" s="18">
        <f>(35.0/B38*100)</f>
        <v/>
      </c>
      <c r="D38" s="19" t="n">
        <v>5825</v>
      </c>
      <c r="E38" s="18" t="n">
        <v>481.05561844</v>
      </c>
      <c r="F38" s="20" t="n">
        <v>4.12281958</v>
      </c>
      <c r="G38" s="18" t="n">
        <v>510.18320096</v>
      </c>
      <c r="H38" s="20" t="n">
        <v>3.36931428</v>
      </c>
      <c r="I38" s="18" t="s">
        <v>481</v>
      </c>
      <c r="J38" s="20" t="s">
        <v>481</v>
      </c>
      <c r="K38" s="18" t="s">
        <v>481</v>
      </c>
      <c r="L38" s="20" t="s">
        <v>481</v>
      </c>
      <c r="M38" s="18" t="s">
        <v>481</v>
      </c>
      <c r="N38" s="20" t="s">
        <v>481</v>
      </c>
      <c r="O38" s="18" t="s">
        <v>481</v>
      </c>
      <c r="P38" s="20" t="s">
        <v>481</v>
      </c>
      <c r="Q38" s="18" t="n">
        <v>475.14593974</v>
      </c>
      <c r="R38" s="20" t="n">
        <v>5.38539141</v>
      </c>
    </row>
    <row r="39" spans="1:18">
      <c r="A39" s="15" t="s">
        <v>514</v>
      </c>
      <c r="B39" s="17" t="n">
        <v>5895</v>
      </c>
      <c r="C39" s="18">
        <f>(34.0/B39*100)</f>
        <v/>
      </c>
      <c r="D39" s="19" t="n">
        <v>5861</v>
      </c>
      <c r="E39" s="18" t="n">
        <v>425.27010927</v>
      </c>
      <c r="F39" s="20" t="n">
        <v>3.82285413</v>
      </c>
      <c r="G39" s="18" t="n">
        <v>449.58137796</v>
      </c>
      <c r="H39" s="20" t="n">
        <v>5.65567355</v>
      </c>
      <c r="I39" s="18" t="s">
        <v>481</v>
      </c>
      <c r="J39" s="20" t="s">
        <v>481</v>
      </c>
      <c r="K39" s="18" t="s">
        <v>481</v>
      </c>
      <c r="L39" s="20" t="s">
        <v>481</v>
      </c>
      <c r="M39" s="18" t="s">
        <v>481</v>
      </c>
      <c r="N39" s="20" t="s">
        <v>481</v>
      </c>
      <c r="O39" s="18" t="s">
        <v>481</v>
      </c>
      <c r="P39" s="20" t="s">
        <v>481</v>
      </c>
      <c r="Q39" s="18" t="n">
        <v>373.57088276</v>
      </c>
      <c r="R39" s="20" t="n">
        <v>12.65014327</v>
      </c>
    </row>
    <row r="40" spans="1:18">
      <c r="A40" s="15" t="s">
        <v>515</v>
      </c>
      <c r="B40" s="17" t="n">
        <v>14157</v>
      </c>
      <c r="C40" s="18">
        <f>(450.0/B40*100)</f>
        <v/>
      </c>
      <c r="D40" s="19" t="n">
        <v>13707</v>
      </c>
      <c r="E40" s="18" t="n">
        <v>489.98026234</v>
      </c>
      <c r="F40" s="20" t="n">
        <v>3.17444948</v>
      </c>
      <c r="G40" s="18" t="n">
        <v>511.99350843</v>
      </c>
      <c r="H40" s="20" t="n">
        <v>3.22854117</v>
      </c>
      <c r="I40" s="18" t="s">
        <v>481</v>
      </c>
      <c r="J40" s="20" t="s">
        <v>481</v>
      </c>
      <c r="K40" s="18" t="s">
        <v>481</v>
      </c>
      <c r="L40" s="20" t="s">
        <v>481</v>
      </c>
      <c r="M40" s="18" t="s">
        <v>481</v>
      </c>
      <c r="N40" s="20" t="s">
        <v>481</v>
      </c>
      <c r="O40" s="18" t="s">
        <v>481</v>
      </c>
      <c r="P40" s="20" t="s">
        <v>481</v>
      </c>
      <c r="Q40" s="18" t="n">
        <v>414.97684131</v>
      </c>
      <c r="R40" s="20" t="n">
        <v>9.231421689999999</v>
      </c>
    </row>
    <row r="41" spans="1:18">
      <c r="A41" s="15" t="s">
        <v>516</v>
      </c>
      <c r="B41" s="17" t="n">
        <v>5712</v>
      </c>
      <c r="C41" s="18">
        <f>(80.0/B41*100)</f>
        <v/>
      </c>
      <c r="D41" s="19" t="n">
        <v>5632</v>
      </c>
      <c r="E41" s="18" t="n">
        <v>490.88267167</v>
      </c>
      <c r="F41" s="20" t="n">
        <v>3.54764304</v>
      </c>
      <c r="G41" s="18" t="n">
        <v>519.6584522000001</v>
      </c>
      <c r="H41" s="20" t="n">
        <v>3.80524365</v>
      </c>
      <c r="I41" s="18" t="s">
        <v>481</v>
      </c>
      <c r="J41" s="20" t="s">
        <v>481</v>
      </c>
      <c r="K41" s="18" t="s">
        <v>481</v>
      </c>
      <c r="L41" s="20" t="s">
        <v>481</v>
      </c>
      <c r="M41" s="18" t="n">
        <v>399.91015703</v>
      </c>
      <c r="N41" s="20" t="n">
        <v>16.72230739</v>
      </c>
      <c r="O41" s="18" t="s">
        <v>481</v>
      </c>
      <c r="P41" s="20" t="s">
        <v>481</v>
      </c>
      <c r="Q41" s="18" t="n">
        <v>415.95076626</v>
      </c>
      <c r="R41" s="20" t="n">
        <v>14.5303039</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349.85925265</v>
      </c>
      <c r="N45" s="20" t="n">
        <v>3.00084387</v>
      </c>
      <c r="O45" s="18" t="s">
        <v>481</v>
      </c>
      <c r="P45" s="20" t="s">
        <v>481</v>
      </c>
      <c r="Q45" s="18" t="s">
        <v>481</v>
      </c>
      <c r="R45" s="20" t="s">
        <v>481</v>
      </c>
    </row>
    <row r="46" spans="1:18">
      <c r="A46" s="15" t="s">
        <v>521</v>
      </c>
      <c r="B46" s="17" t="n">
        <v>23141</v>
      </c>
      <c r="C46" s="18">
        <f>(2395.0/B46*100)</f>
        <v/>
      </c>
      <c r="D46" s="19" t="n">
        <v>20746</v>
      </c>
      <c r="E46" s="18" t="n">
        <v>412.45896606</v>
      </c>
      <c r="F46" s="20" t="n">
        <v>3.7831255</v>
      </c>
      <c r="G46" s="18" t="n">
        <v>440.16916267</v>
      </c>
      <c r="H46" s="20" t="n">
        <v>4.33871409</v>
      </c>
      <c r="I46" s="18" t="s">
        <v>481</v>
      </c>
      <c r="J46" s="20" t="s">
        <v>481</v>
      </c>
      <c r="K46" s="18" t="s">
        <v>481</v>
      </c>
      <c r="L46" s="20" t="s">
        <v>481</v>
      </c>
      <c r="M46" s="18" t="s">
        <v>481</v>
      </c>
      <c r="N46" s="20" t="s">
        <v>481</v>
      </c>
      <c r="O46" s="18" t="s">
        <v>481</v>
      </c>
      <c r="P46" s="20" t="s">
        <v>481</v>
      </c>
      <c r="Q46" s="18" t="n">
        <v>385.78424785</v>
      </c>
      <c r="R46" s="20" t="n">
        <v>3.53205545</v>
      </c>
    </row>
    <row r="47" spans="1:18">
      <c r="A47" s="15" t="s">
        <v>522</v>
      </c>
      <c r="B47" s="17" t="n">
        <v>5928</v>
      </c>
      <c r="C47" s="18">
        <f>(488.0/B47*100)</f>
        <v/>
      </c>
      <c r="D47" s="19" t="n">
        <v>5440</v>
      </c>
      <c r="E47" s="18" t="n">
        <v>446.40731462</v>
      </c>
      <c r="F47" s="20" t="n">
        <v>5.02940915</v>
      </c>
      <c r="G47" s="18" t="n">
        <v>454.52528338</v>
      </c>
      <c r="H47" s="20" t="n">
        <v>6.34320468</v>
      </c>
      <c r="I47" s="18" t="s">
        <v>481</v>
      </c>
      <c r="J47" s="20" t="s">
        <v>481</v>
      </c>
      <c r="K47" s="18" t="s">
        <v>481</v>
      </c>
      <c r="L47" s="20" t="s">
        <v>481</v>
      </c>
      <c r="M47" s="18" t="s">
        <v>481</v>
      </c>
      <c r="N47" s="20" t="s">
        <v>481</v>
      </c>
      <c r="O47" s="18" t="s">
        <v>481</v>
      </c>
      <c r="P47" s="20" t="s">
        <v>481</v>
      </c>
      <c r="Q47" s="18" t="n">
        <v>342.32271139</v>
      </c>
      <c r="R47" s="20" t="n">
        <v>6.61923889</v>
      </c>
    </row>
    <row r="48" spans="1:18">
      <c r="A48" s="15" t="s">
        <v>523</v>
      </c>
      <c r="B48" s="17" t="n">
        <v>9841</v>
      </c>
      <c r="C48" s="18">
        <f>(8.0/B48*100)</f>
        <v/>
      </c>
      <c r="D48" s="19" t="n">
        <v>9833</v>
      </c>
      <c r="E48" s="18" t="n">
        <v>490.80990133</v>
      </c>
      <c r="F48" s="20" t="n">
        <v>5.33816788</v>
      </c>
      <c r="G48" s="18" t="n">
        <v>517.12670367</v>
      </c>
      <c r="H48" s="20" t="n">
        <v>6.72244924</v>
      </c>
      <c r="I48" s="18" t="s">
        <v>481</v>
      </c>
      <c r="J48" s="20" t="s">
        <v>481</v>
      </c>
      <c r="K48" s="18" t="s">
        <v>481</v>
      </c>
      <c r="L48" s="20" t="s">
        <v>481</v>
      </c>
      <c r="M48" s="18" t="s">
        <v>481</v>
      </c>
      <c r="N48" s="20" t="s">
        <v>481</v>
      </c>
      <c r="O48" s="18" t="s">
        <v>481</v>
      </c>
      <c r="P48" s="20" t="s">
        <v>481</v>
      </c>
      <c r="Q48" s="18" t="n">
        <v>434.39413157</v>
      </c>
      <c r="R48" s="20" t="n">
        <v>22.10457955</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(493.0/B50*100)</f>
        <v/>
      </c>
      <c r="D50" s="19" t="n">
        <v>11302</v>
      </c>
      <c r="E50" s="18" t="n">
        <v>425.07583648</v>
      </c>
      <c r="F50" s="20" t="n">
        <v>3.06382551</v>
      </c>
      <c r="G50" s="18" t="n">
        <v>448.86043461</v>
      </c>
      <c r="H50" s="20" t="n">
        <v>3.87192137</v>
      </c>
      <c r="I50" s="18" t="s">
        <v>481</v>
      </c>
      <c r="J50" s="20" t="s">
        <v>481</v>
      </c>
      <c r="K50" s="18" t="s">
        <v>481</v>
      </c>
      <c r="L50" s="20" t="s">
        <v>481</v>
      </c>
      <c r="M50" s="18" t="s">
        <v>481</v>
      </c>
      <c r="N50" s="20" t="s">
        <v>481</v>
      </c>
      <c r="O50" s="18" t="s">
        <v>481</v>
      </c>
      <c r="P50" s="20" t="s">
        <v>481</v>
      </c>
      <c r="Q50" s="18" t="n">
        <v>367.93382847</v>
      </c>
      <c r="R50" s="20" t="n">
        <v>9.148541529999999</v>
      </c>
    </row>
    <row r="51" spans="1:18">
      <c r="A51" s="15" t="s">
        <v>526</v>
      </c>
      <c r="B51" s="17" t="n">
        <v>6866</v>
      </c>
      <c r="C51" s="18">
        <f>(112.0/B51*100)</f>
        <v/>
      </c>
      <c r="D51" s="19" t="n">
        <v>6754</v>
      </c>
      <c r="E51" s="18" t="n">
        <v>420.69365375</v>
      </c>
      <c r="F51" s="20" t="n">
        <v>3.49902304</v>
      </c>
      <c r="G51" s="18" t="n">
        <v>443.58924183</v>
      </c>
      <c r="H51" s="20" t="n">
        <v>2.99958664</v>
      </c>
      <c r="I51" s="18" t="s">
        <v>481</v>
      </c>
      <c r="J51" s="20" t="s">
        <v>481</v>
      </c>
      <c r="K51" s="18" t="s">
        <v>481</v>
      </c>
      <c r="L51" s="20" t="s">
        <v>481</v>
      </c>
      <c r="M51" s="18" t="n">
        <v>427.96430568</v>
      </c>
      <c r="N51" s="20" t="n">
        <v>5.20460603</v>
      </c>
      <c r="O51" s="18" t="s">
        <v>481</v>
      </c>
      <c r="P51" s="20" t="s">
        <v>481</v>
      </c>
      <c r="Q51" s="18" t="n">
        <v>402.71921181</v>
      </c>
      <c r="R51" s="20" t="n">
        <v>8.17785349</v>
      </c>
    </row>
    <row r="52" spans="1:18">
      <c r="A52" s="15" t="s">
        <v>527</v>
      </c>
      <c r="B52" s="17" t="n">
        <v>5809</v>
      </c>
      <c r="C52" s="18">
        <f>(124.0/B52*100)</f>
        <v/>
      </c>
      <c r="D52" s="19" t="n">
        <v>5685</v>
      </c>
      <c r="E52" s="18" t="n">
        <v>491.32159671</v>
      </c>
      <c r="F52" s="20" t="n">
        <v>3.02191226</v>
      </c>
      <c r="G52" s="18" t="n">
        <v>485.52666776</v>
      </c>
      <c r="H52" s="20" t="n">
        <v>3.56481369</v>
      </c>
      <c r="I52" s="18" t="s">
        <v>481</v>
      </c>
      <c r="J52" s="20" t="s">
        <v>481</v>
      </c>
      <c r="K52" s="18" t="s">
        <v>481</v>
      </c>
      <c r="L52" s="20" t="s">
        <v>481</v>
      </c>
      <c r="M52" s="18" t="s">
        <v>481</v>
      </c>
      <c r="N52" s="20" t="s">
        <v>481</v>
      </c>
      <c r="O52" s="18" t="s">
        <v>481</v>
      </c>
      <c r="P52" s="20" t="s">
        <v>481</v>
      </c>
      <c r="Q52" s="18" t="n">
        <v>383.93080297</v>
      </c>
      <c r="R52" s="20" t="n">
        <v>9.239511200000001</v>
      </c>
    </row>
    <row r="53" spans="1:18">
      <c r="A53" s="15" t="s">
        <v>528</v>
      </c>
      <c r="B53" s="17" t="n">
        <v>5571</v>
      </c>
      <c r="C53" s="18">
        <f>(144.0/B53*100)</f>
        <v/>
      </c>
      <c r="D53" s="19" t="n">
        <v>5427</v>
      </c>
      <c r="E53" s="18" t="n">
        <v>448.64884896</v>
      </c>
      <c r="F53" s="20" t="n">
        <v>2.34612799</v>
      </c>
      <c r="G53" s="18" t="n">
        <v>454.66323442</v>
      </c>
      <c r="H53" s="20" t="n">
        <v>2.73204985</v>
      </c>
      <c r="I53" s="18" t="s">
        <v>481</v>
      </c>
      <c r="J53" s="20" t="s">
        <v>481</v>
      </c>
      <c r="K53" s="18" t="s">
        <v>481</v>
      </c>
      <c r="L53" s="20" t="s">
        <v>481</v>
      </c>
      <c r="M53" s="18" t="s">
        <v>481</v>
      </c>
      <c r="N53" s="20" t="s">
        <v>481</v>
      </c>
      <c r="O53" s="18" t="s">
        <v>481</v>
      </c>
      <c r="P53" s="20" t="s">
        <v>481</v>
      </c>
      <c r="Q53" s="18" t="n">
        <v>353.73460223</v>
      </c>
      <c r="R53" s="20" t="n">
        <v>5.21731923</v>
      </c>
    </row>
    <row r="54" spans="1:18">
      <c r="A54" s="15" t="s">
        <v>529</v>
      </c>
      <c r="B54" s="17" t="n">
        <v>4740</v>
      </c>
      <c r="C54" s="18">
        <f>(638.0/B54*100)</f>
        <v/>
      </c>
      <c r="D54" s="19" t="n">
        <v>4102</v>
      </c>
      <c r="E54" s="18" t="n">
        <v>362.30577366</v>
      </c>
      <c r="F54" s="20" t="n">
        <v>3.57282403</v>
      </c>
      <c r="G54" s="18" t="n">
        <v>410.24787548</v>
      </c>
      <c r="H54" s="20" t="n">
        <v>4.97322609</v>
      </c>
      <c r="I54" s="18" t="s">
        <v>481</v>
      </c>
      <c r="J54" s="20" t="s">
        <v>481</v>
      </c>
      <c r="K54" s="18" t="s">
        <v>481</v>
      </c>
      <c r="L54" s="20" t="s">
        <v>481</v>
      </c>
      <c r="M54" s="18" t="s">
        <v>481</v>
      </c>
      <c r="N54" s="20" t="s">
        <v>481</v>
      </c>
      <c r="O54" s="18" t="s">
        <v>481</v>
      </c>
      <c r="P54" s="20" t="s">
        <v>481</v>
      </c>
      <c r="Q54" s="18" t="n">
        <v>309.97446366</v>
      </c>
      <c r="R54" s="20" t="n">
        <v>5.45681448</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(77.0/B56*100)</f>
        <v/>
      </c>
      <c r="D56" s="19" t="n">
        <v>5282</v>
      </c>
      <c r="E56" s="18" t="n">
        <v>520.21827433</v>
      </c>
      <c r="F56" s="20" t="n">
        <v>2.89141603</v>
      </c>
      <c r="G56" s="18" t="n">
        <v>541.83516866</v>
      </c>
      <c r="H56" s="20" t="n">
        <v>3.19661521</v>
      </c>
      <c r="I56" s="18" t="s">
        <v>481</v>
      </c>
      <c r="J56" s="20" t="s">
        <v>481</v>
      </c>
      <c r="K56" s="18" t="s">
        <v>481</v>
      </c>
      <c r="L56" s="20" t="s">
        <v>481</v>
      </c>
      <c r="M56" s="18" t="s">
        <v>481</v>
      </c>
      <c r="N56" s="20" t="s">
        <v>481</v>
      </c>
      <c r="O56" s="18" t="s">
        <v>481</v>
      </c>
      <c r="P56" s="20" t="s">
        <v>481</v>
      </c>
      <c r="Q56" s="18" t="n">
        <v>422.0603724</v>
      </c>
      <c r="R56" s="20" t="n">
        <v>18.58747664</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397.25949434</v>
      </c>
      <c r="N57" s="20" t="n">
        <v>2.86584073</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347.12590293</v>
      </c>
      <c r="N59" s="20" t="n">
        <v>1.56898215</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346.54897697</v>
      </c>
      <c r="N60" s="20" t="n">
        <v>4.41355694</v>
      </c>
      <c r="O60" s="18" t="s">
        <v>481</v>
      </c>
      <c r="P60" s="20" t="s">
        <v>481</v>
      </c>
      <c r="Q60" s="18" t="s">
        <v>481</v>
      </c>
      <c r="R60" s="20" t="s">
        <v>481</v>
      </c>
    </row>
    <row r="61" spans="1:18">
      <c r="A61" s="15" t="s">
        <v>536</v>
      </c>
      <c r="B61" s="17" t="n">
        <v>6525</v>
      </c>
      <c r="C61" s="18">
        <f>(193.0/B61*100)</f>
        <v/>
      </c>
      <c r="D61" s="19" t="n">
        <v>6332</v>
      </c>
      <c r="E61" s="18" t="n">
        <v>467.82763098</v>
      </c>
      <c r="F61" s="20" t="n">
        <v>2.52246633</v>
      </c>
      <c r="G61" s="18" t="n">
        <v>490.95811844</v>
      </c>
      <c r="H61" s="20" t="n">
        <v>3.82574936</v>
      </c>
      <c r="I61" s="18" t="s">
        <v>481</v>
      </c>
      <c r="J61" s="20" t="s">
        <v>481</v>
      </c>
      <c r="K61" s="18" t="s">
        <v>481</v>
      </c>
      <c r="L61" s="20" t="s">
        <v>481</v>
      </c>
      <c r="M61" s="18" t="s">
        <v>481</v>
      </c>
      <c r="N61" s="20" t="s">
        <v>481</v>
      </c>
      <c r="O61" s="18" t="s">
        <v>481</v>
      </c>
      <c r="P61" s="20" t="s">
        <v>481</v>
      </c>
      <c r="Q61" s="18" t="n">
        <v>369.73742125</v>
      </c>
      <c r="R61" s="20" t="n">
        <v>9.22666955</v>
      </c>
    </row>
    <row r="62" spans="1:18">
      <c r="A62" s="15" t="s">
        <v>537</v>
      </c>
      <c r="B62" s="17" t="n">
        <v>4476</v>
      </c>
      <c r="C62" s="18">
        <f>(3.0/B62*100)</f>
        <v/>
      </c>
      <c r="D62" s="19" t="n">
        <v>4473</v>
      </c>
      <c r="E62" s="18" t="n">
        <v>505.88932407</v>
      </c>
      <c r="F62" s="20" t="n">
        <v>1.46410402</v>
      </c>
      <c r="G62" s="18" t="n">
        <v>514.91132788</v>
      </c>
      <c r="H62" s="20" t="n">
        <v>2.5671965</v>
      </c>
      <c r="I62" s="18" t="s">
        <v>481</v>
      </c>
      <c r="J62" s="20" t="s">
        <v>481</v>
      </c>
      <c r="K62" s="18" t="s">
        <v>481</v>
      </c>
      <c r="L62" s="20" t="s">
        <v>481</v>
      </c>
      <c r="M62" s="18" t="s">
        <v>481</v>
      </c>
      <c r="N62" s="20" t="s">
        <v>481</v>
      </c>
      <c r="O62" s="18" t="s">
        <v>481</v>
      </c>
      <c r="P62" s="20" t="s">
        <v>481</v>
      </c>
      <c r="Q62" s="18" t="n">
        <v>456.72390586</v>
      </c>
      <c r="R62" s="20" t="n">
        <v>24.3104233</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446.66614265</v>
      </c>
      <c r="N64" s="20" t="n">
        <v>1.7787943</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416.22926213</v>
      </c>
      <c r="N65" s="20" t="n">
        <v>2.51747002</v>
      </c>
      <c r="O65" s="18" t="s">
        <v>481</v>
      </c>
      <c r="P65" s="20" t="s">
        <v>481</v>
      </c>
      <c r="Q65" s="18" t="s">
        <v>481</v>
      </c>
      <c r="R65" s="20" t="s">
        <v>481</v>
      </c>
    </row>
    <row r="66" spans="1:18">
      <c r="A66" s="15" t="s">
        <v>541</v>
      </c>
      <c r="B66" s="17" t="n">
        <v>5665</v>
      </c>
      <c r="C66" s="18">
        <f>(104.0/B66*100)</f>
        <v/>
      </c>
      <c r="D66" s="19" t="n">
        <v>5561</v>
      </c>
      <c r="E66" s="18" t="n">
        <v>434.47990935</v>
      </c>
      <c r="F66" s="20" t="n">
        <v>1.81798362</v>
      </c>
      <c r="G66" s="18" t="n">
        <v>446.06395927</v>
      </c>
      <c r="H66" s="20" t="n">
        <v>3.5775927</v>
      </c>
      <c r="I66" s="18" t="s">
        <v>481</v>
      </c>
      <c r="J66" s="20" t="s">
        <v>481</v>
      </c>
      <c r="K66" s="18" t="s">
        <v>481</v>
      </c>
      <c r="L66" s="20" t="s">
        <v>481</v>
      </c>
      <c r="M66" s="18" t="s">
        <v>481</v>
      </c>
      <c r="N66" s="20" t="s">
        <v>481</v>
      </c>
      <c r="O66" s="18" t="s">
        <v>481</v>
      </c>
      <c r="P66" s="20" t="s">
        <v>481</v>
      </c>
      <c r="Q66" s="18" t="n">
        <v>355.97708522</v>
      </c>
      <c r="R66" s="20" t="n">
        <v>4.23130018</v>
      </c>
    </row>
    <row r="67" spans="1:18">
      <c r="A67" s="15" t="s">
        <v>542</v>
      </c>
      <c r="B67" s="17" t="n">
        <v>6971</v>
      </c>
      <c r="C67" s="18">
        <f>(1330.0/B67*100)</f>
        <v/>
      </c>
      <c r="D67" s="19" t="n">
        <v>5641</v>
      </c>
      <c r="E67" s="18" t="n">
        <v>409.7117414</v>
      </c>
      <c r="F67" s="20" t="n">
        <v>3.06468757</v>
      </c>
      <c r="G67" s="18" t="n">
        <v>443.95241749</v>
      </c>
      <c r="H67" s="20" t="n">
        <v>4.7406569</v>
      </c>
      <c r="I67" s="18" t="s">
        <v>481</v>
      </c>
      <c r="J67" s="20" t="s">
        <v>481</v>
      </c>
      <c r="K67" s="18" t="s">
        <v>481</v>
      </c>
      <c r="L67" s="20" t="s">
        <v>481</v>
      </c>
      <c r="M67" s="18" t="s">
        <v>481</v>
      </c>
      <c r="N67" s="20" t="s">
        <v>481</v>
      </c>
      <c r="O67" s="18" t="s">
        <v>481</v>
      </c>
      <c r="P67" s="20" t="s">
        <v>481</v>
      </c>
      <c r="Q67" s="18" t="n">
        <v>346.05640945</v>
      </c>
      <c r="R67" s="20" t="n">
        <v>7.53734109</v>
      </c>
    </row>
    <row r="68" spans="1:18">
      <c r="A68" s="15" t="s">
        <v>543</v>
      </c>
      <c r="B68" s="17" t="n">
        <v>12083</v>
      </c>
      <c r="C68" s="18">
        <f>(32.0/B68*100)</f>
        <v/>
      </c>
      <c r="D68" s="19" t="n">
        <v>12051</v>
      </c>
      <c r="E68" s="18" t="n">
        <v>412.55515593</v>
      </c>
      <c r="F68" s="20" t="n">
        <v>1.36367558</v>
      </c>
      <c r="G68" s="18" t="n">
        <v>434.67168985</v>
      </c>
      <c r="H68" s="20" t="n">
        <v>2.58436165</v>
      </c>
      <c r="I68" s="18" t="s">
        <v>481</v>
      </c>
      <c r="J68" s="20" t="s">
        <v>481</v>
      </c>
      <c r="K68" s="18" t="s">
        <v>481</v>
      </c>
      <c r="L68" s="20" t="s">
        <v>481</v>
      </c>
      <c r="M68" s="18" t="s">
        <v>481</v>
      </c>
      <c r="N68" s="20" t="s">
        <v>481</v>
      </c>
      <c r="O68" s="18" t="s">
        <v>481</v>
      </c>
      <c r="P68" s="20" t="s">
        <v>481</v>
      </c>
      <c r="Q68" s="18" t="n">
        <v>324.17573613</v>
      </c>
      <c r="R68" s="20" t="n">
        <v>2.60942312</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433.61659804</v>
      </c>
      <c r="N69" s="20" t="n">
        <v>4.0674456</v>
      </c>
      <c r="O69" s="18" t="s">
        <v>481</v>
      </c>
      <c r="P69" s="20" t="s">
        <v>481</v>
      </c>
      <c r="Q69" s="18" t="s">
        <v>481</v>
      </c>
      <c r="R69" s="20" t="s">
        <v>481</v>
      </c>
    </row>
    <row r="70" spans="1:18">
      <c r="A70" s="15" t="s">
        <v>545</v>
      </c>
      <c r="B70" s="17" t="n">
        <v>6036</v>
      </c>
      <c r="C70" s="18">
        <f>(223.0/B70*100)</f>
        <v/>
      </c>
      <c r="D70" s="19" t="n">
        <v>5813</v>
      </c>
      <c r="E70" s="18" t="n">
        <v>492.15226674</v>
      </c>
      <c r="F70" s="20" t="n">
        <v>3.00362228</v>
      </c>
      <c r="G70" s="18" t="n">
        <v>519.14169664</v>
      </c>
      <c r="H70" s="20" t="n">
        <v>4.0646817</v>
      </c>
      <c r="I70" s="18" t="s">
        <v>481</v>
      </c>
      <c r="J70" s="20" t="s">
        <v>481</v>
      </c>
      <c r="K70" s="18" t="s">
        <v>481</v>
      </c>
      <c r="L70" s="20" t="s">
        <v>481</v>
      </c>
      <c r="M70" s="18" t="s">
        <v>481</v>
      </c>
      <c r="N70" s="20" t="s">
        <v>481</v>
      </c>
      <c r="O70" s="18" t="s">
        <v>481</v>
      </c>
      <c r="P70" s="20" t="s">
        <v>481</v>
      </c>
      <c r="Q70" s="18" t="n">
        <v>446.88851333</v>
      </c>
      <c r="R70" s="20" t="n">
        <v>12.40035726</v>
      </c>
    </row>
    <row r="71" spans="1:18">
      <c r="A71" s="15" t="s">
        <v>546</v>
      </c>
      <c r="B71" s="17" t="n">
        <v>6115</v>
      </c>
      <c r="C71" s="18">
        <f>(60.0/B71*100)</f>
        <v/>
      </c>
      <c r="D71" s="19" t="n">
        <v>6055</v>
      </c>
      <c r="E71" s="18" t="n">
        <v>525.19090165</v>
      </c>
      <c r="F71" s="20" t="n">
        <v>2.4615899</v>
      </c>
      <c r="G71" s="18" t="n">
        <v>550.1362215299999</v>
      </c>
      <c r="H71" s="20" t="n">
        <v>2.37004155</v>
      </c>
      <c r="I71" s="18" t="s">
        <v>481</v>
      </c>
      <c r="J71" s="20" t="s">
        <v>481</v>
      </c>
      <c r="K71" s="18" t="s">
        <v>481</v>
      </c>
      <c r="L71" s="20" t="s">
        <v>481</v>
      </c>
      <c r="M71" s="18" t="s">
        <v>481</v>
      </c>
      <c r="N71" s="20" t="s">
        <v>481</v>
      </c>
      <c r="O71" s="18" t="s">
        <v>481</v>
      </c>
      <c r="P71" s="20" t="s">
        <v>481</v>
      </c>
      <c r="Q71" s="18" t="n">
        <v>489.40495008</v>
      </c>
      <c r="R71" s="20" t="n">
        <v>20.15414211</v>
      </c>
    </row>
    <row r="72" spans="1:18">
      <c r="A72" s="15" t="s">
        <v>547</v>
      </c>
      <c r="B72" s="17" t="n">
        <v>7708</v>
      </c>
      <c r="C72" s="18">
        <f>(9.0/B72*100)</f>
        <v/>
      </c>
      <c r="D72" s="19" t="n">
        <v>7699</v>
      </c>
      <c r="E72" s="18" t="n">
        <v>506.32648912</v>
      </c>
      <c r="F72" s="20" t="n">
        <v>3.22411823</v>
      </c>
      <c r="G72" s="18" t="n">
        <v>491.94523641</v>
      </c>
      <c r="H72" s="20" t="n">
        <v>2.76259387</v>
      </c>
      <c r="I72" s="18" t="s">
        <v>481</v>
      </c>
      <c r="J72" s="20" t="s">
        <v>481</v>
      </c>
      <c r="K72" s="18" t="s">
        <v>481</v>
      </c>
      <c r="L72" s="20" t="s">
        <v>481</v>
      </c>
      <c r="M72" s="18" t="s">
        <v>481</v>
      </c>
      <c r="N72" s="20" t="s">
        <v>481</v>
      </c>
      <c r="O72" s="18" t="s">
        <v>481</v>
      </c>
      <c r="P72" s="20" t="s">
        <v>481</v>
      </c>
      <c r="Q72" s="18" t="n">
        <v>426.37743111</v>
      </c>
      <c r="R72" s="20" t="n">
        <v>16.84275623</v>
      </c>
    </row>
    <row r="73" spans="1:18">
      <c r="A73" s="15" t="s">
        <v>548</v>
      </c>
      <c r="B73" s="17" t="n">
        <v>8249</v>
      </c>
      <c r="C73" s="18">
        <f>(220.0/B73*100)</f>
        <v/>
      </c>
      <c r="D73" s="19" t="n">
        <v>8029</v>
      </c>
      <c r="E73" s="18" t="n">
        <v>401.05422144</v>
      </c>
      <c r="F73" s="20" t="n">
        <v>3.34417839</v>
      </c>
      <c r="G73" s="18" t="n">
        <v>434.87687486</v>
      </c>
      <c r="H73" s="20" t="n">
        <v>4.02905142</v>
      </c>
      <c r="I73" s="18" t="s">
        <v>481</v>
      </c>
      <c r="J73" s="20" t="s">
        <v>481</v>
      </c>
      <c r="K73" s="18" t="s">
        <v>481</v>
      </c>
      <c r="L73" s="20" t="s">
        <v>481</v>
      </c>
      <c r="M73" s="18" t="s">
        <v>481</v>
      </c>
      <c r="N73" s="20" t="s">
        <v>481</v>
      </c>
      <c r="O73" s="18" t="s">
        <v>481</v>
      </c>
      <c r="P73" s="20" t="s">
        <v>481</v>
      </c>
      <c r="Q73" s="18" t="n">
        <v>363.44641775</v>
      </c>
      <c r="R73" s="20" t="n">
        <v>11.9818927</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427.27325298</v>
      </c>
      <c r="N74" s="20" t="n">
        <v>1.48755563</v>
      </c>
      <c r="O74" s="18" t="s">
        <v>481</v>
      </c>
      <c r="P74" s="20" t="s">
        <v>481</v>
      </c>
      <c r="Q74" s="18" t="s">
        <v>481</v>
      </c>
      <c r="R74" s="20" t="s">
        <v>481</v>
      </c>
    </row>
    <row r="75" spans="1:18">
      <c r="A75" s="15" t="s">
        <v>550</v>
      </c>
      <c r="B75" s="17" t="n">
        <v>5375</v>
      </c>
      <c r="C75" s="18">
        <f>(355.0/B75*100)</f>
        <v/>
      </c>
      <c r="D75" s="19" t="n">
        <v>5020</v>
      </c>
      <c r="E75" s="18" t="n">
        <v>366.95951526</v>
      </c>
      <c r="F75" s="20" t="n">
        <v>3.1456554</v>
      </c>
      <c r="G75" s="18" t="n">
        <v>368.08130232</v>
      </c>
      <c r="H75" s="20" t="n">
        <v>4.41154401</v>
      </c>
      <c r="I75" s="18" t="s">
        <v>481</v>
      </c>
      <c r="J75" s="20" t="s">
        <v>481</v>
      </c>
      <c r="K75" s="18" t="s">
        <v>481</v>
      </c>
      <c r="L75" s="20" t="s">
        <v>481</v>
      </c>
      <c r="M75" s="18" t="s">
        <v>481</v>
      </c>
      <c r="N75" s="20" t="s">
        <v>481</v>
      </c>
      <c r="O75" s="18" t="s">
        <v>481</v>
      </c>
      <c r="P75" s="20" t="s">
        <v>481</v>
      </c>
      <c r="Q75" s="18" t="n">
        <v>327.45829848</v>
      </c>
      <c r="R75" s="20" t="n">
        <v>6.85216908</v>
      </c>
    </row>
    <row r="76" spans="1:18">
      <c r="A76" s="15" t="s">
        <v>551</v>
      </c>
      <c r="B76" s="17" t="n">
        <v>14167</v>
      </c>
      <c r="C76" s="18">
        <f>(238.0/B76*100)</f>
        <v/>
      </c>
      <c r="D76" s="19" t="n">
        <v>13929</v>
      </c>
      <c r="E76" s="18" t="n">
        <v>430.81440218</v>
      </c>
      <c r="F76" s="20" t="n">
        <v>2.8843434</v>
      </c>
      <c r="G76" s="18" t="n">
        <v>470.95414711</v>
      </c>
      <c r="H76" s="20" t="n">
        <v>3.79598008</v>
      </c>
      <c r="I76" s="18" t="s">
        <v>481</v>
      </c>
      <c r="J76" s="20" t="s">
        <v>481</v>
      </c>
      <c r="K76" s="18" t="s">
        <v>481</v>
      </c>
      <c r="L76" s="20" t="s">
        <v>481</v>
      </c>
      <c r="M76" s="18" t="s">
        <v>481</v>
      </c>
      <c r="N76" s="20" t="s">
        <v>481</v>
      </c>
      <c r="O76" s="18" t="s">
        <v>481</v>
      </c>
      <c r="P76" s="20" t="s">
        <v>481</v>
      </c>
      <c r="Q76" s="18" t="n">
        <v>340.07660978</v>
      </c>
      <c r="R76" s="20" t="n">
        <v>5.59273635</v>
      </c>
    </row>
    <row r="77" spans="1:18">
      <c r="A77" s="15" t="s">
        <v>552</v>
      </c>
      <c r="B77" s="17" t="n">
        <v>6062</v>
      </c>
      <c r="C77" s="18">
        <f>(511.0/B77*100)</f>
        <v/>
      </c>
      <c r="D77" s="19" t="n">
        <v>5551</v>
      </c>
      <c r="E77" s="18" t="n">
        <v>441.54880803</v>
      </c>
      <c r="F77" s="20" t="n">
        <v>2.91866589</v>
      </c>
      <c r="G77" s="18" t="n">
        <v>464.85241558</v>
      </c>
      <c r="H77" s="20" t="n">
        <v>3.87640668</v>
      </c>
      <c r="I77" s="18" t="s">
        <v>481</v>
      </c>
      <c r="J77" s="20" t="s">
        <v>481</v>
      </c>
      <c r="K77" s="18" t="s">
        <v>481</v>
      </c>
      <c r="L77" s="20" t="s">
        <v>481</v>
      </c>
      <c r="M77" s="18" t="s">
        <v>481</v>
      </c>
      <c r="N77" s="20" t="s">
        <v>481</v>
      </c>
      <c r="O77" s="18" t="s">
        <v>481</v>
      </c>
      <c r="P77" s="20" t="s">
        <v>481</v>
      </c>
      <c r="Q77" s="18" t="n">
        <v>361.3150507</v>
      </c>
      <c r="R77" s="20" t="n">
        <v>4.67694321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427.14102033</v>
      </c>
      <c r="N80" s="20" t="n">
        <v>3.42468904</v>
      </c>
      <c r="O80" s="18" t="s">
        <v>481</v>
      </c>
      <c r="P80" s="20" t="s">
        <v>481</v>
      </c>
      <c r="Q80" s="18" t="s">
        <v>481</v>
      </c>
      <c r="R80" s="20" t="s">
        <v>481</v>
      </c>
    </row>
    <row r="81" spans="1:18">
      <c r="A81" s="23" t="s">
        <v>556</v>
      </c>
      <c r="B81" s="17" t="n">
        <v>8861</v>
      </c>
      <c r="C81" s="18">
        <f>(123.0/B81*100)</f>
        <v/>
      </c>
      <c r="D81" s="19" t="n">
        <v>8738</v>
      </c>
      <c r="E81" s="18" t="n">
        <v>428.32572385</v>
      </c>
      <c r="F81" s="20" t="n">
        <v>3.27453874</v>
      </c>
      <c r="G81" s="18" t="n">
        <v>442.62544359</v>
      </c>
      <c r="H81" s="20" t="n">
        <v>5.30587119</v>
      </c>
      <c r="I81" s="18" t="s">
        <v>481</v>
      </c>
      <c r="J81" s="20" t="s">
        <v>481</v>
      </c>
      <c r="K81" s="18" t="s">
        <v>481</v>
      </c>
      <c r="L81" s="20" t="s">
        <v>481</v>
      </c>
      <c r="M81" s="18" t="s">
        <v>481</v>
      </c>
      <c r="N81" s="20" t="s">
        <v>481</v>
      </c>
      <c r="O81" s="18" t="s">
        <v>481</v>
      </c>
      <c r="P81" s="20" t="s">
        <v>481</v>
      </c>
      <c r="Q81" s="18" t="n">
        <v>371.26667642</v>
      </c>
      <c r="R81" s="20" t="n">
        <v>11.20177129</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893</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477.87888212</v>
      </c>
      <c r="F7" s="20" t="n">
        <v>2.4850986</v>
      </c>
      <c r="G7" s="18" t="n">
        <v>536.0077343200001</v>
      </c>
      <c r="H7" s="20" t="n">
        <v>2.09485878</v>
      </c>
      <c r="I7" s="18" t="s">
        <v>481</v>
      </c>
      <c r="J7" s="20" t="s">
        <v>481</v>
      </c>
      <c r="K7" s="18" t="s">
        <v>481</v>
      </c>
      <c r="L7" s="20" t="s">
        <v>481</v>
      </c>
      <c r="M7" s="18" t="s">
        <v>481</v>
      </c>
      <c r="N7" s="20" t="s">
        <v>481</v>
      </c>
      <c r="O7" s="18" t="s">
        <v>481</v>
      </c>
      <c r="P7" s="20" t="s">
        <v>481</v>
      </c>
      <c r="Q7" s="18" t="n">
        <v>475.02263754</v>
      </c>
      <c r="R7" s="20" t="n">
        <v>5.72004501</v>
      </c>
    </row>
    <row r="8" spans="1:18">
      <c r="A8" s="15" t="s">
        <v>483</v>
      </c>
      <c r="B8" s="17" t="n">
        <v>7007</v>
      </c>
      <c r="C8" s="18">
        <f>(324.0/B8*100)</f>
        <v/>
      </c>
      <c r="D8" s="19" t="n">
        <v>6683</v>
      </c>
      <c r="E8" s="18" t="n">
        <v>454.08489871</v>
      </c>
      <c r="F8" s="20" t="n">
        <v>3.50309554</v>
      </c>
      <c r="G8" s="18" t="n">
        <v>511.29120086</v>
      </c>
      <c r="H8" s="20" t="n">
        <v>2.77602009</v>
      </c>
      <c r="I8" s="18" t="s">
        <v>481</v>
      </c>
      <c r="J8" s="20" t="s">
        <v>481</v>
      </c>
      <c r="K8" s="18" t="s">
        <v>481</v>
      </c>
      <c r="L8" s="20" t="s">
        <v>481</v>
      </c>
      <c r="M8" s="18" t="n">
        <v>361.38025951</v>
      </c>
      <c r="N8" s="20" t="n">
        <v>22.72565673</v>
      </c>
      <c r="O8" s="18" t="s">
        <v>481</v>
      </c>
      <c r="P8" s="20" t="s">
        <v>481</v>
      </c>
      <c r="Q8" s="18" t="n">
        <v>422.37559636</v>
      </c>
      <c r="R8" s="20" t="n">
        <v>8.862224100000001</v>
      </c>
    </row>
    <row r="9" spans="1:18">
      <c r="A9" s="15" t="s">
        <v>484</v>
      </c>
      <c r="B9" s="17" t="n">
        <v>9651</v>
      </c>
      <c r="C9" s="18">
        <f>(373.0/B9*100)</f>
        <v/>
      </c>
      <c r="D9" s="19" t="n">
        <v>9278</v>
      </c>
      <c r="E9" s="18" t="n">
        <v>480.64688347</v>
      </c>
      <c r="F9" s="20" t="n">
        <v>2.74845456</v>
      </c>
      <c r="G9" s="18" t="n">
        <v>535.83185752</v>
      </c>
      <c r="H9" s="20" t="n">
        <v>2.46924525</v>
      </c>
      <c r="I9" s="18" t="s">
        <v>481</v>
      </c>
      <c r="J9" s="20" t="s">
        <v>481</v>
      </c>
      <c r="K9" s="18" t="s">
        <v>481</v>
      </c>
      <c r="L9" s="20" t="s">
        <v>481</v>
      </c>
      <c r="M9" s="18" t="n">
        <v>347.7815185</v>
      </c>
      <c r="N9" s="20" t="n">
        <v>11.20716786</v>
      </c>
      <c r="O9" s="18" t="s">
        <v>481</v>
      </c>
      <c r="P9" s="20" t="s">
        <v>481</v>
      </c>
      <c r="Q9" s="18" t="n">
        <v>419.75149725</v>
      </c>
      <c r="R9" s="20" t="n">
        <v>8.684119839999999</v>
      </c>
    </row>
    <row r="10" spans="1:18">
      <c r="A10" s="15" t="s">
        <v>485</v>
      </c>
      <c r="B10" s="17" t="n">
        <v>20058</v>
      </c>
      <c r="C10" s="18">
        <f>(589.0/B10*100)</f>
        <v/>
      </c>
      <c r="D10" s="19" t="n">
        <v>19469</v>
      </c>
      <c r="E10" s="18" t="n">
        <v>511.68417973</v>
      </c>
      <c r="F10" s="20" t="n">
        <v>2.27980342</v>
      </c>
      <c r="G10" s="18" t="n">
        <v>555.03135129</v>
      </c>
      <c r="H10" s="20" t="n">
        <v>2.46936437</v>
      </c>
      <c r="I10" s="18" t="s">
        <v>481</v>
      </c>
      <c r="J10" s="20" t="s">
        <v>481</v>
      </c>
      <c r="K10" s="18" t="s">
        <v>481</v>
      </c>
      <c r="L10" s="20" t="s">
        <v>481</v>
      </c>
      <c r="M10" s="18" t="s">
        <v>481</v>
      </c>
      <c r="N10" s="20" t="s">
        <v>481</v>
      </c>
      <c r="O10" s="18" t="s">
        <v>481</v>
      </c>
      <c r="P10" s="20" t="s">
        <v>481</v>
      </c>
      <c r="Q10" s="18" t="n">
        <v>456.62715693</v>
      </c>
      <c r="R10" s="20" t="n">
        <v>8.4367731</v>
      </c>
    </row>
    <row r="11" spans="1:18">
      <c r="A11" s="15" t="s">
        <v>486</v>
      </c>
      <c r="B11" s="17" t="n">
        <v>7053</v>
      </c>
      <c r="C11" s="18">
        <f>(259.0/B11*100)</f>
        <v/>
      </c>
      <c r="D11" s="19" t="n">
        <v>6794</v>
      </c>
      <c r="E11" s="18" t="n">
        <v>456.20310903</v>
      </c>
      <c r="F11" s="20" t="n">
        <v>2.68059889</v>
      </c>
      <c r="G11" s="18" t="n">
        <v>478.54318205</v>
      </c>
      <c r="H11" s="20" t="n">
        <v>3.36332727</v>
      </c>
      <c r="I11" s="18" t="s">
        <v>481</v>
      </c>
      <c r="J11" s="20" t="s">
        <v>481</v>
      </c>
      <c r="K11" s="18" t="s">
        <v>481</v>
      </c>
      <c r="L11" s="20" t="s">
        <v>481</v>
      </c>
      <c r="M11" s="18" t="s">
        <v>481</v>
      </c>
      <c r="N11" s="20" t="s">
        <v>481</v>
      </c>
      <c r="O11" s="18" t="s">
        <v>481</v>
      </c>
      <c r="P11" s="20" t="s">
        <v>481</v>
      </c>
      <c r="Q11" s="18" t="n">
        <v>420.85042665</v>
      </c>
      <c r="R11" s="20" t="n">
        <v>7.00918457</v>
      </c>
    </row>
    <row r="12" spans="1:18">
      <c r="A12" s="15" t="s">
        <v>487</v>
      </c>
      <c r="B12" s="17" t="n">
        <v>6894</v>
      </c>
      <c r="C12" s="18">
        <f>(60.0/B12*100)</f>
        <v/>
      </c>
      <c r="D12" s="19" t="n">
        <v>6834</v>
      </c>
      <c r="E12" s="18" t="n">
        <v>475.13987208</v>
      </c>
      <c r="F12" s="20" t="n">
        <v>2.80603665</v>
      </c>
      <c r="G12" s="18" t="n">
        <v>519.39157501</v>
      </c>
      <c r="H12" s="20" t="n">
        <v>2.52561985</v>
      </c>
      <c r="I12" s="18" t="s">
        <v>481</v>
      </c>
      <c r="J12" s="20" t="s">
        <v>481</v>
      </c>
      <c r="K12" s="18" t="s">
        <v>481</v>
      </c>
      <c r="L12" s="20" t="s">
        <v>481</v>
      </c>
      <c r="M12" s="18" t="n">
        <v>332.31014509</v>
      </c>
      <c r="N12" s="20" t="n">
        <v>18.34291261</v>
      </c>
      <c r="O12" s="18" t="s">
        <v>481</v>
      </c>
      <c r="P12" s="20" t="s">
        <v>481</v>
      </c>
      <c r="Q12" s="18" t="n">
        <v>374.92466214</v>
      </c>
      <c r="R12" s="20" t="n">
        <v>8.80577401</v>
      </c>
    </row>
    <row r="13" spans="1:18">
      <c r="A13" s="15" t="s">
        <v>488</v>
      </c>
      <c r="B13" s="17" t="n">
        <v>7161</v>
      </c>
      <c r="C13" s="18">
        <f>(368.0/B13*100)</f>
        <v/>
      </c>
      <c r="D13" s="19" t="n">
        <v>6793</v>
      </c>
      <c r="E13" s="18" t="n">
        <v>495.49598989</v>
      </c>
      <c r="F13" s="20" t="n">
        <v>2.53093964</v>
      </c>
      <c r="G13" s="18" t="n">
        <v>520.17984189</v>
      </c>
      <c r="H13" s="20" t="n">
        <v>2.90314166</v>
      </c>
      <c r="I13" s="18" t="s">
        <v>481</v>
      </c>
      <c r="J13" s="20" t="s">
        <v>481</v>
      </c>
      <c r="K13" s="18" t="s">
        <v>481</v>
      </c>
      <c r="L13" s="20" t="s">
        <v>481</v>
      </c>
      <c r="M13" s="18" t="n">
        <v>407.4699787</v>
      </c>
      <c r="N13" s="20" t="n">
        <v>6.79601306</v>
      </c>
      <c r="O13" s="18" t="s">
        <v>481</v>
      </c>
      <c r="P13" s="20" t="s">
        <v>481</v>
      </c>
      <c r="Q13" s="18" t="n">
        <v>399.63813904</v>
      </c>
      <c r="R13" s="20" t="n">
        <v>10.29306936</v>
      </c>
    </row>
    <row r="14" spans="1:18">
      <c r="A14" s="15" t="s">
        <v>489</v>
      </c>
      <c r="B14" s="17" t="n">
        <v>5587</v>
      </c>
      <c r="C14" s="18">
        <f>(96.0/B14*100)</f>
        <v/>
      </c>
      <c r="D14" s="19" t="n">
        <v>5491</v>
      </c>
      <c r="E14" s="18" t="n">
        <v>504.23523615</v>
      </c>
      <c r="F14" s="20" t="n">
        <v>2.63873987</v>
      </c>
      <c r="G14" s="18" t="n">
        <v>542.01635915</v>
      </c>
      <c r="H14" s="20" t="n">
        <v>2.66050199</v>
      </c>
      <c r="I14" s="18" t="s">
        <v>481</v>
      </c>
      <c r="J14" s="20" t="s">
        <v>481</v>
      </c>
      <c r="K14" s="18" t="s">
        <v>481</v>
      </c>
      <c r="L14" s="20" t="s">
        <v>481</v>
      </c>
      <c r="M14" s="18" t="s">
        <v>481</v>
      </c>
      <c r="N14" s="20" t="s">
        <v>481</v>
      </c>
      <c r="O14" s="18" t="s">
        <v>481</v>
      </c>
      <c r="P14" s="20" t="s">
        <v>481</v>
      </c>
      <c r="Q14" s="18" t="n">
        <v>463.35231607</v>
      </c>
      <c r="R14" s="20" t="n">
        <v>12.74333328</v>
      </c>
    </row>
    <row r="15" spans="1:18">
      <c r="A15" s="15" t="s">
        <v>490</v>
      </c>
      <c r="B15" s="17" t="n">
        <v>5882</v>
      </c>
      <c r="C15" s="18">
        <f>(206.0/B15*100)</f>
        <v/>
      </c>
      <c r="D15" s="19" t="n">
        <v>5676</v>
      </c>
      <c r="E15" s="18" t="n">
        <v>508.16064579</v>
      </c>
      <c r="F15" s="20" t="n">
        <v>3.0294918</v>
      </c>
      <c r="G15" s="18" t="n">
        <v>548.84767951</v>
      </c>
      <c r="H15" s="20" t="n">
        <v>2.78745801</v>
      </c>
      <c r="I15" s="18" t="s">
        <v>481</v>
      </c>
      <c r="J15" s="20" t="s">
        <v>481</v>
      </c>
      <c r="K15" s="18" t="s">
        <v>481</v>
      </c>
      <c r="L15" s="20" t="s">
        <v>481</v>
      </c>
      <c r="M15" s="18" t="n">
        <v>367.66871077</v>
      </c>
      <c r="N15" s="20" t="n">
        <v>14.82638214</v>
      </c>
      <c r="O15" s="18" t="s">
        <v>481</v>
      </c>
      <c r="P15" s="20" t="s">
        <v>481</v>
      </c>
      <c r="Q15" s="18" t="n">
        <v>442.25993639</v>
      </c>
      <c r="R15" s="20" t="n">
        <v>8.28832852</v>
      </c>
    </row>
    <row r="16" spans="1:18">
      <c r="A16" s="15" t="s">
        <v>491</v>
      </c>
      <c r="B16" s="17" t="n">
        <v>6108</v>
      </c>
      <c r="C16" s="18">
        <f>(203.0/B16*100)</f>
        <v/>
      </c>
      <c r="D16" s="19" t="n">
        <v>5905</v>
      </c>
      <c r="E16" s="18" t="n">
        <v>479.64950305</v>
      </c>
      <c r="F16" s="20" t="n">
        <v>2.76373713</v>
      </c>
      <c r="G16" s="18" t="n">
        <v>540.59123326</v>
      </c>
      <c r="H16" s="20" t="n">
        <v>3.22709361</v>
      </c>
      <c r="I16" s="18" t="s">
        <v>481</v>
      </c>
      <c r="J16" s="20" t="s">
        <v>481</v>
      </c>
      <c r="K16" s="18" t="s">
        <v>481</v>
      </c>
      <c r="L16" s="20" t="s">
        <v>481</v>
      </c>
      <c r="M16" s="18" t="s">
        <v>481</v>
      </c>
      <c r="N16" s="20" t="s">
        <v>481</v>
      </c>
      <c r="O16" s="18" t="s">
        <v>481</v>
      </c>
      <c r="P16" s="20" t="s">
        <v>481</v>
      </c>
      <c r="Q16" s="18" t="n">
        <v>386.42555181</v>
      </c>
      <c r="R16" s="20" t="n">
        <v>11.38524572</v>
      </c>
    </row>
    <row r="17" spans="1:18">
      <c r="A17" s="15" t="s">
        <v>492</v>
      </c>
      <c r="B17" s="17" t="n">
        <v>6504</v>
      </c>
      <c r="C17" s="18">
        <f>(2741.0/B17*100)</f>
        <v/>
      </c>
      <c r="D17" s="19" t="n">
        <v>3763</v>
      </c>
      <c r="E17" s="18" t="n">
        <v>492.43776853</v>
      </c>
      <c r="F17" s="20" t="n">
        <v>4.75230463</v>
      </c>
      <c r="G17" s="18" t="n">
        <v>544.07818147</v>
      </c>
      <c r="H17" s="20" t="n">
        <v>3.44080913</v>
      </c>
      <c r="I17" s="18" t="s">
        <v>481</v>
      </c>
      <c r="J17" s="20" t="s">
        <v>481</v>
      </c>
      <c r="K17" s="18" t="s">
        <v>481</v>
      </c>
      <c r="L17" s="20" t="s">
        <v>481</v>
      </c>
      <c r="M17" s="18" t="n">
        <v>338.260297</v>
      </c>
      <c r="N17" s="20" t="n">
        <v>14.23011861</v>
      </c>
      <c r="O17" s="18" t="s">
        <v>481</v>
      </c>
      <c r="P17" s="20" t="s">
        <v>481</v>
      </c>
      <c r="Q17" s="18" t="n">
        <v>453.45197206</v>
      </c>
      <c r="R17" s="20" t="n">
        <v>9.249675809999999</v>
      </c>
    </row>
    <row r="18" spans="1:18">
      <c r="A18" s="15" t="s">
        <v>493</v>
      </c>
      <c r="B18" s="17" t="n">
        <v>5532</v>
      </c>
      <c r="C18" s="18">
        <f>(33.0/B18*100)</f>
        <v/>
      </c>
      <c r="D18" s="19" t="n">
        <v>5499</v>
      </c>
      <c r="E18" s="18" t="n">
        <v>448.2044543</v>
      </c>
      <c r="F18" s="20" t="n">
        <v>4.57777658</v>
      </c>
      <c r="G18" s="18" t="n">
        <v>495.41816802</v>
      </c>
      <c r="H18" s="20" t="n">
        <v>3.74292061</v>
      </c>
      <c r="I18" s="18" t="s">
        <v>481</v>
      </c>
      <c r="J18" s="20" t="s">
        <v>481</v>
      </c>
      <c r="K18" s="18" t="s">
        <v>481</v>
      </c>
      <c r="L18" s="20" t="s">
        <v>481</v>
      </c>
      <c r="M18" s="18" t="s">
        <v>481</v>
      </c>
      <c r="N18" s="20" t="s">
        <v>481</v>
      </c>
      <c r="O18" s="18" t="s">
        <v>481</v>
      </c>
      <c r="P18" s="20" t="s">
        <v>481</v>
      </c>
      <c r="Q18" s="18" t="n">
        <v>373.61849511</v>
      </c>
      <c r="R18" s="20" t="n">
        <v>10.10216515</v>
      </c>
    </row>
    <row r="19" spans="1:18">
      <c r="A19" s="15" t="s">
        <v>494</v>
      </c>
      <c r="B19" s="17" t="n">
        <v>5658</v>
      </c>
      <c r="C19" s="18">
        <f>(521.0/B19*100)</f>
        <v/>
      </c>
      <c r="D19" s="19" t="n">
        <v>5137</v>
      </c>
      <c r="E19" s="18" t="n">
        <v>455.01750341</v>
      </c>
      <c r="F19" s="20" t="n">
        <v>3.37936916</v>
      </c>
      <c r="G19" s="18" t="n">
        <v>499.4934229</v>
      </c>
      <c r="H19" s="20" t="n">
        <v>3.12904789</v>
      </c>
      <c r="I19" s="18" t="s">
        <v>481</v>
      </c>
      <c r="J19" s="20" t="s">
        <v>481</v>
      </c>
      <c r="K19" s="18" t="s">
        <v>481</v>
      </c>
      <c r="L19" s="20" t="s">
        <v>481</v>
      </c>
      <c r="M19" s="18" t="s">
        <v>481</v>
      </c>
      <c r="N19" s="20" t="s">
        <v>481</v>
      </c>
      <c r="O19" s="18" t="s">
        <v>481</v>
      </c>
      <c r="P19" s="20" t="s">
        <v>481</v>
      </c>
      <c r="Q19" s="18" t="n">
        <v>389.01326387</v>
      </c>
      <c r="R19" s="20" t="n">
        <v>8.336640920000001</v>
      </c>
    </row>
    <row r="20" spans="1:18">
      <c r="A20" s="15" t="s">
        <v>495</v>
      </c>
      <c r="B20" s="17" t="n">
        <v>3371</v>
      </c>
      <c r="C20" s="18">
        <f>(75.0/B20*100)</f>
        <v/>
      </c>
      <c r="D20" s="19" t="n">
        <v>3296</v>
      </c>
      <c r="E20" s="18" t="n">
        <v>446.18785789</v>
      </c>
      <c r="F20" s="20" t="n">
        <v>3.55878226</v>
      </c>
      <c r="G20" s="18" t="n">
        <v>503.55261636</v>
      </c>
      <c r="H20" s="20" t="n">
        <v>2.46545222</v>
      </c>
      <c r="I20" s="18" t="s">
        <v>481</v>
      </c>
      <c r="J20" s="20" t="s">
        <v>481</v>
      </c>
      <c r="K20" s="18" t="s">
        <v>481</v>
      </c>
      <c r="L20" s="20" t="s">
        <v>481</v>
      </c>
      <c r="M20" s="18" t="s">
        <v>481</v>
      </c>
      <c r="N20" s="20" t="s">
        <v>481</v>
      </c>
      <c r="O20" s="18" t="s">
        <v>481</v>
      </c>
      <c r="P20" s="20" t="s">
        <v>481</v>
      </c>
      <c r="Q20" s="18" t="n">
        <v>429.41991633</v>
      </c>
      <c r="R20" s="20" t="n">
        <v>8.64538859</v>
      </c>
    </row>
    <row r="21" spans="1:18">
      <c r="A21" s="15" t="s">
        <v>496</v>
      </c>
      <c r="B21" s="17" t="n">
        <v>5741</v>
      </c>
      <c r="C21" s="18">
        <f>(90.0/B21*100)</f>
        <v/>
      </c>
      <c r="D21" s="19" t="n">
        <v>5651</v>
      </c>
      <c r="E21" s="18" t="n">
        <v>493.3355508</v>
      </c>
      <c r="F21" s="20" t="n">
        <v>3.21313977</v>
      </c>
      <c r="G21" s="18" t="n">
        <v>537.56622548</v>
      </c>
      <c r="H21" s="20" t="n">
        <v>2.38699678</v>
      </c>
      <c r="I21" s="18" t="s">
        <v>481</v>
      </c>
      <c r="J21" s="20" t="s">
        <v>481</v>
      </c>
      <c r="K21" s="18" t="s">
        <v>481</v>
      </c>
      <c r="L21" s="20" t="s">
        <v>481</v>
      </c>
      <c r="M21" s="18" t="s">
        <v>481</v>
      </c>
      <c r="N21" s="20" t="s">
        <v>481</v>
      </c>
      <c r="O21" s="18" t="s">
        <v>481</v>
      </c>
      <c r="P21" s="20" t="s">
        <v>481</v>
      </c>
      <c r="Q21" s="18" t="n">
        <v>466.71198515</v>
      </c>
      <c r="R21" s="20" t="n">
        <v>9.53471869</v>
      </c>
    </row>
    <row r="22" spans="1:18">
      <c r="A22" s="15" t="s">
        <v>497</v>
      </c>
      <c r="B22" s="17" t="n">
        <v>6598</v>
      </c>
      <c r="C22" s="18">
        <f>(45.0/B22*100)</f>
        <v/>
      </c>
      <c r="D22" s="19" t="n">
        <v>6553</v>
      </c>
      <c r="E22" s="18" t="n">
        <v>458.94760089</v>
      </c>
      <c r="F22" s="20" t="n">
        <v>3.99600303</v>
      </c>
      <c r="G22" s="18" t="n">
        <v>516.26200152</v>
      </c>
      <c r="H22" s="20" t="n">
        <v>5.08988749</v>
      </c>
      <c r="I22" s="18" t="s">
        <v>481</v>
      </c>
      <c r="J22" s="20" t="s">
        <v>481</v>
      </c>
      <c r="K22" s="18" t="s">
        <v>481</v>
      </c>
      <c r="L22" s="20" t="s">
        <v>481</v>
      </c>
      <c r="M22" s="18" t="n">
        <v>481.75088267</v>
      </c>
      <c r="N22" s="20" t="n">
        <v>8.72826255</v>
      </c>
      <c r="O22" s="18" t="s">
        <v>481</v>
      </c>
      <c r="P22" s="20" t="s">
        <v>481</v>
      </c>
      <c r="Q22" s="18" t="n">
        <v>345.94162872</v>
      </c>
      <c r="R22" s="20" t="n">
        <v>10.14370627</v>
      </c>
    </row>
    <row r="23" spans="1:18">
      <c r="A23" s="15" t="s">
        <v>498</v>
      </c>
      <c r="B23" s="17" t="n">
        <v>11583</v>
      </c>
      <c r="C23" s="18">
        <f>(321.0/B23*100)</f>
        <v/>
      </c>
      <c r="D23" s="19" t="n">
        <v>11262</v>
      </c>
      <c r="E23" s="18" t="n">
        <v>462.97003523</v>
      </c>
      <c r="F23" s="20" t="n">
        <v>3.14773737</v>
      </c>
      <c r="G23" s="18" t="n">
        <v>507.48919672</v>
      </c>
      <c r="H23" s="20" t="n">
        <v>3.0014577</v>
      </c>
      <c r="I23" s="18" t="s">
        <v>481</v>
      </c>
      <c r="J23" s="20" t="s">
        <v>481</v>
      </c>
      <c r="K23" s="18" t="s">
        <v>481</v>
      </c>
      <c r="L23" s="20" t="s">
        <v>481</v>
      </c>
      <c r="M23" s="18" t="s">
        <v>481</v>
      </c>
      <c r="N23" s="20" t="s">
        <v>481</v>
      </c>
      <c r="O23" s="18" t="s">
        <v>481</v>
      </c>
      <c r="P23" s="20" t="s">
        <v>481</v>
      </c>
      <c r="Q23" s="18" t="n">
        <v>395.28114852</v>
      </c>
      <c r="R23" s="20" t="n">
        <v>9.42082574</v>
      </c>
    </row>
    <row r="24" spans="1:18">
      <c r="A24" s="15" t="s">
        <v>499</v>
      </c>
      <c r="B24" s="17" t="n">
        <v>6647</v>
      </c>
      <c r="C24" s="18">
        <f>(23.0/B24*100)</f>
        <v/>
      </c>
      <c r="D24" s="19" t="n">
        <v>6624</v>
      </c>
      <c r="E24" s="18" t="n">
        <v>512.3813821</v>
      </c>
      <c r="F24" s="20" t="n">
        <v>3.15383876</v>
      </c>
      <c r="G24" s="18" t="n">
        <v>536.7295503399999</v>
      </c>
      <c r="H24" s="20" t="n">
        <v>4.21765564</v>
      </c>
      <c r="I24" s="18" t="s">
        <v>481</v>
      </c>
      <c r="J24" s="20" t="s">
        <v>481</v>
      </c>
      <c r="K24" s="18" t="s">
        <v>481</v>
      </c>
      <c r="L24" s="20" t="s">
        <v>481</v>
      </c>
      <c r="M24" s="18" t="s">
        <v>481</v>
      </c>
      <c r="N24" s="20" t="s">
        <v>481</v>
      </c>
      <c r="O24" s="18" t="s">
        <v>481</v>
      </c>
      <c r="P24" s="20" t="s">
        <v>481</v>
      </c>
      <c r="Q24" s="18" t="n">
        <v>431.19339748</v>
      </c>
      <c r="R24" s="20" t="n">
        <v>12.37304704</v>
      </c>
    </row>
    <row r="25" spans="1:18">
      <c r="A25" s="15" t="s">
        <v>500</v>
      </c>
      <c r="B25" s="17" t="n">
        <v>5581</v>
      </c>
      <c r="C25" s="18">
        <f>(26.0/B25*100)</f>
        <v/>
      </c>
      <c r="D25" s="19" t="n">
        <v>5555</v>
      </c>
      <c r="E25" s="18" t="n">
        <v>484.0341455</v>
      </c>
      <c r="F25" s="20" t="n">
        <v>3.94320727</v>
      </c>
      <c r="G25" s="18" t="n">
        <v>539.71661404</v>
      </c>
      <c r="H25" s="20" t="n">
        <v>3.42416867</v>
      </c>
      <c r="I25" s="18" t="s">
        <v>481</v>
      </c>
      <c r="J25" s="20" t="s">
        <v>481</v>
      </c>
      <c r="K25" s="18" t="s">
        <v>481</v>
      </c>
      <c r="L25" s="20" t="s">
        <v>481</v>
      </c>
      <c r="M25" s="18" t="s">
        <v>481</v>
      </c>
      <c r="N25" s="20" t="s">
        <v>481</v>
      </c>
      <c r="O25" s="18" t="s">
        <v>481</v>
      </c>
      <c r="P25" s="20" t="s">
        <v>481</v>
      </c>
      <c r="Q25" s="18" t="n">
        <v>506.27279967</v>
      </c>
      <c r="R25" s="20" t="n">
        <v>12.24050812</v>
      </c>
    </row>
    <row r="26" spans="1:18">
      <c r="A26" s="15" t="s">
        <v>501</v>
      </c>
      <c r="B26" s="17" t="n">
        <v>4869</v>
      </c>
      <c r="C26" s="18">
        <f>(103.0/B26*100)</f>
        <v/>
      </c>
      <c r="D26" s="19" t="n">
        <v>4766</v>
      </c>
      <c r="E26" s="18" t="n">
        <v>474.43564132</v>
      </c>
      <c r="F26" s="20" t="n">
        <v>2.08841218</v>
      </c>
      <c r="G26" s="18" t="n">
        <v>509.70954254</v>
      </c>
      <c r="H26" s="20" t="n">
        <v>2.65822086</v>
      </c>
      <c r="I26" s="18" t="s">
        <v>481</v>
      </c>
      <c r="J26" s="20" t="s">
        <v>481</v>
      </c>
      <c r="K26" s="18" t="s">
        <v>481</v>
      </c>
      <c r="L26" s="20" t="s">
        <v>481</v>
      </c>
      <c r="M26" s="18" t="s">
        <v>481</v>
      </c>
      <c r="N26" s="20" t="s">
        <v>481</v>
      </c>
      <c r="O26" s="18" t="s">
        <v>481</v>
      </c>
      <c r="P26" s="20" t="s">
        <v>481</v>
      </c>
      <c r="Q26" s="18" t="n">
        <v>433.8316636</v>
      </c>
      <c r="R26" s="20" t="n">
        <v>11.83086687</v>
      </c>
    </row>
    <row r="27" spans="1:18">
      <c r="A27" s="15" t="s">
        <v>502</v>
      </c>
      <c r="B27" s="17" t="n">
        <v>5299</v>
      </c>
      <c r="C27" s="18">
        <f>(228.0/B27*100)</f>
        <v/>
      </c>
      <c r="D27" s="19" t="n">
        <v>5071</v>
      </c>
      <c r="E27" s="18" t="n">
        <v>449.06931421</v>
      </c>
      <c r="F27" s="20" t="n">
        <v>2.43273394</v>
      </c>
      <c r="G27" s="18" t="n">
        <v>517.08753587</v>
      </c>
      <c r="H27" s="20" t="n">
        <v>1.94210161</v>
      </c>
      <c r="I27" s="18" t="s">
        <v>481</v>
      </c>
      <c r="J27" s="20" t="s">
        <v>481</v>
      </c>
      <c r="K27" s="18" t="s">
        <v>481</v>
      </c>
      <c r="L27" s="20" t="s">
        <v>481</v>
      </c>
      <c r="M27" s="18" t="s">
        <v>481</v>
      </c>
      <c r="N27" s="20" t="s">
        <v>481</v>
      </c>
      <c r="O27" s="18" t="s">
        <v>481</v>
      </c>
      <c r="P27" s="20" t="s">
        <v>481</v>
      </c>
      <c r="Q27" s="18" t="n">
        <v>388.74413357</v>
      </c>
      <c r="R27" s="20" t="n">
        <v>5.46390202</v>
      </c>
    </row>
    <row r="28" spans="1:18">
      <c r="A28" s="15" t="s">
        <v>503</v>
      </c>
      <c r="B28" s="17" t="n">
        <v>7568</v>
      </c>
      <c r="C28" s="18">
        <f>(600.0/B28*100)</f>
        <v/>
      </c>
      <c r="D28" s="19" t="n">
        <v>6968</v>
      </c>
      <c r="E28" s="18" t="n">
        <v>422.77294664</v>
      </c>
      <c r="F28" s="20" t="n">
        <v>2.76391233</v>
      </c>
      <c r="G28" s="18" t="n">
        <v>439.34448032</v>
      </c>
      <c r="H28" s="20" t="n">
        <v>3.65395144</v>
      </c>
      <c r="I28" s="18" t="s">
        <v>481</v>
      </c>
      <c r="J28" s="20" t="s">
        <v>481</v>
      </c>
      <c r="K28" s="18" t="s">
        <v>481</v>
      </c>
      <c r="L28" s="20" t="s">
        <v>481</v>
      </c>
      <c r="M28" s="18" t="s">
        <v>481</v>
      </c>
      <c r="N28" s="20" t="s">
        <v>481</v>
      </c>
      <c r="O28" s="18" t="s">
        <v>481</v>
      </c>
      <c r="P28" s="20" t="s">
        <v>481</v>
      </c>
      <c r="Q28" s="18" t="n">
        <v>390.46706053</v>
      </c>
      <c r="R28" s="20" t="n">
        <v>7.61285496</v>
      </c>
    </row>
    <row r="29" spans="1:18">
      <c r="A29" s="15" t="s">
        <v>504</v>
      </c>
      <c r="B29" s="17" t="n">
        <v>5385</v>
      </c>
      <c r="C29" s="18">
        <f>(30.0/B29*100)</f>
        <v/>
      </c>
      <c r="D29" s="19" t="n">
        <v>5355</v>
      </c>
      <c r="E29" s="18" t="n">
        <v>484.1998314</v>
      </c>
      <c r="F29" s="20" t="n">
        <v>3.23543624</v>
      </c>
      <c r="G29" s="18" t="n">
        <v>535.13367537</v>
      </c>
      <c r="H29" s="20" t="n">
        <v>2.72193421</v>
      </c>
      <c r="I29" s="18" t="s">
        <v>481</v>
      </c>
      <c r="J29" s="20" t="s">
        <v>481</v>
      </c>
      <c r="K29" s="18" t="s">
        <v>481</v>
      </c>
      <c r="L29" s="20" t="s">
        <v>481</v>
      </c>
      <c r="M29" s="18" t="n">
        <v>314.02123871</v>
      </c>
      <c r="N29" s="20" t="n">
        <v>13.26138992</v>
      </c>
      <c r="O29" s="18" t="s">
        <v>481</v>
      </c>
      <c r="P29" s="20" t="s">
        <v>481</v>
      </c>
      <c r="Q29" s="18" t="n">
        <v>404.72449232</v>
      </c>
      <c r="R29" s="20" t="n">
        <v>16.44944241</v>
      </c>
    </row>
    <row r="30" spans="1:18">
      <c r="A30" s="15" t="s">
        <v>505</v>
      </c>
      <c r="B30" s="17" t="n">
        <v>4520</v>
      </c>
      <c r="C30" s="18">
        <f>(279.0/B30*100)</f>
        <v/>
      </c>
      <c r="D30" s="19" t="n">
        <v>4241</v>
      </c>
      <c r="E30" s="18" t="n">
        <v>478.1360437</v>
      </c>
      <c r="F30" s="20" t="n">
        <v>3.05686983</v>
      </c>
      <c r="G30" s="18" t="n">
        <v>548.69824921</v>
      </c>
      <c r="H30" s="20" t="n">
        <v>2.82895835</v>
      </c>
      <c r="I30" s="18" t="s">
        <v>481</v>
      </c>
      <c r="J30" s="20" t="s">
        <v>481</v>
      </c>
      <c r="K30" s="18" t="s">
        <v>481</v>
      </c>
      <c r="L30" s="20" t="s">
        <v>481</v>
      </c>
      <c r="M30" s="18" t="s">
        <v>481</v>
      </c>
      <c r="N30" s="20" t="s">
        <v>481</v>
      </c>
      <c r="O30" s="18" t="s">
        <v>481</v>
      </c>
      <c r="P30" s="20" t="s">
        <v>481</v>
      </c>
      <c r="Q30" s="18" t="n">
        <v>422.1013132</v>
      </c>
      <c r="R30" s="20" t="n">
        <v>9.88701756</v>
      </c>
    </row>
    <row r="31" spans="1:18">
      <c r="A31" s="15" t="s">
        <v>506</v>
      </c>
      <c r="B31" s="17" t="n">
        <v>5456</v>
      </c>
      <c r="C31" s="18">
        <f>(159.0/B31*100)</f>
        <v/>
      </c>
      <c r="D31" s="19" t="n">
        <v>5297</v>
      </c>
      <c r="E31" s="18" t="n">
        <v>491.25631339</v>
      </c>
      <c r="F31" s="20" t="n">
        <v>3.31543971</v>
      </c>
      <c r="G31" s="18" t="n">
        <v>540.32081265</v>
      </c>
      <c r="H31" s="20" t="n">
        <v>2.90044599</v>
      </c>
      <c r="I31" s="18" t="s">
        <v>481</v>
      </c>
      <c r="J31" s="20" t="s">
        <v>481</v>
      </c>
      <c r="K31" s="18" t="s">
        <v>481</v>
      </c>
      <c r="L31" s="20" t="s">
        <v>481</v>
      </c>
      <c r="M31" s="18" t="s">
        <v>481</v>
      </c>
      <c r="N31" s="20" t="s">
        <v>481</v>
      </c>
      <c r="O31" s="18" t="s">
        <v>481</v>
      </c>
      <c r="P31" s="20" t="s">
        <v>481</v>
      </c>
      <c r="Q31" s="18" t="n">
        <v>428.76145652</v>
      </c>
      <c r="R31" s="20" t="n">
        <v>8.64374945</v>
      </c>
    </row>
    <row r="32" spans="1:18">
      <c r="A32" s="15" t="s">
        <v>507</v>
      </c>
      <c r="B32" s="17" t="n">
        <v>4478</v>
      </c>
      <c r="C32" s="18">
        <f>(6.0/B32*100)</f>
        <v/>
      </c>
      <c r="D32" s="19" t="n">
        <v>4472</v>
      </c>
      <c r="E32" s="18" t="n">
        <v>478.7906791</v>
      </c>
      <c r="F32" s="20" t="n">
        <v>2.75246222</v>
      </c>
      <c r="G32" s="18" t="n">
        <v>533.00253465</v>
      </c>
      <c r="H32" s="20" t="n">
        <v>2.73835004</v>
      </c>
      <c r="I32" s="18" t="s">
        <v>481</v>
      </c>
      <c r="J32" s="20" t="s">
        <v>481</v>
      </c>
      <c r="K32" s="18" t="s">
        <v>481</v>
      </c>
      <c r="L32" s="20" t="s">
        <v>481</v>
      </c>
      <c r="M32" s="18" t="s">
        <v>481</v>
      </c>
      <c r="N32" s="20" t="s">
        <v>481</v>
      </c>
      <c r="O32" s="18" t="s">
        <v>481</v>
      </c>
      <c r="P32" s="20" t="s">
        <v>481</v>
      </c>
      <c r="Q32" s="18" t="n">
        <v>422.93649181</v>
      </c>
      <c r="R32" s="20" t="n">
        <v>14.55766525</v>
      </c>
    </row>
    <row r="33" spans="1:18">
      <c r="A33" s="15" t="s">
        <v>508</v>
      </c>
      <c r="B33" s="17" t="n">
        <v>7325</v>
      </c>
      <c r="C33" s="18">
        <f>(90.0/B33*100)</f>
        <v/>
      </c>
      <c r="D33" s="19" t="n">
        <v>7235</v>
      </c>
      <c r="E33" s="18" t="n">
        <v>483.63861286</v>
      </c>
      <c r="F33" s="20" t="n">
        <v>2.72677831</v>
      </c>
      <c r="G33" s="18" t="n">
        <v>528.03452882</v>
      </c>
      <c r="H33" s="20" t="n">
        <v>3.2625596</v>
      </c>
      <c r="I33" s="18" t="s">
        <v>481</v>
      </c>
      <c r="J33" s="20" t="s">
        <v>481</v>
      </c>
      <c r="K33" s="18" t="s">
        <v>481</v>
      </c>
      <c r="L33" s="20" t="s">
        <v>481</v>
      </c>
      <c r="M33" s="18" t="s">
        <v>481</v>
      </c>
      <c r="N33" s="20" t="s">
        <v>481</v>
      </c>
      <c r="O33" s="18" t="s">
        <v>481</v>
      </c>
      <c r="P33" s="20" t="s">
        <v>481</v>
      </c>
      <c r="Q33" s="18" t="n">
        <v>419.27760974</v>
      </c>
      <c r="R33" s="20" t="n">
        <v>11.21810206</v>
      </c>
    </row>
    <row r="34" spans="1:18">
      <c r="A34" s="15" t="s">
        <v>509</v>
      </c>
      <c r="B34" s="17" t="n">
        <v>6350</v>
      </c>
      <c r="C34" s="18">
        <f>(117.0/B34*100)</f>
        <v/>
      </c>
      <c r="D34" s="19" t="n">
        <v>6233</v>
      </c>
      <c r="E34" s="18" t="n">
        <v>442.87333723</v>
      </c>
      <c r="F34" s="20" t="n">
        <v>2.55528215</v>
      </c>
      <c r="G34" s="18" t="n">
        <v>489.58967181</v>
      </c>
      <c r="H34" s="20" t="n">
        <v>3.28502678</v>
      </c>
      <c r="I34" s="18" t="s">
        <v>481</v>
      </c>
      <c r="J34" s="20" t="s">
        <v>481</v>
      </c>
      <c r="K34" s="18" t="s">
        <v>481</v>
      </c>
      <c r="L34" s="20" t="s">
        <v>481</v>
      </c>
      <c r="M34" s="18" t="n">
        <v>263.37193708</v>
      </c>
      <c r="N34" s="20" t="n">
        <v>13.61114927</v>
      </c>
      <c r="O34" s="18" t="s">
        <v>481</v>
      </c>
      <c r="P34" s="20" t="s">
        <v>481</v>
      </c>
      <c r="Q34" s="18" t="n">
        <v>362.86861523</v>
      </c>
      <c r="R34" s="20" t="n">
        <v>7.83361329</v>
      </c>
    </row>
    <row r="35" spans="1:18">
      <c r="A35" s="15" t="s">
        <v>510</v>
      </c>
      <c r="B35" s="17" t="n">
        <v>6406</v>
      </c>
      <c r="C35" s="18">
        <f>(88.0/B35*100)</f>
        <v/>
      </c>
      <c r="D35" s="19" t="n">
        <v>6318</v>
      </c>
      <c r="E35" s="18" t="n">
        <v>482.90993535</v>
      </c>
      <c r="F35" s="20" t="n">
        <v>2.86592288</v>
      </c>
      <c r="G35" s="18" t="n">
        <v>523.03724318</v>
      </c>
      <c r="H35" s="20" t="n">
        <v>1.96739547</v>
      </c>
      <c r="I35" s="18" t="s">
        <v>481</v>
      </c>
      <c r="J35" s="20" t="s">
        <v>481</v>
      </c>
      <c r="K35" s="18" t="s">
        <v>481</v>
      </c>
      <c r="L35" s="20" t="s">
        <v>481</v>
      </c>
      <c r="M35" s="18" t="n">
        <v>337.32521215</v>
      </c>
      <c r="N35" s="20" t="n">
        <v>11.65794297</v>
      </c>
      <c r="O35" s="18" t="s">
        <v>481</v>
      </c>
      <c r="P35" s="20" t="s">
        <v>481</v>
      </c>
      <c r="Q35" s="18" t="n">
        <v>410.9035351</v>
      </c>
      <c r="R35" s="20" t="n">
        <v>10.14509147</v>
      </c>
    </row>
    <row r="36" spans="1:18">
      <c r="A36" s="15" t="s">
        <v>511</v>
      </c>
      <c r="B36" s="17" t="n">
        <v>6736</v>
      </c>
      <c r="C36" s="18">
        <f>(113.0/B36*100)</f>
        <v/>
      </c>
      <c r="D36" s="19" t="n">
        <v>6623</v>
      </c>
      <c r="E36" s="18" t="n">
        <v>485.69400443</v>
      </c>
      <c r="F36" s="20" t="n">
        <v>2.7438043</v>
      </c>
      <c r="G36" s="18" t="n">
        <v>513.94717796</v>
      </c>
      <c r="H36" s="20" t="n">
        <v>2.5465814</v>
      </c>
      <c r="I36" s="18" t="s">
        <v>481</v>
      </c>
      <c r="J36" s="20" t="s">
        <v>481</v>
      </c>
      <c r="K36" s="18" t="s">
        <v>481</v>
      </c>
      <c r="L36" s="20" t="s">
        <v>481</v>
      </c>
      <c r="M36" s="18" t="s">
        <v>481</v>
      </c>
      <c r="N36" s="20" t="s">
        <v>481</v>
      </c>
      <c r="O36" s="18" t="s">
        <v>481</v>
      </c>
      <c r="P36" s="20" t="s">
        <v>481</v>
      </c>
      <c r="Q36" s="18" t="n">
        <v>430.33553104</v>
      </c>
      <c r="R36" s="20" t="n">
        <v>8.89720045</v>
      </c>
    </row>
    <row r="37" spans="1:18">
      <c r="A37" s="15" t="s">
        <v>512</v>
      </c>
      <c r="B37" s="17" t="n">
        <v>5458</v>
      </c>
      <c r="C37" s="18">
        <f>(232.0/B37*100)</f>
        <v/>
      </c>
      <c r="D37" s="19" t="n">
        <v>5226</v>
      </c>
      <c r="E37" s="18" t="n">
        <v>489.61627367</v>
      </c>
      <c r="F37" s="20" t="n">
        <v>3.50804198</v>
      </c>
      <c r="G37" s="18" t="n">
        <v>526.38840934</v>
      </c>
      <c r="H37" s="20" t="n">
        <v>3.70747574</v>
      </c>
      <c r="I37" s="18" t="s">
        <v>481</v>
      </c>
      <c r="J37" s="20" t="s">
        <v>481</v>
      </c>
      <c r="K37" s="18" t="s">
        <v>481</v>
      </c>
      <c r="L37" s="20" t="s">
        <v>481</v>
      </c>
      <c r="M37" s="18" t="s">
        <v>481</v>
      </c>
      <c r="N37" s="20" t="s">
        <v>481</v>
      </c>
      <c r="O37" s="18" t="s">
        <v>481</v>
      </c>
      <c r="P37" s="20" t="s">
        <v>481</v>
      </c>
      <c r="Q37" s="18" t="n">
        <v>409.41515345</v>
      </c>
      <c r="R37" s="20" t="n">
        <v>8.48444085</v>
      </c>
    </row>
    <row r="38" spans="1:18">
      <c r="A38" s="15" t="s">
        <v>513</v>
      </c>
      <c r="B38" s="17" t="n">
        <v>5860</v>
      </c>
      <c r="C38" s="18">
        <f>(35.0/B38*100)</f>
        <v/>
      </c>
      <c r="D38" s="19" t="n">
        <v>5825</v>
      </c>
      <c r="E38" s="18" t="n">
        <v>460.66604525</v>
      </c>
      <c r="F38" s="20" t="n">
        <v>3.77997752</v>
      </c>
      <c r="G38" s="18" t="n">
        <v>516.48179312</v>
      </c>
      <c r="H38" s="20" t="n">
        <v>3.20913889</v>
      </c>
      <c r="I38" s="18" t="s">
        <v>481</v>
      </c>
      <c r="J38" s="20" t="s">
        <v>481</v>
      </c>
      <c r="K38" s="18" t="s">
        <v>481</v>
      </c>
      <c r="L38" s="20" t="s">
        <v>481</v>
      </c>
      <c r="M38" s="18" t="s">
        <v>481</v>
      </c>
      <c r="N38" s="20" t="s">
        <v>481</v>
      </c>
      <c r="O38" s="18" t="s">
        <v>481</v>
      </c>
      <c r="P38" s="20" t="s">
        <v>481</v>
      </c>
      <c r="Q38" s="18" t="n">
        <v>474.39067069</v>
      </c>
      <c r="R38" s="20" t="n">
        <v>5.45631986</v>
      </c>
    </row>
    <row r="39" spans="1:18">
      <c r="A39" s="15" t="s">
        <v>514</v>
      </c>
      <c r="B39" s="17" t="n">
        <v>5895</v>
      </c>
      <c r="C39" s="18">
        <f>(34.0/B39*100)</f>
        <v/>
      </c>
      <c r="D39" s="19" t="n">
        <v>5861</v>
      </c>
      <c r="E39" s="18" t="n">
        <v>428.03643031</v>
      </c>
      <c r="F39" s="20" t="n">
        <v>4.03165588</v>
      </c>
      <c r="G39" s="18" t="n">
        <v>439.92922423</v>
      </c>
      <c r="H39" s="20" t="n">
        <v>5.10922583</v>
      </c>
      <c r="I39" s="18" t="s">
        <v>481</v>
      </c>
      <c r="J39" s="20" t="s">
        <v>481</v>
      </c>
      <c r="K39" s="18" t="s">
        <v>481</v>
      </c>
      <c r="L39" s="20" t="s">
        <v>481</v>
      </c>
      <c r="M39" s="18" t="s">
        <v>481</v>
      </c>
      <c r="N39" s="20" t="s">
        <v>481</v>
      </c>
      <c r="O39" s="18" t="s">
        <v>481</v>
      </c>
      <c r="P39" s="20" t="s">
        <v>481</v>
      </c>
      <c r="Q39" s="18" t="n">
        <v>368.44189316</v>
      </c>
      <c r="R39" s="20" t="n">
        <v>12.71326896</v>
      </c>
    </row>
    <row r="40" spans="1:18">
      <c r="A40" s="15" t="s">
        <v>515</v>
      </c>
      <c r="B40" s="17" t="n">
        <v>14157</v>
      </c>
      <c r="C40" s="18">
        <f>(450.0/B40*100)</f>
        <v/>
      </c>
      <c r="D40" s="19" t="n">
        <v>13707</v>
      </c>
      <c r="E40" s="18" t="n">
        <v>480.92274807</v>
      </c>
      <c r="F40" s="20" t="n">
        <v>2.66757959</v>
      </c>
      <c r="G40" s="18" t="n">
        <v>524.55576791</v>
      </c>
      <c r="H40" s="20" t="n">
        <v>3.56295737</v>
      </c>
      <c r="I40" s="18" t="s">
        <v>481</v>
      </c>
      <c r="J40" s="20" t="s">
        <v>481</v>
      </c>
      <c r="K40" s="18" t="s">
        <v>481</v>
      </c>
      <c r="L40" s="20" t="s">
        <v>481</v>
      </c>
      <c r="M40" s="18" t="s">
        <v>481</v>
      </c>
      <c r="N40" s="20" t="s">
        <v>481</v>
      </c>
      <c r="O40" s="18" t="s">
        <v>481</v>
      </c>
      <c r="P40" s="20" t="s">
        <v>481</v>
      </c>
      <c r="Q40" s="18" t="n">
        <v>409.37832786</v>
      </c>
      <c r="R40" s="20" t="n">
        <v>9.088524270000001</v>
      </c>
    </row>
    <row r="41" spans="1:18">
      <c r="A41" s="15" t="s">
        <v>516</v>
      </c>
      <c r="B41" s="17" t="n">
        <v>5712</v>
      </c>
      <c r="C41" s="18">
        <f>(80.0/B41*100)</f>
        <v/>
      </c>
      <c r="D41" s="19" t="n">
        <v>5632</v>
      </c>
      <c r="E41" s="18" t="n">
        <v>479.59379813</v>
      </c>
      <c r="F41" s="20" t="n">
        <v>3.35408723</v>
      </c>
      <c r="G41" s="18" t="n">
        <v>532.29028604</v>
      </c>
      <c r="H41" s="20" t="n">
        <v>3.49287422</v>
      </c>
      <c r="I41" s="18" t="s">
        <v>481</v>
      </c>
      <c r="J41" s="20" t="s">
        <v>481</v>
      </c>
      <c r="K41" s="18" t="s">
        <v>481</v>
      </c>
      <c r="L41" s="20" t="s">
        <v>481</v>
      </c>
      <c r="M41" s="18" t="n">
        <v>399.91015703</v>
      </c>
      <c r="N41" s="20" t="n">
        <v>16.72230739</v>
      </c>
      <c r="O41" s="18" t="s">
        <v>481</v>
      </c>
      <c r="P41" s="20" t="s">
        <v>481</v>
      </c>
      <c r="Q41" s="18" t="n">
        <v>411.76115915</v>
      </c>
      <c r="R41" s="20" t="n">
        <v>13.65680645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349.85925265</v>
      </c>
      <c r="N45" s="20" t="n">
        <v>3.00084387</v>
      </c>
      <c r="O45" s="18" t="s">
        <v>481</v>
      </c>
      <c r="P45" s="20" t="s">
        <v>481</v>
      </c>
      <c r="Q45" s="18" t="s">
        <v>481</v>
      </c>
      <c r="R45" s="20" t="s">
        <v>481</v>
      </c>
    </row>
    <row r="46" spans="1:18">
      <c r="A46" s="15" t="s">
        <v>521</v>
      </c>
      <c r="B46" s="17" t="n">
        <v>23141</v>
      </c>
      <c r="C46" s="18">
        <f>(2395.0/B46*100)</f>
        <v/>
      </c>
      <c r="D46" s="19" t="n">
        <v>20746</v>
      </c>
      <c r="E46" s="18" t="n">
        <v>411.06691732</v>
      </c>
      <c r="F46" s="20" t="n">
        <v>3.55153523</v>
      </c>
      <c r="G46" s="18" t="n">
        <v>447.29192982</v>
      </c>
      <c r="H46" s="20" t="n">
        <v>4.70661901</v>
      </c>
      <c r="I46" s="18" t="s">
        <v>481</v>
      </c>
      <c r="J46" s="20" t="s">
        <v>481</v>
      </c>
      <c r="K46" s="18" t="s">
        <v>481</v>
      </c>
      <c r="L46" s="20" t="s">
        <v>481</v>
      </c>
      <c r="M46" s="18" t="s">
        <v>481</v>
      </c>
      <c r="N46" s="20" t="s">
        <v>481</v>
      </c>
      <c r="O46" s="18" t="s">
        <v>481</v>
      </c>
      <c r="P46" s="20" t="s">
        <v>481</v>
      </c>
      <c r="Q46" s="18" t="n">
        <v>385.09276408</v>
      </c>
      <c r="R46" s="20" t="n">
        <v>3.57620417</v>
      </c>
    </row>
    <row r="47" spans="1:18">
      <c r="A47" s="15" t="s">
        <v>522</v>
      </c>
      <c r="B47" s="17" t="n">
        <v>5928</v>
      </c>
      <c r="C47" s="18">
        <f>(488.0/B47*100)</f>
        <v/>
      </c>
      <c r="D47" s="19" t="n">
        <v>5440</v>
      </c>
      <c r="E47" s="18" t="n">
        <v>439.31571953</v>
      </c>
      <c r="F47" s="20" t="n">
        <v>4.87861402</v>
      </c>
      <c r="G47" s="18" t="n">
        <v>472.37580742</v>
      </c>
      <c r="H47" s="20" t="n">
        <v>6.1368747</v>
      </c>
      <c r="I47" s="18" t="s">
        <v>481</v>
      </c>
      <c r="J47" s="20" t="s">
        <v>481</v>
      </c>
      <c r="K47" s="18" t="s">
        <v>481</v>
      </c>
      <c r="L47" s="20" t="s">
        <v>481</v>
      </c>
      <c r="M47" s="18" t="s">
        <v>481</v>
      </c>
      <c r="N47" s="20" t="s">
        <v>481</v>
      </c>
      <c r="O47" s="18" t="s">
        <v>481</v>
      </c>
      <c r="P47" s="20" t="s">
        <v>481</v>
      </c>
      <c r="Q47" s="18" t="n">
        <v>343.97532282</v>
      </c>
      <c r="R47" s="20" t="n">
        <v>6.60919261</v>
      </c>
    </row>
    <row r="48" spans="1:18">
      <c r="A48" s="15" t="s">
        <v>523</v>
      </c>
      <c r="B48" s="17" t="n">
        <v>9841</v>
      </c>
      <c r="C48" s="18">
        <f>(8.0/B48*100)</f>
        <v/>
      </c>
      <c r="D48" s="19" t="n">
        <v>9833</v>
      </c>
      <c r="E48" s="18" t="n">
        <v>463.02863279</v>
      </c>
      <c r="F48" s="20" t="n">
        <v>4.99733473</v>
      </c>
      <c r="G48" s="18" t="n">
        <v>530.6190024</v>
      </c>
      <c r="H48" s="20" t="n">
        <v>5.29434348</v>
      </c>
      <c r="I48" s="18" t="s">
        <v>481</v>
      </c>
      <c r="J48" s="20" t="s">
        <v>481</v>
      </c>
      <c r="K48" s="18" t="s">
        <v>481</v>
      </c>
      <c r="L48" s="20" t="s">
        <v>481</v>
      </c>
      <c r="M48" s="18" t="s">
        <v>481</v>
      </c>
      <c r="N48" s="20" t="s">
        <v>481</v>
      </c>
      <c r="O48" s="18" t="s">
        <v>481</v>
      </c>
      <c r="P48" s="20" t="s">
        <v>481</v>
      </c>
      <c r="Q48" s="18" t="n">
        <v>440.57818757</v>
      </c>
      <c r="R48" s="20" t="n">
        <v>17.62181726</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(493.0/B50*100)</f>
        <v/>
      </c>
      <c r="D50" s="19" t="n">
        <v>11302</v>
      </c>
      <c r="E50" s="18" t="n">
        <v>426.66123759</v>
      </c>
      <c r="F50" s="20" t="n">
        <v>3.06159112</v>
      </c>
      <c r="G50" s="18" t="n">
        <v>436.49958658</v>
      </c>
      <c r="H50" s="20" t="n">
        <v>3.75699039</v>
      </c>
      <c r="I50" s="18" t="s">
        <v>481</v>
      </c>
      <c r="J50" s="20" t="s">
        <v>481</v>
      </c>
      <c r="K50" s="18" t="s">
        <v>481</v>
      </c>
      <c r="L50" s="20" t="s">
        <v>481</v>
      </c>
      <c r="M50" s="18" t="s">
        <v>481</v>
      </c>
      <c r="N50" s="20" t="s">
        <v>481</v>
      </c>
      <c r="O50" s="18" t="s">
        <v>481</v>
      </c>
      <c r="P50" s="20" t="s">
        <v>481</v>
      </c>
      <c r="Q50" s="18" t="n">
        <v>367.73056029</v>
      </c>
      <c r="R50" s="20" t="n">
        <v>8.777455440000001</v>
      </c>
    </row>
    <row r="51" spans="1:18">
      <c r="A51" s="15" t="s">
        <v>526</v>
      </c>
      <c r="B51" s="17" t="n">
        <v>6866</v>
      </c>
      <c r="C51" s="18">
        <f>(112.0/B51*100)</f>
        <v/>
      </c>
      <c r="D51" s="19" t="n">
        <v>6754</v>
      </c>
      <c r="E51" s="18" t="n">
        <v>424.97321307</v>
      </c>
      <c r="F51" s="20" t="n">
        <v>2.72580802</v>
      </c>
      <c r="G51" s="18" t="n">
        <v>439.36114222</v>
      </c>
      <c r="H51" s="20" t="n">
        <v>3.92450029</v>
      </c>
      <c r="I51" s="18" t="s">
        <v>481</v>
      </c>
      <c r="J51" s="20" t="s">
        <v>481</v>
      </c>
      <c r="K51" s="18" t="s">
        <v>481</v>
      </c>
      <c r="L51" s="20" t="s">
        <v>481</v>
      </c>
      <c r="M51" s="18" t="n">
        <v>427.96430568</v>
      </c>
      <c r="N51" s="20" t="n">
        <v>5.20460603</v>
      </c>
      <c r="O51" s="18" t="s">
        <v>481</v>
      </c>
      <c r="P51" s="20" t="s">
        <v>481</v>
      </c>
      <c r="Q51" s="18" t="n">
        <v>402.09235024</v>
      </c>
      <c r="R51" s="20" t="n">
        <v>8.084764959999999</v>
      </c>
    </row>
    <row r="52" spans="1:18">
      <c r="A52" s="15" t="s">
        <v>527</v>
      </c>
      <c r="B52" s="17" t="n">
        <v>5809</v>
      </c>
      <c r="C52" s="18">
        <f>(124.0/B52*100)</f>
        <v/>
      </c>
      <c r="D52" s="19" t="n">
        <v>5685</v>
      </c>
      <c r="E52" s="18" t="n">
        <v>480.14084277</v>
      </c>
      <c r="F52" s="20" t="n">
        <v>3.07676369</v>
      </c>
      <c r="G52" s="18" t="n">
        <v>507.5257121</v>
      </c>
      <c r="H52" s="20" t="n">
        <v>3.23708313</v>
      </c>
      <c r="I52" s="18" t="s">
        <v>481</v>
      </c>
      <c r="J52" s="20" t="s">
        <v>481</v>
      </c>
      <c r="K52" s="18" t="s">
        <v>481</v>
      </c>
      <c r="L52" s="20" t="s">
        <v>481</v>
      </c>
      <c r="M52" s="18" t="s">
        <v>481</v>
      </c>
      <c r="N52" s="20" t="s">
        <v>481</v>
      </c>
      <c r="O52" s="18" t="s">
        <v>481</v>
      </c>
      <c r="P52" s="20" t="s">
        <v>481</v>
      </c>
      <c r="Q52" s="18" t="n">
        <v>389.13712777</v>
      </c>
      <c r="R52" s="20" t="n">
        <v>9.379000230000001</v>
      </c>
    </row>
    <row r="53" spans="1:18">
      <c r="A53" s="15" t="s">
        <v>528</v>
      </c>
      <c r="B53" s="17" t="n">
        <v>5571</v>
      </c>
      <c r="C53" s="18">
        <f>(144.0/B53*100)</f>
        <v/>
      </c>
      <c r="D53" s="19" t="n">
        <v>5427</v>
      </c>
      <c r="E53" s="18" t="n">
        <v>435.38458183</v>
      </c>
      <c r="F53" s="20" t="n">
        <v>2.15280444</v>
      </c>
      <c r="G53" s="18" t="n">
        <v>471.65127226</v>
      </c>
      <c r="H53" s="20" t="n">
        <v>2.61497676</v>
      </c>
      <c r="I53" s="18" t="s">
        <v>481</v>
      </c>
      <c r="J53" s="20" t="s">
        <v>481</v>
      </c>
      <c r="K53" s="18" t="s">
        <v>481</v>
      </c>
      <c r="L53" s="20" t="s">
        <v>481</v>
      </c>
      <c r="M53" s="18" t="s">
        <v>481</v>
      </c>
      <c r="N53" s="20" t="s">
        <v>481</v>
      </c>
      <c r="O53" s="18" t="s">
        <v>481</v>
      </c>
      <c r="P53" s="20" t="s">
        <v>481</v>
      </c>
      <c r="Q53" s="18" t="n">
        <v>355.87673237</v>
      </c>
      <c r="R53" s="20" t="n">
        <v>5.50999649</v>
      </c>
    </row>
    <row r="54" spans="1:18">
      <c r="A54" s="15" t="s">
        <v>529</v>
      </c>
      <c r="B54" s="17" t="n">
        <v>4740</v>
      </c>
      <c r="C54" s="18">
        <f>(638.0/B54*100)</f>
        <v/>
      </c>
      <c r="D54" s="19" t="n">
        <v>4102</v>
      </c>
      <c r="E54" s="18" t="n">
        <v>355.49098124</v>
      </c>
      <c r="F54" s="20" t="n">
        <v>3.88232881</v>
      </c>
      <c r="G54" s="18" t="n">
        <v>398.88335495</v>
      </c>
      <c r="H54" s="20" t="n">
        <v>4.0947724</v>
      </c>
      <c r="I54" s="18" t="s">
        <v>481</v>
      </c>
      <c r="J54" s="20" t="s">
        <v>481</v>
      </c>
      <c r="K54" s="18" t="s">
        <v>481</v>
      </c>
      <c r="L54" s="20" t="s">
        <v>481</v>
      </c>
      <c r="M54" s="18" t="s">
        <v>481</v>
      </c>
      <c r="N54" s="20" t="s">
        <v>481</v>
      </c>
      <c r="O54" s="18" t="s">
        <v>481</v>
      </c>
      <c r="P54" s="20" t="s">
        <v>481</v>
      </c>
      <c r="Q54" s="18" t="n">
        <v>307.75380011</v>
      </c>
      <c r="R54" s="20" t="n">
        <v>5.26494449</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(77.0/B56*100)</f>
        <v/>
      </c>
      <c r="D56" s="19" t="n">
        <v>5282</v>
      </c>
      <c r="E56" s="18" t="n">
        <v>517.3775481599999</v>
      </c>
      <c r="F56" s="20" t="n">
        <v>2.83280453</v>
      </c>
      <c r="G56" s="18" t="n">
        <v>548.68761035</v>
      </c>
      <c r="H56" s="20" t="n">
        <v>3.15804679</v>
      </c>
      <c r="I56" s="18" t="s">
        <v>481</v>
      </c>
      <c r="J56" s="20" t="s">
        <v>481</v>
      </c>
      <c r="K56" s="18" t="s">
        <v>481</v>
      </c>
      <c r="L56" s="20" t="s">
        <v>481</v>
      </c>
      <c r="M56" s="18" t="s">
        <v>481</v>
      </c>
      <c r="N56" s="20" t="s">
        <v>481</v>
      </c>
      <c r="O56" s="18" t="s">
        <v>481</v>
      </c>
      <c r="P56" s="20" t="s">
        <v>481</v>
      </c>
      <c r="Q56" s="18" t="n">
        <v>442.24369662</v>
      </c>
      <c r="R56" s="20" t="n">
        <v>19.54041221</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397.25949434</v>
      </c>
      <c r="N57" s="20" t="n">
        <v>2.86584073</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347.12590293</v>
      </c>
      <c r="N59" s="20" t="n">
        <v>1.56898215</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346.54897697</v>
      </c>
      <c r="N60" s="20" t="n">
        <v>4.41355694</v>
      </c>
      <c r="O60" s="18" t="s">
        <v>481</v>
      </c>
      <c r="P60" s="20" t="s">
        <v>481</v>
      </c>
      <c r="Q60" s="18" t="s">
        <v>481</v>
      </c>
      <c r="R60" s="20" t="s">
        <v>481</v>
      </c>
    </row>
    <row r="61" spans="1:18">
      <c r="A61" s="15" t="s">
        <v>536</v>
      </c>
      <c r="B61" s="17" t="n">
        <v>6525</v>
      </c>
      <c r="C61" s="18">
        <f>(193.0/B61*100)</f>
        <v/>
      </c>
      <c r="D61" s="19" t="n">
        <v>6332</v>
      </c>
      <c r="E61" s="18" t="n">
        <v>464.84918912</v>
      </c>
      <c r="F61" s="20" t="n">
        <v>2.67508569</v>
      </c>
      <c r="G61" s="18" t="n">
        <v>496.16248936</v>
      </c>
      <c r="H61" s="20" t="n">
        <v>3.4285713</v>
      </c>
      <c r="I61" s="18" t="s">
        <v>481</v>
      </c>
      <c r="J61" s="20" t="s">
        <v>481</v>
      </c>
      <c r="K61" s="18" t="s">
        <v>481</v>
      </c>
      <c r="L61" s="20" t="s">
        <v>481</v>
      </c>
      <c r="M61" s="18" t="s">
        <v>481</v>
      </c>
      <c r="N61" s="20" t="s">
        <v>481</v>
      </c>
      <c r="O61" s="18" t="s">
        <v>481</v>
      </c>
      <c r="P61" s="20" t="s">
        <v>481</v>
      </c>
      <c r="Q61" s="18" t="n">
        <v>371.54119874</v>
      </c>
      <c r="R61" s="20" t="n">
        <v>9.41652786</v>
      </c>
    </row>
    <row r="62" spans="1:18">
      <c r="A62" s="15" t="s">
        <v>537</v>
      </c>
      <c r="B62" s="17" t="n">
        <v>4476</v>
      </c>
      <c r="C62" s="18">
        <f>(3.0/B62*100)</f>
        <v/>
      </c>
      <c r="D62" s="19" t="n">
        <v>4473</v>
      </c>
      <c r="E62" s="18" t="n">
        <v>498.19464171</v>
      </c>
      <c r="F62" s="20" t="n">
        <v>1.71034897</v>
      </c>
      <c r="G62" s="18" t="n">
        <v>527.04200424</v>
      </c>
      <c r="H62" s="20" t="n">
        <v>2.31177807</v>
      </c>
      <c r="I62" s="18" t="s">
        <v>481</v>
      </c>
      <c r="J62" s="20" t="s">
        <v>481</v>
      </c>
      <c r="K62" s="18" t="s">
        <v>481</v>
      </c>
      <c r="L62" s="20" t="s">
        <v>481</v>
      </c>
      <c r="M62" s="18" t="s">
        <v>481</v>
      </c>
      <c r="N62" s="20" t="s">
        <v>481</v>
      </c>
      <c r="O62" s="18" t="s">
        <v>481</v>
      </c>
      <c r="P62" s="20" t="s">
        <v>481</v>
      </c>
      <c r="Q62" s="18" t="n">
        <v>457.8872546</v>
      </c>
      <c r="R62" s="20" t="n">
        <v>29.47954547</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446.66614265</v>
      </c>
      <c r="N64" s="20" t="n">
        <v>1.7787943</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416.22926213</v>
      </c>
      <c r="N65" s="20" t="n">
        <v>2.51747002</v>
      </c>
      <c r="O65" s="18" t="s">
        <v>481</v>
      </c>
      <c r="P65" s="20" t="s">
        <v>481</v>
      </c>
      <c r="Q65" s="18" t="s">
        <v>481</v>
      </c>
      <c r="R65" s="20" t="s">
        <v>481</v>
      </c>
    </row>
    <row r="66" spans="1:18">
      <c r="A66" s="15" t="s">
        <v>541</v>
      </c>
      <c r="B66" s="17" t="n">
        <v>5665</v>
      </c>
      <c r="C66" s="18">
        <f>(104.0/B66*100)</f>
        <v/>
      </c>
      <c r="D66" s="19" t="n">
        <v>5561</v>
      </c>
      <c r="E66" s="18" t="n">
        <v>426.58651442</v>
      </c>
      <c r="F66" s="20" t="n">
        <v>2.03738202</v>
      </c>
      <c r="G66" s="18" t="n">
        <v>457.96876326</v>
      </c>
      <c r="H66" s="20" t="n">
        <v>2.78113698</v>
      </c>
      <c r="I66" s="18" t="s">
        <v>481</v>
      </c>
      <c r="J66" s="20" t="s">
        <v>481</v>
      </c>
      <c r="K66" s="18" t="s">
        <v>481</v>
      </c>
      <c r="L66" s="20" t="s">
        <v>481</v>
      </c>
      <c r="M66" s="18" t="s">
        <v>481</v>
      </c>
      <c r="N66" s="20" t="s">
        <v>481</v>
      </c>
      <c r="O66" s="18" t="s">
        <v>481</v>
      </c>
      <c r="P66" s="20" t="s">
        <v>481</v>
      </c>
      <c r="Q66" s="18" t="n">
        <v>357.56979897</v>
      </c>
      <c r="R66" s="20" t="n">
        <v>3.86639214</v>
      </c>
    </row>
    <row r="67" spans="1:18">
      <c r="A67" s="15" t="s">
        <v>542</v>
      </c>
      <c r="B67" s="17" t="n">
        <v>6971</v>
      </c>
      <c r="C67" s="18">
        <f>(1330.0/B67*100)</f>
        <v/>
      </c>
      <c r="D67" s="19" t="n">
        <v>5641</v>
      </c>
      <c r="E67" s="18" t="n">
        <v>415.55059473</v>
      </c>
      <c r="F67" s="20" t="n">
        <v>3.38971105</v>
      </c>
      <c r="G67" s="18" t="n">
        <v>420.23065388</v>
      </c>
      <c r="H67" s="20" t="n">
        <v>3.52513655</v>
      </c>
      <c r="I67" s="18" t="s">
        <v>481</v>
      </c>
      <c r="J67" s="20" t="s">
        <v>481</v>
      </c>
      <c r="K67" s="18" t="s">
        <v>481</v>
      </c>
      <c r="L67" s="20" t="s">
        <v>481</v>
      </c>
      <c r="M67" s="18" t="s">
        <v>481</v>
      </c>
      <c r="N67" s="20" t="s">
        <v>481</v>
      </c>
      <c r="O67" s="18" t="s">
        <v>481</v>
      </c>
      <c r="P67" s="20" t="s">
        <v>481</v>
      </c>
      <c r="Q67" s="18" t="n">
        <v>346.15589163</v>
      </c>
      <c r="R67" s="20" t="n">
        <v>7.41726869</v>
      </c>
    </row>
    <row r="68" spans="1:18">
      <c r="A68" s="15" t="s">
        <v>543</v>
      </c>
      <c r="B68" s="17" t="n">
        <v>12083</v>
      </c>
      <c r="C68" s="18">
        <f>(32.0/B68*100)</f>
        <v/>
      </c>
      <c r="D68" s="19" t="n">
        <v>12051</v>
      </c>
      <c r="E68" s="18" t="n">
        <v>400.77339817</v>
      </c>
      <c r="F68" s="20" t="n">
        <v>1.2937475</v>
      </c>
      <c r="G68" s="18" t="n">
        <v>452.14770873</v>
      </c>
      <c r="H68" s="20" t="n">
        <v>2.23411726</v>
      </c>
      <c r="I68" s="18" t="s">
        <v>481</v>
      </c>
      <c r="J68" s="20" t="s">
        <v>481</v>
      </c>
      <c r="K68" s="18" t="s">
        <v>481</v>
      </c>
      <c r="L68" s="20" t="s">
        <v>481</v>
      </c>
      <c r="M68" s="18" t="s">
        <v>481</v>
      </c>
      <c r="N68" s="20" t="s">
        <v>481</v>
      </c>
      <c r="O68" s="18" t="s">
        <v>481</v>
      </c>
      <c r="P68" s="20" t="s">
        <v>481</v>
      </c>
      <c r="Q68" s="18" t="n">
        <v>324.16866697</v>
      </c>
      <c r="R68" s="20" t="n">
        <v>2.51037549</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433.61659804</v>
      </c>
      <c r="N69" s="20" t="n">
        <v>4.0674456</v>
      </c>
      <c r="O69" s="18" t="s">
        <v>481</v>
      </c>
      <c r="P69" s="20" t="s">
        <v>481</v>
      </c>
      <c r="Q69" s="18" t="s">
        <v>481</v>
      </c>
      <c r="R69" s="20" t="s">
        <v>481</v>
      </c>
    </row>
    <row r="70" spans="1:18">
      <c r="A70" s="15" t="s">
        <v>545</v>
      </c>
      <c r="B70" s="17" t="n">
        <v>6036</v>
      </c>
      <c r="C70" s="18">
        <f>(223.0/B70*100)</f>
        <v/>
      </c>
      <c r="D70" s="19" t="n">
        <v>5813</v>
      </c>
      <c r="E70" s="18" t="n">
        <v>489.46264721</v>
      </c>
      <c r="F70" s="20" t="n">
        <v>3.33426183</v>
      </c>
      <c r="G70" s="18" t="n">
        <v>516.9184165200001</v>
      </c>
      <c r="H70" s="20" t="n">
        <v>3.01378741</v>
      </c>
      <c r="I70" s="18" t="s">
        <v>481</v>
      </c>
      <c r="J70" s="20" t="s">
        <v>481</v>
      </c>
      <c r="K70" s="18" t="s">
        <v>481</v>
      </c>
      <c r="L70" s="20" t="s">
        <v>481</v>
      </c>
      <c r="M70" s="18" t="s">
        <v>481</v>
      </c>
      <c r="N70" s="20" t="s">
        <v>481</v>
      </c>
      <c r="O70" s="18" t="s">
        <v>481</v>
      </c>
      <c r="P70" s="20" t="s">
        <v>481</v>
      </c>
      <c r="Q70" s="18" t="n">
        <v>448.77773986</v>
      </c>
      <c r="R70" s="20" t="n">
        <v>10.83205754</v>
      </c>
    </row>
    <row r="71" spans="1:18">
      <c r="A71" s="15" t="s">
        <v>546</v>
      </c>
      <c r="B71" s="17" t="n">
        <v>6115</v>
      </c>
      <c r="C71" s="18">
        <f>(60.0/B71*100)</f>
        <v/>
      </c>
      <c r="D71" s="19" t="n">
        <v>6055</v>
      </c>
      <c r="E71" s="18" t="n">
        <v>510.54021746</v>
      </c>
      <c r="F71" s="20" t="n">
        <v>2.50603635</v>
      </c>
      <c r="G71" s="18" t="n">
        <v>554.24696656</v>
      </c>
      <c r="H71" s="20" t="n">
        <v>2.15640949</v>
      </c>
      <c r="I71" s="18" t="s">
        <v>481</v>
      </c>
      <c r="J71" s="20" t="s">
        <v>481</v>
      </c>
      <c r="K71" s="18" t="s">
        <v>481</v>
      </c>
      <c r="L71" s="20" t="s">
        <v>481</v>
      </c>
      <c r="M71" s="18" t="s">
        <v>481</v>
      </c>
      <c r="N71" s="20" t="s">
        <v>481</v>
      </c>
      <c r="O71" s="18" t="s">
        <v>481</v>
      </c>
      <c r="P71" s="20" t="s">
        <v>481</v>
      </c>
      <c r="Q71" s="18" t="n">
        <v>490.94451206</v>
      </c>
      <c r="R71" s="20" t="n">
        <v>18.19357159</v>
      </c>
    </row>
    <row r="72" spans="1:18">
      <c r="A72" s="15" t="s">
        <v>547</v>
      </c>
      <c r="B72" s="17" t="n">
        <v>7708</v>
      </c>
      <c r="C72" s="18">
        <f>(9.0/B72*100)</f>
        <v/>
      </c>
      <c r="D72" s="19" t="n">
        <v>7699</v>
      </c>
      <c r="E72" s="18" t="n">
        <v>473.80424714</v>
      </c>
      <c r="F72" s="20" t="n">
        <v>2.81588749</v>
      </c>
      <c r="G72" s="18" t="n">
        <v>514.78773519</v>
      </c>
      <c r="H72" s="20" t="n">
        <v>2.93864014</v>
      </c>
      <c r="I72" s="18" t="s">
        <v>481</v>
      </c>
      <c r="J72" s="20" t="s">
        <v>481</v>
      </c>
      <c r="K72" s="18" t="s">
        <v>481</v>
      </c>
      <c r="L72" s="20" t="s">
        <v>481</v>
      </c>
      <c r="M72" s="18" t="s">
        <v>481</v>
      </c>
      <c r="N72" s="20" t="s">
        <v>481</v>
      </c>
      <c r="O72" s="18" t="s">
        <v>481</v>
      </c>
      <c r="P72" s="20" t="s">
        <v>481</v>
      </c>
      <c r="Q72" s="18" t="n">
        <v>423.44852187</v>
      </c>
      <c r="R72" s="20" t="n">
        <v>19.58954812</v>
      </c>
    </row>
    <row r="73" spans="1:18">
      <c r="A73" s="15" t="s">
        <v>548</v>
      </c>
      <c r="B73" s="17" t="n">
        <v>8249</v>
      </c>
      <c r="C73" s="18">
        <f>(220.0/B73*100)</f>
        <v/>
      </c>
      <c r="D73" s="19" t="n">
        <v>8029</v>
      </c>
      <c r="E73" s="18" t="n">
        <v>402.20691144</v>
      </c>
      <c r="F73" s="20" t="n">
        <v>3.30205945</v>
      </c>
      <c r="G73" s="18" t="n">
        <v>432.23603629</v>
      </c>
      <c r="H73" s="20" t="n">
        <v>4.07105921</v>
      </c>
      <c r="I73" s="18" t="s">
        <v>481</v>
      </c>
      <c r="J73" s="20" t="s">
        <v>481</v>
      </c>
      <c r="K73" s="18" t="s">
        <v>481</v>
      </c>
      <c r="L73" s="20" t="s">
        <v>481</v>
      </c>
      <c r="M73" s="18" t="s">
        <v>481</v>
      </c>
      <c r="N73" s="20" t="s">
        <v>481</v>
      </c>
      <c r="O73" s="18" t="s">
        <v>481</v>
      </c>
      <c r="P73" s="20" t="s">
        <v>481</v>
      </c>
      <c r="Q73" s="18" t="n">
        <v>363.54340026</v>
      </c>
      <c r="R73" s="20" t="n">
        <v>10.93715144</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427.27325298</v>
      </c>
      <c r="N74" s="20" t="n">
        <v>1.48755563</v>
      </c>
      <c r="O74" s="18" t="s">
        <v>481</v>
      </c>
      <c r="P74" s="20" t="s">
        <v>481</v>
      </c>
      <c r="Q74" s="18" t="s">
        <v>481</v>
      </c>
      <c r="R74" s="20" t="s">
        <v>481</v>
      </c>
    </row>
    <row r="75" spans="1:18">
      <c r="A75" s="15" t="s">
        <v>550</v>
      </c>
      <c r="B75" s="17" t="n">
        <v>5375</v>
      </c>
      <c r="C75" s="18">
        <f>(355.0/B75*100)</f>
        <v/>
      </c>
      <c r="D75" s="19" t="n">
        <v>5020</v>
      </c>
      <c r="E75" s="18" t="n">
        <v>367.75196491</v>
      </c>
      <c r="F75" s="20" t="n">
        <v>3.12125513</v>
      </c>
      <c r="G75" s="18" t="n">
        <v>366.70487917</v>
      </c>
      <c r="H75" s="20" t="n">
        <v>4.38405675</v>
      </c>
      <c r="I75" s="18" t="s">
        <v>481</v>
      </c>
      <c r="J75" s="20" t="s">
        <v>481</v>
      </c>
      <c r="K75" s="18" t="s">
        <v>481</v>
      </c>
      <c r="L75" s="20" t="s">
        <v>481</v>
      </c>
      <c r="M75" s="18" t="s">
        <v>481</v>
      </c>
      <c r="N75" s="20" t="s">
        <v>481</v>
      </c>
      <c r="O75" s="18" t="s">
        <v>481</v>
      </c>
      <c r="P75" s="20" t="s">
        <v>481</v>
      </c>
      <c r="Q75" s="18" t="n">
        <v>327.80947419</v>
      </c>
      <c r="R75" s="20" t="n">
        <v>6.72241276</v>
      </c>
    </row>
    <row r="76" spans="1:18">
      <c r="A76" s="15" t="s">
        <v>551</v>
      </c>
      <c r="B76" s="17" t="n">
        <v>14167</v>
      </c>
      <c r="C76" s="18">
        <f>(238.0/B76*100)</f>
        <v/>
      </c>
      <c r="D76" s="19" t="n">
        <v>13929</v>
      </c>
      <c r="E76" s="18" t="n">
        <v>419.99782734</v>
      </c>
      <c r="F76" s="20" t="n">
        <v>3.17536675</v>
      </c>
      <c r="G76" s="18" t="n">
        <v>475.14829326</v>
      </c>
      <c r="H76" s="20" t="n">
        <v>3.00381442</v>
      </c>
      <c r="I76" s="18" t="s">
        <v>481</v>
      </c>
      <c r="J76" s="20" t="s">
        <v>481</v>
      </c>
      <c r="K76" s="18" t="s">
        <v>481</v>
      </c>
      <c r="L76" s="20" t="s">
        <v>481</v>
      </c>
      <c r="M76" s="18" t="s">
        <v>481</v>
      </c>
      <c r="N76" s="20" t="s">
        <v>481</v>
      </c>
      <c r="O76" s="18" t="s">
        <v>481</v>
      </c>
      <c r="P76" s="20" t="s">
        <v>481</v>
      </c>
      <c r="Q76" s="18" t="n">
        <v>343.54490102</v>
      </c>
      <c r="R76" s="20" t="n">
        <v>5.86922463</v>
      </c>
    </row>
    <row r="77" spans="1:18">
      <c r="A77" s="15" t="s">
        <v>552</v>
      </c>
      <c r="B77" s="17" t="n">
        <v>6062</v>
      </c>
      <c r="C77" s="18">
        <f>(511.0/B77*100)</f>
        <v/>
      </c>
      <c r="D77" s="19" t="n">
        <v>5551</v>
      </c>
      <c r="E77" s="18" t="n">
        <v>435.0832994</v>
      </c>
      <c r="F77" s="20" t="n">
        <v>2.84688237</v>
      </c>
      <c r="G77" s="18" t="n">
        <v>477.25215434</v>
      </c>
      <c r="H77" s="20" t="n">
        <v>3.86260918</v>
      </c>
      <c r="I77" s="18" t="s">
        <v>481</v>
      </c>
      <c r="J77" s="20" t="s">
        <v>481</v>
      </c>
      <c r="K77" s="18" t="s">
        <v>481</v>
      </c>
      <c r="L77" s="20" t="s">
        <v>481</v>
      </c>
      <c r="M77" s="18" t="s">
        <v>481</v>
      </c>
      <c r="N77" s="20" t="s">
        <v>481</v>
      </c>
      <c r="O77" s="18" t="s">
        <v>481</v>
      </c>
      <c r="P77" s="20" t="s">
        <v>481</v>
      </c>
      <c r="Q77" s="18" t="n">
        <v>362.28890157</v>
      </c>
      <c r="R77" s="20" t="n">
        <v>4.53487164</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427.14102033</v>
      </c>
      <c r="N80" s="20" t="n">
        <v>3.42468904</v>
      </c>
      <c r="O80" s="18" t="s">
        <v>481</v>
      </c>
      <c r="P80" s="20" t="s">
        <v>481</v>
      </c>
      <c r="Q80" s="18" t="s">
        <v>481</v>
      </c>
      <c r="R80" s="20" t="s">
        <v>481</v>
      </c>
    </row>
    <row r="81" spans="1:18">
      <c r="A81" s="23" t="s">
        <v>556</v>
      </c>
      <c r="B81" s="17" t="n">
        <v>8861</v>
      </c>
      <c r="C81" s="18">
        <f>(123.0/B81*100)</f>
        <v/>
      </c>
      <c r="D81" s="19" t="n">
        <v>8738</v>
      </c>
      <c r="E81" s="18" t="n">
        <v>417.15115549</v>
      </c>
      <c r="F81" s="20" t="n">
        <v>3.40356006</v>
      </c>
      <c r="G81" s="18" t="n">
        <v>455.10512991</v>
      </c>
      <c r="H81" s="20" t="n">
        <v>3.91309483</v>
      </c>
      <c r="I81" s="18" t="s">
        <v>481</v>
      </c>
      <c r="J81" s="20" t="s">
        <v>481</v>
      </c>
      <c r="K81" s="18" t="s">
        <v>481</v>
      </c>
      <c r="L81" s="20" t="s">
        <v>481</v>
      </c>
      <c r="M81" s="18" t="s">
        <v>481</v>
      </c>
      <c r="N81" s="20" t="s">
        <v>481</v>
      </c>
      <c r="O81" s="18" t="s">
        <v>481</v>
      </c>
      <c r="P81" s="20" t="s">
        <v>481</v>
      </c>
      <c r="Q81" s="18" t="n">
        <v>376.14892237</v>
      </c>
      <c r="R81" s="20" t="n">
        <v>11.62807953</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894</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500.90306784</v>
      </c>
      <c r="F7" s="20" t="n">
        <v>2.90021103</v>
      </c>
      <c r="G7" s="18" t="n">
        <v>509.47565308</v>
      </c>
      <c r="H7" s="20" t="n">
        <v>1.93793078</v>
      </c>
      <c r="I7" s="18" t="s">
        <v>481</v>
      </c>
      <c r="J7" s="20" t="s">
        <v>481</v>
      </c>
      <c r="K7" s="18" t="s">
        <v>481</v>
      </c>
      <c r="L7" s="20" t="s">
        <v>481</v>
      </c>
      <c r="M7" s="18" t="s">
        <v>481</v>
      </c>
      <c r="N7" s="20" t="s">
        <v>481</v>
      </c>
      <c r="O7" s="18" t="s">
        <v>481</v>
      </c>
      <c r="P7" s="20" t="s">
        <v>481</v>
      </c>
      <c r="Q7" s="18" t="n">
        <v>475.49797019</v>
      </c>
      <c r="R7" s="20" t="n">
        <v>5.40837606</v>
      </c>
    </row>
    <row r="8" spans="1:18">
      <c r="A8" s="15" t="s">
        <v>483</v>
      </c>
      <c r="B8" s="17" t="n">
        <v>7007</v>
      </c>
      <c r="C8" s="18">
        <f>(324.0/B8*100)</f>
        <v/>
      </c>
      <c r="D8" s="19" t="n">
        <v>6683</v>
      </c>
      <c r="E8" s="18" t="n">
        <v>491.18242894</v>
      </c>
      <c r="F8" s="20" t="n">
        <v>4.2298043</v>
      </c>
      <c r="G8" s="18" t="n">
        <v>488.01087927</v>
      </c>
      <c r="H8" s="20" t="n">
        <v>2.80455835</v>
      </c>
      <c r="I8" s="18" t="s">
        <v>481</v>
      </c>
      <c r="J8" s="20" t="s">
        <v>481</v>
      </c>
      <c r="K8" s="18" t="s">
        <v>481</v>
      </c>
      <c r="L8" s="20" t="s">
        <v>481</v>
      </c>
      <c r="M8" s="18" t="n">
        <v>361.38025951</v>
      </c>
      <c r="N8" s="20" t="n">
        <v>22.72565673</v>
      </c>
      <c r="O8" s="18" t="s">
        <v>481</v>
      </c>
      <c r="P8" s="20" t="s">
        <v>481</v>
      </c>
      <c r="Q8" s="18" t="n">
        <v>419.83936783</v>
      </c>
      <c r="R8" s="20" t="n">
        <v>8.86995864</v>
      </c>
    </row>
    <row r="9" spans="1:18">
      <c r="A9" s="15" t="s">
        <v>484</v>
      </c>
      <c r="B9" s="17" t="n">
        <v>9651</v>
      </c>
      <c r="C9" s="18">
        <f>(373.0/B9*100)</f>
        <v/>
      </c>
      <c r="D9" s="19" t="n">
        <v>9278</v>
      </c>
      <c r="E9" s="18" t="n">
        <v>506.7845285</v>
      </c>
      <c r="F9" s="20" t="n">
        <v>3.40151282</v>
      </c>
      <c r="G9" s="18" t="n">
        <v>510.21633407</v>
      </c>
      <c r="H9" s="20" t="n">
        <v>2.38851737</v>
      </c>
      <c r="I9" s="18" t="s">
        <v>481</v>
      </c>
      <c r="J9" s="20" t="s">
        <v>481</v>
      </c>
      <c r="K9" s="18" t="s">
        <v>481</v>
      </c>
      <c r="L9" s="20" t="s">
        <v>481</v>
      </c>
      <c r="M9" s="18" t="n">
        <v>347.7815185</v>
      </c>
      <c r="N9" s="20" t="n">
        <v>11.20716786</v>
      </c>
      <c r="O9" s="18" t="s">
        <v>481</v>
      </c>
      <c r="P9" s="20" t="s">
        <v>481</v>
      </c>
      <c r="Q9" s="18" t="n">
        <v>423.43935718</v>
      </c>
      <c r="R9" s="20" t="n">
        <v>8.042254740000001</v>
      </c>
    </row>
    <row r="10" spans="1:18">
      <c r="A10" s="15" t="s">
        <v>485</v>
      </c>
      <c r="B10" s="17" t="n">
        <v>20058</v>
      </c>
      <c r="C10" s="18">
        <f>(589.0/B10*100)</f>
        <v/>
      </c>
      <c r="D10" s="19" t="n">
        <v>19469</v>
      </c>
      <c r="E10" s="18" t="n">
        <v>525.90815298</v>
      </c>
      <c r="F10" s="20" t="n">
        <v>2.95996731</v>
      </c>
      <c r="G10" s="18" t="n">
        <v>532.99395958</v>
      </c>
      <c r="H10" s="20" t="n">
        <v>2.24323614</v>
      </c>
      <c r="I10" s="18" t="s">
        <v>481</v>
      </c>
      <c r="J10" s="20" t="s">
        <v>481</v>
      </c>
      <c r="K10" s="18" t="s">
        <v>481</v>
      </c>
      <c r="L10" s="20" t="s">
        <v>481</v>
      </c>
      <c r="M10" s="18" t="s">
        <v>481</v>
      </c>
      <c r="N10" s="20" t="s">
        <v>481</v>
      </c>
      <c r="O10" s="18" t="s">
        <v>481</v>
      </c>
      <c r="P10" s="20" t="s">
        <v>481</v>
      </c>
      <c r="Q10" s="18" t="n">
        <v>460.75059749</v>
      </c>
      <c r="R10" s="20" t="n">
        <v>8.524471630000001</v>
      </c>
    </row>
    <row r="11" spans="1:18">
      <c r="A11" s="15" t="s">
        <v>486</v>
      </c>
      <c r="B11" s="17" t="n">
        <v>7053</v>
      </c>
      <c r="C11" s="18">
        <f>(259.0/B11*100)</f>
        <v/>
      </c>
      <c r="D11" s="19" t="n">
        <v>6794</v>
      </c>
      <c r="E11" s="18" t="n">
        <v>456.75756834</v>
      </c>
      <c r="F11" s="20" t="n">
        <v>3.32943518</v>
      </c>
      <c r="G11" s="18" t="n">
        <v>467.45763951</v>
      </c>
      <c r="H11" s="20" t="n">
        <v>2.88568913</v>
      </c>
      <c r="I11" s="18" t="s">
        <v>481</v>
      </c>
      <c r="J11" s="20" t="s">
        <v>481</v>
      </c>
      <c r="K11" s="18" t="s">
        <v>481</v>
      </c>
      <c r="L11" s="20" t="s">
        <v>481</v>
      </c>
      <c r="M11" s="18" t="s">
        <v>481</v>
      </c>
      <c r="N11" s="20" t="s">
        <v>481</v>
      </c>
      <c r="O11" s="18" t="s">
        <v>481</v>
      </c>
      <c r="P11" s="20" t="s">
        <v>481</v>
      </c>
      <c r="Q11" s="18" t="n">
        <v>420.07295791</v>
      </c>
      <c r="R11" s="20" t="n">
        <v>6.84541333</v>
      </c>
    </row>
    <row r="12" spans="1:18">
      <c r="A12" s="15" t="s">
        <v>487</v>
      </c>
      <c r="B12" s="17" t="n">
        <v>6894</v>
      </c>
      <c r="C12" s="18">
        <f>(60.0/B12*100)</f>
        <v/>
      </c>
      <c r="D12" s="19" t="n">
        <v>6834</v>
      </c>
      <c r="E12" s="18" t="n">
        <v>495.39700218</v>
      </c>
      <c r="F12" s="20" t="n">
        <v>3.32123046</v>
      </c>
      <c r="G12" s="18" t="n">
        <v>495.57866935</v>
      </c>
      <c r="H12" s="20" t="n">
        <v>2.49885577</v>
      </c>
      <c r="I12" s="18" t="s">
        <v>481</v>
      </c>
      <c r="J12" s="20" t="s">
        <v>481</v>
      </c>
      <c r="K12" s="18" t="s">
        <v>481</v>
      </c>
      <c r="L12" s="20" t="s">
        <v>481</v>
      </c>
      <c r="M12" s="18" t="n">
        <v>332.31014509</v>
      </c>
      <c r="N12" s="20" t="n">
        <v>18.34291261</v>
      </c>
      <c r="O12" s="18" t="s">
        <v>481</v>
      </c>
      <c r="P12" s="20" t="s">
        <v>481</v>
      </c>
      <c r="Q12" s="18" t="n">
        <v>382.81645124</v>
      </c>
      <c r="R12" s="20" t="n">
        <v>9.81452736</v>
      </c>
    </row>
    <row r="13" spans="1:18">
      <c r="A13" s="15" t="s">
        <v>488</v>
      </c>
      <c r="B13" s="17" t="n">
        <v>7161</v>
      </c>
      <c r="C13" s="18">
        <f>(368.0/B13*100)</f>
        <v/>
      </c>
      <c r="D13" s="19" t="n">
        <v>6793</v>
      </c>
      <c r="E13" s="18" t="n">
        <v>505.80685623</v>
      </c>
      <c r="F13" s="20" t="n">
        <v>3.89152876</v>
      </c>
      <c r="G13" s="18" t="n">
        <v>509.02397081</v>
      </c>
      <c r="H13" s="20" t="n">
        <v>2.44749706</v>
      </c>
      <c r="I13" s="18" t="s">
        <v>481</v>
      </c>
      <c r="J13" s="20" t="s">
        <v>481</v>
      </c>
      <c r="K13" s="18" t="s">
        <v>481</v>
      </c>
      <c r="L13" s="20" t="s">
        <v>481</v>
      </c>
      <c r="M13" s="18" t="n">
        <v>407.4699787</v>
      </c>
      <c r="N13" s="20" t="n">
        <v>6.79601306</v>
      </c>
      <c r="O13" s="18" t="s">
        <v>481</v>
      </c>
      <c r="P13" s="20" t="s">
        <v>481</v>
      </c>
      <c r="Q13" s="18" t="n">
        <v>412.03990303</v>
      </c>
      <c r="R13" s="20" t="n">
        <v>9.45147586</v>
      </c>
    </row>
    <row r="14" spans="1:18">
      <c r="A14" s="15" t="s">
        <v>489</v>
      </c>
      <c r="B14" s="17" t="n">
        <v>5587</v>
      </c>
      <c r="C14" s="18">
        <f>(96.0/B14*100)</f>
        <v/>
      </c>
      <c r="D14" s="19" t="n">
        <v>5491</v>
      </c>
      <c r="E14" s="18" t="n">
        <v>515.1877785299999</v>
      </c>
      <c r="F14" s="20" t="n">
        <v>3.58858688</v>
      </c>
      <c r="G14" s="18" t="n">
        <v>524.00712231</v>
      </c>
      <c r="H14" s="20" t="n">
        <v>2.21297474</v>
      </c>
      <c r="I14" s="18" t="s">
        <v>481</v>
      </c>
      <c r="J14" s="20" t="s">
        <v>481</v>
      </c>
      <c r="K14" s="18" t="s">
        <v>481</v>
      </c>
      <c r="L14" s="20" t="s">
        <v>481</v>
      </c>
      <c r="M14" s="18" t="s">
        <v>481</v>
      </c>
      <c r="N14" s="20" t="s">
        <v>481</v>
      </c>
      <c r="O14" s="18" t="s">
        <v>481</v>
      </c>
      <c r="P14" s="20" t="s">
        <v>481</v>
      </c>
      <c r="Q14" s="18" t="n">
        <v>459.44914926</v>
      </c>
      <c r="R14" s="20" t="n">
        <v>11.56763379</v>
      </c>
    </row>
    <row r="15" spans="1:18">
      <c r="A15" s="15" t="s">
        <v>490</v>
      </c>
      <c r="B15" s="17" t="n">
        <v>5882</v>
      </c>
      <c r="C15" s="18">
        <f>(206.0/B15*100)</f>
        <v/>
      </c>
      <c r="D15" s="19" t="n">
        <v>5676</v>
      </c>
      <c r="E15" s="18" t="n">
        <v>540.35213003</v>
      </c>
      <c r="F15" s="20" t="n">
        <v>3.2625262</v>
      </c>
      <c r="G15" s="18" t="n">
        <v>527.8031764999999</v>
      </c>
      <c r="H15" s="20" t="n">
        <v>2.59862091</v>
      </c>
      <c r="I15" s="18" t="s">
        <v>481</v>
      </c>
      <c r="J15" s="20" t="s">
        <v>481</v>
      </c>
      <c r="K15" s="18" t="s">
        <v>481</v>
      </c>
      <c r="L15" s="20" t="s">
        <v>481</v>
      </c>
      <c r="M15" s="18" t="n">
        <v>367.66871077</v>
      </c>
      <c r="N15" s="20" t="n">
        <v>14.82638214</v>
      </c>
      <c r="O15" s="18" t="s">
        <v>481</v>
      </c>
      <c r="P15" s="20" t="s">
        <v>481</v>
      </c>
      <c r="Q15" s="18" t="n">
        <v>449.51975489</v>
      </c>
      <c r="R15" s="20" t="n">
        <v>7.69944609</v>
      </c>
    </row>
    <row r="16" spans="1:18">
      <c r="A16" s="15" t="s">
        <v>491</v>
      </c>
      <c r="B16" s="17" t="n">
        <v>6108</v>
      </c>
      <c r="C16" s="18">
        <f>(203.0/B16*100)</f>
        <v/>
      </c>
      <c r="D16" s="19" t="n">
        <v>5905</v>
      </c>
      <c r="E16" s="18" t="n">
        <v>498.95422551</v>
      </c>
      <c r="F16" s="20" t="n">
        <v>4.17178354</v>
      </c>
      <c r="G16" s="18" t="n">
        <v>513.39758404</v>
      </c>
      <c r="H16" s="20" t="n">
        <v>2.41628563</v>
      </c>
      <c r="I16" s="18" t="s">
        <v>481</v>
      </c>
      <c r="J16" s="20" t="s">
        <v>481</v>
      </c>
      <c r="K16" s="18" t="s">
        <v>481</v>
      </c>
      <c r="L16" s="20" t="s">
        <v>481</v>
      </c>
      <c r="M16" s="18" t="s">
        <v>481</v>
      </c>
      <c r="N16" s="20" t="s">
        <v>481</v>
      </c>
      <c r="O16" s="18" t="s">
        <v>481</v>
      </c>
      <c r="P16" s="20" t="s">
        <v>481</v>
      </c>
      <c r="Q16" s="18" t="n">
        <v>390.24700593</v>
      </c>
      <c r="R16" s="20" t="n">
        <v>10.597745</v>
      </c>
    </row>
    <row r="17" spans="1:18">
      <c r="A17" s="15" t="s">
        <v>492</v>
      </c>
      <c r="B17" s="17" t="n">
        <v>6504</v>
      </c>
      <c r="C17" s="18">
        <f>(2741.0/B17*100)</f>
        <v/>
      </c>
      <c r="D17" s="19" t="n">
        <v>3763</v>
      </c>
      <c r="E17" s="18" t="n">
        <v>530.2853814699999</v>
      </c>
      <c r="F17" s="20" t="n">
        <v>5.69940489</v>
      </c>
      <c r="G17" s="18" t="n">
        <v>523.97985204</v>
      </c>
      <c r="H17" s="20" t="n">
        <v>3.7638431</v>
      </c>
      <c r="I17" s="18" t="s">
        <v>481</v>
      </c>
      <c r="J17" s="20" t="s">
        <v>481</v>
      </c>
      <c r="K17" s="18" t="s">
        <v>481</v>
      </c>
      <c r="L17" s="20" t="s">
        <v>481</v>
      </c>
      <c r="M17" s="18" t="n">
        <v>338.260297</v>
      </c>
      <c r="N17" s="20" t="n">
        <v>14.23011861</v>
      </c>
      <c r="O17" s="18" t="s">
        <v>481</v>
      </c>
      <c r="P17" s="20" t="s">
        <v>481</v>
      </c>
      <c r="Q17" s="18" t="n">
        <v>458.08323228</v>
      </c>
      <c r="R17" s="20" t="n">
        <v>8.82223999</v>
      </c>
    </row>
    <row r="18" spans="1:18">
      <c r="A18" s="15" t="s">
        <v>493</v>
      </c>
      <c r="B18" s="17" t="n">
        <v>5532</v>
      </c>
      <c r="C18" s="18">
        <f>(33.0/B18*100)</f>
        <v/>
      </c>
      <c r="D18" s="19" t="n">
        <v>5499</v>
      </c>
      <c r="E18" s="18" t="n">
        <v>450.63613272</v>
      </c>
      <c r="F18" s="20" t="n">
        <v>5.19144127</v>
      </c>
      <c r="G18" s="18" t="n">
        <v>481.48582834</v>
      </c>
      <c r="H18" s="20" t="n">
        <v>3.91767654</v>
      </c>
      <c r="I18" s="18" t="s">
        <v>481</v>
      </c>
      <c r="J18" s="20" t="s">
        <v>481</v>
      </c>
      <c r="K18" s="18" t="s">
        <v>481</v>
      </c>
      <c r="L18" s="20" t="s">
        <v>481</v>
      </c>
      <c r="M18" s="18" t="s">
        <v>481</v>
      </c>
      <c r="N18" s="20" t="s">
        <v>481</v>
      </c>
      <c r="O18" s="18" t="s">
        <v>481</v>
      </c>
      <c r="P18" s="20" t="s">
        <v>481</v>
      </c>
      <c r="Q18" s="18" t="n">
        <v>381.25801391</v>
      </c>
      <c r="R18" s="20" t="n">
        <v>9.45672225</v>
      </c>
    </row>
    <row r="19" spans="1:18">
      <c r="A19" s="15" t="s">
        <v>494</v>
      </c>
      <c r="B19" s="17" t="n">
        <v>5658</v>
      </c>
      <c r="C19" s="18">
        <f>(521.0/B19*100)</f>
        <v/>
      </c>
      <c r="D19" s="19" t="n">
        <v>5137</v>
      </c>
      <c r="E19" s="18" t="n">
        <v>479.33379914</v>
      </c>
      <c r="F19" s="20" t="n">
        <v>3.57439347</v>
      </c>
      <c r="G19" s="18" t="n">
        <v>472.41914359</v>
      </c>
      <c r="H19" s="20" t="n">
        <v>3.1043332</v>
      </c>
      <c r="I19" s="18" t="s">
        <v>481</v>
      </c>
      <c r="J19" s="20" t="s">
        <v>481</v>
      </c>
      <c r="K19" s="18" t="s">
        <v>481</v>
      </c>
      <c r="L19" s="20" t="s">
        <v>481</v>
      </c>
      <c r="M19" s="18" t="s">
        <v>481</v>
      </c>
      <c r="N19" s="20" t="s">
        <v>481</v>
      </c>
      <c r="O19" s="18" t="s">
        <v>481</v>
      </c>
      <c r="P19" s="20" t="s">
        <v>481</v>
      </c>
      <c r="Q19" s="18" t="n">
        <v>394.87536614</v>
      </c>
      <c r="R19" s="20" t="n">
        <v>8.11997989</v>
      </c>
    </row>
    <row r="20" spans="1:18">
      <c r="A20" s="15" t="s">
        <v>495</v>
      </c>
      <c r="B20" s="17" t="n">
        <v>3371</v>
      </c>
      <c r="C20" s="18">
        <f>(75.0/B20*100)</f>
        <v/>
      </c>
      <c r="D20" s="19" t="n">
        <v>3296</v>
      </c>
      <c r="E20" s="18" t="n">
        <v>482.00067818</v>
      </c>
      <c r="F20" s="20" t="n">
        <v>4.03637427</v>
      </c>
      <c r="G20" s="18" t="n">
        <v>486.84660938</v>
      </c>
      <c r="H20" s="20" t="n">
        <v>2.10244214</v>
      </c>
      <c r="I20" s="18" t="s">
        <v>481</v>
      </c>
      <c r="J20" s="20" t="s">
        <v>481</v>
      </c>
      <c r="K20" s="18" t="s">
        <v>481</v>
      </c>
      <c r="L20" s="20" t="s">
        <v>481</v>
      </c>
      <c r="M20" s="18" t="s">
        <v>481</v>
      </c>
      <c r="N20" s="20" t="s">
        <v>481</v>
      </c>
      <c r="O20" s="18" t="s">
        <v>481</v>
      </c>
      <c r="P20" s="20" t="s">
        <v>481</v>
      </c>
      <c r="Q20" s="18" t="n">
        <v>433.71312319</v>
      </c>
      <c r="R20" s="20" t="n">
        <v>8.92152827</v>
      </c>
    </row>
    <row r="21" spans="1:18">
      <c r="A21" s="15" t="s">
        <v>496</v>
      </c>
      <c r="B21" s="17" t="n">
        <v>5741</v>
      </c>
      <c r="C21" s="18">
        <f>(90.0/B21*100)</f>
        <v/>
      </c>
      <c r="D21" s="19" t="n">
        <v>5651</v>
      </c>
      <c r="E21" s="18" t="n">
        <v>520.40026804</v>
      </c>
      <c r="F21" s="20" t="n">
        <v>3.59513056</v>
      </c>
      <c r="G21" s="18" t="n">
        <v>523.59916995</v>
      </c>
      <c r="H21" s="20" t="n">
        <v>2.76205674</v>
      </c>
      <c r="I21" s="18" t="s">
        <v>481</v>
      </c>
      <c r="J21" s="20" t="s">
        <v>481</v>
      </c>
      <c r="K21" s="18" t="s">
        <v>481</v>
      </c>
      <c r="L21" s="20" t="s">
        <v>481</v>
      </c>
      <c r="M21" s="18" t="s">
        <v>481</v>
      </c>
      <c r="N21" s="20" t="s">
        <v>481</v>
      </c>
      <c r="O21" s="18" t="s">
        <v>481</v>
      </c>
      <c r="P21" s="20" t="s">
        <v>481</v>
      </c>
      <c r="Q21" s="18" t="n">
        <v>472.65313306</v>
      </c>
      <c r="R21" s="20" t="n">
        <v>8.39102888</v>
      </c>
    </row>
    <row r="22" spans="1:18">
      <c r="A22" s="15" t="s">
        <v>497</v>
      </c>
      <c r="B22" s="17" t="n">
        <v>6598</v>
      </c>
      <c r="C22" s="18">
        <f>(45.0/B22*100)</f>
        <v/>
      </c>
      <c r="D22" s="19" t="n">
        <v>6553</v>
      </c>
      <c r="E22" s="18" t="n">
        <v>461.96538019</v>
      </c>
      <c r="F22" s="20" t="n">
        <v>4.89773276</v>
      </c>
      <c r="G22" s="18" t="n">
        <v>502.74668472</v>
      </c>
      <c r="H22" s="20" t="n">
        <v>3.25729135</v>
      </c>
      <c r="I22" s="18" t="s">
        <v>481</v>
      </c>
      <c r="J22" s="20" t="s">
        <v>481</v>
      </c>
      <c r="K22" s="18" t="s">
        <v>481</v>
      </c>
      <c r="L22" s="20" t="s">
        <v>481</v>
      </c>
      <c r="M22" s="18" t="n">
        <v>498.98</v>
      </c>
      <c r="N22" s="20" t="n">
        <v>59.53620081</v>
      </c>
      <c r="O22" s="18" t="s">
        <v>481</v>
      </c>
      <c r="P22" s="20" t="s">
        <v>481</v>
      </c>
      <c r="Q22" s="18" t="n">
        <v>360.63447642</v>
      </c>
      <c r="R22" s="20" t="n">
        <v>9.851154920000001</v>
      </c>
    </row>
    <row r="23" spans="1:18">
      <c r="A23" s="15" t="s">
        <v>498</v>
      </c>
      <c r="B23" s="17" t="n">
        <v>11583</v>
      </c>
      <c r="C23" s="18">
        <f>(321.0/B23*100)</f>
        <v/>
      </c>
      <c r="D23" s="19" t="n">
        <v>11262</v>
      </c>
      <c r="E23" s="18" t="n">
        <v>476.93872468</v>
      </c>
      <c r="F23" s="20" t="n">
        <v>3.80905266</v>
      </c>
      <c r="G23" s="18" t="n">
        <v>492.30793499</v>
      </c>
      <c r="H23" s="20" t="n">
        <v>2.78934407</v>
      </c>
      <c r="I23" s="18" t="s">
        <v>481</v>
      </c>
      <c r="J23" s="20" t="s">
        <v>481</v>
      </c>
      <c r="K23" s="18" t="s">
        <v>481</v>
      </c>
      <c r="L23" s="20" t="s">
        <v>481</v>
      </c>
      <c r="M23" s="18" t="s">
        <v>481</v>
      </c>
      <c r="N23" s="20" t="s">
        <v>481</v>
      </c>
      <c r="O23" s="18" t="s">
        <v>481</v>
      </c>
      <c r="P23" s="20" t="s">
        <v>481</v>
      </c>
      <c r="Q23" s="18" t="n">
        <v>408.75109227</v>
      </c>
      <c r="R23" s="20" t="n">
        <v>9.51416272</v>
      </c>
    </row>
    <row r="24" spans="1:18">
      <c r="A24" s="15" t="s">
        <v>499</v>
      </c>
      <c r="B24" s="17" t="n">
        <v>6647</v>
      </c>
      <c r="C24" s="18">
        <f>(23.0/B24*100)</f>
        <v/>
      </c>
      <c r="D24" s="19" t="n">
        <v>6624</v>
      </c>
      <c r="E24" s="18" t="n">
        <v>504.45762466</v>
      </c>
      <c r="F24" s="20" t="n">
        <v>3.76445423</v>
      </c>
      <c r="G24" s="18" t="n">
        <v>528.48206113</v>
      </c>
      <c r="H24" s="20" t="n">
        <v>3.04688115</v>
      </c>
      <c r="I24" s="18" t="s">
        <v>481</v>
      </c>
      <c r="J24" s="20" t="s">
        <v>481</v>
      </c>
      <c r="K24" s="18" t="s">
        <v>481</v>
      </c>
      <c r="L24" s="20" t="s">
        <v>481</v>
      </c>
      <c r="M24" s="18" t="s">
        <v>481</v>
      </c>
      <c r="N24" s="20" t="s">
        <v>481</v>
      </c>
      <c r="O24" s="18" t="s">
        <v>481</v>
      </c>
      <c r="P24" s="20" t="s">
        <v>481</v>
      </c>
      <c r="Q24" s="18" t="n">
        <v>433.63809026</v>
      </c>
      <c r="R24" s="20" t="n">
        <v>13.18927682</v>
      </c>
    </row>
    <row r="25" spans="1:18">
      <c r="A25" s="15" t="s">
        <v>500</v>
      </c>
      <c r="B25" s="17" t="n">
        <v>5581</v>
      </c>
      <c r="C25" s="18">
        <f>(26.0/B25*100)</f>
        <v/>
      </c>
      <c r="D25" s="19" t="n">
        <v>5555</v>
      </c>
      <c r="E25" s="18" t="n">
        <v>512.1133198799999</v>
      </c>
      <c r="F25" s="20" t="n">
        <v>5.42463252</v>
      </c>
      <c r="G25" s="18" t="n">
        <v>519.94860568</v>
      </c>
      <c r="H25" s="20" t="n">
        <v>3.41603374</v>
      </c>
      <c r="I25" s="18" t="s">
        <v>481</v>
      </c>
      <c r="J25" s="20" t="s">
        <v>481</v>
      </c>
      <c r="K25" s="18" t="s">
        <v>481</v>
      </c>
      <c r="L25" s="20" t="s">
        <v>481</v>
      </c>
      <c r="M25" s="18" t="s">
        <v>481</v>
      </c>
      <c r="N25" s="20" t="s">
        <v>481</v>
      </c>
      <c r="O25" s="18" t="s">
        <v>481</v>
      </c>
      <c r="P25" s="20" t="s">
        <v>481</v>
      </c>
      <c r="Q25" s="18" t="n">
        <v>501.85471336</v>
      </c>
      <c r="R25" s="20" t="n">
        <v>10.83609192</v>
      </c>
    </row>
    <row r="26" spans="1:18">
      <c r="A26" s="15" t="s">
        <v>501</v>
      </c>
      <c r="B26" s="17" t="n">
        <v>4869</v>
      </c>
      <c r="C26" s="18">
        <f>(103.0/B26*100)</f>
        <v/>
      </c>
      <c r="D26" s="19" t="n">
        <v>4766</v>
      </c>
      <c r="E26" s="18" t="n">
        <v>482.90717517</v>
      </c>
      <c r="F26" s="20" t="n">
        <v>2.98682042</v>
      </c>
      <c r="G26" s="18" t="n">
        <v>492.22019422</v>
      </c>
      <c r="H26" s="20" t="n">
        <v>2.1940496</v>
      </c>
      <c r="I26" s="18" t="s">
        <v>481</v>
      </c>
      <c r="J26" s="20" t="s">
        <v>481</v>
      </c>
      <c r="K26" s="18" t="s">
        <v>481</v>
      </c>
      <c r="L26" s="20" t="s">
        <v>481</v>
      </c>
      <c r="M26" s="18" t="s">
        <v>481</v>
      </c>
      <c r="N26" s="20" t="s">
        <v>481</v>
      </c>
      <c r="O26" s="18" t="s">
        <v>481</v>
      </c>
      <c r="P26" s="20" t="s">
        <v>481</v>
      </c>
      <c r="Q26" s="18" t="n">
        <v>435.05661982</v>
      </c>
      <c r="R26" s="20" t="n">
        <v>9.78632507</v>
      </c>
    </row>
    <row r="27" spans="1:18">
      <c r="A27" s="15" t="s">
        <v>502</v>
      </c>
      <c r="B27" s="17" t="n">
        <v>5299</v>
      </c>
      <c r="C27" s="18">
        <f>(228.0/B27*100)</f>
        <v/>
      </c>
      <c r="D27" s="19" t="n">
        <v>5071</v>
      </c>
      <c r="E27" s="18" t="n">
        <v>483.96087066</v>
      </c>
      <c r="F27" s="20" t="n">
        <v>3.00729601</v>
      </c>
      <c r="G27" s="18" t="n">
        <v>493.41128178</v>
      </c>
      <c r="H27" s="20" t="n">
        <v>1.87236593</v>
      </c>
      <c r="I27" s="18" t="s">
        <v>481</v>
      </c>
      <c r="J27" s="20" t="s">
        <v>481</v>
      </c>
      <c r="K27" s="18" t="s">
        <v>481</v>
      </c>
      <c r="L27" s="20" t="s">
        <v>481</v>
      </c>
      <c r="M27" s="18" t="s">
        <v>481</v>
      </c>
      <c r="N27" s="20" t="s">
        <v>481</v>
      </c>
      <c r="O27" s="18" t="s">
        <v>481</v>
      </c>
      <c r="P27" s="20" t="s">
        <v>481</v>
      </c>
      <c r="Q27" s="18" t="n">
        <v>391.46484358</v>
      </c>
      <c r="R27" s="20" t="n">
        <v>5.82712294</v>
      </c>
    </row>
    <row r="28" spans="1:18">
      <c r="A28" s="15" t="s">
        <v>503</v>
      </c>
      <c r="B28" s="17" t="n">
        <v>7568</v>
      </c>
      <c r="C28" s="18">
        <f>(600.0/B28*100)</f>
        <v/>
      </c>
      <c r="D28" s="19" t="n">
        <v>6968</v>
      </c>
      <c r="E28" s="18" t="n">
        <v>421.77796101</v>
      </c>
      <c r="F28" s="20" t="n">
        <v>3.4132206</v>
      </c>
      <c r="G28" s="18" t="n">
        <v>434.93227483</v>
      </c>
      <c r="H28" s="20" t="n">
        <v>3.06501415</v>
      </c>
      <c r="I28" s="18" t="s">
        <v>481</v>
      </c>
      <c r="J28" s="20" t="s">
        <v>481</v>
      </c>
      <c r="K28" s="18" t="s">
        <v>481</v>
      </c>
      <c r="L28" s="20" t="s">
        <v>481</v>
      </c>
      <c r="M28" s="18" t="s">
        <v>481</v>
      </c>
      <c r="N28" s="20" t="s">
        <v>481</v>
      </c>
      <c r="O28" s="18" t="s">
        <v>481</v>
      </c>
      <c r="P28" s="20" t="s">
        <v>481</v>
      </c>
      <c r="Q28" s="18" t="n">
        <v>393.34838669</v>
      </c>
      <c r="R28" s="20" t="n">
        <v>7.43455917</v>
      </c>
    </row>
    <row r="29" spans="1:18">
      <c r="A29" s="15" t="s">
        <v>504</v>
      </c>
      <c r="B29" s="17" t="n">
        <v>5385</v>
      </c>
      <c r="C29" s="18">
        <f>(30.0/B29*100)</f>
        <v/>
      </c>
      <c r="D29" s="19" t="n">
        <v>5355</v>
      </c>
      <c r="E29" s="18" t="n">
        <v>509.62958217</v>
      </c>
      <c r="F29" s="20" t="n">
        <v>4.71684254</v>
      </c>
      <c r="G29" s="18" t="n">
        <v>510.85892717</v>
      </c>
      <c r="H29" s="20" t="n">
        <v>2.51153118</v>
      </c>
      <c r="I29" s="18" t="s">
        <v>481</v>
      </c>
      <c r="J29" s="20" t="s">
        <v>481</v>
      </c>
      <c r="K29" s="18" t="s">
        <v>481</v>
      </c>
      <c r="L29" s="20" t="s">
        <v>481</v>
      </c>
      <c r="M29" s="18" t="n">
        <v>314.02123871</v>
      </c>
      <c r="N29" s="20" t="n">
        <v>13.26138992</v>
      </c>
      <c r="O29" s="18" t="s">
        <v>481</v>
      </c>
      <c r="P29" s="20" t="s">
        <v>481</v>
      </c>
      <c r="Q29" s="18" t="n">
        <v>413.09410562</v>
      </c>
      <c r="R29" s="20" t="n">
        <v>13.18168473</v>
      </c>
    </row>
    <row r="30" spans="1:18">
      <c r="A30" s="15" t="s">
        <v>505</v>
      </c>
      <c r="B30" s="17" t="n">
        <v>4520</v>
      </c>
      <c r="C30" s="18">
        <f>(279.0/B30*100)</f>
        <v/>
      </c>
      <c r="D30" s="19" t="n">
        <v>4241</v>
      </c>
      <c r="E30" s="18" t="n">
        <v>497.38944317</v>
      </c>
      <c r="F30" s="20" t="n">
        <v>4.21834526</v>
      </c>
      <c r="G30" s="18" t="n">
        <v>523.37045409</v>
      </c>
      <c r="H30" s="20" t="n">
        <v>2.76769355</v>
      </c>
      <c r="I30" s="18" t="s">
        <v>481</v>
      </c>
      <c r="J30" s="20" t="s">
        <v>481</v>
      </c>
      <c r="K30" s="18" t="s">
        <v>481</v>
      </c>
      <c r="L30" s="20" t="s">
        <v>481</v>
      </c>
      <c r="M30" s="18" t="s">
        <v>481</v>
      </c>
      <c r="N30" s="20" t="s">
        <v>481</v>
      </c>
      <c r="O30" s="18" t="s">
        <v>481</v>
      </c>
      <c r="P30" s="20" t="s">
        <v>481</v>
      </c>
      <c r="Q30" s="18" t="n">
        <v>430.50404493</v>
      </c>
      <c r="R30" s="20" t="n">
        <v>9.45093773</v>
      </c>
    </row>
    <row r="31" spans="1:18">
      <c r="A31" s="15" t="s">
        <v>506</v>
      </c>
      <c r="B31" s="17" t="n">
        <v>5456</v>
      </c>
      <c r="C31" s="18">
        <f>(159.0/B31*100)</f>
        <v/>
      </c>
      <c r="D31" s="19" t="n">
        <v>5297</v>
      </c>
      <c r="E31" s="18" t="n">
        <v>515.55032546</v>
      </c>
      <c r="F31" s="20" t="n">
        <v>3.9317049</v>
      </c>
      <c r="G31" s="18" t="n">
        <v>520.84621279</v>
      </c>
      <c r="H31" s="20" t="n">
        <v>2.6804973</v>
      </c>
      <c r="I31" s="18" t="s">
        <v>481</v>
      </c>
      <c r="J31" s="20" t="s">
        <v>481</v>
      </c>
      <c r="K31" s="18" t="s">
        <v>481</v>
      </c>
      <c r="L31" s="20" t="s">
        <v>481</v>
      </c>
      <c r="M31" s="18" t="s">
        <v>481</v>
      </c>
      <c r="N31" s="20" t="s">
        <v>481</v>
      </c>
      <c r="O31" s="18" t="s">
        <v>481</v>
      </c>
      <c r="P31" s="20" t="s">
        <v>481</v>
      </c>
      <c r="Q31" s="18" t="n">
        <v>431.11431673</v>
      </c>
      <c r="R31" s="20" t="n">
        <v>8.345811530000001</v>
      </c>
    </row>
    <row r="32" spans="1:18">
      <c r="A32" s="15" t="s">
        <v>507</v>
      </c>
      <c r="B32" s="17" t="n">
        <v>4478</v>
      </c>
      <c r="C32" s="18">
        <f>(6.0/B32*100)</f>
        <v/>
      </c>
      <c r="D32" s="19" t="n">
        <v>4472</v>
      </c>
      <c r="E32" s="18" t="n">
        <v>496.4239272</v>
      </c>
      <c r="F32" s="20" t="n">
        <v>3.18873174</v>
      </c>
      <c r="G32" s="18" t="n">
        <v>512.84372392</v>
      </c>
      <c r="H32" s="20" t="n">
        <v>2.86929759</v>
      </c>
      <c r="I32" s="18" t="s">
        <v>481</v>
      </c>
      <c r="J32" s="20" t="s">
        <v>481</v>
      </c>
      <c r="K32" s="18" t="s">
        <v>481</v>
      </c>
      <c r="L32" s="20" t="s">
        <v>481</v>
      </c>
      <c r="M32" s="18" t="s">
        <v>481</v>
      </c>
      <c r="N32" s="20" t="s">
        <v>481</v>
      </c>
      <c r="O32" s="18" t="s">
        <v>481</v>
      </c>
      <c r="P32" s="20" t="s">
        <v>481</v>
      </c>
      <c r="Q32" s="18" t="n">
        <v>432.48780243</v>
      </c>
      <c r="R32" s="20" t="n">
        <v>13.03250371</v>
      </c>
    </row>
    <row r="33" spans="1:18">
      <c r="A33" s="15" t="s">
        <v>508</v>
      </c>
      <c r="B33" s="17" t="n">
        <v>7325</v>
      </c>
      <c r="C33" s="18">
        <f>(90.0/B33*100)</f>
        <v/>
      </c>
      <c r="D33" s="19" t="n">
        <v>7235</v>
      </c>
      <c r="E33" s="18" t="n">
        <v>477.11757089</v>
      </c>
      <c r="F33" s="20" t="n">
        <v>3.46886754</v>
      </c>
      <c r="G33" s="18" t="n">
        <v>510.43483401</v>
      </c>
      <c r="H33" s="20" t="n">
        <v>2.78551244</v>
      </c>
      <c r="I33" s="18" t="s">
        <v>481</v>
      </c>
      <c r="J33" s="20" t="s">
        <v>481</v>
      </c>
      <c r="K33" s="18" t="s">
        <v>481</v>
      </c>
      <c r="L33" s="20" t="s">
        <v>481</v>
      </c>
      <c r="M33" s="18" t="s">
        <v>481</v>
      </c>
      <c r="N33" s="20" t="s">
        <v>481</v>
      </c>
      <c r="O33" s="18" t="s">
        <v>481</v>
      </c>
      <c r="P33" s="20" t="s">
        <v>481</v>
      </c>
      <c r="Q33" s="18" t="n">
        <v>424.94253585</v>
      </c>
      <c r="R33" s="20" t="n">
        <v>10.18231413</v>
      </c>
    </row>
    <row r="34" spans="1:18">
      <c r="A34" s="15" t="s">
        <v>509</v>
      </c>
      <c r="B34" s="17" t="n">
        <v>6350</v>
      </c>
      <c r="C34" s="18">
        <f>(117.0/B34*100)</f>
        <v/>
      </c>
      <c r="D34" s="19" t="n">
        <v>6233</v>
      </c>
      <c r="E34" s="18" t="n">
        <v>457.01105205</v>
      </c>
      <c r="F34" s="20" t="n">
        <v>3.62310725</v>
      </c>
      <c r="G34" s="18" t="n">
        <v>468.7583146</v>
      </c>
      <c r="H34" s="20" t="n">
        <v>2.73472273</v>
      </c>
      <c r="I34" s="18" t="s">
        <v>481</v>
      </c>
      <c r="J34" s="20" t="s">
        <v>481</v>
      </c>
      <c r="K34" s="18" t="s">
        <v>481</v>
      </c>
      <c r="L34" s="20" t="s">
        <v>481</v>
      </c>
      <c r="M34" s="18" t="n">
        <v>263.37193708</v>
      </c>
      <c r="N34" s="20" t="n">
        <v>13.61114927</v>
      </c>
      <c r="O34" s="18" t="s">
        <v>481</v>
      </c>
      <c r="P34" s="20" t="s">
        <v>481</v>
      </c>
      <c r="Q34" s="18" t="n">
        <v>363.92482473</v>
      </c>
      <c r="R34" s="20" t="n">
        <v>7.16061444</v>
      </c>
    </row>
    <row r="35" spans="1:18">
      <c r="A35" s="15" t="s">
        <v>510</v>
      </c>
      <c r="B35" s="17" t="n">
        <v>6406</v>
      </c>
      <c r="C35" s="18">
        <f>(88.0/B35*100)</f>
        <v/>
      </c>
      <c r="D35" s="19" t="n">
        <v>6318</v>
      </c>
      <c r="E35" s="18" t="n">
        <v>507.86190464</v>
      </c>
      <c r="F35" s="20" t="n">
        <v>3.94248429</v>
      </c>
      <c r="G35" s="18" t="n">
        <v>509.9186681</v>
      </c>
      <c r="H35" s="20" t="n">
        <v>1.86189236</v>
      </c>
      <c r="I35" s="18" t="s">
        <v>481</v>
      </c>
      <c r="J35" s="20" t="s">
        <v>481</v>
      </c>
      <c r="K35" s="18" t="s">
        <v>481</v>
      </c>
      <c r="L35" s="20" t="s">
        <v>481</v>
      </c>
      <c r="M35" s="18" t="n">
        <v>337.32521215</v>
      </c>
      <c r="N35" s="20" t="n">
        <v>11.65794297</v>
      </c>
      <c r="O35" s="18" t="s">
        <v>481</v>
      </c>
      <c r="P35" s="20" t="s">
        <v>481</v>
      </c>
      <c r="Q35" s="18" t="n">
        <v>419.16359006</v>
      </c>
      <c r="R35" s="20" t="n">
        <v>9.74151664</v>
      </c>
    </row>
    <row r="36" spans="1:18">
      <c r="A36" s="15" t="s">
        <v>511</v>
      </c>
      <c r="B36" s="17" t="n">
        <v>6736</v>
      </c>
      <c r="C36" s="18">
        <f>(113.0/B36*100)</f>
        <v/>
      </c>
      <c r="D36" s="19" t="n">
        <v>6623</v>
      </c>
      <c r="E36" s="18" t="n">
        <v>495.48298984</v>
      </c>
      <c r="F36" s="20" t="n">
        <v>3.68351159</v>
      </c>
      <c r="G36" s="18" t="n">
        <v>500.19809839</v>
      </c>
      <c r="H36" s="20" t="n">
        <v>2.38572489</v>
      </c>
      <c r="I36" s="18" t="s">
        <v>481</v>
      </c>
      <c r="J36" s="20" t="s">
        <v>481</v>
      </c>
      <c r="K36" s="18" t="s">
        <v>481</v>
      </c>
      <c r="L36" s="20" t="s">
        <v>481</v>
      </c>
      <c r="M36" s="18" t="s">
        <v>481</v>
      </c>
      <c r="N36" s="20" t="s">
        <v>481</v>
      </c>
      <c r="O36" s="18" t="s">
        <v>481</v>
      </c>
      <c r="P36" s="20" t="s">
        <v>481</v>
      </c>
      <c r="Q36" s="18" t="n">
        <v>435.66106038</v>
      </c>
      <c r="R36" s="20" t="n">
        <v>7.99462666</v>
      </c>
    </row>
    <row r="37" spans="1:18">
      <c r="A37" s="15" t="s">
        <v>512</v>
      </c>
      <c r="B37" s="17" t="n">
        <v>5458</v>
      </c>
      <c r="C37" s="18">
        <f>(232.0/B37*100)</f>
        <v/>
      </c>
      <c r="D37" s="19" t="n">
        <v>5226</v>
      </c>
      <c r="E37" s="18" t="n">
        <v>510.41016726</v>
      </c>
      <c r="F37" s="20" t="n">
        <v>5.13855947</v>
      </c>
      <c r="G37" s="18" t="n">
        <v>510.0984753</v>
      </c>
      <c r="H37" s="20" t="n">
        <v>2.92985875</v>
      </c>
      <c r="I37" s="18" t="s">
        <v>481</v>
      </c>
      <c r="J37" s="20" t="s">
        <v>481</v>
      </c>
      <c r="K37" s="18" t="s">
        <v>481</v>
      </c>
      <c r="L37" s="20" t="s">
        <v>481</v>
      </c>
      <c r="M37" s="18" t="s">
        <v>481</v>
      </c>
      <c r="N37" s="20" t="s">
        <v>481</v>
      </c>
      <c r="O37" s="18" t="s">
        <v>481</v>
      </c>
      <c r="P37" s="20" t="s">
        <v>481</v>
      </c>
      <c r="Q37" s="18" t="n">
        <v>411.2892939</v>
      </c>
      <c r="R37" s="20" t="n">
        <v>8.185997499999999</v>
      </c>
    </row>
    <row r="38" spans="1:18">
      <c r="A38" s="15" t="s">
        <v>513</v>
      </c>
      <c r="B38" s="17" t="n">
        <v>5860</v>
      </c>
      <c r="C38" s="18">
        <f>(35.0/B38*100)</f>
        <v/>
      </c>
      <c r="D38" s="19" t="n">
        <v>5825</v>
      </c>
      <c r="E38" s="18" t="n">
        <v>498.99301848</v>
      </c>
      <c r="F38" s="20" t="n">
        <v>4.12806093</v>
      </c>
      <c r="G38" s="18" t="n">
        <v>494.13065606</v>
      </c>
      <c r="H38" s="20" t="n">
        <v>3.43283723</v>
      </c>
      <c r="I38" s="18" t="s">
        <v>481</v>
      </c>
      <c r="J38" s="20" t="s">
        <v>481</v>
      </c>
      <c r="K38" s="18" t="s">
        <v>481</v>
      </c>
      <c r="L38" s="20" t="s">
        <v>481</v>
      </c>
      <c r="M38" s="18" t="s">
        <v>481</v>
      </c>
      <c r="N38" s="20" t="s">
        <v>481</v>
      </c>
      <c r="O38" s="18" t="s">
        <v>481</v>
      </c>
      <c r="P38" s="20" t="s">
        <v>481</v>
      </c>
      <c r="Q38" s="18" t="n">
        <v>476.64297131</v>
      </c>
      <c r="R38" s="20" t="n">
        <v>5.43961789</v>
      </c>
    </row>
    <row r="39" spans="1:18">
      <c r="A39" s="15" t="s">
        <v>514</v>
      </c>
      <c r="B39" s="17" t="n">
        <v>5895</v>
      </c>
      <c r="C39" s="18">
        <f>(34.0/B39*100)</f>
        <v/>
      </c>
      <c r="D39" s="19" t="n">
        <v>5861</v>
      </c>
      <c r="E39" s="18" t="n">
        <v>426.11163313</v>
      </c>
      <c r="F39" s="20" t="n">
        <v>4.0053435</v>
      </c>
      <c r="G39" s="18" t="n">
        <v>440.12043728</v>
      </c>
      <c r="H39" s="20" t="n">
        <v>4.48441674</v>
      </c>
      <c r="I39" s="18" t="s">
        <v>481</v>
      </c>
      <c r="J39" s="20" t="s">
        <v>481</v>
      </c>
      <c r="K39" s="18" t="s">
        <v>481</v>
      </c>
      <c r="L39" s="20" t="s">
        <v>481</v>
      </c>
      <c r="M39" s="18" t="s">
        <v>481</v>
      </c>
      <c r="N39" s="20" t="s">
        <v>481</v>
      </c>
      <c r="O39" s="18" t="s">
        <v>481</v>
      </c>
      <c r="P39" s="20" t="s">
        <v>481</v>
      </c>
      <c r="Q39" s="18" t="n">
        <v>373.20648088</v>
      </c>
      <c r="R39" s="20" t="n">
        <v>11.79875395</v>
      </c>
    </row>
    <row r="40" spans="1:18">
      <c r="A40" s="15" t="s">
        <v>515</v>
      </c>
      <c r="B40" s="17" t="n">
        <v>14157</v>
      </c>
      <c r="C40" s="18">
        <f>(450.0/B40*100)</f>
        <v/>
      </c>
      <c r="D40" s="19" t="n">
        <v>13707</v>
      </c>
      <c r="E40" s="18" t="n">
        <v>497.9333998</v>
      </c>
      <c r="F40" s="20" t="n">
        <v>4.3515282</v>
      </c>
      <c r="G40" s="18" t="n">
        <v>503.88277695</v>
      </c>
      <c r="H40" s="20" t="n">
        <v>2.80052039</v>
      </c>
      <c r="I40" s="18" t="s">
        <v>481</v>
      </c>
      <c r="J40" s="20" t="s">
        <v>481</v>
      </c>
      <c r="K40" s="18" t="s">
        <v>481</v>
      </c>
      <c r="L40" s="20" t="s">
        <v>481</v>
      </c>
      <c r="M40" s="18" t="s">
        <v>481</v>
      </c>
      <c r="N40" s="20" t="s">
        <v>481</v>
      </c>
      <c r="O40" s="18" t="s">
        <v>481</v>
      </c>
      <c r="P40" s="20" t="s">
        <v>481</v>
      </c>
      <c r="Q40" s="18" t="n">
        <v>418.77177013</v>
      </c>
      <c r="R40" s="20" t="n">
        <v>8.312342320000001</v>
      </c>
    </row>
    <row r="41" spans="1:18">
      <c r="A41" s="15" t="s">
        <v>516</v>
      </c>
      <c r="B41" s="17" t="n">
        <v>5712</v>
      </c>
      <c r="C41" s="18">
        <f>(80.0/B41*100)</f>
        <v/>
      </c>
      <c r="D41" s="19" t="n">
        <v>5632</v>
      </c>
      <c r="E41" s="18" t="n">
        <v>485.96107848</v>
      </c>
      <c r="F41" s="20" t="n">
        <v>3.96366038</v>
      </c>
      <c r="G41" s="18" t="n">
        <v>510.99303783</v>
      </c>
      <c r="H41" s="20" t="n">
        <v>3.23511016</v>
      </c>
      <c r="I41" s="18" t="s">
        <v>481</v>
      </c>
      <c r="J41" s="20" t="s">
        <v>481</v>
      </c>
      <c r="K41" s="18" t="s">
        <v>481</v>
      </c>
      <c r="L41" s="20" t="s">
        <v>481</v>
      </c>
      <c r="M41" s="18" t="n">
        <v>399.91015703</v>
      </c>
      <c r="N41" s="20" t="n">
        <v>16.72230739</v>
      </c>
      <c r="O41" s="18" t="s">
        <v>481</v>
      </c>
      <c r="P41" s="20" t="s">
        <v>481</v>
      </c>
      <c r="Q41" s="18" t="n">
        <v>411.92975604</v>
      </c>
      <c r="R41" s="20" t="n">
        <v>13.71015831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349.85925265</v>
      </c>
      <c r="N45" s="20" t="n">
        <v>3.00084387</v>
      </c>
      <c r="O45" s="18" t="s">
        <v>481</v>
      </c>
      <c r="P45" s="20" t="s">
        <v>481</v>
      </c>
      <c r="Q45" s="18" t="s">
        <v>481</v>
      </c>
      <c r="R45" s="20" t="s">
        <v>481</v>
      </c>
    </row>
    <row r="46" spans="1:18">
      <c r="A46" s="15" t="s">
        <v>521</v>
      </c>
      <c r="B46" s="17" t="n">
        <v>23141</v>
      </c>
      <c r="C46" s="18">
        <f>(2395.0/B46*100)</f>
        <v/>
      </c>
      <c r="D46" s="19" t="n">
        <v>20746</v>
      </c>
      <c r="E46" s="18" t="n">
        <v>419.80719432</v>
      </c>
      <c r="F46" s="20" t="n">
        <v>4.05460405</v>
      </c>
      <c r="G46" s="18" t="n">
        <v>426.55468192</v>
      </c>
      <c r="H46" s="20" t="n">
        <v>3.70714649</v>
      </c>
      <c r="I46" s="18" t="s">
        <v>481</v>
      </c>
      <c r="J46" s="20" t="s">
        <v>481</v>
      </c>
      <c r="K46" s="18" t="s">
        <v>481</v>
      </c>
      <c r="L46" s="20" t="s">
        <v>481</v>
      </c>
      <c r="M46" s="18" t="s">
        <v>481</v>
      </c>
      <c r="N46" s="20" t="s">
        <v>481</v>
      </c>
      <c r="O46" s="18" t="s">
        <v>481</v>
      </c>
      <c r="P46" s="20" t="s">
        <v>481</v>
      </c>
      <c r="Q46" s="18" t="n">
        <v>384.75674969</v>
      </c>
      <c r="R46" s="20" t="n">
        <v>3.48832622</v>
      </c>
    </row>
    <row r="47" spans="1:18">
      <c r="A47" s="15" t="s">
        <v>522</v>
      </c>
      <c r="B47" s="17" t="n">
        <v>5928</v>
      </c>
      <c r="C47" s="18">
        <f>(488.0/B47*100)</f>
        <v/>
      </c>
      <c r="D47" s="19" t="n">
        <v>5440</v>
      </c>
      <c r="E47" s="18" t="n">
        <v>432.19336965</v>
      </c>
      <c r="F47" s="20" t="n">
        <v>5.74260304</v>
      </c>
      <c r="G47" s="18" t="n">
        <v>461.48457119</v>
      </c>
      <c r="H47" s="20" t="n">
        <v>4.66606432</v>
      </c>
      <c r="I47" s="18" t="s">
        <v>481</v>
      </c>
      <c r="J47" s="20" t="s">
        <v>481</v>
      </c>
      <c r="K47" s="18" t="s">
        <v>481</v>
      </c>
      <c r="L47" s="20" t="s">
        <v>481</v>
      </c>
      <c r="M47" s="18" t="s">
        <v>481</v>
      </c>
      <c r="N47" s="20" t="s">
        <v>481</v>
      </c>
      <c r="O47" s="18" t="s">
        <v>481</v>
      </c>
      <c r="P47" s="20" t="s">
        <v>481</v>
      </c>
      <c r="Q47" s="18" t="n">
        <v>346.03627209</v>
      </c>
      <c r="R47" s="20" t="n">
        <v>6.66751202</v>
      </c>
    </row>
    <row r="48" spans="1:18">
      <c r="A48" s="15" t="s">
        <v>523</v>
      </c>
      <c r="B48" s="17" t="n">
        <v>9841</v>
      </c>
      <c r="C48" s="18">
        <f>(8.0/B48*100)</f>
        <v/>
      </c>
      <c r="D48" s="19" t="n">
        <v>9833</v>
      </c>
      <c r="E48" s="18" t="n">
        <v>491.90742501</v>
      </c>
      <c r="F48" s="20" t="n">
        <v>5.60656366</v>
      </c>
      <c r="G48" s="18" t="n">
        <v>501.44787585</v>
      </c>
      <c r="H48" s="20" t="n">
        <v>5.05937632</v>
      </c>
      <c r="I48" s="18" t="s">
        <v>481</v>
      </c>
      <c r="J48" s="20" t="s">
        <v>481</v>
      </c>
      <c r="K48" s="18" t="s">
        <v>481</v>
      </c>
      <c r="L48" s="20" t="s">
        <v>481</v>
      </c>
      <c r="M48" s="18" t="s">
        <v>481</v>
      </c>
      <c r="N48" s="20" t="s">
        <v>481</v>
      </c>
      <c r="O48" s="18" t="s">
        <v>481</v>
      </c>
      <c r="P48" s="20" t="s">
        <v>481</v>
      </c>
      <c r="Q48" s="18" t="n">
        <v>444.45176958</v>
      </c>
      <c r="R48" s="20" t="n">
        <v>15.86610137</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(493.0/B50*100)</f>
        <v/>
      </c>
      <c r="D50" s="19" t="n">
        <v>11302</v>
      </c>
      <c r="E50" s="18" t="n">
        <v>418.95542147</v>
      </c>
      <c r="F50" s="20" t="n">
        <v>4.05768843</v>
      </c>
      <c r="G50" s="18" t="n">
        <v>438.38907731</v>
      </c>
      <c r="H50" s="20" t="n">
        <v>2.64773082</v>
      </c>
      <c r="I50" s="18" t="s">
        <v>481</v>
      </c>
      <c r="J50" s="20" t="s">
        <v>481</v>
      </c>
      <c r="K50" s="18" t="s">
        <v>481</v>
      </c>
      <c r="L50" s="20" t="s">
        <v>481</v>
      </c>
      <c r="M50" s="18" t="s">
        <v>481</v>
      </c>
      <c r="N50" s="20" t="s">
        <v>481</v>
      </c>
      <c r="O50" s="18" t="s">
        <v>481</v>
      </c>
      <c r="P50" s="20" t="s">
        <v>481</v>
      </c>
      <c r="Q50" s="18" t="n">
        <v>369.52818213</v>
      </c>
      <c r="R50" s="20" t="n">
        <v>8.500150570000001</v>
      </c>
    </row>
    <row r="51" spans="1:18">
      <c r="A51" s="15" t="s">
        <v>526</v>
      </c>
      <c r="B51" s="17" t="n">
        <v>6866</v>
      </c>
      <c r="C51" s="18">
        <f>(112.0/B51*100)</f>
        <v/>
      </c>
      <c r="D51" s="19" t="n">
        <v>6754</v>
      </c>
      <c r="E51" s="18" t="n">
        <v>434.26319071</v>
      </c>
      <c r="F51" s="20" t="n">
        <v>4.04035347</v>
      </c>
      <c r="G51" s="18" t="n">
        <v>430.24713162</v>
      </c>
      <c r="H51" s="20" t="n">
        <v>2.78755807</v>
      </c>
      <c r="I51" s="18" t="s">
        <v>481</v>
      </c>
      <c r="J51" s="20" t="s">
        <v>481</v>
      </c>
      <c r="K51" s="18" t="s">
        <v>481</v>
      </c>
      <c r="L51" s="20" t="s">
        <v>481</v>
      </c>
      <c r="M51" s="18" t="n">
        <v>427.96430568</v>
      </c>
      <c r="N51" s="20" t="n">
        <v>5.20460603</v>
      </c>
      <c r="O51" s="18" t="s">
        <v>481</v>
      </c>
      <c r="P51" s="20" t="s">
        <v>481</v>
      </c>
      <c r="Q51" s="18" t="n">
        <v>400.32496005</v>
      </c>
      <c r="R51" s="20" t="n">
        <v>7.84687312</v>
      </c>
    </row>
    <row r="52" spans="1:18">
      <c r="A52" s="15" t="s">
        <v>527</v>
      </c>
      <c r="B52" s="17" t="n">
        <v>5809</v>
      </c>
      <c r="C52" s="18">
        <f>(124.0/B52*100)</f>
        <v/>
      </c>
      <c r="D52" s="19" t="n">
        <v>5685</v>
      </c>
      <c r="E52" s="18" t="n">
        <v>484.48824403</v>
      </c>
      <c r="F52" s="20" t="n">
        <v>3.58844479</v>
      </c>
      <c r="G52" s="18" t="n">
        <v>492.42761009</v>
      </c>
      <c r="H52" s="20" t="n">
        <v>2.82426858</v>
      </c>
      <c r="I52" s="18" t="s">
        <v>481</v>
      </c>
      <c r="J52" s="20" t="s">
        <v>481</v>
      </c>
      <c r="K52" s="18" t="s">
        <v>481</v>
      </c>
      <c r="L52" s="20" t="s">
        <v>481</v>
      </c>
      <c r="M52" s="18" t="s">
        <v>481</v>
      </c>
      <c r="N52" s="20" t="s">
        <v>481</v>
      </c>
      <c r="O52" s="18" t="s">
        <v>481</v>
      </c>
      <c r="P52" s="20" t="s">
        <v>481</v>
      </c>
      <c r="Q52" s="18" t="n">
        <v>401.51070022</v>
      </c>
      <c r="R52" s="20" t="n">
        <v>8.760666199999999</v>
      </c>
    </row>
    <row r="53" spans="1:18">
      <c r="A53" s="15" t="s">
        <v>528</v>
      </c>
      <c r="B53" s="17" t="n">
        <v>5571</v>
      </c>
      <c r="C53" s="18">
        <f>(144.0/B53*100)</f>
        <v/>
      </c>
      <c r="D53" s="19" t="n">
        <v>5427</v>
      </c>
      <c r="E53" s="18" t="n">
        <v>435.93774419</v>
      </c>
      <c r="F53" s="20" t="n">
        <v>3.1811573</v>
      </c>
      <c r="G53" s="18" t="n">
        <v>460.34615502</v>
      </c>
      <c r="H53" s="20" t="n">
        <v>2.18345487</v>
      </c>
      <c r="I53" s="18" t="s">
        <v>481</v>
      </c>
      <c r="J53" s="20" t="s">
        <v>481</v>
      </c>
      <c r="K53" s="18" t="s">
        <v>481</v>
      </c>
      <c r="L53" s="20" t="s">
        <v>481</v>
      </c>
      <c r="M53" s="18" t="s">
        <v>481</v>
      </c>
      <c r="N53" s="20" t="s">
        <v>481</v>
      </c>
      <c r="O53" s="18" t="s">
        <v>481</v>
      </c>
      <c r="P53" s="20" t="s">
        <v>481</v>
      </c>
      <c r="Q53" s="18" t="n">
        <v>362.9099123</v>
      </c>
      <c r="R53" s="20" t="n">
        <v>4.93931237</v>
      </c>
    </row>
    <row r="54" spans="1:18">
      <c r="A54" s="15" t="s">
        <v>529</v>
      </c>
      <c r="B54" s="17" t="n">
        <v>4740</v>
      </c>
      <c r="C54" s="18">
        <f>(638.0/B54*100)</f>
        <v/>
      </c>
      <c r="D54" s="19" t="n">
        <v>4102</v>
      </c>
      <c r="E54" s="18" t="n">
        <v>351.75638057</v>
      </c>
      <c r="F54" s="20" t="n">
        <v>3.81662588</v>
      </c>
      <c r="G54" s="18" t="n">
        <v>402.27726979</v>
      </c>
      <c r="H54" s="20" t="n">
        <v>3.9239405</v>
      </c>
      <c r="I54" s="18" t="s">
        <v>481</v>
      </c>
      <c r="J54" s="20" t="s">
        <v>481</v>
      </c>
      <c r="K54" s="18" t="s">
        <v>481</v>
      </c>
      <c r="L54" s="20" t="s">
        <v>481</v>
      </c>
      <c r="M54" s="18" t="s">
        <v>481</v>
      </c>
      <c r="N54" s="20" t="s">
        <v>481</v>
      </c>
      <c r="O54" s="18" t="s">
        <v>481</v>
      </c>
      <c r="P54" s="20" t="s">
        <v>481</v>
      </c>
      <c r="Q54" s="18" t="n">
        <v>309.65971816</v>
      </c>
      <c r="R54" s="20" t="n">
        <v>5.230938</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(77.0/B56*100)</f>
        <v/>
      </c>
      <c r="D56" s="19" t="n">
        <v>5282</v>
      </c>
      <c r="E56" s="18" t="n">
        <v>518.62742006</v>
      </c>
      <c r="F56" s="20" t="n">
        <v>3.09909336</v>
      </c>
      <c r="G56" s="18" t="n">
        <v>538.61673472</v>
      </c>
      <c r="H56" s="20" t="n">
        <v>2.96980818</v>
      </c>
      <c r="I56" s="18" t="s">
        <v>481</v>
      </c>
      <c r="J56" s="20" t="s">
        <v>481</v>
      </c>
      <c r="K56" s="18" t="s">
        <v>481</v>
      </c>
      <c r="L56" s="20" t="s">
        <v>481</v>
      </c>
      <c r="M56" s="18" t="s">
        <v>481</v>
      </c>
      <c r="N56" s="20" t="s">
        <v>481</v>
      </c>
      <c r="O56" s="18" t="s">
        <v>481</v>
      </c>
      <c r="P56" s="20" t="s">
        <v>481</v>
      </c>
      <c r="Q56" s="18" t="n">
        <v>441.25479153</v>
      </c>
      <c r="R56" s="20" t="n">
        <v>17.2689253</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397.25949434</v>
      </c>
      <c r="N57" s="20" t="n">
        <v>2.86584073</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347.12590293</v>
      </c>
      <c r="N59" s="20" t="n">
        <v>1.56898215</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346.54897697</v>
      </c>
      <c r="N60" s="20" t="n">
        <v>4.41355694</v>
      </c>
      <c r="O60" s="18" t="s">
        <v>481</v>
      </c>
      <c r="P60" s="20" t="s">
        <v>481</v>
      </c>
      <c r="Q60" s="18" t="s">
        <v>481</v>
      </c>
      <c r="R60" s="20" t="s">
        <v>481</v>
      </c>
    </row>
    <row r="61" spans="1:18">
      <c r="A61" s="15" t="s">
        <v>536</v>
      </c>
      <c r="B61" s="17" t="n">
        <v>6525</v>
      </c>
      <c r="C61" s="18">
        <f>(193.0/B61*100)</f>
        <v/>
      </c>
      <c r="D61" s="19" t="n">
        <v>6332</v>
      </c>
      <c r="E61" s="18" t="n">
        <v>466.79393781</v>
      </c>
      <c r="F61" s="20" t="n">
        <v>2.93800546</v>
      </c>
      <c r="G61" s="18" t="n">
        <v>483.108212</v>
      </c>
      <c r="H61" s="20" t="n">
        <v>3.12561803</v>
      </c>
      <c r="I61" s="18" t="s">
        <v>481</v>
      </c>
      <c r="J61" s="20" t="s">
        <v>481</v>
      </c>
      <c r="K61" s="18" t="s">
        <v>481</v>
      </c>
      <c r="L61" s="20" t="s">
        <v>481</v>
      </c>
      <c r="M61" s="18" t="s">
        <v>481</v>
      </c>
      <c r="N61" s="20" t="s">
        <v>481</v>
      </c>
      <c r="O61" s="18" t="s">
        <v>481</v>
      </c>
      <c r="P61" s="20" t="s">
        <v>481</v>
      </c>
      <c r="Q61" s="18" t="n">
        <v>378.70504867</v>
      </c>
      <c r="R61" s="20" t="n">
        <v>9.54721771</v>
      </c>
    </row>
    <row r="62" spans="1:18">
      <c r="A62" s="15" t="s">
        <v>537</v>
      </c>
      <c r="B62" s="17" t="n">
        <v>4476</v>
      </c>
      <c r="C62" s="18">
        <f>(3.0/B62*100)</f>
        <v/>
      </c>
      <c r="D62" s="19" t="n">
        <v>4473</v>
      </c>
      <c r="E62" s="18" t="n">
        <v>503.3909676</v>
      </c>
      <c r="F62" s="20" t="n">
        <v>1.95353649</v>
      </c>
      <c r="G62" s="18" t="n">
        <v>513.8019346900001</v>
      </c>
      <c r="H62" s="20" t="n">
        <v>2.04867583</v>
      </c>
      <c r="I62" s="18" t="s">
        <v>481</v>
      </c>
      <c r="J62" s="20" t="s">
        <v>481</v>
      </c>
      <c r="K62" s="18" t="s">
        <v>481</v>
      </c>
      <c r="L62" s="20" t="s">
        <v>481</v>
      </c>
      <c r="M62" s="18" t="s">
        <v>481</v>
      </c>
      <c r="N62" s="20" t="s">
        <v>481</v>
      </c>
      <c r="O62" s="18" t="s">
        <v>481</v>
      </c>
      <c r="P62" s="20" t="s">
        <v>481</v>
      </c>
      <c r="Q62" s="18" t="n">
        <v>457.54891729</v>
      </c>
      <c r="R62" s="20" t="n">
        <v>25.48765317</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446.66614265</v>
      </c>
      <c r="N64" s="20" t="n">
        <v>1.7787943</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416.22926213</v>
      </c>
      <c r="N65" s="20" t="n">
        <v>2.51747002</v>
      </c>
      <c r="O65" s="18" t="s">
        <v>481</v>
      </c>
      <c r="P65" s="20" t="s">
        <v>481</v>
      </c>
      <c r="Q65" s="18" t="s">
        <v>481</v>
      </c>
      <c r="R65" s="20" t="s">
        <v>481</v>
      </c>
    </row>
    <row r="66" spans="1:18">
      <c r="A66" s="15" t="s">
        <v>541</v>
      </c>
      <c r="B66" s="17" t="n">
        <v>5665</v>
      </c>
      <c r="C66" s="18">
        <f>(104.0/B66*100)</f>
        <v/>
      </c>
      <c r="D66" s="19" t="n">
        <v>5561</v>
      </c>
      <c r="E66" s="18" t="n">
        <v>429.40403837</v>
      </c>
      <c r="F66" s="20" t="n">
        <v>2.06480979</v>
      </c>
      <c r="G66" s="18" t="n">
        <v>448.94921873</v>
      </c>
      <c r="H66" s="20" t="n">
        <v>2.35583706</v>
      </c>
      <c r="I66" s="18" t="s">
        <v>481</v>
      </c>
      <c r="J66" s="20" t="s">
        <v>481</v>
      </c>
      <c r="K66" s="18" t="s">
        <v>481</v>
      </c>
      <c r="L66" s="20" t="s">
        <v>481</v>
      </c>
      <c r="M66" s="18" t="s">
        <v>481</v>
      </c>
      <c r="N66" s="20" t="s">
        <v>481</v>
      </c>
      <c r="O66" s="18" t="s">
        <v>481</v>
      </c>
      <c r="P66" s="20" t="s">
        <v>481</v>
      </c>
      <c r="Q66" s="18" t="n">
        <v>358.76264076</v>
      </c>
      <c r="R66" s="20" t="n">
        <v>4.17048633</v>
      </c>
    </row>
    <row r="67" spans="1:18">
      <c r="A67" s="15" t="s">
        <v>542</v>
      </c>
      <c r="B67" s="17" t="n">
        <v>6971</v>
      </c>
      <c r="C67" s="18">
        <f>(1330.0/B67*100)</f>
        <v/>
      </c>
      <c r="D67" s="19" t="n">
        <v>5641</v>
      </c>
      <c r="E67" s="18" t="n">
        <v>408.11187448</v>
      </c>
      <c r="F67" s="20" t="n">
        <v>3.50311002</v>
      </c>
      <c r="G67" s="18" t="n">
        <v>431.19711756</v>
      </c>
      <c r="H67" s="20" t="n">
        <v>3.41300103</v>
      </c>
      <c r="I67" s="18" t="s">
        <v>481</v>
      </c>
      <c r="J67" s="20" t="s">
        <v>481</v>
      </c>
      <c r="K67" s="18" t="s">
        <v>481</v>
      </c>
      <c r="L67" s="20" t="s">
        <v>481</v>
      </c>
      <c r="M67" s="18" t="s">
        <v>481</v>
      </c>
      <c r="N67" s="20" t="s">
        <v>481</v>
      </c>
      <c r="O67" s="18" t="s">
        <v>481</v>
      </c>
      <c r="P67" s="20" t="s">
        <v>481</v>
      </c>
      <c r="Q67" s="18" t="n">
        <v>351.11993392</v>
      </c>
      <c r="R67" s="20" t="n">
        <v>7.02948335</v>
      </c>
    </row>
    <row r="68" spans="1:18">
      <c r="A68" s="15" t="s">
        <v>543</v>
      </c>
      <c r="B68" s="17" t="n">
        <v>12083</v>
      </c>
      <c r="C68" s="18">
        <f>(32.0/B68*100)</f>
        <v/>
      </c>
      <c r="D68" s="19" t="n">
        <v>12051</v>
      </c>
      <c r="E68" s="18" t="n">
        <v>406.76445364</v>
      </c>
      <c r="F68" s="20" t="n">
        <v>1.44709904</v>
      </c>
      <c r="G68" s="18" t="n">
        <v>434.19668155</v>
      </c>
      <c r="H68" s="20" t="n">
        <v>1.94057625</v>
      </c>
      <c r="I68" s="18" t="s">
        <v>481</v>
      </c>
      <c r="J68" s="20" t="s">
        <v>481</v>
      </c>
      <c r="K68" s="18" t="s">
        <v>481</v>
      </c>
      <c r="L68" s="20" t="s">
        <v>481</v>
      </c>
      <c r="M68" s="18" t="s">
        <v>481</v>
      </c>
      <c r="N68" s="20" t="s">
        <v>481</v>
      </c>
      <c r="O68" s="18" t="s">
        <v>481</v>
      </c>
      <c r="P68" s="20" t="s">
        <v>481</v>
      </c>
      <c r="Q68" s="18" t="n">
        <v>325.13254752</v>
      </c>
      <c r="R68" s="20" t="n">
        <v>2.53036197</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433.61659804</v>
      </c>
      <c r="N69" s="20" t="n">
        <v>4.0674456</v>
      </c>
      <c r="O69" s="18" t="s">
        <v>481</v>
      </c>
      <c r="P69" s="20" t="s">
        <v>481</v>
      </c>
      <c r="Q69" s="18" t="s">
        <v>481</v>
      </c>
      <c r="R69" s="20" t="s">
        <v>481</v>
      </c>
    </row>
    <row r="70" spans="1:18">
      <c r="A70" s="15" t="s">
        <v>545</v>
      </c>
      <c r="B70" s="17" t="n">
        <v>6036</v>
      </c>
      <c r="C70" s="18">
        <f>(223.0/B70*100)</f>
        <v/>
      </c>
      <c r="D70" s="19" t="n">
        <v>5813</v>
      </c>
      <c r="E70" s="18" t="n">
        <v>495.51755863</v>
      </c>
      <c r="F70" s="20" t="n">
        <v>3.50068246</v>
      </c>
      <c r="G70" s="18" t="n">
        <v>502.22492668</v>
      </c>
      <c r="H70" s="20" t="n">
        <v>3.18412923</v>
      </c>
      <c r="I70" s="18" t="s">
        <v>481</v>
      </c>
      <c r="J70" s="20" t="s">
        <v>481</v>
      </c>
      <c r="K70" s="18" t="s">
        <v>481</v>
      </c>
      <c r="L70" s="20" t="s">
        <v>481</v>
      </c>
      <c r="M70" s="18" t="s">
        <v>481</v>
      </c>
      <c r="N70" s="20" t="s">
        <v>481</v>
      </c>
      <c r="O70" s="18" t="s">
        <v>481</v>
      </c>
      <c r="P70" s="20" t="s">
        <v>481</v>
      </c>
      <c r="Q70" s="18" t="n">
        <v>454.08820186</v>
      </c>
      <c r="R70" s="20" t="n">
        <v>10.56300677</v>
      </c>
    </row>
    <row r="71" spans="1:18">
      <c r="A71" s="15" t="s">
        <v>546</v>
      </c>
      <c r="B71" s="17" t="n">
        <v>6115</v>
      </c>
      <c r="C71" s="18">
        <f>(60.0/B71*100)</f>
        <v/>
      </c>
      <c r="D71" s="19" t="n">
        <v>6055</v>
      </c>
      <c r="E71" s="18" t="n">
        <v>530.27459802</v>
      </c>
      <c r="F71" s="20" t="n">
        <v>2.8199932</v>
      </c>
      <c r="G71" s="18" t="n">
        <v>539.8549743999999</v>
      </c>
      <c r="H71" s="20" t="n">
        <v>1.85536835</v>
      </c>
      <c r="I71" s="18" t="s">
        <v>481</v>
      </c>
      <c r="J71" s="20" t="s">
        <v>481</v>
      </c>
      <c r="K71" s="18" t="s">
        <v>481</v>
      </c>
      <c r="L71" s="20" t="s">
        <v>481</v>
      </c>
      <c r="M71" s="18" t="s">
        <v>481</v>
      </c>
      <c r="N71" s="20" t="s">
        <v>481</v>
      </c>
      <c r="O71" s="18" t="s">
        <v>481</v>
      </c>
      <c r="P71" s="20" t="s">
        <v>481</v>
      </c>
      <c r="Q71" s="18" t="n">
        <v>485.30656543</v>
      </c>
      <c r="R71" s="20" t="n">
        <v>16.89726001</v>
      </c>
    </row>
    <row r="72" spans="1:18">
      <c r="A72" s="15" t="s">
        <v>547</v>
      </c>
      <c r="B72" s="17" t="n">
        <v>7708</v>
      </c>
      <c r="C72" s="18">
        <f>(9.0/B72*100)</f>
        <v/>
      </c>
      <c r="D72" s="19" t="n">
        <v>7699</v>
      </c>
      <c r="E72" s="18" t="n">
        <v>498.5020814</v>
      </c>
      <c r="F72" s="20" t="n">
        <v>3.07094105</v>
      </c>
      <c r="G72" s="18" t="n">
        <v>497.05092422</v>
      </c>
      <c r="H72" s="20" t="n">
        <v>2.64558883</v>
      </c>
      <c r="I72" s="18" t="s">
        <v>481</v>
      </c>
      <c r="J72" s="20" t="s">
        <v>481</v>
      </c>
      <c r="K72" s="18" t="s">
        <v>481</v>
      </c>
      <c r="L72" s="20" t="s">
        <v>481</v>
      </c>
      <c r="M72" s="18" t="s">
        <v>481</v>
      </c>
      <c r="N72" s="20" t="s">
        <v>481</v>
      </c>
      <c r="O72" s="18" t="s">
        <v>481</v>
      </c>
      <c r="P72" s="20" t="s">
        <v>481</v>
      </c>
      <c r="Q72" s="18" t="n">
        <v>433.25630833</v>
      </c>
      <c r="R72" s="20" t="n">
        <v>14.12232386</v>
      </c>
    </row>
    <row r="73" spans="1:18">
      <c r="A73" s="15" t="s">
        <v>548</v>
      </c>
      <c r="B73" s="17" t="n">
        <v>8249</v>
      </c>
      <c r="C73" s="18">
        <f>(220.0/B73*100)</f>
        <v/>
      </c>
      <c r="D73" s="19" t="n">
        <v>8029</v>
      </c>
      <c r="E73" s="18" t="n">
        <v>400.0431876</v>
      </c>
      <c r="F73" s="20" t="n">
        <v>3.45127616</v>
      </c>
      <c r="G73" s="18" t="n">
        <v>425.74666998</v>
      </c>
      <c r="H73" s="20" t="n">
        <v>3.86735056</v>
      </c>
      <c r="I73" s="18" t="s">
        <v>481</v>
      </c>
      <c r="J73" s="20" t="s">
        <v>481</v>
      </c>
      <c r="K73" s="18" t="s">
        <v>481</v>
      </c>
      <c r="L73" s="20" t="s">
        <v>481</v>
      </c>
      <c r="M73" s="18" t="s">
        <v>481</v>
      </c>
      <c r="N73" s="20" t="s">
        <v>481</v>
      </c>
      <c r="O73" s="18" t="s">
        <v>481</v>
      </c>
      <c r="P73" s="20" t="s">
        <v>481</v>
      </c>
      <c r="Q73" s="18" t="n">
        <v>369.52789861</v>
      </c>
      <c r="R73" s="20" t="n">
        <v>10.49866263</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427.27325298</v>
      </c>
      <c r="N74" s="20" t="n">
        <v>1.48755563</v>
      </c>
      <c r="O74" s="18" t="s">
        <v>481</v>
      </c>
      <c r="P74" s="20" t="s">
        <v>481</v>
      </c>
      <c r="Q74" s="18" t="s">
        <v>481</v>
      </c>
      <c r="R74" s="20" t="s">
        <v>481</v>
      </c>
    </row>
    <row r="75" spans="1:18">
      <c r="A75" s="15" t="s">
        <v>550</v>
      </c>
      <c r="B75" s="17" t="n">
        <v>5375</v>
      </c>
      <c r="C75" s="18">
        <f>(355.0/B75*100)</f>
        <v/>
      </c>
      <c r="D75" s="19" t="n">
        <v>5020</v>
      </c>
      <c r="E75" s="18" t="n">
        <v>359.57817604</v>
      </c>
      <c r="F75" s="20" t="n">
        <v>3.70039006</v>
      </c>
      <c r="G75" s="18" t="n">
        <v>376.89170522</v>
      </c>
      <c r="H75" s="20" t="n">
        <v>3.37672713</v>
      </c>
      <c r="I75" s="18" t="s">
        <v>481</v>
      </c>
      <c r="J75" s="20" t="s">
        <v>481</v>
      </c>
      <c r="K75" s="18" t="s">
        <v>481</v>
      </c>
      <c r="L75" s="20" t="s">
        <v>481</v>
      </c>
      <c r="M75" s="18" t="s">
        <v>481</v>
      </c>
      <c r="N75" s="20" t="s">
        <v>481</v>
      </c>
      <c r="O75" s="18" t="s">
        <v>481</v>
      </c>
      <c r="P75" s="20" t="s">
        <v>481</v>
      </c>
      <c r="Q75" s="18" t="n">
        <v>326.6717352</v>
      </c>
      <c r="R75" s="20" t="n">
        <v>6.54113748</v>
      </c>
    </row>
    <row r="76" spans="1:18">
      <c r="A76" s="15" t="s">
        <v>551</v>
      </c>
      <c r="B76" s="17" t="n">
        <v>14167</v>
      </c>
      <c r="C76" s="18">
        <f>(238.0/B76*100)</f>
        <v/>
      </c>
      <c r="D76" s="19" t="n">
        <v>13929</v>
      </c>
      <c r="E76" s="18" t="n">
        <v>428.53470293</v>
      </c>
      <c r="F76" s="20" t="n">
        <v>3.19534995</v>
      </c>
      <c r="G76" s="18" t="n">
        <v>455.51033612</v>
      </c>
      <c r="H76" s="20" t="n">
        <v>3.05783242</v>
      </c>
      <c r="I76" s="18" t="s">
        <v>481</v>
      </c>
      <c r="J76" s="20" t="s">
        <v>481</v>
      </c>
      <c r="K76" s="18" t="s">
        <v>481</v>
      </c>
      <c r="L76" s="20" t="s">
        <v>481</v>
      </c>
      <c r="M76" s="18" t="s">
        <v>481</v>
      </c>
      <c r="N76" s="20" t="s">
        <v>481</v>
      </c>
      <c r="O76" s="18" t="s">
        <v>481</v>
      </c>
      <c r="P76" s="20" t="s">
        <v>481</v>
      </c>
      <c r="Q76" s="18" t="n">
        <v>346.660482</v>
      </c>
      <c r="R76" s="20" t="n">
        <v>5.84614385</v>
      </c>
    </row>
    <row r="77" spans="1:18">
      <c r="A77" s="15" t="s">
        <v>552</v>
      </c>
      <c r="B77" s="17" t="n">
        <v>6062</v>
      </c>
      <c r="C77" s="18">
        <f>(511.0/B77*100)</f>
        <v/>
      </c>
      <c r="D77" s="19" t="n">
        <v>5551</v>
      </c>
      <c r="E77" s="18" t="n">
        <v>441.33009815</v>
      </c>
      <c r="F77" s="20" t="n">
        <v>3.65645541</v>
      </c>
      <c r="G77" s="18" t="n">
        <v>455.94473571</v>
      </c>
      <c r="H77" s="20" t="n">
        <v>3.02602329</v>
      </c>
      <c r="I77" s="18" t="s">
        <v>481</v>
      </c>
      <c r="J77" s="20" t="s">
        <v>481</v>
      </c>
      <c r="K77" s="18" t="s">
        <v>481</v>
      </c>
      <c r="L77" s="20" t="s">
        <v>481</v>
      </c>
      <c r="M77" s="18" t="s">
        <v>481</v>
      </c>
      <c r="N77" s="20" t="s">
        <v>481</v>
      </c>
      <c r="O77" s="18" t="s">
        <v>481</v>
      </c>
      <c r="P77" s="20" t="s">
        <v>481</v>
      </c>
      <c r="Q77" s="18" t="n">
        <v>362.6710187</v>
      </c>
      <c r="R77" s="20" t="n">
        <v>4.40170515</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427.14102033</v>
      </c>
      <c r="N80" s="20" t="n">
        <v>3.42468904</v>
      </c>
      <c r="O80" s="18" t="s">
        <v>481</v>
      </c>
      <c r="P80" s="20" t="s">
        <v>481</v>
      </c>
      <c r="Q80" s="18" t="s">
        <v>481</v>
      </c>
      <c r="R80" s="20" t="s">
        <v>481</v>
      </c>
    </row>
    <row r="81" spans="1:18">
      <c r="A81" s="23" t="s">
        <v>556</v>
      </c>
      <c r="B81" s="17" t="n">
        <v>8861</v>
      </c>
      <c r="C81" s="18">
        <f>(123.0/B81*100)</f>
        <v/>
      </c>
      <c r="D81" s="19" t="n">
        <v>8738</v>
      </c>
      <c r="E81" s="18" t="n">
        <v>426.39632784</v>
      </c>
      <c r="F81" s="20" t="n">
        <v>3.30350083</v>
      </c>
      <c r="G81" s="18" t="n">
        <v>445.68202276</v>
      </c>
      <c r="H81" s="20" t="n">
        <v>4.56650376</v>
      </c>
      <c r="I81" s="18" t="s">
        <v>481</v>
      </c>
      <c r="J81" s="20" t="s">
        <v>481</v>
      </c>
      <c r="K81" s="18" t="s">
        <v>481</v>
      </c>
      <c r="L81" s="20" t="s">
        <v>481</v>
      </c>
      <c r="M81" s="18" t="s">
        <v>481</v>
      </c>
      <c r="N81" s="20" t="s">
        <v>481</v>
      </c>
      <c r="O81" s="18" t="s">
        <v>481</v>
      </c>
      <c r="P81" s="20" t="s">
        <v>481</v>
      </c>
      <c r="Q81" s="18" t="n">
        <v>372.58186707</v>
      </c>
      <c r="R81" s="20" t="n">
        <v>10.64817273</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895</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499.277694</v>
      </c>
      <c r="F7" s="20" t="n">
        <v>1.9891743</v>
      </c>
      <c r="G7" s="18" t="n">
        <v>535.97259845</v>
      </c>
      <c r="H7" s="20" t="n">
        <v>3.61378251</v>
      </c>
      <c r="I7" s="18" t="s">
        <v>481</v>
      </c>
      <c r="J7" s="20" t="s">
        <v>481</v>
      </c>
      <c r="K7" s="18" t="s">
        <v>481</v>
      </c>
      <c r="L7" s="20" t="s">
        <v>481</v>
      </c>
      <c r="M7" s="18" t="s">
        <v>481</v>
      </c>
      <c r="N7" s="20" t="s">
        <v>481</v>
      </c>
      <c r="O7" s="18" t="s">
        <v>481</v>
      </c>
      <c r="P7" s="20" t="s">
        <v>481</v>
      </c>
      <c r="Q7" s="18" t="n">
        <v>473.68036398</v>
      </c>
      <c r="R7" s="20" t="n">
        <v>5.79767881</v>
      </c>
    </row>
    <row r="8" spans="1:18">
      <c r="A8" s="15" t="s">
        <v>483</v>
      </c>
      <c r="B8" s="17" t="n">
        <v>7007</v>
      </c>
      <c r="C8" s="18">
        <f>(324.0/B8*100)</f>
        <v/>
      </c>
      <c r="D8" s="19" t="n">
        <v>6683</v>
      </c>
      <c r="E8" s="18" t="n">
        <v>484.82958474</v>
      </c>
      <c r="F8" s="20" t="n">
        <v>2.78728364</v>
      </c>
      <c r="G8" s="18" t="n">
        <v>509.13740565</v>
      </c>
      <c r="H8" s="20" t="n">
        <v>4.75676094</v>
      </c>
      <c r="I8" s="18" t="s">
        <v>481</v>
      </c>
      <c r="J8" s="20" t="s">
        <v>481</v>
      </c>
      <c r="K8" s="18" t="s">
        <v>481</v>
      </c>
      <c r="L8" s="20" t="s">
        <v>481</v>
      </c>
      <c r="M8" s="18" t="n">
        <v>361.38025951</v>
      </c>
      <c r="N8" s="20" t="n">
        <v>22.72565673</v>
      </c>
      <c r="O8" s="18" t="s">
        <v>481</v>
      </c>
      <c r="P8" s="20" t="s">
        <v>481</v>
      </c>
      <c r="Q8" s="18" t="n">
        <v>409.7828905</v>
      </c>
      <c r="R8" s="20" t="n">
        <v>10.13027479</v>
      </c>
    </row>
    <row r="9" spans="1:18">
      <c r="A9" s="15" t="s">
        <v>484</v>
      </c>
      <c r="B9" s="17" t="n">
        <v>9651</v>
      </c>
      <c r="C9" s="18">
        <f>(373.0/B9*100)</f>
        <v/>
      </c>
      <c r="D9" s="19" t="n">
        <v>9278</v>
      </c>
      <c r="E9" s="18" t="n">
        <v>503.63907771</v>
      </c>
      <c r="F9" s="20" t="n">
        <v>2.2910851</v>
      </c>
      <c r="G9" s="18" t="n">
        <v>526.46234838</v>
      </c>
      <c r="H9" s="20" t="n">
        <v>3.80711143</v>
      </c>
      <c r="I9" s="18" t="s">
        <v>481</v>
      </c>
      <c r="J9" s="20" t="s">
        <v>481</v>
      </c>
      <c r="K9" s="18" t="s">
        <v>481</v>
      </c>
      <c r="L9" s="20" t="s">
        <v>481</v>
      </c>
      <c r="M9" s="18" t="n">
        <v>347.7815185</v>
      </c>
      <c r="N9" s="20" t="n">
        <v>11.20716786</v>
      </c>
      <c r="O9" s="18" t="s">
        <v>481</v>
      </c>
      <c r="P9" s="20" t="s">
        <v>481</v>
      </c>
      <c r="Q9" s="18" t="n">
        <v>419.41085066</v>
      </c>
      <c r="R9" s="20" t="n">
        <v>8.967353729999999</v>
      </c>
    </row>
    <row r="10" spans="1:18">
      <c r="A10" s="15" t="s">
        <v>485</v>
      </c>
      <c r="B10" s="17" t="n">
        <v>20058</v>
      </c>
      <c r="C10" s="18">
        <f>(589.0/B10*100)</f>
        <v/>
      </c>
      <c r="D10" s="19" t="n">
        <v>19469</v>
      </c>
      <c r="E10" s="18" t="n">
        <v>521.98028026</v>
      </c>
      <c r="F10" s="20" t="n">
        <v>2.23088795</v>
      </c>
      <c r="G10" s="18" t="n">
        <v>556.45495119</v>
      </c>
      <c r="H10" s="20" t="n">
        <v>3.11444696</v>
      </c>
      <c r="I10" s="18" t="s">
        <v>481</v>
      </c>
      <c r="J10" s="20" t="s">
        <v>481</v>
      </c>
      <c r="K10" s="18" t="s">
        <v>481</v>
      </c>
      <c r="L10" s="20" t="s">
        <v>481</v>
      </c>
      <c r="M10" s="18" t="s">
        <v>481</v>
      </c>
      <c r="N10" s="20" t="s">
        <v>481</v>
      </c>
      <c r="O10" s="18" t="s">
        <v>481</v>
      </c>
      <c r="P10" s="20" t="s">
        <v>481</v>
      </c>
      <c r="Q10" s="18" t="n">
        <v>453.75617439</v>
      </c>
      <c r="R10" s="20" t="n">
        <v>8.71042212</v>
      </c>
    </row>
    <row r="11" spans="1:18">
      <c r="A11" s="15" t="s">
        <v>486</v>
      </c>
      <c r="B11" s="17" t="n">
        <v>7053</v>
      </c>
      <c r="C11" s="18">
        <f>(259.0/B11*100)</f>
        <v/>
      </c>
      <c r="D11" s="19" t="n">
        <v>6794</v>
      </c>
      <c r="E11" s="18" t="n">
        <v>462.41042256</v>
      </c>
      <c r="F11" s="20" t="n">
        <v>2.68749511</v>
      </c>
      <c r="G11" s="18" t="n">
        <v>470.95854151</v>
      </c>
      <c r="H11" s="20" t="n">
        <v>4.36372645</v>
      </c>
      <c r="I11" s="18" t="s">
        <v>481</v>
      </c>
      <c r="J11" s="20" t="s">
        <v>481</v>
      </c>
      <c r="K11" s="18" t="s">
        <v>481</v>
      </c>
      <c r="L11" s="20" t="s">
        <v>481</v>
      </c>
      <c r="M11" s="18" t="s">
        <v>481</v>
      </c>
      <c r="N11" s="20" t="s">
        <v>481</v>
      </c>
      <c r="O11" s="18" t="s">
        <v>481</v>
      </c>
      <c r="P11" s="20" t="s">
        <v>481</v>
      </c>
      <c r="Q11" s="18" t="n">
        <v>420.31201063</v>
      </c>
      <c r="R11" s="20" t="n">
        <v>7.0108856</v>
      </c>
    </row>
    <row r="12" spans="1:18">
      <c r="A12" s="15" t="s">
        <v>487</v>
      </c>
      <c r="B12" s="17" t="n">
        <v>6894</v>
      </c>
      <c r="C12" s="18">
        <f>(60.0/B12*100)</f>
        <v/>
      </c>
      <c r="D12" s="19" t="n">
        <v>6834</v>
      </c>
      <c r="E12" s="18" t="n">
        <v>486.96614263</v>
      </c>
      <c r="F12" s="20" t="n">
        <v>2.38842596</v>
      </c>
      <c r="G12" s="18" t="n">
        <v>525.49243014</v>
      </c>
      <c r="H12" s="20" t="n">
        <v>3.85700018</v>
      </c>
      <c r="I12" s="18" t="s">
        <v>481</v>
      </c>
      <c r="J12" s="20" t="s">
        <v>481</v>
      </c>
      <c r="K12" s="18" t="s">
        <v>481</v>
      </c>
      <c r="L12" s="20" t="s">
        <v>481</v>
      </c>
      <c r="M12" s="18" t="n">
        <v>332.31014509</v>
      </c>
      <c r="N12" s="20" t="n">
        <v>18.34291261</v>
      </c>
      <c r="O12" s="18" t="s">
        <v>481</v>
      </c>
      <c r="P12" s="20" t="s">
        <v>481</v>
      </c>
      <c r="Q12" s="18" t="n">
        <v>366.03225766</v>
      </c>
      <c r="R12" s="20" t="n">
        <v>8.40411286</v>
      </c>
    </row>
    <row r="13" spans="1:18">
      <c r="A13" s="15" t="s">
        <v>488</v>
      </c>
      <c r="B13" s="17" t="n">
        <v>7161</v>
      </c>
      <c r="C13" s="18">
        <f>(368.0/B13*100)</f>
        <v/>
      </c>
      <c r="D13" s="19" t="n">
        <v>6793</v>
      </c>
      <c r="E13" s="18" t="n">
        <v>505.10303454</v>
      </c>
      <c r="F13" s="20" t="n">
        <v>2.3794814</v>
      </c>
      <c r="G13" s="18" t="n">
        <v>523.45817662</v>
      </c>
      <c r="H13" s="20" t="n">
        <v>3.98066845</v>
      </c>
      <c r="I13" s="18" t="s">
        <v>481</v>
      </c>
      <c r="J13" s="20" t="s">
        <v>481</v>
      </c>
      <c r="K13" s="18" t="s">
        <v>481</v>
      </c>
      <c r="L13" s="20" t="s">
        <v>481</v>
      </c>
      <c r="M13" s="18" t="n">
        <v>407.4699787</v>
      </c>
      <c r="N13" s="20" t="n">
        <v>6.79601306</v>
      </c>
      <c r="O13" s="18" t="s">
        <v>481</v>
      </c>
      <c r="P13" s="20" t="s">
        <v>481</v>
      </c>
      <c r="Q13" s="18" t="n">
        <v>394.41222332</v>
      </c>
      <c r="R13" s="20" t="n">
        <v>9.806044910000001</v>
      </c>
    </row>
    <row r="14" spans="1:18">
      <c r="A14" s="15" t="s">
        <v>489</v>
      </c>
      <c r="B14" s="17" t="n">
        <v>5587</v>
      </c>
      <c r="C14" s="18">
        <f>(96.0/B14*100)</f>
        <v/>
      </c>
      <c r="D14" s="19" t="n">
        <v>5491</v>
      </c>
      <c r="E14" s="18" t="n">
        <v>516.58876186</v>
      </c>
      <c r="F14" s="20" t="n">
        <v>2.28762187</v>
      </c>
      <c r="G14" s="18" t="n">
        <v>537.60282194</v>
      </c>
      <c r="H14" s="20" t="n">
        <v>3.60300982</v>
      </c>
      <c r="I14" s="18" t="s">
        <v>481</v>
      </c>
      <c r="J14" s="20" t="s">
        <v>481</v>
      </c>
      <c r="K14" s="18" t="s">
        <v>481</v>
      </c>
      <c r="L14" s="20" t="s">
        <v>481</v>
      </c>
      <c r="M14" s="18" t="s">
        <v>481</v>
      </c>
      <c r="N14" s="20" t="s">
        <v>481</v>
      </c>
      <c r="O14" s="18" t="s">
        <v>481</v>
      </c>
      <c r="P14" s="20" t="s">
        <v>481</v>
      </c>
      <c r="Q14" s="18" t="n">
        <v>444.18125843</v>
      </c>
      <c r="R14" s="20" t="n">
        <v>14.64393902</v>
      </c>
    </row>
    <row r="15" spans="1:18">
      <c r="A15" s="15" t="s">
        <v>490</v>
      </c>
      <c r="B15" s="17" t="n">
        <v>5882</v>
      </c>
      <c r="C15" s="18">
        <f>(206.0/B15*100)</f>
        <v/>
      </c>
      <c r="D15" s="19" t="n">
        <v>5676</v>
      </c>
      <c r="E15" s="18" t="n">
        <v>530.27728066</v>
      </c>
      <c r="F15" s="20" t="n">
        <v>2.53511844</v>
      </c>
      <c r="G15" s="18" t="n">
        <v>538.16339878</v>
      </c>
      <c r="H15" s="20" t="n">
        <v>4.52516505</v>
      </c>
      <c r="I15" s="18" t="s">
        <v>481</v>
      </c>
      <c r="J15" s="20" t="s">
        <v>481</v>
      </c>
      <c r="K15" s="18" t="s">
        <v>481</v>
      </c>
      <c r="L15" s="20" t="s">
        <v>481</v>
      </c>
      <c r="M15" s="18" t="n">
        <v>367.66871077</v>
      </c>
      <c r="N15" s="20" t="n">
        <v>14.82638214</v>
      </c>
      <c r="O15" s="18" t="s">
        <v>481</v>
      </c>
      <c r="P15" s="20" t="s">
        <v>481</v>
      </c>
      <c r="Q15" s="18" t="n">
        <v>438.06934396</v>
      </c>
      <c r="R15" s="20" t="n">
        <v>8.868182940000001</v>
      </c>
    </row>
    <row r="16" spans="1:18">
      <c r="A16" s="15" t="s">
        <v>491</v>
      </c>
      <c r="B16" s="17" t="n">
        <v>6108</v>
      </c>
      <c r="C16" s="18">
        <f>(203.0/B16*100)</f>
        <v/>
      </c>
      <c r="D16" s="19" t="n">
        <v>5905</v>
      </c>
      <c r="E16" s="18" t="n">
        <v>494.98783226</v>
      </c>
      <c r="F16" s="20" t="n">
        <v>2.52013612</v>
      </c>
      <c r="G16" s="18" t="n">
        <v>538.08149092</v>
      </c>
      <c r="H16" s="20" t="n">
        <v>3.40943686</v>
      </c>
      <c r="I16" s="18" t="s">
        <v>481</v>
      </c>
      <c r="J16" s="20" t="s">
        <v>481</v>
      </c>
      <c r="K16" s="18" t="s">
        <v>481</v>
      </c>
      <c r="L16" s="20" t="s">
        <v>481</v>
      </c>
      <c r="M16" s="18" t="s">
        <v>481</v>
      </c>
      <c r="N16" s="20" t="s">
        <v>481</v>
      </c>
      <c r="O16" s="18" t="s">
        <v>481</v>
      </c>
      <c r="P16" s="20" t="s">
        <v>481</v>
      </c>
      <c r="Q16" s="18" t="n">
        <v>388.68757726</v>
      </c>
      <c r="R16" s="20" t="n">
        <v>11.38680713</v>
      </c>
    </row>
    <row r="17" spans="1:18">
      <c r="A17" s="15" t="s">
        <v>492</v>
      </c>
      <c r="B17" s="17" t="n">
        <v>6504</v>
      </c>
      <c r="C17" s="18">
        <f>(2741.0/B17*100)</f>
        <v/>
      </c>
      <c r="D17" s="19" t="n">
        <v>3763</v>
      </c>
      <c r="E17" s="18" t="n">
        <v>521.2629037</v>
      </c>
      <c r="F17" s="20" t="n">
        <v>3.67016828</v>
      </c>
      <c r="G17" s="18" t="n">
        <v>538.88028966</v>
      </c>
      <c r="H17" s="20" t="n">
        <v>5.34038183</v>
      </c>
      <c r="I17" s="18" t="s">
        <v>481</v>
      </c>
      <c r="J17" s="20" t="s">
        <v>481</v>
      </c>
      <c r="K17" s="18" t="s">
        <v>481</v>
      </c>
      <c r="L17" s="20" t="s">
        <v>481</v>
      </c>
      <c r="M17" s="18" t="n">
        <v>338.260297</v>
      </c>
      <c r="N17" s="20" t="n">
        <v>14.23011861</v>
      </c>
      <c r="O17" s="18" t="s">
        <v>481</v>
      </c>
      <c r="P17" s="20" t="s">
        <v>481</v>
      </c>
      <c r="Q17" s="18" t="n">
        <v>454.39020402</v>
      </c>
      <c r="R17" s="20" t="n">
        <v>9.053597699999999</v>
      </c>
    </row>
    <row r="18" spans="1:18">
      <c r="A18" s="15" t="s">
        <v>493</v>
      </c>
      <c r="B18" s="17" t="n">
        <v>5532</v>
      </c>
      <c r="C18" s="18">
        <f>(33.0/B18*100)</f>
        <v/>
      </c>
      <c r="D18" s="19" t="n">
        <v>5499</v>
      </c>
      <c r="E18" s="18" t="n">
        <v>463.16184239</v>
      </c>
      <c r="F18" s="20" t="n">
        <v>4.22508552</v>
      </c>
      <c r="G18" s="18" t="n">
        <v>495.75344402</v>
      </c>
      <c r="H18" s="20" t="n">
        <v>4.49083123</v>
      </c>
      <c r="I18" s="18" t="s">
        <v>481</v>
      </c>
      <c r="J18" s="20" t="s">
        <v>481</v>
      </c>
      <c r="K18" s="18" t="s">
        <v>481</v>
      </c>
      <c r="L18" s="20" t="s">
        <v>481</v>
      </c>
      <c r="M18" s="18" t="s">
        <v>481</v>
      </c>
      <c r="N18" s="20" t="s">
        <v>481</v>
      </c>
      <c r="O18" s="18" t="s">
        <v>481</v>
      </c>
      <c r="P18" s="20" t="s">
        <v>481</v>
      </c>
      <c r="Q18" s="18" t="n">
        <v>372.75244977</v>
      </c>
      <c r="R18" s="20" t="n">
        <v>10.0898082</v>
      </c>
    </row>
    <row r="19" spans="1:18">
      <c r="A19" s="15" t="s">
        <v>494</v>
      </c>
      <c r="B19" s="17" t="n">
        <v>5658</v>
      </c>
      <c r="C19" s="18">
        <f>(521.0/B19*100)</f>
        <v/>
      </c>
      <c r="D19" s="19" t="n">
        <v>5137</v>
      </c>
      <c r="E19" s="18" t="n">
        <v>471.1351835</v>
      </c>
      <c r="F19" s="20" t="n">
        <v>2.78674571</v>
      </c>
      <c r="G19" s="18" t="n">
        <v>494.99052286</v>
      </c>
      <c r="H19" s="20" t="n">
        <v>4.74732846</v>
      </c>
      <c r="I19" s="18" t="s">
        <v>481</v>
      </c>
      <c r="J19" s="20" t="s">
        <v>481</v>
      </c>
      <c r="K19" s="18" t="s">
        <v>481</v>
      </c>
      <c r="L19" s="20" t="s">
        <v>481</v>
      </c>
      <c r="M19" s="18" t="s">
        <v>481</v>
      </c>
      <c r="N19" s="20" t="s">
        <v>481</v>
      </c>
      <c r="O19" s="18" t="s">
        <v>481</v>
      </c>
      <c r="P19" s="20" t="s">
        <v>481</v>
      </c>
      <c r="Q19" s="18" t="n">
        <v>382.41881246</v>
      </c>
      <c r="R19" s="20" t="n">
        <v>8.969613600000001</v>
      </c>
    </row>
    <row r="20" spans="1:18">
      <c r="A20" s="15" t="s">
        <v>495</v>
      </c>
      <c r="B20" s="17" t="n">
        <v>3371</v>
      </c>
      <c r="C20" s="18">
        <f>(75.0/B20*100)</f>
        <v/>
      </c>
      <c r="D20" s="19" t="n">
        <v>3296</v>
      </c>
      <c r="E20" s="18" t="n">
        <v>478.26495395</v>
      </c>
      <c r="F20" s="20" t="n">
        <v>2.30909254</v>
      </c>
      <c r="G20" s="18" t="n">
        <v>508.2666985</v>
      </c>
      <c r="H20" s="20" t="n">
        <v>3.81500856</v>
      </c>
      <c r="I20" s="18" t="s">
        <v>481</v>
      </c>
      <c r="J20" s="20" t="s">
        <v>481</v>
      </c>
      <c r="K20" s="18" t="s">
        <v>481</v>
      </c>
      <c r="L20" s="20" t="s">
        <v>481</v>
      </c>
      <c r="M20" s="18" t="s">
        <v>481</v>
      </c>
      <c r="N20" s="20" t="s">
        <v>481</v>
      </c>
      <c r="O20" s="18" t="s">
        <v>481</v>
      </c>
      <c r="P20" s="20" t="s">
        <v>481</v>
      </c>
      <c r="Q20" s="18" t="n">
        <v>424.59394181</v>
      </c>
      <c r="R20" s="20" t="n">
        <v>8.77448017</v>
      </c>
    </row>
    <row r="21" spans="1:18">
      <c r="A21" s="15" t="s">
        <v>496</v>
      </c>
      <c r="B21" s="17" t="n">
        <v>5741</v>
      </c>
      <c r="C21" s="18">
        <f>(90.0/B21*100)</f>
        <v/>
      </c>
      <c r="D21" s="19" t="n">
        <v>5651</v>
      </c>
      <c r="E21" s="18" t="n">
        <v>513.18828579</v>
      </c>
      <c r="F21" s="20" t="n">
        <v>2.87575475</v>
      </c>
      <c r="G21" s="18" t="n">
        <v>543.00049356</v>
      </c>
      <c r="H21" s="20" t="n">
        <v>2.81750911</v>
      </c>
      <c r="I21" s="18" t="s">
        <v>481</v>
      </c>
      <c r="J21" s="20" t="s">
        <v>481</v>
      </c>
      <c r="K21" s="18" t="s">
        <v>481</v>
      </c>
      <c r="L21" s="20" t="s">
        <v>481</v>
      </c>
      <c r="M21" s="18" t="s">
        <v>481</v>
      </c>
      <c r="N21" s="20" t="s">
        <v>481</v>
      </c>
      <c r="O21" s="18" t="s">
        <v>481</v>
      </c>
      <c r="P21" s="20" t="s">
        <v>481</v>
      </c>
      <c r="Q21" s="18" t="n">
        <v>455.6784175</v>
      </c>
      <c r="R21" s="20" t="n">
        <v>10.63455246</v>
      </c>
    </row>
    <row r="22" spans="1:18">
      <c r="A22" s="15" t="s">
        <v>497</v>
      </c>
      <c r="B22" s="17" t="n">
        <v>6598</v>
      </c>
      <c r="C22" s="18">
        <f>(45.0/B22*100)</f>
        <v/>
      </c>
      <c r="D22" s="19" t="n">
        <v>6553</v>
      </c>
      <c r="E22" s="18" t="n">
        <v>477.09309493</v>
      </c>
      <c r="F22" s="20" t="n">
        <v>3.61764415</v>
      </c>
      <c r="G22" s="18" t="n">
        <v>511.65736543</v>
      </c>
      <c r="H22" s="20" t="n">
        <v>7.13423324</v>
      </c>
      <c r="I22" s="18" t="s">
        <v>481</v>
      </c>
      <c r="J22" s="20" t="s">
        <v>481</v>
      </c>
      <c r="K22" s="18" t="s">
        <v>481</v>
      </c>
      <c r="L22" s="20" t="s">
        <v>481</v>
      </c>
      <c r="M22" s="18" t="n">
        <v>481.75555063</v>
      </c>
      <c r="N22" s="20" t="n">
        <v>8.711038220000001</v>
      </c>
      <c r="O22" s="18" t="s">
        <v>481</v>
      </c>
      <c r="P22" s="20" t="s">
        <v>481</v>
      </c>
      <c r="Q22" s="18" t="n">
        <v>350.15271971</v>
      </c>
      <c r="R22" s="20" t="n">
        <v>10.96781388</v>
      </c>
    </row>
    <row r="23" spans="1:18">
      <c r="A23" s="15" t="s">
        <v>498</v>
      </c>
      <c r="B23" s="17" t="n">
        <v>11583</v>
      </c>
      <c r="C23" s="18">
        <f>(321.0/B23*100)</f>
        <v/>
      </c>
      <c r="D23" s="19" t="n">
        <v>11262</v>
      </c>
      <c r="E23" s="18" t="n">
        <v>485.38326698</v>
      </c>
      <c r="F23" s="20" t="n">
        <v>2.79228277</v>
      </c>
      <c r="G23" s="18" t="n">
        <v>502.85415415</v>
      </c>
      <c r="H23" s="20" t="n">
        <v>3.9490225</v>
      </c>
      <c r="I23" s="18" t="s">
        <v>481</v>
      </c>
      <c r="J23" s="20" t="s">
        <v>481</v>
      </c>
      <c r="K23" s="18" t="s">
        <v>481</v>
      </c>
      <c r="L23" s="20" t="s">
        <v>481</v>
      </c>
      <c r="M23" s="18" t="s">
        <v>481</v>
      </c>
      <c r="N23" s="20" t="s">
        <v>481</v>
      </c>
      <c r="O23" s="18" t="s">
        <v>481</v>
      </c>
      <c r="P23" s="20" t="s">
        <v>481</v>
      </c>
      <c r="Q23" s="18" t="n">
        <v>394.23812551</v>
      </c>
      <c r="R23" s="20" t="n">
        <v>9.90369063</v>
      </c>
    </row>
    <row r="24" spans="1:18">
      <c r="A24" s="15" t="s">
        <v>499</v>
      </c>
      <c r="B24" s="17" t="n">
        <v>6647</v>
      </c>
      <c r="C24" s="18">
        <f>(23.0/B24*100)</f>
        <v/>
      </c>
      <c r="D24" s="19" t="n">
        <v>6624</v>
      </c>
      <c r="E24" s="18" t="n">
        <v>510.88377107</v>
      </c>
      <c r="F24" s="20" t="n">
        <v>3.3911937</v>
      </c>
      <c r="G24" s="18" t="n">
        <v>530.21742038</v>
      </c>
      <c r="H24" s="20" t="n">
        <v>3.39544709</v>
      </c>
      <c r="I24" s="18" t="s">
        <v>481</v>
      </c>
      <c r="J24" s="20" t="s">
        <v>481</v>
      </c>
      <c r="K24" s="18" t="s">
        <v>481</v>
      </c>
      <c r="L24" s="20" t="s">
        <v>481</v>
      </c>
      <c r="M24" s="18" t="s">
        <v>481</v>
      </c>
      <c r="N24" s="20" t="s">
        <v>481</v>
      </c>
      <c r="O24" s="18" t="s">
        <v>481</v>
      </c>
      <c r="P24" s="20" t="s">
        <v>481</v>
      </c>
      <c r="Q24" s="18" t="n">
        <v>420.34762925</v>
      </c>
      <c r="R24" s="20" t="n">
        <v>12.57183243</v>
      </c>
    </row>
    <row r="25" spans="1:18">
      <c r="A25" s="15" t="s">
        <v>500</v>
      </c>
      <c r="B25" s="17" t="n">
        <v>5581</v>
      </c>
      <c r="C25" s="18">
        <f>(26.0/B25*100)</f>
        <v/>
      </c>
      <c r="D25" s="19" t="n">
        <v>5555</v>
      </c>
      <c r="E25" s="18" t="n">
        <v>508.36488107</v>
      </c>
      <c r="F25" s="20" t="n">
        <v>3.37357228</v>
      </c>
      <c r="G25" s="18" t="n">
        <v>545.57988634</v>
      </c>
      <c r="H25" s="20" t="n">
        <v>4.53279773</v>
      </c>
      <c r="I25" s="18" t="s">
        <v>481</v>
      </c>
      <c r="J25" s="20" t="s">
        <v>481</v>
      </c>
      <c r="K25" s="18" t="s">
        <v>481</v>
      </c>
      <c r="L25" s="20" t="s">
        <v>481</v>
      </c>
      <c r="M25" s="18" t="s">
        <v>481</v>
      </c>
      <c r="N25" s="20" t="s">
        <v>481</v>
      </c>
      <c r="O25" s="18" t="s">
        <v>481</v>
      </c>
      <c r="P25" s="20" t="s">
        <v>481</v>
      </c>
      <c r="Q25" s="18" t="n">
        <v>484.92577726</v>
      </c>
      <c r="R25" s="20" t="n">
        <v>14.2766584</v>
      </c>
    </row>
    <row r="26" spans="1:18">
      <c r="A26" s="15" t="s">
        <v>501</v>
      </c>
      <c r="B26" s="17" t="n">
        <v>4869</v>
      </c>
      <c r="C26" s="18">
        <f>(103.0/B26*100)</f>
        <v/>
      </c>
      <c r="D26" s="19" t="n">
        <v>4766</v>
      </c>
      <c r="E26" s="18" t="n">
        <v>486.98972822</v>
      </c>
      <c r="F26" s="20" t="n">
        <v>1.74646252</v>
      </c>
      <c r="G26" s="18" t="n">
        <v>501.65693612</v>
      </c>
      <c r="H26" s="20" t="n">
        <v>4.54880248</v>
      </c>
      <c r="I26" s="18" t="s">
        <v>481</v>
      </c>
      <c r="J26" s="20" t="s">
        <v>481</v>
      </c>
      <c r="K26" s="18" t="s">
        <v>481</v>
      </c>
      <c r="L26" s="20" t="s">
        <v>481</v>
      </c>
      <c r="M26" s="18" t="s">
        <v>481</v>
      </c>
      <c r="N26" s="20" t="s">
        <v>481</v>
      </c>
      <c r="O26" s="18" t="s">
        <v>481</v>
      </c>
      <c r="P26" s="20" t="s">
        <v>481</v>
      </c>
      <c r="Q26" s="18" t="n">
        <v>417.95654343</v>
      </c>
      <c r="R26" s="20" t="n">
        <v>10.56927497</v>
      </c>
    </row>
    <row r="27" spans="1:18">
      <c r="A27" s="15" t="s">
        <v>502</v>
      </c>
      <c r="B27" s="17" t="n">
        <v>5299</v>
      </c>
      <c r="C27" s="18">
        <f>(228.0/B27*100)</f>
        <v/>
      </c>
      <c r="D27" s="19" t="n">
        <v>5071</v>
      </c>
      <c r="E27" s="18" t="n">
        <v>481.14887715</v>
      </c>
      <c r="F27" s="20" t="n">
        <v>2.03177811</v>
      </c>
      <c r="G27" s="18" t="n">
        <v>520.65005369</v>
      </c>
      <c r="H27" s="20" t="n">
        <v>3.24540909</v>
      </c>
      <c r="I27" s="18" t="s">
        <v>481</v>
      </c>
      <c r="J27" s="20" t="s">
        <v>481</v>
      </c>
      <c r="K27" s="18" t="s">
        <v>481</v>
      </c>
      <c r="L27" s="20" t="s">
        <v>481</v>
      </c>
      <c r="M27" s="18" t="s">
        <v>481</v>
      </c>
      <c r="N27" s="20" t="s">
        <v>481</v>
      </c>
      <c r="O27" s="18" t="s">
        <v>481</v>
      </c>
      <c r="P27" s="20" t="s">
        <v>481</v>
      </c>
      <c r="Q27" s="18" t="n">
        <v>384.45277957</v>
      </c>
      <c r="R27" s="20" t="n">
        <v>5.73590737</v>
      </c>
    </row>
    <row r="28" spans="1:18">
      <c r="A28" s="15" t="s">
        <v>503</v>
      </c>
      <c r="B28" s="17" t="n">
        <v>7568</v>
      </c>
      <c r="C28" s="18">
        <f>(600.0/B28*100)</f>
        <v/>
      </c>
      <c r="D28" s="19" t="n">
        <v>6968</v>
      </c>
      <c r="E28" s="18" t="n">
        <v>433.54048068</v>
      </c>
      <c r="F28" s="20" t="n">
        <v>2.90095871</v>
      </c>
      <c r="G28" s="18" t="n">
        <v>421.50513614</v>
      </c>
      <c r="H28" s="20" t="n">
        <v>3.83009983</v>
      </c>
      <c r="I28" s="18" t="s">
        <v>481</v>
      </c>
      <c r="J28" s="20" t="s">
        <v>481</v>
      </c>
      <c r="K28" s="18" t="s">
        <v>481</v>
      </c>
      <c r="L28" s="20" t="s">
        <v>481</v>
      </c>
      <c r="M28" s="18" t="s">
        <v>481</v>
      </c>
      <c r="N28" s="20" t="s">
        <v>481</v>
      </c>
      <c r="O28" s="18" t="s">
        <v>481</v>
      </c>
      <c r="P28" s="20" t="s">
        <v>481</v>
      </c>
      <c r="Q28" s="18" t="n">
        <v>390.63367982</v>
      </c>
      <c r="R28" s="20" t="n">
        <v>7.5454146</v>
      </c>
    </row>
    <row r="29" spans="1:18">
      <c r="A29" s="15" t="s">
        <v>504</v>
      </c>
      <c r="B29" s="17" t="n">
        <v>5385</v>
      </c>
      <c r="C29" s="18">
        <f>(30.0/B29*100)</f>
        <v/>
      </c>
      <c r="D29" s="19" t="n">
        <v>5355</v>
      </c>
      <c r="E29" s="18" t="n">
        <v>506.14655084</v>
      </c>
      <c r="F29" s="20" t="n">
        <v>2.58424473</v>
      </c>
      <c r="G29" s="18" t="n">
        <v>534.91968206</v>
      </c>
      <c r="H29" s="20" t="n">
        <v>4.31794444</v>
      </c>
      <c r="I29" s="18" t="s">
        <v>481</v>
      </c>
      <c r="J29" s="20" t="s">
        <v>481</v>
      </c>
      <c r="K29" s="18" t="s">
        <v>481</v>
      </c>
      <c r="L29" s="20" t="s">
        <v>481</v>
      </c>
      <c r="M29" s="18" t="n">
        <v>314.02123871</v>
      </c>
      <c r="N29" s="20" t="n">
        <v>13.26138992</v>
      </c>
      <c r="O29" s="18" t="s">
        <v>481</v>
      </c>
      <c r="P29" s="20" t="s">
        <v>481</v>
      </c>
      <c r="Q29" s="18" t="n">
        <v>374.54581179</v>
      </c>
      <c r="R29" s="20" t="n">
        <v>15.39737425</v>
      </c>
    </row>
    <row r="30" spans="1:18">
      <c r="A30" s="15" t="s">
        <v>505</v>
      </c>
      <c r="B30" s="17" t="n">
        <v>4520</v>
      </c>
      <c r="C30" s="18">
        <f>(279.0/B30*100)</f>
        <v/>
      </c>
      <c r="D30" s="19" t="n">
        <v>4241</v>
      </c>
      <c r="E30" s="18" t="n">
        <v>502.39447018</v>
      </c>
      <c r="F30" s="20" t="n">
        <v>2.70307651</v>
      </c>
      <c r="G30" s="18" t="n">
        <v>552.3812705300001</v>
      </c>
      <c r="H30" s="20" t="n">
        <v>3.99740107</v>
      </c>
      <c r="I30" s="18" t="s">
        <v>481</v>
      </c>
      <c r="J30" s="20" t="s">
        <v>481</v>
      </c>
      <c r="K30" s="18" t="s">
        <v>481</v>
      </c>
      <c r="L30" s="20" t="s">
        <v>481</v>
      </c>
      <c r="M30" s="18" t="s">
        <v>481</v>
      </c>
      <c r="N30" s="20" t="s">
        <v>481</v>
      </c>
      <c r="O30" s="18" t="s">
        <v>481</v>
      </c>
      <c r="P30" s="20" t="s">
        <v>481</v>
      </c>
      <c r="Q30" s="18" t="n">
        <v>417.09005872</v>
      </c>
      <c r="R30" s="20" t="n">
        <v>9.704527029999999</v>
      </c>
    </row>
    <row r="31" spans="1:18">
      <c r="A31" s="15" t="s">
        <v>506</v>
      </c>
      <c r="B31" s="17" t="n">
        <v>5456</v>
      </c>
      <c r="C31" s="18">
        <f>(159.0/B31*100)</f>
        <v/>
      </c>
      <c r="D31" s="19" t="n">
        <v>5297</v>
      </c>
      <c r="E31" s="18" t="n">
        <v>516.7634502</v>
      </c>
      <c r="F31" s="20" t="n">
        <v>2.57926641</v>
      </c>
      <c r="G31" s="18" t="n">
        <v>535.51549682</v>
      </c>
      <c r="H31" s="20" t="n">
        <v>5.47438613</v>
      </c>
      <c r="I31" s="18" t="s">
        <v>481</v>
      </c>
      <c r="J31" s="20" t="s">
        <v>481</v>
      </c>
      <c r="K31" s="18" t="s">
        <v>481</v>
      </c>
      <c r="L31" s="20" t="s">
        <v>481</v>
      </c>
      <c r="M31" s="18" t="s">
        <v>481</v>
      </c>
      <c r="N31" s="20" t="s">
        <v>481</v>
      </c>
      <c r="O31" s="18" t="s">
        <v>481</v>
      </c>
      <c r="P31" s="20" t="s">
        <v>481</v>
      </c>
      <c r="Q31" s="18" t="n">
        <v>420.94722479</v>
      </c>
      <c r="R31" s="20" t="n">
        <v>8.9002804</v>
      </c>
    </row>
    <row r="32" spans="1:18">
      <c r="A32" s="15" t="s">
        <v>507</v>
      </c>
      <c r="B32" s="17" t="n">
        <v>4478</v>
      </c>
      <c r="C32" s="18">
        <f>(6.0/B32*100)</f>
        <v/>
      </c>
      <c r="D32" s="19" t="n">
        <v>4472</v>
      </c>
      <c r="E32" s="18" t="n">
        <v>500.2514321</v>
      </c>
      <c r="F32" s="20" t="n">
        <v>2.51333123</v>
      </c>
      <c r="G32" s="18" t="n">
        <v>528.95267019</v>
      </c>
      <c r="H32" s="20" t="n">
        <v>3.85189423</v>
      </c>
      <c r="I32" s="18" t="s">
        <v>481</v>
      </c>
      <c r="J32" s="20" t="s">
        <v>481</v>
      </c>
      <c r="K32" s="18" t="s">
        <v>481</v>
      </c>
      <c r="L32" s="20" t="s">
        <v>481</v>
      </c>
      <c r="M32" s="18" t="s">
        <v>481</v>
      </c>
      <c r="N32" s="20" t="s">
        <v>481</v>
      </c>
      <c r="O32" s="18" t="s">
        <v>481</v>
      </c>
      <c r="P32" s="20" t="s">
        <v>481</v>
      </c>
      <c r="Q32" s="18" t="n">
        <v>418.46539574</v>
      </c>
      <c r="R32" s="20" t="n">
        <v>14.06314503</v>
      </c>
    </row>
    <row r="33" spans="1:18">
      <c r="A33" s="15" t="s">
        <v>508</v>
      </c>
      <c r="B33" s="17" t="n">
        <v>7325</v>
      </c>
      <c r="C33" s="18">
        <f>(90.0/B33*100)</f>
        <v/>
      </c>
      <c r="D33" s="19" t="n">
        <v>7235</v>
      </c>
      <c r="E33" s="18" t="n">
        <v>491.55800707</v>
      </c>
      <c r="F33" s="20" t="n">
        <v>2.82388261</v>
      </c>
      <c r="G33" s="18" t="n">
        <v>532.740684</v>
      </c>
      <c r="H33" s="20" t="n">
        <v>3.63385725</v>
      </c>
      <c r="I33" s="18" t="s">
        <v>481</v>
      </c>
      <c r="J33" s="20" t="s">
        <v>481</v>
      </c>
      <c r="K33" s="18" t="s">
        <v>481</v>
      </c>
      <c r="L33" s="20" t="s">
        <v>481</v>
      </c>
      <c r="M33" s="18" t="s">
        <v>481</v>
      </c>
      <c r="N33" s="20" t="s">
        <v>481</v>
      </c>
      <c r="O33" s="18" t="s">
        <v>481</v>
      </c>
      <c r="P33" s="20" t="s">
        <v>481</v>
      </c>
      <c r="Q33" s="18" t="n">
        <v>400.46586095</v>
      </c>
      <c r="R33" s="20" t="n">
        <v>10.81719494</v>
      </c>
    </row>
    <row r="34" spans="1:18">
      <c r="A34" s="15" t="s">
        <v>509</v>
      </c>
      <c r="B34" s="17" t="n">
        <v>6350</v>
      </c>
      <c r="C34" s="18">
        <f>(117.0/B34*100)</f>
        <v/>
      </c>
      <c r="D34" s="19" t="n">
        <v>6233</v>
      </c>
      <c r="E34" s="18" t="n">
        <v>458.3547569</v>
      </c>
      <c r="F34" s="20" t="n">
        <v>2.52157153</v>
      </c>
      <c r="G34" s="18" t="n">
        <v>484.53751605</v>
      </c>
      <c r="H34" s="20" t="n">
        <v>4.08657301</v>
      </c>
      <c r="I34" s="18" t="s">
        <v>481</v>
      </c>
      <c r="J34" s="20" t="s">
        <v>481</v>
      </c>
      <c r="K34" s="18" t="s">
        <v>481</v>
      </c>
      <c r="L34" s="20" t="s">
        <v>481</v>
      </c>
      <c r="M34" s="18" t="n">
        <v>263.37193708</v>
      </c>
      <c r="N34" s="20" t="n">
        <v>13.61114927</v>
      </c>
      <c r="O34" s="18" t="s">
        <v>481</v>
      </c>
      <c r="P34" s="20" t="s">
        <v>481</v>
      </c>
      <c r="Q34" s="18" t="n">
        <v>358.76540479</v>
      </c>
      <c r="R34" s="20" t="n">
        <v>8.09092905</v>
      </c>
    </row>
    <row r="35" spans="1:18">
      <c r="A35" s="15" t="s">
        <v>510</v>
      </c>
      <c r="B35" s="17" t="n">
        <v>6406</v>
      </c>
      <c r="C35" s="18">
        <f>(88.0/B35*100)</f>
        <v/>
      </c>
      <c r="D35" s="19" t="n">
        <v>6318</v>
      </c>
      <c r="E35" s="18" t="n">
        <v>503.22944126</v>
      </c>
      <c r="F35" s="20" t="n">
        <v>2.04646878</v>
      </c>
      <c r="G35" s="18" t="n">
        <v>522.0556268399999</v>
      </c>
      <c r="H35" s="20" t="n">
        <v>2.67678949</v>
      </c>
      <c r="I35" s="18" t="s">
        <v>481</v>
      </c>
      <c r="J35" s="20" t="s">
        <v>481</v>
      </c>
      <c r="K35" s="18" t="s">
        <v>481</v>
      </c>
      <c r="L35" s="20" t="s">
        <v>481</v>
      </c>
      <c r="M35" s="18" t="n">
        <v>337.32521215</v>
      </c>
      <c r="N35" s="20" t="n">
        <v>11.65794297</v>
      </c>
      <c r="O35" s="18" t="s">
        <v>481</v>
      </c>
      <c r="P35" s="20" t="s">
        <v>481</v>
      </c>
      <c r="Q35" s="18" t="n">
        <v>407.01676982</v>
      </c>
      <c r="R35" s="20" t="n">
        <v>9.91103556</v>
      </c>
    </row>
    <row r="36" spans="1:18">
      <c r="A36" s="15" t="s">
        <v>511</v>
      </c>
      <c r="B36" s="17" t="n">
        <v>6736</v>
      </c>
      <c r="C36" s="18">
        <f>(113.0/B36*100)</f>
        <v/>
      </c>
      <c r="D36" s="19" t="n">
        <v>6623</v>
      </c>
      <c r="E36" s="18" t="n">
        <v>495.48170246</v>
      </c>
      <c r="F36" s="20" t="n">
        <v>2.32363473</v>
      </c>
      <c r="G36" s="18" t="n">
        <v>511.44255822</v>
      </c>
      <c r="H36" s="20" t="n">
        <v>3.70568485</v>
      </c>
      <c r="I36" s="18" t="s">
        <v>481</v>
      </c>
      <c r="J36" s="20" t="s">
        <v>481</v>
      </c>
      <c r="K36" s="18" t="s">
        <v>481</v>
      </c>
      <c r="L36" s="20" t="s">
        <v>481</v>
      </c>
      <c r="M36" s="18" t="s">
        <v>481</v>
      </c>
      <c r="N36" s="20" t="s">
        <v>481</v>
      </c>
      <c r="O36" s="18" t="s">
        <v>481</v>
      </c>
      <c r="P36" s="20" t="s">
        <v>481</v>
      </c>
      <c r="Q36" s="18" t="n">
        <v>425.34350968</v>
      </c>
      <c r="R36" s="20" t="n">
        <v>9.42709441</v>
      </c>
    </row>
    <row r="37" spans="1:18">
      <c r="A37" s="15" t="s">
        <v>512</v>
      </c>
      <c r="B37" s="17" t="n">
        <v>5458</v>
      </c>
      <c r="C37" s="18">
        <f>(232.0/B37*100)</f>
        <v/>
      </c>
      <c r="D37" s="19" t="n">
        <v>5226</v>
      </c>
      <c r="E37" s="18" t="n">
        <v>508.25820128</v>
      </c>
      <c r="F37" s="20" t="n">
        <v>3.27596488</v>
      </c>
      <c r="G37" s="18" t="n">
        <v>516.77201321</v>
      </c>
      <c r="H37" s="20" t="n">
        <v>5.32453636</v>
      </c>
      <c r="I37" s="18" t="s">
        <v>481</v>
      </c>
      <c r="J37" s="20" t="s">
        <v>481</v>
      </c>
      <c r="K37" s="18" t="s">
        <v>481</v>
      </c>
      <c r="L37" s="20" t="s">
        <v>481</v>
      </c>
      <c r="M37" s="18" t="s">
        <v>481</v>
      </c>
      <c r="N37" s="20" t="s">
        <v>481</v>
      </c>
      <c r="O37" s="18" t="s">
        <v>481</v>
      </c>
      <c r="P37" s="20" t="s">
        <v>481</v>
      </c>
      <c r="Q37" s="18" t="n">
        <v>405.08613944</v>
      </c>
      <c r="R37" s="20" t="n">
        <v>8.88374763</v>
      </c>
    </row>
    <row r="38" spans="1:18">
      <c r="A38" s="15" t="s">
        <v>513</v>
      </c>
      <c r="B38" s="17" t="n">
        <v>5860</v>
      </c>
      <c r="C38" s="18">
        <f>(35.0/B38*100)</f>
        <v/>
      </c>
      <c r="D38" s="19" t="n">
        <v>5825</v>
      </c>
      <c r="E38" s="18" t="n">
        <v>491.37136309</v>
      </c>
      <c r="F38" s="20" t="n">
        <v>3.08769292</v>
      </c>
      <c r="G38" s="18" t="n">
        <v>514.10322104</v>
      </c>
      <c r="H38" s="20" t="n">
        <v>5.55439249</v>
      </c>
      <c r="I38" s="18" t="s">
        <v>481</v>
      </c>
      <c r="J38" s="20" t="s">
        <v>481</v>
      </c>
      <c r="K38" s="18" t="s">
        <v>481</v>
      </c>
      <c r="L38" s="20" t="s">
        <v>481</v>
      </c>
      <c r="M38" s="18" t="s">
        <v>481</v>
      </c>
      <c r="N38" s="20" t="s">
        <v>481</v>
      </c>
      <c r="O38" s="18" t="s">
        <v>481</v>
      </c>
      <c r="P38" s="20" t="s">
        <v>481</v>
      </c>
      <c r="Q38" s="18" t="n">
        <v>476.06163251</v>
      </c>
      <c r="R38" s="20" t="n">
        <v>5.51879717</v>
      </c>
    </row>
    <row r="39" spans="1:18">
      <c r="A39" s="15" t="s">
        <v>514</v>
      </c>
      <c r="B39" s="17" t="n">
        <v>5895</v>
      </c>
      <c r="C39" s="18">
        <f>(34.0/B39*100)</f>
        <v/>
      </c>
      <c r="D39" s="19" t="n">
        <v>5861</v>
      </c>
      <c r="E39" s="18" t="n">
        <v>433.18732754</v>
      </c>
      <c r="F39" s="20" t="n">
        <v>3.98878677</v>
      </c>
      <c r="G39" s="18" t="n">
        <v>426.25399631</v>
      </c>
      <c r="H39" s="20" t="n">
        <v>5.54645364</v>
      </c>
      <c r="I39" s="18" t="s">
        <v>481</v>
      </c>
      <c r="J39" s="20" t="s">
        <v>481</v>
      </c>
      <c r="K39" s="18" t="s">
        <v>481</v>
      </c>
      <c r="L39" s="20" t="s">
        <v>481</v>
      </c>
      <c r="M39" s="18" t="s">
        <v>481</v>
      </c>
      <c r="N39" s="20" t="s">
        <v>481</v>
      </c>
      <c r="O39" s="18" t="s">
        <v>481</v>
      </c>
      <c r="P39" s="20" t="s">
        <v>481</v>
      </c>
      <c r="Q39" s="18" t="n">
        <v>363.94102155</v>
      </c>
      <c r="R39" s="20" t="n">
        <v>12.77612551</v>
      </c>
    </row>
    <row r="40" spans="1:18">
      <c r="A40" s="15" t="s">
        <v>515</v>
      </c>
      <c r="B40" s="17" t="n">
        <v>14157</v>
      </c>
      <c r="C40" s="18">
        <f>(450.0/B40*100)</f>
        <v/>
      </c>
      <c r="D40" s="19" t="n">
        <v>13707</v>
      </c>
      <c r="E40" s="18" t="n">
        <v>495.26751627</v>
      </c>
      <c r="F40" s="20" t="n">
        <v>2.74874083</v>
      </c>
      <c r="G40" s="18" t="n">
        <v>529.15673037</v>
      </c>
      <c r="H40" s="20" t="n">
        <v>4.41309046</v>
      </c>
      <c r="I40" s="18" t="s">
        <v>481</v>
      </c>
      <c r="J40" s="20" t="s">
        <v>481</v>
      </c>
      <c r="K40" s="18" t="s">
        <v>481</v>
      </c>
      <c r="L40" s="20" t="s">
        <v>481</v>
      </c>
      <c r="M40" s="18" t="s">
        <v>481</v>
      </c>
      <c r="N40" s="20" t="s">
        <v>481</v>
      </c>
      <c r="O40" s="18" t="s">
        <v>481</v>
      </c>
      <c r="P40" s="20" t="s">
        <v>481</v>
      </c>
      <c r="Q40" s="18" t="n">
        <v>403.04796105</v>
      </c>
      <c r="R40" s="20" t="n">
        <v>8.901728869999999</v>
      </c>
    </row>
    <row r="41" spans="1:18">
      <c r="A41" s="15" t="s">
        <v>516</v>
      </c>
      <c r="B41" s="17" t="n">
        <v>5712</v>
      </c>
      <c r="C41" s="18">
        <f>(80.0/B41*100)</f>
        <v/>
      </c>
      <c r="D41" s="19" t="n">
        <v>5632</v>
      </c>
      <c r="E41" s="18" t="n">
        <v>494.64319876</v>
      </c>
      <c r="F41" s="20" t="n">
        <v>3.26627195</v>
      </c>
      <c r="G41" s="18" t="n">
        <v>529.3187795</v>
      </c>
      <c r="H41" s="20" t="n">
        <v>4.51666462</v>
      </c>
      <c r="I41" s="18" t="s">
        <v>481</v>
      </c>
      <c r="J41" s="20" t="s">
        <v>481</v>
      </c>
      <c r="K41" s="18" t="s">
        <v>481</v>
      </c>
      <c r="L41" s="20" t="s">
        <v>481</v>
      </c>
      <c r="M41" s="18" t="n">
        <v>399.91015703</v>
      </c>
      <c r="N41" s="20" t="n">
        <v>16.72230739</v>
      </c>
      <c r="O41" s="18" t="s">
        <v>481</v>
      </c>
      <c r="P41" s="20" t="s">
        <v>481</v>
      </c>
      <c r="Q41" s="18" t="n">
        <v>410.76814967</v>
      </c>
      <c r="R41" s="20" t="n">
        <v>14.42077309</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349.85925265</v>
      </c>
      <c r="N45" s="20" t="n">
        <v>3.00084387</v>
      </c>
      <c r="O45" s="18" t="s">
        <v>481</v>
      </c>
      <c r="P45" s="20" t="s">
        <v>481</v>
      </c>
      <c r="Q45" s="18" t="s">
        <v>481</v>
      </c>
      <c r="R45" s="20" t="s">
        <v>481</v>
      </c>
    </row>
    <row r="46" spans="1:18">
      <c r="A46" s="15" t="s">
        <v>521</v>
      </c>
      <c r="B46" s="17" t="n">
        <v>23141</v>
      </c>
      <c r="C46" s="18">
        <f>(2395.0/B46*100)</f>
        <v/>
      </c>
      <c r="D46" s="19" t="n">
        <v>20746</v>
      </c>
      <c r="E46" s="18" t="n">
        <v>423.30485104</v>
      </c>
      <c r="F46" s="20" t="n">
        <v>3.6541869</v>
      </c>
      <c r="G46" s="18" t="n">
        <v>421.38074773</v>
      </c>
      <c r="H46" s="20" t="n">
        <v>5.27832327</v>
      </c>
      <c r="I46" s="18" t="s">
        <v>481</v>
      </c>
      <c r="J46" s="20" t="s">
        <v>481</v>
      </c>
      <c r="K46" s="18" t="s">
        <v>481</v>
      </c>
      <c r="L46" s="20" t="s">
        <v>481</v>
      </c>
      <c r="M46" s="18" t="s">
        <v>481</v>
      </c>
      <c r="N46" s="20" t="s">
        <v>481</v>
      </c>
      <c r="O46" s="18" t="s">
        <v>481</v>
      </c>
      <c r="P46" s="20" t="s">
        <v>481</v>
      </c>
      <c r="Q46" s="18" t="n">
        <v>385.41076728</v>
      </c>
      <c r="R46" s="20" t="n">
        <v>3.58730049</v>
      </c>
    </row>
    <row r="47" spans="1:18">
      <c r="A47" s="15" t="s">
        <v>522</v>
      </c>
      <c r="B47" s="17" t="n">
        <v>5928</v>
      </c>
      <c r="C47" s="18">
        <f>(488.0/B47*100)</f>
        <v/>
      </c>
      <c r="D47" s="19" t="n">
        <v>5440</v>
      </c>
      <c r="E47" s="18" t="n">
        <v>448.25305695</v>
      </c>
      <c r="F47" s="20" t="n">
        <v>4.66611672</v>
      </c>
      <c r="G47" s="18" t="n">
        <v>458.6052582</v>
      </c>
      <c r="H47" s="20" t="n">
        <v>8.68181746</v>
      </c>
      <c r="I47" s="18" t="s">
        <v>481</v>
      </c>
      <c r="J47" s="20" t="s">
        <v>481</v>
      </c>
      <c r="K47" s="18" t="s">
        <v>481</v>
      </c>
      <c r="L47" s="20" t="s">
        <v>481</v>
      </c>
      <c r="M47" s="18" t="s">
        <v>481</v>
      </c>
      <c r="N47" s="20" t="s">
        <v>481</v>
      </c>
      <c r="O47" s="18" t="s">
        <v>481</v>
      </c>
      <c r="P47" s="20" t="s">
        <v>481</v>
      </c>
      <c r="Q47" s="18" t="n">
        <v>339.55025831</v>
      </c>
      <c r="R47" s="20" t="n">
        <v>6.87218282</v>
      </c>
    </row>
    <row r="48" spans="1:18">
      <c r="A48" s="15" t="s">
        <v>523</v>
      </c>
      <c r="B48" s="17" t="n">
        <v>9841</v>
      </c>
      <c r="C48" s="18">
        <f>(8.0/B48*100)</f>
        <v/>
      </c>
      <c r="D48" s="19" t="n">
        <v>9833</v>
      </c>
      <c r="E48" s="18" t="n">
        <v>477.64583116</v>
      </c>
      <c r="F48" s="20" t="n">
        <v>5.77110003</v>
      </c>
      <c r="G48" s="18" t="n">
        <v>523.36319048</v>
      </c>
      <c r="H48" s="20" t="n">
        <v>5.52532263</v>
      </c>
      <c r="I48" s="18" t="s">
        <v>481</v>
      </c>
      <c r="J48" s="20" t="s">
        <v>481</v>
      </c>
      <c r="K48" s="18" t="s">
        <v>481</v>
      </c>
      <c r="L48" s="20" t="s">
        <v>481</v>
      </c>
      <c r="M48" s="18" t="s">
        <v>481</v>
      </c>
      <c r="N48" s="20" t="s">
        <v>481</v>
      </c>
      <c r="O48" s="18" t="s">
        <v>481</v>
      </c>
      <c r="P48" s="20" t="s">
        <v>481</v>
      </c>
      <c r="Q48" s="18" t="n">
        <v>427.97537818</v>
      </c>
      <c r="R48" s="20" t="n">
        <v>24.50546951</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(493.0/B50*100)</f>
        <v/>
      </c>
      <c r="D50" s="19" t="n">
        <v>11302</v>
      </c>
      <c r="E50" s="18" t="n">
        <v>436.68251022</v>
      </c>
      <c r="F50" s="20" t="n">
        <v>2.67199087</v>
      </c>
      <c r="G50" s="18" t="n">
        <v>410.72734781</v>
      </c>
      <c r="H50" s="20" t="n">
        <v>4.70566489</v>
      </c>
      <c r="I50" s="18" t="s">
        <v>481</v>
      </c>
      <c r="J50" s="20" t="s">
        <v>481</v>
      </c>
      <c r="K50" s="18" t="s">
        <v>481</v>
      </c>
      <c r="L50" s="20" t="s">
        <v>481</v>
      </c>
      <c r="M50" s="18" t="s">
        <v>481</v>
      </c>
      <c r="N50" s="20" t="s">
        <v>481</v>
      </c>
      <c r="O50" s="18" t="s">
        <v>481</v>
      </c>
      <c r="P50" s="20" t="s">
        <v>481</v>
      </c>
      <c r="Q50" s="18" t="n">
        <v>365.85212448</v>
      </c>
      <c r="R50" s="20" t="n">
        <v>9.17823548</v>
      </c>
    </row>
    <row r="51" spans="1:18">
      <c r="A51" s="15" t="s">
        <v>526</v>
      </c>
      <c r="B51" s="17" t="n">
        <v>6866</v>
      </c>
      <c r="C51" s="18">
        <f>(112.0/B51*100)</f>
        <v/>
      </c>
      <c r="D51" s="19" t="n">
        <v>6754</v>
      </c>
      <c r="E51" s="18" t="n">
        <v>433.78314006</v>
      </c>
      <c r="F51" s="20" t="n">
        <v>2.77450884</v>
      </c>
      <c r="G51" s="18" t="n">
        <v>418.99300578</v>
      </c>
      <c r="H51" s="20" t="n">
        <v>4.48266708</v>
      </c>
      <c r="I51" s="18" t="s">
        <v>481</v>
      </c>
      <c r="J51" s="20" t="s">
        <v>481</v>
      </c>
      <c r="K51" s="18" t="s">
        <v>481</v>
      </c>
      <c r="L51" s="20" t="s">
        <v>481</v>
      </c>
      <c r="M51" s="18" t="n">
        <v>427.96430568</v>
      </c>
      <c r="N51" s="20" t="n">
        <v>5.20460603</v>
      </c>
      <c r="O51" s="18" t="s">
        <v>481</v>
      </c>
      <c r="P51" s="20" t="s">
        <v>481</v>
      </c>
      <c r="Q51" s="18" t="n">
        <v>400.52864884</v>
      </c>
      <c r="R51" s="20" t="n">
        <v>8.240492870000001</v>
      </c>
    </row>
    <row r="52" spans="1:18">
      <c r="A52" s="15" t="s">
        <v>527</v>
      </c>
      <c r="B52" s="17" t="n">
        <v>5809</v>
      </c>
      <c r="C52" s="18">
        <f>(124.0/B52*100)</f>
        <v/>
      </c>
      <c r="D52" s="19" t="n">
        <v>5685</v>
      </c>
      <c r="E52" s="18" t="n">
        <v>488.93989598</v>
      </c>
      <c r="F52" s="20" t="n">
        <v>2.75810204</v>
      </c>
      <c r="G52" s="18" t="n">
        <v>496.34597154</v>
      </c>
      <c r="H52" s="20" t="n">
        <v>4.80843812</v>
      </c>
      <c r="I52" s="18" t="s">
        <v>481</v>
      </c>
      <c r="J52" s="20" t="s">
        <v>481</v>
      </c>
      <c r="K52" s="18" t="s">
        <v>481</v>
      </c>
      <c r="L52" s="20" t="s">
        <v>481</v>
      </c>
      <c r="M52" s="18" t="s">
        <v>481</v>
      </c>
      <c r="N52" s="20" t="s">
        <v>481</v>
      </c>
      <c r="O52" s="18" t="s">
        <v>481</v>
      </c>
      <c r="P52" s="20" t="s">
        <v>481</v>
      </c>
      <c r="Q52" s="18" t="n">
        <v>377.36693066</v>
      </c>
      <c r="R52" s="20" t="n">
        <v>9.6212879</v>
      </c>
    </row>
    <row r="53" spans="1:18">
      <c r="A53" s="15" t="s">
        <v>528</v>
      </c>
      <c r="B53" s="17" t="n">
        <v>5571</v>
      </c>
      <c r="C53" s="18">
        <f>(144.0/B53*100)</f>
        <v/>
      </c>
      <c r="D53" s="19" t="n">
        <v>5427</v>
      </c>
      <c r="E53" s="18" t="n">
        <v>448.3010214</v>
      </c>
      <c r="F53" s="20" t="n">
        <v>1.79133085</v>
      </c>
      <c r="G53" s="18" t="n">
        <v>461.74747691</v>
      </c>
      <c r="H53" s="20" t="n">
        <v>4.1179702</v>
      </c>
      <c r="I53" s="18" t="s">
        <v>481</v>
      </c>
      <c r="J53" s="20" t="s">
        <v>481</v>
      </c>
      <c r="K53" s="18" t="s">
        <v>481</v>
      </c>
      <c r="L53" s="20" t="s">
        <v>481</v>
      </c>
      <c r="M53" s="18" t="s">
        <v>481</v>
      </c>
      <c r="N53" s="20" t="s">
        <v>481</v>
      </c>
      <c r="O53" s="18" t="s">
        <v>481</v>
      </c>
      <c r="P53" s="20" t="s">
        <v>481</v>
      </c>
      <c r="Q53" s="18" t="n">
        <v>354.01583004</v>
      </c>
      <c r="R53" s="20" t="n">
        <v>5.50295074</v>
      </c>
    </row>
    <row r="54" spans="1:18">
      <c r="A54" s="15" t="s">
        <v>529</v>
      </c>
      <c r="B54" s="17" t="n">
        <v>4740</v>
      </c>
      <c r="C54" s="18">
        <f>(638.0/B54*100)</f>
        <v/>
      </c>
      <c r="D54" s="19" t="n">
        <v>4102</v>
      </c>
      <c r="E54" s="18" t="n">
        <v>369.97392005</v>
      </c>
      <c r="F54" s="20" t="n">
        <v>3.99048437</v>
      </c>
      <c r="G54" s="18" t="n">
        <v>380.46160914</v>
      </c>
      <c r="H54" s="20" t="n">
        <v>4.19845242</v>
      </c>
      <c r="I54" s="18" t="s">
        <v>481</v>
      </c>
      <c r="J54" s="20" t="s">
        <v>481</v>
      </c>
      <c r="K54" s="18" t="s">
        <v>481</v>
      </c>
      <c r="L54" s="20" t="s">
        <v>481</v>
      </c>
      <c r="M54" s="18" t="s">
        <v>481</v>
      </c>
      <c r="N54" s="20" t="s">
        <v>481</v>
      </c>
      <c r="O54" s="18" t="s">
        <v>481</v>
      </c>
      <c r="P54" s="20" t="s">
        <v>481</v>
      </c>
      <c r="Q54" s="18" t="n">
        <v>306.76103598</v>
      </c>
      <c r="R54" s="20" t="n">
        <v>5.09982245</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(77.0/B56*100)</f>
        <v/>
      </c>
      <c r="D56" s="19" t="n">
        <v>5282</v>
      </c>
      <c r="E56" s="18" t="n">
        <v>523.42244756</v>
      </c>
      <c r="F56" s="20" t="n">
        <v>2.65739155</v>
      </c>
      <c r="G56" s="18" t="n">
        <v>552.23650298</v>
      </c>
      <c r="H56" s="20" t="n">
        <v>4.23980139</v>
      </c>
      <c r="I56" s="18" t="s">
        <v>481</v>
      </c>
      <c r="J56" s="20" t="s">
        <v>481</v>
      </c>
      <c r="K56" s="18" t="s">
        <v>481</v>
      </c>
      <c r="L56" s="20" t="s">
        <v>481</v>
      </c>
      <c r="M56" s="18" t="s">
        <v>481</v>
      </c>
      <c r="N56" s="20" t="s">
        <v>481</v>
      </c>
      <c r="O56" s="18" t="s">
        <v>481</v>
      </c>
      <c r="P56" s="20" t="s">
        <v>481</v>
      </c>
      <c r="Q56" s="18" t="n">
        <v>417.64556003</v>
      </c>
      <c r="R56" s="20" t="n">
        <v>22.31048859</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397.25949434</v>
      </c>
      <c r="N57" s="20" t="n">
        <v>2.86584073</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347.12590293</v>
      </c>
      <c r="N59" s="20" t="n">
        <v>1.56898215</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346.54897697</v>
      </c>
      <c r="N60" s="20" t="n">
        <v>4.41355694</v>
      </c>
      <c r="O60" s="18" t="s">
        <v>481</v>
      </c>
      <c r="P60" s="20" t="s">
        <v>481</v>
      </c>
      <c r="Q60" s="18" t="s">
        <v>481</v>
      </c>
      <c r="R60" s="20" t="s">
        <v>481</v>
      </c>
    </row>
    <row r="61" spans="1:18">
      <c r="A61" s="15" t="s">
        <v>536</v>
      </c>
      <c r="B61" s="17" t="n">
        <v>6525</v>
      </c>
      <c r="C61" s="18">
        <f>(193.0/B61*100)</f>
        <v/>
      </c>
      <c r="D61" s="19" t="n">
        <v>6332</v>
      </c>
      <c r="E61" s="18" t="n">
        <v>474.41260441</v>
      </c>
      <c r="F61" s="20" t="n">
        <v>2.597032</v>
      </c>
      <c r="G61" s="18" t="n">
        <v>486.50061701</v>
      </c>
      <c r="H61" s="20" t="n">
        <v>4.60918118</v>
      </c>
      <c r="I61" s="18" t="s">
        <v>481</v>
      </c>
      <c r="J61" s="20" t="s">
        <v>481</v>
      </c>
      <c r="K61" s="18" t="s">
        <v>481</v>
      </c>
      <c r="L61" s="20" t="s">
        <v>481</v>
      </c>
      <c r="M61" s="18" t="s">
        <v>481</v>
      </c>
      <c r="N61" s="20" t="s">
        <v>481</v>
      </c>
      <c r="O61" s="18" t="s">
        <v>481</v>
      </c>
      <c r="P61" s="20" t="s">
        <v>481</v>
      </c>
      <c r="Q61" s="18" t="n">
        <v>371.43653725</v>
      </c>
      <c r="R61" s="20" t="n">
        <v>9.411539210000001</v>
      </c>
    </row>
    <row r="62" spans="1:18">
      <c r="A62" s="15" t="s">
        <v>537</v>
      </c>
      <c r="B62" s="17" t="n">
        <v>4476</v>
      </c>
      <c r="C62" s="18">
        <f>(3.0/B62*100)</f>
        <v/>
      </c>
      <c r="D62" s="19" t="n">
        <v>4473</v>
      </c>
      <c r="E62" s="18" t="n">
        <v>505.51607946</v>
      </c>
      <c r="F62" s="20" t="n">
        <v>1.28659258</v>
      </c>
      <c r="G62" s="18" t="n">
        <v>530.2107228</v>
      </c>
      <c r="H62" s="20" t="n">
        <v>3.44268465</v>
      </c>
      <c r="I62" s="18" t="s">
        <v>481</v>
      </c>
      <c r="J62" s="20" t="s">
        <v>481</v>
      </c>
      <c r="K62" s="18" t="s">
        <v>481</v>
      </c>
      <c r="L62" s="20" t="s">
        <v>481</v>
      </c>
      <c r="M62" s="18" t="s">
        <v>481</v>
      </c>
      <c r="N62" s="20" t="s">
        <v>481</v>
      </c>
      <c r="O62" s="18" t="s">
        <v>481</v>
      </c>
      <c r="P62" s="20" t="s">
        <v>481</v>
      </c>
      <c r="Q62" s="18" t="n">
        <v>399.35733368</v>
      </c>
      <c r="R62" s="20" t="n">
        <v>39.93551176</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446.66614265</v>
      </c>
      <c r="N64" s="20" t="n">
        <v>1.7787943</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416.22926213</v>
      </c>
      <c r="N65" s="20" t="n">
        <v>2.51747002</v>
      </c>
      <c r="O65" s="18" t="s">
        <v>481</v>
      </c>
      <c r="P65" s="20" t="s">
        <v>481</v>
      </c>
      <c r="Q65" s="18" t="s">
        <v>481</v>
      </c>
      <c r="R65" s="20" t="s">
        <v>481</v>
      </c>
    </row>
    <row r="66" spans="1:18">
      <c r="A66" s="15" t="s">
        <v>541</v>
      </c>
      <c r="B66" s="17" t="n">
        <v>5665</v>
      </c>
      <c r="C66" s="18">
        <f>(104.0/B66*100)</f>
        <v/>
      </c>
      <c r="D66" s="19" t="n">
        <v>5561</v>
      </c>
      <c r="E66" s="18" t="n">
        <v>434.70423909</v>
      </c>
      <c r="F66" s="20" t="n">
        <v>1.94706378</v>
      </c>
      <c r="G66" s="18" t="n">
        <v>450.70158447</v>
      </c>
      <c r="H66" s="20" t="n">
        <v>4.13393649</v>
      </c>
      <c r="I66" s="18" t="s">
        <v>481</v>
      </c>
      <c r="J66" s="20" t="s">
        <v>481</v>
      </c>
      <c r="K66" s="18" t="s">
        <v>481</v>
      </c>
      <c r="L66" s="20" t="s">
        <v>481</v>
      </c>
      <c r="M66" s="18" t="s">
        <v>481</v>
      </c>
      <c r="N66" s="20" t="s">
        <v>481</v>
      </c>
      <c r="O66" s="18" t="s">
        <v>481</v>
      </c>
      <c r="P66" s="20" t="s">
        <v>481</v>
      </c>
      <c r="Q66" s="18" t="n">
        <v>357.33474587</v>
      </c>
      <c r="R66" s="20" t="n">
        <v>4.009456</v>
      </c>
    </row>
    <row r="67" spans="1:18">
      <c r="A67" s="15" t="s">
        <v>542</v>
      </c>
      <c r="B67" s="17" t="n">
        <v>6971</v>
      </c>
      <c r="C67" s="18">
        <f>(1330.0/B67*100)</f>
        <v/>
      </c>
      <c r="D67" s="19" t="n">
        <v>5641</v>
      </c>
      <c r="E67" s="18" t="n">
        <v>423.74441265</v>
      </c>
      <c r="F67" s="20" t="n">
        <v>3.30590084</v>
      </c>
      <c r="G67" s="18" t="n">
        <v>409.92198092</v>
      </c>
      <c r="H67" s="20" t="n">
        <v>3.61548052</v>
      </c>
      <c r="I67" s="18" t="s">
        <v>481</v>
      </c>
      <c r="J67" s="20" t="s">
        <v>481</v>
      </c>
      <c r="K67" s="18" t="s">
        <v>481</v>
      </c>
      <c r="L67" s="20" t="s">
        <v>481</v>
      </c>
      <c r="M67" s="18" t="s">
        <v>481</v>
      </c>
      <c r="N67" s="20" t="s">
        <v>481</v>
      </c>
      <c r="O67" s="18" t="s">
        <v>481</v>
      </c>
      <c r="P67" s="20" t="s">
        <v>481</v>
      </c>
      <c r="Q67" s="18" t="n">
        <v>343.40427555</v>
      </c>
      <c r="R67" s="20" t="n">
        <v>7.12839553</v>
      </c>
    </row>
    <row r="68" spans="1:18">
      <c r="A68" s="15" t="s">
        <v>543</v>
      </c>
      <c r="B68" s="17" t="n">
        <v>12083</v>
      </c>
      <c r="C68" s="18">
        <f>(32.0/B68*100)</f>
        <v/>
      </c>
      <c r="D68" s="19" t="n">
        <v>12051</v>
      </c>
      <c r="E68" s="18" t="n">
        <v>412.18505632</v>
      </c>
      <c r="F68" s="20" t="n">
        <v>1.21282664</v>
      </c>
      <c r="G68" s="18" t="n">
        <v>439.84786087</v>
      </c>
      <c r="H68" s="20" t="n">
        <v>2.62293997</v>
      </c>
      <c r="I68" s="18" t="s">
        <v>481</v>
      </c>
      <c r="J68" s="20" t="s">
        <v>481</v>
      </c>
      <c r="K68" s="18" t="s">
        <v>481</v>
      </c>
      <c r="L68" s="20" t="s">
        <v>481</v>
      </c>
      <c r="M68" s="18" t="s">
        <v>481</v>
      </c>
      <c r="N68" s="20" t="s">
        <v>481</v>
      </c>
      <c r="O68" s="18" t="s">
        <v>481</v>
      </c>
      <c r="P68" s="20" t="s">
        <v>481</v>
      </c>
      <c r="Q68" s="18" t="n">
        <v>323.49469496</v>
      </c>
      <c r="R68" s="20" t="n">
        <v>2.52076996</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433.61659804</v>
      </c>
      <c r="N69" s="20" t="n">
        <v>4.0674456</v>
      </c>
      <c r="O69" s="18" t="s">
        <v>481</v>
      </c>
      <c r="P69" s="20" t="s">
        <v>481</v>
      </c>
      <c r="Q69" s="18" t="s">
        <v>481</v>
      </c>
      <c r="R69" s="20" t="s">
        <v>481</v>
      </c>
    </row>
    <row r="70" spans="1:18">
      <c r="A70" s="15" t="s">
        <v>545</v>
      </c>
      <c r="B70" s="17" t="n">
        <v>6036</v>
      </c>
      <c r="C70" s="18">
        <f>(223.0/B70*100)</f>
        <v/>
      </c>
      <c r="D70" s="19" t="n">
        <v>5813</v>
      </c>
      <c r="E70" s="18" t="n">
        <v>498.95942855</v>
      </c>
      <c r="F70" s="20" t="n">
        <v>3.15569196</v>
      </c>
      <c r="G70" s="18" t="n">
        <v>497.82622654</v>
      </c>
      <c r="H70" s="20" t="n">
        <v>4.69615085</v>
      </c>
      <c r="I70" s="18" t="s">
        <v>481</v>
      </c>
      <c r="J70" s="20" t="s">
        <v>481</v>
      </c>
      <c r="K70" s="18" t="s">
        <v>481</v>
      </c>
      <c r="L70" s="20" t="s">
        <v>481</v>
      </c>
      <c r="M70" s="18" t="s">
        <v>481</v>
      </c>
      <c r="N70" s="20" t="s">
        <v>481</v>
      </c>
      <c r="O70" s="18" t="s">
        <v>481</v>
      </c>
      <c r="P70" s="20" t="s">
        <v>481</v>
      </c>
      <c r="Q70" s="18" t="n">
        <v>441.14192767</v>
      </c>
      <c r="R70" s="20" t="n">
        <v>11.83938143</v>
      </c>
    </row>
    <row r="71" spans="1:18">
      <c r="A71" s="15" t="s">
        <v>546</v>
      </c>
      <c r="B71" s="17" t="n">
        <v>6115</v>
      </c>
      <c r="C71" s="18">
        <f>(60.0/B71*100)</f>
        <v/>
      </c>
      <c r="D71" s="19" t="n">
        <v>6055</v>
      </c>
      <c r="E71" s="18" t="n">
        <v>528.53571268</v>
      </c>
      <c r="F71" s="20" t="n">
        <v>1.96531229</v>
      </c>
      <c r="G71" s="18" t="n">
        <v>559.66760844</v>
      </c>
      <c r="H71" s="20" t="n">
        <v>2.78311618</v>
      </c>
      <c r="I71" s="18" t="s">
        <v>481</v>
      </c>
      <c r="J71" s="20" t="s">
        <v>481</v>
      </c>
      <c r="K71" s="18" t="s">
        <v>481</v>
      </c>
      <c r="L71" s="20" t="s">
        <v>481</v>
      </c>
      <c r="M71" s="18" t="s">
        <v>481</v>
      </c>
      <c r="N71" s="20" t="s">
        <v>481</v>
      </c>
      <c r="O71" s="18" t="s">
        <v>481</v>
      </c>
      <c r="P71" s="20" t="s">
        <v>481</v>
      </c>
      <c r="Q71" s="18" t="n">
        <v>487.41500772</v>
      </c>
      <c r="R71" s="20" t="n">
        <v>22.63574406</v>
      </c>
    </row>
    <row r="72" spans="1:18">
      <c r="A72" s="15" t="s">
        <v>547</v>
      </c>
      <c r="B72" s="17" t="n">
        <v>7708</v>
      </c>
      <c r="C72" s="18">
        <f>(9.0/B72*100)</f>
        <v/>
      </c>
      <c r="D72" s="19" t="n">
        <v>7699</v>
      </c>
      <c r="E72" s="18" t="n">
        <v>478.56470205</v>
      </c>
      <c r="F72" s="20" t="n">
        <v>2.94963524</v>
      </c>
      <c r="G72" s="18" t="n">
        <v>527.32633431</v>
      </c>
      <c r="H72" s="20" t="n">
        <v>2.76920412</v>
      </c>
      <c r="I72" s="18" t="s">
        <v>481</v>
      </c>
      <c r="J72" s="20" t="s">
        <v>481</v>
      </c>
      <c r="K72" s="18" t="s">
        <v>481</v>
      </c>
      <c r="L72" s="20" t="s">
        <v>481</v>
      </c>
      <c r="M72" s="18" t="s">
        <v>481</v>
      </c>
      <c r="N72" s="20" t="s">
        <v>481</v>
      </c>
      <c r="O72" s="18" t="s">
        <v>481</v>
      </c>
      <c r="P72" s="20" t="s">
        <v>481</v>
      </c>
      <c r="Q72" s="18" t="n">
        <v>439.41287704</v>
      </c>
      <c r="R72" s="20" t="n">
        <v>26.7447668</v>
      </c>
    </row>
    <row r="73" spans="1:18">
      <c r="A73" s="15" t="s">
        <v>548</v>
      </c>
      <c r="B73" s="17" t="n">
        <v>8249</v>
      </c>
      <c r="C73" s="18">
        <f>(220.0/B73*100)</f>
        <v/>
      </c>
      <c r="D73" s="19" t="n">
        <v>8029</v>
      </c>
      <c r="E73" s="18" t="n">
        <v>410.80663076</v>
      </c>
      <c r="F73" s="20" t="n">
        <v>3.53417136</v>
      </c>
      <c r="G73" s="18" t="n">
        <v>411.00664457</v>
      </c>
      <c r="H73" s="20" t="n">
        <v>4.64265108</v>
      </c>
      <c r="I73" s="18" t="s">
        <v>481</v>
      </c>
      <c r="J73" s="20" t="s">
        <v>481</v>
      </c>
      <c r="K73" s="18" t="s">
        <v>481</v>
      </c>
      <c r="L73" s="20" t="s">
        <v>481</v>
      </c>
      <c r="M73" s="18" t="s">
        <v>481</v>
      </c>
      <c r="N73" s="20" t="s">
        <v>481</v>
      </c>
      <c r="O73" s="18" t="s">
        <v>481</v>
      </c>
      <c r="P73" s="20" t="s">
        <v>481</v>
      </c>
      <c r="Q73" s="18" t="n">
        <v>352.94292904</v>
      </c>
      <c r="R73" s="20" t="n">
        <v>11.45916875</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427.27325298</v>
      </c>
      <c r="N74" s="20" t="n">
        <v>1.48755563</v>
      </c>
      <c r="O74" s="18" t="s">
        <v>481</v>
      </c>
      <c r="P74" s="20" t="s">
        <v>481</v>
      </c>
      <c r="Q74" s="18" t="s">
        <v>481</v>
      </c>
      <c r="R74" s="20" t="s">
        <v>481</v>
      </c>
    </row>
    <row r="75" spans="1:18">
      <c r="A75" s="15" t="s">
        <v>550</v>
      </c>
      <c r="B75" s="17" t="n">
        <v>5375</v>
      </c>
      <c r="C75" s="18">
        <f>(355.0/B75*100)</f>
        <v/>
      </c>
      <c r="D75" s="19" t="n">
        <v>5020</v>
      </c>
      <c r="E75" s="18" t="n">
        <v>370.26748062</v>
      </c>
      <c r="F75" s="20" t="n">
        <v>3.26353999</v>
      </c>
      <c r="G75" s="18" t="n">
        <v>359.32775549</v>
      </c>
      <c r="H75" s="20" t="n">
        <v>4.19514443</v>
      </c>
      <c r="I75" s="18" t="s">
        <v>481</v>
      </c>
      <c r="J75" s="20" t="s">
        <v>481</v>
      </c>
      <c r="K75" s="18" t="s">
        <v>481</v>
      </c>
      <c r="L75" s="20" t="s">
        <v>481</v>
      </c>
      <c r="M75" s="18" t="s">
        <v>481</v>
      </c>
      <c r="N75" s="20" t="s">
        <v>481</v>
      </c>
      <c r="O75" s="18" t="s">
        <v>481</v>
      </c>
      <c r="P75" s="20" t="s">
        <v>481</v>
      </c>
      <c r="Q75" s="18" t="n">
        <v>326.3048085</v>
      </c>
      <c r="R75" s="20" t="n">
        <v>7.03613012</v>
      </c>
    </row>
    <row r="76" spans="1:18">
      <c r="A76" s="15" t="s">
        <v>551</v>
      </c>
      <c r="B76" s="17" t="n">
        <v>14167</v>
      </c>
      <c r="C76" s="18">
        <f>(238.0/B76*100)</f>
        <v/>
      </c>
      <c r="D76" s="19" t="n">
        <v>13929</v>
      </c>
      <c r="E76" s="18" t="n">
        <v>433.12127602</v>
      </c>
      <c r="F76" s="20" t="n">
        <v>2.94303401</v>
      </c>
      <c r="G76" s="18" t="n">
        <v>469.01205366</v>
      </c>
      <c r="H76" s="20" t="n">
        <v>4.42398088</v>
      </c>
      <c r="I76" s="18" t="s">
        <v>481</v>
      </c>
      <c r="J76" s="20" t="s">
        <v>481</v>
      </c>
      <c r="K76" s="18" t="s">
        <v>481</v>
      </c>
      <c r="L76" s="20" t="s">
        <v>481</v>
      </c>
      <c r="M76" s="18" t="s">
        <v>481</v>
      </c>
      <c r="N76" s="20" t="s">
        <v>481</v>
      </c>
      <c r="O76" s="18" t="s">
        <v>481</v>
      </c>
      <c r="P76" s="20" t="s">
        <v>481</v>
      </c>
      <c r="Q76" s="18" t="n">
        <v>336.60511643</v>
      </c>
      <c r="R76" s="20" t="n">
        <v>5.84389948</v>
      </c>
    </row>
    <row r="77" spans="1:18">
      <c r="A77" s="15" t="s">
        <v>552</v>
      </c>
      <c r="B77" s="17" t="n">
        <v>6062</v>
      </c>
      <c r="C77" s="18">
        <f>(511.0/B77*100)</f>
        <v/>
      </c>
      <c r="D77" s="19" t="n">
        <v>5551</v>
      </c>
      <c r="E77" s="18" t="n">
        <v>448.38935361</v>
      </c>
      <c r="F77" s="20" t="n">
        <v>2.79180077</v>
      </c>
      <c r="G77" s="18" t="n">
        <v>451.27529533</v>
      </c>
      <c r="H77" s="20" t="n">
        <v>5.26051341</v>
      </c>
      <c r="I77" s="18" t="s">
        <v>481</v>
      </c>
      <c r="J77" s="20" t="s">
        <v>481</v>
      </c>
      <c r="K77" s="18" t="s">
        <v>481</v>
      </c>
      <c r="L77" s="20" t="s">
        <v>481</v>
      </c>
      <c r="M77" s="18" t="s">
        <v>481</v>
      </c>
      <c r="N77" s="20" t="s">
        <v>481</v>
      </c>
      <c r="O77" s="18" t="s">
        <v>481</v>
      </c>
      <c r="P77" s="20" t="s">
        <v>481</v>
      </c>
      <c r="Q77" s="18" t="n">
        <v>361.74719501</v>
      </c>
      <c r="R77" s="20" t="n">
        <v>4.67530526</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427.14102033</v>
      </c>
      <c r="N80" s="20" t="n">
        <v>3.42468904</v>
      </c>
      <c r="O80" s="18" t="s">
        <v>481</v>
      </c>
      <c r="P80" s="20" t="s">
        <v>481</v>
      </c>
      <c r="Q80" s="18" t="s">
        <v>481</v>
      </c>
      <c r="R80" s="20" t="s">
        <v>481</v>
      </c>
    </row>
    <row r="81" spans="1:18">
      <c r="A81" s="23" t="s">
        <v>556</v>
      </c>
      <c r="B81" s="17" t="n">
        <v>8861</v>
      </c>
      <c r="C81" s="18">
        <f>(123.0/B81*100)</f>
        <v/>
      </c>
      <c r="D81" s="19" t="n">
        <v>8738</v>
      </c>
      <c r="E81" s="18" t="n">
        <v>425.1513587</v>
      </c>
      <c r="F81" s="20" t="n">
        <v>3.58090478</v>
      </c>
      <c r="G81" s="18" t="n">
        <v>448.12824242</v>
      </c>
      <c r="H81" s="20" t="n">
        <v>4.5064142</v>
      </c>
      <c r="I81" s="18" t="s">
        <v>481</v>
      </c>
      <c r="J81" s="20" t="s">
        <v>481</v>
      </c>
      <c r="K81" s="18" t="s">
        <v>481</v>
      </c>
      <c r="L81" s="20" t="s">
        <v>481</v>
      </c>
      <c r="M81" s="18" t="s">
        <v>481</v>
      </c>
      <c r="N81" s="20" t="s">
        <v>481</v>
      </c>
      <c r="O81" s="18" t="s">
        <v>481</v>
      </c>
      <c r="P81" s="20" t="s">
        <v>481</v>
      </c>
      <c r="Q81" s="18" t="n">
        <v>366.84199343</v>
      </c>
      <c r="R81" s="20" t="n">
        <v>12.05155341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896</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458.47689489</v>
      </c>
      <c r="F7" s="20" t="n">
        <v>3.35985778</v>
      </c>
      <c r="G7" s="18" t="n">
        <v>523.6809419799999</v>
      </c>
      <c r="H7" s="20" t="n">
        <v>2.00077687</v>
      </c>
      <c r="I7" s="18" t="s">
        <v>481</v>
      </c>
      <c r="J7" s="20" t="s">
        <v>481</v>
      </c>
      <c r="K7" s="18" t="s">
        <v>481</v>
      </c>
      <c r="L7" s="20" t="s">
        <v>481</v>
      </c>
      <c r="M7" s="18" t="s">
        <v>481</v>
      </c>
      <c r="N7" s="20" t="s">
        <v>481</v>
      </c>
      <c r="O7" s="18" t="s">
        <v>481</v>
      </c>
      <c r="P7" s="20" t="s">
        <v>481</v>
      </c>
      <c r="Q7" s="18" t="n">
        <v>476.23341457</v>
      </c>
      <c r="R7" s="20" t="n">
        <v>5.54785262</v>
      </c>
    </row>
    <row r="8" spans="1:18">
      <c r="A8" s="15" t="s">
        <v>483</v>
      </c>
      <c r="B8" s="17" t="n">
        <v>7007</v>
      </c>
      <c r="C8" s="18">
        <f>(324.0/B8*100)</f>
        <v/>
      </c>
      <c r="D8" s="19" t="n">
        <v>6683</v>
      </c>
      <c r="E8" s="18" t="n">
        <v>444.74186084</v>
      </c>
      <c r="F8" s="20" t="n">
        <v>4.8641055</v>
      </c>
      <c r="G8" s="18" t="n">
        <v>501.86390281</v>
      </c>
      <c r="H8" s="20" t="n">
        <v>2.73272007</v>
      </c>
      <c r="I8" s="18" t="s">
        <v>481</v>
      </c>
      <c r="J8" s="20" t="s">
        <v>481</v>
      </c>
      <c r="K8" s="18" t="s">
        <v>481</v>
      </c>
      <c r="L8" s="20" t="s">
        <v>481</v>
      </c>
      <c r="M8" s="18" t="n">
        <v>361.38025951</v>
      </c>
      <c r="N8" s="20" t="n">
        <v>22.72565673</v>
      </c>
      <c r="O8" s="18" t="s">
        <v>481</v>
      </c>
      <c r="P8" s="20" t="s">
        <v>481</v>
      </c>
      <c r="Q8" s="18" t="n">
        <v>416.06295426</v>
      </c>
      <c r="R8" s="20" t="n">
        <v>8.907700719999999</v>
      </c>
    </row>
    <row r="9" spans="1:18">
      <c r="A9" s="15" t="s">
        <v>484</v>
      </c>
      <c r="B9" s="17" t="n">
        <v>9651</v>
      </c>
      <c r="C9" s="18">
        <f>(373.0/B9*100)</f>
        <v/>
      </c>
      <c r="D9" s="19" t="n">
        <v>9278</v>
      </c>
      <c r="E9" s="18" t="n">
        <v>469.31722485</v>
      </c>
      <c r="F9" s="20" t="n">
        <v>2.9225154</v>
      </c>
      <c r="G9" s="18" t="n">
        <v>523.12269365</v>
      </c>
      <c r="H9" s="20" t="n">
        <v>2.44976666</v>
      </c>
      <c r="I9" s="18" t="s">
        <v>481</v>
      </c>
      <c r="J9" s="20" t="s">
        <v>481</v>
      </c>
      <c r="K9" s="18" t="s">
        <v>481</v>
      </c>
      <c r="L9" s="20" t="s">
        <v>481</v>
      </c>
      <c r="M9" s="18" t="n">
        <v>347.7815185</v>
      </c>
      <c r="N9" s="20" t="n">
        <v>11.20716786</v>
      </c>
      <c r="O9" s="18" t="s">
        <v>481</v>
      </c>
      <c r="P9" s="20" t="s">
        <v>481</v>
      </c>
      <c r="Q9" s="18" t="n">
        <v>426.29149885</v>
      </c>
      <c r="R9" s="20" t="n">
        <v>8.131235739999999</v>
      </c>
    </row>
    <row r="10" spans="1:18">
      <c r="A10" s="15" t="s">
        <v>485</v>
      </c>
      <c r="B10" s="17" t="n">
        <v>20058</v>
      </c>
      <c r="C10" s="18">
        <f>(590.0/B10*100)</f>
        <v/>
      </c>
      <c r="D10" s="19" t="n">
        <v>19468</v>
      </c>
      <c r="E10" s="18" t="n">
        <v>495.02724642</v>
      </c>
      <c r="F10" s="20" t="n">
        <v>2.59787308</v>
      </c>
      <c r="G10" s="18" t="n">
        <v>546.62727218</v>
      </c>
      <c r="H10" s="20" t="n">
        <v>2.27766143</v>
      </c>
      <c r="I10" s="18" t="s">
        <v>481</v>
      </c>
      <c r="J10" s="20" t="s">
        <v>481</v>
      </c>
      <c r="K10" s="18" t="s">
        <v>481</v>
      </c>
      <c r="L10" s="20" t="s">
        <v>481</v>
      </c>
      <c r="M10" s="18" t="s">
        <v>481</v>
      </c>
      <c r="N10" s="20" t="s">
        <v>481</v>
      </c>
      <c r="O10" s="18" t="s">
        <v>481</v>
      </c>
      <c r="P10" s="20" t="s">
        <v>481</v>
      </c>
      <c r="Q10" s="18" t="n">
        <v>456.38972128</v>
      </c>
      <c r="R10" s="20" t="n">
        <v>8.75875811</v>
      </c>
    </row>
    <row r="11" spans="1:18">
      <c r="A11" s="15" t="s">
        <v>486</v>
      </c>
      <c r="B11" s="17" t="n">
        <v>7053</v>
      </c>
      <c r="C11" s="18">
        <f>(259.0/B11*100)</f>
        <v/>
      </c>
      <c r="D11" s="19" t="n">
        <v>6794</v>
      </c>
      <c r="E11" s="18" t="n">
        <v>438.3010449</v>
      </c>
      <c r="F11" s="20" t="n">
        <v>3.50575476</v>
      </c>
      <c r="G11" s="18" t="n">
        <v>476.76592402</v>
      </c>
      <c r="H11" s="20" t="n">
        <v>2.70410339</v>
      </c>
      <c r="I11" s="18" t="s">
        <v>481</v>
      </c>
      <c r="J11" s="20" t="s">
        <v>481</v>
      </c>
      <c r="K11" s="18" t="s">
        <v>481</v>
      </c>
      <c r="L11" s="20" t="s">
        <v>481</v>
      </c>
      <c r="M11" s="18" t="s">
        <v>481</v>
      </c>
      <c r="N11" s="20" t="s">
        <v>481</v>
      </c>
      <c r="O11" s="18" t="s">
        <v>481</v>
      </c>
      <c r="P11" s="20" t="s">
        <v>481</v>
      </c>
      <c r="Q11" s="18" t="n">
        <v>421.89265342</v>
      </c>
      <c r="R11" s="20" t="n">
        <v>7.07316518</v>
      </c>
    </row>
    <row r="12" spans="1:18">
      <c r="A12" s="15" t="s">
        <v>487</v>
      </c>
      <c r="B12" s="17" t="n">
        <v>6894</v>
      </c>
      <c r="C12" s="18">
        <f>(60.0/B12*100)</f>
        <v/>
      </c>
      <c r="D12" s="19" t="n">
        <v>6834</v>
      </c>
      <c r="E12" s="18" t="n">
        <v>456.39057287</v>
      </c>
      <c r="F12" s="20" t="n">
        <v>3.53954456</v>
      </c>
      <c r="G12" s="18" t="n">
        <v>512.52370306</v>
      </c>
      <c r="H12" s="20" t="n">
        <v>2.20903342</v>
      </c>
      <c r="I12" s="18" t="s">
        <v>481</v>
      </c>
      <c r="J12" s="20" t="s">
        <v>481</v>
      </c>
      <c r="K12" s="18" t="s">
        <v>481</v>
      </c>
      <c r="L12" s="20" t="s">
        <v>481</v>
      </c>
      <c r="M12" s="18" t="n">
        <v>332.31014509</v>
      </c>
      <c r="N12" s="20" t="n">
        <v>18.34291261</v>
      </c>
      <c r="O12" s="18" t="s">
        <v>481</v>
      </c>
      <c r="P12" s="20" t="s">
        <v>481</v>
      </c>
      <c r="Q12" s="18" t="n">
        <v>374.36715768</v>
      </c>
      <c r="R12" s="20" t="n">
        <v>8.9152042</v>
      </c>
    </row>
    <row r="13" spans="1:18">
      <c r="A13" s="15" t="s">
        <v>488</v>
      </c>
      <c r="B13" s="17" t="n">
        <v>7161</v>
      </c>
      <c r="C13" s="18">
        <f>(368.0/B13*100)</f>
        <v/>
      </c>
      <c r="D13" s="19" t="n">
        <v>6793</v>
      </c>
      <c r="E13" s="18" t="n">
        <v>476.56986175</v>
      </c>
      <c r="F13" s="20" t="n">
        <v>3.30730453</v>
      </c>
      <c r="G13" s="18" t="n">
        <v>515.3724038300001</v>
      </c>
      <c r="H13" s="20" t="n">
        <v>2.45117976</v>
      </c>
      <c r="I13" s="18" t="s">
        <v>481</v>
      </c>
      <c r="J13" s="20" t="s">
        <v>481</v>
      </c>
      <c r="K13" s="18" t="s">
        <v>481</v>
      </c>
      <c r="L13" s="20" t="s">
        <v>481</v>
      </c>
      <c r="M13" s="18" t="n">
        <v>407.4699787</v>
      </c>
      <c r="N13" s="20" t="n">
        <v>6.79601306</v>
      </c>
      <c r="O13" s="18" t="s">
        <v>481</v>
      </c>
      <c r="P13" s="20" t="s">
        <v>481</v>
      </c>
      <c r="Q13" s="18" t="n">
        <v>402.50571973</v>
      </c>
      <c r="R13" s="20" t="n">
        <v>9.938162630000001</v>
      </c>
    </row>
    <row r="14" spans="1:18">
      <c r="A14" s="15" t="s">
        <v>489</v>
      </c>
      <c r="B14" s="17" t="n">
        <v>5587</v>
      </c>
      <c r="C14" s="18">
        <f>(96.0/B14*100)</f>
        <v/>
      </c>
      <c r="D14" s="19" t="n">
        <v>5491</v>
      </c>
      <c r="E14" s="18" t="n">
        <v>487.7305473</v>
      </c>
      <c r="F14" s="20" t="n">
        <v>3.4139502</v>
      </c>
      <c r="G14" s="18" t="n">
        <v>534.68931334</v>
      </c>
      <c r="H14" s="20" t="n">
        <v>2.20573875</v>
      </c>
      <c r="I14" s="18" t="s">
        <v>481</v>
      </c>
      <c r="J14" s="20" t="s">
        <v>481</v>
      </c>
      <c r="K14" s="18" t="s">
        <v>481</v>
      </c>
      <c r="L14" s="20" t="s">
        <v>481</v>
      </c>
      <c r="M14" s="18" t="s">
        <v>481</v>
      </c>
      <c r="N14" s="20" t="s">
        <v>481</v>
      </c>
      <c r="O14" s="18" t="s">
        <v>481</v>
      </c>
      <c r="P14" s="20" t="s">
        <v>481</v>
      </c>
      <c r="Q14" s="18" t="n">
        <v>452.87019692</v>
      </c>
      <c r="R14" s="20" t="n">
        <v>12.90472085</v>
      </c>
    </row>
    <row r="15" spans="1:18">
      <c r="A15" s="15" t="s">
        <v>490</v>
      </c>
      <c r="B15" s="17" t="n">
        <v>5882</v>
      </c>
      <c r="C15" s="18">
        <f>(206.0/B15*100)</f>
        <v/>
      </c>
      <c r="D15" s="19" t="n">
        <v>5676</v>
      </c>
      <c r="E15" s="18" t="n">
        <v>488.7984467</v>
      </c>
      <c r="F15" s="20" t="n">
        <v>3.78890775</v>
      </c>
      <c r="G15" s="18" t="n">
        <v>542.73904404</v>
      </c>
      <c r="H15" s="20" t="n">
        <v>2.45482552</v>
      </c>
      <c r="I15" s="18" t="s">
        <v>481</v>
      </c>
      <c r="J15" s="20" t="s">
        <v>481</v>
      </c>
      <c r="K15" s="18" t="s">
        <v>481</v>
      </c>
      <c r="L15" s="20" t="s">
        <v>481</v>
      </c>
      <c r="M15" s="18" t="n">
        <v>367.66871077</v>
      </c>
      <c r="N15" s="20" t="n">
        <v>14.82638214</v>
      </c>
      <c r="O15" s="18" t="s">
        <v>481</v>
      </c>
      <c r="P15" s="20" t="s">
        <v>481</v>
      </c>
      <c r="Q15" s="18" t="n">
        <v>447.02430429</v>
      </c>
      <c r="R15" s="20" t="n">
        <v>8.051686370000001</v>
      </c>
    </row>
    <row r="16" spans="1:18">
      <c r="A16" s="15" t="s">
        <v>491</v>
      </c>
      <c r="B16" s="17" t="n">
        <v>6108</v>
      </c>
      <c r="C16" s="18">
        <f>(203.0/B16*100)</f>
        <v/>
      </c>
      <c r="D16" s="19" t="n">
        <v>5905</v>
      </c>
      <c r="E16" s="18" t="n">
        <v>463.64135559</v>
      </c>
      <c r="F16" s="20" t="n">
        <v>3.639257</v>
      </c>
      <c r="G16" s="18" t="n">
        <v>526.77298589</v>
      </c>
      <c r="H16" s="20" t="n">
        <v>2.67532761</v>
      </c>
      <c r="I16" s="18" t="s">
        <v>481</v>
      </c>
      <c r="J16" s="20" t="s">
        <v>481</v>
      </c>
      <c r="K16" s="18" t="s">
        <v>481</v>
      </c>
      <c r="L16" s="20" t="s">
        <v>481</v>
      </c>
      <c r="M16" s="18" t="s">
        <v>481</v>
      </c>
      <c r="N16" s="20" t="s">
        <v>481</v>
      </c>
      <c r="O16" s="18" t="s">
        <v>481</v>
      </c>
      <c r="P16" s="20" t="s">
        <v>481</v>
      </c>
      <c r="Q16" s="18" t="n">
        <v>389.91137975</v>
      </c>
      <c r="R16" s="20" t="n">
        <v>11.1008937</v>
      </c>
    </row>
    <row r="17" spans="1:18">
      <c r="A17" s="15" t="s">
        <v>492</v>
      </c>
      <c r="B17" s="17" t="n">
        <v>6504</v>
      </c>
      <c r="C17" s="18">
        <f>(2741.0/B17*100)</f>
        <v/>
      </c>
      <c r="D17" s="19" t="n">
        <v>3763</v>
      </c>
      <c r="E17" s="18" t="n">
        <v>482.05321446</v>
      </c>
      <c r="F17" s="20" t="n">
        <v>5.54121307</v>
      </c>
      <c r="G17" s="18" t="n">
        <v>536.98957304</v>
      </c>
      <c r="H17" s="20" t="n">
        <v>3.39019202</v>
      </c>
      <c r="I17" s="18" t="s">
        <v>481</v>
      </c>
      <c r="J17" s="20" t="s">
        <v>481</v>
      </c>
      <c r="K17" s="18" t="s">
        <v>481</v>
      </c>
      <c r="L17" s="20" t="s">
        <v>481</v>
      </c>
      <c r="M17" s="18" t="n">
        <v>338.260297</v>
      </c>
      <c r="N17" s="20" t="n">
        <v>14.23011861</v>
      </c>
      <c r="O17" s="18" t="s">
        <v>481</v>
      </c>
      <c r="P17" s="20" t="s">
        <v>481</v>
      </c>
      <c r="Q17" s="18" t="n">
        <v>457.95166242</v>
      </c>
      <c r="R17" s="20" t="n">
        <v>8.659224849999999</v>
      </c>
    </row>
    <row r="18" spans="1:18">
      <c r="A18" s="15" t="s">
        <v>493</v>
      </c>
      <c r="B18" s="17" t="n">
        <v>5532</v>
      </c>
      <c r="C18" s="18">
        <f>(33.0/B18*100)</f>
        <v/>
      </c>
      <c r="D18" s="19" t="n">
        <v>5499</v>
      </c>
      <c r="E18" s="18" t="n">
        <v>430.69149237</v>
      </c>
      <c r="F18" s="20" t="n">
        <v>5.10677384</v>
      </c>
      <c r="G18" s="18" t="n">
        <v>488.29192391</v>
      </c>
      <c r="H18" s="20" t="n">
        <v>3.80004697</v>
      </c>
      <c r="I18" s="18" t="s">
        <v>481</v>
      </c>
      <c r="J18" s="20" t="s">
        <v>481</v>
      </c>
      <c r="K18" s="18" t="s">
        <v>481</v>
      </c>
      <c r="L18" s="20" t="s">
        <v>481</v>
      </c>
      <c r="M18" s="18" t="s">
        <v>481</v>
      </c>
      <c r="N18" s="20" t="s">
        <v>481</v>
      </c>
      <c r="O18" s="18" t="s">
        <v>481</v>
      </c>
      <c r="P18" s="20" t="s">
        <v>481</v>
      </c>
      <c r="Q18" s="18" t="n">
        <v>377.93743373</v>
      </c>
      <c r="R18" s="20" t="n">
        <v>10.26187746</v>
      </c>
    </row>
    <row r="19" spans="1:18">
      <c r="A19" s="15" t="s">
        <v>494</v>
      </c>
      <c r="B19" s="17" t="n">
        <v>5658</v>
      </c>
      <c r="C19" s="18">
        <f>(521.0/B19*100)</f>
        <v/>
      </c>
      <c r="D19" s="19" t="n">
        <v>5137</v>
      </c>
      <c r="E19" s="18" t="n">
        <v>440.47560451</v>
      </c>
      <c r="F19" s="20" t="n">
        <v>3.66560951</v>
      </c>
      <c r="G19" s="18" t="n">
        <v>492.10261598</v>
      </c>
      <c r="H19" s="20" t="n">
        <v>2.82658164</v>
      </c>
      <c r="I19" s="18" t="s">
        <v>481</v>
      </c>
      <c r="J19" s="20" t="s">
        <v>481</v>
      </c>
      <c r="K19" s="18" t="s">
        <v>481</v>
      </c>
      <c r="L19" s="20" t="s">
        <v>481</v>
      </c>
      <c r="M19" s="18" t="s">
        <v>481</v>
      </c>
      <c r="N19" s="20" t="s">
        <v>481</v>
      </c>
      <c r="O19" s="18" t="s">
        <v>481</v>
      </c>
      <c r="P19" s="20" t="s">
        <v>481</v>
      </c>
      <c r="Q19" s="18" t="n">
        <v>389.12309462</v>
      </c>
      <c r="R19" s="20" t="n">
        <v>8.39332872</v>
      </c>
    </row>
    <row r="20" spans="1:18">
      <c r="A20" s="15" t="s">
        <v>495</v>
      </c>
      <c r="B20" s="17" t="n">
        <v>3371</v>
      </c>
      <c r="C20" s="18">
        <f>(75.0/B20*100)</f>
        <v/>
      </c>
      <c r="D20" s="19" t="n">
        <v>3296</v>
      </c>
      <c r="E20" s="18" t="n">
        <v>430.64011589</v>
      </c>
      <c r="F20" s="20" t="n">
        <v>4.70805659</v>
      </c>
      <c r="G20" s="18" t="n">
        <v>499.53393568</v>
      </c>
      <c r="H20" s="20" t="n">
        <v>2.19290171</v>
      </c>
      <c r="I20" s="18" t="s">
        <v>481</v>
      </c>
      <c r="J20" s="20" t="s">
        <v>481</v>
      </c>
      <c r="K20" s="18" t="s">
        <v>481</v>
      </c>
      <c r="L20" s="20" t="s">
        <v>481</v>
      </c>
      <c r="M20" s="18" t="s">
        <v>481</v>
      </c>
      <c r="N20" s="20" t="s">
        <v>481</v>
      </c>
      <c r="O20" s="18" t="s">
        <v>481</v>
      </c>
      <c r="P20" s="20" t="s">
        <v>481</v>
      </c>
      <c r="Q20" s="18" t="n">
        <v>426.76908906</v>
      </c>
      <c r="R20" s="20" t="n">
        <v>8.6783243</v>
      </c>
    </row>
    <row r="21" spans="1:18">
      <c r="A21" s="15" t="s">
        <v>496</v>
      </c>
      <c r="B21" s="17" t="n">
        <v>5741</v>
      </c>
      <c r="C21" s="18">
        <f>(90.0/B21*100)</f>
        <v/>
      </c>
      <c r="D21" s="19" t="n">
        <v>5651</v>
      </c>
      <c r="E21" s="18" t="n">
        <v>474.61150563</v>
      </c>
      <c r="F21" s="20" t="n">
        <v>4.35601805</v>
      </c>
      <c r="G21" s="18" t="n">
        <v>531.57294988</v>
      </c>
      <c r="H21" s="20" t="n">
        <v>2.30400095</v>
      </c>
      <c r="I21" s="18" t="s">
        <v>481</v>
      </c>
      <c r="J21" s="20" t="s">
        <v>481</v>
      </c>
      <c r="K21" s="18" t="s">
        <v>481</v>
      </c>
      <c r="L21" s="20" t="s">
        <v>481</v>
      </c>
      <c r="M21" s="18" t="s">
        <v>481</v>
      </c>
      <c r="N21" s="20" t="s">
        <v>481</v>
      </c>
      <c r="O21" s="18" t="s">
        <v>481</v>
      </c>
      <c r="P21" s="20" t="s">
        <v>481</v>
      </c>
      <c r="Q21" s="18" t="n">
        <v>467.25991045</v>
      </c>
      <c r="R21" s="20" t="n">
        <v>8.472648899999999</v>
      </c>
    </row>
    <row r="22" spans="1:18">
      <c r="A22" s="15" t="s">
        <v>497</v>
      </c>
      <c r="B22" s="17" t="n">
        <v>6598</v>
      </c>
      <c r="C22" s="18">
        <f>(45.0/B22*100)</f>
        <v/>
      </c>
      <c r="D22" s="19" t="n">
        <v>6553</v>
      </c>
      <c r="E22" s="18" t="n">
        <v>432.81995285</v>
      </c>
      <c r="F22" s="20" t="n">
        <v>4.38996781</v>
      </c>
      <c r="G22" s="18" t="n">
        <v>513.04753607</v>
      </c>
      <c r="H22" s="20" t="n">
        <v>4.30099702</v>
      </c>
      <c r="I22" s="18" t="s">
        <v>481</v>
      </c>
      <c r="J22" s="20" t="s">
        <v>481</v>
      </c>
      <c r="K22" s="18" t="s">
        <v>481</v>
      </c>
      <c r="L22" s="20" t="s">
        <v>481</v>
      </c>
      <c r="M22" s="18" t="n">
        <v>481.75555063</v>
      </c>
      <c r="N22" s="20" t="n">
        <v>8.711038220000001</v>
      </c>
      <c r="O22" s="18" t="s">
        <v>481</v>
      </c>
      <c r="P22" s="20" t="s">
        <v>481</v>
      </c>
      <c r="Q22" s="18" t="n">
        <v>348.05583665</v>
      </c>
      <c r="R22" s="20" t="n">
        <v>10.32421164</v>
      </c>
    </row>
    <row r="23" spans="1:18">
      <c r="A23" s="15" t="s">
        <v>498</v>
      </c>
      <c r="B23" s="17" t="n">
        <v>11583</v>
      </c>
      <c r="C23" s="18">
        <f>(321.0/B23*100)</f>
        <v/>
      </c>
      <c r="D23" s="19" t="n">
        <v>11262</v>
      </c>
      <c r="E23" s="18" t="n">
        <v>454.08035764</v>
      </c>
      <c r="F23" s="20" t="n">
        <v>3.63161254</v>
      </c>
      <c r="G23" s="18" t="n">
        <v>500.51398913</v>
      </c>
      <c r="H23" s="20" t="n">
        <v>2.90176045</v>
      </c>
      <c r="I23" s="18" t="s">
        <v>481</v>
      </c>
      <c r="J23" s="20" t="s">
        <v>481</v>
      </c>
      <c r="K23" s="18" t="s">
        <v>481</v>
      </c>
      <c r="L23" s="20" t="s">
        <v>481</v>
      </c>
      <c r="M23" s="18" t="s">
        <v>481</v>
      </c>
      <c r="N23" s="20" t="s">
        <v>481</v>
      </c>
      <c r="O23" s="18" t="s">
        <v>481</v>
      </c>
      <c r="P23" s="20" t="s">
        <v>481</v>
      </c>
      <c r="Q23" s="18" t="n">
        <v>400.04993909</v>
      </c>
      <c r="R23" s="20" t="n">
        <v>9.81406954</v>
      </c>
    </row>
    <row r="24" spans="1:18">
      <c r="A24" s="15" t="s">
        <v>499</v>
      </c>
      <c r="B24" s="17" t="n">
        <v>6647</v>
      </c>
      <c r="C24" s="18">
        <f>(23.0/B24*100)</f>
        <v/>
      </c>
      <c r="D24" s="19" t="n">
        <v>6624</v>
      </c>
      <c r="E24" s="18" t="n">
        <v>476.22782518</v>
      </c>
      <c r="F24" s="20" t="n">
        <v>4.68915607</v>
      </c>
      <c r="G24" s="18" t="n">
        <v>527.9457167100001</v>
      </c>
      <c r="H24" s="20" t="n">
        <v>2.98567941</v>
      </c>
      <c r="I24" s="18" t="s">
        <v>481</v>
      </c>
      <c r="J24" s="20" t="s">
        <v>481</v>
      </c>
      <c r="K24" s="18" t="s">
        <v>481</v>
      </c>
      <c r="L24" s="20" t="s">
        <v>481</v>
      </c>
      <c r="M24" s="18" t="s">
        <v>481</v>
      </c>
      <c r="N24" s="20" t="s">
        <v>481</v>
      </c>
      <c r="O24" s="18" t="s">
        <v>481</v>
      </c>
      <c r="P24" s="20" t="s">
        <v>481</v>
      </c>
      <c r="Q24" s="18" t="n">
        <v>421.33942494</v>
      </c>
      <c r="R24" s="20" t="n">
        <v>11.84265617</v>
      </c>
    </row>
    <row r="25" spans="1:18">
      <c r="A25" s="15" t="s">
        <v>500</v>
      </c>
      <c r="B25" s="17" t="n">
        <v>5581</v>
      </c>
      <c r="C25" s="18">
        <f>(26.0/B25*100)</f>
        <v/>
      </c>
      <c r="D25" s="19" t="n">
        <v>5555</v>
      </c>
      <c r="E25" s="18" t="n">
        <v>447.59402603</v>
      </c>
      <c r="F25" s="20" t="n">
        <v>6.92787924</v>
      </c>
      <c r="G25" s="18" t="n">
        <v>525.7566646400001</v>
      </c>
      <c r="H25" s="20" t="n">
        <v>3.33032761</v>
      </c>
      <c r="I25" s="18" t="s">
        <v>481</v>
      </c>
      <c r="J25" s="20" t="s">
        <v>481</v>
      </c>
      <c r="K25" s="18" t="s">
        <v>481</v>
      </c>
      <c r="L25" s="20" t="s">
        <v>481</v>
      </c>
      <c r="M25" s="18" t="s">
        <v>481</v>
      </c>
      <c r="N25" s="20" t="s">
        <v>481</v>
      </c>
      <c r="O25" s="18" t="s">
        <v>481</v>
      </c>
      <c r="P25" s="20" t="s">
        <v>481</v>
      </c>
      <c r="Q25" s="18" t="n">
        <v>504.08396793</v>
      </c>
      <c r="R25" s="20" t="n">
        <v>11.29236378</v>
      </c>
    </row>
    <row r="26" spans="1:18">
      <c r="A26" s="15" t="s">
        <v>501</v>
      </c>
      <c r="B26" s="17" t="n">
        <v>4869</v>
      </c>
      <c r="C26" s="18">
        <f>(103.0/B26*100)</f>
        <v/>
      </c>
      <c r="D26" s="19" t="n">
        <v>4766</v>
      </c>
      <c r="E26" s="18" t="n">
        <v>454.73498747</v>
      </c>
      <c r="F26" s="20" t="n">
        <v>2.72268195</v>
      </c>
      <c r="G26" s="18" t="n">
        <v>504.78203874</v>
      </c>
      <c r="H26" s="20" t="n">
        <v>2.10726602</v>
      </c>
      <c r="I26" s="18" t="s">
        <v>481</v>
      </c>
      <c r="J26" s="20" t="s">
        <v>481</v>
      </c>
      <c r="K26" s="18" t="s">
        <v>481</v>
      </c>
      <c r="L26" s="20" t="s">
        <v>481</v>
      </c>
      <c r="M26" s="18" t="s">
        <v>481</v>
      </c>
      <c r="N26" s="20" t="s">
        <v>481</v>
      </c>
      <c r="O26" s="18" t="s">
        <v>481</v>
      </c>
      <c r="P26" s="20" t="s">
        <v>481</v>
      </c>
      <c r="Q26" s="18" t="n">
        <v>436.57164538</v>
      </c>
      <c r="R26" s="20" t="n">
        <v>9.618819240000001</v>
      </c>
    </row>
    <row r="27" spans="1:18">
      <c r="A27" s="15" t="s">
        <v>502</v>
      </c>
      <c r="B27" s="17" t="n">
        <v>5299</v>
      </c>
      <c r="C27" s="18">
        <f>(228.0/B27*100)</f>
        <v/>
      </c>
      <c r="D27" s="19" t="n">
        <v>5071</v>
      </c>
      <c r="E27" s="18" t="n">
        <v>437.08361113</v>
      </c>
      <c r="F27" s="20" t="n">
        <v>3.11902084</v>
      </c>
      <c r="G27" s="18" t="n">
        <v>508.54171451</v>
      </c>
      <c r="H27" s="20" t="n">
        <v>1.93581406</v>
      </c>
      <c r="I27" s="18" t="s">
        <v>481</v>
      </c>
      <c r="J27" s="20" t="s">
        <v>481</v>
      </c>
      <c r="K27" s="18" t="s">
        <v>481</v>
      </c>
      <c r="L27" s="20" t="s">
        <v>481</v>
      </c>
      <c r="M27" s="18" t="s">
        <v>481</v>
      </c>
      <c r="N27" s="20" t="s">
        <v>481</v>
      </c>
      <c r="O27" s="18" t="s">
        <v>481</v>
      </c>
      <c r="P27" s="20" t="s">
        <v>481</v>
      </c>
      <c r="Q27" s="18" t="n">
        <v>393.41259789</v>
      </c>
      <c r="R27" s="20" t="n">
        <v>5.5527656</v>
      </c>
    </row>
    <row r="28" spans="1:18">
      <c r="A28" s="15" t="s">
        <v>503</v>
      </c>
      <c r="B28" s="17" t="n">
        <v>7568</v>
      </c>
      <c r="C28" s="18">
        <f>(600.0/B28*100)</f>
        <v/>
      </c>
      <c r="D28" s="19" t="n">
        <v>6968</v>
      </c>
      <c r="E28" s="18" t="n">
        <v>411.84807885</v>
      </c>
      <c r="F28" s="20" t="n">
        <v>3.46327764</v>
      </c>
      <c r="G28" s="18" t="n">
        <v>436.30492184</v>
      </c>
      <c r="H28" s="20" t="n">
        <v>3.047402</v>
      </c>
      <c r="I28" s="18" t="s">
        <v>481</v>
      </c>
      <c r="J28" s="20" t="s">
        <v>481</v>
      </c>
      <c r="K28" s="18" t="s">
        <v>481</v>
      </c>
      <c r="L28" s="20" t="s">
        <v>481</v>
      </c>
      <c r="M28" s="18" t="s">
        <v>481</v>
      </c>
      <c r="N28" s="20" t="s">
        <v>481</v>
      </c>
      <c r="O28" s="18" t="s">
        <v>481</v>
      </c>
      <c r="P28" s="20" t="s">
        <v>481</v>
      </c>
      <c r="Q28" s="18" t="n">
        <v>393.59348697</v>
      </c>
      <c r="R28" s="20" t="n">
        <v>7.3873659</v>
      </c>
    </row>
    <row r="29" spans="1:18">
      <c r="A29" s="15" t="s">
        <v>504</v>
      </c>
      <c r="B29" s="17" t="n">
        <v>5385</v>
      </c>
      <c r="C29" s="18">
        <f>(30.0/B29*100)</f>
        <v/>
      </c>
      <c r="D29" s="19" t="n">
        <v>5355</v>
      </c>
      <c r="E29" s="18" t="n">
        <v>466.43231405</v>
      </c>
      <c r="F29" s="20" t="n">
        <v>3.97606169</v>
      </c>
      <c r="G29" s="18" t="n">
        <v>524.7673548499999</v>
      </c>
      <c r="H29" s="20" t="n">
        <v>2.37187242</v>
      </c>
      <c r="I29" s="18" t="s">
        <v>481</v>
      </c>
      <c r="J29" s="20" t="s">
        <v>481</v>
      </c>
      <c r="K29" s="18" t="s">
        <v>481</v>
      </c>
      <c r="L29" s="20" t="s">
        <v>481</v>
      </c>
      <c r="M29" s="18" t="n">
        <v>314.02123871</v>
      </c>
      <c r="N29" s="20" t="n">
        <v>13.26138992</v>
      </c>
      <c r="O29" s="18" t="s">
        <v>481</v>
      </c>
      <c r="P29" s="20" t="s">
        <v>481</v>
      </c>
      <c r="Q29" s="18" t="n">
        <v>391.80043993</v>
      </c>
      <c r="R29" s="20" t="n">
        <v>14.99025084</v>
      </c>
    </row>
    <row r="30" spans="1:18">
      <c r="A30" s="15" t="s">
        <v>505</v>
      </c>
      <c r="B30" s="17" t="n">
        <v>4520</v>
      </c>
      <c r="C30" s="18">
        <f>(279.0/B30*100)</f>
        <v/>
      </c>
      <c r="D30" s="19" t="n">
        <v>4241</v>
      </c>
      <c r="E30" s="18" t="n">
        <v>455.95228277</v>
      </c>
      <c r="F30" s="20" t="n">
        <v>4.23482543</v>
      </c>
      <c r="G30" s="18" t="n">
        <v>535.7066399399999</v>
      </c>
      <c r="H30" s="20" t="n">
        <v>2.47735795</v>
      </c>
      <c r="I30" s="18" t="s">
        <v>481</v>
      </c>
      <c r="J30" s="20" t="s">
        <v>481</v>
      </c>
      <c r="K30" s="18" t="s">
        <v>481</v>
      </c>
      <c r="L30" s="20" t="s">
        <v>481</v>
      </c>
      <c r="M30" s="18" t="s">
        <v>481</v>
      </c>
      <c r="N30" s="20" t="s">
        <v>481</v>
      </c>
      <c r="O30" s="18" t="s">
        <v>481</v>
      </c>
      <c r="P30" s="20" t="s">
        <v>481</v>
      </c>
      <c r="Q30" s="18" t="n">
        <v>426.71001614</v>
      </c>
      <c r="R30" s="20" t="n">
        <v>9.26522273</v>
      </c>
    </row>
    <row r="31" spans="1:18">
      <c r="A31" s="15" t="s">
        <v>506</v>
      </c>
      <c r="B31" s="17" t="n">
        <v>5456</v>
      </c>
      <c r="C31" s="18">
        <f>(159.0/B31*100)</f>
        <v/>
      </c>
      <c r="D31" s="19" t="n">
        <v>5297</v>
      </c>
      <c r="E31" s="18" t="n">
        <v>465.87543036</v>
      </c>
      <c r="F31" s="20" t="n">
        <v>4.35371732</v>
      </c>
      <c r="G31" s="18" t="n">
        <v>533.04361715</v>
      </c>
      <c r="H31" s="20" t="n">
        <v>2.23015845</v>
      </c>
      <c r="I31" s="18" t="s">
        <v>481</v>
      </c>
      <c r="J31" s="20" t="s">
        <v>481</v>
      </c>
      <c r="K31" s="18" t="s">
        <v>481</v>
      </c>
      <c r="L31" s="20" t="s">
        <v>481</v>
      </c>
      <c r="M31" s="18" t="s">
        <v>481</v>
      </c>
      <c r="N31" s="20" t="s">
        <v>481</v>
      </c>
      <c r="O31" s="18" t="s">
        <v>481</v>
      </c>
      <c r="P31" s="20" t="s">
        <v>481</v>
      </c>
      <c r="Q31" s="18" t="n">
        <v>429.67425734</v>
      </c>
      <c r="R31" s="20" t="n">
        <v>8.469428990000001</v>
      </c>
    </row>
    <row r="32" spans="1:18">
      <c r="A32" s="15" t="s">
        <v>507</v>
      </c>
      <c r="B32" s="17" t="n">
        <v>4478</v>
      </c>
      <c r="C32" s="18">
        <f>(6.0/B32*100)</f>
        <v/>
      </c>
      <c r="D32" s="19" t="n">
        <v>4472</v>
      </c>
      <c r="E32" s="18" t="n">
        <v>458.28402207</v>
      </c>
      <c r="F32" s="20" t="n">
        <v>3.7186568</v>
      </c>
      <c r="G32" s="18" t="n">
        <v>523.64573888</v>
      </c>
      <c r="H32" s="20" t="n">
        <v>2.48873668</v>
      </c>
      <c r="I32" s="18" t="s">
        <v>481</v>
      </c>
      <c r="J32" s="20" t="s">
        <v>481</v>
      </c>
      <c r="K32" s="18" t="s">
        <v>481</v>
      </c>
      <c r="L32" s="20" t="s">
        <v>481</v>
      </c>
      <c r="M32" s="18" t="s">
        <v>481</v>
      </c>
      <c r="N32" s="20" t="s">
        <v>481</v>
      </c>
      <c r="O32" s="18" t="s">
        <v>481</v>
      </c>
      <c r="P32" s="20" t="s">
        <v>481</v>
      </c>
      <c r="Q32" s="18" t="n">
        <v>427.42915204</v>
      </c>
      <c r="R32" s="20" t="n">
        <v>15.76575249</v>
      </c>
    </row>
    <row r="33" spans="1:18">
      <c r="A33" s="15" t="s">
        <v>508</v>
      </c>
      <c r="B33" s="17" t="n">
        <v>7325</v>
      </c>
      <c r="C33" s="18">
        <f>(90.0/B33*100)</f>
        <v/>
      </c>
      <c r="D33" s="19" t="n">
        <v>7235</v>
      </c>
      <c r="E33" s="18" t="n">
        <v>462.87224732</v>
      </c>
      <c r="F33" s="20" t="n">
        <v>3.61394338</v>
      </c>
      <c r="G33" s="18" t="n">
        <v>520.71324138</v>
      </c>
      <c r="H33" s="20" t="n">
        <v>2.43660431</v>
      </c>
      <c r="I33" s="18" t="s">
        <v>481</v>
      </c>
      <c r="J33" s="20" t="s">
        <v>481</v>
      </c>
      <c r="K33" s="18" t="s">
        <v>481</v>
      </c>
      <c r="L33" s="20" t="s">
        <v>481</v>
      </c>
      <c r="M33" s="18" t="s">
        <v>481</v>
      </c>
      <c r="N33" s="20" t="s">
        <v>481</v>
      </c>
      <c r="O33" s="18" t="s">
        <v>481</v>
      </c>
      <c r="P33" s="20" t="s">
        <v>481</v>
      </c>
      <c r="Q33" s="18" t="n">
        <v>416.4236598</v>
      </c>
      <c r="R33" s="20" t="n">
        <v>10.05056408</v>
      </c>
    </row>
    <row r="34" spans="1:18">
      <c r="A34" s="15" t="s">
        <v>509</v>
      </c>
      <c r="B34" s="17" t="n">
        <v>6350</v>
      </c>
      <c r="C34" s="18">
        <f>(117.0/B34*100)</f>
        <v/>
      </c>
      <c r="D34" s="19" t="n">
        <v>6233</v>
      </c>
      <c r="E34" s="18" t="n">
        <v>426.63113312</v>
      </c>
      <c r="F34" s="20" t="n">
        <v>2.85563863</v>
      </c>
      <c r="G34" s="18" t="n">
        <v>482.22403496</v>
      </c>
      <c r="H34" s="20" t="n">
        <v>2.69783645</v>
      </c>
      <c r="I34" s="18" t="s">
        <v>481</v>
      </c>
      <c r="J34" s="20" t="s">
        <v>481</v>
      </c>
      <c r="K34" s="18" t="s">
        <v>481</v>
      </c>
      <c r="L34" s="20" t="s">
        <v>481</v>
      </c>
      <c r="M34" s="18" t="n">
        <v>263.37193708</v>
      </c>
      <c r="N34" s="20" t="n">
        <v>13.61114927</v>
      </c>
      <c r="O34" s="18" t="s">
        <v>481</v>
      </c>
      <c r="P34" s="20" t="s">
        <v>481</v>
      </c>
      <c r="Q34" s="18" t="n">
        <v>367.67609213</v>
      </c>
      <c r="R34" s="20" t="n">
        <v>7.31696735</v>
      </c>
    </row>
    <row r="35" spans="1:18">
      <c r="A35" s="15" t="s">
        <v>510</v>
      </c>
      <c r="B35" s="17" t="n">
        <v>6406</v>
      </c>
      <c r="C35" s="18">
        <f>(88.0/B35*100)</f>
        <v/>
      </c>
      <c r="D35" s="19" t="n">
        <v>6318</v>
      </c>
      <c r="E35" s="18" t="n">
        <v>472.91522979</v>
      </c>
      <c r="F35" s="20" t="n">
        <v>3.69075592</v>
      </c>
      <c r="G35" s="18" t="n">
        <v>521.28343456</v>
      </c>
      <c r="H35" s="20" t="n">
        <v>1.57338414</v>
      </c>
      <c r="I35" s="18" t="s">
        <v>481</v>
      </c>
      <c r="J35" s="20" t="s">
        <v>481</v>
      </c>
      <c r="K35" s="18" t="s">
        <v>481</v>
      </c>
      <c r="L35" s="20" t="s">
        <v>481</v>
      </c>
      <c r="M35" s="18" t="n">
        <v>337.32521215</v>
      </c>
      <c r="N35" s="20" t="n">
        <v>11.65794297</v>
      </c>
      <c r="O35" s="18" t="s">
        <v>481</v>
      </c>
      <c r="P35" s="20" t="s">
        <v>481</v>
      </c>
      <c r="Q35" s="18" t="n">
        <v>417.29231304</v>
      </c>
      <c r="R35" s="20" t="n">
        <v>10.15059711</v>
      </c>
    </row>
    <row r="36" spans="1:18">
      <c r="A36" s="15" t="s">
        <v>511</v>
      </c>
      <c r="B36" s="17" t="n">
        <v>6736</v>
      </c>
      <c r="C36" s="18">
        <f>(113.0/B36*100)</f>
        <v/>
      </c>
      <c r="D36" s="19" t="n">
        <v>6623</v>
      </c>
      <c r="E36" s="18" t="n">
        <v>466.36545006</v>
      </c>
      <c r="F36" s="20" t="n">
        <v>3.77256985</v>
      </c>
      <c r="G36" s="18" t="n">
        <v>509.36398141</v>
      </c>
      <c r="H36" s="20" t="n">
        <v>2.33883359</v>
      </c>
      <c r="I36" s="18" t="s">
        <v>481</v>
      </c>
      <c r="J36" s="20" t="s">
        <v>481</v>
      </c>
      <c r="K36" s="18" t="s">
        <v>481</v>
      </c>
      <c r="L36" s="20" t="s">
        <v>481</v>
      </c>
      <c r="M36" s="18" t="s">
        <v>481</v>
      </c>
      <c r="N36" s="20" t="s">
        <v>481</v>
      </c>
      <c r="O36" s="18" t="s">
        <v>481</v>
      </c>
      <c r="P36" s="20" t="s">
        <v>481</v>
      </c>
      <c r="Q36" s="18" t="n">
        <v>430.61533683</v>
      </c>
      <c r="R36" s="20" t="n">
        <v>8.25051223</v>
      </c>
    </row>
    <row r="37" spans="1:18">
      <c r="A37" s="15" t="s">
        <v>512</v>
      </c>
      <c r="B37" s="17" t="n">
        <v>5458</v>
      </c>
      <c r="C37" s="18">
        <f>(232.0/B37*100)</f>
        <v/>
      </c>
      <c r="D37" s="19" t="n">
        <v>5226</v>
      </c>
      <c r="E37" s="18" t="n">
        <v>458.68570981</v>
      </c>
      <c r="F37" s="20" t="n">
        <v>4.11557451</v>
      </c>
      <c r="G37" s="18" t="n">
        <v>524.57777297</v>
      </c>
      <c r="H37" s="20" t="n">
        <v>3.14962689</v>
      </c>
      <c r="I37" s="18" t="s">
        <v>481</v>
      </c>
      <c r="J37" s="20" t="s">
        <v>481</v>
      </c>
      <c r="K37" s="18" t="s">
        <v>481</v>
      </c>
      <c r="L37" s="20" t="s">
        <v>481</v>
      </c>
      <c r="M37" s="18" t="s">
        <v>481</v>
      </c>
      <c r="N37" s="20" t="s">
        <v>481</v>
      </c>
      <c r="O37" s="18" t="s">
        <v>481</v>
      </c>
      <c r="P37" s="20" t="s">
        <v>481</v>
      </c>
      <c r="Q37" s="18" t="n">
        <v>412.93778673</v>
      </c>
      <c r="R37" s="20" t="n">
        <v>8.388987159999999</v>
      </c>
    </row>
    <row r="38" spans="1:18">
      <c r="A38" s="15" t="s">
        <v>513</v>
      </c>
      <c r="B38" s="17" t="n">
        <v>5860</v>
      </c>
      <c r="C38" s="18">
        <f>(35.0/B38*100)</f>
        <v/>
      </c>
      <c r="D38" s="19" t="n">
        <v>5825</v>
      </c>
      <c r="E38" s="18" t="n">
        <v>449.26414658</v>
      </c>
      <c r="F38" s="20" t="n">
        <v>4.63336567</v>
      </c>
      <c r="G38" s="18" t="n">
        <v>510.14412997</v>
      </c>
      <c r="H38" s="20" t="n">
        <v>2.95580799</v>
      </c>
      <c r="I38" s="18" t="s">
        <v>481</v>
      </c>
      <c r="J38" s="20" t="s">
        <v>481</v>
      </c>
      <c r="K38" s="18" t="s">
        <v>481</v>
      </c>
      <c r="L38" s="20" t="s">
        <v>481</v>
      </c>
      <c r="M38" s="18" t="s">
        <v>481</v>
      </c>
      <c r="N38" s="20" t="s">
        <v>481</v>
      </c>
      <c r="O38" s="18" t="s">
        <v>481</v>
      </c>
      <c r="P38" s="20" t="s">
        <v>481</v>
      </c>
      <c r="Q38" s="18" t="n">
        <v>473.78761907</v>
      </c>
      <c r="R38" s="20" t="n">
        <v>5.62727086</v>
      </c>
    </row>
    <row r="39" spans="1:18">
      <c r="A39" s="15" t="s">
        <v>514</v>
      </c>
      <c r="B39" s="17" t="n">
        <v>5895</v>
      </c>
      <c r="C39" s="18">
        <f>(34.0/B39*100)</f>
        <v/>
      </c>
      <c r="D39" s="19" t="n">
        <v>5861</v>
      </c>
      <c r="E39" s="18" t="n">
        <v>415.91165728</v>
      </c>
      <c r="F39" s="20" t="n">
        <v>3.92656314</v>
      </c>
      <c r="G39" s="18" t="n">
        <v>443.07027694</v>
      </c>
      <c r="H39" s="20" t="n">
        <v>4.39652828</v>
      </c>
      <c r="I39" s="18" t="s">
        <v>481</v>
      </c>
      <c r="J39" s="20" t="s">
        <v>481</v>
      </c>
      <c r="K39" s="18" t="s">
        <v>481</v>
      </c>
      <c r="L39" s="20" t="s">
        <v>481</v>
      </c>
      <c r="M39" s="18" t="s">
        <v>481</v>
      </c>
      <c r="N39" s="20" t="s">
        <v>481</v>
      </c>
      <c r="O39" s="18" t="s">
        <v>481</v>
      </c>
      <c r="P39" s="20" t="s">
        <v>481</v>
      </c>
      <c r="Q39" s="18" t="n">
        <v>371.67267813</v>
      </c>
      <c r="R39" s="20" t="n">
        <v>12.21136709</v>
      </c>
    </row>
    <row r="40" spans="1:18">
      <c r="A40" s="15" t="s">
        <v>515</v>
      </c>
      <c r="B40" s="17" t="n">
        <v>14157</v>
      </c>
      <c r="C40" s="18">
        <f>(450.0/B40*100)</f>
        <v/>
      </c>
      <c r="D40" s="19" t="n">
        <v>13707</v>
      </c>
      <c r="E40" s="18" t="n">
        <v>458.36142152</v>
      </c>
      <c r="F40" s="20" t="n">
        <v>3.57984394</v>
      </c>
      <c r="G40" s="18" t="n">
        <v>515.62332287</v>
      </c>
      <c r="H40" s="20" t="n">
        <v>2.92527074</v>
      </c>
      <c r="I40" s="18" t="s">
        <v>481</v>
      </c>
      <c r="J40" s="20" t="s">
        <v>481</v>
      </c>
      <c r="K40" s="18" t="s">
        <v>481</v>
      </c>
      <c r="L40" s="20" t="s">
        <v>481</v>
      </c>
      <c r="M40" s="18" t="s">
        <v>481</v>
      </c>
      <c r="N40" s="20" t="s">
        <v>481</v>
      </c>
      <c r="O40" s="18" t="s">
        <v>481</v>
      </c>
      <c r="P40" s="20" t="s">
        <v>481</v>
      </c>
      <c r="Q40" s="18" t="n">
        <v>413.6324643</v>
      </c>
      <c r="R40" s="20" t="n">
        <v>8.558673300000001</v>
      </c>
    </row>
    <row r="41" spans="1:18">
      <c r="A41" s="15" t="s">
        <v>516</v>
      </c>
      <c r="B41" s="17" t="n">
        <v>5712</v>
      </c>
      <c r="C41" s="18">
        <f>(80.0/B41*100)</f>
        <v/>
      </c>
      <c r="D41" s="19" t="n">
        <v>5632</v>
      </c>
      <c r="E41" s="18" t="n">
        <v>459.38309888</v>
      </c>
      <c r="F41" s="20" t="n">
        <v>3.94270765</v>
      </c>
      <c r="G41" s="18" t="n">
        <v>522.24016008</v>
      </c>
      <c r="H41" s="20" t="n">
        <v>3.05625258</v>
      </c>
      <c r="I41" s="18" t="s">
        <v>481</v>
      </c>
      <c r="J41" s="20" t="s">
        <v>481</v>
      </c>
      <c r="K41" s="18" t="s">
        <v>481</v>
      </c>
      <c r="L41" s="20" t="s">
        <v>481</v>
      </c>
      <c r="M41" s="18" t="n">
        <v>399.91015703</v>
      </c>
      <c r="N41" s="20" t="n">
        <v>16.72230739</v>
      </c>
      <c r="O41" s="18" t="s">
        <v>481</v>
      </c>
      <c r="P41" s="20" t="s">
        <v>481</v>
      </c>
      <c r="Q41" s="18" t="n">
        <v>416.85818142</v>
      </c>
      <c r="R41" s="20" t="n">
        <v>14.03292895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349.85925265</v>
      </c>
      <c r="N45" s="20" t="n">
        <v>3.00084387</v>
      </c>
      <c r="O45" s="18" t="s">
        <v>481</v>
      </c>
      <c r="P45" s="20" t="s">
        <v>481</v>
      </c>
      <c r="Q45" s="18" t="s">
        <v>481</v>
      </c>
      <c r="R45" s="20" t="s">
        <v>481</v>
      </c>
    </row>
    <row r="46" spans="1:18">
      <c r="A46" s="15" t="s">
        <v>521</v>
      </c>
      <c r="B46" s="17" t="n">
        <v>23141</v>
      </c>
      <c r="C46" s="18">
        <f>(2395.0/B46*100)</f>
        <v/>
      </c>
      <c r="D46" s="19" t="n">
        <v>20746</v>
      </c>
      <c r="E46" s="18" t="n">
        <v>393.30268942</v>
      </c>
      <c r="F46" s="20" t="n">
        <v>3.91886425</v>
      </c>
      <c r="G46" s="18" t="n">
        <v>439.30332205</v>
      </c>
      <c r="H46" s="20" t="n">
        <v>3.75622113</v>
      </c>
      <c r="I46" s="18" t="s">
        <v>481</v>
      </c>
      <c r="J46" s="20" t="s">
        <v>481</v>
      </c>
      <c r="K46" s="18" t="s">
        <v>481</v>
      </c>
      <c r="L46" s="20" t="s">
        <v>481</v>
      </c>
      <c r="M46" s="18" t="s">
        <v>481</v>
      </c>
      <c r="N46" s="20" t="s">
        <v>481</v>
      </c>
      <c r="O46" s="18" t="s">
        <v>481</v>
      </c>
      <c r="P46" s="20" t="s">
        <v>481</v>
      </c>
      <c r="Q46" s="18" t="n">
        <v>385.02026484</v>
      </c>
      <c r="R46" s="20" t="n">
        <v>3.52566806</v>
      </c>
    </row>
    <row r="47" spans="1:18">
      <c r="A47" s="15" t="s">
        <v>522</v>
      </c>
      <c r="B47" s="17" t="n">
        <v>5928</v>
      </c>
      <c r="C47" s="18">
        <f>(488.0/B47*100)</f>
        <v/>
      </c>
      <c r="D47" s="19" t="n">
        <v>5440</v>
      </c>
      <c r="E47" s="18" t="n">
        <v>415.20134903</v>
      </c>
      <c r="F47" s="20" t="n">
        <v>6.06609356</v>
      </c>
      <c r="G47" s="18" t="n">
        <v>475.21344998</v>
      </c>
      <c r="H47" s="20" t="n">
        <v>4.48344942</v>
      </c>
      <c r="I47" s="18" t="s">
        <v>481</v>
      </c>
      <c r="J47" s="20" t="s">
        <v>481</v>
      </c>
      <c r="K47" s="18" t="s">
        <v>481</v>
      </c>
      <c r="L47" s="20" t="s">
        <v>481</v>
      </c>
      <c r="M47" s="18" t="s">
        <v>481</v>
      </c>
      <c r="N47" s="20" t="s">
        <v>481</v>
      </c>
      <c r="O47" s="18" t="s">
        <v>481</v>
      </c>
      <c r="P47" s="20" t="s">
        <v>481</v>
      </c>
      <c r="Q47" s="18" t="n">
        <v>345.66966715</v>
      </c>
      <c r="R47" s="20" t="n">
        <v>6.38645682</v>
      </c>
    </row>
    <row r="48" spans="1:18">
      <c r="A48" s="15" t="s">
        <v>523</v>
      </c>
      <c r="B48" s="17" t="n">
        <v>9841</v>
      </c>
      <c r="C48" s="18">
        <f>(8.0/B48*100)</f>
        <v/>
      </c>
      <c r="D48" s="19" t="n">
        <v>9833</v>
      </c>
      <c r="E48" s="18" t="n">
        <v>456.87432564</v>
      </c>
      <c r="F48" s="20" t="n">
        <v>5.70569087</v>
      </c>
      <c r="G48" s="18" t="n">
        <v>513.8183057</v>
      </c>
      <c r="H48" s="20" t="n">
        <v>4.9892637</v>
      </c>
      <c r="I48" s="18" t="s">
        <v>481</v>
      </c>
      <c r="J48" s="20" t="s">
        <v>481</v>
      </c>
      <c r="K48" s="18" t="s">
        <v>481</v>
      </c>
      <c r="L48" s="20" t="s">
        <v>481</v>
      </c>
      <c r="M48" s="18" t="s">
        <v>481</v>
      </c>
      <c r="N48" s="20" t="s">
        <v>481</v>
      </c>
      <c r="O48" s="18" t="s">
        <v>481</v>
      </c>
      <c r="P48" s="20" t="s">
        <v>481</v>
      </c>
      <c r="Q48" s="18" t="n">
        <v>444.26151942</v>
      </c>
      <c r="R48" s="20" t="n">
        <v>17.82482763</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(493.0/B50*100)</f>
        <v/>
      </c>
      <c r="D50" s="19" t="n">
        <v>11302</v>
      </c>
      <c r="E50" s="18" t="n">
        <v>408.78091297</v>
      </c>
      <c r="F50" s="20" t="n">
        <v>3.69545466</v>
      </c>
      <c r="G50" s="18" t="n">
        <v>440.92281555</v>
      </c>
      <c r="H50" s="20" t="n">
        <v>3.01526103</v>
      </c>
      <c r="I50" s="18" t="s">
        <v>481</v>
      </c>
      <c r="J50" s="20" t="s">
        <v>481</v>
      </c>
      <c r="K50" s="18" t="s">
        <v>481</v>
      </c>
      <c r="L50" s="20" t="s">
        <v>481</v>
      </c>
      <c r="M50" s="18" t="s">
        <v>481</v>
      </c>
      <c r="N50" s="20" t="s">
        <v>481</v>
      </c>
      <c r="O50" s="18" t="s">
        <v>481</v>
      </c>
      <c r="P50" s="20" t="s">
        <v>481</v>
      </c>
      <c r="Q50" s="18" t="n">
        <v>367.42513908</v>
      </c>
      <c r="R50" s="20" t="n">
        <v>9.124797149999999</v>
      </c>
    </row>
    <row r="51" spans="1:18">
      <c r="A51" s="15" t="s">
        <v>526</v>
      </c>
      <c r="B51" s="17" t="n">
        <v>6866</v>
      </c>
      <c r="C51" s="18">
        <f>(112.0/B51*100)</f>
        <v/>
      </c>
      <c r="D51" s="19" t="n">
        <v>6754</v>
      </c>
      <c r="E51" s="18" t="n">
        <v>416.68613495</v>
      </c>
      <c r="F51" s="20" t="n">
        <v>3.25687451</v>
      </c>
      <c r="G51" s="18" t="n">
        <v>438.14228831</v>
      </c>
      <c r="H51" s="20" t="n">
        <v>3.14416332</v>
      </c>
      <c r="I51" s="18" t="s">
        <v>481</v>
      </c>
      <c r="J51" s="20" t="s">
        <v>481</v>
      </c>
      <c r="K51" s="18" t="s">
        <v>481</v>
      </c>
      <c r="L51" s="20" t="s">
        <v>481</v>
      </c>
      <c r="M51" s="18" t="n">
        <v>427.96430568</v>
      </c>
      <c r="N51" s="20" t="n">
        <v>5.20460603</v>
      </c>
      <c r="O51" s="18" t="s">
        <v>481</v>
      </c>
      <c r="P51" s="20" t="s">
        <v>481</v>
      </c>
      <c r="Q51" s="18" t="n">
        <v>401.19731596</v>
      </c>
      <c r="R51" s="20" t="n">
        <v>7.94988547</v>
      </c>
    </row>
    <row r="52" spans="1:18">
      <c r="A52" s="15" t="s">
        <v>527</v>
      </c>
      <c r="B52" s="17" t="n">
        <v>5809</v>
      </c>
      <c r="C52" s="18">
        <f>(124.0/B52*100)</f>
        <v/>
      </c>
      <c r="D52" s="19" t="n">
        <v>5685</v>
      </c>
      <c r="E52" s="18" t="n">
        <v>466.80907406</v>
      </c>
      <c r="F52" s="20" t="n">
        <v>3.54439068</v>
      </c>
      <c r="G52" s="18" t="n">
        <v>503.83081819</v>
      </c>
      <c r="H52" s="20" t="n">
        <v>2.76133583</v>
      </c>
      <c r="I52" s="18" t="s">
        <v>481</v>
      </c>
      <c r="J52" s="20" t="s">
        <v>481</v>
      </c>
      <c r="K52" s="18" t="s">
        <v>481</v>
      </c>
      <c r="L52" s="20" t="s">
        <v>481</v>
      </c>
      <c r="M52" s="18" t="s">
        <v>481</v>
      </c>
      <c r="N52" s="20" t="s">
        <v>481</v>
      </c>
      <c r="O52" s="18" t="s">
        <v>481</v>
      </c>
      <c r="P52" s="20" t="s">
        <v>481</v>
      </c>
      <c r="Q52" s="18" t="n">
        <v>394.67054998</v>
      </c>
      <c r="R52" s="20" t="n">
        <v>9.09054057</v>
      </c>
    </row>
    <row r="53" spans="1:18">
      <c r="A53" s="15" t="s">
        <v>528</v>
      </c>
      <c r="B53" s="17" t="n">
        <v>5571</v>
      </c>
      <c r="C53" s="18">
        <f>(144.0/B53*100)</f>
        <v/>
      </c>
      <c r="D53" s="19" t="n">
        <v>5427</v>
      </c>
      <c r="E53" s="18" t="n">
        <v>423.49174149</v>
      </c>
      <c r="F53" s="20" t="n">
        <v>2.44229769</v>
      </c>
      <c r="G53" s="18" t="n">
        <v>472.67635445</v>
      </c>
      <c r="H53" s="20" t="n">
        <v>2.00008962</v>
      </c>
      <c r="I53" s="18" t="s">
        <v>481</v>
      </c>
      <c r="J53" s="20" t="s">
        <v>481</v>
      </c>
      <c r="K53" s="18" t="s">
        <v>481</v>
      </c>
      <c r="L53" s="20" t="s">
        <v>481</v>
      </c>
      <c r="M53" s="18" t="s">
        <v>481</v>
      </c>
      <c r="N53" s="20" t="s">
        <v>481</v>
      </c>
      <c r="O53" s="18" t="s">
        <v>481</v>
      </c>
      <c r="P53" s="20" t="s">
        <v>481</v>
      </c>
      <c r="Q53" s="18" t="n">
        <v>355.59466743</v>
      </c>
      <c r="R53" s="20" t="n">
        <v>5.3706028</v>
      </c>
    </row>
    <row r="54" spans="1:18">
      <c r="A54" s="15" t="s">
        <v>529</v>
      </c>
      <c r="B54" s="17" t="n">
        <v>4740</v>
      </c>
      <c r="C54" s="18">
        <f>(638.0/B54*100)</f>
        <v/>
      </c>
      <c r="D54" s="19" t="n">
        <v>4102</v>
      </c>
      <c r="E54" s="18" t="n">
        <v>336.22293601</v>
      </c>
      <c r="F54" s="20" t="n">
        <v>3.44668252</v>
      </c>
      <c r="G54" s="18" t="n">
        <v>397.36258361</v>
      </c>
      <c r="H54" s="20" t="n">
        <v>3.87418842</v>
      </c>
      <c r="I54" s="18" t="s">
        <v>481</v>
      </c>
      <c r="J54" s="20" t="s">
        <v>481</v>
      </c>
      <c r="K54" s="18" t="s">
        <v>481</v>
      </c>
      <c r="L54" s="20" t="s">
        <v>481</v>
      </c>
      <c r="M54" s="18" t="s">
        <v>481</v>
      </c>
      <c r="N54" s="20" t="s">
        <v>481</v>
      </c>
      <c r="O54" s="18" t="s">
        <v>481</v>
      </c>
      <c r="P54" s="20" t="s">
        <v>481</v>
      </c>
      <c r="Q54" s="18" t="n">
        <v>308.72343404</v>
      </c>
      <c r="R54" s="20" t="n">
        <v>5.01303159</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(77.0/B56*100)</f>
        <v/>
      </c>
      <c r="D56" s="19" t="n">
        <v>5282</v>
      </c>
      <c r="E56" s="18" t="n">
        <v>511.80548711</v>
      </c>
      <c r="F56" s="20" t="n">
        <v>2.82086599</v>
      </c>
      <c r="G56" s="18" t="n">
        <v>545.92472088</v>
      </c>
      <c r="H56" s="20" t="n">
        <v>3.31904686</v>
      </c>
      <c r="I56" s="18" t="s">
        <v>481</v>
      </c>
      <c r="J56" s="20" t="s">
        <v>481</v>
      </c>
      <c r="K56" s="18" t="s">
        <v>481</v>
      </c>
      <c r="L56" s="20" t="s">
        <v>481</v>
      </c>
      <c r="M56" s="18" t="s">
        <v>481</v>
      </c>
      <c r="N56" s="20" t="s">
        <v>481</v>
      </c>
      <c r="O56" s="18" t="s">
        <v>481</v>
      </c>
      <c r="P56" s="20" t="s">
        <v>481</v>
      </c>
      <c r="Q56" s="18" t="n">
        <v>434.52609081</v>
      </c>
      <c r="R56" s="20" t="n">
        <v>20.22783536</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397.25949434</v>
      </c>
      <c r="N57" s="20" t="n">
        <v>2.86584073</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347.12590293</v>
      </c>
      <c r="N59" s="20" t="n">
        <v>1.56898215</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346.54897697</v>
      </c>
      <c r="N60" s="20" t="n">
        <v>4.41355694</v>
      </c>
      <c r="O60" s="18" t="s">
        <v>481</v>
      </c>
      <c r="P60" s="20" t="s">
        <v>481</v>
      </c>
      <c r="Q60" s="18" t="s">
        <v>481</v>
      </c>
      <c r="R60" s="20" t="s">
        <v>481</v>
      </c>
    </row>
    <row r="61" spans="1:18">
      <c r="A61" s="15" t="s">
        <v>536</v>
      </c>
      <c r="B61" s="17" t="n">
        <v>6525</v>
      </c>
      <c r="C61" s="18">
        <f>(193.0/B61*100)</f>
        <v/>
      </c>
      <c r="D61" s="19" t="n">
        <v>6332</v>
      </c>
      <c r="E61" s="18" t="n">
        <v>443.40724608</v>
      </c>
      <c r="F61" s="20" t="n">
        <v>2.82108168</v>
      </c>
      <c r="G61" s="18" t="n">
        <v>496.16057769</v>
      </c>
      <c r="H61" s="20" t="n">
        <v>2.71933633</v>
      </c>
      <c r="I61" s="18" t="s">
        <v>481</v>
      </c>
      <c r="J61" s="20" t="s">
        <v>481</v>
      </c>
      <c r="K61" s="18" t="s">
        <v>481</v>
      </c>
      <c r="L61" s="20" t="s">
        <v>481</v>
      </c>
      <c r="M61" s="18" t="s">
        <v>481</v>
      </c>
      <c r="N61" s="20" t="s">
        <v>481</v>
      </c>
      <c r="O61" s="18" t="s">
        <v>481</v>
      </c>
      <c r="P61" s="20" t="s">
        <v>481</v>
      </c>
      <c r="Q61" s="18" t="n">
        <v>377.37714785</v>
      </c>
      <c r="R61" s="20" t="n">
        <v>9.39313181</v>
      </c>
    </row>
    <row r="62" spans="1:18">
      <c r="A62" s="15" t="s">
        <v>537</v>
      </c>
      <c r="B62" s="17" t="n">
        <v>4476</v>
      </c>
      <c r="C62" s="18">
        <f>(3.0/B62*100)</f>
        <v/>
      </c>
      <c r="D62" s="19" t="n">
        <v>4473</v>
      </c>
      <c r="E62" s="18" t="n">
        <v>483.81000021</v>
      </c>
      <c r="F62" s="20" t="n">
        <v>2.32579932</v>
      </c>
      <c r="G62" s="18" t="n">
        <v>521.66738126</v>
      </c>
      <c r="H62" s="20" t="n">
        <v>1.80888472</v>
      </c>
      <c r="I62" s="18" t="s">
        <v>481</v>
      </c>
      <c r="J62" s="20" t="s">
        <v>481</v>
      </c>
      <c r="K62" s="18" t="s">
        <v>481</v>
      </c>
      <c r="L62" s="20" t="s">
        <v>481</v>
      </c>
      <c r="M62" s="18" t="s">
        <v>481</v>
      </c>
      <c r="N62" s="20" t="s">
        <v>481</v>
      </c>
      <c r="O62" s="18" t="s">
        <v>481</v>
      </c>
      <c r="P62" s="20" t="s">
        <v>481</v>
      </c>
      <c r="Q62" s="18" t="n">
        <v>476.52247264</v>
      </c>
      <c r="R62" s="20" t="n">
        <v>20.88801199</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446.66614265</v>
      </c>
      <c r="N64" s="20" t="n">
        <v>1.7787943</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416.22926213</v>
      </c>
      <c r="N65" s="20" t="n">
        <v>2.51747002</v>
      </c>
      <c r="O65" s="18" t="s">
        <v>481</v>
      </c>
      <c r="P65" s="20" t="s">
        <v>481</v>
      </c>
      <c r="Q65" s="18" t="s">
        <v>481</v>
      </c>
      <c r="R65" s="20" t="s">
        <v>481</v>
      </c>
    </row>
    <row r="66" spans="1:18">
      <c r="A66" s="15" t="s">
        <v>541</v>
      </c>
      <c r="B66" s="17" t="n">
        <v>5665</v>
      </c>
      <c r="C66" s="18">
        <f>(104.0/B66*100)</f>
        <v/>
      </c>
      <c r="D66" s="19" t="n">
        <v>5561</v>
      </c>
      <c r="E66" s="18" t="n">
        <v>420.36529557</v>
      </c>
      <c r="F66" s="20" t="n">
        <v>2.20943143</v>
      </c>
      <c r="G66" s="18" t="n">
        <v>457.3445799</v>
      </c>
      <c r="H66" s="20" t="n">
        <v>2.26363293</v>
      </c>
      <c r="I66" s="18" t="s">
        <v>481</v>
      </c>
      <c r="J66" s="20" t="s">
        <v>481</v>
      </c>
      <c r="K66" s="18" t="s">
        <v>481</v>
      </c>
      <c r="L66" s="20" t="s">
        <v>481</v>
      </c>
      <c r="M66" s="18" t="s">
        <v>481</v>
      </c>
      <c r="N66" s="20" t="s">
        <v>481</v>
      </c>
      <c r="O66" s="18" t="s">
        <v>481</v>
      </c>
      <c r="P66" s="20" t="s">
        <v>481</v>
      </c>
      <c r="Q66" s="18" t="n">
        <v>357.81219128</v>
      </c>
      <c r="R66" s="20" t="n">
        <v>3.92057844</v>
      </c>
    </row>
    <row r="67" spans="1:18">
      <c r="A67" s="15" t="s">
        <v>542</v>
      </c>
      <c r="B67" s="17" t="n">
        <v>6971</v>
      </c>
      <c r="C67" s="18">
        <f>(1330.0/B67*100)</f>
        <v/>
      </c>
      <c r="D67" s="19" t="n">
        <v>5641</v>
      </c>
      <c r="E67" s="18" t="n">
        <v>396.85891331</v>
      </c>
      <c r="F67" s="20" t="n">
        <v>4.40828755</v>
      </c>
      <c r="G67" s="18" t="n">
        <v>424.8180301</v>
      </c>
      <c r="H67" s="20" t="n">
        <v>3.10717309</v>
      </c>
      <c r="I67" s="18" t="s">
        <v>481</v>
      </c>
      <c r="J67" s="20" t="s">
        <v>481</v>
      </c>
      <c r="K67" s="18" t="s">
        <v>481</v>
      </c>
      <c r="L67" s="20" t="s">
        <v>481</v>
      </c>
      <c r="M67" s="18" t="s">
        <v>481</v>
      </c>
      <c r="N67" s="20" t="s">
        <v>481</v>
      </c>
      <c r="O67" s="18" t="s">
        <v>481</v>
      </c>
      <c r="P67" s="20" t="s">
        <v>481</v>
      </c>
      <c r="Q67" s="18" t="n">
        <v>346.83187487</v>
      </c>
      <c r="R67" s="20" t="n">
        <v>7.16028759</v>
      </c>
    </row>
    <row r="68" spans="1:18">
      <c r="A68" s="15" t="s">
        <v>543</v>
      </c>
      <c r="B68" s="17" t="n">
        <v>12083</v>
      </c>
      <c r="C68" s="18">
        <f>(32.0/B68*100)</f>
        <v/>
      </c>
      <c r="D68" s="19" t="n">
        <v>12051</v>
      </c>
      <c r="E68" s="18" t="n">
        <v>382.52789631</v>
      </c>
      <c r="F68" s="20" t="n">
        <v>1.49306562</v>
      </c>
      <c r="G68" s="18" t="n">
        <v>451.04524575</v>
      </c>
      <c r="H68" s="20" t="n">
        <v>1.67154976</v>
      </c>
      <c r="I68" s="18" t="s">
        <v>481</v>
      </c>
      <c r="J68" s="20" t="s">
        <v>481</v>
      </c>
      <c r="K68" s="18" t="s">
        <v>481</v>
      </c>
      <c r="L68" s="20" t="s">
        <v>481</v>
      </c>
      <c r="M68" s="18" t="s">
        <v>481</v>
      </c>
      <c r="N68" s="20" t="s">
        <v>481</v>
      </c>
      <c r="O68" s="18" t="s">
        <v>481</v>
      </c>
      <c r="P68" s="20" t="s">
        <v>481</v>
      </c>
      <c r="Q68" s="18" t="n">
        <v>325.42705801</v>
      </c>
      <c r="R68" s="20" t="n">
        <v>2.42712436</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433.61659804</v>
      </c>
      <c r="N69" s="20" t="n">
        <v>4.0674456</v>
      </c>
      <c r="O69" s="18" t="s">
        <v>481</v>
      </c>
      <c r="P69" s="20" t="s">
        <v>481</v>
      </c>
      <c r="Q69" s="18" t="s">
        <v>481</v>
      </c>
      <c r="R69" s="20" t="s">
        <v>481</v>
      </c>
    </row>
    <row r="70" spans="1:18">
      <c r="A70" s="15" t="s">
        <v>545</v>
      </c>
      <c r="B70" s="17" t="n">
        <v>6036</v>
      </c>
      <c r="C70" s="18">
        <f>(223.0/B70*100)</f>
        <v/>
      </c>
      <c r="D70" s="19" t="n">
        <v>5813</v>
      </c>
      <c r="E70" s="18" t="n">
        <v>477.48875226</v>
      </c>
      <c r="F70" s="20" t="n">
        <v>3.66096425</v>
      </c>
      <c r="G70" s="18" t="n">
        <v>514.1626186</v>
      </c>
      <c r="H70" s="20" t="n">
        <v>3.14381675</v>
      </c>
      <c r="I70" s="18" t="s">
        <v>481</v>
      </c>
      <c r="J70" s="20" t="s">
        <v>481</v>
      </c>
      <c r="K70" s="18" t="s">
        <v>481</v>
      </c>
      <c r="L70" s="20" t="s">
        <v>481</v>
      </c>
      <c r="M70" s="18" t="s">
        <v>481</v>
      </c>
      <c r="N70" s="20" t="s">
        <v>481</v>
      </c>
      <c r="O70" s="18" t="s">
        <v>481</v>
      </c>
      <c r="P70" s="20" t="s">
        <v>481</v>
      </c>
      <c r="Q70" s="18" t="n">
        <v>447.08168769</v>
      </c>
      <c r="R70" s="20" t="n">
        <v>10.44547871</v>
      </c>
    </row>
    <row r="71" spans="1:18">
      <c r="A71" s="15" t="s">
        <v>546</v>
      </c>
      <c r="B71" s="17" t="n">
        <v>6115</v>
      </c>
      <c r="C71" s="18">
        <f>(60.0/B71*100)</f>
        <v/>
      </c>
      <c r="D71" s="19" t="n">
        <v>6055</v>
      </c>
      <c r="E71" s="18" t="n">
        <v>497.92726446</v>
      </c>
      <c r="F71" s="20" t="n">
        <v>3.06731354</v>
      </c>
      <c r="G71" s="18" t="n">
        <v>550.47345412</v>
      </c>
      <c r="H71" s="20" t="n">
        <v>2.10125297</v>
      </c>
      <c r="I71" s="18" t="s">
        <v>481</v>
      </c>
      <c r="J71" s="20" t="s">
        <v>481</v>
      </c>
      <c r="K71" s="18" t="s">
        <v>481</v>
      </c>
      <c r="L71" s="20" t="s">
        <v>481</v>
      </c>
      <c r="M71" s="18" t="s">
        <v>481</v>
      </c>
      <c r="N71" s="20" t="s">
        <v>481</v>
      </c>
      <c r="O71" s="18" t="s">
        <v>481</v>
      </c>
      <c r="P71" s="20" t="s">
        <v>481</v>
      </c>
      <c r="Q71" s="18" t="n">
        <v>503.77860646</v>
      </c>
      <c r="R71" s="20" t="n">
        <v>16.28439251</v>
      </c>
    </row>
    <row r="72" spans="1:18">
      <c r="A72" s="15" t="s">
        <v>547</v>
      </c>
      <c r="B72" s="17" t="n">
        <v>7708</v>
      </c>
      <c r="C72" s="18">
        <f>(9.0/B72*100)</f>
        <v/>
      </c>
      <c r="D72" s="19" t="n">
        <v>7699</v>
      </c>
      <c r="E72" s="18" t="n">
        <v>458.77551698</v>
      </c>
      <c r="F72" s="20" t="n">
        <v>3.91927613</v>
      </c>
      <c r="G72" s="18" t="n">
        <v>511.82364166</v>
      </c>
      <c r="H72" s="20" t="n">
        <v>2.53437907</v>
      </c>
      <c r="I72" s="18" t="s">
        <v>481</v>
      </c>
      <c r="J72" s="20" t="s">
        <v>481</v>
      </c>
      <c r="K72" s="18" t="s">
        <v>481</v>
      </c>
      <c r="L72" s="20" t="s">
        <v>481</v>
      </c>
      <c r="M72" s="18" t="s">
        <v>481</v>
      </c>
      <c r="N72" s="20" t="s">
        <v>481</v>
      </c>
      <c r="O72" s="18" t="s">
        <v>481</v>
      </c>
      <c r="P72" s="20" t="s">
        <v>481</v>
      </c>
      <c r="Q72" s="18" t="n">
        <v>428.22196826</v>
      </c>
      <c r="R72" s="20" t="n">
        <v>15.20121424</v>
      </c>
    </row>
    <row r="73" spans="1:18">
      <c r="A73" s="15" t="s">
        <v>548</v>
      </c>
      <c r="B73" s="17" t="n">
        <v>8249</v>
      </c>
      <c r="C73" s="18">
        <f>(220.0/B73*100)</f>
        <v/>
      </c>
      <c r="D73" s="19" t="n">
        <v>8029</v>
      </c>
      <c r="E73" s="18" t="n">
        <v>388.51258615</v>
      </c>
      <c r="F73" s="20" t="n">
        <v>3.2141071</v>
      </c>
      <c r="G73" s="18" t="n">
        <v>430.16858449</v>
      </c>
      <c r="H73" s="20" t="n">
        <v>3.59837821</v>
      </c>
      <c r="I73" s="18" t="s">
        <v>481</v>
      </c>
      <c r="J73" s="20" t="s">
        <v>481</v>
      </c>
      <c r="K73" s="18" t="s">
        <v>481</v>
      </c>
      <c r="L73" s="20" t="s">
        <v>481</v>
      </c>
      <c r="M73" s="18" t="s">
        <v>481</v>
      </c>
      <c r="N73" s="20" t="s">
        <v>481</v>
      </c>
      <c r="O73" s="18" t="s">
        <v>481</v>
      </c>
      <c r="P73" s="20" t="s">
        <v>481</v>
      </c>
      <c r="Q73" s="18" t="n">
        <v>360.58021343</v>
      </c>
      <c r="R73" s="20" t="n">
        <v>11.17150906</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427.27325298</v>
      </c>
      <c r="N74" s="20" t="n">
        <v>1.48755563</v>
      </c>
      <c r="O74" s="18" t="s">
        <v>481</v>
      </c>
      <c r="P74" s="20" t="s">
        <v>481</v>
      </c>
      <c r="Q74" s="18" t="s">
        <v>481</v>
      </c>
      <c r="R74" s="20" t="s">
        <v>481</v>
      </c>
    </row>
    <row r="75" spans="1:18">
      <c r="A75" s="15" t="s">
        <v>550</v>
      </c>
      <c r="B75" s="17" t="n">
        <v>5375</v>
      </c>
      <c r="C75" s="18">
        <f>(355.0/B75*100)</f>
        <v/>
      </c>
      <c r="D75" s="19" t="n">
        <v>5020</v>
      </c>
      <c r="E75" s="18" t="n">
        <v>355.71426189</v>
      </c>
      <c r="F75" s="20" t="n">
        <v>3.4586856</v>
      </c>
      <c r="G75" s="18" t="n">
        <v>380.40151671</v>
      </c>
      <c r="H75" s="20" t="n">
        <v>3.62520542</v>
      </c>
      <c r="I75" s="18" t="s">
        <v>481</v>
      </c>
      <c r="J75" s="20" t="s">
        <v>481</v>
      </c>
      <c r="K75" s="18" t="s">
        <v>481</v>
      </c>
      <c r="L75" s="20" t="s">
        <v>481</v>
      </c>
      <c r="M75" s="18" t="s">
        <v>481</v>
      </c>
      <c r="N75" s="20" t="s">
        <v>481</v>
      </c>
      <c r="O75" s="18" t="s">
        <v>481</v>
      </c>
      <c r="P75" s="20" t="s">
        <v>481</v>
      </c>
      <c r="Q75" s="18" t="n">
        <v>327.94126744</v>
      </c>
      <c r="R75" s="20" t="n">
        <v>6.64606534</v>
      </c>
    </row>
    <row r="76" spans="1:18">
      <c r="A76" s="15" t="s">
        <v>551</v>
      </c>
      <c r="B76" s="17" t="n">
        <v>14167</v>
      </c>
      <c r="C76" s="18">
        <f>(238.0/B76*100)</f>
        <v/>
      </c>
      <c r="D76" s="19" t="n">
        <v>13929</v>
      </c>
      <c r="E76" s="18" t="n">
        <v>401.01354038</v>
      </c>
      <c r="F76" s="20" t="n">
        <v>3.26770109</v>
      </c>
      <c r="G76" s="18" t="n">
        <v>476.10566697</v>
      </c>
      <c r="H76" s="20" t="n">
        <v>2.83074332</v>
      </c>
      <c r="I76" s="18" t="s">
        <v>481</v>
      </c>
      <c r="J76" s="20" t="s">
        <v>481</v>
      </c>
      <c r="K76" s="18" t="s">
        <v>481</v>
      </c>
      <c r="L76" s="20" t="s">
        <v>481</v>
      </c>
      <c r="M76" s="18" t="s">
        <v>481</v>
      </c>
      <c r="N76" s="20" t="s">
        <v>481</v>
      </c>
      <c r="O76" s="18" t="s">
        <v>481</v>
      </c>
      <c r="P76" s="20" t="s">
        <v>481</v>
      </c>
      <c r="Q76" s="18" t="n">
        <v>346.40357569</v>
      </c>
      <c r="R76" s="20" t="n">
        <v>6.12816028</v>
      </c>
    </row>
    <row r="77" spans="1:18">
      <c r="A77" s="15" t="s">
        <v>552</v>
      </c>
      <c r="B77" s="17" t="n">
        <v>6062</v>
      </c>
      <c r="C77" s="18">
        <f>(511.0/B77*100)</f>
        <v/>
      </c>
      <c r="D77" s="19" t="n">
        <v>5551</v>
      </c>
      <c r="E77" s="18" t="n">
        <v>420.66772964</v>
      </c>
      <c r="F77" s="20" t="n">
        <v>3.13034747</v>
      </c>
      <c r="G77" s="18" t="n">
        <v>470.97365613</v>
      </c>
      <c r="H77" s="20" t="n">
        <v>3.24859501</v>
      </c>
      <c r="I77" s="18" t="s">
        <v>481</v>
      </c>
      <c r="J77" s="20" t="s">
        <v>481</v>
      </c>
      <c r="K77" s="18" t="s">
        <v>481</v>
      </c>
      <c r="L77" s="20" t="s">
        <v>481</v>
      </c>
      <c r="M77" s="18" t="s">
        <v>481</v>
      </c>
      <c r="N77" s="20" t="s">
        <v>481</v>
      </c>
      <c r="O77" s="18" t="s">
        <v>481</v>
      </c>
      <c r="P77" s="20" t="s">
        <v>481</v>
      </c>
      <c r="Q77" s="18" t="n">
        <v>365.46539185</v>
      </c>
      <c r="R77" s="20" t="n">
        <v>4.7375729</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427.14102033</v>
      </c>
      <c r="N80" s="20" t="n">
        <v>3.42468904</v>
      </c>
      <c r="O80" s="18" t="s">
        <v>481</v>
      </c>
      <c r="P80" s="20" t="s">
        <v>481</v>
      </c>
      <c r="Q80" s="18" t="s">
        <v>481</v>
      </c>
      <c r="R80" s="20" t="s">
        <v>481</v>
      </c>
    </row>
    <row r="81" spans="1:18">
      <c r="A81" s="23" t="s">
        <v>556</v>
      </c>
      <c r="B81" s="17" t="n">
        <v>8861</v>
      </c>
      <c r="C81" s="18">
        <f>(123.0/B81*100)</f>
        <v/>
      </c>
      <c r="D81" s="19" t="n">
        <v>8738</v>
      </c>
      <c r="E81" s="18" t="n">
        <v>406.84663367</v>
      </c>
      <c r="F81" s="20" t="n">
        <v>3.64312888</v>
      </c>
      <c r="G81" s="18" t="n">
        <v>449.57779885</v>
      </c>
      <c r="H81" s="20" t="n">
        <v>3.55092417</v>
      </c>
      <c r="I81" s="18" t="s">
        <v>481</v>
      </c>
      <c r="J81" s="20" t="s">
        <v>481</v>
      </c>
      <c r="K81" s="18" t="s">
        <v>481</v>
      </c>
      <c r="L81" s="20" t="s">
        <v>481</v>
      </c>
      <c r="M81" s="18" t="s">
        <v>481</v>
      </c>
      <c r="N81" s="20" t="s">
        <v>481</v>
      </c>
      <c r="O81" s="18" t="s">
        <v>481</v>
      </c>
      <c r="P81" s="20" t="s">
        <v>481</v>
      </c>
      <c r="Q81" s="18" t="n">
        <v>376.23161889</v>
      </c>
      <c r="R81" s="20" t="n">
        <v>11.4498459</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897</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485.23666237</v>
      </c>
      <c r="F7" s="20" t="n">
        <v>2.44703329</v>
      </c>
      <c r="G7" s="18" t="n">
        <v>531.24358464</v>
      </c>
      <c r="H7" s="20" t="n">
        <v>2.32620356</v>
      </c>
      <c r="I7" s="18" t="s">
        <v>481</v>
      </c>
      <c r="J7" s="20" t="s">
        <v>481</v>
      </c>
      <c r="K7" s="18" t="s">
        <v>481</v>
      </c>
      <c r="L7" s="20" t="s">
        <v>481</v>
      </c>
      <c r="M7" s="18" t="s">
        <v>481</v>
      </c>
      <c r="N7" s="20" t="s">
        <v>481</v>
      </c>
      <c r="O7" s="18" t="s">
        <v>481</v>
      </c>
      <c r="P7" s="20" t="s">
        <v>481</v>
      </c>
      <c r="Q7" s="18" t="n">
        <v>474.81733653</v>
      </c>
      <c r="R7" s="20" t="n">
        <v>5.53792684</v>
      </c>
    </row>
    <row r="8" spans="1:18">
      <c r="A8" s="15" t="s">
        <v>483</v>
      </c>
      <c r="B8" s="17" t="n">
        <v>7007</v>
      </c>
      <c r="C8" s="18">
        <f>(324.0/B8*100)</f>
        <v/>
      </c>
      <c r="D8" s="19" t="n">
        <v>6683</v>
      </c>
      <c r="E8" s="18" t="n">
        <v>463.54317049</v>
      </c>
      <c r="F8" s="20" t="n">
        <v>3.22573708</v>
      </c>
      <c r="G8" s="18" t="n">
        <v>521.11530257</v>
      </c>
      <c r="H8" s="20" t="n">
        <v>3.28541358</v>
      </c>
      <c r="I8" s="18" t="s">
        <v>481</v>
      </c>
      <c r="J8" s="20" t="s">
        <v>481</v>
      </c>
      <c r="K8" s="18" t="s">
        <v>481</v>
      </c>
      <c r="L8" s="20" t="s">
        <v>481</v>
      </c>
      <c r="M8" s="18" t="n">
        <v>361.38025951</v>
      </c>
      <c r="N8" s="20" t="n">
        <v>22.72565673</v>
      </c>
      <c r="O8" s="18" t="s">
        <v>481</v>
      </c>
      <c r="P8" s="20" t="s">
        <v>481</v>
      </c>
      <c r="Q8" s="18" t="n">
        <v>415.98127913</v>
      </c>
      <c r="R8" s="20" t="n">
        <v>9.45195661</v>
      </c>
    </row>
    <row r="9" spans="1:18">
      <c r="A9" s="15" t="s">
        <v>484</v>
      </c>
      <c r="B9" s="17" t="n">
        <v>9651</v>
      </c>
      <c r="C9" s="18">
        <f>(373.0/B9*100)</f>
        <v/>
      </c>
      <c r="D9" s="19" t="n">
        <v>9278</v>
      </c>
      <c r="E9" s="18" t="n">
        <v>494.53900062</v>
      </c>
      <c r="F9" s="20" t="n">
        <v>2.4665846</v>
      </c>
      <c r="G9" s="18" t="n">
        <v>530.05096767</v>
      </c>
      <c r="H9" s="20" t="n">
        <v>2.78059907</v>
      </c>
      <c r="I9" s="18" t="s">
        <v>481</v>
      </c>
      <c r="J9" s="20" t="s">
        <v>481</v>
      </c>
      <c r="K9" s="18" t="s">
        <v>481</v>
      </c>
      <c r="L9" s="20" t="s">
        <v>481</v>
      </c>
      <c r="M9" s="18" t="n">
        <v>347.7815185</v>
      </c>
      <c r="N9" s="20" t="n">
        <v>11.20716786</v>
      </c>
      <c r="O9" s="18" t="s">
        <v>481</v>
      </c>
      <c r="P9" s="20" t="s">
        <v>481</v>
      </c>
      <c r="Q9" s="18" t="n">
        <v>422.83236967</v>
      </c>
      <c r="R9" s="20" t="n">
        <v>8.21377811</v>
      </c>
    </row>
    <row r="10" spans="1:18">
      <c r="A10" s="15" t="s">
        <v>485</v>
      </c>
      <c r="B10" s="17" t="n">
        <v>20058</v>
      </c>
      <c r="C10" s="18">
        <f>(590.0/B10*100)</f>
        <v/>
      </c>
      <c r="D10" s="19" t="n">
        <v>19468</v>
      </c>
      <c r="E10" s="18" t="n">
        <v>514.50046593</v>
      </c>
      <c r="F10" s="20" t="n">
        <v>2.47237745</v>
      </c>
      <c r="G10" s="18" t="n">
        <v>551.26441344</v>
      </c>
      <c r="H10" s="20" t="n">
        <v>2.56221806</v>
      </c>
      <c r="I10" s="18" t="s">
        <v>481</v>
      </c>
      <c r="J10" s="20" t="s">
        <v>481</v>
      </c>
      <c r="K10" s="18" t="s">
        <v>481</v>
      </c>
      <c r="L10" s="20" t="s">
        <v>481</v>
      </c>
      <c r="M10" s="18" t="s">
        <v>481</v>
      </c>
      <c r="N10" s="20" t="s">
        <v>481</v>
      </c>
      <c r="O10" s="18" t="s">
        <v>481</v>
      </c>
      <c r="P10" s="20" t="s">
        <v>481</v>
      </c>
      <c r="Q10" s="18" t="n">
        <v>452.26720571</v>
      </c>
      <c r="R10" s="20" t="n">
        <v>9.03250233</v>
      </c>
    </row>
    <row r="11" spans="1:18">
      <c r="A11" s="15" t="s">
        <v>486</v>
      </c>
      <c r="B11" s="17" t="n">
        <v>7053</v>
      </c>
      <c r="C11" s="18">
        <f>(259.0/B11*100)</f>
        <v/>
      </c>
      <c r="D11" s="19" t="n">
        <v>6794</v>
      </c>
      <c r="E11" s="18" t="n">
        <v>446.9693044</v>
      </c>
      <c r="F11" s="20" t="n">
        <v>2.78402135</v>
      </c>
      <c r="G11" s="18" t="n">
        <v>487.11670541</v>
      </c>
      <c r="H11" s="20" t="n">
        <v>3.1810085</v>
      </c>
      <c r="I11" s="18" t="s">
        <v>481</v>
      </c>
      <c r="J11" s="20" t="s">
        <v>481</v>
      </c>
      <c r="K11" s="18" t="s">
        <v>481</v>
      </c>
      <c r="L11" s="20" t="s">
        <v>481</v>
      </c>
      <c r="M11" s="18" t="s">
        <v>481</v>
      </c>
      <c r="N11" s="20" t="s">
        <v>481</v>
      </c>
      <c r="O11" s="18" t="s">
        <v>481</v>
      </c>
      <c r="P11" s="20" t="s">
        <v>481</v>
      </c>
      <c r="Q11" s="18" t="n">
        <v>421.49461658</v>
      </c>
      <c r="R11" s="20" t="n">
        <v>7.11425292</v>
      </c>
    </row>
    <row r="12" spans="1:18">
      <c r="A12" s="15" t="s">
        <v>487</v>
      </c>
      <c r="B12" s="17" t="n">
        <v>6894</v>
      </c>
      <c r="C12" s="18">
        <f>(60.0/B12*100)</f>
        <v/>
      </c>
      <c r="D12" s="19" t="n">
        <v>6834</v>
      </c>
      <c r="E12" s="18" t="n">
        <v>480.30035245</v>
      </c>
      <c r="F12" s="20" t="n">
        <v>2.52310504</v>
      </c>
      <c r="G12" s="18" t="n">
        <v>524.01914322</v>
      </c>
      <c r="H12" s="20" t="n">
        <v>2.95744366</v>
      </c>
      <c r="I12" s="18" t="s">
        <v>481</v>
      </c>
      <c r="J12" s="20" t="s">
        <v>481</v>
      </c>
      <c r="K12" s="18" t="s">
        <v>481</v>
      </c>
      <c r="L12" s="20" t="s">
        <v>481</v>
      </c>
      <c r="M12" s="18" t="n">
        <v>332.31014509</v>
      </c>
      <c r="N12" s="20" t="n">
        <v>18.34291261</v>
      </c>
      <c r="O12" s="18" t="s">
        <v>481</v>
      </c>
      <c r="P12" s="20" t="s">
        <v>481</v>
      </c>
      <c r="Q12" s="18" t="n">
        <v>370.57394943</v>
      </c>
      <c r="R12" s="20" t="n">
        <v>8.06147365</v>
      </c>
    </row>
    <row r="13" spans="1:18">
      <c r="A13" s="15" t="s">
        <v>488</v>
      </c>
      <c r="B13" s="17" t="n">
        <v>7161</v>
      </c>
      <c r="C13" s="18">
        <f>(368.0/B13*100)</f>
        <v/>
      </c>
      <c r="D13" s="19" t="n">
        <v>6793</v>
      </c>
      <c r="E13" s="18" t="n">
        <v>492.43734099</v>
      </c>
      <c r="F13" s="20" t="n">
        <v>3.20225228</v>
      </c>
      <c r="G13" s="18" t="n">
        <v>520.62843283</v>
      </c>
      <c r="H13" s="20" t="n">
        <v>2.58464315</v>
      </c>
      <c r="I13" s="18" t="s">
        <v>481</v>
      </c>
      <c r="J13" s="20" t="s">
        <v>481</v>
      </c>
      <c r="K13" s="18" t="s">
        <v>481</v>
      </c>
      <c r="L13" s="20" t="s">
        <v>481</v>
      </c>
      <c r="M13" s="18" t="n">
        <v>407.4699787</v>
      </c>
      <c r="N13" s="20" t="n">
        <v>6.79601306</v>
      </c>
      <c r="O13" s="18" t="s">
        <v>481</v>
      </c>
      <c r="P13" s="20" t="s">
        <v>481</v>
      </c>
      <c r="Q13" s="18" t="n">
        <v>401.49662396</v>
      </c>
      <c r="R13" s="20" t="n">
        <v>10.41049246</v>
      </c>
    </row>
    <row r="14" spans="1:18">
      <c r="A14" s="15" t="s">
        <v>489</v>
      </c>
      <c r="B14" s="17" t="n">
        <v>5587</v>
      </c>
      <c r="C14" s="18">
        <f>(96.0/B14*100)</f>
        <v/>
      </c>
      <c r="D14" s="19" t="n">
        <v>5491</v>
      </c>
      <c r="E14" s="18" t="n">
        <v>501.26619337</v>
      </c>
      <c r="F14" s="20" t="n">
        <v>2.61493731</v>
      </c>
      <c r="G14" s="18" t="n">
        <v>544.6191960800001</v>
      </c>
      <c r="H14" s="20" t="n">
        <v>2.40528329</v>
      </c>
      <c r="I14" s="18" t="s">
        <v>481</v>
      </c>
      <c r="J14" s="20" t="s">
        <v>481</v>
      </c>
      <c r="K14" s="18" t="s">
        <v>481</v>
      </c>
      <c r="L14" s="20" t="s">
        <v>481</v>
      </c>
      <c r="M14" s="18" t="s">
        <v>481</v>
      </c>
      <c r="N14" s="20" t="s">
        <v>481</v>
      </c>
      <c r="O14" s="18" t="s">
        <v>481</v>
      </c>
      <c r="P14" s="20" t="s">
        <v>481</v>
      </c>
      <c r="Q14" s="18" t="n">
        <v>457.1323862</v>
      </c>
      <c r="R14" s="20" t="n">
        <v>12.70172309</v>
      </c>
    </row>
    <row r="15" spans="1:18">
      <c r="A15" s="15" t="s">
        <v>490</v>
      </c>
      <c r="B15" s="17" t="n">
        <v>5882</v>
      </c>
      <c r="C15" s="18">
        <f>(206.0/B15*100)</f>
        <v/>
      </c>
      <c r="D15" s="19" t="n">
        <v>5676</v>
      </c>
      <c r="E15" s="18" t="n">
        <v>513.69848783</v>
      </c>
      <c r="F15" s="20" t="n">
        <v>2.87889005</v>
      </c>
      <c r="G15" s="18" t="n">
        <v>548.60387759</v>
      </c>
      <c r="H15" s="20" t="n">
        <v>2.85810158</v>
      </c>
      <c r="I15" s="18" t="s">
        <v>481</v>
      </c>
      <c r="J15" s="20" t="s">
        <v>481</v>
      </c>
      <c r="K15" s="18" t="s">
        <v>481</v>
      </c>
      <c r="L15" s="20" t="s">
        <v>481</v>
      </c>
      <c r="M15" s="18" t="n">
        <v>367.66871077</v>
      </c>
      <c r="N15" s="20" t="n">
        <v>14.82638214</v>
      </c>
      <c r="O15" s="18" t="s">
        <v>481</v>
      </c>
      <c r="P15" s="20" t="s">
        <v>481</v>
      </c>
      <c r="Q15" s="18" t="n">
        <v>444.51194761</v>
      </c>
      <c r="R15" s="20" t="n">
        <v>7.94202969</v>
      </c>
    </row>
    <row r="16" spans="1:18">
      <c r="A16" s="15" t="s">
        <v>491</v>
      </c>
      <c r="B16" s="17" t="n">
        <v>6108</v>
      </c>
      <c r="C16" s="18">
        <f>(203.0/B16*100)</f>
        <v/>
      </c>
      <c r="D16" s="19" t="n">
        <v>5905</v>
      </c>
      <c r="E16" s="18" t="n">
        <v>497.63575578</v>
      </c>
      <c r="F16" s="20" t="n">
        <v>2.58827198</v>
      </c>
      <c r="G16" s="18" t="n">
        <v>532.17178279</v>
      </c>
      <c r="H16" s="20" t="n">
        <v>3.20792811</v>
      </c>
      <c r="I16" s="18" t="s">
        <v>481</v>
      </c>
      <c r="J16" s="20" t="s">
        <v>481</v>
      </c>
      <c r="K16" s="18" t="s">
        <v>481</v>
      </c>
      <c r="L16" s="20" t="s">
        <v>481</v>
      </c>
      <c r="M16" s="18" t="s">
        <v>481</v>
      </c>
      <c r="N16" s="20" t="s">
        <v>481</v>
      </c>
      <c r="O16" s="18" t="s">
        <v>481</v>
      </c>
      <c r="P16" s="20" t="s">
        <v>481</v>
      </c>
      <c r="Q16" s="18" t="n">
        <v>391.68564851</v>
      </c>
      <c r="R16" s="20" t="n">
        <v>11.64301558</v>
      </c>
    </row>
    <row r="17" spans="1:18">
      <c r="A17" s="15" t="s">
        <v>492</v>
      </c>
      <c r="B17" s="17" t="n">
        <v>6504</v>
      </c>
      <c r="C17" s="18">
        <f>(2741.0/B17*100)</f>
        <v/>
      </c>
      <c r="D17" s="19" t="n">
        <v>3763</v>
      </c>
      <c r="E17" s="18" t="n">
        <v>501.44407523</v>
      </c>
      <c r="F17" s="20" t="n">
        <v>4.40184308</v>
      </c>
      <c r="G17" s="18" t="n">
        <v>543.88382458</v>
      </c>
      <c r="H17" s="20" t="n">
        <v>3.71109633</v>
      </c>
      <c r="I17" s="18" t="s">
        <v>481</v>
      </c>
      <c r="J17" s="20" t="s">
        <v>481</v>
      </c>
      <c r="K17" s="18" t="s">
        <v>481</v>
      </c>
      <c r="L17" s="20" t="s">
        <v>481</v>
      </c>
      <c r="M17" s="18" t="n">
        <v>338.260297</v>
      </c>
      <c r="N17" s="20" t="n">
        <v>14.23011861</v>
      </c>
      <c r="O17" s="18" t="s">
        <v>481</v>
      </c>
      <c r="P17" s="20" t="s">
        <v>481</v>
      </c>
      <c r="Q17" s="18" t="n">
        <v>457.51118065</v>
      </c>
      <c r="R17" s="20" t="n">
        <v>8.937844719999999</v>
      </c>
    </row>
    <row r="18" spans="1:18">
      <c r="A18" s="15" t="s">
        <v>493</v>
      </c>
      <c r="B18" s="17" t="n">
        <v>5532</v>
      </c>
      <c r="C18" s="18">
        <f>(33.0/B18*100)</f>
        <v/>
      </c>
      <c r="D18" s="19" t="n">
        <v>5499</v>
      </c>
      <c r="E18" s="18" t="n">
        <v>461.0381443</v>
      </c>
      <c r="F18" s="20" t="n">
        <v>4.11234128</v>
      </c>
      <c r="G18" s="18" t="n">
        <v>501.22561567</v>
      </c>
      <c r="H18" s="20" t="n">
        <v>5.10538005</v>
      </c>
      <c r="I18" s="18" t="s">
        <v>481</v>
      </c>
      <c r="J18" s="20" t="s">
        <v>481</v>
      </c>
      <c r="K18" s="18" t="s">
        <v>481</v>
      </c>
      <c r="L18" s="20" t="s">
        <v>481</v>
      </c>
      <c r="M18" s="18" t="s">
        <v>481</v>
      </c>
      <c r="N18" s="20" t="s">
        <v>481</v>
      </c>
      <c r="O18" s="18" t="s">
        <v>481</v>
      </c>
      <c r="P18" s="20" t="s">
        <v>481</v>
      </c>
      <c r="Q18" s="18" t="n">
        <v>370.3282973</v>
      </c>
      <c r="R18" s="20" t="n">
        <v>10.57514202</v>
      </c>
    </row>
    <row r="19" spans="1:18">
      <c r="A19" s="15" t="s">
        <v>494</v>
      </c>
      <c r="B19" s="17" t="n">
        <v>5658</v>
      </c>
      <c r="C19" s="18">
        <f>(521.0/B19*100)</f>
        <v/>
      </c>
      <c r="D19" s="19" t="n">
        <v>5137</v>
      </c>
      <c r="E19" s="18" t="n">
        <v>465.2796932</v>
      </c>
      <c r="F19" s="20" t="n">
        <v>2.83411974</v>
      </c>
      <c r="G19" s="18" t="n">
        <v>503.72648459</v>
      </c>
      <c r="H19" s="20" t="n">
        <v>3.99917098</v>
      </c>
      <c r="I19" s="18" t="s">
        <v>481</v>
      </c>
      <c r="J19" s="20" t="s">
        <v>481</v>
      </c>
      <c r="K19" s="18" t="s">
        <v>481</v>
      </c>
      <c r="L19" s="20" t="s">
        <v>481</v>
      </c>
      <c r="M19" s="18" t="s">
        <v>481</v>
      </c>
      <c r="N19" s="20" t="s">
        <v>481</v>
      </c>
      <c r="O19" s="18" t="s">
        <v>481</v>
      </c>
      <c r="P19" s="20" t="s">
        <v>481</v>
      </c>
      <c r="Q19" s="18" t="n">
        <v>385.51867787</v>
      </c>
      <c r="R19" s="20" t="n">
        <v>8.66851735</v>
      </c>
    </row>
    <row r="20" spans="1:18">
      <c r="A20" s="15" t="s">
        <v>495</v>
      </c>
      <c r="B20" s="17" t="n">
        <v>3371</v>
      </c>
      <c r="C20" s="18">
        <f>(75.0/B20*100)</f>
        <v/>
      </c>
      <c r="D20" s="19" t="n">
        <v>3296</v>
      </c>
      <c r="E20" s="18" t="n">
        <v>454.61323192</v>
      </c>
      <c r="F20" s="20" t="n">
        <v>2.97255631</v>
      </c>
      <c r="G20" s="18" t="n">
        <v>503.42635295</v>
      </c>
      <c r="H20" s="20" t="n">
        <v>2.633889</v>
      </c>
      <c r="I20" s="18" t="s">
        <v>481</v>
      </c>
      <c r="J20" s="20" t="s">
        <v>481</v>
      </c>
      <c r="K20" s="18" t="s">
        <v>481</v>
      </c>
      <c r="L20" s="20" t="s">
        <v>481</v>
      </c>
      <c r="M20" s="18" t="s">
        <v>481</v>
      </c>
      <c r="N20" s="20" t="s">
        <v>481</v>
      </c>
      <c r="O20" s="18" t="s">
        <v>481</v>
      </c>
      <c r="P20" s="20" t="s">
        <v>481</v>
      </c>
      <c r="Q20" s="18" t="n">
        <v>428.72162452</v>
      </c>
      <c r="R20" s="20" t="n">
        <v>8.952120559999999</v>
      </c>
    </row>
    <row r="21" spans="1:18">
      <c r="A21" s="15" t="s">
        <v>496</v>
      </c>
      <c r="B21" s="17" t="n">
        <v>5741</v>
      </c>
      <c r="C21" s="18">
        <f>(90.0/B21*100)</f>
        <v/>
      </c>
      <c r="D21" s="19" t="n">
        <v>5651</v>
      </c>
      <c r="E21" s="18" t="n">
        <v>504.60261846</v>
      </c>
      <c r="F21" s="20" t="n">
        <v>3.20516923</v>
      </c>
      <c r="G21" s="18" t="n">
        <v>539.76624078</v>
      </c>
      <c r="H21" s="20" t="n">
        <v>2.48749399</v>
      </c>
      <c r="I21" s="18" t="s">
        <v>481</v>
      </c>
      <c r="J21" s="20" t="s">
        <v>481</v>
      </c>
      <c r="K21" s="18" t="s">
        <v>481</v>
      </c>
      <c r="L21" s="20" t="s">
        <v>481</v>
      </c>
      <c r="M21" s="18" t="s">
        <v>481</v>
      </c>
      <c r="N21" s="20" t="s">
        <v>481</v>
      </c>
      <c r="O21" s="18" t="s">
        <v>481</v>
      </c>
      <c r="P21" s="20" t="s">
        <v>481</v>
      </c>
      <c r="Q21" s="18" t="n">
        <v>473.2344644</v>
      </c>
      <c r="R21" s="20" t="n">
        <v>9.30143034</v>
      </c>
    </row>
    <row r="22" spans="1:18">
      <c r="A22" s="15" t="s">
        <v>497</v>
      </c>
      <c r="B22" s="17" t="n">
        <v>6598</v>
      </c>
      <c r="C22" s="18">
        <f>(45.0/B22*100)</f>
        <v/>
      </c>
      <c r="D22" s="19" t="n">
        <v>6553</v>
      </c>
      <c r="E22" s="18" t="n">
        <v>475.60740578</v>
      </c>
      <c r="F22" s="20" t="n">
        <v>3.81911802</v>
      </c>
      <c r="G22" s="18" t="n">
        <v>517.28921465</v>
      </c>
      <c r="H22" s="20" t="n">
        <v>4.47954861</v>
      </c>
      <c r="I22" s="18" t="s">
        <v>481</v>
      </c>
      <c r="J22" s="20" t="s">
        <v>481</v>
      </c>
      <c r="K22" s="18" t="s">
        <v>481</v>
      </c>
      <c r="L22" s="20" t="s">
        <v>481</v>
      </c>
      <c r="M22" s="18" t="s">
        <v>481</v>
      </c>
      <c r="N22" s="20" t="s">
        <v>481</v>
      </c>
      <c r="O22" s="18" t="n">
        <v>364.6379</v>
      </c>
      <c r="P22" s="20" t="n">
        <v>50.82432171</v>
      </c>
      <c r="Q22" s="18" t="n">
        <v>360.89576381</v>
      </c>
      <c r="R22" s="20" t="n">
        <v>9.665307090000001</v>
      </c>
    </row>
    <row r="23" spans="1:18">
      <c r="A23" s="15" t="s">
        <v>498</v>
      </c>
      <c r="B23" s="17" t="n">
        <v>11583</v>
      </c>
      <c r="C23" s="18">
        <f>(321.0/B23*100)</f>
        <v/>
      </c>
      <c r="D23" s="19" t="n">
        <v>11262</v>
      </c>
      <c r="E23" s="18" t="n">
        <v>480.3341042</v>
      </c>
      <c r="F23" s="20" t="n">
        <v>2.74026734</v>
      </c>
      <c r="G23" s="18" t="n">
        <v>513.32361973</v>
      </c>
      <c r="H23" s="20" t="n">
        <v>3.52747753</v>
      </c>
      <c r="I23" s="18" t="s">
        <v>481</v>
      </c>
      <c r="J23" s="20" t="s">
        <v>481</v>
      </c>
      <c r="K23" s="18" t="s">
        <v>481</v>
      </c>
      <c r="L23" s="20" t="s">
        <v>481</v>
      </c>
      <c r="M23" s="18" t="s">
        <v>481</v>
      </c>
      <c r="N23" s="20" t="s">
        <v>481</v>
      </c>
      <c r="O23" s="18" t="s">
        <v>481</v>
      </c>
      <c r="P23" s="20" t="s">
        <v>481</v>
      </c>
      <c r="Q23" s="18" t="n">
        <v>400.18938699</v>
      </c>
      <c r="R23" s="20" t="n">
        <v>9.37175487</v>
      </c>
    </row>
    <row r="24" spans="1:18">
      <c r="A24" s="15" t="s">
        <v>499</v>
      </c>
      <c r="B24" s="17" t="n">
        <v>6647</v>
      </c>
      <c r="C24" s="18">
        <f>(23.0/B24*100)</f>
        <v/>
      </c>
      <c r="D24" s="19" t="n">
        <v>6624</v>
      </c>
      <c r="E24" s="18" t="n">
        <v>500.30039908</v>
      </c>
      <c r="F24" s="20" t="n">
        <v>3.43713705</v>
      </c>
      <c r="G24" s="18" t="n">
        <v>540.1449430599999</v>
      </c>
      <c r="H24" s="20" t="n">
        <v>2.96821154</v>
      </c>
      <c r="I24" s="18" t="s">
        <v>481</v>
      </c>
      <c r="J24" s="20" t="s">
        <v>481</v>
      </c>
      <c r="K24" s="18" t="s">
        <v>481</v>
      </c>
      <c r="L24" s="20" t="s">
        <v>481</v>
      </c>
      <c r="M24" s="18" t="s">
        <v>481</v>
      </c>
      <c r="N24" s="20" t="s">
        <v>481</v>
      </c>
      <c r="O24" s="18" t="s">
        <v>481</v>
      </c>
      <c r="P24" s="20" t="s">
        <v>481</v>
      </c>
      <c r="Q24" s="18" t="n">
        <v>431.21884045</v>
      </c>
      <c r="R24" s="20" t="n">
        <v>12.94457623</v>
      </c>
    </row>
    <row r="25" spans="1:18">
      <c r="A25" s="15" t="s">
        <v>500</v>
      </c>
      <c r="B25" s="17" t="n">
        <v>5581</v>
      </c>
      <c r="C25" s="18">
        <f>(26.0/B25*100)</f>
        <v/>
      </c>
      <c r="D25" s="19" t="n">
        <v>5555</v>
      </c>
      <c r="E25" s="18" t="n">
        <v>496.87178182</v>
      </c>
      <c r="F25" s="20" t="n">
        <v>3.7201889</v>
      </c>
      <c r="G25" s="18" t="n">
        <v>543.89719953</v>
      </c>
      <c r="H25" s="20" t="n">
        <v>3.56510265</v>
      </c>
      <c r="I25" s="18" t="s">
        <v>481</v>
      </c>
      <c r="J25" s="20" t="s">
        <v>481</v>
      </c>
      <c r="K25" s="18" t="s">
        <v>481</v>
      </c>
      <c r="L25" s="20" t="s">
        <v>481</v>
      </c>
      <c r="M25" s="18" t="s">
        <v>481</v>
      </c>
      <c r="N25" s="20" t="s">
        <v>481</v>
      </c>
      <c r="O25" s="18" t="s">
        <v>481</v>
      </c>
      <c r="P25" s="20" t="s">
        <v>481</v>
      </c>
      <c r="Q25" s="18" t="n">
        <v>502.29648021</v>
      </c>
      <c r="R25" s="20" t="n">
        <v>12.82566478</v>
      </c>
    </row>
    <row r="26" spans="1:18">
      <c r="A26" s="15" t="s">
        <v>501</v>
      </c>
      <c r="B26" s="17" t="n">
        <v>4869</v>
      </c>
      <c r="C26" s="18">
        <f>(103.0/B26*100)</f>
        <v/>
      </c>
      <c r="D26" s="19" t="n">
        <v>4766</v>
      </c>
      <c r="E26" s="18" t="n">
        <v>478.59000506</v>
      </c>
      <c r="F26" s="20" t="n">
        <v>1.97868684</v>
      </c>
      <c r="G26" s="18" t="n">
        <v>511.89994641</v>
      </c>
      <c r="H26" s="20" t="n">
        <v>2.82112718</v>
      </c>
      <c r="I26" s="18" t="s">
        <v>481</v>
      </c>
      <c r="J26" s="20" t="s">
        <v>481</v>
      </c>
      <c r="K26" s="18" t="s">
        <v>481</v>
      </c>
      <c r="L26" s="20" t="s">
        <v>481</v>
      </c>
      <c r="M26" s="18" t="s">
        <v>481</v>
      </c>
      <c r="N26" s="20" t="s">
        <v>481</v>
      </c>
      <c r="O26" s="18" t="s">
        <v>481</v>
      </c>
      <c r="P26" s="20" t="s">
        <v>481</v>
      </c>
      <c r="Q26" s="18" t="n">
        <v>425.50684317</v>
      </c>
      <c r="R26" s="20" t="n">
        <v>9.943770779999999</v>
      </c>
    </row>
    <row r="27" spans="1:18">
      <c r="A27" s="15" t="s">
        <v>502</v>
      </c>
      <c r="B27" s="17" t="n">
        <v>5299</v>
      </c>
      <c r="C27" s="18">
        <f>(228.0/B27*100)</f>
        <v/>
      </c>
      <c r="D27" s="19" t="n">
        <v>5071</v>
      </c>
      <c r="E27" s="18" t="n">
        <v>464.32505939</v>
      </c>
      <c r="F27" s="20" t="n">
        <v>2.28213541</v>
      </c>
      <c r="G27" s="18" t="n">
        <v>527.37336905</v>
      </c>
      <c r="H27" s="20" t="n">
        <v>2.23316023</v>
      </c>
      <c r="I27" s="18" t="s">
        <v>481</v>
      </c>
      <c r="J27" s="20" t="s">
        <v>481</v>
      </c>
      <c r="K27" s="18" t="s">
        <v>481</v>
      </c>
      <c r="L27" s="20" t="s">
        <v>481</v>
      </c>
      <c r="M27" s="18" t="s">
        <v>481</v>
      </c>
      <c r="N27" s="20" t="s">
        <v>481</v>
      </c>
      <c r="O27" s="18" t="s">
        <v>481</v>
      </c>
      <c r="P27" s="20" t="s">
        <v>481</v>
      </c>
      <c r="Q27" s="18" t="n">
        <v>388.9440173</v>
      </c>
      <c r="R27" s="20" t="n">
        <v>5.49723518</v>
      </c>
    </row>
    <row r="28" spans="1:18">
      <c r="A28" s="15" t="s">
        <v>503</v>
      </c>
      <c r="B28" s="17" t="n">
        <v>7568</v>
      </c>
      <c r="C28" s="18">
        <f>(600.0/B28*100)</f>
        <v/>
      </c>
      <c r="D28" s="19" t="n">
        <v>6968</v>
      </c>
      <c r="E28" s="18" t="n">
        <v>418.99041554</v>
      </c>
      <c r="F28" s="20" t="n">
        <v>2.93971056</v>
      </c>
      <c r="G28" s="18" t="n">
        <v>437.58956777</v>
      </c>
      <c r="H28" s="20" t="n">
        <v>3.23040431</v>
      </c>
      <c r="I28" s="18" t="s">
        <v>481</v>
      </c>
      <c r="J28" s="20" t="s">
        <v>481</v>
      </c>
      <c r="K28" s="18" t="s">
        <v>481</v>
      </c>
      <c r="L28" s="20" t="s">
        <v>481</v>
      </c>
      <c r="M28" s="18" t="s">
        <v>481</v>
      </c>
      <c r="N28" s="20" t="s">
        <v>481</v>
      </c>
      <c r="O28" s="18" t="s">
        <v>481</v>
      </c>
      <c r="P28" s="20" t="s">
        <v>481</v>
      </c>
      <c r="Q28" s="18" t="n">
        <v>393.96505179</v>
      </c>
      <c r="R28" s="20" t="n">
        <v>7.2348201</v>
      </c>
    </row>
    <row r="29" spans="1:18">
      <c r="A29" s="15" t="s">
        <v>504</v>
      </c>
      <c r="B29" s="17" t="n">
        <v>5385</v>
      </c>
      <c r="C29" s="18">
        <f>(30.0/B29*100)</f>
        <v/>
      </c>
      <c r="D29" s="19" t="n">
        <v>5355</v>
      </c>
      <c r="E29" s="18" t="n">
        <v>491.67235383</v>
      </c>
      <c r="F29" s="20" t="n">
        <v>3.01808715</v>
      </c>
      <c r="G29" s="18" t="n">
        <v>534.30163554</v>
      </c>
      <c r="H29" s="20" t="n">
        <v>2.88188171</v>
      </c>
      <c r="I29" s="18" t="s">
        <v>481</v>
      </c>
      <c r="J29" s="20" t="s">
        <v>481</v>
      </c>
      <c r="K29" s="18" t="s">
        <v>481</v>
      </c>
      <c r="L29" s="20" t="s">
        <v>481</v>
      </c>
      <c r="M29" s="18" t="n">
        <v>314.02123871</v>
      </c>
      <c r="N29" s="20" t="n">
        <v>13.26138992</v>
      </c>
      <c r="O29" s="18" t="s">
        <v>481</v>
      </c>
      <c r="P29" s="20" t="s">
        <v>481</v>
      </c>
      <c r="Q29" s="18" t="n">
        <v>393.51536154</v>
      </c>
      <c r="R29" s="20" t="n">
        <v>15.56315893</v>
      </c>
    </row>
    <row r="30" spans="1:18">
      <c r="A30" s="15" t="s">
        <v>505</v>
      </c>
      <c r="B30" s="17" t="n">
        <v>4520</v>
      </c>
      <c r="C30" s="18">
        <f>(279.0/B30*100)</f>
        <v/>
      </c>
      <c r="D30" s="19" t="n">
        <v>4241</v>
      </c>
      <c r="E30" s="18" t="n">
        <v>489.05145833</v>
      </c>
      <c r="F30" s="20" t="n">
        <v>3.2636676</v>
      </c>
      <c r="G30" s="18" t="n">
        <v>544.0396885599999</v>
      </c>
      <c r="H30" s="20" t="n">
        <v>2.64334128</v>
      </c>
      <c r="I30" s="18" t="s">
        <v>481</v>
      </c>
      <c r="J30" s="20" t="s">
        <v>481</v>
      </c>
      <c r="K30" s="18" t="s">
        <v>481</v>
      </c>
      <c r="L30" s="20" t="s">
        <v>481</v>
      </c>
      <c r="M30" s="18" t="s">
        <v>481</v>
      </c>
      <c r="N30" s="20" t="s">
        <v>481</v>
      </c>
      <c r="O30" s="18" t="s">
        <v>481</v>
      </c>
      <c r="P30" s="20" t="s">
        <v>481</v>
      </c>
      <c r="Q30" s="18" t="n">
        <v>422.37800318</v>
      </c>
      <c r="R30" s="20" t="n">
        <v>9.786677790000001</v>
      </c>
    </row>
    <row r="31" spans="1:18">
      <c r="A31" s="15" t="s">
        <v>506</v>
      </c>
      <c r="B31" s="17" t="n">
        <v>5456</v>
      </c>
      <c r="C31" s="18">
        <f>(159.0/B31*100)</f>
        <v/>
      </c>
      <c r="D31" s="19" t="n">
        <v>5297</v>
      </c>
      <c r="E31" s="18" t="n">
        <v>500.63511388</v>
      </c>
      <c r="F31" s="20" t="n">
        <v>3.01350142</v>
      </c>
      <c r="G31" s="18" t="n">
        <v>539.76590337</v>
      </c>
      <c r="H31" s="20" t="n">
        <v>2.87754221</v>
      </c>
      <c r="I31" s="18" t="s">
        <v>481</v>
      </c>
      <c r="J31" s="20" t="s">
        <v>481</v>
      </c>
      <c r="K31" s="18" t="s">
        <v>481</v>
      </c>
      <c r="L31" s="20" t="s">
        <v>481</v>
      </c>
      <c r="M31" s="18" t="s">
        <v>481</v>
      </c>
      <c r="N31" s="20" t="s">
        <v>481</v>
      </c>
      <c r="O31" s="18" t="s">
        <v>481</v>
      </c>
      <c r="P31" s="20" t="s">
        <v>481</v>
      </c>
      <c r="Q31" s="18" t="n">
        <v>428.52963763</v>
      </c>
      <c r="R31" s="20" t="n">
        <v>8.892588480000001</v>
      </c>
    </row>
    <row r="32" spans="1:18">
      <c r="A32" s="15" t="s">
        <v>507</v>
      </c>
      <c r="B32" s="17" t="n">
        <v>4478</v>
      </c>
      <c r="C32" s="18">
        <f>(6.0/B32*100)</f>
        <v/>
      </c>
      <c r="D32" s="19" t="n">
        <v>4472</v>
      </c>
      <c r="E32" s="18" t="n">
        <v>486.40242709</v>
      </c>
      <c r="F32" s="20" t="n">
        <v>2.67825314</v>
      </c>
      <c r="G32" s="18" t="n">
        <v>537.25450552</v>
      </c>
      <c r="H32" s="20" t="n">
        <v>3.07294671</v>
      </c>
      <c r="I32" s="18" t="s">
        <v>481</v>
      </c>
      <c r="J32" s="20" t="s">
        <v>481</v>
      </c>
      <c r="K32" s="18" t="s">
        <v>481</v>
      </c>
      <c r="L32" s="20" t="s">
        <v>481</v>
      </c>
      <c r="M32" s="18" t="s">
        <v>481</v>
      </c>
      <c r="N32" s="20" t="s">
        <v>481</v>
      </c>
      <c r="O32" s="18" t="s">
        <v>481</v>
      </c>
      <c r="P32" s="20" t="s">
        <v>481</v>
      </c>
      <c r="Q32" s="18" t="n">
        <v>428.06553524</v>
      </c>
      <c r="R32" s="20" t="n">
        <v>12.90951226</v>
      </c>
    </row>
    <row r="33" spans="1:18">
      <c r="A33" s="15" t="s">
        <v>508</v>
      </c>
      <c r="B33" s="17" t="n">
        <v>7325</v>
      </c>
      <c r="C33" s="18">
        <f>(90.0/B33*100)</f>
        <v/>
      </c>
      <c r="D33" s="19" t="n">
        <v>7235</v>
      </c>
      <c r="E33" s="18" t="n">
        <v>488.18883982</v>
      </c>
      <c r="F33" s="20" t="n">
        <v>3.04745018</v>
      </c>
      <c r="G33" s="18" t="n">
        <v>530.84321361</v>
      </c>
      <c r="H33" s="20" t="n">
        <v>2.9143473</v>
      </c>
      <c r="I33" s="18" t="s">
        <v>481</v>
      </c>
      <c r="J33" s="20" t="s">
        <v>481</v>
      </c>
      <c r="K33" s="18" t="s">
        <v>481</v>
      </c>
      <c r="L33" s="20" t="s">
        <v>481</v>
      </c>
      <c r="M33" s="18" t="s">
        <v>481</v>
      </c>
      <c r="N33" s="20" t="s">
        <v>481</v>
      </c>
      <c r="O33" s="18" t="s">
        <v>481</v>
      </c>
      <c r="P33" s="20" t="s">
        <v>481</v>
      </c>
      <c r="Q33" s="18" t="n">
        <v>410.42804697</v>
      </c>
      <c r="R33" s="20" t="n">
        <v>10.70092466</v>
      </c>
    </row>
    <row r="34" spans="1:18">
      <c r="A34" s="15" t="s">
        <v>509</v>
      </c>
      <c r="B34" s="17" t="n">
        <v>6350</v>
      </c>
      <c r="C34" s="18">
        <f>(117.0/B34*100)</f>
        <v/>
      </c>
      <c r="D34" s="19" t="n">
        <v>6233</v>
      </c>
      <c r="E34" s="18" t="n">
        <v>452.37596746</v>
      </c>
      <c r="F34" s="20" t="n">
        <v>2.48627717</v>
      </c>
      <c r="G34" s="18" t="n">
        <v>491.29515208</v>
      </c>
      <c r="H34" s="20" t="n">
        <v>3.73648947</v>
      </c>
      <c r="I34" s="18" t="s">
        <v>481</v>
      </c>
      <c r="J34" s="20" t="s">
        <v>481</v>
      </c>
      <c r="K34" s="18" t="s">
        <v>481</v>
      </c>
      <c r="L34" s="20" t="s">
        <v>481</v>
      </c>
      <c r="M34" s="18" t="n">
        <v>263.37193708</v>
      </c>
      <c r="N34" s="20" t="n">
        <v>13.61114927</v>
      </c>
      <c r="O34" s="18" t="s">
        <v>481</v>
      </c>
      <c r="P34" s="20" t="s">
        <v>481</v>
      </c>
      <c r="Q34" s="18" t="n">
        <v>363.13208659</v>
      </c>
      <c r="R34" s="20" t="n">
        <v>7.78446471</v>
      </c>
    </row>
    <row r="35" spans="1:18">
      <c r="A35" s="15" t="s">
        <v>510</v>
      </c>
      <c r="B35" s="17" t="n">
        <v>6406</v>
      </c>
      <c r="C35" s="18">
        <f>(88.0/B35*100)</f>
        <v/>
      </c>
      <c r="D35" s="19" t="n">
        <v>6318</v>
      </c>
      <c r="E35" s="18" t="n">
        <v>493.54565601</v>
      </c>
      <c r="F35" s="20" t="n">
        <v>2.57571005</v>
      </c>
      <c r="G35" s="18" t="n">
        <v>522.80435969</v>
      </c>
      <c r="H35" s="20" t="n">
        <v>1.7860906</v>
      </c>
      <c r="I35" s="18" t="s">
        <v>481</v>
      </c>
      <c r="J35" s="20" t="s">
        <v>481</v>
      </c>
      <c r="K35" s="18" t="s">
        <v>481</v>
      </c>
      <c r="L35" s="20" t="s">
        <v>481</v>
      </c>
      <c r="M35" s="18" t="n">
        <v>337.32521215</v>
      </c>
      <c r="N35" s="20" t="n">
        <v>11.65794297</v>
      </c>
      <c r="O35" s="18" t="s">
        <v>481</v>
      </c>
      <c r="P35" s="20" t="s">
        <v>481</v>
      </c>
      <c r="Q35" s="18" t="n">
        <v>415.84357141</v>
      </c>
      <c r="R35" s="20" t="n">
        <v>10.10086058</v>
      </c>
    </row>
    <row r="36" spans="1:18">
      <c r="A36" s="15" t="s">
        <v>511</v>
      </c>
      <c r="B36" s="17" t="n">
        <v>6736</v>
      </c>
      <c r="C36" s="18">
        <f>(113.0/B36*100)</f>
        <v/>
      </c>
      <c r="D36" s="19" t="n">
        <v>6623</v>
      </c>
      <c r="E36" s="18" t="n">
        <v>479.13820733</v>
      </c>
      <c r="F36" s="20" t="n">
        <v>2.65136162</v>
      </c>
      <c r="G36" s="18" t="n">
        <v>519.20418046</v>
      </c>
      <c r="H36" s="20" t="n">
        <v>2.62216909</v>
      </c>
      <c r="I36" s="18" t="s">
        <v>481</v>
      </c>
      <c r="J36" s="20" t="s">
        <v>481</v>
      </c>
      <c r="K36" s="18" t="s">
        <v>481</v>
      </c>
      <c r="L36" s="20" t="s">
        <v>481</v>
      </c>
      <c r="M36" s="18" t="s">
        <v>481</v>
      </c>
      <c r="N36" s="20" t="s">
        <v>481</v>
      </c>
      <c r="O36" s="18" t="s">
        <v>481</v>
      </c>
      <c r="P36" s="20" t="s">
        <v>481</v>
      </c>
      <c r="Q36" s="18" t="n">
        <v>427.26140876</v>
      </c>
      <c r="R36" s="20" t="n">
        <v>8.778390229999999</v>
      </c>
    </row>
    <row r="37" spans="1:18">
      <c r="A37" s="15" t="s">
        <v>512</v>
      </c>
      <c r="B37" s="17" t="n">
        <v>5458</v>
      </c>
      <c r="C37" s="18">
        <f>(232.0/B37*100)</f>
        <v/>
      </c>
      <c r="D37" s="19" t="n">
        <v>5226</v>
      </c>
      <c r="E37" s="18" t="n">
        <v>485.51915452</v>
      </c>
      <c r="F37" s="20" t="n">
        <v>3.40548283</v>
      </c>
      <c r="G37" s="18" t="n">
        <v>532.89569748</v>
      </c>
      <c r="H37" s="20" t="n">
        <v>3.68361788</v>
      </c>
      <c r="I37" s="18" t="s">
        <v>481</v>
      </c>
      <c r="J37" s="20" t="s">
        <v>481</v>
      </c>
      <c r="K37" s="18" t="s">
        <v>481</v>
      </c>
      <c r="L37" s="20" t="s">
        <v>481</v>
      </c>
      <c r="M37" s="18" t="s">
        <v>481</v>
      </c>
      <c r="N37" s="20" t="s">
        <v>481</v>
      </c>
      <c r="O37" s="18" t="s">
        <v>481</v>
      </c>
      <c r="P37" s="20" t="s">
        <v>481</v>
      </c>
      <c r="Q37" s="18" t="n">
        <v>408.00409287</v>
      </c>
      <c r="R37" s="20" t="n">
        <v>8.972676310000001</v>
      </c>
    </row>
    <row r="38" spans="1:18">
      <c r="A38" s="15" t="s">
        <v>513</v>
      </c>
      <c r="B38" s="17" t="n">
        <v>5860</v>
      </c>
      <c r="C38" s="18">
        <f>(35.0/B38*100)</f>
        <v/>
      </c>
      <c r="D38" s="19" t="n">
        <v>5825</v>
      </c>
      <c r="E38" s="18" t="n">
        <v>476.8341853</v>
      </c>
      <c r="F38" s="20" t="n">
        <v>4.11047743</v>
      </c>
      <c r="G38" s="18" t="n">
        <v>516.48043997</v>
      </c>
      <c r="H38" s="20" t="n">
        <v>3.25952273</v>
      </c>
      <c r="I38" s="18" t="s">
        <v>481</v>
      </c>
      <c r="J38" s="20" t="s">
        <v>481</v>
      </c>
      <c r="K38" s="18" t="s">
        <v>481</v>
      </c>
      <c r="L38" s="20" t="s">
        <v>481</v>
      </c>
      <c r="M38" s="18" t="s">
        <v>481</v>
      </c>
      <c r="N38" s="20" t="s">
        <v>481</v>
      </c>
      <c r="O38" s="18" t="s">
        <v>481</v>
      </c>
      <c r="P38" s="20" t="s">
        <v>481</v>
      </c>
      <c r="Q38" s="18" t="n">
        <v>475.73888037</v>
      </c>
      <c r="R38" s="20" t="n">
        <v>5.51236936</v>
      </c>
    </row>
    <row r="39" spans="1:18">
      <c r="A39" s="15" t="s">
        <v>514</v>
      </c>
      <c r="B39" s="17" t="n">
        <v>5895</v>
      </c>
      <c r="C39" s="18">
        <f>(34.0/B39*100)</f>
        <v/>
      </c>
      <c r="D39" s="19" t="n">
        <v>5861</v>
      </c>
      <c r="E39" s="18" t="n">
        <v>428.92475657</v>
      </c>
      <c r="F39" s="20" t="n">
        <v>3.78678073</v>
      </c>
      <c r="G39" s="18" t="n">
        <v>437.10801589</v>
      </c>
      <c r="H39" s="20" t="n">
        <v>5.48351848</v>
      </c>
      <c r="I39" s="18" t="s">
        <v>481</v>
      </c>
      <c r="J39" s="20" t="s">
        <v>481</v>
      </c>
      <c r="K39" s="18" t="s">
        <v>481</v>
      </c>
      <c r="L39" s="20" t="s">
        <v>481</v>
      </c>
      <c r="M39" s="18" t="s">
        <v>481</v>
      </c>
      <c r="N39" s="20" t="s">
        <v>481</v>
      </c>
      <c r="O39" s="18" t="s">
        <v>481</v>
      </c>
      <c r="P39" s="20" t="s">
        <v>481</v>
      </c>
      <c r="Q39" s="18" t="n">
        <v>368.84954643</v>
      </c>
      <c r="R39" s="20" t="n">
        <v>12.25736875</v>
      </c>
    </row>
    <row r="40" spans="1:18">
      <c r="A40" s="15" t="s">
        <v>515</v>
      </c>
      <c r="B40" s="17" t="n">
        <v>14157</v>
      </c>
      <c r="C40" s="18">
        <f>(450.0/B40*100)</f>
        <v/>
      </c>
      <c r="D40" s="19" t="n">
        <v>13707</v>
      </c>
      <c r="E40" s="18" t="n">
        <v>484.44912925</v>
      </c>
      <c r="F40" s="20" t="n">
        <v>3.01858945</v>
      </c>
      <c r="G40" s="18" t="n">
        <v>529.12712083</v>
      </c>
      <c r="H40" s="20" t="n">
        <v>3.47248068</v>
      </c>
      <c r="I40" s="18" t="s">
        <v>481</v>
      </c>
      <c r="J40" s="20" t="s">
        <v>481</v>
      </c>
      <c r="K40" s="18" t="s">
        <v>481</v>
      </c>
      <c r="L40" s="20" t="s">
        <v>481</v>
      </c>
      <c r="M40" s="18" t="s">
        <v>481</v>
      </c>
      <c r="N40" s="20" t="s">
        <v>481</v>
      </c>
      <c r="O40" s="18" t="s">
        <v>481</v>
      </c>
      <c r="P40" s="20" t="s">
        <v>481</v>
      </c>
      <c r="Q40" s="18" t="n">
        <v>415.86151477</v>
      </c>
      <c r="R40" s="20" t="n">
        <v>8.7978705</v>
      </c>
    </row>
    <row r="41" spans="1:18">
      <c r="A41" s="15" t="s">
        <v>516</v>
      </c>
      <c r="B41" s="17" t="n">
        <v>5712</v>
      </c>
      <c r="C41" s="18">
        <f>(80.0/B41*100)</f>
        <v/>
      </c>
      <c r="D41" s="19" t="n">
        <v>5632</v>
      </c>
      <c r="E41" s="18" t="n">
        <v>488.87913339</v>
      </c>
      <c r="F41" s="20" t="n">
        <v>3.32615991</v>
      </c>
      <c r="G41" s="18" t="n">
        <v>527.24118547</v>
      </c>
      <c r="H41" s="20" t="n">
        <v>3.53954134</v>
      </c>
      <c r="I41" s="18" t="s">
        <v>481</v>
      </c>
      <c r="J41" s="20" t="s">
        <v>481</v>
      </c>
      <c r="K41" s="18" t="s">
        <v>481</v>
      </c>
      <c r="L41" s="20" t="s">
        <v>481</v>
      </c>
      <c r="M41" s="18" t="n">
        <v>399.91015703</v>
      </c>
      <c r="N41" s="20" t="n">
        <v>16.72230739</v>
      </c>
      <c r="O41" s="18" t="s">
        <v>481</v>
      </c>
      <c r="P41" s="20" t="s">
        <v>481</v>
      </c>
      <c r="Q41" s="18" t="n">
        <v>414.90689456</v>
      </c>
      <c r="R41" s="20" t="n">
        <v>14.70080205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349.85925265</v>
      </c>
      <c r="N45" s="20" t="n">
        <v>3.00084387</v>
      </c>
      <c r="O45" s="18" t="s">
        <v>481</v>
      </c>
      <c r="P45" s="20" t="s">
        <v>481</v>
      </c>
      <c r="Q45" s="18" t="s">
        <v>481</v>
      </c>
      <c r="R45" s="20" t="s">
        <v>481</v>
      </c>
    </row>
    <row r="46" spans="1:18">
      <c r="A46" s="15" t="s">
        <v>521</v>
      </c>
      <c r="B46" s="17" t="n">
        <v>23141</v>
      </c>
      <c r="C46" s="18">
        <f>(2395.0/B46*100)</f>
        <v/>
      </c>
      <c r="D46" s="19" t="n">
        <v>20746</v>
      </c>
      <c r="E46" s="18" t="n">
        <v>414.63639814</v>
      </c>
      <c r="F46" s="20" t="n">
        <v>3.63865997</v>
      </c>
      <c r="G46" s="18" t="n">
        <v>444.42126782</v>
      </c>
      <c r="H46" s="20" t="n">
        <v>4.38847434</v>
      </c>
      <c r="I46" s="18" t="s">
        <v>481</v>
      </c>
      <c r="J46" s="20" t="s">
        <v>481</v>
      </c>
      <c r="K46" s="18" t="s">
        <v>481</v>
      </c>
      <c r="L46" s="20" t="s">
        <v>481</v>
      </c>
      <c r="M46" s="18" t="s">
        <v>481</v>
      </c>
      <c r="N46" s="20" t="s">
        <v>481</v>
      </c>
      <c r="O46" s="18" t="s">
        <v>481</v>
      </c>
      <c r="P46" s="20" t="s">
        <v>481</v>
      </c>
      <c r="Q46" s="18" t="n">
        <v>384.50098328</v>
      </c>
      <c r="R46" s="20" t="n">
        <v>3.51171471</v>
      </c>
    </row>
    <row r="47" spans="1:18">
      <c r="A47" s="15" t="s">
        <v>522</v>
      </c>
      <c r="B47" s="17" t="n">
        <v>5928</v>
      </c>
      <c r="C47" s="18">
        <f>(488.0/B47*100)</f>
        <v/>
      </c>
      <c r="D47" s="19" t="n">
        <v>5440</v>
      </c>
      <c r="E47" s="18" t="n">
        <v>441.88844427</v>
      </c>
      <c r="F47" s="20" t="n">
        <v>4.84136431</v>
      </c>
      <c r="G47" s="18" t="n">
        <v>479.19367718</v>
      </c>
      <c r="H47" s="20" t="n">
        <v>6.11953665</v>
      </c>
      <c r="I47" s="18" t="s">
        <v>481</v>
      </c>
      <c r="J47" s="20" t="s">
        <v>481</v>
      </c>
      <c r="K47" s="18" t="s">
        <v>481</v>
      </c>
      <c r="L47" s="20" t="s">
        <v>481</v>
      </c>
      <c r="M47" s="18" t="s">
        <v>481</v>
      </c>
      <c r="N47" s="20" t="s">
        <v>481</v>
      </c>
      <c r="O47" s="18" t="s">
        <v>481</v>
      </c>
      <c r="P47" s="20" t="s">
        <v>481</v>
      </c>
      <c r="Q47" s="18" t="n">
        <v>342.6968018</v>
      </c>
      <c r="R47" s="20" t="n">
        <v>6.72962538</v>
      </c>
    </row>
    <row r="48" spans="1:18">
      <c r="A48" s="15" t="s">
        <v>523</v>
      </c>
      <c r="B48" s="17" t="n">
        <v>9841</v>
      </c>
      <c r="C48" s="18">
        <f>(8.0/B48*100)</f>
        <v/>
      </c>
      <c r="D48" s="19" t="n">
        <v>9833</v>
      </c>
      <c r="E48" s="18" t="n">
        <v>475.40250713</v>
      </c>
      <c r="F48" s="20" t="n">
        <v>5.65480456</v>
      </c>
      <c r="G48" s="18" t="n">
        <v>523.60384932</v>
      </c>
      <c r="H48" s="20" t="n">
        <v>5.21620162</v>
      </c>
      <c r="I48" s="18" t="s">
        <v>481</v>
      </c>
      <c r="J48" s="20" t="s">
        <v>481</v>
      </c>
      <c r="K48" s="18" t="s">
        <v>481</v>
      </c>
      <c r="L48" s="20" t="s">
        <v>481</v>
      </c>
      <c r="M48" s="18" t="s">
        <v>481</v>
      </c>
      <c r="N48" s="20" t="s">
        <v>481</v>
      </c>
      <c r="O48" s="18" t="s">
        <v>481</v>
      </c>
      <c r="P48" s="20" t="s">
        <v>481</v>
      </c>
      <c r="Q48" s="18" t="n">
        <v>437.4702464</v>
      </c>
      <c r="R48" s="20" t="n">
        <v>17.33792383</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(493.0/B50*100)</f>
        <v/>
      </c>
      <c r="D50" s="19" t="n">
        <v>11302</v>
      </c>
      <c r="E50" s="18" t="n">
        <v>418.76185058</v>
      </c>
      <c r="F50" s="20" t="n">
        <v>3.25950669</v>
      </c>
      <c r="G50" s="18" t="n">
        <v>444.46369318</v>
      </c>
      <c r="H50" s="20" t="n">
        <v>3.08871165</v>
      </c>
      <c r="I50" s="18" t="s">
        <v>481</v>
      </c>
      <c r="J50" s="20" t="s">
        <v>481</v>
      </c>
      <c r="K50" s="18" t="s">
        <v>481</v>
      </c>
      <c r="L50" s="20" t="s">
        <v>481</v>
      </c>
      <c r="M50" s="18" t="s">
        <v>481</v>
      </c>
      <c r="N50" s="20" t="s">
        <v>481</v>
      </c>
      <c r="O50" s="18" t="s">
        <v>481</v>
      </c>
      <c r="P50" s="20" t="s">
        <v>481</v>
      </c>
      <c r="Q50" s="18" t="n">
        <v>365.71413591</v>
      </c>
      <c r="R50" s="20" t="n">
        <v>8.87442746</v>
      </c>
    </row>
    <row r="51" spans="1:18">
      <c r="A51" s="15" t="s">
        <v>526</v>
      </c>
      <c r="B51" s="17" t="n">
        <v>6866</v>
      </c>
      <c r="C51" s="18">
        <f>(112.0/B51*100)</f>
        <v/>
      </c>
      <c r="D51" s="19" t="n">
        <v>6754</v>
      </c>
      <c r="E51" s="18" t="n">
        <v>424.43773309</v>
      </c>
      <c r="F51" s="20" t="n">
        <v>2.86677178</v>
      </c>
      <c r="G51" s="18" t="n">
        <v>446.49888869</v>
      </c>
      <c r="H51" s="20" t="n">
        <v>3.9657669</v>
      </c>
      <c r="I51" s="18" t="s">
        <v>481</v>
      </c>
      <c r="J51" s="20" t="s">
        <v>481</v>
      </c>
      <c r="K51" s="18" t="s">
        <v>481</v>
      </c>
      <c r="L51" s="20" t="s">
        <v>481</v>
      </c>
      <c r="M51" s="18" t="n">
        <v>427.96430568</v>
      </c>
      <c r="N51" s="20" t="n">
        <v>5.20460603</v>
      </c>
      <c r="O51" s="18" t="s">
        <v>481</v>
      </c>
      <c r="P51" s="20" t="s">
        <v>481</v>
      </c>
      <c r="Q51" s="18" t="n">
        <v>400.25116564</v>
      </c>
      <c r="R51" s="20" t="n">
        <v>8.09407884</v>
      </c>
    </row>
    <row r="52" spans="1:18">
      <c r="A52" s="15" t="s">
        <v>527</v>
      </c>
      <c r="B52" s="17" t="n">
        <v>5809</v>
      </c>
      <c r="C52" s="18">
        <f>(124.0/B52*100)</f>
        <v/>
      </c>
      <c r="D52" s="19" t="n">
        <v>5685</v>
      </c>
      <c r="E52" s="18" t="n">
        <v>480.9393071</v>
      </c>
      <c r="F52" s="20" t="n">
        <v>3.03374604</v>
      </c>
      <c r="G52" s="18" t="n">
        <v>506.19341049</v>
      </c>
      <c r="H52" s="20" t="n">
        <v>2.91505767</v>
      </c>
      <c r="I52" s="18" t="s">
        <v>481</v>
      </c>
      <c r="J52" s="20" t="s">
        <v>481</v>
      </c>
      <c r="K52" s="18" t="s">
        <v>481</v>
      </c>
      <c r="L52" s="20" t="s">
        <v>481</v>
      </c>
      <c r="M52" s="18" t="s">
        <v>481</v>
      </c>
      <c r="N52" s="20" t="s">
        <v>481</v>
      </c>
      <c r="O52" s="18" t="s">
        <v>481</v>
      </c>
      <c r="P52" s="20" t="s">
        <v>481</v>
      </c>
      <c r="Q52" s="18" t="n">
        <v>391.39702385</v>
      </c>
      <c r="R52" s="20" t="n">
        <v>9.38164534</v>
      </c>
    </row>
    <row r="53" spans="1:18">
      <c r="A53" s="15" t="s">
        <v>528</v>
      </c>
      <c r="B53" s="17" t="n">
        <v>5571</v>
      </c>
      <c r="C53" s="18">
        <f>(144.0/B53*100)</f>
        <v/>
      </c>
      <c r="D53" s="19" t="n">
        <v>5427</v>
      </c>
      <c r="E53" s="18" t="n">
        <v>444.55127287</v>
      </c>
      <c r="F53" s="20" t="n">
        <v>1.85854343</v>
      </c>
      <c r="G53" s="18" t="n">
        <v>469.64809291</v>
      </c>
      <c r="H53" s="20" t="n">
        <v>3.3515924</v>
      </c>
      <c r="I53" s="18" t="s">
        <v>481</v>
      </c>
      <c r="J53" s="20" t="s">
        <v>481</v>
      </c>
      <c r="K53" s="18" t="s">
        <v>481</v>
      </c>
      <c r="L53" s="20" t="s">
        <v>481</v>
      </c>
      <c r="M53" s="18" t="s">
        <v>481</v>
      </c>
      <c r="N53" s="20" t="s">
        <v>481</v>
      </c>
      <c r="O53" s="18" t="s">
        <v>481</v>
      </c>
      <c r="P53" s="20" t="s">
        <v>481</v>
      </c>
      <c r="Q53" s="18" t="n">
        <v>356.83667787</v>
      </c>
      <c r="R53" s="20" t="n">
        <v>5.22175615</v>
      </c>
    </row>
    <row r="54" spans="1:18">
      <c r="A54" s="15" t="s">
        <v>529</v>
      </c>
      <c r="B54" s="17" t="n">
        <v>4740</v>
      </c>
      <c r="C54" s="18">
        <f>(638.0/B54*100)</f>
        <v/>
      </c>
      <c r="D54" s="19" t="n">
        <v>4102</v>
      </c>
      <c r="E54" s="18" t="n">
        <v>356.93107739</v>
      </c>
      <c r="F54" s="20" t="n">
        <v>3.47364963</v>
      </c>
      <c r="G54" s="18" t="n">
        <v>401.80069942</v>
      </c>
      <c r="H54" s="20" t="n">
        <v>4.53670293</v>
      </c>
      <c r="I54" s="18" t="s">
        <v>481</v>
      </c>
      <c r="J54" s="20" t="s">
        <v>481</v>
      </c>
      <c r="K54" s="18" t="s">
        <v>481</v>
      </c>
      <c r="L54" s="20" t="s">
        <v>481</v>
      </c>
      <c r="M54" s="18" t="s">
        <v>481</v>
      </c>
      <c r="N54" s="20" t="s">
        <v>481</v>
      </c>
      <c r="O54" s="18" t="s">
        <v>481</v>
      </c>
      <c r="P54" s="20" t="s">
        <v>481</v>
      </c>
      <c r="Q54" s="18" t="n">
        <v>309.786171</v>
      </c>
      <c r="R54" s="20" t="n">
        <v>4.9903794</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(77.0/B56*100)</f>
        <v/>
      </c>
      <c r="D56" s="19" t="n">
        <v>5282</v>
      </c>
      <c r="E56" s="18" t="n">
        <v>513.57827789</v>
      </c>
      <c r="F56" s="20" t="n">
        <v>2.84292967</v>
      </c>
      <c r="G56" s="18" t="n">
        <v>553.46509237</v>
      </c>
      <c r="H56" s="20" t="n">
        <v>3.11722065</v>
      </c>
      <c r="I56" s="18" t="s">
        <v>481</v>
      </c>
      <c r="J56" s="20" t="s">
        <v>481</v>
      </c>
      <c r="K56" s="18" t="s">
        <v>481</v>
      </c>
      <c r="L56" s="20" t="s">
        <v>481</v>
      </c>
      <c r="M56" s="18" t="s">
        <v>481</v>
      </c>
      <c r="N56" s="20" t="s">
        <v>481</v>
      </c>
      <c r="O56" s="18" t="s">
        <v>481</v>
      </c>
      <c r="P56" s="20" t="s">
        <v>481</v>
      </c>
      <c r="Q56" s="18" t="n">
        <v>421.89466019</v>
      </c>
      <c r="R56" s="20" t="n">
        <v>22.1428628</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397.25949434</v>
      </c>
      <c r="N57" s="20" t="n">
        <v>2.86584073</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347.12590293</v>
      </c>
      <c r="N59" s="20" t="n">
        <v>1.56898215</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346.54897697</v>
      </c>
      <c r="N60" s="20" t="n">
        <v>4.41355694</v>
      </c>
      <c r="O60" s="18" t="s">
        <v>481</v>
      </c>
      <c r="P60" s="20" t="s">
        <v>481</v>
      </c>
      <c r="Q60" s="18" t="s">
        <v>481</v>
      </c>
      <c r="R60" s="20" t="s">
        <v>481</v>
      </c>
    </row>
    <row r="61" spans="1:18">
      <c r="A61" s="15" t="s">
        <v>536</v>
      </c>
      <c r="B61" s="17" t="n">
        <v>6525</v>
      </c>
      <c r="C61" s="18">
        <f>(193.0/B61*100)</f>
        <v/>
      </c>
      <c r="D61" s="19" t="n">
        <v>6332</v>
      </c>
      <c r="E61" s="18" t="n">
        <v>468.33104498</v>
      </c>
      <c r="F61" s="20" t="n">
        <v>2.54764115</v>
      </c>
      <c r="G61" s="18" t="n">
        <v>501.44990991</v>
      </c>
      <c r="H61" s="20" t="n">
        <v>4.5221933</v>
      </c>
      <c r="I61" s="18" t="s">
        <v>481</v>
      </c>
      <c r="J61" s="20" t="s">
        <v>481</v>
      </c>
      <c r="K61" s="18" t="s">
        <v>481</v>
      </c>
      <c r="L61" s="20" t="s">
        <v>481</v>
      </c>
      <c r="M61" s="18" t="s">
        <v>481</v>
      </c>
      <c r="N61" s="20" t="s">
        <v>481</v>
      </c>
      <c r="O61" s="18" t="s">
        <v>481</v>
      </c>
      <c r="P61" s="20" t="s">
        <v>481</v>
      </c>
      <c r="Q61" s="18" t="n">
        <v>368.31213564</v>
      </c>
      <c r="R61" s="20" t="n">
        <v>8.977599619999999</v>
      </c>
    </row>
    <row r="62" spans="1:18">
      <c r="A62" s="15" t="s">
        <v>537</v>
      </c>
      <c r="B62" s="17" t="n">
        <v>4476</v>
      </c>
      <c r="C62" s="18">
        <f>(3.0/B62*100)</f>
        <v/>
      </c>
      <c r="D62" s="19" t="n">
        <v>4473</v>
      </c>
      <c r="E62" s="18" t="n">
        <v>496.6304769</v>
      </c>
      <c r="F62" s="20" t="n">
        <v>1.60417092</v>
      </c>
      <c r="G62" s="18" t="n">
        <v>531.87102527</v>
      </c>
      <c r="H62" s="20" t="n">
        <v>2.48447158</v>
      </c>
      <c r="I62" s="18" t="s">
        <v>481</v>
      </c>
      <c r="J62" s="20" t="s">
        <v>481</v>
      </c>
      <c r="K62" s="18" t="s">
        <v>481</v>
      </c>
      <c r="L62" s="20" t="s">
        <v>481</v>
      </c>
      <c r="M62" s="18" t="s">
        <v>481</v>
      </c>
      <c r="N62" s="20" t="s">
        <v>481</v>
      </c>
      <c r="O62" s="18" t="s">
        <v>481</v>
      </c>
      <c r="P62" s="20" t="s">
        <v>481</v>
      </c>
      <c r="Q62" s="18" t="n">
        <v>431.98140389</v>
      </c>
      <c r="R62" s="20" t="n">
        <v>33.80014768</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446.66614265</v>
      </c>
      <c r="N64" s="20" t="n">
        <v>1.7787943</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416.22926213</v>
      </c>
      <c r="N65" s="20" t="n">
        <v>2.51747002</v>
      </c>
      <c r="O65" s="18" t="s">
        <v>481</v>
      </c>
      <c r="P65" s="20" t="s">
        <v>481</v>
      </c>
      <c r="Q65" s="18" t="s">
        <v>481</v>
      </c>
      <c r="R65" s="20" t="s">
        <v>481</v>
      </c>
    </row>
    <row r="66" spans="1:18">
      <c r="A66" s="15" t="s">
        <v>541</v>
      </c>
      <c r="B66" s="17" t="n">
        <v>5665</v>
      </c>
      <c r="C66" s="18">
        <f>(104.0/B66*100)</f>
        <v/>
      </c>
      <c r="D66" s="19" t="n">
        <v>5561</v>
      </c>
      <c r="E66" s="18" t="n">
        <v>437.30051592</v>
      </c>
      <c r="F66" s="20" t="n">
        <v>1.82787441</v>
      </c>
      <c r="G66" s="18" t="n">
        <v>440.87809578</v>
      </c>
      <c r="H66" s="20" t="n">
        <v>4.08583137</v>
      </c>
      <c r="I66" s="18" t="s">
        <v>481</v>
      </c>
      <c r="J66" s="20" t="s">
        <v>481</v>
      </c>
      <c r="K66" s="18" t="s">
        <v>481</v>
      </c>
      <c r="L66" s="20" t="s">
        <v>481</v>
      </c>
      <c r="M66" s="18" t="s">
        <v>481</v>
      </c>
      <c r="N66" s="20" t="s">
        <v>481</v>
      </c>
      <c r="O66" s="18" t="s">
        <v>481</v>
      </c>
      <c r="P66" s="20" t="s">
        <v>481</v>
      </c>
      <c r="Q66" s="18" t="n">
        <v>358.43724181</v>
      </c>
      <c r="R66" s="20" t="n">
        <v>3.68958519</v>
      </c>
    </row>
    <row r="67" spans="1:18">
      <c r="A67" s="15" t="s">
        <v>542</v>
      </c>
      <c r="B67" s="17" t="n">
        <v>6971</v>
      </c>
      <c r="C67" s="18">
        <f>(1330.0/B67*100)</f>
        <v/>
      </c>
      <c r="D67" s="19" t="n">
        <v>5641</v>
      </c>
      <c r="E67" s="18" t="n">
        <v>402.49055536</v>
      </c>
      <c r="F67" s="20" t="n">
        <v>3.51296876</v>
      </c>
      <c r="G67" s="18" t="n">
        <v>433.13260038</v>
      </c>
      <c r="H67" s="20" t="n">
        <v>3.21728575</v>
      </c>
      <c r="I67" s="18" t="s">
        <v>481</v>
      </c>
      <c r="J67" s="20" t="s">
        <v>481</v>
      </c>
      <c r="K67" s="18" t="s">
        <v>481</v>
      </c>
      <c r="L67" s="20" t="s">
        <v>481</v>
      </c>
      <c r="M67" s="18" t="s">
        <v>481</v>
      </c>
      <c r="N67" s="20" t="s">
        <v>481</v>
      </c>
      <c r="O67" s="18" t="s">
        <v>481</v>
      </c>
      <c r="P67" s="20" t="s">
        <v>481</v>
      </c>
      <c r="Q67" s="18" t="n">
        <v>348.8543968</v>
      </c>
      <c r="R67" s="20" t="n">
        <v>6.828195</v>
      </c>
    </row>
    <row r="68" spans="1:18">
      <c r="A68" s="15" t="s">
        <v>543</v>
      </c>
      <c r="B68" s="17" t="n">
        <v>12083</v>
      </c>
      <c r="C68" s="18">
        <f>(32.0/B68*100)</f>
        <v/>
      </c>
      <c r="D68" s="19" t="n">
        <v>12051</v>
      </c>
      <c r="E68" s="18" t="n">
        <v>403.03833759</v>
      </c>
      <c r="F68" s="20" t="n">
        <v>1.32528116</v>
      </c>
      <c r="G68" s="18" t="n">
        <v>451.68940265</v>
      </c>
      <c r="H68" s="20" t="n">
        <v>2.56683127</v>
      </c>
      <c r="I68" s="18" t="s">
        <v>481</v>
      </c>
      <c r="J68" s="20" t="s">
        <v>481</v>
      </c>
      <c r="K68" s="18" t="s">
        <v>481</v>
      </c>
      <c r="L68" s="20" t="s">
        <v>481</v>
      </c>
      <c r="M68" s="18" t="s">
        <v>481</v>
      </c>
      <c r="N68" s="20" t="s">
        <v>481</v>
      </c>
      <c r="O68" s="18" t="s">
        <v>481</v>
      </c>
      <c r="P68" s="20" t="s">
        <v>481</v>
      </c>
      <c r="Q68" s="18" t="n">
        <v>324.61699766</v>
      </c>
      <c r="R68" s="20" t="n">
        <v>2.48970044</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433.61659804</v>
      </c>
      <c r="N69" s="20" t="n">
        <v>4.0674456</v>
      </c>
      <c r="O69" s="18" t="s">
        <v>481</v>
      </c>
      <c r="P69" s="20" t="s">
        <v>481</v>
      </c>
      <c r="Q69" s="18" t="s">
        <v>481</v>
      </c>
      <c r="R69" s="20" t="s">
        <v>481</v>
      </c>
    </row>
    <row r="70" spans="1:18">
      <c r="A70" s="15" t="s">
        <v>545</v>
      </c>
      <c r="B70" s="17" t="n">
        <v>6036</v>
      </c>
      <c r="C70" s="18">
        <f>(223.0/B70*100)</f>
        <v/>
      </c>
      <c r="D70" s="19" t="n">
        <v>5813</v>
      </c>
      <c r="E70" s="18" t="n">
        <v>491.16464317</v>
      </c>
      <c r="F70" s="20" t="n">
        <v>3.41447899</v>
      </c>
      <c r="G70" s="18" t="n">
        <v>519.9421238800001</v>
      </c>
      <c r="H70" s="20" t="n">
        <v>3.06596093</v>
      </c>
      <c r="I70" s="18" t="s">
        <v>481</v>
      </c>
      <c r="J70" s="20" t="s">
        <v>481</v>
      </c>
      <c r="K70" s="18" t="s">
        <v>481</v>
      </c>
      <c r="L70" s="20" t="s">
        <v>481</v>
      </c>
      <c r="M70" s="18" t="s">
        <v>481</v>
      </c>
      <c r="N70" s="20" t="s">
        <v>481</v>
      </c>
      <c r="O70" s="18" t="s">
        <v>481</v>
      </c>
      <c r="P70" s="20" t="s">
        <v>481</v>
      </c>
      <c r="Q70" s="18" t="n">
        <v>446.46735917</v>
      </c>
      <c r="R70" s="20" t="n">
        <v>10.87980572</v>
      </c>
    </row>
    <row r="71" spans="1:18">
      <c r="A71" s="15" t="s">
        <v>546</v>
      </c>
      <c r="B71" s="17" t="n">
        <v>6115</v>
      </c>
      <c r="C71" s="18">
        <f>(60.0/B71*100)</f>
        <v/>
      </c>
      <c r="D71" s="19" t="n">
        <v>6055</v>
      </c>
      <c r="E71" s="18" t="n">
        <v>518.16295382</v>
      </c>
      <c r="F71" s="20" t="n">
        <v>2.51106366</v>
      </c>
      <c r="G71" s="18" t="n">
        <v>555.10662873</v>
      </c>
      <c r="H71" s="20" t="n">
        <v>2.08886887</v>
      </c>
      <c r="I71" s="18" t="s">
        <v>481</v>
      </c>
      <c r="J71" s="20" t="s">
        <v>481</v>
      </c>
      <c r="K71" s="18" t="s">
        <v>481</v>
      </c>
      <c r="L71" s="20" t="s">
        <v>481</v>
      </c>
      <c r="M71" s="18" t="s">
        <v>481</v>
      </c>
      <c r="N71" s="20" t="s">
        <v>481</v>
      </c>
      <c r="O71" s="18" t="s">
        <v>481</v>
      </c>
      <c r="P71" s="20" t="s">
        <v>481</v>
      </c>
      <c r="Q71" s="18" t="n">
        <v>496.00259907</v>
      </c>
      <c r="R71" s="20" t="n">
        <v>19.42167869</v>
      </c>
    </row>
    <row r="72" spans="1:18">
      <c r="A72" s="15" t="s">
        <v>547</v>
      </c>
      <c r="B72" s="17" t="n">
        <v>7708</v>
      </c>
      <c r="C72" s="18">
        <f>(9.0/B72*100)</f>
        <v/>
      </c>
      <c r="D72" s="19" t="n">
        <v>7699</v>
      </c>
      <c r="E72" s="18" t="n">
        <v>468.79424146</v>
      </c>
      <c r="F72" s="20" t="n">
        <v>2.85506386</v>
      </c>
      <c r="G72" s="18" t="n">
        <v>522.84962513</v>
      </c>
      <c r="H72" s="20" t="n">
        <v>2.72987874</v>
      </c>
      <c r="I72" s="18" t="s">
        <v>481</v>
      </c>
      <c r="J72" s="20" t="s">
        <v>481</v>
      </c>
      <c r="K72" s="18" t="s">
        <v>481</v>
      </c>
      <c r="L72" s="20" t="s">
        <v>481</v>
      </c>
      <c r="M72" s="18" t="s">
        <v>481</v>
      </c>
      <c r="N72" s="20" t="s">
        <v>481</v>
      </c>
      <c r="O72" s="18" t="s">
        <v>481</v>
      </c>
      <c r="P72" s="20" t="s">
        <v>481</v>
      </c>
      <c r="Q72" s="18" t="n">
        <v>455.20323691</v>
      </c>
      <c r="R72" s="20" t="n">
        <v>24.82325985</v>
      </c>
    </row>
    <row r="73" spans="1:18">
      <c r="A73" s="15" t="s">
        <v>548</v>
      </c>
      <c r="B73" s="17" t="n">
        <v>8249</v>
      </c>
      <c r="C73" s="18">
        <f>(220.0/B73*100)</f>
        <v/>
      </c>
      <c r="D73" s="19" t="n">
        <v>8029</v>
      </c>
      <c r="E73" s="18" t="n">
        <v>403.1250977</v>
      </c>
      <c r="F73" s="20" t="n">
        <v>3.37994838</v>
      </c>
      <c r="G73" s="18" t="n">
        <v>430.66571314</v>
      </c>
      <c r="H73" s="20" t="n">
        <v>4.132345</v>
      </c>
      <c r="I73" s="18" t="s">
        <v>481</v>
      </c>
      <c r="J73" s="20" t="s">
        <v>481</v>
      </c>
      <c r="K73" s="18" t="s">
        <v>481</v>
      </c>
      <c r="L73" s="20" t="s">
        <v>481</v>
      </c>
      <c r="M73" s="18" t="s">
        <v>481</v>
      </c>
      <c r="N73" s="20" t="s">
        <v>481</v>
      </c>
      <c r="O73" s="18" t="s">
        <v>481</v>
      </c>
      <c r="P73" s="20" t="s">
        <v>481</v>
      </c>
      <c r="Q73" s="18" t="n">
        <v>355.92493241</v>
      </c>
      <c r="R73" s="20" t="n">
        <v>11.65757728</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427.27325298</v>
      </c>
      <c r="N74" s="20" t="n">
        <v>1.48755563</v>
      </c>
      <c r="O74" s="18" t="s">
        <v>481</v>
      </c>
      <c r="P74" s="20" t="s">
        <v>481</v>
      </c>
      <c r="Q74" s="18" t="s">
        <v>481</v>
      </c>
      <c r="R74" s="20" t="s">
        <v>481</v>
      </c>
    </row>
    <row r="75" spans="1:18">
      <c r="A75" s="15" t="s">
        <v>550</v>
      </c>
      <c r="B75" s="17" t="n">
        <v>5375</v>
      </c>
      <c r="C75" s="18">
        <f>(355.0/B75*100)</f>
        <v/>
      </c>
      <c r="D75" s="19" t="n">
        <v>5020</v>
      </c>
      <c r="E75" s="18" t="n">
        <v>367.84681746</v>
      </c>
      <c r="F75" s="20" t="n">
        <v>3.04893148</v>
      </c>
      <c r="G75" s="18" t="n">
        <v>368.01411863</v>
      </c>
      <c r="H75" s="20" t="n">
        <v>4.97491029</v>
      </c>
      <c r="I75" s="18" t="s">
        <v>481</v>
      </c>
      <c r="J75" s="20" t="s">
        <v>481</v>
      </c>
      <c r="K75" s="18" t="s">
        <v>481</v>
      </c>
      <c r="L75" s="20" t="s">
        <v>481</v>
      </c>
      <c r="M75" s="18" t="s">
        <v>481</v>
      </c>
      <c r="N75" s="20" t="s">
        <v>481</v>
      </c>
      <c r="O75" s="18" t="s">
        <v>481</v>
      </c>
      <c r="P75" s="20" t="s">
        <v>481</v>
      </c>
      <c r="Q75" s="18" t="n">
        <v>326.68561418</v>
      </c>
      <c r="R75" s="20" t="n">
        <v>6.81113093</v>
      </c>
    </row>
    <row r="76" spans="1:18">
      <c r="A76" s="15" t="s">
        <v>551</v>
      </c>
      <c r="B76" s="17" t="n">
        <v>14167</v>
      </c>
      <c r="C76" s="18">
        <f>(238.0/B76*100)</f>
        <v/>
      </c>
      <c r="D76" s="19" t="n">
        <v>13929</v>
      </c>
      <c r="E76" s="18" t="n">
        <v>421.79369929</v>
      </c>
      <c r="F76" s="20" t="n">
        <v>3.13675042</v>
      </c>
      <c r="G76" s="18" t="n">
        <v>481.69414736</v>
      </c>
      <c r="H76" s="20" t="n">
        <v>3.01805984</v>
      </c>
      <c r="I76" s="18" t="s">
        <v>481</v>
      </c>
      <c r="J76" s="20" t="s">
        <v>481</v>
      </c>
      <c r="K76" s="18" t="s">
        <v>481</v>
      </c>
      <c r="L76" s="20" t="s">
        <v>481</v>
      </c>
      <c r="M76" s="18" t="s">
        <v>481</v>
      </c>
      <c r="N76" s="20" t="s">
        <v>481</v>
      </c>
      <c r="O76" s="18" t="s">
        <v>481</v>
      </c>
      <c r="P76" s="20" t="s">
        <v>481</v>
      </c>
      <c r="Q76" s="18" t="n">
        <v>341.81616999</v>
      </c>
      <c r="R76" s="20" t="n">
        <v>6.0247869</v>
      </c>
    </row>
    <row r="77" spans="1:18">
      <c r="A77" s="15" t="s">
        <v>552</v>
      </c>
      <c r="B77" s="17" t="n">
        <v>6062</v>
      </c>
      <c r="C77" s="18">
        <f>(511.0/B77*100)</f>
        <v/>
      </c>
      <c r="D77" s="19" t="n">
        <v>5551</v>
      </c>
      <c r="E77" s="18" t="n">
        <v>440.53450643</v>
      </c>
      <c r="F77" s="20" t="n">
        <v>2.88556092</v>
      </c>
      <c r="G77" s="18" t="n">
        <v>471.03048782</v>
      </c>
      <c r="H77" s="20" t="n">
        <v>4.50338865</v>
      </c>
      <c r="I77" s="18" t="s">
        <v>481</v>
      </c>
      <c r="J77" s="20" t="s">
        <v>481</v>
      </c>
      <c r="K77" s="18" t="s">
        <v>481</v>
      </c>
      <c r="L77" s="20" t="s">
        <v>481</v>
      </c>
      <c r="M77" s="18" t="s">
        <v>481</v>
      </c>
      <c r="N77" s="20" t="s">
        <v>481</v>
      </c>
      <c r="O77" s="18" t="s">
        <v>481</v>
      </c>
      <c r="P77" s="20" t="s">
        <v>481</v>
      </c>
      <c r="Q77" s="18" t="n">
        <v>364.160963</v>
      </c>
      <c r="R77" s="20" t="n">
        <v>4.48627069</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427.14102033</v>
      </c>
      <c r="N80" s="20" t="n">
        <v>3.42468904</v>
      </c>
      <c r="O80" s="18" t="s">
        <v>481</v>
      </c>
      <c r="P80" s="20" t="s">
        <v>481</v>
      </c>
      <c r="Q80" s="18" t="s">
        <v>481</v>
      </c>
      <c r="R80" s="20" t="s">
        <v>481</v>
      </c>
    </row>
    <row r="81" spans="1:18">
      <c r="A81" s="23" t="s">
        <v>556</v>
      </c>
      <c r="B81" s="17" t="n">
        <v>8861</v>
      </c>
      <c r="C81" s="18">
        <f>(123.0/B81*100)</f>
        <v/>
      </c>
      <c r="D81" s="19" t="n">
        <v>8738</v>
      </c>
      <c r="E81" s="18" t="n">
        <v>418.47068352</v>
      </c>
      <c r="F81" s="20" t="n">
        <v>3.45574054</v>
      </c>
      <c r="G81" s="18" t="n">
        <v>454.95369546</v>
      </c>
      <c r="H81" s="20" t="n">
        <v>3.79676225</v>
      </c>
      <c r="I81" s="18" t="s">
        <v>481</v>
      </c>
      <c r="J81" s="20" t="s">
        <v>481</v>
      </c>
      <c r="K81" s="18" t="s">
        <v>481</v>
      </c>
      <c r="L81" s="20" t="s">
        <v>481</v>
      </c>
      <c r="M81" s="18" t="s">
        <v>481</v>
      </c>
      <c r="N81" s="20" t="s">
        <v>481</v>
      </c>
      <c r="O81" s="18" t="s">
        <v>481</v>
      </c>
      <c r="P81" s="20" t="s">
        <v>481</v>
      </c>
      <c r="Q81" s="18" t="n">
        <v>367.41362442</v>
      </c>
      <c r="R81" s="20" t="n">
        <v>11.39652177</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898</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508.79460421</v>
      </c>
      <c r="F7" s="20" t="n">
        <v>1.9427408</v>
      </c>
      <c r="G7" s="18" t="n">
        <v>490.05440277</v>
      </c>
      <c r="H7" s="20" t="n">
        <v>5.4174345</v>
      </c>
      <c r="I7" s="18" t="s">
        <v>481</v>
      </c>
      <c r="J7" s="20" t="s">
        <v>481</v>
      </c>
      <c r="K7" s="18" t="s">
        <v>481</v>
      </c>
      <c r="L7" s="20" t="s">
        <v>481</v>
      </c>
      <c r="M7" s="18" t="s">
        <v>481</v>
      </c>
      <c r="N7" s="20" t="s">
        <v>481</v>
      </c>
      <c r="O7" s="18" t="s">
        <v>481</v>
      </c>
      <c r="P7" s="20" t="s">
        <v>481</v>
      </c>
      <c r="Q7" s="18" t="n">
        <v>473.08186368</v>
      </c>
      <c r="R7" s="20" t="n">
        <v>5.56530049</v>
      </c>
    </row>
    <row r="8" spans="1:18">
      <c r="A8" s="15" t="s">
        <v>483</v>
      </c>
      <c r="B8" s="17" t="n">
        <v>7007</v>
      </c>
      <c r="C8" s="18">
        <f>(324.0/B8*100)</f>
        <v/>
      </c>
      <c r="D8" s="19" t="n">
        <v>6683</v>
      </c>
      <c r="E8" s="18" t="n">
        <v>492.94387925</v>
      </c>
      <c r="F8" s="20" t="n">
        <v>2.85603469</v>
      </c>
      <c r="G8" s="18" t="n">
        <v>467.75436185</v>
      </c>
      <c r="H8" s="20" t="n">
        <v>5.38388351</v>
      </c>
      <c r="I8" s="18" t="s">
        <v>481</v>
      </c>
      <c r="J8" s="20" t="s">
        <v>481</v>
      </c>
      <c r="K8" s="18" t="s">
        <v>481</v>
      </c>
      <c r="L8" s="20" t="s">
        <v>481</v>
      </c>
      <c r="M8" s="18" t="n">
        <v>361.38025951</v>
      </c>
      <c r="N8" s="20" t="n">
        <v>22.72565673</v>
      </c>
      <c r="O8" s="18" t="s">
        <v>481</v>
      </c>
      <c r="P8" s="20" t="s">
        <v>481</v>
      </c>
      <c r="Q8" s="18" t="n">
        <v>416.17338707</v>
      </c>
      <c r="R8" s="20" t="n">
        <v>9.781904219999999</v>
      </c>
    </row>
    <row r="9" spans="1:18">
      <c r="A9" s="15" t="s">
        <v>484</v>
      </c>
      <c r="B9" s="17" t="n">
        <v>9651</v>
      </c>
      <c r="C9" s="18">
        <f>(373.0/B9*100)</f>
        <v/>
      </c>
      <c r="D9" s="19" t="n">
        <v>9278</v>
      </c>
      <c r="E9" s="18" t="n">
        <v>511.36309421</v>
      </c>
      <c r="F9" s="20" t="n">
        <v>2.49680259</v>
      </c>
      <c r="G9" s="18" t="n">
        <v>495.6211539</v>
      </c>
      <c r="H9" s="20" t="n">
        <v>3.51770827</v>
      </c>
      <c r="I9" s="18" t="s">
        <v>481</v>
      </c>
      <c r="J9" s="20" t="s">
        <v>481</v>
      </c>
      <c r="K9" s="18" t="s">
        <v>481</v>
      </c>
      <c r="L9" s="20" t="s">
        <v>481</v>
      </c>
      <c r="M9" s="18" t="n">
        <v>347.7815185</v>
      </c>
      <c r="N9" s="20" t="n">
        <v>11.20716786</v>
      </c>
      <c r="O9" s="18" t="s">
        <v>481</v>
      </c>
      <c r="P9" s="20" t="s">
        <v>481</v>
      </c>
      <c r="Q9" s="18" t="n">
        <v>421.24262234</v>
      </c>
      <c r="R9" s="20" t="n">
        <v>8.205011649999999</v>
      </c>
    </row>
    <row r="10" spans="1:18">
      <c r="A10" s="15" t="s">
        <v>485</v>
      </c>
      <c r="B10" s="17" t="n">
        <v>20058</v>
      </c>
      <c r="C10" s="18">
        <f>(590.0/B10*100)</f>
        <v/>
      </c>
      <c r="D10" s="19" t="n">
        <v>19468</v>
      </c>
      <c r="E10" s="18" t="n">
        <v>532.41801404</v>
      </c>
      <c r="F10" s="20" t="n">
        <v>2.11215186</v>
      </c>
      <c r="G10" s="18" t="n">
        <v>518.02805104</v>
      </c>
      <c r="H10" s="20" t="n">
        <v>4.34525799</v>
      </c>
      <c r="I10" s="18" t="s">
        <v>481</v>
      </c>
      <c r="J10" s="20" t="s">
        <v>481</v>
      </c>
      <c r="K10" s="18" t="s">
        <v>481</v>
      </c>
      <c r="L10" s="20" t="s">
        <v>481</v>
      </c>
      <c r="M10" s="18" t="s">
        <v>481</v>
      </c>
      <c r="N10" s="20" t="s">
        <v>481</v>
      </c>
      <c r="O10" s="18" t="s">
        <v>481</v>
      </c>
      <c r="P10" s="20" t="s">
        <v>481</v>
      </c>
      <c r="Q10" s="18" t="n">
        <v>451.4122312</v>
      </c>
      <c r="R10" s="20" t="n">
        <v>8.827613270000001</v>
      </c>
    </row>
    <row r="11" spans="1:18">
      <c r="A11" s="15" t="s">
        <v>486</v>
      </c>
      <c r="B11" s="17" t="n">
        <v>7053</v>
      </c>
      <c r="C11" s="18">
        <f>(259.0/B11*100)</f>
        <v/>
      </c>
      <c r="D11" s="19" t="n">
        <v>6794</v>
      </c>
      <c r="E11" s="18" t="n">
        <v>464.98344922</v>
      </c>
      <c r="F11" s="20" t="n">
        <v>2.81849249</v>
      </c>
      <c r="G11" s="18" t="n">
        <v>459.11468046</v>
      </c>
      <c r="H11" s="20" t="n">
        <v>3.9684065</v>
      </c>
      <c r="I11" s="18" t="s">
        <v>481</v>
      </c>
      <c r="J11" s="20" t="s">
        <v>481</v>
      </c>
      <c r="K11" s="18" t="s">
        <v>481</v>
      </c>
      <c r="L11" s="20" t="s">
        <v>481</v>
      </c>
      <c r="M11" s="18" t="s">
        <v>481</v>
      </c>
      <c r="N11" s="20" t="s">
        <v>481</v>
      </c>
      <c r="O11" s="18" t="s">
        <v>481</v>
      </c>
      <c r="P11" s="20" t="s">
        <v>481</v>
      </c>
      <c r="Q11" s="18" t="n">
        <v>421.48146405</v>
      </c>
      <c r="R11" s="20" t="n">
        <v>7.06573345</v>
      </c>
    </row>
    <row r="12" spans="1:18">
      <c r="A12" s="15" t="s">
        <v>487</v>
      </c>
      <c r="B12" s="17" t="n">
        <v>6894</v>
      </c>
      <c r="C12" s="18">
        <f>(60.0/B12*100)</f>
        <v/>
      </c>
      <c r="D12" s="19" t="n">
        <v>6834</v>
      </c>
      <c r="E12" s="18" t="n">
        <v>495.56454607</v>
      </c>
      <c r="F12" s="20" t="n">
        <v>2.28071228</v>
      </c>
      <c r="G12" s="18" t="n">
        <v>494.75165385</v>
      </c>
      <c r="H12" s="20" t="n">
        <v>4.78780184</v>
      </c>
      <c r="I12" s="18" t="s">
        <v>481</v>
      </c>
      <c r="J12" s="20" t="s">
        <v>481</v>
      </c>
      <c r="K12" s="18" t="s">
        <v>481</v>
      </c>
      <c r="L12" s="20" t="s">
        <v>481</v>
      </c>
      <c r="M12" s="18" t="n">
        <v>332.31014509</v>
      </c>
      <c r="N12" s="20" t="n">
        <v>18.34291261</v>
      </c>
      <c r="O12" s="18" t="s">
        <v>481</v>
      </c>
      <c r="P12" s="20" t="s">
        <v>481</v>
      </c>
      <c r="Q12" s="18" t="n">
        <v>368.42532282</v>
      </c>
      <c r="R12" s="20" t="n">
        <v>8.33199815</v>
      </c>
    </row>
    <row r="13" spans="1:18">
      <c r="A13" s="15" t="s">
        <v>488</v>
      </c>
      <c r="B13" s="17" t="n">
        <v>7161</v>
      </c>
      <c r="C13" s="18">
        <f>(368.0/B13*100)</f>
        <v/>
      </c>
      <c r="D13" s="19" t="n">
        <v>6793</v>
      </c>
      <c r="E13" s="18" t="n">
        <v>509.75886613</v>
      </c>
      <c r="F13" s="20" t="n">
        <v>2.27856017</v>
      </c>
      <c r="G13" s="18" t="n">
        <v>498.18194342</v>
      </c>
      <c r="H13" s="20" t="n">
        <v>6.10790802</v>
      </c>
      <c r="I13" s="18" t="s">
        <v>481</v>
      </c>
      <c r="J13" s="20" t="s">
        <v>481</v>
      </c>
      <c r="K13" s="18" t="s">
        <v>481</v>
      </c>
      <c r="L13" s="20" t="s">
        <v>481</v>
      </c>
      <c r="M13" s="18" t="n">
        <v>407.4699787</v>
      </c>
      <c r="N13" s="20" t="n">
        <v>6.79601306</v>
      </c>
      <c r="O13" s="18" t="s">
        <v>481</v>
      </c>
      <c r="P13" s="20" t="s">
        <v>481</v>
      </c>
      <c r="Q13" s="18" t="n">
        <v>400.41259637</v>
      </c>
      <c r="R13" s="20" t="n">
        <v>11.04167543</v>
      </c>
    </row>
    <row r="14" spans="1:18">
      <c r="A14" s="15" t="s">
        <v>489</v>
      </c>
      <c r="B14" s="17" t="n">
        <v>5587</v>
      </c>
      <c r="C14" s="18">
        <f>(96.0/B14*100)</f>
        <v/>
      </c>
      <c r="D14" s="19" t="n">
        <v>5491</v>
      </c>
      <c r="E14" s="18" t="n">
        <v>522.04498242</v>
      </c>
      <c r="F14" s="20" t="n">
        <v>2.26190993</v>
      </c>
      <c r="G14" s="18" t="n">
        <v>513.54130905</v>
      </c>
      <c r="H14" s="20" t="n">
        <v>4.65857733</v>
      </c>
      <c r="I14" s="18" t="s">
        <v>481</v>
      </c>
      <c r="J14" s="20" t="s">
        <v>481</v>
      </c>
      <c r="K14" s="18" t="s">
        <v>481</v>
      </c>
      <c r="L14" s="20" t="s">
        <v>481</v>
      </c>
      <c r="M14" s="18" t="s">
        <v>481</v>
      </c>
      <c r="N14" s="20" t="s">
        <v>481</v>
      </c>
      <c r="O14" s="18" t="s">
        <v>481</v>
      </c>
      <c r="P14" s="20" t="s">
        <v>481</v>
      </c>
      <c r="Q14" s="18" t="n">
        <v>458.60530064</v>
      </c>
      <c r="R14" s="20" t="n">
        <v>11.50927489</v>
      </c>
    </row>
    <row r="15" spans="1:18">
      <c r="A15" s="15" t="s">
        <v>490</v>
      </c>
      <c r="B15" s="17" t="n">
        <v>5882</v>
      </c>
      <c r="C15" s="18">
        <f>(206.0/B15*100)</f>
        <v/>
      </c>
      <c r="D15" s="19" t="n">
        <v>5676</v>
      </c>
      <c r="E15" s="18" t="n">
        <v>532.6162907</v>
      </c>
      <c r="F15" s="20" t="n">
        <v>2.67739349</v>
      </c>
      <c r="G15" s="18" t="n">
        <v>525.8021016500001</v>
      </c>
      <c r="H15" s="20" t="n">
        <v>4.23507786</v>
      </c>
      <c r="I15" s="18" t="s">
        <v>481</v>
      </c>
      <c r="J15" s="20" t="s">
        <v>481</v>
      </c>
      <c r="K15" s="18" t="s">
        <v>481</v>
      </c>
      <c r="L15" s="20" t="s">
        <v>481</v>
      </c>
      <c r="M15" s="18" t="n">
        <v>367.66871077</v>
      </c>
      <c r="N15" s="20" t="n">
        <v>14.82638214</v>
      </c>
      <c r="O15" s="18" t="s">
        <v>481</v>
      </c>
      <c r="P15" s="20" t="s">
        <v>481</v>
      </c>
      <c r="Q15" s="18" t="n">
        <v>438.13319884</v>
      </c>
      <c r="R15" s="20" t="n">
        <v>8.45934832</v>
      </c>
    </row>
    <row r="16" spans="1:18">
      <c r="A16" s="15" t="s">
        <v>491</v>
      </c>
      <c r="B16" s="17" t="n">
        <v>6108</v>
      </c>
      <c r="C16" s="18">
        <f>(203.0/B16*100)</f>
        <v/>
      </c>
      <c r="D16" s="19" t="n">
        <v>5905</v>
      </c>
      <c r="E16" s="18" t="n">
        <v>511.3809756</v>
      </c>
      <c r="F16" s="20" t="n">
        <v>2.48374109</v>
      </c>
      <c r="G16" s="18" t="n">
        <v>504.02695272</v>
      </c>
      <c r="H16" s="20" t="n">
        <v>3.96625833</v>
      </c>
      <c r="I16" s="18" t="s">
        <v>481</v>
      </c>
      <c r="J16" s="20" t="s">
        <v>481</v>
      </c>
      <c r="K16" s="18" t="s">
        <v>481</v>
      </c>
      <c r="L16" s="20" t="s">
        <v>481</v>
      </c>
      <c r="M16" s="18" t="s">
        <v>481</v>
      </c>
      <c r="N16" s="20" t="s">
        <v>481</v>
      </c>
      <c r="O16" s="18" t="s">
        <v>481</v>
      </c>
      <c r="P16" s="20" t="s">
        <v>481</v>
      </c>
      <c r="Q16" s="18" t="n">
        <v>387.45938575</v>
      </c>
      <c r="R16" s="20" t="n">
        <v>11.52731411</v>
      </c>
    </row>
    <row r="17" spans="1:18">
      <c r="A17" s="15" t="s">
        <v>492</v>
      </c>
      <c r="B17" s="17" t="n">
        <v>6504</v>
      </c>
      <c r="C17" s="18">
        <f>(2741.0/B17*100)</f>
        <v/>
      </c>
      <c r="D17" s="19" t="n">
        <v>3763</v>
      </c>
      <c r="E17" s="18" t="n">
        <v>530.18064519</v>
      </c>
      <c r="F17" s="20" t="n">
        <v>3.53395044</v>
      </c>
      <c r="G17" s="18" t="n">
        <v>494.91411413</v>
      </c>
      <c r="H17" s="20" t="n">
        <v>6.53588187</v>
      </c>
      <c r="I17" s="18" t="s">
        <v>481</v>
      </c>
      <c r="J17" s="20" t="s">
        <v>481</v>
      </c>
      <c r="K17" s="18" t="s">
        <v>481</v>
      </c>
      <c r="L17" s="20" t="s">
        <v>481</v>
      </c>
      <c r="M17" s="18" t="n">
        <v>338.260297</v>
      </c>
      <c r="N17" s="20" t="n">
        <v>14.23011861</v>
      </c>
      <c r="O17" s="18" t="s">
        <v>481</v>
      </c>
      <c r="P17" s="20" t="s">
        <v>481</v>
      </c>
      <c r="Q17" s="18" t="n">
        <v>452.62260755</v>
      </c>
      <c r="R17" s="20" t="n">
        <v>8.877395959999999</v>
      </c>
    </row>
    <row r="18" spans="1:18">
      <c r="A18" s="15" t="s">
        <v>493</v>
      </c>
      <c r="B18" s="17" t="n">
        <v>5532</v>
      </c>
      <c r="C18" s="18">
        <f>(33.0/B18*100)</f>
        <v/>
      </c>
      <c r="D18" s="19" t="n">
        <v>5499</v>
      </c>
      <c r="E18" s="18" t="n">
        <v>475.39370155</v>
      </c>
      <c r="F18" s="20" t="n">
        <v>3.91826351</v>
      </c>
      <c r="G18" s="18" t="n">
        <v>450.05446099</v>
      </c>
      <c r="H18" s="20" t="n">
        <v>6.76418045</v>
      </c>
      <c r="I18" s="18" t="s">
        <v>481</v>
      </c>
      <c r="J18" s="20" t="s">
        <v>481</v>
      </c>
      <c r="K18" s="18" t="s">
        <v>481</v>
      </c>
      <c r="L18" s="20" t="s">
        <v>481</v>
      </c>
      <c r="M18" s="18" t="s">
        <v>481</v>
      </c>
      <c r="N18" s="20" t="s">
        <v>481</v>
      </c>
      <c r="O18" s="18" t="s">
        <v>481</v>
      </c>
      <c r="P18" s="20" t="s">
        <v>481</v>
      </c>
      <c r="Q18" s="18" t="n">
        <v>366.17409345</v>
      </c>
      <c r="R18" s="20" t="n">
        <v>10.56569936</v>
      </c>
    </row>
    <row r="19" spans="1:18">
      <c r="A19" s="15" t="s">
        <v>494</v>
      </c>
      <c r="B19" s="17" t="n">
        <v>5658</v>
      </c>
      <c r="C19" s="18">
        <f>(521.0/B19*100)</f>
        <v/>
      </c>
      <c r="D19" s="19" t="n">
        <v>5137</v>
      </c>
      <c r="E19" s="18" t="n">
        <v>477.03969259</v>
      </c>
      <c r="F19" s="20" t="n">
        <v>2.84400188</v>
      </c>
      <c r="G19" s="18" t="n">
        <v>458.4174022</v>
      </c>
      <c r="H19" s="20" t="n">
        <v>5.99563513</v>
      </c>
      <c r="I19" s="18" t="s">
        <v>481</v>
      </c>
      <c r="J19" s="20" t="s">
        <v>481</v>
      </c>
      <c r="K19" s="18" t="s">
        <v>481</v>
      </c>
      <c r="L19" s="20" t="s">
        <v>481</v>
      </c>
      <c r="M19" s="18" t="s">
        <v>481</v>
      </c>
      <c r="N19" s="20" t="s">
        <v>481</v>
      </c>
      <c r="O19" s="18" t="s">
        <v>481</v>
      </c>
      <c r="P19" s="20" t="s">
        <v>481</v>
      </c>
      <c r="Q19" s="18" t="n">
        <v>387.78156029</v>
      </c>
      <c r="R19" s="20" t="n">
        <v>8.67586082</v>
      </c>
    </row>
    <row r="20" spans="1:18">
      <c r="A20" s="15" t="s">
        <v>495</v>
      </c>
      <c r="B20" s="17" t="n">
        <v>3371</v>
      </c>
      <c r="C20" s="18">
        <f>(75.0/B20*100)</f>
        <v/>
      </c>
      <c r="D20" s="19" t="n">
        <v>3296</v>
      </c>
      <c r="E20" s="18" t="n">
        <v>487.61903921</v>
      </c>
      <c r="F20" s="20" t="n">
        <v>2.14405224</v>
      </c>
      <c r="G20" s="18" t="n">
        <v>469.21940132</v>
      </c>
      <c r="H20" s="20" t="n">
        <v>5.99826607</v>
      </c>
      <c r="I20" s="18" t="s">
        <v>481</v>
      </c>
      <c r="J20" s="20" t="s">
        <v>481</v>
      </c>
      <c r="K20" s="18" t="s">
        <v>481</v>
      </c>
      <c r="L20" s="20" t="s">
        <v>481</v>
      </c>
      <c r="M20" s="18" t="s">
        <v>481</v>
      </c>
      <c r="N20" s="20" t="s">
        <v>481</v>
      </c>
      <c r="O20" s="18" t="s">
        <v>481</v>
      </c>
      <c r="P20" s="20" t="s">
        <v>481</v>
      </c>
      <c r="Q20" s="18" t="n">
        <v>426.41553999</v>
      </c>
      <c r="R20" s="20" t="n">
        <v>8.995818549999999</v>
      </c>
    </row>
    <row r="21" spans="1:18">
      <c r="A21" s="15" t="s">
        <v>496</v>
      </c>
      <c r="B21" s="17" t="n">
        <v>5741</v>
      </c>
      <c r="C21" s="18">
        <f>(90.0/B21*100)</f>
        <v/>
      </c>
      <c r="D21" s="19" t="n">
        <v>5651</v>
      </c>
      <c r="E21" s="18" t="n">
        <v>524.03308998</v>
      </c>
      <c r="F21" s="20" t="n">
        <v>2.51720902</v>
      </c>
      <c r="G21" s="18" t="n">
        <v>506.62405231</v>
      </c>
      <c r="H21" s="20" t="n">
        <v>5.14083892</v>
      </c>
      <c r="I21" s="18" t="s">
        <v>481</v>
      </c>
      <c r="J21" s="20" t="s">
        <v>481</v>
      </c>
      <c r="K21" s="18" t="s">
        <v>481</v>
      </c>
      <c r="L21" s="20" t="s">
        <v>481</v>
      </c>
      <c r="M21" s="18" t="s">
        <v>481</v>
      </c>
      <c r="N21" s="20" t="s">
        <v>481</v>
      </c>
      <c r="O21" s="18" t="s">
        <v>481</v>
      </c>
      <c r="P21" s="20" t="s">
        <v>481</v>
      </c>
      <c r="Q21" s="18" t="n">
        <v>462.39659156</v>
      </c>
      <c r="R21" s="20" t="n">
        <v>10.52243511</v>
      </c>
    </row>
    <row r="22" spans="1:18">
      <c r="A22" s="15" t="s">
        <v>497</v>
      </c>
      <c r="B22" s="17" t="n">
        <v>6598</v>
      </c>
      <c r="C22" s="18">
        <f>(45.0/B22*100)</f>
        <v/>
      </c>
      <c r="D22" s="19" t="n">
        <v>6553</v>
      </c>
      <c r="E22" s="18" t="n">
        <v>488.11377956</v>
      </c>
      <c r="F22" s="20" t="n">
        <v>3.39638917</v>
      </c>
      <c r="G22" s="18" t="n">
        <v>477.3245242</v>
      </c>
      <c r="H22" s="20" t="n">
        <v>9.921327310000001</v>
      </c>
      <c r="I22" s="18" t="s">
        <v>481</v>
      </c>
      <c r="J22" s="20" t="s">
        <v>481</v>
      </c>
      <c r="K22" s="18" t="s">
        <v>481</v>
      </c>
      <c r="L22" s="20" t="s">
        <v>481</v>
      </c>
      <c r="M22" s="18" t="s">
        <v>481</v>
      </c>
      <c r="N22" s="20" t="s">
        <v>481</v>
      </c>
      <c r="O22" s="18" t="n">
        <v>449.65906205</v>
      </c>
      <c r="P22" s="20" t="n">
        <v>64.29282442</v>
      </c>
      <c r="Q22" s="18" t="n">
        <v>356.80597387</v>
      </c>
      <c r="R22" s="20" t="n">
        <v>10.22091137</v>
      </c>
    </row>
    <row r="23" spans="1:18">
      <c r="A23" s="15" t="s">
        <v>498</v>
      </c>
      <c r="B23" s="17" t="n">
        <v>11583</v>
      </c>
      <c r="C23" s="18">
        <f>(321.0/B23*100)</f>
        <v/>
      </c>
      <c r="D23" s="19" t="n">
        <v>11262</v>
      </c>
      <c r="E23" s="18" t="n">
        <v>490.26013953</v>
      </c>
      <c r="F23" s="20" t="n">
        <v>2.69888279</v>
      </c>
      <c r="G23" s="18" t="n">
        <v>476.14318239</v>
      </c>
      <c r="H23" s="20" t="n">
        <v>5.11916067</v>
      </c>
      <c r="I23" s="18" t="s">
        <v>481</v>
      </c>
      <c r="J23" s="20" t="s">
        <v>481</v>
      </c>
      <c r="K23" s="18" t="s">
        <v>481</v>
      </c>
      <c r="L23" s="20" t="s">
        <v>481</v>
      </c>
      <c r="M23" s="18" t="s">
        <v>481</v>
      </c>
      <c r="N23" s="20" t="s">
        <v>481</v>
      </c>
      <c r="O23" s="18" t="s">
        <v>481</v>
      </c>
      <c r="P23" s="20" t="s">
        <v>481</v>
      </c>
      <c r="Q23" s="18" t="n">
        <v>400.90031475</v>
      </c>
      <c r="R23" s="20" t="n">
        <v>9.947337360000001</v>
      </c>
    </row>
    <row r="24" spans="1:18">
      <c r="A24" s="15" t="s">
        <v>499</v>
      </c>
      <c r="B24" s="17" t="n">
        <v>6647</v>
      </c>
      <c r="C24" s="18">
        <f>(23.0/B24*100)</f>
        <v/>
      </c>
      <c r="D24" s="19" t="n">
        <v>6624</v>
      </c>
      <c r="E24" s="18" t="n">
        <v>519.91277754</v>
      </c>
      <c r="F24" s="20" t="n">
        <v>3.05176863</v>
      </c>
      <c r="G24" s="18" t="n">
        <v>501.12470398</v>
      </c>
      <c r="H24" s="20" t="n">
        <v>6.38959581</v>
      </c>
      <c r="I24" s="18" t="s">
        <v>481</v>
      </c>
      <c r="J24" s="20" t="s">
        <v>481</v>
      </c>
      <c r="K24" s="18" t="s">
        <v>481</v>
      </c>
      <c r="L24" s="20" t="s">
        <v>481</v>
      </c>
      <c r="M24" s="18" t="s">
        <v>481</v>
      </c>
      <c r="N24" s="20" t="s">
        <v>481</v>
      </c>
      <c r="O24" s="18" t="s">
        <v>481</v>
      </c>
      <c r="P24" s="20" t="s">
        <v>481</v>
      </c>
      <c r="Q24" s="18" t="n">
        <v>428.56558644</v>
      </c>
      <c r="R24" s="20" t="n">
        <v>12.62656341</v>
      </c>
    </row>
    <row r="25" spans="1:18">
      <c r="A25" s="15" t="s">
        <v>500</v>
      </c>
      <c r="B25" s="17" t="n">
        <v>5581</v>
      </c>
      <c r="C25" s="18">
        <f>(26.0/B25*100)</f>
        <v/>
      </c>
      <c r="D25" s="19" t="n">
        <v>5555</v>
      </c>
      <c r="E25" s="18" t="n">
        <v>517.45509663</v>
      </c>
      <c r="F25" s="20" t="n">
        <v>3.40760894</v>
      </c>
      <c r="G25" s="18" t="n">
        <v>522.43576724</v>
      </c>
      <c r="H25" s="20" t="n">
        <v>6.37209247</v>
      </c>
      <c r="I25" s="18" t="s">
        <v>481</v>
      </c>
      <c r="J25" s="20" t="s">
        <v>481</v>
      </c>
      <c r="K25" s="18" t="s">
        <v>481</v>
      </c>
      <c r="L25" s="20" t="s">
        <v>481</v>
      </c>
      <c r="M25" s="18" t="s">
        <v>481</v>
      </c>
      <c r="N25" s="20" t="s">
        <v>481</v>
      </c>
      <c r="O25" s="18" t="s">
        <v>481</v>
      </c>
      <c r="P25" s="20" t="s">
        <v>481</v>
      </c>
      <c r="Q25" s="18" t="n">
        <v>478.51986247</v>
      </c>
      <c r="R25" s="20" t="n">
        <v>14.97809039</v>
      </c>
    </row>
    <row r="26" spans="1:18">
      <c r="A26" s="15" t="s">
        <v>501</v>
      </c>
      <c r="B26" s="17" t="n">
        <v>4869</v>
      </c>
      <c r="C26" s="18">
        <f>(103.0/B26*100)</f>
        <v/>
      </c>
      <c r="D26" s="19" t="n">
        <v>4766</v>
      </c>
      <c r="E26" s="18" t="n">
        <v>489.47138836</v>
      </c>
      <c r="F26" s="20" t="n">
        <v>1.78884449</v>
      </c>
      <c r="G26" s="18" t="n">
        <v>487.52610365</v>
      </c>
      <c r="H26" s="20" t="n">
        <v>4.95570844</v>
      </c>
      <c r="I26" s="18" t="s">
        <v>481</v>
      </c>
      <c r="J26" s="20" t="s">
        <v>481</v>
      </c>
      <c r="K26" s="18" t="s">
        <v>481</v>
      </c>
      <c r="L26" s="20" t="s">
        <v>481</v>
      </c>
      <c r="M26" s="18" t="s">
        <v>481</v>
      </c>
      <c r="N26" s="20" t="s">
        <v>481</v>
      </c>
      <c r="O26" s="18" t="s">
        <v>481</v>
      </c>
      <c r="P26" s="20" t="s">
        <v>481</v>
      </c>
      <c r="Q26" s="18" t="n">
        <v>425.47099348</v>
      </c>
      <c r="R26" s="20" t="n">
        <v>10.89836072</v>
      </c>
    </row>
    <row r="27" spans="1:18">
      <c r="A27" s="15" t="s">
        <v>502</v>
      </c>
      <c r="B27" s="17" t="n">
        <v>5299</v>
      </c>
      <c r="C27" s="18">
        <f>(228.0/B27*100)</f>
        <v/>
      </c>
      <c r="D27" s="19" t="n">
        <v>5071</v>
      </c>
      <c r="E27" s="18" t="n">
        <v>493.20258205</v>
      </c>
      <c r="F27" s="20" t="n">
        <v>1.78385142</v>
      </c>
      <c r="G27" s="18" t="n">
        <v>475.26619847</v>
      </c>
      <c r="H27" s="20" t="n">
        <v>3.41547269</v>
      </c>
      <c r="I27" s="18" t="s">
        <v>481</v>
      </c>
      <c r="J27" s="20" t="s">
        <v>481</v>
      </c>
      <c r="K27" s="18" t="s">
        <v>481</v>
      </c>
      <c r="L27" s="20" t="s">
        <v>481</v>
      </c>
      <c r="M27" s="18" t="s">
        <v>481</v>
      </c>
      <c r="N27" s="20" t="s">
        <v>481</v>
      </c>
      <c r="O27" s="18" t="s">
        <v>481</v>
      </c>
      <c r="P27" s="20" t="s">
        <v>481</v>
      </c>
      <c r="Q27" s="18" t="n">
        <v>388.54135399</v>
      </c>
      <c r="R27" s="20" t="n">
        <v>5.51311084</v>
      </c>
    </row>
    <row r="28" spans="1:18">
      <c r="A28" s="15" t="s">
        <v>503</v>
      </c>
      <c r="B28" s="17" t="n">
        <v>7568</v>
      </c>
      <c r="C28" s="18">
        <f>(600.0/B28*100)</f>
        <v/>
      </c>
      <c r="D28" s="19" t="n">
        <v>6968</v>
      </c>
      <c r="E28" s="18" t="n">
        <v>430.1395654</v>
      </c>
      <c r="F28" s="20" t="n">
        <v>2.87834843</v>
      </c>
      <c r="G28" s="18" t="n">
        <v>427.46502338</v>
      </c>
      <c r="H28" s="20" t="n">
        <v>3.73102359</v>
      </c>
      <c r="I28" s="18" t="s">
        <v>481</v>
      </c>
      <c r="J28" s="20" t="s">
        <v>481</v>
      </c>
      <c r="K28" s="18" t="s">
        <v>481</v>
      </c>
      <c r="L28" s="20" t="s">
        <v>481</v>
      </c>
      <c r="M28" s="18" t="s">
        <v>481</v>
      </c>
      <c r="N28" s="20" t="s">
        <v>481</v>
      </c>
      <c r="O28" s="18" t="s">
        <v>481</v>
      </c>
      <c r="P28" s="20" t="s">
        <v>481</v>
      </c>
      <c r="Q28" s="18" t="n">
        <v>392.48714988</v>
      </c>
      <c r="R28" s="20" t="n">
        <v>7.65334852</v>
      </c>
    </row>
    <row r="29" spans="1:18">
      <c r="A29" s="15" t="s">
        <v>504</v>
      </c>
      <c r="B29" s="17" t="n">
        <v>5385</v>
      </c>
      <c r="C29" s="18">
        <f>(30.0/B29*100)</f>
        <v/>
      </c>
      <c r="D29" s="19" t="n">
        <v>5355</v>
      </c>
      <c r="E29" s="18" t="n">
        <v>511.00911734</v>
      </c>
      <c r="F29" s="20" t="n">
        <v>2.58172074</v>
      </c>
      <c r="G29" s="18" t="n">
        <v>505.17572996</v>
      </c>
      <c r="H29" s="20" t="n">
        <v>4.35667235</v>
      </c>
      <c r="I29" s="18" t="s">
        <v>481</v>
      </c>
      <c r="J29" s="20" t="s">
        <v>481</v>
      </c>
      <c r="K29" s="18" t="s">
        <v>481</v>
      </c>
      <c r="L29" s="20" t="s">
        <v>481</v>
      </c>
      <c r="M29" s="18" t="n">
        <v>314.02123871</v>
      </c>
      <c r="N29" s="20" t="n">
        <v>13.26138992</v>
      </c>
      <c r="O29" s="18" t="s">
        <v>481</v>
      </c>
      <c r="P29" s="20" t="s">
        <v>481</v>
      </c>
      <c r="Q29" s="18" t="n">
        <v>379.11926717</v>
      </c>
      <c r="R29" s="20" t="n">
        <v>14.73644218</v>
      </c>
    </row>
    <row r="30" spans="1:18">
      <c r="A30" s="15" t="s">
        <v>505</v>
      </c>
      <c r="B30" s="17" t="n">
        <v>4520</v>
      </c>
      <c r="C30" s="18">
        <f>(279.0/B30*100)</f>
        <v/>
      </c>
      <c r="D30" s="19" t="n">
        <v>4241</v>
      </c>
      <c r="E30" s="18" t="n">
        <v>518.52344927</v>
      </c>
      <c r="F30" s="20" t="n">
        <v>2.78967247</v>
      </c>
      <c r="G30" s="18" t="n">
        <v>494.91845617</v>
      </c>
      <c r="H30" s="20" t="n">
        <v>5.13749143</v>
      </c>
      <c r="I30" s="18" t="s">
        <v>481</v>
      </c>
      <c r="J30" s="20" t="s">
        <v>481</v>
      </c>
      <c r="K30" s="18" t="s">
        <v>481</v>
      </c>
      <c r="L30" s="20" t="s">
        <v>481</v>
      </c>
      <c r="M30" s="18" t="s">
        <v>481</v>
      </c>
      <c r="N30" s="20" t="s">
        <v>481</v>
      </c>
      <c r="O30" s="18" t="s">
        <v>481</v>
      </c>
      <c r="P30" s="20" t="s">
        <v>481</v>
      </c>
      <c r="Q30" s="18" t="n">
        <v>418.0231209</v>
      </c>
      <c r="R30" s="20" t="n">
        <v>9.351037549999999</v>
      </c>
    </row>
    <row r="31" spans="1:18">
      <c r="A31" s="15" t="s">
        <v>506</v>
      </c>
      <c r="B31" s="17" t="n">
        <v>5456</v>
      </c>
      <c r="C31" s="18">
        <f>(159.0/B31*100)</f>
        <v/>
      </c>
      <c r="D31" s="19" t="n">
        <v>5297</v>
      </c>
      <c r="E31" s="18" t="n">
        <v>520.98459965</v>
      </c>
      <c r="F31" s="20" t="n">
        <v>2.44546162</v>
      </c>
      <c r="G31" s="18" t="n">
        <v>505.72969601</v>
      </c>
      <c r="H31" s="20" t="n">
        <v>5.49250822</v>
      </c>
      <c r="I31" s="18" t="s">
        <v>481</v>
      </c>
      <c r="J31" s="20" t="s">
        <v>481</v>
      </c>
      <c r="K31" s="18" t="s">
        <v>481</v>
      </c>
      <c r="L31" s="20" t="s">
        <v>481</v>
      </c>
      <c r="M31" s="18" t="s">
        <v>481</v>
      </c>
      <c r="N31" s="20" t="s">
        <v>481</v>
      </c>
      <c r="O31" s="18" t="s">
        <v>481</v>
      </c>
      <c r="P31" s="20" t="s">
        <v>481</v>
      </c>
      <c r="Q31" s="18" t="n">
        <v>423.47388339</v>
      </c>
      <c r="R31" s="20" t="n">
        <v>9.206895859999999</v>
      </c>
    </row>
    <row r="32" spans="1:18">
      <c r="A32" s="15" t="s">
        <v>507</v>
      </c>
      <c r="B32" s="17" t="n">
        <v>4478</v>
      </c>
      <c r="C32" s="18">
        <f>(6.0/B32*100)</f>
        <v/>
      </c>
      <c r="D32" s="19" t="n">
        <v>4472</v>
      </c>
      <c r="E32" s="18" t="n">
        <v>505.71498432</v>
      </c>
      <c r="F32" s="20" t="n">
        <v>2.54149749</v>
      </c>
      <c r="G32" s="18" t="n">
        <v>514.57970761</v>
      </c>
      <c r="H32" s="20" t="n">
        <v>4.09077601</v>
      </c>
      <c r="I32" s="18" t="s">
        <v>481</v>
      </c>
      <c r="J32" s="20" t="s">
        <v>481</v>
      </c>
      <c r="K32" s="18" t="s">
        <v>481</v>
      </c>
      <c r="L32" s="20" t="s">
        <v>481</v>
      </c>
      <c r="M32" s="18" t="s">
        <v>481</v>
      </c>
      <c r="N32" s="20" t="s">
        <v>481</v>
      </c>
      <c r="O32" s="18" t="s">
        <v>481</v>
      </c>
      <c r="P32" s="20" t="s">
        <v>481</v>
      </c>
      <c r="Q32" s="18" t="n">
        <v>429.24515901</v>
      </c>
      <c r="R32" s="20" t="n">
        <v>14.81951229</v>
      </c>
    </row>
    <row r="33" spans="1:18">
      <c r="A33" s="15" t="s">
        <v>508</v>
      </c>
      <c r="B33" s="17" t="n">
        <v>7325</v>
      </c>
      <c r="C33" s="18">
        <f>(90.0/B33*100)</f>
        <v/>
      </c>
      <c r="D33" s="19" t="n">
        <v>7235</v>
      </c>
      <c r="E33" s="18" t="n">
        <v>500.38729644</v>
      </c>
      <c r="F33" s="20" t="n">
        <v>2.75983121</v>
      </c>
      <c r="G33" s="18" t="n">
        <v>498.9518557</v>
      </c>
      <c r="H33" s="20" t="n">
        <v>5.28862854</v>
      </c>
      <c r="I33" s="18" t="s">
        <v>481</v>
      </c>
      <c r="J33" s="20" t="s">
        <v>481</v>
      </c>
      <c r="K33" s="18" t="s">
        <v>481</v>
      </c>
      <c r="L33" s="20" t="s">
        <v>481</v>
      </c>
      <c r="M33" s="18" t="s">
        <v>481</v>
      </c>
      <c r="N33" s="20" t="s">
        <v>481</v>
      </c>
      <c r="O33" s="18" t="s">
        <v>481</v>
      </c>
      <c r="P33" s="20" t="s">
        <v>481</v>
      </c>
      <c r="Q33" s="18" t="n">
        <v>405.7976174</v>
      </c>
      <c r="R33" s="20" t="n">
        <v>12.95292523</v>
      </c>
    </row>
    <row r="34" spans="1:18">
      <c r="A34" s="15" t="s">
        <v>509</v>
      </c>
      <c r="B34" s="17" t="n">
        <v>6350</v>
      </c>
      <c r="C34" s="18">
        <f>(117.0/B34*100)</f>
        <v/>
      </c>
      <c r="D34" s="19" t="n">
        <v>6233</v>
      </c>
      <c r="E34" s="18" t="n">
        <v>466.77137443</v>
      </c>
      <c r="F34" s="20" t="n">
        <v>2.36804998</v>
      </c>
      <c r="G34" s="18" t="n">
        <v>454.69618976</v>
      </c>
      <c r="H34" s="20" t="n">
        <v>4.74487655</v>
      </c>
      <c r="I34" s="18" t="s">
        <v>481</v>
      </c>
      <c r="J34" s="20" t="s">
        <v>481</v>
      </c>
      <c r="K34" s="18" t="s">
        <v>481</v>
      </c>
      <c r="L34" s="20" t="s">
        <v>481</v>
      </c>
      <c r="M34" s="18" t="n">
        <v>263.37193708</v>
      </c>
      <c r="N34" s="20" t="n">
        <v>13.61114927</v>
      </c>
      <c r="O34" s="18" t="s">
        <v>481</v>
      </c>
      <c r="P34" s="20" t="s">
        <v>481</v>
      </c>
      <c r="Q34" s="18" t="n">
        <v>363.57198714</v>
      </c>
      <c r="R34" s="20" t="n">
        <v>7.35468874</v>
      </c>
    </row>
    <row r="35" spans="1:18">
      <c r="A35" s="15" t="s">
        <v>510</v>
      </c>
      <c r="B35" s="17" t="n">
        <v>6406</v>
      </c>
      <c r="C35" s="18">
        <f>(88.0/B35*100)</f>
        <v/>
      </c>
      <c r="D35" s="19" t="n">
        <v>6318</v>
      </c>
      <c r="E35" s="18" t="n">
        <v>510.92292041</v>
      </c>
      <c r="F35" s="20" t="n">
        <v>1.70236064</v>
      </c>
      <c r="G35" s="18" t="n">
        <v>503.33258491</v>
      </c>
      <c r="H35" s="20" t="n">
        <v>3.60052139</v>
      </c>
      <c r="I35" s="18" t="s">
        <v>481</v>
      </c>
      <c r="J35" s="20" t="s">
        <v>481</v>
      </c>
      <c r="K35" s="18" t="s">
        <v>481</v>
      </c>
      <c r="L35" s="20" t="s">
        <v>481</v>
      </c>
      <c r="M35" s="18" t="n">
        <v>337.32521215</v>
      </c>
      <c r="N35" s="20" t="n">
        <v>11.65794297</v>
      </c>
      <c r="O35" s="18" t="s">
        <v>481</v>
      </c>
      <c r="P35" s="20" t="s">
        <v>481</v>
      </c>
      <c r="Q35" s="18" t="n">
        <v>415.41121738</v>
      </c>
      <c r="R35" s="20" t="n">
        <v>10.30379645</v>
      </c>
    </row>
    <row r="36" spans="1:18">
      <c r="A36" s="15" t="s">
        <v>511</v>
      </c>
      <c r="B36" s="17" t="n">
        <v>6736</v>
      </c>
      <c r="C36" s="18">
        <f>(113.0/B36*100)</f>
        <v/>
      </c>
      <c r="D36" s="19" t="n">
        <v>6623</v>
      </c>
      <c r="E36" s="18" t="n">
        <v>499.58538888</v>
      </c>
      <c r="F36" s="20" t="n">
        <v>2.42553481</v>
      </c>
      <c r="G36" s="18" t="n">
        <v>496.38198342</v>
      </c>
      <c r="H36" s="20" t="n">
        <v>4.20440448</v>
      </c>
      <c r="I36" s="18" t="s">
        <v>481</v>
      </c>
      <c r="J36" s="20" t="s">
        <v>481</v>
      </c>
      <c r="K36" s="18" t="s">
        <v>481</v>
      </c>
      <c r="L36" s="20" t="s">
        <v>481</v>
      </c>
      <c r="M36" s="18" t="s">
        <v>481</v>
      </c>
      <c r="N36" s="20" t="s">
        <v>481</v>
      </c>
      <c r="O36" s="18" t="s">
        <v>481</v>
      </c>
      <c r="P36" s="20" t="s">
        <v>481</v>
      </c>
      <c r="Q36" s="18" t="n">
        <v>424.03266937</v>
      </c>
      <c r="R36" s="20" t="n">
        <v>9.01706139</v>
      </c>
    </row>
    <row r="37" spans="1:18">
      <c r="A37" s="15" t="s">
        <v>512</v>
      </c>
      <c r="B37" s="17" t="n">
        <v>5458</v>
      </c>
      <c r="C37" s="18">
        <f>(232.0/B37*100)</f>
        <v/>
      </c>
      <c r="D37" s="19" t="n">
        <v>5226</v>
      </c>
      <c r="E37" s="18" t="n">
        <v>511.49206503</v>
      </c>
      <c r="F37" s="20" t="n">
        <v>3.23334449</v>
      </c>
      <c r="G37" s="18" t="n">
        <v>500.24314187</v>
      </c>
      <c r="H37" s="20" t="n">
        <v>5.7171378</v>
      </c>
      <c r="I37" s="18" t="s">
        <v>481</v>
      </c>
      <c r="J37" s="20" t="s">
        <v>481</v>
      </c>
      <c r="K37" s="18" t="s">
        <v>481</v>
      </c>
      <c r="L37" s="20" t="s">
        <v>481</v>
      </c>
      <c r="M37" s="18" t="s">
        <v>481</v>
      </c>
      <c r="N37" s="20" t="s">
        <v>481</v>
      </c>
      <c r="O37" s="18" t="s">
        <v>481</v>
      </c>
      <c r="P37" s="20" t="s">
        <v>481</v>
      </c>
      <c r="Q37" s="18" t="n">
        <v>404.21991747</v>
      </c>
      <c r="R37" s="20" t="n">
        <v>8.606600200000001</v>
      </c>
    </row>
    <row r="38" spans="1:18">
      <c r="A38" s="15" t="s">
        <v>513</v>
      </c>
      <c r="B38" s="17" t="n">
        <v>5860</v>
      </c>
      <c r="C38" s="18">
        <f>(35.0/B38*100)</f>
        <v/>
      </c>
      <c r="D38" s="19" t="n">
        <v>5825</v>
      </c>
      <c r="E38" s="18" t="n">
        <v>500.71265721</v>
      </c>
      <c r="F38" s="20" t="n">
        <v>3.32320134</v>
      </c>
      <c r="G38" s="18" t="n">
        <v>476.21817886</v>
      </c>
      <c r="H38" s="20" t="n">
        <v>4.74169041</v>
      </c>
      <c r="I38" s="18" t="s">
        <v>481</v>
      </c>
      <c r="J38" s="20" t="s">
        <v>481</v>
      </c>
      <c r="K38" s="18" t="s">
        <v>481</v>
      </c>
      <c r="L38" s="20" t="s">
        <v>481</v>
      </c>
      <c r="M38" s="18" t="s">
        <v>481</v>
      </c>
      <c r="N38" s="20" t="s">
        <v>481</v>
      </c>
      <c r="O38" s="18" t="s">
        <v>481</v>
      </c>
      <c r="P38" s="20" t="s">
        <v>481</v>
      </c>
      <c r="Q38" s="18" t="n">
        <v>473.8145176</v>
      </c>
      <c r="R38" s="20" t="n">
        <v>5.61882657</v>
      </c>
    </row>
    <row r="39" spans="1:18">
      <c r="A39" s="15" t="s">
        <v>514</v>
      </c>
      <c r="B39" s="17" t="n">
        <v>5895</v>
      </c>
      <c r="C39" s="18">
        <f>(34.0/B39*100)</f>
        <v/>
      </c>
      <c r="D39" s="19" t="n">
        <v>5861</v>
      </c>
      <c r="E39" s="18" t="n">
        <v>439.47866068</v>
      </c>
      <c r="F39" s="20" t="n">
        <v>3.97197992</v>
      </c>
      <c r="G39" s="18" t="n">
        <v>398.69581121</v>
      </c>
      <c r="H39" s="20" t="n">
        <v>4.32995104</v>
      </c>
      <c r="I39" s="18" t="s">
        <v>481</v>
      </c>
      <c r="J39" s="20" t="s">
        <v>481</v>
      </c>
      <c r="K39" s="18" t="s">
        <v>481</v>
      </c>
      <c r="L39" s="20" t="s">
        <v>481</v>
      </c>
      <c r="M39" s="18" t="s">
        <v>481</v>
      </c>
      <c r="N39" s="20" t="s">
        <v>481</v>
      </c>
      <c r="O39" s="18" t="s">
        <v>481</v>
      </c>
      <c r="P39" s="20" t="s">
        <v>481</v>
      </c>
      <c r="Q39" s="18" t="n">
        <v>369.32601943</v>
      </c>
      <c r="R39" s="20" t="n">
        <v>12.78496834</v>
      </c>
    </row>
    <row r="40" spans="1:18">
      <c r="A40" s="15" t="s">
        <v>515</v>
      </c>
      <c r="B40" s="17" t="n">
        <v>14157</v>
      </c>
      <c r="C40" s="18">
        <f>(451.0/B40*100)</f>
        <v/>
      </c>
      <c r="D40" s="19" t="n">
        <v>13706</v>
      </c>
      <c r="E40" s="18" t="n">
        <v>503.9385565</v>
      </c>
      <c r="F40" s="20" t="n">
        <v>2.92269447</v>
      </c>
      <c r="G40" s="18" t="n">
        <v>486.65654396</v>
      </c>
      <c r="H40" s="20" t="n">
        <v>4.87377248</v>
      </c>
      <c r="I40" s="18" t="s">
        <v>481</v>
      </c>
      <c r="J40" s="20" t="s">
        <v>481</v>
      </c>
      <c r="K40" s="18" t="s">
        <v>481</v>
      </c>
      <c r="L40" s="20" t="s">
        <v>481</v>
      </c>
      <c r="M40" s="18" t="s">
        <v>481</v>
      </c>
      <c r="N40" s="20" t="s">
        <v>481</v>
      </c>
      <c r="O40" s="18" t="s">
        <v>481</v>
      </c>
      <c r="P40" s="20" t="s">
        <v>481</v>
      </c>
      <c r="Q40" s="18" t="n">
        <v>411.8429026</v>
      </c>
      <c r="R40" s="20" t="n">
        <v>9.217585270000001</v>
      </c>
    </row>
    <row r="41" spans="1:18">
      <c r="A41" s="15" t="s">
        <v>516</v>
      </c>
      <c r="B41" s="17" t="n">
        <v>5712</v>
      </c>
      <c r="C41" s="18">
        <f>(80.0/B41*100)</f>
        <v/>
      </c>
      <c r="D41" s="19" t="n">
        <v>5632</v>
      </c>
      <c r="E41" s="18" t="n">
        <v>502.71324741</v>
      </c>
      <c r="F41" s="20" t="n">
        <v>3.22100113</v>
      </c>
      <c r="G41" s="18" t="n">
        <v>494.37366781</v>
      </c>
      <c r="H41" s="20" t="n">
        <v>5.81982268</v>
      </c>
      <c r="I41" s="18" t="s">
        <v>481</v>
      </c>
      <c r="J41" s="20" t="s">
        <v>481</v>
      </c>
      <c r="K41" s="18" t="s">
        <v>481</v>
      </c>
      <c r="L41" s="20" t="s">
        <v>481</v>
      </c>
      <c r="M41" s="18" t="n">
        <v>399.91015703</v>
      </c>
      <c r="N41" s="20" t="n">
        <v>16.72230739</v>
      </c>
      <c r="O41" s="18" t="s">
        <v>481</v>
      </c>
      <c r="P41" s="20" t="s">
        <v>481</v>
      </c>
      <c r="Q41" s="18" t="n">
        <v>409.25638307</v>
      </c>
      <c r="R41" s="20" t="n">
        <v>14.07773931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349.85925265</v>
      </c>
      <c r="N45" s="20" t="n">
        <v>3.00084387</v>
      </c>
      <c r="O45" s="18" t="s">
        <v>481</v>
      </c>
      <c r="P45" s="20" t="s">
        <v>481</v>
      </c>
      <c r="Q45" s="18" t="s">
        <v>481</v>
      </c>
      <c r="R45" s="20" t="s">
        <v>481</v>
      </c>
    </row>
    <row r="46" spans="1:18">
      <c r="A46" s="15" t="s">
        <v>521</v>
      </c>
      <c r="B46" s="17" t="n">
        <v>23141</v>
      </c>
      <c r="C46" s="18">
        <f>(2395.0/B46*100)</f>
        <v/>
      </c>
      <c r="D46" s="19" t="n">
        <v>20746</v>
      </c>
      <c r="E46" s="18" t="n">
        <v>424.78243528</v>
      </c>
      <c r="F46" s="20" t="n">
        <v>3.59707082</v>
      </c>
      <c r="G46" s="18" t="n">
        <v>417.237863</v>
      </c>
      <c r="H46" s="20" t="n">
        <v>6.00072131</v>
      </c>
      <c r="I46" s="18" t="s">
        <v>481</v>
      </c>
      <c r="J46" s="20" t="s">
        <v>481</v>
      </c>
      <c r="K46" s="18" t="s">
        <v>481</v>
      </c>
      <c r="L46" s="20" t="s">
        <v>481</v>
      </c>
      <c r="M46" s="18" t="s">
        <v>481</v>
      </c>
      <c r="N46" s="20" t="s">
        <v>481</v>
      </c>
      <c r="O46" s="18" t="s">
        <v>481</v>
      </c>
      <c r="P46" s="20" t="s">
        <v>481</v>
      </c>
      <c r="Q46" s="18" t="n">
        <v>384.62075767</v>
      </c>
      <c r="R46" s="20" t="n">
        <v>3.59692815</v>
      </c>
    </row>
    <row r="47" spans="1:18">
      <c r="A47" s="15" t="s">
        <v>522</v>
      </c>
      <c r="B47" s="17" t="n">
        <v>5928</v>
      </c>
      <c r="C47" s="18">
        <f>(488.0/B47*100)</f>
        <v/>
      </c>
      <c r="D47" s="19" t="n">
        <v>5440</v>
      </c>
      <c r="E47" s="18" t="n">
        <v>451.44036016</v>
      </c>
      <c r="F47" s="20" t="n">
        <v>4.74407132</v>
      </c>
      <c r="G47" s="18" t="n">
        <v>442.86895312</v>
      </c>
      <c r="H47" s="20" t="n">
        <v>7.43491281</v>
      </c>
      <c r="I47" s="18" t="s">
        <v>481</v>
      </c>
      <c r="J47" s="20" t="s">
        <v>481</v>
      </c>
      <c r="K47" s="18" t="s">
        <v>481</v>
      </c>
      <c r="L47" s="20" t="s">
        <v>481</v>
      </c>
      <c r="M47" s="18" t="s">
        <v>481</v>
      </c>
      <c r="N47" s="20" t="s">
        <v>481</v>
      </c>
      <c r="O47" s="18" t="s">
        <v>481</v>
      </c>
      <c r="P47" s="20" t="s">
        <v>481</v>
      </c>
      <c r="Q47" s="18" t="n">
        <v>341.39214558</v>
      </c>
      <c r="R47" s="20" t="n">
        <v>6.87819874</v>
      </c>
    </row>
    <row r="48" spans="1:18">
      <c r="A48" s="15" t="s">
        <v>523</v>
      </c>
      <c r="B48" s="17" t="n">
        <v>9841</v>
      </c>
      <c r="C48" s="18">
        <f>(8.0/B48*100)</f>
        <v/>
      </c>
      <c r="D48" s="19" t="n">
        <v>9833</v>
      </c>
      <c r="E48" s="18" t="n">
        <v>485.51883095</v>
      </c>
      <c r="F48" s="20" t="n">
        <v>4.92026745</v>
      </c>
      <c r="G48" s="18" t="n">
        <v>518.23997594</v>
      </c>
      <c r="H48" s="20" t="n">
        <v>6.17115258</v>
      </c>
      <c r="I48" s="18" t="s">
        <v>481</v>
      </c>
      <c r="J48" s="20" t="s">
        <v>481</v>
      </c>
      <c r="K48" s="18" t="s">
        <v>481</v>
      </c>
      <c r="L48" s="20" t="s">
        <v>481</v>
      </c>
      <c r="M48" s="18" t="s">
        <v>481</v>
      </c>
      <c r="N48" s="20" t="s">
        <v>481</v>
      </c>
      <c r="O48" s="18" t="s">
        <v>481</v>
      </c>
      <c r="P48" s="20" t="s">
        <v>481</v>
      </c>
      <c r="Q48" s="18" t="n">
        <v>442.34120027</v>
      </c>
      <c r="R48" s="20" t="n">
        <v>18.09655782</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(493.0/B50*100)</f>
        <v/>
      </c>
      <c r="D50" s="19" t="n">
        <v>11302</v>
      </c>
      <c r="E50" s="18" t="n">
        <v>430.950166</v>
      </c>
      <c r="F50" s="20" t="n">
        <v>2.96121497</v>
      </c>
      <c r="G50" s="18" t="n">
        <v>427.1932339</v>
      </c>
      <c r="H50" s="20" t="n">
        <v>4.0235338</v>
      </c>
      <c r="I50" s="18" t="s">
        <v>481</v>
      </c>
      <c r="J50" s="20" t="s">
        <v>481</v>
      </c>
      <c r="K50" s="18" t="s">
        <v>481</v>
      </c>
      <c r="L50" s="20" t="s">
        <v>481</v>
      </c>
      <c r="M50" s="18" t="s">
        <v>481</v>
      </c>
      <c r="N50" s="20" t="s">
        <v>481</v>
      </c>
      <c r="O50" s="18" t="s">
        <v>481</v>
      </c>
      <c r="P50" s="20" t="s">
        <v>481</v>
      </c>
      <c r="Q50" s="18" t="n">
        <v>367.07533936</v>
      </c>
      <c r="R50" s="20" t="n">
        <v>9.10459507</v>
      </c>
    </row>
    <row r="51" spans="1:18">
      <c r="A51" s="15" t="s">
        <v>526</v>
      </c>
      <c r="B51" s="17" t="n">
        <v>6866</v>
      </c>
      <c r="C51" s="18">
        <f>(112.0/B51*100)</f>
        <v/>
      </c>
      <c r="D51" s="19" t="n">
        <v>6754</v>
      </c>
      <c r="E51" s="18" t="n">
        <v>432.33578358</v>
      </c>
      <c r="F51" s="20" t="n">
        <v>2.92024341</v>
      </c>
      <c r="G51" s="18" t="n">
        <v>425.01934139</v>
      </c>
      <c r="H51" s="20" t="n">
        <v>4.11140115</v>
      </c>
      <c r="I51" s="18" t="s">
        <v>481</v>
      </c>
      <c r="J51" s="20" t="s">
        <v>481</v>
      </c>
      <c r="K51" s="18" t="s">
        <v>481</v>
      </c>
      <c r="L51" s="20" t="s">
        <v>481</v>
      </c>
      <c r="M51" s="18" t="n">
        <v>427.96430568</v>
      </c>
      <c r="N51" s="20" t="n">
        <v>5.20460603</v>
      </c>
      <c r="O51" s="18" t="s">
        <v>481</v>
      </c>
      <c r="P51" s="20" t="s">
        <v>481</v>
      </c>
      <c r="Q51" s="18" t="n">
        <v>400.86017504</v>
      </c>
      <c r="R51" s="20" t="n">
        <v>8.006644830000001</v>
      </c>
    </row>
    <row r="52" spans="1:18">
      <c r="A52" s="15" t="s">
        <v>527</v>
      </c>
      <c r="B52" s="17" t="n">
        <v>5809</v>
      </c>
      <c r="C52" s="18">
        <f>(124.0/B52*100)</f>
        <v/>
      </c>
      <c r="D52" s="19" t="n">
        <v>5685</v>
      </c>
      <c r="E52" s="18" t="n">
        <v>490.56812564</v>
      </c>
      <c r="F52" s="20" t="n">
        <v>2.72956569</v>
      </c>
      <c r="G52" s="18" t="n">
        <v>484.59972866</v>
      </c>
      <c r="H52" s="20" t="n">
        <v>4.46091356</v>
      </c>
      <c r="I52" s="18" t="s">
        <v>481</v>
      </c>
      <c r="J52" s="20" t="s">
        <v>481</v>
      </c>
      <c r="K52" s="18" t="s">
        <v>481</v>
      </c>
      <c r="L52" s="20" t="s">
        <v>481</v>
      </c>
      <c r="M52" s="18" t="s">
        <v>481</v>
      </c>
      <c r="N52" s="20" t="s">
        <v>481</v>
      </c>
      <c r="O52" s="18" t="s">
        <v>481</v>
      </c>
      <c r="P52" s="20" t="s">
        <v>481</v>
      </c>
      <c r="Q52" s="18" t="n">
        <v>386.32741211</v>
      </c>
      <c r="R52" s="20" t="n">
        <v>9.49594656</v>
      </c>
    </row>
    <row r="53" spans="1:18">
      <c r="A53" s="15" t="s">
        <v>528</v>
      </c>
      <c r="B53" s="17" t="n">
        <v>5571</v>
      </c>
      <c r="C53" s="18">
        <f>(144.0/B53*100)</f>
        <v/>
      </c>
      <c r="D53" s="19" t="n">
        <v>5427</v>
      </c>
      <c r="E53" s="18" t="n">
        <v>458.01071583</v>
      </c>
      <c r="F53" s="20" t="n">
        <v>1.92839332</v>
      </c>
      <c r="G53" s="18" t="n">
        <v>410.79679473</v>
      </c>
      <c r="H53" s="20" t="n">
        <v>5.63591213</v>
      </c>
      <c r="I53" s="18" t="s">
        <v>481</v>
      </c>
      <c r="J53" s="20" t="s">
        <v>481</v>
      </c>
      <c r="K53" s="18" t="s">
        <v>481</v>
      </c>
      <c r="L53" s="20" t="s">
        <v>481</v>
      </c>
      <c r="M53" s="18" t="s">
        <v>481</v>
      </c>
      <c r="N53" s="20" t="s">
        <v>481</v>
      </c>
      <c r="O53" s="18" t="s">
        <v>481</v>
      </c>
      <c r="P53" s="20" t="s">
        <v>481</v>
      </c>
      <c r="Q53" s="18" t="n">
        <v>356.49390944</v>
      </c>
      <c r="R53" s="20" t="n">
        <v>5.25747383</v>
      </c>
    </row>
    <row r="54" spans="1:18">
      <c r="A54" s="15" t="s">
        <v>529</v>
      </c>
      <c r="B54" s="17" t="n">
        <v>4740</v>
      </c>
      <c r="C54" s="18">
        <f>(638.0/B54*100)</f>
        <v/>
      </c>
      <c r="D54" s="19" t="n">
        <v>4102</v>
      </c>
      <c r="E54" s="18" t="n">
        <v>371.9807789</v>
      </c>
      <c r="F54" s="20" t="n">
        <v>3.5951176</v>
      </c>
      <c r="G54" s="18" t="n">
        <v>382.53134705</v>
      </c>
      <c r="H54" s="20" t="n">
        <v>5.90689972</v>
      </c>
      <c r="I54" s="18" t="s">
        <v>481</v>
      </c>
      <c r="J54" s="20" t="s">
        <v>481</v>
      </c>
      <c r="K54" s="18" t="s">
        <v>481</v>
      </c>
      <c r="L54" s="20" t="s">
        <v>481</v>
      </c>
      <c r="M54" s="18" t="s">
        <v>481</v>
      </c>
      <c r="N54" s="20" t="s">
        <v>481</v>
      </c>
      <c r="O54" s="18" t="s">
        <v>481</v>
      </c>
      <c r="P54" s="20" t="s">
        <v>481</v>
      </c>
      <c r="Q54" s="18" t="n">
        <v>307.42771233</v>
      </c>
      <c r="R54" s="20" t="n">
        <v>5.51374763</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(77.0/B56*100)</f>
        <v/>
      </c>
      <c r="D56" s="19" t="n">
        <v>5282</v>
      </c>
      <c r="E56" s="18" t="n">
        <v>525.43705117</v>
      </c>
      <c r="F56" s="20" t="n">
        <v>2.69395537</v>
      </c>
      <c r="G56" s="18" t="n">
        <v>535.06787761</v>
      </c>
      <c r="H56" s="20" t="n">
        <v>3.82432323</v>
      </c>
      <c r="I56" s="18" t="s">
        <v>481</v>
      </c>
      <c r="J56" s="20" t="s">
        <v>481</v>
      </c>
      <c r="K56" s="18" t="s">
        <v>481</v>
      </c>
      <c r="L56" s="20" t="s">
        <v>481</v>
      </c>
      <c r="M56" s="18" t="s">
        <v>481</v>
      </c>
      <c r="N56" s="20" t="s">
        <v>481</v>
      </c>
      <c r="O56" s="18" t="s">
        <v>481</v>
      </c>
      <c r="P56" s="20" t="s">
        <v>481</v>
      </c>
      <c r="Q56" s="18" t="n">
        <v>415.57504528</v>
      </c>
      <c r="R56" s="20" t="n">
        <v>20.09635017</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397.25949434</v>
      </c>
      <c r="N57" s="20" t="n">
        <v>2.86584073</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347.12590293</v>
      </c>
      <c r="N59" s="20" t="n">
        <v>1.56898215</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346.54897697</v>
      </c>
      <c r="N60" s="20" t="n">
        <v>4.41355694</v>
      </c>
      <c r="O60" s="18" t="s">
        <v>481</v>
      </c>
      <c r="P60" s="20" t="s">
        <v>481</v>
      </c>
      <c r="Q60" s="18" t="s">
        <v>481</v>
      </c>
      <c r="R60" s="20" t="s">
        <v>481</v>
      </c>
    </row>
    <row r="61" spans="1:18">
      <c r="A61" s="15" t="s">
        <v>536</v>
      </c>
      <c r="B61" s="17" t="n">
        <v>6525</v>
      </c>
      <c r="C61" s="18">
        <f>(193.0/B61*100)</f>
        <v/>
      </c>
      <c r="D61" s="19" t="n">
        <v>6332</v>
      </c>
      <c r="E61" s="18" t="n">
        <v>479.18060481</v>
      </c>
      <c r="F61" s="20" t="n">
        <v>2.65617854</v>
      </c>
      <c r="G61" s="18" t="n">
        <v>457.42730316</v>
      </c>
      <c r="H61" s="20" t="n">
        <v>5.90878627</v>
      </c>
      <c r="I61" s="18" t="s">
        <v>481</v>
      </c>
      <c r="J61" s="20" t="s">
        <v>481</v>
      </c>
      <c r="K61" s="18" t="s">
        <v>481</v>
      </c>
      <c r="L61" s="20" t="s">
        <v>481</v>
      </c>
      <c r="M61" s="18" t="s">
        <v>481</v>
      </c>
      <c r="N61" s="20" t="s">
        <v>481</v>
      </c>
      <c r="O61" s="18" t="s">
        <v>481</v>
      </c>
      <c r="P61" s="20" t="s">
        <v>481</v>
      </c>
      <c r="Q61" s="18" t="n">
        <v>377.43372831</v>
      </c>
      <c r="R61" s="20" t="n">
        <v>9.25005921</v>
      </c>
    </row>
    <row r="62" spans="1:18">
      <c r="A62" s="15" t="s">
        <v>537</v>
      </c>
      <c r="B62" s="17" t="n">
        <v>4476</v>
      </c>
      <c r="C62" s="18">
        <f>(3.0/B62*100)</f>
        <v/>
      </c>
      <c r="D62" s="19" t="n">
        <v>4473</v>
      </c>
      <c r="E62" s="18" t="n">
        <v>507.78011503</v>
      </c>
      <c r="F62" s="20" t="n">
        <v>1.57792087</v>
      </c>
      <c r="G62" s="18" t="n">
        <v>511.26522565</v>
      </c>
      <c r="H62" s="20" t="n">
        <v>2.23638222</v>
      </c>
      <c r="I62" s="18" t="s">
        <v>481</v>
      </c>
      <c r="J62" s="20" t="s">
        <v>481</v>
      </c>
      <c r="K62" s="18" t="s">
        <v>481</v>
      </c>
      <c r="L62" s="20" t="s">
        <v>481</v>
      </c>
      <c r="M62" s="18" t="s">
        <v>481</v>
      </c>
      <c r="N62" s="20" t="s">
        <v>481</v>
      </c>
      <c r="O62" s="18" t="s">
        <v>481</v>
      </c>
      <c r="P62" s="20" t="s">
        <v>481</v>
      </c>
      <c r="Q62" s="18" t="n">
        <v>493.70550764</v>
      </c>
      <c r="R62" s="20" t="n">
        <v>25.04566689</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446.66614265</v>
      </c>
      <c r="N64" s="20" t="n">
        <v>1.7787943</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416.22926213</v>
      </c>
      <c r="N65" s="20" t="n">
        <v>2.51747002</v>
      </c>
      <c r="O65" s="18" t="s">
        <v>481</v>
      </c>
      <c r="P65" s="20" t="s">
        <v>481</v>
      </c>
      <c r="Q65" s="18" t="s">
        <v>481</v>
      </c>
      <c r="R65" s="20" t="s">
        <v>481</v>
      </c>
    </row>
    <row r="66" spans="1:18">
      <c r="A66" s="15" t="s">
        <v>541</v>
      </c>
      <c r="B66" s="17" t="n">
        <v>5665</v>
      </c>
      <c r="C66" s="18">
        <f>(104.0/B66*100)</f>
        <v/>
      </c>
      <c r="D66" s="19" t="n">
        <v>5561</v>
      </c>
      <c r="E66" s="18" t="n">
        <v>433.80499998</v>
      </c>
      <c r="F66" s="20" t="n">
        <v>1.74141604</v>
      </c>
      <c r="G66" s="18" t="n">
        <v>455.81612243</v>
      </c>
      <c r="H66" s="20" t="n">
        <v>4.20159568</v>
      </c>
      <c r="I66" s="18" t="s">
        <v>481</v>
      </c>
      <c r="J66" s="20" t="s">
        <v>481</v>
      </c>
      <c r="K66" s="18" t="s">
        <v>481</v>
      </c>
      <c r="L66" s="20" t="s">
        <v>481</v>
      </c>
      <c r="M66" s="18" t="s">
        <v>481</v>
      </c>
      <c r="N66" s="20" t="s">
        <v>481</v>
      </c>
      <c r="O66" s="18" t="s">
        <v>481</v>
      </c>
      <c r="P66" s="20" t="s">
        <v>481</v>
      </c>
      <c r="Q66" s="18" t="n">
        <v>356.01867334</v>
      </c>
      <c r="R66" s="20" t="n">
        <v>3.60324868</v>
      </c>
    </row>
    <row r="67" spans="1:18">
      <c r="A67" s="15" t="s">
        <v>542</v>
      </c>
      <c r="B67" s="17" t="n">
        <v>6971</v>
      </c>
      <c r="C67" s="18">
        <f>(1330.0/B67*100)</f>
        <v/>
      </c>
      <c r="D67" s="19" t="n">
        <v>5641</v>
      </c>
      <c r="E67" s="18" t="n">
        <v>416.33296399</v>
      </c>
      <c r="F67" s="20" t="n">
        <v>3.28884554</v>
      </c>
      <c r="G67" s="18" t="n">
        <v>426.08248647</v>
      </c>
      <c r="H67" s="20" t="n">
        <v>3.90449876</v>
      </c>
      <c r="I67" s="18" t="s">
        <v>481</v>
      </c>
      <c r="J67" s="20" t="s">
        <v>481</v>
      </c>
      <c r="K67" s="18" t="s">
        <v>481</v>
      </c>
      <c r="L67" s="20" t="s">
        <v>481</v>
      </c>
      <c r="M67" s="18" t="s">
        <v>481</v>
      </c>
      <c r="N67" s="20" t="s">
        <v>481</v>
      </c>
      <c r="O67" s="18" t="s">
        <v>481</v>
      </c>
      <c r="P67" s="20" t="s">
        <v>481</v>
      </c>
      <c r="Q67" s="18" t="n">
        <v>340.67318195</v>
      </c>
      <c r="R67" s="20" t="n">
        <v>6.86888301</v>
      </c>
    </row>
    <row r="68" spans="1:18">
      <c r="A68" s="15" t="s">
        <v>543</v>
      </c>
      <c r="B68" s="17" t="n">
        <v>12083</v>
      </c>
      <c r="C68" s="18">
        <f>(32.0/B68*100)</f>
        <v/>
      </c>
      <c r="D68" s="19" t="n">
        <v>12051</v>
      </c>
      <c r="E68" s="18" t="n">
        <v>424.18175996</v>
      </c>
      <c r="F68" s="20" t="n">
        <v>1.19521298</v>
      </c>
      <c r="G68" s="18" t="n">
        <v>379.90719438</v>
      </c>
      <c r="H68" s="20" t="n">
        <v>3.97521423</v>
      </c>
      <c r="I68" s="18" t="s">
        <v>481</v>
      </c>
      <c r="J68" s="20" t="s">
        <v>481</v>
      </c>
      <c r="K68" s="18" t="s">
        <v>481</v>
      </c>
      <c r="L68" s="20" t="s">
        <v>481</v>
      </c>
      <c r="M68" s="18" t="s">
        <v>481</v>
      </c>
      <c r="N68" s="20" t="s">
        <v>481</v>
      </c>
      <c r="O68" s="18" t="s">
        <v>481</v>
      </c>
      <c r="P68" s="20" t="s">
        <v>481</v>
      </c>
      <c r="Q68" s="18" t="n">
        <v>324.35267588</v>
      </c>
      <c r="R68" s="20" t="n">
        <v>2.45086217</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433.61659804</v>
      </c>
      <c r="N69" s="20" t="n">
        <v>4.0674456</v>
      </c>
      <c r="O69" s="18" t="s">
        <v>481</v>
      </c>
      <c r="P69" s="20" t="s">
        <v>481</v>
      </c>
      <c r="Q69" s="18" t="s">
        <v>481</v>
      </c>
      <c r="R69" s="20" t="s">
        <v>481</v>
      </c>
    </row>
    <row r="70" spans="1:18">
      <c r="A70" s="15" t="s">
        <v>545</v>
      </c>
      <c r="B70" s="17" t="n">
        <v>6036</v>
      </c>
      <c r="C70" s="18">
        <f>(223.0/B70*100)</f>
        <v/>
      </c>
      <c r="D70" s="19" t="n">
        <v>5813</v>
      </c>
      <c r="E70" s="18" t="n">
        <v>498.5667606</v>
      </c>
      <c r="F70" s="20" t="n">
        <v>2.99564838</v>
      </c>
      <c r="G70" s="18" t="n">
        <v>502.82092674</v>
      </c>
      <c r="H70" s="20" t="n">
        <v>5.45834691</v>
      </c>
      <c r="I70" s="18" t="s">
        <v>481</v>
      </c>
      <c r="J70" s="20" t="s">
        <v>481</v>
      </c>
      <c r="K70" s="18" t="s">
        <v>481</v>
      </c>
      <c r="L70" s="20" t="s">
        <v>481</v>
      </c>
      <c r="M70" s="18" t="s">
        <v>481</v>
      </c>
      <c r="N70" s="20" t="s">
        <v>481</v>
      </c>
      <c r="O70" s="18" t="s">
        <v>481</v>
      </c>
      <c r="P70" s="20" t="s">
        <v>481</v>
      </c>
      <c r="Q70" s="18" t="n">
        <v>440.60448539</v>
      </c>
      <c r="R70" s="20" t="n">
        <v>11.99274625</v>
      </c>
    </row>
    <row r="71" spans="1:18">
      <c r="A71" s="15" t="s">
        <v>546</v>
      </c>
      <c r="B71" s="17" t="n">
        <v>6115</v>
      </c>
      <c r="C71" s="18">
        <f>(60.0/B71*100)</f>
        <v/>
      </c>
      <c r="D71" s="19" t="n">
        <v>6055</v>
      </c>
      <c r="E71" s="18" t="n">
        <v>537.99113435</v>
      </c>
      <c r="F71" s="20" t="n">
        <v>1.93369324</v>
      </c>
      <c r="G71" s="18" t="n">
        <v>527.64129567</v>
      </c>
      <c r="H71" s="20" t="n">
        <v>3.09654305</v>
      </c>
      <c r="I71" s="18" t="s">
        <v>481</v>
      </c>
      <c r="J71" s="20" t="s">
        <v>481</v>
      </c>
      <c r="K71" s="18" t="s">
        <v>481</v>
      </c>
      <c r="L71" s="20" t="s">
        <v>481</v>
      </c>
      <c r="M71" s="18" t="s">
        <v>481</v>
      </c>
      <c r="N71" s="20" t="s">
        <v>481</v>
      </c>
      <c r="O71" s="18" t="s">
        <v>481</v>
      </c>
      <c r="P71" s="20" t="s">
        <v>481</v>
      </c>
      <c r="Q71" s="18" t="n">
        <v>493.03162247</v>
      </c>
      <c r="R71" s="20" t="n">
        <v>20.77822427</v>
      </c>
    </row>
    <row r="72" spans="1:18">
      <c r="A72" s="15" t="s">
        <v>547</v>
      </c>
      <c r="B72" s="17" t="n">
        <v>7708</v>
      </c>
      <c r="C72" s="18">
        <f>(9.0/B72*100)</f>
        <v/>
      </c>
      <c r="D72" s="19" t="n">
        <v>7699</v>
      </c>
      <c r="E72" s="18" t="n">
        <v>497.2847357</v>
      </c>
      <c r="F72" s="20" t="n">
        <v>2.83425581</v>
      </c>
      <c r="G72" s="18" t="n">
        <v>497.66264</v>
      </c>
      <c r="H72" s="20" t="n">
        <v>3.01285005</v>
      </c>
      <c r="I72" s="18" t="s">
        <v>481</v>
      </c>
      <c r="J72" s="20" t="s">
        <v>481</v>
      </c>
      <c r="K72" s="18" t="s">
        <v>481</v>
      </c>
      <c r="L72" s="20" t="s">
        <v>481</v>
      </c>
      <c r="M72" s="18" t="s">
        <v>481</v>
      </c>
      <c r="N72" s="20" t="s">
        <v>481</v>
      </c>
      <c r="O72" s="18" t="s">
        <v>481</v>
      </c>
      <c r="P72" s="20" t="s">
        <v>481</v>
      </c>
      <c r="Q72" s="18" t="n">
        <v>443.6603963</v>
      </c>
      <c r="R72" s="20" t="n">
        <v>16.57722203</v>
      </c>
    </row>
    <row r="73" spans="1:18">
      <c r="A73" s="15" t="s">
        <v>548</v>
      </c>
      <c r="B73" s="17" t="n">
        <v>8249</v>
      </c>
      <c r="C73" s="18">
        <f>(220.0/B73*100)</f>
        <v/>
      </c>
      <c r="D73" s="19" t="n">
        <v>8029</v>
      </c>
      <c r="E73" s="18" t="n">
        <v>411.72883033</v>
      </c>
      <c r="F73" s="20" t="n">
        <v>3.35769263</v>
      </c>
      <c r="G73" s="18" t="n">
        <v>400.50366623</v>
      </c>
      <c r="H73" s="20" t="n">
        <v>6.31175107</v>
      </c>
      <c r="I73" s="18" t="s">
        <v>481</v>
      </c>
      <c r="J73" s="20" t="s">
        <v>481</v>
      </c>
      <c r="K73" s="18" t="s">
        <v>481</v>
      </c>
      <c r="L73" s="20" t="s">
        <v>481</v>
      </c>
      <c r="M73" s="18" t="s">
        <v>481</v>
      </c>
      <c r="N73" s="20" t="s">
        <v>481</v>
      </c>
      <c r="O73" s="18" t="s">
        <v>481</v>
      </c>
      <c r="P73" s="20" t="s">
        <v>481</v>
      </c>
      <c r="Q73" s="18" t="n">
        <v>351.67541665</v>
      </c>
      <c r="R73" s="20" t="n">
        <v>11.54266355</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427.27325298</v>
      </c>
      <c r="N74" s="20" t="n">
        <v>1.48755563</v>
      </c>
      <c r="O74" s="18" t="s">
        <v>481</v>
      </c>
      <c r="P74" s="20" t="s">
        <v>481</v>
      </c>
      <c r="Q74" s="18" t="s">
        <v>481</v>
      </c>
      <c r="R74" s="20" t="s">
        <v>481</v>
      </c>
    </row>
    <row r="75" spans="1:18">
      <c r="A75" s="15" t="s">
        <v>550</v>
      </c>
      <c r="B75" s="17" t="n">
        <v>5375</v>
      </c>
      <c r="C75" s="18">
        <f>(355.0/B75*100)</f>
        <v/>
      </c>
      <c r="D75" s="19" t="n">
        <v>5020</v>
      </c>
      <c r="E75" s="18" t="n">
        <v>369.27928297</v>
      </c>
      <c r="F75" s="20" t="n">
        <v>3.09378257</v>
      </c>
      <c r="G75" s="18" t="n">
        <v>355.51923657</v>
      </c>
      <c r="H75" s="20" t="n">
        <v>5.96959998</v>
      </c>
      <c r="I75" s="18" t="s">
        <v>481</v>
      </c>
      <c r="J75" s="20" t="s">
        <v>481</v>
      </c>
      <c r="K75" s="18" t="s">
        <v>481</v>
      </c>
      <c r="L75" s="20" t="s">
        <v>481</v>
      </c>
      <c r="M75" s="18" t="s">
        <v>481</v>
      </c>
      <c r="N75" s="20" t="s">
        <v>481</v>
      </c>
      <c r="O75" s="18" t="s">
        <v>481</v>
      </c>
      <c r="P75" s="20" t="s">
        <v>481</v>
      </c>
      <c r="Q75" s="18" t="n">
        <v>327.09653916</v>
      </c>
      <c r="R75" s="20" t="n">
        <v>6.88101459</v>
      </c>
    </row>
    <row r="76" spans="1:18">
      <c r="A76" s="15" t="s">
        <v>551</v>
      </c>
      <c r="B76" s="17" t="n">
        <v>14167</v>
      </c>
      <c r="C76" s="18">
        <f>(238.0/B76*100)</f>
        <v/>
      </c>
      <c r="D76" s="19" t="n">
        <v>13929</v>
      </c>
      <c r="E76" s="18" t="n">
        <v>441.22769969</v>
      </c>
      <c r="F76" s="20" t="n">
        <v>2.89414607</v>
      </c>
      <c r="G76" s="18" t="n">
        <v>433.91275983</v>
      </c>
      <c r="H76" s="20" t="n">
        <v>5.31631224</v>
      </c>
      <c r="I76" s="18" t="s">
        <v>481</v>
      </c>
      <c r="J76" s="20" t="s">
        <v>481</v>
      </c>
      <c r="K76" s="18" t="s">
        <v>481</v>
      </c>
      <c r="L76" s="20" t="s">
        <v>481</v>
      </c>
      <c r="M76" s="18" t="s">
        <v>481</v>
      </c>
      <c r="N76" s="20" t="s">
        <v>481</v>
      </c>
      <c r="O76" s="18" t="s">
        <v>481</v>
      </c>
      <c r="P76" s="20" t="s">
        <v>481</v>
      </c>
      <c r="Q76" s="18" t="n">
        <v>341.08869578</v>
      </c>
      <c r="R76" s="20" t="n">
        <v>5.85795956</v>
      </c>
    </row>
    <row r="77" spans="1:18">
      <c r="A77" s="15" t="s">
        <v>552</v>
      </c>
      <c r="B77" s="17" t="n">
        <v>6062</v>
      </c>
      <c r="C77" s="18">
        <f>(511.0/B77*100)</f>
        <v/>
      </c>
      <c r="D77" s="19" t="n">
        <v>5551</v>
      </c>
      <c r="E77" s="18" t="n">
        <v>449.75469585</v>
      </c>
      <c r="F77" s="20" t="n">
        <v>3.03635553</v>
      </c>
      <c r="G77" s="18" t="n">
        <v>445.03465251</v>
      </c>
      <c r="H77" s="20" t="n">
        <v>3.92752047</v>
      </c>
      <c r="I77" s="18" t="s">
        <v>481</v>
      </c>
      <c r="J77" s="20" t="s">
        <v>481</v>
      </c>
      <c r="K77" s="18" t="s">
        <v>481</v>
      </c>
      <c r="L77" s="20" t="s">
        <v>481</v>
      </c>
      <c r="M77" s="18" t="s">
        <v>481</v>
      </c>
      <c r="N77" s="20" t="s">
        <v>481</v>
      </c>
      <c r="O77" s="18" t="s">
        <v>481</v>
      </c>
      <c r="P77" s="20" t="s">
        <v>481</v>
      </c>
      <c r="Q77" s="18" t="n">
        <v>364.5787254</v>
      </c>
      <c r="R77" s="20" t="n">
        <v>4.88773134</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427.14102033</v>
      </c>
      <c r="N80" s="20" t="n">
        <v>3.42468904</v>
      </c>
      <c r="O80" s="18" t="s">
        <v>481</v>
      </c>
      <c r="P80" s="20" t="s">
        <v>481</v>
      </c>
      <c r="Q80" s="18" t="s">
        <v>481</v>
      </c>
      <c r="R80" s="20" t="s">
        <v>481</v>
      </c>
    </row>
    <row r="81" spans="1:18">
      <c r="A81" s="23" t="s">
        <v>556</v>
      </c>
      <c r="B81" s="17" t="n">
        <v>8861</v>
      </c>
      <c r="C81" s="18">
        <f>(123.0/B81*100)</f>
        <v/>
      </c>
      <c r="D81" s="19" t="n">
        <v>8738</v>
      </c>
      <c r="E81" s="18" t="n">
        <v>430.84444489</v>
      </c>
      <c r="F81" s="20" t="n">
        <v>3.3580306</v>
      </c>
      <c r="G81" s="18" t="n">
        <v>443.41378995</v>
      </c>
      <c r="H81" s="20" t="n">
        <v>6.80946882</v>
      </c>
      <c r="I81" s="18" t="s">
        <v>481</v>
      </c>
      <c r="J81" s="20" t="s">
        <v>481</v>
      </c>
      <c r="K81" s="18" t="s">
        <v>481</v>
      </c>
      <c r="L81" s="20" t="s">
        <v>481</v>
      </c>
      <c r="M81" s="18" t="s">
        <v>481</v>
      </c>
      <c r="N81" s="20" t="s">
        <v>481</v>
      </c>
      <c r="O81" s="18" t="s">
        <v>481</v>
      </c>
      <c r="P81" s="20" t="s">
        <v>481</v>
      </c>
      <c r="Q81" s="18" t="n">
        <v>366.21487678</v>
      </c>
      <c r="R81" s="20" t="n">
        <v>10.95250179</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899</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492.32876422</v>
      </c>
      <c r="F7" s="20" t="n">
        <v>2.25307492</v>
      </c>
      <c r="G7" s="18" t="n">
        <v>521.9075959199999</v>
      </c>
      <c r="H7" s="20" t="n">
        <v>2.45024633</v>
      </c>
      <c r="I7" s="18" t="s">
        <v>481</v>
      </c>
      <c r="J7" s="20" t="s">
        <v>481</v>
      </c>
      <c r="K7" s="18" t="s">
        <v>481</v>
      </c>
      <c r="L7" s="20" t="s">
        <v>481</v>
      </c>
      <c r="M7" s="18" t="s">
        <v>481</v>
      </c>
      <c r="N7" s="20" t="s">
        <v>481</v>
      </c>
      <c r="O7" s="18" t="s">
        <v>481</v>
      </c>
      <c r="P7" s="20" t="s">
        <v>481</v>
      </c>
      <c r="Q7" s="18" t="n">
        <v>474.50062223</v>
      </c>
      <c r="R7" s="20" t="n">
        <v>5.75497877</v>
      </c>
    </row>
    <row r="8" spans="1:18">
      <c r="A8" s="15" t="s">
        <v>483</v>
      </c>
      <c r="B8" s="17" t="n">
        <v>7007</v>
      </c>
      <c r="C8" s="18">
        <f>(324.0/B8*100)</f>
        <v/>
      </c>
      <c r="D8" s="19" t="n">
        <v>6683</v>
      </c>
      <c r="E8" s="18" t="n">
        <v>474.692636</v>
      </c>
      <c r="F8" s="20" t="n">
        <v>3.20285252</v>
      </c>
      <c r="G8" s="18" t="n">
        <v>503.97777298</v>
      </c>
      <c r="H8" s="20" t="n">
        <v>3.13055027</v>
      </c>
      <c r="I8" s="18" t="s">
        <v>481</v>
      </c>
      <c r="J8" s="20" t="s">
        <v>481</v>
      </c>
      <c r="K8" s="18" t="s">
        <v>481</v>
      </c>
      <c r="L8" s="20" t="s">
        <v>481</v>
      </c>
      <c r="M8" s="18" t="n">
        <v>361.38025951</v>
      </c>
      <c r="N8" s="20" t="n">
        <v>22.72565673</v>
      </c>
      <c r="O8" s="18" t="s">
        <v>481</v>
      </c>
      <c r="P8" s="20" t="s">
        <v>481</v>
      </c>
      <c r="Q8" s="18" t="n">
        <v>419.83357258</v>
      </c>
      <c r="R8" s="20" t="n">
        <v>8.35496199</v>
      </c>
    </row>
    <row r="9" spans="1:18">
      <c r="A9" s="15" t="s">
        <v>484</v>
      </c>
      <c r="B9" s="17" t="n">
        <v>9651</v>
      </c>
      <c r="C9" s="18">
        <f>(373.0/B9*100)</f>
        <v/>
      </c>
      <c r="D9" s="19" t="n">
        <v>9278</v>
      </c>
      <c r="E9" s="18" t="n">
        <v>492.49910771</v>
      </c>
      <c r="F9" s="20" t="n">
        <v>3.13703863</v>
      </c>
      <c r="G9" s="18" t="n">
        <v>522.3641694</v>
      </c>
      <c r="H9" s="20" t="n">
        <v>2.34165173</v>
      </c>
      <c r="I9" s="18" t="s">
        <v>481</v>
      </c>
      <c r="J9" s="20" t="s">
        <v>481</v>
      </c>
      <c r="K9" s="18" t="s">
        <v>481</v>
      </c>
      <c r="L9" s="20" t="s">
        <v>481</v>
      </c>
      <c r="M9" s="18" t="n">
        <v>347.7815185</v>
      </c>
      <c r="N9" s="20" t="n">
        <v>11.20716786</v>
      </c>
      <c r="O9" s="18" t="s">
        <v>481</v>
      </c>
      <c r="P9" s="20" t="s">
        <v>481</v>
      </c>
      <c r="Q9" s="18" t="n">
        <v>420.27655112</v>
      </c>
      <c r="R9" s="20" t="n">
        <v>7.60461672</v>
      </c>
    </row>
    <row r="10" spans="1:18">
      <c r="A10" s="15" t="s">
        <v>485</v>
      </c>
      <c r="B10" s="17" t="n">
        <v>20058</v>
      </c>
      <c r="C10" s="18">
        <f>(590.0/B10*100)</f>
        <v/>
      </c>
      <c r="D10" s="19" t="n">
        <v>19468</v>
      </c>
      <c r="E10" s="18" t="n">
        <v>515.92762867</v>
      </c>
      <c r="F10" s="20" t="n">
        <v>2.51128975</v>
      </c>
      <c r="G10" s="18" t="n">
        <v>545.92154409</v>
      </c>
      <c r="H10" s="20" t="n">
        <v>2.38522655</v>
      </c>
      <c r="I10" s="18" t="s">
        <v>481</v>
      </c>
      <c r="J10" s="20" t="s">
        <v>481</v>
      </c>
      <c r="K10" s="18" t="s">
        <v>481</v>
      </c>
      <c r="L10" s="20" t="s">
        <v>481</v>
      </c>
      <c r="M10" s="18" t="s">
        <v>481</v>
      </c>
      <c r="N10" s="20" t="s">
        <v>481</v>
      </c>
      <c r="O10" s="18" t="s">
        <v>481</v>
      </c>
      <c r="P10" s="20" t="s">
        <v>481</v>
      </c>
      <c r="Q10" s="18" t="n">
        <v>454.49590157</v>
      </c>
      <c r="R10" s="20" t="n">
        <v>8.04488991</v>
      </c>
    </row>
    <row r="11" spans="1:18">
      <c r="A11" s="15" t="s">
        <v>486</v>
      </c>
      <c r="B11" s="17" t="n">
        <v>7053</v>
      </c>
      <c r="C11" s="18">
        <f>(259.0/B11*100)</f>
        <v/>
      </c>
      <c r="D11" s="19" t="n">
        <v>6794</v>
      </c>
      <c r="E11" s="18" t="n">
        <v>444.2898104</v>
      </c>
      <c r="F11" s="20" t="n">
        <v>3.02597051</v>
      </c>
      <c r="G11" s="18" t="n">
        <v>482.83587441</v>
      </c>
      <c r="H11" s="20" t="n">
        <v>3.15186657</v>
      </c>
      <c r="I11" s="18" t="s">
        <v>481</v>
      </c>
      <c r="J11" s="20" t="s">
        <v>481</v>
      </c>
      <c r="K11" s="18" t="s">
        <v>481</v>
      </c>
      <c r="L11" s="20" t="s">
        <v>481</v>
      </c>
      <c r="M11" s="18" t="s">
        <v>481</v>
      </c>
      <c r="N11" s="20" t="s">
        <v>481</v>
      </c>
      <c r="O11" s="18" t="s">
        <v>481</v>
      </c>
      <c r="P11" s="20" t="s">
        <v>481</v>
      </c>
      <c r="Q11" s="18" t="n">
        <v>422.80495699</v>
      </c>
      <c r="R11" s="20" t="n">
        <v>6.87164143</v>
      </c>
    </row>
    <row r="12" spans="1:18">
      <c r="A12" s="15" t="s">
        <v>487</v>
      </c>
      <c r="B12" s="17" t="n">
        <v>6894</v>
      </c>
      <c r="C12" s="18">
        <f>(60.0/B12*100)</f>
        <v/>
      </c>
      <c r="D12" s="19" t="n">
        <v>6834</v>
      </c>
      <c r="E12" s="18" t="n">
        <v>478.71655316</v>
      </c>
      <c r="F12" s="20" t="n">
        <v>2.8518151</v>
      </c>
      <c r="G12" s="18" t="n">
        <v>513.1352004300001</v>
      </c>
      <c r="H12" s="20" t="n">
        <v>2.66410277</v>
      </c>
      <c r="I12" s="18" t="s">
        <v>481</v>
      </c>
      <c r="J12" s="20" t="s">
        <v>481</v>
      </c>
      <c r="K12" s="18" t="s">
        <v>481</v>
      </c>
      <c r="L12" s="20" t="s">
        <v>481</v>
      </c>
      <c r="M12" s="18" t="n">
        <v>332.31014509</v>
      </c>
      <c r="N12" s="20" t="n">
        <v>18.34291261</v>
      </c>
      <c r="O12" s="18" t="s">
        <v>481</v>
      </c>
      <c r="P12" s="20" t="s">
        <v>481</v>
      </c>
      <c r="Q12" s="18" t="n">
        <v>372.54422644</v>
      </c>
      <c r="R12" s="20" t="n">
        <v>8.272612069999999</v>
      </c>
    </row>
    <row r="13" spans="1:18">
      <c r="A13" s="15" t="s">
        <v>488</v>
      </c>
      <c r="B13" s="17" t="n">
        <v>7161</v>
      </c>
      <c r="C13" s="18">
        <f>(368.0/B13*100)</f>
        <v/>
      </c>
      <c r="D13" s="19" t="n">
        <v>6793</v>
      </c>
      <c r="E13" s="18" t="n">
        <v>503.66940357</v>
      </c>
      <c r="F13" s="20" t="n">
        <v>3.00413745</v>
      </c>
      <c r="G13" s="18" t="n">
        <v>511.92280497</v>
      </c>
      <c r="H13" s="20" t="n">
        <v>2.57520569</v>
      </c>
      <c r="I13" s="18" t="s">
        <v>481</v>
      </c>
      <c r="J13" s="20" t="s">
        <v>481</v>
      </c>
      <c r="K13" s="18" t="s">
        <v>481</v>
      </c>
      <c r="L13" s="20" t="s">
        <v>481</v>
      </c>
      <c r="M13" s="18" t="n">
        <v>407.4699787</v>
      </c>
      <c r="N13" s="20" t="n">
        <v>6.79601306</v>
      </c>
      <c r="O13" s="18" t="s">
        <v>481</v>
      </c>
      <c r="P13" s="20" t="s">
        <v>481</v>
      </c>
      <c r="Q13" s="18" t="n">
        <v>397.88907153</v>
      </c>
      <c r="R13" s="20" t="n">
        <v>9.853736339999999</v>
      </c>
    </row>
    <row r="14" spans="1:18">
      <c r="A14" s="15" t="s">
        <v>489</v>
      </c>
      <c r="B14" s="17" t="n">
        <v>5587</v>
      </c>
      <c r="C14" s="18">
        <f>(96.0/B14*100)</f>
        <v/>
      </c>
      <c r="D14" s="19" t="n">
        <v>5491</v>
      </c>
      <c r="E14" s="18" t="n">
        <v>503.01069448</v>
      </c>
      <c r="F14" s="20" t="n">
        <v>2.68145576</v>
      </c>
      <c r="G14" s="18" t="n">
        <v>539.20367417</v>
      </c>
      <c r="H14" s="20" t="n">
        <v>2.53159554</v>
      </c>
      <c r="I14" s="18" t="s">
        <v>481</v>
      </c>
      <c r="J14" s="20" t="s">
        <v>481</v>
      </c>
      <c r="K14" s="18" t="s">
        <v>481</v>
      </c>
      <c r="L14" s="20" t="s">
        <v>481</v>
      </c>
      <c r="M14" s="18" t="s">
        <v>481</v>
      </c>
      <c r="N14" s="20" t="s">
        <v>481</v>
      </c>
      <c r="O14" s="18" t="s">
        <v>481</v>
      </c>
      <c r="P14" s="20" t="s">
        <v>481</v>
      </c>
      <c r="Q14" s="18" t="n">
        <v>456.30488834</v>
      </c>
      <c r="R14" s="20" t="n">
        <v>11.96206254</v>
      </c>
    </row>
    <row r="15" spans="1:18">
      <c r="A15" s="15" t="s">
        <v>490</v>
      </c>
      <c r="B15" s="17" t="n">
        <v>5882</v>
      </c>
      <c r="C15" s="18">
        <f>(206.0/B15*100)</f>
        <v/>
      </c>
      <c r="D15" s="19" t="n">
        <v>5676</v>
      </c>
      <c r="E15" s="18" t="n">
        <v>519.37292193</v>
      </c>
      <c r="F15" s="20" t="n">
        <v>3.25727972</v>
      </c>
      <c r="G15" s="18" t="n">
        <v>539.89816128</v>
      </c>
      <c r="H15" s="20" t="n">
        <v>2.63612756</v>
      </c>
      <c r="I15" s="18" t="s">
        <v>481</v>
      </c>
      <c r="J15" s="20" t="s">
        <v>481</v>
      </c>
      <c r="K15" s="18" t="s">
        <v>481</v>
      </c>
      <c r="L15" s="20" t="s">
        <v>481</v>
      </c>
      <c r="M15" s="18" t="n">
        <v>367.66871077</v>
      </c>
      <c r="N15" s="20" t="n">
        <v>14.82638214</v>
      </c>
      <c r="O15" s="18" t="s">
        <v>481</v>
      </c>
      <c r="P15" s="20" t="s">
        <v>481</v>
      </c>
      <c r="Q15" s="18" t="n">
        <v>450.96765231</v>
      </c>
      <c r="R15" s="20" t="n">
        <v>8.209175350000001</v>
      </c>
    </row>
    <row r="16" spans="1:18">
      <c r="A16" s="15" t="s">
        <v>491</v>
      </c>
      <c r="B16" s="17" t="n">
        <v>6108</v>
      </c>
      <c r="C16" s="18">
        <f>(203.0/B16*100)</f>
        <v/>
      </c>
      <c r="D16" s="19" t="n">
        <v>5905</v>
      </c>
      <c r="E16" s="18" t="n">
        <v>491.55086198</v>
      </c>
      <c r="F16" s="20" t="n">
        <v>3.0886773</v>
      </c>
      <c r="G16" s="18" t="n">
        <v>523.38734189</v>
      </c>
      <c r="H16" s="20" t="n">
        <v>2.6186261</v>
      </c>
      <c r="I16" s="18" t="s">
        <v>481</v>
      </c>
      <c r="J16" s="20" t="s">
        <v>481</v>
      </c>
      <c r="K16" s="18" t="s">
        <v>481</v>
      </c>
      <c r="L16" s="20" t="s">
        <v>481</v>
      </c>
      <c r="M16" s="18" t="s">
        <v>481</v>
      </c>
      <c r="N16" s="20" t="s">
        <v>481</v>
      </c>
      <c r="O16" s="18" t="s">
        <v>481</v>
      </c>
      <c r="P16" s="20" t="s">
        <v>481</v>
      </c>
      <c r="Q16" s="18" t="n">
        <v>391.19431913</v>
      </c>
      <c r="R16" s="20" t="n">
        <v>11.08901269</v>
      </c>
    </row>
    <row r="17" spans="1:18">
      <c r="A17" s="15" t="s">
        <v>492</v>
      </c>
      <c r="B17" s="17" t="n">
        <v>6504</v>
      </c>
      <c r="C17" s="18">
        <f>(2741.0/B17*100)</f>
        <v/>
      </c>
      <c r="D17" s="19" t="n">
        <v>3763</v>
      </c>
      <c r="E17" s="18" t="n">
        <v>513.4854946200001</v>
      </c>
      <c r="F17" s="20" t="n">
        <v>4.24841902</v>
      </c>
      <c r="G17" s="18" t="n">
        <v>538.38285176</v>
      </c>
      <c r="H17" s="20" t="n">
        <v>4.01235202</v>
      </c>
      <c r="I17" s="18" t="s">
        <v>481</v>
      </c>
      <c r="J17" s="20" t="s">
        <v>481</v>
      </c>
      <c r="K17" s="18" t="s">
        <v>481</v>
      </c>
      <c r="L17" s="20" t="s">
        <v>481</v>
      </c>
      <c r="M17" s="18" t="n">
        <v>338.260297</v>
      </c>
      <c r="N17" s="20" t="n">
        <v>14.23011861</v>
      </c>
      <c r="O17" s="18" t="s">
        <v>481</v>
      </c>
      <c r="P17" s="20" t="s">
        <v>481</v>
      </c>
      <c r="Q17" s="18" t="n">
        <v>457.19380658</v>
      </c>
      <c r="R17" s="20" t="n">
        <v>8.742339380000001</v>
      </c>
    </row>
    <row r="18" spans="1:18">
      <c r="A18" s="15" t="s">
        <v>493</v>
      </c>
      <c r="B18" s="17" t="n">
        <v>5532</v>
      </c>
      <c r="C18" s="18">
        <f>(33.0/B18*100)</f>
        <v/>
      </c>
      <c r="D18" s="19" t="n">
        <v>5499</v>
      </c>
      <c r="E18" s="18" t="n">
        <v>451.29170822</v>
      </c>
      <c r="F18" s="20" t="n">
        <v>5.06458588</v>
      </c>
      <c r="G18" s="18" t="n">
        <v>490.63660914</v>
      </c>
      <c r="H18" s="20" t="n">
        <v>3.66900209</v>
      </c>
      <c r="I18" s="18" t="s">
        <v>481</v>
      </c>
      <c r="J18" s="20" t="s">
        <v>481</v>
      </c>
      <c r="K18" s="18" t="s">
        <v>481</v>
      </c>
      <c r="L18" s="20" t="s">
        <v>481</v>
      </c>
      <c r="M18" s="18" t="s">
        <v>481</v>
      </c>
      <c r="N18" s="20" t="s">
        <v>481</v>
      </c>
      <c r="O18" s="18" t="s">
        <v>481</v>
      </c>
      <c r="P18" s="20" t="s">
        <v>481</v>
      </c>
      <c r="Q18" s="18" t="n">
        <v>371.9811511</v>
      </c>
      <c r="R18" s="20" t="n">
        <v>10.75095874</v>
      </c>
    </row>
    <row r="19" spans="1:18">
      <c r="A19" s="15" t="s">
        <v>494</v>
      </c>
      <c r="B19" s="17" t="n">
        <v>5658</v>
      </c>
      <c r="C19" s="18">
        <f>(521.0/B19*100)</f>
        <v/>
      </c>
      <c r="D19" s="19" t="n">
        <v>5137</v>
      </c>
      <c r="E19" s="18" t="n">
        <v>456.83274059</v>
      </c>
      <c r="F19" s="20" t="n">
        <v>3.39006833</v>
      </c>
      <c r="G19" s="18" t="n">
        <v>496.23487162</v>
      </c>
      <c r="H19" s="20" t="n">
        <v>2.77138032</v>
      </c>
      <c r="I19" s="18" t="s">
        <v>481</v>
      </c>
      <c r="J19" s="20" t="s">
        <v>481</v>
      </c>
      <c r="K19" s="18" t="s">
        <v>481</v>
      </c>
      <c r="L19" s="20" t="s">
        <v>481</v>
      </c>
      <c r="M19" s="18" t="s">
        <v>481</v>
      </c>
      <c r="N19" s="20" t="s">
        <v>481</v>
      </c>
      <c r="O19" s="18" t="s">
        <v>481</v>
      </c>
      <c r="P19" s="20" t="s">
        <v>481</v>
      </c>
      <c r="Q19" s="18" t="n">
        <v>388.37175019</v>
      </c>
      <c r="R19" s="20" t="n">
        <v>8.44168881</v>
      </c>
    </row>
    <row r="20" spans="1:18">
      <c r="A20" s="15" t="s">
        <v>495</v>
      </c>
      <c r="B20" s="17" t="n">
        <v>3371</v>
      </c>
      <c r="C20" s="18">
        <f>(75.0/B20*100)</f>
        <v/>
      </c>
      <c r="D20" s="19" t="n">
        <v>3296</v>
      </c>
      <c r="E20" s="18" t="n">
        <v>474.83204002</v>
      </c>
      <c r="F20" s="20" t="n">
        <v>2.75582749</v>
      </c>
      <c r="G20" s="18" t="n">
        <v>497.69512309</v>
      </c>
      <c r="H20" s="20" t="n">
        <v>2.42961625</v>
      </c>
      <c r="I20" s="18" t="s">
        <v>481</v>
      </c>
      <c r="J20" s="20" t="s">
        <v>481</v>
      </c>
      <c r="K20" s="18" t="s">
        <v>481</v>
      </c>
      <c r="L20" s="20" t="s">
        <v>481</v>
      </c>
      <c r="M20" s="18" t="s">
        <v>481</v>
      </c>
      <c r="N20" s="20" t="s">
        <v>481</v>
      </c>
      <c r="O20" s="18" t="s">
        <v>481</v>
      </c>
      <c r="P20" s="20" t="s">
        <v>481</v>
      </c>
      <c r="Q20" s="18" t="n">
        <v>427.22369537</v>
      </c>
      <c r="R20" s="20" t="n">
        <v>8.240708290000001</v>
      </c>
    </row>
    <row r="21" spans="1:18">
      <c r="A21" s="15" t="s">
        <v>496</v>
      </c>
      <c r="B21" s="17" t="n">
        <v>5741</v>
      </c>
      <c r="C21" s="18">
        <f>(90.0/B21*100)</f>
        <v/>
      </c>
      <c r="D21" s="19" t="n">
        <v>5651</v>
      </c>
      <c r="E21" s="18" t="n">
        <v>505.63708254</v>
      </c>
      <c r="F21" s="20" t="n">
        <v>3.1772672</v>
      </c>
      <c r="G21" s="18" t="n">
        <v>533.78275963</v>
      </c>
      <c r="H21" s="20" t="n">
        <v>2.46443432</v>
      </c>
      <c r="I21" s="18" t="s">
        <v>481</v>
      </c>
      <c r="J21" s="20" t="s">
        <v>481</v>
      </c>
      <c r="K21" s="18" t="s">
        <v>481</v>
      </c>
      <c r="L21" s="20" t="s">
        <v>481</v>
      </c>
      <c r="M21" s="18" t="s">
        <v>481</v>
      </c>
      <c r="N21" s="20" t="s">
        <v>481</v>
      </c>
      <c r="O21" s="18" t="s">
        <v>481</v>
      </c>
      <c r="P21" s="20" t="s">
        <v>481</v>
      </c>
      <c r="Q21" s="18" t="n">
        <v>465.68144646</v>
      </c>
      <c r="R21" s="20" t="n">
        <v>9.671454539999999</v>
      </c>
    </row>
    <row r="22" spans="1:18">
      <c r="A22" s="15" t="s">
        <v>497</v>
      </c>
      <c r="B22" s="17" t="n">
        <v>6598</v>
      </c>
      <c r="C22" s="18">
        <f>(45.0/B22*100)</f>
        <v/>
      </c>
      <c r="D22" s="19" t="n">
        <v>6553</v>
      </c>
      <c r="E22" s="18" t="n">
        <v>468.00969925</v>
      </c>
      <c r="F22" s="20" t="n">
        <v>3.82106418</v>
      </c>
      <c r="G22" s="18" t="n">
        <v>513.08557176</v>
      </c>
      <c r="H22" s="20" t="n">
        <v>4.0469353</v>
      </c>
      <c r="I22" s="18" t="s">
        <v>481</v>
      </c>
      <c r="J22" s="20" t="s">
        <v>481</v>
      </c>
      <c r="K22" s="18" t="s">
        <v>481</v>
      </c>
      <c r="L22" s="20" t="s">
        <v>481</v>
      </c>
      <c r="M22" s="18" t="s">
        <v>481</v>
      </c>
      <c r="N22" s="20" t="s">
        <v>481</v>
      </c>
      <c r="O22" s="18" t="n">
        <v>358.92686164</v>
      </c>
      <c r="P22" s="20" t="n">
        <v>50.12255739</v>
      </c>
      <c r="Q22" s="18" t="n">
        <v>366.314568</v>
      </c>
      <c r="R22" s="20" t="n">
        <v>9.90113169</v>
      </c>
    </row>
    <row r="23" spans="1:18">
      <c r="A23" s="15" t="s">
        <v>498</v>
      </c>
      <c r="B23" s="17" t="n">
        <v>11583</v>
      </c>
      <c r="C23" s="18">
        <f>(321.0/B23*100)</f>
        <v/>
      </c>
      <c r="D23" s="19" t="n">
        <v>11262</v>
      </c>
      <c r="E23" s="18" t="n">
        <v>468.81964176</v>
      </c>
      <c r="F23" s="20" t="n">
        <v>3.02601707</v>
      </c>
      <c r="G23" s="18" t="n">
        <v>505.70807411</v>
      </c>
      <c r="H23" s="20" t="n">
        <v>3.07403472</v>
      </c>
      <c r="I23" s="18" t="s">
        <v>481</v>
      </c>
      <c r="J23" s="20" t="s">
        <v>481</v>
      </c>
      <c r="K23" s="18" t="s">
        <v>481</v>
      </c>
      <c r="L23" s="20" t="s">
        <v>481</v>
      </c>
      <c r="M23" s="18" t="s">
        <v>481</v>
      </c>
      <c r="N23" s="20" t="s">
        <v>481</v>
      </c>
      <c r="O23" s="18" t="s">
        <v>481</v>
      </c>
      <c r="P23" s="20" t="s">
        <v>481</v>
      </c>
      <c r="Q23" s="18" t="n">
        <v>402.63228045</v>
      </c>
      <c r="R23" s="20" t="n">
        <v>8.56294567</v>
      </c>
    </row>
    <row r="24" spans="1:18">
      <c r="A24" s="15" t="s">
        <v>499</v>
      </c>
      <c r="B24" s="17" t="n">
        <v>6647</v>
      </c>
      <c r="C24" s="18">
        <f>(23.0/B24*100)</f>
        <v/>
      </c>
      <c r="D24" s="19" t="n">
        <v>6624</v>
      </c>
      <c r="E24" s="18" t="n">
        <v>500.24379586</v>
      </c>
      <c r="F24" s="20" t="n">
        <v>3.52648084</v>
      </c>
      <c r="G24" s="18" t="n">
        <v>533.58006361</v>
      </c>
      <c r="H24" s="20" t="n">
        <v>2.98835633</v>
      </c>
      <c r="I24" s="18" t="s">
        <v>481</v>
      </c>
      <c r="J24" s="20" t="s">
        <v>481</v>
      </c>
      <c r="K24" s="18" t="s">
        <v>481</v>
      </c>
      <c r="L24" s="20" t="s">
        <v>481</v>
      </c>
      <c r="M24" s="18" t="s">
        <v>481</v>
      </c>
      <c r="N24" s="20" t="s">
        <v>481</v>
      </c>
      <c r="O24" s="18" t="s">
        <v>481</v>
      </c>
      <c r="P24" s="20" t="s">
        <v>481</v>
      </c>
      <c r="Q24" s="18" t="n">
        <v>426.88892884</v>
      </c>
      <c r="R24" s="20" t="n">
        <v>11.47108699</v>
      </c>
    </row>
    <row r="25" spans="1:18">
      <c r="A25" s="15" t="s">
        <v>500</v>
      </c>
      <c r="B25" s="17" t="n">
        <v>5581</v>
      </c>
      <c r="C25" s="18">
        <f>(26.0/B25*100)</f>
        <v/>
      </c>
      <c r="D25" s="19" t="n">
        <v>5555</v>
      </c>
      <c r="E25" s="18" t="n">
        <v>506.60980948</v>
      </c>
      <c r="F25" s="20" t="n">
        <v>4.17844614</v>
      </c>
      <c r="G25" s="18" t="n">
        <v>521.80179843</v>
      </c>
      <c r="H25" s="20" t="n">
        <v>3.66257826</v>
      </c>
      <c r="I25" s="18" t="s">
        <v>481</v>
      </c>
      <c r="J25" s="20" t="s">
        <v>481</v>
      </c>
      <c r="K25" s="18" t="s">
        <v>481</v>
      </c>
      <c r="L25" s="20" t="s">
        <v>481</v>
      </c>
      <c r="M25" s="18" t="s">
        <v>481</v>
      </c>
      <c r="N25" s="20" t="s">
        <v>481</v>
      </c>
      <c r="O25" s="18" t="s">
        <v>481</v>
      </c>
      <c r="P25" s="20" t="s">
        <v>481</v>
      </c>
      <c r="Q25" s="18" t="n">
        <v>502.0366082</v>
      </c>
      <c r="R25" s="20" t="n">
        <v>11.61369569</v>
      </c>
    </row>
    <row r="26" spans="1:18">
      <c r="A26" s="15" t="s">
        <v>501</v>
      </c>
      <c r="B26" s="17" t="n">
        <v>4869</v>
      </c>
      <c r="C26" s="18">
        <f>(103.0/B26*100)</f>
        <v/>
      </c>
      <c r="D26" s="19" t="n">
        <v>4766</v>
      </c>
      <c r="E26" s="18" t="n">
        <v>478.65098806</v>
      </c>
      <c r="F26" s="20" t="n">
        <v>2.02261894</v>
      </c>
      <c r="G26" s="18" t="n">
        <v>505.22616337</v>
      </c>
      <c r="H26" s="20" t="n">
        <v>2.74607974</v>
      </c>
      <c r="I26" s="18" t="s">
        <v>481</v>
      </c>
      <c r="J26" s="20" t="s">
        <v>481</v>
      </c>
      <c r="K26" s="18" t="s">
        <v>481</v>
      </c>
      <c r="L26" s="20" t="s">
        <v>481</v>
      </c>
      <c r="M26" s="18" t="s">
        <v>481</v>
      </c>
      <c r="N26" s="20" t="s">
        <v>481</v>
      </c>
      <c r="O26" s="18" t="s">
        <v>481</v>
      </c>
      <c r="P26" s="20" t="s">
        <v>481</v>
      </c>
      <c r="Q26" s="18" t="n">
        <v>437.69984166</v>
      </c>
      <c r="R26" s="20" t="n">
        <v>10.19172748</v>
      </c>
    </row>
    <row r="27" spans="1:18">
      <c r="A27" s="15" t="s">
        <v>502</v>
      </c>
      <c r="B27" s="17" t="n">
        <v>5299</v>
      </c>
      <c r="C27" s="18">
        <f>(228.0/B27*100)</f>
        <v/>
      </c>
      <c r="D27" s="19" t="n">
        <v>5071</v>
      </c>
      <c r="E27" s="18" t="n">
        <v>474.20721552</v>
      </c>
      <c r="F27" s="20" t="n">
        <v>2.62805993</v>
      </c>
      <c r="G27" s="18" t="n">
        <v>506.29316215</v>
      </c>
      <c r="H27" s="20" t="n">
        <v>2.04700497</v>
      </c>
      <c r="I27" s="18" t="s">
        <v>481</v>
      </c>
      <c r="J27" s="20" t="s">
        <v>481</v>
      </c>
      <c r="K27" s="18" t="s">
        <v>481</v>
      </c>
      <c r="L27" s="20" t="s">
        <v>481</v>
      </c>
      <c r="M27" s="18" t="s">
        <v>481</v>
      </c>
      <c r="N27" s="20" t="s">
        <v>481</v>
      </c>
      <c r="O27" s="18" t="s">
        <v>481</v>
      </c>
      <c r="P27" s="20" t="s">
        <v>481</v>
      </c>
      <c r="Q27" s="18" t="n">
        <v>394.83651894</v>
      </c>
      <c r="R27" s="20" t="n">
        <v>5.33082018</v>
      </c>
    </row>
    <row r="28" spans="1:18">
      <c r="A28" s="15" t="s">
        <v>503</v>
      </c>
      <c r="B28" s="17" t="n">
        <v>7568</v>
      </c>
      <c r="C28" s="18">
        <f>(600.0/B28*100)</f>
        <v/>
      </c>
      <c r="D28" s="19" t="n">
        <v>6968</v>
      </c>
      <c r="E28" s="18" t="n">
        <v>422.87822693</v>
      </c>
      <c r="F28" s="20" t="n">
        <v>2.85374886</v>
      </c>
      <c r="G28" s="18" t="n">
        <v>438.96898087</v>
      </c>
      <c r="H28" s="20" t="n">
        <v>3.43031442</v>
      </c>
      <c r="I28" s="18" t="s">
        <v>481</v>
      </c>
      <c r="J28" s="20" t="s">
        <v>481</v>
      </c>
      <c r="K28" s="18" t="s">
        <v>481</v>
      </c>
      <c r="L28" s="20" t="s">
        <v>481</v>
      </c>
      <c r="M28" s="18" t="s">
        <v>481</v>
      </c>
      <c r="N28" s="20" t="s">
        <v>481</v>
      </c>
      <c r="O28" s="18" t="s">
        <v>481</v>
      </c>
      <c r="P28" s="20" t="s">
        <v>481</v>
      </c>
      <c r="Q28" s="18" t="n">
        <v>396.03765125</v>
      </c>
      <c r="R28" s="20" t="n">
        <v>7.21214403</v>
      </c>
    </row>
    <row r="29" spans="1:18">
      <c r="A29" s="15" t="s">
        <v>504</v>
      </c>
      <c r="B29" s="17" t="n">
        <v>5385</v>
      </c>
      <c r="C29" s="18">
        <f>(30.0/B29*100)</f>
        <v/>
      </c>
      <c r="D29" s="19" t="n">
        <v>5355</v>
      </c>
      <c r="E29" s="18" t="n">
        <v>493.10523633</v>
      </c>
      <c r="F29" s="20" t="n">
        <v>3.72828742</v>
      </c>
      <c r="G29" s="18" t="n">
        <v>521.27834146</v>
      </c>
      <c r="H29" s="20" t="n">
        <v>2.41381882</v>
      </c>
      <c r="I29" s="18" t="s">
        <v>481</v>
      </c>
      <c r="J29" s="20" t="s">
        <v>481</v>
      </c>
      <c r="K29" s="18" t="s">
        <v>481</v>
      </c>
      <c r="L29" s="20" t="s">
        <v>481</v>
      </c>
      <c r="M29" s="18" t="n">
        <v>314.02123871</v>
      </c>
      <c r="N29" s="20" t="n">
        <v>13.26138992</v>
      </c>
      <c r="O29" s="18" t="s">
        <v>481</v>
      </c>
      <c r="P29" s="20" t="s">
        <v>481</v>
      </c>
      <c r="Q29" s="18" t="n">
        <v>402.39601731</v>
      </c>
      <c r="R29" s="20" t="n">
        <v>16.48329247</v>
      </c>
    </row>
    <row r="30" spans="1:18">
      <c r="A30" s="15" t="s">
        <v>505</v>
      </c>
      <c r="B30" s="17" t="n">
        <v>4520</v>
      </c>
      <c r="C30" s="18">
        <f>(279.0/B30*100)</f>
        <v/>
      </c>
      <c r="D30" s="19" t="n">
        <v>4241</v>
      </c>
      <c r="E30" s="18" t="n">
        <v>506.48275748</v>
      </c>
      <c r="F30" s="20" t="n">
        <v>3.03618909</v>
      </c>
      <c r="G30" s="18" t="n">
        <v>533.10810093</v>
      </c>
      <c r="H30" s="20" t="n">
        <v>3.56590993</v>
      </c>
      <c r="I30" s="18" t="s">
        <v>481</v>
      </c>
      <c r="J30" s="20" t="s">
        <v>481</v>
      </c>
      <c r="K30" s="18" t="s">
        <v>481</v>
      </c>
      <c r="L30" s="20" t="s">
        <v>481</v>
      </c>
      <c r="M30" s="18" t="s">
        <v>481</v>
      </c>
      <c r="N30" s="20" t="s">
        <v>481</v>
      </c>
      <c r="O30" s="18" t="s">
        <v>481</v>
      </c>
      <c r="P30" s="20" t="s">
        <v>481</v>
      </c>
      <c r="Q30" s="18" t="n">
        <v>417.78246022</v>
      </c>
      <c r="R30" s="20" t="n">
        <v>9.346316939999999</v>
      </c>
    </row>
    <row r="31" spans="1:18">
      <c r="A31" s="15" t="s">
        <v>506</v>
      </c>
      <c r="B31" s="17" t="n">
        <v>5456</v>
      </c>
      <c r="C31" s="18">
        <f>(159.0/B31*100)</f>
        <v/>
      </c>
      <c r="D31" s="19" t="n">
        <v>5297</v>
      </c>
      <c r="E31" s="18" t="n">
        <v>503.17439401</v>
      </c>
      <c r="F31" s="20" t="n">
        <v>2.9888662</v>
      </c>
      <c r="G31" s="18" t="n">
        <v>529.77821019</v>
      </c>
      <c r="H31" s="20" t="n">
        <v>2.93477084</v>
      </c>
      <c r="I31" s="18" t="s">
        <v>481</v>
      </c>
      <c r="J31" s="20" t="s">
        <v>481</v>
      </c>
      <c r="K31" s="18" t="s">
        <v>481</v>
      </c>
      <c r="L31" s="20" t="s">
        <v>481</v>
      </c>
      <c r="M31" s="18" t="s">
        <v>481</v>
      </c>
      <c r="N31" s="20" t="s">
        <v>481</v>
      </c>
      <c r="O31" s="18" t="s">
        <v>481</v>
      </c>
      <c r="P31" s="20" t="s">
        <v>481</v>
      </c>
      <c r="Q31" s="18" t="n">
        <v>430.69995528</v>
      </c>
      <c r="R31" s="20" t="n">
        <v>8.57751193</v>
      </c>
    </row>
    <row r="32" spans="1:18">
      <c r="A32" s="15" t="s">
        <v>507</v>
      </c>
      <c r="B32" s="17" t="n">
        <v>4478</v>
      </c>
      <c r="C32" s="18">
        <f>(6.0/B32*100)</f>
        <v/>
      </c>
      <c r="D32" s="19" t="n">
        <v>4472</v>
      </c>
      <c r="E32" s="18" t="n">
        <v>489.52714754</v>
      </c>
      <c r="F32" s="20" t="n">
        <v>2.75183156</v>
      </c>
      <c r="G32" s="18" t="n">
        <v>523.90331789</v>
      </c>
      <c r="H32" s="20" t="n">
        <v>2.82550727</v>
      </c>
      <c r="I32" s="18" t="s">
        <v>481</v>
      </c>
      <c r="J32" s="20" t="s">
        <v>481</v>
      </c>
      <c r="K32" s="18" t="s">
        <v>481</v>
      </c>
      <c r="L32" s="20" t="s">
        <v>481</v>
      </c>
      <c r="M32" s="18" t="s">
        <v>481</v>
      </c>
      <c r="N32" s="20" t="s">
        <v>481</v>
      </c>
      <c r="O32" s="18" t="s">
        <v>481</v>
      </c>
      <c r="P32" s="20" t="s">
        <v>481</v>
      </c>
      <c r="Q32" s="18" t="n">
        <v>439.85621926</v>
      </c>
      <c r="R32" s="20" t="n">
        <v>14.44178622</v>
      </c>
    </row>
    <row r="33" spans="1:18">
      <c r="A33" s="15" t="s">
        <v>508</v>
      </c>
      <c r="B33" s="17" t="n">
        <v>7325</v>
      </c>
      <c r="C33" s="18">
        <f>(90.0/B33*100)</f>
        <v/>
      </c>
      <c r="D33" s="19" t="n">
        <v>7235</v>
      </c>
      <c r="E33" s="18" t="n">
        <v>481.76245359</v>
      </c>
      <c r="F33" s="20" t="n">
        <v>3.24895938</v>
      </c>
      <c r="G33" s="18" t="n">
        <v>522.99732924</v>
      </c>
      <c r="H33" s="20" t="n">
        <v>2.83582887</v>
      </c>
      <c r="I33" s="18" t="s">
        <v>481</v>
      </c>
      <c r="J33" s="20" t="s">
        <v>481</v>
      </c>
      <c r="K33" s="18" t="s">
        <v>481</v>
      </c>
      <c r="L33" s="20" t="s">
        <v>481</v>
      </c>
      <c r="M33" s="18" t="s">
        <v>481</v>
      </c>
      <c r="N33" s="20" t="s">
        <v>481</v>
      </c>
      <c r="O33" s="18" t="s">
        <v>481</v>
      </c>
      <c r="P33" s="20" t="s">
        <v>481</v>
      </c>
      <c r="Q33" s="18" t="n">
        <v>414.34033352</v>
      </c>
      <c r="R33" s="20" t="n">
        <v>10.62958179</v>
      </c>
    </row>
    <row r="34" spans="1:18">
      <c r="A34" s="15" t="s">
        <v>509</v>
      </c>
      <c r="B34" s="17" t="n">
        <v>6350</v>
      </c>
      <c r="C34" s="18">
        <f>(117.0/B34*100)</f>
        <v/>
      </c>
      <c r="D34" s="19" t="n">
        <v>6233</v>
      </c>
      <c r="E34" s="18" t="n">
        <v>451.2150105</v>
      </c>
      <c r="F34" s="20" t="n">
        <v>2.77797872</v>
      </c>
      <c r="G34" s="18" t="n">
        <v>480.37338442</v>
      </c>
      <c r="H34" s="20" t="n">
        <v>2.83647603</v>
      </c>
      <c r="I34" s="18" t="s">
        <v>481</v>
      </c>
      <c r="J34" s="20" t="s">
        <v>481</v>
      </c>
      <c r="K34" s="18" t="s">
        <v>481</v>
      </c>
      <c r="L34" s="20" t="s">
        <v>481</v>
      </c>
      <c r="M34" s="18" t="n">
        <v>263.37193708</v>
      </c>
      <c r="N34" s="20" t="n">
        <v>13.61114927</v>
      </c>
      <c r="O34" s="18" t="s">
        <v>481</v>
      </c>
      <c r="P34" s="20" t="s">
        <v>481</v>
      </c>
      <c r="Q34" s="18" t="n">
        <v>363.87598919</v>
      </c>
      <c r="R34" s="20" t="n">
        <v>7.57822457</v>
      </c>
    </row>
    <row r="35" spans="1:18">
      <c r="A35" s="15" t="s">
        <v>510</v>
      </c>
      <c r="B35" s="17" t="n">
        <v>6406</v>
      </c>
      <c r="C35" s="18">
        <f>(88.0/B35*100)</f>
        <v/>
      </c>
      <c r="D35" s="19" t="n">
        <v>6318</v>
      </c>
      <c r="E35" s="18" t="n">
        <v>497.14563814</v>
      </c>
      <c r="F35" s="20" t="n">
        <v>2.70845195</v>
      </c>
      <c r="G35" s="18" t="n">
        <v>515.25238268</v>
      </c>
      <c r="H35" s="20" t="n">
        <v>1.78711219</v>
      </c>
      <c r="I35" s="18" t="s">
        <v>481</v>
      </c>
      <c r="J35" s="20" t="s">
        <v>481</v>
      </c>
      <c r="K35" s="18" t="s">
        <v>481</v>
      </c>
      <c r="L35" s="20" t="s">
        <v>481</v>
      </c>
      <c r="M35" s="18" t="n">
        <v>337.32521215</v>
      </c>
      <c r="N35" s="20" t="n">
        <v>11.65794297</v>
      </c>
      <c r="O35" s="18" t="s">
        <v>481</v>
      </c>
      <c r="P35" s="20" t="s">
        <v>481</v>
      </c>
      <c r="Q35" s="18" t="n">
        <v>423.98895668</v>
      </c>
      <c r="R35" s="20" t="n">
        <v>10.36462829</v>
      </c>
    </row>
    <row r="36" spans="1:18">
      <c r="A36" s="15" t="s">
        <v>511</v>
      </c>
      <c r="B36" s="17" t="n">
        <v>6736</v>
      </c>
      <c r="C36" s="18">
        <f>(113.0/B36*100)</f>
        <v/>
      </c>
      <c r="D36" s="19" t="n">
        <v>6623</v>
      </c>
      <c r="E36" s="18" t="n">
        <v>491.89869042</v>
      </c>
      <c r="F36" s="20" t="n">
        <v>2.88139871</v>
      </c>
      <c r="G36" s="18" t="n">
        <v>508.3727769</v>
      </c>
      <c r="H36" s="20" t="n">
        <v>2.35284922</v>
      </c>
      <c r="I36" s="18" t="s">
        <v>481</v>
      </c>
      <c r="J36" s="20" t="s">
        <v>481</v>
      </c>
      <c r="K36" s="18" t="s">
        <v>481</v>
      </c>
      <c r="L36" s="20" t="s">
        <v>481</v>
      </c>
      <c r="M36" s="18" t="s">
        <v>481</v>
      </c>
      <c r="N36" s="20" t="s">
        <v>481</v>
      </c>
      <c r="O36" s="18" t="s">
        <v>481</v>
      </c>
      <c r="P36" s="20" t="s">
        <v>481</v>
      </c>
      <c r="Q36" s="18" t="n">
        <v>424.33819753</v>
      </c>
      <c r="R36" s="20" t="n">
        <v>8.882814720000001</v>
      </c>
    </row>
    <row r="37" spans="1:18">
      <c r="A37" s="15" t="s">
        <v>512</v>
      </c>
      <c r="B37" s="17" t="n">
        <v>5458</v>
      </c>
      <c r="C37" s="18">
        <f>(232.0/B37*100)</f>
        <v/>
      </c>
      <c r="D37" s="19" t="n">
        <v>5226</v>
      </c>
      <c r="E37" s="18" t="n">
        <v>500.67778932</v>
      </c>
      <c r="F37" s="20" t="n">
        <v>3.70050401</v>
      </c>
      <c r="G37" s="18" t="n">
        <v>518.50480525</v>
      </c>
      <c r="H37" s="20" t="n">
        <v>3.47206588</v>
      </c>
      <c r="I37" s="18" t="s">
        <v>481</v>
      </c>
      <c r="J37" s="20" t="s">
        <v>481</v>
      </c>
      <c r="K37" s="18" t="s">
        <v>481</v>
      </c>
      <c r="L37" s="20" t="s">
        <v>481</v>
      </c>
      <c r="M37" s="18" t="s">
        <v>481</v>
      </c>
      <c r="N37" s="20" t="s">
        <v>481</v>
      </c>
      <c r="O37" s="18" t="s">
        <v>481</v>
      </c>
      <c r="P37" s="20" t="s">
        <v>481</v>
      </c>
      <c r="Q37" s="18" t="n">
        <v>406.66404996</v>
      </c>
      <c r="R37" s="20" t="n">
        <v>8.21374595</v>
      </c>
    </row>
    <row r="38" spans="1:18">
      <c r="A38" s="15" t="s">
        <v>513</v>
      </c>
      <c r="B38" s="17" t="n">
        <v>5860</v>
      </c>
      <c r="C38" s="18">
        <f>(35.0/B38*100)</f>
        <v/>
      </c>
      <c r="D38" s="19" t="n">
        <v>5825</v>
      </c>
      <c r="E38" s="18" t="n">
        <v>483.39721031</v>
      </c>
      <c r="F38" s="20" t="n">
        <v>3.44781584</v>
      </c>
      <c r="G38" s="18" t="n">
        <v>508.50416558</v>
      </c>
      <c r="H38" s="20" t="n">
        <v>3.81723084</v>
      </c>
      <c r="I38" s="18" t="s">
        <v>481</v>
      </c>
      <c r="J38" s="20" t="s">
        <v>481</v>
      </c>
      <c r="K38" s="18" t="s">
        <v>481</v>
      </c>
      <c r="L38" s="20" t="s">
        <v>481</v>
      </c>
      <c r="M38" s="18" t="s">
        <v>481</v>
      </c>
      <c r="N38" s="20" t="s">
        <v>481</v>
      </c>
      <c r="O38" s="18" t="s">
        <v>481</v>
      </c>
      <c r="P38" s="20" t="s">
        <v>481</v>
      </c>
      <c r="Q38" s="18" t="n">
        <v>474.45162682</v>
      </c>
      <c r="R38" s="20" t="n">
        <v>5.4461614</v>
      </c>
    </row>
    <row r="39" spans="1:18">
      <c r="A39" s="15" t="s">
        <v>514</v>
      </c>
      <c r="B39" s="17" t="n">
        <v>5895</v>
      </c>
      <c r="C39" s="18">
        <f>(34.0/B39*100)</f>
        <v/>
      </c>
      <c r="D39" s="19" t="n">
        <v>5861</v>
      </c>
      <c r="E39" s="18" t="n">
        <v>427.63184046</v>
      </c>
      <c r="F39" s="20" t="n">
        <v>3.93790786</v>
      </c>
      <c r="G39" s="18" t="n">
        <v>439.35450694</v>
      </c>
      <c r="H39" s="20" t="n">
        <v>4.89231985</v>
      </c>
      <c r="I39" s="18" t="s">
        <v>481</v>
      </c>
      <c r="J39" s="20" t="s">
        <v>481</v>
      </c>
      <c r="K39" s="18" t="s">
        <v>481</v>
      </c>
      <c r="L39" s="20" t="s">
        <v>481</v>
      </c>
      <c r="M39" s="18" t="s">
        <v>481</v>
      </c>
      <c r="N39" s="20" t="s">
        <v>481</v>
      </c>
      <c r="O39" s="18" t="s">
        <v>481</v>
      </c>
      <c r="P39" s="20" t="s">
        <v>481</v>
      </c>
      <c r="Q39" s="18" t="n">
        <v>373.27426831</v>
      </c>
      <c r="R39" s="20" t="n">
        <v>12.04580042</v>
      </c>
    </row>
    <row r="40" spans="1:18">
      <c r="A40" s="15" t="s">
        <v>515</v>
      </c>
      <c r="B40" s="17" t="n">
        <v>14157</v>
      </c>
      <c r="C40" s="18">
        <f>(452.0/B40*100)</f>
        <v/>
      </c>
      <c r="D40" s="19" t="n">
        <v>13705</v>
      </c>
      <c r="E40" s="18" t="n">
        <v>481.51387091</v>
      </c>
      <c r="F40" s="20" t="n">
        <v>3.1122822</v>
      </c>
      <c r="G40" s="18" t="n">
        <v>514.8350088</v>
      </c>
      <c r="H40" s="20" t="n">
        <v>3.15949571</v>
      </c>
      <c r="I40" s="18" t="s">
        <v>481</v>
      </c>
      <c r="J40" s="20" t="s">
        <v>481</v>
      </c>
      <c r="K40" s="18" t="s">
        <v>481</v>
      </c>
      <c r="L40" s="20" t="s">
        <v>481</v>
      </c>
      <c r="M40" s="18" t="s">
        <v>481</v>
      </c>
      <c r="N40" s="20" t="s">
        <v>481</v>
      </c>
      <c r="O40" s="18" t="s">
        <v>481</v>
      </c>
      <c r="P40" s="20" t="s">
        <v>481</v>
      </c>
      <c r="Q40" s="18" t="n">
        <v>416.30335672</v>
      </c>
      <c r="R40" s="20" t="n">
        <v>8.143065679999999</v>
      </c>
    </row>
    <row r="41" spans="1:18">
      <c r="A41" s="15" t="s">
        <v>516</v>
      </c>
      <c r="B41" s="17" t="n">
        <v>5712</v>
      </c>
      <c r="C41" s="18">
        <f>(80.0/B41*100)</f>
        <v/>
      </c>
      <c r="D41" s="19" t="n">
        <v>5632</v>
      </c>
      <c r="E41" s="18" t="n">
        <v>478.68100725</v>
      </c>
      <c r="F41" s="20" t="n">
        <v>3.68671745</v>
      </c>
      <c r="G41" s="18" t="n">
        <v>525.22194354</v>
      </c>
      <c r="H41" s="20" t="n">
        <v>3.40700618</v>
      </c>
      <c r="I41" s="18" t="s">
        <v>481</v>
      </c>
      <c r="J41" s="20" t="s">
        <v>481</v>
      </c>
      <c r="K41" s="18" t="s">
        <v>481</v>
      </c>
      <c r="L41" s="20" t="s">
        <v>481</v>
      </c>
      <c r="M41" s="18" t="n">
        <v>399.91015703</v>
      </c>
      <c r="N41" s="20" t="n">
        <v>16.72230739</v>
      </c>
      <c r="O41" s="18" t="s">
        <v>481</v>
      </c>
      <c r="P41" s="20" t="s">
        <v>481</v>
      </c>
      <c r="Q41" s="18" t="n">
        <v>416.24855059</v>
      </c>
      <c r="R41" s="20" t="n">
        <v>12.93272537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349.85925265</v>
      </c>
      <c r="N45" s="20" t="n">
        <v>3.00084387</v>
      </c>
      <c r="O45" s="18" t="s">
        <v>481</v>
      </c>
      <c r="P45" s="20" t="s">
        <v>481</v>
      </c>
      <c r="Q45" s="18" t="s">
        <v>481</v>
      </c>
      <c r="R45" s="20" t="s">
        <v>481</v>
      </c>
    </row>
    <row r="46" spans="1:18">
      <c r="A46" s="15" t="s">
        <v>521</v>
      </c>
      <c r="B46" s="17" t="n">
        <v>23141</v>
      </c>
      <c r="C46" s="18">
        <f>(2395.0/B46*100)</f>
        <v/>
      </c>
      <c r="D46" s="19" t="n">
        <v>20746</v>
      </c>
      <c r="E46" s="18" t="n">
        <v>410.1316127</v>
      </c>
      <c r="F46" s="20" t="n">
        <v>3.45027923</v>
      </c>
      <c r="G46" s="18" t="n">
        <v>447.37822065</v>
      </c>
      <c r="H46" s="20" t="n">
        <v>4.3529133</v>
      </c>
      <c r="I46" s="18" t="s">
        <v>481</v>
      </c>
      <c r="J46" s="20" t="s">
        <v>481</v>
      </c>
      <c r="K46" s="18" t="s">
        <v>481</v>
      </c>
      <c r="L46" s="20" t="s">
        <v>481</v>
      </c>
      <c r="M46" s="18" t="s">
        <v>481</v>
      </c>
      <c r="N46" s="20" t="s">
        <v>481</v>
      </c>
      <c r="O46" s="18" t="s">
        <v>481</v>
      </c>
      <c r="P46" s="20" t="s">
        <v>481</v>
      </c>
      <c r="Q46" s="18" t="n">
        <v>384.25259041</v>
      </c>
      <c r="R46" s="20" t="n">
        <v>3.48003992</v>
      </c>
    </row>
    <row r="47" spans="1:18">
      <c r="A47" s="15" t="s">
        <v>522</v>
      </c>
      <c r="B47" s="17" t="n">
        <v>5928</v>
      </c>
      <c r="C47" s="18">
        <f>(488.0/B47*100)</f>
        <v/>
      </c>
      <c r="D47" s="19" t="n">
        <v>5440</v>
      </c>
      <c r="E47" s="18" t="n">
        <v>436.79159986</v>
      </c>
      <c r="F47" s="20" t="n">
        <v>5.06647361</v>
      </c>
      <c r="G47" s="18" t="n">
        <v>467.61054516</v>
      </c>
      <c r="H47" s="20" t="n">
        <v>5.12024834</v>
      </c>
      <c r="I47" s="18" t="s">
        <v>481</v>
      </c>
      <c r="J47" s="20" t="s">
        <v>481</v>
      </c>
      <c r="K47" s="18" t="s">
        <v>481</v>
      </c>
      <c r="L47" s="20" t="s">
        <v>481</v>
      </c>
      <c r="M47" s="18" t="s">
        <v>481</v>
      </c>
      <c r="N47" s="20" t="s">
        <v>481</v>
      </c>
      <c r="O47" s="18" t="s">
        <v>481</v>
      </c>
      <c r="P47" s="20" t="s">
        <v>481</v>
      </c>
      <c r="Q47" s="18" t="n">
        <v>343.23191943</v>
      </c>
      <c r="R47" s="20" t="n">
        <v>6.81821763</v>
      </c>
    </row>
    <row r="48" spans="1:18">
      <c r="A48" s="15" t="s">
        <v>523</v>
      </c>
      <c r="B48" s="17" t="n">
        <v>9841</v>
      </c>
      <c r="C48" s="18">
        <f>(8.0/B48*100)</f>
        <v/>
      </c>
      <c r="D48" s="19" t="n">
        <v>9833</v>
      </c>
      <c r="E48" s="18" t="n">
        <v>465.43451401</v>
      </c>
      <c r="F48" s="20" t="n">
        <v>4.959081</v>
      </c>
      <c r="G48" s="18" t="n">
        <v>541.78063803</v>
      </c>
      <c r="H48" s="20" t="n">
        <v>5.58456852</v>
      </c>
      <c r="I48" s="18" t="s">
        <v>481</v>
      </c>
      <c r="J48" s="20" t="s">
        <v>481</v>
      </c>
      <c r="K48" s="18" t="s">
        <v>481</v>
      </c>
      <c r="L48" s="20" t="s">
        <v>481</v>
      </c>
      <c r="M48" s="18" t="s">
        <v>481</v>
      </c>
      <c r="N48" s="20" t="s">
        <v>481</v>
      </c>
      <c r="O48" s="18" t="s">
        <v>481</v>
      </c>
      <c r="P48" s="20" t="s">
        <v>481</v>
      </c>
      <c r="Q48" s="18" t="n">
        <v>440.64877989</v>
      </c>
      <c r="R48" s="20" t="n">
        <v>16.84591374</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(493.0/B50*100)</f>
        <v/>
      </c>
      <c r="D50" s="19" t="n">
        <v>11302</v>
      </c>
      <c r="E50" s="18" t="n">
        <v>417.14385772</v>
      </c>
      <c r="F50" s="20" t="n">
        <v>3.05267616</v>
      </c>
      <c r="G50" s="18" t="n">
        <v>455.90905312</v>
      </c>
      <c r="H50" s="20" t="n">
        <v>3.57482705</v>
      </c>
      <c r="I50" s="18" t="s">
        <v>481</v>
      </c>
      <c r="J50" s="20" t="s">
        <v>481</v>
      </c>
      <c r="K50" s="18" t="s">
        <v>481</v>
      </c>
      <c r="L50" s="20" t="s">
        <v>481</v>
      </c>
      <c r="M50" s="18" t="s">
        <v>481</v>
      </c>
      <c r="N50" s="20" t="s">
        <v>481</v>
      </c>
      <c r="O50" s="18" t="s">
        <v>481</v>
      </c>
      <c r="P50" s="20" t="s">
        <v>481</v>
      </c>
      <c r="Q50" s="18" t="n">
        <v>364.98245453</v>
      </c>
      <c r="R50" s="20" t="n">
        <v>9.21384572</v>
      </c>
    </row>
    <row r="51" spans="1:18">
      <c r="A51" s="15" t="s">
        <v>526</v>
      </c>
      <c r="B51" s="17" t="n">
        <v>6866</v>
      </c>
      <c r="C51" s="18">
        <f>(112.0/B51*100)</f>
        <v/>
      </c>
      <c r="D51" s="19" t="n">
        <v>6754</v>
      </c>
      <c r="E51" s="18" t="n">
        <v>421.61312791</v>
      </c>
      <c r="F51" s="20" t="n">
        <v>3.32083044</v>
      </c>
      <c r="G51" s="18" t="n">
        <v>440.09641365</v>
      </c>
      <c r="H51" s="20" t="n">
        <v>3.23231428</v>
      </c>
      <c r="I51" s="18" t="s">
        <v>481</v>
      </c>
      <c r="J51" s="20" t="s">
        <v>481</v>
      </c>
      <c r="K51" s="18" t="s">
        <v>481</v>
      </c>
      <c r="L51" s="20" t="s">
        <v>481</v>
      </c>
      <c r="M51" s="18" t="n">
        <v>427.96430568</v>
      </c>
      <c r="N51" s="20" t="n">
        <v>5.20460603</v>
      </c>
      <c r="O51" s="18" t="s">
        <v>481</v>
      </c>
      <c r="P51" s="20" t="s">
        <v>481</v>
      </c>
      <c r="Q51" s="18" t="n">
        <v>400.24277775</v>
      </c>
      <c r="R51" s="20" t="n">
        <v>8.053766599999999</v>
      </c>
    </row>
    <row r="52" spans="1:18">
      <c r="A52" s="15" t="s">
        <v>527</v>
      </c>
      <c r="B52" s="17" t="n">
        <v>5809</v>
      </c>
      <c r="C52" s="18">
        <f>(124.0/B52*100)</f>
        <v/>
      </c>
      <c r="D52" s="19" t="n">
        <v>5685</v>
      </c>
      <c r="E52" s="18" t="n">
        <v>483.51469165</v>
      </c>
      <c r="F52" s="20" t="n">
        <v>3.24536369</v>
      </c>
      <c r="G52" s="18" t="n">
        <v>498.24878509</v>
      </c>
      <c r="H52" s="20" t="n">
        <v>3.1805921</v>
      </c>
      <c r="I52" s="18" t="s">
        <v>481</v>
      </c>
      <c r="J52" s="20" t="s">
        <v>481</v>
      </c>
      <c r="K52" s="18" t="s">
        <v>481</v>
      </c>
      <c r="L52" s="20" t="s">
        <v>481</v>
      </c>
      <c r="M52" s="18" t="s">
        <v>481</v>
      </c>
      <c r="N52" s="20" t="s">
        <v>481</v>
      </c>
      <c r="O52" s="18" t="s">
        <v>481</v>
      </c>
      <c r="P52" s="20" t="s">
        <v>481</v>
      </c>
      <c r="Q52" s="18" t="n">
        <v>391.07206655</v>
      </c>
      <c r="R52" s="20" t="n">
        <v>9.040938690000001</v>
      </c>
    </row>
    <row r="53" spans="1:18">
      <c r="A53" s="15" t="s">
        <v>528</v>
      </c>
      <c r="B53" s="17" t="n">
        <v>5571</v>
      </c>
      <c r="C53" s="18">
        <f>(144.0/B53*100)</f>
        <v/>
      </c>
      <c r="D53" s="19" t="n">
        <v>5427</v>
      </c>
      <c r="E53" s="18" t="n">
        <v>436.76203245</v>
      </c>
      <c r="F53" s="20" t="n">
        <v>2.36658658</v>
      </c>
      <c r="G53" s="18" t="n">
        <v>465.55725371</v>
      </c>
      <c r="H53" s="20" t="n">
        <v>2.38486066</v>
      </c>
      <c r="I53" s="18" t="s">
        <v>481</v>
      </c>
      <c r="J53" s="20" t="s">
        <v>481</v>
      </c>
      <c r="K53" s="18" t="s">
        <v>481</v>
      </c>
      <c r="L53" s="20" t="s">
        <v>481</v>
      </c>
      <c r="M53" s="18" t="s">
        <v>481</v>
      </c>
      <c r="N53" s="20" t="s">
        <v>481</v>
      </c>
      <c r="O53" s="18" t="s">
        <v>481</v>
      </c>
      <c r="P53" s="20" t="s">
        <v>481</v>
      </c>
      <c r="Q53" s="18" t="n">
        <v>359.54192528</v>
      </c>
      <c r="R53" s="20" t="n">
        <v>5.29963843</v>
      </c>
    </row>
    <row r="54" spans="1:18">
      <c r="A54" s="15" t="s">
        <v>529</v>
      </c>
      <c r="B54" s="17" t="n">
        <v>4740</v>
      </c>
      <c r="C54" s="18">
        <f>(638.0/B54*100)</f>
        <v/>
      </c>
      <c r="D54" s="19" t="n">
        <v>4102</v>
      </c>
      <c r="E54" s="18" t="n">
        <v>357.24112001</v>
      </c>
      <c r="F54" s="20" t="n">
        <v>3.41882893</v>
      </c>
      <c r="G54" s="18" t="n">
        <v>402.27949539</v>
      </c>
      <c r="H54" s="20" t="n">
        <v>4.67507273</v>
      </c>
      <c r="I54" s="18" t="s">
        <v>481</v>
      </c>
      <c r="J54" s="20" t="s">
        <v>481</v>
      </c>
      <c r="K54" s="18" t="s">
        <v>481</v>
      </c>
      <c r="L54" s="20" t="s">
        <v>481</v>
      </c>
      <c r="M54" s="18" t="s">
        <v>481</v>
      </c>
      <c r="N54" s="20" t="s">
        <v>481</v>
      </c>
      <c r="O54" s="18" t="s">
        <v>481</v>
      </c>
      <c r="P54" s="20" t="s">
        <v>481</v>
      </c>
      <c r="Q54" s="18" t="n">
        <v>307.52052147</v>
      </c>
      <c r="R54" s="20" t="n">
        <v>5.21570321</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(77.0/B56*100)</f>
        <v/>
      </c>
      <c r="D56" s="19" t="n">
        <v>5282</v>
      </c>
      <c r="E56" s="18" t="n">
        <v>508.30766085</v>
      </c>
      <c r="F56" s="20" t="n">
        <v>3.05498913</v>
      </c>
      <c r="G56" s="18" t="n">
        <v>547.04939072</v>
      </c>
      <c r="H56" s="20" t="n">
        <v>2.66189953</v>
      </c>
      <c r="I56" s="18" t="s">
        <v>481</v>
      </c>
      <c r="J56" s="20" t="s">
        <v>481</v>
      </c>
      <c r="K56" s="18" t="s">
        <v>481</v>
      </c>
      <c r="L56" s="20" t="s">
        <v>481</v>
      </c>
      <c r="M56" s="18" t="s">
        <v>481</v>
      </c>
      <c r="N56" s="20" t="s">
        <v>481</v>
      </c>
      <c r="O56" s="18" t="s">
        <v>481</v>
      </c>
      <c r="P56" s="20" t="s">
        <v>481</v>
      </c>
      <c r="Q56" s="18" t="n">
        <v>434.35247172</v>
      </c>
      <c r="R56" s="20" t="n">
        <v>18.99759343</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397.25949434</v>
      </c>
      <c r="N57" s="20" t="n">
        <v>2.86584073</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347.12590293</v>
      </c>
      <c r="N59" s="20" t="n">
        <v>1.56898215</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346.54897697</v>
      </c>
      <c r="N60" s="20" t="n">
        <v>4.41355694</v>
      </c>
      <c r="O60" s="18" t="s">
        <v>481</v>
      </c>
      <c r="P60" s="20" t="s">
        <v>481</v>
      </c>
      <c r="Q60" s="18" t="s">
        <v>481</v>
      </c>
      <c r="R60" s="20" t="s">
        <v>481</v>
      </c>
    </row>
    <row r="61" spans="1:18">
      <c r="A61" s="15" t="s">
        <v>536</v>
      </c>
      <c r="B61" s="17" t="n">
        <v>6525</v>
      </c>
      <c r="C61" s="18">
        <f>(193.0/B61*100)</f>
        <v/>
      </c>
      <c r="D61" s="19" t="n">
        <v>6332</v>
      </c>
      <c r="E61" s="18" t="n">
        <v>467.60423263</v>
      </c>
      <c r="F61" s="20" t="n">
        <v>2.81578045</v>
      </c>
      <c r="G61" s="18" t="n">
        <v>493.28438651</v>
      </c>
      <c r="H61" s="20" t="n">
        <v>3.26771228</v>
      </c>
      <c r="I61" s="18" t="s">
        <v>481</v>
      </c>
      <c r="J61" s="20" t="s">
        <v>481</v>
      </c>
      <c r="K61" s="18" t="s">
        <v>481</v>
      </c>
      <c r="L61" s="20" t="s">
        <v>481</v>
      </c>
      <c r="M61" s="18" t="s">
        <v>481</v>
      </c>
      <c r="N61" s="20" t="s">
        <v>481</v>
      </c>
      <c r="O61" s="18" t="s">
        <v>481</v>
      </c>
      <c r="P61" s="20" t="s">
        <v>481</v>
      </c>
      <c r="Q61" s="18" t="n">
        <v>370.43031698</v>
      </c>
      <c r="R61" s="20" t="n">
        <v>9.238937849999999</v>
      </c>
    </row>
    <row r="62" spans="1:18">
      <c r="A62" s="15" t="s">
        <v>537</v>
      </c>
      <c r="B62" s="17" t="n">
        <v>4476</v>
      </c>
      <c r="C62" s="18">
        <f>(3.0/B62*100)</f>
        <v/>
      </c>
      <c r="D62" s="19" t="n">
        <v>4473</v>
      </c>
      <c r="E62" s="18" t="n">
        <v>498.59059495</v>
      </c>
      <c r="F62" s="20" t="n">
        <v>1.91025798</v>
      </c>
      <c r="G62" s="18" t="n">
        <v>517.56698169</v>
      </c>
      <c r="H62" s="20" t="n">
        <v>1.86883258</v>
      </c>
      <c r="I62" s="18" t="s">
        <v>481</v>
      </c>
      <c r="J62" s="20" t="s">
        <v>481</v>
      </c>
      <c r="K62" s="18" t="s">
        <v>481</v>
      </c>
      <c r="L62" s="20" t="s">
        <v>481</v>
      </c>
      <c r="M62" s="18" t="s">
        <v>481</v>
      </c>
      <c r="N62" s="20" t="s">
        <v>481</v>
      </c>
      <c r="O62" s="18" t="s">
        <v>481</v>
      </c>
      <c r="P62" s="20" t="s">
        <v>481</v>
      </c>
      <c r="Q62" s="18" t="n">
        <v>447.48411041</v>
      </c>
      <c r="R62" s="20" t="n">
        <v>23.17457355</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446.66614265</v>
      </c>
      <c r="N64" s="20" t="n">
        <v>1.7787943</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416.22926213</v>
      </c>
      <c r="N65" s="20" t="n">
        <v>2.51747002</v>
      </c>
      <c r="O65" s="18" t="s">
        <v>481</v>
      </c>
      <c r="P65" s="20" t="s">
        <v>481</v>
      </c>
      <c r="Q65" s="18" t="s">
        <v>481</v>
      </c>
      <c r="R65" s="20" t="s">
        <v>481</v>
      </c>
    </row>
    <row r="66" spans="1:18">
      <c r="A66" s="15" t="s">
        <v>541</v>
      </c>
      <c r="B66" s="17" t="n">
        <v>5665</v>
      </c>
      <c r="C66" s="18">
        <f>(104.0/B66*100)</f>
        <v/>
      </c>
      <c r="D66" s="19" t="n">
        <v>5561</v>
      </c>
      <c r="E66" s="18" t="n">
        <v>425.80294156</v>
      </c>
      <c r="F66" s="20" t="n">
        <v>1.988938</v>
      </c>
      <c r="G66" s="18" t="n">
        <v>457.46857257</v>
      </c>
      <c r="H66" s="20" t="n">
        <v>2.70246001</v>
      </c>
      <c r="I66" s="18" t="s">
        <v>481</v>
      </c>
      <c r="J66" s="20" t="s">
        <v>481</v>
      </c>
      <c r="K66" s="18" t="s">
        <v>481</v>
      </c>
      <c r="L66" s="20" t="s">
        <v>481</v>
      </c>
      <c r="M66" s="18" t="s">
        <v>481</v>
      </c>
      <c r="N66" s="20" t="s">
        <v>481</v>
      </c>
      <c r="O66" s="18" t="s">
        <v>481</v>
      </c>
      <c r="P66" s="20" t="s">
        <v>481</v>
      </c>
      <c r="Q66" s="18" t="n">
        <v>356.25952936</v>
      </c>
      <c r="R66" s="20" t="n">
        <v>3.36228491</v>
      </c>
    </row>
    <row r="67" spans="1:18">
      <c r="A67" s="15" t="s">
        <v>542</v>
      </c>
      <c r="B67" s="17" t="n">
        <v>6971</v>
      </c>
      <c r="C67" s="18">
        <f>(1330.0/B67*100)</f>
        <v/>
      </c>
      <c r="D67" s="19" t="n">
        <v>5641</v>
      </c>
      <c r="E67" s="18" t="n">
        <v>410.82556804</v>
      </c>
      <c r="F67" s="20" t="n">
        <v>3.06146398</v>
      </c>
      <c r="G67" s="18" t="n">
        <v>442.05645398</v>
      </c>
      <c r="H67" s="20" t="n">
        <v>4.80582765</v>
      </c>
      <c r="I67" s="18" t="s">
        <v>481</v>
      </c>
      <c r="J67" s="20" t="s">
        <v>481</v>
      </c>
      <c r="K67" s="18" t="s">
        <v>481</v>
      </c>
      <c r="L67" s="20" t="s">
        <v>481</v>
      </c>
      <c r="M67" s="18" t="s">
        <v>481</v>
      </c>
      <c r="N67" s="20" t="s">
        <v>481</v>
      </c>
      <c r="O67" s="18" t="s">
        <v>481</v>
      </c>
      <c r="P67" s="20" t="s">
        <v>481</v>
      </c>
      <c r="Q67" s="18" t="n">
        <v>345.02259758</v>
      </c>
      <c r="R67" s="20" t="n">
        <v>6.85004689</v>
      </c>
    </row>
    <row r="68" spans="1:18">
      <c r="A68" s="15" t="s">
        <v>543</v>
      </c>
      <c r="B68" s="17" t="n">
        <v>12083</v>
      </c>
      <c r="C68" s="18">
        <f>(32.0/B68*100)</f>
        <v/>
      </c>
      <c r="D68" s="19" t="n">
        <v>12051</v>
      </c>
      <c r="E68" s="18" t="n">
        <v>403.24425688</v>
      </c>
      <c r="F68" s="20" t="n">
        <v>1.47106468</v>
      </c>
      <c r="G68" s="18" t="n">
        <v>445.5000369</v>
      </c>
      <c r="H68" s="20" t="n">
        <v>2.01833281</v>
      </c>
      <c r="I68" s="18" t="s">
        <v>481</v>
      </c>
      <c r="J68" s="20" t="s">
        <v>481</v>
      </c>
      <c r="K68" s="18" t="s">
        <v>481</v>
      </c>
      <c r="L68" s="20" t="s">
        <v>481</v>
      </c>
      <c r="M68" s="18" t="s">
        <v>481</v>
      </c>
      <c r="N68" s="20" t="s">
        <v>481</v>
      </c>
      <c r="O68" s="18" t="s">
        <v>481</v>
      </c>
      <c r="P68" s="20" t="s">
        <v>481</v>
      </c>
      <c r="Q68" s="18" t="n">
        <v>326.10390195</v>
      </c>
      <c r="R68" s="20" t="n">
        <v>2.33011337</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433.61659804</v>
      </c>
      <c r="N69" s="20" t="n">
        <v>4.0674456</v>
      </c>
      <c r="O69" s="18" t="s">
        <v>481</v>
      </c>
      <c r="P69" s="20" t="s">
        <v>481</v>
      </c>
      <c r="Q69" s="18" t="s">
        <v>481</v>
      </c>
      <c r="R69" s="20" t="s">
        <v>481</v>
      </c>
    </row>
    <row r="70" spans="1:18">
      <c r="A70" s="15" t="s">
        <v>545</v>
      </c>
      <c r="B70" s="17" t="n">
        <v>6036</v>
      </c>
      <c r="C70" s="18">
        <f>(223.0/B70*100)</f>
        <v/>
      </c>
      <c r="D70" s="19" t="n">
        <v>5813</v>
      </c>
      <c r="E70" s="18" t="n">
        <v>492.30383095</v>
      </c>
      <c r="F70" s="20" t="n">
        <v>3.10954788</v>
      </c>
      <c r="G70" s="18" t="n">
        <v>513.30900137</v>
      </c>
      <c r="H70" s="20" t="n">
        <v>3.87258604</v>
      </c>
      <c r="I70" s="18" t="s">
        <v>481</v>
      </c>
      <c r="J70" s="20" t="s">
        <v>481</v>
      </c>
      <c r="K70" s="18" t="s">
        <v>481</v>
      </c>
      <c r="L70" s="20" t="s">
        <v>481</v>
      </c>
      <c r="M70" s="18" t="s">
        <v>481</v>
      </c>
      <c r="N70" s="20" t="s">
        <v>481</v>
      </c>
      <c r="O70" s="18" t="s">
        <v>481</v>
      </c>
      <c r="P70" s="20" t="s">
        <v>481</v>
      </c>
      <c r="Q70" s="18" t="n">
        <v>448.79998094</v>
      </c>
      <c r="R70" s="20" t="n">
        <v>10.3244762</v>
      </c>
    </row>
    <row r="71" spans="1:18">
      <c r="A71" s="15" t="s">
        <v>546</v>
      </c>
      <c r="B71" s="17" t="n">
        <v>6115</v>
      </c>
      <c r="C71" s="18">
        <f>(60.0/B71*100)</f>
        <v/>
      </c>
      <c r="D71" s="19" t="n">
        <v>6055</v>
      </c>
      <c r="E71" s="18" t="n">
        <v>506.23223239</v>
      </c>
      <c r="F71" s="20" t="n">
        <v>2.90005454</v>
      </c>
      <c r="G71" s="18" t="n">
        <v>550.3461562700001</v>
      </c>
      <c r="H71" s="20" t="n">
        <v>1.99360517</v>
      </c>
      <c r="I71" s="18" t="s">
        <v>481</v>
      </c>
      <c r="J71" s="20" t="s">
        <v>481</v>
      </c>
      <c r="K71" s="18" t="s">
        <v>481</v>
      </c>
      <c r="L71" s="20" t="s">
        <v>481</v>
      </c>
      <c r="M71" s="18" t="s">
        <v>481</v>
      </c>
      <c r="N71" s="20" t="s">
        <v>481</v>
      </c>
      <c r="O71" s="18" t="s">
        <v>481</v>
      </c>
      <c r="P71" s="20" t="s">
        <v>481</v>
      </c>
      <c r="Q71" s="18" t="n">
        <v>503.38663277</v>
      </c>
      <c r="R71" s="20" t="n">
        <v>14.31744632</v>
      </c>
    </row>
    <row r="72" spans="1:18">
      <c r="A72" s="15" t="s">
        <v>547</v>
      </c>
      <c r="B72" s="17" t="n">
        <v>7708</v>
      </c>
      <c r="C72" s="18">
        <f>(9.0/B72*100)</f>
        <v/>
      </c>
      <c r="D72" s="19" t="n">
        <v>7699</v>
      </c>
      <c r="E72" s="18" t="n">
        <v>477.49643</v>
      </c>
      <c r="F72" s="20" t="n">
        <v>3.10854841</v>
      </c>
      <c r="G72" s="18" t="n">
        <v>508.28051648</v>
      </c>
      <c r="H72" s="20" t="n">
        <v>2.77181626</v>
      </c>
      <c r="I72" s="18" t="s">
        <v>481</v>
      </c>
      <c r="J72" s="20" t="s">
        <v>481</v>
      </c>
      <c r="K72" s="18" t="s">
        <v>481</v>
      </c>
      <c r="L72" s="20" t="s">
        <v>481</v>
      </c>
      <c r="M72" s="18" t="s">
        <v>481</v>
      </c>
      <c r="N72" s="20" t="s">
        <v>481</v>
      </c>
      <c r="O72" s="18" t="s">
        <v>481</v>
      </c>
      <c r="P72" s="20" t="s">
        <v>481</v>
      </c>
      <c r="Q72" s="18" t="n">
        <v>451.36782784</v>
      </c>
      <c r="R72" s="20" t="n">
        <v>16.09345563</v>
      </c>
    </row>
    <row r="73" spans="1:18">
      <c r="A73" s="15" t="s">
        <v>548</v>
      </c>
      <c r="B73" s="17" t="n">
        <v>8249</v>
      </c>
      <c r="C73" s="18">
        <f>(220.0/B73*100)</f>
        <v/>
      </c>
      <c r="D73" s="19" t="n">
        <v>8029</v>
      </c>
      <c r="E73" s="18" t="n">
        <v>402.39401776</v>
      </c>
      <c r="F73" s="20" t="n">
        <v>3.13371659</v>
      </c>
      <c r="G73" s="18" t="n">
        <v>434.87568827</v>
      </c>
      <c r="H73" s="20" t="n">
        <v>4.88467041</v>
      </c>
      <c r="I73" s="18" t="s">
        <v>481</v>
      </c>
      <c r="J73" s="20" t="s">
        <v>481</v>
      </c>
      <c r="K73" s="18" t="s">
        <v>481</v>
      </c>
      <c r="L73" s="20" t="s">
        <v>481</v>
      </c>
      <c r="M73" s="18" t="s">
        <v>481</v>
      </c>
      <c r="N73" s="20" t="s">
        <v>481</v>
      </c>
      <c r="O73" s="18" t="s">
        <v>481</v>
      </c>
      <c r="P73" s="20" t="s">
        <v>481</v>
      </c>
      <c r="Q73" s="18" t="n">
        <v>358.36228873</v>
      </c>
      <c r="R73" s="20" t="n">
        <v>9.87175223</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427.27325298</v>
      </c>
      <c r="N74" s="20" t="n">
        <v>1.48755563</v>
      </c>
      <c r="O74" s="18" t="s">
        <v>481</v>
      </c>
      <c r="P74" s="20" t="s">
        <v>481</v>
      </c>
      <c r="Q74" s="18" t="s">
        <v>481</v>
      </c>
      <c r="R74" s="20" t="s">
        <v>481</v>
      </c>
    </row>
    <row r="75" spans="1:18">
      <c r="A75" s="15" t="s">
        <v>550</v>
      </c>
      <c r="B75" s="17" t="n">
        <v>5375</v>
      </c>
      <c r="C75" s="18">
        <f>(355.0/B75*100)</f>
        <v/>
      </c>
      <c r="D75" s="19" t="n">
        <v>5020</v>
      </c>
      <c r="E75" s="18" t="n">
        <v>362.92020419</v>
      </c>
      <c r="F75" s="20" t="n">
        <v>3.16944616</v>
      </c>
      <c r="G75" s="18" t="n">
        <v>382.82650425</v>
      </c>
      <c r="H75" s="20" t="n">
        <v>4.08459181</v>
      </c>
      <c r="I75" s="18" t="s">
        <v>481</v>
      </c>
      <c r="J75" s="20" t="s">
        <v>481</v>
      </c>
      <c r="K75" s="18" t="s">
        <v>481</v>
      </c>
      <c r="L75" s="20" t="s">
        <v>481</v>
      </c>
      <c r="M75" s="18" t="s">
        <v>481</v>
      </c>
      <c r="N75" s="20" t="s">
        <v>481</v>
      </c>
      <c r="O75" s="18" t="s">
        <v>481</v>
      </c>
      <c r="P75" s="20" t="s">
        <v>481</v>
      </c>
      <c r="Q75" s="18" t="n">
        <v>327.40598618</v>
      </c>
      <c r="R75" s="20" t="n">
        <v>6.45120792</v>
      </c>
    </row>
    <row r="76" spans="1:18">
      <c r="A76" s="15" t="s">
        <v>551</v>
      </c>
      <c r="B76" s="17" t="n">
        <v>14167</v>
      </c>
      <c r="C76" s="18">
        <f>(238.0/B76*100)</f>
        <v/>
      </c>
      <c r="D76" s="19" t="n">
        <v>13929</v>
      </c>
      <c r="E76" s="18" t="n">
        <v>422.0260768</v>
      </c>
      <c r="F76" s="20" t="n">
        <v>3.03305766</v>
      </c>
      <c r="G76" s="18" t="n">
        <v>476.60114071</v>
      </c>
      <c r="H76" s="20" t="n">
        <v>3.11774662</v>
      </c>
      <c r="I76" s="18" t="s">
        <v>481</v>
      </c>
      <c r="J76" s="20" t="s">
        <v>481</v>
      </c>
      <c r="K76" s="18" t="s">
        <v>481</v>
      </c>
      <c r="L76" s="20" t="s">
        <v>481</v>
      </c>
      <c r="M76" s="18" t="s">
        <v>481</v>
      </c>
      <c r="N76" s="20" t="s">
        <v>481</v>
      </c>
      <c r="O76" s="18" t="s">
        <v>481</v>
      </c>
      <c r="P76" s="20" t="s">
        <v>481</v>
      </c>
      <c r="Q76" s="18" t="n">
        <v>345.12506801</v>
      </c>
      <c r="R76" s="20" t="n">
        <v>5.7985441</v>
      </c>
    </row>
    <row r="77" spans="1:18">
      <c r="A77" s="15" t="s">
        <v>552</v>
      </c>
      <c r="B77" s="17" t="n">
        <v>6062</v>
      </c>
      <c r="C77" s="18">
        <f>(511.0/B77*100)</f>
        <v/>
      </c>
      <c r="D77" s="19" t="n">
        <v>5551</v>
      </c>
      <c r="E77" s="18" t="n">
        <v>434.45270495</v>
      </c>
      <c r="F77" s="20" t="n">
        <v>2.88629186</v>
      </c>
      <c r="G77" s="18" t="n">
        <v>473.89440569</v>
      </c>
      <c r="H77" s="20" t="n">
        <v>3.46990413</v>
      </c>
      <c r="I77" s="18" t="s">
        <v>481</v>
      </c>
      <c r="J77" s="20" t="s">
        <v>481</v>
      </c>
      <c r="K77" s="18" t="s">
        <v>481</v>
      </c>
      <c r="L77" s="20" t="s">
        <v>481</v>
      </c>
      <c r="M77" s="18" t="s">
        <v>481</v>
      </c>
      <c r="N77" s="20" t="s">
        <v>481</v>
      </c>
      <c r="O77" s="18" t="s">
        <v>481</v>
      </c>
      <c r="P77" s="20" t="s">
        <v>481</v>
      </c>
      <c r="Q77" s="18" t="n">
        <v>365.23868353</v>
      </c>
      <c r="R77" s="20" t="n">
        <v>4.44573971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427.14102033</v>
      </c>
      <c r="N80" s="20" t="n">
        <v>3.42468904</v>
      </c>
      <c r="O80" s="18" t="s">
        <v>481</v>
      </c>
      <c r="P80" s="20" t="s">
        <v>481</v>
      </c>
      <c r="Q80" s="18" t="s">
        <v>481</v>
      </c>
      <c r="R80" s="20" t="s">
        <v>481</v>
      </c>
    </row>
    <row r="81" spans="1:18">
      <c r="A81" s="23" t="s">
        <v>556</v>
      </c>
      <c r="B81" s="17" t="n">
        <v>8861</v>
      </c>
      <c r="C81" s="18">
        <f>(123.0/B81*100)</f>
        <v/>
      </c>
      <c r="D81" s="19" t="n">
        <v>8738</v>
      </c>
      <c r="E81" s="18" t="n">
        <v>415.58233561</v>
      </c>
      <c r="F81" s="20" t="n">
        <v>3.55526916</v>
      </c>
      <c r="G81" s="18" t="n">
        <v>453.42978909</v>
      </c>
      <c r="H81" s="20" t="n">
        <v>3.7205648</v>
      </c>
      <c r="I81" s="18" t="s">
        <v>481</v>
      </c>
      <c r="J81" s="20" t="s">
        <v>481</v>
      </c>
      <c r="K81" s="18" t="s">
        <v>481</v>
      </c>
      <c r="L81" s="20" t="s">
        <v>481</v>
      </c>
      <c r="M81" s="18" t="s">
        <v>481</v>
      </c>
      <c r="N81" s="20" t="s">
        <v>481</v>
      </c>
      <c r="O81" s="18" t="s">
        <v>481</v>
      </c>
      <c r="P81" s="20" t="s">
        <v>481</v>
      </c>
      <c r="Q81" s="18" t="n">
        <v>370.57498535</v>
      </c>
      <c r="R81" s="20" t="n">
        <v>11.38635556</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900</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440.02615921</v>
      </c>
      <c r="F7" s="20" t="n">
        <v>3.60416734</v>
      </c>
      <c r="G7" s="18" t="n">
        <v>521.20321735</v>
      </c>
      <c r="H7" s="20" t="n">
        <v>1.86067093</v>
      </c>
      <c r="I7" s="18" t="s">
        <v>481</v>
      </c>
      <c r="J7" s="20" t="s">
        <v>481</v>
      </c>
      <c r="K7" s="18" t="s">
        <v>481</v>
      </c>
      <c r="L7" s="20" t="s">
        <v>481</v>
      </c>
      <c r="M7" s="18" t="s">
        <v>481</v>
      </c>
      <c r="N7" s="20" t="s">
        <v>481</v>
      </c>
      <c r="O7" s="18" t="s">
        <v>481</v>
      </c>
      <c r="P7" s="20" t="s">
        <v>481</v>
      </c>
      <c r="Q7" s="18" t="n">
        <v>472.88622849</v>
      </c>
      <c r="R7" s="20" t="n">
        <v>5.47099819</v>
      </c>
    </row>
    <row r="8" spans="1:18">
      <c r="A8" s="15" t="s">
        <v>483</v>
      </c>
      <c r="B8" s="17" t="n">
        <v>7007</v>
      </c>
      <c r="C8" s="18">
        <f>(324.0/B8*100)</f>
        <v/>
      </c>
      <c r="D8" s="19" t="n">
        <v>6683</v>
      </c>
      <c r="E8" s="18" t="n">
        <v>397.97184386</v>
      </c>
      <c r="F8" s="20" t="n">
        <v>5.0671252</v>
      </c>
      <c r="G8" s="18" t="n">
        <v>503.62781158</v>
      </c>
      <c r="H8" s="20" t="n">
        <v>2.73250445</v>
      </c>
      <c r="I8" s="18" t="s">
        <v>481</v>
      </c>
      <c r="J8" s="20" t="s">
        <v>481</v>
      </c>
      <c r="K8" s="18" t="s">
        <v>481</v>
      </c>
      <c r="L8" s="20" t="s">
        <v>481</v>
      </c>
      <c r="M8" s="18" t="n">
        <v>361.38025951</v>
      </c>
      <c r="N8" s="20" t="n">
        <v>22.72565673</v>
      </c>
      <c r="O8" s="18" t="s">
        <v>481</v>
      </c>
      <c r="P8" s="20" t="s">
        <v>481</v>
      </c>
      <c r="Q8" s="18" t="n">
        <v>421.18418393</v>
      </c>
      <c r="R8" s="20" t="n">
        <v>8.50829521</v>
      </c>
    </row>
    <row r="9" spans="1:18">
      <c r="A9" s="15" t="s">
        <v>484</v>
      </c>
      <c r="B9" s="17" t="n">
        <v>9651</v>
      </c>
      <c r="C9" s="18">
        <f>(373.0/B9*100)</f>
        <v/>
      </c>
      <c r="D9" s="19" t="n">
        <v>9278</v>
      </c>
      <c r="E9" s="18" t="n">
        <v>436.8755814</v>
      </c>
      <c r="F9" s="20" t="n">
        <v>4.39467705</v>
      </c>
      <c r="G9" s="18" t="n">
        <v>519.36183494</v>
      </c>
      <c r="H9" s="20" t="n">
        <v>2.15152487</v>
      </c>
      <c r="I9" s="18" t="s">
        <v>481</v>
      </c>
      <c r="J9" s="20" t="s">
        <v>481</v>
      </c>
      <c r="K9" s="18" t="s">
        <v>481</v>
      </c>
      <c r="L9" s="20" t="s">
        <v>481</v>
      </c>
      <c r="M9" s="18" t="n">
        <v>347.7815185</v>
      </c>
      <c r="N9" s="20" t="n">
        <v>11.20716786</v>
      </c>
      <c r="O9" s="18" t="s">
        <v>481</v>
      </c>
      <c r="P9" s="20" t="s">
        <v>481</v>
      </c>
      <c r="Q9" s="18" t="n">
        <v>426.63022882</v>
      </c>
      <c r="R9" s="20" t="n">
        <v>7.89011696</v>
      </c>
    </row>
    <row r="10" spans="1:18">
      <c r="A10" s="15" t="s">
        <v>485</v>
      </c>
      <c r="B10" s="17" t="n">
        <v>20058</v>
      </c>
      <c r="C10" s="18">
        <f>(590.0/B10*100)</f>
        <v/>
      </c>
      <c r="D10" s="19" t="n">
        <v>19468</v>
      </c>
      <c r="E10" s="18" t="n">
        <v>475.64468201</v>
      </c>
      <c r="F10" s="20" t="n">
        <v>3.33307749</v>
      </c>
      <c r="G10" s="18" t="n">
        <v>544.01505507</v>
      </c>
      <c r="H10" s="20" t="n">
        <v>2.07015005</v>
      </c>
      <c r="I10" s="18" t="s">
        <v>481</v>
      </c>
      <c r="J10" s="20" t="s">
        <v>481</v>
      </c>
      <c r="K10" s="18" t="s">
        <v>481</v>
      </c>
      <c r="L10" s="20" t="s">
        <v>481</v>
      </c>
      <c r="M10" s="18" t="s">
        <v>481</v>
      </c>
      <c r="N10" s="20" t="s">
        <v>481</v>
      </c>
      <c r="O10" s="18" t="s">
        <v>481</v>
      </c>
      <c r="P10" s="20" t="s">
        <v>481</v>
      </c>
      <c r="Q10" s="18" t="n">
        <v>463.62622761</v>
      </c>
      <c r="R10" s="20" t="n">
        <v>8.216949700000001</v>
      </c>
    </row>
    <row r="11" spans="1:18">
      <c r="A11" s="15" t="s">
        <v>486</v>
      </c>
      <c r="B11" s="17" t="n">
        <v>7053</v>
      </c>
      <c r="C11" s="18">
        <f>(259.0/B11*100)</f>
        <v/>
      </c>
      <c r="D11" s="19" t="n">
        <v>6794</v>
      </c>
      <c r="E11" s="18" t="n">
        <v>407.42553492</v>
      </c>
      <c r="F11" s="20" t="n">
        <v>4.04175024</v>
      </c>
      <c r="G11" s="18" t="n">
        <v>476.59310638</v>
      </c>
      <c r="H11" s="20" t="n">
        <v>2.67616214</v>
      </c>
      <c r="I11" s="18" t="s">
        <v>481</v>
      </c>
      <c r="J11" s="20" t="s">
        <v>481</v>
      </c>
      <c r="K11" s="18" t="s">
        <v>481</v>
      </c>
      <c r="L11" s="20" t="s">
        <v>481</v>
      </c>
      <c r="M11" s="18" t="s">
        <v>481</v>
      </c>
      <c r="N11" s="20" t="s">
        <v>481</v>
      </c>
      <c r="O11" s="18" t="s">
        <v>481</v>
      </c>
      <c r="P11" s="20" t="s">
        <v>481</v>
      </c>
      <c r="Q11" s="18" t="n">
        <v>421.74397777</v>
      </c>
      <c r="R11" s="20" t="n">
        <v>6.39493003</v>
      </c>
    </row>
    <row r="12" spans="1:18">
      <c r="A12" s="15" t="s">
        <v>487</v>
      </c>
      <c r="B12" s="17" t="n">
        <v>6894</v>
      </c>
      <c r="C12" s="18">
        <f>(60.0/B12*100)</f>
        <v/>
      </c>
      <c r="D12" s="19" t="n">
        <v>6834</v>
      </c>
      <c r="E12" s="18" t="n">
        <v>416.27849608</v>
      </c>
      <c r="F12" s="20" t="n">
        <v>3.82238789</v>
      </c>
      <c r="G12" s="18" t="n">
        <v>506.66312455</v>
      </c>
      <c r="H12" s="20" t="n">
        <v>2.21223887</v>
      </c>
      <c r="I12" s="18" t="s">
        <v>481</v>
      </c>
      <c r="J12" s="20" t="s">
        <v>481</v>
      </c>
      <c r="K12" s="18" t="s">
        <v>481</v>
      </c>
      <c r="L12" s="20" t="s">
        <v>481</v>
      </c>
      <c r="M12" s="18" t="n">
        <v>332.31014509</v>
      </c>
      <c r="N12" s="20" t="n">
        <v>18.34291261</v>
      </c>
      <c r="O12" s="18" t="s">
        <v>481</v>
      </c>
      <c r="P12" s="20" t="s">
        <v>481</v>
      </c>
      <c r="Q12" s="18" t="n">
        <v>375.79130539</v>
      </c>
      <c r="R12" s="20" t="n">
        <v>8.125327820000001</v>
      </c>
    </row>
    <row r="13" spans="1:18">
      <c r="A13" s="15" t="s">
        <v>488</v>
      </c>
      <c r="B13" s="17" t="n">
        <v>7161</v>
      </c>
      <c r="C13" s="18">
        <f>(368.0/B13*100)</f>
        <v/>
      </c>
      <c r="D13" s="19" t="n">
        <v>6793</v>
      </c>
      <c r="E13" s="18" t="n">
        <v>469.65843222</v>
      </c>
      <c r="F13" s="20" t="n">
        <v>3.98453402</v>
      </c>
      <c r="G13" s="18" t="n">
        <v>515.25571023</v>
      </c>
      <c r="H13" s="20" t="n">
        <v>2.340191</v>
      </c>
      <c r="I13" s="18" t="s">
        <v>481</v>
      </c>
      <c r="J13" s="20" t="s">
        <v>481</v>
      </c>
      <c r="K13" s="18" t="s">
        <v>481</v>
      </c>
      <c r="L13" s="20" t="s">
        <v>481</v>
      </c>
      <c r="M13" s="18" t="n">
        <v>407.4699787</v>
      </c>
      <c r="N13" s="20" t="n">
        <v>6.79601306</v>
      </c>
      <c r="O13" s="18" t="s">
        <v>481</v>
      </c>
      <c r="P13" s="20" t="s">
        <v>481</v>
      </c>
      <c r="Q13" s="18" t="n">
        <v>406.39210002</v>
      </c>
      <c r="R13" s="20" t="n">
        <v>9.961921999999999</v>
      </c>
    </row>
    <row r="14" spans="1:18">
      <c r="A14" s="15" t="s">
        <v>489</v>
      </c>
      <c r="B14" s="17" t="n">
        <v>5587</v>
      </c>
      <c r="C14" s="18">
        <f>(96.0/B14*100)</f>
        <v/>
      </c>
      <c r="D14" s="19" t="n">
        <v>5491</v>
      </c>
      <c r="E14" s="18" t="n">
        <v>443.35322206</v>
      </c>
      <c r="F14" s="20" t="n">
        <v>4.72251391</v>
      </c>
      <c r="G14" s="18" t="n">
        <v>530.51826472</v>
      </c>
      <c r="H14" s="20" t="n">
        <v>2.06777557</v>
      </c>
      <c r="I14" s="18" t="s">
        <v>481</v>
      </c>
      <c r="J14" s="20" t="s">
        <v>481</v>
      </c>
      <c r="K14" s="18" t="s">
        <v>481</v>
      </c>
      <c r="L14" s="20" t="s">
        <v>481</v>
      </c>
      <c r="M14" s="18" t="s">
        <v>481</v>
      </c>
      <c r="N14" s="20" t="s">
        <v>481</v>
      </c>
      <c r="O14" s="18" t="s">
        <v>481</v>
      </c>
      <c r="P14" s="20" t="s">
        <v>481</v>
      </c>
      <c r="Q14" s="18" t="n">
        <v>478.95533171</v>
      </c>
      <c r="R14" s="20" t="n">
        <v>10.0817626</v>
      </c>
    </row>
    <row r="15" spans="1:18">
      <c r="A15" s="15" t="s">
        <v>490</v>
      </c>
      <c r="B15" s="17" t="n">
        <v>5882</v>
      </c>
      <c r="C15" s="18">
        <f>(206.0/B15*100)</f>
        <v/>
      </c>
      <c r="D15" s="19" t="n">
        <v>5676</v>
      </c>
      <c r="E15" s="18" t="n">
        <v>445.09679992</v>
      </c>
      <c r="F15" s="20" t="n">
        <v>6.08858893</v>
      </c>
      <c r="G15" s="18" t="n">
        <v>537.49905704</v>
      </c>
      <c r="H15" s="20" t="n">
        <v>2.46692293</v>
      </c>
      <c r="I15" s="18" t="s">
        <v>481</v>
      </c>
      <c r="J15" s="20" t="s">
        <v>481</v>
      </c>
      <c r="K15" s="18" t="s">
        <v>481</v>
      </c>
      <c r="L15" s="20" t="s">
        <v>481</v>
      </c>
      <c r="M15" s="18" t="n">
        <v>367.66871077</v>
      </c>
      <c r="N15" s="20" t="n">
        <v>14.82638214</v>
      </c>
      <c r="O15" s="18" t="s">
        <v>481</v>
      </c>
      <c r="P15" s="20" t="s">
        <v>481</v>
      </c>
      <c r="Q15" s="18" t="n">
        <v>448.29896243</v>
      </c>
      <c r="R15" s="20" t="n">
        <v>7.24491379</v>
      </c>
    </row>
    <row r="16" spans="1:18">
      <c r="A16" s="15" t="s">
        <v>491</v>
      </c>
      <c r="B16" s="17" t="n">
        <v>6108</v>
      </c>
      <c r="C16" s="18">
        <f>(203.0/B16*100)</f>
        <v/>
      </c>
      <c r="D16" s="19" t="n">
        <v>5905</v>
      </c>
      <c r="E16" s="18" t="n">
        <v>405.31649746</v>
      </c>
      <c r="F16" s="20" t="n">
        <v>5.81010737</v>
      </c>
      <c r="G16" s="18" t="n">
        <v>520.4518298</v>
      </c>
      <c r="H16" s="20" t="n">
        <v>2.31860324</v>
      </c>
      <c r="I16" s="18" t="s">
        <v>481</v>
      </c>
      <c r="J16" s="20" t="s">
        <v>481</v>
      </c>
      <c r="K16" s="18" t="s">
        <v>481</v>
      </c>
      <c r="L16" s="20" t="s">
        <v>481</v>
      </c>
      <c r="M16" s="18" t="s">
        <v>481</v>
      </c>
      <c r="N16" s="20" t="s">
        <v>481</v>
      </c>
      <c r="O16" s="18" t="s">
        <v>481</v>
      </c>
      <c r="P16" s="20" t="s">
        <v>481</v>
      </c>
      <c r="Q16" s="18" t="n">
        <v>392.61778912</v>
      </c>
      <c r="R16" s="20" t="n">
        <v>10.64779887</v>
      </c>
    </row>
    <row r="17" spans="1:18">
      <c r="A17" s="15" t="s">
        <v>492</v>
      </c>
      <c r="B17" s="17" t="n">
        <v>6504</v>
      </c>
      <c r="C17" s="18">
        <f>(2741.0/B17*100)</f>
        <v/>
      </c>
      <c r="D17" s="19" t="n">
        <v>3763</v>
      </c>
      <c r="E17" s="18" t="n">
        <v>460.59504689</v>
      </c>
      <c r="F17" s="20" t="n">
        <v>6.98447357</v>
      </c>
      <c r="G17" s="18" t="n">
        <v>532.80429875</v>
      </c>
      <c r="H17" s="20" t="n">
        <v>3.63769872</v>
      </c>
      <c r="I17" s="18" t="s">
        <v>481</v>
      </c>
      <c r="J17" s="20" t="s">
        <v>481</v>
      </c>
      <c r="K17" s="18" t="s">
        <v>481</v>
      </c>
      <c r="L17" s="20" t="s">
        <v>481</v>
      </c>
      <c r="M17" s="18" t="n">
        <v>338.260297</v>
      </c>
      <c r="N17" s="20" t="n">
        <v>14.23011861</v>
      </c>
      <c r="O17" s="18" t="s">
        <v>481</v>
      </c>
      <c r="P17" s="20" t="s">
        <v>481</v>
      </c>
      <c r="Q17" s="18" t="n">
        <v>459.53931341</v>
      </c>
      <c r="R17" s="20" t="n">
        <v>8.18526342</v>
      </c>
    </row>
    <row r="18" spans="1:18">
      <c r="A18" s="15" t="s">
        <v>493</v>
      </c>
      <c r="B18" s="17" t="n">
        <v>5532</v>
      </c>
      <c r="C18" s="18">
        <f>(33.0/B18*100)</f>
        <v/>
      </c>
      <c r="D18" s="19" t="n">
        <v>5499</v>
      </c>
      <c r="E18" s="18" t="n">
        <v>401.00142021</v>
      </c>
      <c r="F18" s="20" t="n">
        <v>5.78373619</v>
      </c>
      <c r="G18" s="18" t="n">
        <v>484.78105406</v>
      </c>
      <c r="H18" s="20" t="n">
        <v>3.71892713</v>
      </c>
      <c r="I18" s="18" t="s">
        <v>481</v>
      </c>
      <c r="J18" s="20" t="s">
        <v>481</v>
      </c>
      <c r="K18" s="18" t="s">
        <v>481</v>
      </c>
      <c r="L18" s="20" t="s">
        <v>481</v>
      </c>
      <c r="M18" s="18" t="s">
        <v>481</v>
      </c>
      <c r="N18" s="20" t="s">
        <v>481</v>
      </c>
      <c r="O18" s="18" t="s">
        <v>481</v>
      </c>
      <c r="P18" s="20" t="s">
        <v>481</v>
      </c>
      <c r="Q18" s="18" t="n">
        <v>377.27257418</v>
      </c>
      <c r="R18" s="20" t="n">
        <v>9.794370689999999</v>
      </c>
    </row>
    <row r="19" spans="1:18">
      <c r="A19" s="15" t="s">
        <v>494</v>
      </c>
      <c r="B19" s="17" t="n">
        <v>5658</v>
      </c>
      <c r="C19" s="18">
        <f>(521.0/B19*100)</f>
        <v/>
      </c>
      <c r="D19" s="19" t="n">
        <v>5137</v>
      </c>
      <c r="E19" s="18" t="n">
        <v>401.80833862</v>
      </c>
      <c r="F19" s="20" t="n">
        <v>4.55216835</v>
      </c>
      <c r="G19" s="18" t="n">
        <v>490.42613661</v>
      </c>
      <c r="H19" s="20" t="n">
        <v>2.52069806</v>
      </c>
      <c r="I19" s="18" t="s">
        <v>481</v>
      </c>
      <c r="J19" s="20" t="s">
        <v>481</v>
      </c>
      <c r="K19" s="18" t="s">
        <v>481</v>
      </c>
      <c r="L19" s="20" t="s">
        <v>481</v>
      </c>
      <c r="M19" s="18" t="s">
        <v>481</v>
      </c>
      <c r="N19" s="20" t="s">
        <v>481</v>
      </c>
      <c r="O19" s="18" t="s">
        <v>481</v>
      </c>
      <c r="P19" s="20" t="s">
        <v>481</v>
      </c>
      <c r="Q19" s="18" t="n">
        <v>391.96126725</v>
      </c>
      <c r="R19" s="20" t="n">
        <v>8.43078618</v>
      </c>
    </row>
    <row r="20" spans="1:18">
      <c r="A20" s="15" t="s">
        <v>495</v>
      </c>
      <c r="B20" s="17" t="n">
        <v>3371</v>
      </c>
      <c r="C20" s="18">
        <f>(75.0/B20*100)</f>
        <v/>
      </c>
      <c r="D20" s="19" t="n">
        <v>3296</v>
      </c>
      <c r="E20" s="18" t="n">
        <v>424.00141133</v>
      </c>
      <c r="F20" s="20" t="n">
        <v>5.14827371</v>
      </c>
      <c r="G20" s="18" t="n">
        <v>496.37822812</v>
      </c>
      <c r="H20" s="20" t="n">
        <v>2.21433484</v>
      </c>
      <c r="I20" s="18" t="s">
        <v>481</v>
      </c>
      <c r="J20" s="20" t="s">
        <v>481</v>
      </c>
      <c r="K20" s="18" t="s">
        <v>481</v>
      </c>
      <c r="L20" s="20" t="s">
        <v>481</v>
      </c>
      <c r="M20" s="18" t="s">
        <v>481</v>
      </c>
      <c r="N20" s="20" t="s">
        <v>481</v>
      </c>
      <c r="O20" s="18" t="s">
        <v>481</v>
      </c>
      <c r="P20" s="20" t="s">
        <v>481</v>
      </c>
      <c r="Q20" s="18" t="n">
        <v>426.25498024</v>
      </c>
      <c r="R20" s="20" t="n">
        <v>8.019455150000001</v>
      </c>
    </row>
    <row r="21" spans="1:18">
      <c r="A21" s="15" t="s">
        <v>496</v>
      </c>
      <c r="B21" s="17" t="n">
        <v>5741</v>
      </c>
      <c r="C21" s="18">
        <f>(90.0/B21*100)</f>
        <v/>
      </c>
      <c r="D21" s="19" t="n">
        <v>5651</v>
      </c>
      <c r="E21" s="18" t="n">
        <v>446.04752648</v>
      </c>
      <c r="F21" s="20" t="n">
        <v>5.29343031</v>
      </c>
      <c r="G21" s="18" t="n">
        <v>530.62692253</v>
      </c>
      <c r="H21" s="20" t="n">
        <v>2.25375858</v>
      </c>
      <c r="I21" s="18" t="s">
        <v>481</v>
      </c>
      <c r="J21" s="20" t="s">
        <v>481</v>
      </c>
      <c r="K21" s="18" t="s">
        <v>481</v>
      </c>
      <c r="L21" s="20" t="s">
        <v>481</v>
      </c>
      <c r="M21" s="18" t="s">
        <v>481</v>
      </c>
      <c r="N21" s="20" t="s">
        <v>481</v>
      </c>
      <c r="O21" s="18" t="s">
        <v>481</v>
      </c>
      <c r="P21" s="20" t="s">
        <v>481</v>
      </c>
      <c r="Q21" s="18" t="n">
        <v>466.06732433</v>
      </c>
      <c r="R21" s="20" t="n">
        <v>8.34292037</v>
      </c>
    </row>
    <row r="22" spans="1:18">
      <c r="A22" s="15" t="s">
        <v>497</v>
      </c>
      <c r="B22" s="17" t="n">
        <v>6598</v>
      </c>
      <c r="C22" s="18">
        <f>(45.0/B22*100)</f>
        <v/>
      </c>
      <c r="D22" s="19" t="n">
        <v>6553</v>
      </c>
      <c r="E22" s="18" t="n">
        <v>406.96571945</v>
      </c>
      <c r="F22" s="20" t="n">
        <v>4.35695521</v>
      </c>
      <c r="G22" s="18" t="n">
        <v>507.13703411</v>
      </c>
      <c r="H22" s="20" t="n">
        <v>3.48271118</v>
      </c>
      <c r="I22" s="18" t="s">
        <v>481</v>
      </c>
      <c r="J22" s="20" t="s">
        <v>481</v>
      </c>
      <c r="K22" s="18" t="s">
        <v>481</v>
      </c>
      <c r="L22" s="20" t="s">
        <v>481</v>
      </c>
      <c r="M22" s="18" t="s">
        <v>481</v>
      </c>
      <c r="N22" s="20" t="s">
        <v>481</v>
      </c>
      <c r="O22" s="18" t="n">
        <v>364.6379</v>
      </c>
      <c r="P22" s="20" t="n">
        <v>50.82432171</v>
      </c>
      <c r="Q22" s="18" t="n">
        <v>373.06765224</v>
      </c>
      <c r="R22" s="20" t="n">
        <v>9.08921312</v>
      </c>
    </row>
    <row r="23" spans="1:18">
      <c r="A23" s="15" t="s">
        <v>498</v>
      </c>
      <c r="B23" s="17" t="n">
        <v>11583</v>
      </c>
      <c r="C23" s="18">
        <f>(321.0/B23*100)</f>
        <v/>
      </c>
      <c r="D23" s="19" t="n">
        <v>11262</v>
      </c>
      <c r="E23" s="18" t="n">
        <v>427.6290039</v>
      </c>
      <c r="F23" s="20" t="n">
        <v>4.08267765</v>
      </c>
      <c r="G23" s="18" t="n">
        <v>500.81764143</v>
      </c>
      <c r="H23" s="20" t="n">
        <v>2.71040943</v>
      </c>
      <c r="I23" s="18" t="s">
        <v>481</v>
      </c>
      <c r="J23" s="20" t="s">
        <v>481</v>
      </c>
      <c r="K23" s="18" t="s">
        <v>481</v>
      </c>
      <c r="L23" s="20" t="s">
        <v>481</v>
      </c>
      <c r="M23" s="18" t="s">
        <v>481</v>
      </c>
      <c r="N23" s="20" t="s">
        <v>481</v>
      </c>
      <c r="O23" s="18" t="s">
        <v>481</v>
      </c>
      <c r="P23" s="20" t="s">
        <v>481</v>
      </c>
      <c r="Q23" s="18" t="n">
        <v>407.97884023</v>
      </c>
      <c r="R23" s="20" t="n">
        <v>9.515598519999999</v>
      </c>
    </row>
    <row r="24" spans="1:18">
      <c r="A24" s="15" t="s">
        <v>499</v>
      </c>
      <c r="B24" s="17" t="n">
        <v>6647</v>
      </c>
      <c r="C24" s="18">
        <f>(23.0/B24*100)</f>
        <v/>
      </c>
      <c r="D24" s="19" t="n">
        <v>6624</v>
      </c>
      <c r="E24" s="18" t="n">
        <v>419.17279169</v>
      </c>
      <c r="F24" s="20" t="n">
        <v>8.01030806</v>
      </c>
      <c r="G24" s="18" t="n">
        <v>523.3139287400001</v>
      </c>
      <c r="H24" s="20" t="n">
        <v>2.92480434</v>
      </c>
      <c r="I24" s="18" t="s">
        <v>481</v>
      </c>
      <c r="J24" s="20" t="s">
        <v>481</v>
      </c>
      <c r="K24" s="18" t="s">
        <v>481</v>
      </c>
      <c r="L24" s="20" t="s">
        <v>481</v>
      </c>
      <c r="M24" s="18" t="s">
        <v>481</v>
      </c>
      <c r="N24" s="20" t="s">
        <v>481</v>
      </c>
      <c r="O24" s="18" t="s">
        <v>481</v>
      </c>
      <c r="P24" s="20" t="s">
        <v>481</v>
      </c>
      <c r="Q24" s="18" t="n">
        <v>433.97548841</v>
      </c>
      <c r="R24" s="20" t="n">
        <v>11.09414779</v>
      </c>
    </row>
    <row r="25" spans="1:18">
      <c r="A25" s="15" t="s">
        <v>500</v>
      </c>
      <c r="B25" s="17" t="n">
        <v>5581</v>
      </c>
      <c r="C25" s="18">
        <f>(26.0/B25*100)</f>
        <v/>
      </c>
      <c r="D25" s="19" t="n">
        <v>5555</v>
      </c>
      <c r="E25" s="18" t="n">
        <v>395.85480251</v>
      </c>
      <c r="F25" s="20" t="n">
        <v>9.98057532</v>
      </c>
      <c r="G25" s="18" t="n">
        <v>522.45690152</v>
      </c>
      <c r="H25" s="20" t="n">
        <v>3.47453886</v>
      </c>
      <c r="I25" s="18" t="s">
        <v>481</v>
      </c>
      <c r="J25" s="20" t="s">
        <v>481</v>
      </c>
      <c r="K25" s="18" t="s">
        <v>481</v>
      </c>
      <c r="L25" s="20" t="s">
        <v>481</v>
      </c>
      <c r="M25" s="18" t="s">
        <v>481</v>
      </c>
      <c r="N25" s="20" t="s">
        <v>481</v>
      </c>
      <c r="O25" s="18" t="s">
        <v>481</v>
      </c>
      <c r="P25" s="20" t="s">
        <v>481</v>
      </c>
      <c r="Q25" s="18" t="n">
        <v>506.58390008</v>
      </c>
      <c r="R25" s="20" t="n">
        <v>10.85640107</v>
      </c>
    </row>
    <row r="26" spans="1:18">
      <c r="A26" s="15" t="s">
        <v>501</v>
      </c>
      <c r="B26" s="17" t="n">
        <v>4869</v>
      </c>
      <c r="C26" s="18">
        <f>(103.0/B26*100)</f>
        <v/>
      </c>
      <c r="D26" s="19" t="n">
        <v>4766</v>
      </c>
      <c r="E26" s="18" t="n">
        <v>417.08212227</v>
      </c>
      <c r="F26" s="20" t="n">
        <v>4.39376853</v>
      </c>
      <c r="G26" s="18" t="n">
        <v>498.88687927</v>
      </c>
      <c r="H26" s="20" t="n">
        <v>1.75567467</v>
      </c>
      <c r="I26" s="18" t="s">
        <v>481</v>
      </c>
      <c r="J26" s="20" t="s">
        <v>481</v>
      </c>
      <c r="K26" s="18" t="s">
        <v>481</v>
      </c>
      <c r="L26" s="20" t="s">
        <v>481</v>
      </c>
      <c r="M26" s="18" t="s">
        <v>481</v>
      </c>
      <c r="N26" s="20" t="s">
        <v>481</v>
      </c>
      <c r="O26" s="18" t="s">
        <v>481</v>
      </c>
      <c r="P26" s="20" t="s">
        <v>481</v>
      </c>
      <c r="Q26" s="18" t="n">
        <v>440.36937061</v>
      </c>
      <c r="R26" s="20" t="n">
        <v>10.57555345</v>
      </c>
    </row>
    <row r="27" spans="1:18">
      <c r="A27" s="15" t="s">
        <v>502</v>
      </c>
      <c r="B27" s="17" t="n">
        <v>5299</v>
      </c>
      <c r="C27" s="18">
        <f>(228.0/B27*100)</f>
        <v/>
      </c>
      <c r="D27" s="19" t="n">
        <v>5071</v>
      </c>
      <c r="E27" s="18" t="n">
        <v>404.18401026</v>
      </c>
      <c r="F27" s="20" t="n">
        <v>4.80930659</v>
      </c>
      <c r="G27" s="18" t="n">
        <v>502.23659258</v>
      </c>
      <c r="H27" s="20" t="n">
        <v>1.62251357</v>
      </c>
      <c r="I27" s="18" t="s">
        <v>481</v>
      </c>
      <c r="J27" s="20" t="s">
        <v>481</v>
      </c>
      <c r="K27" s="18" t="s">
        <v>481</v>
      </c>
      <c r="L27" s="20" t="s">
        <v>481</v>
      </c>
      <c r="M27" s="18" t="s">
        <v>481</v>
      </c>
      <c r="N27" s="20" t="s">
        <v>481</v>
      </c>
      <c r="O27" s="18" t="s">
        <v>481</v>
      </c>
      <c r="P27" s="20" t="s">
        <v>481</v>
      </c>
      <c r="Q27" s="18" t="n">
        <v>396.79507509</v>
      </c>
      <c r="R27" s="20" t="n">
        <v>5.32745611</v>
      </c>
    </row>
    <row r="28" spans="1:18">
      <c r="A28" s="15" t="s">
        <v>503</v>
      </c>
      <c r="B28" s="17" t="n">
        <v>7568</v>
      </c>
      <c r="C28" s="18">
        <f>(600.0/B28*100)</f>
        <v/>
      </c>
      <c r="D28" s="19" t="n">
        <v>6968</v>
      </c>
      <c r="E28" s="18" t="n">
        <v>387.81026211</v>
      </c>
      <c r="F28" s="20" t="n">
        <v>3.62693838</v>
      </c>
      <c r="G28" s="18" t="n">
        <v>438.91963114</v>
      </c>
      <c r="H28" s="20" t="n">
        <v>2.88777318</v>
      </c>
      <c r="I28" s="18" t="s">
        <v>481</v>
      </c>
      <c r="J28" s="20" t="s">
        <v>481</v>
      </c>
      <c r="K28" s="18" t="s">
        <v>481</v>
      </c>
      <c r="L28" s="20" t="s">
        <v>481</v>
      </c>
      <c r="M28" s="18" t="s">
        <v>481</v>
      </c>
      <c r="N28" s="20" t="s">
        <v>481</v>
      </c>
      <c r="O28" s="18" t="s">
        <v>481</v>
      </c>
      <c r="P28" s="20" t="s">
        <v>481</v>
      </c>
      <c r="Q28" s="18" t="n">
        <v>396.0202029</v>
      </c>
      <c r="R28" s="20" t="n">
        <v>7.03766236</v>
      </c>
    </row>
    <row r="29" spans="1:18">
      <c r="A29" s="15" t="s">
        <v>504</v>
      </c>
      <c r="B29" s="17" t="n">
        <v>5385</v>
      </c>
      <c r="C29" s="18">
        <f>(30.0/B29*100)</f>
        <v/>
      </c>
      <c r="D29" s="19" t="n">
        <v>5355</v>
      </c>
      <c r="E29" s="18" t="n">
        <v>440.09966969</v>
      </c>
      <c r="F29" s="20" t="n">
        <v>5.09646146</v>
      </c>
      <c r="G29" s="18" t="n">
        <v>523.6332998300001</v>
      </c>
      <c r="H29" s="20" t="n">
        <v>2.2543651</v>
      </c>
      <c r="I29" s="18" t="s">
        <v>481</v>
      </c>
      <c r="J29" s="20" t="s">
        <v>481</v>
      </c>
      <c r="K29" s="18" t="s">
        <v>481</v>
      </c>
      <c r="L29" s="20" t="s">
        <v>481</v>
      </c>
      <c r="M29" s="18" t="n">
        <v>314.02123871</v>
      </c>
      <c r="N29" s="20" t="n">
        <v>13.26138992</v>
      </c>
      <c r="O29" s="18" t="s">
        <v>481</v>
      </c>
      <c r="P29" s="20" t="s">
        <v>481</v>
      </c>
      <c r="Q29" s="18" t="n">
        <v>403.08959956</v>
      </c>
      <c r="R29" s="20" t="n">
        <v>13.34752868</v>
      </c>
    </row>
    <row r="30" spans="1:18">
      <c r="A30" s="15" t="s">
        <v>505</v>
      </c>
      <c r="B30" s="17" t="n">
        <v>4520</v>
      </c>
      <c r="C30" s="18">
        <f>(279.0/B30*100)</f>
        <v/>
      </c>
      <c r="D30" s="19" t="n">
        <v>4241</v>
      </c>
      <c r="E30" s="18" t="n">
        <v>450.12246533</v>
      </c>
      <c r="F30" s="20" t="n">
        <v>4.44910584</v>
      </c>
      <c r="G30" s="18" t="n">
        <v>536.2241540799999</v>
      </c>
      <c r="H30" s="20" t="n">
        <v>2.57860835</v>
      </c>
      <c r="I30" s="18" t="s">
        <v>481</v>
      </c>
      <c r="J30" s="20" t="s">
        <v>481</v>
      </c>
      <c r="K30" s="18" t="s">
        <v>481</v>
      </c>
      <c r="L30" s="20" t="s">
        <v>481</v>
      </c>
      <c r="M30" s="18" t="s">
        <v>481</v>
      </c>
      <c r="N30" s="20" t="s">
        <v>481</v>
      </c>
      <c r="O30" s="18" t="s">
        <v>481</v>
      </c>
      <c r="P30" s="20" t="s">
        <v>481</v>
      </c>
      <c r="Q30" s="18" t="n">
        <v>429.89595479</v>
      </c>
      <c r="R30" s="20" t="n">
        <v>9.315216299999999</v>
      </c>
    </row>
    <row r="31" spans="1:18">
      <c r="A31" s="15" t="s">
        <v>506</v>
      </c>
      <c r="B31" s="17" t="n">
        <v>5456</v>
      </c>
      <c r="C31" s="18">
        <f>(159.0/B31*100)</f>
        <v/>
      </c>
      <c r="D31" s="19" t="n">
        <v>5297</v>
      </c>
      <c r="E31" s="18" t="n">
        <v>462.59152053</v>
      </c>
      <c r="F31" s="20" t="n">
        <v>4.44843277</v>
      </c>
      <c r="G31" s="18" t="n">
        <v>529.84012422</v>
      </c>
      <c r="H31" s="20" t="n">
        <v>2.45875721</v>
      </c>
      <c r="I31" s="18" t="s">
        <v>481</v>
      </c>
      <c r="J31" s="20" t="s">
        <v>481</v>
      </c>
      <c r="K31" s="18" t="s">
        <v>481</v>
      </c>
      <c r="L31" s="20" t="s">
        <v>481</v>
      </c>
      <c r="M31" s="18" t="s">
        <v>481</v>
      </c>
      <c r="N31" s="20" t="s">
        <v>481</v>
      </c>
      <c r="O31" s="18" t="s">
        <v>481</v>
      </c>
      <c r="P31" s="20" t="s">
        <v>481</v>
      </c>
      <c r="Q31" s="18" t="n">
        <v>435.67045249</v>
      </c>
      <c r="R31" s="20" t="n">
        <v>8.037145000000001</v>
      </c>
    </row>
    <row r="32" spans="1:18">
      <c r="A32" s="15" t="s">
        <v>507</v>
      </c>
      <c r="B32" s="17" t="n">
        <v>4478</v>
      </c>
      <c r="C32" s="18">
        <f>(6.0/B32*100)</f>
        <v/>
      </c>
      <c r="D32" s="19" t="n">
        <v>4472</v>
      </c>
      <c r="E32" s="18" t="n">
        <v>424.19555595</v>
      </c>
      <c r="F32" s="20" t="n">
        <v>5.18234097</v>
      </c>
      <c r="G32" s="18" t="n">
        <v>517.38969278</v>
      </c>
      <c r="H32" s="20" t="n">
        <v>2.44021918</v>
      </c>
      <c r="I32" s="18" t="s">
        <v>481</v>
      </c>
      <c r="J32" s="20" t="s">
        <v>481</v>
      </c>
      <c r="K32" s="18" t="s">
        <v>481</v>
      </c>
      <c r="L32" s="20" t="s">
        <v>481</v>
      </c>
      <c r="M32" s="18" t="s">
        <v>481</v>
      </c>
      <c r="N32" s="20" t="s">
        <v>481</v>
      </c>
      <c r="O32" s="18" t="s">
        <v>481</v>
      </c>
      <c r="P32" s="20" t="s">
        <v>481</v>
      </c>
      <c r="Q32" s="18" t="n">
        <v>441.87358007</v>
      </c>
      <c r="R32" s="20" t="n">
        <v>14.34184136</v>
      </c>
    </row>
    <row r="33" spans="1:18">
      <c r="A33" s="15" t="s">
        <v>508</v>
      </c>
      <c r="B33" s="17" t="n">
        <v>7325</v>
      </c>
      <c r="C33" s="18">
        <f>(90.0/B33*100)</f>
        <v/>
      </c>
      <c r="D33" s="19" t="n">
        <v>7235</v>
      </c>
      <c r="E33" s="18" t="n">
        <v>409.10528119</v>
      </c>
      <c r="F33" s="20" t="n">
        <v>4.74818304</v>
      </c>
      <c r="G33" s="18" t="n">
        <v>511.83863921</v>
      </c>
      <c r="H33" s="20" t="n">
        <v>2.58315791</v>
      </c>
      <c r="I33" s="18" t="s">
        <v>481</v>
      </c>
      <c r="J33" s="20" t="s">
        <v>481</v>
      </c>
      <c r="K33" s="18" t="s">
        <v>481</v>
      </c>
      <c r="L33" s="20" t="s">
        <v>481</v>
      </c>
      <c r="M33" s="18" t="s">
        <v>481</v>
      </c>
      <c r="N33" s="20" t="s">
        <v>481</v>
      </c>
      <c r="O33" s="18" t="s">
        <v>481</v>
      </c>
      <c r="P33" s="20" t="s">
        <v>481</v>
      </c>
      <c r="Q33" s="18" t="n">
        <v>426.86188045</v>
      </c>
      <c r="R33" s="20" t="n">
        <v>9.06772099</v>
      </c>
    </row>
    <row r="34" spans="1:18">
      <c r="A34" s="15" t="s">
        <v>509</v>
      </c>
      <c r="B34" s="17" t="n">
        <v>6350</v>
      </c>
      <c r="C34" s="18">
        <f>(117.0/B34*100)</f>
        <v/>
      </c>
      <c r="D34" s="19" t="n">
        <v>6233</v>
      </c>
      <c r="E34" s="18" t="n">
        <v>395.80911812</v>
      </c>
      <c r="F34" s="20" t="n">
        <v>3.91978509</v>
      </c>
      <c r="G34" s="18" t="n">
        <v>479.66090886</v>
      </c>
      <c r="H34" s="20" t="n">
        <v>2.40288301</v>
      </c>
      <c r="I34" s="18" t="s">
        <v>481</v>
      </c>
      <c r="J34" s="20" t="s">
        <v>481</v>
      </c>
      <c r="K34" s="18" t="s">
        <v>481</v>
      </c>
      <c r="L34" s="20" t="s">
        <v>481</v>
      </c>
      <c r="M34" s="18" t="n">
        <v>263.37193708</v>
      </c>
      <c r="N34" s="20" t="n">
        <v>13.61114927</v>
      </c>
      <c r="O34" s="18" t="s">
        <v>481</v>
      </c>
      <c r="P34" s="20" t="s">
        <v>481</v>
      </c>
      <c r="Q34" s="18" t="n">
        <v>365.25333527</v>
      </c>
      <c r="R34" s="20" t="n">
        <v>7.6565158</v>
      </c>
    </row>
    <row r="35" spans="1:18">
      <c r="A35" s="15" t="s">
        <v>510</v>
      </c>
      <c r="B35" s="17" t="n">
        <v>6406</v>
      </c>
      <c r="C35" s="18">
        <f>(88.0/B35*100)</f>
        <v/>
      </c>
      <c r="D35" s="19" t="n">
        <v>6318</v>
      </c>
      <c r="E35" s="18" t="n">
        <v>417.63140615</v>
      </c>
      <c r="F35" s="20" t="n">
        <v>4.95448434</v>
      </c>
      <c r="G35" s="18" t="n">
        <v>517.0556249799999</v>
      </c>
      <c r="H35" s="20" t="n">
        <v>1.59336238</v>
      </c>
      <c r="I35" s="18" t="s">
        <v>481</v>
      </c>
      <c r="J35" s="20" t="s">
        <v>481</v>
      </c>
      <c r="K35" s="18" t="s">
        <v>481</v>
      </c>
      <c r="L35" s="20" t="s">
        <v>481</v>
      </c>
      <c r="M35" s="18" t="n">
        <v>337.32521215</v>
      </c>
      <c r="N35" s="20" t="n">
        <v>11.65794297</v>
      </c>
      <c r="O35" s="18" t="s">
        <v>481</v>
      </c>
      <c r="P35" s="20" t="s">
        <v>481</v>
      </c>
      <c r="Q35" s="18" t="n">
        <v>422.3918378</v>
      </c>
      <c r="R35" s="20" t="n">
        <v>10.8150575</v>
      </c>
    </row>
    <row r="36" spans="1:18">
      <c r="A36" s="15" t="s">
        <v>511</v>
      </c>
      <c r="B36" s="17" t="n">
        <v>6736</v>
      </c>
      <c r="C36" s="18">
        <f>(113.0/B36*100)</f>
        <v/>
      </c>
      <c r="D36" s="19" t="n">
        <v>6623</v>
      </c>
      <c r="E36" s="18" t="n">
        <v>452.69815001</v>
      </c>
      <c r="F36" s="20" t="n">
        <v>4.20710819</v>
      </c>
      <c r="G36" s="18" t="n">
        <v>510.91227192</v>
      </c>
      <c r="H36" s="20" t="n">
        <v>2.12071081</v>
      </c>
      <c r="I36" s="18" t="s">
        <v>481</v>
      </c>
      <c r="J36" s="20" t="s">
        <v>481</v>
      </c>
      <c r="K36" s="18" t="s">
        <v>481</v>
      </c>
      <c r="L36" s="20" t="s">
        <v>481</v>
      </c>
      <c r="M36" s="18" t="s">
        <v>481</v>
      </c>
      <c r="N36" s="20" t="s">
        <v>481</v>
      </c>
      <c r="O36" s="18" t="s">
        <v>481</v>
      </c>
      <c r="P36" s="20" t="s">
        <v>481</v>
      </c>
      <c r="Q36" s="18" t="n">
        <v>438.04672673</v>
      </c>
      <c r="R36" s="20" t="n">
        <v>7.87921284</v>
      </c>
    </row>
    <row r="37" spans="1:18">
      <c r="A37" s="15" t="s">
        <v>512</v>
      </c>
      <c r="B37" s="17" t="n">
        <v>5458</v>
      </c>
      <c r="C37" s="18">
        <f>(232.0/B37*100)</f>
        <v/>
      </c>
      <c r="D37" s="19" t="n">
        <v>5226</v>
      </c>
      <c r="E37" s="18" t="n">
        <v>437.20913089</v>
      </c>
      <c r="F37" s="20" t="n">
        <v>5.40271488</v>
      </c>
      <c r="G37" s="18" t="n">
        <v>518.65244554</v>
      </c>
      <c r="H37" s="20" t="n">
        <v>3.08300938</v>
      </c>
      <c r="I37" s="18" t="s">
        <v>481</v>
      </c>
      <c r="J37" s="20" t="s">
        <v>481</v>
      </c>
      <c r="K37" s="18" t="s">
        <v>481</v>
      </c>
      <c r="L37" s="20" t="s">
        <v>481</v>
      </c>
      <c r="M37" s="18" t="s">
        <v>481</v>
      </c>
      <c r="N37" s="20" t="s">
        <v>481</v>
      </c>
      <c r="O37" s="18" t="s">
        <v>481</v>
      </c>
      <c r="P37" s="20" t="s">
        <v>481</v>
      </c>
      <c r="Q37" s="18" t="n">
        <v>409.57486247</v>
      </c>
      <c r="R37" s="20" t="n">
        <v>8.07401247</v>
      </c>
    </row>
    <row r="38" spans="1:18">
      <c r="A38" s="15" t="s">
        <v>513</v>
      </c>
      <c r="B38" s="17" t="n">
        <v>5860</v>
      </c>
      <c r="C38" s="18">
        <f>(35.0/B38*100)</f>
        <v/>
      </c>
      <c r="D38" s="19" t="n">
        <v>5825</v>
      </c>
      <c r="E38" s="18" t="n">
        <v>429.1462665</v>
      </c>
      <c r="F38" s="20" t="n">
        <v>5.47998866</v>
      </c>
      <c r="G38" s="18" t="n">
        <v>506.5309337</v>
      </c>
      <c r="H38" s="20" t="n">
        <v>3.09473106</v>
      </c>
      <c r="I38" s="18" t="s">
        <v>481</v>
      </c>
      <c r="J38" s="20" t="s">
        <v>481</v>
      </c>
      <c r="K38" s="18" t="s">
        <v>481</v>
      </c>
      <c r="L38" s="20" t="s">
        <v>481</v>
      </c>
      <c r="M38" s="18" t="s">
        <v>481</v>
      </c>
      <c r="N38" s="20" t="s">
        <v>481</v>
      </c>
      <c r="O38" s="18" t="s">
        <v>481</v>
      </c>
      <c r="P38" s="20" t="s">
        <v>481</v>
      </c>
      <c r="Q38" s="18" t="n">
        <v>474.05803961</v>
      </c>
      <c r="R38" s="20" t="n">
        <v>5.34962587</v>
      </c>
    </row>
    <row r="39" spans="1:18">
      <c r="A39" s="15" t="s">
        <v>514</v>
      </c>
      <c r="B39" s="17" t="n">
        <v>5895</v>
      </c>
      <c r="C39" s="18">
        <f>(34.0/B39*100)</f>
        <v/>
      </c>
      <c r="D39" s="19" t="n">
        <v>5861</v>
      </c>
      <c r="E39" s="18" t="n">
        <v>387.73508407</v>
      </c>
      <c r="F39" s="20" t="n">
        <v>3.90553781</v>
      </c>
      <c r="G39" s="18" t="n">
        <v>446.41057177</v>
      </c>
      <c r="H39" s="20" t="n">
        <v>4.0629933</v>
      </c>
      <c r="I39" s="18" t="s">
        <v>481</v>
      </c>
      <c r="J39" s="20" t="s">
        <v>481</v>
      </c>
      <c r="K39" s="18" t="s">
        <v>481</v>
      </c>
      <c r="L39" s="20" t="s">
        <v>481</v>
      </c>
      <c r="M39" s="18" t="s">
        <v>481</v>
      </c>
      <c r="N39" s="20" t="s">
        <v>481</v>
      </c>
      <c r="O39" s="18" t="s">
        <v>481</v>
      </c>
      <c r="P39" s="20" t="s">
        <v>481</v>
      </c>
      <c r="Q39" s="18" t="n">
        <v>376.18011698</v>
      </c>
      <c r="R39" s="20" t="n">
        <v>11.37968911</v>
      </c>
    </row>
    <row r="40" spans="1:18">
      <c r="A40" s="15" t="s">
        <v>515</v>
      </c>
      <c r="B40" s="17" t="n">
        <v>14157</v>
      </c>
      <c r="C40" s="18">
        <f>(452.0/B40*100)</f>
        <v/>
      </c>
      <c r="D40" s="19" t="n">
        <v>13705</v>
      </c>
      <c r="E40" s="18" t="n">
        <v>446.39472958</v>
      </c>
      <c r="F40" s="20" t="n">
        <v>3.95620776</v>
      </c>
      <c r="G40" s="18" t="n">
        <v>510.66249073</v>
      </c>
      <c r="H40" s="20" t="n">
        <v>2.87026492</v>
      </c>
      <c r="I40" s="18" t="s">
        <v>481</v>
      </c>
      <c r="J40" s="20" t="s">
        <v>481</v>
      </c>
      <c r="K40" s="18" t="s">
        <v>481</v>
      </c>
      <c r="L40" s="20" t="s">
        <v>481</v>
      </c>
      <c r="M40" s="18" t="s">
        <v>481</v>
      </c>
      <c r="N40" s="20" t="s">
        <v>481</v>
      </c>
      <c r="O40" s="18" t="s">
        <v>481</v>
      </c>
      <c r="P40" s="20" t="s">
        <v>481</v>
      </c>
      <c r="Q40" s="18" t="n">
        <v>421.72650348</v>
      </c>
      <c r="R40" s="20" t="n">
        <v>7.83979232</v>
      </c>
    </row>
    <row r="41" spans="1:18">
      <c r="A41" s="15" t="s">
        <v>516</v>
      </c>
      <c r="B41" s="17" t="n">
        <v>5712</v>
      </c>
      <c r="C41" s="18">
        <f>(80.0/B41*100)</f>
        <v/>
      </c>
      <c r="D41" s="19" t="n">
        <v>5632</v>
      </c>
      <c r="E41" s="18" t="n">
        <v>428.27757989</v>
      </c>
      <c r="F41" s="20" t="n">
        <v>4.30224237</v>
      </c>
      <c r="G41" s="18" t="n">
        <v>520.1491038</v>
      </c>
      <c r="H41" s="20" t="n">
        <v>2.8588244</v>
      </c>
      <c r="I41" s="18" t="s">
        <v>481</v>
      </c>
      <c r="J41" s="20" t="s">
        <v>481</v>
      </c>
      <c r="K41" s="18" t="s">
        <v>481</v>
      </c>
      <c r="L41" s="20" t="s">
        <v>481</v>
      </c>
      <c r="M41" s="18" t="n">
        <v>399.91015703</v>
      </c>
      <c r="N41" s="20" t="n">
        <v>16.72230739</v>
      </c>
      <c r="O41" s="18" t="s">
        <v>481</v>
      </c>
      <c r="P41" s="20" t="s">
        <v>481</v>
      </c>
      <c r="Q41" s="18" t="n">
        <v>423.01666477</v>
      </c>
      <c r="R41" s="20" t="n">
        <v>12.0826362</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349.85925265</v>
      </c>
      <c r="N45" s="20" t="n">
        <v>3.00084387</v>
      </c>
      <c r="O45" s="18" t="s">
        <v>481</v>
      </c>
      <c r="P45" s="20" t="s">
        <v>481</v>
      </c>
      <c r="Q45" s="18" t="s">
        <v>481</v>
      </c>
      <c r="R45" s="20" t="s">
        <v>481</v>
      </c>
    </row>
    <row r="46" spans="1:18">
      <c r="A46" s="15" t="s">
        <v>521</v>
      </c>
      <c r="B46" s="17" t="n">
        <v>23141</v>
      </c>
      <c r="C46" s="18">
        <f>(2395.0/B46*100)</f>
        <v/>
      </c>
      <c r="D46" s="19" t="n">
        <v>20746</v>
      </c>
      <c r="E46" s="18" t="n">
        <v>378.29888172</v>
      </c>
      <c r="F46" s="20" t="n">
        <v>3.48122594</v>
      </c>
      <c r="G46" s="18" t="n">
        <v>447.87899866</v>
      </c>
      <c r="H46" s="20" t="n">
        <v>3.75312256</v>
      </c>
      <c r="I46" s="18" t="s">
        <v>481</v>
      </c>
      <c r="J46" s="20" t="s">
        <v>481</v>
      </c>
      <c r="K46" s="18" t="s">
        <v>481</v>
      </c>
      <c r="L46" s="20" t="s">
        <v>481</v>
      </c>
      <c r="M46" s="18" t="s">
        <v>481</v>
      </c>
      <c r="N46" s="20" t="s">
        <v>481</v>
      </c>
      <c r="O46" s="18" t="s">
        <v>481</v>
      </c>
      <c r="P46" s="20" t="s">
        <v>481</v>
      </c>
      <c r="Q46" s="18" t="n">
        <v>384.23638278</v>
      </c>
      <c r="R46" s="20" t="n">
        <v>3.42962142</v>
      </c>
    </row>
    <row r="47" spans="1:18">
      <c r="A47" s="15" t="s">
        <v>522</v>
      </c>
      <c r="B47" s="17" t="n">
        <v>5928</v>
      </c>
      <c r="C47" s="18">
        <f>(488.0/B47*100)</f>
        <v/>
      </c>
      <c r="D47" s="19" t="n">
        <v>5440</v>
      </c>
      <c r="E47" s="18" t="n">
        <v>366.06614192</v>
      </c>
      <c r="F47" s="20" t="n">
        <v>5.4298191</v>
      </c>
      <c r="G47" s="18" t="n">
        <v>473.64640198</v>
      </c>
      <c r="H47" s="20" t="n">
        <v>4.26831246</v>
      </c>
      <c r="I47" s="18" t="s">
        <v>481</v>
      </c>
      <c r="J47" s="20" t="s">
        <v>481</v>
      </c>
      <c r="K47" s="18" t="s">
        <v>481</v>
      </c>
      <c r="L47" s="20" t="s">
        <v>481</v>
      </c>
      <c r="M47" s="18" t="s">
        <v>481</v>
      </c>
      <c r="N47" s="20" t="s">
        <v>481</v>
      </c>
      <c r="O47" s="18" t="s">
        <v>481</v>
      </c>
      <c r="P47" s="20" t="s">
        <v>481</v>
      </c>
      <c r="Q47" s="18" t="n">
        <v>344.95142888</v>
      </c>
      <c r="R47" s="20" t="n">
        <v>6.72819807</v>
      </c>
    </row>
    <row r="48" spans="1:18">
      <c r="A48" s="15" t="s">
        <v>523</v>
      </c>
      <c r="B48" s="17" t="n">
        <v>9841</v>
      </c>
      <c r="C48" s="18">
        <f>(8.0/B48*100)</f>
        <v/>
      </c>
      <c r="D48" s="19" t="n">
        <v>9833</v>
      </c>
      <c r="E48" s="18" t="n">
        <v>394.58518834</v>
      </c>
      <c r="F48" s="20" t="n">
        <v>6.34559149</v>
      </c>
      <c r="G48" s="18" t="n">
        <v>506.46861573</v>
      </c>
      <c r="H48" s="20" t="n">
        <v>5.03471821</v>
      </c>
      <c r="I48" s="18" t="s">
        <v>481</v>
      </c>
      <c r="J48" s="20" t="s">
        <v>481</v>
      </c>
      <c r="K48" s="18" t="s">
        <v>481</v>
      </c>
      <c r="L48" s="20" t="s">
        <v>481</v>
      </c>
      <c r="M48" s="18" t="s">
        <v>481</v>
      </c>
      <c r="N48" s="20" t="s">
        <v>481</v>
      </c>
      <c r="O48" s="18" t="s">
        <v>481</v>
      </c>
      <c r="P48" s="20" t="s">
        <v>481</v>
      </c>
      <c r="Q48" s="18" t="n">
        <v>451.90276635</v>
      </c>
      <c r="R48" s="20" t="n">
        <v>9.878187759999999</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(493.0/B50*100)</f>
        <v/>
      </c>
      <c r="D50" s="19" t="n">
        <v>11302</v>
      </c>
      <c r="E50" s="18" t="n">
        <v>391.25371739</v>
      </c>
      <c r="F50" s="20" t="n">
        <v>3.26479706</v>
      </c>
      <c r="G50" s="18" t="n">
        <v>451.70660837</v>
      </c>
      <c r="H50" s="20" t="n">
        <v>2.83036109</v>
      </c>
      <c r="I50" s="18" t="s">
        <v>481</v>
      </c>
      <c r="J50" s="20" t="s">
        <v>481</v>
      </c>
      <c r="K50" s="18" t="s">
        <v>481</v>
      </c>
      <c r="L50" s="20" t="s">
        <v>481</v>
      </c>
      <c r="M50" s="18" t="s">
        <v>481</v>
      </c>
      <c r="N50" s="20" t="s">
        <v>481</v>
      </c>
      <c r="O50" s="18" t="s">
        <v>481</v>
      </c>
      <c r="P50" s="20" t="s">
        <v>481</v>
      </c>
      <c r="Q50" s="18" t="n">
        <v>367.78510636</v>
      </c>
      <c r="R50" s="20" t="n">
        <v>8.546568880000001</v>
      </c>
    </row>
    <row r="51" spans="1:18">
      <c r="A51" s="15" t="s">
        <v>526</v>
      </c>
      <c r="B51" s="17" t="n">
        <v>6866</v>
      </c>
      <c r="C51" s="18">
        <f>(112.0/B51*100)</f>
        <v/>
      </c>
      <c r="D51" s="19" t="n">
        <v>6754</v>
      </c>
      <c r="E51" s="18" t="n">
        <v>375.06067112</v>
      </c>
      <c r="F51" s="20" t="n">
        <v>5.52383739</v>
      </c>
      <c r="G51" s="18" t="n">
        <v>437.64273373</v>
      </c>
      <c r="H51" s="20" t="n">
        <v>2.72056141</v>
      </c>
      <c r="I51" s="18" t="s">
        <v>481</v>
      </c>
      <c r="J51" s="20" t="s">
        <v>481</v>
      </c>
      <c r="K51" s="18" t="s">
        <v>481</v>
      </c>
      <c r="L51" s="20" t="s">
        <v>481</v>
      </c>
      <c r="M51" s="18" t="n">
        <v>427.96430568</v>
      </c>
      <c r="N51" s="20" t="n">
        <v>5.20460603</v>
      </c>
      <c r="O51" s="18" t="s">
        <v>481</v>
      </c>
      <c r="P51" s="20" t="s">
        <v>481</v>
      </c>
      <c r="Q51" s="18" t="n">
        <v>400.39329737</v>
      </c>
      <c r="R51" s="20" t="n">
        <v>7.7105654</v>
      </c>
    </row>
    <row r="52" spans="1:18">
      <c r="A52" s="15" t="s">
        <v>527</v>
      </c>
      <c r="B52" s="17" t="n">
        <v>5809</v>
      </c>
      <c r="C52" s="18">
        <f>(124.0/B52*100)</f>
        <v/>
      </c>
      <c r="D52" s="19" t="n">
        <v>5685</v>
      </c>
      <c r="E52" s="18" t="n">
        <v>424.10077056</v>
      </c>
      <c r="F52" s="20" t="n">
        <v>4.79798082</v>
      </c>
      <c r="G52" s="18" t="n">
        <v>499.81418934</v>
      </c>
      <c r="H52" s="20" t="n">
        <v>2.58131445</v>
      </c>
      <c r="I52" s="18" t="s">
        <v>481</v>
      </c>
      <c r="J52" s="20" t="s">
        <v>481</v>
      </c>
      <c r="K52" s="18" t="s">
        <v>481</v>
      </c>
      <c r="L52" s="20" t="s">
        <v>481</v>
      </c>
      <c r="M52" s="18" t="s">
        <v>481</v>
      </c>
      <c r="N52" s="20" t="s">
        <v>481</v>
      </c>
      <c r="O52" s="18" t="s">
        <v>481</v>
      </c>
      <c r="P52" s="20" t="s">
        <v>481</v>
      </c>
      <c r="Q52" s="18" t="n">
        <v>394.46275828</v>
      </c>
      <c r="R52" s="20" t="n">
        <v>9.21189691</v>
      </c>
    </row>
    <row r="53" spans="1:18">
      <c r="A53" s="15" t="s">
        <v>528</v>
      </c>
      <c r="B53" s="17" t="n">
        <v>5571</v>
      </c>
      <c r="C53" s="18">
        <f>(144.0/B53*100)</f>
        <v/>
      </c>
      <c r="D53" s="19" t="n">
        <v>5427</v>
      </c>
      <c r="E53" s="18" t="n">
        <v>394.16038145</v>
      </c>
      <c r="F53" s="20" t="n">
        <v>3.48784675</v>
      </c>
      <c r="G53" s="18" t="n">
        <v>469.63939878</v>
      </c>
      <c r="H53" s="20" t="n">
        <v>1.77119147</v>
      </c>
      <c r="I53" s="18" t="s">
        <v>481</v>
      </c>
      <c r="J53" s="20" t="s">
        <v>481</v>
      </c>
      <c r="K53" s="18" t="s">
        <v>481</v>
      </c>
      <c r="L53" s="20" t="s">
        <v>481</v>
      </c>
      <c r="M53" s="18" t="s">
        <v>481</v>
      </c>
      <c r="N53" s="20" t="s">
        <v>481</v>
      </c>
      <c r="O53" s="18" t="s">
        <v>481</v>
      </c>
      <c r="P53" s="20" t="s">
        <v>481</v>
      </c>
      <c r="Q53" s="18" t="n">
        <v>362.14070702</v>
      </c>
      <c r="R53" s="20" t="n">
        <v>5.57007836</v>
      </c>
    </row>
    <row r="54" spans="1:18">
      <c r="A54" s="15" t="s">
        <v>529</v>
      </c>
      <c r="B54" s="17" t="n">
        <v>4740</v>
      </c>
      <c r="C54" s="18">
        <f>(638.0/B54*100)</f>
        <v/>
      </c>
      <c r="D54" s="19" t="n">
        <v>4102</v>
      </c>
      <c r="E54" s="18" t="n">
        <v>316.2698583</v>
      </c>
      <c r="F54" s="20" t="n">
        <v>3.92423238</v>
      </c>
      <c r="G54" s="18" t="n">
        <v>396.2413924</v>
      </c>
      <c r="H54" s="20" t="n">
        <v>3.65797046</v>
      </c>
      <c r="I54" s="18" t="s">
        <v>481</v>
      </c>
      <c r="J54" s="20" t="s">
        <v>481</v>
      </c>
      <c r="K54" s="18" t="s">
        <v>481</v>
      </c>
      <c r="L54" s="20" t="s">
        <v>481</v>
      </c>
      <c r="M54" s="18" t="s">
        <v>481</v>
      </c>
      <c r="N54" s="20" t="s">
        <v>481</v>
      </c>
      <c r="O54" s="18" t="s">
        <v>481</v>
      </c>
      <c r="P54" s="20" t="s">
        <v>481</v>
      </c>
      <c r="Q54" s="18" t="n">
        <v>311.75910346</v>
      </c>
      <c r="R54" s="20" t="n">
        <v>4.68211346</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(77.0/B56*100)</f>
        <v/>
      </c>
      <c r="D56" s="19" t="n">
        <v>5282</v>
      </c>
      <c r="E56" s="18" t="n">
        <v>461.17268601</v>
      </c>
      <c r="F56" s="20" t="n">
        <v>5.70811868</v>
      </c>
      <c r="G56" s="18" t="n">
        <v>534.4495993100001</v>
      </c>
      <c r="H56" s="20" t="n">
        <v>2.56727818</v>
      </c>
      <c r="I56" s="18" t="s">
        <v>481</v>
      </c>
      <c r="J56" s="20" t="s">
        <v>481</v>
      </c>
      <c r="K56" s="18" t="s">
        <v>481</v>
      </c>
      <c r="L56" s="20" t="s">
        <v>481</v>
      </c>
      <c r="M56" s="18" t="s">
        <v>481</v>
      </c>
      <c r="N56" s="20" t="s">
        <v>481</v>
      </c>
      <c r="O56" s="18" t="s">
        <v>481</v>
      </c>
      <c r="P56" s="20" t="s">
        <v>481</v>
      </c>
      <c r="Q56" s="18" t="n">
        <v>444.61501479</v>
      </c>
      <c r="R56" s="20" t="n">
        <v>19.13007715</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397.25949434</v>
      </c>
      <c r="N57" s="20" t="n">
        <v>2.86584073</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347.12590293</v>
      </c>
      <c r="N59" s="20" t="n">
        <v>1.56898215</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346.54897697</v>
      </c>
      <c r="N60" s="20" t="n">
        <v>4.41355694</v>
      </c>
      <c r="O60" s="18" t="s">
        <v>481</v>
      </c>
      <c r="P60" s="20" t="s">
        <v>481</v>
      </c>
      <c r="Q60" s="18" t="s">
        <v>481</v>
      </c>
      <c r="R60" s="20" t="s">
        <v>481</v>
      </c>
    </row>
    <row r="61" spans="1:18">
      <c r="A61" s="15" t="s">
        <v>536</v>
      </c>
      <c r="B61" s="17" t="n">
        <v>6525</v>
      </c>
      <c r="C61" s="18">
        <f>(193.0/B61*100)</f>
        <v/>
      </c>
      <c r="D61" s="19" t="n">
        <v>6332</v>
      </c>
      <c r="E61" s="18" t="n">
        <v>406.64050696</v>
      </c>
      <c r="F61" s="20" t="n">
        <v>3.67020997</v>
      </c>
      <c r="G61" s="18" t="n">
        <v>490.74629116</v>
      </c>
      <c r="H61" s="20" t="n">
        <v>2.59896114</v>
      </c>
      <c r="I61" s="18" t="s">
        <v>481</v>
      </c>
      <c r="J61" s="20" t="s">
        <v>481</v>
      </c>
      <c r="K61" s="18" t="s">
        <v>481</v>
      </c>
      <c r="L61" s="20" t="s">
        <v>481</v>
      </c>
      <c r="M61" s="18" t="s">
        <v>481</v>
      </c>
      <c r="N61" s="20" t="s">
        <v>481</v>
      </c>
      <c r="O61" s="18" t="s">
        <v>481</v>
      </c>
      <c r="P61" s="20" t="s">
        <v>481</v>
      </c>
      <c r="Q61" s="18" t="n">
        <v>380.79363678</v>
      </c>
      <c r="R61" s="20" t="n">
        <v>8.701783710000001</v>
      </c>
    </row>
    <row r="62" spans="1:18">
      <c r="A62" s="15" t="s">
        <v>537</v>
      </c>
      <c r="B62" s="17" t="n">
        <v>4476</v>
      </c>
      <c r="C62" s="18">
        <f>(3.0/B62*100)</f>
        <v/>
      </c>
      <c r="D62" s="19" t="n">
        <v>4473</v>
      </c>
      <c r="E62" s="18" t="n">
        <v>459.652023</v>
      </c>
      <c r="F62" s="20" t="n">
        <v>5.38651198</v>
      </c>
      <c r="G62" s="18" t="n">
        <v>512.9026909</v>
      </c>
      <c r="H62" s="20" t="n">
        <v>1.34916519</v>
      </c>
      <c r="I62" s="18" t="s">
        <v>481</v>
      </c>
      <c r="J62" s="20" t="s">
        <v>481</v>
      </c>
      <c r="K62" s="18" t="s">
        <v>481</v>
      </c>
      <c r="L62" s="20" t="s">
        <v>481</v>
      </c>
      <c r="M62" s="18" t="s">
        <v>481</v>
      </c>
      <c r="N62" s="20" t="s">
        <v>481</v>
      </c>
      <c r="O62" s="18" t="s">
        <v>481</v>
      </c>
      <c r="P62" s="20" t="s">
        <v>481</v>
      </c>
      <c r="Q62" s="18" t="n">
        <v>446.84823493</v>
      </c>
      <c r="R62" s="20" t="n">
        <v>20.83898832</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446.66614265</v>
      </c>
      <c r="N64" s="20" t="n">
        <v>1.7787943</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416.22926213</v>
      </c>
      <c r="N65" s="20" t="n">
        <v>2.51747002</v>
      </c>
      <c r="O65" s="18" t="s">
        <v>481</v>
      </c>
      <c r="P65" s="20" t="s">
        <v>481</v>
      </c>
      <c r="Q65" s="18" t="s">
        <v>481</v>
      </c>
      <c r="R65" s="20" t="s">
        <v>481</v>
      </c>
    </row>
    <row r="66" spans="1:18">
      <c r="A66" s="15" t="s">
        <v>541</v>
      </c>
      <c r="B66" s="17" t="n">
        <v>5665</v>
      </c>
      <c r="C66" s="18">
        <f>(104.0/B66*100)</f>
        <v/>
      </c>
      <c r="D66" s="19" t="n">
        <v>5561</v>
      </c>
      <c r="E66" s="18" t="n">
        <v>401.52333429</v>
      </c>
      <c r="F66" s="20" t="n">
        <v>2.39026421</v>
      </c>
      <c r="G66" s="18" t="n">
        <v>457.48287574</v>
      </c>
      <c r="H66" s="20" t="n">
        <v>2.1809914</v>
      </c>
      <c r="I66" s="18" t="s">
        <v>481</v>
      </c>
      <c r="J66" s="20" t="s">
        <v>481</v>
      </c>
      <c r="K66" s="18" t="s">
        <v>481</v>
      </c>
      <c r="L66" s="20" t="s">
        <v>481</v>
      </c>
      <c r="M66" s="18" t="s">
        <v>481</v>
      </c>
      <c r="N66" s="20" t="s">
        <v>481</v>
      </c>
      <c r="O66" s="18" t="s">
        <v>481</v>
      </c>
      <c r="P66" s="20" t="s">
        <v>481</v>
      </c>
      <c r="Q66" s="18" t="n">
        <v>358.30012266</v>
      </c>
      <c r="R66" s="20" t="n">
        <v>3.57796358</v>
      </c>
    </row>
    <row r="67" spans="1:18">
      <c r="A67" s="15" t="s">
        <v>542</v>
      </c>
      <c r="B67" s="17" t="n">
        <v>6971</v>
      </c>
      <c r="C67" s="18">
        <f>(1330.0/B67*100)</f>
        <v/>
      </c>
      <c r="D67" s="19" t="n">
        <v>5641</v>
      </c>
      <c r="E67" s="18" t="n">
        <v>358.20122565</v>
      </c>
      <c r="F67" s="20" t="n">
        <v>3.60899227</v>
      </c>
      <c r="G67" s="18" t="n">
        <v>434.91387048</v>
      </c>
      <c r="H67" s="20" t="n">
        <v>3.01205334</v>
      </c>
      <c r="I67" s="18" t="s">
        <v>481</v>
      </c>
      <c r="J67" s="20" t="s">
        <v>481</v>
      </c>
      <c r="K67" s="18" t="s">
        <v>481</v>
      </c>
      <c r="L67" s="20" t="s">
        <v>481</v>
      </c>
      <c r="M67" s="18" t="s">
        <v>481</v>
      </c>
      <c r="N67" s="20" t="s">
        <v>481</v>
      </c>
      <c r="O67" s="18" t="s">
        <v>481</v>
      </c>
      <c r="P67" s="20" t="s">
        <v>481</v>
      </c>
      <c r="Q67" s="18" t="n">
        <v>353.81040813</v>
      </c>
      <c r="R67" s="20" t="n">
        <v>6.73167529</v>
      </c>
    </row>
    <row r="68" spans="1:18">
      <c r="A68" s="15" t="s">
        <v>543</v>
      </c>
      <c r="B68" s="17" t="n">
        <v>12083</v>
      </c>
      <c r="C68" s="18">
        <f>(32.0/B68*100)</f>
        <v/>
      </c>
      <c r="D68" s="19" t="n">
        <v>12051</v>
      </c>
      <c r="E68" s="18" t="n">
        <v>357.09745052</v>
      </c>
      <c r="F68" s="20" t="n">
        <v>1.59007617</v>
      </c>
      <c r="G68" s="18" t="n">
        <v>455.61795161</v>
      </c>
      <c r="H68" s="20" t="n">
        <v>1.46115934</v>
      </c>
      <c r="I68" s="18" t="s">
        <v>481</v>
      </c>
      <c r="J68" s="20" t="s">
        <v>481</v>
      </c>
      <c r="K68" s="18" t="s">
        <v>481</v>
      </c>
      <c r="L68" s="20" t="s">
        <v>481</v>
      </c>
      <c r="M68" s="18" t="s">
        <v>481</v>
      </c>
      <c r="N68" s="20" t="s">
        <v>481</v>
      </c>
      <c r="O68" s="18" t="s">
        <v>481</v>
      </c>
      <c r="P68" s="20" t="s">
        <v>481</v>
      </c>
      <c r="Q68" s="18" t="n">
        <v>328.94797554</v>
      </c>
      <c r="R68" s="20" t="n">
        <v>2.33865996</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433.61659804</v>
      </c>
      <c r="N69" s="20" t="n">
        <v>4.0674456</v>
      </c>
      <c r="O69" s="18" t="s">
        <v>481</v>
      </c>
      <c r="P69" s="20" t="s">
        <v>481</v>
      </c>
      <c r="Q69" s="18" t="s">
        <v>481</v>
      </c>
      <c r="R69" s="20" t="s">
        <v>481</v>
      </c>
    </row>
    <row r="70" spans="1:18">
      <c r="A70" s="15" t="s">
        <v>545</v>
      </c>
      <c r="B70" s="17" t="n">
        <v>6036</v>
      </c>
      <c r="C70" s="18">
        <f>(223.0/B70*100)</f>
        <v/>
      </c>
      <c r="D70" s="19" t="n">
        <v>5813</v>
      </c>
      <c r="E70" s="18" t="n">
        <v>447.81427512</v>
      </c>
      <c r="F70" s="20" t="n">
        <v>4.01917879</v>
      </c>
      <c r="G70" s="18" t="n">
        <v>513.60920724</v>
      </c>
      <c r="H70" s="20" t="n">
        <v>2.88122361</v>
      </c>
      <c r="I70" s="18" t="s">
        <v>481</v>
      </c>
      <c r="J70" s="20" t="s">
        <v>481</v>
      </c>
      <c r="K70" s="18" t="s">
        <v>481</v>
      </c>
      <c r="L70" s="20" t="s">
        <v>481</v>
      </c>
      <c r="M70" s="18" t="s">
        <v>481</v>
      </c>
      <c r="N70" s="20" t="s">
        <v>481</v>
      </c>
      <c r="O70" s="18" t="s">
        <v>481</v>
      </c>
      <c r="P70" s="20" t="s">
        <v>481</v>
      </c>
      <c r="Q70" s="18" t="n">
        <v>452.96870465</v>
      </c>
      <c r="R70" s="20" t="n">
        <v>9.1263407</v>
      </c>
    </row>
    <row r="71" spans="1:18">
      <c r="A71" s="15" t="s">
        <v>546</v>
      </c>
      <c r="B71" s="17" t="n">
        <v>6115</v>
      </c>
      <c r="C71" s="18">
        <f>(60.0/B71*100)</f>
        <v/>
      </c>
      <c r="D71" s="19" t="n">
        <v>6055</v>
      </c>
      <c r="E71" s="18" t="n">
        <v>442.84009329</v>
      </c>
      <c r="F71" s="20" t="n">
        <v>5.48127662</v>
      </c>
      <c r="G71" s="18" t="n">
        <v>543.1641125899999</v>
      </c>
      <c r="H71" s="20" t="n">
        <v>1.67501395</v>
      </c>
      <c r="I71" s="18" t="s">
        <v>481</v>
      </c>
      <c r="J71" s="20" t="s">
        <v>481</v>
      </c>
      <c r="K71" s="18" t="s">
        <v>481</v>
      </c>
      <c r="L71" s="20" t="s">
        <v>481</v>
      </c>
      <c r="M71" s="18" t="s">
        <v>481</v>
      </c>
      <c r="N71" s="20" t="s">
        <v>481</v>
      </c>
      <c r="O71" s="18" t="s">
        <v>481</v>
      </c>
      <c r="P71" s="20" t="s">
        <v>481</v>
      </c>
      <c r="Q71" s="18" t="n">
        <v>507.06697019</v>
      </c>
      <c r="R71" s="20" t="n">
        <v>13.39578054</v>
      </c>
    </row>
    <row r="72" spans="1:18">
      <c r="A72" s="15" t="s">
        <v>547</v>
      </c>
      <c r="B72" s="17" t="n">
        <v>7708</v>
      </c>
      <c r="C72" s="18">
        <f>(9.0/B72*100)</f>
        <v/>
      </c>
      <c r="D72" s="19" t="n">
        <v>7699</v>
      </c>
      <c r="E72" s="18" t="n">
        <v>404.36158976</v>
      </c>
      <c r="F72" s="20" t="n">
        <v>5.44118252</v>
      </c>
      <c r="G72" s="18" t="n">
        <v>504.50627762</v>
      </c>
      <c r="H72" s="20" t="n">
        <v>2.46524577</v>
      </c>
      <c r="I72" s="18" t="s">
        <v>481</v>
      </c>
      <c r="J72" s="20" t="s">
        <v>481</v>
      </c>
      <c r="K72" s="18" t="s">
        <v>481</v>
      </c>
      <c r="L72" s="20" t="s">
        <v>481</v>
      </c>
      <c r="M72" s="18" t="s">
        <v>481</v>
      </c>
      <c r="N72" s="20" t="s">
        <v>481</v>
      </c>
      <c r="O72" s="18" t="s">
        <v>481</v>
      </c>
      <c r="P72" s="20" t="s">
        <v>481</v>
      </c>
      <c r="Q72" s="18" t="n">
        <v>444.43798051</v>
      </c>
      <c r="R72" s="20" t="n">
        <v>17.35699869</v>
      </c>
    </row>
    <row r="73" spans="1:18">
      <c r="A73" s="15" t="s">
        <v>548</v>
      </c>
      <c r="B73" s="17" t="n">
        <v>8249</v>
      </c>
      <c r="C73" s="18">
        <f>(220.0/B73*100)</f>
        <v/>
      </c>
      <c r="D73" s="19" t="n">
        <v>8029</v>
      </c>
      <c r="E73" s="18" t="n">
        <v>370.38953143</v>
      </c>
      <c r="F73" s="20" t="n">
        <v>3.09116782</v>
      </c>
      <c r="G73" s="18" t="n">
        <v>432.09999295</v>
      </c>
      <c r="H73" s="20" t="n">
        <v>3.50726168</v>
      </c>
      <c r="I73" s="18" t="s">
        <v>481</v>
      </c>
      <c r="J73" s="20" t="s">
        <v>481</v>
      </c>
      <c r="K73" s="18" t="s">
        <v>481</v>
      </c>
      <c r="L73" s="20" t="s">
        <v>481</v>
      </c>
      <c r="M73" s="18" t="s">
        <v>481</v>
      </c>
      <c r="N73" s="20" t="s">
        <v>481</v>
      </c>
      <c r="O73" s="18" t="s">
        <v>481</v>
      </c>
      <c r="P73" s="20" t="s">
        <v>481</v>
      </c>
      <c r="Q73" s="18" t="n">
        <v>362.25225719</v>
      </c>
      <c r="R73" s="20" t="n">
        <v>10.61940175</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427.27325298</v>
      </c>
      <c r="N74" s="20" t="n">
        <v>1.48755563</v>
      </c>
      <c r="O74" s="18" t="s">
        <v>481</v>
      </c>
      <c r="P74" s="20" t="s">
        <v>481</v>
      </c>
      <c r="Q74" s="18" t="s">
        <v>481</v>
      </c>
      <c r="R74" s="20" t="s">
        <v>481</v>
      </c>
    </row>
    <row r="75" spans="1:18">
      <c r="A75" s="15" t="s">
        <v>550</v>
      </c>
      <c r="B75" s="17" t="n">
        <v>5375</v>
      </c>
      <c r="C75" s="18">
        <f>(355.0/B75*100)</f>
        <v/>
      </c>
      <c r="D75" s="19" t="n">
        <v>5020</v>
      </c>
      <c r="E75" s="18" t="n">
        <v>341.34451691</v>
      </c>
      <c r="F75" s="20" t="n">
        <v>3.67683112</v>
      </c>
      <c r="G75" s="18" t="n">
        <v>384.52187107</v>
      </c>
      <c r="H75" s="20" t="n">
        <v>3.22561702</v>
      </c>
      <c r="I75" s="18" t="s">
        <v>481</v>
      </c>
      <c r="J75" s="20" t="s">
        <v>481</v>
      </c>
      <c r="K75" s="18" t="s">
        <v>481</v>
      </c>
      <c r="L75" s="20" t="s">
        <v>481</v>
      </c>
      <c r="M75" s="18" t="s">
        <v>481</v>
      </c>
      <c r="N75" s="20" t="s">
        <v>481</v>
      </c>
      <c r="O75" s="18" t="s">
        <v>481</v>
      </c>
      <c r="P75" s="20" t="s">
        <v>481</v>
      </c>
      <c r="Q75" s="18" t="n">
        <v>328.38412159</v>
      </c>
      <c r="R75" s="20" t="n">
        <v>6.54131153</v>
      </c>
    </row>
    <row r="76" spans="1:18">
      <c r="A76" s="15" t="s">
        <v>551</v>
      </c>
      <c r="B76" s="17" t="n">
        <v>14167</v>
      </c>
      <c r="C76" s="18">
        <f>(238.0/B76*100)</f>
        <v/>
      </c>
      <c r="D76" s="19" t="n">
        <v>13929</v>
      </c>
      <c r="E76" s="18" t="n">
        <v>369.40098182</v>
      </c>
      <c r="F76" s="20" t="n">
        <v>3.27138726</v>
      </c>
      <c r="G76" s="18" t="n">
        <v>474.93834814</v>
      </c>
      <c r="H76" s="20" t="n">
        <v>2.69236835</v>
      </c>
      <c r="I76" s="18" t="s">
        <v>481</v>
      </c>
      <c r="J76" s="20" t="s">
        <v>481</v>
      </c>
      <c r="K76" s="18" t="s">
        <v>481</v>
      </c>
      <c r="L76" s="20" t="s">
        <v>481</v>
      </c>
      <c r="M76" s="18" t="s">
        <v>481</v>
      </c>
      <c r="N76" s="20" t="s">
        <v>481</v>
      </c>
      <c r="O76" s="18" t="s">
        <v>481</v>
      </c>
      <c r="P76" s="20" t="s">
        <v>481</v>
      </c>
      <c r="Q76" s="18" t="n">
        <v>355.13142174</v>
      </c>
      <c r="R76" s="20" t="n">
        <v>5.72404308</v>
      </c>
    </row>
    <row r="77" spans="1:18">
      <c r="A77" s="15" t="s">
        <v>552</v>
      </c>
      <c r="B77" s="17" t="n">
        <v>6062</v>
      </c>
      <c r="C77" s="18">
        <f>(511.0/B77*100)</f>
        <v/>
      </c>
      <c r="D77" s="19" t="n">
        <v>5551</v>
      </c>
      <c r="E77" s="18" t="n">
        <v>385.17447439</v>
      </c>
      <c r="F77" s="20" t="n">
        <v>4.56268638</v>
      </c>
      <c r="G77" s="18" t="n">
        <v>465.25508301</v>
      </c>
      <c r="H77" s="20" t="n">
        <v>2.82656324</v>
      </c>
      <c r="I77" s="18" t="s">
        <v>481</v>
      </c>
      <c r="J77" s="20" t="s">
        <v>481</v>
      </c>
      <c r="K77" s="18" t="s">
        <v>481</v>
      </c>
      <c r="L77" s="20" t="s">
        <v>481</v>
      </c>
      <c r="M77" s="18" t="s">
        <v>481</v>
      </c>
      <c r="N77" s="20" t="s">
        <v>481</v>
      </c>
      <c r="O77" s="18" t="s">
        <v>481</v>
      </c>
      <c r="P77" s="20" t="s">
        <v>481</v>
      </c>
      <c r="Q77" s="18" t="n">
        <v>366.59670612</v>
      </c>
      <c r="R77" s="20" t="n">
        <v>4.26602362</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427.14102033</v>
      </c>
      <c r="N80" s="20" t="n">
        <v>3.42468904</v>
      </c>
      <c r="O80" s="18" t="s">
        <v>481</v>
      </c>
      <c r="P80" s="20" t="s">
        <v>481</v>
      </c>
      <c r="Q80" s="18" t="s">
        <v>481</v>
      </c>
      <c r="R80" s="20" t="s">
        <v>481</v>
      </c>
    </row>
    <row r="81" spans="1:18">
      <c r="A81" s="23" t="s">
        <v>556</v>
      </c>
      <c r="B81" s="17" t="n">
        <v>8861</v>
      </c>
      <c r="C81" s="18">
        <f>(123.0/B81*100)</f>
        <v/>
      </c>
      <c r="D81" s="19" t="n">
        <v>8738</v>
      </c>
      <c r="E81" s="18" t="n">
        <v>377.8533885</v>
      </c>
      <c r="F81" s="20" t="n">
        <v>4.17821892</v>
      </c>
      <c r="G81" s="18" t="n">
        <v>448.94571182</v>
      </c>
      <c r="H81" s="20" t="n">
        <v>3.1407317</v>
      </c>
      <c r="I81" s="18" t="s">
        <v>481</v>
      </c>
      <c r="J81" s="20" t="s">
        <v>481</v>
      </c>
      <c r="K81" s="18" t="s">
        <v>481</v>
      </c>
      <c r="L81" s="20" t="s">
        <v>481</v>
      </c>
      <c r="M81" s="18" t="s">
        <v>481</v>
      </c>
      <c r="N81" s="20" t="s">
        <v>481</v>
      </c>
      <c r="O81" s="18" t="s">
        <v>481</v>
      </c>
      <c r="P81" s="20" t="s">
        <v>481</v>
      </c>
      <c r="Q81" s="18" t="n">
        <v>372.87187073</v>
      </c>
      <c r="R81" s="20" t="n">
        <v>9.76649278</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901</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479.79406387</v>
      </c>
      <c r="F7" s="20" t="n">
        <v>2.36344793</v>
      </c>
      <c r="G7" s="18" t="n">
        <v>528.5914736</v>
      </c>
      <c r="H7" s="20" t="n">
        <v>2.07541325</v>
      </c>
      <c r="I7" s="18" t="s">
        <v>481</v>
      </c>
      <c r="J7" s="20" t="s">
        <v>481</v>
      </c>
      <c r="K7" s="18" t="s">
        <v>481</v>
      </c>
      <c r="L7" s="20" t="s">
        <v>481</v>
      </c>
      <c r="M7" s="18" t="s">
        <v>481</v>
      </c>
      <c r="N7" s="20" t="s">
        <v>481</v>
      </c>
      <c r="O7" s="18" t="s">
        <v>481</v>
      </c>
      <c r="P7" s="20" t="s">
        <v>481</v>
      </c>
      <c r="Q7" s="18" t="n">
        <v>475.54357039</v>
      </c>
      <c r="R7" s="20" t="n">
        <v>5.52408784</v>
      </c>
    </row>
    <row r="8" spans="1:18">
      <c r="A8" s="15" t="s">
        <v>483</v>
      </c>
      <c r="B8" s="17" t="n">
        <v>7007</v>
      </c>
      <c r="C8" s="18">
        <f>(324.0/B8*100)</f>
        <v/>
      </c>
      <c r="D8" s="19" t="n">
        <v>6683</v>
      </c>
      <c r="E8" s="18" t="n">
        <v>453.28497883</v>
      </c>
      <c r="F8" s="20" t="n">
        <v>3.50030997</v>
      </c>
      <c r="G8" s="18" t="n">
        <v>511.57132048</v>
      </c>
      <c r="H8" s="20" t="n">
        <v>3.15374214</v>
      </c>
      <c r="I8" s="18" t="s">
        <v>481</v>
      </c>
      <c r="J8" s="20" t="s">
        <v>481</v>
      </c>
      <c r="K8" s="18" t="s">
        <v>481</v>
      </c>
      <c r="L8" s="20" t="s">
        <v>481</v>
      </c>
      <c r="M8" s="18" t="n">
        <v>361.38025951</v>
      </c>
      <c r="N8" s="20" t="n">
        <v>22.72565673</v>
      </c>
      <c r="O8" s="18" t="s">
        <v>481</v>
      </c>
      <c r="P8" s="20" t="s">
        <v>481</v>
      </c>
      <c r="Q8" s="18" t="n">
        <v>420.45172032</v>
      </c>
      <c r="R8" s="20" t="n">
        <v>9.10222999</v>
      </c>
    </row>
    <row r="9" spans="1:18">
      <c r="A9" s="15" t="s">
        <v>484</v>
      </c>
      <c r="B9" s="17" t="n">
        <v>9651</v>
      </c>
      <c r="C9" s="18">
        <f>(373.0/B9*100)</f>
        <v/>
      </c>
      <c r="D9" s="19" t="n">
        <v>9278</v>
      </c>
      <c r="E9" s="18" t="n">
        <v>490.18868937</v>
      </c>
      <c r="F9" s="20" t="n">
        <v>2.9682596</v>
      </c>
      <c r="G9" s="18" t="n">
        <v>524.39883797</v>
      </c>
      <c r="H9" s="20" t="n">
        <v>2.43431102</v>
      </c>
      <c r="I9" s="18" t="s">
        <v>481</v>
      </c>
      <c r="J9" s="20" t="s">
        <v>481</v>
      </c>
      <c r="K9" s="18" t="s">
        <v>481</v>
      </c>
      <c r="L9" s="20" t="s">
        <v>481</v>
      </c>
      <c r="M9" s="18" t="n">
        <v>347.7815185</v>
      </c>
      <c r="N9" s="20" t="n">
        <v>11.20716786</v>
      </c>
      <c r="O9" s="18" t="s">
        <v>481</v>
      </c>
      <c r="P9" s="20" t="s">
        <v>481</v>
      </c>
      <c r="Q9" s="18" t="n">
        <v>423.44583747</v>
      </c>
      <c r="R9" s="20" t="n">
        <v>7.524664</v>
      </c>
    </row>
    <row r="10" spans="1:18">
      <c r="A10" s="15" t="s">
        <v>485</v>
      </c>
      <c r="B10" s="17" t="n">
        <v>20058</v>
      </c>
      <c r="C10" s="18">
        <f>(590.0/B10*100)</f>
        <v/>
      </c>
      <c r="D10" s="19" t="n">
        <v>19468</v>
      </c>
      <c r="E10" s="18" t="n">
        <v>507.42551958</v>
      </c>
      <c r="F10" s="20" t="n">
        <v>2.63555062</v>
      </c>
      <c r="G10" s="18" t="n">
        <v>552.1785017</v>
      </c>
      <c r="H10" s="20" t="n">
        <v>2.3587022</v>
      </c>
      <c r="I10" s="18" t="s">
        <v>481</v>
      </c>
      <c r="J10" s="20" t="s">
        <v>481</v>
      </c>
      <c r="K10" s="18" t="s">
        <v>481</v>
      </c>
      <c r="L10" s="20" t="s">
        <v>481</v>
      </c>
      <c r="M10" s="18" t="s">
        <v>481</v>
      </c>
      <c r="N10" s="20" t="s">
        <v>481</v>
      </c>
      <c r="O10" s="18" t="s">
        <v>481</v>
      </c>
      <c r="P10" s="20" t="s">
        <v>481</v>
      </c>
      <c r="Q10" s="18" t="n">
        <v>456.77000187</v>
      </c>
      <c r="R10" s="20" t="n">
        <v>7.98650073</v>
      </c>
    </row>
    <row r="11" spans="1:18">
      <c r="A11" s="15" t="s">
        <v>486</v>
      </c>
      <c r="B11" s="17" t="n">
        <v>7053</v>
      </c>
      <c r="C11" s="18">
        <f>(259.0/B11*100)</f>
        <v/>
      </c>
      <c r="D11" s="19" t="n">
        <v>6794</v>
      </c>
      <c r="E11" s="18" t="n">
        <v>438.02612133</v>
      </c>
      <c r="F11" s="20" t="n">
        <v>2.74174476</v>
      </c>
      <c r="G11" s="18" t="n">
        <v>489.26471844</v>
      </c>
      <c r="H11" s="20" t="n">
        <v>2.95388954</v>
      </c>
      <c r="I11" s="18" t="s">
        <v>481</v>
      </c>
      <c r="J11" s="20" t="s">
        <v>481</v>
      </c>
      <c r="K11" s="18" t="s">
        <v>481</v>
      </c>
      <c r="L11" s="20" t="s">
        <v>481</v>
      </c>
      <c r="M11" s="18" t="s">
        <v>481</v>
      </c>
      <c r="N11" s="20" t="s">
        <v>481</v>
      </c>
      <c r="O11" s="18" t="s">
        <v>481</v>
      </c>
      <c r="P11" s="20" t="s">
        <v>481</v>
      </c>
      <c r="Q11" s="18" t="n">
        <v>423.96870394</v>
      </c>
      <c r="R11" s="20" t="n">
        <v>6.62077964</v>
      </c>
    </row>
    <row r="12" spans="1:18">
      <c r="A12" s="15" t="s">
        <v>487</v>
      </c>
      <c r="B12" s="17" t="n">
        <v>6894</v>
      </c>
      <c r="C12" s="18">
        <f>(60.0/B12*100)</f>
        <v/>
      </c>
      <c r="D12" s="19" t="n">
        <v>6834</v>
      </c>
      <c r="E12" s="18" t="n">
        <v>468.45037644</v>
      </c>
      <c r="F12" s="20" t="n">
        <v>2.76271708</v>
      </c>
      <c r="G12" s="18" t="n">
        <v>518.78658821</v>
      </c>
      <c r="H12" s="20" t="n">
        <v>2.54448555</v>
      </c>
      <c r="I12" s="18" t="s">
        <v>481</v>
      </c>
      <c r="J12" s="20" t="s">
        <v>481</v>
      </c>
      <c r="K12" s="18" t="s">
        <v>481</v>
      </c>
      <c r="L12" s="20" t="s">
        <v>481</v>
      </c>
      <c r="M12" s="18" t="n">
        <v>332.31014509</v>
      </c>
      <c r="N12" s="20" t="n">
        <v>18.34291261</v>
      </c>
      <c r="O12" s="18" t="s">
        <v>481</v>
      </c>
      <c r="P12" s="20" t="s">
        <v>481</v>
      </c>
      <c r="Q12" s="18" t="n">
        <v>377.75427584</v>
      </c>
      <c r="R12" s="20" t="n">
        <v>8.891366359999999</v>
      </c>
    </row>
    <row r="13" spans="1:18">
      <c r="A13" s="15" t="s">
        <v>488</v>
      </c>
      <c r="B13" s="17" t="n">
        <v>7161</v>
      </c>
      <c r="C13" s="18">
        <f>(368.0/B13*100)</f>
        <v/>
      </c>
      <c r="D13" s="19" t="n">
        <v>6793</v>
      </c>
      <c r="E13" s="18" t="n">
        <v>491.13145305</v>
      </c>
      <c r="F13" s="20" t="n">
        <v>2.81484958</v>
      </c>
      <c r="G13" s="18" t="n">
        <v>517.78464231</v>
      </c>
      <c r="H13" s="20" t="n">
        <v>2.73645888</v>
      </c>
      <c r="I13" s="18" t="s">
        <v>481</v>
      </c>
      <c r="J13" s="20" t="s">
        <v>481</v>
      </c>
      <c r="K13" s="18" t="s">
        <v>481</v>
      </c>
      <c r="L13" s="20" t="s">
        <v>481</v>
      </c>
      <c r="M13" s="18" t="n">
        <v>407.4699787</v>
      </c>
      <c r="N13" s="20" t="n">
        <v>6.79601306</v>
      </c>
      <c r="O13" s="18" t="s">
        <v>481</v>
      </c>
      <c r="P13" s="20" t="s">
        <v>481</v>
      </c>
      <c r="Q13" s="18" t="n">
        <v>411.16504684</v>
      </c>
      <c r="R13" s="20" t="n">
        <v>9.36700366</v>
      </c>
    </row>
    <row r="14" spans="1:18">
      <c r="A14" s="15" t="s">
        <v>489</v>
      </c>
      <c r="B14" s="17" t="n">
        <v>5587</v>
      </c>
      <c r="C14" s="18">
        <f>(96.0/B14*100)</f>
        <v/>
      </c>
      <c r="D14" s="19" t="n">
        <v>5491</v>
      </c>
      <c r="E14" s="18" t="n">
        <v>494.55393024</v>
      </c>
      <c r="F14" s="20" t="n">
        <v>2.92855981</v>
      </c>
      <c r="G14" s="18" t="n">
        <v>543.61912908</v>
      </c>
      <c r="H14" s="20" t="n">
        <v>2.29178665</v>
      </c>
      <c r="I14" s="18" t="s">
        <v>481</v>
      </c>
      <c r="J14" s="20" t="s">
        <v>481</v>
      </c>
      <c r="K14" s="18" t="s">
        <v>481</v>
      </c>
      <c r="L14" s="20" t="s">
        <v>481</v>
      </c>
      <c r="M14" s="18" t="s">
        <v>481</v>
      </c>
      <c r="N14" s="20" t="s">
        <v>481</v>
      </c>
      <c r="O14" s="18" t="s">
        <v>481</v>
      </c>
      <c r="P14" s="20" t="s">
        <v>481</v>
      </c>
      <c r="Q14" s="18" t="n">
        <v>463.01653776</v>
      </c>
      <c r="R14" s="20" t="n">
        <v>11.36450006</v>
      </c>
    </row>
    <row r="15" spans="1:18">
      <c r="A15" s="15" t="s">
        <v>490</v>
      </c>
      <c r="B15" s="17" t="n">
        <v>5882</v>
      </c>
      <c r="C15" s="18">
        <f>(206.0/B15*100)</f>
        <v/>
      </c>
      <c r="D15" s="19" t="n">
        <v>5676</v>
      </c>
      <c r="E15" s="18" t="n">
        <v>508.20929787</v>
      </c>
      <c r="F15" s="20" t="n">
        <v>3.79652801</v>
      </c>
      <c r="G15" s="18" t="n">
        <v>544.10952022</v>
      </c>
      <c r="H15" s="20" t="n">
        <v>2.55394358</v>
      </c>
      <c r="I15" s="18" t="s">
        <v>481</v>
      </c>
      <c r="J15" s="20" t="s">
        <v>481</v>
      </c>
      <c r="K15" s="18" t="s">
        <v>481</v>
      </c>
      <c r="L15" s="20" t="s">
        <v>481</v>
      </c>
      <c r="M15" s="18" t="n">
        <v>367.66871077</v>
      </c>
      <c r="N15" s="20" t="n">
        <v>14.82638214</v>
      </c>
      <c r="O15" s="18" t="s">
        <v>481</v>
      </c>
      <c r="P15" s="20" t="s">
        <v>481</v>
      </c>
      <c r="Q15" s="18" t="n">
        <v>452.72137716</v>
      </c>
      <c r="R15" s="20" t="n">
        <v>7.52771979</v>
      </c>
    </row>
    <row r="16" spans="1:18">
      <c r="A16" s="15" t="s">
        <v>491</v>
      </c>
      <c r="B16" s="17" t="n">
        <v>6108</v>
      </c>
      <c r="C16" s="18">
        <f>(203.0/B16*100)</f>
        <v/>
      </c>
      <c r="D16" s="19" t="n">
        <v>5905</v>
      </c>
      <c r="E16" s="18" t="n">
        <v>474.84714065</v>
      </c>
      <c r="F16" s="20" t="n">
        <v>3.03434925</v>
      </c>
      <c r="G16" s="18" t="n">
        <v>532.1953167200001</v>
      </c>
      <c r="H16" s="20" t="n">
        <v>2.67650169</v>
      </c>
      <c r="I16" s="18" t="s">
        <v>481</v>
      </c>
      <c r="J16" s="20" t="s">
        <v>481</v>
      </c>
      <c r="K16" s="18" t="s">
        <v>481</v>
      </c>
      <c r="L16" s="20" t="s">
        <v>481</v>
      </c>
      <c r="M16" s="18" t="s">
        <v>481</v>
      </c>
      <c r="N16" s="20" t="s">
        <v>481</v>
      </c>
      <c r="O16" s="18" t="s">
        <v>481</v>
      </c>
      <c r="P16" s="20" t="s">
        <v>481</v>
      </c>
      <c r="Q16" s="18" t="n">
        <v>391.56051636</v>
      </c>
      <c r="R16" s="20" t="n">
        <v>10.94682259</v>
      </c>
    </row>
    <row r="17" spans="1:18">
      <c r="A17" s="15" t="s">
        <v>492</v>
      </c>
      <c r="B17" s="17" t="n">
        <v>6504</v>
      </c>
      <c r="C17" s="18">
        <f>(2741.0/B17*100)</f>
        <v/>
      </c>
      <c r="D17" s="19" t="n">
        <v>3763</v>
      </c>
      <c r="E17" s="18" t="n">
        <v>494.49737922</v>
      </c>
      <c r="F17" s="20" t="n">
        <v>4.63662015</v>
      </c>
      <c r="G17" s="18" t="n">
        <v>545.34550207</v>
      </c>
      <c r="H17" s="20" t="n">
        <v>3.45813438</v>
      </c>
      <c r="I17" s="18" t="s">
        <v>481</v>
      </c>
      <c r="J17" s="20" t="s">
        <v>481</v>
      </c>
      <c r="K17" s="18" t="s">
        <v>481</v>
      </c>
      <c r="L17" s="20" t="s">
        <v>481</v>
      </c>
      <c r="M17" s="18" t="n">
        <v>338.260297</v>
      </c>
      <c r="N17" s="20" t="n">
        <v>14.23011861</v>
      </c>
      <c r="O17" s="18" t="s">
        <v>481</v>
      </c>
      <c r="P17" s="20" t="s">
        <v>481</v>
      </c>
      <c r="Q17" s="18" t="n">
        <v>457.2508994</v>
      </c>
      <c r="R17" s="20" t="n">
        <v>8.161157380000001</v>
      </c>
    </row>
    <row r="18" spans="1:18">
      <c r="A18" s="15" t="s">
        <v>493</v>
      </c>
      <c r="B18" s="17" t="n">
        <v>5532</v>
      </c>
      <c r="C18" s="18">
        <f>(33.0/B18*100)</f>
        <v/>
      </c>
      <c r="D18" s="19" t="n">
        <v>5499</v>
      </c>
      <c r="E18" s="18" t="n">
        <v>442.36406665</v>
      </c>
      <c r="F18" s="20" t="n">
        <v>4.69947373</v>
      </c>
      <c r="G18" s="18" t="n">
        <v>492.60971663</v>
      </c>
      <c r="H18" s="20" t="n">
        <v>3.67126081</v>
      </c>
      <c r="I18" s="18" t="s">
        <v>481</v>
      </c>
      <c r="J18" s="20" t="s">
        <v>481</v>
      </c>
      <c r="K18" s="18" t="s">
        <v>481</v>
      </c>
      <c r="L18" s="20" t="s">
        <v>481</v>
      </c>
      <c r="M18" s="18" t="s">
        <v>481</v>
      </c>
      <c r="N18" s="20" t="s">
        <v>481</v>
      </c>
      <c r="O18" s="18" t="s">
        <v>481</v>
      </c>
      <c r="P18" s="20" t="s">
        <v>481</v>
      </c>
      <c r="Q18" s="18" t="n">
        <v>378.7753432</v>
      </c>
      <c r="R18" s="20" t="n">
        <v>10.8641329</v>
      </c>
    </row>
    <row r="19" spans="1:18">
      <c r="A19" s="15" t="s">
        <v>494</v>
      </c>
      <c r="B19" s="17" t="n">
        <v>5658</v>
      </c>
      <c r="C19" s="18">
        <f>(521.0/B19*100)</f>
        <v/>
      </c>
      <c r="D19" s="19" t="n">
        <v>5137</v>
      </c>
      <c r="E19" s="18" t="n">
        <v>465.30792936</v>
      </c>
      <c r="F19" s="20" t="n">
        <v>3.11013758</v>
      </c>
      <c r="G19" s="18" t="n">
        <v>491.58574633</v>
      </c>
      <c r="H19" s="20" t="n">
        <v>3.12677983</v>
      </c>
      <c r="I19" s="18" t="s">
        <v>481</v>
      </c>
      <c r="J19" s="20" t="s">
        <v>481</v>
      </c>
      <c r="K19" s="18" t="s">
        <v>481</v>
      </c>
      <c r="L19" s="20" t="s">
        <v>481</v>
      </c>
      <c r="M19" s="18" t="s">
        <v>481</v>
      </c>
      <c r="N19" s="20" t="s">
        <v>481</v>
      </c>
      <c r="O19" s="18" t="s">
        <v>481</v>
      </c>
      <c r="P19" s="20" t="s">
        <v>481</v>
      </c>
      <c r="Q19" s="18" t="n">
        <v>391.55633817</v>
      </c>
      <c r="R19" s="20" t="n">
        <v>8.15648807</v>
      </c>
    </row>
    <row r="20" spans="1:18">
      <c r="A20" s="15" t="s">
        <v>495</v>
      </c>
      <c r="B20" s="17" t="n">
        <v>3371</v>
      </c>
      <c r="C20" s="18">
        <f>(75.0/B20*100)</f>
        <v/>
      </c>
      <c r="D20" s="19" t="n">
        <v>3296</v>
      </c>
      <c r="E20" s="18" t="n">
        <v>449.02587137</v>
      </c>
      <c r="F20" s="20" t="n">
        <v>3.59843536</v>
      </c>
      <c r="G20" s="18" t="n">
        <v>501.81752297</v>
      </c>
      <c r="H20" s="20" t="n">
        <v>2.40832634</v>
      </c>
      <c r="I20" s="18" t="s">
        <v>481</v>
      </c>
      <c r="J20" s="20" t="s">
        <v>481</v>
      </c>
      <c r="K20" s="18" t="s">
        <v>481</v>
      </c>
      <c r="L20" s="20" t="s">
        <v>481</v>
      </c>
      <c r="M20" s="18" t="s">
        <v>481</v>
      </c>
      <c r="N20" s="20" t="s">
        <v>481</v>
      </c>
      <c r="O20" s="18" t="s">
        <v>481</v>
      </c>
      <c r="P20" s="20" t="s">
        <v>481</v>
      </c>
      <c r="Q20" s="18" t="n">
        <v>431.29158339</v>
      </c>
      <c r="R20" s="20" t="n">
        <v>7.90014978</v>
      </c>
    </row>
    <row r="21" spans="1:18">
      <c r="A21" s="15" t="s">
        <v>496</v>
      </c>
      <c r="B21" s="17" t="n">
        <v>5741</v>
      </c>
      <c r="C21" s="18">
        <f>(90.0/B21*100)</f>
        <v/>
      </c>
      <c r="D21" s="19" t="n">
        <v>5651</v>
      </c>
      <c r="E21" s="18" t="n">
        <v>493.10919273</v>
      </c>
      <c r="F21" s="20" t="n">
        <v>3.2243303</v>
      </c>
      <c r="G21" s="18" t="n">
        <v>538.94089116</v>
      </c>
      <c r="H21" s="20" t="n">
        <v>2.39663096</v>
      </c>
      <c r="I21" s="18" t="s">
        <v>481</v>
      </c>
      <c r="J21" s="20" t="s">
        <v>481</v>
      </c>
      <c r="K21" s="18" t="s">
        <v>481</v>
      </c>
      <c r="L21" s="20" t="s">
        <v>481</v>
      </c>
      <c r="M21" s="18" t="s">
        <v>481</v>
      </c>
      <c r="N21" s="20" t="s">
        <v>481</v>
      </c>
      <c r="O21" s="18" t="s">
        <v>481</v>
      </c>
      <c r="P21" s="20" t="s">
        <v>481</v>
      </c>
      <c r="Q21" s="18" t="n">
        <v>469.58918429</v>
      </c>
      <c r="R21" s="20" t="n">
        <v>8.618606160000001</v>
      </c>
    </row>
    <row r="22" spans="1:18">
      <c r="A22" s="15" t="s">
        <v>497</v>
      </c>
      <c r="B22" s="17" t="n">
        <v>6598</v>
      </c>
      <c r="C22" s="18">
        <f>(45.0/B22*100)</f>
        <v/>
      </c>
      <c r="D22" s="19" t="n">
        <v>6553</v>
      </c>
      <c r="E22" s="18" t="n">
        <v>451.38852498</v>
      </c>
      <c r="F22" s="20" t="n">
        <v>4.02356629</v>
      </c>
      <c r="G22" s="18" t="n">
        <v>521.82736317</v>
      </c>
      <c r="H22" s="20" t="n">
        <v>3.83927067</v>
      </c>
      <c r="I22" s="18" t="s">
        <v>481</v>
      </c>
      <c r="J22" s="20" t="s">
        <v>481</v>
      </c>
      <c r="K22" s="18" t="s">
        <v>481</v>
      </c>
      <c r="L22" s="20" t="s">
        <v>481</v>
      </c>
      <c r="M22" s="18" t="s">
        <v>481</v>
      </c>
      <c r="N22" s="20" t="s">
        <v>481</v>
      </c>
      <c r="O22" s="18" t="n">
        <v>389.892</v>
      </c>
      <c r="P22" s="20" t="n">
        <v>41.11664587</v>
      </c>
      <c r="Q22" s="18" t="n">
        <v>369.78684903</v>
      </c>
      <c r="R22" s="20" t="n">
        <v>8.946975610000001</v>
      </c>
    </row>
    <row r="23" spans="1:18">
      <c r="A23" s="15" t="s">
        <v>498</v>
      </c>
      <c r="B23" s="17" t="n">
        <v>11583</v>
      </c>
      <c r="C23" s="18">
        <f>(321.0/B23*100)</f>
        <v/>
      </c>
      <c r="D23" s="19" t="n">
        <v>11262</v>
      </c>
      <c r="E23" s="18" t="n">
        <v>459.4287634</v>
      </c>
      <c r="F23" s="20" t="n">
        <v>3.48797654</v>
      </c>
      <c r="G23" s="18" t="n">
        <v>503.92554749</v>
      </c>
      <c r="H23" s="20" t="n">
        <v>2.94056053</v>
      </c>
      <c r="I23" s="18" t="s">
        <v>481</v>
      </c>
      <c r="J23" s="20" t="s">
        <v>481</v>
      </c>
      <c r="K23" s="18" t="s">
        <v>481</v>
      </c>
      <c r="L23" s="20" t="s">
        <v>481</v>
      </c>
      <c r="M23" s="18" t="s">
        <v>481</v>
      </c>
      <c r="N23" s="20" t="s">
        <v>481</v>
      </c>
      <c r="O23" s="18" t="s">
        <v>481</v>
      </c>
      <c r="P23" s="20" t="s">
        <v>481</v>
      </c>
      <c r="Q23" s="18" t="n">
        <v>407.30135805</v>
      </c>
      <c r="R23" s="20" t="n">
        <v>8.549995819999999</v>
      </c>
    </row>
    <row r="24" spans="1:18">
      <c r="A24" s="15" t="s">
        <v>499</v>
      </c>
      <c r="B24" s="17" t="n">
        <v>6647</v>
      </c>
      <c r="C24" s="18">
        <f>(23.0/B24*100)</f>
        <v/>
      </c>
      <c r="D24" s="19" t="n">
        <v>6624</v>
      </c>
      <c r="E24" s="18" t="n">
        <v>490.94994504</v>
      </c>
      <c r="F24" s="20" t="n">
        <v>3.71489829</v>
      </c>
      <c r="G24" s="18" t="n">
        <v>537.43050293</v>
      </c>
      <c r="H24" s="20" t="n">
        <v>2.90288269</v>
      </c>
      <c r="I24" s="18" t="s">
        <v>481</v>
      </c>
      <c r="J24" s="20" t="s">
        <v>481</v>
      </c>
      <c r="K24" s="18" t="s">
        <v>481</v>
      </c>
      <c r="L24" s="20" t="s">
        <v>481</v>
      </c>
      <c r="M24" s="18" t="s">
        <v>481</v>
      </c>
      <c r="N24" s="20" t="s">
        <v>481</v>
      </c>
      <c r="O24" s="18" t="s">
        <v>481</v>
      </c>
      <c r="P24" s="20" t="s">
        <v>481</v>
      </c>
      <c r="Q24" s="18" t="n">
        <v>431.48775552</v>
      </c>
      <c r="R24" s="20" t="n">
        <v>11.32052284</v>
      </c>
    </row>
    <row r="25" spans="1:18">
      <c r="A25" s="15" t="s">
        <v>500</v>
      </c>
      <c r="B25" s="17" t="n">
        <v>5581</v>
      </c>
      <c r="C25" s="18">
        <f>(26.0/B25*100)</f>
        <v/>
      </c>
      <c r="D25" s="19" t="n">
        <v>5555</v>
      </c>
      <c r="E25" s="18" t="n">
        <v>473.8272396</v>
      </c>
      <c r="F25" s="20" t="n">
        <v>5.69747253</v>
      </c>
      <c r="G25" s="18" t="n">
        <v>532.2929182</v>
      </c>
      <c r="H25" s="20" t="n">
        <v>3.25914347</v>
      </c>
      <c r="I25" s="18" t="s">
        <v>481</v>
      </c>
      <c r="J25" s="20" t="s">
        <v>481</v>
      </c>
      <c r="K25" s="18" t="s">
        <v>481</v>
      </c>
      <c r="L25" s="20" t="s">
        <v>481</v>
      </c>
      <c r="M25" s="18" t="s">
        <v>481</v>
      </c>
      <c r="N25" s="20" t="s">
        <v>481</v>
      </c>
      <c r="O25" s="18" t="s">
        <v>481</v>
      </c>
      <c r="P25" s="20" t="s">
        <v>481</v>
      </c>
      <c r="Q25" s="18" t="n">
        <v>507.2131055</v>
      </c>
      <c r="R25" s="20" t="n">
        <v>10.4749231</v>
      </c>
    </row>
    <row r="26" spans="1:18">
      <c r="A26" s="15" t="s">
        <v>501</v>
      </c>
      <c r="B26" s="17" t="n">
        <v>4869</v>
      </c>
      <c r="C26" s="18">
        <f>(103.0/B26*100)</f>
        <v/>
      </c>
      <c r="D26" s="19" t="n">
        <v>4766</v>
      </c>
      <c r="E26" s="18" t="n">
        <v>474.1265199</v>
      </c>
      <c r="F26" s="20" t="n">
        <v>2.05586137</v>
      </c>
      <c r="G26" s="18" t="n">
        <v>510.10789374</v>
      </c>
      <c r="H26" s="20" t="n">
        <v>2.35190514</v>
      </c>
      <c r="I26" s="18" t="s">
        <v>481</v>
      </c>
      <c r="J26" s="20" t="s">
        <v>481</v>
      </c>
      <c r="K26" s="18" t="s">
        <v>481</v>
      </c>
      <c r="L26" s="20" t="s">
        <v>481</v>
      </c>
      <c r="M26" s="18" t="s">
        <v>481</v>
      </c>
      <c r="N26" s="20" t="s">
        <v>481</v>
      </c>
      <c r="O26" s="18" t="s">
        <v>481</v>
      </c>
      <c r="P26" s="20" t="s">
        <v>481</v>
      </c>
      <c r="Q26" s="18" t="n">
        <v>434.95025144</v>
      </c>
      <c r="R26" s="20" t="n">
        <v>9.566934789999999</v>
      </c>
    </row>
    <row r="27" spans="1:18">
      <c r="A27" s="15" t="s">
        <v>502</v>
      </c>
      <c r="B27" s="17" t="n">
        <v>5299</v>
      </c>
      <c r="C27" s="18">
        <f>(228.0/B27*100)</f>
        <v/>
      </c>
      <c r="D27" s="19" t="n">
        <v>5071</v>
      </c>
      <c r="E27" s="18" t="n">
        <v>454.59234832</v>
      </c>
      <c r="F27" s="20" t="n">
        <v>2.45226213</v>
      </c>
      <c r="G27" s="18" t="n">
        <v>516.97368362</v>
      </c>
      <c r="H27" s="20" t="n">
        <v>2.01500888</v>
      </c>
      <c r="I27" s="18" t="s">
        <v>481</v>
      </c>
      <c r="J27" s="20" t="s">
        <v>481</v>
      </c>
      <c r="K27" s="18" t="s">
        <v>481</v>
      </c>
      <c r="L27" s="20" t="s">
        <v>481</v>
      </c>
      <c r="M27" s="18" t="s">
        <v>481</v>
      </c>
      <c r="N27" s="20" t="s">
        <v>481</v>
      </c>
      <c r="O27" s="18" t="s">
        <v>481</v>
      </c>
      <c r="P27" s="20" t="s">
        <v>481</v>
      </c>
      <c r="Q27" s="18" t="n">
        <v>394.81430297</v>
      </c>
      <c r="R27" s="20" t="n">
        <v>5.57747445</v>
      </c>
    </row>
    <row r="28" spans="1:18">
      <c r="A28" s="15" t="s">
        <v>503</v>
      </c>
      <c r="B28" s="17" t="n">
        <v>7568</v>
      </c>
      <c r="C28" s="18">
        <f>(600.0/B28*100)</f>
        <v/>
      </c>
      <c r="D28" s="19" t="n">
        <v>6968</v>
      </c>
      <c r="E28" s="18" t="n">
        <v>415.94608908</v>
      </c>
      <c r="F28" s="20" t="n">
        <v>2.89644462</v>
      </c>
      <c r="G28" s="18" t="n">
        <v>447.7967005</v>
      </c>
      <c r="H28" s="20" t="n">
        <v>3.07786636</v>
      </c>
      <c r="I28" s="18" t="s">
        <v>481</v>
      </c>
      <c r="J28" s="20" t="s">
        <v>481</v>
      </c>
      <c r="K28" s="18" t="s">
        <v>481</v>
      </c>
      <c r="L28" s="20" t="s">
        <v>481</v>
      </c>
      <c r="M28" s="18" t="s">
        <v>481</v>
      </c>
      <c r="N28" s="20" t="s">
        <v>481</v>
      </c>
      <c r="O28" s="18" t="s">
        <v>481</v>
      </c>
      <c r="P28" s="20" t="s">
        <v>481</v>
      </c>
      <c r="Q28" s="18" t="n">
        <v>393.91725043</v>
      </c>
      <c r="R28" s="20" t="n">
        <v>6.8262988</v>
      </c>
    </row>
    <row r="29" spans="1:18">
      <c r="A29" s="15" t="s">
        <v>504</v>
      </c>
      <c r="B29" s="17" t="n">
        <v>5385</v>
      </c>
      <c r="C29" s="18">
        <f>(30.0/B29*100)</f>
        <v/>
      </c>
      <c r="D29" s="19" t="n">
        <v>5355</v>
      </c>
      <c r="E29" s="18" t="n">
        <v>482.71881115</v>
      </c>
      <c r="F29" s="20" t="n">
        <v>3.45600569</v>
      </c>
      <c r="G29" s="18" t="n">
        <v>529.43508284</v>
      </c>
      <c r="H29" s="20" t="n">
        <v>2.56452839</v>
      </c>
      <c r="I29" s="18" t="s">
        <v>481</v>
      </c>
      <c r="J29" s="20" t="s">
        <v>481</v>
      </c>
      <c r="K29" s="18" t="s">
        <v>481</v>
      </c>
      <c r="L29" s="20" t="s">
        <v>481</v>
      </c>
      <c r="M29" s="18" t="n">
        <v>314.02123871</v>
      </c>
      <c r="N29" s="20" t="n">
        <v>13.26138992</v>
      </c>
      <c r="O29" s="18" t="s">
        <v>481</v>
      </c>
      <c r="P29" s="20" t="s">
        <v>481</v>
      </c>
      <c r="Q29" s="18" t="n">
        <v>408.20849082</v>
      </c>
      <c r="R29" s="20" t="n">
        <v>14.30092232</v>
      </c>
    </row>
    <row r="30" spans="1:18">
      <c r="A30" s="15" t="s">
        <v>505</v>
      </c>
      <c r="B30" s="17" t="n">
        <v>4520</v>
      </c>
      <c r="C30" s="18">
        <f>(279.0/B30*100)</f>
        <v/>
      </c>
      <c r="D30" s="19" t="n">
        <v>4241</v>
      </c>
      <c r="E30" s="18" t="n">
        <v>484.37155697</v>
      </c>
      <c r="F30" s="20" t="n">
        <v>3.59371383</v>
      </c>
      <c r="G30" s="18" t="n">
        <v>540.68893275</v>
      </c>
      <c r="H30" s="20" t="n">
        <v>2.66115558</v>
      </c>
      <c r="I30" s="18" t="s">
        <v>481</v>
      </c>
      <c r="J30" s="20" t="s">
        <v>481</v>
      </c>
      <c r="K30" s="18" t="s">
        <v>481</v>
      </c>
      <c r="L30" s="20" t="s">
        <v>481</v>
      </c>
      <c r="M30" s="18" t="s">
        <v>481</v>
      </c>
      <c r="N30" s="20" t="s">
        <v>481</v>
      </c>
      <c r="O30" s="18" t="s">
        <v>481</v>
      </c>
      <c r="P30" s="20" t="s">
        <v>481</v>
      </c>
      <c r="Q30" s="18" t="n">
        <v>428.66049113</v>
      </c>
      <c r="R30" s="20" t="n">
        <v>9.757592730000001</v>
      </c>
    </row>
    <row r="31" spans="1:18">
      <c r="A31" s="15" t="s">
        <v>506</v>
      </c>
      <c r="B31" s="17" t="n">
        <v>5456</v>
      </c>
      <c r="C31" s="18">
        <f>(159.0/B31*100)</f>
        <v/>
      </c>
      <c r="D31" s="19" t="n">
        <v>5297</v>
      </c>
      <c r="E31" s="18" t="n">
        <v>485.67374288</v>
      </c>
      <c r="F31" s="20" t="n">
        <v>3.52212232</v>
      </c>
      <c r="G31" s="18" t="n">
        <v>535.10443739</v>
      </c>
      <c r="H31" s="20" t="n">
        <v>2.71250631</v>
      </c>
      <c r="I31" s="18" t="s">
        <v>481</v>
      </c>
      <c r="J31" s="20" t="s">
        <v>481</v>
      </c>
      <c r="K31" s="18" t="s">
        <v>481</v>
      </c>
      <c r="L31" s="20" t="s">
        <v>481</v>
      </c>
      <c r="M31" s="18" t="s">
        <v>481</v>
      </c>
      <c r="N31" s="20" t="s">
        <v>481</v>
      </c>
      <c r="O31" s="18" t="s">
        <v>481</v>
      </c>
      <c r="P31" s="20" t="s">
        <v>481</v>
      </c>
      <c r="Q31" s="18" t="n">
        <v>431.27472068</v>
      </c>
      <c r="R31" s="20" t="n">
        <v>7.56213192</v>
      </c>
    </row>
    <row r="32" spans="1:18">
      <c r="A32" s="15" t="s">
        <v>507</v>
      </c>
      <c r="B32" s="17" t="n">
        <v>4478</v>
      </c>
      <c r="C32" s="18">
        <f>(6.0/B32*100)</f>
        <v/>
      </c>
      <c r="D32" s="19" t="n">
        <v>4472</v>
      </c>
      <c r="E32" s="18" t="n">
        <v>482.03860676</v>
      </c>
      <c r="F32" s="20" t="n">
        <v>2.82109782</v>
      </c>
      <c r="G32" s="18" t="n">
        <v>535.51356935</v>
      </c>
      <c r="H32" s="20" t="n">
        <v>2.78654305</v>
      </c>
      <c r="I32" s="18" t="s">
        <v>481</v>
      </c>
      <c r="J32" s="20" t="s">
        <v>481</v>
      </c>
      <c r="K32" s="18" t="s">
        <v>481</v>
      </c>
      <c r="L32" s="20" t="s">
        <v>481</v>
      </c>
      <c r="M32" s="18" t="s">
        <v>481</v>
      </c>
      <c r="N32" s="20" t="s">
        <v>481</v>
      </c>
      <c r="O32" s="18" t="s">
        <v>481</v>
      </c>
      <c r="P32" s="20" t="s">
        <v>481</v>
      </c>
      <c r="Q32" s="18" t="n">
        <v>422.00895509</v>
      </c>
      <c r="R32" s="20" t="n">
        <v>14.46559063</v>
      </c>
    </row>
    <row r="33" spans="1:18">
      <c r="A33" s="15" t="s">
        <v>508</v>
      </c>
      <c r="B33" s="17" t="n">
        <v>7325</v>
      </c>
      <c r="C33" s="18">
        <f>(90.0/B33*100)</f>
        <v/>
      </c>
      <c r="D33" s="19" t="n">
        <v>7235</v>
      </c>
      <c r="E33" s="18" t="n">
        <v>473.28691686</v>
      </c>
      <c r="F33" s="20" t="n">
        <v>2.84435336</v>
      </c>
      <c r="G33" s="18" t="n">
        <v>528.38431683</v>
      </c>
      <c r="H33" s="20" t="n">
        <v>2.77542189</v>
      </c>
      <c r="I33" s="18" t="s">
        <v>481</v>
      </c>
      <c r="J33" s="20" t="s">
        <v>481</v>
      </c>
      <c r="K33" s="18" t="s">
        <v>481</v>
      </c>
      <c r="L33" s="20" t="s">
        <v>481</v>
      </c>
      <c r="M33" s="18" t="s">
        <v>481</v>
      </c>
      <c r="N33" s="20" t="s">
        <v>481</v>
      </c>
      <c r="O33" s="18" t="s">
        <v>481</v>
      </c>
      <c r="P33" s="20" t="s">
        <v>481</v>
      </c>
      <c r="Q33" s="18" t="n">
        <v>415.75354479</v>
      </c>
      <c r="R33" s="20" t="n">
        <v>12.05841755</v>
      </c>
    </row>
    <row r="34" spans="1:18">
      <c r="A34" s="15" t="s">
        <v>509</v>
      </c>
      <c r="B34" s="17" t="n">
        <v>6350</v>
      </c>
      <c r="C34" s="18">
        <f>(117.0/B34*100)</f>
        <v/>
      </c>
      <c r="D34" s="19" t="n">
        <v>6233</v>
      </c>
      <c r="E34" s="18" t="n">
        <v>445.14878818</v>
      </c>
      <c r="F34" s="20" t="n">
        <v>2.53405976</v>
      </c>
      <c r="G34" s="18" t="n">
        <v>488.36673822</v>
      </c>
      <c r="H34" s="20" t="n">
        <v>3.28509997</v>
      </c>
      <c r="I34" s="18" t="s">
        <v>481</v>
      </c>
      <c r="J34" s="20" t="s">
        <v>481</v>
      </c>
      <c r="K34" s="18" t="s">
        <v>481</v>
      </c>
      <c r="L34" s="20" t="s">
        <v>481</v>
      </c>
      <c r="M34" s="18" t="n">
        <v>263.37193708</v>
      </c>
      <c r="N34" s="20" t="n">
        <v>13.61114927</v>
      </c>
      <c r="O34" s="18" t="s">
        <v>481</v>
      </c>
      <c r="P34" s="20" t="s">
        <v>481</v>
      </c>
      <c r="Q34" s="18" t="n">
        <v>365.21832626</v>
      </c>
      <c r="R34" s="20" t="n">
        <v>7.33693738</v>
      </c>
    </row>
    <row r="35" spans="1:18">
      <c r="A35" s="15" t="s">
        <v>510</v>
      </c>
      <c r="B35" s="17" t="n">
        <v>6406</v>
      </c>
      <c r="C35" s="18">
        <f>(88.0/B35*100)</f>
        <v/>
      </c>
      <c r="D35" s="19" t="n">
        <v>6318</v>
      </c>
      <c r="E35" s="18" t="n">
        <v>483.60272733</v>
      </c>
      <c r="F35" s="20" t="n">
        <v>2.73119237</v>
      </c>
      <c r="G35" s="18" t="n">
        <v>524.08789871</v>
      </c>
      <c r="H35" s="20" t="n">
        <v>1.88879559</v>
      </c>
      <c r="I35" s="18" t="s">
        <v>481</v>
      </c>
      <c r="J35" s="20" t="s">
        <v>481</v>
      </c>
      <c r="K35" s="18" t="s">
        <v>481</v>
      </c>
      <c r="L35" s="20" t="s">
        <v>481</v>
      </c>
      <c r="M35" s="18" t="n">
        <v>337.32521215</v>
      </c>
      <c r="N35" s="20" t="n">
        <v>11.65794297</v>
      </c>
      <c r="O35" s="18" t="s">
        <v>481</v>
      </c>
      <c r="P35" s="20" t="s">
        <v>481</v>
      </c>
      <c r="Q35" s="18" t="n">
        <v>422.65899208</v>
      </c>
      <c r="R35" s="20" t="n">
        <v>10.76252364</v>
      </c>
    </row>
    <row r="36" spans="1:18">
      <c r="A36" s="15" t="s">
        <v>511</v>
      </c>
      <c r="B36" s="17" t="n">
        <v>6736</v>
      </c>
      <c r="C36" s="18">
        <f>(113.0/B36*100)</f>
        <v/>
      </c>
      <c r="D36" s="19" t="n">
        <v>6623</v>
      </c>
      <c r="E36" s="18" t="n">
        <v>474.94387645</v>
      </c>
      <c r="F36" s="20" t="n">
        <v>3.09053374</v>
      </c>
      <c r="G36" s="18" t="n">
        <v>518.31298095</v>
      </c>
      <c r="H36" s="20" t="n">
        <v>2.32373339</v>
      </c>
      <c r="I36" s="18" t="s">
        <v>481</v>
      </c>
      <c r="J36" s="20" t="s">
        <v>481</v>
      </c>
      <c r="K36" s="18" t="s">
        <v>481</v>
      </c>
      <c r="L36" s="20" t="s">
        <v>481</v>
      </c>
      <c r="M36" s="18" t="s">
        <v>481</v>
      </c>
      <c r="N36" s="20" t="s">
        <v>481</v>
      </c>
      <c r="O36" s="18" t="s">
        <v>481</v>
      </c>
      <c r="P36" s="20" t="s">
        <v>481</v>
      </c>
      <c r="Q36" s="18" t="n">
        <v>431.96435547</v>
      </c>
      <c r="R36" s="20" t="n">
        <v>7.80021949</v>
      </c>
    </row>
    <row r="37" spans="1:18">
      <c r="A37" s="15" t="s">
        <v>512</v>
      </c>
      <c r="B37" s="17" t="n">
        <v>5458</v>
      </c>
      <c r="C37" s="18">
        <f>(232.0/B37*100)</f>
        <v/>
      </c>
      <c r="D37" s="19" t="n">
        <v>5226</v>
      </c>
      <c r="E37" s="18" t="n">
        <v>474.84593009</v>
      </c>
      <c r="F37" s="20" t="n">
        <v>3.88616349</v>
      </c>
      <c r="G37" s="18" t="n">
        <v>526.60422596</v>
      </c>
      <c r="H37" s="20" t="n">
        <v>3.33550625</v>
      </c>
      <c r="I37" s="18" t="s">
        <v>481</v>
      </c>
      <c r="J37" s="20" t="s">
        <v>481</v>
      </c>
      <c r="K37" s="18" t="s">
        <v>481</v>
      </c>
      <c r="L37" s="20" t="s">
        <v>481</v>
      </c>
      <c r="M37" s="18" t="s">
        <v>481</v>
      </c>
      <c r="N37" s="20" t="s">
        <v>481</v>
      </c>
      <c r="O37" s="18" t="s">
        <v>481</v>
      </c>
      <c r="P37" s="20" t="s">
        <v>481</v>
      </c>
      <c r="Q37" s="18" t="n">
        <v>410.97686252</v>
      </c>
      <c r="R37" s="20" t="n">
        <v>8.29846131</v>
      </c>
    </row>
    <row r="38" spans="1:18">
      <c r="A38" s="15" t="s">
        <v>513</v>
      </c>
      <c r="B38" s="17" t="n">
        <v>5860</v>
      </c>
      <c r="C38" s="18">
        <f>(35.0/B38*100)</f>
        <v/>
      </c>
      <c r="D38" s="19" t="n">
        <v>5825</v>
      </c>
      <c r="E38" s="18" t="n">
        <v>465.8471599</v>
      </c>
      <c r="F38" s="20" t="n">
        <v>3.75346738</v>
      </c>
      <c r="G38" s="18" t="n">
        <v>517.4226357</v>
      </c>
      <c r="H38" s="20" t="n">
        <v>3.40431938</v>
      </c>
      <c r="I38" s="18" t="s">
        <v>481</v>
      </c>
      <c r="J38" s="20" t="s">
        <v>481</v>
      </c>
      <c r="K38" s="18" t="s">
        <v>481</v>
      </c>
      <c r="L38" s="20" t="s">
        <v>481</v>
      </c>
      <c r="M38" s="18" t="s">
        <v>481</v>
      </c>
      <c r="N38" s="20" t="s">
        <v>481</v>
      </c>
      <c r="O38" s="18" t="s">
        <v>481</v>
      </c>
      <c r="P38" s="20" t="s">
        <v>481</v>
      </c>
      <c r="Q38" s="18" t="n">
        <v>477.2108415</v>
      </c>
      <c r="R38" s="20" t="n">
        <v>5.47766235</v>
      </c>
    </row>
    <row r="39" spans="1:18">
      <c r="A39" s="15" t="s">
        <v>514</v>
      </c>
      <c r="B39" s="17" t="n">
        <v>5895</v>
      </c>
      <c r="C39" s="18">
        <f>(34.0/B39*100)</f>
        <v/>
      </c>
      <c r="D39" s="19" t="n">
        <v>5861</v>
      </c>
      <c r="E39" s="18" t="n">
        <v>422.17960814</v>
      </c>
      <c r="F39" s="20" t="n">
        <v>3.72248403</v>
      </c>
      <c r="G39" s="18" t="n">
        <v>446.24799731</v>
      </c>
      <c r="H39" s="20" t="n">
        <v>4.77692951</v>
      </c>
      <c r="I39" s="18" t="s">
        <v>481</v>
      </c>
      <c r="J39" s="20" t="s">
        <v>481</v>
      </c>
      <c r="K39" s="18" t="s">
        <v>481</v>
      </c>
      <c r="L39" s="20" t="s">
        <v>481</v>
      </c>
      <c r="M39" s="18" t="s">
        <v>481</v>
      </c>
      <c r="N39" s="20" t="s">
        <v>481</v>
      </c>
      <c r="O39" s="18" t="s">
        <v>481</v>
      </c>
      <c r="P39" s="20" t="s">
        <v>481</v>
      </c>
      <c r="Q39" s="18" t="n">
        <v>370.89325889</v>
      </c>
      <c r="R39" s="20" t="n">
        <v>11.46637746</v>
      </c>
    </row>
    <row r="40" spans="1:18">
      <c r="A40" s="15" t="s">
        <v>515</v>
      </c>
      <c r="B40" s="17" t="n">
        <v>14157</v>
      </c>
      <c r="C40" s="18">
        <f>(452.0/B40*100)</f>
        <v/>
      </c>
      <c r="D40" s="19" t="n">
        <v>13705</v>
      </c>
      <c r="E40" s="18" t="n">
        <v>470.93694274</v>
      </c>
      <c r="F40" s="20" t="n">
        <v>3.4755862</v>
      </c>
      <c r="G40" s="18" t="n">
        <v>519.2108436</v>
      </c>
      <c r="H40" s="20" t="n">
        <v>2.94109143</v>
      </c>
      <c r="I40" s="18" t="s">
        <v>481</v>
      </c>
      <c r="J40" s="20" t="s">
        <v>481</v>
      </c>
      <c r="K40" s="18" t="s">
        <v>481</v>
      </c>
      <c r="L40" s="20" t="s">
        <v>481</v>
      </c>
      <c r="M40" s="18" t="s">
        <v>481</v>
      </c>
      <c r="N40" s="20" t="s">
        <v>481</v>
      </c>
      <c r="O40" s="18" t="s">
        <v>481</v>
      </c>
      <c r="P40" s="20" t="s">
        <v>481</v>
      </c>
      <c r="Q40" s="18" t="n">
        <v>423.79470059</v>
      </c>
      <c r="R40" s="20" t="n">
        <v>7.98854435</v>
      </c>
    </row>
    <row r="41" spans="1:18">
      <c r="A41" s="15" t="s">
        <v>516</v>
      </c>
      <c r="B41" s="17" t="n">
        <v>5712</v>
      </c>
      <c r="C41" s="18">
        <f>(80.0/B41*100)</f>
        <v/>
      </c>
      <c r="D41" s="19" t="n">
        <v>5632</v>
      </c>
      <c r="E41" s="18" t="n">
        <v>470.03466077</v>
      </c>
      <c r="F41" s="20" t="n">
        <v>3.55222263</v>
      </c>
      <c r="G41" s="18" t="n">
        <v>532.02799298</v>
      </c>
      <c r="H41" s="20" t="n">
        <v>3.25252139</v>
      </c>
      <c r="I41" s="18" t="s">
        <v>481</v>
      </c>
      <c r="J41" s="20" t="s">
        <v>481</v>
      </c>
      <c r="K41" s="18" t="s">
        <v>481</v>
      </c>
      <c r="L41" s="20" t="s">
        <v>481</v>
      </c>
      <c r="M41" s="18" t="n">
        <v>399.91015703</v>
      </c>
      <c r="N41" s="20" t="n">
        <v>16.72230739</v>
      </c>
      <c r="O41" s="18" t="s">
        <v>481</v>
      </c>
      <c r="P41" s="20" t="s">
        <v>481</v>
      </c>
      <c r="Q41" s="18" t="n">
        <v>426.01732343</v>
      </c>
      <c r="R41" s="20" t="n">
        <v>12.48306856</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349.85925265</v>
      </c>
      <c r="N45" s="20" t="n">
        <v>3.00084387</v>
      </c>
      <c r="O45" s="18" t="s">
        <v>481</v>
      </c>
      <c r="P45" s="20" t="s">
        <v>481</v>
      </c>
      <c r="Q45" s="18" t="s">
        <v>481</v>
      </c>
      <c r="R45" s="20" t="s">
        <v>481</v>
      </c>
    </row>
    <row r="46" spans="1:18">
      <c r="A46" s="15" t="s">
        <v>521</v>
      </c>
      <c r="B46" s="17" t="n">
        <v>23141</v>
      </c>
      <c r="C46" s="18">
        <f>(2395.0/B46*100)</f>
        <v/>
      </c>
      <c r="D46" s="19" t="n">
        <v>20746</v>
      </c>
      <c r="E46" s="18" t="n">
        <v>402.28005943</v>
      </c>
      <c r="F46" s="20" t="n">
        <v>3.88429877</v>
      </c>
      <c r="G46" s="18" t="n">
        <v>446.74788212</v>
      </c>
      <c r="H46" s="20" t="n">
        <v>3.85382104</v>
      </c>
      <c r="I46" s="18" t="s">
        <v>481</v>
      </c>
      <c r="J46" s="20" t="s">
        <v>481</v>
      </c>
      <c r="K46" s="18" t="s">
        <v>481</v>
      </c>
      <c r="L46" s="20" t="s">
        <v>481</v>
      </c>
      <c r="M46" s="18" t="s">
        <v>481</v>
      </c>
      <c r="N46" s="20" t="s">
        <v>481</v>
      </c>
      <c r="O46" s="18" t="s">
        <v>481</v>
      </c>
      <c r="P46" s="20" t="s">
        <v>481</v>
      </c>
      <c r="Q46" s="18" t="n">
        <v>383.87833017</v>
      </c>
      <c r="R46" s="20" t="n">
        <v>3.43562385</v>
      </c>
    </row>
    <row r="47" spans="1:18">
      <c r="A47" s="15" t="s">
        <v>522</v>
      </c>
      <c r="B47" s="17" t="n">
        <v>5928</v>
      </c>
      <c r="C47" s="18">
        <f>(488.0/B47*100)</f>
        <v/>
      </c>
      <c r="D47" s="19" t="n">
        <v>5440</v>
      </c>
      <c r="E47" s="18" t="n">
        <v>438.73492419</v>
      </c>
      <c r="F47" s="20" t="n">
        <v>4.76401134</v>
      </c>
      <c r="G47" s="18" t="n">
        <v>474.74316497</v>
      </c>
      <c r="H47" s="20" t="n">
        <v>5.65771537</v>
      </c>
      <c r="I47" s="18" t="s">
        <v>481</v>
      </c>
      <c r="J47" s="20" t="s">
        <v>481</v>
      </c>
      <c r="K47" s="18" t="s">
        <v>481</v>
      </c>
      <c r="L47" s="20" t="s">
        <v>481</v>
      </c>
      <c r="M47" s="18" t="s">
        <v>481</v>
      </c>
      <c r="N47" s="20" t="s">
        <v>481</v>
      </c>
      <c r="O47" s="18" t="s">
        <v>481</v>
      </c>
      <c r="P47" s="20" t="s">
        <v>481</v>
      </c>
      <c r="Q47" s="18" t="n">
        <v>341.92694942</v>
      </c>
      <c r="R47" s="20" t="n">
        <v>6.57461043</v>
      </c>
    </row>
    <row r="48" spans="1:18">
      <c r="A48" s="15" t="s">
        <v>523</v>
      </c>
      <c r="B48" s="17" t="n">
        <v>9841</v>
      </c>
      <c r="C48" s="18">
        <f>(8.0/B48*100)</f>
        <v/>
      </c>
      <c r="D48" s="19" t="n">
        <v>9833</v>
      </c>
      <c r="E48" s="18" t="n">
        <v>483.15087493</v>
      </c>
      <c r="F48" s="20" t="n">
        <v>4.91128114</v>
      </c>
      <c r="G48" s="18" t="n">
        <v>521.50845737</v>
      </c>
      <c r="H48" s="20" t="n">
        <v>6.13462179</v>
      </c>
      <c r="I48" s="18" t="s">
        <v>481</v>
      </c>
      <c r="J48" s="20" t="s">
        <v>481</v>
      </c>
      <c r="K48" s="18" t="s">
        <v>481</v>
      </c>
      <c r="L48" s="20" t="s">
        <v>481</v>
      </c>
      <c r="M48" s="18" t="s">
        <v>481</v>
      </c>
      <c r="N48" s="20" t="s">
        <v>481</v>
      </c>
      <c r="O48" s="18" t="s">
        <v>481</v>
      </c>
      <c r="P48" s="20" t="s">
        <v>481</v>
      </c>
      <c r="Q48" s="18" t="n">
        <v>422.81271847</v>
      </c>
      <c r="R48" s="20" t="n">
        <v>19.10367698</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(493.0/B50*100)</f>
        <v/>
      </c>
      <c r="D50" s="19" t="n">
        <v>11302</v>
      </c>
      <c r="E50" s="18" t="n">
        <v>416.03737864</v>
      </c>
      <c r="F50" s="20" t="n">
        <v>3.03271674</v>
      </c>
      <c r="G50" s="18" t="n">
        <v>454.72979908</v>
      </c>
      <c r="H50" s="20" t="n">
        <v>3.13996809</v>
      </c>
      <c r="I50" s="18" t="s">
        <v>481</v>
      </c>
      <c r="J50" s="20" t="s">
        <v>481</v>
      </c>
      <c r="K50" s="18" t="s">
        <v>481</v>
      </c>
      <c r="L50" s="20" t="s">
        <v>481</v>
      </c>
      <c r="M50" s="18" t="s">
        <v>481</v>
      </c>
      <c r="N50" s="20" t="s">
        <v>481</v>
      </c>
      <c r="O50" s="18" t="s">
        <v>481</v>
      </c>
      <c r="P50" s="20" t="s">
        <v>481</v>
      </c>
      <c r="Q50" s="18" t="n">
        <v>366.12730959</v>
      </c>
      <c r="R50" s="20" t="n">
        <v>7.88936669</v>
      </c>
    </row>
    <row r="51" spans="1:18">
      <c r="A51" s="15" t="s">
        <v>526</v>
      </c>
      <c r="B51" s="17" t="n">
        <v>6866</v>
      </c>
      <c r="C51" s="18">
        <f>(112.0/B51*100)</f>
        <v/>
      </c>
      <c r="D51" s="19" t="n">
        <v>6754</v>
      </c>
      <c r="E51" s="18" t="n">
        <v>416.42252864</v>
      </c>
      <c r="F51" s="20" t="n">
        <v>2.80950281</v>
      </c>
      <c r="G51" s="18" t="n">
        <v>447.20970513</v>
      </c>
      <c r="H51" s="20" t="n">
        <v>3.36600695</v>
      </c>
      <c r="I51" s="18" t="s">
        <v>481</v>
      </c>
      <c r="J51" s="20" t="s">
        <v>481</v>
      </c>
      <c r="K51" s="18" t="s">
        <v>481</v>
      </c>
      <c r="L51" s="20" t="s">
        <v>481</v>
      </c>
      <c r="M51" s="18" t="n">
        <v>427.96430568</v>
      </c>
      <c r="N51" s="20" t="n">
        <v>5.20460603</v>
      </c>
      <c r="O51" s="18" t="s">
        <v>481</v>
      </c>
      <c r="P51" s="20" t="s">
        <v>481</v>
      </c>
      <c r="Q51" s="18" t="n">
        <v>400.32682583</v>
      </c>
      <c r="R51" s="20" t="n">
        <v>7.5568197</v>
      </c>
    </row>
    <row r="52" spans="1:18">
      <c r="A52" s="15" t="s">
        <v>527</v>
      </c>
      <c r="B52" s="17" t="n">
        <v>5809</v>
      </c>
      <c r="C52" s="18">
        <f>(124.0/B52*100)</f>
        <v/>
      </c>
      <c r="D52" s="19" t="n">
        <v>5685</v>
      </c>
      <c r="E52" s="18" t="n">
        <v>473.59886345</v>
      </c>
      <c r="F52" s="20" t="n">
        <v>3.50490926</v>
      </c>
      <c r="G52" s="18" t="n">
        <v>503.99272845</v>
      </c>
      <c r="H52" s="20" t="n">
        <v>2.8102794</v>
      </c>
      <c r="I52" s="18" t="s">
        <v>481</v>
      </c>
      <c r="J52" s="20" t="s">
        <v>481</v>
      </c>
      <c r="K52" s="18" t="s">
        <v>481</v>
      </c>
      <c r="L52" s="20" t="s">
        <v>481</v>
      </c>
      <c r="M52" s="18" t="s">
        <v>481</v>
      </c>
      <c r="N52" s="20" t="s">
        <v>481</v>
      </c>
      <c r="O52" s="18" t="s">
        <v>481</v>
      </c>
      <c r="P52" s="20" t="s">
        <v>481</v>
      </c>
      <c r="Q52" s="18" t="n">
        <v>394.65094465</v>
      </c>
      <c r="R52" s="20" t="n">
        <v>8.94140432</v>
      </c>
    </row>
    <row r="53" spans="1:18">
      <c r="A53" s="15" t="s">
        <v>528</v>
      </c>
      <c r="B53" s="17" t="n">
        <v>5571</v>
      </c>
      <c r="C53" s="18">
        <f>(144.0/B53*100)</f>
        <v/>
      </c>
      <c r="D53" s="19" t="n">
        <v>5427</v>
      </c>
      <c r="E53" s="18" t="n">
        <v>430.24167911</v>
      </c>
      <c r="F53" s="20" t="n">
        <v>2.44604681</v>
      </c>
      <c r="G53" s="18" t="n">
        <v>473.55262159</v>
      </c>
      <c r="H53" s="20" t="n">
        <v>2.13386998</v>
      </c>
      <c r="I53" s="18" t="s">
        <v>481</v>
      </c>
      <c r="J53" s="20" t="s">
        <v>481</v>
      </c>
      <c r="K53" s="18" t="s">
        <v>481</v>
      </c>
      <c r="L53" s="20" t="s">
        <v>481</v>
      </c>
      <c r="M53" s="18" t="s">
        <v>481</v>
      </c>
      <c r="N53" s="20" t="s">
        <v>481</v>
      </c>
      <c r="O53" s="18" t="s">
        <v>481</v>
      </c>
      <c r="P53" s="20" t="s">
        <v>481</v>
      </c>
      <c r="Q53" s="18" t="n">
        <v>360.44686688</v>
      </c>
      <c r="R53" s="20" t="n">
        <v>5.16516013</v>
      </c>
    </row>
    <row r="54" spans="1:18">
      <c r="A54" s="15" t="s">
        <v>529</v>
      </c>
      <c r="B54" s="17" t="n">
        <v>4740</v>
      </c>
      <c r="C54" s="18">
        <f>(638.0/B54*100)</f>
        <v/>
      </c>
      <c r="D54" s="19" t="n">
        <v>4102</v>
      </c>
      <c r="E54" s="18" t="n">
        <v>355.26545062</v>
      </c>
      <c r="F54" s="20" t="n">
        <v>3.41004707</v>
      </c>
      <c r="G54" s="18" t="n">
        <v>403.5952468</v>
      </c>
      <c r="H54" s="20" t="n">
        <v>4.31019611</v>
      </c>
      <c r="I54" s="18" t="s">
        <v>481</v>
      </c>
      <c r="J54" s="20" t="s">
        <v>481</v>
      </c>
      <c r="K54" s="18" t="s">
        <v>481</v>
      </c>
      <c r="L54" s="20" t="s">
        <v>481</v>
      </c>
      <c r="M54" s="18" t="s">
        <v>481</v>
      </c>
      <c r="N54" s="20" t="s">
        <v>481</v>
      </c>
      <c r="O54" s="18" t="s">
        <v>481</v>
      </c>
      <c r="P54" s="20" t="s">
        <v>481</v>
      </c>
      <c r="Q54" s="18" t="n">
        <v>309.83310776</v>
      </c>
      <c r="R54" s="20" t="n">
        <v>4.97403199</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(77.0/B56*100)</f>
        <v/>
      </c>
      <c r="D56" s="19" t="n">
        <v>5282</v>
      </c>
      <c r="E56" s="18" t="n">
        <v>502.58940327</v>
      </c>
      <c r="F56" s="20" t="n">
        <v>3.05735172</v>
      </c>
      <c r="G56" s="18" t="n">
        <v>551.15092433</v>
      </c>
      <c r="H56" s="20" t="n">
        <v>3.03674669</v>
      </c>
      <c r="I56" s="18" t="s">
        <v>481</v>
      </c>
      <c r="J56" s="20" t="s">
        <v>481</v>
      </c>
      <c r="K56" s="18" t="s">
        <v>481</v>
      </c>
      <c r="L56" s="20" t="s">
        <v>481</v>
      </c>
      <c r="M56" s="18" t="s">
        <v>481</v>
      </c>
      <c r="N56" s="20" t="s">
        <v>481</v>
      </c>
      <c r="O56" s="18" t="s">
        <v>481</v>
      </c>
      <c r="P56" s="20" t="s">
        <v>481</v>
      </c>
      <c r="Q56" s="18" t="n">
        <v>435.05730249</v>
      </c>
      <c r="R56" s="20" t="n">
        <v>21.42615508</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397.25949434</v>
      </c>
      <c r="N57" s="20" t="n">
        <v>2.86584073</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347.12590293</v>
      </c>
      <c r="N59" s="20" t="n">
        <v>1.56898215</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346.54897697</v>
      </c>
      <c r="N60" s="20" t="n">
        <v>4.41355694</v>
      </c>
      <c r="O60" s="18" t="s">
        <v>481</v>
      </c>
      <c r="P60" s="20" t="s">
        <v>481</v>
      </c>
      <c r="Q60" s="18" t="s">
        <v>481</v>
      </c>
      <c r="R60" s="20" t="s">
        <v>481</v>
      </c>
    </row>
    <row r="61" spans="1:18">
      <c r="A61" s="15" t="s">
        <v>536</v>
      </c>
      <c r="B61" s="17" t="n">
        <v>6525</v>
      </c>
      <c r="C61" s="18">
        <f>(193.0/B61*100)</f>
        <v/>
      </c>
      <c r="D61" s="19" t="n">
        <v>6332</v>
      </c>
      <c r="E61" s="18" t="n">
        <v>464.2316991</v>
      </c>
      <c r="F61" s="20" t="n">
        <v>2.53399307</v>
      </c>
      <c r="G61" s="18" t="n">
        <v>499.44704154</v>
      </c>
      <c r="H61" s="20" t="n">
        <v>3.4790763</v>
      </c>
      <c r="I61" s="18" t="s">
        <v>481</v>
      </c>
      <c r="J61" s="20" t="s">
        <v>481</v>
      </c>
      <c r="K61" s="18" t="s">
        <v>481</v>
      </c>
      <c r="L61" s="20" t="s">
        <v>481</v>
      </c>
      <c r="M61" s="18" t="s">
        <v>481</v>
      </c>
      <c r="N61" s="20" t="s">
        <v>481</v>
      </c>
      <c r="O61" s="18" t="s">
        <v>481</v>
      </c>
      <c r="P61" s="20" t="s">
        <v>481</v>
      </c>
      <c r="Q61" s="18" t="n">
        <v>370.02871512</v>
      </c>
      <c r="R61" s="20" t="n">
        <v>9.668945109999999</v>
      </c>
    </row>
    <row r="62" spans="1:18">
      <c r="A62" s="15" t="s">
        <v>537</v>
      </c>
      <c r="B62" s="17" t="n">
        <v>4476</v>
      </c>
      <c r="C62" s="18">
        <f>(3.0/B62*100)</f>
        <v/>
      </c>
      <c r="D62" s="19" t="n">
        <v>4473</v>
      </c>
      <c r="E62" s="18" t="n">
        <v>489.288863</v>
      </c>
      <c r="F62" s="20" t="n">
        <v>1.97878793</v>
      </c>
      <c r="G62" s="18" t="n">
        <v>528.26257105</v>
      </c>
      <c r="H62" s="20" t="n">
        <v>2.09648957</v>
      </c>
      <c r="I62" s="18" t="s">
        <v>481</v>
      </c>
      <c r="J62" s="20" t="s">
        <v>481</v>
      </c>
      <c r="K62" s="18" t="s">
        <v>481</v>
      </c>
      <c r="L62" s="20" t="s">
        <v>481</v>
      </c>
      <c r="M62" s="18" t="s">
        <v>481</v>
      </c>
      <c r="N62" s="20" t="s">
        <v>481</v>
      </c>
      <c r="O62" s="18" t="s">
        <v>481</v>
      </c>
      <c r="P62" s="20" t="s">
        <v>481</v>
      </c>
      <c r="Q62" s="18" t="n">
        <v>453.60403724</v>
      </c>
      <c r="R62" s="20" t="n">
        <v>28.46668246</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446.66614265</v>
      </c>
      <c r="N64" s="20" t="n">
        <v>1.7787943</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416.22926213</v>
      </c>
      <c r="N65" s="20" t="n">
        <v>2.51747002</v>
      </c>
      <c r="O65" s="18" t="s">
        <v>481</v>
      </c>
      <c r="P65" s="20" t="s">
        <v>481</v>
      </c>
      <c r="Q65" s="18" t="s">
        <v>481</v>
      </c>
      <c r="R65" s="20" t="s">
        <v>481</v>
      </c>
    </row>
    <row r="66" spans="1:18">
      <c r="A66" s="15" t="s">
        <v>541</v>
      </c>
      <c r="B66" s="17" t="n">
        <v>5665</v>
      </c>
      <c r="C66" s="18">
        <f>(104.0/B66*100)</f>
        <v/>
      </c>
      <c r="D66" s="19" t="n">
        <v>5561</v>
      </c>
      <c r="E66" s="18" t="n">
        <v>433.07181854</v>
      </c>
      <c r="F66" s="20" t="n">
        <v>1.79812733</v>
      </c>
      <c r="G66" s="18" t="n">
        <v>457.78195623</v>
      </c>
      <c r="H66" s="20" t="n">
        <v>3.51699809</v>
      </c>
      <c r="I66" s="18" t="s">
        <v>481</v>
      </c>
      <c r="J66" s="20" t="s">
        <v>481</v>
      </c>
      <c r="K66" s="18" t="s">
        <v>481</v>
      </c>
      <c r="L66" s="20" t="s">
        <v>481</v>
      </c>
      <c r="M66" s="18" t="s">
        <v>481</v>
      </c>
      <c r="N66" s="20" t="s">
        <v>481</v>
      </c>
      <c r="O66" s="18" t="s">
        <v>481</v>
      </c>
      <c r="P66" s="20" t="s">
        <v>481</v>
      </c>
      <c r="Q66" s="18" t="n">
        <v>357.8664352</v>
      </c>
      <c r="R66" s="20" t="n">
        <v>3.38822316</v>
      </c>
    </row>
    <row r="67" spans="1:18">
      <c r="A67" s="15" t="s">
        <v>542</v>
      </c>
      <c r="B67" s="17" t="n">
        <v>6971</v>
      </c>
      <c r="C67" s="18">
        <f>(1330.0/B67*100)</f>
        <v/>
      </c>
      <c r="D67" s="19" t="n">
        <v>5641</v>
      </c>
      <c r="E67" s="18" t="n">
        <v>403.3029523</v>
      </c>
      <c r="F67" s="20" t="n">
        <v>3.17184526</v>
      </c>
      <c r="G67" s="18" t="n">
        <v>445.5332794</v>
      </c>
      <c r="H67" s="20" t="n">
        <v>3.90024028</v>
      </c>
      <c r="I67" s="18" t="s">
        <v>481</v>
      </c>
      <c r="J67" s="20" t="s">
        <v>481</v>
      </c>
      <c r="K67" s="18" t="s">
        <v>481</v>
      </c>
      <c r="L67" s="20" t="s">
        <v>481</v>
      </c>
      <c r="M67" s="18" t="s">
        <v>481</v>
      </c>
      <c r="N67" s="20" t="s">
        <v>481</v>
      </c>
      <c r="O67" s="18" t="s">
        <v>481</v>
      </c>
      <c r="P67" s="20" t="s">
        <v>481</v>
      </c>
      <c r="Q67" s="18" t="n">
        <v>348.89870716</v>
      </c>
      <c r="R67" s="20" t="n">
        <v>5.74738212</v>
      </c>
    </row>
    <row r="68" spans="1:18">
      <c r="A68" s="15" t="s">
        <v>543</v>
      </c>
      <c r="B68" s="17" t="n">
        <v>12083</v>
      </c>
      <c r="C68" s="18">
        <f>(32.0/B68*100)</f>
        <v/>
      </c>
      <c r="D68" s="19" t="n">
        <v>12051</v>
      </c>
      <c r="E68" s="18" t="n">
        <v>397.29344919</v>
      </c>
      <c r="F68" s="20" t="n">
        <v>1.28541072</v>
      </c>
      <c r="G68" s="18" t="n">
        <v>452.60912606</v>
      </c>
      <c r="H68" s="20" t="n">
        <v>2.01633222</v>
      </c>
      <c r="I68" s="18" t="s">
        <v>481</v>
      </c>
      <c r="J68" s="20" t="s">
        <v>481</v>
      </c>
      <c r="K68" s="18" t="s">
        <v>481</v>
      </c>
      <c r="L68" s="20" t="s">
        <v>481</v>
      </c>
      <c r="M68" s="18" t="s">
        <v>481</v>
      </c>
      <c r="N68" s="20" t="s">
        <v>481</v>
      </c>
      <c r="O68" s="18" t="s">
        <v>481</v>
      </c>
      <c r="P68" s="20" t="s">
        <v>481</v>
      </c>
      <c r="Q68" s="18" t="n">
        <v>326.59157924</v>
      </c>
      <c r="R68" s="20" t="n">
        <v>2.33611731</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433.61659804</v>
      </c>
      <c r="N69" s="20" t="n">
        <v>4.0674456</v>
      </c>
      <c r="O69" s="18" t="s">
        <v>481</v>
      </c>
      <c r="P69" s="20" t="s">
        <v>481</v>
      </c>
      <c r="Q69" s="18" t="s">
        <v>481</v>
      </c>
      <c r="R69" s="20" t="s">
        <v>481</v>
      </c>
    </row>
    <row r="70" spans="1:18">
      <c r="A70" s="15" t="s">
        <v>545</v>
      </c>
      <c r="B70" s="17" t="n">
        <v>6036</v>
      </c>
      <c r="C70" s="18">
        <f>(223.0/B70*100)</f>
        <v/>
      </c>
      <c r="D70" s="19" t="n">
        <v>5813</v>
      </c>
      <c r="E70" s="18" t="n">
        <v>488.91307291</v>
      </c>
      <c r="F70" s="20" t="n">
        <v>3.27432494</v>
      </c>
      <c r="G70" s="18" t="n">
        <v>520.36016</v>
      </c>
      <c r="H70" s="20" t="n">
        <v>3.54236838</v>
      </c>
      <c r="I70" s="18" t="s">
        <v>481</v>
      </c>
      <c r="J70" s="20" t="s">
        <v>481</v>
      </c>
      <c r="K70" s="18" t="s">
        <v>481</v>
      </c>
      <c r="L70" s="20" t="s">
        <v>481</v>
      </c>
      <c r="M70" s="18" t="s">
        <v>481</v>
      </c>
      <c r="N70" s="20" t="s">
        <v>481</v>
      </c>
      <c r="O70" s="18" t="s">
        <v>481</v>
      </c>
      <c r="P70" s="20" t="s">
        <v>481</v>
      </c>
      <c r="Q70" s="18" t="n">
        <v>447.08239689</v>
      </c>
      <c r="R70" s="20" t="n">
        <v>10.88327612</v>
      </c>
    </row>
    <row r="71" spans="1:18">
      <c r="A71" s="15" t="s">
        <v>546</v>
      </c>
      <c r="B71" s="17" t="n">
        <v>6115</v>
      </c>
      <c r="C71" s="18">
        <f>(60.0/B71*100)</f>
        <v/>
      </c>
      <c r="D71" s="19" t="n">
        <v>6055</v>
      </c>
      <c r="E71" s="18" t="n">
        <v>499.39944812</v>
      </c>
      <c r="F71" s="20" t="n">
        <v>2.66730587</v>
      </c>
      <c r="G71" s="18" t="n">
        <v>554.82744986</v>
      </c>
      <c r="H71" s="20" t="n">
        <v>1.82349869</v>
      </c>
      <c r="I71" s="18" t="s">
        <v>481</v>
      </c>
      <c r="J71" s="20" t="s">
        <v>481</v>
      </c>
      <c r="K71" s="18" t="s">
        <v>481</v>
      </c>
      <c r="L71" s="20" t="s">
        <v>481</v>
      </c>
      <c r="M71" s="18" t="s">
        <v>481</v>
      </c>
      <c r="N71" s="20" t="s">
        <v>481</v>
      </c>
      <c r="O71" s="18" t="s">
        <v>481</v>
      </c>
      <c r="P71" s="20" t="s">
        <v>481</v>
      </c>
      <c r="Q71" s="18" t="n">
        <v>487.94912702</v>
      </c>
      <c r="R71" s="20" t="n">
        <v>17.63513498</v>
      </c>
    </row>
    <row r="72" spans="1:18">
      <c r="A72" s="15" t="s">
        <v>547</v>
      </c>
      <c r="B72" s="17" t="n">
        <v>7708</v>
      </c>
      <c r="C72" s="18">
        <f>(9.0/B72*100)</f>
        <v/>
      </c>
      <c r="D72" s="19" t="n">
        <v>7699</v>
      </c>
      <c r="E72" s="18" t="n">
        <v>471.60116748</v>
      </c>
      <c r="F72" s="20" t="n">
        <v>3.28113985</v>
      </c>
      <c r="G72" s="18" t="n">
        <v>512.31503851</v>
      </c>
      <c r="H72" s="20" t="n">
        <v>2.58251035</v>
      </c>
      <c r="I72" s="18" t="s">
        <v>481</v>
      </c>
      <c r="J72" s="20" t="s">
        <v>481</v>
      </c>
      <c r="K72" s="18" t="s">
        <v>481</v>
      </c>
      <c r="L72" s="20" t="s">
        <v>481</v>
      </c>
      <c r="M72" s="18" t="s">
        <v>481</v>
      </c>
      <c r="N72" s="20" t="s">
        <v>481</v>
      </c>
      <c r="O72" s="18" t="s">
        <v>481</v>
      </c>
      <c r="P72" s="20" t="s">
        <v>481</v>
      </c>
      <c r="Q72" s="18" t="n">
        <v>451.22421158</v>
      </c>
      <c r="R72" s="20" t="n">
        <v>16.05538556</v>
      </c>
    </row>
    <row r="73" spans="1:18">
      <c r="A73" s="15" t="s">
        <v>548</v>
      </c>
      <c r="B73" s="17" t="n">
        <v>8249</v>
      </c>
      <c r="C73" s="18">
        <f>(220.0/B73*100)</f>
        <v/>
      </c>
      <c r="D73" s="19" t="n">
        <v>8029</v>
      </c>
      <c r="E73" s="18" t="n">
        <v>389.38869729</v>
      </c>
      <c r="F73" s="20" t="n">
        <v>3.09118135</v>
      </c>
      <c r="G73" s="18" t="n">
        <v>438.15167569</v>
      </c>
      <c r="H73" s="20" t="n">
        <v>3.71033229</v>
      </c>
      <c r="I73" s="18" t="s">
        <v>481</v>
      </c>
      <c r="J73" s="20" t="s">
        <v>481</v>
      </c>
      <c r="K73" s="18" t="s">
        <v>481</v>
      </c>
      <c r="L73" s="20" t="s">
        <v>481</v>
      </c>
      <c r="M73" s="18" t="s">
        <v>481</v>
      </c>
      <c r="N73" s="20" t="s">
        <v>481</v>
      </c>
      <c r="O73" s="18" t="s">
        <v>481</v>
      </c>
      <c r="P73" s="20" t="s">
        <v>481</v>
      </c>
      <c r="Q73" s="18" t="n">
        <v>362.34106739</v>
      </c>
      <c r="R73" s="20" t="n">
        <v>10.19653101</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427.27325298</v>
      </c>
      <c r="N74" s="20" t="n">
        <v>1.48755563</v>
      </c>
      <c r="O74" s="18" t="s">
        <v>481</v>
      </c>
      <c r="P74" s="20" t="s">
        <v>481</v>
      </c>
      <c r="Q74" s="18" t="s">
        <v>481</v>
      </c>
      <c r="R74" s="20" t="s">
        <v>481</v>
      </c>
    </row>
    <row r="75" spans="1:18">
      <c r="A75" s="15" t="s">
        <v>550</v>
      </c>
      <c r="B75" s="17" t="n">
        <v>5375</v>
      </c>
      <c r="C75" s="18">
        <f>(355.0/B75*100)</f>
        <v/>
      </c>
      <c r="D75" s="19" t="n">
        <v>5020</v>
      </c>
      <c r="E75" s="18" t="n">
        <v>358.35055874</v>
      </c>
      <c r="F75" s="20" t="n">
        <v>3.40426555</v>
      </c>
      <c r="G75" s="18" t="n">
        <v>388.24522977</v>
      </c>
      <c r="H75" s="20" t="n">
        <v>3.60506792</v>
      </c>
      <c r="I75" s="18" t="s">
        <v>481</v>
      </c>
      <c r="J75" s="20" t="s">
        <v>481</v>
      </c>
      <c r="K75" s="18" t="s">
        <v>481</v>
      </c>
      <c r="L75" s="20" t="s">
        <v>481</v>
      </c>
      <c r="M75" s="18" t="s">
        <v>481</v>
      </c>
      <c r="N75" s="20" t="s">
        <v>481</v>
      </c>
      <c r="O75" s="18" t="s">
        <v>481</v>
      </c>
      <c r="P75" s="20" t="s">
        <v>481</v>
      </c>
      <c r="Q75" s="18" t="n">
        <v>329.34843871</v>
      </c>
      <c r="R75" s="20" t="n">
        <v>6.31631828</v>
      </c>
    </row>
    <row r="76" spans="1:18">
      <c r="A76" s="15" t="s">
        <v>551</v>
      </c>
      <c r="B76" s="17" t="n">
        <v>14167</v>
      </c>
      <c r="C76" s="18">
        <f>(238.0/B76*100)</f>
        <v/>
      </c>
      <c r="D76" s="19" t="n">
        <v>13929</v>
      </c>
      <c r="E76" s="18" t="n">
        <v>417.14982671</v>
      </c>
      <c r="F76" s="20" t="n">
        <v>3.03315808</v>
      </c>
      <c r="G76" s="18" t="n">
        <v>478.31802289</v>
      </c>
      <c r="H76" s="20" t="n">
        <v>2.81133613</v>
      </c>
      <c r="I76" s="18" t="s">
        <v>481</v>
      </c>
      <c r="J76" s="20" t="s">
        <v>481</v>
      </c>
      <c r="K76" s="18" t="s">
        <v>481</v>
      </c>
      <c r="L76" s="20" t="s">
        <v>481</v>
      </c>
      <c r="M76" s="18" t="s">
        <v>481</v>
      </c>
      <c r="N76" s="20" t="s">
        <v>481</v>
      </c>
      <c r="O76" s="18" t="s">
        <v>481</v>
      </c>
      <c r="P76" s="20" t="s">
        <v>481</v>
      </c>
      <c r="Q76" s="18" t="n">
        <v>348.04826957</v>
      </c>
      <c r="R76" s="20" t="n">
        <v>5.40637532</v>
      </c>
    </row>
    <row r="77" spans="1:18">
      <c r="A77" s="15" t="s">
        <v>552</v>
      </c>
      <c r="B77" s="17" t="n">
        <v>6062</v>
      </c>
      <c r="C77" s="18">
        <f>(511.0/B77*100)</f>
        <v/>
      </c>
      <c r="D77" s="19" t="n">
        <v>5551</v>
      </c>
      <c r="E77" s="18" t="n">
        <v>429.37407334</v>
      </c>
      <c r="F77" s="20" t="n">
        <v>2.92981599</v>
      </c>
      <c r="G77" s="18" t="n">
        <v>476.20780142</v>
      </c>
      <c r="H77" s="20" t="n">
        <v>3.86599372</v>
      </c>
      <c r="I77" s="18" t="s">
        <v>481</v>
      </c>
      <c r="J77" s="20" t="s">
        <v>481</v>
      </c>
      <c r="K77" s="18" t="s">
        <v>481</v>
      </c>
      <c r="L77" s="20" t="s">
        <v>481</v>
      </c>
      <c r="M77" s="18" t="s">
        <v>481</v>
      </c>
      <c r="N77" s="20" t="s">
        <v>481</v>
      </c>
      <c r="O77" s="18" t="s">
        <v>481</v>
      </c>
      <c r="P77" s="20" t="s">
        <v>481</v>
      </c>
      <c r="Q77" s="18" t="n">
        <v>364.09723918</v>
      </c>
      <c r="R77" s="20" t="n">
        <v>4.48058924</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427.14102033</v>
      </c>
      <c r="N80" s="20" t="n">
        <v>3.42468904</v>
      </c>
      <c r="O80" s="18" t="s">
        <v>481</v>
      </c>
      <c r="P80" s="20" t="s">
        <v>481</v>
      </c>
      <c r="Q80" s="18" t="s">
        <v>481</v>
      </c>
      <c r="R80" s="20" t="s">
        <v>481</v>
      </c>
    </row>
    <row r="81" spans="1:18">
      <c r="A81" s="23" t="s">
        <v>556</v>
      </c>
      <c r="B81" s="17" t="n">
        <v>8861</v>
      </c>
      <c r="C81" s="18">
        <f>(123.0/B81*100)</f>
        <v/>
      </c>
      <c r="D81" s="19" t="n">
        <v>8738</v>
      </c>
      <c r="E81" s="18" t="n">
        <v>413.22743767</v>
      </c>
      <c r="F81" s="20" t="n">
        <v>3.57418021</v>
      </c>
      <c r="G81" s="18" t="n">
        <v>457.39266534</v>
      </c>
      <c r="H81" s="20" t="n">
        <v>3.55715342</v>
      </c>
      <c r="I81" s="18" t="s">
        <v>481</v>
      </c>
      <c r="J81" s="20" t="s">
        <v>481</v>
      </c>
      <c r="K81" s="18" t="s">
        <v>481</v>
      </c>
      <c r="L81" s="20" t="s">
        <v>481</v>
      </c>
      <c r="M81" s="18" t="s">
        <v>481</v>
      </c>
      <c r="N81" s="20" t="s">
        <v>481</v>
      </c>
      <c r="O81" s="18" t="s">
        <v>481</v>
      </c>
      <c r="P81" s="20" t="s">
        <v>481</v>
      </c>
      <c r="Q81" s="18" t="n">
        <v>382.54482942</v>
      </c>
      <c r="R81" s="20" t="n">
        <v>9.763242869999999</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902</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507.56661342</v>
      </c>
      <c r="F7" s="20" t="n">
        <v>1.82984423</v>
      </c>
      <c r="G7" s="18" t="n">
        <v>461.90780174</v>
      </c>
      <c r="H7" s="20" t="n">
        <v>12.23717512</v>
      </c>
      <c r="I7" s="18" t="s">
        <v>481</v>
      </c>
      <c r="J7" s="20" t="s">
        <v>481</v>
      </c>
      <c r="K7" s="18" t="s">
        <v>481</v>
      </c>
      <c r="L7" s="20" t="s">
        <v>481</v>
      </c>
      <c r="M7" s="18" t="s">
        <v>481</v>
      </c>
      <c r="N7" s="20" t="s">
        <v>481</v>
      </c>
      <c r="O7" s="18" t="s">
        <v>481</v>
      </c>
      <c r="P7" s="20" t="s">
        <v>481</v>
      </c>
      <c r="Q7" s="18" t="n">
        <v>473.3738573</v>
      </c>
      <c r="R7" s="20" t="n">
        <v>5.70755284</v>
      </c>
    </row>
    <row r="8" spans="1:18">
      <c r="A8" s="15" t="s">
        <v>483</v>
      </c>
      <c r="B8" s="17" t="n">
        <v>7007</v>
      </c>
      <c r="C8" s="18">
        <f>(357.0/B8*100)</f>
        <v/>
      </c>
      <c r="D8" s="19" t="n">
        <v>6650</v>
      </c>
      <c r="E8" s="18" t="n">
        <v>490.95838965</v>
      </c>
      <c r="F8" s="20" t="n">
        <v>2.74906607</v>
      </c>
      <c r="G8" s="18" t="n">
        <v>466.43472159</v>
      </c>
      <c r="H8" s="20" t="n">
        <v>8.13747019</v>
      </c>
      <c r="I8" s="18" t="s">
        <v>481</v>
      </c>
      <c r="J8" s="20" t="s">
        <v>481</v>
      </c>
      <c r="K8" s="18" t="s">
        <v>481</v>
      </c>
      <c r="L8" s="20" t="s">
        <v>481</v>
      </c>
      <c r="M8" s="18" t="n">
        <v>361.38025951</v>
      </c>
      <c r="N8" s="20" t="n">
        <v>22.72565673</v>
      </c>
      <c r="O8" s="18" t="s">
        <v>481</v>
      </c>
      <c r="P8" s="20" t="s">
        <v>481</v>
      </c>
      <c r="Q8" s="18" t="n">
        <v>391.48758772</v>
      </c>
      <c r="R8" s="20" t="n">
        <v>10.27424007</v>
      </c>
    </row>
    <row r="9" spans="1:18">
      <c r="A9" s="15" t="s">
        <v>484</v>
      </c>
      <c r="B9" s="17" t="n">
        <v>9651</v>
      </c>
      <c r="C9" s="18">
        <f>(381.0/B9*100)</f>
        <v/>
      </c>
      <c r="D9" s="19" t="n">
        <v>9270</v>
      </c>
      <c r="E9" s="18" t="n">
        <v>511.11147614</v>
      </c>
      <c r="F9" s="20" t="n">
        <v>2.34457688</v>
      </c>
      <c r="G9" s="18" t="n">
        <v>437.07707516</v>
      </c>
      <c r="H9" s="20" t="n">
        <v>7.88337129</v>
      </c>
      <c r="I9" s="18" t="s">
        <v>481</v>
      </c>
      <c r="J9" s="20" t="s">
        <v>481</v>
      </c>
      <c r="K9" s="18" t="s">
        <v>481</v>
      </c>
      <c r="L9" s="20" t="s">
        <v>481</v>
      </c>
      <c r="M9" s="18" t="n">
        <v>347.7815185</v>
      </c>
      <c r="N9" s="20" t="n">
        <v>11.20716786</v>
      </c>
      <c r="O9" s="18" t="s">
        <v>481</v>
      </c>
      <c r="P9" s="20" t="s">
        <v>481</v>
      </c>
      <c r="Q9" s="18" t="n">
        <v>416.36029792</v>
      </c>
      <c r="R9" s="20" t="n">
        <v>8.654438239999999</v>
      </c>
    </row>
    <row r="10" spans="1:18">
      <c r="A10" s="15" t="s">
        <v>485</v>
      </c>
      <c r="B10" s="17" t="n">
        <v>20058</v>
      </c>
      <c r="C10" s="18">
        <f>(596.0/B10*100)</f>
        <v/>
      </c>
      <c r="D10" s="19" t="n">
        <v>19462</v>
      </c>
      <c r="E10" s="18" t="n">
        <v>531.56933121</v>
      </c>
      <c r="F10" s="20" t="n">
        <v>2.16232725</v>
      </c>
      <c r="G10" s="18" t="n">
        <v>489.82807047</v>
      </c>
      <c r="H10" s="20" t="n">
        <v>8.59521045</v>
      </c>
      <c r="I10" s="18" t="s">
        <v>481</v>
      </c>
      <c r="J10" s="20" t="s">
        <v>481</v>
      </c>
      <c r="K10" s="18" t="s">
        <v>481</v>
      </c>
      <c r="L10" s="20" t="s">
        <v>481</v>
      </c>
      <c r="M10" s="18" t="s">
        <v>481</v>
      </c>
      <c r="N10" s="20" t="s">
        <v>481</v>
      </c>
      <c r="O10" s="18" t="s">
        <v>481</v>
      </c>
      <c r="P10" s="20" t="s">
        <v>481</v>
      </c>
      <c r="Q10" s="18" t="n">
        <v>444.91769234</v>
      </c>
      <c r="R10" s="20" t="n">
        <v>9.204468990000001</v>
      </c>
    </row>
    <row r="11" spans="1:18">
      <c r="A11" s="15" t="s">
        <v>486</v>
      </c>
      <c r="B11" s="17" t="n">
        <v>7053</v>
      </c>
      <c r="C11" s="18">
        <f>(274.0/B11*100)</f>
        <v/>
      </c>
      <c r="D11" s="19" t="n">
        <v>6779</v>
      </c>
      <c r="E11" s="18" t="n">
        <v>465.6102493</v>
      </c>
      <c r="F11" s="20" t="n">
        <v>2.95955713</v>
      </c>
      <c r="G11" s="18" t="n">
        <v>458.85817497</v>
      </c>
      <c r="H11" s="20" t="n">
        <v>3.6848065</v>
      </c>
      <c r="I11" s="18" t="s">
        <v>481</v>
      </c>
      <c r="J11" s="20" t="s">
        <v>481</v>
      </c>
      <c r="K11" s="18" t="s">
        <v>481</v>
      </c>
      <c r="L11" s="20" t="s">
        <v>481</v>
      </c>
      <c r="M11" s="18" t="s">
        <v>481</v>
      </c>
      <c r="N11" s="20" t="s">
        <v>481</v>
      </c>
      <c r="O11" s="18" t="s">
        <v>481</v>
      </c>
      <c r="P11" s="20" t="s">
        <v>481</v>
      </c>
      <c r="Q11" s="18" t="n">
        <v>422.66078786</v>
      </c>
      <c r="R11" s="20" t="n">
        <v>6.9739867</v>
      </c>
    </row>
    <row r="12" spans="1:18">
      <c r="A12" s="15" t="s">
        <v>487</v>
      </c>
      <c r="B12" s="17" t="n">
        <v>6894</v>
      </c>
      <c r="C12" s="18">
        <f>(61.0/B12*100)</f>
        <v/>
      </c>
      <c r="D12" s="19" t="n">
        <v>6833</v>
      </c>
      <c r="E12" s="18" t="n">
        <v>497.33894421</v>
      </c>
      <c r="F12" s="20" t="n">
        <v>2.20785186</v>
      </c>
      <c r="G12" s="18" t="n">
        <v>452.87918229</v>
      </c>
      <c r="H12" s="20" t="n">
        <v>6.7035363</v>
      </c>
      <c r="I12" s="18" t="s">
        <v>481</v>
      </c>
      <c r="J12" s="20" t="s">
        <v>481</v>
      </c>
      <c r="K12" s="18" t="s">
        <v>481</v>
      </c>
      <c r="L12" s="20" t="s">
        <v>481</v>
      </c>
      <c r="M12" s="18" t="n">
        <v>332.31014509</v>
      </c>
      <c r="N12" s="20" t="n">
        <v>18.34291261</v>
      </c>
      <c r="O12" s="18" t="s">
        <v>481</v>
      </c>
      <c r="P12" s="20" t="s">
        <v>481</v>
      </c>
      <c r="Q12" s="18" t="n">
        <v>374.52794651</v>
      </c>
      <c r="R12" s="20" t="n">
        <v>9.2309223</v>
      </c>
    </row>
    <row r="13" spans="1:18">
      <c r="A13" s="15" t="s">
        <v>488</v>
      </c>
      <c r="B13" s="17" t="n">
        <v>7161</v>
      </c>
      <c r="C13" s="18">
        <f>(380.0/B13*100)</f>
        <v/>
      </c>
      <c r="D13" s="19" t="n">
        <v>6781</v>
      </c>
      <c r="E13" s="18" t="n">
        <v>509.16259131</v>
      </c>
      <c r="F13" s="20" t="n">
        <v>2.38153101</v>
      </c>
      <c r="G13" s="18" t="n">
        <v>474.19126606</v>
      </c>
      <c r="H13" s="20" t="n">
        <v>8.067836379999999</v>
      </c>
      <c r="I13" s="18" t="s">
        <v>481</v>
      </c>
      <c r="J13" s="20" t="s">
        <v>481</v>
      </c>
      <c r="K13" s="18" t="s">
        <v>481</v>
      </c>
      <c r="L13" s="20" t="s">
        <v>481</v>
      </c>
      <c r="M13" s="18" t="n">
        <v>407.4699787</v>
      </c>
      <c r="N13" s="20" t="n">
        <v>6.79601306</v>
      </c>
      <c r="O13" s="18" t="s">
        <v>481</v>
      </c>
      <c r="P13" s="20" t="s">
        <v>481</v>
      </c>
      <c r="Q13" s="18" t="n">
        <v>397.0621981</v>
      </c>
      <c r="R13" s="20" t="n">
        <v>9.81222719</v>
      </c>
    </row>
    <row r="14" spans="1:18">
      <c r="A14" s="15" t="s">
        <v>489</v>
      </c>
      <c r="B14" s="17" t="n">
        <v>5587</v>
      </c>
      <c r="C14" s="18">
        <f>(102.0/B14*100)</f>
        <v/>
      </c>
      <c r="D14" s="19" t="n">
        <v>5485</v>
      </c>
      <c r="E14" s="18" t="n">
        <v>521.77843081</v>
      </c>
      <c r="F14" s="20" t="n">
        <v>2.17175982</v>
      </c>
      <c r="G14" s="18" t="n">
        <v>515.86132299</v>
      </c>
      <c r="H14" s="20" t="n">
        <v>7.55435926</v>
      </c>
      <c r="I14" s="18" t="s">
        <v>481</v>
      </c>
      <c r="J14" s="20" t="s">
        <v>481</v>
      </c>
      <c r="K14" s="18" t="s">
        <v>481</v>
      </c>
      <c r="L14" s="20" t="s">
        <v>481</v>
      </c>
      <c r="M14" s="18" t="s">
        <v>481</v>
      </c>
      <c r="N14" s="20" t="s">
        <v>481</v>
      </c>
      <c r="O14" s="18" t="s">
        <v>481</v>
      </c>
      <c r="P14" s="20" t="s">
        <v>481</v>
      </c>
      <c r="Q14" s="18" t="n">
        <v>436.21000036</v>
      </c>
      <c r="R14" s="20" t="n">
        <v>12.13118015</v>
      </c>
    </row>
    <row r="15" spans="1:18">
      <c r="A15" s="15" t="s">
        <v>490</v>
      </c>
      <c r="B15" s="17" t="n">
        <v>5882</v>
      </c>
      <c r="C15" s="18">
        <f>(218.0/B15*100)</f>
        <v/>
      </c>
      <c r="D15" s="19" t="n">
        <v>5664</v>
      </c>
      <c r="E15" s="18" t="n">
        <v>532.17222803</v>
      </c>
      <c r="F15" s="20" t="n">
        <v>2.48911957</v>
      </c>
      <c r="G15" s="18" t="n">
        <v>513.3054507000001</v>
      </c>
      <c r="H15" s="20" t="n">
        <v>8.42491347</v>
      </c>
      <c r="I15" s="18" t="s">
        <v>481</v>
      </c>
      <c r="J15" s="20" t="s">
        <v>481</v>
      </c>
      <c r="K15" s="18" t="s">
        <v>481</v>
      </c>
      <c r="L15" s="20" t="s">
        <v>481</v>
      </c>
      <c r="M15" s="18" t="n">
        <v>367.66871077</v>
      </c>
      <c r="N15" s="20" t="n">
        <v>14.82638214</v>
      </c>
      <c r="O15" s="18" t="s">
        <v>481</v>
      </c>
      <c r="P15" s="20" t="s">
        <v>481</v>
      </c>
      <c r="Q15" s="18" t="n">
        <v>449.59905642</v>
      </c>
      <c r="R15" s="20" t="n">
        <v>7.63446328</v>
      </c>
    </row>
    <row r="16" spans="1:18">
      <c r="A16" s="15" t="s">
        <v>491</v>
      </c>
      <c r="B16" s="17" t="n">
        <v>6108</v>
      </c>
      <c r="C16" s="18">
        <f>(210.0/B16*100)</f>
        <v/>
      </c>
      <c r="D16" s="19" t="n">
        <v>5898</v>
      </c>
      <c r="E16" s="18" t="n">
        <v>512.080248</v>
      </c>
      <c r="F16" s="20" t="n">
        <v>2.33473547</v>
      </c>
      <c r="G16" s="18" t="n">
        <v>441.74437901</v>
      </c>
      <c r="H16" s="20" t="n">
        <v>9.83099228</v>
      </c>
      <c r="I16" s="18" t="s">
        <v>481</v>
      </c>
      <c r="J16" s="20" t="s">
        <v>481</v>
      </c>
      <c r="K16" s="18" t="s">
        <v>481</v>
      </c>
      <c r="L16" s="20" t="s">
        <v>481</v>
      </c>
      <c r="M16" s="18" t="s">
        <v>481</v>
      </c>
      <c r="N16" s="20" t="s">
        <v>481</v>
      </c>
      <c r="O16" s="18" t="s">
        <v>481</v>
      </c>
      <c r="P16" s="20" t="s">
        <v>481</v>
      </c>
      <c r="Q16" s="18" t="n">
        <v>383.57824927</v>
      </c>
      <c r="R16" s="20" t="n">
        <v>11.8353705</v>
      </c>
    </row>
    <row r="17" spans="1:18">
      <c r="A17" s="15" t="s">
        <v>492</v>
      </c>
      <c r="B17" s="17" t="n">
        <v>6504</v>
      </c>
      <c r="C17" s="18">
        <f>(2822.0/B17*100)</f>
        <v/>
      </c>
      <c r="D17" s="19" t="n">
        <v>3682</v>
      </c>
      <c r="E17" s="18" t="n">
        <v>525.4763871599999</v>
      </c>
      <c r="F17" s="20" t="n">
        <v>3.66079923</v>
      </c>
      <c r="G17" s="18" t="n">
        <v>506.72575382</v>
      </c>
      <c r="H17" s="20" t="n">
        <v>10.05461637</v>
      </c>
      <c r="I17" s="18" t="s">
        <v>481</v>
      </c>
      <c r="J17" s="20" t="s">
        <v>481</v>
      </c>
      <c r="K17" s="18" t="s">
        <v>481</v>
      </c>
      <c r="L17" s="20" t="s">
        <v>481</v>
      </c>
      <c r="M17" s="18" t="n">
        <v>338.260297</v>
      </c>
      <c r="N17" s="20" t="n">
        <v>14.23011861</v>
      </c>
      <c r="O17" s="18" t="s">
        <v>481</v>
      </c>
      <c r="P17" s="20" t="s">
        <v>481</v>
      </c>
      <c r="Q17" s="18" t="n">
        <v>452.70628311</v>
      </c>
      <c r="R17" s="20" t="n">
        <v>8.810628810000001</v>
      </c>
    </row>
    <row r="18" spans="1:18">
      <c r="A18" s="15" t="s">
        <v>493</v>
      </c>
      <c r="B18" s="17" t="n">
        <v>5532</v>
      </c>
      <c r="C18" s="18">
        <f>(33.0/B18*100)</f>
        <v/>
      </c>
      <c r="D18" s="19" t="n">
        <v>5499</v>
      </c>
      <c r="E18" s="18" t="n">
        <v>475.1050367</v>
      </c>
      <c r="F18" s="20" t="n">
        <v>4.0478161</v>
      </c>
      <c r="G18" s="18" t="n">
        <v>421.86028235</v>
      </c>
      <c r="H18" s="20" t="n">
        <v>7.32634585</v>
      </c>
      <c r="I18" s="18" t="s">
        <v>481</v>
      </c>
      <c r="J18" s="20" t="s">
        <v>481</v>
      </c>
      <c r="K18" s="18" t="s">
        <v>481</v>
      </c>
      <c r="L18" s="20" t="s">
        <v>481</v>
      </c>
      <c r="M18" s="18" t="s">
        <v>481</v>
      </c>
      <c r="N18" s="20" t="s">
        <v>481</v>
      </c>
      <c r="O18" s="18" t="s">
        <v>481</v>
      </c>
      <c r="P18" s="20" t="s">
        <v>481</v>
      </c>
      <c r="Q18" s="18" t="n">
        <v>366.17656747</v>
      </c>
      <c r="R18" s="20" t="n">
        <v>10.54277106</v>
      </c>
    </row>
    <row r="19" spans="1:18">
      <c r="A19" s="15" t="s">
        <v>494</v>
      </c>
      <c r="B19" s="17" t="n">
        <v>5658</v>
      </c>
      <c r="C19" s="18">
        <f>(541.0/B19*100)</f>
        <v/>
      </c>
      <c r="D19" s="19" t="n">
        <v>5117</v>
      </c>
      <c r="E19" s="18" t="n">
        <v>476.07555025</v>
      </c>
      <c r="F19" s="20" t="n">
        <v>2.84086809</v>
      </c>
      <c r="G19" s="18" t="n">
        <v>462.44599307</v>
      </c>
      <c r="H19" s="20" t="n">
        <v>6.68826078</v>
      </c>
      <c r="I19" s="18" t="s">
        <v>481</v>
      </c>
      <c r="J19" s="20" t="s">
        <v>481</v>
      </c>
      <c r="K19" s="18" t="s">
        <v>481</v>
      </c>
      <c r="L19" s="20" t="s">
        <v>481</v>
      </c>
      <c r="M19" s="18" t="s">
        <v>481</v>
      </c>
      <c r="N19" s="20" t="s">
        <v>481</v>
      </c>
      <c r="O19" s="18" t="s">
        <v>481</v>
      </c>
      <c r="P19" s="20" t="s">
        <v>481</v>
      </c>
      <c r="Q19" s="18" t="n">
        <v>379.68371744</v>
      </c>
      <c r="R19" s="20" t="n">
        <v>9.716885509999999</v>
      </c>
    </row>
    <row r="20" spans="1:18">
      <c r="A20" s="15" t="s">
        <v>495</v>
      </c>
      <c r="B20" s="17" t="n">
        <v>3371</v>
      </c>
      <c r="C20" s="18">
        <f>(75.0/B20*100)</f>
        <v/>
      </c>
      <c r="D20" s="19" t="n">
        <v>3296</v>
      </c>
      <c r="E20" s="18" t="n">
        <v>485.68284096</v>
      </c>
      <c r="F20" s="20" t="n">
        <v>2.14192125</v>
      </c>
      <c r="G20" s="18" t="n">
        <v>473.31182694</v>
      </c>
      <c r="H20" s="20" t="n">
        <v>9.768073360000001</v>
      </c>
      <c r="I20" s="18" t="s">
        <v>481</v>
      </c>
      <c r="J20" s="20" t="s">
        <v>481</v>
      </c>
      <c r="K20" s="18" t="s">
        <v>481</v>
      </c>
      <c r="L20" s="20" t="s">
        <v>481</v>
      </c>
      <c r="M20" s="18" t="s">
        <v>481</v>
      </c>
      <c r="N20" s="20" t="s">
        <v>481</v>
      </c>
      <c r="O20" s="18" t="s">
        <v>481</v>
      </c>
      <c r="P20" s="20" t="s">
        <v>481</v>
      </c>
      <c r="Q20" s="18" t="n">
        <v>434.06326986</v>
      </c>
      <c r="R20" s="20" t="n">
        <v>8.588667320000001</v>
      </c>
    </row>
    <row r="21" spans="1:18">
      <c r="A21" s="15" t="s">
        <v>496</v>
      </c>
      <c r="B21" s="17" t="n">
        <v>5741</v>
      </c>
      <c r="C21" s="18">
        <f>(97.0/B21*100)</f>
        <v/>
      </c>
      <c r="D21" s="19" t="n">
        <v>5644</v>
      </c>
      <c r="E21" s="18" t="n">
        <v>522.91210091</v>
      </c>
      <c r="F21" s="20" t="n">
        <v>2.39730545</v>
      </c>
      <c r="G21" s="18" t="n">
        <v>487.5300373</v>
      </c>
      <c r="H21" s="20" t="n">
        <v>17.15408223</v>
      </c>
      <c r="I21" s="18" t="s">
        <v>481</v>
      </c>
      <c r="J21" s="20" t="s">
        <v>481</v>
      </c>
      <c r="K21" s="18" t="s">
        <v>481</v>
      </c>
      <c r="L21" s="20" t="s">
        <v>481</v>
      </c>
      <c r="M21" s="18" t="s">
        <v>481</v>
      </c>
      <c r="N21" s="20" t="s">
        <v>481</v>
      </c>
      <c r="O21" s="18" t="s">
        <v>481</v>
      </c>
      <c r="P21" s="20" t="s">
        <v>481</v>
      </c>
      <c r="Q21" s="18" t="n">
        <v>457.00748857</v>
      </c>
      <c r="R21" s="20" t="n">
        <v>11.59396701</v>
      </c>
    </row>
    <row r="22" spans="1:18">
      <c r="A22" s="15" t="s">
        <v>497</v>
      </c>
      <c r="B22" s="17" t="n">
        <v>6598</v>
      </c>
      <c r="C22" s="18">
        <f>(46.0/B22*100)</f>
        <v/>
      </c>
      <c r="D22" s="19" t="n">
        <v>6552</v>
      </c>
      <c r="E22" s="18" t="n">
        <v>488.67208098</v>
      </c>
      <c r="F22" s="20" t="n">
        <v>3.53803585</v>
      </c>
      <c r="G22" s="18" t="n">
        <v>480.05076699</v>
      </c>
      <c r="H22" s="20" t="n">
        <v>9.36060412</v>
      </c>
      <c r="I22" s="18" t="s">
        <v>481</v>
      </c>
      <c r="J22" s="20" t="s">
        <v>481</v>
      </c>
      <c r="K22" s="18" t="s">
        <v>481</v>
      </c>
      <c r="L22" s="20" t="s">
        <v>481</v>
      </c>
      <c r="M22" s="18" t="s">
        <v>481</v>
      </c>
      <c r="N22" s="20" t="s">
        <v>481</v>
      </c>
      <c r="O22" s="18" t="n">
        <v>323.01849236</v>
      </c>
      <c r="P22" s="20" t="n">
        <v>41.45363451</v>
      </c>
      <c r="Q22" s="18" t="n">
        <v>361.82446374</v>
      </c>
      <c r="R22" s="20" t="n">
        <v>9.783511949999999</v>
      </c>
    </row>
    <row r="23" spans="1:18">
      <c r="A23" s="15" t="s">
        <v>498</v>
      </c>
      <c r="B23" s="17" t="n">
        <v>11583</v>
      </c>
      <c r="C23" s="18">
        <f>(329.0/B23*100)</f>
        <v/>
      </c>
      <c r="D23" s="19" t="n">
        <v>11254</v>
      </c>
      <c r="E23" s="18" t="n">
        <v>485.84712937</v>
      </c>
      <c r="F23" s="20" t="n">
        <v>2.71387327</v>
      </c>
      <c r="G23" s="18" t="n">
        <v>499.65211261</v>
      </c>
      <c r="H23" s="20" t="n">
        <v>4.19334082</v>
      </c>
      <c r="I23" s="18" t="s">
        <v>481</v>
      </c>
      <c r="J23" s="20" t="s">
        <v>481</v>
      </c>
      <c r="K23" s="18" t="s">
        <v>481</v>
      </c>
      <c r="L23" s="20" t="s">
        <v>481</v>
      </c>
      <c r="M23" s="18" t="s">
        <v>481</v>
      </c>
      <c r="N23" s="20" t="s">
        <v>481</v>
      </c>
      <c r="O23" s="18" t="s">
        <v>481</v>
      </c>
      <c r="P23" s="20" t="s">
        <v>481</v>
      </c>
      <c r="Q23" s="18" t="n">
        <v>406.60458688</v>
      </c>
      <c r="R23" s="20" t="n">
        <v>8.62747777</v>
      </c>
    </row>
    <row r="24" spans="1:18">
      <c r="A24" s="15" t="s">
        <v>499</v>
      </c>
      <c r="B24" s="17" t="n">
        <v>6647</v>
      </c>
      <c r="C24" s="18">
        <f>(23.0/B24*100)</f>
        <v/>
      </c>
      <c r="D24" s="19" t="n">
        <v>6624</v>
      </c>
      <c r="E24" s="18" t="n">
        <v>518.4440816699999</v>
      </c>
      <c r="F24" s="20" t="n">
        <v>3.03708109</v>
      </c>
      <c r="G24" s="18" t="n">
        <v>490.04244192</v>
      </c>
      <c r="H24" s="20" t="n">
        <v>14.8564231</v>
      </c>
      <c r="I24" s="18" t="s">
        <v>481</v>
      </c>
      <c r="J24" s="20" t="s">
        <v>481</v>
      </c>
      <c r="K24" s="18" t="s">
        <v>481</v>
      </c>
      <c r="L24" s="20" t="s">
        <v>481</v>
      </c>
      <c r="M24" s="18" t="s">
        <v>481</v>
      </c>
      <c r="N24" s="20" t="s">
        <v>481</v>
      </c>
      <c r="O24" s="18" t="s">
        <v>481</v>
      </c>
      <c r="P24" s="20" t="s">
        <v>481</v>
      </c>
      <c r="Q24" s="18" t="n">
        <v>427.97664422</v>
      </c>
      <c r="R24" s="20" t="n">
        <v>12.61228255</v>
      </c>
    </row>
    <row r="25" spans="1:18">
      <c r="A25" s="15" t="s">
        <v>500</v>
      </c>
      <c r="B25" s="17" t="n">
        <v>5581</v>
      </c>
      <c r="C25" s="18">
        <f>(26.0/B25*100)</f>
        <v/>
      </c>
      <c r="D25" s="19" t="n">
        <v>5555</v>
      </c>
      <c r="E25" s="18" t="n">
        <v>517.53778687</v>
      </c>
      <c r="F25" s="20" t="n">
        <v>3.59980615</v>
      </c>
      <c r="G25" s="18" t="n">
        <v>529.48067506</v>
      </c>
      <c r="H25" s="20" t="n">
        <v>6.28899679</v>
      </c>
      <c r="I25" s="18" t="s">
        <v>481</v>
      </c>
      <c r="J25" s="20" t="s">
        <v>481</v>
      </c>
      <c r="K25" s="18" t="s">
        <v>481</v>
      </c>
      <c r="L25" s="20" t="s">
        <v>481</v>
      </c>
      <c r="M25" s="18" t="s">
        <v>481</v>
      </c>
      <c r="N25" s="20" t="s">
        <v>481</v>
      </c>
      <c r="O25" s="18" t="s">
        <v>481</v>
      </c>
      <c r="P25" s="20" t="s">
        <v>481</v>
      </c>
      <c r="Q25" s="18" t="n">
        <v>463.69022969</v>
      </c>
      <c r="R25" s="20" t="n">
        <v>19.23173367</v>
      </c>
    </row>
    <row r="26" spans="1:18">
      <c r="A26" s="15" t="s">
        <v>501</v>
      </c>
      <c r="B26" s="17" t="n">
        <v>4869</v>
      </c>
      <c r="C26" s="18">
        <f>(108.0/B26*100)</f>
        <v/>
      </c>
      <c r="D26" s="19" t="n">
        <v>4761</v>
      </c>
      <c r="E26" s="18" t="n">
        <v>490.31484297</v>
      </c>
      <c r="F26" s="20" t="n">
        <v>1.74478861</v>
      </c>
      <c r="G26" s="18" t="n">
        <v>468.17223619</v>
      </c>
      <c r="H26" s="20" t="n">
        <v>8.482995580000001</v>
      </c>
      <c r="I26" s="18" t="s">
        <v>481</v>
      </c>
      <c r="J26" s="20" t="s">
        <v>481</v>
      </c>
      <c r="K26" s="18" t="s">
        <v>481</v>
      </c>
      <c r="L26" s="20" t="s">
        <v>481</v>
      </c>
      <c r="M26" s="18" t="s">
        <v>481</v>
      </c>
      <c r="N26" s="20" t="s">
        <v>481</v>
      </c>
      <c r="O26" s="18" t="s">
        <v>481</v>
      </c>
      <c r="P26" s="20" t="s">
        <v>481</v>
      </c>
      <c r="Q26" s="18" t="n">
        <v>416.91024703</v>
      </c>
      <c r="R26" s="20" t="n">
        <v>9.106411209999999</v>
      </c>
    </row>
    <row r="27" spans="1:18">
      <c r="A27" s="15" t="s">
        <v>502</v>
      </c>
      <c r="B27" s="17" t="n">
        <v>5299</v>
      </c>
      <c r="C27" s="18">
        <f>(245.0/B27*100)</f>
        <v/>
      </c>
      <c r="D27" s="19" t="n">
        <v>5054</v>
      </c>
      <c r="E27" s="18" t="n">
        <v>491.34500603</v>
      </c>
      <c r="F27" s="20" t="n">
        <v>1.68881539</v>
      </c>
      <c r="G27" s="18" t="n">
        <v>449.88564963</v>
      </c>
      <c r="H27" s="20" t="n">
        <v>6.79786064</v>
      </c>
      <c r="I27" s="18" t="s">
        <v>481</v>
      </c>
      <c r="J27" s="20" t="s">
        <v>481</v>
      </c>
      <c r="K27" s="18" t="s">
        <v>481</v>
      </c>
      <c r="L27" s="20" t="s">
        <v>481</v>
      </c>
      <c r="M27" s="18" t="s">
        <v>481</v>
      </c>
      <c r="N27" s="20" t="s">
        <v>481</v>
      </c>
      <c r="O27" s="18" t="s">
        <v>481</v>
      </c>
      <c r="P27" s="20" t="s">
        <v>481</v>
      </c>
      <c r="Q27" s="18" t="n">
        <v>394.74786412</v>
      </c>
      <c r="R27" s="20" t="n">
        <v>6.41587928</v>
      </c>
    </row>
    <row r="28" spans="1:18">
      <c r="A28" s="15" t="s">
        <v>503</v>
      </c>
      <c r="B28" s="17" t="n">
        <v>7568</v>
      </c>
      <c r="C28" s="18">
        <f>(640.0/B28*100)</f>
        <v/>
      </c>
      <c r="D28" s="19" t="n">
        <v>6928</v>
      </c>
      <c r="E28" s="18" t="n">
        <v>430.88739999</v>
      </c>
      <c r="F28" s="20" t="n">
        <v>2.87704842</v>
      </c>
      <c r="G28" s="18" t="n">
        <v>418.14809573</v>
      </c>
      <c r="H28" s="20" t="n">
        <v>4.72279358</v>
      </c>
      <c r="I28" s="18" t="s">
        <v>481</v>
      </c>
      <c r="J28" s="20" t="s">
        <v>481</v>
      </c>
      <c r="K28" s="18" t="s">
        <v>481</v>
      </c>
      <c r="L28" s="20" t="s">
        <v>481</v>
      </c>
      <c r="M28" s="18" t="s">
        <v>481</v>
      </c>
      <c r="N28" s="20" t="s">
        <v>481</v>
      </c>
      <c r="O28" s="18" t="s">
        <v>481</v>
      </c>
      <c r="P28" s="20" t="s">
        <v>481</v>
      </c>
      <c r="Q28" s="18" t="n">
        <v>393.83437573</v>
      </c>
      <c r="R28" s="20" t="n">
        <v>7.15345972</v>
      </c>
    </row>
    <row r="29" spans="1:18">
      <c r="A29" s="15" t="s">
        <v>504</v>
      </c>
      <c r="B29" s="17" t="n">
        <v>5385</v>
      </c>
      <c r="C29" s="18">
        <f>(30.0/B29*100)</f>
        <v/>
      </c>
      <c r="D29" s="19" t="n">
        <v>5355</v>
      </c>
      <c r="E29" s="18" t="n">
        <v>510.64090094</v>
      </c>
      <c r="F29" s="20" t="n">
        <v>2.44219635</v>
      </c>
      <c r="G29" s="18" t="n">
        <v>416.37066105</v>
      </c>
      <c r="H29" s="20" t="n">
        <v>21.84064477</v>
      </c>
      <c r="I29" s="18" t="s">
        <v>481</v>
      </c>
      <c r="J29" s="20" t="s">
        <v>481</v>
      </c>
      <c r="K29" s="18" t="s">
        <v>481</v>
      </c>
      <c r="L29" s="20" t="s">
        <v>481</v>
      </c>
      <c r="M29" s="18" t="n">
        <v>314.02123871</v>
      </c>
      <c r="N29" s="20" t="n">
        <v>13.26138992</v>
      </c>
      <c r="O29" s="18" t="s">
        <v>481</v>
      </c>
      <c r="P29" s="20" t="s">
        <v>481</v>
      </c>
      <c r="Q29" s="18" t="n">
        <v>371.90892506</v>
      </c>
      <c r="R29" s="20" t="n">
        <v>14.77500317</v>
      </c>
    </row>
    <row r="30" spans="1:18">
      <c r="A30" s="15" t="s">
        <v>505</v>
      </c>
      <c r="B30" s="17" t="n">
        <v>4520</v>
      </c>
      <c r="C30" s="18">
        <f>(290.0/B30*100)</f>
        <v/>
      </c>
      <c r="D30" s="19" t="n">
        <v>4230</v>
      </c>
      <c r="E30" s="18" t="n">
        <v>515.71894795</v>
      </c>
      <c r="F30" s="20" t="n">
        <v>2.59509221</v>
      </c>
      <c r="G30" s="18" t="n">
        <v>482.76687306</v>
      </c>
      <c r="H30" s="20" t="n">
        <v>14.05001725</v>
      </c>
      <c r="I30" s="18" t="s">
        <v>481</v>
      </c>
      <c r="J30" s="20" t="s">
        <v>481</v>
      </c>
      <c r="K30" s="18" t="s">
        <v>481</v>
      </c>
      <c r="L30" s="20" t="s">
        <v>481</v>
      </c>
      <c r="M30" s="18" t="s">
        <v>481</v>
      </c>
      <c r="N30" s="20" t="s">
        <v>481</v>
      </c>
      <c r="O30" s="18" t="s">
        <v>481</v>
      </c>
      <c r="P30" s="20" t="s">
        <v>481</v>
      </c>
      <c r="Q30" s="18" t="n">
        <v>414.87605192</v>
      </c>
      <c r="R30" s="20" t="n">
        <v>11.00162749</v>
      </c>
    </row>
    <row r="31" spans="1:18">
      <c r="A31" s="15" t="s">
        <v>506</v>
      </c>
      <c r="B31" s="17" t="n">
        <v>5456</v>
      </c>
      <c r="C31" s="18">
        <f>(161.0/B31*100)</f>
        <v/>
      </c>
      <c r="D31" s="19" t="n">
        <v>5295</v>
      </c>
      <c r="E31" s="18" t="n">
        <v>520.93864999</v>
      </c>
      <c r="F31" s="20" t="n">
        <v>2.29319946</v>
      </c>
      <c r="G31" s="18" t="n">
        <v>467.38474334</v>
      </c>
      <c r="H31" s="20" t="n">
        <v>11.06258181</v>
      </c>
      <c r="I31" s="18" t="s">
        <v>481</v>
      </c>
      <c r="J31" s="20" t="s">
        <v>481</v>
      </c>
      <c r="K31" s="18" t="s">
        <v>481</v>
      </c>
      <c r="L31" s="20" t="s">
        <v>481</v>
      </c>
      <c r="M31" s="18" t="s">
        <v>481</v>
      </c>
      <c r="N31" s="20" t="s">
        <v>481</v>
      </c>
      <c r="O31" s="18" t="s">
        <v>481</v>
      </c>
      <c r="P31" s="20" t="s">
        <v>481</v>
      </c>
      <c r="Q31" s="18" t="n">
        <v>420.79308139</v>
      </c>
      <c r="R31" s="20" t="n">
        <v>8.10671134</v>
      </c>
    </row>
    <row r="32" spans="1:18">
      <c r="A32" s="15" t="s">
        <v>507</v>
      </c>
      <c r="B32" s="17" t="n">
        <v>4478</v>
      </c>
      <c r="C32" s="18">
        <f>(6.0/B32*100)</f>
        <v/>
      </c>
      <c r="D32" s="19" t="n">
        <v>4472</v>
      </c>
      <c r="E32" s="18" t="n">
        <v>509.24449916</v>
      </c>
      <c r="F32" s="20" t="n">
        <v>2.42189386</v>
      </c>
      <c r="G32" s="18" t="n">
        <v>475.44001158</v>
      </c>
      <c r="H32" s="20" t="n">
        <v>6.83169348</v>
      </c>
      <c r="I32" s="18" t="s">
        <v>481</v>
      </c>
      <c r="J32" s="20" t="s">
        <v>481</v>
      </c>
      <c r="K32" s="18" t="s">
        <v>481</v>
      </c>
      <c r="L32" s="20" t="s">
        <v>481</v>
      </c>
      <c r="M32" s="18" t="s">
        <v>481</v>
      </c>
      <c r="N32" s="20" t="s">
        <v>481</v>
      </c>
      <c r="O32" s="18" t="s">
        <v>481</v>
      </c>
      <c r="P32" s="20" t="s">
        <v>481</v>
      </c>
      <c r="Q32" s="18" t="n">
        <v>421.67907976</v>
      </c>
      <c r="R32" s="20" t="n">
        <v>15.22440442</v>
      </c>
    </row>
    <row r="33" spans="1:18">
      <c r="A33" s="15" t="s">
        <v>508</v>
      </c>
      <c r="B33" s="17" t="n">
        <v>7325</v>
      </c>
      <c r="C33" s="18">
        <f>(90.0/B33*100)</f>
        <v/>
      </c>
      <c r="D33" s="19" t="n">
        <v>7235</v>
      </c>
      <c r="E33" s="18" t="n">
        <v>500.63138214</v>
      </c>
      <c r="F33" s="20" t="n">
        <v>2.68237077</v>
      </c>
      <c r="G33" s="18" t="n">
        <v>482.77253584</v>
      </c>
      <c r="H33" s="20" t="n">
        <v>8.32099925</v>
      </c>
      <c r="I33" s="18" t="s">
        <v>481</v>
      </c>
      <c r="J33" s="20" t="s">
        <v>481</v>
      </c>
      <c r="K33" s="18" t="s">
        <v>481</v>
      </c>
      <c r="L33" s="20" t="s">
        <v>481</v>
      </c>
      <c r="M33" s="18" t="s">
        <v>481</v>
      </c>
      <c r="N33" s="20" t="s">
        <v>481</v>
      </c>
      <c r="O33" s="18" t="s">
        <v>481</v>
      </c>
      <c r="P33" s="20" t="s">
        <v>481</v>
      </c>
      <c r="Q33" s="18" t="n">
        <v>408.27881916</v>
      </c>
      <c r="R33" s="20" t="n">
        <v>11.26246625</v>
      </c>
    </row>
    <row r="34" spans="1:18">
      <c r="A34" s="15" t="s">
        <v>509</v>
      </c>
      <c r="B34" s="17" t="n">
        <v>6350</v>
      </c>
      <c r="C34" s="18">
        <f>(119.0/B34*100)</f>
        <v/>
      </c>
      <c r="D34" s="19" t="n">
        <v>6231</v>
      </c>
      <c r="E34" s="18" t="n">
        <v>466.55333198</v>
      </c>
      <c r="F34" s="20" t="n">
        <v>2.57818844</v>
      </c>
      <c r="G34" s="18" t="n">
        <v>434.21523171</v>
      </c>
      <c r="H34" s="20" t="n">
        <v>5.51818853</v>
      </c>
      <c r="I34" s="18" t="s">
        <v>481</v>
      </c>
      <c r="J34" s="20" t="s">
        <v>481</v>
      </c>
      <c r="K34" s="18" t="s">
        <v>481</v>
      </c>
      <c r="L34" s="20" t="s">
        <v>481</v>
      </c>
      <c r="M34" s="18" t="n">
        <v>263.37193708</v>
      </c>
      <c r="N34" s="20" t="n">
        <v>13.61114927</v>
      </c>
      <c r="O34" s="18" t="s">
        <v>481</v>
      </c>
      <c r="P34" s="20" t="s">
        <v>481</v>
      </c>
      <c r="Q34" s="18" t="n">
        <v>376.16982536</v>
      </c>
      <c r="R34" s="20" t="n">
        <v>7.89999356</v>
      </c>
    </row>
    <row r="35" spans="1:18">
      <c r="A35" s="15" t="s">
        <v>510</v>
      </c>
      <c r="B35" s="17" t="n">
        <v>6406</v>
      </c>
      <c r="C35" s="18">
        <f>(98.0/B35*100)</f>
        <v/>
      </c>
      <c r="D35" s="19" t="n">
        <v>6308</v>
      </c>
      <c r="E35" s="18" t="n">
        <v>503.36445895</v>
      </c>
      <c r="F35" s="20" t="n">
        <v>2.09107839</v>
      </c>
      <c r="G35" s="18" t="n">
        <v>519.43404906</v>
      </c>
      <c r="H35" s="20" t="n">
        <v>2.32096073</v>
      </c>
      <c r="I35" s="18" t="s">
        <v>481</v>
      </c>
      <c r="J35" s="20" t="s">
        <v>481</v>
      </c>
      <c r="K35" s="18" t="s">
        <v>481</v>
      </c>
      <c r="L35" s="20" t="s">
        <v>481</v>
      </c>
      <c r="M35" s="18" t="n">
        <v>337.32521215</v>
      </c>
      <c r="N35" s="20" t="n">
        <v>11.65794297</v>
      </c>
      <c r="O35" s="18" t="s">
        <v>481</v>
      </c>
      <c r="P35" s="20" t="s">
        <v>481</v>
      </c>
      <c r="Q35" s="18" t="n">
        <v>452.90042625</v>
      </c>
      <c r="R35" s="20" t="n">
        <v>9.37492481</v>
      </c>
    </row>
    <row r="36" spans="1:18">
      <c r="A36" s="15" t="s">
        <v>511</v>
      </c>
      <c r="B36" s="17" t="n">
        <v>6736</v>
      </c>
      <c r="C36" s="18">
        <f>(116.0/B36*100)</f>
        <v/>
      </c>
      <c r="D36" s="19" t="n">
        <v>6620</v>
      </c>
      <c r="E36" s="18" t="n">
        <v>499.85714503</v>
      </c>
      <c r="F36" s="20" t="n">
        <v>2.2798615</v>
      </c>
      <c r="G36" s="18" t="n">
        <v>467.05286475</v>
      </c>
      <c r="H36" s="20" t="n">
        <v>7.61208483</v>
      </c>
      <c r="I36" s="18" t="s">
        <v>481</v>
      </c>
      <c r="J36" s="20" t="s">
        <v>481</v>
      </c>
      <c r="K36" s="18" t="s">
        <v>481</v>
      </c>
      <c r="L36" s="20" t="s">
        <v>481</v>
      </c>
      <c r="M36" s="18" t="s">
        <v>481</v>
      </c>
      <c r="N36" s="20" t="s">
        <v>481</v>
      </c>
      <c r="O36" s="18" t="s">
        <v>481</v>
      </c>
      <c r="P36" s="20" t="s">
        <v>481</v>
      </c>
      <c r="Q36" s="18" t="n">
        <v>425.96632942</v>
      </c>
      <c r="R36" s="20" t="n">
        <v>9.7144817</v>
      </c>
    </row>
    <row r="37" spans="1:18">
      <c r="A37" s="15" t="s">
        <v>512</v>
      </c>
      <c r="B37" s="17" t="n">
        <v>5458</v>
      </c>
      <c r="C37" s="18">
        <f>(254.0/B37*100)</f>
        <v/>
      </c>
      <c r="D37" s="19" t="n">
        <v>5204</v>
      </c>
      <c r="E37" s="18" t="n">
        <v>511.54867841</v>
      </c>
      <c r="F37" s="20" t="n">
        <v>3.21384222</v>
      </c>
      <c r="G37" s="18" t="n">
        <v>469.24049382</v>
      </c>
      <c r="H37" s="20" t="n">
        <v>8.785670339999999</v>
      </c>
      <c r="I37" s="18" t="s">
        <v>481</v>
      </c>
      <c r="J37" s="20" t="s">
        <v>481</v>
      </c>
      <c r="K37" s="18" t="s">
        <v>481</v>
      </c>
      <c r="L37" s="20" t="s">
        <v>481</v>
      </c>
      <c r="M37" s="18" t="s">
        <v>481</v>
      </c>
      <c r="N37" s="20" t="s">
        <v>481</v>
      </c>
      <c r="O37" s="18" t="s">
        <v>481</v>
      </c>
      <c r="P37" s="20" t="s">
        <v>481</v>
      </c>
      <c r="Q37" s="18" t="n">
        <v>401.22798164</v>
      </c>
      <c r="R37" s="20" t="n">
        <v>9.025553090000001</v>
      </c>
    </row>
    <row r="38" spans="1:18">
      <c r="A38" s="15" t="s">
        <v>513</v>
      </c>
      <c r="B38" s="17" t="n">
        <v>5860</v>
      </c>
      <c r="C38" s="18">
        <f>(36.0/B38*100)</f>
        <v/>
      </c>
      <c r="D38" s="19" t="n">
        <v>5824</v>
      </c>
      <c r="E38" s="18" t="n">
        <v>497.98419031</v>
      </c>
      <c r="F38" s="20" t="n">
        <v>3.10976789</v>
      </c>
      <c r="G38" s="18" t="n">
        <v>435.68564296</v>
      </c>
      <c r="H38" s="20" t="n">
        <v>12.60826255</v>
      </c>
      <c r="I38" s="18" t="s">
        <v>481</v>
      </c>
      <c r="J38" s="20" t="s">
        <v>481</v>
      </c>
      <c r="K38" s="18" t="s">
        <v>481</v>
      </c>
      <c r="L38" s="20" t="s">
        <v>481</v>
      </c>
      <c r="M38" s="18" t="s">
        <v>481</v>
      </c>
      <c r="N38" s="20" t="s">
        <v>481</v>
      </c>
      <c r="O38" s="18" t="s">
        <v>481</v>
      </c>
      <c r="P38" s="20" t="s">
        <v>481</v>
      </c>
      <c r="Q38" s="18" t="n">
        <v>477.7180346</v>
      </c>
      <c r="R38" s="20" t="n">
        <v>5.2024524</v>
      </c>
    </row>
    <row r="39" spans="1:18">
      <c r="A39" s="15" t="s">
        <v>514</v>
      </c>
      <c r="B39" s="17" t="n">
        <v>5895</v>
      </c>
      <c r="C39" s="18">
        <f>(34.0/B39*100)</f>
        <v/>
      </c>
      <c r="D39" s="19" t="n">
        <v>5861</v>
      </c>
      <c r="E39" s="18" t="n">
        <v>431.85815467</v>
      </c>
      <c r="F39" s="20" t="n">
        <v>3.96748369</v>
      </c>
      <c r="G39" s="18" t="n">
        <v>394.77233904</v>
      </c>
      <c r="H39" s="20" t="n">
        <v>8.400597599999999</v>
      </c>
      <c r="I39" s="18" t="s">
        <v>481</v>
      </c>
      <c r="J39" s="20" t="s">
        <v>481</v>
      </c>
      <c r="K39" s="18" t="s">
        <v>481</v>
      </c>
      <c r="L39" s="20" t="s">
        <v>481</v>
      </c>
      <c r="M39" s="18" t="s">
        <v>481</v>
      </c>
      <c r="N39" s="20" t="s">
        <v>481</v>
      </c>
      <c r="O39" s="18" t="s">
        <v>481</v>
      </c>
      <c r="P39" s="20" t="s">
        <v>481</v>
      </c>
      <c r="Q39" s="18" t="n">
        <v>371.07402786</v>
      </c>
      <c r="R39" s="20" t="n">
        <v>15.02119891</v>
      </c>
    </row>
    <row r="40" spans="1:18">
      <c r="A40" s="15" t="s">
        <v>515</v>
      </c>
      <c r="B40" s="17" t="n">
        <v>14157</v>
      </c>
      <c r="C40" s="18">
        <f>(467.0/B40*100)</f>
        <v/>
      </c>
      <c r="D40" s="19" t="n">
        <v>13690</v>
      </c>
      <c r="E40" s="18" t="n">
        <v>502.18990296</v>
      </c>
      <c r="F40" s="20" t="n">
        <v>2.87154725</v>
      </c>
      <c r="G40" s="18" t="n">
        <v>472.85297839</v>
      </c>
      <c r="H40" s="20" t="n">
        <v>9.04815608</v>
      </c>
      <c r="I40" s="18" t="s">
        <v>481</v>
      </c>
      <c r="J40" s="20" t="s">
        <v>481</v>
      </c>
      <c r="K40" s="18" t="s">
        <v>481</v>
      </c>
      <c r="L40" s="20" t="s">
        <v>481</v>
      </c>
      <c r="M40" s="18" t="s">
        <v>481</v>
      </c>
      <c r="N40" s="20" t="s">
        <v>481</v>
      </c>
      <c r="O40" s="18" t="s">
        <v>481</v>
      </c>
      <c r="P40" s="20" t="s">
        <v>481</v>
      </c>
      <c r="Q40" s="18" t="n">
        <v>419.79478709</v>
      </c>
      <c r="R40" s="20" t="n">
        <v>9.633926389999999</v>
      </c>
    </row>
    <row r="41" spans="1:18">
      <c r="A41" s="15" t="s">
        <v>516</v>
      </c>
      <c r="B41" s="17" t="n">
        <v>5712</v>
      </c>
      <c r="C41" s="18">
        <f>(83.0/B41*100)</f>
        <v/>
      </c>
      <c r="D41" s="19" t="n">
        <v>5629</v>
      </c>
      <c r="E41" s="18" t="n">
        <v>502.26278029</v>
      </c>
      <c r="F41" s="20" t="n">
        <v>3.13188337</v>
      </c>
      <c r="G41" s="18" t="n">
        <v>479.86875964</v>
      </c>
      <c r="H41" s="20" t="n">
        <v>12.50895564</v>
      </c>
      <c r="I41" s="18" t="s">
        <v>481</v>
      </c>
      <c r="J41" s="20" t="s">
        <v>481</v>
      </c>
      <c r="K41" s="18" t="s">
        <v>481</v>
      </c>
      <c r="L41" s="20" t="s">
        <v>481</v>
      </c>
      <c r="M41" s="18" t="n">
        <v>399.91015703</v>
      </c>
      <c r="N41" s="20" t="n">
        <v>16.72230739</v>
      </c>
      <c r="O41" s="18" t="s">
        <v>481</v>
      </c>
      <c r="P41" s="20" t="s">
        <v>481</v>
      </c>
      <c r="Q41" s="18" t="n">
        <v>409.12673877</v>
      </c>
      <c r="R41" s="20" t="n">
        <v>16.172525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349.85925265</v>
      </c>
      <c r="N45" s="20" t="n">
        <v>3.00084387</v>
      </c>
      <c r="O45" s="18" t="s">
        <v>481</v>
      </c>
      <c r="P45" s="20" t="s">
        <v>481</v>
      </c>
      <c r="Q45" s="18" t="s">
        <v>481</v>
      </c>
      <c r="R45" s="20" t="s">
        <v>481</v>
      </c>
    </row>
    <row r="46" spans="1:18">
      <c r="A46" s="15" t="s">
        <v>521</v>
      </c>
      <c r="B46" s="17" t="n">
        <v>23141</v>
      </c>
      <c r="C46" s="18">
        <f>(2423.0/B46*100)</f>
        <v/>
      </c>
      <c r="D46" s="19" t="n">
        <v>20718</v>
      </c>
      <c r="E46" s="18" t="n">
        <v>421.91804515</v>
      </c>
      <c r="F46" s="20" t="n">
        <v>3.62804667</v>
      </c>
      <c r="G46" s="18" t="n">
        <v>425.79220477</v>
      </c>
      <c r="H46" s="20" t="n">
        <v>5.8750999</v>
      </c>
      <c r="I46" s="18" t="s">
        <v>481</v>
      </c>
      <c r="J46" s="20" t="s">
        <v>481</v>
      </c>
      <c r="K46" s="18" t="s">
        <v>481</v>
      </c>
      <c r="L46" s="20" t="s">
        <v>481</v>
      </c>
      <c r="M46" s="18" t="s">
        <v>481</v>
      </c>
      <c r="N46" s="20" t="s">
        <v>481</v>
      </c>
      <c r="O46" s="18" t="s">
        <v>481</v>
      </c>
      <c r="P46" s="20" t="s">
        <v>481</v>
      </c>
      <c r="Q46" s="18" t="n">
        <v>386.99338331</v>
      </c>
      <c r="R46" s="20" t="n">
        <v>3.53999664</v>
      </c>
    </row>
    <row r="47" spans="1:18">
      <c r="A47" s="15" t="s">
        <v>522</v>
      </c>
      <c r="B47" s="17" t="n">
        <v>5928</v>
      </c>
      <c r="C47" s="18">
        <f>(498.0/B47*100)</f>
        <v/>
      </c>
      <c r="D47" s="19" t="n">
        <v>5430</v>
      </c>
      <c r="E47" s="18" t="n">
        <v>450.6322677</v>
      </c>
      <c r="F47" s="20" t="n">
        <v>4.80084128</v>
      </c>
      <c r="G47" s="18" t="n">
        <v>405.6625148</v>
      </c>
      <c r="H47" s="20" t="n">
        <v>8.900965360000001</v>
      </c>
      <c r="I47" s="18" t="s">
        <v>481</v>
      </c>
      <c r="J47" s="20" t="s">
        <v>481</v>
      </c>
      <c r="K47" s="18" t="s">
        <v>481</v>
      </c>
      <c r="L47" s="20" t="s">
        <v>481</v>
      </c>
      <c r="M47" s="18" t="s">
        <v>481</v>
      </c>
      <c r="N47" s="20" t="s">
        <v>481</v>
      </c>
      <c r="O47" s="18" t="s">
        <v>481</v>
      </c>
      <c r="P47" s="20" t="s">
        <v>481</v>
      </c>
      <c r="Q47" s="18" t="n">
        <v>349.07171741</v>
      </c>
      <c r="R47" s="20" t="n">
        <v>7.16079275</v>
      </c>
    </row>
    <row r="48" spans="1:18">
      <c r="A48" s="15" t="s">
        <v>523</v>
      </c>
      <c r="B48" s="17" t="n">
        <v>9841</v>
      </c>
      <c r="C48" s="18">
        <f>(9.0/B48*100)</f>
        <v/>
      </c>
      <c r="D48" s="19" t="n">
        <v>9832</v>
      </c>
      <c r="E48" s="18" t="n">
        <v>494.45065856</v>
      </c>
      <c r="F48" s="20" t="n">
        <v>5.09386757</v>
      </c>
      <c r="G48" s="18" t="n">
        <v>508.79385685</v>
      </c>
      <c r="H48" s="20" t="n">
        <v>16.40202287</v>
      </c>
      <c r="I48" s="18" t="s">
        <v>481</v>
      </c>
      <c r="J48" s="20" t="s">
        <v>481</v>
      </c>
      <c r="K48" s="18" t="s">
        <v>481</v>
      </c>
      <c r="L48" s="20" t="s">
        <v>481</v>
      </c>
      <c r="M48" s="18" t="s">
        <v>481</v>
      </c>
      <c r="N48" s="20" t="s">
        <v>481</v>
      </c>
      <c r="O48" s="18" t="s">
        <v>481</v>
      </c>
      <c r="P48" s="20" t="s">
        <v>481</v>
      </c>
      <c r="Q48" s="18" t="n">
        <v>436.59991293</v>
      </c>
      <c r="R48" s="20" t="n">
        <v>20.9755639</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(511.0/B50*100)</f>
        <v/>
      </c>
      <c r="D50" s="19" t="n">
        <v>11284</v>
      </c>
      <c r="E50" s="18" t="n">
        <v>431.5512273</v>
      </c>
      <c r="F50" s="20" t="n">
        <v>2.84215835</v>
      </c>
      <c r="G50" s="18" t="n">
        <v>411.57651494</v>
      </c>
      <c r="H50" s="20" t="n">
        <v>6.77344166</v>
      </c>
      <c r="I50" s="18" t="s">
        <v>481</v>
      </c>
      <c r="J50" s="20" t="s">
        <v>481</v>
      </c>
      <c r="K50" s="18" t="s">
        <v>481</v>
      </c>
      <c r="L50" s="20" t="s">
        <v>481</v>
      </c>
      <c r="M50" s="18" t="s">
        <v>481</v>
      </c>
      <c r="N50" s="20" t="s">
        <v>481</v>
      </c>
      <c r="O50" s="18" t="s">
        <v>481</v>
      </c>
      <c r="P50" s="20" t="s">
        <v>481</v>
      </c>
      <c r="Q50" s="18" t="n">
        <v>365.45535567</v>
      </c>
      <c r="R50" s="20" t="n">
        <v>9.11623292</v>
      </c>
    </row>
    <row r="51" spans="1:18">
      <c r="A51" s="15" t="s">
        <v>526</v>
      </c>
      <c r="B51" s="17" t="n">
        <v>6866</v>
      </c>
      <c r="C51" s="18">
        <f>(114.0/B51*100)</f>
        <v/>
      </c>
      <c r="D51" s="19" t="n">
        <v>6752</v>
      </c>
      <c r="E51" s="18" t="n">
        <v>431.87523548</v>
      </c>
      <c r="F51" s="20" t="n">
        <v>2.90914921</v>
      </c>
      <c r="G51" s="18" t="n">
        <v>411.81588033</v>
      </c>
      <c r="H51" s="20" t="n">
        <v>6.5313338</v>
      </c>
      <c r="I51" s="18" t="s">
        <v>481</v>
      </c>
      <c r="J51" s="20" t="s">
        <v>481</v>
      </c>
      <c r="K51" s="18" t="s">
        <v>481</v>
      </c>
      <c r="L51" s="20" t="s">
        <v>481</v>
      </c>
      <c r="M51" s="18" t="n">
        <v>427.96430568</v>
      </c>
      <c r="N51" s="20" t="n">
        <v>5.20460603</v>
      </c>
      <c r="O51" s="18" t="s">
        <v>481</v>
      </c>
      <c r="P51" s="20" t="s">
        <v>481</v>
      </c>
      <c r="Q51" s="18" t="n">
        <v>403.80042238</v>
      </c>
      <c r="R51" s="20" t="n">
        <v>8.03653989</v>
      </c>
    </row>
    <row r="52" spans="1:18">
      <c r="A52" s="15" t="s">
        <v>527</v>
      </c>
      <c r="B52" s="17" t="n">
        <v>5809</v>
      </c>
      <c r="C52" s="18">
        <f>(127.0/B52*100)</f>
        <v/>
      </c>
      <c r="D52" s="19" t="n">
        <v>5682</v>
      </c>
      <c r="E52" s="18" t="n">
        <v>490.61916803</v>
      </c>
      <c r="F52" s="20" t="n">
        <v>2.76162171</v>
      </c>
      <c r="G52" s="18" t="n">
        <v>473.60424504</v>
      </c>
      <c r="H52" s="20" t="n">
        <v>5.87491396</v>
      </c>
      <c r="I52" s="18" t="s">
        <v>481</v>
      </c>
      <c r="J52" s="20" t="s">
        <v>481</v>
      </c>
      <c r="K52" s="18" t="s">
        <v>481</v>
      </c>
      <c r="L52" s="20" t="s">
        <v>481</v>
      </c>
      <c r="M52" s="18" t="s">
        <v>481</v>
      </c>
      <c r="N52" s="20" t="s">
        <v>481</v>
      </c>
      <c r="O52" s="18" t="s">
        <v>481</v>
      </c>
      <c r="P52" s="20" t="s">
        <v>481</v>
      </c>
      <c r="Q52" s="18" t="n">
        <v>381.26412388</v>
      </c>
      <c r="R52" s="20" t="n">
        <v>9.53246272</v>
      </c>
    </row>
    <row r="53" spans="1:18">
      <c r="A53" s="15" t="s">
        <v>528</v>
      </c>
      <c r="B53" s="17" t="n">
        <v>5571</v>
      </c>
      <c r="C53" s="18">
        <f>(150.0/B53*100)</f>
        <v/>
      </c>
      <c r="D53" s="19" t="n">
        <v>5421</v>
      </c>
      <c r="E53" s="18" t="n">
        <v>455.11093533</v>
      </c>
      <c r="F53" s="20" t="n">
        <v>1.89140325</v>
      </c>
      <c r="G53" s="18" t="n">
        <v>405.15852546</v>
      </c>
      <c r="H53" s="20" t="n">
        <v>5.4363304</v>
      </c>
      <c r="I53" s="18" t="s">
        <v>481</v>
      </c>
      <c r="J53" s="20" t="s">
        <v>481</v>
      </c>
      <c r="K53" s="18" t="s">
        <v>481</v>
      </c>
      <c r="L53" s="20" t="s">
        <v>481</v>
      </c>
      <c r="M53" s="18" t="s">
        <v>481</v>
      </c>
      <c r="N53" s="20" t="s">
        <v>481</v>
      </c>
      <c r="O53" s="18" t="s">
        <v>481</v>
      </c>
      <c r="P53" s="20" t="s">
        <v>481</v>
      </c>
      <c r="Q53" s="18" t="n">
        <v>353.01059262</v>
      </c>
      <c r="R53" s="20" t="n">
        <v>5.45643394</v>
      </c>
    </row>
    <row r="54" spans="1:18">
      <c r="A54" s="15" t="s">
        <v>529</v>
      </c>
      <c r="B54" s="17" t="n">
        <v>4740</v>
      </c>
      <c r="C54" s="18">
        <f>(669.0/B54*100)</f>
        <v/>
      </c>
      <c r="D54" s="19" t="n">
        <v>4071</v>
      </c>
      <c r="E54" s="18" t="n">
        <v>373.04853443</v>
      </c>
      <c r="F54" s="20" t="n">
        <v>3.61131517</v>
      </c>
      <c r="G54" s="18" t="n">
        <v>339.48395156</v>
      </c>
      <c r="H54" s="20" t="n">
        <v>9.08447159</v>
      </c>
      <c r="I54" s="18" t="s">
        <v>481</v>
      </c>
      <c r="J54" s="20" t="s">
        <v>481</v>
      </c>
      <c r="K54" s="18" t="s">
        <v>481</v>
      </c>
      <c r="L54" s="20" t="s">
        <v>481</v>
      </c>
      <c r="M54" s="18" t="s">
        <v>481</v>
      </c>
      <c r="N54" s="20" t="s">
        <v>481</v>
      </c>
      <c r="O54" s="18" t="s">
        <v>481</v>
      </c>
      <c r="P54" s="20" t="s">
        <v>481</v>
      </c>
      <c r="Q54" s="18" t="n">
        <v>310.50678311</v>
      </c>
      <c r="R54" s="20" t="n">
        <v>5.54978657</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(77.0/B56*100)</f>
        <v/>
      </c>
      <c r="D56" s="19" t="n">
        <v>5282</v>
      </c>
      <c r="E56" s="18" t="n">
        <v>528.26832913</v>
      </c>
      <c r="F56" s="20" t="n">
        <v>2.66801071</v>
      </c>
      <c r="G56" s="18" t="n">
        <v>494.44705766</v>
      </c>
      <c r="H56" s="20" t="n">
        <v>13.29967905</v>
      </c>
      <c r="I56" s="18" t="s">
        <v>481</v>
      </c>
      <c r="J56" s="20" t="s">
        <v>481</v>
      </c>
      <c r="K56" s="18" t="s">
        <v>481</v>
      </c>
      <c r="L56" s="20" t="s">
        <v>481</v>
      </c>
      <c r="M56" s="18" t="s">
        <v>481</v>
      </c>
      <c r="N56" s="20" t="s">
        <v>481</v>
      </c>
      <c r="O56" s="18" t="s">
        <v>481</v>
      </c>
      <c r="P56" s="20" t="s">
        <v>481</v>
      </c>
      <c r="Q56" s="18" t="n">
        <v>445.29869151</v>
      </c>
      <c r="R56" s="20" t="n">
        <v>15.5110547</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397.25949434</v>
      </c>
      <c r="N57" s="20" t="n">
        <v>2.86584073</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347.12590293</v>
      </c>
      <c r="N59" s="20" t="n">
        <v>1.56898215</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346.54897697</v>
      </c>
      <c r="N60" s="20" t="n">
        <v>4.41355694</v>
      </c>
      <c r="O60" s="18" t="s">
        <v>481</v>
      </c>
      <c r="P60" s="20" t="s">
        <v>481</v>
      </c>
      <c r="Q60" s="18" t="s">
        <v>481</v>
      </c>
      <c r="R60" s="20" t="s">
        <v>481</v>
      </c>
    </row>
    <row r="61" spans="1:18">
      <c r="A61" s="15" t="s">
        <v>536</v>
      </c>
      <c r="B61" s="17" t="n">
        <v>6525</v>
      </c>
      <c r="C61" s="18">
        <f>(195.0/B61*100)</f>
        <v/>
      </c>
      <c r="D61" s="19" t="n">
        <v>6330</v>
      </c>
      <c r="E61" s="18" t="n">
        <v>479.22468293</v>
      </c>
      <c r="F61" s="20" t="n">
        <v>2.55411537</v>
      </c>
      <c r="G61" s="18" t="n">
        <v>445.53698557</v>
      </c>
      <c r="H61" s="20" t="n">
        <v>7.84118145</v>
      </c>
      <c r="I61" s="18" t="s">
        <v>481</v>
      </c>
      <c r="J61" s="20" t="s">
        <v>481</v>
      </c>
      <c r="K61" s="18" t="s">
        <v>481</v>
      </c>
      <c r="L61" s="20" t="s">
        <v>481</v>
      </c>
      <c r="M61" s="18" t="s">
        <v>481</v>
      </c>
      <c r="N61" s="20" t="s">
        <v>481</v>
      </c>
      <c r="O61" s="18" t="s">
        <v>481</v>
      </c>
      <c r="P61" s="20" t="s">
        <v>481</v>
      </c>
      <c r="Q61" s="18" t="n">
        <v>362.83939009</v>
      </c>
      <c r="R61" s="20" t="n">
        <v>8.90244154</v>
      </c>
    </row>
    <row r="62" spans="1:18">
      <c r="A62" s="15" t="s">
        <v>537</v>
      </c>
      <c r="B62" s="17" t="n">
        <v>4476</v>
      </c>
      <c r="C62" s="18">
        <f>(3.0/B62*100)</f>
        <v/>
      </c>
      <c r="D62" s="19" t="n">
        <v>4473</v>
      </c>
      <c r="E62" s="18" t="n">
        <v>509.08401785</v>
      </c>
      <c r="F62" s="20" t="n">
        <v>1.27317629</v>
      </c>
      <c r="G62" s="18" t="n">
        <v>494.49568569</v>
      </c>
      <c r="H62" s="20" t="n">
        <v>10.86937202</v>
      </c>
      <c r="I62" s="18" t="s">
        <v>481</v>
      </c>
      <c r="J62" s="20" t="s">
        <v>481</v>
      </c>
      <c r="K62" s="18" t="s">
        <v>481</v>
      </c>
      <c r="L62" s="20" t="s">
        <v>481</v>
      </c>
      <c r="M62" s="18" t="s">
        <v>481</v>
      </c>
      <c r="N62" s="20" t="s">
        <v>481</v>
      </c>
      <c r="O62" s="18" t="s">
        <v>481</v>
      </c>
      <c r="P62" s="20" t="s">
        <v>481</v>
      </c>
      <c r="Q62" s="18" t="n">
        <v>475.69439297</v>
      </c>
      <c r="R62" s="20" t="n">
        <v>28.55163118</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446.66614265</v>
      </c>
      <c r="N64" s="20" t="n">
        <v>1.7787943</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416.22926213</v>
      </c>
      <c r="N65" s="20" t="n">
        <v>2.51747002</v>
      </c>
      <c r="O65" s="18" t="s">
        <v>481</v>
      </c>
      <c r="P65" s="20" t="s">
        <v>481</v>
      </c>
      <c r="Q65" s="18" t="s">
        <v>481</v>
      </c>
      <c r="R65" s="20" t="s">
        <v>481</v>
      </c>
    </row>
    <row r="66" spans="1:18">
      <c r="A66" s="15" t="s">
        <v>541</v>
      </c>
      <c r="B66" s="17" t="n">
        <v>5665</v>
      </c>
      <c r="C66" s="18">
        <f>(107.0/B66*100)</f>
        <v/>
      </c>
      <c r="D66" s="19" t="n">
        <v>5558</v>
      </c>
      <c r="E66" s="18" t="n">
        <v>438.04451909</v>
      </c>
      <c r="F66" s="20" t="n">
        <v>1.73769883</v>
      </c>
      <c r="G66" s="18" t="n">
        <v>427.55197467</v>
      </c>
      <c r="H66" s="20" t="n">
        <v>4.65636393</v>
      </c>
      <c r="I66" s="18" t="s">
        <v>481</v>
      </c>
      <c r="J66" s="20" t="s">
        <v>481</v>
      </c>
      <c r="K66" s="18" t="s">
        <v>481</v>
      </c>
      <c r="L66" s="20" t="s">
        <v>481</v>
      </c>
      <c r="M66" s="18" t="s">
        <v>481</v>
      </c>
      <c r="N66" s="20" t="s">
        <v>481</v>
      </c>
      <c r="O66" s="18" t="s">
        <v>481</v>
      </c>
      <c r="P66" s="20" t="s">
        <v>481</v>
      </c>
      <c r="Q66" s="18" t="n">
        <v>361.38822686</v>
      </c>
      <c r="R66" s="20" t="n">
        <v>4.18687775</v>
      </c>
    </row>
    <row r="67" spans="1:18">
      <c r="A67" s="15" t="s">
        <v>542</v>
      </c>
      <c r="B67" s="17" t="n">
        <v>6971</v>
      </c>
      <c r="C67" s="18">
        <f>(1435.0/B67*100)</f>
        <v/>
      </c>
      <c r="D67" s="19" t="n">
        <v>5536</v>
      </c>
      <c r="E67" s="18" t="n">
        <v>418.66851954</v>
      </c>
      <c r="F67" s="20" t="n">
        <v>3.1730902</v>
      </c>
      <c r="G67" s="18" t="n">
        <v>413.76787053</v>
      </c>
      <c r="H67" s="20" t="n">
        <v>5.39819411</v>
      </c>
      <c r="I67" s="18" t="s">
        <v>481</v>
      </c>
      <c r="J67" s="20" t="s">
        <v>481</v>
      </c>
      <c r="K67" s="18" t="s">
        <v>481</v>
      </c>
      <c r="L67" s="20" t="s">
        <v>481</v>
      </c>
      <c r="M67" s="18" t="s">
        <v>481</v>
      </c>
      <c r="N67" s="20" t="s">
        <v>481</v>
      </c>
      <c r="O67" s="18" t="s">
        <v>481</v>
      </c>
      <c r="P67" s="20" t="s">
        <v>481</v>
      </c>
      <c r="Q67" s="18" t="n">
        <v>347.55266901</v>
      </c>
      <c r="R67" s="20" t="n">
        <v>7.34768591</v>
      </c>
    </row>
    <row r="68" spans="1:18">
      <c r="A68" s="15" t="s">
        <v>543</v>
      </c>
      <c r="B68" s="17" t="n">
        <v>12083</v>
      </c>
      <c r="C68" s="18">
        <f>(33.0/B68*100)</f>
        <v/>
      </c>
      <c r="D68" s="19" t="n">
        <v>12050</v>
      </c>
      <c r="E68" s="18" t="n">
        <v>423.22636668</v>
      </c>
      <c r="F68" s="20" t="n">
        <v>1.19419536</v>
      </c>
      <c r="G68" s="18" t="n">
        <v>366.19914952</v>
      </c>
      <c r="H68" s="20" t="n">
        <v>4.30158652</v>
      </c>
      <c r="I68" s="18" t="s">
        <v>481</v>
      </c>
      <c r="J68" s="20" t="s">
        <v>481</v>
      </c>
      <c r="K68" s="18" t="s">
        <v>481</v>
      </c>
      <c r="L68" s="20" t="s">
        <v>481</v>
      </c>
      <c r="M68" s="18" t="s">
        <v>481</v>
      </c>
      <c r="N68" s="20" t="s">
        <v>481</v>
      </c>
      <c r="O68" s="18" t="s">
        <v>481</v>
      </c>
      <c r="P68" s="20" t="s">
        <v>481</v>
      </c>
      <c r="Q68" s="18" t="n">
        <v>325.01061584</v>
      </c>
      <c r="R68" s="20" t="n">
        <v>2.20456682</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433.61659804</v>
      </c>
      <c r="N69" s="20" t="n">
        <v>4.0674456</v>
      </c>
      <c r="O69" s="18" t="s">
        <v>481</v>
      </c>
      <c r="P69" s="20" t="s">
        <v>481</v>
      </c>
      <c r="Q69" s="18" t="s">
        <v>481</v>
      </c>
      <c r="R69" s="20" t="s">
        <v>481</v>
      </c>
    </row>
    <row r="70" spans="1:18">
      <c r="A70" s="15" t="s">
        <v>545</v>
      </c>
      <c r="B70" s="17" t="n">
        <v>6036</v>
      </c>
      <c r="C70" s="18">
        <f>(223.0/B70*100)</f>
        <v/>
      </c>
      <c r="D70" s="19" t="n">
        <v>5813</v>
      </c>
      <c r="E70" s="18" t="n">
        <v>500.15036014</v>
      </c>
      <c r="F70" s="20" t="n">
        <v>3.03509151</v>
      </c>
      <c r="G70" s="18" t="n">
        <v>482.11706839</v>
      </c>
      <c r="H70" s="20" t="n">
        <v>7.67752729</v>
      </c>
      <c r="I70" s="18" t="s">
        <v>481</v>
      </c>
      <c r="J70" s="20" t="s">
        <v>481</v>
      </c>
      <c r="K70" s="18" t="s">
        <v>481</v>
      </c>
      <c r="L70" s="20" t="s">
        <v>481</v>
      </c>
      <c r="M70" s="18" t="s">
        <v>481</v>
      </c>
      <c r="N70" s="20" t="s">
        <v>481</v>
      </c>
      <c r="O70" s="18" t="s">
        <v>481</v>
      </c>
      <c r="P70" s="20" t="s">
        <v>481</v>
      </c>
      <c r="Q70" s="18" t="n">
        <v>444.01081295</v>
      </c>
      <c r="R70" s="20" t="n">
        <v>10.86916112</v>
      </c>
    </row>
    <row r="71" spans="1:18">
      <c r="A71" s="15" t="s">
        <v>546</v>
      </c>
      <c r="B71" s="17" t="n">
        <v>6115</v>
      </c>
      <c r="C71" s="18">
        <f>(63.0/B71*100)</f>
        <v/>
      </c>
      <c r="D71" s="19" t="n">
        <v>6052</v>
      </c>
      <c r="E71" s="18" t="n">
        <v>537.92528224</v>
      </c>
      <c r="F71" s="20" t="n">
        <v>1.62342396</v>
      </c>
      <c r="G71" s="18" t="n">
        <v>484.16447218</v>
      </c>
      <c r="H71" s="20" t="n">
        <v>7.34872817</v>
      </c>
      <c r="I71" s="18" t="s">
        <v>481</v>
      </c>
      <c r="J71" s="20" t="s">
        <v>481</v>
      </c>
      <c r="K71" s="18" t="s">
        <v>481</v>
      </c>
      <c r="L71" s="20" t="s">
        <v>481</v>
      </c>
      <c r="M71" s="18" t="s">
        <v>481</v>
      </c>
      <c r="N71" s="20" t="s">
        <v>481</v>
      </c>
      <c r="O71" s="18" t="s">
        <v>481</v>
      </c>
      <c r="P71" s="20" t="s">
        <v>481</v>
      </c>
      <c r="Q71" s="18" t="n">
        <v>498.54580046</v>
      </c>
      <c r="R71" s="20" t="n">
        <v>19.30548798</v>
      </c>
    </row>
    <row r="72" spans="1:18">
      <c r="A72" s="15" t="s">
        <v>547</v>
      </c>
      <c r="B72" s="17" t="n">
        <v>7708</v>
      </c>
      <c r="C72" s="18">
        <f>(12.0/B72*100)</f>
        <v/>
      </c>
      <c r="D72" s="19" t="n">
        <v>7696</v>
      </c>
      <c r="E72" s="18" t="n">
        <v>497.70313343</v>
      </c>
      <c r="F72" s="20" t="n">
        <v>2.51535438</v>
      </c>
      <c r="G72" s="18" t="n">
        <v>471.15908553</v>
      </c>
      <c r="H72" s="20" t="n">
        <v>11.07223032</v>
      </c>
      <c r="I72" s="18" t="s">
        <v>481</v>
      </c>
      <c r="J72" s="20" t="s">
        <v>481</v>
      </c>
      <c r="K72" s="18" t="s">
        <v>481</v>
      </c>
      <c r="L72" s="20" t="s">
        <v>481</v>
      </c>
      <c r="M72" s="18" t="s">
        <v>481</v>
      </c>
      <c r="N72" s="20" t="s">
        <v>481</v>
      </c>
      <c r="O72" s="18" t="s">
        <v>481</v>
      </c>
      <c r="P72" s="20" t="s">
        <v>481</v>
      </c>
      <c r="Q72" s="18" t="n">
        <v>419.29504549</v>
      </c>
      <c r="R72" s="20" t="n">
        <v>29.27484543</v>
      </c>
    </row>
    <row r="73" spans="1:18">
      <c r="A73" s="15" t="s">
        <v>548</v>
      </c>
      <c r="B73" s="17" t="n">
        <v>8249</v>
      </c>
      <c r="C73" s="18">
        <f>(224.0/B73*100)</f>
        <v/>
      </c>
      <c r="D73" s="19" t="n">
        <v>8025</v>
      </c>
      <c r="E73" s="18" t="n">
        <v>411.55180074</v>
      </c>
      <c r="F73" s="20" t="n">
        <v>3.43682932</v>
      </c>
      <c r="G73" s="18" t="n">
        <v>396.56565964</v>
      </c>
      <c r="H73" s="20" t="n">
        <v>5.9206341</v>
      </c>
      <c r="I73" s="18" t="s">
        <v>481</v>
      </c>
      <c r="J73" s="20" t="s">
        <v>481</v>
      </c>
      <c r="K73" s="18" t="s">
        <v>481</v>
      </c>
      <c r="L73" s="20" t="s">
        <v>481</v>
      </c>
      <c r="M73" s="18" t="s">
        <v>481</v>
      </c>
      <c r="N73" s="20" t="s">
        <v>481</v>
      </c>
      <c r="O73" s="18" t="s">
        <v>481</v>
      </c>
      <c r="P73" s="20" t="s">
        <v>481</v>
      </c>
      <c r="Q73" s="18" t="n">
        <v>356.03755964</v>
      </c>
      <c r="R73" s="20" t="n">
        <v>11.01343832</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427.27325298</v>
      </c>
      <c r="N74" s="20" t="n">
        <v>1.48755563</v>
      </c>
      <c r="O74" s="18" t="s">
        <v>481</v>
      </c>
      <c r="P74" s="20" t="s">
        <v>481</v>
      </c>
      <c r="Q74" s="18" t="s">
        <v>481</v>
      </c>
      <c r="R74" s="20" t="s">
        <v>481</v>
      </c>
    </row>
    <row r="75" spans="1:18">
      <c r="A75" s="15" t="s">
        <v>550</v>
      </c>
      <c r="B75" s="17" t="n">
        <v>5375</v>
      </c>
      <c r="C75" s="18">
        <f>(365.0/B75*100)</f>
        <v/>
      </c>
      <c r="D75" s="19" t="n">
        <v>5010</v>
      </c>
      <c r="E75" s="18" t="n">
        <v>368.80528354</v>
      </c>
      <c r="F75" s="20" t="n">
        <v>3.08752717</v>
      </c>
      <c r="G75" s="18" t="n">
        <v>352.20369781</v>
      </c>
      <c r="H75" s="20" t="n">
        <v>6.02383796</v>
      </c>
      <c r="I75" s="18" t="s">
        <v>481</v>
      </c>
      <c r="J75" s="20" t="s">
        <v>481</v>
      </c>
      <c r="K75" s="18" t="s">
        <v>481</v>
      </c>
      <c r="L75" s="20" t="s">
        <v>481</v>
      </c>
      <c r="M75" s="18" t="s">
        <v>481</v>
      </c>
      <c r="N75" s="20" t="s">
        <v>481</v>
      </c>
      <c r="O75" s="18" t="s">
        <v>481</v>
      </c>
      <c r="P75" s="20" t="s">
        <v>481</v>
      </c>
      <c r="Q75" s="18" t="n">
        <v>328.74030905</v>
      </c>
      <c r="R75" s="20" t="n">
        <v>6.44865137</v>
      </c>
    </row>
    <row r="76" spans="1:18">
      <c r="A76" s="15" t="s">
        <v>551</v>
      </c>
      <c r="B76" s="17" t="n">
        <v>14167</v>
      </c>
      <c r="C76" s="18">
        <f>(239.0/B76*100)</f>
        <v/>
      </c>
      <c r="D76" s="19" t="n">
        <v>13928</v>
      </c>
      <c r="E76" s="18" t="n">
        <v>442.63093633</v>
      </c>
      <c r="F76" s="20" t="n">
        <v>2.98631642</v>
      </c>
      <c r="G76" s="18" t="n">
        <v>415.19985231</v>
      </c>
      <c r="H76" s="20" t="n">
        <v>5.29678953</v>
      </c>
      <c r="I76" s="18" t="s">
        <v>481</v>
      </c>
      <c r="J76" s="20" t="s">
        <v>481</v>
      </c>
      <c r="K76" s="18" t="s">
        <v>481</v>
      </c>
      <c r="L76" s="20" t="s">
        <v>481</v>
      </c>
      <c r="M76" s="18" t="s">
        <v>481</v>
      </c>
      <c r="N76" s="20" t="s">
        <v>481</v>
      </c>
      <c r="O76" s="18" t="s">
        <v>481</v>
      </c>
      <c r="P76" s="20" t="s">
        <v>481</v>
      </c>
      <c r="Q76" s="18" t="n">
        <v>342.06316393</v>
      </c>
      <c r="R76" s="20" t="n">
        <v>5.75660366</v>
      </c>
    </row>
    <row r="77" spans="1:18">
      <c r="A77" s="15" t="s">
        <v>552</v>
      </c>
      <c r="B77" s="17" t="n">
        <v>6062</v>
      </c>
      <c r="C77" s="18">
        <f>(534.0/B77*100)</f>
        <v/>
      </c>
      <c r="D77" s="19" t="n">
        <v>5528</v>
      </c>
      <c r="E77" s="18" t="n">
        <v>449.45866742</v>
      </c>
      <c r="F77" s="20" t="n">
        <v>3.03404366</v>
      </c>
      <c r="G77" s="18" t="n">
        <v>439.78839894</v>
      </c>
      <c r="H77" s="20" t="n">
        <v>5.38081078</v>
      </c>
      <c r="I77" s="18" t="s">
        <v>481</v>
      </c>
      <c r="J77" s="20" t="s">
        <v>481</v>
      </c>
      <c r="K77" s="18" t="s">
        <v>481</v>
      </c>
      <c r="L77" s="20" t="s">
        <v>481</v>
      </c>
      <c r="M77" s="18" t="s">
        <v>481</v>
      </c>
      <c r="N77" s="20" t="s">
        <v>481</v>
      </c>
      <c r="O77" s="18" t="s">
        <v>481</v>
      </c>
      <c r="P77" s="20" t="s">
        <v>481</v>
      </c>
      <c r="Q77" s="18" t="n">
        <v>366.63183273</v>
      </c>
      <c r="R77" s="20" t="n">
        <v>4.44939652</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427.14102033</v>
      </c>
      <c r="N80" s="20" t="n">
        <v>3.42468904</v>
      </c>
      <c r="O80" s="18" t="s">
        <v>481</v>
      </c>
      <c r="P80" s="20" t="s">
        <v>481</v>
      </c>
      <c r="Q80" s="18" t="s">
        <v>481</v>
      </c>
      <c r="R80" s="20" t="s">
        <v>481</v>
      </c>
    </row>
    <row r="81" spans="1:18">
      <c r="A81" s="23" t="s">
        <v>556</v>
      </c>
      <c r="B81" s="17" t="n">
        <v>8861</v>
      </c>
      <c r="C81" s="18">
        <f>(129.0/B81*100)</f>
        <v/>
      </c>
      <c r="D81" s="19" t="n">
        <v>8732</v>
      </c>
      <c r="E81" s="18" t="n">
        <v>432.79711021</v>
      </c>
      <c r="F81" s="20" t="n">
        <v>3.49140388</v>
      </c>
      <c r="G81" s="18" t="n">
        <v>416.5303987</v>
      </c>
      <c r="H81" s="20" t="n">
        <v>6.5390415</v>
      </c>
      <c r="I81" s="18" t="s">
        <v>481</v>
      </c>
      <c r="J81" s="20" t="s">
        <v>481</v>
      </c>
      <c r="K81" s="18" t="s">
        <v>481</v>
      </c>
      <c r="L81" s="20" t="s">
        <v>481</v>
      </c>
      <c r="M81" s="18" t="s">
        <v>481</v>
      </c>
      <c r="N81" s="20" t="s">
        <v>481</v>
      </c>
      <c r="O81" s="18" t="s">
        <v>481</v>
      </c>
      <c r="P81" s="20" t="s">
        <v>481</v>
      </c>
      <c r="Q81" s="18" t="n">
        <v>376.24856742</v>
      </c>
      <c r="R81" s="20" t="n">
        <v>12.77167501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903</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518.05901972</v>
      </c>
      <c r="F7" s="20" t="n">
        <v>1.92886007</v>
      </c>
      <c r="G7" s="18" t="n">
        <v>475.23768939</v>
      </c>
      <c r="H7" s="20" t="n">
        <v>3.31100075</v>
      </c>
      <c r="I7" s="18" t="s">
        <v>481</v>
      </c>
      <c r="J7" s="20" t="s">
        <v>481</v>
      </c>
      <c r="K7" s="18" t="s">
        <v>481</v>
      </c>
      <c r="L7" s="20" t="s">
        <v>481</v>
      </c>
      <c r="M7" s="18" t="s">
        <v>481</v>
      </c>
      <c r="N7" s="20" t="s">
        <v>481</v>
      </c>
      <c r="O7" s="18" t="s">
        <v>481</v>
      </c>
      <c r="P7" s="20" t="s">
        <v>481</v>
      </c>
      <c r="Q7" s="18" t="n">
        <v>470.42764666</v>
      </c>
      <c r="R7" s="20" t="n">
        <v>5.57372017</v>
      </c>
    </row>
    <row r="8" spans="1:18">
      <c r="A8" s="15" t="s">
        <v>483</v>
      </c>
      <c r="B8" s="17" t="n">
        <v>7007</v>
      </c>
      <c r="C8" s="18">
        <f>(357.0/B8*100)</f>
        <v/>
      </c>
      <c r="D8" s="19" t="n">
        <v>6650</v>
      </c>
      <c r="E8" s="18" t="n">
        <v>491.55270288</v>
      </c>
      <c r="F8" s="20" t="n">
        <v>3.0536813</v>
      </c>
      <c r="G8" s="18" t="n">
        <v>481.35855456</v>
      </c>
      <c r="H8" s="20" t="n">
        <v>4.90356435</v>
      </c>
      <c r="I8" s="18" t="s">
        <v>481</v>
      </c>
      <c r="J8" s="20" t="s">
        <v>481</v>
      </c>
      <c r="K8" s="18" t="s">
        <v>481</v>
      </c>
      <c r="L8" s="20" t="s">
        <v>481</v>
      </c>
      <c r="M8" s="18" t="n">
        <v>361.38025951</v>
      </c>
      <c r="N8" s="20" t="n">
        <v>22.72565673</v>
      </c>
      <c r="O8" s="18" t="s">
        <v>481</v>
      </c>
      <c r="P8" s="20" t="s">
        <v>481</v>
      </c>
      <c r="Q8" s="18" t="n">
        <v>394.91549227</v>
      </c>
      <c r="R8" s="20" t="n">
        <v>10.43721216</v>
      </c>
    </row>
    <row r="9" spans="1:18">
      <c r="A9" s="15" t="s">
        <v>484</v>
      </c>
      <c r="B9" s="17" t="n">
        <v>9651</v>
      </c>
      <c r="C9" s="18">
        <f>(381.0/B9*100)</f>
        <v/>
      </c>
      <c r="D9" s="19" t="n">
        <v>9270</v>
      </c>
      <c r="E9" s="18" t="n">
        <v>517.10400662</v>
      </c>
      <c r="F9" s="20" t="n">
        <v>2.43447155</v>
      </c>
      <c r="G9" s="18" t="n">
        <v>472.4193966</v>
      </c>
      <c r="H9" s="20" t="n">
        <v>4.00582123</v>
      </c>
      <c r="I9" s="18" t="s">
        <v>481</v>
      </c>
      <c r="J9" s="20" t="s">
        <v>481</v>
      </c>
      <c r="K9" s="18" t="s">
        <v>481</v>
      </c>
      <c r="L9" s="20" t="s">
        <v>481</v>
      </c>
      <c r="M9" s="18" t="n">
        <v>347.7815185</v>
      </c>
      <c r="N9" s="20" t="n">
        <v>11.20716786</v>
      </c>
      <c r="O9" s="18" t="s">
        <v>481</v>
      </c>
      <c r="P9" s="20" t="s">
        <v>481</v>
      </c>
      <c r="Q9" s="18" t="n">
        <v>420.34177746</v>
      </c>
      <c r="R9" s="20" t="n">
        <v>8.540107470000001</v>
      </c>
    </row>
    <row r="10" spans="1:18">
      <c r="A10" s="15" t="s">
        <v>485</v>
      </c>
      <c r="B10" s="17" t="n">
        <v>20058</v>
      </c>
      <c r="C10" s="18">
        <f>(596.0/B10*100)</f>
        <v/>
      </c>
      <c r="D10" s="19" t="n">
        <v>19462</v>
      </c>
      <c r="E10" s="18" t="n">
        <v>536.2344134</v>
      </c>
      <c r="F10" s="20" t="n">
        <v>2.15929977</v>
      </c>
      <c r="G10" s="18" t="n">
        <v>511.29011686</v>
      </c>
      <c r="H10" s="20" t="n">
        <v>2.99481985</v>
      </c>
      <c r="I10" s="18" t="s">
        <v>481</v>
      </c>
      <c r="J10" s="20" t="s">
        <v>481</v>
      </c>
      <c r="K10" s="18" t="s">
        <v>481</v>
      </c>
      <c r="L10" s="20" t="s">
        <v>481</v>
      </c>
      <c r="M10" s="18" t="s">
        <v>481</v>
      </c>
      <c r="N10" s="20" t="s">
        <v>481</v>
      </c>
      <c r="O10" s="18" t="s">
        <v>481</v>
      </c>
      <c r="P10" s="20" t="s">
        <v>481</v>
      </c>
      <c r="Q10" s="18" t="n">
        <v>450.58748504</v>
      </c>
      <c r="R10" s="20" t="n">
        <v>8.5647042</v>
      </c>
    </row>
    <row r="11" spans="1:18">
      <c r="A11" s="15" t="s">
        <v>486</v>
      </c>
      <c r="B11" s="17" t="n">
        <v>7053</v>
      </c>
      <c r="C11" s="18">
        <f>(274.0/B11*100)</f>
        <v/>
      </c>
      <c r="D11" s="19" t="n">
        <v>6779</v>
      </c>
      <c r="E11" s="18" t="n">
        <v>466.41562404</v>
      </c>
      <c r="F11" s="20" t="n">
        <v>2.91118316</v>
      </c>
      <c r="G11" s="18" t="n">
        <v>460.1285161</v>
      </c>
      <c r="H11" s="20" t="n">
        <v>3.36468047</v>
      </c>
      <c r="I11" s="18" t="s">
        <v>481</v>
      </c>
      <c r="J11" s="20" t="s">
        <v>481</v>
      </c>
      <c r="K11" s="18" t="s">
        <v>481</v>
      </c>
      <c r="L11" s="20" t="s">
        <v>481</v>
      </c>
      <c r="M11" s="18" t="s">
        <v>481</v>
      </c>
      <c r="N11" s="20" t="s">
        <v>481</v>
      </c>
      <c r="O11" s="18" t="s">
        <v>481</v>
      </c>
      <c r="P11" s="20" t="s">
        <v>481</v>
      </c>
      <c r="Q11" s="18" t="n">
        <v>423.77583223</v>
      </c>
      <c r="R11" s="20" t="n">
        <v>6.63822863</v>
      </c>
    </row>
    <row r="12" spans="1:18">
      <c r="A12" s="15" t="s">
        <v>487</v>
      </c>
      <c r="B12" s="17" t="n">
        <v>6894</v>
      </c>
      <c r="C12" s="18">
        <f>(61.0/B12*100)</f>
        <v/>
      </c>
      <c r="D12" s="19" t="n">
        <v>6833</v>
      </c>
      <c r="E12" s="18" t="n">
        <v>498.76190332</v>
      </c>
      <c r="F12" s="20" t="n">
        <v>2.36733578</v>
      </c>
      <c r="G12" s="18" t="n">
        <v>490.7892631</v>
      </c>
      <c r="H12" s="20" t="n">
        <v>3.34350994</v>
      </c>
      <c r="I12" s="18" t="s">
        <v>481</v>
      </c>
      <c r="J12" s="20" t="s">
        <v>481</v>
      </c>
      <c r="K12" s="18" t="s">
        <v>481</v>
      </c>
      <c r="L12" s="20" t="s">
        <v>481</v>
      </c>
      <c r="M12" s="18" t="n">
        <v>332.31014509</v>
      </c>
      <c r="N12" s="20" t="n">
        <v>18.34291261</v>
      </c>
      <c r="O12" s="18" t="s">
        <v>481</v>
      </c>
      <c r="P12" s="20" t="s">
        <v>481</v>
      </c>
      <c r="Q12" s="18" t="n">
        <v>375.96097399</v>
      </c>
      <c r="R12" s="20" t="n">
        <v>8.49899422</v>
      </c>
    </row>
    <row r="13" spans="1:18">
      <c r="A13" s="15" t="s">
        <v>488</v>
      </c>
      <c r="B13" s="17" t="n">
        <v>7161</v>
      </c>
      <c r="C13" s="18">
        <f>(380.0/B13*100)</f>
        <v/>
      </c>
      <c r="D13" s="19" t="n">
        <v>6781</v>
      </c>
      <c r="E13" s="18" t="n">
        <v>511.9094362</v>
      </c>
      <c r="F13" s="20" t="n">
        <v>2.36800119</v>
      </c>
      <c r="G13" s="18" t="n">
        <v>498.00354572</v>
      </c>
      <c r="H13" s="20" t="n">
        <v>4.08775323</v>
      </c>
      <c r="I13" s="18" t="s">
        <v>481</v>
      </c>
      <c r="J13" s="20" t="s">
        <v>481</v>
      </c>
      <c r="K13" s="18" t="s">
        <v>481</v>
      </c>
      <c r="L13" s="20" t="s">
        <v>481</v>
      </c>
      <c r="M13" s="18" t="n">
        <v>407.4699787</v>
      </c>
      <c r="N13" s="20" t="n">
        <v>6.79601306</v>
      </c>
      <c r="O13" s="18" t="s">
        <v>481</v>
      </c>
      <c r="P13" s="20" t="s">
        <v>481</v>
      </c>
      <c r="Q13" s="18" t="n">
        <v>399.40228571</v>
      </c>
      <c r="R13" s="20" t="n">
        <v>10.04769956</v>
      </c>
    </row>
    <row r="14" spans="1:18">
      <c r="A14" s="15" t="s">
        <v>489</v>
      </c>
      <c r="B14" s="17" t="n">
        <v>5587</v>
      </c>
      <c r="C14" s="18">
        <f>(102.0/B14*100)</f>
        <v/>
      </c>
      <c r="D14" s="19" t="n">
        <v>5485</v>
      </c>
      <c r="E14" s="18" t="n">
        <v>520.41561239</v>
      </c>
      <c r="F14" s="20" t="n">
        <v>2.2811372</v>
      </c>
      <c r="G14" s="18" t="n">
        <v>524.3423679</v>
      </c>
      <c r="H14" s="20" t="n">
        <v>3.81479349</v>
      </c>
      <c r="I14" s="18" t="s">
        <v>481</v>
      </c>
      <c r="J14" s="20" t="s">
        <v>481</v>
      </c>
      <c r="K14" s="18" t="s">
        <v>481</v>
      </c>
      <c r="L14" s="20" t="s">
        <v>481</v>
      </c>
      <c r="M14" s="18" t="s">
        <v>481</v>
      </c>
      <c r="N14" s="20" t="s">
        <v>481</v>
      </c>
      <c r="O14" s="18" t="s">
        <v>481</v>
      </c>
      <c r="P14" s="20" t="s">
        <v>481</v>
      </c>
      <c r="Q14" s="18" t="n">
        <v>442.9542034</v>
      </c>
      <c r="R14" s="20" t="n">
        <v>10.51101741</v>
      </c>
    </row>
    <row r="15" spans="1:18">
      <c r="A15" s="15" t="s">
        <v>490</v>
      </c>
      <c r="B15" s="17" t="n">
        <v>5882</v>
      </c>
      <c r="C15" s="18">
        <f>(218.0/B15*100)</f>
        <v/>
      </c>
      <c r="D15" s="19" t="n">
        <v>5664</v>
      </c>
      <c r="E15" s="18" t="n">
        <v>536.76453555</v>
      </c>
      <c r="F15" s="20" t="n">
        <v>2.76384051</v>
      </c>
      <c r="G15" s="18" t="n">
        <v>521.4599835499999</v>
      </c>
      <c r="H15" s="20" t="n">
        <v>2.85160779</v>
      </c>
      <c r="I15" s="18" t="s">
        <v>481</v>
      </c>
      <c r="J15" s="20" t="s">
        <v>481</v>
      </c>
      <c r="K15" s="18" t="s">
        <v>481</v>
      </c>
      <c r="L15" s="20" t="s">
        <v>481</v>
      </c>
      <c r="M15" s="18" t="n">
        <v>367.66871077</v>
      </c>
      <c r="N15" s="20" t="n">
        <v>14.82638214</v>
      </c>
      <c r="O15" s="18" t="s">
        <v>481</v>
      </c>
      <c r="P15" s="20" t="s">
        <v>481</v>
      </c>
      <c r="Q15" s="18" t="n">
        <v>448.79148736</v>
      </c>
      <c r="R15" s="20" t="n">
        <v>7.51328795</v>
      </c>
    </row>
    <row r="16" spans="1:18">
      <c r="A16" s="15" t="s">
        <v>491</v>
      </c>
      <c r="B16" s="17" t="n">
        <v>6108</v>
      </c>
      <c r="C16" s="18">
        <f>(210.0/B16*100)</f>
        <v/>
      </c>
      <c r="D16" s="19" t="n">
        <v>5898</v>
      </c>
      <c r="E16" s="18" t="n">
        <v>521.02214695</v>
      </c>
      <c r="F16" s="20" t="n">
        <v>2.61062354</v>
      </c>
      <c r="G16" s="18" t="n">
        <v>477.45450121</v>
      </c>
      <c r="H16" s="20" t="n">
        <v>3.74818171</v>
      </c>
      <c r="I16" s="18" t="s">
        <v>481</v>
      </c>
      <c r="J16" s="20" t="s">
        <v>481</v>
      </c>
      <c r="K16" s="18" t="s">
        <v>481</v>
      </c>
      <c r="L16" s="20" t="s">
        <v>481</v>
      </c>
      <c r="M16" s="18" t="s">
        <v>481</v>
      </c>
      <c r="N16" s="20" t="s">
        <v>481</v>
      </c>
      <c r="O16" s="18" t="s">
        <v>481</v>
      </c>
      <c r="P16" s="20" t="s">
        <v>481</v>
      </c>
      <c r="Q16" s="18" t="n">
        <v>388.60972259</v>
      </c>
      <c r="R16" s="20" t="n">
        <v>11.13654279</v>
      </c>
    </row>
    <row r="17" spans="1:18">
      <c r="A17" s="15" t="s">
        <v>492</v>
      </c>
      <c r="B17" s="17" t="n">
        <v>6504</v>
      </c>
      <c r="C17" s="18">
        <f>(2822.0/B17*100)</f>
        <v/>
      </c>
      <c r="D17" s="19" t="n">
        <v>3682</v>
      </c>
      <c r="E17" s="18" t="n">
        <v>529.03565995</v>
      </c>
      <c r="F17" s="20" t="n">
        <v>3.64054247</v>
      </c>
      <c r="G17" s="18" t="n">
        <v>512.1063296999999</v>
      </c>
      <c r="H17" s="20" t="n">
        <v>6.13276691</v>
      </c>
      <c r="I17" s="18" t="s">
        <v>481</v>
      </c>
      <c r="J17" s="20" t="s">
        <v>481</v>
      </c>
      <c r="K17" s="18" t="s">
        <v>481</v>
      </c>
      <c r="L17" s="20" t="s">
        <v>481</v>
      </c>
      <c r="M17" s="18" t="n">
        <v>338.260297</v>
      </c>
      <c r="N17" s="20" t="n">
        <v>14.23011861</v>
      </c>
      <c r="O17" s="18" t="s">
        <v>481</v>
      </c>
      <c r="P17" s="20" t="s">
        <v>481</v>
      </c>
      <c r="Q17" s="18" t="n">
        <v>452.55084646</v>
      </c>
      <c r="R17" s="20" t="n">
        <v>8.57288619</v>
      </c>
    </row>
    <row r="18" spans="1:18">
      <c r="A18" s="15" t="s">
        <v>493</v>
      </c>
      <c r="B18" s="17" t="n">
        <v>5532</v>
      </c>
      <c r="C18" s="18">
        <f>(33.0/B18*100)</f>
        <v/>
      </c>
      <c r="D18" s="19" t="n">
        <v>5499</v>
      </c>
      <c r="E18" s="18" t="n">
        <v>483.37923434</v>
      </c>
      <c r="F18" s="20" t="n">
        <v>3.64296014</v>
      </c>
      <c r="G18" s="18" t="n">
        <v>431.81385472</v>
      </c>
      <c r="H18" s="20" t="n">
        <v>5.99554234</v>
      </c>
      <c r="I18" s="18" t="s">
        <v>481</v>
      </c>
      <c r="J18" s="20" t="s">
        <v>481</v>
      </c>
      <c r="K18" s="18" t="s">
        <v>481</v>
      </c>
      <c r="L18" s="20" t="s">
        <v>481</v>
      </c>
      <c r="M18" s="18" t="s">
        <v>481</v>
      </c>
      <c r="N18" s="20" t="s">
        <v>481</v>
      </c>
      <c r="O18" s="18" t="s">
        <v>481</v>
      </c>
      <c r="P18" s="20" t="s">
        <v>481</v>
      </c>
      <c r="Q18" s="18" t="n">
        <v>368.17732531</v>
      </c>
      <c r="R18" s="20" t="n">
        <v>9.829323329999999</v>
      </c>
    </row>
    <row r="19" spans="1:18">
      <c r="A19" s="15" t="s">
        <v>494</v>
      </c>
      <c r="B19" s="17" t="n">
        <v>5658</v>
      </c>
      <c r="C19" s="18">
        <f>(541.0/B19*100)</f>
        <v/>
      </c>
      <c r="D19" s="19" t="n">
        <v>5117</v>
      </c>
      <c r="E19" s="18" t="n">
        <v>481.55363456</v>
      </c>
      <c r="F19" s="20" t="n">
        <v>2.93922762</v>
      </c>
      <c r="G19" s="18" t="n">
        <v>453.39359316</v>
      </c>
      <c r="H19" s="20" t="n">
        <v>4.17260532</v>
      </c>
      <c r="I19" s="18" t="s">
        <v>481</v>
      </c>
      <c r="J19" s="20" t="s">
        <v>481</v>
      </c>
      <c r="K19" s="18" t="s">
        <v>481</v>
      </c>
      <c r="L19" s="20" t="s">
        <v>481</v>
      </c>
      <c r="M19" s="18" t="s">
        <v>481</v>
      </c>
      <c r="N19" s="20" t="s">
        <v>481</v>
      </c>
      <c r="O19" s="18" t="s">
        <v>481</v>
      </c>
      <c r="P19" s="20" t="s">
        <v>481</v>
      </c>
      <c r="Q19" s="18" t="n">
        <v>379.56387874</v>
      </c>
      <c r="R19" s="20" t="n">
        <v>9.128094969999999</v>
      </c>
    </row>
    <row r="20" spans="1:18">
      <c r="A20" s="15" t="s">
        <v>495</v>
      </c>
      <c r="B20" s="17" t="n">
        <v>3371</v>
      </c>
      <c r="C20" s="18">
        <f>(75.0/B20*100)</f>
        <v/>
      </c>
      <c r="D20" s="19" t="n">
        <v>3296</v>
      </c>
      <c r="E20" s="18" t="n">
        <v>487.8225845</v>
      </c>
      <c r="F20" s="20" t="n">
        <v>2.43067831</v>
      </c>
      <c r="G20" s="18" t="n">
        <v>479.9217416</v>
      </c>
      <c r="H20" s="20" t="n">
        <v>3.57094617</v>
      </c>
      <c r="I20" s="18" t="s">
        <v>481</v>
      </c>
      <c r="J20" s="20" t="s">
        <v>481</v>
      </c>
      <c r="K20" s="18" t="s">
        <v>481</v>
      </c>
      <c r="L20" s="20" t="s">
        <v>481</v>
      </c>
      <c r="M20" s="18" t="s">
        <v>481</v>
      </c>
      <c r="N20" s="20" t="s">
        <v>481</v>
      </c>
      <c r="O20" s="18" t="s">
        <v>481</v>
      </c>
      <c r="P20" s="20" t="s">
        <v>481</v>
      </c>
      <c r="Q20" s="18" t="n">
        <v>436.02605763</v>
      </c>
      <c r="R20" s="20" t="n">
        <v>8.444251960000001</v>
      </c>
    </row>
    <row r="21" spans="1:18">
      <c r="A21" s="15" t="s">
        <v>496</v>
      </c>
      <c r="B21" s="17" t="n">
        <v>5741</v>
      </c>
      <c r="C21" s="18">
        <f>(97.0/B21*100)</f>
        <v/>
      </c>
      <c r="D21" s="19" t="n">
        <v>5644</v>
      </c>
      <c r="E21" s="18" t="n">
        <v>524.31660546</v>
      </c>
      <c r="F21" s="20" t="n">
        <v>2.2780033</v>
      </c>
      <c r="G21" s="18" t="n">
        <v>517.09095625</v>
      </c>
      <c r="H21" s="20" t="n">
        <v>4.75587184</v>
      </c>
      <c r="I21" s="18" t="s">
        <v>481</v>
      </c>
      <c r="J21" s="20" t="s">
        <v>481</v>
      </c>
      <c r="K21" s="18" t="s">
        <v>481</v>
      </c>
      <c r="L21" s="20" t="s">
        <v>481</v>
      </c>
      <c r="M21" s="18" t="s">
        <v>481</v>
      </c>
      <c r="N21" s="20" t="s">
        <v>481</v>
      </c>
      <c r="O21" s="18" t="s">
        <v>481</v>
      </c>
      <c r="P21" s="20" t="s">
        <v>481</v>
      </c>
      <c r="Q21" s="18" t="n">
        <v>464.81682174</v>
      </c>
      <c r="R21" s="20" t="n">
        <v>9.18827087</v>
      </c>
    </row>
    <row r="22" spans="1:18">
      <c r="A22" s="15" t="s">
        <v>497</v>
      </c>
      <c r="B22" s="17" t="n">
        <v>6598</v>
      </c>
      <c r="C22" s="18">
        <f>(46.0/B22*100)</f>
        <v/>
      </c>
      <c r="D22" s="19" t="n">
        <v>6552</v>
      </c>
      <c r="E22" s="18" t="n">
        <v>483.91243778</v>
      </c>
      <c r="F22" s="20" t="n">
        <v>3.73886279</v>
      </c>
      <c r="G22" s="18" t="n">
        <v>498.12188542</v>
      </c>
      <c r="H22" s="20" t="n">
        <v>5.41669317</v>
      </c>
      <c r="I22" s="18" t="s">
        <v>481</v>
      </c>
      <c r="J22" s="20" t="s">
        <v>481</v>
      </c>
      <c r="K22" s="18" t="s">
        <v>481</v>
      </c>
      <c r="L22" s="20" t="s">
        <v>481</v>
      </c>
      <c r="M22" s="18" t="s">
        <v>481</v>
      </c>
      <c r="N22" s="20" t="s">
        <v>481</v>
      </c>
      <c r="O22" s="18" t="n">
        <v>404.24813051</v>
      </c>
      <c r="P22" s="20" t="n">
        <v>45.20118746</v>
      </c>
      <c r="Q22" s="18" t="n">
        <v>367.64986968</v>
      </c>
      <c r="R22" s="20" t="n">
        <v>9.55989625</v>
      </c>
    </row>
    <row r="23" spans="1:18">
      <c r="A23" s="15" t="s">
        <v>498</v>
      </c>
      <c r="B23" s="17" t="n">
        <v>11583</v>
      </c>
      <c r="C23" s="18">
        <f>(329.0/B23*100)</f>
        <v/>
      </c>
      <c r="D23" s="19" t="n">
        <v>11254</v>
      </c>
      <c r="E23" s="18" t="n">
        <v>494.49467841</v>
      </c>
      <c r="F23" s="20" t="n">
        <v>2.79801753</v>
      </c>
      <c r="G23" s="18" t="n">
        <v>457.10985507</v>
      </c>
      <c r="H23" s="20" t="n">
        <v>5.18698413</v>
      </c>
      <c r="I23" s="18" t="s">
        <v>481</v>
      </c>
      <c r="J23" s="20" t="s">
        <v>481</v>
      </c>
      <c r="K23" s="18" t="s">
        <v>481</v>
      </c>
      <c r="L23" s="20" t="s">
        <v>481</v>
      </c>
      <c r="M23" s="18" t="s">
        <v>481</v>
      </c>
      <c r="N23" s="20" t="s">
        <v>481</v>
      </c>
      <c r="O23" s="18" t="s">
        <v>481</v>
      </c>
      <c r="P23" s="20" t="s">
        <v>481</v>
      </c>
      <c r="Q23" s="18" t="n">
        <v>413.1860275</v>
      </c>
      <c r="R23" s="20" t="n">
        <v>8.56121634</v>
      </c>
    </row>
    <row r="24" spans="1:18">
      <c r="A24" s="15" t="s">
        <v>499</v>
      </c>
      <c r="B24" s="17" t="n">
        <v>6647</v>
      </c>
      <c r="C24" s="18">
        <f>(23.0/B24*100)</f>
        <v/>
      </c>
      <c r="D24" s="19" t="n">
        <v>6624</v>
      </c>
      <c r="E24" s="18" t="n">
        <v>523.663996</v>
      </c>
      <c r="F24" s="20" t="n">
        <v>3.09498457</v>
      </c>
      <c r="G24" s="18" t="n">
        <v>497.76631081</v>
      </c>
      <c r="H24" s="20" t="n">
        <v>4.64815193</v>
      </c>
      <c r="I24" s="18" t="s">
        <v>481</v>
      </c>
      <c r="J24" s="20" t="s">
        <v>481</v>
      </c>
      <c r="K24" s="18" t="s">
        <v>481</v>
      </c>
      <c r="L24" s="20" t="s">
        <v>481</v>
      </c>
      <c r="M24" s="18" t="s">
        <v>481</v>
      </c>
      <c r="N24" s="20" t="s">
        <v>481</v>
      </c>
      <c r="O24" s="18" t="s">
        <v>481</v>
      </c>
      <c r="P24" s="20" t="s">
        <v>481</v>
      </c>
      <c r="Q24" s="18" t="n">
        <v>431.32844692</v>
      </c>
      <c r="R24" s="20" t="n">
        <v>12.70439337</v>
      </c>
    </row>
    <row r="25" spans="1:18">
      <c r="A25" s="15" t="s">
        <v>500</v>
      </c>
      <c r="B25" s="17" t="n">
        <v>5581</v>
      </c>
      <c r="C25" s="18">
        <f>(26.0/B25*100)</f>
        <v/>
      </c>
      <c r="D25" s="19" t="n">
        <v>5555</v>
      </c>
      <c r="E25" s="18" t="n">
        <v>531.99732059</v>
      </c>
      <c r="F25" s="20" t="n">
        <v>3.48299827</v>
      </c>
      <c r="G25" s="18" t="n">
        <v>463.57747848</v>
      </c>
      <c r="H25" s="20" t="n">
        <v>4.55443244</v>
      </c>
      <c r="I25" s="18" t="s">
        <v>481</v>
      </c>
      <c r="J25" s="20" t="s">
        <v>481</v>
      </c>
      <c r="K25" s="18" t="s">
        <v>481</v>
      </c>
      <c r="L25" s="20" t="s">
        <v>481</v>
      </c>
      <c r="M25" s="18" t="s">
        <v>481</v>
      </c>
      <c r="N25" s="20" t="s">
        <v>481</v>
      </c>
      <c r="O25" s="18" t="s">
        <v>481</v>
      </c>
      <c r="P25" s="20" t="s">
        <v>481</v>
      </c>
      <c r="Q25" s="18" t="n">
        <v>436.58295468</v>
      </c>
      <c r="R25" s="20" t="n">
        <v>13.28707279</v>
      </c>
    </row>
    <row r="26" spans="1:18">
      <c r="A26" s="15" t="s">
        <v>501</v>
      </c>
      <c r="B26" s="17" t="n">
        <v>4869</v>
      </c>
      <c r="C26" s="18">
        <f>(108.0/B26*100)</f>
        <v/>
      </c>
      <c r="D26" s="19" t="n">
        <v>4761</v>
      </c>
      <c r="E26" s="18" t="n">
        <v>491.56017593</v>
      </c>
      <c r="F26" s="20" t="n">
        <v>1.75300535</v>
      </c>
      <c r="G26" s="18" t="n">
        <v>482.27388371</v>
      </c>
      <c r="H26" s="20" t="n">
        <v>4.03265551</v>
      </c>
      <c r="I26" s="18" t="s">
        <v>481</v>
      </c>
      <c r="J26" s="20" t="s">
        <v>481</v>
      </c>
      <c r="K26" s="18" t="s">
        <v>481</v>
      </c>
      <c r="L26" s="20" t="s">
        <v>481</v>
      </c>
      <c r="M26" s="18" t="s">
        <v>481</v>
      </c>
      <c r="N26" s="20" t="s">
        <v>481</v>
      </c>
      <c r="O26" s="18" t="s">
        <v>481</v>
      </c>
      <c r="P26" s="20" t="s">
        <v>481</v>
      </c>
      <c r="Q26" s="18" t="n">
        <v>420.67960586</v>
      </c>
      <c r="R26" s="20" t="n">
        <v>8.48847711</v>
      </c>
    </row>
    <row r="27" spans="1:18">
      <c r="A27" s="15" t="s">
        <v>502</v>
      </c>
      <c r="B27" s="17" t="n">
        <v>5299</v>
      </c>
      <c r="C27" s="18">
        <f>(245.0/B27*100)</f>
        <v/>
      </c>
      <c r="D27" s="19" t="n">
        <v>5054</v>
      </c>
      <c r="E27" s="18" t="n">
        <v>493.9168587</v>
      </c>
      <c r="F27" s="20" t="n">
        <v>1.7150062</v>
      </c>
      <c r="G27" s="18" t="n">
        <v>466.39657967</v>
      </c>
      <c r="H27" s="20" t="n">
        <v>4.16289729</v>
      </c>
      <c r="I27" s="18" t="s">
        <v>481</v>
      </c>
      <c r="J27" s="20" t="s">
        <v>481</v>
      </c>
      <c r="K27" s="18" t="s">
        <v>481</v>
      </c>
      <c r="L27" s="20" t="s">
        <v>481</v>
      </c>
      <c r="M27" s="18" t="s">
        <v>481</v>
      </c>
      <c r="N27" s="20" t="s">
        <v>481</v>
      </c>
      <c r="O27" s="18" t="s">
        <v>481</v>
      </c>
      <c r="P27" s="20" t="s">
        <v>481</v>
      </c>
      <c r="Q27" s="18" t="n">
        <v>398.1601167</v>
      </c>
      <c r="R27" s="20" t="n">
        <v>5.96301949</v>
      </c>
    </row>
    <row r="28" spans="1:18">
      <c r="A28" s="15" t="s">
        <v>503</v>
      </c>
      <c r="B28" s="17" t="n">
        <v>7568</v>
      </c>
      <c r="C28" s="18">
        <f>(640.0/B28*100)</f>
        <v/>
      </c>
      <c r="D28" s="19" t="n">
        <v>6928</v>
      </c>
      <c r="E28" s="18" t="n">
        <v>431.60942825</v>
      </c>
      <c r="F28" s="20" t="n">
        <v>2.83246195</v>
      </c>
      <c r="G28" s="18" t="n">
        <v>419.51966739</v>
      </c>
      <c r="H28" s="20" t="n">
        <v>4.11298658</v>
      </c>
      <c r="I28" s="18" t="s">
        <v>481</v>
      </c>
      <c r="J28" s="20" t="s">
        <v>481</v>
      </c>
      <c r="K28" s="18" t="s">
        <v>481</v>
      </c>
      <c r="L28" s="20" t="s">
        <v>481</v>
      </c>
      <c r="M28" s="18" t="s">
        <v>481</v>
      </c>
      <c r="N28" s="20" t="s">
        <v>481</v>
      </c>
      <c r="O28" s="18" t="s">
        <v>481</v>
      </c>
      <c r="P28" s="20" t="s">
        <v>481</v>
      </c>
      <c r="Q28" s="18" t="n">
        <v>393.12323551</v>
      </c>
      <c r="R28" s="20" t="n">
        <v>7.06436039</v>
      </c>
    </row>
    <row r="29" spans="1:18">
      <c r="A29" s="15" t="s">
        <v>504</v>
      </c>
      <c r="B29" s="17" t="n">
        <v>5385</v>
      </c>
      <c r="C29" s="18">
        <f>(30.0/B29*100)</f>
        <v/>
      </c>
      <c r="D29" s="19" t="n">
        <v>5355</v>
      </c>
      <c r="E29" s="18" t="n">
        <v>511.50979246</v>
      </c>
      <c r="F29" s="20" t="n">
        <v>2.55075966</v>
      </c>
      <c r="G29" s="18" t="n">
        <v>503.37200521</v>
      </c>
      <c r="H29" s="20" t="n">
        <v>3.83018062</v>
      </c>
      <c r="I29" s="18" t="s">
        <v>481</v>
      </c>
      <c r="J29" s="20" t="s">
        <v>481</v>
      </c>
      <c r="K29" s="18" t="s">
        <v>481</v>
      </c>
      <c r="L29" s="20" t="s">
        <v>481</v>
      </c>
      <c r="M29" s="18" t="n">
        <v>314.02123871</v>
      </c>
      <c r="N29" s="20" t="n">
        <v>13.26138992</v>
      </c>
      <c r="O29" s="18" t="s">
        <v>481</v>
      </c>
      <c r="P29" s="20" t="s">
        <v>481</v>
      </c>
      <c r="Q29" s="18" t="n">
        <v>384.54520227</v>
      </c>
      <c r="R29" s="20" t="n">
        <v>15.32074489</v>
      </c>
    </row>
    <row r="30" spans="1:18">
      <c r="A30" s="15" t="s">
        <v>505</v>
      </c>
      <c r="B30" s="17" t="n">
        <v>4520</v>
      </c>
      <c r="C30" s="18">
        <f>(290.0/B30*100)</f>
        <v/>
      </c>
      <c r="D30" s="19" t="n">
        <v>4230</v>
      </c>
      <c r="E30" s="18" t="n">
        <v>525.59772985</v>
      </c>
      <c r="F30" s="20" t="n">
        <v>2.95457274</v>
      </c>
      <c r="G30" s="18" t="n">
        <v>487.08865764</v>
      </c>
      <c r="H30" s="20" t="n">
        <v>4.12137608</v>
      </c>
      <c r="I30" s="18" t="s">
        <v>481</v>
      </c>
      <c r="J30" s="20" t="s">
        <v>481</v>
      </c>
      <c r="K30" s="18" t="s">
        <v>481</v>
      </c>
      <c r="L30" s="20" t="s">
        <v>481</v>
      </c>
      <c r="M30" s="18" t="s">
        <v>481</v>
      </c>
      <c r="N30" s="20" t="s">
        <v>481</v>
      </c>
      <c r="O30" s="18" t="s">
        <v>481</v>
      </c>
      <c r="P30" s="20" t="s">
        <v>481</v>
      </c>
      <c r="Q30" s="18" t="n">
        <v>415.77469949</v>
      </c>
      <c r="R30" s="20" t="n">
        <v>9.435147600000001</v>
      </c>
    </row>
    <row r="31" spans="1:18">
      <c r="A31" s="15" t="s">
        <v>506</v>
      </c>
      <c r="B31" s="17" t="n">
        <v>5456</v>
      </c>
      <c r="C31" s="18">
        <f>(161.0/B31*100)</f>
        <v/>
      </c>
      <c r="D31" s="19" t="n">
        <v>5295</v>
      </c>
      <c r="E31" s="18" t="n">
        <v>522.86794294</v>
      </c>
      <c r="F31" s="20" t="n">
        <v>2.65330434</v>
      </c>
      <c r="G31" s="18" t="n">
        <v>509.0202751</v>
      </c>
      <c r="H31" s="20" t="n">
        <v>4.17123033</v>
      </c>
      <c r="I31" s="18" t="s">
        <v>481</v>
      </c>
      <c r="J31" s="20" t="s">
        <v>481</v>
      </c>
      <c r="K31" s="18" t="s">
        <v>481</v>
      </c>
      <c r="L31" s="20" t="s">
        <v>481</v>
      </c>
      <c r="M31" s="18" t="s">
        <v>481</v>
      </c>
      <c r="N31" s="20" t="s">
        <v>481</v>
      </c>
      <c r="O31" s="18" t="s">
        <v>481</v>
      </c>
      <c r="P31" s="20" t="s">
        <v>481</v>
      </c>
      <c r="Q31" s="18" t="n">
        <v>429.37808621</v>
      </c>
      <c r="R31" s="20" t="n">
        <v>7.95887183</v>
      </c>
    </row>
    <row r="32" spans="1:18">
      <c r="A32" s="15" t="s">
        <v>507</v>
      </c>
      <c r="B32" s="17" t="n">
        <v>4478</v>
      </c>
      <c r="C32" s="18">
        <f>(6.0/B32*100)</f>
        <v/>
      </c>
      <c r="D32" s="19" t="n">
        <v>4472</v>
      </c>
      <c r="E32" s="18" t="n">
        <v>510.78560083</v>
      </c>
      <c r="F32" s="20" t="n">
        <v>2.4683856</v>
      </c>
      <c r="G32" s="18" t="n">
        <v>492.89667758</v>
      </c>
      <c r="H32" s="20" t="n">
        <v>4.75359352</v>
      </c>
      <c r="I32" s="18" t="s">
        <v>481</v>
      </c>
      <c r="J32" s="20" t="s">
        <v>481</v>
      </c>
      <c r="K32" s="18" t="s">
        <v>481</v>
      </c>
      <c r="L32" s="20" t="s">
        <v>481</v>
      </c>
      <c r="M32" s="18" t="s">
        <v>481</v>
      </c>
      <c r="N32" s="20" t="s">
        <v>481</v>
      </c>
      <c r="O32" s="18" t="s">
        <v>481</v>
      </c>
      <c r="P32" s="20" t="s">
        <v>481</v>
      </c>
      <c r="Q32" s="18" t="n">
        <v>418.28256812</v>
      </c>
      <c r="R32" s="20" t="n">
        <v>13.78487365</v>
      </c>
    </row>
    <row r="33" spans="1:18">
      <c r="A33" s="15" t="s">
        <v>508</v>
      </c>
      <c r="B33" s="17" t="n">
        <v>7325</v>
      </c>
      <c r="C33" s="18">
        <f>(90.0/B33*100)</f>
        <v/>
      </c>
      <c r="D33" s="19" t="n">
        <v>7235</v>
      </c>
      <c r="E33" s="18" t="n">
        <v>505.9753603</v>
      </c>
      <c r="F33" s="20" t="n">
        <v>2.60394834</v>
      </c>
      <c r="G33" s="18" t="n">
        <v>485.7082897</v>
      </c>
      <c r="H33" s="20" t="n">
        <v>4.08889317</v>
      </c>
      <c r="I33" s="18" t="s">
        <v>481</v>
      </c>
      <c r="J33" s="20" t="s">
        <v>481</v>
      </c>
      <c r="K33" s="18" t="s">
        <v>481</v>
      </c>
      <c r="L33" s="20" t="s">
        <v>481</v>
      </c>
      <c r="M33" s="18" t="s">
        <v>481</v>
      </c>
      <c r="N33" s="20" t="s">
        <v>481</v>
      </c>
      <c r="O33" s="18" t="s">
        <v>481</v>
      </c>
      <c r="P33" s="20" t="s">
        <v>481</v>
      </c>
      <c r="Q33" s="18" t="n">
        <v>417.75599051</v>
      </c>
      <c r="R33" s="20" t="n">
        <v>8.993105379999999</v>
      </c>
    </row>
    <row r="34" spans="1:18">
      <c r="A34" s="15" t="s">
        <v>509</v>
      </c>
      <c r="B34" s="17" t="n">
        <v>6350</v>
      </c>
      <c r="C34" s="18">
        <f>(119.0/B34*100)</f>
        <v/>
      </c>
      <c r="D34" s="19" t="n">
        <v>6231</v>
      </c>
      <c r="E34" s="18" t="n">
        <v>472.81959317</v>
      </c>
      <c r="F34" s="20" t="n">
        <v>2.5942117</v>
      </c>
      <c r="G34" s="18" t="n">
        <v>440.47733583</v>
      </c>
      <c r="H34" s="20" t="n">
        <v>4.07530245</v>
      </c>
      <c r="I34" s="18" t="s">
        <v>481</v>
      </c>
      <c r="J34" s="20" t="s">
        <v>481</v>
      </c>
      <c r="K34" s="18" t="s">
        <v>481</v>
      </c>
      <c r="L34" s="20" t="s">
        <v>481</v>
      </c>
      <c r="M34" s="18" t="n">
        <v>263.37193708</v>
      </c>
      <c r="N34" s="20" t="n">
        <v>13.61114927</v>
      </c>
      <c r="O34" s="18" t="s">
        <v>481</v>
      </c>
      <c r="P34" s="20" t="s">
        <v>481</v>
      </c>
      <c r="Q34" s="18" t="n">
        <v>371.66213973</v>
      </c>
      <c r="R34" s="20" t="n">
        <v>7.73415225</v>
      </c>
    </row>
    <row r="35" spans="1:18">
      <c r="A35" s="15" t="s">
        <v>510</v>
      </c>
      <c r="B35" s="17" t="n">
        <v>6406</v>
      </c>
      <c r="C35" s="18">
        <f>(98.0/B35*100)</f>
        <v/>
      </c>
      <c r="D35" s="19" t="n">
        <v>6308</v>
      </c>
      <c r="E35" s="18" t="n">
        <v>510.949143</v>
      </c>
      <c r="F35" s="20" t="n">
        <v>2.09261322</v>
      </c>
      <c r="G35" s="18" t="n">
        <v>507.10153365</v>
      </c>
      <c r="H35" s="20" t="n">
        <v>2.04783486</v>
      </c>
      <c r="I35" s="18" t="s">
        <v>481</v>
      </c>
      <c r="J35" s="20" t="s">
        <v>481</v>
      </c>
      <c r="K35" s="18" t="s">
        <v>481</v>
      </c>
      <c r="L35" s="20" t="s">
        <v>481</v>
      </c>
      <c r="M35" s="18" t="n">
        <v>337.32521215</v>
      </c>
      <c r="N35" s="20" t="n">
        <v>11.65794297</v>
      </c>
      <c r="O35" s="18" t="s">
        <v>481</v>
      </c>
      <c r="P35" s="20" t="s">
        <v>481</v>
      </c>
      <c r="Q35" s="18" t="n">
        <v>461.36470792</v>
      </c>
      <c r="R35" s="20" t="n">
        <v>7.72585447</v>
      </c>
    </row>
    <row r="36" spans="1:18">
      <c r="A36" s="15" t="s">
        <v>511</v>
      </c>
      <c r="B36" s="17" t="n">
        <v>6736</v>
      </c>
      <c r="C36" s="18">
        <f>(116.0/B36*100)</f>
        <v/>
      </c>
      <c r="D36" s="19" t="n">
        <v>6620</v>
      </c>
      <c r="E36" s="18" t="n">
        <v>503.53381186</v>
      </c>
      <c r="F36" s="20" t="n">
        <v>2.3260493</v>
      </c>
      <c r="G36" s="18" t="n">
        <v>476.64835707</v>
      </c>
      <c r="H36" s="20" t="n">
        <v>4.37320673</v>
      </c>
      <c r="I36" s="18" t="s">
        <v>481</v>
      </c>
      <c r="J36" s="20" t="s">
        <v>481</v>
      </c>
      <c r="K36" s="18" t="s">
        <v>481</v>
      </c>
      <c r="L36" s="20" t="s">
        <v>481</v>
      </c>
      <c r="M36" s="18" t="s">
        <v>481</v>
      </c>
      <c r="N36" s="20" t="s">
        <v>481</v>
      </c>
      <c r="O36" s="18" t="s">
        <v>481</v>
      </c>
      <c r="P36" s="20" t="s">
        <v>481</v>
      </c>
      <c r="Q36" s="18" t="n">
        <v>425.07799721</v>
      </c>
      <c r="R36" s="20" t="n">
        <v>9.20738652</v>
      </c>
    </row>
    <row r="37" spans="1:18">
      <c r="A37" s="15" t="s">
        <v>512</v>
      </c>
      <c r="B37" s="17" t="n">
        <v>5458</v>
      </c>
      <c r="C37" s="18">
        <f>(254.0/B37*100)</f>
        <v/>
      </c>
      <c r="D37" s="19" t="n">
        <v>5204</v>
      </c>
      <c r="E37" s="18" t="n">
        <v>513.5251176</v>
      </c>
      <c r="F37" s="20" t="n">
        <v>3.60097695</v>
      </c>
      <c r="G37" s="18" t="n">
        <v>504.36722512</v>
      </c>
      <c r="H37" s="20" t="n">
        <v>3.76292225</v>
      </c>
      <c r="I37" s="18" t="s">
        <v>481</v>
      </c>
      <c r="J37" s="20" t="s">
        <v>481</v>
      </c>
      <c r="K37" s="18" t="s">
        <v>481</v>
      </c>
      <c r="L37" s="20" t="s">
        <v>481</v>
      </c>
      <c r="M37" s="18" t="s">
        <v>481</v>
      </c>
      <c r="N37" s="20" t="s">
        <v>481</v>
      </c>
      <c r="O37" s="18" t="s">
        <v>481</v>
      </c>
      <c r="P37" s="20" t="s">
        <v>481</v>
      </c>
      <c r="Q37" s="18" t="n">
        <v>404.84257511</v>
      </c>
      <c r="R37" s="20" t="n">
        <v>8.74161527</v>
      </c>
    </row>
    <row r="38" spans="1:18">
      <c r="A38" s="15" t="s">
        <v>513</v>
      </c>
      <c r="B38" s="17" t="n">
        <v>5860</v>
      </c>
      <c r="C38" s="18">
        <f>(36.0/B38*100)</f>
        <v/>
      </c>
      <c r="D38" s="19" t="n">
        <v>5824</v>
      </c>
      <c r="E38" s="18" t="n">
        <v>500.56648671</v>
      </c>
      <c r="F38" s="20" t="n">
        <v>3.26819547</v>
      </c>
      <c r="G38" s="18" t="n">
        <v>482.87348303</v>
      </c>
      <c r="H38" s="20" t="n">
        <v>4.17504756</v>
      </c>
      <c r="I38" s="18" t="s">
        <v>481</v>
      </c>
      <c r="J38" s="20" t="s">
        <v>481</v>
      </c>
      <c r="K38" s="18" t="s">
        <v>481</v>
      </c>
      <c r="L38" s="20" t="s">
        <v>481</v>
      </c>
      <c r="M38" s="18" t="s">
        <v>481</v>
      </c>
      <c r="N38" s="20" t="s">
        <v>481</v>
      </c>
      <c r="O38" s="18" t="s">
        <v>481</v>
      </c>
      <c r="P38" s="20" t="s">
        <v>481</v>
      </c>
      <c r="Q38" s="18" t="n">
        <v>476.11140686</v>
      </c>
      <c r="R38" s="20" t="n">
        <v>5.3389684</v>
      </c>
    </row>
    <row r="39" spans="1:18">
      <c r="A39" s="15" t="s">
        <v>514</v>
      </c>
      <c r="B39" s="17" t="n">
        <v>5895</v>
      </c>
      <c r="C39" s="18">
        <f>(34.0/B39*100)</f>
        <v/>
      </c>
      <c r="D39" s="19" t="n">
        <v>5861</v>
      </c>
      <c r="E39" s="18" t="n">
        <v>429.0321289</v>
      </c>
      <c r="F39" s="20" t="n">
        <v>3.98024952</v>
      </c>
      <c r="G39" s="18" t="n">
        <v>444.49021823</v>
      </c>
      <c r="H39" s="20" t="n">
        <v>5.48143757</v>
      </c>
      <c r="I39" s="18" t="s">
        <v>481</v>
      </c>
      <c r="J39" s="20" t="s">
        <v>481</v>
      </c>
      <c r="K39" s="18" t="s">
        <v>481</v>
      </c>
      <c r="L39" s="20" t="s">
        <v>481</v>
      </c>
      <c r="M39" s="18" t="s">
        <v>481</v>
      </c>
      <c r="N39" s="20" t="s">
        <v>481</v>
      </c>
      <c r="O39" s="18" t="s">
        <v>481</v>
      </c>
      <c r="P39" s="20" t="s">
        <v>481</v>
      </c>
      <c r="Q39" s="18" t="n">
        <v>369.01386985</v>
      </c>
      <c r="R39" s="20" t="n">
        <v>13.73121336</v>
      </c>
    </row>
    <row r="40" spans="1:18">
      <c r="A40" s="15" t="s">
        <v>515</v>
      </c>
      <c r="B40" s="17" t="n">
        <v>14157</v>
      </c>
      <c r="C40" s="18">
        <f>(467.0/B40*100)</f>
        <v/>
      </c>
      <c r="D40" s="19" t="n">
        <v>13690</v>
      </c>
      <c r="E40" s="18" t="n">
        <v>508.82979094</v>
      </c>
      <c r="F40" s="20" t="n">
        <v>3.00695992</v>
      </c>
      <c r="G40" s="18" t="n">
        <v>466.91469944</v>
      </c>
      <c r="H40" s="20" t="n">
        <v>4.2860461</v>
      </c>
      <c r="I40" s="18" t="s">
        <v>481</v>
      </c>
      <c r="J40" s="20" t="s">
        <v>481</v>
      </c>
      <c r="K40" s="18" t="s">
        <v>481</v>
      </c>
      <c r="L40" s="20" t="s">
        <v>481</v>
      </c>
      <c r="M40" s="18" t="s">
        <v>481</v>
      </c>
      <c r="N40" s="20" t="s">
        <v>481</v>
      </c>
      <c r="O40" s="18" t="s">
        <v>481</v>
      </c>
      <c r="P40" s="20" t="s">
        <v>481</v>
      </c>
      <c r="Q40" s="18" t="n">
        <v>415.64049293</v>
      </c>
      <c r="R40" s="20" t="n">
        <v>8.188176840000001</v>
      </c>
    </row>
    <row r="41" spans="1:18">
      <c r="A41" s="15" t="s">
        <v>516</v>
      </c>
      <c r="B41" s="17" t="n">
        <v>5712</v>
      </c>
      <c r="C41" s="18">
        <f>(83.0/B41*100)</f>
        <v/>
      </c>
      <c r="D41" s="19" t="n">
        <v>5629</v>
      </c>
      <c r="E41" s="18" t="n">
        <v>504.29611042</v>
      </c>
      <c r="F41" s="20" t="n">
        <v>3.34653043</v>
      </c>
      <c r="G41" s="18" t="n">
        <v>488.74623165</v>
      </c>
      <c r="H41" s="20" t="n">
        <v>4.69182043</v>
      </c>
      <c r="I41" s="18" t="s">
        <v>481</v>
      </c>
      <c r="J41" s="20" t="s">
        <v>481</v>
      </c>
      <c r="K41" s="18" t="s">
        <v>481</v>
      </c>
      <c r="L41" s="20" t="s">
        <v>481</v>
      </c>
      <c r="M41" s="18" t="n">
        <v>399.91015703</v>
      </c>
      <c r="N41" s="20" t="n">
        <v>16.72230739</v>
      </c>
      <c r="O41" s="18" t="s">
        <v>481</v>
      </c>
      <c r="P41" s="20" t="s">
        <v>481</v>
      </c>
      <c r="Q41" s="18" t="n">
        <v>411.90213297</v>
      </c>
      <c r="R41" s="20" t="n">
        <v>15.89200797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349.85925265</v>
      </c>
      <c r="N45" s="20" t="n">
        <v>3.00084387</v>
      </c>
      <c r="O45" s="18" t="s">
        <v>481</v>
      </c>
      <c r="P45" s="20" t="s">
        <v>481</v>
      </c>
      <c r="Q45" s="18" t="s">
        <v>481</v>
      </c>
      <c r="R45" s="20" t="s">
        <v>481</v>
      </c>
    </row>
    <row r="46" spans="1:18">
      <c r="A46" s="15" t="s">
        <v>521</v>
      </c>
      <c r="B46" s="17" t="n">
        <v>23141</v>
      </c>
      <c r="C46" s="18">
        <f>(2423.0/B46*100)</f>
        <v/>
      </c>
      <c r="D46" s="19" t="n">
        <v>20718</v>
      </c>
      <c r="E46" s="18" t="n">
        <v>427.25554186</v>
      </c>
      <c r="F46" s="20" t="n">
        <v>3.81153074</v>
      </c>
      <c r="G46" s="18" t="n">
        <v>409.43590685</v>
      </c>
      <c r="H46" s="20" t="n">
        <v>4.63708429</v>
      </c>
      <c r="I46" s="18" t="s">
        <v>481</v>
      </c>
      <c r="J46" s="20" t="s">
        <v>481</v>
      </c>
      <c r="K46" s="18" t="s">
        <v>481</v>
      </c>
      <c r="L46" s="20" t="s">
        <v>481</v>
      </c>
      <c r="M46" s="18" t="s">
        <v>481</v>
      </c>
      <c r="N46" s="20" t="s">
        <v>481</v>
      </c>
      <c r="O46" s="18" t="s">
        <v>481</v>
      </c>
      <c r="P46" s="20" t="s">
        <v>481</v>
      </c>
      <c r="Q46" s="18" t="n">
        <v>386.73068533</v>
      </c>
      <c r="R46" s="20" t="n">
        <v>3.54449722</v>
      </c>
    </row>
    <row r="47" spans="1:18">
      <c r="A47" s="15" t="s">
        <v>522</v>
      </c>
      <c r="B47" s="17" t="n">
        <v>5928</v>
      </c>
      <c r="C47" s="18">
        <f>(498.0/B47*100)</f>
        <v/>
      </c>
      <c r="D47" s="19" t="n">
        <v>5430</v>
      </c>
      <c r="E47" s="18" t="n">
        <v>450.91181673</v>
      </c>
      <c r="F47" s="20" t="n">
        <v>4.96016369</v>
      </c>
      <c r="G47" s="18" t="n">
        <v>445.70385502</v>
      </c>
      <c r="H47" s="20" t="n">
        <v>6.32412364</v>
      </c>
      <c r="I47" s="18" t="s">
        <v>481</v>
      </c>
      <c r="J47" s="20" t="s">
        <v>481</v>
      </c>
      <c r="K47" s="18" t="s">
        <v>481</v>
      </c>
      <c r="L47" s="20" t="s">
        <v>481</v>
      </c>
      <c r="M47" s="18" t="s">
        <v>481</v>
      </c>
      <c r="N47" s="20" t="s">
        <v>481</v>
      </c>
      <c r="O47" s="18" t="s">
        <v>481</v>
      </c>
      <c r="P47" s="20" t="s">
        <v>481</v>
      </c>
      <c r="Q47" s="18" t="n">
        <v>348.49824382</v>
      </c>
      <c r="R47" s="20" t="n">
        <v>6.74526765</v>
      </c>
    </row>
    <row r="48" spans="1:18">
      <c r="A48" s="15" t="s">
        <v>523</v>
      </c>
      <c r="B48" s="17" t="n">
        <v>9841</v>
      </c>
      <c r="C48" s="18">
        <f>(9.0/B48*100)</f>
        <v/>
      </c>
      <c r="D48" s="19" t="n">
        <v>9832</v>
      </c>
      <c r="E48" s="18" t="n">
        <v>498.43213723</v>
      </c>
      <c r="F48" s="20" t="n">
        <v>5.16420574</v>
      </c>
      <c r="G48" s="18" t="n">
        <v>457.41030462</v>
      </c>
      <c r="H48" s="20" t="n">
        <v>9.163144490000001</v>
      </c>
      <c r="I48" s="18" t="s">
        <v>481</v>
      </c>
      <c r="J48" s="20" t="s">
        <v>481</v>
      </c>
      <c r="K48" s="18" t="s">
        <v>481</v>
      </c>
      <c r="L48" s="20" t="s">
        <v>481</v>
      </c>
      <c r="M48" s="18" t="s">
        <v>481</v>
      </c>
      <c r="N48" s="20" t="s">
        <v>481</v>
      </c>
      <c r="O48" s="18" t="s">
        <v>481</v>
      </c>
      <c r="P48" s="20" t="s">
        <v>481</v>
      </c>
      <c r="Q48" s="18" t="n">
        <v>422.71704736</v>
      </c>
      <c r="R48" s="20" t="n">
        <v>22.52749384</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(511.0/B50*100)</f>
        <v/>
      </c>
      <c r="D50" s="19" t="n">
        <v>11284</v>
      </c>
      <c r="E50" s="18" t="n">
        <v>430.8205704</v>
      </c>
      <c r="F50" s="20" t="n">
        <v>3.06187415</v>
      </c>
      <c r="G50" s="18" t="n">
        <v>429.05893752</v>
      </c>
      <c r="H50" s="20" t="n">
        <v>4.40246679</v>
      </c>
      <c r="I50" s="18" t="s">
        <v>481</v>
      </c>
      <c r="J50" s="20" t="s">
        <v>481</v>
      </c>
      <c r="K50" s="18" t="s">
        <v>481</v>
      </c>
      <c r="L50" s="20" t="s">
        <v>481</v>
      </c>
      <c r="M50" s="18" t="s">
        <v>481</v>
      </c>
      <c r="N50" s="20" t="s">
        <v>481</v>
      </c>
      <c r="O50" s="18" t="s">
        <v>481</v>
      </c>
      <c r="P50" s="20" t="s">
        <v>481</v>
      </c>
      <c r="Q50" s="18" t="n">
        <v>365.69885995</v>
      </c>
      <c r="R50" s="20" t="n">
        <v>8.30428837</v>
      </c>
    </row>
    <row r="51" spans="1:18">
      <c r="A51" s="15" t="s">
        <v>526</v>
      </c>
      <c r="B51" s="17" t="n">
        <v>6866</v>
      </c>
      <c r="C51" s="18">
        <f>(114.0/B51*100)</f>
        <v/>
      </c>
      <c r="D51" s="19" t="n">
        <v>6752</v>
      </c>
      <c r="E51" s="18" t="n">
        <v>432.20606721</v>
      </c>
      <c r="F51" s="20" t="n">
        <v>3.05535</v>
      </c>
      <c r="G51" s="18" t="n">
        <v>426.28892712</v>
      </c>
      <c r="H51" s="20" t="n">
        <v>3.51705465</v>
      </c>
      <c r="I51" s="18" t="s">
        <v>481</v>
      </c>
      <c r="J51" s="20" t="s">
        <v>481</v>
      </c>
      <c r="K51" s="18" t="s">
        <v>481</v>
      </c>
      <c r="L51" s="20" t="s">
        <v>481</v>
      </c>
      <c r="M51" s="18" t="n">
        <v>427.96430568</v>
      </c>
      <c r="N51" s="20" t="n">
        <v>5.20460603</v>
      </c>
      <c r="O51" s="18" t="s">
        <v>481</v>
      </c>
      <c r="P51" s="20" t="s">
        <v>481</v>
      </c>
      <c r="Q51" s="18" t="n">
        <v>403.56284501</v>
      </c>
      <c r="R51" s="20" t="n">
        <v>7.76170146</v>
      </c>
    </row>
    <row r="52" spans="1:18">
      <c r="A52" s="15" t="s">
        <v>527</v>
      </c>
      <c r="B52" s="17" t="n">
        <v>5809</v>
      </c>
      <c r="C52" s="18">
        <f>(127.0/B52*100)</f>
        <v/>
      </c>
      <c r="D52" s="19" t="n">
        <v>5682</v>
      </c>
      <c r="E52" s="18" t="n">
        <v>491.61088675</v>
      </c>
      <c r="F52" s="20" t="n">
        <v>2.82963007</v>
      </c>
      <c r="G52" s="18" t="n">
        <v>485.81251757</v>
      </c>
      <c r="H52" s="20" t="n">
        <v>3.91457021</v>
      </c>
      <c r="I52" s="18" t="s">
        <v>481</v>
      </c>
      <c r="J52" s="20" t="s">
        <v>481</v>
      </c>
      <c r="K52" s="18" t="s">
        <v>481</v>
      </c>
      <c r="L52" s="20" t="s">
        <v>481</v>
      </c>
      <c r="M52" s="18" t="s">
        <v>481</v>
      </c>
      <c r="N52" s="20" t="s">
        <v>481</v>
      </c>
      <c r="O52" s="18" t="s">
        <v>481</v>
      </c>
      <c r="P52" s="20" t="s">
        <v>481</v>
      </c>
      <c r="Q52" s="18" t="n">
        <v>383.59617346</v>
      </c>
      <c r="R52" s="20" t="n">
        <v>9.01591402</v>
      </c>
    </row>
    <row r="53" spans="1:18">
      <c r="A53" s="15" t="s">
        <v>528</v>
      </c>
      <c r="B53" s="17" t="n">
        <v>5571</v>
      </c>
      <c r="C53" s="18">
        <f>(150.0/B53*100)</f>
        <v/>
      </c>
      <c r="D53" s="19" t="n">
        <v>5421</v>
      </c>
      <c r="E53" s="18" t="n">
        <v>462.86086261</v>
      </c>
      <c r="F53" s="20" t="n">
        <v>2.10087037</v>
      </c>
      <c r="G53" s="18" t="n">
        <v>412.95042208</v>
      </c>
      <c r="H53" s="20" t="n">
        <v>3.29952496</v>
      </c>
      <c r="I53" s="18" t="s">
        <v>481</v>
      </c>
      <c r="J53" s="20" t="s">
        <v>481</v>
      </c>
      <c r="K53" s="18" t="s">
        <v>481</v>
      </c>
      <c r="L53" s="20" t="s">
        <v>481</v>
      </c>
      <c r="M53" s="18" t="s">
        <v>481</v>
      </c>
      <c r="N53" s="20" t="s">
        <v>481</v>
      </c>
      <c r="O53" s="18" t="s">
        <v>481</v>
      </c>
      <c r="P53" s="20" t="s">
        <v>481</v>
      </c>
      <c r="Q53" s="18" t="n">
        <v>357.29896282</v>
      </c>
      <c r="R53" s="20" t="n">
        <v>5.02775435</v>
      </c>
    </row>
    <row r="54" spans="1:18">
      <c r="A54" s="15" t="s">
        <v>529</v>
      </c>
      <c r="B54" s="17" t="n">
        <v>4740</v>
      </c>
      <c r="C54" s="18">
        <f>(669.0/B54*100)</f>
        <v/>
      </c>
      <c r="D54" s="19" t="n">
        <v>4071</v>
      </c>
      <c r="E54" s="18" t="n">
        <v>371.90754493</v>
      </c>
      <c r="F54" s="20" t="n">
        <v>3.68639272</v>
      </c>
      <c r="G54" s="18" t="n">
        <v>367.19874005</v>
      </c>
      <c r="H54" s="20" t="n">
        <v>7.94173978</v>
      </c>
      <c r="I54" s="18" t="s">
        <v>481</v>
      </c>
      <c r="J54" s="20" t="s">
        <v>481</v>
      </c>
      <c r="K54" s="18" t="s">
        <v>481</v>
      </c>
      <c r="L54" s="20" t="s">
        <v>481</v>
      </c>
      <c r="M54" s="18" t="s">
        <v>481</v>
      </c>
      <c r="N54" s="20" t="s">
        <v>481</v>
      </c>
      <c r="O54" s="18" t="s">
        <v>481</v>
      </c>
      <c r="P54" s="20" t="s">
        <v>481</v>
      </c>
      <c r="Q54" s="18" t="n">
        <v>311.35041766</v>
      </c>
      <c r="R54" s="20" t="n">
        <v>5.2216315</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(77.0/B56*100)</f>
        <v/>
      </c>
      <c r="D56" s="19" t="n">
        <v>5282</v>
      </c>
      <c r="E56" s="18" t="n">
        <v>531.24292544</v>
      </c>
      <c r="F56" s="20" t="n">
        <v>2.52935995</v>
      </c>
      <c r="G56" s="18" t="n">
        <v>504.20179212</v>
      </c>
      <c r="H56" s="20" t="n">
        <v>5.48223804</v>
      </c>
      <c r="I56" s="18" t="s">
        <v>481</v>
      </c>
      <c r="J56" s="20" t="s">
        <v>481</v>
      </c>
      <c r="K56" s="18" t="s">
        <v>481</v>
      </c>
      <c r="L56" s="20" t="s">
        <v>481</v>
      </c>
      <c r="M56" s="18" t="s">
        <v>481</v>
      </c>
      <c r="N56" s="20" t="s">
        <v>481</v>
      </c>
      <c r="O56" s="18" t="s">
        <v>481</v>
      </c>
      <c r="P56" s="20" t="s">
        <v>481</v>
      </c>
      <c r="Q56" s="18" t="n">
        <v>454.41315506</v>
      </c>
      <c r="R56" s="20" t="n">
        <v>14.4301221</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397.25949434</v>
      </c>
      <c r="N57" s="20" t="n">
        <v>2.86584073</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347.12590293</v>
      </c>
      <c r="N59" s="20" t="n">
        <v>1.56898215</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346.54897697</v>
      </c>
      <c r="N60" s="20" t="n">
        <v>4.41355694</v>
      </c>
      <c r="O60" s="18" t="s">
        <v>481</v>
      </c>
      <c r="P60" s="20" t="s">
        <v>481</v>
      </c>
      <c r="Q60" s="18" t="s">
        <v>481</v>
      </c>
      <c r="R60" s="20" t="s">
        <v>481</v>
      </c>
    </row>
    <row r="61" spans="1:18">
      <c r="A61" s="15" t="s">
        <v>536</v>
      </c>
      <c r="B61" s="17" t="n">
        <v>6525</v>
      </c>
      <c r="C61" s="18">
        <f>(195.0/B61*100)</f>
        <v/>
      </c>
      <c r="D61" s="19" t="n">
        <v>6330</v>
      </c>
      <c r="E61" s="18" t="n">
        <v>481.53527911</v>
      </c>
      <c r="F61" s="20" t="n">
        <v>2.65542538</v>
      </c>
      <c r="G61" s="18" t="n">
        <v>458.2453784</v>
      </c>
      <c r="H61" s="20" t="n">
        <v>3.76643723</v>
      </c>
      <c r="I61" s="18" t="s">
        <v>481</v>
      </c>
      <c r="J61" s="20" t="s">
        <v>481</v>
      </c>
      <c r="K61" s="18" t="s">
        <v>481</v>
      </c>
      <c r="L61" s="20" t="s">
        <v>481</v>
      </c>
      <c r="M61" s="18" t="s">
        <v>481</v>
      </c>
      <c r="N61" s="20" t="s">
        <v>481</v>
      </c>
      <c r="O61" s="18" t="s">
        <v>481</v>
      </c>
      <c r="P61" s="20" t="s">
        <v>481</v>
      </c>
      <c r="Q61" s="18" t="n">
        <v>366.14907937</v>
      </c>
      <c r="R61" s="20" t="n">
        <v>9.15955071</v>
      </c>
    </row>
    <row r="62" spans="1:18">
      <c r="A62" s="15" t="s">
        <v>537</v>
      </c>
      <c r="B62" s="17" t="n">
        <v>4476</v>
      </c>
      <c r="C62" s="18">
        <f>(3.0/B62*100)</f>
        <v/>
      </c>
      <c r="D62" s="19" t="n">
        <v>4473</v>
      </c>
      <c r="E62" s="18" t="n">
        <v>512.40162134</v>
      </c>
      <c r="F62" s="20" t="n">
        <v>1.40322433</v>
      </c>
      <c r="G62" s="18" t="n">
        <v>492.00346423</v>
      </c>
      <c r="H62" s="20" t="n">
        <v>3.26693223</v>
      </c>
      <c r="I62" s="18" t="s">
        <v>481</v>
      </c>
      <c r="J62" s="20" t="s">
        <v>481</v>
      </c>
      <c r="K62" s="18" t="s">
        <v>481</v>
      </c>
      <c r="L62" s="20" t="s">
        <v>481</v>
      </c>
      <c r="M62" s="18" t="s">
        <v>481</v>
      </c>
      <c r="N62" s="20" t="s">
        <v>481</v>
      </c>
      <c r="O62" s="18" t="s">
        <v>481</v>
      </c>
      <c r="P62" s="20" t="s">
        <v>481</v>
      </c>
      <c r="Q62" s="18" t="n">
        <v>472.84814398</v>
      </c>
      <c r="R62" s="20" t="n">
        <v>24.31064335</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446.66614265</v>
      </c>
      <c r="N64" s="20" t="n">
        <v>1.7787943</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416.22926213</v>
      </c>
      <c r="N65" s="20" t="n">
        <v>2.51747002</v>
      </c>
      <c r="O65" s="18" t="s">
        <v>481</v>
      </c>
      <c r="P65" s="20" t="s">
        <v>481</v>
      </c>
      <c r="Q65" s="18" t="s">
        <v>481</v>
      </c>
      <c r="R65" s="20" t="s">
        <v>481</v>
      </c>
    </row>
    <row r="66" spans="1:18">
      <c r="A66" s="15" t="s">
        <v>541</v>
      </c>
      <c r="B66" s="17" t="n">
        <v>5665</v>
      </c>
      <c r="C66" s="18">
        <f>(107.0/B66*100)</f>
        <v/>
      </c>
      <c r="D66" s="19" t="n">
        <v>5558</v>
      </c>
      <c r="E66" s="18" t="n">
        <v>437.20316269</v>
      </c>
      <c r="F66" s="20" t="n">
        <v>2.01426562</v>
      </c>
      <c r="G66" s="18" t="n">
        <v>439.88681133</v>
      </c>
      <c r="H66" s="20" t="n">
        <v>2.8803842</v>
      </c>
      <c r="I66" s="18" t="s">
        <v>481</v>
      </c>
      <c r="J66" s="20" t="s">
        <v>481</v>
      </c>
      <c r="K66" s="18" t="s">
        <v>481</v>
      </c>
      <c r="L66" s="20" t="s">
        <v>481</v>
      </c>
      <c r="M66" s="18" t="s">
        <v>481</v>
      </c>
      <c r="N66" s="20" t="s">
        <v>481</v>
      </c>
      <c r="O66" s="18" t="s">
        <v>481</v>
      </c>
      <c r="P66" s="20" t="s">
        <v>481</v>
      </c>
      <c r="Q66" s="18" t="n">
        <v>361.71510849</v>
      </c>
      <c r="R66" s="20" t="n">
        <v>4.0796993</v>
      </c>
    </row>
    <row r="67" spans="1:18">
      <c r="A67" s="15" t="s">
        <v>542</v>
      </c>
      <c r="B67" s="17" t="n">
        <v>6971</v>
      </c>
      <c r="C67" s="18">
        <f>(1435.0/B67*100)</f>
        <v/>
      </c>
      <c r="D67" s="19" t="n">
        <v>5536</v>
      </c>
      <c r="E67" s="18" t="n">
        <v>413.69920639</v>
      </c>
      <c r="F67" s="20" t="n">
        <v>3.14189134</v>
      </c>
      <c r="G67" s="18" t="n">
        <v>435.6925513</v>
      </c>
      <c r="H67" s="20" t="n">
        <v>4.44496683</v>
      </c>
      <c r="I67" s="18" t="s">
        <v>481</v>
      </c>
      <c r="J67" s="20" t="s">
        <v>481</v>
      </c>
      <c r="K67" s="18" t="s">
        <v>481</v>
      </c>
      <c r="L67" s="20" t="s">
        <v>481</v>
      </c>
      <c r="M67" s="18" t="s">
        <v>481</v>
      </c>
      <c r="N67" s="20" t="s">
        <v>481</v>
      </c>
      <c r="O67" s="18" t="s">
        <v>481</v>
      </c>
      <c r="P67" s="20" t="s">
        <v>481</v>
      </c>
      <c r="Q67" s="18" t="n">
        <v>356.92117477</v>
      </c>
      <c r="R67" s="20" t="n">
        <v>6.84188767</v>
      </c>
    </row>
    <row r="68" spans="1:18">
      <c r="A68" s="15" t="s">
        <v>543</v>
      </c>
      <c r="B68" s="17" t="n">
        <v>12083</v>
      </c>
      <c r="C68" s="18">
        <f>(33.0/B68*100)</f>
        <v/>
      </c>
      <c r="D68" s="19" t="n">
        <v>12050</v>
      </c>
      <c r="E68" s="18" t="n">
        <v>425.65815373</v>
      </c>
      <c r="F68" s="20" t="n">
        <v>1.21040314</v>
      </c>
      <c r="G68" s="18" t="n">
        <v>382.89285206</v>
      </c>
      <c r="H68" s="20" t="n">
        <v>3.82895039</v>
      </c>
      <c r="I68" s="18" t="s">
        <v>481</v>
      </c>
      <c r="J68" s="20" t="s">
        <v>481</v>
      </c>
      <c r="K68" s="18" t="s">
        <v>481</v>
      </c>
      <c r="L68" s="20" t="s">
        <v>481</v>
      </c>
      <c r="M68" s="18" t="s">
        <v>481</v>
      </c>
      <c r="N68" s="20" t="s">
        <v>481</v>
      </c>
      <c r="O68" s="18" t="s">
        <v>481</v>
      </c>
      <c r="P68" s="20" t="s">
        <v>481</v>
      </c>
      <c r="Q68" s="18" t="n">
        <v>326.62346252</v>
      </c>
      <c r="R68" s="20" t="n">
        <v>2.26730661</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433.61659804</v>
      </c>
      <c r="N69" s="20" t="n">
        <v>4.0674456</v>
      </c>
      <c r="O69" s="18" t="s">
        <v>481</v>
      </c>
      <c r="P69" s="20" t="s">
        <v>481</v>
      </c>
      <c r="Q69" s="18" t="s">
        <v>481</v>
      </c>
      <c r="R69" s="20" t="s">
        <v>481</v>
      </c>
    </row>
    <row r="70" spans="1:18">
      <c r="A70" s="15" t="s">
        <v>545</v>
      </c>
      <c r="B70" s="17" t="n">
        <v>6036</v>
      </c>
      <c r="C70" s="18">
        <f>(223.0/B70*100)</f>
        <v/>
      </c>
      <c r="D70" s="19" t="n">
        <v>5813</v>
      </c>
      <c r="E70" s="18" t="n">
        <v>499.49813355</v>
      </c>
      <c r="F70" s="20" t="n">
        <v>3.03856034</v>
      </c>
      <c r="G70" s="18" t="n">
        <v>497.48293143</v>
      </c>
      <c r="H70" s="20" t="n">
        <v>4.60148087</v>
      </c>
      <c r="I70" s="18" t="s">
        <v>481</v>
      </c>
      <c r="J70" s="20" t="s">
        <v>481</v>
      </c>
      <c r="K70" s="18" t="s">
        <v>481</v>
      </c>
      <c r="L70" s="20" t="s">
        <v>481</v>
      </c>
      <c r="M70" s="18" t="s">
        <v>481</v>
      </c>
      <c r="N70" s="20" t="s">
        <v>481</v>
      </c>
      <c r="O70" s="18" t="s">
        <v>481</v>
      </c>
      <c r="P70" s="20" t="s">
        <v>481</v>
      </c>
      <c r="Q70" s="18" t="n">
        <v>446.17350671</v>
      </c>
      <c r="R70" s="20" t="n">
        <v>9.948102110000001</v>
      </c>
    </row>
    <row r="71" spans="1:18">
      <c r="A71" s="15" t="s">
        <v>546</v>
      </c>
      <c r="B71" s="17" t="n">
        <v>6115</v>
      </c>
      <c r="C71" s="18">
        <f>(63.0/B71*100)</f>
        <v/>
      </c>
      <c r="D71" s="19" t="n">
        <v>6052</v>
      </c>
      <c r="E71" s="18" t="n">
        <v>539.66218669</v>
      </c>
      <c r="F71" s="20" t="n">
        <v>1.62468013</v>
      </c>
      <c r="G71" s="18" t="n">
        <v>499.52059896</v>
      </c>
      <c r="H71" s="20" t="n">
        <v>5.42112611</v>
      </c>
      <c r="I71" s="18" t="s">
        <v>481</v>
      </c>
      <c r="J71" s="20" t="s">
        <v>481</v>
      </c>
      <c r="K71" s="18" t="s">
        <v>481</v>
      </c>
      <c r="L71" s="20" t="s">
        <v>481</v>
      </c>
      <c r="M71" s="18" t="s">
        <v>481</v>
      </c>
      <c r="N71" s="20" t="s">
        <v>481</v>
      </c>
      <c r="O71" s="18" t="s">
        <v>481</v>
      </c>
      <c r="P71" s="20" t="s">
        <v>481</v>
      </c>
      <c r="Q71" s="18" t="n">
        <v>501.18600196</v>
      </c>
      <c r="R71" s="20" t="n">
        <v>19.11552676</v>
      </c>
    </row>
    <row r="72" spans="1:18">
      <c r="A72" s="15" t="s">
        <v>547</v>
      </c>
      <c r="B72" s="17" t="n">
        <v>7708</v>
      </c>
      <c r="C72" s="18">
        <f>(12.0/B72*100)</f>
        <v/>
      </c>
      <c r="D72" s="19" t="n">
        <v>7696</v>
      </c>
      <c r="E72" s="18" t="n">
        <v>514.1146656</v>
      </c>
      <c r="F72" s="20" t="n">
        <v>2.53864627</v>
      </c>
      <c r="G72" s="18" t="n">
        <v>435.89044288</v>
      </c>
      <c r="H72" s="20" t="n">
        <v>3.46299061</v>
      </c>
      <c r="I72" s="18" t="s">
        <v>481</v>
      </c>
      <c r="J72" s="20" t="s">
        <v>481</v>
      </c>
      <c r="K72" s="18" t="s">
        <v>481</v>
      </c>
      <c r="L72" s="20" t="s">
        <v>481</v>
      </c>
      <c r="M72" s="18" t="s">
        <v>481</v>
      </c>
      <c r="N72" s="20" t="s">
        <v>481</v>
      </c>
      <c r="O72" s="18" t="s">
        <v>481</v>
      </c>
      <c r="P72" s="20" t="s">
        <v>481</v>
      </c>
      <c r="Q72" s="18" t="n">
        <v>429.78283272</v>
      </c>
      <c r="R72" s="20" t="n">
        <v>15.58805014</v>
      </c>
    </row>
    <row r="73" spans="1:18">
      <c r="A73" s="15" t="s">
        <v>548</v>
      </c>
      <c r="B73" s="17" t="n">
        <v>8249</v>
      </c>
      <c r="C73" s="18">
        <f>(224.0/B73*100)</f>
        <v/>
      </c>
      <c r="D73" s="19" t="n">
        <v>8025</v>
      </c>
      <c r="E73" s="18" t="n">
        <v>412.69180755</v>
      </c>
      <c r="F73" s="20" t="n">
        <v>3.43767269</v>
      </c>
      <c r="G73" s="18" t="n">
        <v>398.20858474</v>
      </c>
      <c r="H73" s="20" t="n">
        <v>5.01185715</v>
      </c>
      <c r="I73" s="18" t="s">
        <v>481</v>
      </c>
      <c r="J73" s="20" t="s">
        <v>481</v>
      </c>
      <c r="K73" s="18" t="s">
        <v>481</v>
      </c>
      <c r="L73" s="20" t="s">
        <v>481</v>
      </c>
      <c r="M73" s="18" t="s">
        <v>481</v>
      </c>
      <c r="N73" s="20" t="s">
        <v>481</v>
      </c>
      <c r="O73" s="18" t="s">
        <v>481</v>
      </c>
      <c r="P73" s="20" t="s">
        <v>481</v>
      </c>
      <c r="Q73" s="18" t="n">
        <v>362.6998254</v>
      </c>
      <c r="R73" s="20" t="n">
        <v>9.513116650000001</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427.27325298</v>
      </c>
      <c r="N74" s="20" t="n">
        <v>1.48755563</v>
      </c>
      <c r="O74" s="18" t="s">
        <v>481</v>
      </c>
      <c r="P74" s="20" t="s">
        <v>481</v>
      </c>
      <c r="Q74" s="18" t="s">
        <v>481</v>
      </c>
      <c r="R74" s="20" t="s">
        <v>481</v>
      </c>
    </row>
    <row r="75" spans="1:18">
      <c r="A75" s="15" t="s">
        <v>550</v>
      </c>
      <c r="B75" s="17" t="n">
        <v>5375</v>
      </c>
      <c r="C75" s="18">
        <f>(365.0/B75*100)</f>
        <v/>
      </c>
      <c r="D75" s="19" t="n">
        <v>5010</v>
      </c>
      <c r="E75" s="18" t="n">
        <v>368.23924343</v>
      </c>
      <c r="F75" s="20" t="n">
        <v>3.06769147</v>
      </c>
      <c r="G75" s="18" t="n">
        <v>363.93776327</v>
      </c>
      <c r="H75" s="20" t="n">
        <v>5.34885016</v>
      </c>
      <c r="I75" s="18" t="s">
        <v>481</v>
      </c>
      <c r="J75" s="20" t="s">
        <v>481</v>
      </c>
      <c r="K75" s="18" t="s">
        <v>481</v>
      </c>
      <c r="L75" s="20" t="s">
        <v>481</v>
      </c>
      <c r="M75" s="18" t="s">
        <v>481</v>
      </c>
      <c r="N75" s="20" t="s">
        <v>481</v>
      </c>
      <c r="O75" s="18" t="s">
        <v>481</v>
      </c>
      <c r="P75" s="20" t="s">
        <v>481</v>
      </c>
      <c r="Q75" s="18" t="n">
        <v>331.0501105</v>
      </c>
      <c r="R75" s="20" t="n">
        <v>6.01754555</v>
      </c>
    </row>
    <row r="76" spans="1:18">
      <c r="A76" s="15" t="s">
        <v>551</v>
      </c>
      <c r="B76" s="17" t="n">
        <v>14167</v>
      </c>
      <c r="C76" s="18">
        <f>(239.0/B76*100)</f>
        <v/>
      </c>
      <c r="D76" s="19" t="n">
        <v>13928</v>
      </c>
      <c r="E76" s="18" t="n">
        <v>440.95598248</v>
      </c>
      <c r="F76" s="20" t="n">
        <v>2.97647921</v>
      </c>
      <c r="G76" s="18" t="n">
        <v>439.86940509</v>
      </c>
      <c r="H76" s="20" t="n">
        <v>4.04479016</v>
      </c>
      <c r="I76" s="18" t="s">
        <v>481</v>
      </c>
      <c r="J76" s="20" t="s">
        <v>481</v>
      </c>
      <c r="K76" s="18" t="s">
        <v>481</v>
      </c>
      <c r="L76" s="20" t="s">
        <v>481</v>
      </c>
      <c r="M76" s="18" t="s">
        <v>481</v>
      </c>
      <c r="N76" s="20" t="s">
        <v>481</v>
      </c>
      <c r="O76" s="18" t="s">
        <v>481</v>
      </c>
      <c r="P76" s="20" t="s">
        <v>481</v>
      </c>
      <c r="Q76" s="18" t="n">
        <v>343.68459702</v>
      </c>
      <c r="R76" s="20" t="n">
        <v>5.65547444</v>
      </c>
    </row>
    <row r="77" spans="1:18">
      <c r="A77" s="15" t="s">
        <v>552</v>
      </c>
      <c r="B77" s="17" t="n">
        <v>6062</v>
      </c>
      <c r="C77" s="18">
        <f>(534.0/B77*100)</f>
        <v/>
      </c>
      <c r="D77" s="19" t="n">
        <v>5528</v>
      </c>
      <c r="E77" s="18" t="n">
        <v>450.98823617</v>
      </c>
      <c r="F77" s="20" t="n">
        <v>3.0750067</v>
      </c>
      <c r="G77" s="18" t="n">
        <v>446.24313152</v>
      </c>
      <c r="H77" s="20" t="n">
        <v>4.09185739</v>
      </c>
      <c r="I77" s="18" t="s">
        <v>481</v>
      </c>
      <c r="J77" s="20" t="s">
        <v>481</v>
      </c>
      <c r="K77" s="18" t="s">
        <v>481</v>
      </c>
      <c r="L77" s="20" t="s">
        <v>481</v>
      </c>
      <c r="M77" s="18" t="s">
        <v>481</v>
      </c>
      <c r="N77" s="20" t="s">
        <v>481</v>
      </c>
      <c r="O77" s="18" t="s">
        <v>481</v>
      </c>
      <c r="P77" s="20" t="s">
        <v>481</v>
      </c>
      <c r="Q77" s="18" t="n">
        <v>366.48431352</v>
      </c>
      <c r="R77" s="20" t="n">
        <v>4.52286792</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427.14102033</v>
      </c>
      <c r="N80" s="20" t="n">
        <v>3.42468904</v>
      </c>
      <c r="O80" s="18" t="s">
        <v>481</v>
      </c>
      <c r="P80" s="20" t="s">
        <v>481</v>
      </c>
      <c r="Q80" s="18" t="s">
        <v>481</v>
      </c>
      <c r="R80" s="20" t="s">
        <v>481</v>
      </c>
    </row>
    <row r="81" spans="1:18">
      <c r="A81" s="23" t="s">
        <v>556</v>
      </c>
      <c r="B81" s="17" t="n">
        <v>8861</v>
      </c>
      <c r="C81" s="18">
        <f>(129.0/B81*100)</f>
        <v/>
      </c>
      <c r="D81" s="19" t="n">
        <v>8732</v>
      </c>
      <c r="E81" s="18" t="n">
        <v>434.8935385</v>
      </c>
      <c r="F81" s="20" t="n">
        <v>3.43922529</v>
      </c>
      <c r="G81" s="18" t="n">
        <v>398.55342415</v>
      </c>
      <c r="H81" s="20" t="n">
        <v>7.02853894</v>
      </c>
      <c r="I81" s="18" t="s">
        <v>481</v>
      </c>
      <c r="J81" s="20" t="s">
        <v>481</v>
      </c>
      <c r="K81" s="18" t="s">
        <v>481</v>
      </c>
      <c r="L81" s="20" t="s">
        <v>481</v>
      </c>
      <c r="M81" s="18" t="s">
        <v>481</v>
      </c>
      <c r="N81" s="20" t="s">
        <v>481</v>
      </c>
      <c r="O81" s="18" t="s">
        <v>481</v>
      </c>
      <c r="P81" s="20" t="s">
        <v>481</v>
      </c>
      <c r="Q81" s="18" t="n">
        <v>379.30771292</v>
      </c>
      <c r="R81" s="20" t="n">
        <v>13.62770051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904</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504.41481249</v>
      </c>
      <c r="F7" s="20" t="n">
        <v>2.01085041</v>
      </c>
      <c r="G7" s="18" t="n">
        <v>523.82411075</v>
      </c>
      <c r="H7" s="20" t="n">
        <v>3.67108789</v>
      </c>
      <c r="I7" s="18" t="s">
        <v>481</v>
      </c>
      <c r="J7" s="20" t="s">
        <v>481</v>
      </c>
      <c r="K7" s="18" t="s">
        <v>481</v>
      </c>
      <c r="L7" s="20" t="s">
        <v>481</v>
      </c>
      <c r="M7" s="18" t="s">
        <v>481</v>
      </c>
      <c r="N7" s="20" t="s">
        <v>481</v>
      </c>
      <c r="O7" s="18" t="s">
        <v>481</v>
      </c>
      <c r="P7" s="20" t="s">
        <v>481</v>
      </c>
      <c r="Q7" s="18" t="n">
        <v>473.08415642</v>
      </c>
      <c r="R7" s="20" t="n">
        <v>5.42693315</v>
      </c>
    </row>
    <row r="8" spans="1:18">
      <c r="A8" s="15" t="s">
        <v>483</v>
      </c>
      <c r="B8" s="17" t="n">
        <v>7007</v>
      </c>
      <c r="C8" s="18">
        <f>(357.0/B8*100)</f>
        <v/>
      </c>
      <c r="D8" s="19" t="n">
        <v>6650</v>
      </c>
      <c r="E8" s="18" t="n">
        <v>490.09732358</v>
      </c>
      <c r="F8" s="20" t="n">
        <v>2.9672187</v>
      </c>
      <c r="G8" s="18" t="n">
        <v>489.50808188</v>
      </c>
      <c r="H8" s="20" t="n">
        <v>4.05763087</v>
      </c>
      <c r="I8" s="18" t="s">
        <v>481</v>
      </c>
      <c r="J8" s="20" t="s">
        <v>481</v>
      </c>
      <c r="K8" s="18" t="s">
        <v>481</v>
      </c>
      <c r="L8" s="20" t="s">
        <v>481</v>
      </c>
      <c r="M8" s="18" t="n">
        <v>361.38025951</v>
      </c>
      <c r="N8" s="20" t="n">
        <v>22.72565673</v>
      </c>
      <c r="O8" s="18" t="s">
        <v>481</v>
      </c>
      <c r="P8" s="20" t="s">
        <v>481</v>
      </c>
      <c r="Q8" s="18" t="n">
        <v>403.04036568</v>
      </c>
      <c r="R8" s="20" t="n">
        <v>9.37456476</v>
      </c>
    </row>
    <row r="9" spans="1:18">
      <c r="A9" s="15" t="s">
        <v>484</v>
      </c>
      <c r="B9" s="17" t="n">
        <v>9651</v>
      </c>
      <c r="C9" s="18">
        <f>(381.0/B9*100)</f>
        <v/>
      </c>
      <c r="D9" s="19" t="n">
        <v>9270</v>
      </c>
      <c r="E9" s="18" t="n">
        <v>510.2873905</v>
      </c>
      <c r="F9" s="20" t="n">
        <v>2.34542051</v>
      </c>
      <c r="G9" s="18" t="n">
        <v>501.88401982</v>
      </c>
      <c r="H9" s="20" t="n">
        <v>5.10397575</v>
      </c>
      <c r="I9" s="18" t="s">
        <v>481</v>
      </c>
      <c r="J9" s="20" t="s">
        <v>481</v>
      </c>
      <c r="K9" s="18" t="s">
        <v>481</v>
      </c>
      <c r="L9" s="20" t="s">
        <v>481</v>
      </c>
      <c r="M9" s="18" t="n">
        <v>347.7815185</v>
      </c>
      <c r="N9" s="20" t="n">
        <v>11.20716786</v>
      </c>
      <c r="O9" s="18" t="s">
        <v>481</v>
      </c>
      <c r="P9" s="20" t="s">
        <v>481</v>
      </c>
      <c r="Q9" s="18" t="n">
        <v>420.47660591</v>
      </c>
      <c r="R9" s="20" t="n">
        <v>8.48970456</v>
      </c>
    </row>
    <row r="10" spans="1:18">
      <c r="A10" s="15" t="s">
        <v>485</v>
      </c>
      <c r="B10" s="17" t="n">
        <v>20058</v>
      </c>
      <c r="C10" s="18">
        <f>(596.0/B10*100)</f>
        <v/>
      </c>
      <c r="D10" s="19" t="n">
        <v>19462</v>
      </c>
      <c r="E10" s="18" t="n">
        <v>530.7163801200001</v>
      </c>
      <c r="F10" s="20" t="n">
        <v>2.15776203</v>
      </c>
      <c r="G10" s="18" t="n">
        <v>533.82757378</v>
      </c>
      <c r="H10" s="20" t="n">
        <v>4.15338901</v>
      </c>
      <c r="I10" s="18" t="s">
        <v>481</v>
      </c>
      <c r="J10" s="20" t="s">
        <v>481</v>
      </c>
      <c r="K10" s="18" t="s">
        <v>481</v>
      </c>
      <c r="L10" s="20" t="s">
        <v>481</v>
      </c>
      <c r="M10" s="18" t="s">
        <v>481</v>
      </c>
      <c r="N10" s="20" t="s">
        <v>481</v>
      </c>
      <c r="O10" s="18" t="s">
        <v>481</v>
      </c>
      <c r="P10" s="20" t="s">
        <v>481</v>
      </c>
      <c r="Q10" s="18" t="n">
        <v>451.86748774</v>
      </c>
      <c r="R10" s="20" t="n">
        <v>8.080357380000001</v>
      </c>
    </row>
    <row r="11" spans="1:18">
      <c r="A11" s="15" t="s">
        <v>486</v>
      </c>
      <c r="B11" s="17" t="n">
        <v>7053</v>
      </c>
      <c r="C11" s="18">
        <f>(274.0/B11*100)</f>
        <v/>
      </c>
      <c r="D11" s="19" t="n">
        <v>6779</v>
      </c>
      <c r="E11" s="18" t="n">
        <v>466.54765571</v>
      </c>
      <c r="F11" s="20" t="n">
        <v>2.75101832</v>
      </c>
      <c r="G11" s="18" t="n">
        <v>453.41477112</v>
      </c>
      <c r="H11" s="20" t="n">
        <v>4.12879189</v>
      </c>
      <c r="I11" s="18" t="s">
        <v>481</v>
      </c>
      <c r="J11" s="20" t="s">
        <v>481</v>
      </c>
      <c r="K11" s="18" t="s">
        <v>481</v>
      </c>
      <c r="L11" s="20" t="s">
        <v>481</v>
      </c>
      <c r="M11" s="18" t="s">
        <v>481</v>
      </c>
      <c r="N11" s="20" t="s">
        <v>481</v>
      </c>
      <c r="O11" s="18" t="s">
        <v>481</v>
      </c>
      <c r="P11" s="20" t="s">
        <v>481</v>
      </c>
      <c r="Q11" s="18" t="n">
        <v>422.72194977</v>
      </c>
      <c r="R11" s="20" t="n">
        <v>6.78028081</v>
      </c>
    </row>
    <row r="12" spans="1:18">
      <c r="A12" s="15" t="s">
        <v>487</v>
      </c>
      <c r="B12" s="17" t="n">
        <v>6894</v>
      </c>
      <c r="C12" s="18">
        <f>(61.0/B12*100)</f>
        <v/>
      </c>
      <c r="D12" s="19" t="n">
        <v>6833</v>
      </c>
      <c r="E12" s="18" t="n">
        <v>493.39991854</v>
      </c>
      <c r="F12" s="20" t="n">
        <v>2.48189712</v>
      </c>
      <c r="G12" s="18" t="n">
        <v>503.55850865</v>
      </c>
      <c r="H12" s="20" t="n">
        <v>3.70305461</v>
      </c>
      <c r="I12" s="18" t="s">
        <v>481</v>
      </c>
      <c r="J12" s="20" t="s">
        <v>481</v>
      </c>
      <c r="K12" s="18" t="s">
        <v>481</v>
      </c>
      <c r="L12" s="20" t="s">
        <v>481</v>
      </c>
      <c r="M12" s="18" t="n">
        <v>332.31014509</v>
      </c>
      <c r="N12" s="20" t="n">
        <v>18.34291261</v>
      </c>
      <c r="O12" s="18" t="s">
        <v>481</v>
      </c>
      <c r="P12" s="20" t="s">
        <v>481</v>
      </c>
      <c r="Q12" s="18" t="n">
        <v>382.29838755</v>
      </c>
      <c r="R12" s="20" t="n">
        <v>8.85584675</v>
      </c>
    </row>
    <row r="13" spans="1:18">
      <c r="A13" s="15" t="s">
        <v>488</v>
      </c>
      <c r="B13" s="17" t="n">
        <v>7161</v>
      </c>
      <c r="C13" s="18">
        <f>(380.0/B13*100)</f>
        <v/>
      </c>
      <c r="D13" s="19" t="n">
        <v>6781</v>
      </c>
      <c r="E13" s="18" t="n">
        <v>507.93048668</v>
      </c>
      <c r="F13" s="20" t="n">
        <v>2.41638488</v>
      </c>
      <c r="G13" s="18" t="n">
        <v>511.83321627</v>
      </c>
      <c r="H13" s="20" t="n">
        <v>4.16606532</v>
      </c>
      <c r="I13" s="18" t="s">
        <v>481</v>
      </c>
      <c r="J13" s="20" t="s">
        <v>481</v>
      </c>
      <c r="K13" s="18" t="s">
        <v>481</v>
      </c>
      <c r="L13" s="20" t="s">
        <v>481</v>
      </c>
      <c r="M13" s="18" t="n">
        <v>407.4699787</v>
      </c>
      <c r="N13" s="20" t="n">
        <v>6.79601306</v>
      </c>
      <c r="O13" s="18" t="s">
        <v>481</v>
      </c>
      <c r="P13" s="20" t="s">
        <v>481</v>
      </c>
      <c r="Q13" s="18" t="n">
        <v>407.03790286</v>
      </c>
      <c r="R13" s="20" t="n">
        <v>10.13765816</v>
      </c>
    </row>
    <row r="14" spans="1:18">
      <c r="A14" s="15" t="s">
        <v>489</v>
      </c>
      <c r="B14" s="17" t="n">
        <v>5587</v>
      </c>
      <c r="C14" s="18">
        <f>(102.0/B14*100)</f>
        <v/>
      </c>
      <c r="D14" s="19" t="n">
        <v>5485</v>
      </c>
      <c r="E14" s="18" t="n">
        <v>520.20128335</v>
      </c>
      <c r="F14" s="20" t="n">
        <v>2.42577957</v>
      </c>
      <c r="G14" s="18" t="n">
        <v>524.92694283</v>
      </c>
      <c r="H14" s="20" t="n">
        <v>3.28336893</v>
      </c>
      <c r="I14" s="18" t="s">
        <v>481</v>
      </c>
      <c r="J14" s="20" t="s">
        <v>481</v>
      </c>
      <c r="K14" s="18" t="s">
        <v>481</v>
      </c>
      <c r="L14" s="20" t="s">
        <v>481</v>
      </c>
      <c r="M14" s="18" t="s">
        <v>481</v>
      </c>
      <c r="N14" s="20" t="s">
        <v>481</v>
      </c>
      <c r="O14" s="18" t="s">
        <v>481</v>
      </c>
      <c r="P14" s="20" t="s">
        <v>481</v>
      </c>
      <c r="Q14" s="18" t="n">
        <v>454.62917343</v>
      </c>
      <c r="R14" s="20" t="n">
        <v>9.95944531</v>
      </c>
    </row>
    <row r="15" spans="1:18">
      <c r="A15" s="15" t="s">
        <v>490</v>
      </c>
      <c r="B15" s="17" t="n">
        <v>5882</v>
      </c>
      <c r="C15" s="18">
        <f>(218.0/B15*100)</f>
        <v/>
      </c>
      <c r="D15" s="19" t="n">
        <v>5664</v>
      </c>
      <c r="E15" s="18" t="n">
        <v>531.25074719</v>
      </c>
      <c r="F15" s="20" t="n">
        <v>2.60035923</v>
      </c>
      <c r="G15" s="18" t="n">
        <v>533.6573048499999</v>
      </c>
      <c r="H15" s="20" t="n">
        <v>3.84955867</v>
      </c>
      <c r="I15" s="18" t="s">
        <v>481</v>
      </c>
      <c r="J15" s="20" t="s">
        <v>481</v>
      </c>
      <c r="K15" s="18" t="s">
        <v>481</v>
      </c>
      <c r="L15" s="20" t="s">
        <v>481</v>
      </c>
      <c r="M15" s="18" t="n">
        <v>367.66871077</v>
      </c>
      <c r="N15" s="20" t="n">
        <v>14.82638214</v>
      </c>
      <c r="O15" s="18" t="s">
        <v>481</v>
      </c>
      <c r="P15" s="20" t="s">
        <v>481</v>
      </c>
      <c r="Q15" s="18" t="n">
        <v>453.14407571</v>
      </c>
      <c r="R15" s="20" t="n">
        <v>7.1260875</v>
      </c>
    </row>
    <row r="16" spans="1:18">
      <c r="A16" s="15" t="s">
        <v>491</v>
      </c>
      <c r="B16" s="17" t="n">
        <v>6108</v>
      </c>
      <c r="C16" s="18">
        <f>(210.0/B16*100)</f>
        <v/>
      </c>
      <c r="D16" s="19" t="n">
        <v>5898</v>
      </c>
      <c r="E16" s="18" t="n">
        <v>510.39151327</v>
      </c>
      <c r="F16" s="20" t="n">
        <v>2.42899426</v>
      </c>
      <c r="G16" s="18" t="n">
        <v>509.15517378</v>
      </c>
      <c r="H16" s="20" t="n">
        <v>3.88575229</v>
      </c>
      <c r="I16" s="18" t="s">
        <v>481</v>
      </c>
      <c r="J16" s="20" t="s">
        <v>481</v>
      </c>
      <c r="K16" s="18" t="s">
        <v>481</v>
      </c>
      <c r="L16" s="20" t="s">
        <v>481</v>
      </c>
      <c r="M16" s="18" t="s">
        <v>481</v>
      </c>
      <c r="N16" s="20" t="s">
        <v>481</v>
      </c>
      <c r="O16" s="18" t="s">
        <v>481</v>
      </c>
      <c r="P16" s="20" t="s">
        <v>481</v>
      </c>
      <c r="Q16" s="18" t="n">
        <v>392.0500405</v>
      </c>
      <c r="R16" s="20" t="n">
        <v>10.91072119</v>
      </c>
    </row>
    <row r="17" spans="1:18">
      <c r="A17" s="15" t="s">
        <v>492</v>
      </c>
      <c r="B17" s="17" t="n">
        <v>6504</v>
      </c>
      <c r="C17" s="18">
        <f>(2822.0/B17*100)</f>
        <v/>
      </c>
      <c r="D17" s="19" t="n">
        <v>3682</v>
      </c>
      <c r="E17" s="18" t="n">
        <v>525.30407226</v>
      </c>
      <c r="F17" s="20" t="n">
        <v>3.79708352</v>
      </c>
      <c r="G17" s="18" t="n">
        <v>524.22851181</v>
      </c>
      <c r="H17" s="20" t="n">
        <v>5.52197762</v>
      </c>
      <c r="I17" s="18" t="s">
        <v>481</v>
      </c>
      <c r="J17" s="20" t="s">
        <v>481</v>
      </c>
      <c r="K17" s="18" t="s">
        <v>481</v>
      </c>
      <c r="L17" s="20" t="s">
        <v>481</v>
      </c>
      <c r="M17" s="18" t="n">
        <v>338.260297</v>
      </c>
      <c r="N17" s="20" t="n">
        <v>14.23011861</v>
      </c>
      <c r="O17" s="18" t="s">
        <v>481</v>
      </c>
      <c r="P17" s="20" t="s">
        <v>481</v>
      </c>
      <c r="Q17" s="18" t="n">
        <v>458.2237147</v>
      </c>
      <c r="R17" s="20" t="n">
        <v>8.1682925</v>
      </c>
    </row>
    <row r="18" spans="1:18">
      <c r="A18" s="15" t="s">
        <v>493</v>
      </c>
      <c r="B18" s="17" t="n">
        <v>5532</v>
      </c>
      <c r="C18" s="18">
        <f>(33.0/B18*100)</f>
        <v/>
      </c>
      <c r="D18" s="19" t="n">
        <v>5499</v>
      </c>
      <c r="E18" s="18" t="n">
        <v>470.6578433</v>
      </c>
      <c r="F18" s="20" t="n">
        <v>4.01692991</v>
      </c>
      <c r="G18" s="18" t="n">
        <v>481.89979597</v>
      </c>
      <c r="H18" s="20" t="n">
        <v>5.20673099</v>
      </c>
      <c r="I18" s="18" t="s">
        <v>481</v>
      </c>
      <c r="J18" s="20" t="s">
        <v>481</v>
      </c>
      <c r="K18" s="18" t="s">
        <v>481</v>
      </c>
      <c r="L18" s="20" t="s">
        <v>481</v>
      </c>
      <c r="M18" s="18" t="s">
        <v>481</v>
      </c>
      <c r="N18" s="20" t="s">
        <v>481</v>
      </c>
      <c r="O18" s="18" t="s">
        <v>481</v>
      </c>
      <c r="P18" s="20" t="s">
        <v>481</v>
      </c>
      <c r="Q18" s="18" t="n">
        <v>374.72502185</v>
      </c>
      <c r="R18" s="20" t="n">
        <v>10.48966027</v>
      </c>
    </row>
    <row r="19" spans="1:18">
      <c r="A19" s="15" t="s">
        <v>494</v>
      </c>
      <c r="B19" s="17" t="n">
        <v>5658</v>
      </c>
      <c r="C19" s="18">
        <f>(541.0/B19*100)</f>
        <v/>
      </c>
      <c r="D19" s="19" t="n">
        <v>5117</v>
      </c>
      <c r="E19" s="18" t="n">
        <v>471.55949213</v>
      </c>
      <c r="F19" s="20" t="n">
        <v>3.15319768</v>
      </c>
      <c r="G19" s="18" t="n">
        <v>488.43672599</v>
      </c>
      <c r="H19" s="20" t="n">
        <v>3.86580779</v>
      </c>
      <c r="I19" s="18" t="s">
        <v>481</v>
      </c>
      <c r="J19" s="20" t="s">
        <v>481</v>
      </c>
      <c r="K19" s="18" t="s">
        <v>481</v>
      </c>
      <c r="L19" s="20" t="s">
        <v>481</v>
      </c>
      <c r="M19" s="18" t="s">
        <v>481</v>
      </c>
      <c r="N19" s="20" t="s">
        <v>481</v>
      </c>
      <c r="O19" s="18" t="s">
        <v>481</v>
      </c>
      <c r="P19" s="20" t="s">
        <v>481</v>
      </c>
      <c r="Q19" s="18" t="n">
        <v>392.70201123</v>
      </c>
      <c r="R19" s="20" t="n">
        <v>9.127222740000001</v>
      </c>
    </row>
    <row r="20" spans="1:18">
      <c r="A20" s="15" t="s">
        <v>495</v>
      </c>
      <c r="B20" s="17" t="n">
        <v>3371</v>
      </c>
      <c r="C20" s="18">
        <f>(75.0/B20*100)</f>
        <v/>
      </c>
      <c r="D20" s="19" t="n">
        <v>3296</v>
      </c>
      <c r="E20" s="18" t="n">
        <v>485.45802249</v>
      </c>
      <c r="F20" s="20" t="n">
        <v>2.16535629</v>
      </c>
      <c r="G20" s="18" t="n">
        <v>484.42006194</v>
      </c>
      <c r="H20" s="20" t="n">
        <v>6.45988804</v>
      </c>
      <c r="I20" s="18" t="s">
        <v>481</v>
      </c>
      <c r="J20" s="20" t="s">
        <v>481</v>
      </c>
      <c r="K20" s="18" t="s">
        <v>481</v>
      </c>
      <c r="L20" s="20" t="s">
        <v>481</v>
      </c>
      <c r="M20" s="18" t="s">
        <v>481</v>
      </c>
      <c r="N20" s="20" t="s">
        <v>481</v>
      </c>
      <c r="O20" s="18" t="s">
        <v>481</v>
      </c>
      <c r="P20" s="20" t="s">
        <v>481</v>
      </c>
      <c r="Q20" s="18" t="n">
        <v>435.5071469</v>
      </c>
      <c r="R20" s="20" t="n">
        <v>7.8073799</v>
      </c>
    </row>
    <row r="21" spans="1:18">
      <c r="A21" s="15" t="s">
        <v>496</v>
      </c>
      <c r="B21" s="17" t="n">
        <v>5741</v>
      </c>
      <c r="C21" s="18">
        <f>(97.0/B21*100)</f>
        <v/>
      </c>
      <c r="D21" s="19" t="n">
        <v>5644</v>
      </c>
      <c r="E21" s="18" t="n">
        <v>522.54220548</v>
      </c>
      <c r="F21" s="20" t="n">
        <v>2.51048579</v>
      </c>
      <c r="G21" s="18" t="n">
        <v>526.04617409</v>
      </c>
      <c r="H21" s="20" t="n">
        <v>4.44187514</v>
      </c>
      <c r="I21" s="18" t="s">
        <v>481</v>
      </c>
      <c r="J21" s="20" t="s">
        <v>481</v>
      </c>
      <c r="K21" s="18" t="s">
        <v>481</v>
      </c>
      <c r="L21" s="20" t="s">
        <v>481</v>
      </c>
      <c r="M21" s="18" t="s">
        <v>481</v>
      </c>
      <c r="N21" s="20" t="s">
        <v>481</v>
      </c>
      <c r="O21" s="18" t="s">
        <v>481</v>
      </c>
      <c r="P21" s="20" t="s">
        <v>481</v>
      </c>
      <c r="Q21" s="18" t="n">
        <v>460.08641125</v>
      </c>
      <c r="R21" s="20" t="n">
        <v>9.40995644</v>
      </c>
    </row>
    <row r="22" spans="1:18">
      <c r="A22" s="15" t="s">
        <v>497</v>
      </c>
      <c r="B22" s="17" t="n">
        <v>6598</v>
      </c>
      <c r="C22" s="18">
        <f>(46.0/B22*100)</f>
        <v/>
      </c>
      <c r="D22" s="19" t="n">
        <v>6552</v>
      </c>
      <c r="E22" s="18" t="n">
        <v>485.7195307</v>
      </c>
      <c r="F22" s="20" t="n">
        <v>3.72291927</v>
      </c>
      <c r="G22" s="18" t="n">
        <v>498.45479868</v>
      </c>
      <c r="H22" s="20" t="n">
        <v>7.86099081</v>
      </c>
      <c r="I22" s="18" t="s">
        <v>481</v>
      </c>
      <c r="J22" s="20" t="s">
        <v>481</v>
      </c>
      <c r="K22" s="18" t="s">
        <v>481</v>
      </c>
      <c r="L22" s="20" t="s">
        <v>481</v>
      </c>
      <c r="M22" s="18" t="n">
        <v>481.75555063</v>
      </c>
      <c r="N22" s="20" t="n">
        <v>8.711038220000001</v>
      </c>
      <c r="O22" s="18" t="s">
        <v>481</v>
      </c>
      <c r="P22" s="20" t="s">
        <v>481</v>
      </c>
      <c r="Q22" s="18" t="n">
        <v>360.87884864</v>
      </c>
      <c r="R22" s="20" t="n">
        <v>8.917644060000001</v>
      </c>
    </row>
    <row r="23" spans="1:18">
      <c r="A23" s="15" t="s">
        <v>498</v>
      </c>
      <c r="B23" s="17" t="n">
        <v>11583</v>
      </c>
      <c r="C23" s="18">
        <f>(329.0/B23*100)</f>
        <v/>
      </c>
      <c r="D23" s="19" t="n">
        <v>11254</v>
      </c>
      <c r="E23" s="18" t="n">
        <v>489.81218124</v>
      </c>
      <c r="F23" s="20" t="n">
        <v>2.64587601</v>
      </c>
      <c r="G23" s="18" t="n">
        <v>485.30022799</v>
      </c>
      <c r="H23" s="20" t="n">
        <v>4.86243139</v>
      </c>
      <c r="I23" s="18" t="s">
        <v>481</v>
      </c>
      <c r="J23" s="20" t="s">
        <v>481</v>
      </c>
      <c r="K23" s="18" t="s">
        <v>481</v>
      </c>
      <c r="L23" s="20" t="s">
        <v>481</v>
      </c>
      <c r="M23" s="18" t="s">
        <v>481</v>
      </c>
      <c r="N23" s="20" t="s">
        <v>481</v>
      </c>
      <c r="O23" s="18" t="s">
        <v>481</v>
      </c>
      <c r="P23" s="20" t="s">
        <v>481</v>
      </c>
      <c r="Q23" s="18" t="n">
        <v>408.78297969</v>
      </c>
      <c r="R23" s="20" t="n">
        <v>7.5442979</v>
      </c>
    </row>
    <row r="24" spans="1:18">
      <c r="A24" s="15" t="s">
        <v>499</v>
      </c>
      <c r="B24" s="17" t="n">
        <v>6647</v>
      </c>
      <c r="C24" s="18">
        <f>(23.0/B24*100)</f>
        <v/>
      </c>
      <c r="D24" s="19" t="n">
        <v>6624</v>
      </c>
      <c r="E24" s="18" t="n">
        <v>517.6481325</v>
      </c>
      <c r="F24" s="20" t="n">
        <v>2.9892233</v>
      </c>
      <c r="G24" s="18" t="n">
        <v>522.29199547</v>
      </c>
      <c r="H24" s="20" t="n">
        <v>6.4319938</v>
      </c>
      <c r="I24" s="18" t="s">
        <v>481</v>
      </c>
      <c r="J24" s="20" t="s">
        <v>481</v>
      </c>
      <c r="K24" s="18" t="s">
        <v>481</v>
      </c>
      <c r="L24" s="20" t="s">
        <v>481</v>
      </c>
      <c r="M24" s="18" t="s">
        <v>481</v>
      </c>
      <c r="N24" s="20" t="s">
        <v>481</v>
      </c>
      <c r="O24" s="18" t="s">
        <v>481</v>
      </c>
      <c r="P24" s="20" t="s">
        <v>481</v>
      </c>
      <c r="Q24" s="18" t="n">
        <v>432.71240547</v>
      </c>
      <c r="R24" s="20" t="n">
        <v>12.7950739</v>
      </c>
    </row>
    <row r="25" spans="1:18">
      <c r="A25" s="15" t="s">
        <v>500</v>
      </c>
      <c r="B25" s="17" t="n">
        <v>5581</v>
      </c>
      <c r="C25" s="18">
        <f>(26.0/B25*100)</f>
        <v/>
      </c>
      <c r="D25" s="19" t="n">
        <v>5555</v>
      </c>
      <c r="E25" s="18" t="n">
        <v>505.51653188</v>
      </c>
      <c r="F25" s="20" t="n">
        <v>3.50367874</v>
      </c>
      <c r="G25" s="18" t="n">
        <v>542.93791841</v>
      </c>
      <c r="H25" s="20" t="n">
        <v>4.60709503</v>
      </c>
      <c r="I25" s="18" t="s">
        <v>481</v>
      </c>
      <c r="J25" s="20" t="s">
        <v>481</v>
      </c>
      <c r="K25" s="18" t="s">
        <v>481</v>
      </c>
      <c r="L25" s="20" t="s">
        <v>481</v>
      </c>
      <c r="M25" s="18" t="s">
        <v>481</v>
      </c>
      <c r="N25" s="20" t="s">
        <v>481</v>
      </c>
      <c r="O25" s="18" t="s">
        <v>481</v>
      </c>
      <c r="P25" s="20" t="s">
        <v>481</v>
      </c>
      <c r="Q25" s="18" t="n">
        <v>481.08572725</v>
      </c>
      <c r="R25" s="20" t="n">
        <v>14.29508866</v>
      </c>
    </row>
    <row r="26" spans="1:18">
      <c r="A26" s="15" t="s">
        <v>501</v>
      </c>
      <c r="B26" s="17" t="n">
        <v>4869</v>
      </c>
      <c r="C26" s="18">
        <f>(108.0/B26*100)</f>
        <v/>
      </c>
      <c r="D26" s="19" t="n">
        <v>4761</v>
      </c>
      <c r="E26" s="18" t="n">
        <v>486.92857337</v>
      </c>
      <c r="F26" s="20" t="n">
        <v>1.79330863</v>
      </c>
      <c r="G26" s="18" t="n">
        <v>499.33376783</v>
      </c>
      <c r="H26" s="20" t="n">
        <v>3.6217481</v>
      </c>
      <c r="I26" s="18" t="s">
        <v>481</v>
      </c>
      <c r="J26" s="20" t="s">
        <v>481</v>
      </c>
      <c r="K26" s="18" t="s">
        <v>481</v>
      </c>
      <c r="L26" s="20" t="s">
        <v>481</v>
      </c>
      <c r="M26" s="18" t="s">
        <v>481</v>
      </c>
      <c r="N26" s="20" t="s">
        <v>481</v>
      </c>
      <c r="O26" s="18" t="s">
        <v>481</v>
      </c>
      <c r="P26" s="20" t="s">
        <v>481</v>
      </c>
      <c r="Q26" s="18" t="n">
        <v>433.30602538</v>
      </c>
      <c r="R26" s="20" t="n">
        <v>9.532102890000001</v>
      </c>
    </row>
    <row r="27" spans="1:18">
      <c r="A27" s="15" t="s">
        <v>502</v>
      </c>
      <c r="B27" s="17" t="n">
        <v>5299</v>
      </c>
      <c r="C27" s="18">
        <f>(245.0/B27*100)</f>
        <v/>
      </c>
      <c r="D27" s="19" t="n">
        <v>5054</v>
      </c>
      <c r="E27" s="18" t="n">
        <v>489.44027352</v>
      </c>
      <c r="F27" s="20" t="n">
        <v>1.69676822</v>
      </c>
      <c r="G27" s="18" t="n">
        <v>489.74327568</v>
      </c>
      <c r="H27" s="20" t="n">
        <v>3.99816101</v>
      </c>
      <c r="I27" s="18" t="s">
        <v>481</v>
      </c>
      <c r="J27" s="20" t="s">
        <v>481</v>
      </c>
      <c r="K27" s="18" t="s">
        <v>481</v>
      </c>
      <c r="L27" s="20" t="s">
        <v>481</v>
      </c>
      <c r="M27" s="18" t="s">
        <v>481</v>
      </c>
      <c r="N27" s="20" t="s">
        <v>481</v>
      </c>
      <c r="O27" s="18" t="s">
        <v>481</v>
      </c>
      <c r="P27" s="20" t="s">
        <v>481</v>
      </c>
      <c r="Q27" s="18" t="n">
        <v>400.12616458</v>
      </c>
      <c r="R27" s="20" t="n">
        <v>5.6947332</v>
      </c>
    </row>
    <row r="28" spans="1:18">
      <c r="A28" s="15" t="s">
        <v>503</v>
      </c>
      <c r="B28" s="17" t="n">
        <v>7568</v>
      </c>
      <c r="C28" s="18">
        <f>(640.0/B28*100)</f>
        <v/>
      </c>
      <c r="D28" s="19" t="n">
        <v>6928</v>
      </c>
      <c r="E28" s="18" t="n">
        <v>431.97044155</v>
      </c>
      <c r="F28" s="20" t="n">
        <v>2.85559305</v>
      </c>
      <c r="G28" s="18" t="n">
        <v>421.70550123</v>
      </c>
      <c r="H28" s="20" t="n">
        <v>4.086553</v>
      </c>
      <c r="I28" s="18" t="s">
        <v>481</v>
      </c>
      <c r="J28" s="20" t="s">
        <v>481</v>
      </c>
      <c r="K28" s="18" t="s">
        <v>481</v>
      </c>
      <c r="L28" s="20" t="s">
        <v>481</v>
      </c>
      <c r="M28" s="18" t="s">
        <v>481</v>
      </c>
      <c r="N28" s="20" t="s">
        <v>481</v>
      </c>
      <c r="O28" s="18" t="s">
        <v>481</v>
      </c>
      <c r="P28" s="20" t="s">
        <v>481</v>
      </c>
      <c r="Q28" s="18" t="n">
        <v>390.85794981</v>
      </c>
      <c r="R28" s="20" t="n">
        <v>7.08536746</v>
      </c>
    </row>
    <row r="29" spans="1:18">
      <c r="A29" s="15" t="s">
        <v>504</v>
      </c>
      <c r="B29" s="17" t="n">
        <v>5385</v>
      </c>
      <c r="C29" s="18">
        <f>(30.0/B29*100)</f>
        <v/>
      </c>
      <c r="D29" s="19" t="n">
        <v>5355</v>
      </c>
      <c r="E29" s="18" t="n">
        <v>510.12592745</v>
      </c>
      <c r="F29" s="20" t="n">
        <v>2.46980076</v>
      </c>
      <c r="G29" s="18" t="n">
        <v>511.98116202</v>
      </c>
      <c r="H29" s="20" t="n">
        <v>4.63510315</v>
      </c>
      <c r="I29" s="18" t="s">
        <v>481</v>
      </c>
      <c r="J29" s="20" t="s">
        <v>481</v>
      </c>
      <c r="K29" s="18" t="s">
        <v>481</v>
      </c>
      <c r="L29" s="20" t="s">
        <v>481</v>
      </c>
      <c r="M29" s="18" t="n">
        <v>314.02123871</v>
      </c>
      <c r="N29" s="20" t="n">
        <v>13.26138992</v>
      </c>
      <c r="O29" s="18" t="s">
        <v>481</v>
      </c>
      <c r="P29" s="20" t="s">
        <v>481</v>
      </c>
      <c r="Q29" s="18" t="n">
        <v>397.79695403</v>
      </c>
      <c r="R29" s="20" t="n">
        <v>14.74648575</v>
      </c>
    </row>
    <row r="30" spans="1:18">
      <c r="A30" s="15" t="s">
        <v>505</v>
      </c>
      <c r="B30" s="17" t="n">
        <v>4520</v>
      </c>
      <c r="C30" s="18">
        <f>(290.0/B30*100)</f>
        <v/>
      </c>
      <c r="D30" s="19" t="n">
        <v>4230</v>
      </c>
      <c r="E30" s="18" t="n">
        <v>513.32744716</v>
      </c>
      <c r="F30" s="20" t="n">
        <v>2.68540326</v>
      </c>
      <c r="G30" s="18" t="n">
        <v>531.42835168</v>
      </c>
      <c r="H30" s="20" t="n">
        <v>4.82573574</v>
      </c>
      <c r="I30" s="18" t="s">
        <v>481</v>
      </c>
      <c r="J30" s="20" t="s">
        <v>481</v>
      </c>
      <c r="K30" s="18" t="s">
        <v>481</v>
      </c>
      <c r="L30" s="20" t="s">
        <v>481</v>
      </c>
      <c r="M30" s="18" t="s">
        <v>481</v>
      </c>
      <c r="N30" s="20" t="s">
        <v>481</v>
      </c>
      <c r="O30" s="18" t="s">
        <v>481</v>
      </c>
      <c r="P30" s="20" t="s">
        <v>481</v>
      </c>
      <c r="Q30" s="18" t="n">
        <v>417.12529253</v>
      </c>
      <c r="R30" s="20" t="n">
        <v>9.970311110000001</v>
      </c>
    </row>
    <row r="31" spans="1:18">
      <c r="A31" s="15" t="s">
        <v>506</v>
      </c>
      <c r="B31" s="17" t="n">
        <v>5456</v>
      </c>
      <c r="C31" s="18">
        <f>(161.0/B31*100)</f>
        <v/>
      </c>
      <c r="D31" s="19" t="n">
        <v>5295</v>
      </c>
      <c r="E31" s="18" t="n">
        <v>518.80679986</v>
      </c>
      <c r="F31" s="20" t="n">
        <v>2.51724055</v>
      </c>
      <c r="G31" s="18" t="n">
        <v>523.92489312</v>
      </c>
      <c r="H31" s="20" t="n">
        <v>4.67973448</v>
      </c>
      <c r="I31" s="18" t="s">
        <v>481</v>
      </c>
      <c r="J31" s="20" t="s">
        <v>481</v>
      </c>
      <c r="K31" s="18" t="s">
        <v>481</v>
      </c>
      <c r="L31" s="20" t="s">
        <v>481</v>
      </c>
      <c r="M31" s="18" t="s">
        <v>481</v>
      </c>
      <c r="N31" s="20" t="s">
        <v>481</v>
      </c>
      <c r="O31" s="18" t="s">
        <v>481</v>
      </c>
      <c r="P31" s="20" t="s">
        <v>481</v>
      </c>
      <c r="Q31" s="18" t="n">
        <v>431.87476664</v>
      </c>
      <c r="R31" s="20" t="n">
        <v>7.48933805</v>
      </c>
    </row>
    <row r="32" spans="1:18">
      <c r="A32" s="15" t="s">
        <v>507</v>
      </c>
      <c r="B32" s="17" t="n">
        <v>4478</v>
      </c>
      <c r="C32" s="18">
        <f>(6.0/B32*100)</f>
        <v/>
      </c>
      <c r="D32" s="19" t="n">
        <v>4472</v>
      </c>
      <c r="E32" s="18" t="n">
        <v>505.24509243</v>
      </c>
      <c r="F32" s="20" t="n">
        <v>2.35149201</v>
      </c>
      <c r="G32" s="18" t="n">
        <v>515.77085852</v>
      </c>
      <c r="H32" s="20" t="n">
        <v>4.30876891</v>
      </c>
      <c r="I32" s="18" t="s">
        <v>481</v>
      </c>
      <c r="J32" s="20" t="s">
        <v>481</v>
      </c>
      <c r="K32" s="18" t="s">
        <v>481</v>
      </c>
      <c r="L32" s="20" t="s">
        <v>481</v>
      </c>
      <c r="M32" s="18" t="s">
        <v>481</v>
      </c>
      <c r="N32" s="20" t="s">
        <v>481</v>
      </c>
      <c r="O32" s="18" t="s">
        <v>481</v>
      </c>
      <c r="P32" s="20" t="s">
        <v>481</v>
      </c>
      <c r="Q32" s="18" t="n">
        <v>432.61715115</v>
      </c>
      <c r="R32" s="20" t="n">
        <v>14.24250305</v>
      </c>
    </row>
    <row r="33" spans="1:18">
      <c r="A33" s="15" t="s">
        <v>508</v>
      </c>
      <c r="B33" s="17" t="n">
        <v>7325</v>
      </c>
      <c r="C33" s="18">
        <f>(90.0/B33*100)</f>
        <v/>
      </c>
      <c r="D33" s="19" t="n">
        <v>7235</v>
      </c>
      <c r="E33" s="18" t="n">
        <v>500.38510928</v>
      </c>
      <c r="F33" s="20" t="n">
        <v>2.64155526</v>
      </c>
      <c r="G33" s="18" t="n">
        <v>499.43698003</v>
      </c>
      <c r="H33" s="20" t="n">
        <v>4.96219866</v>
      </c>
      <c r="I33" s="18" t="s">
        <v>481</v>
      </c>
      <c r="J33" s="20" t="s">
        <v>481</v>
      </c>
      <c r="K33" s="18" t="s">
        <v>481</v>
      </c>
      <c r="L33" s="20" t="s">
        <v>481</v>
      </c>
      <c r="M33" s="18" t="s">
        <v>481</v>
      </c>
      <c r="N33" s="20" t="s">
        <v>481</v>
      </c>
      <c r="O33" s="18" t="s">
        <v>481</v>
      </c>
      <c r="P33" s="20" t="s">
        <v>481</v>
      </c>
      <c r="Q33" s="18" t="n">
        <v>429.5839678</v>
      </c>
      <c r="R33" s="20" t="n">
        <v>9.97641613</v>
      </c>
    </row>
    <row r="34" spans="1:18">
      <c r="A34" s="15" t="s">
        <v>509</v>
      </c>
      <c r="B34" s="17" t="n">
        <v>6350</v>
      </c>
      <c r="C34" s="18">
        <f>(119.0/B34*100)</f>
        <v/>
      </c>
      <c r="D34" s="19" t="n">
        <v>6231</v>
      </c>
      <c r="E34" s="18" t="n">
        <v>465.46269953</v>
      </c>
      <c r="F34" s="20" t="n">
        <v>2.50380195</v>
      </c>
      <c r="G34" s="18" t="n">
        <v>457.30855501</v>
      </c>
      <c r="H34" s="20" t="n">
        <v>4.34314948</v>
      </c>
      <c r="I34" s="18" t="s">
        <v>481</v>
      </c>
      <c r="J34" s="20" t="s">
        <v>481</v>
      </c>
      <c r="K34" s="18" t="s">
        <v>481</v>
      </c>
      <c r="L34" s="20" t="s">
        <v>481</v>
      </c>
      <c r="M34" s="18" t="n">
        <v>263.37193708</v>
      </c>
      <c r="N34" s="20" t="n">
        <v>13.61114927</v>
      </c>
      <c r="O34" s="18" t="s">
        <v>481</v>
      </c>
      <c r="P34" s="20" t="s">
        <v>481</v>
      </c>
      <c r="Q34" s="18" t="n">
        <v>377.97561222</v>
      </c>
      <c r="R34" s="20" t="n">
        <v>7.49049063</v>
      </c>
    </row>
    <row r="35" spans="1:18">
      <c r="A35" s="15" t="s">
        <v>510</v>
      </c>
      <c r="B35" s="17" t="n">
        <v>6406</v>
      </c>
      <c r="C35" s="18">
        <f>(98.0/B35*100)</f>
        <v/>
      </c>
      <c r="D35" s="19" t="n">
        <v>6308</v>
      </c>
      <c r="E35" s="18" t="n">
        <v>501.20724853</v>
      </c>
      <c r="F35" s="20" t="n">
        <v>2.30327211</v>
      </c>
      <c r="G35" s="18" t="n">
        <v>521.6230795500001</v>
      </c>
      <c r="H35" s="20" t="n">
        <v>2.22676781</v>
      </c>
      <c r="I35" s="18" t="s">
        <v>481</v>
      </c>
      <c r="J35" s="20" t="s">
        <v>481</v>
      </c>
      <c r="K35" s="18" t="s">
        <v>481</v>
      </c>
      <c r="L35" s="20" t="s">
        <v>481</v>
      </c>
      <c r="M35" s="18" t="n">
        <v>337.32521215</v>
      </c>
      <c r="N35" s="20" t="n">
        <v>11.65794297</v>
      </c>
      <c r="O35" s="18" t="s">
        <v>481</v>
      </c>
      <c r="P35" s="20" t="s">
        <v>481</v>
      </c>
      <c r="Q35" s="18" t="n">
        <v>458.73996475</v>
      </c>
      <c r="R35" s="20" t="n">
        <v>7.55948749</v>
      </c>
    </row>
    <row r="36" spans="1:18">
      <c r="A36" s="15" t="s">
        <v>511</v>
      </c>
      <c r="B36" s="17" t="n">
        <v>6736</v>
      </c>
      <c r="C36" s="18">
        <f>(116.0/B36*100)</f>
        <v/>
      </c>
      <c r="D36" s="19" t="n">
        <v>6620</v>
      </c>
      <c r="E36" s="18" t="n">
        <v>498.38713128</v>
      </c>
      <c r="F36" s="20" t="n">
        <v>2.34444217</v>
      </c>
      <c r="G36" s="18" t="n">
        <v>503.59958144</v>
      </c>
      <c r="H36" s="20" t="n">
        <v>3.8925326</v>
      </c>
      <c r="I36" s="18" t="s">
        <v>481</v>
      </c>
      <c r="J36" s="20" t="s">
        <v>481</v>
      </c>
      <c r="K36" s="18" t="s">
        <v>481</v>
      </c>
      <c r="L36" s="20" t="s">
        <v>481</v>
      </c>
      <c r="M36" s="18" t="s">
        <v>481</v>
      </c>
      <c r="N36" s="20" t="s">
        <v>481</v>
      </c>
      <c r="O36" s="18" t="s">
        <v>481</v>
      </c>
      <c r="P36" s="20" t="s">
        <v>481</v>
      </c>
      <c r="Q36" s="18" t="n">
        <v>431.2359973</v>
      </c>
      <c r="R36" s="20" t="n">
        <v>8.50427056</v>
      </c>
    </row>
    <row r="37" spans="1:18">
      <c r="A37" s="15" t="s">
        <v>512</v>
      </c>
      <c r="B37" s="17" t="n">
        <v>5458</v>
      </c>
      <c r="C37" s="18">
        <f>(254.0/B37*100)</f>
        <v/>
      </c>
      <c r="D37" s="19" t="n">
        <v>5204</v>
      </c>
      <c r="E37" s="18" t="n">
        <v>511.45188371</v>
      </c>
      <c r="F37" s="20" t="n">
        <v>3.29006818</v>
      </c>
      <c r="G37" s="18" t="n">
        <v>507.70520916</v>
      </c>
      <c r="H37" s="20" t="n">
        <v>4.50450162</v>
      </c>
      <c r="I37" s="18" t="s">
        <v>481</v>
      </c>
      <c r="J37" s="20" t="s">
        <v>481</v>
      </c>
      <c r="K37" s="18" t="s">
        <v>481</v>
      </c>
      <c r="L37" s="20" t="s">
        <v>481</v>
      </c>
      <c r="M37" s="18" t="s">
        <v>481</v>
      </c>
      <c r="N37" s="20" t="s">
        <v>481</v>
      </c>
      <c r="O37" s="18" t="s">
        <v>481</v>
      </c>
      <c r="P37" s="20" t="s">
        <v>481</v>
      </c>
      <c r="Q37" s="18" t="n">
        <v>406.12163788</v>
      </c>
      <c r="R37" s="20" t="n">
        <v>8.554489009999999</v>
      </c>
    </row>
    <row r="38" spans="1:18">
      <c r="A38" s="15" t="s">
        <v>513</v>
      </c>
      <c r="B38" s="17" t="n">
        <v>5860</v>
      </c>
      <c r="C38" s="18">
        <f>(36.0/B38*100)</f>
        <v/>
      </c>
      <c r="D38" s="19" t="n">
        <v>5824</v>
      </c>
      <c r="E38" s="18" t="n">
        <v>492.20959571</v>
      </c>
      <c r="F38" s="20" t="n">
        <v>3.18873008</v>
      </c>
      <c r="G38" s="18" t="n">
        <v>515.83516744</v>
      </c>
      <c r="H38" s="20" t="n">
        <v>4.84485207</v>
      </c>
      <c r="I38" s="18" t="s">
        <v>481</v>
      </c>
      <c r="J38" s="20" t="s">
        <v>481</v>
      </c>
      <c r="K38" s="18" t="s">
        <v>481</v>
      </c>
      <c r="L38" s="20" t="s">
        <v>481</v>
      </c>
      <c r="M38" s="18" t="s">
        <v>481</v>
      </c>
      <c r="N38" s="20" t="s">
        <v>481</v>
      </c>
      <c r="O38" s="18" t="s">
        <v>481</v>
      </c>
      <c r="P38" s="20" t="s">
        <v>481</v>
      </c>
      <c r="Q38" s="18" t="n">
        <v>475.32187968</v>
      </c>
      <c r="R38" s="20" t="n">
        <v>5.4039229</v>
      </c>
    </row>
    <row r="39" spans="1:18">
      <c r="A39" s="15" t="s">
        <v>514</v>
      </c>
      <c r="B39" s="17" t="n">
        <v>5895</v>
      </c>
      <c r="C39" s="18">
        <f>(34.0/B39*100)</f>
        <v/>
      </c>
      <c r="D39" s="19" t="n">
        <v>5861</v>
      </c>
      <c r="E39" s="18" t="n">
        <v>433.39054257</v>
      </c>
      <c r="F39" s="20" t="n">
        <v>3.9746758</v>
      </c>
      <c r="G39" s="18" t="n">
        <v>419.86687896</v>
      </c>
      <c r="H39" s="20" t="n">
        <v>6.13512647</v>
      </c>
      <c r="I39" s="18" t="s">
        <v>481</v>
      </c>
      <c r="J39" s="20" t="s">
        <v>481</v>
      </c>
      <c r="K39" s="18" t="s">
        <v>481</v>
      </c>
      <c r="L39" s="20" t="s">
        <v>481</v>
      </c>
      <c r="M39" s="18" t="s">
        <v>481</v>
      </c>
      <c r="N39" s="20" t="s">
        <v>481</v>
      </c>
      <c r="O39" s="18" t="s">
        <v>481</v>
      </c>
      <c r="P39" s="20" t="s">
        <v>481</v>
      </c>
      <c r="Q39" s="18" t="n">
        <v>373.09471306</v>
      </c>
      <c r="R39" s="20" t="n">
        <v>12.56602351</v>
      </c>
    </row>
    <row r="40" spans="1:18">
      <c r="A40" s="15" t="s">
        <v>515</v>
      </c>
      <c r="B40" s="17" t="n">
        <v>14157</v>
      </c>
      <c r="C40" s="18">
        <f>(467.0/B40*100)</f>
        <v/>
      </c>
      <c r="D40" s="19" t="n">
        <v>13690</v>
      </c>
      <c r="E40" s="18" t="n">
        <v>501.91970307</v>
      </c>
      <c r="F40" s="20" t="n">
        <v>2.79608023</v>
      </c>
      <c r="G40" s="18" t="n">
        <v>504.28425236</v>
      </c>
      <c r="H40" s="20" t="n">
        <v>7.11680093</v>
      </c>
      <c r="I40" s="18" t="s">
        <v>481</v>
      </c>
      <c r="J40" s="20" t="s">
        <v>481</v>
      </c>
      <c r="K40" s="18" t="s">
        <v>481</v>
      </c>
      <c r="L40" s="20" t="s">
        <v>481</v>
      </c>
      <c r="M40" s="18" t="s">
        <v>481</v>
      </c>
      <c r="N40" s="20" t="s">
        <v>481</v>
      </c>
      <c r="O40" s="18" t="s">
        <v>481</v>
      </c>
      <c r="P40" s="20" t="s">
        <v>481</v>
      </c>
      <c r="Q40" s="18" t="n">
        <v>418.01069416</v>
      </c>
      <c r="R40" s="20" t="n">
        <v>8.67584418</v>
      </c>
    </row>
    <row r="41" spans="1:18">
      <c r="A41" s="15" t="s">
        <v>516</v>
      </c>
      <c r="B41" s="17" t="n">
        <v>5712</v>
      </c>
      <c r="C41" s="18">
        <f>(83.0/B41*100)</f>
        <v/>
      </c>
      <c r="D41" s="19" t="n">
        <v>5629</v>
      </c>
      <c r="E41" s="18" t="n">
        <v>500.20321704</v>
      </c>
      <c r="F41" s="20" t="n">
        <v>3.15294946</v>
      </c>
      <c r="G41" s="18" t="n">
        <v>512.8810071</v>
      </c>
      <c r="H41" s="20" t="n">
        <v>5.55068348</v>
      </c>
      <c r="I41" s="18" t="s">
        <v>481</v>
      </c>
      <c r="J41" s="20" t="s">
        <v>481</v>
      </c>
      <c r="K41" s="18" t="s">
        <v>481</v>
      </c>
      <c r="L41" s="20" t="s">
        <v>481</v>
      </c>
      <c r="M41" s="18" t="n">
        <v>399.91015703</v>
      </c>
      <c r="N41" s="20" t="n">
        <v>16.72230739</v>
      </c>
      <c r="O41" s="18" t="s">
        <v>481</v>
      </c>
      <c r="P41" s="20" t="s">
        <v>481</v>
      </c>
      <c r="Q41" s="18" t="n">
        <v>415.93876106</v>
      </c>
      <c r="R41" s="20" t="n">
        <v>15.22544754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349.85925265</v>
      </c>
      <c r="N45" s="20" t="n">
        <v>3.00084387</v>
      </c>
      <c r="O45" s="18" t="s">
        <v>481</v>
      </c>
      <c r="P45" s="20" t="s">
        <v>481</v>
      </c>
      <c r="Q45" s="18" t="s">
        <v>481</v>
      </c>
      <c r="R45" s="20" t="s">
        <v>481</v>
      </c>
    </row>
    <row r="46" spans="1:18">
      <c r="A46" s="15" t="s">
        <v>521</v>
      </c>
      <c r="B46" s="17" t="n">
        <v>23141</v>
      </c>
      <c r="C46" s="18">
        <f>(2423.0/B46*100)</f>
        <v/>
      </c>
      <c r="D46" s="19" t="n">
        <v>20718</v>
      </c>
      <c r="E46" s="18" t="n">
        <v>426.52465385</v>
      </c>
      <c r="F46" s="20" t="n">
        <v>3.58892202</v>
      </c>
      <c r="G46" s="18" t="n">
        <v>406.27110163</v>
      </c>
      <c r="H46" s="20" t="n">
        <v>5.50779078</v>
      </c>
      <c r="I46" s="18" t="s">
        <v>481</v>
      </c>
      <c r="J46" s="20" t="s">
        <v>481</v>
      </c>
      <c r="K46" s="18" t="s">
        <v>481</v>
      </c>
      <c r="L46" s="20" t="s">
        <v>481</v>
      </c>
      <c r="M46" s="18" t="s">
        <v>481</v>
      </c>
      <c r="N46" s="20" t="s">
        <v>481</v>
      </c>
      <c r="O46" s="18" t="s">
        <v>481</v>
      </c>
      <c r="P46" s="20" t="s">
        <v>481</v>
      </c>
      <c r="Q46" s="18" t="n">
        <v>386.29228861</v>
      </c>
      <c r="R46" s="20" t="n">
        <v>3.54646334</v>
      </c>
    </row>
    <row r="47" spans="1:18">
      <c r="A47" s="15" t="s">
        <v>522</v>
      </c>
      <c r="B47" s="17" t="n">
        <v>5928</v>
      </c>
      <c r="C47" s="18">
        <f>(498.0/B47*100)</f>
        <v/>
      </c>
      <c r="D47" s="19" t="n">
        <v>5430</v>
      </c>
      <c r="E47" s="18" t="n">
        <v>451.06551007</v>
      </c>
      <c r="F47" s="20" t="n">
        <v>4.72716631</v>
      </c>
      <c r="G47" s="18" t="n">
        <v>440.74087758</v>
      </c>
      <c r="H47" s="20" t="n">
        <v>7.49353309</v>
      </c>
      <c r="I47" s="18" t="s">
        <v>481</v>
      </c>
      <c r="J47" s="20" t="s">
        <v>481</v>
      </c>
      <c r="K47" s="18" t="s">
        <v>481</v>
      </c>
      <c r="L47" s="20" t="s">
        <v>481</v>
      </c>
      <c r="M47" s="18" t="s">
        <v>481</v>
      </c>
      <c r="N47" s="20" t="s">
        <v>481</v>
      </c>
      <c r="O47" s="18" t="s">
        <v>481</v>
      </c>
      <c r="P47" s="20" t="s">
        <v>481</v>
      </c>
      <c r="Q47" s="18" t="n">
        <v>347.43283028</v>
      </c>
      <c r="R47" s="20" t="n">
        <v>7.03813605</v>
      </c>
    </row>
    <row r="48" spans="1:18">
      <c r="A48" s="15" t="s">
        <v>523</v>
      </c>
      <c r="B48" s="17" t="n">
        <v>9841</v>
      </c>
      <c r="C48" s="18">
        <f>(9.0/B48*100)</f>
        <v/>
      </c>
      <c r="D48" s="19" t="n">
        <v>9832</v>
      </c>
      <c r="E48" s="18" t="n">
        <v>473.10214606</v>
      </c>
      <c r="F48" s="20" t="n">
        <v>5.05015891</v>
      </c>
      <c r="G48" s="18" t="n">
        <v>532.08092299</v>
      </c>
      <c r="H48" s="20" t="n">
        <v>5.55819212</v>
      </c>
      <c r="I48" s="18" t="s">
        <v>481</v>
      </c>
      <c r="J48" s="20" t="s">
        <v>481</v>
      </c>
      <c r="K48" s="18" t="s">
        <v>481</v>
      </c>
      <c r="L48" s="20" t="s">
        <v>481</v>
      </c>
      <c r="M48" s="18" t="s">
        <v>481</v>
      </c>
      <c r="N48" s="20" t="s">
        <v>481</v>
      </c>
      <c r="O48" s="18" t="s">
        <v>481</v>
      </c>
      <c r="P48" s="20" t="s">
        <v>481</v>
      </c>
      <c r="Q48" s="18" t="n">
        <v>443.25481846</v>
      </c>
      <c r="R48" s="20" t="n">
        <v>13.75314613</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(511.0/B50*100)</f>
        <v/>
      </c>
      <c r="D50" s="19" t="n">
        <v>11284</v>
      </c>
      <c r="E50" s="18" t="n">
        <v>432.75972422</v>
      </c>
      <c r="F50" s="20" t="n">
        <v>2.74137449</v>
      </c>
      <c r="G50" s="18" t="n">
        <v>421.31988464</v>
      </c>
      <c r="H50" s="20" t="n">
        <v>4.71292114</v>
      </c>
      <c r="I50" s="18" t="s">
        <v>481</v>
      </c>
      <c r="J50" s="20" t="s">
        <v>481</v>
      </c>
      <c r="K50" s="18" t="s">
        <v>481</v>
      </c>
      <c r="L50" s="20" t="s">
        <v>481</v>
      </c>
      <c r="M50" s="18" t="s">
        <v>481</v>
      </c>
      <c r="N50" s="20" t="s">
        <v>481</v>
      </c>
      <c r="O50" s="18" t="s">
        <v>481</v>
      </c>
      <c r="P50" s="20" t="s">
        <v>481</v>
      </c>
      <c r="Q50" s="18" t="n">
        <v>368.60607672</v>
      </c>
      <c r="R50" s="20" t="n">
        <v>8.063672540000001</v>
      </c>
    </row>
    <row r="51" spans="1:18">
      <c r="A51" s="15" t="s">
        <v>526</v>
      </c>
      <c r="B51" s="17" t="n">
        <v>6866</v>
      </c>
      <c r="C51" s="18">
        <f>(114.0/B51*100)</f>
        <v/>
      </c>
      <c r="D51" s="19" t="n">
        <v>6752</v>
      </c>
      <c r="E51" s="18" t="n">
        <v>431.13239069</v>
      </c>
      <c r="F51" s="20" t="n">
        <v>2.73918057</v>
      </c>
      <c r="G51" s="18" t="n">
        <v>429.66981189</v>
      </c>
      <c r="H51" s="20" t="n">
        <v>5.07286454</v>
      </c>
      <c r="I51" s="18" t="s">
        <v>481</v>
      </c>
      <c r="J51" s="20" t="s">
        <v>481</v>
      </c>
      <c r="K51" s="18" t="s">
        <v>481</v>
      </c>
      <c r="L51" s="20" t="s">
        <v>481</v>
      </c>
      <c r="M51" s="18" t="n">
        <v>427.96430568</v>
      </c>
      <c r="N51" s="20" t="n">
        <v>5.20460603</v>
      </c>
      <c r="O51" s="18" t="s">
        <v>481</v>
      </c>
      <c r="P51" s="20" t="s">
        <v>481</v>
      </c>
      <c r="Q51" s="18" t="n">
        <v>404.07300518</v>
      </c>
      <c r="R51" s="20" t="n">
        <v>7.82696498</v>
      </c>
    </row>
    <row r="52" spans="1:18">
      <c r="A52" s="15" t="s">
        <v>527</v>
      </c>
      <c r="B52" s="17" t="n">
        <v>5809</v>
      </c>
      <c r="C52" s="18">
        <f>(127.0/B52*100)</f>
        <v/>
      </c>
      <c r="D52" s="19" t="n">
        <v>5682</v>
      </c>
      <c r="E52" s="18" t="n">
        <v>489.81772509</v>
      </c>
      <c r="F52" s="20" t="n">
        <v>2.69347838</v>
      </c>
      <c r="G52" s="18" t="n">
        <v>492.92506857</v>
      </c>
      <c r="H52" s="20" t="n">
        <v>5.50801687</v>
      </c>
      <c r="I52" s="18" t="s">
        <v>481</v>
      </c>
      <c r="J52" s="20" t="s">
        <v>481</v>
      </c>
      <c r="K52" s="18" t="s">
        <v>481</v>
      </c>
      <c r="L52" s="20" t="s">
        <v>481</v>
      </c>
      <c r="M52" s="18" t="s">
        <v>481</v>
      </c>
      <c r="N52" s="20" t="s">
        <v>481</v>
      </c>
      <c r="O52" s="18" t="s">
        <v>481</v>
      </c>
      <c r="P52" s="20" t="s">
        <v>481</v>
      </c>
      <c r="Q52" s="18" t="n">
        <v>391.39783061</v>
      </c>
      <c r="R52" s="20" t="n">
        <v>8.3971654</v>
      </c>
    </row>
    <row r="53" spans="1:18">
      <c r="A53" s="15" t="s">
        <v>528</v>
      </c>
      <c r="B53" s="17" t="n">
        <v>5571</v>
      </c>
      <c r="C53" s="18">
        <f>(150.0/B53*100)</f>
        <v/>
      </c>
      <c r="D53" s="19" t="n">
        <v>5421</v>
      </c>
      <c r="E53" s="18" t="n">
        <v>455.73337934</v>
      </c>
      <c r="F53" s="20" t="n">
        <v>2.11168199</v>
      </c>
      <c r="G53" s="18" t="n">
        <v>432.62803643</v>
      </c>
      <c r="H53" s="20" t="n">
        <v>4.62790372</v>
      </c>
      <c r="I53" s="18" t="s">
        <v>481</v>
      </c>
      <c r="J53" s="20" t="s">
        <v>481</v>
      </c>
      <c r="K53" s="18" t="s">
        <v>481</v>
      </c>
      <c r="L53" s="20" t="s">
        <v>481</v>
      </c>
      <c r="M53" s="18" t="s">
        <v>481</v>
      </c>
      <c r="N53" s="20" t="s">
        <v>481</v>
      </c>
      <c r="O53" s="18" t="s">
        <v>481</v>
      </c>
      <c r="P53" s="20" t="s">
        <v>481</v>
      </c>
      <c r="Q53" s="18" t="n">
        <v>358.52716107</v>
      </c>
      <c r="R53" s="20" t="n">
        <v>5.34654697</v>
      </c>
    </row>
    <row r="54" spans="1:18">
      <c r="A54" s="15" t="s">
        <v>529</v>
      </c>
      <c r="B54" s="17" t="n">
        <v>4740</v>
      </c>
      <c r="C54" s="18">
        <f>(669.0/B54*100)</f>
        <v/>
      </c>
      <c r="D54" s="19" t="n">
        <v>4071</v>
      </c>
      <c r="E54" s="18" t="n">
        <v>372.7355264</v>
      </c>
      <c r="F54" s="20" t="n">
        <v>3.6513782</v>
      </c>
      <c r="G54" s="18" t="n">
        <v>373.57384597</v>
      </c>
      <c r="H54" s="20" t="n">
        <v>5.67529751</v>
      </c>
      <c r="I54" s="18" t="s">
        <v>481</v>
      </c>
      <c r="J54" s="20" t="s">
        <v>481</v>
      </c>
      <c r="K54" s="18" t="s">
        <v>481</v>
      </c>
      <c r="L54" s="20" t="s">
        <v>481</v>
      </c>
      <c r="M54" s="18" t="s">
        <v>481</v>
      </c>
      <c r="N54" s="20" t="s">
        <v>481</v>
      </c>
      <c r="O54" s="18" t="s">
        <v>481</v>
      </c>
      <c r="P54" s="20" t="s">
        <v>481</v>
      </c>
      <c r="Q54" s="18" t="n">
        <v>308.88725271</v>
      </c>
      <c r="R54" s="20" t="n">
        <v>4.9853116</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(77.0/B56*100)</f>
        <v/>
      </c>
      <c r="D56" s="19" t="n">
        <v>5282</v>
      </c>
      <c r="E56" s="18" t="n">
        <v>527.76853131</v>
      </c>
      <c r="F56" s="20" t="n">
        <v>2.69146781</v>
      </c>
      <c r="G56" s="18" t="n">
        <v>527.37207997</v>
      </c>
      <c r="H56" s="20" t="n">
        <v>4.49662651</v>
      </c>
      <c r="I56" s="18" t="s">
        <v>481</v>
      </c>
      <c r="J56" s="20" t="s">
        <v>481</v>
      </c>
      <c r="K56" s="18" t="s">
        <v>481</v>
      </c>
      <c r="L56" s="20" t="s">
        <v>481</v>
      </c>
      <c r="M56" s="18" t="s">
        <v>481</v>
      </c>
      <c r="N56" s="20" t="s">
        <v>481</v>
      </c>
      <c r="O56" s="18" t="s">
        <v>481</v>
      </c>
      <c r="P56" s="20" t="s">
        <v>481</v>
      </c>
      <c r="Q56" s="18" t="n">
        <v>461.35089411</v>
      </c>
      <c r="R56" s="20" t="n">
        <v>12.6330844</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397.25949434</v>
      </c>
      <c r="N57" s="20" t="n">
        <v>2.86584073</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347.12590293</v>
      </c>
      <c r="N59" s="20" t="n">
        <v>1.56898215</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346.54897697</v>
      </c>
      <c r="N60" s="20" t="n">
        <v>4.41355694</v>
      </c>
      <c r="O60" s="18" t="s">
        <v>481</v>
      </c>
      <c r="P60" s="20" t="s">
        <v>481</v>
      </c>
      <c r="Q60" s="18" t="s">
        <v>481</v>
      </c>
      <c r="R60" s="20" t="s">
        <v>481</v>
      </c>
    </row>
    <row r="61" spans="1:18">
      <c r="A61" s="15" t="s">
        <v>536</v>
      </c>
      <c r="B61" s="17" t="n">
        <v>6525</v>
      </c>
      <c r="C61" s="18">
        <f>(195.0/B61*100)</f>
        <v/>
      </c>
      <c r="D61" s="19" t="n">
        <v>6330</v>
      </c>
      <c r="E61" s="18" t="n">
        <v>476.56838403</v>
      </c>
      <c r="F61" s="20" t="n">
        <v>2.61406082</v>
      </c>
      <c r="G61" s="18" t="n">
        <v>480.79957448</v>
      </c>
      <c r="H61" s="20" t="n">
        <v>4.75856561</v>
      </c>
      <c r="I61" s="18" t="s">
        <v>481</v>
      </c>
      <c r="J61" s="20" t="s">
        <v>481</v>
      </c>
      <c r="K61" s="18" t="s">
        <v>481</v>
      </c>
      <c r="L61" s="20" t="s">
        <v>481</v>
      </c>
      <c r="M61" s="18" t="s">
        <v>481</v>
      </c>
      <c r="N61" s="20" t="s">
        <v>481</v>
      </c>
      <c r="O61" s="18" t="s">
        <v>481</v>
      </c>
      <c r="P61" s="20" t="s">
        <v>481</v>
      </c>
      <c r="Q61" s="18" t="n">
        <v>375.35497603</v>
      </c>
      <c r="R61" s="20" t="n">
        <v>9.224315860000001</v>
      </c>
    </row>
    <row r="62" spans="1:18">
      <c r="A62" s="15" t="s">
        <v>537</v>
      </c>
      <c r="B62" s="17" t="n">
        <v>4476</v>
      </c>
      <c r="C62" s="18">
        <f>(3.0/B62*100)</f>
        <v/>
      </c>
      <c r="D62" s="19" t="n">
        <v>4473</v>
      </c>
      <c r="E62" s="18" t="n">
        <v>507.4212276</v>
      </c>
      <c r="F62" s="20" t="n">
        <v>1.36164647</v>
      </c>
      <c r="G62" s="18" t="n">
        <v>518.47083908</v>
      </c>
      <c r="H62" s="20" t="n">
        <v>3.49993448</v>
      </c>
      <c r="I62" s="18" t="s">
        <v>481</v>
      </c>
      <c r="J62" s="20" t="s">
        <v>481</v>
      </c>
      <c r="K62" s="18" t="s">
        <v>481</v>
      </c>
      <c r="L62" s="20" t="s">
        <v>481</v>
      </c>
      <c r="M62" s="18" t="s">
        <v>481</v>
      </c>
      <c r="N62" s="20" t="s">
        <v>481</v>
      </c>
      <c r="O62" s="18" t="s">
        <v>481</v>
      </c>
      <c r="P62" s="20" t="s">
        <v>481</v>
      </c>
      <c r="Q62" s="18" t="n">
        <v>464.69990068</v>
      </c>
      <c r="R62" s="20" t="n">
        <v>21.64898462</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446.66614265</v>
      </c>
      <c r="N64" s="20" t="n">
        <v>1.7787943</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416.22926213</v>
      </c>
      <c r="N65" s="20" t="n">
        <v>2.51747002</v>
      </c>
      <c r="O65" s="18" t="s">
        <v>481</v>
      </c>
      <c r="P65" s="20" t="s">
        <v>481</v>
      </c>
      <c r="Q65" s="18" t="s">
        <v>481</v>
      </c>
      <c r="R65" s="20" t="s">
        <v>481</v>
      </c>
    </row>
    <row r="66" spans="1:18">
      <c r="A66" s="15" t="s">
        <v>541</v>
      </c>
      <c r="B66" s="17" t="n">
        <v>5665</v>
      </c>
      <c r="C66" s="18">
        <f>(107.0/B66*100)</f>
        <v/>
      </c>
      <c r="D66" s="19" t="n">
        <v>5558</v>
      </c>
      <c r="E66" s="18" t="n">
        <v>437.45788543</v>
      </c>
      <c r="F66" s="20" t="n">
        <v>1.83782535</v>
      </c>
      <c r="G66" s="18" t="n">
        <v>439.89064802</v>
      </c>
      <c r="H66" s="20" t="n">
        <v>3.93467488</v>
      </c>
      <c r="I66" s="18" t="s">
        <v>481</v>
      </c>
      <c r="J66" s="20" t="s">
        <v>481</v>
      </c>
      <c r="K66" s="18" t="s">
        <v>481</v>
      </c>
      <c r="L66" s="20" t="s">
        <v>481</v>
      </c>
      <c r="M66" s="18" t="s">
        <v>481</v>
      </c>
      <c r="N66" s="20" t="s">
        <v>481</v>
      </c>
      <c r="O66" s="18" t="s">
        <v>481</v>
      </c>
      <c r="P66" s="20" t="s">
        <v>481</v>
      </c>
      <c r="Q66" s="18" t="n">
        <v>362.81031611</v>
      </c>
      <c r="R66" s="20" t="n">
        <v>4.16120447</v>
      </c>
    </row>
    <row r="67" spans="1:18">
      <c r="A67" s="15" t="s">
        <v>542</v>
      </c>
      <c r="B67" s="17" t="n">
        <v>6971</v>
      </c>
      <c r="C67" s="18">
        <f>(1435.0/B67*100)</f>
        <v/>
      </c>
      <c r="D67" s="19" t="n">
        <v>5536</v>
      </c>
      <c r="E67" s="18" t="n">
        <v>421.73533394</v>
      </c>
      <c r="F67" s="20" t="n">
        <v>3.17157531</v>
      </c>
      <c r="G67" s="18" t="n">
        <v>406.67373764</v>
      </c>
      <c r="H67" s="20" t="n">
        <v>4.2377738</v>
      </c>
      <c r="I67" s="18" t="s">
        <v>481</v>
      </c>
      <c r="J67" s="20" t="s">
        <v>481</v>
      </c>
      <c r="K67" s="18" t="s">
        <v>481</v>
      </c>
      <c r="L67" s="20" t="s">
        <v>481</v>
      </c>
      <c r="M67" s="18" t="s">
        <v>481</v>
      </c>
      <c r="N67" s="20" t="s">
        <v>481</v>
      </c>
      <c r="O67" s="18" t="s">
        <v>481</v>
      </c>
      <c r="P67" s="20" t="s">
        <v>481</v>
      </c>
      <c r="Q67" s="18" t="n">
        <v>354.54052079</v>
      </c>
      <c r="R67" s="20" t="n">
        <v>6.82707202</v>
      </c>
    </row>
    <row r="68" spans="1:18">
      <c r="A68" s="15" t="s">
        <v>543</v>
      </c>
      <c r="B68" s="17" t="n">
        <v>12083</v>
      </c>
      <c r="C68" s="18">
        <f>(33.0/B68*100)</f>
        <v/>
      </c>
      <c r="D68" s="19" t="n">
        <v>12050</v>
      </c>
      <c r="E68" s="18" t="n">
        <v>422.24474105</v>
      </c>
      <c r="F68" s="20" t="n">
        <v>1.1683058</v>
      </c>
      <c r="G68" s="18" t="n">
        <v>404.48921473</v>
      </c>
      <c r="H68" s="20" t="n">
        <v>3.36178902</v>
      </c>
      <c r="I68" s="18" t="s">
        <v>481</v>
      </c>
      <c r="J68" s="20" t="s">
        <v>481</v>
      </c>
      <c r="K68" s="18" t="s">
        <v>481</v>
      </c>
      <c r="L68" s="20" t="s">
        <v>481</v>
      </c>
      <c r="M68" s="18" t="s">
        <v>481</v>
      </c>
      <c r="N68" s="20" t="s">
        <v>481</v>
      </c>
      <c r="O68" s="18" t="s">
        <v>481</v>
      </c>
      <c r="P68" s="20" t="s">
        <v>481</v>
      </c>
      <c r="Q68" s="18" t="n">
        <v>327.61445844</v>
      </c>
      <c r="R68" s="20" t="n">
        <v>2.16326764</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433.61659804</v>
      </c>
      <c r="N69" s="20" t="n">
        <v>4.0674456</v>
      </c>
      <c r="O69" s="18" t="s">
        <v>481</v>
      </c>
      <c r="P69" s="20" t="s">
        <v>481</v>
      </c>
      <c r="Q69" s="18" t="s">
        <v>481</v>
      </c>
      <c r="R69" s="20" t="s">
        <v>481</v>
      </c>
    </row>
    <row r="70" spans="1:18">
      <c r="A70" s="15" t="s">
        <v>545</v>
      </c>
      <c r="B70" s="17" t="n">
        <v>6036</v>
      </c>
      <c r="C70" s="18">
        <f>(223.0/B70*100)</f>
        <v/>
      </c>
      <c r="D70" s="19" t="n">
        <v>5813</v>
      </c>
      <c r="E70" s="18" t="n">
        <v>495.76654903</v>
      </c>
      <c r="F70" s="20" t="n">
        <v>3.16904775</v>
      </c>
      <c r="G70" s="18" t="n">
        <v>511.22650943</v>
      </c>
      <c r="H70" s="20" t="n">
        <v>4.01219652</v>
      </c>
      <c r="I70" s="18" t="s">
        <v>481</v>
      </c>
      <c r="J70" s="20" t="s">
        <v>481</v>
      </c>
      <c r="K70" s="18" t="s">
        <v>481</v>
      </c>
      <c r="L70" s="20" t="s">
        <v>481</v>
      </c>
      <c r="M70" s="18" t="s">
        <v>481</v>
      </c>
      <c r="N70" s="20" t="s">
        <v>481</v>
      </c>
      <c r="O70" s="18" t="s">
        <v>481</v>
      </c>
      <c r="P70" s="20" t="s">
        <v>481</v>
      </c>
      <c r="Q70" s="18" t="n">
        <v>459.33055231</v>
      </c>
      <c r="R70" s="20" t="n">
        <v>7.92629387</v>
      </c>
    </row>
    <row r="71" spans="1:18">
      <c r="A71" s="15" t="s">
        <v>546</v>
      </c>
      <c r="B71" s="17" t="n">
        <v>6115</v>
      </c>
      <c r="C71" s="18">
        <f>(63.0/B71*100)</f>
        <v/>
      </c>
      <c r="D71" s="19" t="n">
        <v>6052</v>
      </c>
      <c r="E71" s="18" t="n">
        <v>533.24417261</v>
      </c>
      <c r="F71" s="20" t="n">
        <v>1.73565523</v>
      </c>
      <c r="G71" s="18" t="n">
        <v>546.51698887</v>
      </c>
      <c r="H71" s="20" t="n">
        <v>2.93102285</v>
      </c>
      <c r="I71" s="18" t="s">
        <v>481</v>
      </c>
      <c r="J71" s="20" t="s">
        <v>481</v>
      </c>
      <c r="K71" s="18" t="s">
        <v>481</v>
      </c>
      <c r="L71" s="20" t="s">
        <v>481</v>
      </c>
      <c r="M71" s="18" t="s">
        <v>481</v>
      </c>
      <c r="N71" s="20" t="s">
        <v>481</v>
      </c>
      <c r="O71" s="18" t="s">
        <v>481</v>
      </c>
      <c r="P71" s="20" t="s">
        <v>481</v>
      </c>
      <c r="Q71" s="18" t="n">
        <v>498.65022296</v>
      </c>
      <c r="R71" s="20" t="n">
        <v>14.29708256</v>
      </c>
    </row>
    <row r="72" spans="1:18">
      <c r="A72" s="15" t="s">
        <v>547</v>
      </c>
      <c r="B72" s="17" t="n">
        <v>7708</v>
      </c>
      <c r="C72" s="18">
        <f>(12.0/B72*100)</f>
        <v/>
      </c>
      <c r="D72" s="19" t="n">
        <v>7696</v>
      </c>
      <c r="E72" s="18" t="n">
        <v>495.60093092</v>
      </c>
      <c r="F72" s="20" t="n">
        <v>2.54543657</v>
      </c>
      <c r="G72" s="18" t="n">
        <v>506.77471486</v>
      </c>
      <c r="H72" s="20" t="n">
        <v>4.32428768</v>
      </c>
      <c r="I72" s="18" t="s">
        <v>481</v>
      </c>
      <c r="J72" s="20" t="s">
        <v>481</v>
      </c>
      <c r="K72" s="18" t="s">
        <v>481</v>
      </c>
      <c r="L72" s="20" t="s">
        <v>481</v>
      </c>
      <c r="M72" s="18" t="s">
        <v>481</v>
      </c>
      <c r="N72" s="20" t="s">
        <v>481</v>
      </c>
      <c r="O72" s="18" t="s">
        <v>481</v>
      </c>
      <c r="P72" s="20" t="s">
        <v>481</v>
      </c>
      <c r="Q72" s="18" t="n">
        <v>459.985598</v>
      </c>
      <c r="R72" s="20" t="n">
        <v>19.33287426</v>
      </c>
    </row>
    <row r="73" spans="1:18">
      <c r="A73" s="15" t="s">
        <v>548</v>
      </c>
      <c r="B73" s="17" t="n">
        <v>8249</v>
      </c>
      <c r="C73" s="18">
        <f>(224.0/B73*100)</f>
        <v/>
      </c>
      <c r="D73" s="19" t="n">
        <v>8025</v>
      </c>
      <c r="E73" s="18" t="n">
        <v>410.60237093</v>
      </c>
      <c r="F73" s="20" t="n">
        <v>3.35827554</v>
      </c>
      <c r="G73" s="18" t="n">
        <v>413.55282517</v>
      </c>
      <c r="H73" s="20" t="n">
        <v>5.50099193</v>
      </c>
      <c r="I73" s="18" t="s">
        <v>481</v>
      </c>
      <c r="J73" s="20" t="s">
        <v>481</v>
      </c>
      <c r="K73" s="18" t="s">
        <v>481</v>
      </c>
      <c r="L73" s="20" t="s">
        <v>481</v>
      </c>
      <c r="M73" s="18" t="s">
        <v>481</v>
      </c>
      <c r="N73" s="20" t="s">
        <v>481</v>
      </c>
      <c r="O73" s="18" t="s">
        <v>481</v>
      </c>
      <c r="P73" s="20" t="s">
        <v>481</v>
      </c>
      <c r="Q73" s="18" t="n">
        <v>362.5976468</v>
      </c>
      <c r="R73" s="20" t="n">
        <v>8.23815332</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427.27325298</v>
      </c>
      <c r="N74" s="20" t="n">
        <v>1.48755563</v>
      </c>
      <c r="O74" s="18" t="s">
        <v>481</v>
      </c>
      <c r="P74" s="20" t="s">
        <v>481</v>
      </c>
      <c r="Q74" s="18" t="s">
        <v>481</v>
      </c>
      <c r="R74" s="20" t="s">
        <v>481</v>
      </c>
    </row>
    <row r="75" spans="1:18">
      <c r="A75" s="15" t="s">
        <v>550</v>
      </c>
      <c r="B75" s="17" t="n">
        <v>5375</v>
      </c>
      <c r="C75" s="18">
        <f>(365.0/B75*100)</f>
        <v/>
      </c>
      <c r="D75" s="19" t="n">
        <v>5010</v>
      </c>
      <c r="E75" s="18" t="n">
        <v>369.7803635</v>
      </c>
      <c r="F75" s="20" t="n">
        <v>3.15109416</v>
      </c>
      <c r="G75" s="18" t="n">
        <v>360.76028884</v>
      </c>
      <c r="H75" s="20" t="n">
        <v>4.95471651</v>
      </c>
      <c r="I75" s="18" t="s">
        <v>481</v>
      </c>
      <c r="J75" s="20" t="s">
        <v>481</v>
      </c>
      <c r="K75" s="18" t="s">
        <v>481</v>
      </c>
      <c r="L75" s="20" t="s">
        <v>481</v>
      </c>
      <c r="M75" s="18" t="s">
        <v>481</v>
      </c>
      <c r="N75" s="20" t="s">
        <v>481</v>
      </c>
      <c r="O75" s="18" t="s">
        <v>481</v>
      </c>
      <c r="P75" s="20" t="s">
        <v>481</v>
      </c>
      <c r="Q75" s="18" t="n">
        <v>331.2238795</v>
      </c>
      <c r="R75" s="20" t="n">
        <v>5.98405556</v>
      </c>
    </row>
    <row r="76" spans="1:18">
      <c r="A76" s="15" t="s">
        <v>551</v>
      </c>
      <c r="B76" s="17" t="n">
        <v>14167</v>
      </c>
      <c r="C76" s="18">
        <f>(239.0/B76*100)</f>
        <v/>
      </c>
      <c r="D76" s="19" t="n">
        <v>13928</v>
      </c>
      <c r="E76" s="18" t="n">
        <v>441.57210788</v>
      </c>
      <c r="F76" s="20" t="n">
        <v>3.00398529</v>
      </c>
      <c r="G76" s="18" t="n">
        <v>435.76208403</v>
      </c>
      <c r="H76" s="20" t="n">
        <v>4.38929829</v>
      </c>
      <c r="I76" s="18" t="s">
        <v>481</v>
      </c>
      <c r="J76" s="20" t="s">
        <v>481</v>
      </c>
      <c r="K76" s="18" t="s">
        <v>481</v>
      </c>
      <c r="L76" s="20" t="s">
        <v>481</v>
      </c>
      <c r="M76" s="18" t="s">
        <v>481</v>
      </c>
      <c r="N76" s="20" t="s">
        <v>481</v>
      </c>
      <c r="O76" s="18" t="s">
        <v>481</v>
      </c>
      <c r="P76" s="20" t="s">
        <v>481</v>
      </c>
      <c r="Q76" s="18" t="n">
        <v>345.41108933</v>
      </c>
      <c r="R76" s="20" t="n">
        <v>5.78447268</v>
      </c>
    </row>
    <row r="77" spans="1:18">
      <c r="A77" s="15" t="s">
        <v>552</v>
      </c>
      <c r="B77" s="17" t="n">
        <v>6062</v>
      </c>
      <c r="C77" s="18">
        <f>(534.0/B77*100)</f>
        <v/>
      </c>
      <c r="D77" s="19" t="n">
        <v>5528</v>
      </c>
      <c r="E77" s="18" t="n">
        <v>449.48346955</v>
      </c>
      <c r="F77" s="20" t="n">
        <v>2.9319383</v>
      </c>
      <c r="G77" s="18" t="n">
        <v>448.05546045</v>
      </c>
      <c r="H77" s="20" t="n">
        <v>4.86044976</v>
      </c>
      <c r="I77" s="18" t="s">
        <v>481</v>
      </c>
      <c r="J77" s="20" t="s">
        <v>481</v>
      </c>
      <c r="K77" s="18" t="s">
        <v>481</v>
      </c>
      <c r="L77" s="20" t="s">
        <v>481</v>
      </c>
      <c r="M77" s="18" t="s">
        <v>481</v>
      </c>
      <c r="N77" s="20" t="s">
        <v>481</v>
      </c>
      <c r="O77" s="18" t="s">
        <v>481</v>
      </c>
      <c r="P77" s="20" t="s">
        <v>481</v>
      </c>
      <c r="Q77" s="18" t="n">
        <v>368.36100259</v>
      </c>
      <c r="R77" s="20" t="n">
        <v>4.34977247</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427.14102033</v>
      </c>
      <c r="N80" s="20" t="n">
        <v>3.42468904</v>
      </c>
      <c r="O80" s="18" t="s">
        <v>481</v>
      </c>
      <c r="P80" s="20" t="s">
        <v>481</v>
      </c>
      <c r="Q80" s="18" t="s">
        <v>481</v>
      </c>
      <c r="R80" s="20" t="s">
        <v>481</v>
      </c>
    </row>
    <row r="81" spans="1:18">
      <c r="A81" s="23" t="s">
        <v>556</v>
      </c>
      <c r="B81" s="17" t="n">
        <v>8861</v>
      </c>
      <c r="C81" s="18">
        <f>(129.0/B81*100)</f>
        <v/>
      </c>
      <c r="D81" s="19" t="n">
        <v>8732</v>
      </c>
      <c r="E81" s="18" t="n">
        <v>428.36689552</v>
      </c>
      <c r="F81" s="20" t="n">
        <v>3.46441577</v>
      </c>
      <c r="G81" s="18" t="n">
        <v>453.46853995</v>
      </c>
      <c r="H81" s="20" t="n">
        <v>5.52092663</v>
      </c>
      <c r="I81" s="18" t="s">
        <v>481</v>
      </c>
      <c r="J81" s="20" t="s">
        <v>481</v>
      </c>
      <c r="K81" s="18" t="s">
        <v>481</v>
      </c>
      <c r="L81" s="20" t="s">
        <v>481</v>
      </c>
      <c r="M81" s="18" t="s">
        <v>481</v>
      </c>
      <c r="N81" s="20" t="s">
        <v>481</v>
      </c>
      <c r="O81" s="18" t="s">
        <v>481</v>
      </c>
      <c r="P81" s="20" t="s">
        <v>481</v>
      </c>
      <c r="Q81" s="18" t="n">
        <v>376.9845166</v>
      </c>
      <c r="R81" s="20" t="n">
        <v>13.08574914</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905</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519.74842473</v>
      </c>
      <c r="F7" s="20" t="n">
        <v>2.22090067</v>
      </c>
      <c r="G7" s="18" t="n">
        <v>496.42573601</v>
      </c>
      <c r="H7" s="20" t="n">
        <v>2.15893861</v>
      </c>
      <c r="I7" s="18" t="s">
        <v>481</v>
      </c>
      <c r="J7" s="20" t="s">
        <v>481</v>
      </c>
      <c r="K7" s="18" t="s">
        <v>481</v>
      </c>
      <c r="L7" s="20" t="s">
        <v>481</v>
      </c>
      <c r="M7" s="18" t="s">
        <v>481</v>
      </c>
      <c r="N7" s="20" t="s">
        <v>481</v>
      </c>
      <c r="O7" s="18" t="s">
        <v>481</v>
      </c>
      <c r="P7" s="20" t="s">
        <v>481</v>
      </c>
      <c r="Q7" s="18" t="n">
        <v>471.70062813</v>
      </c>
      <c r="R7" s="20" t="n">
        <v>5.22740845</v>
      </c>
    </row>
    <row r="8" spans="1:18">
      <c r="A8" s="15" t="s">
        <v>483</v>
      </c>
      <c r="B8" s="17" t="n">
        <v>7007</v>
      </c>
      <c r="C8" s="18">
        <f>(357.0/B8*100)</f>
        <v/>
      </c>
      <c r="D8" s="19" t="n">
        <v>6650</v>
      </c>
      <c r="E8" s="18" t="n">
        <v>505.93429005</v>
      </c>
      <c r="F8" s="20" t="n">
        <v>3.72620554</v>
      </c>
      <c r="G8" s="18" t="n">
        <v>478.82274225</v>
      </c>
      <c r="H8" s="20" t="n">
        <v>2.81101363</v>
      </c>
      <c r="I8" s="18" t="s">
        <v>481</v>
      </c>
      <c r="J8" s="20" t="s">
        <v>481</v>
      </c>
      <c r="K8" s="18" t="s">
        <v>481</v>
      </c>
      <c r="L8" s="20" t="s">
        <v>481</v>
      </c>
      <c r="M8" s="18" t="n">
        <v>361.38025951</v>
      </c>
      <c r="N8" s="20" t="n">
        <v>22.72565673</v>
      </c>
      <c r="O8" s="18" t="s">
        <v>481</v>
      </c>
      <c r="P8" s="20" t="s">
        <v>481</v>
      </c>
      <c r="Q8" s="18" t="n">
        <v>407.59139991</v>
      </c>
      <c r="R8" s="20" t="n">
        <v>7.62861548</v>
      </c>
    </row>
    <row r="9" spans="1:18">
      <c r="A9" s="15" t="s">
        <v>484</v>
      </c>
      <c r="B9" s="17" t="n">
        <v>9651</v>
      </c>
      <c r="C9" s="18">
        <f>(381.0/B9*100)</f>
        <v/>
      </c>
      <c r="D9" s="19" t="n">
        <v>9270</v>
      </c>
      <c r="E9" s="18" t="n">
        <v>522.60876025</v>
      </c>
      <c r="F9" s="20" t="n">
        <v>2.67990573</v>
      </c>
      <c r="G9" s="18" t="n">
        <v>499.3589702</v>
      </c>
      <c r="H9" s="20" t="n">
        <v>2.51762536</v>
      </c>
      <c r="I9" s="18" t="s">
        <v>481</v>
      </c>
      <c r="J9" s="20" t="s">
        <v>481</v>
      </c>
      <c r="K9" s="18" t="s">
        <v>481</v>
      </c>
      <c r="L9" s="20" t="s">
        <v>481</v>
      </c>
      <c r="M9" s="18" t="n">
        <v>347.7815185</v>
      </c>
      <c r="N9" s="20" t="n">
        <v>11.20716786</v>
      </c>
      <c r="O9" s="18" t="s">
        <v>481</v>
      </c>
      <c r="P9" s="20" t="s">
        <v>481</v>
      </c>
      <c r="Q9" s="18" t="n">
        <v>428.3983079</v>
      </c>
      <c r="R9" s="20" t="n">
        <v>7.27150214</v>
      </c>
    </row>
    <row r="10" spans="1:18">
      <c r="A10" s="15" t="s">
        <v>485</v>
      </c>
      <c r="B10" s="17" t="n">
        <v>20058</v>
      </c>
      <c r="C10" s="18">
        <f>(596.0/B10*100)</f>
        <v/>
      </c>
      <c r="D10" s="19" t="n">
        <v>19462</v>
      </c>
      <c r="E10" s="18" t="n">
        <v>539.58006288</v>
      </c>
      <c r="F10" s="20" t="n">
        <v>2.56653969</v>
      </c>
      <c r="G10" s="18" t="n">
        <v>522.5642774200001</v>
      </c>
      <c r="H10" s="20" t="n">
        <v>2.29553809</v>
      </c>
      <c r="I10" s="18" t="s">
        <v>481</v>
      </c>
      <c r="J10" s="20" t="s">
        <v>481</v>
      </c>
      <c r="K10" s="18" t="s">
        <v>481</v>
      </c>
      <c r="L10" s="20" t="s">
        <v>481</v>
      </c>
      <c r="M10" s="18" t="s">
        <v>481</v>
      </c>
      <c r="N10" s="20" t="s">
        <v>481</v>
      </c>
      <c r="O10" s="18" t="s">
        <v>481</v>
      </c>
      <c r="P10" s="20" t="s">
        <v>481</v>
      </c>
      <c r="Q10" s="18" t="n">
        <v>458.30099802</v>
      </c>
      <c r="R10" s="20" t="n">
        <v>7.60643346</v>
      </c>
    </row>
    <row r="11" spans="1:18">
      <c r="A11" s="15" t="s">
        <v>486</v>
      </c>
      <c r="B11" s="17" t="n">
        <v>7053</v>
      </c>
      <c r="C11" s="18">
        <f>(274.0/B11*100)</f>
        <v/>
      </c>
      <c r="D11" s="19" t="n">
        <v>6779</v>
      </c>
      <c r="E11" s="18" t="n">
        <v>469.85495642</v>
      </c>
      <c r="F11" s="20" t="n">
        <v>3.52115425</v>
      </c>
      <c r="G11" s="18" t="n">
        <v>460.67676631</v>
      </c>
      <c r="H11" s="20" t="n">
        <v>2.90005771</v>
      </c>
      <c r="I11" s="18" t="s">
        <v>481</v>
      </c>
      <c r="J11" s="20" t="s">
        <v>481</v>
      </c>
      <c r="K11" s="18" t="s">
        <v>481</v>
      </c>
      <c r="L11" s="20" t="s">
        <v>481</v>
      </c>
      <c r="M11" s="18" t="s">
        <v>481</v>
      </c>
      <c r="N11" s="20" t="s">
        <v>481</v>
      </c>
      <c r="O11" s="18" t="s">
        <v>481</v>
      </c>
      <c r="P11" s="20" t="s">
        <v>481</v>
      </c>
      <c r="Q11" s="18" t="n">
        <v>423.18781519</v>
      </c>
      <c r="R11" s="20" t="n">
        <v>6.3337794</v>
      </c>
    </row>
    <row r="12" spans="1:18">
      <c r="A12" s="15" t="s">
        <v>487</v>
      </c>
      <c r="B12" s="17" t="n">
        <v>6894</v>
      </c>
      <c r="C12" s="18">
        <f>(61.0/B12*100)</f>
        <v/>
      </c>
      <c r="D12" s="19" t="n">
        <v>6833</v>
      </c>
      <c r="E12" s="18" t="n">
        <v>511.00560352</v>
      </c>
      <c r="F12" s="20" t="n">
        <v>2.66011077</v>
      </c>
      <c r="G12" s="18" t="n">
        <v>484.07020157</v>
      </c>
      <c r="H12" s="20" t="n">
        <v>2.6996621</v>
      </c>
      <c r="I12" s="18" t="s">
        <v>481</v>
      </c>
      <c r="J12" s="20" t="s">
        <v>481</v>
      </c>
      <c r="K12" s="18" t="s">
        <v>481</v>
      </c>
      <c r="L12" s="20" t="s">
        <v>481</v>
      </c>
      <c r="M12" s="18" t="n">
        <v>332.31014509</v>
      </c>
      <c r="N12" s="20" t="n">
        <v>18.34291261</v>
      </c>
      <c r="O12" s="18" t="s">
        <v>481</v>
      </c>
      <c r="P12" s="20" t="s">
        <v>481</v>
      </c>
      <c r="Q12" s="18" t="n">
        <v>394.91416898</v>
      </c>
      <c r="R12" s="20" t="n">
        <v>8.09056064</v>
      </c>
    </row>
    <row r="13" spans="1:18">
      <c r="A13" s="15" t="s">
        <v>488</v>
      </c>
      <c r="B13" s="17" t="n">
        <v>7161</v>
      </c>
      <c r="C13" s="18">
        <f>(380.0/B13*100)</f>
        <v/>
      </c>
      <c r="D13" s="19" t="n">
        <v>6781</v>
      </c>
      <c r="E13" s="18" t="n">
        <v>519.94744958</v>
      </c>
      <c r="F13" s="20" t="n">
        <v>3.15962385</v>
      </c>
      <c r="G13" s="18" t="n">
        <v>503.07508844</v>
      </c>
      <c r="H13" s="20" t="n">
        <v>2.35724284</v>
      </c>
      <c r="I13" s="18" t="s">
        <v>481</v>
      </c>
      <c r="J13" s="20" t="s">
        <v>481</v>
      </c>
      <c r="K13" s="18" t="s">
        <v>481</v>
      </c>
      <c r="L13" s="20" t="s">
        <v>481</v>
      </c>
      <c r="M13" s="18" t="n">
        <v>407.4699787</v>
      </c>
      <c r="N13" s="20" t="n">
        <v>6.79601306</v>
      </c>
      <c r="O13" s="18" t="s">
        <v>481</v>
      </c>
      <c r="P13" s="20" t="s">
        <v>481</v>
      </c>
      <c r="Q13" s="18" t="n">
        <v>416.32901229</v>
      </c>
      <c r="R13" s="20" t="n">
        <v>8.44889191</v>
      </c>
    </row>
    <row r="14" spans="1:18">
      <c r="A14" s="15" t="s">
        <v>489</v>
      </c>
      <c r="B14" s="17" t="n">
        <v>5587</v>
      </c>
      <c r="C14" s="18">
        <f>(102.0/B14*100)</f>
        <v/>
      </c>
      <c r="D14" s="19" t="n">
        <v>5485</v>
      </c>
      <c r="E14" s="18" t="n">
        <v>525.87997158</v>
      </c>
      <c r="F14" s="20" t="n">
        <v>2.9161874</v>
      </c>
      <c r="G14" s="18" t="n">
        <v>517.71269609</v>
      </c>
      <c r="H14" s="20" t="n">
        <v>2.49279516</v>
      </c>
      <c r="I14" s="18" t="s">
        <v>481</v>
      </c>
      <c r="J14" s="20" t="s">
        <v>481</v>
      </c>
      <c r="K14" s="18" t="s">
        <v>481</v>
      </c>
      <c r="L14" s="20" t="s">
        <v>481</v>
      </c>
      <c r="M14" s="18" t="s">
        <v>481</v>
      </c>
      <c r="N14" s="20" t="s">
        <v>481</v>
      </c>
      <c r="O14" s="18" t="s">
        <v>481</v>
      </c>
      <c r="P14" s="20" t="s">
        <v>481</v>
      </c>
      <c r="Q14" s="18" t="n">
        <v>473.72104923</v>
      </c>
      <c r="R14" s="20" t="n">
        <v>10.32805462</v>
      </c>
    </row>
    <row r="15" spans="1:18">
      <c r="A15" s="15" t="s">
        <v>490</v>
      </c>
      <c r="B15" s="17" t="n">
        <v>5882</v>
      </c>
      <c r="C15" s="18">
        <f>(218.0/B15*100)</f>
        <v/>
      </c>
      <c r="D15" s="19" t="n">
        <v>5664</v>
      </c>
      <c r="E15" s="18" t="n">
        <v>545.38126017</v>
      </c>
      <c r="F15" s="20" t="n">
        <v>3.15588891</v>
      </c>
      <c r="G15" s="18" t="n">
        <v>521.69687789</v>
      </c>
      <c r="H15" s="20" t="n">
        <v>2.57884133</v>
      </c>
      <c r="I15" s="18" t="s">
        <v>481</v>
      </c>
      <c r="J15" s="20" t="s">
        <v>481</v>
      </c>
      <c r="K15" s="18" t="s">
        <v>481</v>
      </c>
      <c r="L15" s="20" t="s">
        <v>481</v>
      </c>
      <c r="M15" s="18" t="n">
        <v>367.66871077</v>
      </c>
      <c r="N15" s="20" t="n">
        <v>14.82638214</v>
      </c>
      <c r="O15" s="18" t="s">
        <v>481</v>
      </c>
      <c r="P15" s="20" t="s">
        <v>481</v>
      </c>
      <c r="Q15" s="18" t="n">
        <v>461.5241659</v>
      </c>
      <c r="R15" s="20" t="n">
        <v>6.64374562</v>
      </c>
    </row>
    <row r="16" spans="1:18">
      <c r="A16" s="15" t="s">
        <v>491</v>
      </c>
      <c r="B16" s="17" t="n">
        <v>6108</v>
      </c>
      <c r="C16" s="18">
        <f>(210.0/B16*100)</f>
        <v/>
      </c>
      <c r="D16" s="19" t="n">
        <v>5898</v>
      </c>
      <c r="E16" s="18" t="n">
        <v>526.51097785</v>
      </c>
      <c r="F16" s="20" t="n">
        <v>3.56309006</v>
      </c>
      <c r="G16" s="18" t="n">
        <v>500.97823437</v>
      </c>
      <c r="H16" s="20" t="n">
        <v>2.50499764</v>
      </c>
      <c r="I16" s="18" t="s">
        <v>481</v>
      </c>
      <c r="J16" s="20" t="s">
        <v>481</v>
      </c>
      <c r="K16" s="18" t="s">
        <v>481</v>
      </c>
      <c r="L16" s="20" t="s">
        <v>481</v>
      </c>
      <c r="M16" s="18" t="s">
        <v>481</v>
      </c>
      <c r="N16" s="20" t="s">
        <v>481</v>
      </c>
      <c r="O16" s="18" t="s">
        <v>481</v>
      </c>
      <c r="P16" s="20" t="s">
        <v>481</v>
      </c>
      <c r="Q16" s="18" t="n">
        <v>404.3631863</v>
      </c>
      <c r="R16" s="20" t="n">
        <v>9.778766989999999</v>
      </c>
    </row>
    <row r="17" spans="1:18">
      <c r="A17" s="15" t="s">
        <v>492</v>
      </c>
      <c r="B17" s="17" t="n">
        <v>6504</v>
      </c>
      <c r="C17" s="18">
        <f>(2822.0/B17*100)</f>
        <v/>
      </c>
      <c r="D17" s="19" t="n">
        <v>3682</v>
      </c>
      <c r="E17" s="18" t="n">
        <v>543.5050528</v>
      </c>
      <c r="F17" s="20" t="n">
        <v>4.51862234</v>
      </c>
      <c r="G17" s="18" t="n">
        <v>513.39295892</v>
      </c>
      <c r="H17" s="20" t="n">
        <v>4.18478275</v>
      </c>
      <c r="I17" s="18" t="s">
        <v>481</v>
      </c>
      <c r="J17" s="20" t="s">
        <v>481</v>
      </c>
      <c r="K17" s="18" t="s">
        <v>481</v>
      </c>
      <c r="L17" s="20" t="s">
        <v>481</v>
      </c>
      <c r="M17" s="18" t="n">
        <v>338.260297</v>
      </c>
      <c r="N17" s="20" t="n">
        <v>14.23011861</v>
      </c>
      <c r="O17" s="18" t="s">
        <v>481</v>
      </c>
      <c r="P17" s="20" t="s">
        <v>481</v>
      </c>
      <c r="Q17" s="18" t="n">
        <v>460.57251935</v>
      </c>
      <c r="R17" s="20" t="n">
        <v>8.07846247</v>
      </c>
    </row>
    <row r="18" spans="1:18">
      <c r="A18" s="15" t="s">
        <v>493</v>
      </c>
      <c r="B18" s="17" t="n">
        <v>5532</v>
      </c>
      <c r="C18" s="18">
        <f>(33.0/B18*100)</f>
        <v/>
      </c>
      <c r="D18" s="19" t="n">
        <v>5499</v>
      </c>
      <c r="E18" s="18" t="n">
        <v>470.24412778</v>
      </c>
      <c r="F18" s="20" t="n">
        <v>4.72021454</v>
      </c>
      <c r="G18" s="18" t="n">
        <v>475.98360732</v>
      </c>
      <c r="H18" s="20" t="n">
        <v>4.07965444</v>
      </c>
      <c r="I18" s="18" t="s">
        <v>481</v>
      </c>
      <c r="J18" s="20" t="s">
        <v>481</v>
      </c>
      <c r="K18" s="18" t="s">
        <v>481</v>
      </c>
      <c r="L18" s="20" t="s">
        <v>481</v>
      </c>
      <c r="M18" s="18" t="s">
        <v>481</v>
      </c>
      <c r="N18" s="20" t="s">
        <v>481</v>
      </c>
      <c r="O18" s="18" t="s">
        <v>481</v>
      </c>
      <c r="P18" s="20" t="s">
        <v>481</v>
      </c>
      <c r="Q18" s="18" t="n">
        <v>386.77488409</v>
      </c>
      <c r="R18" s="20" t="n">
        <v>9.627977209999999</v>
      </c>
    </row>
    <row r="19" spans="1:18">
      <c r="A19" s="15" t="s">
        <v>494</v>
      </c>
      <c r="B19" s="17" t="n">
        <v>5658</v>
      </c>
      <c r="C19" s="18">
        <f>(541.0/B19*100)</f>
        <v/>
      </c>
      <c r="D19" s="19" t="n">
        <v>5117</v>
      </c>
      <c r="E19" s="18" t="n">
        <v>487.45313422</v>
      </c>
      <c r="F19" s="20" t="n">
        <v>3.65547951</v>
      </c>
      <c r="G19" s="18" t="n">
        <v>464.98325588</v>
      </c>
      <c r="H19" s="20" t="n">
        <v>2.92843391</v>
      </c>
      <c r="I19" s="18" t="s">
        <v>481</v>
      </c>
      <c r="J19" s="20" t="s">
        <v>481</v>
      </c>
      <c r="K19" s="18" t="s">
        <v>481</v>
      </c>
      <c r="L19" s="20" t="s">
        <v>481</v>
      </c>
      <c r="M19" s="18" t="s">
        <v>481</v>
      </c>
      <c r="N19" s="20" t="s">
        <v>481</v>
      </c>
      <c r="O19" s="18" t="s">
        <v>481</v>
      </c>
      <c r="P19" s="20" t="s">
        <v>481</v>
      </c>
      <c r="Q19" s="18" t="n">
        <v>391.54961622</v>
      </c>
      <c r="R19" s="20" t="n">
        <v>8.62096002</v>
      </c>
    </row>
    <row r="20" spans="1:18">
      <c r="A20" s="15" t="s">
        <v>495</v>
      </c>
      <c r="B20" s="17" t="n">
        <v>3371</v>
      </c>
      <c r="C20" s="18">
        <f>(75.0/B20*100)</f>
        <v/>
      </c>
      <c r="D20" s="19" t="n">
        <v>3296</v>
      </c>
      <c r="E20" s="18" t="n">
        <v>497.07449428</v>
      </c>
      <c r="F20" s="20" t="n">
        <v>3.19080147</v>
      </c>
      <c r="G20" s="18" t="n">
        <v>475.19349311</v>
      </c>
      <c r="H20" s="20" t="n">
        <v>2.58826922</v>
      </c>
      <c r="I20" s="18" t="s">
        <v>481</v>
      </c>
      <c r="J20" s="20" t="s">
        <v>481</v>
      </c>
      <c r="K20" s="18" t="s">
        <v>481</v>
      </c>
      <c r="L20" s="20" t="s">
        <v>481</v>
      </c>
      <c r="M20" s="18" t="s">
        <v>481</v>
      </c>
      <c r="N20" s="20" t="s">
        <v>481</v>
      </c>
      <c r="O20" s="18" t="s">
        <v>481</v>
      </c>
      <c r="P20" s="20" t="s">
        <v>481</v>
      </c>
      <c r="Q20" s="18" t="n">
        <v>436.94369837</v>
      </c>
      <c r="R20" s="20" t="n">
        <v>7.34876849</v>
      </c>
    </row>
    <row r="21" spans="1:18">
      <c r="A21" s="15" t="s">
        <v>496</v>
      </c>
      <c r="B21" s="17" t="n">
        <v>5741</v>
      </c>
      <c r="C21" s="18">
        <f>(97.0/B21*100)</f>
        <v/>
      </c>
      <c r="D21" s="19" t="n">
        <v>5644</v>
      </c>
      <c r="E21" s="18" t="n">
        <v>537.5192962900001</v>
      </c>
      <c r="F21" s="20" t="n">
        <v>2.77506181</v>
      </c>
      <c r="G21" s="18" t="n">
        <v>510.67134924</v>
      </c>
      <c r="H21" s="20" t="n">
        <v>3.14605128</v>
      </c>
      <c r="I21" s="18" t="s">
        <v>481</v>
      </c>
      <c r="J21" s="20" t="s">
        <v>481</v>
      </c>
      <c r="K21" s="18" t="s">
        <v>481</v>
      </c>
      <c r="L21" s="20" t="s">
        <v>481</v>
      </c>
      <c r="M21" s="18" t="s">
        <v>481</v>
      </c>
      <c r="N21" s="20" t="s">
        <v>481</v>
      </c>
      <c r="O21" s="18" t="s">
        <v>481</v>
      </c>
      <c r="P21" s="20" t="s">
        <v>481</v>
      </c>
      <c r="Q21" s="18" t="n">
        <v>470.06225485</v>
      </c>
      <c r="R21" s="20" t="n">
        <v>7.29705423</v>
      </c>
    </row>
    <row r="22" spans="1:18">
      <c r="A22" s="15" t="s">
        <v>497</v>
      </c>
      <c r="B22" s="17" t="n">
        <v>6598</v>
      </c>
      <c r="C22" s="18">
        <f>(46.0/B22*100)</f>
        <v/>
      </c>
      <c r="D22" s="19" t="n">
        <v>6552</v>
      </c>
      <c r="E22" s="18" t="n">
        <v>474.88471882</v>
      </c>
      <c r="F22" s="20" t="n">
        <v>4.72141314</v>
      </c>
      <c r="G22" s="18" t="n">
        <v>501.87476695</v>
      </c>
      <c r="H22" s="20" t="n">
        <v>3.53263449</v>
      </c>
      <c r="I22" s="18" t="s">
        <v>481</v>
      </c>
      <c r="J22" s="20" t="s">
        <v>481</v>
      </c>
      <c r="K22" s="18" t="s">
        <v>481</v>
      </c>
      <c r="L22" s="20" t="s">
        <v>481</v>
      </c>
      <c r="M22" s="18" t="s">
        <v>481</v>
      </c>
      <c r="N22" s="20" t="s">
        <v>481</v>
      </c>
      <c r="O22" s="18" t="s">
        <v>481</v>
      </c>
      <c r="P22" s="20" t="s">
        <v>481</v>
      </c>
      <c r="Q22" s="18" t="n">
        <v>373.47527744</v>
      </c>
      <c r="R22" s="20" t="n">
        <v>8.67533918</v>
      </c>
    </row>
    <row r="23" spans="1:18">
      <c r="A23" s="15" t="s">
        <v>498</v>
      </c>
      <c r="B23" s="17" t="n">
        <v>11583</v>
      </c>
      <c r="C23" s="18">
        <f>(329.0/B23*100)</f>
        <v/>
      </c>
      <c r="D23" s="19" t="n">
        <v>11254</v>
      </c>
      <c r="E23" s="18" t="n">
        <v>499.22336033</v>
      </c>
      <c r="F23" s="20" t="n">
        <v>3.10153874</v>
      </c>
      <c r="G23" s="18" t="n">
        <v>480.17235847</v>
      </c>
      <c r="H23" s="20" t="n">
        <v>3.21990165</v>
      </c>
      <c r="I23" s="18" t="s">
        <v>481</v>
      </c>
      <c r="J23" s="20" t="s">
        <v>481</v>
      </c>
      <c r="K23" s="18" t="s">
        <v>481</v>
      </c>
      <c r="L23" s="20" t="s">
        <v>481</v>
      </c>
      <c r="M23" s="18" t="s">
        <v>481</v>
      </c>
      <c r="N23" s="20" t="s">
        <v>481</v>
      </c>
      <c r="O23" s="18" t="s">
        <v>481</v>
      </c>
      <c r="P23" s="20" t="s">
        <v>481</v>
      </c>
      <c r="Q23" s="18" t="n">
        <v>414.90479344</v>
      </c>
      <c r="R23" s="20" t="n">
        <v>7.41903053</v>
      </c>
    </row>
    <row r="24" spans="1:18">
      <c r="A24" s="15" t="s">
        <v>499</v>
      </c>
      <c r="B24" s="17" t="n">
        <v>6647</v>
      </c>
      <c r="C24" s="18">
        <f>(23.0/B24*100)</f>
        <v/>
      </c>
      <c r="D24" s="19" t="n">
        <v>6624</v>
      </c>
      <c r="E24" s="18" t="n">
        <v>518.76615709</v>
      </c>
      <c r="F24" s="20" t="n">
        <v>3.23199498</v>
      </c>
      <c r="G24" s="18" t="n">
        <v>517.22001461</v>
      </c>
      <c r="H24" s="20" t="n">
        <v>3.44345209</v>
      </c>
      <c r="I24" s="18" t="s">
        <v>481</v>
      </c>
      <c r="J24" s="20" t="s">
        <v>481</v>
      </c>
      <c r="K24" s="18" t="s">
        <v>481</v>
      </c>
      <c r="L24" s="20" t="s">
        <v>481</v>
      </c>
      <c r="M24" s="18" t="s">
        <v>481</v>
      </c>
      <c r="N24" s="20" t="s">
        <v>481</v>
      </c>
      <c r="O24" s="18" t="s">
        <v>481</v>
      </c>
      <c r="P24" s="20" t="s">
        <v>481</v>
      </c>
      <c r="Q24" s="18" t="n">
        <v>439.87399639</v>
      </c>
      <c r="R24" s="20" t="n">
        <v>13.6213667</v>
      </c>
    </row>
    <row r="25" spans="1:18">
      <c r="A25" s="15" t="s">
        <v>500</v>
      </c>
      <c r="B25" s="17" t="n">
        <v>5581</v>
      </c>
      <c r="C25" s="18">
        <f>(26.0/B25*100)</f>
        <v/>
      </c>
      <c r="D25" s="19" t="n">
        <v>5555</v>
      </c>
      <c r="E25" s="18" t="n">
        <v>535.20252027</v>
      </c>
      <c r="F25" s="20" t="n">
        <v>4.38444819</v>
      </c>
      <c r="G25" s="18" t="n">
        <v>508.3737743</v>
      </c>
      <c r="H25" s="20" t="n">
        <v>3.3261574</v>
      </c>
      <c r="I25" s="18" t="s">
        <v>481</v>
      </c>
      <c r="J25" s="20" t="s">
        <v>481</v>
      </c>
      <c r="K25" s="18" t="s">
        <v>481</v>
      </c>
      <c r="L25" s="20" t="s">
        <v>481</v>
      </c>
      <c r="M25" s="18" t="s">
        <v>481</v>
      </c>
      <c r="N25" s="20" t="s">
        <v>481</v>
      </c>
      <c r="O25" s="18" t="s">
        <v>481</v>
      </c>
      <c r="P25" s="20" t="s">
        <v>481</v>
      </c>
      <c r="Q25" s="18" t="n">
        <v>483.70265168</v>
      </c>
      <c r="R25" s="20" t="n">
        <v>9.933228919999999</v>
      </c>
    </row>
    <row r="26" spans="1:18">
      <c r="A26" s="15" t="s">
        <v>501</v>
      </c>
      <c r="B26" s="17" t="n">
        <v>4869</v>
      </c>
      <c r="C26" s="18">
        <f>(108.0/B26*100)</f>
        <v/>
      </c>
      <c r="D26" s="19" t="n">
        <v>4761</v>
      </c>
      <c r="E26" s="18" t="n">
        <v>499.14813499</v>
      </c>
      <c r="F26" s="20" t="n">
        <v>2.7577612</v>
      </c>
      <c r="G26" s="18" t="n">
        <v>481.40237883</v>
      </c>
      <c r="H26" s="20" t="n">
        <v>2.42897336</v>
      </c>
      <c r="I26" s="18" t="s">
        <v>481</v>
      </c>
      <c r="J26" s="20" t="s">
        <v>481</v>
      </c>
      <c r="K26" s="18" t="s">
        <v>481</v>
      </c>
      <c r="L26" s="20" t="s">
        <v>481</v>
      </c>
      <c r="M26" s="18" t="s">
        <v>481</v>
      </c>
      <c r="N26" s="20" t="s">
        <v>481</v>
      </c>
      <c r="O26" s="18" t="s">
        <v>481</v>
      </c>
      <c r="P26" s="20" t="s">
        <v>481</v>
      </c>
      <c r="Q26" s="18" t="n">
        <v>442.01291879</v>
      </c>
      <c r="R26" s="20" t="n">
        <v>10.49902866</v>
      </c>
    </row>
    <row r="27" spans="1:18">
      <c r="A27" s="15" t="s">
        <v>502</v>
      </c>
      <c r="B27" s="17" t="n">
        <v>5299</v>
      </c>
      <c r="C27" s="18">
        <f>(245.0/B27*100)</f>
        <v/>
      </c>
      <c r="D27" s="19" t="n">
        <v>5054</v>
      </c>
      <c r="E27" s="18" t="n">
        <v>504.8292355</v>
      </c>
      <c r="F27" s="20" t="n">
        <v>2.4176476</v>
      </c>
      <c r="G27" s="18" t="n">
        <v>474.98328579</v>
      </c>
      <c r="H27" s="20" t="n">
        <v>2.25783152</v>
      </c>
      <c r="I27" s="18" t="s">
        <v>481</v>
      </c>
      <c r="J27" s="20" t="s">
        <v>481</v>
      </c>
      <c r="K27" s="18" t="s">
        <v>481</v>
      </c>
      <c r="L27" s="20" t="s">
        <v>481</v>
      </c>
      <c r="M27" s="18" t="s">
        <v>481</v>
      </c>
      <c r="N27" s="20" t="s">
        <v>481</v>
      </c>
      <c r="O27" s="18" t="s">
        <v>481</v>
      </c>
      <c r="P27" s="20" t="s">
        <v>481</v>
      </c>
      <c r="Q27" s="18" t="n">
        <v>403.73399275</v>
      </c>
      <c r="R27" s="20" t="n">
        <v>5.68301492</v>
      </c>
    </row>
    <row r="28" spans="1:18">
      <c r="A28" s="15" t="s">
        <v>503</v>
      </c>
      <c r="B28" s="17" t="n">
        <v>7568</v>
      </c>
      <c r="C28" s="18">
        <f>(640.0/B28*100)</f>
        <v/>
      </c>
      <c r="D28" s="19" t="n">
        <v>6928</v>
      </c>
      <c r="E28" s="18" t="n">
        <v>429.0497436</v>
      </c>
      <c r="F28" s="20" t="n">
        <v>3.19933279</v>
      </c>
      <c r="G28" s="18" t="n">
        <v>431.18384759</v>
      </c>
      <c r="H28" s="20" t="n">
        <v>3.00338622</v>
      </c>
      <c r="I28" s="18" t="s">
        <v>481</v>
      </c>
      <c r="J28" s="20" t="s">
        <v>481</v>
      </c>
      <c r="K28" s="18" t="s">
        <v>481</v>
      </c>
      <c r="L28" s="20" t="s">
        <v>481</v>
      </c>
      <c r="M28" s="18" t="s">
        <v>481</v>
      </c>
      <c r="N28" s="20" t="s">
        <v>481</v>
      </c>
      <c r="O28" s="18" t="s">
        <v>481</v>
      </c>
      <c r="P28" s="20" t="s">
        <v>481</v>
      </c>
      <c r="Q28" s="18" t="n">
        <v>391.58913258</v>
      </c>
      <c r="R28" s="20" t="n">
        <v>6.68521061</v>
      </c>
    </row>
    <row r="29" spans="1:18">
      <c r="A29" s="15" t="s">
        <v>504</v>
      </c>
      <c r="B29" s="17" t="n">
        <v>5385</v>
      </c>
      <c r="C29" s="18">
        <f>(30.0/B29*100)</f>
        <v/>
      </c>
      <c r="D29" s="19" t="n">
        <v>5355</v>
      </c>
      <c r="E29" s="18" t="n">
        <v>521.5681678</v>
      </c>
      <c r="F29" s="20" t="n">
        <v>3.66188298</v>
      </c>
      <c r="G29" s="18" t="n">
        <v>505.2822996</v>
      </c>
      <c r="H29" s="20" t="n">
        <v>2.70606861</v>
      </c>
      <c r="I29" s="18" t="s">
        <v>481</v>
      </c>
      <c r="J29" s="20" t="s">
        <v>481</v>
      </c>
      <c r="K29" s="18" t="s">
        <v>481</v>
      </c>
      <c r="L29" s="20" t="s">
        <v>481</v>
      </c>
      <c r="M29" s="18" t="n">
        <v>314.02123871</v>
      </c>
      <c r="N29" s="20" t="n">
        <v>13.26138992</v>
      </c>
      <c r="O29" s="18" t="s">
        <v>481</v>
      </c>
      <c r="P29" s="20" t="s">
        <v>481</v>
      </c>
      <c r="Q29" s="18" t="n">
        <v>422.81661973</v>
      </c>
      <c r="R29" s="20" t="n">
        <v>11.25364813</v>
      </c>
    </row>
    <row r="30" spans="1:18">
      <c r="A30" s="15" t="s">
        <v>505</v>
      </c>
      <c r="B30" s="17" t="n">
        <v>4520</v>
      </c>
      <c r="C30" s="18">
        <f>(290.0/B30*100)</f>
        <v/>
      </c>
      <c r="D30" s="19" t="n">
        <v>4230</v>
      </c>
      <c r="E30" s="18" t="n">
        <v>527.79211346</v>
      </c>
      <c r="F30" s="20" t="n">
        <v>3.32263914</v>
      </c>
      <c r="G30" s="18" t="n">
        <v>506.41718965</v>
      </c>
      <c r="H30" s="20" t="n">
        <v>2.96622226</v>
      </c>
      <c r="I30" s="18" t="s">
        <v>481</v>
      </c>
      <c r="J30" s="20" t="s">
        <v>481</v>
      </c>
      <c r="K30" s="18" t="s">
        <v>481</v>
      </c>
      <c r="L30" s="20" t="s">
        <v>481</v>
      </c>
      <c r="M30" s="18" t="s">
        <v>481</v>
      </c>
      <c r="N30" s="20" t="s">
        <v>481</v>
      </c>
      <c r="O30" s="18" t="s">
        <v>481</v>
      </c>
      <c r="P30" s="20" t="s">
        <v>481</v>
      </c>
      <c r="Q30" s="18" t="n">
        <v>425.30136821</v>
      </c>
      <c r="R30" s="20" t="n">
        <v>8.478947160000001</v>
      </c>
    </row>
    <row r="31" spans="1:18">
      <c r="A31" s="15" t="s">
        <v>506</v>
      </c>
      <c r="B31" s="17" t="n">
        <v>5456</v>
      </c>
      <c r="C31" s="18">
        <f>(161.0/B31*100)</f>
        <v/>
      </c>
      <c r="D31" s="19" t="n">
        <v>5295</v>
      </c>
      <c r="E31" s="18" t="n">
        <v>529.26137443</v>
      </c>
      <c r="F31" s="20" t="n">
        <v>3.27078491</v>
      </c>
      <c r="G31" s="18" t="n">
        <v>513.5758902600001</v>
      </c>
      <c r="H31" s="20" t="n">
        <v>2.64717123</v>
      </c>
      <c r="I31" s="18" t="s">
        <v>481</v>
      </c>
      <c r="J31" s="20" t="s">
        <v>481</v>
      </c>
      <c r="K31" s="18" t="s">
        <v>481</v>
      </c>
      <c r="L31" s="20" t="s">
        <v>481</v>
      </c>
      <c r="M31" s="18" t="s">
        <v>481</v>
      </c>
      <c r="N31" s="20" t="s">
        <v>481</v>
      </c>
      <c r="O31" s="18" t="s">
        <v>481</v>
      </c>
      <c r="P31" s="20" t="s">
        <v>481</v>
      </c>
      <c r="Q31" s="18" t="n">
        <v>435.13602597</v>
      </c>
      <c r="R31" s="20" t="n">
        <v>6.88109751</v>
      </c>
    </row>
    <row r="32" spans="1:18">
      <c r="A32" s="15" t="s">
        <v>507</v>
      </c>
      <c r="B32" s="17" t="n">
        <v>4478</v>
      </c>
      <c r="C32" s="18">
        <f>(6.0/B32*100)</f>
        <v/>
      </c>
      <c r="D32" s="19" t="n">
        <v>4472</v>
      </c>
      <c r="E32" s="18" t="n">
        <v>514.16883018</v>
      </c>
      <c r="F32" s="20" t="n">
        <v>2.68492974</v>
      </c>
      <c r="G32" s="18" t="n">
        <v>499.5259804</v>
      </c>
      <c r="H32" s="20" t="n">
        <v>3.19050428</v>
      </c>
      <c r="I32" s="18" t="s">
        <v>481</v>
      </c>
      <c r="J32" s="20" t="s">
        <v>481</v>
      </c>
      <c r="K32" s="18" t="s">
        <v>481</v>
      </c>
      <c r="L32" s="20" t="s">
        <v>481</v>
      </c>
      <c r="M32" s="18" t="s">
        <v>481</v>
      </c>
      <c r="N32" s="20" t="s">
        <v>481</v>
      </c>
      <c r="O32" s="18" t="s">
        <v>481</v>
      </c>
      <c r="P32" s="20" t="s">
        <v>481</v>
      </c>
      <c r="Q32" s="18" t="n">
        <v>434.40922127</v>
      </c>
      <c r="R32" s="20" t="n">
        <v>12.42131447</v>
      </c>
    </row>
    <row r="33" spans="1:18">
      <c r="A33" s="15" t="s">
        <v>508</v>
      </c>
      <c r="B33" s="17" t="n">
        <v>7325</v>
      </c>
      <c r="C33" s="18">
        <f>(90.0/B33*100)</f>
        <v/>
      </c>
      <c r="D33" s="19" t="n">
        <v>7235</v>
      </c>
      <c r="E33" s="18" t="n">
        <v>496.92614223</v>
      </c>
      <c r="F33" s="20" t="n">
        <v>2.99515847</v>
      </c>
      <c r="G33" s="18" t="n">
        <v>503.4222827</v>
      </c>
      <c r="H33" s="20" t="n">
        <v>3.05943055</v>
      </c>
      <c r="I33" s="18" t="s">
        <v>481</v>
      </c>
      <c r="J33" s="20" t="s">
        <v>481</v>
      </c>
      <c r="K33" s="18" t="s">
        <v>481</v>
      </c>
      <c r="L33" s="20" t="s">
        <v>481</v>
      </c>
      <c r="M33" s="18" t="s">
        <v>481</v>
      </c>
      <c r="N33" s="20" t="s">
        <v>481</v>
      </c>
      <c r="O33" s="18" t="s">
        <v>481</v>
      </c>
      <c r="P33" s="20" t="s">
        <v>481</v>
      </c>
      <c r="Q33" s="18" t="n">
        <v>433.09091224</v>
      </c>
      <c r="R33" s="20" t="n">
        <v>8.45554634</v>
      </c>
    </row>
    <row r="34" spans="1:18">
      <c r="A34" s="15" t="s">
        <v>509</v>
      </c>
      <c r="B34" s="17" t="n">
        <v>6350</v>
      </c>
      <c r="C34" s="18">
        <f>(119.0/B34*100)</f>
        <v/>
      </c>
      <c r="D34" s="19" t="n">
        <v>6231</v>
      </c>
      <c r="E34" s="18" t="n">
        <v>475.88111209</v>
      </c>
      <c r="F34" s="20" t="n">
        <v>3.21246477</v>
      </c>
      <c r="G34" s="18" t="n">
        <v>451.82989975</v>
      </c>
      <c r="H34" s="20" t="n">
        <v>3.15112948</v>
      </c>
      <c r="I34" s="18" t="s">
        <v>481</v>
      </c>
      <c r="J34" s="20" t="s">
        <v>481</v>
      </c>
      <c r="K34" s="18" t="s">
        <v>481</v>
      </c>
      <c r="L34" s="20" t="s">
        <v>481</v>
      </c>
      <c r="M34" s="18" t="n">
        <v>263.37193708</v>
      </c>
      <c r="N34" s="20" t="n">
        <v>13.61114927</v>
      </c>
      <c r="O34" s="18" t="s">
        <v>481</v>
      </c>
      <c r="P34" s="20" t="s">
        <v>481</v>
      </c>
      <c r="Q34" s="18" t="n">
        <v>380.26310635</v>
      </c>
      <c r="R34" s="20" t="n">
        <v>7.40881749</v>
      </c>
    </row>
    <row r="35" spans="1:18">
      <c r="A35" s="15" t="s">
        <v>510</v>
      </c>
      <c r="B35" s="17" t="n">
        <v>6406</v>
      </c>
      <c r="C35" s="18">
        <f>(98.0/B35*100)</f>
        <v/>
      </c>
      <c r="D35" s="19" t="n">
        <v>6308</v>
      </c>
      <c r="E35" s="18" t="n">
        <v>517.99333911</v>
      </c>
      <c r="F35" s="20" t="n">
        <v>3.24378824</v>
      </c>
      <c r="G35" s="18" t="n">
        <v>505.89520014</v>
      </c>
      <c r="H35" s="20" t="n">
        <v>1.82684586</v>
      </c>
      <c r="I35" s="18" t="s">
        <v>481</v>
      </c>
      <c r="J35" s="20" t="s">
        <v>481</v>
      </c>
      <c r="K35" s="18" t="s">
        <v>481</v>
      </c>
      <c r="L35" s="20" t="s">
        <v>481</v>
      </c>
      <c r="M35" s="18" t="n">
        <v>337.32521215</v>
      </c>
      <c r="N35" s="20" t="n">
        <v>11.65794297</v>
      </c>
      <c r="O35" s="18" t="s">
        <v>481</v>
      </c>
      <c r="P35" s="20" t="s">
        <v>481</v>
      </c>
      <c r="Q35" s="18" t="n">
        <v>468.10551166</v>
      </c>
      <c r="R35" s="20" t="n">
        <v>7.30679773</v>
      </c>
    </row>
    <row r="36" spans="1:18">
      <c r="A36" s="15" t="s">
        <v>511</v>
      </c>
      <c r="B36" s="17" t="n">
        <v>6736</v>
      </c>
      <c r="C36" s="18">
        <f>(116.0/B36*100)</f>
        <v/>
      </c>
      <c r="D36" s="19" t="n">
        <v>6620</v>
      </c>
      <c r="E36" s="18" t="n">
        <v>511.44969957</v>
      </c>
      <c r="F36" s="20" t="n">
        <v>3.00333333</v>
      </c>
      <c r="G36" s="18" t="n">
        <v>491.72114511</v>
      </c>
      <c r="H36" s="20" t="n">
        <v>2.43429585</v>
      </c>
      <c r="I36" s="18" t="s">
        <v>481</v>
      </c>
      <c r="J36" s="20" t="s">
        <v>481</v>
      </c>
      <c r="K36" s="18" t="s">
        <v>481</v>
      </c>
      <c r="L36" s="20" t="s">
        <v>481</v>
      </c>
      <c r="M36" s="18" t="s">
        <v>481</v>
      </c>
      <c r="N36" s="20" t="s">
        <v>481</v>
      </c>
      <c r="O36" s="18" t="s">
        <v>481</v>
      </c>
      <c r="P36" s="20" t="s">
        <v>481</v>
      </c>
      <c r="Q36" s="18" t="n">
        <v>441.35756682</v>
      </c>
      <c r="R36" s="20" t="n">
        <v>7.49276863</v>
      </c>
    </row>
    <row r="37" spans="1:18">
      <c r="A37" s="15" t="s">
        <v>512</v>
      </c>
      <c r="B37" s="17" t="n">
        <v>5458</v>
      </c>
      <c r="C37" s="18">
        <f>(254.0/B37*100)</f>
        <v/>
      </c>
      <c r="D37" s="19" t="n">
        <v>5204</v>
      </c>
      <c r="E37" s="18" t="n">
        <v>521.24806052</v>
      </c>
      <c r="F37" s="20" t="n">
        <v>4.21139737</v>
      </c>
      <c r="G37" s="18" t="n">
        <v>503.86785552</v>
      </c>
      <c r="H37" s="20" t="n">
        <v>3.26066612</v>
      </c>
      <c r="I37" s="18" t="s">
        <v>481</v>
      </c>
      <c r="J37" s="20" t="s">
        <v>481</v>
      </c>
      <c r="K37" s="18" t="s">
        <v>481</v>
      </c>
      <c r="L37" s="20" t="s">
        <v>481</v>
      </c>
      <c r="M37" s="18" t="s">
        <v>481</v>
      </c>
      <c r="N37" s="20" t="s">
        <v>481</v>
      </c>
      <c r="O37" s="18" t="s">
        <v>481</v>
      </c>
      <c r="P37" s="20" t="s">
        <v>481</v>
      </c>
      <c r="Q37" s="18" t="n">
        <v>413.265746</v>
      </c>
      <c r="R37" s="20" t="n">
        <v>8.013869229999999</v>
      </c>
    </row>
    <row r="38" spans="1:18">
      <c r="A38" s="15" t="s">
        <v>513</v>
      </c>
      <c r="B38" s="17" t="n">
        <v>5860</v>
      </c>
      <c r="C38" s="18">
        <f>(36.0/B38*100)</f>
        <v/>
      </c>
      <c r="D38" s="19" t="n">
        <v>5824</v>
      </c>
      <c r="E38" s="18" t="n">
        <v>512.5778292700001</v>
      </c>
      <c r="F38" s="20" t="n">
        <v>3.93421551</v>
      </c>
      <c r="G38" s="18" t="n">
        <v>484.39884393</v>
      </c>
      <c r="H38" s="20" t="n">
        <v>3.3475196</v>
      </c>
      <c r="I38" s="18" t="s">
        <v>481</v>
      </c>
      <c r="J38" s="20" t="s">
        <v>481</v>
      </c>
      <c r="K38" s="18" t="s">
        <v>481</v>
      </c>
      <c r="L38" s="20" t="s">
        <v>481</v>
      </c>
      <c r="M38" s="18" t="s">
        <v>481</v>
      </c>
      <c r="N38" s="20" t="s">
        <v>481</v>
      </c>
      <c r="O38" s="18" t="s">
        <v>481</v>
      </c>
      <c r="P38" s="20" t="s">
        <v>481</v>
      </c>
      <c r="Q38" s="18" t="n">
        <v>474.45332141</v>
      </c>
      <c r="R38" s="20" t="n">
        <v>5.43920995</v>
      </c>
    </row>
    <row r="39" spans="1:18">
      <c r="A39" s="15" t="s">
        <v>514</v>
      </c>
      <c r="B39" s="17" t="n">
        <v>5895</v>
      </c>
      <c r="C39" s="18">
        <f>(34.0/B39*100)</f>
        <v/>
      </c>
      <c r="D39" s="19" t="n">
        <v>5861</v>
      </c>
      <c r="E39" s="18" t="n">
        <v>430.58321922</v>
      </c>
      <c r="F39" s="20" t="n">
        <v>3.99645019</v>
      </c>
      <c r="G39" s="18" t="n">
        <v>433.45061481</v>
      </c>
      <c r="H39" s="20" t="n">
        <v>4.79080953</v>
      </c>
      <c r="I39" s="18" t="s">
        <v>481</v>
      </c>
      <c r="J39" s="20" t="s">
        <v>481</v>
      </c>
      <c r="K39" s="18" t="s">
        <v>481</v>
      </c>
      <c r="L39" s="20" t="s">
        <v>481</v>
      </c>
      <c r="M39" s="18" t="s">
        <v>481</v>
      </c>
      <c r="N39" s="20" t="s">
        <v>481</v>
      </c>
      <c r="O39" s="18" t="s">
        <v>481</v>
      </c>
      <c r="P39" s="20" t="s">
        <v>481</v>
      </c>
      <c r="Q39" s="18" t="n">
        <v>370.35194549</v>
      </c>
      <c r="R39" s="20" t="n">
        <v>12.75522947</v>
      </c>
    </row>
    <row r="40" spans="1:18">
      <c r="A40" s="15" t="s">
        <v>515</v>
      </c>
      <c r="B40" s="17" t="n">
        <v>14157</v>
      </c>
      <c r="C40" s="18">
        <f>(467.0/B40*100)</f>
        <v/>
      </c>
      <c r="D40" s="19" t="n">
        <v>13690</v>
      </c>
      <c r="E40" s="18" t="n">
        <v>514.09771599</v>
      </c>
      <c r="F40" s="20" t="n">
        <v>3.7443433</v>
      </c>
      <c r="G40" s="18" t="n">
        <v>495.22367905</v>
      </c>
      <c r="H40" s="20" t="n">
        <v>2.83938476</v>
      </c>
      <c r="I40" s="18" t="s">
        <v>481</v>
      </c>
      <c r="J40" s="20" t="s">
        <v>481</v>
      </c>
      <c r="K40" s="18" t="s">
        <v>481</v>
      </c>
      <c r="L40" s="20" t="s">
        <v>481</v>
      </c>
      <c r="M40" s="18" t="s">
        <v>481</v>
      </c>
      <c r="N40" s="20" t="s">
        <v>481</v>
      </c>
      <c r="O40" s="18" t="s">
        <v>481</v>
      </c>
      <c r="P40" s="20" t="s">
        <v>481</v>
      </c>
      <c r="Q40" s="18" t="n">
        <v>429.18646687</v>
      </c>
      <c r="R40" s="20" t="n">
        <v>6.38595652</v>
      </c>
    </row>
    <row r="41" spans="1:18">
      <c r="A41" s="15" t="s">
        <v>516</v>
      </c>
      <c r="B41" s="17" t="n">
        <v>5712</v>
      </c>
      <c r="C41" s="18">
        <f>(83.0/B41*100)</f>
        <v/>
      </c>
      <c r="D41" s="19" t="n">
        <v>5629</v>
      </c>
      <c r="E41" s="18" t="n">
        <v>503.7514716</v>
      </c>
      <c r="F41" s="20" t="n">
        <v>3.92720046</v>
      </c>
      <c r="G41" s="18" t="n">
        <v>500.31750686</v>
      </c>
      <c r="H41" s="20" t="n">
        <v>3.42012535</v>
      </c>
      <c r="I41" s="18" t="s">
        <v>481</v>
      </c>
      <c r="J41" s="20" t="s">
        <v>481</v>
      </c>
      <c r="K41" s="18" t="s">
        <v>481</v>
      </c>
      <c r="L41" s="20" t="s">
        <v>481</v>
      </c>
      <c r="M41" s="18" t="n">
        <v>399.91015703</v>
      </c>
      <c r="N41" s="20" t="n">
        <v>16.72230739</v>
      </c>
      <c r="O41" s="18" t="s">
        <v>481</v>
      </c>
      <c r="P41" s="20" t="s">
        <v>481</v>
      </c>
      <c r="Q41" s="18" t="n">
        <v>432.2628343</v>
      </c>
      <c r="R41" s="20" t="n">
        <v>13.93356202</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349.85925265</v>
      </c>
      <c r="N45" s="20" t="n">
        <v>3.00084387</v>
      </c>
      <c r="O45" s="18" t="s">
        <v>481</v>
      </c>
      <c r="P45" s="20" t="s">
        <v>481</v>
      </c>
      <c r="Q45" s="18" t="s">
        <v>481</v>
      </c>
      <c r="R45" s="20" t="s">
        <v>481</v>
      </c>
    </row>
    <row r="46" spans="1:18">
      <c r="A46" s="15" t="s">
        <v>521</v>
      </c>
      <c r="B46" s="17" t="n">
        <v>23141</v>
      </c>
      <c r="C46" s="18">
        <f>(2423.0/B46*100)</f>
        <v/>
      </c>
      <c r="D46" s="19" t="n">
        <v>20718</v>
      </c>
      <c r="E46" s="18" t="n">
        <v>429.8738719</v>
      </c>
      <c r="F46" s="20" t="n">
        <v>3.98322669</v>
      </c>
      <c r="G46" s="18" t="n">
        <v>418.24398232</v>
      </c>
      <c r="H46" s="20" t="n">
        <v>3.73979685</v>
      </c>
      <c r="I46" s="18" t="s">
        <v>481</v>
      </c>
      <c r="J46" s="20" t="s">
        <v>481</v>
      </c>
      <c r="K46" s="18" t="s">
        <v>481</v>
      </c>
      <c r="L46" s="20" t="s">
        <v>481</v>
      </c>
      <c r="M46" s="18" t="s">
        <v>481</v>
      </c>
      <c r="N46" s="20" t="s">
        <v>481</v>
      </c>
      <c r="O46" s="18" t="s">
        <v>481</v>
      </c>
      <c r="P46" s="20" t="s">
        <v>481</v>
      </c>
      <c r="Q46" s="18" t="n">
        <v>385.83302427</v>
      </c>
      <c r="R46" s="20" t="n">
        <v>3.46412809</v>
      </c>
    </row>
    <row r="47" spans="1:18">
      <c r="A47" s="15" t="s">
        <v>522</v>
      </c>
      <c r="B47" s="17" t="n">
        <v>5928</v>
      </c>
      <c r="C47" s="18">
        <f>(498.0/B47*100)</f>
        <v/>
      </c>
      <c r="D47" s="19" t="n">
        <v>5430</v>
      </c>
      <c r="E47" s="18" t="n">
        <v>445.30579107</v>
      </c>
      <c r="F47" s="20" t="n">
        <v>5.58134148</v>
      </c>
      <c r="G47" s="18" t="n">
        <v>454.62550744</v>
      </c>
      <c r="H47" s="20" t="n">
        <v>4.76234932</v>
      </c>
      <c r="I47" s="18" t="s">
        <v>481</v>
      </c>
      <c r="J47" s="20" t="s">
        <v>481</v>
      </c>
      <c r="K47" s="18" t="s">
        <v>481</v>
      </c>
      <c r="L47" s="20" t="s">
        <v>481</v>
      </c>
      <c r="M47" s="18" t="s">
        <v>481</v>
      </c>
      <c r="N47" s="20" t="s">
        <v>481</v>
      </c>
      <c r="O47" s="18" t="s">
        <v>481</v>
      </c>
      <c r="P47" s="20" t="s">
        <v>481</v>
      </c>
      <c r="Q47" s="18" t="n">
        <v>353.58546243</v>
      </c>
      <c r="R47" s="20" t="n">
        <v>7.02458358</v>
      </c>
    </row>
    <row r="48" spans="1:18">
      <c r="A48" s="15" t="s">
        <v>523</v>
      </c>
      <c r="B48" s="17" t="n">
        <v>9841</v>
      </c>
      <c r="C48" s="18">
        <f>(9.0/B48*100)</f>
        <v/>
      </c>
      <c r="D48" s="19" t="n">
        <v>9832</v>
      </c>
      <c r="E48" s="18" t="n">
        <v>497.8857728</v>
      </c>
      <c r="F48" s="20" t="n">
        <v>5.38410025</v>
      </c>
      <c r="G48" s="18" t="n">
        <v>490.18684319</v>
      </c>
      <c r="H48" s="20" t="n">
        <v>6.12229895</v>
      </c>
      <c r="I48" s="18" t="s">
        <v>481</v>
      </c>
      <c r="J48" s="20" t="s">
        <v>481</v>
      </c>
      <c r="K48" s="18" t="s">
        <v>481</v>
      </c>
      <c r="L48" s="20" t="s">
        <v>481</v>
      </c>
      <c r="M48" s="18" t="s">
        <v>481</v>
      </c>
      <c r="N48" s="20" t="s">
        <v>481</v>
      </c>
      <c r="O48" s="18" t="s">
        <v>481</v>
      </c>
      <c r="P48" s="20" t="s">
        <v>481</v>
      </c>
      <c r="Q48" s="18" t="n">
        <v>415.93089964</v>
      </c>
      <c r="R48" s="20" t="n">
        <v>17.70338008</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(511.0/B50*100)</f>
        <v/>
      </c>
      <c r="D50" s="19" t="n">
        <v>11284</v>
      </c>
      <c r="E50" s="18" t="n">
        <v>424.51890061</v>
      </c>
      <c r="F50" s="20" t="n">
        <v>3.78247431</v>
      </c>
      <c r="G50" s="18" t="n">
        <v>436.70866833</v>
      </c>
      <c r="H50" s="20" t="n">
        <v>2.87597939</v>
      </c>
      <c r="I50" s="18" t="s">
        <v>481</v>
      </c>
      <c r="J50" s="20" t="s">
        <v>481</v>
      </c>
      <c r="K50" s="18" t="s">
        <v>481</v>
      </c>
      <c r="L50" s="20" t="s">
        <v>481</v>
      </c>
      <c r="M50" s="18" t="s">
        <v>481</v>
      </c>
      <c r="N50" s="20" t="s">
        <v>481</v>
      </c>
      <c r="O50" s="18" t="s">
        <v>481</v>
      </c>
      <c r="P50" s="20" t="s">
        <v>481</v>
      </c>
      <c r="Q50" s="18" t="n">
        <v>363.72981025</v>
      </c>
      <c r="R50" s="20" t="n">
        <v>8.175176929999999</v>
      </c>
    </row>
    <row r="51" spans="1:18">
      <c r="A51" s="15" t="s">
        <v>526</v>
      </c>
      <c r="B51" s="17" t="n">
        <v>6866</v>
      </c>
      <c r="C51" s="18">
        <f>(114.0/B51*100)</f>
        <v/>
      </c>
      <c r="D51" s="19" t="n">
        <v>6752</v>
      </c>
      <c r="E51" s="18" t="n">
        <v>437.40365933</v>
      </c>
      <c r="F51" s="20" t="n">
        <v>3.85550785</v>
      </c>
      <c r="G51" s="18" t="n">
        <v>427.47965865</v>
      </c>
      <c r="H51" s="20" t="n">
        <v>2.75567987</v>
      </c>
      <c r="I51" s="18" t="s">
        <v>481</v>
      </c>
      <c r="J51" s="20" t="s">
        <v>481</v>
      </c>
      <c r="K51" s="18" t="s">
        <v>481</v>
      </c>
      <c r="L51" s="20" t="s">
        <v>481</v>
      </c>
      <c r="M51" s="18" t="n">
        <v>427.96430568</v>
      </c>
      <c r="N51" s="20" t="n">
        <v>5.20460603</v>
      </c>
      <c r="O51" s="18" t="s">
        <v>481</v>
      </c>
      <c r="P51" s="20" t="s">
        <v>481</v>
      </c>
      <c r="Q51" s="18" t="n">
        <v>405.74068591</v>
      </c>
      <c r="R51" s="20" t="n">
        <v>7.30925833</v>
      </c>
    </row>
    <row r="52" spans="1:18">
      <c r="A52" s="15" t="s">
        <v>527</v>
      </c>
      <c r="B52" s="17" t="n">
        <v>5809</v>
      </c>
      <c r="C52" s="18">
        <f>(127.0/B52*100)</f>
        <v/>
      </c>
      <c r="D52" s="19" t="n">
        <v>5682</v>
      </c>
      <c r="E52" s="18" t="n">
        <v>490.56111693</v>
      </c>
      <c r="F52" s="20" t="n">
        <v>3.49634071</v>
      </c>
      <c r="G52" s="18" t="n">
        <v>489.8627357</v>
      </c>
      <c r="H52" s="20" t="n">
        <v>3.01663206</v>
      </c>
      <c r="I52" s="18" t="s">
        <v>481</v>
      </c>
      <c r="J52" s="20" t="s">
        <v>481</v>
      </c>
      <c r="K52" s="18" t="s">
        <v>481</v>
      </c>
      <c r="L52" s="20" t="s">
        <v>481</v>
      </c>
      <c r="M52" s="18" t="s">
        <v>481</v>
      </c>
      <c r="N52" s="20" t="s">
        <v>481</v>
      </c>
      <c r="O52" s="18" t="s">
        <v>481</v>
      </c>
      <c r="P52" s="20" t="s">
        <v>481</v>
      </c>
      <c r="Q52" s="18" t="n">
        <v>402.43473203</v>
      </c>
      <c r="R52" s="20" t="n">
        <v>8.78105014</v>
      </c>
    </row>
    <row r="53" spans="1:18">
      <c r="A53" s="15" t="s">
        <v>528</v>
      </c>
      <c r="B53" s="17" t="n">
        <v>5571</v>
      </c>
      <c r="C53" s="18">
        <f>(150.0/B53*100)</f>
        <v/>
      </c>
      <c r="D53" s="19" t="n">
        <v>5421</v>
      </c>
      <c r="E53" s="18" t="n">
        <v>450.63315756</v>
      </c>
      <c r="F53" s="20" t="n">
        <v>2.79352348</v>
      </c>
      <c r="G53" s="18" t="n">
        <v>452.47128921</v>
      </c>
      <c r="H53" s="20" t="n">
        <v>2.25891277</v>
      </c>
      <c r="I53" s="18" t="s">
        <v>481</v>
      </c>
      <c r="J53" s="20" t="s">
        <v>481</v>
      </c>
      <c r="K53" s="18" t="s">
        <v>481</v>
      </c>
      <c r="L53" s="20" t="s">
        <v>481</v>
      </c>
      <c r="M53" s="18" t="s">
        <v>481</v>
      </c>
      <c r="N53" s="20" t="s">
        <v>481</v>
      </c>
      <c r="O53" s="18" t="s">
        <v>481</v>
      </c>
      <c r="P53" s="20" t="s">
        <v>481</v>
      </c>
      <c r="Q53" s="18" t="n">
        <v>368.61749173</v>
      </c>
      <c r="R53" s="20" t="n">
        <v>5.27873307</v>
      </c>
    </row>
    <row r="54" spans="1:18">
      <c r="A54" s="15" t="s">
        <v>529</v>
      </c>
      <c r="B54" s="17" t="n">
        <v>4740</v>
      </c>
      <c r="C54" s="18">
        <f>(669.0/B54*100)</f>
        <v/>
      </c>
      <c r="D54" s="19" t="n">
        <v>4071</v>
      </c>
      <c r="E54" s="18" t="n">
        <v>361.77461278</v>
      </c>
      <c r="F54" s="20" t="n">
        <v>3.83683288</v>
      </c>
      <c r="G54" s="18" t="n">
        <v>395.28214566</v>
      </c>
      <c r="H54" s="20" t="n">
        <v>4.13881543</v>
      </c>
      <c r="I54" s="18" t="s">
        <v>481</v>
      </c>
      <c r="J54" s="20" t="s">
        <v>481</v>
      </c>
      <c r="K54" s="18" t="s">
        <v>481</v>
      </c>
      <c r="L54" s="20" t="s">
        <v>481</v>
      </c>
      <c r="M54" s="18" t="s">
        <v>481</v>
      </c>
      <c r="N54" s="20" t="s">
        <v>481</v>
      </c>
      <c r="O54" s="18" t="s">
        <v>481</v>
      </c>
      <c r="P54" s="20" t="s">
        <v>481</v>
      </c>
      <c r="Q54" s="18" t="n">
        <v>311.79905248</v>
      </c>
      <c r="R54" s="20" t="n">
        <v>5.03468235</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(77.0/B56*100)</f>
        <v/>
      </c>
      <c r="D56" s="19" t="n">
        <v>5282</v>
      </c>
      <c r="E56" s="18" t="n">
        <v>529.94801253</v>
      </c>
      <c r="F56" s="20" t="n">
        <v>2.80924669</v>
      </c>
      <c r="G56" s="18" t="n">
        <v>522.74090831</v>
      </c>
      <c r="H56" s="20" t="n">
        <v>3.50002823</v>
      </c>
      <c r="I56" s="18" t="s">
        <v>481</v>
      </c>
      <c r="J56" s="20" t="s">
        <v>481</v>
      </c>
      <c r="K56" s="18" t="s">
        <v>481</v>
      </c>
      <c r="L56" s="20" t="s">
        <v>481</v>
      </c>
      <c r="M56" s="18" t="s">
        <v>481</v>
      </c>
      <c r="N56" s="20" t="s">
        <v>481</v>
      </c>
      <c r="O56" s="18" t="s">
        <v>481</v>
      </c>
      <c r="P56" s="20" t="s">
        <v>481</v>
      </c>
      <c r="Q56" s="18" t="n">
        <v>462.40704202</v>
      </c>
      <c r="R56" s="20" t="n">
        <v>12.73192451</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397.25949434</v>
      </c>
      <c r="N57" s="20" t="n">
        <v>2.86584073</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347.12590293</v>
      </c>
      <c r="N59" s="20" t="n">
        <v>1.56898215</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346.54897697</v>
      </c>
      <c r="N60" s="20" t="n">
        <v>4.41355694</v>
      </c>
      <c r="O60" s="18" t="s">
        <v>481</v>
      </c>
      <c r="P60" s="20" t="s">
        <v>481</v>
      </c>
      <c r="Q60" s="18" t="s">
        <v>481</v>
      </c>
      <c r="R60" s="20" t="s">
        <v>481</v>
      </c>
    </row>
    <row r="61" spans="1:18">
      <c r="A61" s="15" t="s">
        <v>536</v>
      </c>
      <c r="B61" s="17" t="n">
        <v>6525</v>
      </c>
      <c r="C61" s="18">
        <f>(195.0/B61*100)</f>
        <v/>
      </c>
      <c r="D61" s="19" t="n">
        <v>6330</v>
      </c>
      <c r="E61" s="18" t="n">
        <v>479.81837393</v>
      </c>
      <c r="F61" s="20" t="n">
        <v>2.86143147</v>
      </c>
      <c r="G61" s="18" t="n">
        <v>474.59547521</v>
      </c>
      <c r="H61" s="20" t="n">
        <v>3.14569875</v>
      </c>
      <c r="I61" s="18" t="s">
        <v>481</v>
      </c>
      <c r="J61" s="20" t="s">
        <v>481</v>
      </c>
      <c r="K61" s="18" t="s">
        <v>481</v>
      </c>
      <c r="L61" s="20" t="s">
        <v>481</v>
      </c>
      <c r="M61" s="18" t="s">
        <v>481</v>
      </c>
      <c r="N61" s="20" t="s">
        <v>481</v>
      </c>
      <c r="O61" s="18" t="s">
        <v>481</v>
      </c>
      <c r="P61" s="20" t="s">
        <v>481</v>
      </c>
      <c r="Q61" s="18" t="n">
        <v>385.67367345</v>
      </c>
      <c r="R61" s="20" t="n">
        <v>9.01203478</v>
      </c>
    </row>
    <row r="62" spans="1:18">
      <c r="A62" s="15" t="s">
        <v>537</v>
      </c>
      <c r="B62" s="17" t="n">
        <v>4476</v>
      </c>
      <c r="C62" s="18">
        <f>(3.0/B62*100)</f>
        <v/>
      </c>
      <c r="D62" s="19" t="n">
        <v>4473</v>
      </c>
      <c r="E62" s="18" t="n">
        <v>512.03593886</v>
      </c>
      <c r="F62" s="20" t="n">
        <v>1.84319968</v>
      </c>
      <c r="G62" s="18" t="n">
        <v>504.15173548</v>
      </c>
      <c r="H62" s="20" t="n">
        <v>2.27511521</v>
      </c>
      <c r="I62" s="18" t="s">
        <v>481</v>
      </c>
      <c r="J62" s="20" t="s">
        <v>481</v>
      </c>
      <c r="K62" s="18" t="s">
        <v>481</v>
      </c>
      <c r="L62" s="20" t="s">
        <v>481</v>
      </c>
      <c r="M62" s="18" t="s">
        <v>481</v>
      </c>
      <c r="N62" s="20" t="s">
        <v>481</v>
      </c>
      <c r="O62" s="18" t="s">
        <v>481</v>
      </c>
      <c r="P62" s="20" t="s">
        <v>481</v>
      </c>
      <c r="Q62" s="18" t="n">
        <v>467.95261174</v>
      </c>
      <c r="R62" s="20" t="n">
        <v>16.21900128</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446.66614265</v>
      </c>
      <c r="N64" s="20" t="n">
        <v>1.7787943</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416.22926213</v>
      </c>
      <c r="N65" s="20" t="n">
        <v>2.51747002</v>
      </c>
      <c r="O65" s="18" t="s">
        <v>481</v>
      </c>
      <c r="P65" s="20" t="s">
        <v>481</v>
      </c>
      <c r="Q65" s="18" t="s">
        <v>481</v>
      </c>
      <c r="R65" s="20" t="s">
        <v>481</v>
      </c>
    </row>
    <row r="66" spans="1:18">
      <c r="A66" s="15" t="s">
        <v>541</v>
      </c>
      <c r="B66" s="17" t="n">
        <v>5665</v>
      </c>
      <c r="C66" s="18">
        <f>(107.0/B66*100)</f>
        <v/>
      </c>
      <c r="D66" s="19" t="n">
        <v>5558</v>
      </c>
      <c r="E66" s="18" t="n">
        <v>433.36575864</v>
      </c>
      <c r="F66" s="20" t="n">
        <v>2.15166147</v>
      </c>
      <c r="G66" s="18" t="n">
        <v>447.56352834</v>
      </c>
      <c r="H66" s="20" t="n">
        <v>2.48847079</v>
      </c>
      <c r="I66" s="18" t="s">
        <v>481</v>
      </c>
      <c r="J66" s="20" t="s">
        <v>481</v>
      </c>
      <c r="K66" s="18" t="s">
        <v>481</v>
      </c>
      <c r="L66" s="20" t="s">
        <v>481</v>
      </c>
      <c r="M66" s="18" t="s">
        <v>481</v>
      </c>
      <c r="N66" s="20" t="s">
        <v>481</v>
      </c>
      <c r="O66" s="18" t="s">
        <v>481</v>
      </c>
      <c r="P66" s="20" t="s">
        <v>481</v>
      </c>
      <c r="Q66" s="18" t="n">
        <v>364.61493531</v>
      </c>
      <c r="R66" s="20" t="n">
        <v>3.87622989</v>
      </c>
    </row>
    <row r="67" spans="1:18">
      <c r="A67" s="15" t="s">
        <v>542</v>
      </c>
      <c r="B67" s="17" t="n">
        <v>6971</v>
      </c>
      <c r="C67" s="18">
        <f>(1435.0/B67*100)</f>
        <v/>
      </c>
      <c r="D67" s="19" t="n">
        <v>5536</v>
      </c>
      <c r="E67" s="18" t="n">
        <v>415.33646238</v>
      </c>
      <c r="F67" s="20" t="n">
        <v>3.76686825</v>
      </c>
      <c r="G67" s="18" t="n">
        <v>424.69753968</v>
      </c>
      <c r="H67" s="20" t="n">
        <v>3.0723617</v>
      </c>
      <c r="I67" s="18" t="s">
        <v>481</v>
      </c>
      <c r="J67" s="20" t="s">
        <v>481</v>
      </c>
      <c r="K67" s="18" t="s">
        <v>481</v>
      </c>
      <c r="L67" s="20" t="s">
        <v>481</v>
      </c>
      <c r="M67" s="18" t="s">
        <v>481</v>
      </c>
      <c r="N67" s="20" t="s">
        <v>481</v>
      </c>
      <c r="O67" s="18" t="s">
        <v>481</v>
      </c>
      <c r="P67" s="20" t="s">
        <v>481</v>
      </c>
      <c r="Q67" s="18" t="n">
        <v>355.34317459</v>
      </c>
      <c r="R67" s="20" t="n">
        <v>6.27328572</v>
      </c>
    </row>
    <row r="68" spans="1:18">
      <c r="A68" s="15" t="s">
        <v>543</v>
      </c>
      <c r="B68" s="17" t="n">
        <v>12083</v>
      </c>
      <c r="C68" s="18">
        <f>(33.0/B68*100)</f>
        <v/>
      </c>
      <c r="D68" s="19" t="n">
        <v>12050</v>
      </c>
      <c r="E68" s="18" t="n">
        <v>418.79822051</v>
      </c>
      <c r="F68" s="20" t="n">
        <v>1.41817442</v>
      </c>
      <c r="G68" s="18" t="n">
        <v>420.76391519</v>
      </c>
      <c r="H68" s="20" t="n">
        <v>2.44230617</v>
      </c>
      <c r="I68" s="18" t="s">
        <v>481</v>
      </c>
      <c r="J68" s="20" t="s">
        <v>481</v>
      </c>
      <c r="K68" s="18" t="s">
        <v>481</v>
      </c>
      <c r="L68" s="20" t="s">
        <v>481</v>
      </c>
      <c r="M68" s="18" t="s">
        <v>481</v>
      </c>
      <c r="N68" s="20" t="s">
        <v>481</v>
      </c>
      <c r="O68" s="18" t="s">
        <v>481</v>
      </c>
      <c r="P68" s="20" t="s">
        <v>481</v>
      </c>
      <c r="Q68" s="18" t="n">
        <v>330.09677779</v>
      </c>
      <c r="R68" s="20" t="n">
        <v>2.27676952</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433.61659804</v>
      </c>
      <c r="N69" s="20" t="n">
        <v>4.0674456</v>
      </c>
      <c r="O69" s="18" t="s">
        <v>481</v>
      </c>
      <c r="P69" s="20" t="s">
        <v>481</v>
      </c>
      <c r="Q69" s="18" t="s">
        <v>481</v>
      </c>
      <c r="R69" s="20" t="s">
        <v>481</v>
      </c>
    </row>
    <row r="70" spans="1:18">
      <c r="A70" s="15" t="s">
        <v>545</v>
      </c>
      <c r="B70" s="17" t="n">
        <v>6036</v>
      </c>
      <c r="C70" s="18">
        <f>(223.0/B70*100)</f>
        <v/>
      </c>
      <c r="D70" s="19" t="n">
        <v>5813</v>
      </c>
      <c r="E70" s="18" t="n">
        <v>502.43039835</v>
      </c>
      <c r="F70" s="20" t="n">
        <v>3.3355699</v>
      </c>
      <c r="G70" s="18" t="n">
        <v>493.82086888</v>
      </c>
      <c r="H70" s="20" t="n">
        <v>3.72473683</v>
      </c>
      <c r="I70" s="18" t="s">
        <v>481</v>
      </c>
      <c r="J70" s="20" t="s">
        <v>481</v>
      </c>
      <c r="K70" s="18" t="s">
        <v>481</v>
      </c>
      <c r="L70" s="20" t="s">
        <v>481</v>
      </c>
      <c r="M70" s="18" t="s">
        <v>481</v>
      </c>
      <c r="N70" s="20" t="s">
        <v>481</v>
      </c>
      <c r="O70" s="18" t="s">
        <v>481</v>
      </c>
      <c r="P70" s="20" t="s">
        <v>481</v>
      </c>
      <c r="Q70" s="18" t="n">
        <v>456.35531123</v>
      </c>
      <c r="R70" s="20" t="n">
        <v>7.98354115</v>
      </c>
    </row>
    <row r="71" spans="1:18">
      <c r="A71" s="15" t="s">
        <v>546</v>
      </c>
      <c r="B71" s="17" t="n">
        <v>6115</v>
      </c>
      <c r="C71" s="18">
        <f>(63.0/B71*100)</f>
        <v/>
      </c>
      <c r="D71" s="19" t="n">
        <v>6052</v>
      </c>
      <c r="E71" s="18" t="n">
        <v>543.40737947</v>
      </c>
      <c r="F71" s="20" t="n">
        <v>2.10069606</v>
      </c>
      <c r="G71" s="18" t="n">
        <v>526.76846013</v>
      </c>
      <c r="H71" s="20" t="n">
        <v>2.27003133</v>
      </c>
      <c r="I71" s="18" t="s">
        <v>481</v>
      </c>
      <c r="J71" s="20" t="s">
        <v>481</v>
      </c>
      <c r="K71" s="18" t="s">
        <v>481</v>
      </c>
      <c r="L71" s="20" t="s">
        <v>481</v>
      </c>
      <c r="M71" s="18" t="s">
        <v>481</v>
      </c>
      <c r="N71" s="20" t="s">
        <v>481</v>
      </c>
      <c r="O71" s="18" t="s">
        <v>481</v>
      </c>
      <c r="P71" s="20" t="s">
        <v>481</v>
      </c>
      <c r="Q71" s="18" t="n">
        <v>496.41242301</v>
      </c>
      <c r="R71" s="20" t="n">
        <v>12.91922472</v>
      </c>
    </row>
    <row r="72" spans="1:18">
      <c r="A72" s="15" t="s">
        <v>547</v>
      </c>
      <c r="B72" s="17" t="n">
        <v>7708</v>
      </c>
      <c r="C72" s="18">
        <f>(12.0/B72*100)</f>
        <v/>
      </c>
      <c r="D72" s="19" t="n">
        <v>7696</v>
      </c>
      <c r="E72" s="18" t="n">
        <v>509.43748444</v>
      </c>
      <c r="F72" s="20" t="n">
        <v>2.71973726</v>
      </c>
      <c r="G72" s="18" t="n">
        <v>475.43540801</v>
      </c>
      <c r="H72" s="20" t="n">
        <v>3.13597617</v>
      </c>
      <c r="I72" s="18" t="s">
        <v>481</v>
      </c>
      <c r="J72" s="20" t="s">
        <v>481</v>
      </c>
      <c r="K72" s="18" t="s">
        <v>481</v>
      </c>
      <c r="L72" s="20" t="s">
        <v>481</v>
      </c>
      <c r="M72" s="18" t="s">
        <v>481</v>
      </c>
      <c r="N72" s="20" t="s">
        <v>481</v>
      </c>
      <c r="O72" s="18" t="s">
        <v>481</v>
      </c>
      <c r="P72" s="20" t="s">
        <v>481</v>
      </c>
      <c r="Q72" s="18" t="n">
        <v>444.9358707</v>
      </c>
      <c r="R72" s="20" t="n">
        <v>13.02731066</v>
      </c>
    </row>
    <row r="73" spans="1:18">
      <c r="A73" s="15" t="s">
        <v>548</v>
      </c>
      <c r="B73" s="17" t="n">
        <v>8249</v>
      </c>
      <c r="C73" s="18">
        <f>(224.0/B73*100)</f>
        <v/>
      </c>
      <c r="D73" s="19" t="n">
        <v>8025</v>
      </c>
      <c r="E73" s="18" t="n">
        <v>408.18486257</v>
      </c>
      <c r="F73" s="20" t="n">
        <v>3.59262325</v>
      </c>
      <c r="G73" s="18" t="n">
        <v>416.12354324</v>
      </c>
      <c r="H73" s="20" t="n">
        <v>3.88895497</v>
      </c>
      <c r="I73" s="18" t="s">
        <v>481</v>
      </c>
      <c r="J73" s="20" t="s">
        <v>481</v>
      </c>
      <c r="K73" s="18" t="s">
        <v>481</v>
      </c>
      <c r="L73" s="20" t="s">
        <v>481</v>
      </c>
      <c r="M73" s="18" t="s">
        <v>481</v>
      </c>
      <c r="N73" s="20" t="s">
        <v>481</v>
      </c>
      <c r="O73" s="18" t="s">
        <v>481</v>
      </c>
      <c r="P73" s="20" t="s">
        <v>481</v>
      </c>
      <c r="Q73" s="18" t="n">
        <v>371.79892742</v>
      </c>
      <c r="R73" s="20" t="n">
        <v>9.09222838</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427.27325298</v>
      </c>
      <c r="N74" s="20" t="n">
        <v>1.48755563</v>
      </c>
      <c r="O74" s="18" t="s">
        <v>481</v>
      </c>
      <c r="P74" s="20" t="s">
        <v>481</v>
      </c>
      <c r="Q74" s="18" t="s">
        <v>481</v>
      </c>
      <c r="R74" s="20" t="s">
        <v>481</v>
      </c>
    </row>
    <row r="75" spans="1:18">
      <c r="A75" s="15" t="s">
        <v>550</v>
      </c>
      <c r="B75" s="17" t="n">
        <v>5375</v>
      </c>
      <c r="C75" s="18">
        <f>(365.0/B75*100)</f>
        <v/>
      </c>
      <c r="D75" s="19" t="n">
        <v>5010</v>
      </c>
      <c r="E75" s="18" t="n">
        <v>361.9208032</v>
      </c>
      <c r="F75" s="20" t="n">
        <v>3.7512782</v>
      </c>
      <c r="G75" s="18" t="n">
        <v>376.12633604</v>
      </c>
      <c r="H75" s="20" t="n">
        <v>3.4597087</v>
      </c>
      <c r="I75" s="18" t="s">
        <v>481</v>
      </c>
      <c r="J75" s="20" t="s">
        <v>481</v>
      </c>
      <c r="K75" s="18" t="s">
        <v>481</v>
      </c>
      <c r="L75" s="20" t="s">
        <v>481</v>
      </c>
      <c r="M75" s="18" t="s">
        <v>481</v>
      </c>
      <c r="N75" s="20" t="s">
        <v>481</v>
      </c>
      <c r="O75" s="18" t="s">
        <v>481</v>
      </c>
      <c r="P75" s="20" t="s">
        <v>481</v>
      </c>
      <c r="Q75" s="18" t="n">
        <v>332.23059288</v>
      </c>
      <c r="R75" s="20" t="n">
        <v>5.87225564</v>
      </c>
    </row>
    <row r="76" spans="1:18">
      <c r="A76" s="15" t="s">
        <v>551</v>
      </c>
      <c r="B76" s="17" t="n">
        <v>14167</v>
      </c>
      <c r="C76" s="18">
        <f>(239.0/B76*100)</f>
        <v/>
      </c>
      <c r="D76" s="19" t="n">
        <v>13928</v>
      </c>
      <c r="E76" s="18" t="n">
        <v>436.04598209</v>
      </c>
      <c r="F76" s="20" t="n">
        <v>3.29196646</v>
      </c>
      <c r="G76" s="18" t="n">
        <v>449.42023109</v>
      </c>
      <c r="H76" s="20" t="n">
        <v>2.94639083</v>
      </c>
      <c r="I76" s="18" t="s">
        <v>481</v>
      </c>
      <c r="J76" s="20" t="s">
        <v>481</v>
      </c>
      <c r="K76" s="18" t="s">
        <v>481</v>
      </c>
      <c r="L76" s="20" t="s">
        <v>481</v>
      </c>
      <c r="M76" s="18" t="s">
        <v>481</v>
      </c>
      <c r="N76" s="20" t="s">
        <v>481</v>
      </c>
      <c r="O76" s="18" t="s">
        <v>481</v>
      </c>
      <c r="P76" s="20" t="s">
        <v>481</v>
      </c>
      <c r="Q76" s="18" t="n">
        <v>352.93300165</v>
      </c>
      <c r="R76" s="20" t="n">
        <v>5.65789253</v>
      </c>
    </row>
    <row r="77" spans="1:18">
      <c r="A77" s="15" t="s">
        <v>552</v>
      </c>
      <c r="B77" s="17" t="n">
        <v>6062</v>
      </c>
      <c r="C77" s="18">
        <f>(534.0/B77*100)</f>
        <v/>
      </c>
      <c r="D77" s="19" t="n">
        <v>5528</v>
      </c>
      <c r="E77" s="18" t="n">
        <v>452.72894486</v>
      </c>
      <c r="F77" s="20" t="n">
        <v>3.575257</v>
      </c>
      <c r="G77" s="18" t="n">
        <v>450.59407261</v>
      </c>
      <c r="H77" s="20" t="n">
        <v>3.09026988</v>
      </c>
      <c r="I77" s="18" t="s">
        <v>481</v>
      </c>
      <c r="J77" s="20" t="s">
        <v>481</v>
      </c>
      <c r="K77" s="18" t="s">
        <v>481</v>
      </c>
      <c r="L77" s="20" t="s">
        <v>481</v>
      </c>
      <c r="M77" s="18" t="s">
        <v>481</v>
      </c>
      <c r="N77" s="20" t="s">
        <v>481</v>
      </c>
      <c r="O77" s="18" t="s">
        <v>481</v>
      </c>
      <c r="P77" s="20" t="s">
        <v>481</v>
      </c>
      <c r="Q77" s="18" t="n">
        <v>369.7255184</v>
      </c>
      <c r="R77" s="20" t="n">
        <v>4.23551215</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427.14102033</v>
      </c>
      <c r="N80" s="20" t="n">
        <v>3.42468904</v>
      </c>
      <c r="O80" s="18" t="s">
        <v>481</v>
      </c>
      <c r="P80" s="20" t="s">
        <v>481</v>
      </c>
      <c r="Q80" s="18" t="s">
        <v>481</v>
      </c>
      <c r="R80" s="20" t="s">
        <v>481</v>
      </c>
    </row>
    <row r="81" spans="1:18">
      <c r="A81" s="23" t="s">
        <v>556</v>
      </c>
      <c r="B81" s="17" t="n">
        <v>8861</v>
      </c>
      <c r="C81" s="18">
        <f>(129.0/B81*100)</f>
        <v/>
      </c>
      <c r="D81" s="19" t="n">
        <v>8732</v>
      </c>
      <c r="E81" s="18" t="n">
        <v>432.72275442</v>
      </c>
      <c r="F81" s="20" t="n">
        <v>3.47356609</v>
      </c>
      <c r="G81" s="18" t="n">
        <v>430.12716712</v>
      </c>
      <c r="H81" s="20" t="n">
        <v>4.68336078</v>
      </c>
      <c r="I81" s="18" t="s">
        <v>481</v>
      </c>
      <c r="J81" s="20" t="s">
        <v>481</v>
      </c>
      <c r="K81" s="18" t="s">
        <v>481</v>
      </c>
      <c r="L81" s="20" t="s">
        <v>481</v>
      </c>
      <c r="M81" s="18" t="s">
        <v>481</v>
      </c>
      <c r="N81" s="20" t="s">
        <v>481</v>
      </c>
      <c r="O81" s="18" t="s">
        <v>481</v>
      </c>
      <c r="P81" s="20" t="s">
        <v>481</v>
      </c>
      <c r="Q81" s="18" t="n">
        <v>375.44780461</v>
      </c>
      <c r="R81" s="20" t="n">
        <v>11.69687834</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906</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507.42506122</v>
      </c>
      <c r="F7" s="20" t="n">
        <v>1.82362609</v>
      </c>
      <c r="G7" s="18" t="n">
        <v>504.00354819</v>
      </c>
      <c r="H7" s="20" t="n">
        <v>6.32797023</v>
      </c>
      <c r="I7" s="18" t="s">
        <v>481</v>
      </c>
      <c r="J7" s="20" t="s">
        <v>481</v>
      </c>
      <c r="K7" s="18" t="s">
        <v>481</v>
      </c>
      <c r="L7" s="20" t="s">
        <v>481</v>
      </c>
      <c r="M7" s="18" t="s">
        <v>481</v>
      </c>
      <c r="N7" s="20" t="s">
        <v>481</v>
      </c>
      <c r="O7" s="18" t="s">
        <v>481</v>
      </c>
      <c r="P7" s="20" t="s">
        <v>481</v>
      </c>
      <c r="Q7" s="18" t="n">
        <v>470.78518663</v>
      </c>
      <c r="R7" s="20" t="n">
        <v>5.62855745</v>
      </c>
    </row>
    <row r="8" spans="1:18">
      <c r="A8" s="15" t="s">
        <v>483</v>
      </c>
      <c r="B8" s="17" t="n">
        <v>7007</v>
      </c>
      <c r="C8" s="18">
        <f>(357.0/B8*100)</f>
        <v/>
      </c>
      <c r="D8" s="19" t="n">
        <v>6650</v>
      </c>
      <c r="E8" s="18" t="n">
        <v>491.09726285</v>
      </c>
      <c r="F8" s="20" t="n">
        <v>2.79760912</v>
      </c>
      <c r="G8" s="18" t="n">
        <v>482.25809803</v>
      </c>
      <c r="H8" s="20" t="n">
        <v>6.14090141</v>
      </c>
      <c r="I8" s="18" t="s">
        <v>481</v>
      </c>
      <c r="J8" s="20" t="s">
        <v>481</v>
      </c>
      <c r="K8" s="18" t="s">
        <v>481</v>
      </c>
      <c r="L8" s="20" t="s">
        <v>481</v>
      </c>
      <c r="M8" s="18" t="n">
        <v>361.38025951</v>
      </c>
      <c r="N8" s="20" t="n">
        <v>22.72565673</v>
      </c>
      <c r="O8" s="18" t="s">
        <v>481</v>
      </c>
      <c r="P8" s="20" t="s">
        <v>481</v>
      </c>
      <c r="Q8" s="18" t="n">
        <v>396.15933827</v>
      </c>
      <c r="R8" s="20" t="n">
        <v>8.942453280000001</v>
      </c>
    </row>
    <row r="9" spans="1:18">
      <c r="A9" s="15" t="s">
        <v>484</v>
      </c>
      <c r="B9" s="17" t="n">
        <v>9651</v>
      </c>
      <c r="C9" s="18">
        <f>(381.0/B9*100)</f>
        <v/>
      </c>
      <c r="D9" s="19" t="n">
        <v>9270</v>
      </c>
      <c r="E9" s="18" t="n">
        <v>511.26066815</v>
      </c>
      <c r="F9" s="20" t="n">
        <v>2.32721902</v>
      </c>
      <c r="G9" s="18" t="n">
        <v>483.06600871</v>
      </c>
      <c r="H9" s="20" t="n">
        <v>7.33880718</v>
      </c>
      <c r="I9" s="18" t="s">
        <v>481</v>
      </c>
      <c r="J9" s="20" t="s">
        <v>481</v>
      </c>
      <c r="K9" s="18" t="s">
        <v>481</v>
      </c>
      <c r="L9" s="20" t="s">
        <v>481</v>
      </c>
      <c r="M9" s="18" t="n">
        <v>347.7815185</v>
      </c>
      <c r="N9" s="20" t="n">
        <v>11.20716786</v>
      </c>
      <c r="O9" s="18" t="s">
        <v>481</v>
      </c>
      <c r="P9" s="20" t="s">
        <v>481</v>
      </c>
      <c r="Q9" s="18" t="n">
        <v>420.4155827</v>
      </c>
      <c r="R9" s="20" t="n">
        <v>8.033109120000001</v>
      </c>
    </row>
    <row r="10" spans="1:18">
      <c r="A10" s="15" t="s">
        <v>485</v>
      </c>
      <c r="B10" s="17" t="n">
        <v>20058</v>
      </c>
      <c r="C10" s="18">
        <f>(596.0/B10*100)</f>
        <v/>
      </c>
      <c r="D10" s="19" t="n">
        <v>19462</v>
      </c>
      <c r="E10" s="18" t="n">
        <v>530.02458009</v>
      </c>
      <c r="F10" s="20" t="n">
        <v>2.13242852</v>
      </c>
      <c r="G10" s="18" t="n">
        <v>541.40407926</v>
      </c>
      <c r="H10" s="20" t="n">
        <v>3.89128834</v>
      </c>
      <c r="I10" s="18" t="s">
        <v>481</v>
      </c>
      <c r="J10" s="20" t="s">
        <v>481</v>
      </c>
      <c r="K10" s="18" t="s">
        <v>481</v>
      </c>
      <c r="L10" s="20" t="s">
        <v>481</v>
      </c>
      <c r="M10" s="18" t="s">
        <v>481</v>
      </c>
      <c r="N10" s="20" t="s">
        <v>481</v>
      </c>
      <c r="O10" s="18" t="s">
        <v>481</v>
      </c>
      <c r="P10" s="20" t="s">
        <v>481</v>
      </c>
      <c r="Q10" s="18" t="n">
        <v>448.99149235</v>
      </c>
      <c r="R10" s="20" t="n">
        <v>8.38639425</v>
      </c>
    </row>
    <row r="11" spans="1:18">
      <c r="A11" s="15" t="s">
        <v>486</v>
      </c>
      <c r="B11" s="17" t="n">
        <v>7053</v>
      </c>
      <c r="C11" s="18">
        <f>(274.0/B11*100)</f>
        <v/>
      </c>
      <c r="D11" s="19" t="n">
        <v>6779</v>
      </c>
      <c r="E11" s="18" t="n">
        <v>466.85302399</v>
      </c>
      <c r="F11" s="20" t="n">
        <v>2.73588805</v>
      </c>
      <c r="G11" s="18" t="n">
        <v>438.96685567</v>
      </c>
      <c r="H11" s="20" t="n">
        <v>4.92330211</v>
      </c>
      <c r="I11" s="18" t="s">
        <v>481</v>
      </c>
      <c r="J11" s="20" t="s">
        <v>481</v>
      </c>
      <c r="K11" s="18" t="s">
        <v>481</v>
      </c>
      <c r="L11" s="20" t="s">
        <v>481</v>
      </c>
      <c r="M11" s="18" t="s">
        <v>481</v>
      </c>
      <c r="N11" s="20" t="s">
        <v>481</v>
      </c>
      <c r="O11" s="18" t="s">
        <v>481</v>
      </c>
      <c r="P11" s="20" t="s">
        <v>481</v>
      </c>
      <c r="Q11" s="18" t="n">
        <v>421.50738071</v>
      </c>
      <c r="R11" s="20" t="n">
        <v>6.93576492</v>
      </c>
    </row>
    <row r="12" spans="1:18">
      <c r="A12" s="15" t="s">
        <v>487</v>
      </c>
      <c r="B12" s="17" t="n">
        <v>6894</v>
      </c>
      <c r="C12" s="18">
        <f>(61.0/B12*100)</f>
        <v/>
      </c>
      <c r="D12" s="19" t="n">
        <v>6833</v>
      </c>
      <c r="E12" s="18" t="n">
        <v>497.34024528</v>
      </c>
      <c r="F12" s="20" t="n">
        <v>2.22802516</v>
      </c>
      <c r="G12" s="18" t="n">
        <v>478.85584248</v>
      </c>
      <c r="H12" s="20" t="n">
        <v>5.5417941</v>
      </c>
      <c r="I12" s="18" t="s">
        <v>481</v>
      </c>
      <c r="J12" s="20" t="s">
        <v>481</v>
      </c>
      <c r="K12" s="18" t="s">
        <v>481</v>
      </c>
      <c r="L12" s="20" t="s">
        <v>481</v>
      </c>
      <c r="M12" s="18" t="n">
        <v>332.31014509</v>
      </c>
      <c r="N12" s="20" t="n">
        <v>18.34291261</v>
      </c>
      <c r="O12" s="18" t="s">
        <v>481</v>
      </c>
      <c r="P12" s="20" t="s">
        <v>481</v>
      </c>
      <c r="Q12" s="18" t="n">
        <v>378.49971798</v>
      </c>
      <c r="R12" s="20" t="n">
        <v>8.40390285</v>
      </c>
    </row>
    <row r="13" spans="1:18">
      <c r="A13" s="15" t="s">
        <v>488</v>
      </c>
      <c r="B13" s="17" t="n">
        <v>7161</v>
      </c>
      <c r="C13" s="18">
        <f>(380.0/B13*100)</f>
        <v/>
      </c>
      <c r="D13" s="19" t="n">
        <v>6781</v>
      </c>
      <c r="E13" s="18" t="n">
        <v>509.05161369</v>
      </c>
      <c r="F13" s="20" t="n">
        <v>2.30168375</v>
      </c>
      <c r="G13" s="18" t="n">
        <v>499.87245871</v>
      </c>
      <c r="H13" s="20" t="n">
        <v>8.210282100000001</v>
      </c>
      <c r="I13" s="18" t="s">
        <v>481</v>
      </c>
      <c r="J13" s="20" t="s">
        <v>481</v>
      </c>
      <c r="K13" s="18" t="s">
        <v>481</v>
      </c>
      <c r="L13" s="20" t="s">
        <v>481</v>
      </c>
      <c r="M13" s="18" t="n">
        <v>407.4699787</v>
      </c>
      <c r="N13" s="20" t="n">
        <v>6.79601306</v>
      </c>
      <c r="O13" s="18" t="s">
        <v>481</v>
      </c>
      <c r="P13" s="20" t="s">
        <v>481</v>
      </c>
      <c r="Q13" s="18" t="n">
        <v>394.54116159</v>
      </c>
      <c r="R13" s="20" t="n">
        <v>9.608529300000001</v>
      </c>
    </row>
    <row r="14" spans="1:18">
      <c r="A14" s="15" t="s">
        <v>489</v>
      </c>
      <c r="B14" s="17" t="n">
        <v>5587</v>
      </c>
      <c r="C14" s="18">
        <f>(102.0/B14*100)</f>
        <v/>
      </c>
      <c r="D14" s="19" t="n">
        <v>5485</v>
      </c>
      <c r="E14" s="18" t="n">
        <v>524.28518702</v>
      </c>
      <c r="F14" s="20" t="n">
        <v>2.17511671</v>
      </c>
      <c r="G14" s="18" t="n">
        <v>496.41137453</v>
      </c>
      <c r="H14" s="20" t="n">
        <v>5.18079761</v>
      </c>
      <c r="I14" s="18" t="s">
        <v>481</v>
      </c>
      <c r="J14" s="20" t="s">
        <v>481</v>
      </c>
      <c r="K14" s="18" t="s">
        <v>481</v>
      </c>
      <c r="L14" s="20" t="s">
        <v>481</v>
      </c>
      <c r="M14" s="18" t="s">
        <v>481</v>
      </c>
      <c r="N14" s="20" t="s">
        <v>481</v>
      </c>
      <c r="O14" s="18" t="s">
        <v>481</v>
      </c>
      <c r="P14" s="20" t="s">
        <v>481</v>
      </c>
      <c r="Q14" s="18" t="n">
        <v>434.44257928</v>
      </c>
      <c r="R14" s="20" t="n">
        <v>11.29509278</v>
      </c>
    </row>
    <row r="15" spans="1:18">
      <c r="A15" s="15" t="s">
        <v>490</v>
      </c>
      <c r="B15" s="17" t="n">
        <v>5882</v>
      </c>
      <c r="C15" s="18">
        <f>(218.0/B15*100)</f>
        <v/>
      </c>
      <c r="D15" s="19" t="n">
        <v>5664</v>
      </c>
      <c r="E15" s="18" t="n">
        <v>533.43996691</v>
      </c>
      <c r="F15" s="20" t="n">
        <v>2.36265282</v>
      </c>
      <c r="G15" s="18" t="n">
        <v>486.46714763</v>
      </c>
      <c r="H15" s="20" t="n">
        <v>8.6934223</v>
      </c>
      <c r="I15" s="18" t="s">
        <v>481</v>
      </c>
      <c r="J15" s="20" t="s">
        <v>481</v>
      </c>
      <c r="K15" s="18" t="s">
        <v>481</v>
      </c>
      <c r="L15" s="20" t="s">
        <v>481</v>
      </c>
      <c r="M15" s="18" t="n">
        <v>367.66871077</v>
      </c>
      <c r="N15" s="20" t="n">
        <v>14.82638214</v>
      </c>
      <c r="O15" s="18" t="s">
        <v>481</v>
      </c>
      <c r="P15" s="20" t="s">
        <v>481</v>
      </c>
      <c r="Q15" s="18" t="n">
        <v>452.84382139</v>
      </c>
      <c r="R15" s="20" t="n">
        <v>7.31733847</v>
      </c>
    </row>
    <row r="16" spans="1:18">
      <c r="A16" s="15" t="s">
        <v>491</v>
      </c>
      <c r="B16" s="17" t="n">
        <v>6108</v>
      </c>
      <c r="C16" s="18">
        <f>(210.0/B16*100)</f>
        <v/>
      </c>
      <c r="D16" s="19" t="n">
        <v>5898</v>
      </c>
      <c r="E16" s="18" t="n">
        <v>510.00352727</v>
      </c>
      <c r="F16" s="20" t="n">
        <v>2.3795715</v>
      </c>
      <c r="G16" s="18" t="n">
        <v>512.63384374</v>
      </c>
      <c r="H16" s="20" t="n">
        <v>4.92375808</v>
      </c>
      <c r="I16" s="18" t="s">
        <v>481</v>
      </c>
      <c r="J16" s="20" t="s">
        <v>481</v>
      </c>
      <c r="K16" s="18" t="s">
        <v>481</v>
      </c>
      <c r="L16" s="20" t="s">
        <v>481</v>
      </c>
      <c r="M16" s="18" t="s">
        <v>481</v>
      </c>
      <c r="N16" s="20" t="s">
        <v>481</v>
      </c>
      <c r="O16" s="18" t="s">
        <v>481</v>
      </c>
      <c r="P16" s="20" t="s">
        <v>481</v>
      </c>
      <c r="Q16" s="18" t="n">
        <v>389.40926347</v>
      </c>
      <c r="R16" s="20" t="n">
        <v>11.16312647</v>
      </c>
    </row>
    <row r="17" spans="1:18">
      <c r="A17" s="15" t="s">
        <v>492</v>
      </c>
      <c r="B17" s="17" t="n">
        <v>6504</v>
      </c>
      <c r="C17" s="18">
        <f>(2822.0/B17*100)</f>
        <v/>
      </c>
      <c r="D17" s="19" t="n">
        <v>3682</v>
      </c>
      <c r="E17" s="18" t="n">
        <v>527.32816454</v>
      </c>
      <c r="F17" s="20" t="n">
        <v>3.67399276</v>
      </c>
      <c r="G17" s="18" t="n">
        <v>505.96722579</v>
      </c>
      <c r="H17" s="20" t="n">
        <v>8.26780523</v>
      </c>
      <c r="I17" s="18" t="s">
        <v>481</v>
      </c>
      <c r="J17" s="20" t="s">
        <v>481</v>
      </c>
      <c r="K17" s="18" t="s">
        <v>481</v>
      </c>
      <c r="L17" s="20" t="s">
        <v>481</v>
      </c>
      <c r="M17" s="18" t="n">
        <v>338.260297</v>
      </c>
      <c r="N17" s="20" t="n">
        <v>14.23011861</v>
      </c>
      <c r="O17" s="18" t="s">
        <v>481</v>
      </c>
      <c r="P17" s="20" t="s">
        <v>481</v>
      </c>
      <c r="Q17" s="18" t="n">
        <v>457.64810408</v>
      </c>
      <c r="R17" s="20" t="n">
        <v>8.264851159999999</v>
      </c>
    </row>
    <row r="18" spans="1:18">
      <c r="A18" s="15" t="s">
        <v>493</v>
      </c>
      <c r="B18" s="17" t="n">
        <v>5532</v>
      </c>
      <c r="C18" s="18">
        <f>(33.0/B18*100)</f>
        <v/>
      </c>
      <c r="D18" s="19" t="n">
        <v>5499</v>
      </c>
      <c r="E18" s="18" t="n">
        <v>476.08421019</v>
      </c>
      <c r="F18" s="20" t="n">
        <v>3.92416779</v>
      </c>
      <c r="G18" s="18" t="n">
        <v>449.59865024</v>
      </c>
      <c r="H18" s="20" t="n">
        <v>6.81867968</v>
      </c>
      <c r="I18" s="18" t="s">
        <v>481</v>
      </c>
      <c r="J18" s="20" t="s">
        <v>481</v>
      </c>
      <c r="K18" s="18" t="s">
        <v>481</v>
      </c>
      <c r="L18" s="20" t="s">
        <v>481</v>
      </c>
      <c r="M18" s="18" t="s">
        <v>481</v>
      </c>
      <c r="N18" s="20" t="s">
        <v>481</v>
      </c>
      <c r="O18" s="18" t="s">
        <v>481</v>
      </c>
      <c r="P18" s="20" t="s">
        <v>481</v>
      </c>
      <c r="Q18" s="18" t="n">
        <v>368.01101681</v>
      </c>
      <c r="R18" s="20" t="n">
        <v>10.17192301</v>
      </c>
    </row>
    <row r="19" spans="1:18">
      <c r="A19" s="15" t="s">
        <v>494</v>
      </c>
      <c r="B19" s="17" t="n">
        <v>5658</v>
      </c>
      <c r="C19" s="18">
        <f>(541.0/B19*100)</f>
        <v/>
      </c>
      <c r="D19" s="19" t="n">
        <v>5117</v>
      </c>
      <c r="E19" s="18" t="n">
        <v>478.92296629</v>
      </c>
      <c r="F19" s="20" t="n">
        <v>2.79539875</v>
      </c>
      <c r="G19" s="18" t="n">
        <v>434.06373389</v>
      </c>
      <c r="H19" s="20" t="n">
        <v>7.40423844</v>
      </c>
      <c r="I19" s="18" t="s">
        <v>481</v>
      </c>
      <c r="J19" s="20" t="s">
        <v>481</v>
      </c>
      <c r="K19" s="18" t="s">
        <v>481</v>
      </c>
      <c r="L19" s="20" t="s">
        <v>481</v>
      </c>
      <c r="M19" s="18" t="s">
        <v>481</v>
      </c>
      <c r="N19" s="20" t="s">
        <v>481</v>
      </c>
      <c r="O19" s="18" t="s">
        <v>481</v>
      </c>
      <c r="P19" s="20" t="s">
        <v>481</v>
      </c>
      <c r="Q19" s="18" t="n">
        <v>384.01473659</v>
      </c>
      <c r="R19" s="20" t="n">
        <v>8.58388817</v>
      </c>
    </row>
    <row r="20" spans="1:18">
      <c r="A20" s="15" t="s">
        <v>495</v>
      </c>
      <c r="B20" s="17" t="n">
        <v>3371</v>
      </c>
      <c r="C20" s="18">
        <f>(75.0/B20*100)</f>
        <v/>
      </c>
      <c r="D20" s="19" t="n">
        <v>3296</v>
      </c>
      <c r="E20" s="18" t="n">
        <v>485.28493038</v>
      </c>
      <c r="F20" s="20" t="n">
        <v>2.09261384</v>
      </c>
      <c r="G20" s="18" t="n">
        <v>483.77149072</v>
      </c>
      <c r="H20" s="20" t="n">
        <v>10.73560664</v>
      </c>
      <c r="I20" s="18" t="s">
        <v>481</v>
      </c>
      <c r="J20" s="20" t="s">
        <v>481</v>
      </c>
      <c r="K20" s="18" t="s">
        <v>481</v>
      </c>
      <c r="L20" s="20" t="s">
        <v>481</v>
      </c>
      <c r="M20" s="18" t="s">
        <v>481</v>
      </c>
      <c r="N20" s="20" t="s">
        <v>481</v>
      </c>
      <c r="O20" s="18" t="s">
        <v>481</v>
      </c>
      <c r="P20" s="20" t="s">
        <v>481</v>
      </c>
      <c r="Q20" s="18" t="n">
        <v>435.11932397</v>
      </c>
      <c r="R20" s="20" t="n">
        <v>8.3696123</v>
      </c>
    </row>
    <row r="21" spans="1:18">
      <c r="A21" s="15" t="s">
        <v>496</v>
      </c>
      <c r="B21" s="17" t="n">
        <v>5741</v>
      </c>
      <c r="C21" s="18">
        <f>(97.0/B21*100)</f>
        <v/>
      </c>
      <c r="D21" s="19" t="n">
        <v>5644</v>
      </c>
      <c r="E21" s="18" t="n">
        <v>522.4470785</v>
      </c>
      <c r="F21" s="20" t="n">
        <v>2.49455719</v>
      </c>
      <c r="G21" s="18" t="n">
        <v>527.57431976</v>
      </c>
      <c r="H21" s="20" t="n">
        <v>4.96843042</v>
      </c>
      <c r="I21" s="18" t="s">
        <v>481</v>
      </c>
      <c r="J21" s="20" t="s">
        <v>481</v>
      </c>
      <c r="K21" s="18" t="s">
        <v>481</v>
      </c>
      <c r="L21" s="20" t="s">
        <v>481</v>
      </c>
      <c r="M21" s="18" t="s">
        <v>481</v>
      </c>
      <c r="N21" s="20" t="s">
        <v>481</v>
      </c>
      <c r="O21" s="18" t="s">
        <v>481</v>
      </c>
      <c r="P21" s="20" t="s">
        <v>481</v>
      </c>
      <c r="Q21" s="18" t="n">
        <v>460.73814573</v>
      </c>
      <c r="R21" s="20" t="n">
        <v>11.06744615</v>
      </c>
    </row>
    <row r="22" spans="1:18">
      <c r="A22" s="15" t="s">
        <v>497</v>
      </c>
      <c r="B22" s="17" t="n">
        <v>6598</v>
      </c>
      <c r="C22" s="18">
        <f>(46.0/B22*100)</f>
        <v/>
      </c>
      <c r="D22" s="19" t="n">
        <v>6552</v>
      </c>
      <c r="E22" s="18" t="n">
        <v>489.93882597</v>
      </c>
      <c r="F22" s="20" t="n">
        <v>3.50012919</v>
      </c>
      <c r="G22" s="18" t="n">
        <v>485.63880965</v>
      </c>
      <c r="H22" s="20" t="n">
        <v>10.16705902</v>
      </c>
      <c r="I22" s="18" t="s">
        <v>481</v>
      </c>
      <c r="J22" s="20" t="s">
        <v>481</v>
      </c>
      <c r="K22" s="18" t="s">
        <v>481</v>
      </c>
      <c r="L22" s="20" t="s">
        <v>481</v>
      </c>
      <c r="M22" s="18" t="n">
        <v>481.75555063</v>
      </c>
      <c r="N22" s="20" t="n">
        <v>8.711038220000001</v>
      </c>
      <c r="O22" s="18" t="s">
        <v>481</v>
      </c>
      <c r="P22" s="20" t="s">
        <v>481</v>
      </c>
      <c r="Q22" s="18" t="n">
        <v>356.05085729</v>
      </c>
      <c r="R22" s="20" t="n">
        <v>8.83060644</v>
      </c>
    </row>
    <row r="23" spans="1:18">
      <c r="A23" s="15" t="s">
        <v>498</v>
      </c>
      <c r="B23" s="17" t="n">
        <v>11583</v>
      </c>
      <c r="C23" s="18">
        <f>(329.0/B23*100)</f>
        <v/>
      </c>
      <c r="D23" s="19" t="n">
        <v>11254</v>
      </c>
      <c r="E23" s="18" t="n">
        <v>491.81202434</v>
      </c>
      <c r="F23" s="20" t="n">
        <v>2.67990357</v>
      </c>
      <c r="G23" s="18" t="n">
        <v>458.24493308</v>
      </c>
      <c r="H23" s="20" t="n">
        <v>6.6346173</v>
      </c>
      <c r="I23" s="18" t="s">
        <v>481</v>
      </c>
      <c r="J23" s="20" t="s">
        <v>481</v>
      </c>
      <c r="K23" s="18" t="s">
        <v>481</v>
      </c>
      <c r="L23" s="20" t="s">
        <v>481</v>
      </c>
      <c r="M23" s="18" t="s">
        <v>481</v>
      </c>
      <c r="N23" s="20" t="s">
        <v>481</v>
      </c>
      <c r="O23" s="18" t="s">
        <v>481</v>
      </c>
      <c r="P23" s="20" t="s">
        <v>481</v>
      </c>
      <c r="Q23" s="18" t="n">
        <v>406.36978011</v>
      </c>
      <c r="R23" s="20" t="n">
        <v>8.37663212</v>
      </c>
    </row>
    <row r="24" spans="1:18">
      <c r="A24" s="15" t="s">
        <v>499</v>
      </c>
      <c r="B24" s="17" t="n">
        <v>6647</v>
      </c>
      <c r="C24" s="18">
        <f>(23.0/B24*100)</f>
        <v/>
      </c>
      <c r="D24" s="19" t="n">
        <v>6624</v>
      </c>
      <c r="E24" s="18" t="n">
        <v>521.06433947</v>
      </c>
      <c r="F24" s="20" t="n">
        <v>3.08693591</v>
      </c>
      <c r="G24" s="18" t="n">
        <v>503.59617429</v>
      </c>
      <c r="H24" s="20" t="n">
        <v>4.54706589</v>
      </c>
      <c r="I24" s="18" t="s">
        <v>481</v>
      </c>
      <c r="J24" s="20" t="s">
        <v>481</v>
      </c>
      <c r="K24" s="18" t="s">
        <v>481</v>
      </c>
      <c r="L24" s="20" t="s">
        <v>481</v>
      </c>
      <c r="M24" s="18" t="s">
        <v>481</v>
      </c>
      <c r="N24" s="20" t="s">
        <v>481</v>
      </c>
      <c r="O24" s="18" t="s">
        <v>481</v>
      </c>
      <c r="P24" s="20" t="s">
        <v>481</v>
      </c>
      <c r="Q24" s="18" t="n">
        <v>435.59821595</v>
      </c>
      <c r="R24" s="20" t="n">
        <v>13.87448307</v>
      </c>
    </row>
    <row r="25" spans="1:18">
      <c r="A25" s="15" t="s">
        <v>500</v>
      </c>
      <c r="B25" s="17" t="n">
        <v>5581</v>
      </c>
      <c r="C25" s="18">
        <f>(26.0/B25*100)</f>
        <v/>
      </c>
      <c r="D25" s="19" t="n">
        <v>5555</v>
      </c>
      <c r="E25" s="18" t="n">
        <v>516.18874475</v>
      </c>
      <c r="F25" s="20" t="n">
        <v>3.4503816</v>
      </c>
      <c r="G25" s="18" t="n">
        <v>538.70876905</v>
      </c>
      <c r="H25" s="20" t="n">
        <v>6.88466194</v>
      </c>
      <c r="I25" s="18" t="s">
        <v>481</v>
      </c>
      <c r="J25" s="20" t="s">
        <v>481</v>
      </c>
      <c r="K25" s="18" t="s">
        <v>481</v>
      </c>
      <c r="L25" s="20" t="s">
        <v>481</v>
      </c>
      <c r="M25" s="18" t="s">
        <v>481</v>
      </c>
      <c r="N25" s="20" t="s">
        <v>481</v>
      </c>
      <c r="O25" s="18" t="s">
        <v>481</v>
      </c>
      <c r="P25" s="20" t="s">
        <v>481</v>
      </c>
      <c r="Q25" s="18" t="n">
        <v>458.52699391</v>
      </c>
      <c r="R25" s="20" t="n">
        <v>16.27660705</v>
      </c>
    </row>
    <row r="26" spans="1:18">
      <c r="A26" s="15" t="s">
        <v>501</v>
      </c>
      <c r="B26" s="17" t="n">
        <v>4869</v>
      </c>
      <c r="C26" s="18">
        <f>(108.0/B26*100)</f>
        <v/>
      </c>
      <c r="D26" s="19" t="n">
        <v>4761</v>
      </c>
      <c r="E26" s="18" t="n">
        <v>491.21242995</v>
      </c>
      <c r="F26" s="20" t="n">
        <v>1.74829003</v>
      </c>
      <c r="G26" s="18" t="n">
        <v>470.84432519</v>
      </c>
      <c r="H26" s="20" t="n">
        <v>6.10702458</v>
      </c>
      <c r="I26" s="18" t="s">
        <v>481</v>
      </c>
      <c r="J26" s="20" t="s">
        <v>481</v>
      </c>
      <c r="K26" s="18" t="s">
        <v>481</v>
      </c>
      <c r="L26" s="20" t="s">
        <v>481</v>
      </c>
      <c r="M26" s="18" t="s">
        <v>481</v>
      </c>
      <c r="N26" s="20" t="s">
        <v>481</v>
      </c>
      <c r="O26" s="18" t="s">
        <v>481</v>
      </c>
      <c r="P26" s="20" t="s">
        <v>481</v>
      </c>
      <c r="Q26" s="18" t="n">
        <v>422.65468787</v>
      </c>
      <c r="R26" s="20" t="n">
        <v>9.528061640000001</v>
      </c>
    </row>
    <row r="27" spans="1:18">
      <c r="A27" s="15" t="s">
        <v>502</v>
      </c>
      <c r="B27" s="17" t="n">
        <v>5299</v>
      </c>
      <c r="C27" s="18">
        <f>(245.0/B27*100)</f>
        <v/>
      </c>
      <c r="D27" s="19" t="n">
        <v>5054</v>
      </c>
      <c r="E27" s="18" t="n">
        <v>490.29946744</v>
      </c>
      <c r="F27" s="20" t="n">
        <v>1.78950419</v>
      </c>
      <c r="G27" s="18" t="n">
        <v>482.38295983</v>
      </c>
      <c r="H27" s="20" t="n">
        <v>6.02763702</v>
      </c>
      <c r="I27" s="18" t="s">
        <v>481</v>
      </c>
      <c r="J27" s="20" t="s">
        <v>481</v>
      </c>
      <c r="K27" s="18" t="s">
        <v>481</v>
      </c>
      <c r="L27" s="20" t="s">
        <v>481</v>
      </c>
      <c r="M27" s="18" t="s">
        <v>481</v>
      </c>
      <c r="N27" s="20" t="s">
        <v>481</v>
      </c>
      <c r="O27" s="18" t="s">
        <v>481</v>
      </c>
      <c r="P27" s="20" t="s">
        <v>481</v>
      </c>
      <c r="Q27" s="18" t="n">
        <v>401.83095279</v>
      </c>
      <c r="R27" s="20" t="n">
        <v>5.98097314</v>
      </c>
    </row>
    <row r="28" spans="1:18">
      <c r="A28" s="15" t="s">
        <v>503</v>
      </c>
      <c r="B28" s="17" t="n">
        <v>7568</v>
      </c>
      <c r="C28" s="18">
        <f>(640.0/B28*100)</f>
        <v/>
      </c>
      <c r="D28" s="19" t="n">
        <v>6928</v>
      </c>
      <c r="E28" s="18" t="n">
        <v>437.91585217</v>
      </c>
      <c r="F28" s="20" t="n">
        <v>2.80516379</v>
      </c>
      <c r="G28" s="18" t="n">
        <v>397.82231639</v>
      </c>
      <c r="H28" s="20" t="n">
        <v>4.05938957</v>
      </c>
      <c r="I28" s="18" t="s">
        <v>481</v>
      </c>
      <c r="J28" s="20" t="s">
        <v>481</v>
      </c>
      <c r="K28" s="18" t="s">
        <v>481</v>
      </c>
      <c r="L28" s="20" t="s">
        <v>481</v>
      </c>
      <c r="M28" s="18" t="s">
        <v>481</v>
      </c>
      <c r="N28" s="20" t="s">
        <v>481</v>
      </c>
      <c r="O28" s="18" t="s">
        <v>481</v>
      </c>
      <c r="P28" s="20" t="s">
        <v>481</v>
      </c>
      <c r="Q28" s="18" t="n">
        <v>390.5063837</v>
      </c>
      <c r="R28" s="20" t="n">
        <v>6.90132853</v>
      </c>
    </row>
    <row r="29" spans="1:18">
      <c r="A29" s="15" t="s">
        <v>504</v>
      </c>
      <c r="B29" s="17" t="n">
        <v>5385</v>
      </c>
      <c r="C29" s="18">
        <f>(30.0/B29*100)</f>
        <v/>
      </c>
      <c r="D29" s="19" t="n">
        <v>5355</v>
      </c>
      <c r="E29" s="18" t="n">
        <v>511.17542725</v>
      </c>
      <c r="F29" s="20" t="n">
        <v>2.48803397</v>
      </c>
      <c r="G29" s="18" t="n">
        <v>497.02284482</v>
      </c>
      <c r="H29" s="20" t="n">
        <v>7.79702008</v>
      </c>
      <c r="I29" s="18" t="s">
        <v>481</v>
      </c>
      <c r="J29" s="20" t="s">
        <v>481</v>
      </c>
      <c r="K29" s="18" t="s">
        <v>481</v>
      </c>
      <c r="L29" s="20" t="s">
        <v>481</v>
      </c>
      <c r="M29" s="18" t="n">
        <v>314.02123871</v>
      </c>
      <c r="N29" s="20" t="n">
        <v>13.26138992</v>
      </c>
      <c r="O29" s="18" t="s">
        <v>481</v>
      </c>
      <c r="P29" s="20" t="s">
        <v>481</v>
      </c>
      <c r="Q29" s="18" t="n">
        <v>378.70022876</v>
      </c>
      <c r="R29" s="20" t="n">
        <v>12.80601027</v>
      </c>
    </row>
    <row r="30" spans="1:18">
      <c r="A30" s="15" t="s">
        <v>505</v>
      </c>
      <c r="B30" s="17" t="n">
        <v>4520</v>
      </c>
      <c r="C30" s="18">
        <f>(290.0/B30*100)</f>
        <v/>
      </c>
      <c r="D30" s="19" t="n">
        <v>4230</v>
      </c>
      <c r="E30" s="18" t="n">
        <v>514.17424227</v>
      </c>
      <c r="F30" s="20" t="n">
        <v>2.54633155</v>
      </c>
      <c r="G30" s="18" t="n">
        <v>533.5421234</v>
      </c>
      <c r="H30" s="20" t="n">
        <v>6.72283284</v>
      </c>
      <c r="I30" s="18" t="s">
        <v>481</v>
      </c>
      <c r="J30" s="20" t="s">
        <v>481</v>
      </c>
      <c r="K30" s="18" t="s">
        <v>481</v>
      </c>
      <c r="L30" s="20" t="s">
        <v>481</v>
      </c>
      <c r="M30" s="18" t="s">
        <v>481</v>
      </c>
      <c r="N30" s="20" t="s">
        <v>481</v>
      </c>
      <c r="O30" s="18" t="s">
        <v>481</v>
      </c>
      <c r="P30" s="20" t="s">
        <v>481</v>
      </c>
      <c r="Q30" s="18" t="n">
        <v>416.5027999</v>
      </c>
      <c r="R30" s="20" t="n">
        <v>9.714648459999999</v>
      </c>
    </row>
    <row r="31" spans="1:18">
      <c r="A31" s="15" t="s">
        <v>506</v>
      </c>
      <c r="B31" s="17" t="n">
        <v>5456</v>
      </c>
      <c r="C31" s="18">
        <f>(161.0/B31*100)</f>
        <v/>
      </c>
      <c r="D31" s="19" t="n">
        <v>5295</v>
      </c>
      <c r="E31" s="18" t="n">
        <v>520.79326652</v>
      </c>
      <c r="F31" s="20" t="n">
        <v>2.42977786</v>
      </c>
      <c r="G31" s="18" t="n">
        <v>489.76654429</v>
      </c>
      <c r="H31" s="20" t="n">
        <v>10.27571858</v>
      </c>
      <c r="I31" s="18" t="s">
        <v>481</v>
      </c>
      <c r="J31" s="20" t="s">
        <v>481</v>
      </c>
      <c r="K31" s="18" t="s">
        <v>481</v>
      </c>
      <c r="L31" s="20" t="s">
        <v>481</v>
      </c>
      <c r="M31" s="18" t="s">
        <v>481</v>
      </c>
      <c r="N31" s="20" t="s">
        <v>481</v>
      </c>
      <c r="O31" s="18" t="s">
        <v>481</v>
      </c>
      <c r="P31" s="20" t="s">
        <v>481</v>
      </c>
      <c r="Q31" s="18" t="n">
        <v>424.2239401</v>
      </c>
      <c r="R31" s="20" t="n">
        <v>7.85171601</v>
      </c>
    </row>
    <row r="32" spans="1:18">
      <c r="A32" s="15" t="s">
        <v>507</v>
      </c>
      <c r="B32" s="17" t="n">
        <v>4478</v>
      </c>
      <c r="C32" s="18">
        <f>(6.0/B32*100)</f>
        <v/>
      </c>
      <c r="D32" s="19" t="n">
        <v>4472</v>
      </c>
      <c r="E32" s="18" t="n">
        <v>509.53642488</v>
      </c>
      <c r="F32" s="20" t="n">
        <v>2.41818749</v>
      </c>
      <c r="G32" s="18" t="n">
        <v>481.70639741</v>
      </c>
      <c r="H32" s="20" t="n">
        <v>7.36791134</v>
      </c>
      <c r="I32" s="18" t="s">
        <v>481</v>
      </c>
      <c r="J32" s="20" t="s">
        <v>481</v>
      </c>
      <c r="K32" s="18" t="s">
        <v>481</v>
      </c>
      <c r="L32" s="20" t="s">
        <v>481</v>
      </c>
      <c r="M32" s="18" t="s">
        <v>481</v>
      </c>
      <c r="N32" s="20" t="s">
        <v>481</v>
      </c>
      <c r="O32" s="18" t="s">
        <v>481</v>
      </c>
      <c r="P32" s="20" t="s">
        <v>481</v>
      </c>
      <c r="Q32" s="18" t="n">
        <v>423.27663833</v>
      </c>
      <c r="R32" s="20" t="n">
        <v>13.23482477</v>
      </c>
    </row>
    <row r="33" spans="1:18">
      <c r="A33" s="15" t="s">
        <v>508</v>
      </c>
      <c r="B33" s="17" t="n">
        <v>7325</v>
      </c>
      <c r="C33" s="18">
        <f>(90.0/B33*100)</f>
        <v/>
      </c>
      <c r="D33" s="19" t="n">
        <v>7235</v>
      </c>
      <c r="E33" s="18" t="n">
        <v>500.85226814</v>
      </c>
      <c r="F33" s="20" t="n">
        <v>2.66088059</v>
      </c>
      <c r="G33" s="18" t="n">
        <v>494.33252409</v>
      </c>
      <c r="H33" s="20" t="n">
        <v>6.59911106</v>
      </c>
      <c r="I33" s="18" t="s">
        <v>481</v>
      </c>
      <c r="J33" s="20" t="s">
        <v>481</v>
      </c>
      <c r="K33" s="18" t="s">
        <v>481</v>
      </c>
      <c r="L33" s="20" t="s">
        <v>481</v>
      </c>
      <c r="M33" s="18" t="s">
        <v>481</v>
      </c>
      <c r="N33" s="20" t="s">
        <v>481</v>
      </c>
      <c r="O33" s="18" t="s">
        <v>481</v>
      </c>
      <c r="P33" s="20" t="s">
        <v>481</v>
      </c>
      <c r="Q33" s="18" t="n">
        <v>409.48030145</v>
      </c>
      <c r="R33" s="20" t="n">
        <v>11.34209072</v>
      </c>
    </row>
    <row r="34" spans="1:18">
      <c r="A34" s="15" t="s">
        <v>509</v>
      </c>
      <c r="B34" s="17" t="n">
        <v>6350</v>
      </c>
      <c r="C34" s="18">
        <f>(119.0/B34*100)</f>
        <v/>
      </c>
      <c r="D34" s="19" t="n">
        <v>6231</v>
      </c>
      <c r="E34" s="18" t="n">
        <v>468.71886118</v>
      </c>
      <c r="F34" s="20" t="n">
        <v>2.51375222</v>
      </c>
      <c r="G34" s="18" t="n">
        <v>421.75035606</v>
      </c>
      <c r="H34" s="20" t="n">
        <v>6.53342082</v>
      </c>
      <c r="I34" s="18" t="s">
        <v>481</v>
      </c>
      <c r="J34" s="20" t="s">
        <v>481</v>
      </c>
      <c r="K34" s="18" t="s">
        <v>481</v>
      </c>
      <c r="L34" s="20" t="s">
        <v>481</v>
      </c>
      <c r="M34" s="18" t="n">
        <v>263.37193708</v>
      </c>
      <c r="N34" s="20" t="n">
        <v>13.61114927</v>
      </c>
      <c r="O34" s="18" t="s">
        <v>481</v>
      </c>
      <c r="P34" s="20" t="s">
        <v>481</v>
      </c>
      <c r="Q34" s="18" t="n">
        <v>369.57491424</v>
      </c>
      <c r="R34" s="20" t="n">
        <v>7.39946102</v>
      </c>
    </row>
    <row r="35" spans="1:18">
      <c r="A35" s="15" t="s">
        <v>510</v>
      </c>
      <c r="B35" s="17" t="n">
        <v>6406</v>
      </c>
      <c r="C35" s="18">
        <f>(98.0/B35*100)</f>
        <v/>
      </c>
      <c r="D35" s="19" t="n">
        <v>6308</v>
      </c>
      <c r="E35" s="18" t="n">
        <v>508.5530824</v>
      </c>
      <c r="F35" s="20" t="n">
        <v>1.97142917</v>
      </c>
      <c r="G35" s="18" t="n">
        <v>514.30737398</v>
      </c>
      <c r="H35" s="20" t="n">
        <v>3.26670053</v>
      </c>
      <c r="I35" s="18" t="s">
        <v>481</v>
      </c>
      <c r="J35" s="20" t="s">
        <v>481</v>
      </c>
      <c r="K35" s="18" t="s">
        <v>481</v>
      </c>
      <c r="L35" s="20" t="s">
        <v>481</v>
      </c>
      <c r="M35" s="18" t="n">
        <v>337.32521215</v>
      </c>
      <c r="N35" s="20" t="n">
        <v>11.65794297</v>
      </c>
      <c r="O35" s="18" t="s">
        <v>481</v>
      </c>
      <c r="P35" s="20" t="s">
        <v>481</v>
      </c>
      <c r="Q35" s="18" t="n">
        <v>456.10801496</v>
      </c>
      <c r="R35" s="20" t="n">
        <v>7.84895837</v>
      </c>
    </row>
    <row r="36" spans="1:18">
      <c r="A36" s="15" t="s">
        <v>511</v>
      </c>
      <c r="B36" s="17" t="n">
        <v>6736</v>
      </c>
      <c r="C36" s="18">
        <f>(116.0/B36*100)</f>
        <v/>
      </c>
      <c r="D36" s="19" t="n">
        <v>6620</v>
      </c>
      <c r="E36" s="18" t="n">
        <v>501.47916513</v>
      </c>
      <c r="F36" s="20" t="n">
        <v>2.21535099</v>
      </c>
      <c r="G36" s="18" t="n">
        <v>473.59080902</v>
      </c>
      <c r="H36" s="20" t="n">
        <v>5.64409389</v>
      </c>
      <c r="I36" s="18" t="s">
        <v>481</v>
      </c>
      <c r="J36" s="20" t="s">
        <v>481</v>
      </c>
      <c r="K36" s="18" t="s">
        <v>481</v>
      </c>
      <c r="L36" s="20" t="s">
        <v>481</v>
      </c>
      <c r="M36" s="18" t="s">
        <v>481</v>
      </c>
      <c r="N36" s="20" t="s">
        <v>481</v>
      </c>
      <c r="O36" s="18" t="s">
        <v>481</v>
      </c>
      <c r="P36" s="20" t="s">
        <v>481</v>
      </c>
      <c r="Q36" s="18" t="n">
        <v>423.68673837</v>
      </c>
      <c r="R36" s="20" t="n">
        <v>9.47378265</v>
      </c>
    </row>
    <row r="37" spans="1:18">
      <c r="A37" s="15" t="s">
        <v>512</v>
      </c>
      <c r="B37" s="17" t="n">
        <v>5458</v>
      </c>
      <c r="C37" s="18">
        <f>(254.0/B37*100)</f>
        <v/>
      </c>
      <c r="D37" s="19" t="n">
        <v>5204</v>
      </c>
      <c r="E37" s="18" t="n">
        <v>513.48847799</v>
      </c>
      <c r="F37" s="20" t="n">
        <v>3.1475355</v>
      </c>
      <c r="G37" s="18" t="n">
        <v>472.10034345</v>
      </c>
      <c r="H37" s="20" t="n">
        <v>8.71632089</v>
      </c>
      <c r="I37" s="18" t="s">
        <v>481</v>
      </c>
      <c r="J37" s="20" t="s">
        <v>481</v>
      </c>
      <c r="K37" s="18" t="s">
        <v>481</v>
      </c>
      <c r="L37" s="20" t="s">
        <v>481</v>
      </c>
      <c r="M37" s="18" t="s">
        <v>481</v>
      </c>
      <c r="N37" s="20" t="s">
        <v>481</v>
      </c>
      <c r="O37" s="18" t="s">
        <v>481</v>
      </c>
      <c r="P37" s="20" t="s">
        <v>481</v>
      </c>
      <c r="Q37" s="18" t="n">
        <v>401.91312675</v>
      </c>
      <c r="R37" s="20" t="n">
        <v>8.845624949999999</v>
      </c>
    </row>
    <row r="38" spans="1:18">
      <c r="A38" s="15" t="s">
        <v>513</v>
      </c>
      <c r="B38" s="17" t="n">
        <v>5860</v>
      </c>
      <c r="C38" s="18">
        <f>(36.0/B38*100)</f>
        <v/>
      </c>
      <c r="D38" s="19" t="n">
        <v>5824</v>
      </c>
      <c r="E38" s="18" t="n">
        <v>496.37173421</v>
      </c>
      <c r="F38" s="20" t="n">
        <v>3.13521202</v>
      </c>
      <c r="G38" s="18" t="n">
        <v>497.96553037</v>
      </c>
      <c r="H38" s="20" t="n">
        <v>7.77304316</v>
      </c>
      <c r="I38" s="18" t="s">
        <v>481</v>
      </c>
      <c r="J38" s="20" t="s">
        <v>481</v>
      </c>
      <c r="K38" s="18" t="s">
        <v>481</v>
      </c>
      <c r="L38" s="20" t="s">
        <v>481</v>
      </c>
      <c r="M38" s="18" t="s">
        <v>481</v>
      </c>
      <c r="N38" s="20" t="s">
        <v>481</v>
      </c>
      <c r="O38" s="18" t="s">
        <v>481</v>
      </c>
      <c r="P38" s="20" t="s">
        <v>481</v>
      </c>
      <c r="Q38" s="18" t="n">
        <v>475.69583183</v>
      </c>
      <c r="R38" s="20" t="n">
        <v>5.43621535</v>
      </c>
    </row>
    <row r="39" spans="1:18">
      <c r="A39" s="15" t="s">
        <v>514</v>
      </c>
      <c r="B39" s="17" t="n">
        <v>5895</v>
      </c>
      <c r="C39" s="18">
        <f>(34.0/B39*100)</f>
        <v/>
      </c>
      <c r="D39" s="19" t="n">
        <v>5861</v>
      </c>
      <c r="E39" s="18" t="n">
        <v>435.47817943</v>
      </c>
      <c r="F39" s="20" t="n">
        <v>4.02744422</v>
      </c>
      <c r="G39" s="18" t="n">
        <v>415.12289572</v>
      </c>
      <c r="H39" s="20" t="n">
        <v>5.43601765</v>
      </c>
      <c r="I39" s="18" t="s">
        <v>481</v>
      </c>
      <c r="J39" s="20" t="s">
        <v>481</v>
      </c>
      <c r="K39" s="18" t="s">
        <v>481</v>
      </c>
      <c r="L39" s="20" t="s">
        <v>481</v>
      </c>
      <c r="M39" s="18" t="s">
        <v>481</v>
      </c>
      <c r="N39" s="20" t="s">
        <v>481</v>
      </c>
      <c r="O39" s="18" t="s">
        <v>481</v>
      </c>
      <c r="P39" s="20" t="s">
        <v>481</v>
      </c>
      <c r="Q39" s="18" t="n">
        <v>369.09977525</v>
      </c>
      <c r="R39" s="20" t="n">
        <v>12.8977067</v>
      </c>
    </row>
    <row r="40" spans="1:18">
      <c r="A40" s="15" t="s">
        <v>515</v>
      </c>
      <c r="B40" s="17" t="n">
        <v>14157</v>
      </c>
      <c r="C40" s="18">
        <f>(467.0/B40*100)</f>
        <v/>
      </c>
      <c r="D40" s="19" t="n">
        <v>13690</v>
      </c>
      <c r="E40" s="18" t="n">
        <v>501.74145581</v>
      </c>
      <c r="F40" s="20" t="n">
        <v>2.83557614</v>
      </c>
      <c r="G40" s="18" t="n">
        <v>509.30639347</v>
      </c>
      <c r="H40" s="20" t="n">
        <v>7.77550556</v>
      </c>
      <c r="I40" s="18" t="s">
        <v>481</v>
      </c>
      <c r="J40" s="20" t="s">
        <v>481</v>
      </c>
      <c r="K40" s="18" t="s">
        <v>481</v>
      </c>
      <c r="L40" s="20" t="s">
        <v>481</v>
      </c>
      <c r="M40" s="18" t="s">
        <v>481</v>
      </c>
      <c r="N40" s="20" t="s">
        <v>481</v>
      </c>
      <c r="O40" s="18" t="s">
        <v>481</v>
      </c>
      <c r="P40" s="20" t="s">
        <v>481</v>
      </c>
      <c r="Q40" s="18" t="n">
        <v>417.99506359</v>
      </c>
      <c r="R40" s="20" t="n">
        <v>8.765357829999999</v>
      </c>
    </row>
    <row r="41" spans="1:18">
      <c r="A41" s="15" t="s">
        <v>516</v>
      </c>
      <c r="B41" s="17" t="n">
        <v>5712</v>
      </c>
      <c r="C41" s="18">
        <f>(83.0/B41*100)</f>
        <v/>
      </c>
      <c r="D41" s="19" t="n">
        <v>5629</v>
      </c>
      <c r="E41" s="18" t="n">
        <v>501.13951984</v>
      </c>
      <c r="F41" s="20" t="n">
        <v>3.16594535</v>
      </c>
      <c r="G41" s="18" t="n">
        <v>510.41097558</v>
      </c>
      <c r="H41" s="20" t="n">
        <v>6.07805509</v>
      </c>
      <c r="I41" s="18" t="s">
        <v>481</v>
      </c>
      <c r="J41" s="20" t="s">
        <v>481</v>
      </c>
      <c r="K41" s="18" t="s">
        <v>481</v>
      </c>
      <c r="L41" s="20" t="s">
        <v>481</v>
      </c>
      <c r="M41" s="18" t="n">
        <v>399.91015703</v>
      </c>
      <c r="N41" s="20" t="n">
        <v>16.72230739</v>
      </c>
      <c r="O41" s="18" t="s">
        <v>481</v>
      </c>
      <c r="P41" s="20" t="s">
        <v>481</v>
      </c>
      <c r="Q41" s="18" t="n">
        <v>409.63433385</v>
      </c>
      <c r="R41" s="20" t="n">
        <v>15.6868138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349.85925265</v>
      </c>
      <c r="N45" s="20" t="n">
        <v>3.00084387</v>
      </c>
      <c r="O45" s="18" t="s">
        <v>481</v>
      </c>
      <c r="P45" s="20" t="s">
        <v>481</v>
      </c>
      <c r="Q45" s="18" t="s">
        <v>481</v>
      </c>
      <c r="R45" s="20" t="s">
        <v>481</v>
      </c>
    </row>
    <row r="46" spans="1:18">
      <c r="A46" s="15" t="s">
        <v>521</v>
      </c>
      <c r="B46" s="17" t="n">
        <v>23141</v>
      </c>
      <c r="C46" s="18">
        <f>(2423.0/B46*100)</f>
        <v/>
      </c>
      <c r="D46" s="19" t="n">
        <v>20718</v>
      </c>
      <c r="E46" s="18" t="n">
        <v>429.18462252</v>
      </c>
      <c r="F46" s="20" t="n">
        <v>3.58249272</v>
      </c>
      <c r="G46" s="18" t="n">
        <v>390.39174947</v>
      </c>
      <c r="H46" s="20" t="n">
        <v>5.05026181</v>
      </c>
      <c r="I46" s="18" t="s">
        <v>481</v>
      </c>
      <c r="J46" s="20" t="s">
        <v>481</v>
      </c>
      <c r="K46" s="18" t="s">
        <v>481</v>
      </c>
      <c r="L46" s="20" t="s">
        <v>481</v>
      </c>
      <c r="M46" s="18" t="s">
        <v>481</v>
      </c>
      <c r="N46" s="20" t="s">
        <v>481</v>
      </c>
      <c r="O46" s="18" t="s">
        <v>481</v>
      </c>
      <c r="P46" s="20" t="s">
        <v>481</v>
      </c>
      <c r="Q46" s="18" t="n">
        <v>385.75101276</v>
      </c>
      <c r="R46" s="20" t="n">
        <v>3.49341347</v>
      </c>
    </row>
    <row r="47" spans="1:18">
      <c r="A47" s="15" t="s">
        <v>522</v>
      </c>
      <c r="B47" s="17" t="n">
        <v>5928</v>
      </c>
      <c r="C47" s="18">
        <f>(498.0/B47*100)</f>
        <v/>
      </c>
      <c r="D47" s="19" t="n">
        <v>5430</v>
      </c>
      <c r="E47" s="18" t="n">
        <v>453.86582333</v>
      </c>
      <c r="F47" s="20" t="n">
        <v>4.66490017</v>
      </c>
      <c r="G47" s="18" t="n">
        <v>410.09331767</v>
      </c>
      <c r="H47" s="20" t="n">
        <v>8.578516820000001</v>
      </c>
      <c r="I47" s="18" t="s">
        <v>481</v>
      </c>
      <c r="J47" s="20" t="s">
        <v>481</v>
      </c>
      <c r="K47" s="18" t="s">
        <v>481</v>
      </c>
      <c r="L47" s="20" t="s">
        <v>481</v>
      </c>
      <c r="M47" s="18" t="s">
        <v>481</v>
      </c>
      <c r="N47" s="20" t="s">
        <v>481</v>
      </c>
      <c r="O47" s="18" t="s">
        <v>481</v>
      </c>
      <c r="P47" s="20" t="s">
        <v>481</v>
      </c>
      <c r="Q47" s="18" t="n">
        <v>347.15003529</v>
      </c>
      <c r="R47" s="20" t="n">
        <v>6.71508135</v>
      </c>
    </row>
    <row r="48" spans="1:18">
      <c r="A48" s="15" t="s">
        <v>523</v>
      </c>
      <c r="B48" s="17" t="n">
        <v>9841</v>
      </c>
      <c r="C48" s="18">
        <f>(9.0/B48*100)</f>
        <v/>
      </c>
      <c r="D48" s="19" t="n">
        <v>9832</v>
      </c>
      <c r="E48" s="18" t="n">
        <v>484.9892196</v>
      </c>
      <c r="F48" s="20" t="n">
        <v>5.58936707</v>
      </c>
      <c r="G48" s="18" t="n">
        <v>516.4506116699999</v>
      </c>
      <c r="H48" s="20" t="n">
        <v>6.28582838</v>
      </c>
      <c r="I48" s="18" t="s">
        <v>481</v>
      </c>
      <c r="J48" s="20" t="s">
        <v>481</v>
      </c>
      <c r="K48" s="18" t="s">
        <v>481</v>
      </c>
      <c r="L48" s="20" t="s">
        <v>481</v>
      </c>
      <c r="M48" s="18" t="s">
        <v>481</v>
      </c>
      <c r="N48" s="20" t="s">
        <v>481</v>
      </c>
      <c r="O48" s="18" t="s">
        <v>481</v>
      </c>
      <c r="P48" s="20" t="s">
        <v>481</v>
      </c>
      <c r="Q48" s="18" t="n">
        <v>431.98193859</v>
      </c>
      <c r="R48" s="20" t="n">
        <v>16.36783068</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(511.0/B50*100)</f>
        <v/>
      </c>
      <c r="D50" s="19" t="n">
        <v>11284</v>
      </c>
      <c r="E50" s="18" t="n">
        <v>438.08377027</v>
      </c>
      <c r="F50" s="20" t="n">
        <v>2.53692511</v>
      </c>
      <c r="G50" s="18" t="n">
        <v>397.63946894</v>
      </c>
      <c r="H50" s="20" t="n">
        <v>5.40970506</v>
      </c>
      <c r="I50" s="18" t="s">
        <v>481</v>
      </c>
      <c r="J50" s="20" t="s">
        <v>481</v>
      </c>
      <c r="K50" s="18" t="s">
        <v>481</v>
      </c>
      <c r="L50" s="20" t="s">
        <v>481</v>
      </c>
      <c r="M50" s="18" t="s">
        <v>481</v>
      </c>
      <c r="N50" s="20" t="s">
        <v>481</v>
      </c>
      <c r="O50" s="18" t="s">
        <v>481</v>
      </c>
      <c r="P50" s="20" t="s">
        <v>481</v>
      </c>
      <c r="Q50" s="18" t="n">
        <v>363.14758922</v>
      </c>
      <c r="R50" s="20" t="n">
        <v>7.73356548</v>
      </c>
    </row>
    <row r="51" spans="1:18">
      <c r="A51" s="15" t="s">
        <v>526</v>
      </c>
      <c r="B51" s="17" t="n">
        <v>6866</v>
      </c>
      <c r="C51" s="18">
        <f>(114.0/B51*100)</f>
        <v/>
      </c>
      <c r="D51" s="19" t="n">
        <v>6752</v>
      </c>
      <c r="E51" s="18" t="n">
        <v>435.70355118</v>
      </c>
      <c r="F51" s="20" t="n">
        <v>2.7994928</v>
      </c>
      <c r="G51" s="18" t="n">
        <v>396.54910575</v>
      </c>
      <c r="H51" s="20" t="n">
        <v>4.67802996</v>
      </c>
      <c r="I51" s="18" t="s">
        <v>481</v>
      </c>
      <c r="J51" s="20" t="s">
        <v>481</v>
      </c>
      <c r="K51" s="18" t="s">
        <v>481</v>
      </c>
      <c r="L51" s="20" t="s">
        <v>481</v>
      </c>
      <c r="M51" s="18" t="n">
        <v>427.96430568</v>
      </c>
      <c r="N51" s="20" t="n">
        <v>5.20460603</v>
      </c>
      <c r="O51" s="18" t="s">
        <v>481</v>
      </c>
      <c r="P51" s="20" t="s">
        <v>481</v>
      </c>
      <c r="Q51" s="18" t="n">
        <v>401.88084294</v>
      </c>
      <c r="R51" s="20" t="n">
        <v>7.62915027</v>
      </c>
    </row>
    <row r="52" spans="1:18">
      <c r="A52" s="15" t="s">
        <v>527</v>
      </c>
      <c r="B52" s="17" t="n">
        <v>5809</v>
      </c>
      <c r="C52" s="18">
        <f>(127.0/B52*100)</f>
        <v/>
      </c>
      <c r="D52" s="19" t="n">
        <v>5682</v>
      </c>
      <c r="E52" s="18" t="n">
        <v>491.28140819</v>
      </c>
      <c r="F52" s="20" t="n">
        <v>2.62208712</v>
      </c>
      <c r="G52" s="18" t="n">
        <v>469.96830866</v>
      </c>
      <c r="H52" s="20" t="n">
        <v>7.25222401</v>
      </c>
      <c r="I52" s="18" t="s">
        <v>481</v>
      </c>
      <c r="J52" s="20" t="s">
        <v>481</v>
      </c>
      <c r="K52" s="18" t="s">
        <v>481</v>
      </c>
      <c r="L52" s="20" t="s">
        <v>481</v>
      </c>
      <c r="M52" s="18" t="s">
        <v>481</v>
      </c>
      <c r="N52" s="20" t="s">
        <v>481</v>
      </c>
      <c r="O52" s="18" t="s">
        <v>481</v>
      </c>
      <c r="P52" s="20" t="s">
        <v>481</v>
      </c>
      <c r="Q52" s="18" t="n">
        <v>385.86810923</v>
      </c>
      <c r="R52" s="20" t="n">
        <v>7.99147735</v>
      </c>
    </row>
    <row r="53" spans="1:18">
      <c r="A53" s="15" t="s">
        <v>528</v>
      </c>
      <c r="B53" s="17" t="n">
        <v>5571</v>
      </c>
      <c r="C53" s="18">
        <f>(150.0/B53*100)</f>
        <v/>
      </c>
      <c r="D53" s="19" t="n">
        <v>5421</v>
      </c>
      <c r="E53" s="18" t="n">
        <v>456.80876453</v>
      </c>
      <c r="F53" s="20" t="n">
        <v>1.82334111</v>
      </c>
      <c r="G53" s="18" t="n">
        <v>411.36704806</v>
      </c>
      <c r="H53" s="20" t="n">
        <v>5.43996611</v>
      </c>
      <c r="I53" s="18" t="s">
        <v>481</v>
      </c>
      <c r="J53" s="20" t="s">
        <v>481</v>
      </c>
      <c r="K53" s="18" t="s">
        <v>481</v>
      </c>
      <c r="L53" s="20" t="s">
        <v>481</v>
      </c>
      <c r="M53" s="18" t="s">
        <v>481</v>
      </c>
      <c r="N53" s="20" t="s">
        <v>481</v>
      </c>
      <c r="O53" s="18" t="s">
        <v>481</v>
      </c>
      <c r="P53" s="20" t="s">
        <v>481</v>
      </c>
      <c r="Q53" s="18" t="n">
        <v>355.79148408</v>
      </c>
      <c r="R53" s="20" t="n">
        <v>5.33063118</v>
      </c>
    </row>
    <row r="54" spans="1:18">
      <c r="A54" s="15" t="s">
        <v>529</v>
      </c>
      <c r="B54" s="17" t="n">
        <v>4740</v>
      </c>
      <c r="C54" s="18">
        <f>(669.0/B54*100)</f>
        <v/>
      </c>
      <c r="D54" s="19" t="n">
        <v>4071</v>
      </c>
      <c r="E54" s="18" t="n">
        <v>377.88061191</v>
      </c>
      <c r="F54" s="20" t="n">
        <v>3.88273207</v>
      </c>
      <c r="G54" s="18" t="n">
        <v>355.69451784</v>
      </c>
      <c r="H54" s="20" t="n">
        <v>4.66069779</v>
      </c>
      <c r="I54" s="18" t="s">
        <v>481</v>
      </c>
      <c r="J54" s="20" t="s">
        <v>481</v>
      </c>
      <c r="K54" s="18" t="s">
        <v>481</v>
      </c>
      <c r="L54" s="20" t="s">
        <v>481</v>
      </c>
      <c r="M54" s="18" t="s">
        <v>481</v>
      </c>
      <c r="N54" s="20" t="s">
        <v>481</v>
      </c>
      <c r="O54" s="18" t="s">
        <v>481</v>
      </c>
      <c r="P54" s="20" t="s">
        <v>481</v>
      </c>
      <c r="Q54" s="18" t="n">
        <v>308.97155453</v>
      </c>
      <c r="R54" s="20" t="n">
        <v>5.05490854</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(77.0/B56*100)</f>
        <v/>
      </c>
      <c r="D56" s="19" t="n">
        <v>5282</v>
      </c>
      <c r="E56" s="18" t="n">
        <v>528.99785891</v>
      </c>
      <c r="F56" s="20" t="n">
        <v>2.59083534</v>
      </c>
      <c r="G56" s="18" t="n">
        <v>495.41870064</v>
      </c>
      <c r="H56" s="20" t="n">
        <v>7.56745487</v>
      </c>
      <c r="I56" s="18" t="s">
        <v>481</v>
      </c>
      <c r="J56" s="20" t="s">
        <v>481</v>
      </c>
      <c r="K56" s="18" t="s">
        <v>481</v>
      </c>
      <c r="L56" s="20" t="s">
        <v>481</v>
      </c>
      <c r="M56" s="18" t="s">
        <v>481</v>
      </c>
      <c r="N56" s="20" t="s">
        <v>481</v>
      </c>
      <c r="O56" s="18" t="s">
        <v>481</v>
      </c>
      <c r="P56" s="20" t="s">
        <v>481</v>
      </c>
      <c r="Q56" s="18" t="n">
        <v>448.24321008</v>
      </c>
      <c r="R56" s="20" t="n">
        <v>14.87603895</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397.25949434</v>
      </c>
      <c r="N57" s="20" t="n">
        <v>2.86584073</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347.12590293</v>
      </c>
      <c r="N59" s="20" t="n">
        <v>1.56898215</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346.54897697</v>
      </c>
      <c r="N60" s="20" t="n">
        <v>4.41355694</v>
      </c>
      <c r="O60" s="18" t="s">
        <v>481</v>
      </c>
      <c r="P60" s="20" t="s">
        <v>481</v>
      </c>
      <c r="Q60" s="18" t="s">
        <v>481</v>
      </c>
      <c r="R60" s="20" t="s">
        <v>481</v>
      </c>
    </row>
    <row r="61" spans="1:18">
      <c r="A61" s="15" t="s">
        <v>536</v>
      </c>
      <c r="B61" s="17" t="n">
        <v>6525</v>
      </c>
      <c r="C61" s="18">
        <f>(195.0/B61*100)</f>
        <v/>
      </c>
      <c r="D61" s="19" t="n">
        <v>6330</v>
      </c>
      <c r="E61" s="18" t="n">
        <v>480.79185463</v>
      </c>
      <c r="F61" s="20" t="n">
        <v>2.5603942</v>
      </c>
      <c r="G61" s="18" t="n">
        <v>433.94098843</v>
      </c>
      <c r="H61" s="20" t="n">
        <v>6.13205047</v>
      </c>
      <c r="I61" s="18" t="s">
        <v>481</v>
      </c>
      <c r="J61" s="20" t="s">
        <v>481</v>
      </c>
      <c r="K61" s="18" t="s">
        <v>481</v>
      </c>
      <c r="L61" s="20" t="s">
        <v>481</v>
      </c>
      <c r="M61" s="18" t="s">
        <v>481</v>
      </c>
      <c r="N61" s="20" t="s">
        <v>481</v>
      </c>
      <c r="O61" s="18" t="s">
        <v>481</v>
      </c>
      <c r="P61" s="20" t="s">
        <v>481</v>
      </c>
      <c r="Q61" s="18" t="n">
        <v>366.84781649</v>
      </c>
      <c r="R61" s="20" t="n">
        <v>8.786464260000001</v>
      </c>
    </row>
    <row r="62" spans="1:18">
      <c r="A62" s="15" t="s">
        <v>537</v>
      </c>
      <c r="B62" s="17" t="n">
        <v>4476</v>
      </c>
      <c r="C62" s="18">
        <f>(3.0/B62*100)</f>
        <v/>
      </c>
      <c r="D62" s="19" t="n">
        <v>4473</v>
      </c>
      <c r="E62" s="18" t="n">
        <v>509.53740205</v>
      </c>
      <c r="F62" s="20" t="n">
        <v>1.27048876</v>
      </c>
      <c r="G62" s="18" t="n">
        <v>486.79322005</v>
      </c>
      <c r="H62" s="20" t="n">
        <v>8.04682189</v>
      </c>
      <c r="I62" s="18" t="s">
        <v>481</v>
      </c>
      <c r="J62" s="20" t="s">
        <v>481</v>
      </c>
      <c r="K62" s="18" t="s">
        <v>481</v>
      </c>
      <c r="L62" s="20" t="s">
        <v>481</v>
      </c>
      <c r="M62" s="18" t="s">
        <v>481</v>
      </c>
      <c r="N62" s="20" t="s">
        <v>481</v>
      </c>
      <c r="O62" s="18" t="s">
        <v>481</v>
      </c>
      <c r="P62" s="20" t="s">
        <v>481</v>
      </c>
      <c r="Q62" s="18" t="n">
        <v>485.44289799</v>
      </c>
      <c r="R62" s="20" t="n">
        <v>22.26399017</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446.66614265</v>
      </c>
      <c r="N64" s="20" t="n">
        <v>1.7787943</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416.22926213</v>
      </c>
      <c r="N65" s="20" t="n">
        <v>2.51747002</v>
      </c>
      <c r="O65" s="18" t="s">
        <v>481</v>
      </c>
      <c r="P65" s="20" t="s">
        <v>481</v>
      </c>
      <c r="Q65" s="18" t="s">
        <v>481</v>
      </c>
      <c r="R65" s="20" t="s">
        <v>481</v>
      </c>
    </row>
    <row r="66" spans="1:18">
      <c r="A66" s="15" t="s">
        <v>541</v>
      </c>
      <c r="B66" s="17" t="n">
        <v>5665</v>
      </c>
      <c r="C66" s="18">
        <f>(107.0/B66*100)</f>
        <v/>
      </c>
      <c r="D66" s="19" t="n">
        <v>5558</v>
      </c>
      <c r="E66" s="18" t="n">
        <v>439.05301666</v>
      </c>
      <c r="F66" s="20" t="n">
        <v>1.8621289</v>
      </c>
      <c r="G66" s="18" t="n">
        <v>432.3482289</v>
      </c>
      <c r="H66" s="20" t="n">
        <v>3.39424334</v>
      </c>
      <c r="I66" s="18" t="s">
        <v>481</v>
      </c>
      <c r="J66" s="20" t="s">
        <v>481</v>
      </c>
      <c r="K66" s="18" t="s">
        <v>481</v>
      </c>
      <c r="L66" s="20" t="s">
        <v>481</v>
      </c>
      <c r="M66" s="18" t="s">
        <v>481</v>
      </c>
      <c r="N66" s="20" t="s">
        <v>481</v>
      </c>
      <c r="O66" s="18" t="s">
        <v>481</v>
      </c>
      <c r="P66" s="20" t="s">
        <v>481</v>
      </c>
      <c r="Q66" s="18" t="n">
        <v>363.7493674</v>
      </c>
      <c r="R66" s="20" t="n">
        <v>4.12353799</v>
      </c>
    </row>
    <row r="67" spans="1:18">
      <c r="A67" s="15" t="s">
        <v>542</v>
      </c>
      <c r="B67" s="17" t="n">
        <v>6971</v>
      </c>
      <c r="C67" s="18">
        <f>(1435.0/B67*100)</f>
        <v/>
      </c>
      <c r="D67" s="19" t="n">
        <v>5536</v>
      </c>
      <c r="E67" s="18" t="n">
        <v>429.55200303</v>
      </c>
      <c r="F67" s="20" t="n">
        <v>3.29957302</v>
      </c>
      <c r="G67" s="18" t="n">
        <v>392.01218824</v>
      </c>
      <c r="H67" s="20" t="n">
        <v>3.79014478</v>
      </c>
      <c r="I67" s="18" t="s">
        <v>481</v>
      </c>
      <c r="J67" s="20" t="s">
        <v>481</v>
      </c>
      <c r="K67" s="18" t="s">
        <v>481</v>
      </c>
      <c r="L67" s="20" t="s">
        <v>481</v>
      </c>
      <c r="M67" s="18" t="s">
        <v>481</v>
      </c>
      <c r="N67" s="20" t="s">
        <v>481</v>
      </c>
      <c r="O67" s="18" t="s">
        <v>481</v>
      </c>
      <c r="P67" s="20" t="s">
        <v>481</v>
      </c>
      <c r="Q67" s="18" t="n">
        <v>349.56389263</v>
      </c>
      <c r="R67" s="20" t="n">
        <v>6.41193183</v>
      </c>
    </row>
    <row r="68" spans="1:18">
      <c r="A68" s="15" t="s">
        <v>543</v>
      </c>
      <c r="B68" s="17" t="n">
        <v>12083</v>
      </c>
      <c r="C68" s="18">
        <f>(33.0/B68*100)</f>
        <v/>
      </c>
      <c r="D68" s="19" t="n">
        <v>12050</v>
      </c>
      <c r="E68" s="18" t="n">
        <v>423.77028985</v>
      </c>
      <c r="F68" s="20" t="n">
        <v>1.17907721</v>
      </c>
      <c r="G68" s="18" t="n">
        <v>392.28971826</v>
      </c>
      <c r="H68" s="20" t="n">
        <v>2.8723177</v>
      </c>
      <c r="I68" s="18" t="s">
        <v>481</v>
      </c>
      <c r="J68" s="20" t="s">
        <v>481</v>
      </c>
      <c r="K68" s="18" t="s">
        <v>481</v>
      </c>
      <c r="L68" s="20" t="s">
        <v>481</v>
      </c>
      <c r="M68" s="18" t="s">
        <v>481</v>
      </c>
      <c r="N68" s="20" t="s">
        <v>481</v>
      </c>
      <c r="O68" s="18" t="s">
        <v>481</v>
      </c>
      <c r="P68" s="20" t="s">
        <v>481</v>
      </c>
      <c r="Q68" s="18" t="n">
        <v>327.77549696</v>
      </c>
      <c r="R68" s="20" t="n">
        <v>2.19523036</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433.61659804</v>
      </c>
      <c r="N69" s="20" t="n">
        <v>4.0674456</v>
      </c>
      <c r="O69" s="18" t="s">
        <v>481</v>
      </c>
      <c r="P69" s="20" t="s">
        <v>481</v>
      </c>
      <c r="Q69" s="18" t="s">
        <v>481</v>
      </c>
      <c r="R69" s="20" t="s">
        <v>481</v>
      </c>
    </row>
    <row r="70" spans="1:18">
      <c r="A70" s="15" t="s">
        <v>545</v>
      </c>
      <c r="B70" s="17" t="n">
        <v>6036</v>
      </c>
      <c r="C70" s="18">
        <f>(223.0/B70*100)</f>
        <v/>
      </c>
      <c r="D70" s="19" t="n">
        <v>5813</v>
      </c>
      <c r="E70" s="18" t="n">
        <v>500.97172709</v>
      </c>
      <c r="F70" s="20" t="n">
        <v>3.02806368</v>
      </c>
      <c r="G70" s="18" t="n">
        <v>477.05524288</v>
      </c>
      <c r="H70" s="20" t="n">
        <v>5.95457594</v>
      </c>
      <c r="I70" s="18" t="s">
        <v>481</v>
      </c>
      <c r="J70" s="20" t="s">
        <v>481</v>
      </c>
      <c r="K70" s="18" t="s">
        <v>481</v>
      </c>
      <c r="L70" s="20" t="s">
        <v>481</v>
      </c>
      <c r="M70" s="18" t="s">
        <v>481</v>
      </c>
      <c r="N70" s="20" t="s">
        <v>481</v>
      </c>
      <c r="O70" s="18" t="s">
        <v>481</v>
      </c>
      <c r="P70" s="20" t="s">
        <v>481</v>
      </c>
      <c r="Q70" s="18" t="n">
        <v>449.12688795</v>
      </c>
      <c r="R70" s="20" t="n">
        <v>9.777975720000001</v>
      </c>
    </row>
    <row r="71" spans="1:18">
      <c r="A71" s="15" t="s">
        <v>546</v>
      </c>
      <c r="B71" s="17" t="n">
        <v>6115</v>
      </c>
      <c r="C71" s="18">
        <f>(63.0/B71*100)</f>
        <v/>
      </c>
      <c r="D71" s="19" t="n">
        <v>6052</v>
      </c>
      <c r="E71" s="18" t="n">
        <v>535.27620429</v>
      </c>
      <c r="F71" s="20" t="n">
        <v>1.69696198</v>
      </c>
      <c r="G71" s="18" t="n">
        <v>540.48810151</v>
      </c>
      <c r="H71" s="20" t="n">
        <v>4.12571714</v>
      </c>
      <c r="I71" s="18" t="s">
        <v>481</v>
      </c>
      <c r="J71" s="20" t="s">
        <v>481</v>
      </c>
      <c r="K71" s="18" t="s">
        <v>481</v>
      </c>
      <c r="L71" s="20" t="s">
        <v>481</v>
      </c>
      <c r="M71" s="18" t="s">
        <v>481</v>
      </c>
      <c r="N71" s="20" t="s">
        <v>481</v>
      </c>
      <c r="O71" s="18" t="s">
        <v>481</v>
      </c>
      <c r="P71" s="20" t="s">
        <v>481</v>
      </c>
      <c r="Q71" s="18" t="n">
        <v>493.5890701</v>
      </c>
      <c r="R71" s="20" t="n">
        <v>16.51061255</v>
      </c>
    </row>
    <row r="72" spans="1:18">
      <c r="A72" s="15" t="s">
        <v>547</v>
      </c>
      <c r="B72" s="17" t="n">
        <v>7708</v>
      </c>
      <c r="C72" s="18">
        <f>(12.0/B72*100)</f>
        <v/>
      </c>
      <c r="D72" s="19" t="n">
        <v>7696</v>
      </c>
      <c r="E72" s="18" t="n">
        <v>494.77082896</v>
      </c>
      <c r="F72" s="20" t="n">
        <v>2.6331444</v>
      </c>
      <c r="G72" s="18" t="n">
        <v>522.60003675</v>
      </c>
      <c r="H72" s="20" t="n">
        <v>4.46965932</v>
      </c>
      <c r="I72" s="18" t="s">
        <v>481</v>
      </c>
      <c r="J72" s="20" t="s">
        <v>481</v>
      </c>
      <c r="K72" s="18" t="s">
        <v>481</v>
      </c>
      <c r="L72" s="20" t="s">
        <v>481</v>
      </c>
      <c r="M72" s="18" t="s">
        <v>481</v>
      </c>
      <c r="N72" s="20" t="s">
        <v>481</v>
      </c>
      <c r="O72" s="18" t="s">
        <v>481</v>
      </c>
      <c r="P72" s="20" t="s">
        <v>481</v>
      </c>
      <c r="Q72" s="18" t="n">
        <v>425.1529691</v>
      </c>
      <c r="R72" s="20" t="n">
        <v>19.09140629</v>
      </c>
    </row>
    <row r="73" spans="1:18">
      <c r="A73" s="15" t="s">
        <v>548</v>
      </c>
      <c r="B73" s="17" t="n">
        <v>8249</v>
      </c>
      <c r="C73" s="18">
        <f>(224.0/B73*100)</f>
        <v/>
      </c>
      <c r="D73" s="19" t="n">
        <v>8025</v>
      </c>
      <c r="E73" s="18" t="n">
        <v>413.90380018</v>
      </c>
      <c r="F73" s="20" t="n">
        <v>3.51883577</v>
      </c>
      <c r="G73" s="18" t="n">
        <v>373.02589646</v>
      </c>
      <c r="H73" s="20" t="n">
        <v>5.28242524</v>
      </c>
      <c r="I73" s="18" t="s">
        <v>481</v>
      </c>
      <c r="J73" s="20" t="s">
        <v>481</v>
      </c>
      <c r="K73" s="18" t="s">
        <v>481</v>
      </c>
      <c r="L73" s="20" t="s">
        <v>481</v>
      </c>
      <c r="M73" s="18" t="s">
        <v>481</v>
      </c>
      <c r="N73" s="20" t="s">
        <v>481</v>
      </c>
      <c r="O73" s="18" t="s">
        <v>481</v>
      </c>
      <c r="P73" s="20" t="s">
        <v>481</v>
      </c>
      <c r="Q73" s="18" t="n">
        <v>361.02849712</v>
      </c>
      <c r="R73" s="20" t="n">
        <v>9.95398907</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427.27325298</v>
      </c>
      <c r="N74" s="20" t="n">
        <v>1.48755563</v>
      </c>
      <c r="O74" s="18" t="s">
        <v>481</v>
      </c>
      <c r="P74" s="20" t="s">
        <v>481</v>
      </c>
      <c r="Q74" s="18" t="s">
        <v>481</v>
      </c>
      <c r="R74" s="20" t="s">
        <v>481</v>
      </c>
    </row>
    <row r="75" spans="1:18">
      <c r="A75" s="15" t="s">
        <v>550</v>
      </c>
      <c r="B75" s="17" t="n">
        <v>5375</v>
      </c>
      <c r="C75" s="18">
        <f>(365.0/B75*100)</f>
        <v/>
      </c>
      <c r="D75" s="19" t="n">
        <v>5010</v>
      </c>
      <c r="E75" s="18" t="n">
        <v>371.82515872</v>
      </c>
      <c r="F75" s="20" t="n">
        <v>3.18924094</v>
      </c>
      <c r="G75" s="18" t="n">
        <v>356.40410131</v>
      </c>
      <c r="H75" s="20" t="n">
        <v>5.39283455</v>
      </c>
      <c r="I75" s="18" t="s">
        <v>481</v>
      </c>
      <c r="J75" s="20" t="s">
        <v>481</v>
      </c>
      <c r="K75" s="18" t="s">
        <v>481</v>
      </c>
      <c r="L75" s="20" t="s">
        <v>481</v>
      </c>
      <c r="M75" s="18" t="s">
        <v>481</v>
      </c>
      <c r="N75" s="20" t="s">
        <v>481</v>
      </c>
      <c r="O75" s="18" t="s">
        <v>481</v>
      </c>
      <c r="P75" s="20" t="s">
        <v>481</v>
      </c>
      <c r="Q75" s="18" t="n">
        <v>329.02460327</v>
      </c>
      <c r="R75" s="20" t="n">
        <v>5.92459544</v>
      </c>
    </row>
    <row r="76" spans="1:18">
      <c r="A76" s="15" t="s">
        <v>551</v>
      </c>
      <c r="B76" s="17" t="n">
        <v>14167</v>
      </c>
      <c r="C76" s="18">
        <f>(239.0/B76*100)</f>
        <v/>
      </c>
      <c r="D76" s="19" t="n">
        <v>13928</v>
      </c>
      <c r="E76" s="18" t="n">
        <v>443.12433712</v>
      </c>
      <c r="F76" s="20" t="n">
        <v>2.9349821</v>
      </c>
      <c r="G76" s="18" t="n">
        <v>420.24802555</v>
      </c>
      <c r="H76" s="20" t="n">
        <v>5.92421053</v>
      </c>
      <c r="I76" s="18" t="s">
        <v>481</v>
      </c>
      <c r="J76" s="20" t="s">
        <v>481</v>
      </c>
      <c r="K76" s="18" t="s">
        <v>481</v>
      </c>
      <c r="L76" s="20" t="s">
        <v>481</v>
      </c>
      <c r="M76" s="18" t="s">
        <v>481</v>
      </c>
      <c r="N76" s="20" t="s">
        <v>481</v>
      </c>
      <c r="O76" s="18" t="s">
        <v>481</v>
      </c>
      <c r="P76" s="20" t="s">
        <v>481</v>
      </c>
      <c r="Q76" s="18" t="n">
        <v>343.98546694</v>
      </c>
      <c r="R76" s="20" t="n">
        <v>5.48939799</v>
      </c>
    </row>
    <row r="77" spans="1:18">
      <c r="A77" s="15" t="s">
        <v>552</v>
      </c>
      <c r="B77" s="17" t="n">
        <v>6062</v>
      </c>
      <c r="C77" s="18">
        <f>(534.0/B77*100)</f>
        <v/>
      </c>
      <c r="D77" s="19" t="n">
        <v>5528</v>
      </c>
      <c r="E77" s="18" t="n">
        <v>453.53417438</v>
      </c>
      <c r="F77" s="20" t="n">
        <v>2.94880668</v>
      </c>
      <c r="G77" s="18" t="n">
        <v>414.31931877</v>
      </c>
      <c r="H77" s="20" t="n">
        <v>5.84496846</v>
      </c>
      <c r="I77" s="18" t="s">
        <v>481</v>
      </c>
      <c r="J77" s="20" t="s">
        <v>481</v>
      </c>
      <c r="K77" s="18" t="s">
        <v>481</v>
      </c>
      <c r="L77" s="20" t="s">
        <v>481</v>
      </c>
      <c r="M77" s="18" t="s">
        <v>481</v>
      </c>
      <c r="N77" s="20" t="s">
        <v>481</v>
      </c>
      <c r="O77" s="18" t="s">
        <v>481</v>
      </c>
      <c r="P77" s="20" t="s">
        <v>481</v>
      </c>
      <c r="Q77" s="18" t="n">
        <v>367.18673264</v>
      </c>
      <c r="R77" s="20" t="n">
        <v>4.35083435</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427.14102033</v>
      </c>
      <c r="N80" s="20" t="n">
        <v>3.42468904</v>
      </c>
      <c r="O80" s="18" t="s">
        <v>481</v>
      </c>
      <c r="P80" s="20" t="s">
        <v>481</v>
      </c>
      <c r="Q80" s="18" t="s">
        <v>481</v>
      </c>
      <c r="R80" s="20" t="s">
        <v>481</v>
      </c>
    </row>
    <row r="81" spans="1:18">
      <c r="A81" s="23" t="s">
        <v>556</v>
      </c>
      <c r="B81" s="17" t="n">
        <v>8861</v>
      </c>
      <c r="C81" s="18">
        <f>(129.0/B81*100)</f>
        <v/>
      </c>
      <c r="D81" s="19" t="n">
        <v>8732</v>
      </c>
      <c r="E81" s="18" t="n">
        <v>431.43409223</v>
      </c>
      <c r="F81" s="20" t="n">
        <v>3.59280248</v>
      </c>
      <c r="G81" s="18" t="n">
        <v>435.50101965</v>
      </c>
      <c r="H81" s="20" t="n">
        <v>5.99453013</v>
      </c>
      <c r="I81" s="18" t="s">
        <v>481</v>
      </c>
      <c r="J81" s="20" t="s">
        <v>481</v>
      </c>
      <c r="K81" s="18" t="s">
        <v>481</v>
      </c>
      <c r="L81" s="20" t="s">
        <v>481</v>
      </c>
      <c r="M81" s="18" t="s">
        <v>481</v>
      </c>
      <c r="N81" s="20" t="s">
        <v>481</v>
      </c>
      <c r="O81" s="18" t="s">
        <v>481</v>
      </c>
      <c r="P81" s="20" t="s">
        <v>481</v>
      </c>
      <c r="Q81" s="18" t="n">
        <v>375.48849351</v>
      </c>
      <c r="R81" s="20" t="n">
        <v>12.79991429</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907</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485.25490036</v>
      </c>
      <c r="F7" s="20" t="n">
        <v>2.36806213</v>
      </c>
      <c r="G7" s="18" t="n">
        <v>525.5859089099999</v>
      </c>
      <c r="H7" s="20" t="n">
        <v>2.20155139</v>
      </c>
      <c r="I7" s="18" t="s">
        <v>481</v>
      </c>
      <c r="J7" s="20" t="s">
        <v>481</v>
      </c>
      <c r="K7" s="18" t="s">
        <v>481</v>
      </c>
      <c r="L7" s="20" t="s">
        <v>481</v>
      </c>
      <c r="M7" s="18" t="s">
        <v>481</v>
      </c>
      <c r="N7" s="20" t="s">
        <v>481</v>
      </c>
      <c r="O7" s="18" t="s">
        <v>481</v>
      </c>
      <c r="P7" s="20" t="s">
        <v>481</v>
      </c>
      <c r="Q7" s="18" t="n">
        <v>475.8354501</v>
      </c>
      <c r="R7" s="20" t="n">
        <v>4.99801842</v>
      </c>
    </row>
    <row r="8" spans="1:18">
      <c r="A8" s="15" t="s">
        <v>483</v>
      </c>
      <c r="B8" s="17" t="n">
        <v>7007</v>
      </c>
      <c r="C8" s="18">
        <f>(357.0/B8*100)</f>
        <v/>
      </c>
      <c r="D8" s="19" t="n">
        <v>6650</v>
      </c>
      <c r="E8" s="18" t="n">
        <v>479.34456707</v>
      </c>
      <c r="F8" s="20" t="n">
        <v>4.44739034</v>
      </c>
      <c r="G8" s="18" t="n">
        <v>497.85235752</v>
      </c>
      <c r="H8" s="20" t="n">
        <v>2.8575051</v>
      </c>
      <c r="I8" s="18" t="s">
        <v>481</v>
      </c>
      <c r="J8" s="20" t="s">
        <v>481</v>
      </c>
      <c r="K8" s="18" t="s">
        <v>481</v>
      </c>
      <c r="L8" s="20" t="s">
        <v>481</v>
      </c>
      <c r="M8" s="18" t="n">
        <v>361.38025951</v>
      </c>
      <c r="N8" s="20" t="n">
        <v>22.72565673</v>
      </c>
      <c r="O8" s="18" t="s">
        <v>481</v>
      </c>
      <c r="P8" s="20" t="s">
        <v>481</v>
      </c>
      <c r="Q8" s="18" t="n">
        <v>409.65713624</v>
      </c>
      <c r="R8" s="20" t="n">
        <v>7.33581581</v>
      </c>
    </row>
    <row r="9" spans="1:18">
      <c r="A9" s="15" t="s">
        <v>484</v>
      </c>
      <c r="B9" s="17" t="n">
        <v>9651</v>
      </c>
      <c r="C9" s="18">
        <f>(381.0/B9*100)</f>
        <v/>
      </c>
      <c r="D9" s="19" t="n">
        <v>9270</v>
      </c>
      <c r="E9" s="18" t="n">
        <v>497.37830989</v>
      </c>
      <c r="F9" s="20" t="n">
        <v>2.75184392</v>
      </c>
      <c r="G9" s="18" t="n">
        <v>521.24593407</v>
      </c>
      <c r="H9" s="20" t="n">
        <v>2.70750011</v>
      </c>
      <c r="I9" s="18" t="s">
        <v>481</v>
      </c>
      <c r="J9" s="20" t="s">
        <v>481</v>
      </c>
      <c r="K9" s="18" t="s">
        <v>481</v>
      </c>
      <c r="L9" s="20" t="s">
        <v>481</v>
      </c>
      <c r="M9" s="18" t="n">
        <v>347.7815185</v>
      </c>
      <c r="N9" s="20" t="n">
        <v>11.20716786</v>
      </c>
      <c r="O9" s="18" t="s">
        <v>481</v>
      </c>
      <c r="P9" s="20" t="s">
        <v>481</v>
      </c>
      <c r="Q9" s="18" t="n">
        <v>427.91654531</v>
      </c>
      <c r="R9" s="20" t="n">
        <v>7.61665345</v>
      </c>
    </row>
    <row r="10" spans="1:18">
      <c r="A10" s="15" t="s">
        <v>485</v>
      </c>
      <c r="B10" s="17" t="n">
        <v>20058</v>
      </c>
      <c r="C10" s="18">
        <f>(596.0/B10*100)</f>
        <v/>
      </c>
      <c r="D10" s="19" t="n">
        <v>19462</v>
      </c>
      <c r="E10" s="18" t="n">
        <v>517.64205206</v>
      </c>
      <c r="F10" s="20" t="n">
        <v>2.37831239</v>
      </c>
      <c r="G10" s="18" t="n">
        <v>546.54843796</v>
      </c>
      <c r="H10" s="20" t="n">
        <v>2.41271915</v>
      </c>
      <c r="I10" s="18" t="s">
        <v>481</v>
      </c>
      <c r="J10" s="20" t="s">
        <v>481</v>
      </c>
      <c r="K10" s="18" t="s">
        <v>481</v>
      </c>
      <c r="L10" s="20" t="s">
        <v>481</v>
      </c>
      <c r="M10" s="18" t="s">
        <v>481</v>
      </c>
      <c r="N10" s="20" t="s">
        <v>481</v>
      </c>
      <c r="O10" s="18" t="s">
        <v>481</v>
      </c>
      <c r="P10" s="20" t="s">
        <v>481</v>
      </c>
      <c r="Q10" s="18" t="n">
        <v>458.3808889</v>
      </c>
      <c r="R10" s="20" t="n">
        <v>7.80736911</v>
      </c>
    </row>
    <row r="11" spans="1:18">
      <c r="A11" s="15" t="s">
        <v>486</v>
      </c>
      <c r="B11" s="17" t="n">
        <v>7053</v>
      </c>
      <c r="C11" s="18">
        <f>(274.0/B11*100)</f>
        <v/>
      </c>
      <c r="D11" s="19" t="n">
        <v>6779</v>
      </c>
      <c r="E11" s="18" t="n">
        <v>453.99472703</v>
      </c>
      <c r="F11" s="20" t="n">
        <v>3.25842204</v>
      </c>
      <c r="G11" s="18" t="n">
        <v>473.80329973</v>
      </c>
      <c r="H11" s="20" t="n">
        <v>3.01729004</v>
      </c>
      <c r="I11" s="18" t="s">
        <v>481</v>
      </c>
      <c r="J11" s="20" t="s">
        <v>481</v>
      </c>
      <c r="K11" s="18" t="s">
        <v>481</v>
      </c>
      <c r="L11" s="20" t="s">
        <v>481</v>
      </c>
      <c r="M11" s="18" t="s">
        <v>481</v>
      </c>
      <c r="N11" s="20" t="s">
        <v>481</v>
      </c>
      <c r="O11" s="18" t="s">
        <v>481</v>
      </c>
      <c r="P11" s="20" t="s">
        <v>481</v>
      </c>
      <c r="Q11" s="18" t="n">
        <v>424.42959858</v>
      </c>
      <c r="R11" s="20" t="n">
        <v>6.52685223</v>
      </c>
    </row>
    <row r="12" spans="1:18">
      <c r="A12" s="15" t="s">
        <v>487</v>
      </c>
      <c r="B12" s="17" t="n">
        <v>6894</v>
      </c>
      <c r="C12" s="18">
        <f>(61.0/B12*100)</f>
        <v/>
      </c>
      <c r="D12" s="19" t="n">
        <v>6833</v>
      </c>
      <c r="E12" s="18" t="n">
        <v>478.82824448</v>
      </c>
      <c r="F12" s="20" t="n">
        <v>2.95091375</v>
      </c>
      <c r="G12" s="18" t="n">
        <v>510.61017744</v>
      </c>
      <c r="H12" s="20" t="n">
        <v>2.3357582</v>
      </c>
      <c r="I12" s="18" t="s">
        <v>481</v>
      </c>
      <c r="J12" s="20" t="s">
        <v>481</v>
      </c>
      <c r="K12" s="18" t="s">
        <v>481</v>
      </c>
      <c r="L12" s="20" t="s">
        <v>481</v>
      </c>
      <c r="M12" s="18" t="n">
        <v>332.31014509</v>
      </c>
      <c r="N12" s="20" t="n">
        <v>18.34291261</v>
      </c>
      <c r="O12" s="18" t="s">
        <v>481</v>
      </c>
      <c r="P12" s="20" t="s">
        <v>481</v>
      </c>
      <c r="Q12" s="18" t="n">
        <v>386.71551219</v>
      </c>
      <c r="R12" s="20" t="n">
        <v>7.99705536</v>
      </c>
    </row>
    <row r="13" spans="1:18">
      <c r="A13" s="15" t="s">
        <v>488</v>
      </c>
      <c r="B13" s="17" t="n">
        <v>7161</v>
      </c>
      <c r="C13" s="18">
        <f>(380.0/B13*100)</f>
        <v/>
      </c>
      <c r="D13" s="19" t="n">
        <v>6781</v>
      </c>
      <c r="E13" s="18" t="n">
        <v>493.6157867</v>
      </c>
      <c r="F13" s="20" t="n">
        <v>2.60092729</v>
      </c>
      <c r="G13" s="18" t="n">
        <v>518.45405649</v>
      </c>
      <c r="H13" s="20" t="n">
        <v>2.70478191</v>
      </c>
      <c r="I13" s="18" t="s">
        <v>481</v>
      </c>
      <c r="J13" s="20" t="s">
        <v>481</v>
      </c>
      <c r="K13" s="18" t="s">
        <v>481</v>
      </c>
      <c r="L13" s="20" t="s">
        <v>481</v>
      </c>
      <c r="M13" s="18" t="n">
        <v>407.4699787</v>
      </c>
      <c r="N13" s="20" t="n">
        <v>6.79601306</v>
      </c>
      <c r="O13" s="18" t="s">
        <v>481</v>
      </c>
      <c r="P13" s="20" t="s">
        <v>481</v>
      </c>
      <c r="Q13" s="18" t="n">
        <v>415.08309033</v>
      </c>
      <c r="R13" s="20" t="n">
        <v>9.214737980000001</v>
      </c>
    </row>
    <row r="14" spans="1:18">
      <c r="A14" s="15" t="s">
        <v>489</v>
      </c>
      <c r="B14" s="17" t="n">
        <v>5587</v>
      </c>
      <c r="C14" s="18">
        <f>(102.0/B14*100)</f>
        <v/>
      </c>
      <c r="D14" s="19" t="n">
        <v>5485</v>
      </c>
      <c r="E14" s="18" t="n">
        <v>509.54797742</v>
      </c>
      <c r="F14" s="20" t="n">
        <v>2.67129716</v>
      </c>
      <c r="G14" s="18" t="n">
        <v>531.1861384600001</v>
      </c>
      <c r="H14" s="20" t="n">
        <v>2.53673051</v>
      </c>
      <c r="I14" s="18" t="s">
        <v>481</v>
      </c>
      <c r="J14" s="20" t="s">
        <v>481</v>
      </c>
      <c r="K14" s="18" t="s">
        <v>481</v>
      </c>
      <c r="L14" s="20" t="s">
        <v>481</v>
      </c>
      <c r="M14" s="18" t="s">
        <v>481</v>
      </c>
      <c r="N14" s="20" t="s">
        <v>481</v>
      </c>
      <c r="O14" s="18" t="s">
        <v>481</v>
      </c>
      <c r="P14" s="20" t="s">
        <v>481</v>
      </c>
      <c r="Q14" s="18" t="n">
        <v>453.99002201</v>
      </c>
      <c r="R14" s="20" t="n">
        <v>10.43393905</v>
      </c>
    </row>
    <row r="15" spans="1:18">
      <c r="A15" s="15" t="s">
        <v>490</v>
      </c>
      <c r="B15" s="17" t="n">
        <v>5882</v>
      </c>
      <c r="C15" s="18">
        <f>(218.0/B15*100)</f>
        <v/>
      </c>
      <c r="D15" s="19" t="n">
        <v>5664</v>
      </c>
      <c r="E15" s="18" t="n">
        <v>514.70860338</v>
      </c>
      <c r="F15" s="20" t="n">
        <v>2.83843943</v>
      </c>
      <c r="G15" s="18" t="n">
        <v>545.9935187900001</v>
      </c>
      <c r="H15" s="20" t="n">
        <v>2.70100879</v>
      </c>
      <c r="I15" s="18" t="s">
        <v>481</v>
      </c>
      <c r="J15" s="20" t="s">
        <v>481</v>
      </c>
      <c r="K15" s="18" t="s">
        <v>481</v>
      </c>
      <c r="L15" s="20" t="s">
        <v>481</v>
      </c>
      <c r="M15" s="18" t="n">
        <v>367.66871077</v>
      </c>
      <c r="N15" s="20" t="n">
        <v>14.82638214</v>
      </c>
      <c r="O15" s="18" t="s">
        <v>481</v>
      </c>
      <c r="P15" s="20" t="s">
        <v>481</v>
      </c>
      <c r="Q15" s="18" t="n">
        <v>456.94366645</v>
      </c>
      <c r="R15" s="20" t="n">
        <v>7.28904332</v>
      </c>
    </row>
    <row r="16" spans="1:18">
      <c r="A16" s="15" t="s">
        <v>491</v>
      </c>
      <c r="B16" s="17" t="n">
        <v>6108</v>
      </c>
      <c r="C16" s="18">
        <f>(210.0/B16*100)</f>
        <v/>
      </c>
      <c r="D16" s="19" t="n">
        <v>5898</v>
      </c>
      <c r="E16" s="18" t="n">
        <v>493.05971312</v>
      </c>
      <c r="F16" s="20" t="n">
        <v>2.84243037</v>
      </c>
      <c r="G16" s="18" t="n">
        <v>524.4514315500001</v>
      </c>
      <c r="H16" s="20" t="n">
        <v>2.75969861</v>
      </c>
      <c r="I16" s="18" t="s">
        <v>481</v>
      </c>
      <c r="J16" s="20" t="s">
        <v>481</v>
      </c>
      <c r="K16" s="18" t="s">
        <v>481</v>
      </c>
      <c r="L16" s="20" t="s">
        <v>481</v>
      </c>
      <c r="M16" s="18" t="s">
        <v>481</v>
      </c>
      <c r="N16" s="20" t="s">
        <v>481</v>
      </c>
      <c r="O16" s="18" t="s">
        <v>481</v>
      </c>
      <c r="P16" s="20" t="s">
        <v>481</v>
      </c>
      <c r="Q16" s="18" t="n">
        <v>405.18111314</v>
      </c>
      <c r="R16" s="20" t="n">
        <v>10.59200471</v>
      </c>
    </row>
    <row r="17" spans="1:18">
      <c r="A17" s="15" t="s">
        <v>492</v>
      </c>
      <c r="B17" s="17" t="n">
        <v>6504</v>
      </c>
      <c r="C17" s="18">
        <f>(2822.0/B17*100)</f>
        <v/>
      </c>
      <c r="D17" s="19" t="n">
        <v>3682</v>
      </c>
      <c r="E17" s="18" t="n">
        <v>512.90279895</v>
      </c>
      <c r="F17" s="20" t="n">
        <v>4.45091254</v>
      </c>
      <c r="G17" s="18" t="n">
        <v>536.53915987</v>
      </c>
      <c r="H17" s="20" t="n">
        <v>3.76900403</v>
      </c>
      <c r="I17" s="18" t="s">
        <v>481</v>
      </c>
      <c r="J17" s="20" t="s">
        <v>481</v>
      </c>
      <c r="K17" s="18" t="s">
        <v>481</v>
      </c>
      <c r="L17" s="20" t="s">
        <v>481</v>
      </c>
      <c r="M17" s="18" t="n">
        <v>338.260297</v>
      </c>
      <c r="N17" s="20" t="n">
        <v>14.23011861</v>
      </c>
      <c r="O17" s="18" t="s">
        <v>481</v>
      </c>
      <c r="P17" s="20" t="s">
        <v>481</v>
      </c>
      <c r="Q17" s="18" t="n">
        <v>462.7615554</v>
      </c>
      <c r="R17" s="20" t="n">
        <v>7.48245679</v>
      </c>
    </row>
    <row r="18" spans="1:18">
      <c r="A18" s="15" t="s">
        <v>493</v>
      </c>
      <c r="B18" s="17" t="n">
        <v>5532</v>
      </c>
      <c r="C18" s="18">
        <f>(33.0/B18*100)</f>
        <v/>
      </c>
      <c r="D18" s="19" t="n">
        <v>5499</v>
      </c>
      <c r="E18" s="18" t="n">
        <v>452.05941079</v>
      </c>
      <c r="F18" s="20" t="n">
        <v>4.82773962</v>
      </c>
      <c r="G18" s="18" t="n">
        <v>488.94980786</v>
      </c>
      <c r="H18" s="20" t="n">
        <v>3.73171335</v>
      </c>
      <c r="I18" s="18" t="s">
        <v>481</v>
      </c>
      <c r="J18" s="20" t="s">
        <v>481</v>
      </c>
      <c r="K18" s="18" t="s">
        <v>481</v>
      </c>
      <c r="L18" s="20" t="s">
        <v>481</v>
      </c>
      <c r="M18" s="18" t="s">
        <v>481</v>
      </c>
      <c r="N18" s="20" t="s">
        <v>481</v>
      </c>
      <c r="O18" s="18" t="s">
        <v>481</v>
      </c>
      <c r="P18" s="20" t="s">
        <v>481</v>
      </c>
      <c r="Q18" s="18" t="n">
        <v>388.83550554</v>
      </c>
      <c r="R18" s="20" t="n">
        <v>10.03918086</v>
      </c>
    </row>
    <row r="19" spans="1:18">
      <c r="A19" s="15" t="s">
        <v>494</v>
      </c>
      <c r="B19" s="17" t="n">
        <v>5658</v>
      </c>
      <c r="C19" s="18">
        <f>(541.0/B19*100)</f>
        <v/>
      </c>
      <c r="D19" s="19" t="n">
        <v>5117</v>
      </c>
      <c r="E19" s="18" t="n">
        <v>457.06639084</v>
      </c>
      <c r="F19" s="20" t="n">
        <v>3.43505878</v>
      </c>
      <c r="G19" s="18" t="n">
        <v>491.03743323</v>
      </c>
      <c r="H19" s="20" t="n">
        <v>3.06854848</v>
      </c>
      <c r="I19" s="18" t="s">
        <v>481</v>
      </c>
      <c r="J19" s="20" t="s">
        <v>481</v>
      </c>
      <c r="K19" s="18" t="s">
        <v>481</v>
      </c>
      <c r="L19" s="20" t="s">
        <v>481</v>
      </c>
      <c r="M19" s="18" t="s">
        <v>481</v>
      </c>
      <c r="N19" s="20" t="s">
        <v>481</v>
      </c>
      <c r="O19" s="18" t="s">
        <v>481</v>
      </c>
      <c r="P19" s="20" t="s">
        <v>481</v>
      </c>
      <c r="Q19" s="18" t="n">
        <v>393.23917401</v>
      </c>
      <c r="R19" s="20" t="n">
        <v>8.49270523</v>
      </c>
    </row>
    <row r="20" spans="1:18">
      <c r="A20" s="15" t="s">
        <v>495</v>
      </c>
      <c r="B20" s="17" t="n">
        <v>3371</v>
      </c>
      <c r="C20" s="18">
        <f>(75.0/B20*100)</f>
        <v/>
      </c>
      <c r="D20" s="19" t="n">
        <v>3296</v>
      </c>
      <c r="E20" s="18" t="n">
        <v>463.70376884</v>
      </c>
      <c r="F20" s="20" t="n">
        <v>3.02234768</v>
      </c>
      <c r="G20" s="18" t="n">
        <v>507.21987746</v>
      </c>
      <c r="H20" s="20" t="n">
        <v>3.00423814</v>
      </c>
      <c r="I20" s="18" t="s">
        <v>481</v>
      </c>
      <c r="J20" s="20" t="s">
        <v>481</v>
      </c>
      <c r="K20" s="18" t="s">
        <v>481</v>
      </c>
      <c r="L20" s="20" t="s">
        <v>481</v>
      </c>
      <c r="M20" s="18" t="s">
        <v>481</v>
      </c>
      <c r="N20" s="20" t="s">
        <v>481</v>
      </c>
      <c r="O20" s="18" t="s">
        <v>481</v>
      </c>
      <c r="P20" s="20" t="s">
        <v>481</v>
      </c>
      <c r="Q20" s="18" t="n">
        <v>437.33801963</v>
      </c>
      <c r="R20" s="20" t="n">
        <v>7.53009399</v>
      </c>
    </row>
    <row r="21" spans="1:18">
      <c r="A21" s="15" t="s">
        <v>496</v>
      </c>
      <c r="B21" s="17" t="n">
        <v>5741</v>
      </c>
      <c r="C21" s="18">
        <f>(97.0/B21*100)</f>
        <v/>
      </c>
      <c r="D21" s="19" t="n">
        <v>5644</v>
      </c>
      <c r="E21" s="18" t="n">
        <v>510.01814505</v>
      </c>
      <c r="F21" s="20" t="n">
        <v>3.2218167</v>
      </c>
      <c r="G21" s="18" t="n">
        <v>532.26854211</v>
      </c>
      <c r="H21" s="20" t="n">
        <v>2.491586</v>
      </c>
      <c r="I21" s="18" t="s">
        <v>481</v>
      </c>
      <c r="J21" s="20" t="s">
        <v>481</v>
      </c>
      <c r="K21" s="18" t="s">
        <v>481</v>
      </c>
      <c r="L21" s="20" t="s">
        <v>481</v>
      </c>
      <c r="M21" s="18" t="s">
        <v>481</v>
      </c>
      <c r="N21" s="20" t="s">
        <v>481</v>
      </c>
      <c r="O21" s="18" t="s">
        <v>481</v>
      </c>
      <c r="P21" s="20" t="s">
        <v>481</v>
      </c>
      <c r="Q21" s="18" t="n">
        <v>475.86566141</v>
      </c>
      <c r="R21" s="20" t="n">
        <v>8.578601730000001</v>
      </c>
    </row>
    <row r="22" spans="1:18">
      <c r="A22" s="15" t="s">
        <v>497</v>
      </c>
      <c r="B22" s="17" t="n">
        <v>6598</v>
      </c>
      <c r="C22" s="18">
        <f>(46.0/B22*100)</f>
        <v/>
      </c>
      <c r="D22" s="19" t="n">
        <v>6552</v>
      </c>
      <c r="E22" s="18" t="n">
        <v>459.60549529</v>
      </c>
      <c r="F22" s="20" t="n">
        <v>4.20848599</v>
      </c>
      <c r="G22" s="18" t="n">
        <v>513.87957274</v>
      </c>
      <c r="H22" s="20" t="n">
        <v>4.76088937</v>
      </c>
      <c r="I22" s="18" t="s">
        <v>481</v>
      </c>
      <c r="J22" s="20" t="s">
        <v>481</v>
      </c>
      <c r="K22" s="18" t="s">
        <v>481</v>
      </c>
      <c r="L22" s="20" t="s">
        <v>481</v>
      </c>
      <c r="M22" s="18" t="n">
        <v>481.75555063</v>
      </c>
      <c r="N22" s="20" t="n">
        <v>8.711038220000001</v>
      </c>
      <c r="O22" s="18" t="s">
        <v>481</v>
      </c>
      <c r="P22" s="20" t="s">
        <v>481</v>
      </c>
      <c r="Q22" s="18" t="n">
        <v>360.79653607</v>
      </c>
      <c r="R22" s="20" t="n">
        <v>8.524814490000001</v>
      </c>
    </row>
    <row r="23" spans="1:18">
      <c r="A23" s="15" t="s">
        <v>498</v>
      </c>
      <c r="B23" s="17" t="n">
        <v>11583</v>
      </c>
      <c r="C23" s="18">
        <f>(329.0/B23*100)</f>
        <v/>
      </c>
      <c r="D23" s="19" t="n">
        <v>11254</v>
      </c>
      <c r="E23" s="18" t="n">
        <v>478.26817501</v>
      </c>
      <c r="F23" s="20" t="n">
        <v>3.25420579</v>
      </c>
      <c r="G23" s="18" t="n">
        <v>498.8746125</v>
      </c>
      <c r="H23" s="20" t="n">
        <v>3.13480245</v>
      </c>
      <c r="I23" s="18" t="s">
        <v>481</v>
      </c>
      <c r="J23" s="20" t="s">
        <v>481</v>
      </c>
      <c r="K23" s="18" t="s">
        <v>481</v>
      </c>
      <c r="L23" s="20" t="s">
        <v>481</v>
      </c>
      <c r="M23" s="18" t="s">
        <v>481</v>
      </c>
      <c r="N23" s="20" t="s">
        <v>481</v>
      </c>
      <c r="O23" s="18" t="s">
        <v>481</v>
      </c>
      <c r="P23" s="20" t="s">
        <v>481</v>
      </c>
      <c r="Q23" s="18" t="n">
        <v>409.48520251</v>
      </c>
      <c r="R23" s="20" t="n">
        <v>7.65934038</v>
      </c>
    </row>
    <row r="24" spans="1:18">
      <c r="A24" s="15" t="s">
        <v>499</v>
      </c>
      <c r="B24" s="17" t="n">
        <v>6647</v>
      </c>
      <c r="C24" s="18">
        <f>(23.0/B24*100)</f>
        <v/>
      </c>
      <c r="D24" s="19" t="n">
        <v>6624</v>
      </c>
      <c r="E24" s="18" t="n">
        <v>497.76656282</v>
      </c>
      <c r="F24" s="20" t="n">
        <v>4.17353549</v>
      </c>
      <c r="G24" s="18" t="n">
        <v>527.77900673</v>
      </c>
      <c r="H24" s="20" t="n">
        <v>3.08722207</v>
      </c>
      <c r="I24" s="18" t="s">
        <v>481</v>
      </c>
      <c r="J24" s="20" t="s">
        <v>481</v>
      </c>
      <c r="K24" s="18" t="s">
        <v>481</v>
      </c>
      <c r="L24" s="20" t="s">
        <v>481</v>
      </c>
      <c r="M24" s="18" t="s">
        <v>481</v>
      </c>
      <c r="N24" s="20" t="s">
        <v>481</v>
      </c>
      <c r="O24" s="18" t="s">
        <v>481</v>
      </c>
      <c r="P24" s="20" t="s">
        <v>481</v>
      </c>
      <c r="Q24" s="18" t="n">
        <v>444.86577796</v>
      </c>
      <c r="R24" s="20" t="n">
        <v>12.78540812</v>
      </c>
    </row>
    <row r="25" spans="1:18">
      <c r="A25" s="15" t="s">
        <v>500</v>
      </c>
      <c r="B25" s="17" t="n">
        <v>5581</v>
      </c>
      <c r="C25" s="18">
        <f>(26.0/B25*100)</f>
        <v/>
      </c>
      <c r="D25" s="19" t="n">
        <v>5555</v>
      </c>
      <c r="E25" s="18" t="n">
        <v>479.83555389</v>
      </c>
      <c r="F25" s="20" t="n">
        <v>5.77023712</v>
      </c>
      <c r="G25" s="18" t="n">
        <v>528.1964199499999</v>
      </c>
      <c r="H25" s="20" t="n">
        <v>3.50555738</v>
      </c>
      <c r="I25" s="18" t="s">
        <v>481</v>
      </c>
      <c r="J25" s="20" t="s">
        <v>481</v>
      </c>
      <c r="K25" s="18" t="s">
        <v>481</v>
      </c>
      <c r="L25" s="20" t="s">
        <v>481</v>
      </c>
      <c r="M25" s="18" t="s">
        <v>481</v>
      </c>
      <c r="N25" s="20" t="s">
        <v>481</v>
      </c>
      <c r="O25" s="18" t="s">
        <v>481</v>
      </c>
      <c r="P25" s="20" t="s">
        <v>481</v>
      </c>
      <c r="Q25" s="18" t="n">
        <v>506.56271102</v>
      </c>
      <c r="R25" s="20" t="n">
        <v>10.60840061</v>
      </c>
    </row>
    <row r="26" spans="1:18">
      <c r="A26" s="15" t="s">
        <v>501</v>
      </c>
      <c r="B26" s="17" t="n">
        <v>4869</v>
      </c>
      <c r="C26" s="18">
        <f>(108.0/B26*100)</f>
        <v/>
      </c>
      <c r="D26" s="19" t="n">
        <v>4761</v>
      </c>
      <c r="E26" s="18" t="n">
        <v>473.21364995</v>
      </c>
      <c r="F26" s="20" t="n">
        <v>2.21780811</v>
      </c>
      <c r="G26" s="18" t="n">
        <v>504.00635142</v>
      </c>
      <c r="H26" s="20" t="n">
        <v>2.38173784</v>
      </c>
      <c r="I26" s="18" t="s">
        <v>481</v>
      </c>
      <c r="J26" s="20" t="s">
        <v>481</v>
      </c>
      <c r="K26" s="18" t="s">
        <v>481</v>
      </c>
      <c r="L26" s="20" t="s">
        <v>481</v>
      </c>
      <c r="M26" s="18" t="s">
        <v>481</v>
      </c>
      <c r="N26" s="20" t="s">
        <v>481</v>
      </c>
      <c r="O26" s="18" t="s">
        <v>481</v>
      </c>
      <c r="P26" s="20" t="s">
        <v>481</v>
      </c>
      <c r="Q26" s="18" t="n">
        <v>434.84457756</v>
      </c>
      <c r="R26" s="20" t="n">
        <v>7.66054381</v>
      </c>
    </row>
    <row r="27" spans="1:18">
      <c r="A27" s="15" t="s">
        <v>502</v>
      </c>
      <c r="B27" s="17" t="n">
        <v>5299</v>
      </c>
      <c r="C27" s="18">
        <f>(245.0/B27*100)</f>
        <v/>
      </c>
      <c r="D27" s="19" t="n">
        <v>5054</v>
      </c>
      <c r="E27" s="18" t="n">
        <v>474.24176664</v>
      </c>
      <c r="F27" s="20" t="n">
        <v>2.10243715</v>
      </c>
      <c r="G27" s="18" t="n">
        <v>504.92646402</v>
      </c>
      <c r="H27" s="20" t="n">
        <v>2.46973303</v>
      </c>
      <c r="I27" s="18" t="s">
        <v>481</v>
      </c>
      <c r="J27" s="20" t="s">
        <v>481</v>
      </c>
      <c r="K27" s="18" t="s">
        <v>481</v>
      </c>
      <c r="L27" s="20" t="s">
        <v>481</v>
      </c>
      <c r="M27" s="18" t="s">
        <v>481</v>
      </c>
      <c r="N27" s="20" t="s">
        <v>481</v>
      </c>
      <c r="O27" s="18" t="s">
        <v>481</v>
      </c>
      <c r="P27" s="20" t="s">
        <v>481</v>
      </c>
      <c r="Q27" s="18" t="n">
        <v>407.12647658</v>
      </c>
      <c r="R27" s="20" t="n">
        <v>5.33163526</v>
      </c>
    </row>
    <row r="28" spans="1:18">
      <c r="A28" s="15" t="s">
        <v>503</v>
      </c>
      <c r="B28" s="17" t="n">
        <v>7568</v>
      </c>
      <c r="C28" s="18">
        <f>(640.0/B28*100)</f>
        <v/>
      </c>
      <c r="D28" s="19" t="n">
        <v>6928</v>
      </c>
      <c r="E28" s="18" t="n">
        <v>422.50261425</v>
      </c>
      <c r="F28" s="20" t="n">
        <v>3.36524605</v>
      </c>
      <c r="G28" s="18" t="n">
        <v>435.29123572</v>
      </c>
      <c r="H28" s="20" t="n">
        <v>3.38243364</v>
      </c>
      <c r="I28" s="18" t="s">
        <v>481</v>
      </c>
      <c r="J28" s="20" t="s">
        <v>481</v>
      </c>
      <c r="K28" s="18" t="s">
        <v>481</v>
      </c>
      <c r="L28" s="20" t="s">
        <v>481</v>
      </c>
      <c r="M28" s="18" t="s">
        <v>481</v>
      </c>
      <c r="N28" s="20" t="s">
        <v>481</v>
      </c>
      <c r="O28" s="18" t="s">
        <v>481</v>
      </c>
      <c r="P28" s="20" t="s">
        <v>481</v>
      </c>
      <c r="Q28" s="18" t="n">
        <v>392.27102474</v>
      </c>
      <c r="R28" s="20" t="n">
        <v>6.25712538</v>
      </c>
    </row>
    <row r="29" spans="1:18">
      <c r="A29" s="15" t="s">
        <v>504</v>
      </c>
      <c r="B29" s="17" t="n">
        <v>5385</v>
      </c>
      <c r="C29" s="18">
        <f>(30.0/B29*100)</f>
        <v/>
      </c>
      <c r="D29" s="19" t="n">
        <v>5355</v>
      </c>
      <c r="E29" s="18" t="n">
        <v>497.62420603</v>
      </c>
      <c r="F29" s="20" t="n">
        <v>3.02954896</v>
      </c>
      <c r="G29" s="18" t="n">
        <v>523.7363658</v>
      </c>
      <c r="H29" s="20" t="n">
        <v>2.73337401</v>
      </c>
      <c r="I29" s="18" t="s">
        <v>481</v>
      </c>
      <c r="J29" s="20" t="s">
        <v>481</v>
      </c>
      <c r="K29" s="18" t="s">
        <v>481</v>
      </c>
      <c r="L29" s="20" t="s">
        <v>481</v>
      </c>
      <c r="M29" s="18" t="n">
        <v>314.02123871</v>
      </c>
      <c r="N29" s="20" t="n">
        <v>13.26138992</v>
      </c>
      <c r="O29" s="18" t="s">
        <v>481</v>
      </c>
      <c r="P29" s="20" t="s">
        <v>481</v>
      </c>
      <c r="Q29" s="18" t="n">
        <v>410.86942369</v>
      </c>
      <c r="R29" s="20" t="n">
        <v>13.11153109</v>
      </c>
    </row>
    <row r="30" spans="1:18">
      <c r="A30" s="15" t="s">
        <v>505</v>
      </c>
      <c r="B30" s="17" t="n">
        <v>4520</v>
      </c>
      <c r="C30" s="18">
        <f>(290.0/B30*100)</f>
        <v/>
      </c>
      <c r="D30" s="19" t="n">
        <v>4230</v>
      </c>
      <c r="E30" s="18" t="n">
        <v>493.12094218</v>
      </c>
      <c r="F30" s="20" t="n">
        <v>3.70536358</v>
      </c>
      <c r="G30" s="18" t="n">
        <v>536.1202408299999</v>
      </c>
      <c r="H30" s="20" t="n">
        <v>2.80915868</v>
      </c>
      <c r="I30" s="18" t="s">
        <v>481</v>
      </c>
      <c r="J30" s="20" t="s">
        <v>481</v>
      </c>
      <c r="K30" s="18" t="s">
        <v>481</v>
      </c>
      <c r="L30" s="20" t="s">
        <v>481</v>
      </c>
      <c r="M30" s="18" t="s">
        <v>481</v>
      </c>
      <c r="N30" s="20" t="s">
        <v>481</v>
      </c>
      <c r="O30" s="18" t="s">
        <v>481</v>
      </c>
      <c r="P30" s="20" t="s">
        <v>481</v>
      </c>
      <c r="Q30" s="18" t="n">
        <v>428.61102053</v>
      </c>
      <c r="R30" s="20" t="n">
        <v>8.96279324</v>
      </c>
    </row>
    <row r="31" spans="1:18">
      <c r="A31" s="15" t="s">
        <v>506</v>
      </c>
      <c r="B31" s="17" t="n">
        <v>5456</v>
      </c>
      <c r="C31" s="18">
        <f>(161.0/B31*100)</f>
        <v/>
      </c>
      <c r="D31" s="19" t="n">
        <v>5295</v>
      </c>
      <c r="E31" s="18" t="n">
        <v>498.89750531</v>
      </c>
      <c r="F31" s="20" t="n">
        <v>3.36103957</v>
      </c>
      <c r="G31" s="18" t="n">
        <v>536.49431986</v>
      </c>
      <c r="H31" s="20" t="n">
        <v>2.64758607</v>
      </c>
      <c r="I31" s="18" t="s">
        <v>481</v>
      </c>
      <c r="J31" s="20" t="s">
        <v>481</v>
      </c>
      <c r="K31" s="18" t="s">
        <v>481</v>
      </c>
      <c r="L31" s="20" t="s">
        <v>481</v>
      </c>
      <c r="M31" s="18" t="s">
        <v>481</v>
      </c>
      <c r="N31" s="20" t="s">
        <v>481</v>
      </c>
      <c r="O31" s="18" t="s">
        <v>481</v>
      </c>
      <c r="P31" s="20" t="s">
        <v>481</v>
      </c>
      <c r="Q31" s="18" t="n">
        <v>438.38964527</v>
      </c>
      <c r="R31" s="20" t="n">
        <v>7.14045165</v>
      </c>
    </row>
    <row r="32" spans="1:18">
      <c r="A32" s="15" t="s">
        <v>507</v>
      </c>
      <c r="B32" s="17" t="n">
        <v>4478</v>
      </c>
      <c r="C32" s="18">
        <f>(6.0/B32*100)</f>
        <v/>
      </c>
      <c r="D32" s="19" t="n">
        <v>4472</v>
      </c>
      <c r="E32" s="18" t="n">
        <v>493.31000002</v>
      </c>
      <c r="F32" s="20" t="n">
        <v>3.11237819</v>
      </c>
      <c r="G32" s="18" t="n">
        <v>519.77572896</v>
      </c>
      <c r="H32" s="20" t="n">
        <v>2.7189352</v>
      </c>
      <c r="I32" s="18" t="s">
        <v>481</v>
      </c>
      <c r="J32" s="20" t="s">
        <v>481</v>
      </c>
      <c r="K32" s="18" t="s">
        <v>481</v>
      </c>
      <c r="L32" s="20" t="s">
        <v>481</v>
      </c>
      <c r="M32" s="18" t="s">
        <v>481</v>
      </c>
      <c r="N32" s="20" t="s">
        <v>481</v>
      </c>
      <c r="O32" s="18" t="s">
        <v>481</v>
      </c>
      <c r="P32" s="20" t="s">
        <v>481</v>
      </c>
      <c r="Q32" s="18" t="n">
        <v>440.31579614</v>
      </c>
      <c r="R32" s="20" t="n">
        <v>12.19730442</v>
      </c>
    </row>
    <row r="33" spans="1:18">
      <c r="A33" s="15" t="s">
        <v>508</v>
      </c>
      <c r="B33" s="17" t="n">
        <v>7325</v>
      </c>
      <c r="C33" s="18">
        <f>(90.0/B33*100)</f>
        <v/>
      </c>
      <c r="D33" s="19" t="n">
        <v>7235</v>
      </c>
      <c r="E33" s="18" t="n">
        <v>481.50301951</v>
      </c>
      <c r="F33" s="20" t="n">
        <v>3.26867408</v>
      </c>
      <c r="G33" s="18" t="n">
        <v>519.03932921</v>
      </c>
      <c r="H33" s="20" t="n">
        <v>2.56586164</v>
      </c>
      <c r="I33" s="18" t="s">
        <v>481</v>
      </c>
      <c r="J33" s="20" t="s">
        <v>481</v>
      </c>
      <c r="K33" s="18" t="s">
        <v>481</v>
      </c>
      <c r="L33" s="20" t="s">
        <v>481</v>
      </c>
      <c r="M33" s="18" t="s">
        <v>481</v>
      </c>
      <c r="N33" s="20" t="s">
        <v>481</v>
      </c>
      <c r="O33" s="18" t="s">
        <v>481</v>
      </c>
      <c r="P33" s="20" t="s">
        <v>481</v>
      </c>
      <c r="Q33" s="18" t="n">
        <v>434.95950295</v>
      </c>
      <c r="R33" s="20" t="n">
        <v>9.16098341</v>
      </c>
    </row>
    <row r="34" spans="1:18">
      <c r="A34" s="15" t="s">
        <v>509</v>
      </c>
      <c r="B34" s="17" t="n">
        <v>6350</v>
      </c>
      <c r="C34" s="18">
        <f>(119.0/B34*100)</f>
        <v/>
      </c>
      <c r="D34" s="19" t="n">
        <v>6231</v>
      </c>
      <c r="E34" s="18" t="n">
        <v>448.1394217</v>
      </c>
      <c r="F34" s="20" t="n">
        <v>2.79511269</v>
      </c>
      <c r="G34" s="18" t="n">
        <v>479.77318927</v>
      </c>
      <c r="H34" s="20" t="n">
        <v>2.94922619</v>
      </c>
      <c r="I34" s="18" t="s">
        <v>481</v>
      </c>
      <c r="J34" s="20" t="s">
        <v>481</v>
      </c>
      <c r="K34" s="18" t="s">
        <v>481</v>
      </c>
      <c r="L34" s="20" t="s">
        <v>481</v>
      </c>
      <c r="M34" s="18" t="n">
        <v>263.37193708</v>
      </c>
      <c r="N34" s="20" t="n">
        <v>13.61114927</v>
      </c>
      <c r="O34" s="18" t="s">
        <v>481</v>
      </c>
      <c r="P34" s="20" t="s">
        <v>481</v>
      </c>
      <c r="Q34" s="18" t="n">
        <v>380.22303932</v>
      </c>
      <c r="R34" s="20" t="n">
        <v>7.13582462</v>
      </c>
    </row>
    <row r="35" spans="1:18">
      <c r="A35" s="15" t="s">
        <v>510</v>
      </c>
      <c r="B35" s="17" t="n">
        <v>6406</v>
      </c>
      <c r="C35" s="18">
        <f>(98.0/B35*100)</f>
        <v/>
      </c>
      <c r="D35" s="19" t="n">
        <v>6308</v>
      </c>
      <c r="E35" s="18" t="n">
        <v>484.5232228</v>
      </c>
      <c r="F35" s="20" t="n">
        <v>2.92148047</v>
      </c>
      <c r="G35" s="18" t="n">
        <v>523.97988106</v>
      </c>
      <c r="H35" s="20" t="n">
        <v>1.73513628</v>
      </c>
      <c r="I35" s="18" t="s">
        <v>481</v>
      </c>
      <c r="J35" s="20" t="s">
        <v>481</v>
      </c>
      <c r="K35" s="18" t="s">
        <v>481</v>
      </c>
      <c r="L35" s="20" t="s">
        <v>481</v>
      </c>
      <c r="M35" s="18" t="n">
        <v>337.32521215</v>
      </c>
      <c r="N35" s="20" t="n">
        <v>11.65794297</v>
      </c>
      <c r="O35" s="18" t="s">
        <v>481</v>
      </c>
      <c r="P35" s="20" t="s">
        <v>481</v>
      </c>
      <c r="Q35" s="18" t="n">
        <v>462.39479471</v>
      </c>
      <c r="R35" s="20" t="n">
        <v>7.35296552</v>
      </c>
    </row>
    <row r="36" spans="1:18">
      <c r="A36" s="15" t="s">
        <v>511</v>
      </c>
      <c r="B36" s="17" t="n">
        <v>6736</v>
      </c>
      <c r="C36" s="18">
        <f>(116.0/B36*100)</f>
        <v/>
      </c>
      <c r="D36" s="19" t="n">
        <v>6620</v>
      </c>
      <c r="E36" s="18" t="n">
        <v>485.30995908</v>
      </c>
      <c r="F36" s="20" t="n">
        <v>3.1850463</v>
      </c>
      <c r="G36" s="18" t="n">
        <v>509.00358451</v>
      </c>
      <c r="H36" s="20" t="n">
        <v>2.51705903</v>
      </c>
      <c r="I36" s="18" t="s">
        <v>481</v>
      </c>
      <c r="J36" s="20" t="s">
        <v>481</v>
      </c>
      <c r="K36" s="18" t="s">
        <v>481</v>
      </c>
      <c r="L36" s="20" t="s">
        <v>481</v>
      </c>
      <c r="M36" s="18" t="s">
        <v>481</v>
      </c>
      <c r="N36" s="20" t="s">
        <v>481</v>
      </c>
      <c r="O36" s="18" t="s">
        <v>481</v>
      </c>
      <c r="P36" s="20" t="s">
        <v>481</v>
      </c>
      <c r="Q36" s="18" t="n">
        <v>437.17702313</v>
      </c>
      <c r="R36" s="20" t="n">
        <v>7.37367214</v>
      </c>
    </row>
    <row r="37" spans="1:18">
      <c r="A37" s="15" t="s">
        <v>512</v>
      </c>
      <c r="B37" s="17" t="n">
        <v>5458</v>
      </c>
      <c r="C37" s="18">
        <f>(254.0/B37*100)</f>
        <v/>
      </c>
      <c r="D37" s="19" t="n">
        <v>5204</v>
      </c>
      <c r="E37" s="18" t="n">
        <v>493.59828838</v>
      </c>
      <c r="F37" s="20" t="n">
        <v>3.6654557</v>
      </c>
      <c r="G37" s="18" t="n">
        <v>525.47790728</v>
      </c>
      <c r="H37" s="20" t="n">
        <v>3.46765078</v>
      </c>
      <c r="I37" s="18" t="s">
        <v>481</v>
      </c>
      <c r="J37" s="20" t="s">
        <v>481</v>
      </c>
      <c r="K37" s="18" t="s">
        <v>481</v>
      </c>
      <c r="L37" s="20" t="s">
        <v>481</v>
      </c>
      <c r="M37" s="18" t="s">
        <v>481</v>
      </c>
      <c r="N37" s="20" t="s">
        <v>481</v>
      </c>
      <c r="O37" s="18" t="s">
        <v>481</v>
      </c>
      <c r="P37" s="20" t="s">
        <v>481</v>
      </c>
      <c r="Q37" s="18" t="n">
        <v>415.01555849</v>
      </c>
      <c r="R37" s="20" t="n">
        <v>8.08838023</v>
      </c>
    </row>
    <row r="38" spans="1:18">
      <c r="A38" s="15" t="s">
        <v>513</v>
      </c>
      <c r="B38" s="17" t="n">
        <v>5860</v>
      </c>
      <c r="C38" s="18">
        <f>(36.0/B38*100)</f>
        <v/>
      </c>
      <c r="D38" s="19" t="n">
        <v>5824</v>
      </c>
      <c r="E38" s="18" t="n">
        <v>478.60546349</v>
      </c>
      <c r="F38" s="20" t="n">
        <v>3.89279275</v>
      </c>
      <c r="G38" s="18" t="n">
        <v>512.34693913</v>
      </c>
      <c r="H38" s="20" t="n">
        <v>3.20437798</v>
      </c>
      <c r="I38" s="18" t="s">
        <v>481</v>
      </c>
      <c r="J38" s="20" t="s">
        <v>481</v>
      </c>
      <c r="K38" s="18" t="s">
        <v>481</v>
      </c>
      <c r="L38" s="20" t="s">
        <v>481</v>
      </c>
      <c r="M38" s="18" t="s">
        <v>481</v>
      </c>
      <c r="N38" s="20" t="s">
        <v>481</v>
      </c>
      <c r="O38" s="18" t="s">
        <v>481</v>
      </c>
      <c r="P38" s="20" t="s">
        <v>481</v>
      </c>
      <c r="Q38" s="18" t="n">
        <v>473.96157728</v>
      </c>
      <c r="R38" s="20" t="n">
        <v>5.33012118</v>
      </c>
    </row>
    <row r="39" spans="1:18">
      <c r="A39" s="15" t="s">
        <v>514</v>
      </c>
      <c r="B39" s="17" t="n">
        <v>5895</v>
      </c>
      <c r="C39" s="18">
        <f>(34.0/B39*100)</f>
        <v/>
      </c>
      <c r="D39" s="19" t="n">
        <v>5861</v>
      </c>
      <c r="E39" s="18" t="n">
        <v>421.09701636</v>
      </c>
      <c r="F39" s="20" t="n">
        <v>3.83590367</v>
      </c>
      <c r="G39" s="18" t="n">
        <v>441.92739058</v>
      </c>
      <c r="H39" s="20" t="n">
        <v>4.33693925</v>
      </c>
      <c r="I39" s="18" t="s">
        <v>481</v>
      </c>
      <c r="J39" s="20" t="s">
        <v>481</v>
      </c>
      <c r="K39" s="18" t="s">
        <v>481</v>
      </c>
      <c r="L39" s="20" t="s">
        <v>481</v>
      </c>
      <c r="M39" s="18" t="s">
        <v>481</v>
      </c>
      <c r="N39" s="20" t="s">
        <v>481</v>
      </c>
      <c r="O39" s="18" t="s">
        <v>481</v>
      </c>
      <c r="P39" s="20" t="s">
        <v>481</v>
      </c>
      <c r="Q39" s="18" t="n">
        <v>377.02459389</v>
      </c>
      <c r="R39" s="20" t="n">
        <v>11.3324663</v>
      </c>
    </row>
    <row r="40" spans="1:18">
      <c r="A40" s="15" t="s">
        <v>515</v>
      </c>
      <c r="B40" s="17" t="n">
        <v>14157</v>
      </c>
      <c r="C40" s="18">
        <f>(467.0/B40*100)</f>
        <v/>
      </c>
      <c r="D40" s="19" t="n">
        <v>13690</v>
      </c>
      <c r="E40" s="18" t="n">
        <v>487.32601802</v>
      </c>
      <c r="F40" s="20" t="n">
        <v>3.13371746</v>
      </c>
      <c r="G40" s="18" t="n">
        <v>517.05571862</v>
      </c>
      <c r="H40" s="20" t="n">
        <v>3.27088688</v>
      </c>
      <c r="I40" s="18" t="s">
        <v>481</v>
      </c>
      <c r="J40" s="20" t="s">
        <v>481</v>
      </c>
      <c r="K40" s="18" t="s">
        <v>481</v>
      </c>
      <c r="L40" s="20" t="s">
        <v>481</v>
      </c>
      <c r="M40" s="18" t="s">
        <v>481</v>
      </c>
      <c r="N40" s="20" t="s">
        <v>481</v>
      </c>
      <c r="O40" s="18" t="s">
        <v>481</v>
      </c>
      <c r="P40" s="20" t="s">
        <v>481</v>
      </c>
      <c r="Q40" s="18" t="n">
        <v>433.16987685</v>
      </c>
      <c r="R40" s="20" t="n">
        <v>7.40710247</v>
      </c>
    </row>
    <row r="41" spans="1:18">
      <c r="A41" s="15" t="s">
        <v>516</v>
      </c>
      <c r="B41" s="17" t="n">
        <v>5712</v>
      </c>
      <c r="C41" s="18">
        <f>(83.0/B41*100)</f>
        <v/>
      </c>
      <c r="D41" s="19" t="n">
        <v>5629</v>
      </c>
      <c r="E41" s="18" t="n">
        <v>484.92076435</v>
      </c>
      <c r="F41" s="20" t="n">
        <v>3.55207049</v>
      </c>
      <c r="G41" s="18" t="n">
        <v>519.84519758</v>
      </c>
      <c r="H41" s="20" t="n">
        <v>3.39160599</v>
      </c>
      <c r="I41" s="18" t="s">
        <v>481</v>
      </c>
      <c r="J41" s="20" t="s">
        <v>481</v>
      </c>
      <c r="K41" s="18" t="s">
        <v>481</v>
      </c>
      <c r="L41" s="20" t="s">
        <v>481</v>
      </c>
      <c r="M41" s="18" t="n">
        <v>399.91015703</v>
      </c>
      <c r="N41" s="20" t="n">
        <v>16.72230739</v>
      </c>
      <c r="O41" s="18" t="s">
        <v>481</v>
      </c>
      <c r="P41" s="20" t="s">
        <v>481</v>
      </c>
      <c r="Q41" s="18" t="n">
        <v>424.74644683</v>
      </c>
      <c r="R41" s="20" t="n">
        <v>13.67308941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349.85925265</v>
      </c>
      <c r="N45" s="20" t="n">
        <v>3.00084387</v>
      </c>
      <c r="O45" s="18" t="s">
        <v>481</v>
      </c>
      <c r="P45" s="20" t="s">
        <v>481</v>
      </c>
      <c r="Q45" s="18" t="s">
        <v>481</v>
      </c>
      <c r="R45" s="20" t="s">
        <v>481</v>
      </c>
    </row>
    <row r="46" spans="1:18">
      <c r="A46" s="15" t="s">
        <v>521</v>
      </c>
      <c r="B46" s="17" t="n">
        <v>23141</v>
      </c>
      <c r="C46" s="18">
        <f>(2423.0/B46*100)</f>
        <v/>
      </c>
      <c r="D46" s="19" t="n">
        <v>20718</v>
      </c>
      <c r="E46" s="18" t="n">
        <v>408.83209621</v>
      </c>
      <c r="F46" s="20" t="n">
        <v>3.78304608</v>
      </c>
      <c r="G46" s="18" t="n">
        <v>437.29803576</v>
      </c>
      <c r="H46" s="20" t="n">
        <v>3.91399074</v>
      </c>
      <c r="I46" s="18" t="s">
        <v>481</v>
      </c>
      <c r="J46" s="20" t="s">
        <v>481</v>
      </c>
      <c r="K46" s="18" t="s">
        <v>481</v>
      </c>
      <c r="L46" s="20" t="s">
        <v>481</v>
      </c>
      <c r="M46" s="18" t="s">
        <v>481</v>
      </c>
      <c r="N46" s="20" t="s">
        <v>481</v>
      </c>
      <c r="O46" s="18" t="s">
        <v>481</v>
      </c>
      <c r="P46" s="20" t="s">
        <v>481</v>
      </c>
      <c r="Q46" s="18" t="n">
        <v>386.3197073</v>
      </c>
      <c r="R46" s="20" t="n">
        <v>3.46480154</v>
      </c>
    </row>
    <row r="47" spans="1:18">
      <c r="A47" s="15" t="s">
        <v>522</v>
      </c>
      <c r="B47" s="17" t="n">
        <v>5928</v>
      </c>
      <c r="C47" s="18">
        <f>(498.0/B47*100)</f>
        <v/>
      </c>
      <c r="D47" s="19" t="n">
        <v>5430</v>
      </c>
      <c r="E47" s="18" t="n">
        <v>426.62268523</v>
      </c>
      <c r="F47" s="20" t="n">
        <v>5.23156525</v>
      </c>
      <c r="G47" s="18" t="n">
        <v>475.27478749</v>
      </c>
      <c r="H47" s="20" t="n">
        <v>4.83759174</v>
      </c>
      <c r="I47" s="18" t="s">
        <v>481</v>
      </c>
      <c r="J47" s="20" t="s">
        <v>481</v>
      </c>
      <c r="K47" s="18" t="s">
        <v>481</v>
      </c>
      <c r="L47" s="20" t="s">
        <v>481</v>
      </c>
      <c r="M47" s="18" t="s">
        <v>481</v>
      </c>
      <c r="N47" s="20" t="s">
        <v>481</v>
      </c>
      <c r="O47" s="18" t="s">
        <v>481</v>
      </c>
      <c r="P47" s="20" t="s">
        <v>481</v>
      </c>
      <c r="Q47" s="18" t="n">
        <v>351.66099711</v>
      </c>
      <c r="R47" s="20" t="n">
        <v>6.85706835</v>
      </c>
    </row>
    <row r="48" spans="1:18">
      <c r="A48" s="15" t="s">
        <v>523</v>
      </c>
      <c r="B48" s="17" t="n">
        <v>9841</v>
      </c>
      <c r="C48" s="18">
        <f>(9.0/B48*100)</f>
        <v/>
      </c>
      <c r="D48" s="19" t="n">
        <v>9832</v>
      </c>
      <c r="E48" s="18" t="n">
        <v>463.75774474</v>
      </c>
      <c r="F48" s="20" t="n">
        <v>5.74367319</v>
      </c>
      <c r="G48" s="18" t="n">
        <v>514.2411151</v>
      </c>
      <c r="H48" s="20" t="n">
        <v>4.99505028</v>
      </c>
      <c r="I48" s="18" t="s">
        <v>481</v>
      </c>
      <c r="J48" s="20" t="s">
        <v>481</v>
      </c>
      <c r="K48" s="18" t="s">
        <v>481</v>
      </c>
      <c r="L48" s="20" t="s">
        <v>481</v>
      </c>
      <c r="M48" s="18" t="s">
        <v>481</v>
      </c>
      <c r="N48" s="20" t="s">
        <v>481</v>
      </c>
      <c r="O48" s="18" t="s">
        <v>481</v>
      </c>
      <c r="P48" s="20" t="s">
        <v>481</v>
      </c>
      <c r="Q48" s="18" t="n">
        <v>439.76413761</v>
      </c>
      <c r="R48" s="20" t="n">
        <v>13.54777221</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(511.0/B50*100)</f>
        <v/>
      </c>
      <c r="D50" s="19" t="n">
        <v>11284</v>
      </c>
      <c r="E50" s="18" t="n">
        <v>416.63157508</v>
      </c>
      <c r="F50" s="20" t="n">
        <v>3.3442452</v>
      </c>
      <c r="G50" s="18" t="n">
        <v>441.12859413</v>
      </c>
      <c r="H50" s="20" t="n">
        <v>3.21789561</v>
      </c>
      <c r="I50" s="18" t="s">
        <v>481</v>
      </c>
      <c r="J50" s="20" t="s">
        <v>481</v>
      </c>
      <c r="K50" s="18" t="s">
        <v>481</v>
      </c>
      <c r="L50" s="20" t="s">
        <v>481</v>
      </c>
      <c r="M50" s="18" t="s">
        <v>481</v>
      </c>
      <c r="N50" s="20" t="s">
        <v>481</v>
      </c>
      <c r="O50" s="18" t="s">
        <v>481</v>
      </c>
      <c r="P50" s="20" t="s">
        <v>481</v>
      </c>
      <c r="Q50" s="18" t="n">
        <v>368.8433695</v>
      </c>
      <c r="R50" s="20" t="n">
        <v>8.15517723</v>
      </c>
    </row>
    <row r="51" spans="1:18">
      <c r="A51" s="15" t="s">
        <v>526</v>
      </c>
      <c r="B51" s="17" t="n">
        <v>6866</v>
      </c>
      <c r="C51" s="18">
        <f>(114.0/B51*100)</f>
        <v/>
      </c>
      <c r="D51" s="19" t="n">
        <v>6752</v>
      </c>
      <c r="E51" s="18" t="n">
        <v>426.56806889</v>
      </c>
      <c r="F51" s="20" t="n">
        <v>3.20926594</v>
      </c>
      <c r="G51" s="18" t="n">
        <v>435.3804676</v>
      </c>
      <c r="H51" s="20" t="n">
        <v>3.2219865</v>
      </c>
      <c r="I51" s="18" t="s">
        <v>481</v>
      </c>
      <c r="J51" s="20" t="s">
        <v>481</v>
      </c>
      <c r="K51" s="18" t="s">
        <v>481</v>
      </c>
      <c r="L51" s="20" t="s">
        <v>481</v>
      </c>
      <c r="M51" s="18" t="n">
        <v>427.96430568</v>
      </c>
      <c r="N51" s="20" t="n">
        <v>5.20460603</v>
      </c>
      <c r="O51" s="18" t="s">
        <v>481</v>
      </c>
      <c r="P51" s="20" t="s">
        <v>481</v>
      </c>
      <c r="Q51" s="18" t="n">
        <v>403.68516035</v>
      </c>
      <c r="R51" s="20" t="n">
        <v>7.25282755</v>
      </c>
    </row>
    <row r="52" spans="1:18">
      <c r="A52" s="15" t="s">
        <v>527</v>
      </c>
      <c r="B52" s="17" t="n">
        <v>5809</v>
      </c>
      <c r="C52" s="18">
        <f>(127.0/B52*100)</f>
        <v/>
      </c>
      <c r="D52" s="19" t="n">
        <v>5682</v>
      </c>
      <c r="E52" s="18" t="n">
        <v>476.32616008</v>
      </c>
      <c r="F52" s="20" t="n">
        <v>3.19038835</v>
      </c>
      <c r="G52" s="18" t="n">
        <v>504.84624132</v>
      </c>
      <c r="H52" s="20" t="n">
        <v>2.96049155</v>
      </c>
      <c r="I52" s="18" t="s">
        <v>481</v>
      </c>
      <c r="J52" s="20" t="s">
        <v>481</v>
      </c>
      <c r="K52" s="18" t="s">
        <v>481</v>
      </c>
      <c r="L52" s="20" t="s">
        <v>481</v>
      </c>
      <c r="M52" s="18" t="s">
        <v>481</v>
      </c>
      <c r="N52" s="20" t="s">
        <v>481</v>
      </c>
      <c r="O52" s="18" t="s">
        <v>481</v>
      </c>
      <c r="P52" s="20" t="s">
        <v>481</v>
      </c>
      <c r="Q52" s="18" t="n">
        <v>402.19098267</v>
      </c>
      <c r="R52" s="20" t="n">
        <v>8.17238534</v>
      </c>
    </row>
    <row r="53" spans="1:18">
      <c r="A53" s="15" t="s">
        <v>528</v>
      </c>
      <c r="B53" s="17" t="n">
        <v>5571</v>
      </c>
      <c r="C53" s="18">
        <f>(150.0/B53*100)</f>
        <v/>
      </c>
      <c r="D53" s="19" t="n">
        <v>5421</v>
      </c>
      <c r="E53" s="18" t="n">
        <v>437.50892107</v>
      </c>
      <c r="F53" s="20" t="n">
        <v>2.23908443</v>
      </c>
      <c r="G53" s="18" t="n">
        <v>471.07852629</v>
      </c>
      <c r="H53" s="20" t="n">
        <v>2.31475977</v>
      </c>
      <c r="I53" s="18" t="s">
        <v>481</v>
      </c>
      <c r="J53" s="20" t="s">
        <v>481</v>
      </c>
      <c r="K53" s="18" t="s">
        <v>481</v>
      </c>
      <c r="L53" s="20" t="s">
        <v>481</v>
      </c>
      <c r="M53" s="18" t="s">
        <v>481</v>
      </c>
      <c r="N53" s="20" t="s">
        <v>481</v>
      </c>
      <c r="O53" s="18" t="s">
        <v>481</v>
      </c>
      <c r="P53" s="20" t="s">
        <v>481</v>
      </c>
      <c r="Q53" s="18" t="n">
        <v>363.00916143</v>
      </c>
      <c r="R53" s="20" t="n">
        <v>5.23979557</v>
      </c>
    </row>
    <row r="54" spans="1:18">
      <c r="A54" s="15" t="s">
        <v>529</v>
      </c>
      <c r="B54" s="17" t="n">
        <v>4740</v>
      </c>
      <c r="C54" s="18">
        <f>(669.0/B54*100)</f>
        <v/>
      </c>
      <c r="D54" s="19" t="n">
        <v>4071</v>
      </c>
      <c r="E54" s="18" t="n">
        <v>356.21378055</v>
      </c>
      <c r="F54" s="20" t="n">
        <v>3.8617484</v>
      </c>
      <c r="G54" s="18" t="n">
        <v>393.1717231</v>
      </c>
      <c r="H54" s="20" t="n">
        <v>4.28117379</v>
      </c>
      <c r="I54" s="18" t="s">
        <v>481</v>
      </c>
      <c r="J54" s="20" t="s">
        <v>481</v>
      </c>
      <c r="K54" s="18" t="s">
        <v>481</v>
      </c>
      <c r="L54" s="20" t="s">
        <v>481</v>
      </c>
      <c r="M54" s="18" t="s">
        <v>481</v>
      </c>
      <c r="N54" s="20" t="s">
        <v>481</v>
      </c>
      <c r="O54" s="18" t="s">
        <v>481</v>
      </c>
      <c r="P54" s="20" t="s">
        <v>481</v>
      </c>
      <c r="Q54" s="18" t="n">
        <v>313.21681192</v>
      </c>
      <c r="R54" s="20" t="n">
        <v>4.65745697</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(77.0/B56*100)</f>
        <v/>
      </c>
      <c r="D56" s="19" t="n">
        <v>5282</v>
      </c>
      <c r="E56" s="18" t="n">
        <v>522.43838643</v>
      </c>
      <c r="F56" s="20" t="n">
        <v>2.63886405</v>
      </c>
      <c r="G56" s="18" t="n">
        <v>540.61484429</v>
      </c>
      <c r="H56" s="20" t="n">
        <v>4.0602448</v>
      </c>
      <c r="I56" s="18" t="s">
        <v>481</v>
      </c>
      <c r="J56" s="20" t="s">
        <v>481</v>
      </c>
      <c r="K56" s="18" t="s">
        <v>481</v>
      </c>
      <c r="L56" s="20" t="s">
        <v>481</v>
      </c>
      <c r="M56" s="18" t="s">
        <v>481</v>
      </c>
      <c r="N56" s="20" t="s">
        <v>481</v>
      </c>
      <c r="O56" s="18" t="s">
        <v>481</v>
      </c>
      <c r="P56" s="20" t="s">
        <v>481</v>
      </c>
      <c r="Q56" s="18" t="n">
        <v>450.94038256</v>
      </c>
      <c r="R56" s="20" t="n">
        <v>14.81463914</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397.25949434</v>
      </c>
      <c r="N57" s="20" t="n">
        <v>2.86584073</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347.12590293</v>
      </c>
      <c r="N59" s="20" t="n">
        <v>1.56898215</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346.54897697</v>
      </c>
      <c r="N60" s="20" t="n">
        <v>4.41355694</v>
      </c>
      <c r="O60" s="18" t="s">
        <v>481</v>
      </c>
      <c r="P60" s="20" t="s">
        <v>481</v>
      </c>
      <c r="Q60" s="18" t="s">
        <v>481</v>
      </c>
      <c r="R60" s="20" t="s">
        <v>481</v>
      </c>
    </row>
    <row r="61" spans="1:18">
      <c r="A61" s="15" t="s">
        <v>536</v>
      </c>
      <c r="B61" s="17" t="n">
        <v>6525</v>
      </c>
      <c r="C61" s="18">
        <f>(195.0/B61*100)</f>
        <v/>
      </c>
      <c r="D61" s="19" t="n">
        <v>6330</v>
      </c>
      <c r="E61" s="18" t="n">
        <v>461.45233369</v>
      </c>
      <c r="F61" s="20" t="n">
        <v>3.00279562</v>
      </c>
      <c r="G61" s="18" t="n">
        <v>494.40856555</v>
      </c>
      <c r="H61" s="20" t="n">
        <v>2.95357578</v>
      </c>
      <c r="I61" s="18" t="s">
        <v>481</v>
      </c>
      <c r="J61" s="20" t="s">
        <v>481</v>
      </c>
      <c r="K61" s="18" t="s">
        <v>481</v>
      </c>
      <c r="L61" s="20" t="s">
        <v>481</v>
      </c>
      <c r="M61" s="18" t="s">
        <v>481</v>
      </c>
      <c r="N61" s="20" t="s">
        <v>481</v>
      </c>
      <c r="O61" s="18" t="s">
        <v>481</v>
      </c>
      <c r="P61" s="20" t="s">
        <v>481</v>
      </c>
      <c r="Q61" s="18" t="n">
        <v>380.30660323</v>
      </c>
      <c r="R61" s="20" t="n">
        <v>8.86971703</v>
      </c>
    </row>
    <row r="62" spans="1:18">
      <c r="A62" s="15" t="s">
        <v>537</v>
      </c>
      <c r="B62" s="17" t="n">
        <v>4476</v>
      </c>
      <c r="C62" s="18">
        <f>(3.0/B62*100)</f>
        <v/>
      </c>
      <c r="D62" s="19" t="n">
        <v>4473</v>
      </c>
      <c r="E62" s="18" t="n">
        <v>495.86590276</v>
      </c>
      <c r="F62" s="20" t="n">
        <v>1.8445334</v>
      </c>
      <c r="G62" s="18" t="n">
        <v>521.59439308</v>
      </c>
      <c r="H62" s="20" t="n">
        <v>1.99180764</v>
      </c>
      <c r="I62" s="18" t="s">
        <v>481</v>
      </c>
      <c r="J62" s="20" t="s">
        <v>481</v>
      </c>
      <c r="K62" s="18" t="s">
        <v>481</v>
      </c>
      <c r="L62" s="20" t="s">
        <v>481</v>
      </c>
      <c r="M62" s="18" t="s">
        <v>481</v>
      </c>
      <c r="N62" s="20" t="s">
        <v>481</v>
      </c>
      <c r="O62" s="18" t="s">
        <v>481</v>
      </c>
      <c r="P62" s="20" t="s">
        <v>481</v>
      </c>
      <c r="Q62" s="18" t="n">
        <v>483.36606218</v>
      </c>
      <c r="R62" s="20" t="n">
        <v>16.72743537</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446.66614265</v>
      </c>
      <c r="N64" s="20" t="n">
        <v>1.7787943</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416.22926213</v>
      </c>
      <c r="N65" s="20" t="n">
        <v>2.51747002</v>
      </c>
      <c r="O65" s="18" t="s">
        <v>481</v>
      </c>
      <c r="P65" s="20" t="s">
        <v>481</v>
      </c>
      <c r="Q65" s="18" t="s">
        <v>481</v>
      </c>
      <c r="R65" s="20" t="s">
        <v>481</v>
      </c>
    </row>
    <row r="66" spans="1:18">
      <c r="A66" s="15" t="s">
        <v>541</v>
      </c>
      <c r="B66" s="17" t="n">
        <v>5665</v>
      </c>
      <c r="C66" s="18">
        <f>(107.0/B66*100)</f>
        <v/>
      </c>
      <c r="D66" s="19" t="n">
        <v>5558</v>
      </c>
      <c r="E66" s="18" t="n">
        <v>427.57056685</v>
      </c>
      <c r="F66" s="20" t="n">
        <v>2.11089666</v>
      </c>
      <c r="G66" s="18" t="n">
        <v>454.79073444</v>
      </c>
      <c r="H66" s="20" t="n">
        <v>2.32886967</v>
      </c>
      <c r="I66" s="18" t="s">
        <v>481</v>
      </c>
      <c r="J66" s="20" t="s">
        <v>481</v>
      </c>
      <c r="K66" s="18" t="s">
        <v>481</v>
      </c>
      <c r="L66" s="20" t="s">
        <v>481</v>
      </c>
      <c r="M66" s="18" t="s">
        <v>481</v>
      </c>
      <c r="N66" s="20" t="s">
        <v>481</v>
      </c>
      <c r="O66" s="18" t="s">
        <v>481</v>
      </c>
      <c r="P66" s="20" t="s">
        <v>481</v>
      </c>
      <c r="Q66" s="18" t="n">
        <v>363.19390089</v>
      </c>
      <c r="R66" s="20" t="n">
        <v>4.05100722</v>
      </c>
    </row>
    <row r="67" spans="1:18">
      <c r="A67" s="15" t="s">
        <v>542</v>
      </c>
      <c r="B67" s="17" t="n">
        <v>6971</v>
      </c>
      <c r="C67" s="18">
        <f>(1435.0/B67*100)</f>
        <v/>
      </c>
      <c r="D67" s="19" t="n">
        <v>5536</v>
      </c>
      <c r="E67" s="18" t="n">
        <v>410.39932709</v>
      </c>
      <c r="F67" s="20" t="n">
        <v>4.17444537</v>
      </c>
      <c r="G67" s="18" t="n">
        <v>423.21618588</v>
      </c>
      <c r="H67" s="20" t="n">
        <v>3.2850276</v>
      </c>
      <c r="I67" s="18" t="s">
        <v>481</v>
      </c>
      <c r="J67" s="20" t="s">
        <v>481</v>
      </c>
      <c r="K67" s="18" t="s">
        <v>481</v>
      </c>
      <c r="L67" s="20" t="s">
        <v>481</v>
      </c>
      <c r="M67" s="18" t="s">
        <v>481</v>
      </c>
      <c r="N67" s="20" t="s">
        <v>481</v>
      </c>
      <c r="O67" s="18" t="s">
        <v>481</v>
      </c>
      <c r="P67" s="20" t="s">
        <v>481</v>
      </c>
      <c r="Q67" s="18" t="n">
        <v>350.71018919</v>
      </c>
      <c r="R67" s="20" t="n">
        <v>6.21454303</v>
      </c>
    </row>
    <row r="68" spans="1:18">
      <c r="A68" s="15" t="s">
        <v>543</v>
      </c>
      <c r="B68" s="17" t="n">
        <v>12083</v>
      </c>
      <c r="C68" s="18">
        <f>(33.0/B68*100)</f>
        <v/>
      </c>
      <c r="D68" s="19" t="n">
        <v>12050</v>
      </c>
      <c r="E68" s="18" t="n">
        <v>404.03030236</v>
      </c>
      <c r="F68" s="20" t="n">
        <v>1.33974284</v>
      </c>
      <c r="G68" s="18" t="n">
        <v>445.46062102</v>
      </c>
      <c r="H68" s="20" t="n">
        <v>2.01522989</v>
      </c>
      <c r="I68" s="18" t="s">
        <v>481</v>
      </c>
      <c r="J68" s="20" t="s">
        <v>481</v>
      </c>
      <c r="K68" s="18" t="s">
        <v>481</v>
      </c>
      <c r="L68" s="20" t="s">
        <v>481</v>
      </c>
      <c r="M68" s="18" t="s">
        <v>481</v>
      </c>
      <c r="N68" s="20" t="s">
        <v>481</v>
      </c>
      <c r="O68" s="18" t="s">
        <v>481</v>
      </c>
      <c r="P68" s="20" t="s">
        <v>481</v>
      </c>
      <c r="Q68" s="18" t="n">
        <v>331.08736961</v>
      </c>
      <c r="R68" s="20" t="n">
        <v>2.17153079</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433.61659804</v>
      </c>
      <c r="N69" s="20" t="n">
        <v>4.0674456</v>
      </c>
      <c r="O69" s="18" t="s">
        <v>481</v>
      </c>
      <c r="P69" s="20" t="s">
        <v>481</v>
      </c>
      <c r="Q69" s="18" t="s">
        <v>481</v>
      </c>
      <c r="R69" s="20" t="s">
        <v>481</v>
      </c>
    </row>
    <row r="70" spans="1:18">
      <c r="A70" s="15" t="s">
        <v>545</v>
      </c>
      <c r="B70" s="17" t="n">
        <v>6036</v>
      </c>
      <c r="C70" s="18">
        <f>(223.0/B70*100)</f>
        <v/>
      </c>
      <c r="D70" s="19" t="n">
        <v>5813</v>
      </c>
      <c r="E70" s="18" t="n">
        <v>485.87127693</v>
      </c>
      <c r="F70" s="20" t="n">
        <v>3.48728957</v>
      </c>
      <c r="G70" s="18" t="n">
        <v>514.52829175</v>
      </c>
      <c r="H70" s="20" t="n">
        <v>3.33293143</v>
      </c>
      <c r="I70" s="18" t="s">
        <v>481</v>
      </c>
      <c r="J70" s="20" t="s">
        <v>481</v>
      </c>
      <c r="K70" s="18" t="s">
        <v>481</v>
      </c>
      <c r="L70" s="20" t="s">
        <v>481</v>
      </c>
      <c r="M70" s="18" t="s">
        <v>481</v>
      </c>
      <c r="N70" s="20" t="s">
        <v>481</v>
      </c>
      <c r="O70" s="18" t="s">
        <v>481</v>
      </c>
      <c r="P70" s="20" t="s">
        <v>481</v>
      </c>
      <c r="Q70" s="18" t="n">
        <v>456.71660221</v>
      </c>
      <c r="R70" s="20" t="n">
        <v>8.518701419999999</v>
      </c>
    </row>
    <row r="71" spans="1:18">
      <c r="A71" s="15" t="s">
        <v>546</v>
      </c>
      <c r="B71" s="17" t="n">
        <v>6115</v>
      </c>
      <c r="C71" s="18">
        <f>(63.0/B71*100)</f>
        <v/>
      </c>
      <c r="D71" s="19" t="n">
        <v>6052</v>
      </c>
      <c r="E71" s="18" t="n">
        <v>518.68104827</v>
      </c>
      <c r="F71" s="20" t="n">
        <v>2.11925645</v>
      </c>
      <c r="G71" s="18" t="n">
        <v>550.48255926</v>
      </c>
      <c r="H71" s="20" t="n">
        <v>2.34373516</v>
      </c>
      <c r="I71" s="18" t="s">
        <v>481</v>
      </c>
      <c r="J71" s="20" t="s">
        <v>481</v>
      </c>
      <c r="K71" s="18" t="s">
        <v>481</v>
      </c>
      <c r="L71" s="20" t="s">
        <v>481</v>
      </c>
      <c r="M71" s="18" t="s">
        <v>481</v>
      </c>
      <c r="N71" s="20" t="s">
        <v>481</v>
      </c>
      <c r="O71" s="18" t="s">
        <v>481</v>
      </c>
      <c r="P71" s="20" t="s">
        <v>481</v>
      </c>
      <c r="Q71" s="18" t="n">
        <v>510.65159146</v>
      </c>
      <c r="R71" s="20" t="n">
        <v>13.53339507</v>
      </c>
    </row>
    <row r="72" spans="1:18">
      <c r="A72" s="15" t="s">
        <v>547</v>
      </c>
      <c r="B72" s="17" t="n">
        <v>7708</v>
      </c>
      <c r="C72" s="18">
        <f>(12.0/B72*100)</f>
        <v/>
      </c>
      <c r="D72" s="19" t="n">
        <v>7696</v>
      </c>
      <c r="E72" s="18" t="n">
        <v>482.17538686</v>
      </c>
      <c r="F72" s="20" t="n">
        <v>2.95642268</v>
      </c>
      <c r="G72" s="18" t="n">
        <v>514.33707557</v>
      </c>
      <c r="H72" s="20" t="n">
        <v>3.15651742</v>
      </c>
      <c r="I72" s="18" t="s">
        <v>481</v>
      </c>
      <c r="J72" s="20" t="s">
        <v>481</v>
      </c>
      <c r="K72" s="18" t="s">
        <v>481</v>
      </c>
      <c r="L72" s="20" t="s">
        <v>481</v>
      </c>
      <c r="M72" s="18" t="s">
        <v>481</v>
      </c>
      <c r="N72" s="20" t="s">
        <v>481</v>
      </c>
      <c r="O72" s="18" t="s">
        <v>481</v>
      </c>
      <c r="P72" s="20" t="s">
        <v>481</v>
      </c>
      <c r="Q72" s="18" t="n">
        <v>447.7163484</v>
      </c>
      <c r="R72" s="20" t="n">
        <v>12.36216076</v>
      </c>
    </row>
    <row r="73" spans="1:18">
      <c r="A73" s="15" t="s">
        <v>548</v>
      </c>
      <c r="B73" s="17" t="n">
        <v>8249</v>
      </c>
      <c r="C73" s="18">
        <f>(224.0/B73*100)</f>
        <v/>
      </c>
      <c r="D73" s="19" t="n">
        <v>8025</v>
      </c>
      <c r="E73" s="18" t="n">
        <v>400.88954176</v>
      </c>
      <c r="F73" s="20" t="n">
        <v>3.46573283</v>
      </c>
      <c r="G73" s="18" t="n">
        <v>424.99855421</v>
      </c>
      <c r="H73" s="20" t="n">
        <v>3.85685551</v>
      </c>
      <c r="I73" s="18" t="s">
        <v>481</v>
      </c>
      <c r="J73" s="20" t="s">
        <v>481</v>
      </c>
      <c r="K73" s="18" t="s">
        <v>481</v>
      </c>
      <c r="L73" s="20" t="s">
        <v>481</v>
      </c>
      <c r="M73" s="18" t="s">
        <v>481</v>
      </c>
      <c r="N73" s="20" t="s">
        <v>481</v>
      </c>
      <c r="O73" s="18" t="s">
        <v>481</v>
      </c>
      <c r="P73" s="20" t="s">
        <v>481</v>
      </c>
      <c r="Q73" s="18" t="n">
        <v>369.35096872</v>
      </c>
      <c r="R73" s="20" t="n">
        <v>8.739141679999999</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427.27325298</v>
      </c>
      <c r="N74" s="20" t="n">
        <v>1.48755563</v>
      </c>
      <c r="O74" s="18" t="s">
        <v>481</v>
      </c>
      <c r="P74" s="20" t="s">
        <v>481</v>
      </c>
      <c r="Q74" s="18" t="s">
        <v>481</v>
      </c>
      <c r="R74" s="20" t="s">
        <v>481</v>
      </c>
    </row>
    <row r="75" spans="1:18">
      <c r="A75" s="15" t="s">
        <v>550</v>
      </c>
      <c r="B75" s="17" t="n">
        <v>5375</v>
      </c>
      <c r="C75" s="18">
        <f>(365.0/B75*100)</f>
        <v/>
      </c>
      <c r="D75" s="19" t="n">
        <v>5010</v>
      </c>
      <c r="E75" s="18" t="n">
        <v>359.94117267</v>
      </c>
      <c r="F75" s="20" t="n">
        <v>3.16584685</v>
      </c>
      <c r="G75" s="18" t="n">
        <v>380.42116674</v>
      </c>
      <c r="H75" s="20" t="n">
        <v>4.0223467</v>
      </c>
      <c r="I75" s="18" t="s">
        <v>481</v>
      </c>
      <c r="J75" s="20" t="s">
        <v>481</v>
      </c>
      <c r="K75" s="18" t="s">
        <v>481</v>
      </c>
      <c r="L75" s="20" t="s">
        <v>481</v>
      </c>
      <c r="M75" s="18" t="s">
        <v>481</v>
      </c>
      <c r="N75" s="20" t="s">
        <v>481</v>
      </c>
      <c r="O75" s="18" t="s">
        <v>481</v>
      </c>
      <c r="P75" s="20" t="s">
        <v>481</v>
      </c>
      <c r="Q75" s="18" t="n">
        <v>329.45764433</v>
      </c>
      <c r="R75" s="20" t="n">
        <v>5.78333366</v>
      </c>
    </row>
    <row r="76" spans="1:18">
      <c r="A76" s="15" t="s">
        <v>551</v>
      </c>
      <c r="B76" s="17" t="n">
        <v>14167</v>
      </c>
      <c r="C76" s="18">
        <f>(239.0/B76*100)</f>
        <v/>
      </c>
      <c r="D76" s="19" t="n">
        <v>13928</v>
      </c>
      <c r="E76" s="18" t="n">
        <v>420.74392368</v>
      </c>
      <c r="F76" s="20" t="n">
        <v>3.04782345</v>
      </c>
      <c r="G76" s="18" t="n">
        <v>475.57339664</v>
      </c>
      <c r="H76" s="20" t="n">
        <v>3.00609454</v>
      </c>
      <c r="I76" s="18" t="s">
        <v>481</v>
      </c>
      <c r="J76" s="20" t="s">
        <v>481</v>
      </c>
      <c r="K76" s="18" t="s">
        <v>481</v>
      </c>
      <c r="L76" s="20" t="s">
        <v>481</v>
      </c>
      <c r="M76" s="18" t="s">
        <v>481</v>
      </c>
      <c r="N76" s="20" t="s">
        <v>481</v>
      </c>
      <c r="O76" s="18" t="s">
        <v>481</v>
      </c>
      <c r="P76" s="20" t="s">
        <v>481</v>
      </c>
      <c r="Q76" s="18" t="n">
        <v>356.03142233</v>
      </c>
      <c r="R76" s="20" t="n">
        <v>5.68272227</v>
      </c>
    </row>
    <row r="77" spans="1:18">
      <c r="A77" s="15" t="s">
        <v>552</v>
      </c>
      <c r="B77" s="17" t="n">
        <v>6062</v>
      </c>
      <c r="C77" s="18">
        <f>(534.0/B77*100)</f>
        <v/>
      </c>
      <c r="D77" s="19" t="n">
        <v>5528</v>
      </c>
      <c r="E77" s="18" t="n">
        <v>438.21193256</v>
      </c>
      <c r="F77" s="20" t="n">
        <v>3.30716984</v>
      </c>
      <c r="G77" s="18" t="n">
        <v>465.56352842</v>
      </c>
      <c r="H77" s="20" t="n">
        <v>3.53269401</v>
      </c>
      <c r="I77" s="18" t="s">
        <v>481</v>
      </c>
      <c r="J77" s="20" t="s">
        <v>481</v>
      </c>
      <c r="K77" s="18" t="s">
        <v>481</v>
      </c>
      <c r="L77" s="20" t="s">
        <v>481</v>
      </c>
      <c r="M77" s="18" t="s">
        <v>481</v>
      </c>
      <c r="N77" s="20" t="s">
        <v>481</v>
      </c>
      <c r="O77" s="18" t="s">
        <v>481</v>
      </c>
      <c r="P77" s="20" t="s">
        <v>481</v>
      </c>
      <c r="Q77" s="18" t="n">
        <v>372.19684298</v>
      </c>
      <c r="R77" s="20" t="n">
        <v>4.20770784</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427.14102033</v>
      </c>
      <c r="N80" s="20" t="n">
        <v>3.42468904</v>
      </c>
      <c r="O80" s="18" t="s">
        <v>481</v>
      </c>
      <c r="P80" s="20" t="s">
        <v>481</v>
      </c>
      <c r="Q80" s="18" t="s">
        <v>481</v>
      </c>
      <c r="R80" s="20" t="s">
        <v>481</v>
      </c>
    </row>
    <row r="81" spans="1:18">
      <c r="A81" s="23" t="s">
        <v>556</v>
      </c>
      <c r="B81" s="17" t="n">
        <v>8861</v>
      </c>
      <c r="C81" s="18">
        <f>(129.0/B81*100)</f>
        <v/>
      </c>
      <c r="D81" s="19" t="n">
        <v>8732</v>
      </c>
      <c r="E81" s="18" t="n">
        <v>417.41937696</v>
      </c>
      <c r="F81" s="20" t="n">
        <v>3.76421135</v>
      </c>
      <c r="G81" s="18" t="n">
        <v>448.67040783</v>
      </c>
      <c r="H81" s="20" t="n">
        <v>3.55234884</v>
      </c>
      <c r="I81" s="18" t="s">
        <v>481</v>
      </c>
      <c r="J81" s="20" t="s">
        <v>481</v>
      </c>
      <c r="K81" s="18" t="s">
        <v>481</v>
      </c>
      <c r="L81" s="20" t="s">
        <v>481</v>
      </c>
      <c r="M81" s="18" t="s">
        <v>481</v>
      </c>
      <c r="N81" s="20" t="s">
        <v>481</v>
      </c>
      <c r="O81" s="18" t="s">
        <v>481</v>
      </c>
      <c r="P81" s="20" t="s">
        <v>481</v>
      </c>
      <c r="Q81" s="18" t="n">
        <v>381.09631602</v>
      </c>
      <c r="R81" s="20" t="n">
        <v>12.41023083</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908</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497.50718553</v>
      </c>
      <c r="F7" s="20" t="n">
        <v>2.17258414</v>
      </c>
      <c r="G7" s="18" t="n">
        <v>532.65588115</v>
      </c>
      <c r="H7" s="20" t="n">
        <v>3.01110986</v>
      </c>
      <c r="I7" s="18" t="s">
        <v>481</v>
      </c>
      <c r="J7" s="20" t="s">
        <v>481</v>
      </c>
      <c r="K7" s="18" t="s">
        <v>481</v>
      </c>
      <c r="L7" s="20" t="s">
        <v>481</v>
      </c>
      <c r="M7" s="18" t="s">
        <v>481</v>
      </c>
      <c r="N7" s="20" t="s">
        <v>481</v>
      </c>
      <c r="O7" s="18" t="s">
        <v>481</v>
      </c>
      <c r="P7" s="20" t="s">
        <v>481</v>
      </c>
      <c r="Q7" s="18" t="n">
        <v>472.57804586</v>
      </c>
      <c r="R7" s="20" t="n">
        <v>5.26376419</v>
      </c>
    </row>
    <row r="8" spans="1:18">
      <c r="A8" s="15" t="s">
        <v>483</v>
      </c>
      <c r="B8" s="17" t="n">
        <v>7007</v>
      </c>
      <c r="C8" s="18">
        <f>(357.0/B8*100)</f>
        <v/>
      </c>
      <c r="D8" s="19" t="n">
        <v>6650</v>
      </c>
      <c r="E8" s="18" t="n">
        <v>483.06486104</v>
      </c>
      <c r="F8" s="20" t="n">
        <v>2.98894563</v>
      </c>
      <c r="G8" s="18" t="n">
        <v>512.28358182</v>
      </c>
      <c r="H8" s="20" t="n">
        <v>3.8502017</v>
      </c>
      <c r="I8" s="18" t="s">
        <v>481</v>
      </c>
      <c r="J8" s="20" t="s">
        <v>481</v>
      </c>
      <c r="K8" s="18" t="s">
        <v>481</v>
      </c>
      <c r="L8" s="20" t="s">
        <v>481</v>
      </c>
      <c r="M8" s="18" t="n">
        <v>361.38025951</v>
      </c>
      <c r="N8" s="20" t="n">
        <v>22.72565673</v>
      </c>
      <c r="O8" s="18" t="s">
        <v>481</v>
      </c>
      <c r="P8" s="20" t="s">
        <v>481</v>
      </c>
      <c r="Q8" s="18" t="n">
        <v>401.13800079</v>
      </c>
      <c r="R8" s="20" t="n">
        <v>8.737282690000001</v>
      </c>
    </row>
    <row r="9" spans="1:18">
      <c r="A9" s="15" t="s">
        <v>484</v>
      </c>
      <c r="B9" s="17" t="n">
        <v>9651</v>
      </c>
      <c r="C9" s="18">
        <f>(381.0/B9*100)</f>
        <v/>
      </c>
      <c r="D9" s="19" t="n">
        <v>9270</v>
      </c>
      <c r="E9" s="18" t="n">
        <v>502.80023206</v>
      </c>
      <c r="F9" s="20" t="n">
        <v>2.47773601</v>
      </c>
      <c r="G9" s="18" t="n">
        <v>531.70414006</v>
      </c>
      <c r="H9" s="20" t="n">
        <v>3.21153884</v>
      </c>
      <c r="I9" s="18" t="s">
        <v>481</v>
      </c>
      <c r="J9" s="20" t="s">
        <v>481</v>
      </c>
      <c r="K9" s="18" t="s">
        <v>481</v>
      </c>
      <c r="L9" s="20" t="s">
        <v>481</v>
      </c>
      <c r="M9" s="18" t="n">
        <v>347.7815185</v>
      </c>
      <c r="N9" s="20" t="n">
        <v>11.20716786</v>
      </c>
      <c r="O9" s="18" t="s">
        <v>481</v>
      </c>
      <c r="P9" s="20" t="s">
        <v>481</v>
      </c>
      <c r="Q9" s="18" t="n">
        <v>428.63657915</v>
      </c>
      <c r="R9" s="20" t="n">
        <v>7.89527875</v>
      </c>
    </row>
    <row r="10" spans="1:18">
      <c r="A10" s="15" t="s">
        <v>485</v>
      </c>
      <c r="B10" s="17" t="n">
        <v>20058</v>
      </c>
      <c r="C10" s="18">
        <f>(596.0/B10*100)</f>
        <v/>
      </c>
      <c r="D10" s="19" t="n">
        <v>19462</v>
      </c>
      <c r="E10" s="18" t="n">
        <v>523.57607981</v>
      </c>
      <c r="F10" s="20" t="n">
        <v>2.13606676</v>
      </c>
      <c r="G10" s="18" t="n">
        <v>555.84295189</v>
      </c>
      <c r="H10" s="20" t="n">
        <v>3.22010358</v>
      </c>
      <c r="I10" s="18" t="s">
        <v>481</v>
      </c>
      <c r="J10" s="20" t="s">
        <v>481</v>
      </c>
      <c r="K10" s="18" t="s">
        <v>481</v>
      </c>
      <c r="L10" s="20" t="s">
        <v>481</v>
      </c>
      <c r="M10" s="18" t="s">
        <v>481</v>
      </c>
      <c r="N10" s="20" t="s">
        <v>481</v>
      </c>
      <c r="O10" s="18" t="s">
        <v>481</v>
      </c>
      <c r="P10" s="20" t="s">
        <v>481</v>
      </c>
      <c r="Q10" s="18" t="n">
        <v>455.98773407</v>
      </c>
      <c r="R10" s="20" t="n">
        <v>8.4051212</v>
      </c>
    </row>
    <row r="11" spans="1:18">
      <c r="A11" s="15" t="s">
        <v>486</v>
      </c>
      <c r="B11" s="17" t="n">
        <v>7053</v>
      </c>
      <c r="C11" s="18">
        <f>(274.0/B11*100)</f>
        <v/>
      </c>
      <c r="D11" s="19" t="n">
        <v>6779</v>
      </c>
      <c r="E11" s="18" t="n">
        <v>458.60403335</v>
      </c>
      <c r="F11" s="20" t="n">
        <v>2.86279275</v>
      </c>
      <c r="G11" s="18" t="n">
        <v>480.09082448</v>
      </c>
      <c r="H11" s="20" t="n">
        <v>3.46390864</v>
      </c>
      <c r="I11" s="18" t="s">
        <v>481</v>
      </c>
      <c r="J11" s="20" t="s">
        <v>481</v>
      </c>
      <c r="K11" s="18" t="s">
        <v>481</v>
      </c>
      <c r="L11" s="20" t="s">
        <v>481</v>
      </c>
      <c r="M11" s="18" t="s">
        <v>481</v>
      </c>
      <c r="N11" s="20" t="s">
        <v>481</v>
      </c>
      <c r="O11" s="18" t="s">
        <v>481</v>
      </c>
      <c r="P11" s="20" t="s">
        <v>481</v>
      </c>
      <c r="Q11" s="18" t="n">
        <v>422.3756776</v>
      </c>
      <c r="R11" s="20" t="n">
        <v>6.72678451</v>
      </c>
    </row>
    <row r="12" spans="1:18">
      <c r="A12" s="15" t="s">
        <v>487</v>
      </c>
      <c r="B12" s="17" t="n">
        <v>6894</v>
      </c>
      <c r="C12" s="18">
        <f>(61.0/B12*100)</f>
        <v/>
      </c>
      <c r="D12" s="19" t="n">
        <v>6833</v>
      </c>
      <c r="E12" s="18" t="n">
        <v>493.31390542</v>
      </c>
      <c r="F12" s="20" t="n">
        <v>2.43914053</v>
      </c>
      <c r="G12" s="18" t="n">
        <v>507.05393604</v>
      </c>
      <c r="H12" s="20" t="n">
        <v>3.50834286</v>
      </c>
      <c r="I12" s="18" t="s">
        <v>481</v>
      </c>
      <c r="J12" s="20" t="s">
        <v>481</v>
      </c>
      <c r="K12" s="18" t="s">
        <v>481</v>
      </c>
      <c r="L12" s="20" t="s">
        <v>481</v>
      </c>
      <c r="M12" s="18" t="n">
        <v>332.31014509</v>
      </c>
      <c r="N12" s="20" t="n">
        <v>18.34291261</v>
      </c>
      <c r="O12" s="18" t="s">
        <v>481</v>
      </c>
      <c r="P12" s="20" t="s">
        <v>481</v>
      </c>
      <c r="Q12" s="18" t="n">
        <v>378.84130402</v>
      </c>
      <c r="R12" s="20" t="n">
        <v>8.219694799999999</v>
      </c>
    </row>
    <row r="13" spans="1:18">
      <c r="A13" s="15" t="s">
        <v>488</v>
      </c>
      <c r="B13" s="17" t="n">
        <v>7161</v>
      </c>
      <c r="C13" s="18">
        <f>(380.0/B13*100)</f>
        <v/>
      </c>
      <c r="D13" s="19" t="n">
        <v>6781</v>
      </c>
      <c r="E13" s="18" t="n">
        <v>503.06330184</v>
      </c>
      <c r="F13" s="20" t="n">
        <v>2.56257589</v>
      </c>
      <c r="G13" s="18" t="n">
        <v>526.5352317000001</v>
      </c>
      <c r="H13" s="20" t="n">
        <v>3.06055295</v>
      </c>
      <c r="I13" s="18" t="s">
        <v>481</v>
      </c>
      <c r="J13" s="20" t="s">
        <v>481</v>
      </c>
      <c r="K13" s="18" t="s">
        <v>481</v>
      </c>
      <c r="L13" s="20" t="s">
        <v>481</v>
      </c>
      <c r="M13" s="18" t="n">
        <v>407.4699787</v>
      </c>
      <c r="N13" s="20" t="n">
        <v>6.79601306</v>
      </c>
      <c r="O13" s="18" t="s">
        <v>481</v>
      </c>
      <c r="P13" s="20" t="s">
        <v>481</v>
      </c>
      <c r="Q13" s="18" t="n">
        <v>407.39992753</v>
      </c>
      <c r="R13" s="20" t="n">
        <v>9.995953630000001</v>
      </c>
    </row>
    <row r="14" spans="1:18">
      <c r="A14" s="15" t="s">
        <v>489</v>
      </c>
      <c r="B14" s="17" t="n">
        <v>5587</v>
      </c>
      <c r="C14" s="18">
        <f>(102.0/B14*100)</f>
        <v/>
      </c>
      <c r="D14" s="19" t="n">
        <v>5485</v>
      </c>
      <c r="E14" s="18" t="n">
        <v>518.4868957899999</v>
      </c>
      <c r="F14" s="20" t="n">
        <v>2.31795256</v>
      </c>
      <c r="G14" s="18" t="n">
        <v>531.9293666900001</v>
      </c>
      <c r="H14" s="20" t="n">
        <v>3.30603584</v>
      </c>
      <c r="I14" s="18" t="s">
        <v>481</v>
      </c>
      <c r="J14" s="20" t="s">
        <v>481</v>
      </c>
      <c r="K14" s="18" t="s">
        <v>481</v>
      </c>
      <c r="L14" s="20" t="s">
        <v>481</v>
      </c>
      <c r="M14" s="18" t="s">
        <v>481</v>
      </c>
      <c r="N14" s="20" t="s">
        <v>481</v>
      </c>
      <c r="O14" s="18" t="s">
        <v>481</v>
      </c>
      <c r="P14" s="20" t="s">
        <v>481</v>
      </c>
      <c r="Q14" s="18" t="n">
        <v>451.18058231</v>
      </c>
      <c r="R14" s="20" t="n">
        <v>12.15889643</v>
      </c>
    </row>
    <row r="15" spans="1:18">
      <c r="A15" s="15" t="s">
        <v>490</v>
      </c>
      <c r="B15" s="17" t="n">
        <v>5882</v>
      </c>
      <c r="C15" s="18">
        <f>(218.0/B15*100)</f>
        <v/>
      </c>
      <c r="D15" s="19" t="n">
        <v>5664</v>
      </c>
      <c r="E15" s="18" t="n">
        <v>528.92950306</v>
      </c>
      <c r="F15" s="20" t="n">
        <v>2.54952893</v>
      </c>
      <c r="G15" s="18" t="n">
        <v>542.78708039</v>
      </c>
      <c r="H15" s="20" t="n">
        <v>3.88993954</v>
      </c>
      <c r="I15" s="18" t="s">
        <v>481</v>
      </c>
      <c r="J15" s="20" t="s">
        <v>481</v>
      </c>
      <c r="K15" s="18" t="s">
        <v>481</v>
      </c>
      <c r="L15" s="20" t="s">
        <v>481</v>
      </c>
      <c r="M15" s="18" t="n">
        <v>367.66871077</v>
      </c>
      <c r="N15" s="20" t="n">
        <v>14.82638214</v>
      </c>
      <c r="O15" s="18" t="s">
        <v>481</v>
      </c>
      <c r="P15" s="20" t="s">
        <v>481</v>
      </c>
      <c r="Q15" s="18" t="n">
        <v>454.80826164</v>
      </c>
      <c r="R15" s="20" t="n">
        <v>7.05271276</v>
      </c>
    </row>
    <row r="16" spans="1:18">
      <c r="A16" s="15" t="s">
        <v>491</v>
      </c>
      <c r="B16" s="17" t="n">
        <v>6108</v>
      </c>
      <c r="C16" s="18">
        <f>(210.0/B16*100)</f>
        <v/>
      </c>
      <c r="D16" s="19" t="n">
        <v>5898</v>
      </c>
      <c r="E16" s="18" t="n">
        <v>507.18766382</v>
      </c>
      <c r="F16" s="20" t="n">
        <v>2.31112053</v>
      </c>
      <c r="G16" s="18" t="n">
        <v>522.52760103</v>
      </c>
      <c r="H16" s="20" t="n">
        <v>3.70835337</v>
      </c>
      <c r="I16" s="18" t="s">
        <v>481</v>
      </c>
      <c r="J16" s="20" t="s">
        <v>481</v>
      </c>
      <c r="K16" s="18" t="s">
        <v>481</v>
      </c>
      <c r="L16" s="20" t="s">
        <v>481</v>
      </c>
      <c r="M16" s="18" t="s">
        <v>481</v>
      </c>
      <c r="N16" s="20" t="s">
        <v>481</v>
      </c>
      <c r="O16" s="18" t="s">
        <v>481</v>
      </c>
      <c r="P16" s="20" t="s">
        <v>481</v>
      </c>
      <c r="Q16" s="18" t="n">
        <v>394.73034847</v>
      </c>
      <c r="R16" s="20" t="n">
        <v>10.86532032</v>
      </c>
    </row>
    <row r="17" spans="1:18">
      <c r="A17" s="15" t="s">
        <v>492</v>
      </c>
      <c r="B17" s="17" t="n">
        <v>6504</v>
      </c>
      <c r="C17" s="18">
        <f>(2822.0/B17*100)</f>
        <v/>
      </c>
      <c r="D17" s="19" t="n">
        <v>3682</v>
      </c>
      <c r="E17" s="18" t="n">
        <v>520.57681944</v>
      </c>
      <c r="F17" s="20" t="n">
        <v>3.78217893</v>
      </c>
      <c r="G17" s="18" t="n">
        <v>541.0900192</v>
      </c>
      <c r="H17" s="20" t="n">
        <v>5.06623966</v>
      </c>
      <c r="I17" s="18" t="s">
        <v>481</v>
      </c>
      <c r="J17" s="20" t="s">
        <v>481</v>
      </c>
      <c r="K17" s="18" t="s">
        <v>481</v>
      </c>
      <c r="L17" s="20" t="s">
        <v>481</v>
      </c>
      <c r="M17" s="18" t="n">
        <v>338.260297</v>
      </c>
      <c r="N17" s="20" t="n">
        <v>14.23011861</v>
      </c>
      <c r="O17" s="18" t="s">
        <v>481</v>
      </c>
      <c r="P17" s="20" t="s">
        <v>481</v>
      </c>
      <c r="Q17" s="18" t="n">
        <v>461.21539945</v>
      </c>
      <c r="R17" s="20" t="n">
        <v>8.42704385</v>
      </c>
    </row>
    <row r="18" spans="1:18">
      <c r="A18" s="15" t="s">
        <v>493</v>
      </c>
      <c r="B18" s="17" t="n">
        <v>5532</v>
      </c>
      <c r="C18" s="18">
        <f>(33.0/B18*100)</f>
        <v/>
      </c>
      <c r="D18" s="19" t="n">
        <v>5499</v>
      </c>
      <c r="E18" s="18" t="n">
        <v>470.03030783</v>
      </c>
      <c r="F18" s="20" t="n">
        <v>4.00195413</v>
      </c>
      <c r="G18" s="18" t="n">
        <v>488.88539319</v>
      </c>
      <c r="H18" s="20" t="n">
        <v>5.58205504</v>
      </c>
      <c r="I18" s="18" t="s">
        <v>481</v>
      </c>
      <c r="J18" s="20" t="s">
        <v>481</v>
      </c>
      <c r="K18" s="18" t="s">
        <v>481</v>
      </c>
      <c r="L18" s="20" t="s">
        <v>481</v>
      </c>
      <c r="M18" s="18" t="s">
        <v>481</v>
      </c>
      <c r="N18" s="20" t="s">
        <v>481</v>
      </c>
      <c r="O18" s="18" t="s">
        <v>481</v>
      </c>
      <c r="P18" s="20" t="s">
        <v>481</v>
      </c>
      <c r="Q18" s="18" t="n">
        <v>372.58534933</v>
      </c>
      <c r="R18" s="20" t="n">
        <v>9.71956385</v>
      </c>
    </row>
    <row r="19" spans="1:18">
      <c r="A19" s="15" t="s">
        <v>494</v>
      </c>
      <c r="B19" s="17" t="n">
        <v>5658</v>
      </c>
      <c r="C19" s="18">
        <f>(541.0/B19*100)</f>
        <v/>
      </c>
      <c r="D19" s="19" t="n">
        <v>5117</v>
      </c>
      <c r="E19" s="18" t="n">
        <v>473.0726221</v>
      </c>
      <c r="F19" s="20" t="n">
        <v>2.88021584</v>
      </c>
      <c r="G19" s="18" t="n">
        <v>490.7489951</v>
      </c>
      <c r="H19" s="20" t="n">
        <v>4.74360035</v>
      </c>
      <c r="I19" s="18" t="s">
        <v>481</v>
      </c>
      <c r="J19" s="20" t="s">
        <v>481</v>
      </c>
      <c r="K19" s="18" t="s">
        <v>481</v>
      </c>
      <c r="L19" s="20" t="s">
        <v>481</v>
      </c>
      <c r="M19" s="18" t="s">
        <v>481</v>
      </c>
      <c r="N19" s="20" t="s">
        <v>481</v>
      </c>
      <c r="O19" s="18" t="s">
        <v>481</v>
      </c>
      <c r="P19" s="20" t="s">
        <v>481</v>
      </c>
      <c r="Q19" s="18" t="n">
        <v>389.26552495</v>
      </c>
      <c r="R19" s="20" t="n">
        <v>8.58900867</v>
      </c>
    </row>
    <row r="20" spans="1:18">
      <c r="A20" s="15" t="s">
        <v>495</v>
      </c>
      <c r="B20" s="17" t="n">
        <v>3371</v>
      </c>
      <c r="C20" s="18">
        <f>(75.0/B20*100)</f>
        <v/>
      </c>
      <c r="D20" s="19" t="n">
        <v>3296</v>
      </c>
      <c r="E20" s="18" t="n">
        <v>481.64639904</v>
      </c>
      <c r="F20" s="20" t="n">
        <v>2.16578693</v>
      </c>
      <c r="G20" s="18" t="n">
        <v>503.71420069</v>
      </c>
      <c r="H20" s="20" t="n">
        <v>5.4445691</v>
      </c>
      <c r="I20" s="18" t="s">
        <v>481</v>
      </c>
      <c r="J20" s="20" t="s">
        <v>481</v>
      </c>
      <c r="K20" s="18" t="s">
        <v>481</v>
      </c>
      <c r="L20" s="20" t="s">
        <v>481</v>
      </c>
      <c r="M20" s="18" t="s">
        <v>481</v>
      </c>
      <c r="N20" s="20" t="s">
        <v>481</v>
      </c>
      <c r="O20" s="18" t="s">
        <v>481</v>
      </c>
      <c r="P20" s="20" t="s">
        <v>481</v>
      </c>
      <c r="Q20" s="18" t="n">
        <v>431.55941748</v>
      </c>
      <c r="R20" s="20" t="n">
        <v>8.342162679999999</v>
      </c>
    </row>
    <row r="21" spans="1:18">
      <c r="A21" s="15" t="s">
        <v>496</v>
      </c>
      <c r="B21" s="17" t="n">
        <v>5741</v>
      </c>
      <c r="C21" s="18">
        <f>(97.0/B21*100)</f>
        <v/>
      </c>
      <c r="D21" s="19" t="n">
        <v>5644</v>
      </c>
      <c r="E21" s="18" t="n">
        <v>515.90212778</v>
      </c>
      <c r="F21" s="20" t="n">
        <v>2.79448708</v>
      </c>
      <c r="G21" s="18" t="n">
        <v>547.66804706</v>
      </c>
      <c r="H21" s="20" t="n">
        <v>2.88055924</v>
      </c>
      <c r="I21" s="18" t="s">
        <v>481</v>
      </c>
      <c r="J21" s="20" t="s">
        <v>481</v>
      </c>
      <c r="K21" s="18" t="s">
        <v>481</v>
      </c>
      <c r="L21" s="20" t="s">
        <v>481</v>
      </c>
      <c r="M21" s="18" t="s">
        <v>481</v>
      </c>
      <c r="N21" s="20" t="s">
        <v>481</v>
      </c>
      <c r="O21" s="18" t="s">
        <v>481</v>
      </c>
      <c r="P21" s="20" t="s">
        <v>481</v>
      </c>
      <c r="Q21" s="18" t="n">
        <v>470.79103245</v>
      </c>
      <c r="R21" s="20" t="n">
        <v>10.16323012</v>
      </c>
    </row>
    <row r="22" spans="1:18">
      <c r="A22" s="15" t="s">
        <v>497</v>
      </c>
      <c r="B22" s="17" t="n">
        <v>6598</v>
      </c>
      <c r="C22" s="18">
        <f>(46.0/B22*100)</f>
        <v/>
      </c>
      <c r="D22" s="19" t="n">
        <v>6552</v>
      </c>
      <c r="E22" s="18" t="n">
        <v>490.39666942</v>
      </c>
      <c r="F22" s="20" t="n">
        <v>3.47703706</v>
      </c>
      <c r="G22" s="18" t="n">
        <v>476.95331795</v>
      </c>
      <c r="H22" s="20" t="n">
        <v>7.00091915</v>
      </c>
      <c r="I22" s="18" t="s">
        <v>481</v>
      </c>
      <c r="J22" s="20" t="s">
        <v>481</v>
      </c>
      <c r="K22" s="18" t="s">
        <v>481</v>
      </c>
      <c r="L22" s="20" t="s">
        <v>481</v>
      </c>
      <c r="M22" s="18" t="s">
        <v>481</v>
      </c>
      <c r="N22" s="20" t="s">
        <v>481</v>
      </c>
      <c r="O22" s="18" t="s">
        <v>481</v>
      </c>
      <c r="P22" s="20" t="s">
        <v>481</v>
      </c>
      <c r="Q22" s="18" t="n">
        <v>366.60554574</v>
      </c>
      <c r="R22" s="20" t="n">
        <v>8.382719659999999</v>
      </c>
    </row>
    <row r="23" spans="1:18">
      <c r="A23" s="15" t="s">
        <v>498</v>
      </c>
      <c r="B23" s="17" t="n">
        <v>11583</v>
      </c>
      <c r="C23" s="18">
        <f>(329.0/B23*100)</f>
        <v/>
      </c>
      <c r="D23" s="19" t="n">
        <v>11254</v>
      </c>
      <c r="E23" s="18" t="n">
        <v>490.02272558</v>
      </c>
      <c r="F23" s="20" t="n">
        <v>2.76064553</v>
      </c>
      <c r="G23" s="18" t="n">
        <v>481.94373847</v>
      </c>
      <c r="H23" s="20" t="n">
        <v>5.16557962</v>
      </c>
      <c r="I23" s="18" t="s">
        <v>481</v>
      </c>
      <c r="J23" s="20" t="s">
        <v>481</v>
      </c>
      <c r="K23" s="18" t="s">
        <v>481</v>
      </c>
      <c r="L23" s="20" t="s">
        <v>481</v>
      </c>
      <c r="M23" s="18" t="s">
        <v>481</v>
      </c>
      <c r="N23" s="20" t="s">
        <v>481</v>
      </c>
      <c r="O23" s="18" t="s">
        <v>481</v>
      </c>
      <c r="P23" s="20" t="s">
        <v>481</v>
      </c>
      <c r="Q23" s="18" t="n">
        <v>405.53257502</v>
      </c>
      <c r="R23" s="20" t="n">
        <v>8.59156183</v>
      </c>
    </row>
    <row r="24" spans="1:18">
      <c r="A24" s="15" t="s">
        <v>499</v>
      </c>
      <c r="B24" s="17" t="n">
        <v>6647</v>
      </c>
      <c r="C24" s="18">
        <f>(23.0/B24*100)</f>
        <v/>
      </c>
      <c r="D24" s="19" t="n">
        <v>6624</v>
      </c>
      <c r="E24" s="18" t="n">
        <v>501.83762067</v>
      </c>
      <c r="F24" s="20" t="n">
        <v>3.38324283</v>
      </c>
      <c r="G24" s="18" t="n">
        <v>545.88988925</v>
      </c>
      <c r="H24" s="20" t="n">
        <v>3.1202804</v>
      </c>
      <c r="I24" s="18" t="s">
        <v>481</v>
      </c>
      <c r="J24" s="20" t="s">
        <v>481</v>
      </c>
      <c r="K24" s="18" t="s">
        <v>481</v>
      </c>
      <c r="L24" s="20" t="s">
        <v>481</v>
      </c>
      <c r="M24" s="18" t="s">
        <v>481</v>
      </c>
      <c r="N24" s="20" t="s">
        <v>481</v>
      </c>
      <c r="O24" s="18" t="s">
        <v>481</v>
      </c>
      <c r="P24" s="20" t="s">
        <v>481</v>
      </c>
      <c r="Q24" s="18" t="n">
        <v>452.065671</v>
      </c>
      <c r="R24" s="20" t="n">
        <v>15.91660129</v>
      </c>
    </row>
    <row r="25" spans="1:18">
      <c r="A25" s="15" t="s">
        <v>500</v>
      </c>
      <c r="B25" s="17" t="n">
        <v>5581</v>
      </c>
      <c r="C25" s="18">
        <f>(26.0/B25*100)</f>
        <v/>
      </c>
      <c r="D25" s="19" t="n">
        <v>5555</v>
      </c>
      <c r="E25" s="18" t="n">
        <v>506.95826237</v>
      </c>
      <c r="F25" s="20" t="n">
        <v>3.80700737</v>
      </c>
      <c r="G25" s="18" t="n">
        <v>544.99884601</v>
      </c>
      <c r="H25" s="20" t="n">
        <v>3.8660481</v>
      </c>
      <c r="I25" s="18" t="s">
        <v>481</v>
      </c>
      <c r="J25" s="20" t="s">
        <v>481</v>
      </c>
      <c r="K25" s="18" t="s">
        <v>481</v>
      </c>
      <c r="L25" s="20" t="s">
        <v>481</v>
      </c>
      <c r="M25" s="18" t="s">
        <v>481</v>
      </c>
      <c r="N25" s="20" t="s">
        <v>481</v>
      </c>
      <c r="O25" s="18" t="s">
        <v>481</v>
      </c>
      <c r="P25" s="20" t="s">
        <v>481</v>
      </c>
      <c r="Q25" s="18" t="n">
        <v>482.45381951</v>
      </c>
      <c r="R25" s="20" t="n">
        <v>14.45008796</v>
      </c>
    </row>
    <row r="26" spans="1:18">
      <c r="A26" s="15" t="s">
        <v>501</v>
      </c>
      <c r="B26" s="17" t="n">
        <v>4869</v>
      </c>
      <c r="C26" s="18">
        <f>(108.0/B26*100)</f>
        <v/>
      </c>
      <c r="D26" s="19" t="n">
        <v>4761</v>
      </c>
      <c r="E26" s="18" t="n">
        <v>488.23186684</v>
      </c>
      <c r="F26" s="20" t="n">
        <v>1.84684271</v>
      </c>
      <c r="G26" s="18" t="n">
        <v>496.01545882</v>
      </c>
      <c r="H26" s="20" t="n">
        <v>3.85352576</v>
      </c>
      <c r="I26" s="18" t="s">
        <v>481</v>
      </c>
      <c r="J26" s="20" t="s">
        <v>481</v>
      </c>
      <c r="K26" s="18" t="s">
        <v>481</v>
      </c>
      <c r="L26" s="20" t="s">
        <v>481</v>
      </c>
      <c r="M26" s="18" t="s">
        <v>481</v>
      </c>
      <c r="N26" s="20" t="s">
        <v>481</v>
      </c>
      <c r="O26" s="18" t="s">
        <v>481</v>
      </c>
      <c r="P26" s="20" t="s">
        <v>481</v>
      </c>
      <c r="Q26" s="18" t="n">
        <v>426.23480802</v>
      </c>
      <c r="R26" s="20" t="n">
        <v>9.44332582</v>
      </c>
    </row>
    <row r="27" spans="1:18">
      <c r="A27" s="15" t="s">
        <v>502</v>
      </c>
      <c r="B27" s="17" t="n">
        <v>5299</v>
      </c>
      <c r="C27" s="18">
        <f>(245.0/B27*100)</f>
        <v/>
      </c>
      <c r="D27" s="19" t="n">
        <v>5054</v>
      </c>
      <c r="E27" s="18" t="n">
        <v>483.43972419</v>
      </c>
      <c r="F27" s="20" t="n">
        <v>1.93926791</v>
      </c>
      <c r="G27" s="18" t="n">
        <v>513.89454491</v>
      </c>
      <c r="H27" s="20" t="n">
        <v>3.85798719</v>
      </c>
      <c r="I27" s="18" t="s">
        <v>481</v>
      </c>
      <c r="J27" s="20" t="s">
        <v>481</v>
      </c>
      <c r="K27" s="18" t="s">
        <v>481</v>
      </c>
      <c r="L27" s="20" t="s">
        <v>481</v>
      </c>
      <c r="M27" s="18" t="s">
        <v>481</v>
      </c>
      <c r="N27" s="20" t="s">
        <v>481</v>
      </c>
      <c r="O27" s="18" t="s">
        <v>481</v>
      </c>
      <c r="P27" s="20" t="s">
        <v>481</v>
      </c>
      <c r="Q27" s="18" t="n">
        <v>402.94495166</v>
      </c>
      <c r="R27" s="20" t="n">
        <v>5.61857387</v>
      </c>
    </row>
    <row r="28" spans="1:18">
      <c r="A28" s="15" t="s">
        <v>503</v>
      </c>
      <c r="B28" s="17" t="n">
        <v>7568</v>
      </c>
      <c r="C28" s="18">
        <f>(640.0/B28*100)</f>
        <v/>
      </c>
      <c r="D28" s="19" t="n">
        <v>6928</v>
      </c>
      <c r="E28" s="18" t="n">
        <v>428.59588932</v>
      </c>
      <c r="F28" s="20" t="n">
        <v>2.8709387</v>
      </c>
      <c r="G28" s="18" t="n">
        <v>432.1594518</v>
      </c>
      <c r="H28" s="20" t="n">
        <v>3.71590133</v>
      </c>
      <c r="I28" s="18" t="s">
        <v>481</v>
      </c>
      <c r="J28" s="20" t="s">
        <v>481</v>
      </c>
      <c r="K28" s="18" t="s">
        <v>481</v>
      </c>
      <c r="L28" s="20" t="s">
        <v>481</v>
      </c>
      <c r="M28" s="18" t="s">
        <v>481</v>
      </c>
      <c r="N28" s="20" t="s">
        <v>481</v>
      </c>
      <c r="O28" s="18" t="s">
        <v>481</v>
      </c>
      <c r="P28" s="20" t="s">
        <v>481</v>
      </c>
      <c r="Q28" s="18" t="n">
        <v>392.99618705</v>
      </c>
      <c r="R28" s="20" t="n">
        <v>6.56081611</v>
      </c>
    </row>
    <row r="29" spans="1:18">
      <c r="A29" s="15" t="s">
        <v>504</v>
      </c>
      <c r="B29" s="17" t="n">
        <v>5385</v>
      </c>
      <c r="C29" s="18">
        <f>(30.0/B29*100)</f>
        <v/>
      </c>
      <c r="D29" s="19" t="n">
        <v>5355</v>
      </c>
      <c r="E29" s="18" t="n">
        <v>504.05416373</v>
      </c>
      <c r="F29" s="20" t="n">
        <v>2.65532622</v>
      </c>
      <c r="G29" s="18" t="n">
        <v>534.89159508</v>
      </c>
      <c r="H29" s="20" t="n">
        <v>4.01561762</v>
      </c>
      <c r="I29" s="18" t="s">
        <v>481</v>
      </c>
      <c r="J29" s="20" t="s">
        <v>481</v>
      </c>
      <c r="K29" s="18" t="s">
        <v>481</v>
      </c>
      <c r="L29" s="20" t="s">
        <v>481</v>
      </c>
      <c r="M29" s="18" t="n">
        <v>314.02123871</v>
      </c>
      <c r="N29" s="20" t="n">
        <v>13.26138992</v>
      </c>
      <c r="O29" s="18" t="s">
        <v>481</v>
      </c>
      <c r="P29" s="20" t="s">
        <v>481</v>
      </c>
      <c r="Q29" s="18" t="n">
        <v>403.34940754</v>
      </c>
      <c r="R29" s="20" t="n">
        <v>13.36634963</v>
      </c>
    </row>
    <row r="30" spans="1:18">
      <c r="A30" s="15" t="s">
        <v>505</v>
      </c>
      <c r="B30" s="17" t="n">
        <v>4520</v>
      </c>
      <c r="C30" s="18">
        <f>(290.0/B30*100)</f>
        <v/>
      </c>
      <c r="D30" s="19" t="n">
        <v>4230</v>
      </c>
      <c r="E30" s="18" t="n">
        <v>504.5073965</v>
      </c>
      <c r="F30" s="20" t="n">
        <v>3.05732242</v>
      </c>
      <c r="G30" s="18" t="n">
        <v>542.23483098</v>
      </c>
      <c r="H30" s="20" t="n">
        <v>3.56655288</v>
      </c>
      <c r="I30" s="18" t="s">
        <v>481</v>
      </c>
      <c r="J30" s="20" t="s">
        <v>481</v>
      </c>
      <c r="K30" s="18" t="s">
        <v>481</v>
      </c>
      <c r="L30" s="20" t="s">
        <v>481</v>
      </c>
      <c r="M30" s="18" t="s">
        <v>481</v>
      </c>
      <c r="N30" s="20" t="s">
        <v>481</v>
      </c>
      <c r="O30" s="18" t="s">
        <v>481</v>
      </c>
      <c r="P30" s="20" t="s">
        <v>481</v>
      </c>
      <c r="Q30" s="18" t="n">
        <v>427.83951772</v>
      </c>
      <c r="R30" s="20" t="n">
        <v>9.093493</v>
      </c>
    </row>
    <row r="31" spans="1:18">
      <c r="A31" s="15" t="s">
        <v>506</v>
      </c>
      <c r="B31" s="17" t="n">
        <v>5456</v>
      </c>
      <c r="C31" s="18">
        <f>(161.0/B31*100)</f>
        <v/>
      </c>
      <c r="D31" s="19" t="n">
        <v>5295</v>
      </c>
      <c r="E31" s="18" t="n">
        <v>517.0546425700001</v>
      </c>
      <c r="F31" s="20" t="n">
        <v>2.48679411</v>
      </c>
      <c r="G31" s="18" t="n">
        <v>534.3962102</v>
      </c>
      <c r="H31" s="20" t="n">
        <v>4.82139324</v>
      </c>
      <c r="I31" s="18" t="s">
        <v>481</v>
      </c>
      <c r="J31" s="20" t="s">
        <v>481</v>
      </c>
      <c r="K31" s="18" t="s">
        <v>481</v>
      </c>
      <c r="L31" s="20" t="s">
        <v>481</v>
      </c>
      <c r="M31" s="18" t="s">
        <v>481</v>
      </c>
      <c r="N31" s="20" t="s">
        <v>481</v>
      </c>
      <c r="O31" s="18" t="s">
        <v>481</v>
      </c>
      <c r="P31" s="20" t="s">
        <v>481</v>
      </c>
      <c r="Q31" s="18" t="n">
        <v>428.71298922</v>
      </c>
      <c r="R31" s="20" t="n">
        <v>7.71398092</v>
      </c>
    </row>
    <row r="32" spans="1:18">
      <c r="A32" s="15" t="s">
        <v>507</v>
      </c>
      <c r="B32" s="17" t="n">
        <v>4478</v>
      </c>
      <c r="C32" s="18">
        <f>(6.0/B32*100)</f>
        <v/>
      </c>
      <c r="D32" s="19" t="n">
        <v>4472</v>
      </c>
      <c r="E32" s="18" t="n">
        <v>504.47637471</v>
      </c>
      <c r="F32" s="20" t="n">
        <v>2.36889752</v>
      </c>
      <c r="G32" s="18" t="n">
        <v>523.57003342</v>
      </c>
      <c r="H32" s="20" t="n">
        <v>5.30020137</v>
      </c>
      <c r="I32" s="18" t="s">
        <v>481</v>
      </c>
      <c r="J32" s="20" t="s">
        <v>481</v>
      </c>
      <c r="K32" s="18" t="s">
        <v>481</v>
      </c>
      <c r="L32" s="20" t="s">
        <v>481</v>
      </c>
      <c r="M32" s="18" t="s">
        <v>481</v>
      </c>
      <c r="N32" s="20" t="s">
        <v>481</v>
      </c>
      <c r="O32" s="18" t="s">
        <v>481</v>
      </c>
      <c r="P32" s="20" t="s">
        <v>481</v>
      </c>
      <c r="Q32" s="18" t="n">
        <v>433.71878462</v>
      </c>
      <c r="R32" s="20" t="n">
        <v>13.27232751</v>
      </c>
    </row>
    <row r="33" spans="1:18">
      <c r="A33" s="15" t="s">
        <v>508</v>
      </c>
      <c r="B33" s="17" t="n">
        <v>7325</v>
      </c>
      <c r="C33" s="18">
        <f>(90.0/B33*100)</f>
        <v/>
      </c>
      <c r="D33" s="19" t="n">
        <v>7235</v>
      </c>
      <c r="E33" s="18" t="n">
        <v>496.50075002</v>
      </c>
      <c r="F33" s="20" t="n">
        <v>2.7995944</v>
      </c>
      <c r="G33" s="18" t="n">
        <v>517.24399164</v>
      </c>
      <c r="H33" s="20" t="n">
        <v>4.29505884</v>
      </c>
      <c r="I33" s="18" t="s">
        <v>481</v>
      </c>
      <c r="J33" s="20" t="s">
        <v>481</v>
      </c>
      <c r="K33" s="18" t="s">
        <v>481</v>
      </c>
      <c r="L33" s="20" t="s">
        <v>481</v>
      </c>
      <c r="M33" s="18" t="s">
        <v>481</v>
      </c>
      <c r="N33" s="20" t="s">
        <v>481</v>
      </c>
      <c r="O33" s="18" t="s">
        <v>481</v>
      </c>
      <c r="P33" s="20" t="s">
        <v>481</v>
      </c>
      <c r="Q33" s="18" t="n">
        <v>419.55485055</v>
      </c>
      <c r="R33" s="20" t="n">
        <v>10.29626871</v>
      </c>
    </row>
    <row r="34" spans="1:18">
      <c r="A34" s="15" t="s">
        <v>509</v>
      </c>
      <c r="B34" s="17" t="n">
        <v>6350</v>
      </c>
      <c r="C34" s="18">
        <f>(119.0/B34*100)</f>
        <v/>
      </c>
      <c r="D34" s="19" t="n">
        <v>6231</v>
      </c>
      <c r="E34" s="18" t="n">
        <v>466.58353981</v>
      </c>
      <c r="F34" s="20" t="n">
        <v>2.53521583</v>
      </c>
      <c r="G34" s="18" t="n">
        <v>452.13018414</v>
      </c>
      <c r="H34" s="20" t="n">
        <v>5.52343339</v>
      </c>
      <c r="I34" s="18" t="s">
        <v>481</v>
      </c>
      <c r="J34" s="20" t="s">
        <v>481</v>
      </c>
      <c r="K34" s="18" t="s">
        <v>481</v>
      </c>
      <c r="L34" s="20" t="s">
        <v>481</v>
      </c>
      <c r="M34" s="18" t="n">
        <v>263.37193708</v>
      </c>
      <c r="N34" s="20" t="n">
        <v>13.61114927</v>
      </c>
      <c r="O34" s="18" t="s">
        <v>481</v>
      </c>
      <c r="P34" s="20" t="s">
        <v>481</v>
      </c>
      <c r="Q34" s="18" t="n">
        <v>374.33265902</v>
      </c>
      <c r="R34" s="20" t="n">
        <v>7.31310505</v>
      </c>
    </row>
    <row r="35" spans="1:18">
      <c r="A35" s="15" t="s">
        <v>510</v>
      </c>
      <c r="B35" s="17" t="n">
        <v>6406</v>
      </c>
      <c r="C35" s="18">
        <f>(98.0/B35*100)</f>
        <v/>
      </c>
      <c r="D35" s="19" t="n">
        <v>6308</v>
      </c>
      <c r="E35" s="18" t="n">
        <v>499.59770163</v>
      </c>
      <c r="F35" s="20" t="n">
        <v>2.20777858</v>
      </c>
      <c r="G35" s="18" t="n">
        <v>523.01117614</v>
      </c>
      <c r="H35" s="20" t="n">
        <v>2.34222837</v>
      </c>
      <c r="I35" s="18" t="s">
        <v>481</v>
      </c>
      <c r="J35" s="20" t="s">
        <v>481</v>
      </c>
      <c r="K35" s="18" t="s">
        <v>481</v>
      </c>
      <c r="L35" s="20" t="s">
        <v>481</v>
      </c>
      <c r="M35" s="18" t="n">
        <v>337.32521215</v>
      </c>
      <c r="N35" s="20" t="n">
        <v>11.65794297</v>
      </c>
      <c r="O35" s="18" t="s">
        <v>481</v>
      </c>
      <c r="P35" s="20" t="s">
        <v>481</v>
      </c>
      <c r="Q35" s="18" t="n">
        <v>457.58930647</v>
      </c>
      <c r="R35" s="20" t="n">
        <v>7.38500246</v>
      </c>
    </row>
    <row r="36" spans="1:18">
      <c r="A36" s="15" t="s">
        <v>511</v>
      </c>
      <c r="B36" s="17" t="n">
        <v>6736</v>
      </c>
      <c r="C36" s="18">
        <f>(116.0/B36*100)</f>
        <v/>
      </c>
      <c r="D36" s="19" t="n">
        <v>6620</v>
      </c>
      <c r="E36" s="18" t="n">
        <v>492.57178604</v>
      </c>
      <c r="F36" s="20" t="n">
        <v>2.44442611</v>
      </c>
      <c r="G36" s="18" t="n">
        <v>519.00030449</v>
      </c>
      <c r="H36" s="20" t="n">
        <v>3.15338514</v>
      </c>
      <c r="I36" s="18" t="s">
        <v>481</v>
      </c>
      <c r="J36" s="20" t="s">
        <v>481</v>
      </c>
      <c r="K36" s="18" t="s">
        <v>481</v>
      </c>
      <c r="L36" s="20" t="s">
        <v>481</v>
      </c>
      <c r="M36" s="18" t="s">
        <v>481</v>
      </c>
      <c r="N36" s="20" t="s">
        <v>481</v>
      </c>
      <c r="O36" s="18" t="s">
        <v>481</v>
      </c>
      <c r="P36" s="20" t="s">
        <v>481</v>
      </c>
      <c r="Q36" s="18" t="n">
        <v>430.79289658</v>
      </c>
      <c r="R36" s="20" t="n">
        <v>8.25045712</v>
      </c>
    </row>
    <row r="37" spans="1:18">
      <c r="A37" s="15" t="s">
        <v>512</v>
      </c>
      <c r="B37" s="17" t="n">
        <v>5458</v>
      </c>
      <c r="C37" s="18">
        <f>(254.0/B37*100)</f>
        <v/>
      </c>
      <c r="D37" s="19" t="n">
        <v>5204</v>
      </c>
      <c r="E37" s="18" t="n">
        <v>506.59300574</v>
      </c>
      <c r="F37" s="20" t="n">
        <v>3.20063648</v>
      </c>
      <c r="G37" s="18" t="n">
        <v>528.95141742</v>
      </c>
      <c r="H37" s="20" t="n">
        <v>4.95547862</v>
      </c>
      <c r="I37" s="18" t="s">
        <v>481</v>
      </c>
      <c r="J37" s="20" t="s">
        <v>481</v>
      </c>
      <c r="K37" s="18" t="s">
        <v>481</v>
      </c>
      <c r="L37" s="20" t="s">
        <v>481</v>
      </c>
      <c r="M37" s="18" t="s">
        <v>481</v>
      </c>
      <c r="N37" s="20" t="s">
        <v>481</v>
      </c>
      <c r="O37" s="18" t="s">
        <v>481</v>
      </c>
      <c r="P37" s="20" t="s">
        <v>481</v>
      </c>
      <c r="Q37" s="18" t="n">
        <v>407.96322132</v>
      </c>
      <c r="R37" s="20" t="n">
        <v>8.334903690000001</v>
      </c>
    </row>
    <row r="38" spans="1:18">
      <c r="A38" s="15" t="s">
        <v>513</v>
      </c>
      <c r="B38" s="17" t="n">
        <v>5860</v>
      </c>
      <c r="C38" s="18">
        <f>(36.0/B38*100)</f>
        <v/>
      </c>
      <c r="D38" s="19" t="n">
        <v>5824</v>
      </c>
      <c r="E38" s="18" t="n">
        <v>490.77403343</v>
      </c>
      <c r="F38" s="20" t="n">
        <v>3.16082628</v>
      </c>
      <c r="G38" s="18" t="n">
        <v>517.47791096</v>
      </c>
      <c r="H38" s="20" t="n">
        <v>4.91464286</v>
      </c>
      <c r="I38" s="18" t="s">
        <v>481</v>
      </c>
      <c r="J38" s="20" t="s">
        <v>481</v>
      </c>
      <c r="K38" s="18" t="s">
        <v>481</v>
      </c>
      <c r="L38" s="20" t="s">
        <v>481</v>
      </c>
      <c r="M38" s="18" t="s">
        <v>481</v>
      </c>
      <c r="N38" s="20" t="s">
        <v>481</v>
      </c>
      <c r="O38" s="18" t="s">
        <v>481</v>
      </c>
      <c r="P38" s="20" t="s">
        <v>481</v>
      </c>
      <c r="Q38" s="18" t="n">
        <v>474.12880184</v>
      </c>
      <c r="R38" s="20" t="n">
        <v>5.46478278</v>
      </c>
    </row>
    <row r="39" spans="1:18">
      <c r="A39" s="15" t="s">
        <v>514</v>
      </c>
      <c r="B39" s="17" t="n">
        <v>5895</v>
      </c>
      <c r="C39" s="18">
        <f>(34.0/B39*100)</f>
        <v/>
      </c>
      <c r="D39" s="19" t="n">
        <v>5861</v>
      </c>
      <c r="E39" s="18" t="n">
        <v>431.5086353</v>
      </c>
      <c r="F39" s="20" t="n">
        <v>3.95434462</v>
      </c>
      <c r="G39" s="18" t="n">
        <v>430.35351519</v>
      </c>
      <c r="H39" s="20" t="n">
        <v>5.21717487</v>
      </c>
      <c r="I39" s="18" t="s">
        <v>481</v>
      </c>
      <c r="J39" s="20" t="s">
        <v>481</v>
      </c>
      <c r="K39" s="18" t="s">
        <v>481</v>
      </c>
      <c r="L39" s="20" t="s">
        <v>481</v>
      </c>
      <c r="M39" s="18" t="s">
        <v>481</v>
      </c>
      <c r="N39" s="20" t="s">
        <v>481</v>
      </c>
      <c r="O39" s="18" t="s">
        <v>481</v>
      </c>
      <c r="P39" s="20" t="s">
        <v>481</v>
      </c>
      <c r="Q39" s="18" t="n">
        <v>372.14067957</v>
      </c>
      <c r="R39" s="20" t="n">
        <v>12.4016485</v>
      </c>
    </row>
    <row r="40" spans="1:18">
      <c r="A40" s="15" t="s">
        <v>515</v>
      </c>
      <c r="B40" s="17" t="n">
        <v>14157</v>
      </c>
      <c r="C40" s="18">
        <f>(467.0/B40*100)</f>
        <v/>
      </c>
      <c r="D40" s="19" t="n">
        <v>13690</v>
      </c>
      <c r="E40" s="18" t="n">
        <v>491.17531647</v>
      </c>
      <c r="F40" s="20" t="n">
        <v>2.82819267</v>
      </c>
      <c r="G40" s="18" t="n">
        <v>540.23086229</v>
      </c>
      <c r="H40" s="20" t="n">
        <v>4.2015613</v>
      </c>
      <c r="I40" s="18" t="s">
        <v>481</v>
      </c>
      <c r="J40" s="20" t="s">
        <v>481</v>
      </c>
      <c r="K40" s="18" t="s">
        <v>481</v>
      </c>
      <c r="L40" s="20" t="s">
        <v>481</v>
      </c>
      <c r="M40" s="18" t="s">
        <v>481</v>
      </c>
      <c r="N40" s="20" t="s">
        <v>481</v>
      </c>
      <c r="O40" s="18" t="s">
        <v>481</v>
      </c>
      <c r="P40" s="20" t="s">
        <v>481</v>
      </c>
      <c r="Q40" s="18" t="n">
        <v>428.6549424</v>
      </c>
      <c r="R40" s="20" t="n">
        <v>8.27451042</v>
      </c>
    </row>
    <row r="41" spans="1:18">
      <c r="A41" s="15" t="s">
        <v>516</v>
      </c>
      <c r="B41" s="17" t="n">
        <v>5712</v>
      </c>
      <c r="C41" s="18">
        <f>(83.0/B41*100)</f>
        <v/>
      </c>
      <c r="D41" s="19" t="n">
        <v>5629</v>
      </c>
      <c r="E41" s="18" t="n">
        <v>497.4592025</v>
      </c>
      <c r="F41" s="20" t="n">
        <v>3.09000686</v>
      </c>
      <c r="G41" s="18" t="n">
        <v>524.21588531</v>
      </c>
      <c r="H41" s="20" t="n">
        <v>5.10591679</v>
      </c>
      <c r="I41" s="18" t="s">
        <v>481</v>
      </c>
      <c r="J41" s="20" t="s">
        <v>481</v>
      </c>
      <c r="K41" s="18" t="s">
        <v>481</v>
      </c>
      <c r="L41" s="20" t="s">
        <v>481</v>
      </c>
      <c r="M41" s="18" t="n">
        <v>399.91015703</v>
      </c>
      <c r="N41" s="20" t="n">
        <v>16.72230739</v>
      </c>
      <c r="O41" s="18" t="s">
        <v>481</v>
      </c>
      <c r="P41" s="20" t="s">
        <v>481</v>
      </c>
      <c r="Q41" s="18" t="n">
        <v>413.83508557</v>
      </c>
      <c r="R41" s="20" t="n">
        <v>14.33026314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349.85925265</v>
      </c>
      <c r="N45" s="20" t="n">
        <v>3.00084387</v>
      </c>
      <c r="O45" s="18" t="s">
        <v>481</v>
      </c>
      <c r="P45" s="20" t="s">
        <v>481</v>
      </c>
      <c r="Q45" s="18" t="s">
        <v>481</v>
      </c>
      <c r="R45" s="20" t="s">
        <v>481</v>
      </c>
    </row>
    <row r="46" spans="1:18">
      <c r="A46" s="15" t="s">
        <v>521</v>
      </c>
      <c r="B46" s="17" t="n">
        <v>23141</v>
      </c>
      <c r="C46" s="18">
        <f>(2423.0/B46*100)</f>
        <v/>
      </c>
      <c r="D46" s="19" t="n">
        <v>20718</v>
      </c>
      <c r="E46" s="18" t="n">
        <v>425.01248225</v>
      </c>
      <c r="F46" s="20" t="n">
        <v>3.73494069</v>
      </c>
      <c r="G46" s="18" t="n">
        <v>423.67454259</v>
      </c>
      <c r="H46" s="20" t="n">
        <v>4.37736073</v>
      </c>
      <c r="I46" s="18" t="s">
        <v>481</v>
      </c>
      <c r="J46" s="20" t="s">
        <v>481</v>
      </c>
      <c r="K46" s="18" t="s">
        <v>481</v>
      </c>
      <c r="L46" s="20" t="s">
        <v>481</v>
      </c>
      <c r="M46" s="18" t="s">
        <v>481</v>
      </c>
      <c r="N46" s="20" t="s">
        <v>481</v>
      </c>
      <c r="O46" s="18" t="s">
        <v>481</v>
      </c>
      <c r="P46" s="20" t="s">
        <v>481</v>
      </c>
      <c r="Q46" s="18" t="n">
        <v>385.04224297</v>
      </c>
      <c r="R46" s="20" t="n">
        <v>3.47857377</v>
      </c>
    </row>
    <row r="47" spans="1:18">
      <c r="A47" s="15" t="s">
        <v>522</v>
      </c>
      <c r="B47" s="17" t="n">
        <v>5928</v>
      </c>
      <c r="C47" s="18">
        <f>(498.0/B47*100)</f>
        <v/>
      </c>
      <c r="D47" s="19" t="n">
        <v>5430</v>
      </c>
      <c r="E47" s="18" t="n">
        <v>450.06884063</v>
      </c>
      <c r="F47" s="20" t="n">
        <v>4.6580535</v>
      </c>
      <c r="G47" s="18" t="n">
        <v>453.56985464</v>
      </c>
      <c r="H47" s="20" t="n">
        <v>8.186470330000001</v>
      </c>
      <c r="I47" s="18" t="s">
        <v>481</v>
      </c>
      <c r="J47" s="20" t="s">
        <v>481</v>
      </c>
      <c r="K47" s="18" t="s">
        <v>481</v>
      </c>
      <c r="L47" s="20" t="s">
        <v>481</v>
      </c>
      <c r="M47" s="18" t="s">
        <v>481</v>
      </c>
      <c r="N47" s="20" t="s">
        <v>481</v>
      </c>
      <c r="O47" s="18" t="s">
        <v>481</v>
      </c>
      <c r="P47" s="20" t="s">
        <v>481</v>
      </c>
      <c r="Q47" s="18" t="n">
        <v>347.10387983</v>
      </c>
      <c r="R47" s="20" t="n">
        <v>6.74645316</v>
      </c>
    </row>
    <row r="48" spans="1:18">
      <c r="A48" s="15" t="s">
        <v>523</v>
      </c>
      <c r="B48" s="17" t="n">
        <v>9841</v>
      </c>
      <c r="C48" s="18">
        <f>(9.0/B48*100)</f>
        <v/>
      </c>
      <c r="D48" s="19" t="n">
        <v>9832</v>
      </c>
      <c r="E48" s="18" t="n">
        <v>479.32238061</v>
      </c>
      <c r="F48" s="20" t="n">
        <v>5.83579674</v>
      </c>
      <c r="G48" s="18" t="n">
        <v>518.42121972</v>
      </c>
      <c r="H48" s="20" t="n">
        <v>5.1288661</v>
      </c>
      <c r="I48" s="18" t="s">
        <v>481</v>
      </c>
      <c r="J48" s="20" t="s">
        <v>481</v>
      </c>
      <c r="K48" s="18" t="s">
        <v>481</v>
      </c>
      <c r="L48" s="20" t="s">
        <v>481</v>
      </c>
      <c r="M48" s="18" t="s">
        <v>481</v>
      </c>
      <c r="N48" s="20" t="s">
        <v>481</v>
      </c>
      <c r="O48" s="18" t="s">
        <v>481</v>
      </c>
      <c r="P48" s="20" t="s">
        <v>481</v>
      </c>
      <c r="Q48" s="18" t="n">
        <v>441.58813942</v>
      </c>
      <c r="R48" s="20" t="n">
        <v>15.42516123</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(511.0/B50*100)</f>
        <v/>
      </c>
      <c r="D50" s="19" t="n">
        <v>11284</v>
      </c>
      <c r="E50" s="18" t="n">
        <v>427.79463413</v>
      </c>
      <c r="F50" s="20" t="n">
        <v>2.88898616</v>
      </c>
      <c r="G50" s="18" t="n">
        <v>437.46935684</v>
      </c>
      <c r="H50" s="20" t="n">
        <v>3.68217926</v>
      </c>
      <c r="I50" s="18" t="s">
        <v>481</v>
      </c>
      <c r="J50" s="20" t="s">
        <v>481</v>
      </c>
      <c r="K50" s="18" t="s">
        <v>481</v>
      </c>
      <c r="L50" s="20" t="s">
        <v>481</v>
      </c>
      <c r="M50" s="18" t="s">
        <v>481</v>
      </c>
      <c r="N50" s="20" t="s">
        <v>481</v>
      </c>
      <c r="O50" s="18" t="s">
        <v>481</v>
      </c>
      <c r="P50" s="20" t="s">
        <v>481</v>
      </c>
      <c r="Q50" s="18" t="n">
        <v>365.75736033</v>
      </c>
      <c r="R50" s="20" t="n">
        <v>8.64023368</v>
      </c>
    </row>
    <row r="51" spans="1:18">
      <c r="A51" s="15" t="s">
        <v>526</v>
      </c>
      <c r="B51" s="17" t="n">
        <v>6866</v>
      </c>
      <c r="C51" s="18">
        <f>(114.0/B51*100)</f>
        <v/>
      </c>
      <c r="D51" s="19" t="n">
        <v>6752</v>
      </c>
      <c r="E51" s="18" t="n">
        <v>430.38036243</v>
      </c>
      <c r="F51" s="20" t="n">
        <v>2.87013136</v>
      </c>
      <c r="G51" s="18" t="n">
        <v>434.37442113</v>
      </c>
      <c r="H51" s="20" t="n">
        <v>4.33592976</v>
      </c>
      <c r="I51" s="18" t="s">
        <v>481</v>
      </c>
      <c r="J51" s="20" t="s">
        <v>481</v>
      </c>
      <c r="K51" s="18" t="s">
        <v>481</v>
      </c>
      <c r="L51" s="20" t="s">
        <v>481</v>
      </c>
      <c r="M51" s="18" t="n">
        <v>427.96430568</v>
      </c>
      <c r="N51" s="20" t="n">
        <v>5.20460603</v>
      </c>
      <c r="O51" s="18" t="s">
        <v>481</v>
      </c>
      <c r="P51" s="20" t="s">
        <v>481</v>
      </c>
      <c r="Q51" s="18" t="n">
        <v>402.29252689</v>
      </c>
      <c r="R51" s="20" t="n">
        <v>7.53518642</v>
      </c>
    </row>
    <row r="52" spans="1:18">
      <c r="A52" s="15" t="s">
        <v>527</v>
      </c>
      <c r="B52" s="17" t="n">
        <v>5809</v>
      </c>
      <c r="C52" s="18">
        <f>(127.0/B52*100)</f>
        <v/>
      </c>
      <c r="D52" s="19" t="n">
        <v>5682</v>
      </c>
      <c r="E52" s="18" t="n">
        <v>486.39406413</v>
      </c>
      <c r="F52" s="20" t="n">
        <v>2.82806484</v>
      </c>
      <c r="G52" s="18" t="n">
        <v>502.34379726</v>
      </c>
      <c r="H52" s="20" t="n">
        <v>3.57887392</v>
      </c>
      <c r="I52" s="18" t="s">
        <v>481</v>
      </c>
      <c r="J52" s="20" t="s">
        <v>481</v>
      </c>
      <c r="K52" s="18" t="s">
        <v>481</v>
      </c>
      <c r="L52" s="20" t="s">
        <v>481</v>
      </c>
      <c r="M52" s="18" t="s">
        <v>481</v>
      </c>
      <c r="N52" s="20" t="s">
        <v>481</v>
      </c>
      <c r="O52" s="18" t="s">
        <v>481</v>
      </c>
      <c r="P52" s="20" t="s">
        <v>481</v>
      </c>
      <c r="Q52" s="18" t="n">
        <v>392.09945052</v>
      </c>
      <c r="R52" s="20" t="n">
        <v>8.23086683</v>
      </c>
    </row>
    <row r="53" spans="1:18">
      <c r="A53" s="15" t="s">
        <v>528</v>
      </c>
      <c r="B53" s="17" t="n">
        <v>5571</v>
      </c>
      <c r="C53" s="18">
        <f>(150.0/B53*100)</f>
        <v/>
      </c>
      <c r="D53" s="19" t="n">
        <v>5421</v>
      </c>
      <c r="E53" s="18" t="n">
        <v>454.37862914</v>
      </c>
      <c r="F53" s="20" t="n">
        <v>1.96307529</v>
      </c>
      <c r="G53" s="18" t="n">
        <v>438.62717293</v>
      </c>
      <c r="H53" s="20" t="n">
        <v>4.98523472</v>
      </c>
      <c r="I53" s="18" t="s">
        <v>481</v>
      </c>
      <c r="J53" s="20" t="s">
        <v>481</v>
      </c>
      <c r="K53" s="18" t="s">
        <v>481</v>
      </c>
      <c r="L53" s="20" t="s">
        <v>481</v>
      </c>
      <c r="M53" s="18" t="s">
        <v>481</v>
      </c>
      <c r="N53" s="20" t="s">
        <v>481</v>
      </c>
      <c r="O53" s="18" t="s">
        <v>481</v>
      </c>
      <c r="P53" s="20" t="s">
        <v>481</v>
      </c>
      <c r="Q53" s="18" t="n">
        <v>355.08979165</v>
      </c>
      <c r="R53" s="20" t="n">
        <v>5.21266661</v>
      </c>
    </row>
    <row r="54" spans="1:18">
      <c r="A54" s="15" t="s">
        <v>529</v>
      </c>
      <c r="B54" s="17" t="n">
        <v>4740</v>
      </c>
      <c r="C54" s="18">
        <f>(669.0/B54*100)</f>
        <v/>
      </c>
      <c r="D54" s="19" t="n">
        <v>4071</v>
      </c>
      <c r="E54" s="18" t="n">
        <v>371.03294926</v>
      </c>
      <c r="F54" s="20" t="n">
        <v>3.61422353</v>
      </c>
      <c r="G54" s="18" t="n">
        <v>384.01503336</v>
      </c>
      <c r="H54" s="20" t="n">
        <v>5.00133754</v>
      </c>
      <c r="I54" s="18" t="s">
        <v>481</v>
      </c>
      <c r="J54" s="20" t="s">
        <v>481</v>
      </c>
      <c r="K54" s="18" t="s">
        <v>481</v>
      </c>
      <c r="L54" s="20" t="s">
        <v>481</v>
      </c>
      <c r="M54" s="18" t="s">
        <v>481</v>
      </c>
      <c r="N54" s="20" t="s">
        <v>481</v>
      </c>
      <c r="O54" s="18" t="s">
        <v>481</v>
      </c>
      <c r="P54" s="20" t="s">
        <v>481</v>
      </c>
      <c r="Q54" s="18" t="n">
        <v>309.30578837</v>
      </c>
      <c r="R54" s="20" t="n">
        <v>4.81796318</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(77.0/B56*100)</f>
        <v/>
      </c>
      <c r="D56" s="19" t="n">
        <v>5282</v>
      </c>
      <c r="E56" s="18" t="n">
        <v>522.79423546</v>
      </c>
      <c r="F56" s="20" t="n">
        <v>2.64770288</v>
      </c>
      <c r="G56" s="18" t="n">
        <v>545.42400365</v>
      </c>
      <c r="H56" s="20" t="n">
        <v>3.74041392</v>
      </c>
      <c r="I56" s="18" t="s">
        <v>481</v>
      </c>
      <c r="J56" s="20" t="s">
        <v>481</v>
      </c>
      <c r="K56" s="18" t="s">
        <v>481</v>
      </c>
      <c r="L56" s="20" t="s">
        <v>481</v>
      </c>
      <c r="M56" s="18" t="s">
        <v>481</v>
      </c>
      <c r="N56" s="20" t="s">
        <v>481</v>
      </c>
      <c r="O56" s="18" t="s">
        <v>481</v>
      </c>
      <c r="P56" s="20" t="s">
        <v>481</v>
      </c>
      <c r="Q56" s="18" t="n">
        <v>459.53713102</v>
      </c>
      <c r="R56" s="20" t="n">
        <v>14.60078361</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397.25949434</v>
      </c>
      <c r="N57" s="20" t="n">
        <v>2.86584073</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347.12590293</v>
      </c>
      <c r="N59" s="20" t="n">
        <v>1.56898215</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346.54897697</v>
      </c>
      <c r="N60" s="20" t="n">
        <v>4.41355694</v>
      </c>
      <c r="O60" s="18" t="s">
        <v>481</v>
      </c>
      <c r="P60" s="20" t="s">
        <v>481</v>
      </c>
      <c r="Q60" s="18" t="s">
        <v>481</v>
      </c>
      <c r="R60" s="20" t="s">
        <v>481</v>
      </c>
    </row>
    <row r="61" spans="1:18">
      <c r="A61" s="15" t="s">
        <v>536</v>
      </c>
      <c r="B61" s="17" t="n">
        <v>6525</v>
      </c>
      <c r="C61" s="18">
        <f>(195.0/B61*100)</f>
        <v/>
      </c>
      <c r="D61" s="19" t="n">
        <v>6330</v>
      </c>
      <c r="E61" s="18" t="n">
        <v>477.57342601</v>
      </c>
      <c r="F61" s="20" t="n">
        <v>2.59046157</v>
      </c>
      <c r="G61" s="18" t="n">
        <v>475.01104423</v>
      </c>
      <c r="H61" s="20" t="n">
        <v>5.35482176</v>
      </c>
      <c r="I61" s="18" t="s">
        <v>481</v>
      </c>
      <c r="J61" s="20" t="s">
        <v>481</v>
      </c>
      <c r="K61" s="18" t="s">
        <v>481</v>
      </c>
      <c r="L61" s="20" t="s">
        <v>481</v>
      </c>
      <c r="M61" s="18" t="s">
        <v>481</v>
      </c>
      <c r="N61" s="20" t="s">
        <v>481</v>
      </c>
      <c r="O61" s="18" t="s">
        <v>481</v>
      </c>
      <c r="P61" s="20" t="s">
        <v>481</v>
      </c>
      <c r="Q61" s="18" t="n">
        <v>377.043501</v>
      </c>
      <c r="R61" s="20" t="n">
        <v>9.035450109999999</v>
      </c>
    </row>
    <row r="62" spans="1:18">
      <c r="A62" s="15" t="s">
        <v>537</v>
      </c>
      <c r="B62" s="17" t="n">
        <v>4476</v>
      </c>
      <c r="C62" s="18">
        <f>(3.0/B62*100)</f>
        <v/>
      </c>
      <c r="D62" s="19" t="n">
        <v>4473</v>
      </c>
      <c r="E62" s="18" t="n">
        <v>505.5819912</v>
      </c>
      <c r="F62" s="20" t="n">
        <v>1.31984519</v>
      </c>
      <c r="G62" s="18" t="n">
        <v>525.13262909</v>
      </c>
      <c r="H62" s="20" t="n">
        <v>3.24582119</v>
      </c>
      <c r="I62" s="18" t="s">
        <v>481</v>
      </c>
      <c r="J62" s="20" t="s">
        <v>481</v>
      </c>
      <c r="K62" s="18" t="s">
        <v>481</v>
      </c>
      <c r="L62" s="20" t="s">
        <v>481</v>
      </c>
      <c r="M62" s="18" t="s">
        <v>481</v>
      </c>
      <c r="N62" s="20" t="s">
        <v>481</v>
      </c>
      <c r="O62" s="18" t="s">
        <v>481</v>
      </c>
      <c r="P62" s="20" t="s">
        <v>481</v>
      </c>
      <c r="Q62" s="18" t="n">
        <v>474.47183848</v>
      </c>
      <c r="R62" s="20" t="n">
        <v>20.43128171</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446.66614265</v>
      </c>
      <c r="N64" s="20" t="n">
        <v>1.7787943</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416.22926213</v>
      </c>
      <c r="N65" s="20" t="n">
        <v>2.51747002</v>
      </c>
      <c r="O65" s="18" t="s">
        <v>481</v>
      </c>
      <c r="P65" s="20" t="s">
        <v>481</v>
      </c>
      <c r="Q65" s="18" t="s">
        <v>481</v>
      </c>
      <c r="R65" s="20" t="s">
        <v>481</v>
      </c>
    </row>
    <row r="66" spans="1:18">
      <c r="A66" s="15" t="s">
        <v>541</v>
      </c>
      <c r="B66" s="17" t="n">
        <v>5665</v>
      </c>
      <c r="C66" s="18">
        <f>(107.0/B66*100)</f>
        <v/>
      </c>
      <c r="D66" s="19" t="n">
        <v>5558</v>
      </c>
      <c r="E66" s="18" t="n">
        <v>439.56356385</v>
      </c>
      <c r="F66" s="20" t="n">
        <v>1.91105793</v>
      </c>
      <c r="G66" s="18" t="n">
        <v>434.72877626</v>
      </c>
      <c r="H66" s="20" t="n">
        <v>4.60310784</v>
      </c>
      <c r="I66" s="18" t="s">
        <v>481</v>
      </c>
      <c r="J66" s="20" t="s">
        <v>481</v>
      </c>
      <c r="K66" s="18" t="s">
        <v>481</v>
      </c>
      <c r="L66" s="20" t="s">
        <v>481</v>
      </c>
      <c r="M66" s="18" t="s">
        <v>481</v>
      </c>
      <c r="N66" s="20" t="s">
        <v>481</v>
      </c>
      <c r="O66" s="18" t="s">
        <v>481</v>
      </c>
      <c r="P66" s="20" t="s">
        <v>481</v>
      </c>
      <c r="Q66" s="18" t="n">
        <v>362.61441509</v>
      </c>
      <c r="R66" s="20" t="n">
        <v>4.00556706</v>
      </c>
    </row>
    <row r="67" spans="1:18">
      <c r="A67" s="15" t="s">
        <v>542</v>
      </c>
      <c r="B67" s="17" t="n">
        <v>6971</v>
      </c>
      <c r="C67" s="18">
        <f>(1435.0/B67*100)</f>
        <v/>
      </c>
      <c r="D67" s="19" t="n">
        <v>5536</v>
      </c>
      <c r="E67" s="18" t="n">
        <v>411.38916337</v>
      </c>
      <c r="F67" s="20" t="n">
        <v>3.1988696</v>
      </c>
      <c r="G67" s="18" t="n">
        <v>431.40986909</v>
      </c>
      <c r="H67" s="20" t="n">
        <v>3.62762978</v>
      </c>
      <c r="I67" s="18" t="s">
        <v>481</v>
      </c>
      <c r="J67" s="20" t="s">
        <v>481</v>
      </c>
      <c r="K67" s="18" t="s">
        <v>481</v>
      </c>
      <c r="L67" s="20" t="s">
        <v>481</v>
      </c>
      <c r="M67" s="18" t="s">
        <v>481</v>
      </c>
      <c r="N67" s="20" t="s">
        <v>481</v>
      </c>
      <c r="O67" s="18" t="s">
        <v>481</v>
      </c>
      <c r="P67" s="20" t="s">
        <v>481</v>
      </c>
      <c r="Q67" s="18" t="n">
        <v>355.88351048</v>
      </c>
      <c r="R67" s="20" t="n">
        <v>6.27313506</v>
      </c>
    </row>
    <row r="68" spans="1:18">
      <c r="A68" s="15" t="s">
        <v>543</v>
      </c>
      <c r="B68" s="17" t="n">
        <v>12083</v>
      </c>
      <c r="C68" s="18">
        <f>(33.0/B68*100)</f>
        <v/>
      </c>
      <c r="D68" s="19" t="n">
        <v>12050</v>
      </c>
      <c r="E68" s="18" t="n">
        <v>419.47970301</v>
      </c>
      <c r="F68" s="20" t="n">
        <v>1.27108368</v>
      </c>
      <c r="G68" s="18" t="n">
        <v>421.08961388</v>
      </c>
      <c r="H68" s="20" t="n">
        <v>3.26252736</v>
      </c>
      <c r="I68" s="18" t="s">
        <v>481</v>
      </c>
      <c r="J68" s="20" t="s">
        <v>481</v>
      </c>
      <c r="K68" s="18" t="s">
        <v>481</v>
      </c>
      <c r="L68" s="20" t="s">
        <v>481</v>
      </c>
      <c r="M68" s="18" t="s">
        <v>481</v>
      </c>
      <c r="N68" s="20" t="s">
        <v>481</v>
      </c>
      <c r="O68" s="18" t="s">
        <v>481</v>
      </c>
      <c r="P68" s="20" t="s">
        <v>481</v>
      </c>
      <c r="Q68" s="18" t="n">
        <v>329.02841035</v>
      </c>
      <c r="R68" s="20" t="n">
        <v>2.14029471</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433.61659804</v>
      </c>
      <c r="N69" s="20" t="n">
        <v>4.0674456</v>
      </c>
      <c r="O69" s="18" t="s">
        <v>481</v>
      </c>
      <c r="P69" s="20" t="s">
        <v>481</v>
      </c>
      <c r="Q69" s="18" t="s">
        <v>481</v>
      </c>
      <c r="R69" s="20" t="s">
        <v>481</v>
      </c>
    </row>
    <row r="70" spans="1:18">
      <c r="A70" s="15" t="s">
        <v>545</v>
      </c>
      <c r="B70" s="17" t="n">
        <v>6036</v>
      </c>
      <c r="C70" s="18">
        <f>(223.0/B70*100)</f>
        <v/>
      </c>
      <c r="D70" s="19" t="n">
        <v>5813</v>
      </c>
      <c r="E70" s="18" t="n">
        <v>496.38387457</v>
      </c>
      <c r="F70" s="20" t="n">
        <v>3.04240979</v>
      </c>
      <c r="G70" s="18" t="n">
        <v>516.59513788</v>
      </c>
      <c r="H70" s="20" t="n">
        <v>4.83973125</v>
      </c>
      <c r="I70" s="18" t="s">
        <v>481</v>
      </c>
      <c r="J70" s="20" t="s">
        <v>481</v>
      </c>
      <c r="K70" s="18" t="s">
        <v>481</v>
      </c>
      <c r="L70" s="20" t="s">
        <v>481</v>
      </c>
      <c r="M70" s="18" t="s">
        <v>481</v>
      </c>
      <c r="N70" s="20" t="s">
        <v>481</v>
      </c>
      <c r="O70" s="18" t="s">
        <v>481</v>
      </c>
      <c r="P70" s="20" t="s">
        <v>481</v>
      </c>
      <c r="Q70" s="18" t="n">
        <v>449.57639779</v>
      </c>
      <c r="R70" s="20" t="n">
        <v>9.29146351</v>
      </c>
    </row>
    <row r="71" spans="1:18">
      <c r="A71" s="15" t="s">
        <v>546</v>
      </c>
      <c r="B71" s="17" t="n">
        <v>6115</v>
      </c>
      <c r="C71" s="18">
        <f>(63.0/B71*100)</f>
        <v/>
      </c>
      <c r="D71" s="19" t="n">
        <v>6052</v>
      </c>
      <c r="E71" s="18" t="n">
        <v>528.08913652</v>
      </c>
      <c r="F71" s="20" t="n">
        <v>2.21422387</v>
      </c>
      <c r="G71" s="18" t="n">
        <v>555.05237903</v>
      </c>
      <c r="H71" s="20" t="n">
        <v>2.88061933</v>
      </c>
      <c r="I71" s="18" t="s">
        <v>481</v>
      </c>
      <c r="J71" s="20" t="s">
        <v>481</v>
      </c>
      <c r="K71" s="18" t="s">
        <v>481</v>
      </c>
      <c r="L71" s="20" t="s">
        <v>481</v>
      </c>
      <c r="M71" s="18" t="s">
        <v>481</v>
      </c>
      <c r="N71" s="20" t="s">
        <v>481</v>
      </c>
      <c r="O71" s="18" t="s">
        <v>481</v>
      </c>
      <c r="P71" s="20" t="s">
        <v>481</v>
      </c>
      <c r="Q71" s="18" t="n">
        <v>497.40154752</v>
      </c>
      <c r="R71" s="20" t="n">
        <v>14.91261092</v>
      </c>
    </row>
    <row r="72" spans="1:18">
      <c r="A72" s="15" t="s">
        <v>547</v>
      </c>
      <c r="B72" s="17" t="n">
        <v>7708</v>
      </c>
      <c r="C72" s="18">
        <f>(12.0/B72*100)</f>
        <v/>
      </c>
      <c r="D72" s="19" t="n">
        <v>7696</v>
      </c>
      <c r="E72" s="18" t="n">
        <v>485.7190803</v>
      </c>
      <c r="F72" s="20" t="n">
        <v>2.59216829</v>
      </c>
      <c r="G72" s="18" t="n">
        <v>526.27745091</v>
      </c>
      <c r="H72" s="20" t="n">
        <v>3.12259579</v>
      </c>
      <c r="I72" s="18" t="s">
        <v>481</v>
      </c>
      <c r="J72" s="20" t="s">
        <v>481</v>
      </c>
      <c r="K72" s="18" t="s">
        <v>481</v>
      </c>
      <c r="L72" s="20" t="s">
        <v>481</v>
      </c>
      <c r="M72" s="18" t="s">
        <v>481</v>
      </c>
      <c r="N72" s="20" t="s">
        <v>481</v>
      </c>
      <c r="O72" s="18" t="s">
        <v>481</v>
      </c>
      <c r="P72" s="20" t="s">
        <v>481</v>
      </c>
      <c r="Q72" s="18" t="n">
        <v>436.07506093</v>
      </c>
      <c r="R72" s="20" t="n">
        <v>16.20767103</v>
      </c>
    </row>
    <row r="73" spans="1:18">
      <c r="A73" s="15" t="s">
        <v>548</v>
      </c>
      <c r="B73" s="17" t="n">
        <v>8249</v>
      </c>
      <c r="C73" s="18">
        <f>(224.0/B73*100)</f>
        <v/>
      </c>
      <c r="D73" s="19" t="n">
        <v>8025</v>
      </c>
      <c r="E73" s="18" t="n">
        <v>407.18665913</v>
      </c>
      <c r="F73" s="20" t="n">
        <v>3.41514597</v>
      </c>
      <c r="G73" s="18" t="n">
        <v>424.24499987</v>
      </c>
      <c r="H73" s="20" t="n">
        <v>4.5424702</v>
      </c>
      <c r="I73" s="18" t="s">
        <v>481</v>
      </c>
      <c r="J73" s="20" t="s">
        <v>481</v>
      </c>
      <c r="K73" s="18" t="s">
        <v>481</v>
      </c>
      <c r="L73" s="20" t="s">
        <v>481</v>
      </c>
      <c r="M73" s="18" t="s">
        <v>481</v>
      </c>
      <c r="N73" s="20" t="s">
        <v>481</v>
      </c>
      <c r="O73" s="18" t="s">
        <v>481</v>
      </c>
      <c r="P73" s="20" t="s">
        <v>481</v>
      </c>
      <c r="Q73" s="18" t="n">
        <v>368.48994052</v>
      </c>
      <c r="R73" s="20" t="n">
        <v>8.76078083</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427.27325298</v>
      </c>
      <c r="N74" s="20" t="n">
        <v>1.48755563</v>
      </c>
      <c r="O74" s="18" t="s">
        <v>481</v>
      </c>
      <c r="P74" s="20" t="s">
        <v>481</v>
      </c>
      <c r="Q74" s="18" t="s">
        <v>481</v>
      </c>
      <c r="R74" s="20" t="s">
        <v>481</v>
      </c>
    </row>
    <row r="75" spans="1:18">
      <c r="A75" s="15" t="s">
        <v>550</v>
      </c>
      <c r="B75" s="17" t="n">
        <v>5375</v>
      </c>
      <c r="C75" s="18">
        <f>(365.0/B75*100)</f>
        <v/>
      </c>
      <c r="D75" s="19" t="n">
        <v>5010</v>
      </c>
      <c r="E75" s="18" t="n">
        <v>367.94151471</v>
      </c>
      <c r="F75" s="20" t="n">
        <v>3.13144377</v>
      </c>
      <c r="G75" s="18" t="n">
        <v>371.21119999</v>
      </c>
      <c r="H75" s="20" t="n">
        <v>4.63280241</v>
      </c>
      <c r="I75" s="18" t="s">
        <v>481</v>
      </c>
      <c r="J75" s="20" t="s">
        <v>481</v>
      </c>
      <c r="K75" s="18" t="s">
        <v>481</v>
      </c>
      <c r="L75" s="20" t="s">
        <v>481</v>
      </c>
      <c r="M75" s="18" t="s">
        <v>481</v>
      </c>
      <c r="N75" s="20" t="s">
        <v>481</v>
      </c>
      <c r="O75" s="18" t="s">
        <v>481</v>
      </c>
      <c r="P75" s="20" t="s">
        <v>481</v>
      </c>
      <c r="Q75" s="18" t="n">
        <v>329.8636303</v>
      </c>
      <c r="R75" s="20" t="n">
        <v>5.8711875</v>
      </c>
    </row>
    <row r="76" spans="1:18">
      <c r="A76" s="15" t="s">
        <v>551</v>
      </c>
      <c r="B76" s="17" t="n">
        <v>14167</v>
      </c>
      <c r="C76" s="18">
        <f>(239.0/B76*100)</f>
        <v/>
      </c>
      <c r="D76" s="19" t="n">
        <v>13928</v>
      </c>
      <c r="E76" s="18" t="n">
        <v>438.3010271</v>
      </c>
      <c r="F76" s="20" t="n">
        <v>3.1399464</v>
      </c>
      <c r="G76" s="18" t="n">
        <v>457.04704731</v>
      </c>
      <c r="H76" s="20" t="n">
        <v>3.99636135</v>
      </c>
      <c r="I76" s="18" t="s">
        <v>481</v>
      </c>
      <c r="J76" s="20" t="s">
        <v>481</v>
      </c>
      <c r="K76" s="18" t="s">
        <v>481</v>
      </c>
      <c r="L76" s="20" t="s">
        <v>481</v>
      </c>
      <c r="M76" s="18" t="s">
        <v>481</v>
      </c>
      <c r="N76" s="20" t="s">
        <v>481</v>
      </c>
      <c r="O76" s="18" t="s">
        <v>481</v>
      </c>
      <c r="P76" s="20" t="s">
        <v>481</v>
      </c>
      <c r="Q76" s="18" t="n">
        <v>343.83723643</v>
      </c>
      <c r="R76" s="20" t="n">
        <v>5.33460141</v>
      </c>
    </row>
    <row r="77" spans="1:18">
      <c r="A77" s="15" t="s">
        <v>552</v>
      </c>
      <c r="B77" s="17" t="n">
        <v>6062</v>
      </c>
      <c r="C77" s="18">
        <f>(534.0/B77*100)</f>
        <v/>
      </c>
      <c r="D77" s="19" t="n">
        <v>5528</v>
      </c>
      <c r="E77" s="18" t="n">
        <v>450.80070031</v>
      </c>
      <c r="F77" s="20" t="n">
        <v>3.01618128</v>
      </c>
      <c r="G77" s="18" t="n">
        <v>450.28023163</v>
      </c>
      <c r="H77" s="20" t="n">
        <v>4.39360005</v>
      </c>
      <c r="I77" s="18" t="s">
        <v>481</v>
      </c>
      <c r="J77" s="20" t="s">
        <v>481</v>
      </c>
      <c r="K77" s="18" t="s">
        <v>481</v>
      </c>
      <c r="L77" s="20" t="s">
        <v>481</v>
      </c>
      <c r="M77" s="18" t="s">
        <v>481</v>
      </c>
      <c r="N77" s="20" t="s">
        <v>481</v>
      </c>
      <c r="O77" s="18" t="s">
        <v>481</v>
      </c>
      <c r="P77" s="20" t="s">
        <v>481</v>
      </c>
      <c r="Q77" s="18" t="n">
        <v>369.8700346</v>
      </c>
      <c r="R77" s="20" t="n">
        <v>4.31076763</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427.14102033</v>
      </c>
      <c r="N80" s="20" t="n">
        <v>3.42468904</v>
      </c>
      <c r="O80" s="18" t="s">
        <v>481</v>
      </c>
      <c r="P80" s="20" t="s">
        <v>481</v>
      </c>
      <c r="Q80" s="18" t="s">
        <v>481</v>
      </c>
      <c r="R80" s="20" t="s">
        <v>481</v>
      </c>
    </row>
    <row r="81" spans="1:18">
      <c r="A81" s="23" t="s">
        <v>556</v>
      </c>
      <c r="B81" s="17" t="n">
        <v>8861</v>
      </c>
      <c r="C81" s="18">
        <f>(129.0/B81*100)</f>
        <v/>
      </c>
      <c r="D81" s="19" t="n">
        <v>8732</v>
      </c>
      <c r="E81" s="18" t="n">
        <v>426.73050812</v>
      </c>
      <c r="F81" s="20" t="n">
        <v>3.58884353</v>
      </c>
      <c r="G81" s="18" t="n">
        <v>451.67337722</v>
      </c>
      <c r="H81" s="20" t="n">
        <v>4.02067841</v>
      </c>
      <c r="I81" s="18" t="s">
        <v>481</v>
      </c>
      <c r="J81" s="20" t="s">
        <v>481</v>
      </c>
      <c r="K81" s="18" t="s">
        <v>481</v>
      </c>
      <c r="L81" s="20" t="s">
        <v>481</v>
      </c>
      <c r="M81" s="18" t="s">
        <v>481</v>
      </c>
      <c r="N81" s="20" t="s">
        <v>481</v>
      </c>
      <c r="O81" s="18" t="s">
        <v>481</v>
      </c>
      <c r="P81" s="20" t="s">
        <v>481</v>
      </c>
      <c r="Q81" s="18" t="n">
        <v>371.93506618</v>
      </c>
      <c r="R81" s="20" t="n">
        <v>11.80623997</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909</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509.25536172</v>
      </c>
      <c r="F7" s="20" t="n">
        <v>1.83353878</v>
      </c>
      <c r="G7" s="18" t="n">
        <v>463.58633348</v>
      </c>
      <c r="H7" s="20" t="n">
        <v>8.56026821</v>
      </c>
      <c r="I7" s="18" t="s">
        <v>481</v>
      </c>
      <c r="J7" s="20" t="s">
        <v>481</v>
      </c>
      <c r="K7" s="18" t="s">
        <v>481</v>
      </c>
      <c r="L7" s="20" t="s">
        <v>481</v>
      </c>
      <c r="M7" s="18" t="s">
        <v>481</v>
      </c>
      <c r="N7" s="20" t="s">
        <v>481</v>
      </c>
      <c r="O7" s="18" t="s">
        <v>481</v>
      </c>
      <c r="P7" s="20" t="s">
        <v>481</v>
      </c>
      <c r="Q7" s="18" t="n">
        <v>471.49055539</v>
      </c>
      <c r="R7" s="20" t="n">
        <v>5.41042818</v>
      </c>
    </row>
    <row r="8" spans="1:18">
      <c r="A8" s="15" t="s">
        <v>483</v>
      </c>
      <c r="B8" s="17" t="n">
        <v>7007</v>
      </c>
      <c r="C8" s="18">
        <f>(357.0/B8*100)</f>
        <v/>
      </c>
      <c r="D8" s="19" t="n">
        <v>6650</v>
      </c>
      <c r="E8" s="18" t="n">
        <v>493.19627153</v>
      </c>
      <c r="F8" s="20" t="n">
        <v>2.89601485</v>
      </c>
      <c r="G8" s="18" t="n">
        <v>456.49245074</v>
      </c>
      <c r="H8" s="20" t="n">
        <v>6.70669344</v>
      </c>
      <c r="I8" s="18" t="s">
        <v>481</v>
      </c>
      <c r="J8" s="20" t="s">
        <v>481</v>
      </c>
      <c r="K8" s="18" t="s">
        <v>481</v>
      </c>
      <c r="L8" s="20" t="s">
        <v>481</v>
      </c>
      <c r="M8" s="18" t="n">
        <v>361.38025951</v>
      </c>
      <c r="N8" s="20" t="n">
        <v>22.72565673</v>
      </c>
      <c r="O8" s="18" t="s">
        <v>481</v>
      </c>
      <c r="P8" s="20" t="s">
        <v>481</v>
      </c>
      <c r="Q8" s="18" t="n">
        <v>402.79639019</v>
      </c>
      <c r="R8" s="20" t="n">
        <v>7.99263095</v>
      </c>
    </row>
    <row r="9" spans="1:18">
      <c r="A9" s="15" t="s">
        <v>484</v>
      </c>
      <c r="B9" s="17" t="n">
        <v>9651</v>
      </c>
      <c r="C9" s="18">
        <f>(381.0/B9*100)</f>
        <v/>
      </c>
      <c r="D9" s="19" t="n">
        <v>9270</v>
      </c>
      <c r="E9" s="18" t="n">
        <v>512.5406126399999</v>
      </c>
      <c r="F9" s="20" t="n">
        <v>2.41506652</v>
      </c>
      <c r="G9" s="18" t="n">
        <v>471.74402279</v>
      </c>
      <c r="H9" s="20" t="n">
        <v>4.86719765</v>
      </c>
      <c r="I9" s="18" t="s">
        <v>481</v>
      </c>
      <c r="J9" s="20" t="s">
        <v>481</v>
      </c>
      <c r="K9" s="18" t="s">
        <v>481</v>
      </c>
      <c r="L9" s="20" t="s">
        <v>481</v>
      </c>
      <c r="M9" s="18" t="n">
        <v>347.7815185</v>
      </c>
      <c r="N9" s="20" t="n">
        <v>11.20716786</v>
      </c>
      <c r="O9" s="18" t="s">
        <v>481</v>
      </c>
      <c r="P9" s="20" t="s">
        <v>481</v>
      </c>
      <c r="Q9" s="18" t="n">
        <v>420.42788217</v>
      </c>
      <c r="R9" s="20" t="n">
        <v>7.96167323</v>
      </c>
    </row>
    <row r="10" spans="1:18">
      <c r="A10" s="15" t="s">
        <v>485</v>
      </c>
      <c r="B10" s="17" t="n">
        <v>20058</v>
      </c>
      <c r="C10" s="18">
        <f>(596.0/B10*100)</f>
        <v/>
      </c>
      <c r="D10" s="19" t="n">
        <v>19462</v>
      </c>
      <c r="E10" s="18" t="n">
        <v>533.58701791</v>
      </c>
      <c r="F10" s="20" t="n">
        <v>2.11219414</v>
      </c>
      <c r="G10" s="18" t="n">
        <v>487.26430781</v>
      </c>
      <c r="H10" s="20" t="n">
        <v>6.27623646</v>
      </c>
      <c r="I10" s="18" t="s">
        <v>481</v>
      </c>
      <c r="J10" s="20" t="s">
        <v>481</v>
      </c>
      <c r="K10" s="18" t="s">
        <v>481</v>
      </c>
      <c r="L10" s="20" t="s">
        <v>481</v>
      </c>
      <c r="M10" s="18" t="s">
        <v>481</v>
      </c>
      <c r="N10" s="20" t="s">
        <v>481</v>
      </c>
      <c r="O10" s="18" t="s">
        <v>481</v>
      </c>
      <c r="P10" s="20" t="s">
        <v>481</v>
      </c>
      <c r="Q10" s="18" t="n">
        <v>454.11951857</v>
      </c>
      <c r="R10" s="20" t="n">
        <v>8.12592016</v>
      </c>
    </row>
    <row r="11" spans="1:18">
      <c r="A11" s="15" t="s">
        <v>486</v>
      </c>
      <c r="B11" s="17" t="n">
        <v>7053</v>
      </c>
      <c r="C11" s="18">
        <f>(274.0/B11*100)</f>
        <v/>
      </c>
      <c r="D11" s="19" t="n">
        <v>6779</v>
      </c>
      <c r="E11" s="18" t="n">
        <v>467.95777377</v>
      </c>
      <c r="F11" s="20" t="n">
        <v>2.8159434</v>
      </c>
      <c r="G11" s="18" t="n">
        <v>442.30974393</v>
      </c>
      <c r="H11" s="20" t="n">
        <v>3.9357398</v>
      </c>
      <c r="I11" s="18" t="s">
        <v>481</v>
      </c>
      <c r="J11" s="20" t="s">
        <v>481</v>
      </c>
      <c r="K11" s="18" t="s">
        <v>481</v>
      </c>
      <c r="L11" s="20" t="s">
        <v>481</v>
      </c>
      <c r="M11" s="18" t="s">
        <v>481</v>
      </c>
      <c r="N11" s="20" t="s">
        <v>481</v>
      </c>
      <c r="O11" s="18" t="s">
        <v>481</v>
      </c>
      <c r="P11" s="20" t="s">
        <v>481</v>
      </c>
      <c r="Q11" s="18" t="n">
        <v>422.72875791</v>
      </c>
      <c r="R11" s="20" t="n">
        <v>6.59997844</v>
      </c>
    </row>
    <row r="12" spans="1:18">
      <c r="A12" s="15" t="s">
        <v>487</v>
      </c>
      <c r="B12" s="17" t="n">
        <v>6894</v>
      </c>
      <c r="C12" s="18">
        <f>(61.0/B12*100)</f>
        <v/>
      </c>
      <c r="D12" s="19" t="n">
        <v>6833</v>
      </c>
      <c r="E12" s="18" t="n">
        <v>498.67199568</v>
      </c>
      <c r="F12" s="20" t="n">
        <v>2.18803025</v>
      </c>
      <c r="G12" s="18" t="n">
        <v>460.24091357</v>
      </c>
      <c r="H12" s="20" t="n">
        <v>6.95244443</v>
      </c>
      <c r="I12" s="18" t="s">
        <v>481</v>
      </c>
      <c r="J12" s="20" t="s">
        <v>481</v>
      </c>
      <c r="K12" s="18" t="s">
        <v>481</v>
      </c>
      <c r="L12" s="20" t="s">
        <v>481</v>
      </c>
      <c r="M12" s="18" t="n">
        <v>332.31014509</v>
      </c>
      <c r="N12" s="20" t="n">
        <v>18.34291261</v>
      </c>
      <c r="O12" s="18" t="s">
        <v>481</v>
      </c>
      <c r="P12" s="20" t="s">
        <v>481</v>
      </c>
      <c r="Q12" s="18" t="n">
        <v>382.97425138</v>
      </c>
      <c r="R12" s="20" t="n">
        <v>7.98270316</v>
      </c>
    </row>
    <row r="13" spans="1:18">
      <c r="A13" s="15" t="s">
        <v>488</v>
      </c>
      <c r="B13" s="17" t="n">
        <v>7161</v>
      </c>
      <c r="C13" s="18">
        <f>(380.0/B13*100)</f>
        <v/>
      </c>
      <c r="D13" s="19" t="n">
        <v>6781</v>
      </c>
      <c r="E13" s="18" t="n">
        <v>510.01275591</v>
      </c>
      <c r="F13" s="20" t="n">
        <v>2.19186005</v>
      </c>
      <c r="G13" s="18" t="n">
        <v>490.08071563</v>
      </c>
      <c r="H13" s="20" t="n">
        <v>10.48639592</v>
      </c>
      <c r="I13" s="18" t="s">
        <v>481</v>
      </c>
      <c r="J13" s="20" t="s">
        <v>481</v>
      </c>
      <c r="K13" s="18" t="s">
        <v>481</v>
      </c>
      <c r="L13" s="20" t="s">
        <v>481</v>
      </c>
      <c r="M13" s="18" t="n">
        <v>407.4699787</v>
      </c>
      <c r="N13" s="20" t="n">
        <v>6.79601306</v>
      </c>
      <c r="O13" s="18" t="s">
        <v>481</v>
      </c>
      <c r="P13" s="20" t="s">
        <v>481</v>
      </c>
      <c r="Q13" s="18" t="n">
        <v>399.91706609</v>
      </c>
      <c r="R13" s="20" t="n">
        <v>9.475881709999999</v>
      </c>
    </row>
    <row r="14" spans="1:18">
      <c r="A14" s="15" t="s">
        <v>489</v>
      </c>
      <c r="B14" s="17" t="n">
        <v>5587</v>
      </c>
      <c r="C14" s="18">
        <f>(102.0/B14*100)</f>
        <v/>
      </c>
      <c r="D14" s="19" t="n">
        <v>5485</v>
      </c>
      <c r="E14" s="18" t="n">
        <v>524.87970236</v>
      </c>
      <c r="F14" s="20" t="n">
        <v>2.14282752</v>
      </c>
      <c r="G14" s="18" t="n">
        <v>496.3329179</v>
      </c>
      <c r="H14" s="20" t="n">
        <v>4.33242989</v>
      </c>
      <c r="I14" s="18" t="s">
        <v>481</v>
      </c>
      <c r="J14" s="20" t="s">
        <v>481</v>
      </c>
      <c r="K14" s="18" t="s">
        <v>481</v>
      </c>
      <c r="L14" s="20" t="s">
        <v>481</v>
      </c>
      <c r="M14" s="18" t="s">
        <v>481</v>
      </c>
      <c r="N14" s="20" t="s">
        <v>481</v>
      </c>
      <c r="O14" s="18" t="s">
        <v>481</v>
      </c>
      <c r="P14" s="20" t="s">
        <v>481</v>
      </c>
      <c r="Q14" s="18" t="n">
        <v>447.65728726</v>
      </c>
      <c r="R14" s="20" t="n">
        <v>11.60773566</v>
      </c>
    </row>
    <row r="15" spans="1:18">
      <c r="A15" s="15" t="s">
        <v>490</v>
      </c>
      <c r="B15" s="17" t="n">
        <v>5882</v>
      </c>
      <c r="C15" s="18">
        <f>(218.0/B15*100)</f>
        <v/>
      </c>
      <c r="D15" s="19" t="n">
        <v>5664</v>
      </c>
      <c r="E15" s="18" t="n">
        <v>534.48989166</v>
      </c>
      <c r="F15" s="20" t="n">
        <v>2.41889888</v>
      </c>
      <c r="G15" s="18" t="n">
        <v>490.00858739</v>
      </c>
      <c r="H15" s="20" t="n">
        <v>7.88543179</v>
      </c>
      <c r="I15" s="18" t="s">
        <v>481</v>
      </c>
      <c r="J15" s="20" t="s">
        <v>481</v>
      </c>
      <c r="K15" s="18" t="s">
        <v>481</v>
      </c>
      <c r="L15" s="20" t="s">
        <v>481</v>
      </c>
      <c r="M15" s="18" t="n">
        <v>367.66871077</v>
      </c>
      <c r="N15" s="20" t="n">
        <v>14.82638214</v>
      </c>
      <c r="O15" s="18" t="s">
        <v>481</v>
      </c>
      <c r="P15" s="20" t="s">
        <v>481</v>
      </c>
      <c r="Q15" s="18" t="n">
        <v>447.83979465</v>
      </c>
      <c r="R15" s="20" t="n">
        <v>7.53445198</v>
      </c>
    </row>
    <row r="16" spans="1:18">
      <c r="A16" s="15" t="s">
        <v>491</v>
      </c>
      <c r="B16" s="17" t="n">
        <v>6108</v>
      </c>
      <c r="C16" s="18">
        <f>(210.0/B16*100)</f>
        <v/>
      </c>
      <c r="D16" s="19" t="n">
        <v>5898</v>
      </c>
      <c r="E16" s="18" t="n">
        <v>514.53561294</v>
      </c>
      <c r="F16" s="20" t="n">
        <v>2.39364294</v>
      </c>
      <c r="G16" s="18" t="n">
        <v>466.03558255</v>
      </c>
      <c r="H16" s="20" t="n">
        <v>5.89935529</v>
      </c>
      <c r="I16" s="18" t="s">
        <v>481</v>
      </c>
      <c r="J16" s="20" t="s">
        <v>481</v>
      </c>
      <c r="K16" s="18" t="s">
        <v>481</v>
      </c>
      <c r="L16" s="20" t="s">
        <v>481</v>
      </c>
      <c r="M16" s="18" t="s">
        <v>481</v>
      </c>
      <c r="N16" s="20" t="s">
        <v>481</v>
      </c>
      <c r="O16" s="18" t="s">
        <v>481</v>
      </c>
      <c r="P16" s="20" t="s">
        <v>481</v>
      </c>
      <c r="Q16" s="18" t="n">
        <v>394.74050345</v>
      </c>
      <c r="R16" s="20" t="n">
        <v>10.72879322</v>
      </c>
    </row>
    <row r="17" spans="1:18">
      <c r="A17" s="15" t="s">
        <v>492</v>
      </c>
      <c r="B17" s="17" t="n">
        <v>6504</v>
      </c>
      <c r="C17" s="18">
        <f>(2822.0/B17*100)</f>
        <v/>
      </c>
      <c r="D17" s="19" t="n">
        <v>3682</v>
      </c>
      <c r="E17" s="18" t="n">
        <v>528.50243692</v>
      </c>
      <c r="F17" s="20" t="n">
        <v>3.63082815</v>
      </c>
      <c r="G17" s="18" t="n">
        <v>473.85789836</v>
      </c>
      <c r="H17" s="20" t="n">
        <v>9.87213901</v>
      </c>
      <c r="I17" s="18" t="s">
        <v>481</v>
      </c>
      <c r="J17" s="20" t="s">
        <v>481</v>
      </c>
      <c r="K17" s="18" t="s">
        <v>481</v>
      </c>
      <c r="L17" s="20" t="s">
        <v>481</v>
      </c>
      <c r="M17" s="18" t="n">
        <v>338.260297</v>
      </c>
      <c r="N17" s="20" t="n">
        <v>14.23011861</v>
      </c>
      <c r="O17" s="18" t="s">
        <v>481</v>
      </c>
      <c r="P17" s="20" t="s">
        <v>481</v>
      </c>
      <c r="Q17" s="18" t="n">
        <v>459.18309434</v>
      </c>
      <c r="R17" s="20" t="n">
        <v>8.01995698</v>
      </c>
    </row>
    <row r="18" spans="1:18">
      <c r="A18" s="15" t="s">
        <v>493</v>
      </c>
      <c r="B18" s="17" t="n">
        <v>5532</v>
      </c>
      <c r="C18" s="18">
        <f>(33.0/B18*100)</f>
        <v/>
      </c>
      <c r="D18" s="19" t="n">
        <v>5499</v>
      </c>
      <c r="E18" s="18" t="n">
        <v>476.67526911</v>
      </c>
      <c r="F18" s="20" t="n">
        <v>3.77183088</v>
      </c>
      <c r="G18" s="18" t="n">
        <v>436.86235243</v>
      </c>
      <c r="H18" s="20" t="n">
        <v>7.78340355</v>
      </c>
      <c r="I18" s="18" t="s">
        <v>481</v>
      </c>
      <c r="J18" s="20" t="s">
        <v>481</v>
      </c>
      <c r="K18" s="18" t="s">
        <v>481</v>
      </c>
      <c r="L18" s="20" t="s">
        <v>481</v>
      </c>
      <c r="M18" s="18" t="s">
        <v>481</v>
      </c>
      <c r="N18" s="20" t="s">
        <v>481</v>
      </c>
      <c r="O18" s="18" t="s">
        <v>481</v>
      </c>
      <c r="P18" s="20" t="s">
        <v>481</v>
      </c>
      <c r="Q18" s="18" t="n">
        <v>374.70112987</v>
      </c>
      <c r="R18" s="20" t="n">
        <v>9.96330663</v>
      </c>
    </row>
    <row r="19" spans="1:18">
      <c r="A19" s="15" t="s">
        <v>494</v>
      </c>
      <c r="B19" s="17" t="n">
        <v>5658</v>
      </c>
      <c r="C19" s="18">
        <f>(541.0/B19*100)</f>
        <v/>
      </c>
      <c r="D19" s="19" t="n">
        <v>5117</v>
      </c>
      <c r="E19" s="18" t="n">
        <v>478.33670748</v>
      </c>
      <c r="F19" s="20" t="n">
        <v>2.80305454</v>
      </c>
      <c r="G19" s="18" t="n">
        <v>442.04921632</v>
      </c>
      <c r="H19" s="20" t="n">
        <v>7.50478991</v>
      </c>
      <c r="I19" s="18" t="s">
        <v>481</v>
      </c>
      <c r="J19" s="20" t="s">
        <v>481</v>
      </c>
      <c r="K19" s="18" t="s">
        <v>481</v>
      </c>
      <c r="L19" s="20" t="s">
        <v>481</v>
      </c>
      <c r="M19" s="18" t="s">
        <v>481</v>
      </c>
      <c r="N19" s="20" t="s">
        <v>481</v>
      </c>
      <c r="O19" s="18" t="s">
        <v>481</v>
      </c>
      <c r="P19" s="20" t="s">
        <v>481</v>
      </c>
      <c r="Q19" s="18" t="n">
        <v>389.13630476</v>
      </c>
      <c r="R19" s="20" t="n">
        <v>7.54212902</v>
      </c>
    </row>
    <row r="20" spans="1:18">
      <c r="A20" s="15" t="s">
        <v>495</v>
      </c>
      <c r="B20" s="17" t="n">
        <v>3371</v>
      </c>
      <c r="C20" s="18">
        <f>(75.0/B20*100)</f>
        <v/>
      </c>
      <c r="D20" s="19" t="n">
        <v>3296</v>
      </c>
      <c r="E20" s="18" t="n">
        <v>487.0437425</v>
      </c>
      <c r="F20" s="20" t="n">
        <v>2.11680354</v>
      </c>
      <c r="G20" s="18" t="n">
        <v>415.92072317</v>
      </c>
      <c r="H20" s="20" t="n">
        <v>12.03415348</v>
      </c>
      <c r="I20" s="18" t="s">
        <v>481</v>
      </c>
      <c r="J20" s="20" t="s">
        <v>481</v>
      </c>
      <c r="K20" s="18" t="s">
        <v>481</v>
      </c>
      <c r="L20" s="20" t="s">
        <v>481</v>
      </c>
      <c r="M20" s="18" t="s">
        <v>481</v>
      </c>
      <c r="N20" s="20" t="s">
        <v>481</v>
      </c>
      <c r="O20" s="18" t="s">
        <v>481</v>
      </c>
      <c r="P20" s="20" t="s">
        <v>481</v>
      </c>
      <c r="Q20" s="18" t="n">
        <v>437.38124885</v>
      </c>
      <c r="R20" s="20" t="n">
        <v>8.222340750000001</v>
      </c>
    </row>
    <row r="21" spans="1:18">
      <c r="A21" s="15" t="s">
        <v>496</v>
      </c>
      <c r="B21" s="17" t="n">
        <v>5741</v>
      </c>
      <c r="C21" s="18">
        <f>(97.0/B21*100)</f>
        <v/>
      </c>
      <c r="D21" s="19" t="n">
        <v>5644</v>
      </c>
      <c r="E21" s="18" t="n">
        <v>524.22909359</v>
      </c>
      <c r="F21" s="20" t="n">
        <v>2.46262484</v>
      </c>
      <c r="G21" s="18" t="n">
        <v>480.74701625</v>
      </c>
      <c r="H21" s="20" t="n">
        <v>8.218733609999999</v>
      </c>
      <c r="I21" s="18" t="s">
        <v>481</v>
      </c>
      <c r="J21" s="20" t="s">
        <v>481</v>
      </c>
      <c r="K21" s="18" t="s">
        <v>481</v>
      </c>
      <c r="L21" s="20" t="s">
        <v>481</v>
      </c>
      <c r="M21" s="18" t="s">
        <v>481</v>
      </c>
      <c r="N21" s="20" t="s">
        <v>481</v>
      </c>
      <c r="O21" s="18" t="s">
        <v>481</v>
      </c>
      <c r="P21" s="20" t="s">
        <v>481</v>
      </c>
      <c r="Q21" s="18" t="n">
        <v>469.46106706</v>
      </c>
      <c r="R21" s="20" t="n">
        <v>9.83832963</v>
      </c>
    </row>
    <row r="22" spans="1:18">
      <c r="A22" s="15" t="s">
        <v>497</v>
      </c>
      <c r="B22" s="17" t="n">
        <v>6598</v>
      </c>
      <c r="C22" s="18">
        <f>(46.0/B22*100)</f>
        <v/>
      </c>
      <c r="D22" s="19" t="n">
        <v>6552</v>
      </c>
      <c r="E22" s="18" t="n">
        <v>491.75748699</v>
      </c>
      <c r="F22" s="20" t="n">
        <v>3.37302092</v>
      </c>
      <c r="G22" s="18" t="n">
        <v>455.87823844</v>
      </c>
      <c r="H22" s="20" t="n">
        <v>10.37804248</v>
      </c>
      <c r="I22" s="18" t="s">
        <v>481</v>
      </c>
      <c r="J22" s="20" t="s">
        <v>481</v>
      </c>
      <c r="K22" s="18" t="s">
        <v>481</v>
      </c>
      <c r="L22" s="20" t="s">
        <v>481</v>
      </c>
      <c r="M22" s="18" t="s">
        <v>481</v>
      </c>
      <c r="N22" s="20" t="s">
        <v>481</v>
      </c>
      <c r="O22" s="18" t="n">
        <v>364.6379</v>
      </c>
      <c r="P22" s="20" t="n">
        <v>50.82432171</v>
      </c>
      <c r="Q22" s="18" t="n">
        <v>370.02461946</v>
      </c>
      <c r="R22" s="20" t="n">
        <v>8.75926325</v>
      </c>
    </row>
    <row r="23" spans="1:18">
      <c r="A23" s="15" t="s">
        <v>498</v>
      </c>
      <c r="B23" s="17" t="n">
        <v>11583</v>
      </c>
      <c r="C23" s="18">
        <f>(329.0/B23*100)</f>
        <v/>
      </c>
      <c r="D23" s="19" t="n">
        <v>11254</v>
      </c>
      <c r="E23" s="18" t="n">
        <v>491.88942486</v>
      </c>
      <c r="F23" s="20" t="n">
        <v>2.60081011</v>
      </c>
      <c r="G23" s="18" t="n">
        <v>448.03572575</v>
      </c>
      <c r="H23" s="20" t="n">
        <v>7.51626237</v>
      </c>
      <c r="I23" s="18" t="s">
        <v>481</v>
      </c>
      <c r="J23" s="20" t="s">
        <v>481</v>
      </c>
      <c r="K23" s="18" t="s">
        <v>481</v>
      </c>
      <c r="L23" s="20" t="s">
        <v>481</v>
      </c>
      <c r="M23" s="18" t="s">
        <v>481</v>
      </c>
      <c r="N23" s="20" t="s">
        <v>481</v>
      </c>
      <c r="O23" s="18" t="s">
        <v>481</v>
      </c>
      <c r="P23" s="20" t="s">
        <v>481</v>
      </c>
      <c r="Q23" s="18" t="n">
        <v>411.18972634</v>
      </c>
      <c r="R23" s="20" t="n">
        <v>8.222365760000001</v>
      </c>
    </row>
    <row r="24" spans="1:18">
      <c r="A24" s="15" t="s">
        <v>499</v>
      </c>
      <c r="B24" s="17" t="n">
        <v>6647</v>
      </c>
      <c r="C24" s="18">
        <f>(23.0/B24*100)</f>
        <v/>
      </c>
      <c r="D24" s="19" t="n">
        <v>6624</v>
      </c>
      <c r="E24" s="18" t="n">
        <v>520.5688830300001</v>
      </c>
      <c r="F24" s="20" t="n">
        <v>2.98244685</v>
      </c>
      <c r="G24" s="18" t="n">
        <v>478.88264037</v>
      </c>
      <c r="H24" s="20" t="n">
        <v>8.88150355</v>
      </c>
      <c r="I24" s="18" t="s">
        <v>481</v>
      </c>
      <c r="J24" s="20" t="s">
        <v>481</v>
      </c>
      <c r="K24" s="18" t="s">
        <v>481</v>
      </c>
      <c r="L24" s="20" t="s">
        <v>481</v>
      </c>
      <c r="M24" s="18" t="s">
        <v>481</v>
      </c>
      <c r="N24" s="20" t="s">
        <v>481</v>
      </c>
      <c r="O24" s="18" t="s">
        <v>481</v>
      </c>
      <c r="P24" s="20" t="s">
        <v>481</v>
      </c>
      <c r="Q24" s="18" t="n">
        <v>439.12310418</v>
      </c>
      <c r="R24" s="20" t="n">
        <v>13.70904163</v>
      </c>
    </row>
    <row r="25" spans="1:18">
      <c r="A25" s="15" t="s">
        <v>500</v>
      </c>
      <c r="B25" s="17" t="n">
        <v>5581</v>
      </c>
      <c r="C25" s="18">
        <f>(26.0/B25*100)</f>
        <v/>
      </c>
      <c r="D25" s="19" t="n">
        <v>5555</v>
      </c>
      <c r="E25" s="18" t="n">
        <v>518.85007607</v>
      </c>
      <c r="F25" s="20" t="n">
        <v>3.41522816</v>
      </c>
      <c r="G25" s="18" t="n">
        <v>517.31567798</v>
      </c>
      <c r="H25" s="20" t="n">
        <v>6.05490913</v>
      </c>
      <c r="I25" s="18" t="s">
        <v>481</v>
      </c>
      <c r="J25" s="20" t="s">
        <v>481</v>
      </c>
      <c r="K25" s="18" t="s">
        <v>481</v>
      </c>
      <c r="L25" s="20" t="s">
        <v>481</v>
      </c>
      <c r="M25" s="18" t="s">
        <v>481</v>
      </c>
      <c r="N25" s="20" t="s">
        <v>481</v>
      </c>
      <c r="O25" s="18" t="s">
        <v>481</v>
      </c>
      <c r="P25" s="20" t="s">
        <v>481</v>
      </c>
      <c r="Q25" s="18" t="n">
        <v>477.07687562</v>
      </c>
      <c r="R25" s="20" t="n">
        <v>13.27927116</v>
      </c>
    </row>
    <row r="26" spans="1:18">
      <c r="A26" s="15" t="s">
        <v>501</v>
      </c>
      <c r="B26" s="17" t="n">
        <v>4869</v>
      </c>
      <c r="C26" s="18">
        <f>(108.0/B26*100)</f>
        <v/>
      </c>
      <c r="D26" s="19" t="n">
        <v>4761</v>
      </c>
      <c r="E26" s="18" t="n">
        <v>491.73641728</v>
      </c>
      <c r="F26" s="20" t="n">
        <v>1.7605014</v>
      </c>
      <c r="G26" s="18" t="n">
        <v>459.32288102</v>
      </c>
      <c r="H26" s="20" t="n">
        <v>5.39094391</v>
      </c>
      <c r="I26" s="18" t="s">
        <v>481</v>
      </c>
      <c r="J26" s="20" t="s">
        <v>481</v>
      </c>
      <c r="K26" s="18" t="s">
        <v>481</v>
      </c>
      <c r="L26" s="20" t="s">
        <v>481</v>
      </c>
      <c r="M26" s="18" t="s">
        <v>481</v>
      </c>
      <c r="N26" s="20" t="s">
        <v>481</v>
      </c>
      <c r="O26" s="18" t="s">
        <v>481</v>
      </c>
      <c r="P26" s="20" t="s">
        <v>481</v>
      </c>
      <c r="Q26" s="18" t="n">
        <v>431.24000829</v>
      </c>
      <c r="R26" s="20" t="n">
        <v>8.203917410000001</v>
      </c>
    </row>
    <row r="27" spans="1:18">
      <c r="A27" s="15" t="s">
        <v>502</v>
      </c>
      <c r="B27" s="17" t="n">
        <v>5299</v>
      </c>
      <c r="C27" s="18">
        <f>(245.0/B27*100)</f>
        <v/>
      </c>
      <c r="D27" s="19" t="n">
        <v>5054</v>
      </c>
      <c r="E27" s="18" t="n">
        <v>494.96459376</v>
      </c>
      <c r="F27" s="20" t="n">
        <v>1.72220376</v>
      </c>
      <c r="G27" s="18" t="n">
        <v>435.70636925</v>
      </c>
      <c r="H27" s="20" t="n">
        <v>5.55879919</v>
      </c>
      <c r="I27" s="18" t="s">
        <v>481</v>
      </c>
      <c r="J27" s="20" t="s">
        <v>481</v>
      </c>
      <c r="K27" s="18" t="s">
        <v>481</v>
      </c>
      <c r="L27" s="20" t="s">
        <v>481</v>
      </c>
      <c r="M27" s="18" t="s">
        <v>481</v>
      </c>
      <c r="N27" s="20" t="s">
        <v>481</v>
      </c>
      <c r="O27" s="18" t="s">
        <v>481</v>
      </c>
      <c r="P27" s="20" t="s">
        <v>481</v>
      </c>
      <c r="Q27" s="18" t="n">
        <v>398.837886</v>
      </c>
      <c r="R27" s="20" t="n">
        <v>5.59713632</v>
      </c>
    </row>
    <row r="28" spans="1:18">
      <c r="A28" s="15" t="s">
        <v>503</v>
      </c>
      <c r="B28" s="17" t="n">
        <v>7568</v>
      </c>
      <c r="C28" s="18">
        <f>(640.0/B28*100)</f>
        <v/>
      </c>
      <c r="D28" s="19" t="n">
        <v>6928</v>
      </c>
      <c r="E28" s="18" t="n">
        <v>432.3048164</v>
      </c>
      <c r="F28" s="20" t="n">
        <v>2.9287372</v>
      </c>
      <c r="G28" s="18" t="n">
        <v>416.97873698</v>
      </c>
      <c r="H28" s="20" t="n">
        <v>3.79414137</v>
      </c>
      <c r="I28" s="18" t="s">
        <v>481</v>
      </c>
      <c r="J28" s="20" t="s">
        <v>481</v>
      </c>
      <c r="K28" s="18" t="s">
        <v>481</v>
      </c>
      <c r="L28" s="20" t="s">
        <v>481</v>
      </c>
      <c r="M28" s="18" t="s">
        <v>481</v>
      </c>
      <c r="N28" s="20" t="s">
        <v>481</v>
      </c>
      <c r="O28" s="18" t="s">
        <v>481</v>
      </c>
      <c r="P28" s="20" t="s">
        <v>481</v>
      </c>
      <c r="Q28" s="18" t="n">
        <v>392.15662693</v>
      </c>
      <c r="R28" s="20" t="n">
        <v>6.7159254</v>
      </c>
    </row>
    <row r="29" spans="1:18">
      <c r="A29" s="15" t="s">
        <v>504</v>
      </c>
      <c r="B29" s="17" t="n">
        <v>5385</v>
      </c>
      <c r="C29" s="18">
        <f>(30.0/B29*100)</f>
        <v/>
      </c>
      <c r="D29" s="19" t="n">
        <v>5355</v>
      </c>
      <c r="E29" s="18" t="n">
        <v>512.35705004</v>
      </c>
      <c r="F29" s="20" t="n">
        <v>2.47483434</v>
      </c>
      <c r="G29" s="18" t="n">
        <v>461.13479497</v>
      </c>
      <c r="H29" s="20" t="n">
        <v>8.434342839999999</v>
      </c>
      <c r="I29" s="18" t="s">
        <v>481</v>
      </c>
      <c r="J29" s="20" t="s">
        <v>481</v>
      </c>
      <c r="K29" s="18" t="s">
        <v>481</v>
      </c>
      <c r="L29" s="20" t="s">
        <v>481</v>
      </c>
      <c r="M29" s="18" t="n">
        <v>314.02123871</v>
      </c>
      <c r="N29" s="20" t="n">
        <v>13.26138992</v>
      </c>
      <c r="O29" s="18" t="s">
        <v>481</v>
      </c>
      <c r="P29" s="20" t="s">
        <v>481</v>
      </c>
      <c r="Q29" s="18" t="n">
        <v>388.77988106</v>
      </c>
      <c r="R29" s="20" t="n">
        <v>14.70483647</v>
      </c>
    </row>
    <row r="30" spans="1:18">
      <c r="A30" s="15" t="s">
        <v>505</v>
      </c>
      <c r="B30" s="17" t="n">
        <v>4520</v>
      </c>
      <c r="C30" s="18">
        <f>(290.0/B30*100)</f>
        <v/>
      </c>
      <c r="D30" s="19" t="n">
        <v>4230</v>
      </c>
      <c r="E30" s="18" t="n">
        <v>518.52094379</v>
      </c>
      <c r="F30" s="20" t="n">
        <v>2.54780498</v>
      </c>
      <c r="G30" s="18" t="n">
        <v>464.47299206</v>
      </c>
      <c r="H30" s="20" t="n">
        <v>9.569252820000001</v>
      </c>
      <c r="I30" s="18" t="s">
        <v>481</v>
      </c>
      <c r="J30" s="20" t="s">
        <v>481</v>
      </c>
      <c r="K30" s="18" t="s">
        <v>481</v>
      </c>
      <c r="L30" s="20" t="s">
        <v>481</v>
      </c>
      <c r="M30" s="18" t="s">
        <v>481</v>
      </c>
      <c r="N30" s="20" t="s">
        <v>481</v>
      </c>
      <c r="O30" s="18" t="s">
        <v>481</v>
      </c>
      <c r="P30" s="20" t="s">
        <v>481</v>
      </c>
      <c r="Q30" s="18" t="n">
        <v>420.48343821</v>
      </c>
      <c r="R30" s="20" t="n">
        <v>9.876174320000001</v>
      </c>
    </row>
    <row r="31" spans="1:18">
      <c r="A31" s="15" t="s">
        <v>506</v>
      </c>
      <c r="B31" s="17" t="n">
        <v>5456</v>
      </c>
      <c r="C31" s="18">
        <f>(161.0/B31*100)</f>
        <v/>
      </c>
      <c r="D31" s="19" t="n">
        <v>5295</v>
      </c>
      <c r="E31" s="18" t="n">
        <v>522.89355215</v>
      </c>
      <c r="F31" s="20" t="n">
        <v>2.34234622</v>
      </c>
      <c r="G31" s="18" t="n">
        <v>445.39830202</v>
      </c>
      <c r="H31" s="20" t="n">
        <v>9.56833026</v>
      </c>
      <c r="I31" s="18" t="s">
        <v>481</v>
      </c>
      <c r="J31" s="20" t="s">
        <v>481</v>
      </c>
      <c r="K31" s="18" t="s">
        <v>481</v>
      </c>
      <c r="L31" s="20" t="s">
        <v>481</v>
      </c>
      <c r="M31" s="18" t="s">
        <v>481</v>
      </c>
      <c r="N31" s="20" t="s">
        <v>481</v>
      </c>
      <c r="O31" s="18" t="s">
        <v>481</v>
      </c>
      <c r="P31" s="20" t="s">
        <v>481</v>
      </c>
      <c r="Q31" s="18" t="n">
        <v>430.48330547</v>
      </c>
      <c r="R31" s="20" t="n">
        <v>7.81759796</v>
      </c>
    </row>
    <row r="32" spans="1:18">
      <c r="A32" s="15" t="s">
        <v>507</v>
      </c>
      <c r="B32" s="17" t="n">
        <v>4478</v>
      </c>
      <c r="C32" s="18">
        <f>(6.0/B32*100)</f>
        <v/>
      </c>
      <c r="D32" s="19" t="n">
        <v>4472</v>
      </c>
      <c r="E32" s="18" t="n">
        <v>510.39375595</v>
      </c>
      <c r="F32" s="20" t="n">
        <v>2.38081684</v>
      </c>
      <c r="G32" s="18" t="n">
        <v>481.65688142</v>
      </c>
      <c r="H32" s="20" t="n">
        <v>6.16610049</v>
      </c>
      <c r="I32" s="18" t="s">
        <v>481</v>
      </c>
      <c r="J32" s="20" t="s">
        <v>481</v>
      </c>
      <c r="K32" s="18" t="s">
        <v>481</v>
      </c>
      <c r="L32" s="20" t="s">
        <v>481</v>
      </c>
      <c r="M32" s="18" t="s">
        <v>481</v>
      </c>
      <c r="N32" s="20" t="s">
        <v>481</v>
      </c>
      <c r="O32" s="18" t="s">
        <v>481</v>
      </c>
      <c r="P32" s="20" t="s">
        <v>481</v>
      </c>
      <c r="Q32" s="18" t="n">
        <v>428.46410612</v>
      </c>
      <c r="R32" s="20" t="n">
        <v>14.03525121</v>
      </c>
    </row>
    <row r="33" spans="1:18">
      <c r="A33" s="15" t="s">
        <v>508</v>
      </c>
      <c r="B33" s="17" t="n">
        <v>7325</v>
      </c>
      <c r="C33" s="18">
        <f>(90.0/B33*100)</f>
        <v/>
      </c>
      <c r="D33" s="19" t="n">
        <v>7235</v>
      </c>
      <c r="E33" s="18" t="n">
        <v>501.93281247</v>
      </c>
      <c r="F33" s="20" t="n">
        <v>2.73443991</v>
      </c>
      <c r="G33" s="18" t="n">
        <v>464.77319829</v>
      </c>
      <c r="H33" s="20" t="n">
        <v>7.40738498</v>
      </c>
      <c r="I33" s="18" t="s">
        <v>481</v>
      </c>
      <c r="J33" s="20" t="s">
        <v>481</v>
      </c>
      <c r="K33" s="18" t="s">
        <v>481</v>
      </c>
      <c r="L33" s="20" t="s">
        <v>481</v>
      </c>
      <c r="M33" s="18" t="s">
        <v>481</v>
      </c>
      <c r="N33" s="20" t="s">
        <v>481</v>
      </c>
      <c r="O33" s="18" t="s">
        <v>481</v>
      </c>
      <c r="P33" s="20" t="s">
        <v>481</v>
      </c>
      <c r="Q33" s="18" t="n">
        <v>422.98981889</v>
      </c>
      <c r="R33" s="20" t="n">
        <v>10.01778601</v>
      </c>
    </row>
    <row r="34" spans="1:18">
      <c r="A34" s="15" t="s">
        <v>509</v>
      </c>
      <c r="B34" s="17" t="n">
        <v>6350</v>
      </c>
      <c r="C34" s="18">
        <f>(119.0/B34*100)</f>
        <v/>
      </c>
      <c r="D34" s="19" t="n">
        <v>6231</v>
      </c>
      <c r="E34" s="18" t="n">
        <v>470.43959088</v>
      </c>
      <c r="F34" s="20" t="n">
        <v>2.39082281</v>
      </c>
      <c r="G34" s="18" t="n">
        <v>419.33637638</v>
      </c>
      <c r="H34" s="20" t="n">
        <v>5.97773068</v>
      </c>
      <c r="I34" s="18" t="s">
        <v>481</v>
      </c>
      <c r="J34" s="20" t="s">
        <v>481</v>
      </c>
      <c r="K34" s="18" t="s">
        <v>481</v>
      </c>
      <c r="L34" s="20" t="s">
        <v>481</v>
      </c>
      <c r="M34" s="18" t="n">
        <v>263.37193708</v>
      </c>
      <c r="N34" s="20" t="n">
        <v>13.61114927</v>
      </c>
      <c r="O34" s="18" t="s">
        <v>481</v>
      </c>
      <c r="P34" s="20" t="s">
        <v>481</v>
      </c>
      <c r="Q34" s="18" t="n">
        <v>376.59416151</v>
      </c>
      <c r="R34" s="20" t="n">
        <v>7.31485873</v>
      </c>
    </row>
    <row r="35" spans="1:18">
      <c r="A35" s="15" t="s">
        <v>510</v>
      </c>
      <c r="B35" s="17" t="n">
        <v>6406</v>
      </c>
      <c r="C35" s="18">
        <f>(98.0/B35*100)</f>
        <v/>
      </c>
      <c r="D35" s="19" t="n">
        <v>6308</v>
      </c>
      <c r="E35" s="18" t="n">
        <v>513.73544703</v>
      </c>
      <c r="F35" s="20" t="n">
        <v>1.76215706</v>
      </c>
      <c r="G35" s="18" t="n">
        <v>491.7986233</v>
      </c>
      <c r="H35" s="20" t="n">
        <v>3.76648681</v>
      </c>
      <c r="I35" s="18" t="s">
        <v>481</v>
      </c>
      <c r="J35" s="20" t="s">
        <v>481</v>
      </c>
      <c r="K35" s="18" t="s">
        <v>481</v>
      </c>
      <c r="L35" s="20" t="s">
        <v>481</v>
      </c>
      <c r="M35" s="18" t="n">
        <v>337.32521215</v>
      </c>
      <c r="N35" s="20" t="n">
        <v>11.65794297</v>
      </c>
      <c r="O35" s="18" t="s">
        <v>481</v>
      </c>
      <c r="P35" s="20" t="s">
        <v>481</v>
      </c>
      <c r="Q35" s="18" t="n">
        <v>456.90913274</v>
      </c>
      <c r="R35" s="20" t="n">
        <v>7.70869423</v>
      </c>
    </row>
    <row r="36" spans="1:18">
      <c r="A36" s="15" t="s">
        <v>511</v>
      </c>
      <c r="B36" s="17" t="n">
        <v>6736</v>
      </c>
      <c r="C36" s="18">
        <f>(116.0/B36*100)</f>
        <v/>
      </c>
      <c r="D36" s="19" t="n">
        <v>6620</v>
      </c>
      <c r="E36" s="18" t="n">
        <v>501.91681782</v>
      </c>
      <c r="F36" s="20" t="n">
        <v>2.27850364</v>
      </c>
      <c r="G36" s="18" t="n">
        <v>473.10881873</v>
      </c>
      <c r="H36" s="20" t="n">
        <v>5.35461739</v>
      </c>
      <c r="I36" s="18" t="s">
        <v>481</v>
      </c>
      <c r="J36" s="20" t="s">
        <v>481</v>
      </c>
      <c r="K36" s="18" t="s">
        <v>481</v>
      </c>
      <c r="L36" s="20" t="s">
        <v>481</v>
      </c>
      <c r="M36" s="18" t="s">
        <v>481</v>
      </c>
      <c r="N36" s="20" t="s">
        <v>481</v>
      </c>
      <c r="O36" s="18" t="s">
        <v>481</v>
      </c>
      <c r="P36" s="20" t="s">
        <v>481</v>
      </c>
      <c r="Q36" s="18" t="n">
        <v>426.01640587</v>
      </c>
      <c r="R36" s="20" t="n">
        <v>9.31735655</v>
      </c>
    </row>
    <row r="37" spans="1:18">
      <c r="A37" s="15" t="s">
        <v>512</v>
      </c>
      <c r="B37" s="17" t="n">
        <v>5458</v>
      </c>
      <c r="C37" s="18">
        <f>(254.0/B37*100)</f>
        <v/>
      </c>
      <c r="D37" s="19" t="n">
        <v>5204</v>
      </c>
      <c r="E37" s="18" t="n">
        <v>514.17141684</v>
      </c>
      <c r="F37" s="20" t="n">
        <v>3.19468843</v>
      </c>
      <c r="G37" s="18" t="n">
        <v>456.35855976</v>
      </c>
      <c r="H37" s="20" t="n">
        <v>6.99648607</v>
      </c>
      <c r="I37" s="18" t="s">
        <v>481</v>
      </c>
      <c r="J37" s="20" t="s">
        <v>481</v>
      </c>
      <c r="K37" s="18" t="s">
        <v>481</v>
      </c>
      <c r="L37" s="20" t="s">
        <v>481</v>
      </c>
      <c r="M37" s="18" t="s">
        <v>481</v>
      </c>
      <c r="N37" s="20" t="s">
        <v>481</v>
      </c>
      <c r="O37" s="18" t="s">
        <v>481</v>
      </c>
      <c r="P37" s="20" t="s">
        <v>481</v>
      </c>
      <c r="Q37" s="18" t="n">
        <v>404.4417758</v>
      </c>
      <c r="R37" s="20" t="n">
        <v>8.24429366</v>
      </c>
    </row>
    <row r="38" spans="1:18">
      <c r="A38" s="15" t="s">
        <v>513</v>
      </c>
      <c r="B38" s="17" t="n">
        <v>5860</v>
      </c>
      <c r="C38" s="18">
        <f>(36.0/B38*100)</f>
        <v/>
      </c>
      <c r="D38" s="19" t="n">
        <v>5824</v>
      </c>
      <c r="E38" s="18" t="n">
        <v>500.92392731</v>
      </c>
      <c r="F38" s="20" t="n">
        <v>3.08895075</v>
      </c>
      <c r="G38" s="18" t="n">
        <v>441.51375121</v>
      </c>
      <c r="H38" s="20" t="n">
        <v>8.346622849999999</v>
      </c>
      <c r="I38" s="18" t="s">
        <v>481</v>
      </c>
      <c r="J38" s="20" t="s">
        <v>481</v>
      </c>
      <c r="K38" s="18" t="s">
        <v>481</v>
      </c>
      <c r="L38" s="20" t="s">
        <v>481</v>
      </c>
      <c r="M38" s="18" t="s">
        <v>481</v>
      </c>
      <c r="N38" s="20" t="s">
        <v>481</v>
      </c>
      <c r="O38" s="18" t="s">
        <v>481</v>
      </c>
      <c r="P38" s="20" t="s">
        <v>481</v>
      </c>
      <c r="Q38" s="18" t="n">
        <v>473.91746055</v>
      </c>
      <c r="R38" s="20" t="n">
        <v>5.43474779</v>
      </c>
    </row>
    <row r="39" spans="1:18">
      <c r="A39" s="15" t="s">
        <v>514</v>
      </c>
      <c r="B39" s="17" t="n">
        <v>5895</v>
      </c>
      <c r="C39" s="18">
        <f>(34.0/B39*100)</f>
        <v/>
      </c>
      <c r="D39" s="19" t="n">
        <v>5861</v>
      </c>
      <c r="E39" s="18" t="n">
        <v>439.22995545</v>
      </c>
      <c r="F39" s="20" t="n">
        <v>4.02954809</v>
      </c>
      <c r="G39" s="18" t="n">
        <v>389.70955387</v>
      </c>
      <c r="H39" s="20" t="n">
        <v>4.0836188</v>
      </c>
      <c r="I39" s="18" t="s">
        <v>481</v>
      </c>
      <c r="J39" s="20" t="s">
        <v>481</v>
      </c>
      <c r="K39" s="18" t="s">
        <v>481</v>
      </c>
      <c r="L39" s="20" t="s">
        <v>481</v>
      </c>
      <c r="M39" s="18" t="s">
        <v>481</v>
      </c>
      <c r="N39" s="20" t="s">
        <v>481</v>
      </c>
      <c r="O39" s="18" t="s">
        <v>481</v>
      </c>
      <c r="P39" s="20" t="s">
        <v>481</v>
      </c>
      <c r="Q39" s="18" t="n">
        <v>373.74730884</v>
      </c>
      <c r="R39" s="20" t="n">
        <v>12.07795299</v>
      </c>
    </row>
    <row r="40" spans="1:18">
      <c r="A40" s="15" t="s">
        <v>515</v>
      </c>
      <c r="B40" s="17" t="n">
        <v>14157</v>
      </c>
      <c r="C40" s="18">
        <f>(467.0/B40*100)</f>
        <v/>
      </c>
      <c r="D40" s="19" t="n">
        <v>13690</v>
      </c>
      <c r="E40" s="18" t="n">
        <v>503.99338754</v>
      </c>
      <c r="F40" s="20" t="n">
        <v>2.86252296</v>
      </c>
      <c r="G40" s="18" t="n">
        <v>470.50643292</v>
      </c>
      <c r="H40" s="20" t="n">
        <v>7.03395056</v>
      </c>
      <c r="I40" s="18" t="s">
        <v>481</v>
      </c>
      <c r="J40" s="20" t="s">
        <v>481</v>
      </c>
      <c r="K40" s="18" t="s">
        <v>481</v>
      </c>
      <c r="L40" s="20" t="s">
        <v>481</v>
      </c>
      <c r="M40" s="18" t="s">
        <v>481</v>
      </c>
      <c r="N40" s="20" t="s">
        <v>481</v>
      </c>
      <c r="O40" s="18" t="s">
        <v>481</v>
      </c>
      <c r="P40" s="20" t="s">
        <v>481</v>
      </c>
      <c r="Q40" s="18" t="n">
        <v>423.41956263</v>
      </c>
      <c r="R40" s="20" t="n">
        <v>8.036473969999999</v>
      </c>
    </row>
    <row r="41" spans="1:18">
      <c r="A41" s="15" t="s">
        <v>516</v>
      </c>
      <c r="B41" s="17" t="n">
        <v>5712</v>
      </c>
      <c r="C41" s="18">
        <f>(83.0/B41*100)</f>
        <v/>
      </c>
      <c r="D41" s="19" t="n">
        <v>5629</v>
      </c>
      <c r="E41" s="18" t="n">
        <v>504.53106628</v>
      </c>
      <c r="F41" s="20" t="n">
        <v>3.05593881</v>
      </c>
      <c r="G41" s="18" t="n">
        <v>462.16965461</v>
      </c>
      <c r="H41" s="20" t="n">
        <v>8.469506579999999</v>
      </c>
      <c r="I41" s="18" t="s">
        <v>481</v>
      </c>
      <c r="J41" s="20" t="s">
        <v>481</v>
      </c>
      <c r="K41" s="18" t="s">
        <v>481</v>
      </c>
      <c r="L41" s="20" t="s">
        <v>481</v>
      </c>
      <c r="M41" s="18" t="n">
        <v>399.91015703</v>
      </c>
      <c r="N41" s="20" t="n">
        <v>16.72230739</v>
      </c>
      <c r="O41" s="18" t="s">
        <v>481</v>
      </c>
      <c r="P41" s="20" t="s">
        <v>481</v>
      </c>
      <c r="Q41" s="18" t="n">
        <v>413.21662712</v>
      </c>
      <c r="R41" s="20" t="n">
        <v>14.73564904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349.85925265</v>
      </c>
      <c r="N45" s="20" t="n">
        <v>3.00084387</v>
      </c>
      <c r="O45" s="18" t="s">
        <v>481</v>
      </c>
      <c r="P45" s="20" t="s">
        <v>481</v>
      </c>
      <c r="Q45" s="18" t="s">
        <v>481</v>
      </c>
      <c r="R45" s="20" t="s">
        <v>481</v>
      </c>
    </row>
    <row r="46" spans="1:18">
      <c r="A46" s="15" t="s">
        <v>521</v>
      </c>
      <c r="B46" s="17" t="n">
        <v>23141</v>
      </c>
      <c r="C46" s="18">
        <f>(2423.0/B46*100)</f>
        <v/>
      </c>
      <c r="D46" s="19" t="n">
        <v>20718</v>
      </c>
      <c r="E46" s="18" t="n">
        <v>428.63843064</v>
      </c>
      <c r="F46" s="20" t="n">
        <v>3.53635679</v>
      </c>
      <c r="G46" s="18" t="n">
        <v>392.4523303</v>
      </c>
      <c r="H46" s="20" t="n">
        <v>7.05835673</v>
      </c>
      <c r="I46" s="18" t="s">
        <v>481</v>
      </c>
      <c r="J46" s="20" t="s">
        <v>481</v>
      </c>
      <c r="K46" s="18" t="s">
        <v>481</v>
      </c>
      <c r="L46" s="20" t="s">
        <v>481</v>
      </c>
      <c r="M46" s="18" t="s">
        <v>481</v>
      </c>
      <c r="N46" s="20" t="s">
        <v>481</v>
      </c>
      <c r="O46" s="18" t="s">
        <v>481</v>
      </c>
      <c r="P46" s="20" t="s">
        <v>481</v>
      </c>
      <c r="Q46" s="18" t="n">
        <v>385.09514909</v>
      </c>
      <c r="R46" s="20" t="n">
        <v>3.4277457</v>
      </c>
    </row>
    <row r="47" spans="1:18">
      <c r="A47" s="15" t="s">
        <v>522</v>
      </c>
      <c r="B47" s="17" t="n">
        <v>5928</v>
      </c>
      <c r="C47" s="18">
        <f>(498.0/B47*100)</f>
        <v/>
      </c>
      <c r="D47" s="19" t="n">
        <v>5430</v>
      </c>
      <c r="E47" s="18" t="n">
        <v>455.91975145</v>
      </c>
      <c r="F47" s="20" t="n">
        <v>4.64207502</v>
      </c>
      <c r="G47" s="18" t="n">
        <v>399.65701801</v>
      </c>
      <c r="H47" s="20" t="n">
        <v>8.384861799999999</v>
      </c>
      <c r="I47" s="18" t="s">
        <v>481</v>
      </c>
      <c r="J47" s="20" t="s">
        <v>481</v>
      </c>
      <c r="K47" s="18" t="s">
        <v>481</v>
      </c>
      <c r="L47" s="20" t="s">
        <v>481</v>
      </c>
      <c r="M47" s="18" t="s">
        <v>481</v>
      </c>
      <c r="N47" s="20" t="s">
        <v>481</v>
      </c>
      <c r="O47" s="18" t="s">
        <v>481</v>
      </c>
      <c r="P47" s="20" t="s">
        <v>481</v>
      </c>
      <c r="Q47" s="18" t="n">
        <v>348.06540163</v>
      </c>
      <c r="R47" s="20" t="n">
        <v>6.84023371</v>
      </c>
    </row>
    <row r="48" spans="1:18">
      <c r="A48" s="15" t="s">
        <v>523</v>
      </c>
      <c r="B48" s="17" t="n">
        <v>9841</v>
      </c>
      <c r="C48" s="18">
        <f>(9.0/B48*100)</f>
        <v/>
      </c>
      <c r="D48" s="19" t="n">
        <v>9832</v>
      </c>
      <c r="E48" s="18" t="n">
        <v>489.09384017</v>
      </c>
      <c r="F48" s="20" t="n">
        <v>5.08510867</v>
      </c>
      <c r="G48" s="18" t="n">
        <v>513.54299388</v>
      </c>
      <c r="H48" s="20" t="n">
        <v>6.31490403</v>
      </c>
      <c r="I48" s="18" t="s">
        <v>481</v>
      </c>
      <c r="J48" s="20" t="s">
        <v>481</v>
      </c>
      <c r="K48" s="18" t="s">
        <v>481</v>
      </c>
      <c r="L48" s="20" t="s">
        <v>481</v>
      </c>
      <c r="M48" s="18" t="s">
        <v>481</v>
      </c>
      <c r="N48" s="20" t="s">
        <v>481</v>
      </c>
      <c r="O48" s="18" t="s">
        <v>481</v>
      </c>
      <c r="P48" s="20" t="s">
        <v>481</v>
      </c>
      <c r="Q48" s="18" t="n">
        <v>427.24645442</v>
      </c>
      <c r="R48" s="20" t="n">
        <v>17.07764696</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(511.0/B50*100)</f>
        <v/>
      </c>
      <c r="D50" s="19" t="n">
        <v>11284</v>
      </c>
      <c r="E50" s="18" t="n">
        <v>432.94902327</v>
      </c>
      <c r="F50" s="20" t="n">
        <v>2.91326127</v>
      </c>
      <c r="G50" s="18" t="n">
        <v>421.06536067</v>
      </c>
      <c r="H50" s="20" t="n">
        <v>4.20108043</v>
      </c>
      <c r="I50" s="18" t="s">
        <v>481</v>
      </c>
      <c r="J50" s="20" t="s">
        <v>481</v>
      </c>
      <c r="K50" s="18" t="s">
        <v>481</v>
      </c>
      <c r="L50" s="20" t="s">
        <v>481</v>
      </c>
      <c r="M50" s="18" t="s">
        <v>481</v>
      </c>
      <c r="N50" s="20" t="s">
        <v>481</v>
      </c>
      <c r="O50" s="18" t="s">
        <v>481</v>
      </c>
      <c r="P50" s="20" t="s">
        <v>481</v>
      </c>
      <c r="Q50" s="18" t="n">
        <v>361.32898091</v>
      </c>
      <c r="R50" s="20" t="n">
        <v>8.00373201</v>
      </c>
    </row>
    <row r="51" spans="1:18">
      <c r="A51" s="15" t="s">
        <v>526</v>
      </c>
      <c r="B51" s="17" t="n">
        <v>6866</v>
      </c>
      <c r="C51" s="18">
        <f>(114.0/B51*100)</f>
        <v/>
      </c>
      <c r="D51" s="19" t="n">
        <v>6752</v>
      </c>
      <c r="E51" s="18" t="n">
        <v>434.23268244</v>
      </c>
      <c r="F51" s="20" t="n">
        <v>2.82549023</v>
      </c>
      <c r="G51" s="18" t="n">
        <v>412.3809448</v>
      </c>
      <c r="H51" s="20" t="n">
        <v>4.50436778</v>
      </c>
      <c r="I51" s="18" t="s">
        <v>481</v>
      </c>
      <c r="J51" s="20" t="s">
        <v>481</v>
      </c>
      <c r="K51" s="18" t="s">
        <v>481</v>
      </c>
      <c r="L51" s="20" t="s">
        <v>481</v>
      </c>
      <c r="M51" s="18" t="n">
        <v>427.96430568</v>
      </c>
      <c r="N51" s="20" t="n">
        <v>5.20460603</v>
      </c>
      <c r="O51" s="18" t="s">
        <v>481</v>
      </c>
      <c r="P51" s="20" t="s">
        <v>481</v>
      </c>
      <c r="Q51" s="18" t="n">
        <v>402.03667712</v>
      </c>
      <c r="R51" s="20" t="n">
        <v>7.41124663</v>
      </c>
    </row>
    <row r="52" spans="1:18">
      <c r="A52" s="15" t="s">
        <v>527</v>
      </c>
      <c r="B52" s="17" t="n">
        <v>5809</v>
      </c>
      <c r="C52" s="18">
        <f>(127.0/B52*100)</f>
        <v/>
      </c>
      <c r="D52" s="19" t="n">
        <v>5682</v>
      </c>
      <c r="E52" s="18" t="n">
        <v>492.11213822</v>
      </c>
      <c r="F52" s="20" t="n">
        <v>2.72852997</v>
      </c>
      <c r="G52" s="18" t="n">
        <v>463.35839938</v>
      </c>
      <c r="H52" s="20" t="n">
        <v>6.10566755</v>
      </c>
      <c r="I52" s="18" t="s">
        <v>481</v>
      </c>
      <c r="J52" s="20" t="s">
        <v>481</v>
      </c>
      <c r="K52" s="18" t="s">
        <v>481</v>
      </c>
      <c r="L52" s="20" t="s">
        <v>481</v>
      </c>
      <c r="M52" s="18" t="s">
        <v>481</v>
      </c>
      <c r="N52" s="20" t="s">
        <v>481</v>
      </c>
      <c r="O52" s="18" t="s">
        <v>481</v>
      </c>
      <c r="P52" s="20" t="s">
        <v>481</v>
      </c>
      <c r="Q52" s="18" t="n">
        <v>390.85803127</v>
      </c>
      <c r="R52" s="20" t="n">
        <v>8.48382252</v>
      </c>
    </row>
    <row r="53" spans="1:18">
      <c r="A53" s="15" t="s">
        <v>528</v>
      </c>
      <c r="B53" s="17" t="n">
        <v>5571</v>
      </c>
      <c r="C53" s="18">
        <f>(150.0/B53*100)</f>
        <v/>
      </c>
      <c r="D53" s="19" t="n">
        <v>5421</v>
      </c>
      <c r="E53" s="18" t="n">
        <v>459.25201283</v>
      </c>
      <c r="F53" s="20" t="n">
        <v>1.88752169</v>
      </c>
      <c r="G53" s="18" t="n">
        <v>400.22419116</v>
      </c>
      <c r="H53" s="20" t="n">
        <v>5.13586021</v>
      </c>
      <c r="I53" s="18" t="s">
        <v>481</v>
      </c>
      <c r="J53" s="20" t="s">
        <v>481</v>
      </c>
      <c r="K53" s="18" t="s">
        <v>481</v>
      </c>
      <c r="L53" s="20" t="s">
        <v>481</v>
      </c>
      <c r="M53" s="18" t="s">
        <v>481</v>
      </c>
      <c r="N53" s="20" t="s">
        <v>481</v>
      </c>
      <c r="O53" s="18" t="s">
        <v>481</v>
      </c>
      <c r="P53" s="20" t="s">
        <v>481</v>
      </c>
      <c r="Q53" s="18" t="n">
        <v>356.83546896</v>
      </c>
      <c r="R53" s="20" t="n">
        <v>4.82363554</v>
      </c>
    </row>
    <row r="54" spans="1:18">
      <c r="A54" s="15" t="s">
        <v>529</v>
      </c>
      <c r="B54" s="17" t="n">
        <v>4740</v>
      </c>
      <c r="C54" s="18">
        <f>(669.0/B54*100)</f>
        <v/>
      </c>
      <c r="D54" s="19" t="n">
        <v>4071</v>
      </c>
      <c r="E54" s="18" t="n">
        <v>374.00994708</v>
      </c>
      <c r="F54" s="20" t="n">
        <v>3.63770694</v>
      </c>
      <c r="G54" s="18" t="n">
        <v>372.0971323</v>
      </c>
      <c r="H54" s="20" t="n">
        <v>6.55566765</v>
      </c>
      <c r="I54" s="18" t="s">
        <v>481</v>
      </c>
      <c r="J54" s="20" t="s">
        <v>481</v>
      </c>
      <c r="K54" s="18" t="s">
        <v>481</v>
      </c>
      <c r="L54" s="20" t="s">
        <v>481</v>
      </c>
      <c r="M54" s="18" t="s">
        <v>481</v>
      </c>
      <c r="N54" s="20" t="s">
        <v>481</v>
      </c>
      <c r="O54" s="18" t="s">
        <v>481</v>
      </c>
      <c r="P54" s="20" t="s">
        <v>481</v>
      </c>
      <c r="Q54" s="18" t="n">
        <v>309.34961521</v>
      </c>
      <c r="R54" s="20" t="n">
        <v>5.00255811</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(77.0/B56*100)</f>
        <v/>
      </c>
      <c r="D56" s="19" t="n">
        <v>5282</v>
      </c>
      <c r="E56" s="18" t="n">
        <v>529.5616184</v>
      </c>
      <c r="F56" s="20" t="n">
        <v>2.65164246</v>
      </c>
      <c r="G56" s="18" t="n">
        <v>513.03648447</v>
      </c>
      <c r="H56" s="20" t="n">
        <v>5.31933632</v>
      </c>
      <c r="I56" s="18" t="s">
        <v>481</v>
      </c>
      <c r="J56" s="20" t="s">
        <v>481</v>
      </c>
      <c r="K56" s="18" t="s">
        <v>481</v>
      </c>
      <c r="L56" s="20" t="s">
        <v>481</v>
      </c>
      <c r="M56" s="18" t="s">
        <v>481</v>
      </c>
      <c r="N56" s="20" t="s">
        <v>481</v>
      </c>
      <c r="O56" s="18" t="s">
        <v>481</v>
      </c>
      <c r="P56" s="20" t="s">
        <v>481</v>
      </c>
      <c r="Q56" s="18" t="n">
        <v>457.16463886</v>
      </c>
      <c r="R56" s="20" t="n">
        <v>16.37323622</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397.25949434</v>
      </c>
      <c r="N57" s="20" t="n">
        <v>2.86584073</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347.12590293</v>
      </c>
      <c r="N59" s="20" t="n">
        <v>1.56898215</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346.54897697</v>
      </c>
      <c r="N60" s="20" t="n">
        <v>4.41355694</v>
      </c>
      <c r="O60" s="18" t="s">
        <v>481</v>
      </c>
      <c r="P60" s="20" t="s">
        <v>481</v>
      </c>
      <c r="Q60" s="18" t="s">
        <v>481</v>
      </c>
      <c r="R60" s="20" t="s">
        <v>481</v>
      </c>
    </row>
    <row r="61" spans="1:18">
      <c r="A61" s="15" t="s">
        <v>536</v>
      </c>
      <c r="B61" s="17" t="n">
        <v>6525</v>
      </c>
      <c r="C61" s="18">
        <f>(195.0/B61*100)</f>
        <v/>
      </c>
      <c r="D61" s="19" t="n">
        <v>6330</v>
      </c>
      <c r="E61" s="18" t="n">
        <v>481.73551675</v>
      </c>
      <c r="F61" s="20" t="n">
        <v>2.55323868</v>
      </c>
      <c r="G61" s="18" t="n">
        <v>421.45663707</v>
      </c>
      <c r="H61" s="20" t="n">
        <v>6.56958935</v>
      </c>
      <c r="I61" s="18" t="s">
        <v>481</v>
      </c>
      <c r="J61" s="20" t="s">
        <v>481</v>
      </c>
      <c r="K61" s="18" t="s">
        <v>481</v>
      </c>
      <c r="L61" s="20" t="s">
        <v>481</v>
      </c>
      <c r="M61" s="18" t="s">
        <v>481</v>
      </c>
      <c r="N61" s="20" t="s">
        <v>481</v>
      </c>
      <c r="O61" s="18" t="s">
        <v>481</v>
      </c>
      <c r="P61" s="20" t="s">
        <v>481</v>
      </c>
      <c r="Q61" s="18" t="n">
        <v>382.07378864</v>
      </c>
      <c r="R61" s="20" t="n">
        <v>9.425750109999999</v>
      </c>
    </row>
    <row r="62" spans="1:18">
      <c r="A62" s="15" t="s">
        <v>537</v>
      </c>
      <c r="B62" s="17" t="n">
        <v>4476</v>
      </c>
      <c r="C62" s="18">
        <f>(3.0/B62*100)</f>
        <v/>
      </c>
      <c r="D62" s="19" t="n">
        <v>4473</v>
      </c>
      <c r="E62" s="18" t="n">
        <v>511.96871605</v>
      </c>
      <c r="F62" s="20" t="n">
        <v>1.41061417</v>
      </c>
      <c r="G62" s="18" t="n">
        <v>493.6441137</v>
      </c>
      <c r="H62" s="20" t="n">
        <v>2.98267443</v>
      </c>
      <c r="I62" s="18" t="s">
        <v>481</v>
      </c>
      <c r="J62" s="20" t="s">
        <v>481</v>
      </c>
      <c r="K62" s="18" t="s">
        <v>481</v>
      </c>
      <c r="L62" s="20" t="s">
        <v>481</v>
      </c>
      <c r="M62" s="18" t="s">
        <v>481</v>
      </c>
      <c r="N62" s="20" t="s">
        <v>481</v>
      </c>
      <c r="O62" s="18" t="s">
        <v>481</v>
      </c>
      <c r="P62" s="20" t="s">
        <v>481</v>
      </c>
      <c r="Q62" s="18" t="n">
        <v>476.38795166</v>
      </c>
      <c r="R62" s="20" t="n">
        <v>17.7623969</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446.66614265</v>
      </c>
      <c r="N64" s="20" t="n">
        <v>1.7787943</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416.22926213</v>
      </c>
      <c r="N65" s="20" t="n">
        <v>2.51747002</v>
      </c>
      <c r="O65" s="18" t="s">
        <v>481</v>
      </c>
      <c r="P65" s="20" t="s">
        <v>481</v>
      </c>
      <c r="Q65" s="18" t="s">
        <v>481</v>
      </c>
      <c r="R65" s="20" t="s">
        <v>481</v>
      </c>
    </row>
    <row r="66" spans="1:18">
      <c r="A66" s="15" t="s">
        <v>541</v>
      </c>
      <c r="B66" s="17" t="n">
        <v>5665</v>
      </c>
      <c r="C66" s="18">
        <f>(107.0/B66*100)</f>
        <v/>
      </c>
      <c r="D66" s="19" t="n">
        <v>5558</v>
      </c>
      <c r="E66" s="18" t="n">
        <v>440.97986197</v>
      </c>
      <c r="F66" s="20" t="n">
        <v>1.90557528</v>
      </c>
      <c r="G66" s="18" t="n">
        <v>424.05035982</v>
      </c>
      <c r="H66" s="20" t="n">
        <v>4.11753299</v>
      </c>
      <c r="I66" s="18" t="s">
        <v>481</v>
      </c>
      <c r="J66" s="20" t="s">
        <v>481</v>
      </c>
      <c r="K66" s="18" t="s">
        <v>481</v>
      </c>
      <c r="L66" s="20" t="s">
        <v>481</v>
      </c>
      <c r="M66" s="18" t="s">
        <v>481</v>
      </c>
      <c r="N66" s="20" t="s">
        <v>481</v>
      </c>
      <c r="O66" s="18" t="s">
        <v>481</v>
      </c>
      <c r="P66" s="20" t="s">
        <v>481</v>
      </c>
      <c r="Q66" s="18" t="n">
        <v>363.12150506</v>
      </c>
      <c r="R66" s="20" t="n">
        <v>3.87363711</v>
      </c>
    </row>
    <row r="67" spans="1:18">
      <c r="A67" s="15" t="s">
        <v>542</v>
      </c>
      <c r="B67" s="17" t="n">
        <v>6971</v>
      </c>
      <c r="C67" s="18">
        <f>(1435.0/B67*100)</f>
        <v/>
      </c>
      <c r="D67" s="19" t="n">
        <v>5536</v>
      </c>
      <c r="E67" s="18" t="n">
        <v>418.22331616</v>
      </c>
      <c r="F67" s="20" t="n">
        <v>3.29936148</v>
      </c>
      <c r="G67" s="18" t="n">
        <v>423.07090899</v>
      </c>
      <c r="H67" s="20" t="n">
        <v>4.2612725</v>
      </c>
      <c r="I67" s="18" t="s">
        <v>481</v>
      </c>
      <c r="J67" s="20" t="s">
        <v>481</v>
      </c>
      <c r="K67" s="18" t="s">
        <v>481</v>
      </c>
      <c r="L67" s="20" t="s">
        <v>481</v>
      </c>
      <c r="M67" s="18" t="s">
        <v>481</v>
      </c>
      <c r="N67" s="20" t="s">
        <v>481</v>
      </c>
      <c r="O67" s="18" t="s">
        <v>481</v>
      </c>
      <c r="P67" s="20" t="s">
        <v>481</v>
      </c>
      <c r="Q67" s="18" t="n">
        <v>350.75613518</v>
      </c>
      <c r="R67" s="20" t="n">
        <v>6.42160815</v>
      </c>
    </row>
    <row r="68" spans="1:18">
      <c r="A68" s="15" t="s">
        <v>543</v>
      </c>
      <c r="B68" s="17" t="n">
        <v>12083</v>
      </c>
      <c r="C68" s="18">
        <f>(33.0/B68*100)</f>
        <v/>
      </c>
      <c r="D68" s="19" t="n">
        <v>12050</v>
      </c>
      <c r="E68" s="18" t="n">
        <v>426.75012448</v>
      </c>
      <c r="F68" s="20" t="n">
        <v>1.16319542</v>
      </c>
      <c r="G68" s="18" t="n">
        <v>349.59572587</v>
      </c>
      <c r="H68" s="20" t="n">
        <v>4.48481229</v>
      </c>
      <c r="I68" s="18" t="s">
        <v>481</v>
      </c>
      <c r="J68" s="20" t="s">
        <v>481</v>
      </c>
      <c r="K68" s="18" t="s">
        <v>481</v>
      </c>
      <c r="L68" s="20" t="s">
        <v>481</v>
      </c>
      <c r="M68" s="18" t="s">
        <v>481</v>
      </c>
      <c r="N68" s="20" t="s">
        <v>481</v>
      </c>
      <c r="O68" s="18" t="s">
        <v>481</v>
      </c>
      <c r="P68" s="20" t="s">
        <v>481</v>
      </c>
      <c r="Q68" s="18" t="n">
        <v>328.60924357</v>
      </c>
      <c r="R68" s="20" t="n">
        <v>2.2590028</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433.61659804</v>
      </c>
      <c r="N69" s="20" t="n">
        <v>4.0674456</v>
      </c>
      <c r="O69" s="18" t="s">
        <v>481</v>
      </c>
      <c r="P69" s="20" t="s">
        <v>481</v>
      </c>
      <c r="Q69" s="18" t="s">
        <v>481</v>
      </c>
      <c r="R69" s="20" t="s">
        <v>481</v>
      </c>
    </row>
    <row r="70" spans="1:18">
      <c r="A70" s="15" t="s">
        <v>545</v>
      </c>
      <c r="B70" s="17" t="n">
        <v>6036</v>
      </c>
      <c r="C70" s="18">
        <f>(223.0/B70*100)</f>
        <v/>
      </c>
      <c r="D70" s="19" t="n">
        <v>5813</v>
      </c>
      <c r="E70" s="18" t="n">
        <v>500.27330495</v>
      </c>
      <c r="F70" s="20" t="n">
        <v>3.02363438</v>
      </c>
      <c r="G70" s="18" t="n">
        <v>487.68211258</v>
      </c>
      <c r="H70" s="20" t="n">
        <v>5.4298956</v>
      </c>
      <c r="I70" s="18" t="s">
        <v>481</v>
      </c>
      <c r="J70" s="20" t="s">
        <v>481</v>
      </c>
      <c r="K70" s="18" t="s">
        <v>481</v>
      </c>
      <c r="L70" s="20" t="s">
        <v>481</v>
      </c>
      <c r="M70" s="18" t="s">
        <v>481</v>
      </c>
      <c r="N70" s="20" t="s">
        <v>481</v>
      </c>
      <c r="O70" s="18" t="s">
        <v>481</v>
      </c>
      <c r="P70" s="20" t="s">
        <v>481</v>
      </c>
      <c r="Q70" s="18" t="n">
        <v>449.65845071</v>
      </c>
      <c r="R70" s="20" t="n">
        <v>9.445405579999999</v>
      </c>
    </row>
    <row r="71" spans="1:18">
      <c r="A71" s="15" t="s">
        <v>546</v>
      </c>
      <c r="B71" s="17" t="n">
        <v>6115</v>
      </c>
      <c r="C71" s="18">
        <f>(63.0/B71*100)</f>
        <v/>
      </c>
      <c r="D71" s="19" t="n">
        <v>6052</v>
      </c>
      <c r="E71" s="18" t="n">
        <v>539.69712324</v>
      </c>
      <c r="F71" s="20" t="n">
        <v>1.78464995</v>
      </c>
      <c r="G71" s="18" t="n">
        <v>503.68708736</v>
      </c>
      <c r="H71" s="20" t="n">
        <v>4.86719769</v>
      </c>
      <c r="I71" s="18" t="s">
        <v>481</v>
      </c>
      <c r="J71" s="20" t="s">
        <v>481</v>
      </c>
      <c r="K71" s="18" t="s">
        <v>481</v>
      </c>
      <c r="L71" s="20" t="s">
        <v>481</v>
      </c>
      <c r="M71" s="18" t="s">
        <v>481</v>
      </c>
      <c r="N71" s="20" t="s">
        <v>481</v>
      </c>
      <c r="O71" s="18" t="s">
        <v>481</v>
      </c>
      <c r="P71" s="20" t="s">
        <v>481</v>
      </c>
      <c r="Q71" s="18" t="n">
        <v>485.84675895</v>
      </c>
      <c r="R71" s="20" t="n">
        <v>14.37910434</v>
      </c>
    </row>
    <row r="72" spans="1:18">
      <c r="A72" s="15" t="s">
        <v>547</v>
      </c>
      <c r="B72" s="17" t="n">
        <v>7708</v>
      </c>
      <c r="C72" s="18">
        <f>(12.0/B72*100)</f>
        <v/>
      </c>
      <c r="D72" s="19" t="n">
        <v>7696</v>
      </c>
      <c r="E72" s="18" t="n">
        <v>501.96215079</v>
      </c>
      <c r="F72" s="20" t="n">
        <v>2.75930169</v>
      </c>
      <c r="G72" s="18" t="n">
        <v>479.18014219</v>
      </c>
      <c r="H72" s="20" t="n">
        <v>3.67425236</v>
      </c>
      <c r="I72" s="18" t="s">
        <v>481</v>
      </c>
      <c r="J72" s="20" t="s">
        <v>481</v>
      </c>
      <c r="K72" s="18" t="s">
        <v>481</v>
      </c>
      <c r="L72" s="20" t="s">
        <v>481</v>
      </c>
      <c r="M72" s="18" t="s">
        <v>481</v>
      </c>
      <c r="N72" s="20" t="s">
        <v>481</v>
      </c>
      <c r="O72" s="18" t="s">
        <v>481</v>
      </c>
      <c r="P72" s="20" t="s">
        <v>481</v>
      </c>
      <c r="Q72" s="18" t="n">
        <v>431.81749264</v>
      </c>
      <c r="R72" s="20" t="n">
        <v>14.30319867</v>
      </c>
    </row>
    <row r="73" spans="1:18">
      <c r="A73" s="15" t="s">
        <v>548</v>
      </c>
      <c r="B73" s="17" t="n">
        <v>8249</v>
      </c>
      <c r="C73" s="18">
        <f>(224.0/B73*100)</f>
        <v/>
      </c>
      <c r="D73" s="19" t="n">
        <v>8025</v>
      </c>
      <c r="E73" s="18" t="n">
        <v>412.31320342</v>
      </c>
      <c r="F73" s="20" t="n">
        <v>3.35789097</v>
      </c>
      <c r="G73" s="18" t="n">
        <v>384.41630784</v>
      </c>
      <c r="H73" s="20" t="n">
        <v>7.54636525</v>
      </c>
      <c r="I73" s="18" t="s">
        <v>481</v>
      </c>
      <c r="J73" s="20" t="s">
        <v>481</v>
      </c>
      <c r="K73" s="18" t="s">
        <v>481</v>
      </c>
      <c r="L73" s="20" t="s">
        <v>481</v>
      </c>
      <c r="M73" s="18" t="s">
        <v>481</v>
      </c>
      <c r="N73" s="20" t="s">
        <v>481</v>
      </c>
      <c r="O73" s="18" t="s">
        <v>481</v>
      </c>
      <c r="P73" s="20" t="s">
        <v>481</v>
      </c>
      <c r="Q73" s="18" t="n">
        <v>367.50821257</v>
      </c>
      <c r="R73" s="20" t="n">
        <v>8.547235909999999</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427.27325298</v>
      </c>
      <c r="N74" s="20" t="n">
        <v>1.48755563</v>
      </c>
      <c r="O74" s="18" t="s">
        <v>481</v>
      </c>
      <c r="P74" s="20" t="s">
        <v>481</v>
      </c>
      <c r="Q74" s="18" t="s">
        <v>481</v>
      </c>
      <c r="R74" s="20" t="s">
        <v>481</v>
      </c>
    </row>
    <row r="75" spans="1:18">
      <c r="A75" s="15" t="s">
        <v>550</v>
      </c>
      <c r="B75" s="17" t="n">
        <v>5375</v>
      </c>
      <c r="C75" s="18">
        <f>(365.0/B75*100)</f>
        <v/>
      </c>
      <c r="D75" s="19" t="n">
        <v>5010</v>
      </c>
      <c r="E75" s="18" t="n">
        <v>371.26535704</v>
      </c>
      <c r="F75" s="20" t="n">
        <v>3.08885824</v>
      </c>
      <c r="G75" s="18" t="n">
        <v>344.59721586</v>
      </c>
      <c r="H75" s="20" t="n">
        <v>6.01371827</v>
      </c>
      <c r="I75" s="18" t="s">
        <v>481</v>
      </c>
      <c r="J75" s="20" t="s">
        <v>481</v>
      </c>
      <c r="K75" s="18" t="s">
        <v>481</v>
      </c>
      <c r="L75" s="20" t="s">
        <v>481</v>
      </c>
      <c r="M75" s="18" t="s">
        <v>481</v>
      </c>
      <c r="N75" s="20" t="s">
        <v>481</v>
      </c>
      <c r="O75" s="18" t="s">
        <v>481</v>
      </c>
      <c r="P75" s="20" t="s">
        <v>481</v>
      </c>
      <c r="Q75" s="18" t="n">
        <v>330.78750858</v>
      </c>
      <c r="R75" s="20" t="n">
        <v>5.85498641</v>
      </c>
    </row>
    <row r="76" spans="1:18">
      <c r="A76" s="15" t="s">
        <v>551</v>
      </c>
      <c r="B76" s="17" t="n">
        <v>14167</v>
      </c>
      <c r="C76" s="18">
        <f>(239.0/B76*100)</f>
        <v/>
      </c>
      <c r="D76" s="19" t="n">
        <v>13928</v>
      </c>
      <c r="E76" s="18" t="n">
        <v>443.79083336</v>
      </c>
      <c r="F76" s="20" t="n">
        <v>2.85501359</v>
      </c>
      <c r="G76" s="18" t="n">
        <v>401.45481795</v>
      </c>
      <c r="H76" s="20" t="n">
        <v>6.38016502</v>
      </c>
      <c r="I76" s="18" t="s">
        <v>481</v>
      </c>
      <c r="J76" s="20" t="s">
        <v>481</v>
      </c>
      <c r="K76" s="18" t="s">
        <v>481</v>
      </c>
      <c r="L76" s="20" t="s">
        <v>481</v>
      </c>
      <c r="M76" s="18" t="s">
        <v>481</v>
      </c>
      <c r="N76" s="20" t="s">
        <v>481</v>
      </c>
      <c r="O76" s="18" t="s">
        <v>481</v>
      </c>
      <c r="P76" s="20" t="s">
        <v>481</v>
      </c>
      <c r="Q76" s="18" t="n">
        <v>348.42283285</v>
      </c>
      <c r="R76" s="20" t="n">
        <v>5.43736423</v>
      </c>
    </row>
    <row r="77" spans="1:18">
      <c r="A77" s="15" t="s">
        <v>552</v>
      </c>
      <c r="B77" s="17" t="n">
        <v>6062</v>
      </c>
      <c r="C77" s="18">
        <f>(534.0/B77*100)</f>
        <v/>
      </c>
      <c r="D77" s="19" t="n">
        <v>5528</v>
      </c>
      <c r="E77" s="18" t="n">
        <v>454.79449935</v>
      </c>
      <c r="F77" s="20" t="n">
        <v>2.98852776</v>
      </c>
      <c r="G77" s="18" t="n">
        <v>420.27444494</v>
      </c>
      <c r="H77" s="20" t="n">
        <v>5.15506209</v>
      </c>
      <c r="I77" s="18" t="s">
        <v>481</v>
      </c>
      <c r="J77" s="20" t="s">
        <v>481</v>
      </c>
      <c r="K77" s="18" t="s">
        <v>481</v>
      </c>
      <c r="L77" s="20" t="s">
        <v>481</v>
      </c>
      <c r="M77" s="18" t="s">
        <v>481</v>
      </c>
      <c r="N77" s="20" t="s">
        <v>481</v>
      </c>
      <c r="O77" s="18" t="s">
        <v>481</v>
      </c>
      <c r="P77" s="20" t="s">
        <v>481</v>
      </c>
      <c r="Q77" s="18" t="n">
        <v>370.41109465</v>
      </c>
      <c r="R77" s="20" t="n">
        <v>4.12776881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427.14102033</v>
      </c>
      <c r="N80" s="20" t="n">
        <v>3.42468904</v>
      </c>
      <c r="O80" s="18" t="s">
        <v>481</v>
      </c>
      <c r="P80" s="20" t="s">
        <v>481</v>
      </c>
      <c r="Q80" s="18" t="s">
        <v>481</v>
      </c>
      <c r="R80" s="20" t="s">
        <v>481</v>
      </c>
    </row>
    <row r="81" spans="1:18">
      <c r="A81" s="23" t="s">
        <v>556</v>
      </c>
      <c r="B81" s="17" t="n">
        <v>8861</v>
      </c>
      <c r="C81" s="18">
        <f>(129.0/B81*100)</f>
        <v/>
      </c>
      <c r="D81" s="19" t="n">
        <v>8732</v>
      </c>
      <c r="E81" s="18" t="n">
        <v>432.43573399</v>
      </c>
      <c r="F81" s="20" t="n">
        <v>3.44711334</v>
      </c>
      <c r="G81" s="18" t="n">
        <v>427.95812169</v>
      </c>
      <c r="H81" s="20" t="n">
        <v>8.2347164</v>
      </c>
      <c r="I81" s="18" t="s">
        <v>481</v>
      </c>
      <c r="J81" s="20" t="s">
        <v>481</v>
      </c>
      <c r="K81" s="18" t="s">
        <v>481</v>
      </c>
      <c r="L81" s="20" t="s">
        <v>481</v>
      </c>
      <c r="M81" s="18" t="s">
        <v>481</v>
      </c>
      <c r="N81" s="20" t="s">
        <v>481</v>
      </c>
      <c r="O81" s="18" t="s">
        <v>481</v>
      </c>
      <c r="P81" s="20" t="s">
        <v>481</v>
      </c>
      <c r="Q81" s="18" t="n">
        <v>375.26897294</v>
      </c>
      <c r="R81" s="20" t="n">
        <v>12.10496604</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910</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504.18077159</v>
      </c>
      <c r="F7" s="20" t="n">
        <v>2.09072889</v>
      </c>
      <c r="G7" s="18" t="n">
        <v>514.46180428</v>
      </c>
      <c r="H7" s="20" t="n">
        <v>2.77077192</v>
      </c>
      <c r="I7" s="18" t="s">
        <v>481</v>
      </c>
      <c r="J7" s="20" t="s">
        <v>481</v>
      </c>
      <c r="K7" s="18" t="s">
        <v>481</v>
      </c>
      <c r="L7" s="20" t="s">
        <v>481</v>
      </c>
      <c r="M7" s="18" t="s">
        <v>481</v>
      </c>
      <c r="N7" s="20" t="s">
        <v>481</v>
      </c>
      <c r="O7" s="18" t="s">
        <v>481</v>
      </c>
      <c r="P7" s="20" t="s">
        <v>481</v>
      </c>
      <c r="Q7" s="18" t="n">
        <v>472.27648959</v>
      </c>
      <c r="R7" s="20" t="n">
        <v>5.24037956</v>
      </c>
    </row>
    <row r="8" spans="1:18">
      <c r="A8" s="15" t="s">
        <v>483</v>
      </c>
      <c r="B8" s="17" t="n">
        <v>7007</v>
      </c>
      <c r="C8" s="18">
        <f>(357.0/B8*100)</f>
        <v/>
      </c>
      <c r="D8" s="19" t="n">
        <v>6650</v>
      </c>
      <c r="E8" s="18" t="n">
        <v>491.0645012</v>
      </c>
      <c r="F8" s="20" t="n">
        <v>2.91797582</v>
      </c>
      <c r="G8" s="18" t="n">
        <v>489.38753537</v>
      </c>
      <c r="H8" s="20" t="n">
        <v>3.79162141</v>
      </c>
      <c r="I8" s="18" t="s">
        <v>481</v>
      </c>
      <c r="J8" s="20" t="s">
        <v>481</v>
      </c>
      <c r="K8" s="18" t="s">
        <v>481</v>
      </c>
      <c r="L8" s="20" t="s">
        <v>481</v>
      </c>
      <c r="M8" s="18" t="n">
        <v>361.38025951</v>
      </c>
      <c r="N8" s="20" t="n">
        <v>22.72565673</v>
      </c>
      <c r="O8" s="18" t="s">
        <v>481</v>
      </c>
      <c r="P8" s="20" t="s">
        <v>481</v>
      </c>
      <c r="Q8" s="18" t="n">
        <v>409.18514175</v>
      </c>
      <c r="R8" s="20" t="n">
        <v>8.27791356</v>
      </c>
    </row>
    <row r="9" spans="1:18">
      <c r="A9" s="15" t="s">
        <v>484</v>
      </c>
      <c r="B9" s="17" t="n">
        <v>9651</v>
      </c>
      <c r="C9" s="18">
        <f>(381.0/B9*100)</f>
        <v/>
      </c>
      <c r="D9" s="19" t="n">
        <v>9270</v>
      </c>
      <c r="E9" s="18" t="n">
        <v>506.51749366</v>
      </c>
      <c r="F9" s="20" t="n">
        <v>2.6212751</v>
      </c>
      <c r="G9" s="18" t="n">
        <v>518.10425627</v>
      </c>
      <c r="H9" s="20" t="n">
        <v>2.78161005</v>
      </c>
      <c r="I9" s="18" t="s">
        <v>481</v>
      </c>
      <c r="J9" s="20" t="s">
        <v>481</v>
      </c>
      <c r="K9" s="18" t="s">
        <v>481</v>
      </c>
      <c r="L9" s="20" t="s">
        <v>481</v>
      </c>
      <c r="M9" s="18" t="n">
        <v>347.7815185</v>
      </c>
      <c r="N9" s="20" t="n">
        <v>11.20716786</v>
      </c>
      <c r="O9" s="18" t="s">
        <v>481</v>
      </c>
      <c r="P9" s="20" t="s">
        <v>481</v>
      </c>
      <c r="Q9" s="18" t="n">
        <v>424.98120215</v>
      </c>
      <c r="R9" s="20" t="n">
        <v>7.21756203</v>
      </c>
    </row>
    <row r="10" spans="1:18">
      <c r="A10" s="15" t="s">
        <v>485</v>
      </c>
      <c r="B10" s="17" t="n">
        <v>20058</v>
      </c>
      <c r="C10" s="18">
        <f>(596.0/B10*100)</f>
        <v/>
      </c>
      <c r="D10" s="19" t="n">
        <v>19462</v>
      </c>
      <c r="E10" s="18" t="n">
        <v>528.4404110200001</v>
      </c>
      <c r="F10" s="20" t="n">
        <v>2.20131068</v>
      </c>
      <c r="G10" s="18" t="n">
        <v>538.6476227000001</v>
      </c>
      <c r="H10" s="20" t="n">
        <v>2.74719771</v>
      </c>
      <c r="I10" s="18" t="s">
        <v>481</v>
      </c>
      <c r="J10" s="20" t="s">
        <v>481</v>
      </c>
      <c r="K10" s="18" t="s">
        <v>481</v>
      </c>
      <c r="L10" s="20" t="s">
        <v>481</v>
      </c>
      <c r="M10" s="18" t="s">
        <v>481</v>
      </c>
      <c r="N10" s="20" t="s">
        <v>481</v>
      </c>
      <c r="O10" s="18" t="s">
        <v>481</v>
      </c>
      <c r="P10" s="20" t="s">
        <v>481</v>
      </c>
      <c r="Q10" s="18" t="n">
        <v>455.02137063</v>
      </c>
      <c r="R10" s="20" t="n">
        <v>7.90070016</v>
      </c>
    </row>
    <row r="11" spans="1:18">
      <c r="A11" s="15" t="s">
        <v>486</v>
      </c>
      <c r="B11" s="17" t="n">
        <v>7053</v>
      </c>
      <c r="C11" s="18">
        <f>(274.0/B11*100)</f>
        <v/>
      </c>
      <c r="D11" s="19" t="n">
        <v>6779</v>
      </c>
      <c r="E11" s="18" t="n">
        <v>458.01462487</v>
      </c>
      <c r="F11" s="20" t="n">
        <v>3.04830743</v>
      </c>
      <c r="G11" s="18" t="n">
        <v>474.82239626</v>
      </c>
      <c r="H11" s="20" t="n">
        <v>3.21236936</v>
      </c>
      <c r="I11" s="18" t="s">
        <v>481</v>
      </c>
      <c r="J11" s="20" t="s">
        <v>481</v>
      </c>
      <c r="K11" s="18" t="s">
        <v>481</v>
      </c>
      <c r="L11" s="20" t="s">
        <v>481</v>
      </c>
      <c r="M11" s="18" t="s">
        <v>481</v>
      </c>
      <c r="N11" s="20" t="s">
        <v>481</v>
      </c>
      <c r="O11" s="18" t="s">
        <v>481</v>
      </c>
      <c r="P11" s="20" t="s">
        <v>481</v>
      </c>
      <c r="Q11" s="18" t="n">
        <v>423.03804102</v>
      </c>
      <c r="R11" s="20" t="n">
        <v>6.57509763</v>
      </c>
    </row>
    <row r="12" spans="1:18">
      <c r="A12" s="15" t="s">
        <v>487</v>
      </c>
      <c r="B12" s="17" t="n">
        <v>6894</v>
      </c>
      <c r="C12" s="18">
        <f>(61.0/B12*100)</f>
        <v/>
      </c>
      <c r="D12" s="19" t="n">
        <v>6833</v>
      </c>
      <c r="E12" s="18" t="n">
        <v>496.04922788</v>
      </c>
      <c r="F12" s="20" t="n">
        <v>2.37966403</v>
      </c>
      <c r="G12" s="18" t="n">
        <v>497.72624593</v>
      </c>
      <c r="H12" s="20" t="n">
        <v>3.11326753</v>
      </c>
      <c r="I12" s="18" t="s">
        <v>481</v>
      </c>
      <c r="J12" s="20" t="s">
        <v>481</v>
      </c>
      <c r="K12" s="18" t="s">
        <v>481</v>
      </c>
      <c r="L12" s="20" t="s">
        <v>481</v>
      </c>
      <c r="M12" s="18" t="n">
        <v>332.31014509</v>
      </c>
      <c r="N12" s="20" t="n">
        <v>18.34291261</v>
      </c>
      <c r="O12" s="18" t="s">
        <v>481</v>
      </c>
      <c r="P12" s="20" t="s">
        <v>481</v>
      </c>
      <c r="Q12" s="18" t="n">
        <v>384.69856528</v>
      </c>
      <c r="R12" s="20" t="n">
        <v>7.93706589</v>
      </c>
    </row>
    <row r="13" spans="1:18">
      <c r="A13" s="15" t="s">
        <v>488</v>
      </c>
      <c r="B13" s="17" t="n">
        <v>7161</v>
      </c>
      <c r="C13" s="18">
        <f>(380.0/B13*100)</f>
        <v/>
      </c>
      <c r="D13" s="19" t="n">
        <v>6781</v>
      </c>
      <c r="E13" s="18" t="n">
        <v>512.29625323</v>
      </c>
      <c r="F13" s="20" t="n">
        <v>2.46606829</v>
      </c>
      <c r="G13" s="18" t="n">
        <v>502.33353766</v>
      </c>
      <c r="H13" s="20" t="n">
        <v>3.65858152</v>
      </c>
      <c r="I13" s="18" t="s">
        <v>481</v>
      </c>
      <c r="J13" s="20" t="s">
        <v>481</v>
      </c>
      <c r="K13" s="18" t="s">
        <v>481</v>
      </c>
      <c r="L13" s="20" t="s">
        <v>481</v>
      </c>
      <c r="M13" s="18" t="n">
        <v>407.4699787</v>
      </c>
      <c r="N13" s="20" t="n">
        <v>6.79601306</v>
      </c>
      <c r="O13" s="18" t="s">
        <v>481</v>
      </c>
      <c r="P13" s="20" t="s">
        <v>481</v>
      </c>
      <c r="Q13" s="18" t="n">
        <v>411.0382546</v>
      </c>
      <c r="R13" s="20" t="n">
        <v>9.074878480000001</v>
      </c>
    </row>
    <row r="14" spans="1:18">
      <c r="A14" s="15" t="s">
        <v>489</v>
      </c>
      <c r="B14" s="17" t="n">
        <v>5587</v>
      </c>
      <c r="C14" s="18">
        <f>(102.0/B14*100)</f>
        <v/>
      </c>
      <c r="D14" s="19" t="n">
        <v>5485</v>
      </c>
      <c r="E14" s="18" t="n">
        <v>519.91123076</v>
      </c>
      <c r="F14" s="20" t="n">
        <v>2.31493074</v>
      </c>
      <c r="G14" s="18" t="n">
        <v>526.00795557</v>
      </c>
      <c r="H14" s="20" t="n">
        <v>3.02563652</v>
      </c>
      <c r="I14" s="18" t="s">
        <v>481</v>
      </c>
      <c r="J14" s="20" t="s">
        <v>481</v>
      </c>
      <c r="K14" s="18" t="s">
        <v>481</v>
      </c>
      <c r="L14" s="20" t="s">
        <v>481</v>
      </c>
      <c r="M14" s="18" t="s">
        <v>481</v>
      </c>
      <c r="N14" s="20" t="s">
        <v>481</v>
      </c>
      <c r="O14" s="18" t="s">
        <v>481</v>
      </c>
      <c r="P14" s="20" t="s">
        <v>481</v>
      </c>
      <c r="Q14" s="18" t="n">
        <v>458.37740492</v>
      </c>
      <c r="R14" s="20" t="n">
        <v>10.50454595</v>
      </c>
    </row>
    <row r="15" spans="1:18">
      <c r="A15" s="15" t="s">
        <v>490</v>
      </c>
      <c r="B15" s="17" t="n">
        <v>5882</v>
      </c>
      <c r="C15" s="18">
        <f>(218.0/B15*100)</f>
        <v/>
      </c>
      <c r="D15" s="19" t="n">
        <v>5664</v>
      </c>
      <c r="E15" s="18" t="n">
        <v>536.40494269</v>
      </c>
      <c r="F15" s="20" t="n">
        <v>2.63608651</v>
      </c>
      <c r="G15" s="18" t="n">
        <v>522.6699354</v>
      </c>
      <c r="H15" s="20" t="n">
        <v>3.17068624</v>
      </c>
      <c r="I15" s="18" t="s">
        <v>481</v>
      </c>
      <c r="J15" s="20" t="s">
        <v>481</v>
      </c>
      <c r="K15" s="18" t="s">
        <v>481</v>
      </c>
      <c r="L15" s="20" t="s">
        <v>481</v>
      </c>
      <c r="M15" s="18" t="n">
        <v>367.66871077</v>
      </c>
      <c r="N15" s="20" t="n">
        <v>14.82638214</v>
      </c>
      <c r="O15" s="18" t="s">
        <v>481</v>
      </c>
      <c r="P15" s="20" t="s">
        <v>481</v>
      </c>
      <c r="Q15" s="18" t="n">
        <v>449.90837448</v>
      </c>
      <c r="R15" s="20" t="n">
        <v>6.77000328</v>
      </c>
    </row>
    <row r="16" spans="1:18">
      <c r="A16" s="15" t="s">
        <v>491</v>
      </c>
      <c r="B16" s="17" t="n">
        <v>6108</v>
      </c>
      <c r="C16" s="18">
        <f>(210.0/B16*100)</f>
        <v/>
      </c>
      <c r="D16" s="19" t="n">
        <v>5898</v>
      </c>
      <c r="E16" s="18" t="n">
        <v>511.37996457</v>
      </c>
      <c r="F16" s="20" t="n">
        <v>2.67455711</v>
      </c>
      <c r="G16" s="18" t="n">
        <v>510.523953</v>
      </c>
      <c r="H16" s="20" t="n">
        <v>2.99036558</v>
      </c>
      <c r="I16" s="18" t="s">
        <v>481</v>
      </c>
      <c r="J16" s="20" t="s">
        <v>481</v>
      </c>
      <c r="K16" s="18" t="s">
        <v>481</v>
      </c>
      <c r="L16" s="20" t="s">
        <v>481</v>
      </c>
      <c r="M16" s="18" t="s">
        <v>481</v>
      </c>
      <c r="N16" s="20" t="s">
        <v>481</v>
      </c>
      <c r="O16" s="18" t="s">
        <v>481</v>
      </c>
      <c r="P16" s="20" t="s">
        <v>481</v>
      </c>
      <c r="Q16" s="18" t="n">
        <v>396.6651741</v>
      </c>
      <c r="R16" s="20" t="n">
        <v>9.843781160000001</v>
      </c>
    </row>
    <row r="17" spans="1:18">
      <c r="A17" s="15" t="s">
        <v>492</v>
      </c>
      <c r="B17" s="17" t="n">
        <v>6504</v>
      </c>
      <c r="C17" s="18">
        <f>(2822.0/B17*100)</f>
        <v/>
      </c>
      <c r="D17" s="19" t="n">
        <v>3682</v>
      </c>
      <c r="E17" s="18" t="n">
        <v>527.0996959300001</v>
      </c>
      <c r="F17" s="20" t="n">
        <v>3.86440144</v>
      </c>
      <c r="G17" s="18" t="n">
        <v>520.60875752</v>
      </c>
      <c r="H17" s="20" t="n">
        <v>5.56034628</v>
      </c>
      <c r="I17" s="18" t="s">
        <v>481</v>
      </c>
      <c r="J17" s="20" t="s">
        <v>481</v>
      </c>
      <c r="K17" s="18" t="s">
        <v>481</v>
      </c>
      <c r="L17" s="20" t="s">
        <v>481</v>
      </c>
      <c r="M17" s="18" t="n">
        <v>338.260297</v>
      </c>
      <c r="N17" s="20" t="n">
        <v>14.23011861</v>
      </c>
      <c r="O17" s="18" t="s">
        <v>481</v>
      </c>
      <c r="P17" s="20" t="s">
        <v>481</v>
      </c>
      <c r="Q17" s="18" t="n">
        <v>462.4607346</v>
      </c>
      <c r="R17" s="20" t="n">
        <v>7.78539503</v>
      </c>
    </row>
    <row r="18" spans="1:18">
      <c r="A18" s="15" t="s">
        <v>493</v>
      </c>
      <c r="B18" s="17" t="n">
        <v>5532</v>
      </c>
      <c r="C18" s="18">
        <f>(33.0/B18*100)</f>
        <v/>
      </c>
      <c r="D18" s="19" t="n">
        <v>5499</v>
      </c>
      <c r="E18" s="18" t="n">
        <v>465.09662964</v>
      </c>
      <c r="F18" s="20" t="n">
        <v>4.50454582</v>
      </c>
      <c r="G18" s="18" t="n">
        <v>487.30245083</v>
      </c>
      <c r="H18" s="20" t="n">
        <v>3.83434661</v>
      </c>
      <c r="I18" s="18" t="s">
        <v>481</v>
      </c>
      <c r="J18" s="20" t="s">
        <v>481</v>
      </c>
      <c r="K18" s="18" t="s">
        <v>481</v>
      </c>
      <c r="L18" s="20" t="s">
        <v>481</v>
      </c>
      <c r="M18" s="18" t="s">
        <v>481</v>
      </c>
      <c r="N18" s="20" t="s">
        <v>481</v>
      </c>
      <c r="O18" s="18" t="s">
        <v>481</v>
      </c>
      <c r="P18" s="20" t="s">
        <v>481</v>
      </c>
      <c r="Q18" s="18" t="n">
        <v>384.31314938</v>
      </c>
      <c r="R18" s="20" t="n">
        <v>9.550380609999999</v>
      </c>
    </row>
    <row r="19" spans="1:18">
      <c r="A19" s="15" t="s">
        <v>494</v>
      </c>
      <c r="B19" s="17" t="n">
        <v>5658</v>
      </c>
      <c r="C19" s="18">
        <f>(541.0/B19*100)</f>
        <v/>
      </c>
      <c r="D19" s="19" t="n">
        <v>5117</v>
      </c>
      <c r="E19" s="18" t="n">
        <v>469.35792967</v>
      </c>
      <c r="F19" s="20" t="n">
        <v>3.17487157</v>
      </c>
      <c r="G19" s="18" t="n">
        <v>490.27584797</v>
      </c>
      <c r="H19" s="20" t="n">
        <v>3.26918708</v>
      </c>
      <c r="I19" s="18" t="s">
        <v>481</v>
      </c>
      <c r="J19" s="20" t="s">
        <v>481</v>
      </c>
      <c r="K19" s="18" t="s">
        <v>481</v>
      </c>
      <c r="L19" s="20" t="s">
        <v>481</v>
      </c>
      <c r="M19" s="18" t="s">
        <v>481</v>
      </c>
      <c r="N19" s="20" t="s">
        <v>481</v>
      </c>
      <c r="O19" s="18" t="s">
        <v>481</v>
      </c>
      <c r="P19" s="20" t="s">
        <v>481</v>
      </c>
      <c r="Q19" s="18" t="n">
        <v>388.11017848</v>
      </c>
      <c r="R19" s="20" t="n">
        <v>8.41149059</v>
      </c>
    </row>
    <row r="20" spans="1:18">
      <c r="A20" s="15" t="s">
        <v>495</v>
      </c>
      <c r="B20" s="17" t="n">
        <v>3371</v>
      </c>
      <c r="C20" s="18">
        <f>(75.0/B20*100)</f>
        <v/>
      </c>
      <c r="D20" s="19" t="n">
        <v>3296</v>
      </c>
      <c r="E20" s="18" t="n">
        <v>486.80645159</v>
      </c>
      <c r="F20" s="20" t="n">
        <v>2.53107043</v>
      </c>
      <c r="G20" s="18" t="n">
        <v>481.62813314</v>
      </c>
      <c r="H20" s="20" t="n">
        <v>4.4420165</v>
      </c>
      <c r="I20" s="18" t="s">
        <v>481</v>
      </c>
      <c r="J20" s="20" t="s">
        <v>481</v>
      </c>
      <c r="K20" s="18" t="s">
        <v>481</v>
      </c>
      <c r="L20" s="20" t="s">
        <v>481</v>
      </c>
      <c r="M20" s="18" t="s">
        <v>481</v>
      </c>
      <c r="N20" s="20" t="s">
        <v>481</v>
      </c>
      <c r="O20" s="18" t="s">
        <v>481</v>
      </c>
      <c r="P20" s="20" t="s">
        <v>481</v>
      </c>
      <c r="Q20" s="18" t="n">
        <v>432.72154215</v>
      </c>
      <c r="R20" s="20" t="n">
        <v>7.72334963</v>
      </c>
    </row>
    <row r="21" spans="1:18">
      <c r="A21" s="15" t="s">
        <v>496</v>
      </c>
      <c r="B21" s="17" t="n">
        <v>5741</v>
      </c>
      <c r="C21" s="18">
        <f>(97.0/B21*100)</f>
        <v/>
      </c>
      <c r="D21" s="19" t="n">
        <v>5644</v>
      </c>
      <c r="E21" s="18" t="n">
        <v>520.04925007</v>
      </c>
      <c r="F21" s="20" t="n">
        <v>2.69720266</v>
      </c>
      <c r="G21" s="18" t="n">
        <v>529.2476284099999</v>
      </c>
      <c r="H21" s="20" t="n">
        <v>2.90339958</v>
      </c>
      <c r="I21" s="18" t="s">
        <v>481</v>
      </c>
      <c r="J21" s="20" t="s">
        <v>481</v>
      </c>
      <c r="K21" s="18" t="s">
        <v>481</v>
      </c>
      <c r="L21" s="20" t="s">
        <v>481</v>
      </c>
      <c r="M21" s="18" t="s">
        <v>481</v>
      </c>
      <c r="N21" s="20" t="s">
        <v>481</v>
      </c>
      <c r="O21" s="18" t="s">
        <v>481</v>
      </c>
      <c r="P21" s="20" t="s">
        <v>481</v>
      </c>
      <c r="Q21" s="18" t="n">
        <v>475.81005329</v>
      </c>
      <c r="R21" s="20" t="n">
        <v>9.464570569999999</v>
      </c>
    </row>
    <row r="22" spans="1:18">
      <c r="A22" s="15" t="s">
        <v>497</v>
      </c>
      <c r="B22" s="17" t="n">
        <v>6598</v>
      </c>
      <c r="C22" s="18">
        <f>(46.0/B22*100)</f>
        <v/>
      </c>
      <c r="D22" s="19" t="n">
        <v>6552</v>
      </c>
      <c r="E22" s="18" t="n">
        <v>486.56611195</v>
      </c>
      <c r="F22" s="20" t="n">
        <v>3.48098795</v>
      </c>
      <c r="G22" s="18" t="n">
        <v>496.25344171</v>
      </c>
      <c r="H22" s="20" t="n">
        <v>5.46976451</v>
      </c>
      <c r="I22" s="18" t="s">
        <v>481</v>
      </c>
      <c r="J22" s="20" t="s">
        <v>481</v>
      </c>
      <c r="K22" s="18" t="s">
        <v>481</v>
      </c>
      <c r="L22" s="20" t="s">
        <v>481</v>
      </c>
      <c r="M22" s="18" t="s">
        <v>481</v>
      </c>
      <c r="N22" s="20" t="s">
        <v>481</v>
      </c>
      <c r="O22" s="18" t="n">
        <v>490.5282</v>
      </c>
      <c r="P22" s="20" t="n">
        <v>34.41997062</v>
      </c>
      <c r="Q22" s="18" t="n">
        <v>369.25571208</v>
      </c>
      <c r="R22" s="20" t="n">
        <v>8.378287070000001</v>
      </c>
    </row>
    <row r="23" spans="1:18">
      <c r="A23" s="15" t="s">
        <v>498</v>
      </c>
      <c r="B23" s="17" t="n">
        <v>11583</v>
      </c>
      <c r="C23" s="18">
        <f>(329.0/B23*100)</f>
        <v/>
      </c>
      <c r="D23" s="19" t="n">
        <v>11254</v>
      </c>
      <c r="E23" s="18" t="n">
        <v>486.99829593</v>
      </c>
      <c r="F23" s="20" t="n">
        <v>2.70394484</v>
      </c>
      <c r="G23" s="18" t="n">
        <v>493.76732612</v>
      </c>
      <c r="H23" s="20" t="n">
        <v>4.06831925</v>
      </c>
      <c r="I23" s="18" t="s">
        <v>481</v>
      </c>
      <c r="J23" s="20" t="s">
        <v>481</v>
      </c>
      <c r="K23" s="18" t="s">
        <v>481</v>
      </c>
      <c r="L23" s="20" t="s">
        <v>481</v>
      </c>
      <c r="M23" s="18" t="s">
        <v>481</v>
      </c>
      <c r="N23" s="20" t="s">
        <v>481</v>
      </c>
      <c r="O23" s="18" t="s">
        <v>481</v>
      </c>
      <c r="P23" s="20" t="s">
        <v>481</v>
      </c>
      <c r="Q23" s="18" t="n">
        <v>414.48902037</v>
      </c>
      <c r="R23" s="20" t="n">
        <v>7.80339675</v>
      </c>
    </row>
    <row r="24" spans="1:18">
      <c r="A24" s="15" t="s">
        <v>499</v>
      </c>
      <c r="B24" s="17" t="n">
        <v>6647</v>
      </c>
      <c r="C24" s="18">
        <f>(23.0/B24*100)</f>
        <v/>
      </c>
      <c r="D24" s="19" t="n">
        <v>6624</v>
      </c>
      <c r="E24" s="18" t="n">
        <v>513.14297308</v>
      </c>
      <c r="F24" s="20" t="n">
        <v>3.35436071</v>
      </c>
      <c r="G24" s="18" t="n">
        <v>527.7680014600001</v>
      </c>
      <c r="H24" s="20" t="n">
        <v>3.36455099</v>
      </c>
      <c r="I24" s="18" t="s">
        <v>481</v>
      </c>
      <c r="J24" s="20" t="s">
        <v>481</v>
      </c>
      <c r="K24" s="18" t="s">
        <v>481</v>
      </c>
      <c r="L24" s="20" t="s">
        <v>481</v>
      </c>
      <c r="M24" s="18" t="s">
        <v>481</v>
      </c>
      <c r="N24" s="20" t="s">
        <v>481</v>
      </c>
      <c r="O24" s="18" t="s">
        <v>481</v>
      </c>
      <c r="P24" s="20" t="s">
        <v>481</v>
      </c>
      <c r="Q24" s="18" t="n">
        <v>444.24187699</v>
      </c>
      <c r="R24" s="20" t="n">
        <v>13.29036514</v>
      </c>
    </row>
    <row r="25" spans="1:18">
      <c r="A25" s="15" t="s">
        <v>500</v>
      </c>
      <c r="B25" s="17" t="n">
        <v>5581</v>
      </c>
      <c r="C25" s="18">
        <f>(26.0/B25*100)</f>
        <v/>
      </c>
      <c r="D25" s="19" t="n">
        <v>5555</v>
      </c>
      <c r="E25" s="18" t="n">
        <v>515.70467892</v>
      </c>
      <c r="F25" s="20" t="n">
        <v>3.74162573</v>
      </c>
      <c r="G25" s="18" t="n">
        <v>520.34660149</v>
      </c>
      <c r="H25" s="20" t="n">
        <v>4.00249771</v>
      </c>
      <c r="I25" s="18" t="s">
        <v>481</v>
      </c>
      <c r="J25" s="20" t="s">
        <v>481</v>
      </c>
      <c r="K25" s="18" t="s">
        <v>481</v>
      </c>
      <c r="L25" s="20" t="s">
        <v>481</v>
      </c>
      <c r="M25" s="18" t="s">
        <v>481</v>
      </c>
      <c r="N25" s="20" t="s">
        <v>481</v>
      </c>
      <c r="O25" s="18" t="s">
        <v>481</v>
      </c>
      <c r="P25" s="20" t="s">
        <v>481</v>
      </c>
      <c r="Q25" s="18" t="n">
        <v>489.45914367</v>
      </c>
      <c r="R25" s="20" t="n">
        <v>11.36086956</v>
      </c>
    </row>
    <row r="26" spans="1:18">
      <c r="A26" s="15" t="s">
        <v>501</v>
      </c>
      <c r="B26" s="17" t="n">
        <v>4869</v>
      </c>
      <c r="C26" s="18">
        <f>(108.0/B26*100)</f>
        <v/>
      </c>
      <c r="D26" s="19" t="n">
        <v>4761</v>
      </c>
      <c r="E26" s="18" t="n">
        <v>488.83613125</v>
      </c>
      <c r="F26" s="20" t="n">
        <v>1.7757981</v>
      </c>
      <c r="G26" s="18" t="n">
        <v>492.59497294</v>
      </c>
      <c r="H26" s="20" t="n">
        <v>3.61630712</v>
      </c>
      <c r="I26" s="18" t="s">
        <v>481</v>
      </c>
      <c r="J26" s="20" t="s">
        <v>481</v>
      </c>
      <c r="K26" s="18" t="s">
        <v>481</v>
      </c>
      <c r="L26" s="20" t="s">
        <v>481</v>
      </c>
      <c r="M26" s="18" t="s">
        <v>481</v>
      </c>
      <c r="N26" s="20" t="s">
        <v>481</v>
      </c>
      <c r="O26" s="18" t="s">
        <v>481</v>
      </c>
      <c r="P26" s="20" t="s">
        <v>481</v>
      </c>
      <c r="Q26" s="18" t="n">
        <v>436.54192835</v>
      </c>
      <c r="R26" s="20" t="n">
        <v>9.411609410000001</v>
      </c>
    </row>
    <row r="27" spans="1:18">
      <c r="A27" s="15" t="s">
        <v>502</v>
      </c>
      <c r="B27" s="17" t="n">
        <v>5299</v>
      </c>
      <c r="C27" s="18">
        <f>(245.0/B27*100)</f>
        <v/>
      </c>
      <c r="D27" s="19" t="n">
        <v>5054</v>
      </c>
      <c r="E27" s="18" t="n">
        <v>491.98828258</v>
      </c>
      <c r="F27" s="20" t="n">
        <v>1.97072612</v>
      </c>
      <c r="G27" s="18" t="n">
        <v>483.77530989</v>
      </c>
      <c r="H27" s="20" t="n">
        <v>3.54526192</v>
      </c>
      <c r="I27" s="18" t="s">
        <v>481</v>
      </c>
      <c r="J27" s="20" t="s">
        <v>481</v>
      </c>
      <c r="K27" s="18" t="s">
        <v>481</v>
      </c>
      <c r="L27" s="20" t="s">
        <v>481</v>
      </c>
      <c r="M27" s="18" t="s">
        <v>481</v>
      </c>
      <c r="N27" s="20" t="s">
        <v>481</v>
      </c>
      <c r="O27" s="18" t="s">
        <v>481</v>
      </c>
      <c r="P27" s="20" t="s">
        <v>481</v>
      </c>
      <c r="Q27" s="18" t="n">
        <v>405.30426987</v>
      </c>
      <c r="R27" s="20" t="n">
        <v>5.57436194</v>
      </c>
    </row>
    <row r="28" spans="1:18">
      <c r="A28" s="15" t="s">
        <v>503</v>
      </c>
      <c r="B28" s="17" t="n">
        <v>7568</v>
      </c>
      <c r="C28" s="18">
        <f>(640.0/B28*100)</f>
        <v/>
      </c>
      <c r="D28" s="19" t="n">
        <v>6928</v>
      </c>
      <c r="E28" s="18" t="n">
        <v>429.8001472</v>
      </c>
      <c r="F28" s="20" t="n">
        <v>2.89623895</v>
      </c>
      <c r="G28" s="18" t="n">
        <v>430.65334102</v>
      </c>
      <c r="H28" s="20" t="n">
        <v>3.69746024</v>
      </c>
      <c r="I28" s="18" t="s">
        <v>481</v>
      </c>
      <c r="J28" s="20" t="s">
        <v>481</v>
      </c>
      <c r="K28" s="18" t="s">
        <v>481</v>
      </c>
      <c r="L28" s="20" t="s">
        <v>481</v>
      </c>
      <c r="M28" s="18" t="s">
        <v>481</v>
      </c>
      <c r="N28" s="20" t="s">
        <v>481</v>
      </c>
      <c r="O28" s="18" t="s">
        <v>481</v>
      </c>
      <c r="P28" s="20" t="s">
        <v>481</v>
      </c>
      <c r="Q28" s="18" t="n">
        <v>393.72632861</v>
      </c>
      <c r="R28" s="20" t="n">
        <v>6.30944478</v>
      </c>
    </row>
    <row r="29" spans="1:18">
      <c r="A29" s="15" t="s">
        <v>504</v>
      </c>
      <c r="B29" s="17" t="n">
        <v>5385</v>
      </c>
      <c r="C29" s="18">
        <f>(30.0/B29*100)</f>
        <v/>
      </c>
      <c r="D29" s="19" t="n">
        <v>5355</v>
      </c>
      <c r="E29" s="18" t="n">
        <v>507.70906709</v>
      </c>
      <c r="F29" s="20" t="n">
        <v>2.97835747</v>
      </c>
      <c r="G29" s="18" t="n">
        <v>516.29406044</v>
      </c>
      <c r="H29" s="20" t="n">
        <v>3.03961447</v>
      </c>
      <c r="I29" s="18" t="s">
        <v>481</v>
      </c>
      <c r="J29" s="20" t="s">
        <v>481</v>
      </c>
      <c r="K29" s="18" t="s">
        <v>481</v>
      </c>
      <c r="L29" s="20" t="s">
        <v>481</v>
      </c>
      <c r="M29" s="18" t="n">
        <v>314.02123871</v>
      </c>
      <c r="N29" s="20" t="n">
        <v>13.26138992</v>
      </c>
      <c r="O29" s="18" t="s">
        <v>481</v>
      </c>
      <c r="P29" s="20" t="s">
        <v>481</v>
      </c>
      <c r="Q29" s="18" t="n">
        <v>412.17733938</v>
      </c>
      <c r="R29" s="20" t="n">
        <v>12.34575974</v>
      </c>
    </row>
    <row r="30" spans="1:18">
      <c r="A30" s="15" t="s">
        <v>505</v>
      </c>
      <c r="B30" s="17" t="n">
        <v>4520</v>
      </c>
      <c r="C30" s="18">
        <f>(290.0/B30*100)</f>
        <v/>
      </c>
      <c r="D30" s="19" t="n">
        <v>4230</v>
      </c>
      <c r="E30" s="18" t="n">
        <v>516.0143769699999</v>
      </c>
      <c r="F30" s="20" t="n">
        <v>2.69778192</v>
      </c>
      <c r="G30" s="18" t="n">
        <v>515.65991538</v>
      </c>
      <c r="H30" s="20" t="n">
        <v>5.02219289</v>
      </c>
      <c r="I30" s="18" t="s">
        <v>481</v>
      </c>
      <c r="J30" s="20" t="s">
        <v>481</v>
      </c>
      <c r="K30" s="18" t="s">
        <v>481</v>
      </c>
      <c r="L30" s="20" t="s">
        <v>481</v>
      </c>
      <c r="M30" s="18" t="s">
        <v>481</v>
      </c>
      <c r="N30" s="20" t="s">
        <v>481</v>
      </c>
      <c r="O30" s="18" t="s">
        <v>481</v>
      </c>
      <c r="P30" s="20" t="s">
        <v>481</v>
      </c>
      <c r="Q30" s="18" t="n">
        <v>426.13933913</v>
      </c>
      <c r="R30" s="20" t="n">
        <v>9.49752213</v>
      </c>
    </row>
    <row r="31" spans="1:18">
      <c r="A31" s="15" t="s">
        <v>506</v>
      </c>
      <c r="B31" s="17" t="n">
        <v>5456</v>
      </c>
      <c r="C31" s="18">
        <f>(161.0/B31*100)</f>
        <v/>
      </c>
      <c r="D31" s="19" t="n">
        <v>5295</v>
      </c>
      <c r="E31" s="18" t="n">
        <v>521.21109423</v>
      </c>
      <c r="F31" s="20" t="n">
        <v>2.71311617</v>
      </c>
      <c r="G31" s="18" t="n">
        <v>518.06258438</v>
      </c>
      <c r="H31" s="20" t="n">
        <v>3.62947306</v>
      </c>
      <c r="I31" s="18" t="s">
        <v>481</v>
      </c>
      <c r="J31" s="20" t="s">
        <v>481</v>
      </c>
      <c r="K31" s="18" t="s">
        <v>481</v>
      </c>
      <c r="L31" s="20" t="s">
        <v>481</v>
      </c>
      <c r="M31" s="18" t="s">
        <v>481</v>
      </c>
      <c r="N31" s="20" t="s">
        <v>481</v>
      </c>
      <c r="O31" s="18" t="s">
        <v>481</v>
      </c>
      <c r="P31" s="20" t="s">
        <v>481</v>
      </c>
      <c r="Q31" s="18" t="n">
        <v>431.85070789</v>
      </c>
      <c r="R31" s="20" t="n">
        <v>7.12203637</v>
      </c>
    </row>
    <row r="32" spans="1:18">
      <c r="A32" s="15" t="s">
        <v>507</v>
      </c>
      <c r="B32" s="17" t="n">
        <v>4478</v>
      </c>
      <c r="C32" s="18">
        <f>(6.0/B32*100)</f>
        <v/>
      </c>
      <c r="D32" s="19" t="n">
        <v>4472</v>
      </c>
      <c r="E32" s="18" t="n">
        <v>507.09282492</v>
      </c>
      <c r="F32" s="20" t="n">
        <v>2.47093999</v>
      </c>
      <c r="G32" s="18" t="n">
        <v>510.28161834</v>
      </c>
      <c r="H32" s="20" t="n">
        <v>3.46596973</v>
      </c>
      <c r="I32" s="18" t="s">
        <v>481</v>
      </c>
      <c r="J32" s="20" t="s">
        <v>481</v>
      </c>
      <c r="K32" s="18" t="s">
        <v>481</v>
      </c>
      <c r="L32" s="20" t="s">
        <v>481</v>
      </c>
      <c r="M32" s="18" t="s">
        <v>481</v>
      </c>
      <c r="N32" s="20" t="s">
        <v>481</v>
      </c>
      <c r="O32" s="18" t="s">
        <v>481</v>
      </c>
      <c r="P32" s="20" t="s">
        <v>481</v>
      </c>
      <c r="Q32" s="18" t="n">
        <v>430.58708779</v>
      </c>
      <c r="R32" s="20" t="n">
        <v>11.66385969</v>
      </c>
    </row>
    <row r="33" spans="1:18">
      <c r="A33" s="15" t="s">
        <v>508</v>
      </c>
      <c r="B33" s="17" t="n">
        <v>7325</v>
      </c>
      <c r="C33" s="18">
        <f>(90.0/B33*100)</f>
        <v/>
      </c>
      <c r="D33" s="19" t="n">
        <v>7235</v>
      </c>
      <c r="E33" s="18" t="n">
        <v>497.76750511</v>
      </c>
      <c r="F33" s="20" t="n">
        <v>2.84147241</v>
      </c>
      <c r="G33" s="18" t="n">
        <v>507.57089136</v>
      </c>
      <c r="H33" s="20" t="n">
        <v>3.51512385</v>
      </c>
      <c r="I33" s="18" t="s">
        <v>481</v>
      </c>
      <c r="J33" s="20" t="s">
        <v>481</v>
      </c>
      <c r="K33" s="18" t="s">
        <v>481</v>
      </c>
      <c r="L33" s="20" t="s">
        <v>481</v>
      </c>
      <c r="M33" s="18" t="s">
        <v>481</v>
      </c>
      <c r="N33" s="20" t="s">
        <v>481</v>
      </c>
      <c r="O33" s="18" t="s">
        <v>481</v>
      </c>
      <c r="P33" s="20" t="s">
        <v>481</v>
      </c>
      <c r="Q33" s="18" t="n">
        <v>429.12986988</v>
      </c>
      <c r="R33" s="20" t="n">
        <v>9.95160986</v>
      </c>
    </row>
    <row r="34" spans="1:18">
      <c r="A34" s="15" t="s">
        <v>509</v>
      </c>
      <c r="B34" s="17" t="n">
        <v>6350</v>
      </c>
      <c r="C34" s="18">
        <f>(119.0/B34*100)</f>
        <v/>
      </c>
      <c r="D34" s="19" t="n">
        <v>6231</v>
      </c>
      <c r="E34" s="18" t="n">
        <v>467.91956265</v>
      </c>
      <c r="F34" s="20" t="n">
        <v>2.50877635</v>
      </c>
      <c r="G34" s="18" t="n">
        <v>456.57047999</v>
      </c>
      <c r="H34" s="20" t="n">
        <v>4.16367376</v>
      </c>
      <c r="I34" s="18" t="s">
        <v>481</v>
      </c>
      <c r="J34" s="20" t="s">
        <v>481</v>
      </c>
      <c r="K34" s="18" t="s">
        <v>481</v>
      </c>
      <c r="L34" s="20" t="s">
        <v>481</v>
      </c>
      <c r="M34" s="18" t="n">
        <v>263.37193708</v>
      </c>
      <c r="N34" s="20" t="n">
        <v>13.61114927</v>
      </c>
      <c r="O34" s="18" t="s">
        <v>481</v>
      </c>
      <c r="P34" s="20" t="s">
        <v>481</v>
      </c>
      <c r="Q34" s="18" t="n">
        <v>377.3429838</v>
      </c>
      <c r="R34" s="20" t="n">
        <v>7.30275371</v>
      </c>
    </row>
    <row r="35" spans="1:18">
      <c r="A35" s="15" t="s">
        <v>510</v>
      </c>
      <c r="B35" s="17" t="n">
        <v>6406</v>
      </c>
      <c r="C35" s="18">
        <f>(98.0/B35*100)</f>
        <v/>
      </c>
      <c r="D35" s="19" t="n">
        <v>6308</v>
      </c>
      <c r="E35" s="18" t="n">
        <v>505.15119194</v>
      </c>
      <c r="F35" s="20" t="n">
        <v>2.44840592</v>
      </c>
      <c r="G35" s="18" t="n">
        <v>514.73082809</v>
      </c>
      <c r="H35" s="20" t="n">
        <v>2.32836944</v>
      </c>
      <c r="I35" s="18" t="s">
        <v>481</v>
      </c>
      <c r="J35" s="20" t="s">
        <v>481</v>
      </c>
      <c r="K35" s="18" t="s">
        <v>481</v>
      </c>
      <c r="L35" s="20" t="s">
        <v>481</v>
      </c>
      <c r="M35" s="18" t="n">
        <v>337.32521215</v>
      </c>
      <c r="N35" s="20" t="n">
        <v>11.65794297</v>
      </c>
      <c r="O35" s="18" t="s">
        <v>481</v>
      </c>
      <c r="P35" s="20" t="s">
        <v>481</v>
      </c>
      <c r="Q35" s="18" t="n">
        <v>459.90434213</v>
      </c>
      <c r="R35" s="20" t="n">
        <v>7.35031863</v>
      </c>
    </row>
    <row r="36" spans="1:18">
      <c r="A36" s="15" t="s">
        <v>511</v>
      </c>
      <c r="B36" s="17" t="n">
        <v>6736</v>
      </c>
      <c r="C36" s="18">
        <f>(116.0/B36*100)</f>
        <v/>
      </c>
      <c r="D36" s="19" t="n">
        <v>6620</v>
      </c>
      <c r="E36" s="18" t="n">
        <v>499.82542186</v>
      </c>
      <c r="F36" s="20" t="n">
        <v>2.54071372</v>
      </c>
      <c r="G36" s="18" t="n">
        <v>500.05768805</v>
      </c>
      <c r="H36" s="20" t="n">
        <v>2.89028284</v>
      </c>
      <c r="I36" s="18" t="s">
        <v>481</v>
      </c>
      <c r="J36" s="20" t="s">
        <v>481</v>
      </c>
      <c r="K36" s="18" t="s">
        <v>481</v>
      </c>
      <c r="L36" s="20" t="s">
        <v>481</v>
      </c>
      <c r="M36" s="18" t="s">
        <v>481</v>
      </c>
      <c r="N36" s="20" t="s">
        <v>481</v>
      </c>
      <c r="O36" s="18" t="s">
        <v>481</v>
      </c>
      <c r="P36" s="20" t="s">
        <v>481</v>
      </c>
      <c r="Q36" s="18" t="n">
        <v>427.44821409</v>
      </c>
      <c r="R36" s="20" t="n">
        <v>8.26384502</v>
      </c>
    </row>
    <row r="37" spans="1:18">
      <c r="A37" s="15" t="s">
        <v>512</v>
      </c>
      <c r="B37" s="17" t="n">
        <v>5458</v>
      </c>
      <c r="C37" s="18">
        <f>(254.0/B37*100)</f>
        <v/>
      </c>
      <c r="D37" s="19" t="n">
        <v>5204</v>
      </c>
      <c r="E37" s="18" t="n">
        <v>514.6403352999999</v>
      </c>
      <c r="F37" s="20" t="n">
        <v>3.30614579</v>
      </c>
      <c r="G37" s="18" t="n">
        <v>505.84094565</v>
      </c>
      <c r="H37" s="20" t="n">
        <v>4.22710895</v>
      </c>
      <c r="I37" s="18" t="s">
        <v>481</v>
      </c>
      <c r="J37" s="20" t="s">
        <v>481</v>
      </c>
      <c r="K37" s="18" t="s">
        <v>481</v>
      </c>
      <c r="L37" s="20" t="s">
        <v>481</v>
      </c>
      <c r="M37" s="18" t="s">
        <v>481</v>
      </c>
      <c r="N37" s="20" t="s">
        <v>481</v>
      </c>
      <c r="O37" s="18" t="s">
        <v>481</v>
      </c>
      <c r="P37" s="20" t="s">
        <v>481</v>
      </c>
      <c r="Q37" s="18" t="n">
        <v>405.42838917</v>
      </c>
      <c r="R37" s="20" t="n">
        <v>8.242304409999999</v>
      </c>
    </row>
    <row r="38" spans="1:18">
      <c r="A38" s="15" t="s">
        <v>513</v>
      </c>
      <c r="B38" s="17" t="n">
        <v>5860</v>
      </c>
      <c r="C38" s="18">
        <f>(36.0/B38*100)</f>
        <v/>
      </c>
      <c r="D38" s="19" t="n">
        <v>5824</v>
      </c>
      <c r="E38" s="18" t="n">
        <v>497.28275126</v>
      </c>
      <c r="F38" s="20" t="n">
        <v>3.17748696</v>
      </c>
      <c r="G38" s="18" t="n">
        <v>496.79082196</v>
      </c>
      <c r="H38" s="20" t="n">
        <v>5.06405886</v>
      </c>
      <c r="I38" s="18" t="s">
        <v>481</v>
      </c>
      <c r="J38" s="20" t="s">
        <v>481</v>
      </c>
      <c r="K38" s="18" t="s">
        <v>481</v>
      </c>
      <c r="L38" s="20" t="s">
        <v>481</v>
      </c>
      <c r="M38" s="18" t="s">
        <v>481</v>
      </c>
      <c r="N38" s="20" t="s">
        <v>481</v>
      </c>
      <c r="O38" s="18" t="s">
        <v>481</v>
      </c>
      <c r="P38" s="20" t="s">
        <v>481</v>
      </c>
      <c r="Q38" s="18" t="n">
        <v>474.44082086</v>
      </c>
      <c r="R38" s="20" t="n">
        <v>5.34484098</v>
      </c>
    </row>
    <row r="39" spans="1:18">
      <c r="A39" s="15" t="s">
        <v>514</v>
      </c>
      <c r="B39" s="17" t="n">
        <v>5895</v>
      </c>
      <c r="C39" s="18">
        <f>(34.0/B39*100)</f>
        <v/>
      </c>
      <c r="D39" s="19" t="n">
        <v>5861</v>
      </c>
      <c r="E39" s="18" t="n">
        <v>431.36185958</v>
      </c>
      <c r="F39" s="20" t="n">
        <v>4.08680727</v>
      </c>
      <c r="G39" s="18" t="n">
        <v>432.12192244</v>
      </c>
      <c r="H39" s="20" t="n">
        <v>4.87681624</v>
      </c>
      <c r="I39" s="18" t="s">
        <v>481</v>
      </c>
      <c r="J39" s="20" t="s">
        <v>481</v>
      </c>
      <c r="K39" s="18" t="s">
        <v>481</v>
      </c>
      <c r="L39" s="20" t="s">
        <v>481</v>
      </c>
      <c r="M39" s="18" t="s">
        <v>481</v>
      </c>
      <c r="N39" s="20" t="s">
        <v>481</v>
      </c>
      <c r="O39" s="18" t="s">
        <v>481</v>
      </c>
      <c r="P39" s="20" t="s">
        <v>481</v>
      </c>
      <c r="Q39" s="18" t="n">
        <v>374.16503873</v>
      </c>
      <c r="R39" s="20" t="n">
        <v>10.51435977</v>
      </c>
    </row>
    <row r="40" spans="1:18">
      <c r="A40" s="15" t="s">
        <v>515</v>
      </c>
      <c r="B40" s="17" t="n">
        <v>14157</v>
      </c>
      <c r="C40" s="18">
        <f>(467.0/B40*100)</f>
        <v/>
      </c>
      <c r="D40" s="19" t="n">
        <v>13690</v>
      </c>
      <c r="E40" s="18" t="n">
        <v>496.16499924</v>
      </c>
      <c r="F40" s="20" t="n">
        <v>3.0364245</v>
      </c>
      <c r="G40" s="18" t="n">
        <v>511.80770373</v>
      </c>
      <c r="H40" s="20" t="n">
        <v>3.45159019</v>
      </c>
      <c r="I40" s="18" t="s">
        <v>481</v>
      </c>
      <c r="J40" s="20" t="s">
        <v>481</v>
      </c>
      <c r="K40" s="18" t="s">
        <v>481</v>
      </c>
      <c r="L40" s="20" t="s">
        <v>481</v>
      </c>
      <c r="M40" s="18" t="s">
        <v>481</v>
      </c>
      <c r="N40" s="20" t="s">
        <v>481</v>
      </c>
      <c r="O40" s="18" t="s">
        <v>481</v>
      </c>
      <c r="P40" s="20" t="s">
        <v>481</v>
      </c>
      <c r="Q40" s="18" t="n">
        <v>431.09134869</v>
      </c>
      <c r="R40" s="20" t="n">
        <v>7.3642379</v>
      </c>
    </row>
    <row r="41" spans="1:18">
      <c r="A41" s="15" t="s">
        <v>516</v>
      </c>
      <c r="B41" s="17" t="n">
        <v>5712</v>
      </c>
      <c r="C41" s="18">
        <f>(83.0/B41*100)</f>
        <v/>
      </c>
      <c r="D41" s="19" t="n">
        <v>5629</v>
      </c>
      <c r="E41" s="18" t="n">
        <v>497.40962255</v>
      </c>
      <c r="F41" s="20" t="n">
        <v>3.21226572</v>
      </c>
      <c r="G41" s="18" t="n">
        <v>514.52742587</v>
      </c>
      <c r="H41" s="20" t="n">
        <v>4.23114771</v>
      </c>
      <c r="I41" s="18" t="s">
        <v>481</v>
      </c>
      <c r="J41" s="20" t="s">
        <v>481</v>
      </c>
      <c r="K41" s="18" t="s">
        <v>481</v>
      </c>
      <c r="L41" s="20" t="s">
        <v>481</v>
      </c>
      <c r="M41" s="18" t="n">
        <v>399.91015703</v>
      </c>
      <c r="N41" s="20" t="n">
        <v>16.72230739</v>
      </c>
      <c r="O41" s="18" t="s">
        <v>481</v>
      </c>
      <c r="P41" s="20" t="s">
        <v>481</v>
      </c>
      <c r="Q41" s="18" t="n">
        <v>415.93636038</v>
      </c>
      <c r="R41" s="20" t="n">
        <v>13.58219916</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349.85925265</v>
      </c>
      <c r="N45" s="20" t="n">
        <v>3.00084387</v>
      </c>
      <c r="O45" s="18" t="s">
        <v>481</v>
      </c>
      <c r="P45" s="20" t="s">
        <v>481</v>
      </c>
      <c r="Q45" s="18" t="s">
        <v>481</v>
      </c>
      <c r="R45" s="20" t="s">
        <v>481</v>
      </c>
    </row>
    <row r="46" spans="1:18">
      <c r="A46" s="15" t="s">
        <v>521</v>
      </c>
      <c r="B46" s="17" t="n">
        <v>23141</v>
      </c>
      <c r="C46" s="18">
        <f>(2423.0/B46*100)</f>
        <v/>
      </c>
      <c r="D46" s="19" t="n">
        <v>20718</v>
      </c>
      <c r="E46" s="18" t="n">
        <v>422.42233774</v>
      </c>
      <c r="F46" s="20" t="n">
        <v>3.50964783</v>
      </c>
      <c r="G46" s="18" t="n">
        <v>430.47318237</v>
      </c>
      <c r="H46" s="20" t="n">
        <v>5.23191408</v>
      </c>
      <c r="I46" s="18" t="s">
        <v>481</v>
      </c>
      <c r="J46" s="20" t="s">
        <v>481</v>
      </c>
      <c r="K46" s="18" t="s">
        <v>481</v>
      </c>
      <c r="L46" s="20" t="s">
        <v>481</v>
      </c>
      <c r="M46" s="18" t="s">
        <v>481</v>
      </c>
      <c r="N46" s="20" t="s">
        <v>481</v>
      </c>
      <c r="O46" s="18" t="s">
        <v>481</v>
      </c>
      <c r="P46" s="20" t="s">
        <v>481</v>
      </c>
      <c r="Q46" s="18" t="n">
        <v>386.02833864</v>
      </c>
      <c r="R46" s="20" t="n">
        <v>3.44380166</v>
      </c>
    </row>
    <row r="47" spans="1:18">
      <c r="A47" s="15" t="s">
        <v>522</v>
      </c>
      <c r="B47" s="17" t="n">
        <v>5928</v>
      </c>
      <c r="C47" s="18">
        <f>(498.0/B47*100)</f>
        <v/>
      </c>
      <c r="D47" s="19" t="n">
        <v>5430</v>
      </c>
      <c r="E47" s="18" t="n">
        <v>446.97047595</v>
      </c>
      <c r="F47" s="20" t="n">
        <v>4.76653419</v>
      </c>
      <c r="G47" s="18" t="n">
        <v>457.50097429</v>
      </c>
      <c r="H47" s="20" t="n">
        <v>5.61957603</v>
      </c>
      <c r="I47" s="18" t="s">
        <v>481</v>
      </c>
      <c r="J47" s="20" t="s">
        <v>481</v>
      </c>
      <c r="K47" s="18" t="s">
        <v>481</v>
      </c>
      <c r="L47" s="20" t="s">
        <v>481</v>
      </c>
      <c r="M47" s="18" t="s">
        <v>481</v>
      </c>
      <c r="N47" s="20" t="s">
        <v>481</v>
      </c>
      <c r="O47" s="18" t="s">
        <v>481</v>
      </c>
      <c r="P47" s="20" t="s">
        <v>481</v>
      </c>
      <c r="Q47" s="18" t="n">
        <v>349.59043474</v>
      </c>
      <c r="R47" s="20" t="n">
        <v>6.93435901</v>
      </c>
    </row>
    <row r="48" spans="1:18">
      <c r="A48" s="15" t="s">
        <v>523</v>
      </c>
      <c r="B48" s="17" t="n">
        <v>9841</v>
      </c>
      <c r="C48" s="18">
        <f>(9.0/B48*100)</f>
        <v/>
      </c>
      <c r="D48" s="19" t="n">
        <v>9832</v>
      </c>
      <c r="E48" s="18" t="n">
        <v>468.502569</v>
      </c>
      <c r="F48" s="20" t="n">
        <v>4.97434116</v>
      </c>
      <c r="G48" s="18" t="n">
        <v>538.35562798</v>
      </c>
      <c r="H48" s="20" t="n">
        <v>5.63953004</v>
      </c>
      <c r="I48" s="18" t="s">
        <v>481</v>
      </c>
      <c r="J48" s="20" t="s">
        <v>481</v>
      </c>
      <c r="K48" s="18" t="s">
        <v>481</v>
      </c>
      <c r="L48" s="20" t="s">
        <v>481</v>
      </c>
      <c r="M48" s="18" t="s">
        <v>481</v>
      </c>
      <c r="N48" s="20" t="s">
        <v>481</v>
      </c>
      <c r="O48" s="18" t="s">
        <v>481</v>
      </c>
      <c r="P48" s="20" t="s">
        <v>481</v>
      </c>
      <c r="Q48" s="18" t="n">
        <v>442.92263766</v>
      </c>
      <c r="R48" s="20" t="n">
        <v>13.59779262</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(511.0/B50*100)</f>
        <v/>
      </c>
      <c r="D50" s="19" t="n">
        <v>11284</v>
      </c>
      <c r="E50" s="18" t="n">
        <v>421.59185793</v>
      </c>
      <c r="F50" s="20" t="n">
        <v>3.04088213</v>
      </c>
      <c r="G50" s="18" t="n">
        <v>452.60826274</v>
      </c>
      <c r="H50" s="20" t="n">
        <v>3.62707501</v>
      </c>
      <c r="I50" s="18" t="s">
        <v>481</v>
      </c>
      <c r="J50" s="20" t="s">
        <v>481</v>
      </c>
      <c r="K50" s="18" t="s">
        <v>481</v>
      </c>
      <c r="L50" s="20" t="s">
        <v>481</v>
      </c>
      <c r="M50" s="18" t="s">
        <v>481</v>
      </c>
      <c r="N50" s="20" t="s">
        <v>481</v>
      </c>
      <c r="O50" s="18" t="s">
        <v>481</v>
      </c>
      <c r="P50" s="20" t="s">
        <v>481</v>
      </c>
      <c r="Q50" s="18" t="n">
        <v>364.15643917</v>
      </c>
      <c r="R50" s="20" t="n">
        <v>7.51751791</v>
      </c>
    </row>
    <row r="51" spans="1:18">
      <c r="A51" s="15" t="s">
        <v>526</v>
      </c>
      <c r="B51" s="17" t="n">
        <v>6866</v>
      </c>
      <c r="C51" s="18">
        <f>(114.0/B51*100)</f>
        <v/>
      </c>
      <c r="D51" s="19" t="n">
        <v>6752</v>
      </c>
      <c r="E51" s="18" t="n">
        <v>428.93688315</v>
      </c>
      <c r="F51" s="20" t="n">
        <v>3.15659608</v>
      </c>
      <c r="G51" s="18" t="n">
        <v>434.9492073</v>
      </c>
      <c r="H51" s="20" t="n">
        <v>3.34687717</v>
      </c>
      <c r="I51" s="18" t="s">
        <v>481</v>
      </c>
      <c r="J51" s="20" t="s">
        <v>481</v>
      </c>
      <c r="K51" s="18" t="s">
        <v>481</v>
      </c>
      <c r="L51" s="20" t="s">
        <v>481</v>
      </c>
      <c r="M51" s="18" t="n">
        <v>427.96430568</v>
      </c>
      <c r="N51" s="20" t="n">
        <v>5.20460603</v>
      </c>
      <c r="O51" s="18" t="s">
        <v>481</v>
      </c>
      <c r="P51" s="20" t="s">
        <v>481</v>
      </c>
      <c r="Q51" s="18" t="n">
        <v>402.62249492</v>
      </c>
      <c r="R51" s="20" t="n">
        <v>7.15650515</v>
      </c>
    </row>
    <row r="52" spans="1:18">
      <c r="A52" s="15" t="s">
        <v>527</v>
      </c>
      <c r="B52" s="17" t="n">
        <v>5809</v>
      </c>
      <c r="C52" s="18">
        <f>(127.0/B52*100)</f>
        <v/>
      </c>
      <c r="D52" s="19" t="n">
        <v>5682</v>
      </c>
      <c r="E52" s="18" t="n">
        <v>488.64759751</v>
      </c>
      <c r="F52" s="20" t="n">
        <v>2.97357316</v>
      </c>
      <c r="G52" s="18" t="n">
        <v>494.60354267</v>
      </c>
      <c r="H52" s="20" t="n">
        <v>3.18912354</v>
      </c>
      <c r="I52" s="18" t="s">
        <v>481</v>
      </c>
      <c r="J52" s="20" t="s">
        <v>481</v>
      </c>
      <c r="K52" s="18" t="s">
        <v>481</v>
      </c>
      <c r="L52" s="20" t="s">
        <v>481</v>
      </c>
      <c r="M52" s="18" t="s">
        <v>481</v>
      </c>
      <c r="N52" s="20" t="s">
        <v>481</v>
      </c>
      <c r="O52" s="18" t="s">
        <v>481</v>
      </c>
      <c r="P52" s="20" t="s">
        <v>481</v>
      </c>
      <c r="Q52" s="18" t="n">
        <v>398.15997786</v>
      </c>
      <c r="R52" s="20" t="n">
        <v>8.954149770000001</v>
      </c>
    </row>
    <row r="53" spans="1:18">
      <c r="A53" s="15" t="s">
        <v>528</v>
      </c>
      <c r="B53" s="17" t="n">
        <v>5571</v>
      </c>
      <c r="C53" s="18">
        <f>(150.0/B53*100)</f>
        <v/>
      </c>
      <c r="D53" s="19" t="n">
        <v>5421</v>
      </c>
      <c r="E53" s="18" t="n">
        <v>448.56996956</v>
      </c>
      <c r="F53" s="20" t="n">
        <v>2.47923519</v>
      </c>
      <c r="G53" s="18" t="n">
        <v>459.33609514</v>
      </c>
      <c r="H53" s="20" t="n">
        <v>2.80705415</v>
      </c>
      <c r="I53" s="18" t="s">
        <v>481</v>
      </c>
      <c r="J53" s="20" t="s">
        <v>481</v>
      </c>
      <c r="K53" s="18" t="s">
        <v>481</v>
      </c>
      <c r="L53" s="20" t="s">
        <v>481</v>
      </c>
      <c r="M53" s="18" t="s">
        <v>481</v>
      </c>
      <c r="N53" s="20" t="s">
        <v>481</v>
      </c>
      <c r="O53" s="18" t="s">
        <v>481</v>
      </c>
      <c r="P53" s="20" t="s">
        <v>481</v>
      </c>
      <c r="Q53" s="18" t="n">
        <v>360.32812144</v>
      </c>
      <c r="R53" s="20" t="n">
        <v>4.96033213</v>
      </c>
    </row>
    <row r="54" spans="1:18">
      <c r="A54" s="15" t="s">
        <v>529</v>
      </c>
      <c r="B54" s="17" t="n">
        <v>4740</v>
      </c>
      <c r="C54" s="18">
        <f>(669.0/B54*100)</f>
        <v/>
      </c>
      <c r="D54" s="19" t="n">
        <v>4071</v>
      </c>
      <c r="E54" s="18" t="n">
        <v>370.71910345</v>
      </c>
      <c r="F54" s="20" t="n">
        <v>3.48421208</v>
      </c>
      <c r="G54" s="18" t="n">
        <v>386.233069</v>
      </c>
      <c r="H54" s="20" t="n">
        <v>6.11359875</v>
      </c>
      <c r="I54" s="18" t="s">
        <v>481</v>
      </c>
      <c r="J54" s="20" t="s">
        <v>481</v>
      </c>
      <c r="K54" s="18" t="s">
        <v>481</v>
      </c>
      <c r="L54" s="20" t="s">
        <v>481</v>
      </c>
      <c r="M54" s="18" t="s">
        <v>481</v>
      </c>
      <c r="N54" s="20" t="s">
        <v>481</v>
      </c>
      <c r="O54" s="18" t="s">
        <v>481</v>
      </c>
      <c r="P54" s="20" t="s">
        <v>481</v>
      </c>
      <c r="Q54" s="18" t="n">
        <v>310.60102877</v>
      </c>
      <c r="R54" s="20" t="n">
        <v>4.74787821</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(77.0/B56*100)</f>
        <v/>
      </c>
      <c r="D56" s="19" t="n">
        <v>5282</v>
      </c>
      <c r="E56" s="18" t="n">
        <v>521.34036773</v>
      </c>
      <c r="F56" s="20" t="n">
        <v>2.77539993</v>
      </c>
      <c r="G56" s="18" t="n">
        <v>540.82026422</v>
      </c>
      <c r="H56" s="20" t="n">
        <v>3.13809744</v>
      </c>
      <c r="I56" s="18" t="s">
        <v>481</v>
      </c>
      <c r="J56" s="20" t="s">
        <v>481</v>
      </c>
      <c r="K56" s="18" t="s">
        <v>481</v>
      </c>
      <c r="L56" s="20" t="s">
        <v>481</v>
      </c>
      <c r="M56" s="18" t="s">
        <v>481</v>
      </c>
      <c r="N56" s="20" t="s">
        <v>481</v>
      </c>
      <c r="O56" s="18" t="s">
        <v>481</v>
      </c>
      <c r="P56" s="20" t="s">
        <v>481</v>
      </c>
      <c r="Q56" s="18" t="n">
        <v>468.01701796</v>
      </c>
      <c r="R56" s="20" t="n">
        <v>15.77697602</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397.25949434</v>
      </c>
      <c r="N57" s="20" t="n">
        <v>2.86584073</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347.12590293</v>
      </c>
      <c r="N59" s="20" t="n">
        <v>1.56898215</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346.54897697</v>
      </c>
      <c r="N60" s="20" t="n">
        <v>4.41355694</v>
      </c>
      <c r="O60" s="18" t="s">
        <v>481</v>
      </c>
      <c r="P60" s="20" t="s">
        <v>481</v>
      </c>
      <c r="Q60" s="18" t="s">
        <v>481</v>
      </c>
      <c r="R60" s="20" t="s">
        <v>481</v>
      </c>
    </row>
    <row r="61" spans="1:18">
      <c r="A61" s="15" t="s">
        <v>536</v>
      </c>
      <c r="B61" s="17" t="n">
        <v>6525</v>
      </c>
      <c r="C61" s="18">
        <f>(195.0/B61*100)</f>
        <v/>
      </c>
      <c r="D61" s="19" t="n">
        <v>6330</v>
      </c>
      <c r="E61" s="18" t="n">
        <v>478.76448797</v>
      </c>
      <c r="F61" s="20" t="n">
        <v>2.58321651</v>
      </c>
      <c r="G61" s="18" t="n">
        <v>474.0753051</v>
      </c>
      <c r="H61" s="20" t="n">
        <v>4.19259004</v>
      </c>
      <c r="I61" s="18" t="s">
        <v>481</v>
      </c>
      <c r="J61" s="20" t="s">
        <v>481</v>
      </c>
      <c r="K61" s="18" t="s">
        <v>481</v>
      </c>
      <c r="L61" s="20" t="s">
        <v>481</v>
      </c>
      <c r="M61" s="18" t="s">
        <v>481</v>
      </c>
      <c r="N61" s="20" t="s">
        <v>481</v>
      </c>
      <c r="O61" s="18" t="s">
        <v>481</v>
      </c>
      <c r="P61" s="20" t="s">
        <v>481</v>
      </c>
      <c r="Q61" s="18" t="n">
        <v>371.98935446</v>
      </c>
      <c r="R61" s="20" t="n">
        <v>8.845550680000001</v>
      </c>
    </row>
    <row r="62" spans="1:18">
      <c r="A62" s="15" t="s">
        <v>537</v>
      </c>
      <c r="B62" s="17" t="n">
        <v>4476</v>
      </c>
      <c r="C62" s="18">
        <f>(3.0/B62*100)</f>
        <v/>
      </c>
      <c r="D62" s="19" t="n">
        <v>4473</v>
      </c>
      <c r="E62" s="18" t="n">
        <v>507.31728044</v>
      </c>
      <c r="F62" s="20" t="n">
        <v>1.68359309</v>
      </c>
      <c r="G62" s="18" t="n">
        <v>511.37083207</v>
      </c>
      <c r="H62" s="20" t="n">
        <v>2.2284946</v>
      </c>
      <c r="I62" s="18" t="s">
        <v>481</v>
      </c>
      <c r="J62" s="20" t="s">
        <v>481</v>
      </c>
      <c r="K62" s="18" t="s">
        <v>481</v>
      </c>
      <c r="L62" s="20" t="s">
        <v>481</v>
      </c>
      <c r="M62" s="18" t="s">
        <v>481</v>
      </c>
      <c r="N62" s="20" t="s">
        <v>481</v>
      </c>
      <c r="O62" s="18" t="s">
        <v>481</v>
      </c>
      <c r="P62" s="20" t="s">
        <v>481</v>
      </c>
      <c r="Q62" s="18" t="n">
        <v>486.76020153</v>
      </c>
      <c r="R62" s="20" t="n">
        <v>16.42389443</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446.66614265</v>
      </c>
      <c r="N64" s="20" t="n">
        <v>1.7787943</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416.22926213</v>
      </c>
      <c r="N65" s="20" t="n">
        <v>2.51747002</v>
      </c>
      <c r="O65" s="18" t="s">
        <v>481</v>
      </c>
      <c r="P65" s="20" t="s">
        <v>481</v>
      </c>
      <c r="Q65" s="18" t="s">
        <v>481</v>
      </c>
      <c r="R65" s="20" t="s">
        <v>481</v>
      </c>
    </row>
    <row r="66" spans="1:18">
      <c r="A66" s="15" t="s">
        <v>541</v>
      </c>
      <c r="B66" s="17" t="n">
        <v>5665</v>
      </c>
      <c r="C66" s="18">
        <f>(107.0/B66*100)</f>
        <v/>
      </c>
      <c r="D66" s="19" t="n">
        <v>5558</v>
      </c>
      <c r="E66" s="18" t="n">
        <v>434.84804137</v>
      </c>
      <c r="F66" s="20" t="n">
        <v>2.0412771</v>
      </c>
      <c r="G66" s="18" t="n">
        <v>447.39540235</v>
      </c>
      <c r="H66" s="20" t="n">
        <v>2.6329375</v>
      </c>
      <c r="I66" s="18" t="s">
        <v>481</v>
      </c>
      <c r="J66" s="20" t="s">
        <v>481</v>
      </c>
      <c r="K66" s="18" t="s">
        <v>481</v>
      </c>
      <c r="L66" s="20" t="s">
        <v>481</v>
      </c>
      <c r="M66" s="18" t="s">
        <v>481</v>
      </c>
      <c r="N66" s="20" t="s">
        <v>481</v>
      </c>
      <c r="O66" s="18" t="s">
        <v>481</v>
      </c>
      <c r="P66" s="20" t="s">
        <v>481</v>
      </c>
      <c r="Q66" s="18" t="n">
        <v>361.15244992</v>
      </c>
      <c r="R66" s="20" t="n">
        <v>3.70822165</v>
      </c>
    </row>
    <row r="67" spans="1:18">
      <c r="A67" s="15" t="s">
        <v>542</v>
      </c>
      <c r="B67" s="17" t="n">
        <v>6971</v>
      </c>
      <c r="C67" s="18">
        <f>(1435.0/B67*100)</f>
        <v/>
      </c>
      <c r="D67" s="19" t="n">
        <v>5536</v>
      </c>
      <c r="E67" s="18" t="n">
        <v>416.70019847</v>
      </c>
      <c r="F67" s="20" t="n">
        <v>3.04083928</v>
      </c>
      <c r="G67" s="18" t="n">
        <v>430.78904717</v>
      </c>
      <c r="H67" s="20" t="n">
        <v>5.21030936</v>
      </c>
      <c r="I67" s="18" t="s">
        <v>481</v>
      </c>
      <c r="J67" s="20" t="s">
        <v>481</v>
      </c>
      <c r="K67" s="18" t="s">
        <v>481</v>
      </c>
      <c r="L67" s="20" t="s">
        <v>481</v>
      </c>
      <c r="M67" s="18" t="s">
        <v>481</v>
      </c>
      <c r="N67" s="20" t="s">
        <v>481</v>
      </c>
      <c r="O67" s="18" t="s">
        <v>481</v>
      </c>
      <c r="P67" s="20" t="s">
        <v>481</v>
      </c>
      <c r="Q67" s="18" t="n">
        <v>356.02785864</v>
      </c>
      <c r="R67" s="20" t="n">
        <v>6.19834881</v>
      </c>
    </row>
    <row r="68" spans="1:18">
      <c r="A68" s="15" t="s">
        <v>543</v>
      </c>
      <c r="B68" s="17" t="n">
        <v>12083</v>
      </c>
      <c r="C68" s="18">
        <f>(33.0/B68*100)</f>
        <v/>
      </c>
      <c r="D68" s="19" t="n">
        <v>12050</v>
      </c>
      <c r="E68" s="18" t="n">
        <v>416.8319432</v>
      </c>
      <c r="F68" s="20" t="n">
        <v>1.39510622</v>
      </c>
      <c r="G68" s="18" t="n">
        <v>429.32042145</v>
      </c>
      <c r="H68" s="20" t="n">
        <v>2.19059682</v>
      </c>
      <c r="I68" s="18" t="s">
        <v>481</v>
      </c>
      <c r="J68" s="20" t="s">
        <v>481</v>
      </c>
      <c r="K68" s="18" t="s">
        <v>481</v>
      </c>
      <c r="L68" s="20" t="s">
        <v>481</v>
      </c>
      <c r="M68" s="18" t="s">
        <v>481</v>
      </c>
      <c r="N68" s="20" t="s">
        <v>481</v>
      </c>
      <c r="O68" s="18" t="s">
        <v>481</v>
      </c>
      <c r="P68" s="20" t="s">
        <v>481</v>
      </c>
      <c r="Q68" s="18" t="n">
        <v>330.40907464</v>
      </c>
      <c r="R68" s="20" t="n">
        <v>2.18784738</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433.61659804</v>
      </c>
      <c r="N69" s="20" t="n">
        <v>4.0674456</v>
      </c>
      <c r="O69" s="18" t="s">
        <v>481</v>
      </c>
      <c r="P69" s="20" t="s">
        <v>481</v>
      </c>
      <c r="Q69" s="18" t="s">
        <v>481</v>
      </c>
      <c r="R69" s="20" t="s">
        <v>481</v>
      </c>
    </row>
    <row r="70" spans="1:18">
      <c r="A70" s="15" t="s">
        <v>545</v>
      </c>
      <c r="B70" s="17" t="n">
        <v>6036</v>
      </c>
      <c r="C70" s="18">
        <f>(223.0/B70*100)</f>
        <v/>
      </c>
      <c r="D70" s="19" t="n">
        <v>5813</v>
      </c>
      <c r="E70" s="18" t="n">
        <v>497.63074376</v>
      </c>
      <c r="F70" s="20" t="n">
        <v>3.137554</v>
      </c>
      <c r="G70" s="18" t="n">
        <v>508.46210097</v>
      </c>
      <c r="H70" s="20" t="n">
        <v>3.88005001</v>
      </c>
      <c r="I70" s="18" t="s">
        <v>481</v>
      </c>
      <c r="J70" s="20" t="s">
        <v>481</v>
      </c>
      <c r="K70" s="18" t="s">
        <v>481</v>
      </c>
      <c r="L70" s="20" t="s">
        <v>481</v>
      </c>
      <c r="M70" s="18" t="s">
        <v>481</v>
      </c>
      <c r="N70" s="20" t="s">
        <v>481</v>
      </c>
      <c r="O70" s="18" t="s">
        <v>481</v>
      </c>
      <c r="P70" s="20" t="s">
        <v>481</v>
      </c>
      <c r="Q70" s="18" t="n">
        <v>448.7141501</v>
      </c>
      <c r="R70" s="20" t="n">
        <v>8.88257477</v>
      </c>
    </row>
    <row r="71" spans="1:18">
      <c r="A71" s="15" t="s">
        <v>546</v>
      </c>
      <c r="B71" s="17" t="n">
        <v>6115</v>
      </c>
      <c r="C71" s="18">
        <f>(63.0/B71*100)</f>
        <v/>
      </c>
      <c r="D71" s="19" t="n">
        <v>6052</v>
      </c>
      <c r="E71" s="18" t="n">
        <v>523.00639062</v>
      </c>
      <c r="F71" s="20" t="n">
        <v>2.20765363</v>
      </c>
      <c r="G71" s="18" t="n">
        <v>550.37837699</v>
      </c>
      <c r="H71" s="20" t="n">
        <v>2.084875</v>
      </c>
      <c r="I71" s="18" t="s">
        <v>481</v>
      </c>
      <c r="J71" s="20" t="s">
        <v>481</v>
      </c>
      <c r="K71" s="18" t="s">
        <v>481</v>
      </c>
      <c r="L71" s="20" t="s">
        <v>481</v>
      </c>
      <c r="M71" s="18" t="s">
        <v>481</v>
      </c>
      <c r="N71" s="20" t="s">
        <v>481</v>
      </c>
      <c r="O71" s="18" t="s">
        <v>481</v>
      </c>
      <c r="P71" s="20" t="s">
        <v>481</v>
      </c>
      <c r="Q71" s="18" t="n">
        <v>503.22408432</v>
      </c>
      <c r="R71" s="20" t="n">
        <v>14.44016524</v>
      </c>
    </row>
    <row r="72" spans="1:18">
      <c r="A72" s="15" t="s">
        <v>547</v>
      </c>
      <c r="B72" s="17" t="n">
        <v>7708</v>
      </c>
      <c r="C72" s="18">
        <f>(12.0/B72*100)</f>
        <v/>
      </c>
      <c r="D72" s="19" t="n">
        <v>7696</v>
      </c>
      <c r="E72" s="18" t="n">
        <v>494.04521227</v>
      </c>
      <c r="F72" s="20" t="n">
        <v>2.68322408</v>
      </c>
      <c r="G72" s="18" t="n">
        <v>504.21638272</v>
      </c>
      <c r="H72" s="20" t="n">
        <v>3.30380692</v>
      </c>
      <c r="I72" s="18" t="s">
        <v>481</v>
      </c>
      <c r="J72" s="20" t="s">
        <v>481</v>
      </c>
      <c r="K72" s="18" t="s">
        <v>481</v>
      </c>
      <c r="L72" s="20" t="s">
        <v>481</v>
      </c>
      <c r="M72" s="18" t="s">
        <v>481</v>
      </c>
      <c r="N72" s="20" t="s">
        <v>481</v>
      </c>
      <c r="O72" s="18" t="s">
        <v>481</v>
      </c>
      <c r="P72" s="20" t="s">
        <v>481</v>
      </c>
      <c r="Q72" s="18" t="n">
        <v>436.37345469</v>
      </c>
      <c r="R72" s="20" t="n">
        <v>15.15550891</v>
      </c>
    </row>
    <row r="73" spans="1:18">
      <c r="A73" s="15" t="s">
        <v>548</v>
      </c>
      <c r="B73" s="17" t="n">
        <v>8249</v>
      </c>
      <c r="C73" s="18">
        <f>(224.0/B73*100)</f>
        <v/>
      </c>
      <c r="D73" s="19" t="n">
        <v>8025</v>
      </c>
      <c r="E73" s="18" t="n">
        <v>409.82659854</v>
      </c>
      <c r="F73" s="20" t="n">
        <v>3.21059767</v>
      </c>
      <c r="G73" s="18" t="n">
        <v>417.93657703</v>
      </c>
      <c r="H73" s="20" t="n">
        <v>6.5459147</v>
      </c>
      <c r="I73" s="18" t="s">
        <v>481</v>
      </c>
      <c r="J73" s="20" t="s">
        <v>481</v>
      </c>
      <c r="K73" s="18" t="s">
        <v>481</v>
      </c>
      <c r="L73" s="20" t="s">
        <v>481</v>
      </c>
      <c r="M73" s="18" t="s">
        <v>481</v>
      </c>
      <c r="N73" s="20" t="s">
        <v>481</v>
      </c>
      <c r="O73" s="18" t="s">
        <v>481</v>
      </c>
      <c r="P73" s="20" t="s">
        <v>481</v>
      </c>
      <c r="Q73" s="18" t="n">
        <v>362.30074766</v>
      </c>
      <c r="R73" s="20" t="n">
        <v>9.00033492</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427.27325298</v>
      </c>
      <c r="N74" s="20" t="n">
        <v>1.48755563</v>
      </c>
      <c r="O74" s="18" t="s">
        <v>481</v>
      </c>
      <c r="P74" s="20" t="s">
        <v>481</v>
      </c>
      <c r="Q74" s="18" t="s">
        <v>481</v>
      </c>
      <c r="R74" s="20" t="s">
        <v>481</v>
      </c>
    </row>
    <row r="75" spans="1:18">
      <c r="A75" s="15" t="s">
        <v>550</v>
      </c>
      <c r="B75" s="17" t="n">
        <v>5375</v>
      </c>
      <c r="C75" s="18">
        <f>(365.0/B75*100)</f>
        <v/>
      </c>
      <c r="D75" s="19" t="n">
        <v>5010</v>
      </c>
      <c r="E75" s="18" t="n">
        <v>365.92686314</v>
      </c>
      <c r="F75" s="20" t="n">
        <v>3.11407911</v>
      </c>
      <c r="G75" s="18" t="n">
        <v>377.31653994</v>
      </c>
      <c r="H75" s="20" t="n">
        <v>4.55316582</v>
      </c>
      <c r="I75" s="18" t="s">
        <v>481</v>
      </c>
      <c r="J75" s="20" t="s">
        <v>481</v>
      </c>
      <c r="K75" s="18" t="s">
        <v>481</v>
      </c>
      <c r="L75" s="20" t="s">
        <v>481</v>
      </c>
      <c r="M75" s="18" t="s">
        <v>481</v>
      </c>
      <c r="N75" s="20" t="s">
        <v>481</v>
      </c>
      <c r="O75" s="18" t="s">
        <v>481</v>
      </c>
      <c r="P75" s="20" t="s">
        <v>481</v>
      </c>
      <c r="Q75" s="18" t="n">
        <v>331.64734198</v>
      </c>
      <c r="R75" s="20" t="n">
        <v>5.65125001</v>
      </c>
    </row>
    <row r="76" spans="1:18">
      <c r="A76" s="15" t="s">
        <v>551</v>
      </c>
      <c r="B76" s="17" t="n">
        <v>14167</v>
      </c>
      <c r="C76" s="18">
        <f>(239.0/B76*100)</f>
        <v/>
      </c>
      <c r="D76" s="19" t="n">
        <v>13928</v>
      </c>
      <c r="E76" s="18" t="n">
        <v>434.35140998</v>
      </c>
      <c r="F76" s="20" t="n">
        <v>3.02681035</v>
      </c>
      <c r="G76" s="18" t="n">
        <v>464.1970434</v>
      </c>
      <c r="H76" s="20" t="n">
        <v>3.7621855</v>
      </c>
      <c r="I76" s="18" t="s">
        <v>481</v>
      </c>
      <c r="J76" s="20" t="s">
        <v>481</v>
      </c>
      <c r="K76" s="18" t="s">
        <v>481</v>
      </c>
      <c r="L76" s="20" t="s">
        <v>481</v>
      </c>
      <c r="M76" s="18" t="s">
        <v>481</v>
      </c>
      <c r="N76" s="20" t="s">
        <v>481</v>
      </c>
      <c r="O76" s="18" t="s">
        <v>481</v>
      </c>
      <c r="P76" s="20" t="s">
        <v>481</v>
      </c>
      <c r="Q76" s="18" t="n">
        <v>354.10029347</v>
      </c>
      <c r="R76" s="20" t="n">
        <v>5.25646506</v>
      </c>
    </row>
    <row r="77" spans="1:18">
      <c r="A77" s="15" t="s">
        <v>552</v>
      </c>
      <c r="B77" s="17" t="n">
        <v>6062</v>
      </c>
      <c r="C77" s="18">
        <f>(534.0/B77*100)</f>
        <v/>
      </c>
      <c r="D77" s="19" t="n">
        <v>5528</v>
      </c>
      <c r="E77" s="18" t="n">
        <v>446.51191598</v>
      </c>
      <c r="F77" s="20" t="n">
        <v>3.13941954</v>
      </c>
      <c r="G77" s="18" t="n">
        <v>461.21131467</v>
      </c>
      <c r="H77" s="20" t="n">
        <v>3.76635869</v>
      </c>
      <c r="I77" s="18" t="s">
        <v>481</v>
      </c>
      <c r="J77" s="20" t="s">
        <v>481</v>
      </c>
      <c r="K77" s="18" t="s">
        <v>481</v>
      </c>
      <c r="L77" s="20" t="s">
        <v>481</v>
      </c>
      <c r="M77" s="18" t="s">
        <v>481</v>
      </c>
      <c r="N77" s="20" t="s">
        <v>481</v>
      </c>
      <c r="O77" s="18" t="s">
        <v>481</v>
      </c>
      <c r="P77" s="20" t="s">
        <v>481</v>
      </c>
      <c r="Q77" s="18" t="n">
        <v>371.55180876</v>
      </c>
      <c r="R77" s="20" t="n">
        <v>4.24463677</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427.14102033</v>
      </c>
      <c r="N80" s="20" t="n">
        <v>3.42468904</v>
      </c>
      <c r="O80" s="18" t="s">
        <v>481</v>
      </c>
      <c r="P80" s="20" t="s">
        <v>481</v>
      </c>
      <c r="Q80" s="18" t="s">
        <v>481</v>
      </c>
      <c r="R80" s="20" t="s">
        <v>481</v>
      </c>
    </row>
    <row r="81" spans="1:18">
      <c r="A81" s="23" t="s">
        <v>556</v>
      </c>
      <c r="B81" s="17" t="n">
        <v>8861</v>
      </c>
      <c r="C81" s="18">
        <f>(129.0/B81*100)</f>
        <v/>
      </c>
      <c r="D81" s="19" t="n">
        <v>8732</v>
      </c>
      <c r="E81" s="18" t="n">
        <v>421.77874753</v>
      </c>
      <c r="F81" s="20" t="n">
        <v>3.65979022</v>
      </c>
      <c r="G81" s="18" t="n">
        <v>453.01845996</v>
      </c>
      <c r="H81" s="20" t="n">
        <v>3.73519453</v>
      </c>
      <c r="I81" s="18" t="s">
        <v>481</v>
      </c>
      <c r="J81" s="20" t="s">
        <v>481</v>
      </c>
      <c r="K81" s="18" t="s">
        <v>481</v>
      </c>
      <c r="L81" s="20" t="s">
        <v>481</v>
      </c>
      <c r="M81" s="18" t="s">
        <v>481</v>
      </c>
      <c r="N81" s="20" t="s">
        <v>481</v>
      </c>
      <c r="O81" s="18" t="s">
        <v>481</v>
      </c>
      <c r="P81" s="20" t="s">
        <v>481</v>
      </c>
      <c r="Q81" s="18" t="n">
        <v>375.21070835</v>
      </c>
      <c r="R81" s="20" t="n">
        <v>10.59547151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911</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477.35749129</v>
      </c>
      <c r="F7" s="20" t="n">
        <v>3.01830569</v>
      </c>
      <c r="G7" s="18" t="n">
        <v>522.19016852</v>
      </c>
      <c r="H7" s="20" t="n">
        <v>1.95202954</v>
      </c>
      <c r="I7" s="18" t="s">
        <v>481</v>
      </c>
      <c r="J7" s="20" t="s">
        <v>481</v>
      </c>
      <c r="K7" s="18" t="s">
        <v>481</v>
      </c>
      <c r="L7" s="20" t="s">
        <v>481</v>
      </c>
      <c r="M7" s="18" t="s">
        <v>481</v>
      </c>
      <c r="N7" s="20" t="s">
        <v>481</v>
      </c>
      <c r="O7" s="18" t="s">
        <v>481</v>
      </c>
      <c r="P7" s="20" t="s">
        <v>481</v>
      </c>
      <c r="Q7" s="18" t="n">
        <v>475.90111716</v>
      </c>
      <c r="R7" s="20" t="n">
        <v>4.49259602</v>
      </c>
    </row>
    <row r="8" spans="1:18">
      <c r="A8" s="15" t="s">
        <v>483</v>
      </c>
      <c r="B8" s="17" t="n">
        <v>7007</v>
      </c>
      <c r="C8" s="18">
        <f>(357.0/B8*100)</f>
        <v/>
      </c>
      <c r="D8" s="19" t="n">
        <v>6650</v>
      </c>
      <c r="E8" s="18" t="n">
        <v>411.56724473</v>
      </c>
      <c r="F8" s="20" t="n">
        <v>4.66686122</v>
      </c>
      <c r="G8" s="18" t="n">
        <v>505.11862594</v>
      </c>
      <c r="H8" s="20" t="n">
        <v>2.69853271</v>
      </c>
      <c r="I8" s="18" t="s">
        <v>481</v>
      </c>
      <c r="J8" s="20" t="s">
        <v>481</v>
      </c>
      <c r="K8" s="18" t="s">
        <v>481</v>
      </c>
      <c r="L8" s="20" t="s">
        <v>481</v>
      </c>
      <c r="M8" s="18" t="n">
        <v>361.38025951</v>
      </c>
      <c r="N8" s="20" t="n">
        <v>22.72565673</v>
      </c>
      <c r="O8" s="18" t="s">
        <v>481</v>
      </c>
      <c r="P8" s="20" t="s">
        <v>481</v>
      </c>
      <c r="Q8" s="18" t="n">
        <v>420.78403323</v>
      </c>
      <c r="R8" s="20" t="n">
        <v>7.3142529</v>
      </c>
    </row>
    <row r="9" spans="1:18">
      <c r="A9" s="15" t="s">
        <v>484</v>
      </c>
      <c r="B9" s="17" t="n">
        <v>9651</v>
      </c>
      <c r="C9" s="18">
        <f>(381.0/B9*100)</f>
        <v/>
      </c>
      <c r="D9" s="19" t="n">
        <v>9270</v>
      </c>
      <c r="E9" s="18" t="n">
        <v>461.43828802</v>
      </c>
      <c r="F9" s="20" t="n">
        <v>3.83329162</v>
      </c>
      <c r="G9" s="18" t="n">
        <v>521.83745987</v>
      </c>
      <c r="H9" s="20" t="n">
        <v>2.20048289</v>
      </c>
      <c r="I9" s="18" t="s">
        <v>481</v>
      </c>
      <c r="J9" s="20" t="s">
        <v>481</v>
      </c>
      <c r="K9" s="18" t="s">
        <v>481</v>
      </c>
      <c r="L9" s="20" t="s">
        <v>481</v>
      </c>
      <c r="M9" s="18" t="n">
        <v>347.7815185</v>
      </c>
      <c r="N9" s="20" t="n">
        <v>11.20716786</v>
      </c>
      <c r="O9" s="18" t="s">
        <v>481</v>
      </c>
      <c r="P9" s="20" t="s">
        <v>481</v>
      </c>
      <c r="Q9" s="18" t="n">
        <v>443.45717382</v>
      </c>
      <c r="R9" s="20" t="n">
        <v>7.0414302</v>
      </c>
    </row>
    <row r="10" spans="1:18">
      <c r="A10" s="15" t="s">
        <v>485</v>
      </c>
      <c r="B10" s="17" t="n">
        <v>20058</v>
      </c>
      <c r="C10" s="18">
        <f>(596.0/B10*100)</f>
        <v/>
      </c>
      <c r="D10" s="19" t="n">
        <v>19462</v>
      </c>
      <c r="E10" s="18" t="n">
        <v>502.7535238</v>
      </c>
      <c r="F10" s="20" t="n">
        <v>2.82822594</v>
      </c>
      <c r="G10" s="18" t="n">
        <v>545.19963066</v>
      </c>
      <c r="H10" s="20" t="n">
        <v>2.10900478</v>
      </c>
      <c r="I10" s="18" t="s">
        <v>481</v>
      </c>
      <c r="J10" s="20" t="s">
        <v>481</v>
      </c>
      <c r="K10" s="18" t="s">
        <v>481</v>
      </c>
      <c r="L10" s="20" t="s">
        <v>481</v>
      </c>
      <c r="M10" s="18" t="s">
        <v>481</v>
      </c>
      <c r="N10" s="20" t="s">
        <v>481</v>
      </c>
      <c r="O10" s="18" t="s">
        <v>481</v>
      </c>
      <c r="P10" s="20" t="s">
        <v>481</v>
      </c>
      <c r="Q10" s="18" t="n">
        <v>473.46552376</v>
      </c>
      <c r="R10" s="20" t="n">
        <v>7.26534668</v>
      </c>
    </row>
    <row r="11" spans="1:18">
      <c r="A11" s="15" t="s">
        <v>486</v>
      </c>
      <c r="B11" s="17" t="n">
        <v>7053</v>
      </c>
      <c r="C11" s="18">
        <f>(274.0/B11*100)</f>
        <v/>
      </c>
      <c r="D11" s="19" t="n">
        <v>6779</v>
      </c>
      <c r="E11" s="18" t="n">
        <v>413.7443956</v>
      </c>
      <c r="F11" s="20" t="n">
        <v>4.19334209</v>
      </c>
      <c r="G11" s="18" t="n">
        <v>477.28376095</v>
      </c>
      <c r="H11" s="20" t="n">
        <v>2.6287219</v>
      </c>
      <c r="I11" s="18" t="s">
        <v>481</v>
      </c>
      <c r="J11" s="20" t="s">
        <v>481</v>
      </c>
      <c r="K11" s="18" t="s">
        <v>481</v>
      </c>
      <c r="L11" s="20" t="s">
        <v>481</v>
      </c>
      <c r="M11" s="18" t="s">
        <v>481</v>
      </c>
      <c r="N11" s="20" t="s">
        <v>481</v>
      </c>
      <c r="O11" s="18" t="s">
        <v>481</v>
      </c>
      <c r="P11" s="20" t="s">
        <v>481</v>
      </c>
      <c r="Q11" s="18" t="n">
        <v>424.92873314</v>
      </c>
      <c r="R11" s="20" t="n">
        <v>6.08938325</v>
      </c>
    </row>
    <row r="12" spans="1:18">
      <c r="A12" s="15" t="s">
        <v>487</v>
      </c>
      <c r="B12" s="17" t="n">
        <v>6894</v>
      </c>
      <c r="C12" s="18">
        <f>(61.0/B12*100)</f>
        <v/>
      </c>
      <c r="D12" s="19" t="n">
        <v>6833</v>
      </c>
      <c r="E12" s="18" t="n">
        <v>431.82960653</v>
      </c>
      <c r="F12" s="20" t="n">
        <v>4.38721702</v>
      </c>
      <c r="G12" s="18" t="n">
        <v>507.98166219</v>
      </c>
      <c r="H12" s="20" t="n">
        <v>2.07462271</v>
      </c>
      <c r="I12" s="18" t="s">
        <v>481</v>
      </c>
      <c r="J12" s="20" t="s">
        <v>481</v>
      </c>
      <c r="K12" s="18" t="s">
        <v>481</v>
      </c>
      <c r="L12" s="20" t="s">
        <v>481</v>
      </c>
      <c r="M12" s="18" t="n">
        <v>332.31014509</v>
      </c>
      <c r="N12" s="20" t="n">
        <v>18.34291261</v>
      </c>
      <c r="O12" s="18" t="s">
        <v>481</v>
      </c>
      <c r="P12" s="20" t="s">
        <v>481</v>
      </c>
      <c r="Q12" s="18" t="n">
        <v>401.80786725</v>
      </c>
      <c r="R12" s="20" t="n">
        <v>8.08388175</v>
      </c>
    </row>
    <row r="13" spans="1:18">
      <c r="A13" s="15" t="s">
        <v>488</v>
      </c>
      <c r="B13" s="17" t="n">
        <v>7161</v>
      </c>
      <c r="C13" s="18">
        <f>(380.0/B13*100)</f>
        <v/>
      </c>
      <c r="D13" s="19" t="n">
        <v>6781</v>
      </c>
      <c r="E13" s="18" t="n">
        <v>494.38447298</v>
      </c>
      <c r="F13" s="20" t="n">
        <v>3.53688547</v>
      </c>
      <c r="G13" s="18" t="n">
        <v>515.50628177</v>
      </c>
      <c r="H13" s="20" t="n">
        <v>2.33652572</v>
      </c>
      <c r="I13" s="18" t="s">
        <v>481</v>
      </c>
      <c r="J13" s="20" t="s">
        <v>481</v>
      </c>
      <c r="K13" s="18" t="s">
        <v>481</v>
      </c>
      <c r="L13" s="20" t="s">
        <v>481</v>
      </c>
      <c r="M13" s="18" t="n">
        <v>407.4699787</v>
      </c>
      <c r="N13" s="20" t="n">
        <v>6.79601306</v>
      </c>
      <c r="O13" s="18" t="s">
        <v>481</v>
      </c>
      <c r="P13" s="20" t="s">
        <v>481</v>
      </c>
      <c r="Q13" s="18" t="n">
        <v>426.15943732</v>
      </c>
      <c r="R13" s="20" t="n">
        <v>8.429280329999999</v>
      </c>
    </row>
    <row r="14" spans="1:18">
      <c r="A14" s="15" t="s">
        <v>489</v>
      </c>
      <c r="B14" s="17" t="n">
        <v>5587</v>
      </c>
      <c r="C14" s="18">
        <f>(102.0/B14*100)</f>
        <v/>
      </c>
      <c r="D14" s="19" t="n">
        <v>5485</v>
      </c>
      <c r="E14" s="18" t="n">
        <v>460.75428884</v>
      </c>
      <c r="F14" s="20" t="n">
        <v>4.2239682</v>
      </c>
      <c r="G14" s="18" t="n">
        <v>531.36637459</v>
      </c>
      <c r="H14" s="20" t="n">
        <v>2.09771859</v>
      </c>
      <c r="I14" s="18" t="s">
        <v>481</v>
      </c>
      <c r="J14" s="20" t="s">
        <v>481</v>
      </c>
      <c r="K14" s="18" t="s">
        <v>481</v>
      </c>
      <c r="L14" s="20" t="s">
        <v>481</v>
      </c>
      <c r="M14" s="18" t="s">
        <v>481</v>
      </c>
      <c r="N14" s="20" t="s">
        <v>481</v>
      </c>
      <c r="O14" s="18" t="s">
        <v>481</v>
      </c>
      <c r="P14" s="20" t="s">
        <v>481</v>
      </c>
      <c r="Q14" s="18" t="n">
        <v>482.93420123</v>
      </c>
      <c r="R14" s="20" t="n">
        <v>8.59486899</v>
      </c>
    </row>
    <row r="15" spans="1:18">
      <c r="A15" s="15" t="s">
        <v>490</v>
      </c>
      <c r="B15" s="17" t="n">
        <v>5882</v>
      </c>
      <c r="C15" s="18">
        <f>(218.0/B15*100)</f>
        <v/>
      </c>
      <c r="D15" s="19" t="n">
        <v>5664</v>
      </c>
      <c r="E15" s="18" t="n">
        <v>478.27349157</v>
      </c>
      <c r="F15" s="20" t="n">
        <v>5.16070876</v>
      </c>
      <c r="G15" s="18" t="n">
        <v>539.22224417</v>
      </c>
      <c r="H15" s="20" t="n">
        <v>2.45033136</v>
      </c>
      <c r="I15" s="18" t="s">
        <v>481</v>
      </c>
      <c r="J15" s="20" t="s">
        <v>481</v>
      </c>
      <c r="K15" s="18" t="s">
        <v>481</v>
      </c>
      <c r="L15" s="20" t="s">
        <v>481</v>
      </c>
      <c r="M15" s="18" t="n">
        <v>367.66871077</v>
      </c>
      <c r="N15" s="20" t="n">
        <v>14.82638214</v>
      </c>
      <c r="O15" s="18" t="s">
        <v>481</v>
      </c>
      <c r="P15" s="20" t="s">
        <v>481</v>
      </c>
      <c r="Q15" s="18" t="n">
        <v>470.68529807</v>
      </c>
      <c r="R15" s="20" t="n">
        <v>6.10994042</v>
      </c>
    </row>
    <row r="16" spans="1:18">
      <c r="A16" s="15" t="s">
        <v>491</v>
      </c>
      <c r="B16" s="17" t="n">
        <v>6108</v>
      </c>
      <c r="C16" s="18">
        <f>(210.0/B16*100)</f>
        <v/>
      </c>
      <c r="D16" s="19" t="n">
        <v>5898</v>
      </c>
      <c r="E16" s="18" t="n">
        <v>429.92339871</v>
      </c>
      <c r="F16" s="20" t="n">
        <v>4.98428822</v>
      </c>
      <c r="G16" s="18" t="n">
        <v>523.04543903</v>
      </c>
      <c r="H16" s="20" t="n">
        <v>2.22817719</v>
      </c>
      <c r="I16" s="18" t="s">
        <v>481</v>
      </c>
      <c r="J16" s="20" t="s">
        <v>481</v>
      </c>
      <c r="K16" s="18" t="s">
        <v>481</v>
      </c>
      <c r="L16" s="20" t="s">
        <v>481</v>
      </c>
      <c r="M16" s="18" t="s">
        <v>481</v>
      </c>
      <c r="N16" s="20" t="s">
        <v>481</v>
      </c>
      <c r="O16" s="18" t="s">
        <v>481</v>
      </c>
      <c r="P16" s="20" t="s">
        <v>481</v>
      </c>
      <c r="Q16" s="18" t="n">
        <v>406.16492712</v>
      </c>
      <c r="R16" s="20" t="n">
        <v>9.54206332</v>
      </c>
    </row>
    <row r="17" spans="1:18">
      <c r="A17" s="15" t="s">
        <v>492</v>
      </c>
      <c r="B17" s="17" t="n">
        <v>6504</v>
      </c>
      <c r="C17" s="18">
        <f>(2822.0/B17*100)</f>
        <v/>
      </c>
      <c r="D17" s="19" t="n">
        <v>3682</v>
      </c>
      <c r="E17" s="18" t="n">
        <v>496.25971329</v>
      </c>
      <c r="F17" s="20" t="n">
        <v>6.00335401</v>
      </c>
      <c r="G17" s="18" t="n">
        <v>531.79205515</v>
      </c>
      <c r="H17" s="20" t="n">
        <v>3.70635844</v>
      </c>
      <c r="I17" s="18" t="s">
        <v>481</v>
      </c>
      <c r="J17" s="20" t="s">
        <v>481</v>
      </c>
      <c r="K17" s="18" t="s">
        <v>481</v>
      </c>
      <c r="L17" s="20" t="s">
        <v>481</v>
      </c>
      <c r="M17" s="18" t="n">
        <v>338.260297</v>
      </c>
      <c r="N17" s="20" t="n">
        <v>14.23011861</v>
      </c>
      <c r="O17" s="18" t="s">
        <v>481</v>
      </c>
      <c r="P17" s="20" t="s">
        <v>481</v>
      </c>
      <c r="Q17" s="18" t="n">
        <v>469.71702161</v>
      </c>
      <c r="R17" s="20" t="n">
        <v>7.58901105</v>
      </c>
    </row>
    <row r="18" spans="1:18">
      <c r="A18" s="15" t="s">
        <v>493</v>
      </c>
      <c r="B18" s="17" t="n">
        <v>5532</v>
      </c>
      <c r="C18" s="18">
        <f>(33.0/B18*100)</f>
        <v/>
      </c>
      <c r="D18" s="19" t="n">
        <v>5499</v>
      </c>
      <c r="E18" s="18" t="n">
        <v>406.83119039</v>
      </c>
      <c r="F18" s="20" t="n">
        <v>5.33259507</v>
      </c>
      <c r="G18" s="18" t="n">
        <v>489.71629166</v>
      </c>
      <c r="H18" s="20" t="n">
        <v>3.54290226</v>
      </c>
      <c r="I18" s="18" t="s">
        <v>481</v>
      </c>
      <c r="J18" s="20" t="s">
        <v>481</v>
      </c>
      <c r="K18" s="18" t="s">
        <v>481</v>
      </c>
      <c r="L18" s="20" t="s">
        <v>481</v>
      </c>
      <c r="M18" s="18" t="s">
        <v>481</v>
      </c>
      <c r="N18" s="20" t="s">
        <v>481</v>
      </c>
      <c r="O18" s="18" t="s">
        <v>481</v>
      </c>
      <c r="P18" s="20" t="s">
        <v>481</v>
      </c>
      <c r="Q18" s="18" t="n">
        <v>393.95338031</v>
      </c>
      <c r="R18" s="20" t="n">
        <v>9.53119236</v>
      </c>
    </row>
    <row r="19" spans="1:18">
      <c r="A19" s="15" t="s">
        <v>494</v>
      </c>
      <c r="B19" s="17" t="n">
        <v>5658</v>
      </c>
      <c r="C19" s="18">
        <f>(541.0/B19*100)</f>
        <v/>
      </c>
      <c r="D19" s="19" t="n">
        <v>5117</v>
      </c>
      <c r="E19" s="18" t="n">
        <v>409.72952944</v>
      </c>
      <c r="F19" s="20" t="n">
        <v>4.07563278</v>
      </c>
      <c r="G19" s="18" t="n">
        <v>493.09789445</v>
      </c>
      <c r="H19" s="20" t="n">
        <v>2.72061185</v>
      </c>
      <c r="I19" s="18" t="s">
        <v>481</v>
      </c>
      <c r="J19" s="20" t="s">
        <v>481</v>
      </c>
      <c r="K19" s="18" t="s">
        <v>481</v>
      </c>
      <c r="L19" s="20" t="s">
        <v>481</v>
      </c>
      <c r="M19" s="18" t="s">
        <v>481</v>
      </c>
      <c r="N19" s="20" t="s">
        <v>481</v>
      </c>
      <c r="O19" s="18" t="s">
        <v>481</v>
      </c>
      <c r="P19" s="20" t="s">
        <v>481</v>
      </c>
      <c r="Q19" s="18" t="n">
        <v>395.76154743</v>
      </c>
      <c r="R19" s="20" t="n">
        <v>8.266573380000001</v>
      </c>
    </row>
    <row r="20" spans="1:18">
      <c r="A20" s="15" t="s">
        <v>495</v>
      </c>
      <c r="B20" s="17" t="n">
        <v>3371</v>
      </c>
      <c r="C20" s="18">
        <f>(75.0/B20*100)</f>
        <v/>
      </c>
      <c r="D20" s="19" t="n">
        <v>3296</v>
      </c>
      <c r="E20" s="18" t="n">
        <v>451.52228988</v>
      </c>
      <c r="F20" s="20" t="n">
        <v>3.72107487</v>
      </c>
      <c r="G20" s="18" t="n">
        <v>499.27676183</v>
      </c>
      <c r="H20" s="20" t="n">
        <v>2.4694391</v>
      </c>
      <c r="I20" s="18" t="s">
        <v>481</v>
      </c>
      <c r="J20" s="20" t="s">
        <v>481</v>
      </c>
      <c r="K20" s="18" t="s">
        <v>481</v>
      </c>
      <c r="L20" s="20" t="s">
        <v>481</v>
      </c>
      <c r="M20" s="18" t="s">
        <v>481</v>
      </c>
      <c r="N20" s="20" t="s">
        <v>481</v>
      </c>
      <c r="O20" s="18" t="s">
        <v>481</v>
      </c>
      <c r="P20" s="20" t="s">
        <v>481</v>
      </c>
      <c r="Q20" s="18" t="n">
        <v>437.62039159</v>
      </c>
      <c r="R20" s="20" t="n">
        <v>6.96129518</v>
      </c>
    </row>
    <row r="21" spans="1:18">
      <c r="A21" s="15" t="s">
        <v>496</v>
      </c>
      <c r="B21" s="17" t="n">
        <v>5741</v>
      </c>
      <c r="C21" s="18">
        <f>(97.0/B21*100)</f>
        <v/>
      </c>
      <c r="D21" s="19" t="n">
        <v>5644</v>
      </c>
      <c r="E21" s="18" t="n">
        <v>474.59952286</v>
      </c>
      <c r="F21" s="20" t="n">
        <v>4.09360264</v>
      </c>
      <c r="G21" s="18" t="n">
        <v>534.89723998</v>
      </c>
      <c r="H21" s="20" t="n">
        <v>2.39269518</v>
      </c>
      <c r="I21" s="18" t="s">
        <v>481</v>
      </c>
      <c r="J21" s="20" t="s">
        <v>481</v>
      </c>
      <c r="K21" s="18" t="s">
        <v>481</v>
      </c>
      <c r="L21" s="20" t="s">
        <v>481</v>
      </c>
      <c r="M21" s="18" t="s">
        <v>481</v>
      </c>
      <c r="N21" s="20" t="s">
        <v>481</v>
      </c>
      <c r="O21" s="18" t="s">
        <v>481</v>
      </c>
      <c r="P21" s="20" t="s">
        <v>481</v>
      </c>
      <c r="Q21" s="18" t="n">
        <v>492.81832868</v>
      </c>
      <c r="R21" s="20" t="n">
        <v>6.90798809</v>
      </c>
    </row>
    <row r="22" spans="1:18">
      <c r="A22" s="15" t="s">
        <v>497</v>
      </c>
      <c r="B22" s="17" t="n">
        <v>6598</v>
      </c>
      <c r="C22" s="18">
        <f>(46.0/B22*100)</f>
        <v/>
      </c>
      <c r="D22" s="19" t="n">
        <v>6552</v>
      </c>
      <c r="E22" s="18" t="n">
        <v>438.44616183</v>
      </c>
      <c r="F22" s="20" t="n">
        <v>4.64548616</v>
      </c>
      <c r="G22" s="18" t="n">
        <v>510.66807442</v>
      </c>
      <c r="H22" s="20" t="n">
        <v>3.4957926</v>
      </c>
      <c r="I22" s="18" t="s">
        <v>481</v>
      </c>
      <c r="J22" s="20" t="s">
        <v>481</v>
      </c>
      <c r="K22" s="18" t="s">
        <v>481</v>
      </c>
      <c r="L22" s="20" t="s">
        <v>481</v>
      </c>
      <c r="M22" s="18" t="s">
        <v>481</v>
      </c>
      <c r="N22" s="20" t="s">
        <v>481</v>
      </c>
      <c r="O22" s="18" t="n">
        <v>425.09632543</v>
      </c>
      <c r="P22" s="20" t="n">
        <v>52.7634623</v>
      </c>
      <c r="Q22" s="18" t="n">
        <v>379.14058906</v>
      </c>
      <c r="R22" s="20" t="n">
        <v>8.69610076</v>
      </c>
    </row>
    <row r="23" spans="1:18">
      <c r="A23" s="15" t="s">
        <v>498</v>
      </c>
      <c r="B23" s="17" t="n">
        <v>11583</v>
      </c>
      <c r="C23" s="18">
        <f>(329.0/B23*100)</f>
        <v/>
      </c>
      <c r="D23" s="19" t="n">
        <v>11254</v>
      </c>
      <c r="E23" s="18" t="n">
        <v>443.69789496</v>
      </c>
      <c r="F23" s="20" t="n">
        <v>3.68350233</v>
      </c>
      <c r="G23" s="18" t="n">
        <v>502.97947092</v>
      </c>
      <c r="H23" s="20" t="n">
        <v>2.80422282</v>
      </c>
      <c r="I23" s="18" t="s">
        <v>481</v>
      </c>
      <c r="J23" s="20" t="s">
        <v>481</v>
      </c>
      <c r="K23" s="18" t="s">
        <v>481</v>
      </c>
      <c r="L23" s="20" t="s">
        <v>481</v>
      </c>
      <c r="M23" s="18" t="s">
        <v>481</v>
      </c>
      <c r="N23" s="20" t="s">
        <v>481</v>
      </c>
      <c r="O23" s="18" t="s">
        <v>481</v>
      </c>
      <c r="P23" s="20" t="s">
        <v>481</v>
      </c>
      <c r="Q23" s="18" t="n">
        <v>421.19774414</v>
      </c>
      <c r="R23" s="20" t="n">
        <v>7.86151127</v>
      </c>
    </row>
    <row r="24" spans="1:18">
      <c r="A24" s="15" t="s">
        <v>499</v>
      </c>
      <c r="B24" s="17" t="n">
        <v>6647</v>
      </c>
      <c r="C24" s="18">
        <f>(23.0/B24*100)</f>
        <v/>
      </c>
      <c r="D24" s="19" t="n">
        <v>6624</v>
      </c>
      <c r="E24" s="18" t="n">
        <v>435.55971776</v>
      </c>
      <c r="F24" s="20" t="n">
        <v>7.81890833</v>
      </c>
      <c r="G24" s="18" t="n">
        <v>525.02416597</v>
      </c>
      <c r="H24" s="20" t="n">
        <v>2.96963444</v>
      </c>
      <c r="I24" s="18" t="s">
        <v>481</v>
      </c>
      <c r="J24" s="20" t="s">
        <v>481</v>
      </c>
      <c r="K24" s="18" t="s">
        <v>481</v>
      </c>
      <c r="L24" s="20" t="s">
        <v>481</v>
      </c>
      <c r="M24" s="18" t="s">
        <v>481</v>
      </c>
      <c r="N24" s="20" t="s">
        <v>481</v>
      </c>
      <c r="O24" s="18" t="s">
        <v>481</v>
      </c>
      <c r="P24" s="20" t="s">
        <v>481</v>
      </c>
      <c r="Q24" s="18" t="n">
        <v>457.62612099</v>
      </c>
      <c r="R24" s="20" t="n">
        <v>11.92190206</v>
      </c>
    </row>
    <row r="25" spans="1:18">
      <c r="A25" s="15" t="s">
        <v>500</v>
      </c>
      <c r="B25" s="17" t="n">
        <v>5581</v>
      </c>
      <c r="C25" s="18">
        <f>(26.0/B25*100)</f>
        <v/>
      </c>
      <c r="D25" s="19" t="n">
        <v>5555</v>
      </c>
      <c r="E25" s="18" t="n">
        <v>413.88727712</v>
      </c>
      <c r="F25" s="20" t="n">
        <v>8.64290461</v>
      </c>
      <c r="G25" s="18" t="n">
        <v>524.24411462</v>
      </c>
      <c r="H25" s="20" t="n">
        <v>3.42816311</v>
      </c>
      <c r="I25" s="18" t="s">
        <v>481</v>
      </c>
      <c r="J25" s="20" t="s">
        <v>481</v>
      </c>
      <c r="K25" s="18" t="s">
        <v>481</v>
      </c>
      <c r="L25" s="20" t="s">
        <v>481</v>
      </c>
      <c r="M25" s="18" t="s">
        <v>481</v>
      </c>
      <c r="N25" s="20" t="s">
        <v>481</v>
      </c>
      <c r="O25" s="18" t="s">
        <v>481</v>
      </c>
      <c r="P25" s="20" t="s">
        <v>481</v>
      </c>
      <c r="Q25" s="18" t="n">
        <v>499.4500964</v>
      </c>
      <c r="R25" s="20" t="n">
        <v>9.84539019</v>
      </c>
    </row>
    <row r="26" spans="1:18">
      <c r="A26" s="15" t="s">
        <v>501</v>
      </c>
      <c r="B26" s="17" t="n">
        <v>4869</v>
      </c>
      <c r="C26" s="18">
        <f>(108.0/B26*100)</f>
        <v/>
      </c>
      <c r="D26" s="19" t="n">
        <v>4761</v>
      </c>
      <c r="E26" s="18" t="n">
        <v>432.59204811</v>
      </c>
      <c r="F26" s="20" t="n">
        <v>4.47958404</v>
      </c>
      <c r="G26" s="18" t="n">
        <v>500.07647927</v>
      </c>
      <c r="H26" s="20" t="n">
        <v>1.75155992</v>
      </c>
      <c r="I26" s="18" t="s">
        <v>481</v>
      </c>
      <c r="J26" s="20" t="s">
        <v>481</v>
      </c>
      <c r="K26" s="18" t="s">
        <v>481</v>
      </c>
      <c r="L26" s="20" t="s">
        <v>481</v>
      </c>
      <c r="M26" s="18" t="s">
        <v>481</v>
      </c>
      <c r="N26" s="20" t="s">
        <v>481</v>
      </c>
      <c r="O26" s="18" t="s">
        <v>481</v>
      </c>
      <c r="P26" s="20" t="s">
        <v>481</v>
      </c>
      <c r="Q26" s="18" t="n">
        <v>449.74785812</v>
      </c>
      <c r="R26" s="20" t="n">
        <v>7.32577237</v>
      </c>
    </row>
    <row r="27" spans="1:18">
      <c r="A27" s="15" t="s">
        <v>502</v>
      </c>
      <c r="B27" s="17" t="n">
        <v>5299</v>
      </c>
      <c r="C27" s="18">
        <f>(245.0/B27*100)</f>
        <v/>
      </c>
      <c r="D27" s="19" t="n">
        <v>5054</v>
      </c>
      <c r="E27" s="18" t="n">
        <v>425.52012746</v>
      </c>
      <c r="F27" s="20" t="n">
        <v>4.28953327</v>
      </c>
      <c r="G27" s="18" t="n">
        <v>503.91750904</v>
      </c>
      <c r="H27" s="20" t="n">
        <v>1.70497417</v>
      </c>
      <c r="I27" s="18" t="s">
        <v>481</v>
      </c>
      <c r="J27" s="20" t="s">
        <v>481</v>
      </c>
      <c r="K27" s="18" t="s">
        <v>481</v>
      </c>
      <c r="L27" s="20" t="s">
        <v>481</v>
      </c>
      <c r="M27" s="18" t="s">
        <v>481</v>
      </c>
      <c r="N27" s="20" t="s">
        <v>481</v>
      </c>
      <c r="O27" s="18" t="s">
        <v>481</v>
      </c>
      <c r="P27" s="20" t="s">
        <v>481</v>
      </c>
      <c r="Q27" s="18" t="n">
        <v>415.26835758</v>
      </c>
      <c r="R27" s="20" t="n">
        <v>5.36952033</v>
      </c>
    </row>
    <row r="28" spans="1:18">
      <c r="A28" s="15" t="s">
        <v>503</v>
      </c>
      <c r="B28" s="17" t="n">
        <v>7568</v>
      </c>
      <c r="C28" s="18">
        <f>(640.0/B28*100)</f>
        <v/>
      </c>
      <c r="D28" s="19" t="n">
        <v>6928</v>
      </c>
      <c r="E28" s="18" t="n">
        <v>397.26650502</v>
      </c>
      <c r="F28" s="20" t="n">
        <v>3.44636089</v>
      </c>
      <c r="G28" s="18" t="n">
        <v>439.85310062</v>
      </c>
      <c r="H28" s="20" t="n">
        <v>3.00528716</v>
      </c>
      <c r="I28" s="18" t="s">
        <v>481</v>
      </c>
      <c r="J28" s="20" t="s">
        <v>481</v>
      </c>
      <c r="K28" s="18" t="s">
        <v>481</v>
      </c>
      <c r="L28" s="20" t="s">
        <v>481</v>
      </c>
      <c r="M28" s="18" t="s">
        <v>481</v>
      </c>
      <c r="N28" s="20" t="s">
        <v>481</v>
      </c>
      <c r="O28" s="18" t="s">
        <v>481</v>
      </c>
      <c r="P28" s="20" t="s">
        <v>481</v>
      </c>
      <c r="Q28" s="18" t="n">
        <v>395.94865794</v>
      </c>
      <c r="R28" s="20" t="n">
        <v>6.18199069</v>
      </c>
    </row>
    <row r="29" spans="1:18">
      <c r="A29" s="15" t="s">
        <v>504</v>
      </c>
      <c r="B29" s="17" t="n">
        <v>5385</v>
      </c>
      <c r="C29" s="18">
        <f>(30.0/B29*100)</f>
        <v/>
      </c>
      <c r="D29" s="19" t="n">
        <v>5355</v>
      </c>
      <c r="E29" s="18" t="n">
        <v>480.9098556</v>
      </c>
      <c r="F29" s="20" t="n">
        <v>3.45991658</v>
      </c>
      <c r="G29" s="18" t="n">
        <v>527.86987072</v>
      </c>
      <c r="H29" s="20" t="n">
        <v>2.62105183</v>
      </c>
      <c r="I29" s="18" t="s">
        <v>481</v>
      </c>
      <c r="J29" s="20" t="s">
        <v>481</v>
      </c>
      <c r="K29" s="18" t="s">
        <v>481</v>
      </c>
      <c r="L29" s="20" t="s">
        <v>481</v>
      </c>
      <c r="M29" s="18" t="n">
        <v>314.02123871</v>
      </c>
      <c r="N29" s="20" t="n">
        <v>13.26138992</v>
      </c>
      <c r="O29" s="18" t="s">
        <v>481</v>
      </c>
      <c r="P29" s="20" t="s">
        <v>481</v>
      </c>
      <c r="Q29" s="18" t="n">
        <v>431.27684666</v>
      </c>
      <c r="R29" s="20" t="n">
        <v>12.23159059</v>
      </c>
    </row>
    <row r="30" spans="1:18">
      <c r="A30" s="15" t="s">
        <v>505</v>
      </c>
      <c r="B30" s="17" t="n">
        <v>4520</v>
      </c>
      <c r="C30" s="18">
        <f>(290.0/B30*100)</f>
        <v/>
      </c>
      <c r="D30" s="19" t="n">
        <v>4230</v>
      </c>
      <c r="E30" s="18" t="n">
        <v>471.31536149</v>
      </c>
      <c r="F30" s="20" t="n">
        <v>4.01574992</v>
      </c>
      <c r="G30" s="18" t="n">
        <v>535.02493043</v>
      </c>
      <c r="H30" s="20" t="n">
        <v>2.74468818</v>
      </c>
      <c r="I30" s="18" t="s">
        <v>481</v>
      </c>
      <c r="J30" s="20" t="s">
        <v>481</v>
      </c>
      <c r="K30" s="18" t="s">
        <v>481</v>
      </c>
      <c r="L30" s="20" t="s">
        <v>481</v>
      </c>
      <c r="M30" s="18" t="s">
        <v>481</v>
      </c>
      <c r="N30" s="20" t="s">
        <v>481</v>
      </c>
      <c r="O30" s="18" t="s">
        <v>481</v>
      </c>
      <c r="P30" s="20" t="s">
        <v>481</v>
      </c>
      <c r="Q30" s="18" t="n">
        <v>442.46768429</v>
      </c>
      <c r="R30" s="20" t="n">
        <v>7.29715255</v>
      </c>
    </row>
    <row r="31" spans="1:18">
      <c r="A31" s="15" t="s">
        <v>506</v>
      </c>
      <c r="B31" s="17" t="n">
        <v>5456</v>
      </c>
      <c r="C31" s="18">
        <f>(161.0/B31*100)</f>
        <v/>
      </c>
      <c r="D31" s="19" t="n">
        <v>5295</v>
      </c>
      <c r="E31" s="18" t="n">
        <v>494.9339815</v>
      </c>
      <c r="F31" s="20" t="n">
        <v>3.74454682</v>
      </c>
      <c r="G31" s="18" t="n">
        <v>531.4177310699999</v>
      </c>
      <c r="H31" s="20" t="n">
        <v>2.50128832</v>
      </c>
      <c r="I31" s="18" t="s">
        <v>481</v>
      </c>
      <c r="J31" s="20" t="s">
        <v>481</v>
      </c>
      <c r="K31" s="18" t="s">
        <v>481</v>
      </c>
      <c r="L31" s="20" t="s">
        <v>481</v>
      </c>
      <c r="M31" s="18" t="s">
        <v>481</v>
      </c>
      <c r="N31" s="20" t="s">
        <v>481</v>
      </c>
      <c r="O31" s="18" t="s">
        <v>481</v>
      </c>
      <c r="P31" s="20" t="s">
        <v>481</v>
      </c>
      <c r="Q31" s="18" t="n">
        <v>446.73103346</v>
      </c>
      <c r="R31" s="20" t="n">
        <v>6.53712802</v>
      </c>
    </row>
    <row r="32" spans="1:18">
      <c r="A32" s="15" t="s">
        <v>507</v>
      </c>
      <c r="B32" s="17" t="n">
        <v>4478</v>
      </c>
      <c r="C32" s="18">
        <f>(6.0/B32*100)</f>
        <v/>
      </c>
      <c r="D32" s="19" t="n">
        <v>4472</v>
      </c>
      <c r="E32" s="18" t="n">
        <v>444.54039641</v>
      </c>
      <c r="F32" s="20" t="n">
        <v>3.76301051</v>
      </c>
      <c r="G32" s="18" t="n">
        <v>519.94691037</v>
      </c>
      <c r="H32" s="20" t="n">
        <v>2.49419728</v>
      </c>
      <c r="I32" s="18" t="s">
        <v>481</v>
      </c>
      <c r="J32" s="20" t="s">
        <v>481</v>
      </c>
      <c r="K32" s="18" t="s">
        <v>481</v>
      </c>
      <c r="L32" s="20" t="s">
        <v>481</v>
      </c>
      <c r="M32" s="18" t="s">
        <v>481</v>
      </c>
      <c r="N32" s="20" t="s">
        <v>481</v>
      </c>
      <c r="O32" s="18" t="s">
        <v>481</v>
      </c>
      <c r="P32" s="20" t="s">
        <v>481</v>
      </c>
      <c r="Q32" s="18" t="n">
        <v>473.74017221</v>
      </c>
      <c r="R32" s="20" t="n">
        <v>8.747580109999999</v>
      </c>
    </row>
    <row r="33" spans="1:18">
      <c r="A33" s="15" t="s">
        <v>508</v>
      </c>
      <c r="B33" s="17" t="n">
        <v>7325</v>
      </c>
      <c r="C33" s="18">
        <f>(90.0/B33*100)</f>
        <v/>
      </c>
      <c r="D33" s="19" t="n">
        <v>7235</v>
      </c>
      <c r="E33" s="18" t="n">
        <v>421.96781932</v>
      </c>
      <c r="F33" s="20" t="n">
        <v>4.55140797</v>
      </c>
      <c r="G33" s="18" t="n">
        <v>512.90315853</v>
      </c>
      <c r="H33" s="20" t="n">
        <v>2.56942685</v>
      </c>
      <c r="I33" s="18" t="s">
        <v>481</v>
      </c>
      <c r="J33" s="20" t="s">
        <v>481</v>
      </c>
      <c r="K33" s="18" t="s">
        <v>481</v>
      </c>
      <c r="L33" s="20" t="s">
        <v>481</v>
      </c>
      <c r="M33" s="18" t="s">
        <v>481</v>
      </c>
      <c r="N33" s="20" t="s">
        <v>481</v>
      </c>
      <c r="O33" s="18" t="s">
        <v>481</v>
      </c>
      <c r="P33" s="20" t="s">
        <v>481</v>
      </c>
      <c r="Q33" s="18" t="n">
        <v>443.33611452</v>
      </c>
      <c r="R33" s="20" t="n">
        <v>8.81836171</v>
      </c>
    </row>
    <row r="34" spans="1:18">
      <c r="A34" s="15" t="s">
        <v>509</v>
      </c>
      <c r="B34" s="17" t="n">
        <v>6350</v>
      </c>
      <c r="C34" s="18">
        <f>(119.0/B34*100)</f>
        <v/>
      </c>
      <c r="D34" s="19" t="n">
        <v>6231</v>
      </c>
      <c r="E34" s="18" t="n">
        <v>415.94492883</v>
      </c>
      <c r="F34" s="20" t="n">
        <v>3.79899661</v>
      </c>
      <c r="G34" s="18" t="n">
        <v>479.70275125</v>
      </c>
      <c r="H34" s="20" t="n">
        <v>2.60682759</v>
      </c>
      <c r="I34" s="18" t="s">
        <v>481</v>
      </c>
      <c r="J34" s="20" t="s">
        <v>481</v>
      </c>
      <c r="K34" s="18" t="s">
        <v>481</v>
      </c>
      <c r="L34" s="20" t="s">
        <v>481</v>
      </c>
      <c r="M34" s="18" t="n">
        <v>263.37193708</v>
      </c>
      <c r="N34" s="20" t="n">
        <v>13.61114927</v>
      </c>
      <c r="O34" s="18" t="s">
        <v>481</v>
      </c>
      <c r="P34" s="20" t="s">
        <v>481</v>
      </c>
      <c r="Q34" s="18" t="n">
        <v>394.00460718</v>
      </c>
      <c r="R34" s="20" t="n">
        <v>6.77367856</v>
      </c>
    </row>
    <row r="35" spans="1:18">
      <c r="A35" s="15" t="s">
        <v>510</v>
      </c>
      <c r="B35" s="17" t="n">
        <v>6406</v>
      </c>
      <c r="C35" s="18">
        <f>(98.0/B35*100)</f>
        <v/>
      </c>
      <c r="D35" s="19" t="n">
        <v>6308</v>
      </c>
      <c r="E35" s="18" t="n">
        <v>434.25551764</v>
      </c>
      <c r="F35" s="20" t="n">
        <v>4.65330958</v>
      </c>
      <c r="G35" s="18" t="n">
        <v>518.2201518000001</v>
      </c>
      <c r="H35" s="20" t="n">
        <v>1.58597686</v>
      </c>
      <c r="I35" s="18" t="s">
        <v>481</v>
      </c>
      <c r="J35" s="20" t="s">
        <v>481</v>
      </c>
      <c r="K35" s="18" t="s">
        <v>481</v>
      </c>
      <c r="L35" s="20" t="s">
        <v>481</v>
      </c>
      <c r="M35" s="18" t="n">
        <v>337.32521215</v>
      </c>
      <c r="N35" s="20" t="n">
        <v>11.65794297</v>
      </c>
      <c r="O35" s="18" t="s">
        <v>481</v>
      </c>
      <c r="P35" s="20" t="s">
        <v>481</v>
      </c>
      <c r="Q35" s="18" t="n">
        <v>458.07744847</v>
      </c>
      <c r="R35" s="20" t="n">
        <v>7.28729053</v>
      </c>
    </row>
    <row r="36" spans="1:18">
      <c r="A36" s="15" t="s">
        <v>511</v>
      </c>
      <c r="B36" s="17" t="n">
        <v>6736</v>
      </c>
      <c r="C36" s="18">
        <f>(116.0/B36*100)</f>
        <v/>
      </c>
      <c r="D36" s="19" t="n">
        <v>6620</v>
      </c>
      <c r="E36" s="18" t="n">
        <v>467.95095654</v>
      </c>
      <c r="F36" s="20" t="n">
        <v>3.43596463</v>
      </c>
      <c r="G36" s="18" t="n">
        <v>512.32309628</v>
      </c>
      <c r="H36" s="20" t="n">
        <v>2.17617043</v>
      </c>
      <c r="I36" s="18" t="s">
        <v>481</v>
      </c>
      <c r="J36" s="20" t="s">
        <v>481</v>
      </c>
      <c r="K36" s="18" t="s">
        <v>481</v>
      </c>
      <c r="L36" s="20" t="s">
        <v>481</v>
      </c>
      <c r="M36" s="18" t="s">
        <v>481</v>
      </c>
      <c r="N36" s="20" t="s">
        <v>481</v>
      </c>
      <c r="O36" s="18" t="s">
        <v>481</v>
      </c>
      <c r="P36" s="20" t="s">
        <v>481</v>
      </c>
      <c r="Q36" s="18" t="n">
        <v>440.78569843</v>
      </c>
      <c r="R36" s="20" t="n">
        <v>7.37249266</v>
      </c>
    </row>
    <row r="37" spans="1:18">
      <c r="A37" s="15" t="s">
        <v>512</v>
      </c>
      <c r="B37" s="17" t="n">
        <v>5458</v>
      </c>
      <c r="C37" s="18">
        <f>(254.0/B37*100)</f>
        <v/>
      </c>
      <c r="D37" s="19" t="n">
        <v>5204</v>
      </c>
      <c r="E37" s="18" t="n">
        <v>458.40821669</v>
      </c>
      <c r="F37" s="20" t="n">
        <v>4.50214743</v>
      </c>
      <c r="G37" s="18" t="n">
        <v>521.37080825</v>
      </c>
      <c r="H37" s="20" t="n">
        <v>3.14044218</v>
      </c>
      <c r="I37" s="18" t="s">
        <v>481</v>
      </c>
      <c r="J37" s="20" t="s">
        <v>481</v>
      </c>
      <c r="K37" s="18" t="s">
        <v>481</v>
      </c>
      <c r="L37" s="20" t="s">
        <v>481</v>
      </c>
      <c r="M37" s="18" t="s">
        <v>481</v>
      </c>
      <c r="N37" s="20" t="s">
        <v>481</v>
      </c>
      <c r="O37" s="18" t="s">
        <v>481</v>
      </c>
      <c r="P37" s="20" t="s">
        <v>481</v>
      </c>
      <c r="Q37" s="18" t="n">
        <v>419.55857812</v>
      </c>
      <c r="R37" s="20" t="n">
        <v>7.20928933</v>
      </c>
    </row>
    <row r="38" spans="1:18">
      <c r="A38" s="15" t="s">
        <v>513</v>
      </c>
      <c r="B38" s="17" t="n">
        <v>5860</v>
      </c>
      <c r="C38" s="18">
        <f>(36.0/B38*100)</f>
        <v/>
      </c>
      <c r="D38" s="19" t="n">
        <v>5824</v>
      </c>
      <c r="E38" s="18" t="n">
        <v>445.69072008</v>
      </c>
      <c r="F38" s="20" t="n">
        <v>4.94040256</v>
      </c>
      <c r="G38" s="18" t="n">
        <v>507.94772681</v>
      </c>
      <c r="H38" s="20" t="n">
        <v>3.06576279</v>
      </c>
      <c r="I38" s="18" t="s">
        <v>481</v>
      </c>
      <c r="J38" s="20" t="s">
        <v>481</v>
      </c>
      <c r="K38" s="18" t="s">
        <v>481</v>
      </c>
      <c r="L38" s="20" t="s">
        <v>481</v>
      </c>
      <c r="M38" s="18" t="s">
        <v>481</v>
      </c>
      <c r="N38" s="20" t="s">
        <v>481</v>
      </c>
      <c r="O38" s="18" t="s">
        <v>481</v>
      </c>
      <c r="P38" s="20" t="s">
        <v>481</v>
      </c>
      <c r="Q38" s="18" t="n">
        <v>475.24744317</v>
      </c>
      <c r="R38" s="20" t="n">
        <v>5.33201802</v>
      </c>
    </row>
    <row r="39" spans="1:18">
      <c r="A39" s="15" t="s">
        <v>514</v>
      </c>
      <c r="B39" s="17" t="n">
        <v>5895</v>
      </c>
      <c r="C39" s="18">
        <f>(34.0/B39*100)</f>
        <v/>
      </c>
      <c r="D39" s="19" t="n">
        <v>5861</v>
      </c>
      <c r="E39" s="18" t="n">
        <v>391.42273794</v>
      </c>
      <c r="F39" s="20" t="n">
        <v>3.81991035</v>
      </c>
      <c r="G39" s="18" t="n">
        <v>447.87462771</v>
      </c>
      <c r="H39" s="20" t="n">
        <v>4.0604178</v>
      </c>
      <c r="I39" s="18" t="s">
        <v>481</v>
      </c>
      <c r="J39" s="20" t="s">
        <v>481</v>
      </c>
      <c r="K39" s="18" t="s">
        <v>481</v>
      </c>
      <c r="L39" s="20" t="s">
        <v>481</v>
      </c>
      <c r="M39" s="18" t="s">
        <v>481</v>
      </c>
      <c r="N39" s="20" t="s">
        <v>481</v>
      </c>
      <c r="O39" s="18" t="s">
        <v>481</v>
      </c>
      <c r="P39" s="20" t="s">
        <v>481</v>
      </c>
      <c r="Q39" s="18" t="n">
        <v>381.10436199</v>
      </c>
      <c r="R39" s="20" t="n">
        <v>10.32944372</v>
      </c>
    </row>
    <row r="40" spans="1:18">
      <c r="A40" s="15" t="s">
        <v>515</v>
      </c>
      <c r="B40" s="17" t="n">
        <v>14157</v>
      </c>
      <c r="C40" s="18">
        <f>(467.0/B40*100)</f>
        <v/>
      </c>
      <c r="D40" s="19" t="n">
        <v>13690</v>
      </c>
      <c r="E40" s="18" t="n">
        <v>464.08362901</v>
      </c>
      <c r="F40" s="20" t="n">
        <v>4.01684345</v>
      </c>
      <c r="G40" s="18" t="n">
        <v>513.16047068</v>
      </c>
      <c r="H40" s="20" t="n">
        <v>2.83236058</v>
      </c>
      <c r="I40" s="18" t="s">
        <v>481</v>
      </c>
      <c r="J40" s="20" t="s">
        <v>481</v>
      </c>
      <c r="K40" s="18" t="s">
        <v>481</v>
      </c>
      <c r="L40" s="20" t="s">
        <v>481</v>
      </c>
      <c r="M40" s="18" t="s">
        <v>481</v>
      </c>
      <c r="N40" s="20" t="s">
        <v>481</v>
      </c>
      <c r="O40" s="18" t="s">
        <v>481</v>
      </c>
      <c r="P40" s="20" t="s">
        <v>481</v>
      </c>
      <c r="Q40" s="18" t="n">
        <v>443.16164032</v>
      </c>
      <c r="R40" s="20" t="n">
        <v>6.77358907</v>
      </c>
    </row>
    <row r="41" spans="1:18">
      <c r="A41" s="15" t="s">
        <v>516</v>
      </c>
      <c r="B41" s="17" t="n">
        <v>5712</v>
      </c>
      <c r="C41" s="18">
        <f>(83.0/B41*100)</f>
        <v/>
      </c>
      <c r="D41" s="19" t="n">
        <v>5629</v>
      </c>
      <c r="E41" s="18" t="n">
        <v>453.33592641</v>
      </c>
      <c r="F41" s="20" t="n">
        <v>4.22273677</v>
      </c>
      <c r="G41" s="18" t="n">
        <v>522.05473792</v>
      </c>
      <c r="H41" s="20" t="n">
        <v>2.98072445</v>
      </c>
      <c r="I41" s="18" t="s">
        <v>481</v>
      </c>
      <c r="J41" s="20" t="s">
        <v>481</v>
      </c>
      <c r="K41" s="18" t="s">
        <v>481</v>
      </c>
      <c r="L41" s="20" t="s">
        <v>481</v>
      </c>
      <c r="M41" s="18" t="n">
        <v>399.91015703</v>
      </c>
      <c r="N41" s="20" t="n">
        <v>16.72230739</v>
      </c>
      <c r="O41" s="18" t="s">
        <v>481</v>
      </c>
      <c r="P41" s="20" t="s">
        <v>481</v>
      </c>
      <c r="Q41" s="18" t="n">
        <v>438.6213877</v>
      </c>
      <c r="R41" s="20" t="n">
        <v>11.13698543</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349.85925265</v>
      </c>
      <c r="N45" s="20" t="n">
        <v>3.00084387</v>
      </c>
      <c r="O45" s="18" t="s">
        <v>481</v>
      </c>
      <c r="P45" s="20" t="s">
        <v>481</v>
      </c>
      <c r="Q45" s="18" t="s">
        <v>481</v>
      </c>
      <c r="R45" s="20" t="s">
        <v>481</v>
      </c>
    </row>
    <row r="46" spans="1:18">
      <c r="A46" s="15" t="s">
        <v>521</v>
      </c>
      <c r="B46" s="17" t="n">
        <v>23141</v>
      </c>
      <c r="C46" s="18">
        <f>(2423.0/B46*100)</f>
        <v/>
      </c>
      <c r="D46" s="19" t="n">
        <v>20718</v>
      </c>
      <c r="E46" s="18" t="n">
        <v>387.77059928</v>
      </c>
      <c r="F46" s="20" t="n">
        <v>3.51224313</v>
      </c>
      <c r="G46" s="18" t="n">
        <v>448.12865013</v>
      </c>
      <c r="H46" s="20" t="n">
        <v>4.05874613</v>
      </c>
      <c r="I46" s="18" t="s">
        <v>481</v>
      </c>
      <c r="J46" s="20" t="s">
        <v>481</v>
      </c>
      <c r="K46" s="18" t="s">
        <v>481</v>
      </c>
      <c r="L46" s="20" t="s">
        <v>481</v>
      </c>
      <c r="M46" s="18" t="s">
        <v>481</v>
      </c>
      <c r="N46" s="20" t="s">
        <v>481</v>
      </c>
      <c r="O46" s="18" t="s">
        <v>481</v>
      </c>
      <c r="P46" s="20" t="s">
        <v>481</v>
      </c>
      <c r="Q46" s="18" t="n">
        <v>385.65743664</v>
      </c>
      <c r="R46" s="20" t="n">
        <v>3.27748627</v>
      </c>
    </row>
    <row r="47" spans="1:18">
      <c r="A47" s="15" t="s">
        <v>522</v>
      </c>
      <c r="B47" s="17" t="n">
        <v>5928</v>
      </c>
      <c r="C47" s="18">
        <f>(498.0/B47*100)</f>
        <v/>
      </c>
      <c r="D47" s="19" t="n">
        <v>5430</v>
      </c>
      <c r="E47" s="18" t="n">
        <v>376.78670281</v>
      </c>
      <c r="F47" s="20" t="n">
        <v>5.75243287</v>
      </c>
      <c r="G47" s="18" t="n">
        <v>474.87411513</v>
      </c>
      <c r="H47" s="20" t="n">
        <v>4.24758681</v>
      </c>
      <c r="I47" s="18" t="s">
        <v>481</v>
      </c>
      <c r="J47" s="20" t="s">
        <v>481</v>
      </c>
      <c r="K47" s="18" t="s">
        <v>481</v>
      </c>
      <c r="L47" s="20" t="s">
        <v>481</v>
      </c>
      <c r="M47" s="18" t="s">
        <v>481</v>
      </c>
      <c r="N47" s="20" t="s">
        <v>481</v>
      </c>
      <c r="O47" s="18" t="s">
        <v>481</v>
      </c>
      <c r="P47" s="20" t="s">
        <v>481</v>
      </c>
      <c r="Q47" s="18" t="n">
        <v>355.59743074</v>
      </c>
      <c r="R47" s="20" t="n">
        <v>6.63184121</v>
      </c>
    </row>
    <row r="48" spans="1:18">
      <c r="A48" s="15" t="s">
        <v>523</v>
      </c>
      <c r="B48" s="17" t="n">
        <v>9841</v>
      </c>
      <c r="C48" s="18">
        <f>(9.0/B48*100)</f>
        <v/>
      </c>
      <c r="D48" s="19" t="n">
        <v>9832</v>
      </c>
      <c r="E48" s="18" t="n">
        <v>401.30827406</v>
      </c>
      <c r="F48" s="20" t="n">
        <v>7.40687014</v>
      </c>
      <c r="G48" s="18" t="n">
        <v>507.29737891</v>
      </c>
      <c r="H48" s="20" t="n">
        <v>5.00018568</v>
      </c>
      <c r="I48" s="18" t="s">
        <v>481</v>
      </c>
      <c r="J48" s="20" t="s">
        <v>481</v>
      </c>
      <c r="K48" s="18" t="s">
        <v>481</v>
      </c>
      <c r="L48" s="20" t="s">
        <v>481</v>
      </c>
      <c r="M48" s="18" t="s">
        <v>481</v>
      </c>
      <c r="N48" s="20" t="s">
        <v>481</v>
      </c>
      <c r="O48" s="18" t="s">
        <v>481</v>
      </c>
      <c r="P48" s="20" t="s">
        <v>481</v>
      </c>
      <c r="Q48" s="18" t="n">
        <v>448.3964257</v>
      </c>
      <c r="R48" s="20" t="n">
        <v>9.791488960000001</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(511.0/B50*100)</f>
        <v/>
      </c>
      <c r="D50" s="19" t="n">
        <v>11284</v>
      </c>
      <c r="E50" s="18" t="n">
        <v>400.24424453</v>
      </c>
      <c r="F50" s="20" t="n">
        <v>3.34847379</v>
      </c>
      <c r="G50" s="18" t="n">
        <v>450.74215078</v>
      </c>
      <c r="H50" s="20" t="n">
        <v>2.91178195</v>
      </c>
      <c r="I50" s="18" t="s">
        <v>481</v>
      </c>
      <c r="J50" s="20" t="s">
        <v>481</v>
      </c>
      <c r="K50" s="18" t="s">
        <v>481</v>
      </c>
      <c r="L50" s="20" t="s">
        <v>481</v>
      </c>
      <c r="M50" s="18" t="s">
        <v>481</v>
      </c>
      <c r="N50" s="20" t="s">
        <v>481</v>
      </c>
      <c r="O50" s="18" t="s">
        <v>481</v>
      </c>
      <c r="P50" s="20" t="s">
        <v>481</v>
      </c>
      <c r="Q50" s="18" t="n">
        <v>367.59146251</v>
      </c>
      <c r="R50" s="20" t="n">
        <v>7.34890551</v>
      </c>
    </row>
    <row r="51" spans="1:18">
      <c r="A51" s="15" t="s">
        <v>526</v>
      </c>
      <c r="B51" s="17" t="n">
        <v>6866</v>
      </c>
      <c r="C51" s="18">
        <f>(114.0/B51*100)</f>
        <v/>
      </c>
      <c r="D51" s="19" t="n">
        <v>6752</v>
      </c>
      <c r="E51" s="18" t="n">
        <v>384.95381818</v>
      </c>
      <c r="F51" s="20" t="n">
        <v>4.62876406</v>
      </c>
      <c r="G51" s="18" t="n">
        <v>438.43482194</v>
      </c>
      <c r="H51" s="20" t="n">
        <v>2.78976181</v>
      </c>
      <c r="I51" s="18" t="s">
        <v>481</v>
      </c>
      <c r="J51" s="20" t="s">
        <v>481</v>
      </c>
      <c r="K51" s="18" t="s">
        <v>481</v>
      </c>
      <c r="L51" s="20" t="s">
        <v>481</v>
      </c>
      <c r="M51" s="18" t="n">
        <v>427.96430568</v>
      </c>
      <c r="N51" s="20" t="n">
        <v>5.20460603</v>
      </c>
      <c r="O51" s="18" t="s">
        <v>481</v>
      </c>
      <c r="P51" s="20" t="s">
        <v>481</v>
      </c>
      <c r="Q51" s="18" t="n">
        <v>404.4792889</v>
      </c>
      <c r="R51" s="20" t="n">
        <v>6.75186788</v>
      </c>
    </row>
    <row r="52" spans="1:18">
      <c r="A52" s="15" t="s">
        <v>527</v>
      </c>
      <c r="B52" s="17" t="n">
        <v>5809</v>
      </c>
      <c r="C52" s="18">
        <f>(127.0/B52*100)</f>
        <v/>
      </c>
      <c r="D52" s="19" t="n">
        <v>5682</v>
      </c>
      <c r="E52" s="18" t="n">
        <v>432.63033397</v>
      </c>
      <c r="F52" s="20" t="n">
        <v>4.69996608</v>
      </c>
      <c r="G52" s="18" t="n">
        <v>502.67334601</v>
      </c>
      <c r="H52" s="20" t="n">
        <v>2.54748437</v>
      </c>
      <c r="I52" s="18" t="s">
        <v>481</v>
      </c>
      <c r="J52" s="20" t="s">
        <v>481</v>
      </c>
      <c r="K52" s="18" t="s">
        <v>481</v>
      </c>
      <c r="L52" s="20" t="s">
        <v>481</v>
      </c>
      <c r="M52" s="18" t="s">
        <v>481</v>
      </c>
      <c r="N52" s="20" t="s">
        <v>481</v>
      </c>
      <c r="O52" s="18" t="s">
        <v>481</v>
      </c>
      <c r="P52" s="20" t="s">
        <v>481</v>
      </c>
      <c r="Q52" s="18" t="n">
        <v>409.27542447</v>
      </c>
      <c r="R52" s="20" t="n">
        <v>7.67881878</v>
      </c>
    </row>
    <row r="53" spans="1:18">
      <c r="A53" s="15" t="s">
        <v>528</v>
      </c>
      <c r="B53" s="17" t="n">
        <v>5571</v>
      </c>
      <c r="C53" s="18">
        <f>(150.0/B53*100)</f>
        <v/>
      </c>
      <c r="D53" s="19" t="n">
        <v>5421</v>
      </c>
      <c r="E53" s="18" t="n">
        <v>405.4202332</v>
      </c>
      <c r="F53" s="20" t="n">
        <v>3.22373791</v>
      </c>
      <c r="G53" s="18" t="n">
        <v>472.43278307</v>
      </c>
      <c r="H53" s="20" t="n">
        <v>1.88460497</v>
      </c>
      <c r="I53" s="18" t="s">
        <v>481</v>
      </c>
      <c r="J53" s="20" t="s">
        <v>481</v>
      </c>
      <c r="K53" s="18" t="s">
        <v>481</v>
      </c>
      <c r="L53" s="20" t="s">
        <v>481</v>
      </c>
      <c r="M53" s="18" t="s">
        <v>481</v>
      </c>
      <c r="N53" s="20" t="s">
        <v>481</v>
      </c>
      <c r="O53" s="18" t="s">
        <v>481</v>
      </c>
      <c r="P53" s="20" t="s">
        <v>481</v>
      </c>
      <c r="Q53" s="18" t="n">
        <v>367.57444319</v>
      </c>
      <c r="R53" s="20" t="n">
        <v>4.86616322</v>
      </c>
    </row>
    <row r="54" spans="1:18">
      <c r="A54" s="15" t="s">
        <v>529</v>
      </c>
      <c r="B54" s="17" t="n">
        <v>4740</v>
      </c>
      <c r="C54" s="18">
        <f>(669.0/B54*100)</f>
        <v/>
      </c>
      <c r="D54" s="19" t="n">
        <v>4071</v>
      </c>
      <c r="E54" s="18" t="n">
        <v>327.21372365</v>
      </c>
      <c r="F54" s="20" t="n">
        <v>3.97777719</v>
      </c>
      <c r="G54" s="18" t="n">
        <v>397.03869893</v>
      </c>
      <c r="H54" s="20" t="n">
        <v>3.90225142</v>
      </c>
      <c r="I54" s="18" t="s">
        <v>481</v>
      </c>
      <c r="J54" s="20" t="s">
        <v>481</v>
      </c>
      <c r="K54" s="18" t="s">
        <v>481</v>
      </c>
      <c r="L54" s="20" t="s">
        <v>481</v>
      </c>
      <c r="M54" s="18" t="s">
        <v>481</v>
      </c>
      <c r="N54" s="20" t="s">
        <v>481</v>
      </c>
      <c r="O54" s="18" t="s">
        <v>481</v>
      </c>
      <c r="P54" s="20" t="s">
        <v>481</v>
      </c>
      <c r="Q54" s="18" t="n">
        <v>313.03193975</v>
      </c>
      <c r="R54" s="20" t="n">
        <v>4.33946183</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(77.0/B56*100)</f>
        <v/>
      </c>
      <c r="D56" s="19" t="n">
        <v>5282</v>
      </c>
      <c r="E56" s="18" t="n">
        <v>471.5046294</v>
      </c>
      <c r="F56" s="20" t="n">
        <v>5.11940248</v>
      </c>
      <c r="G56" s="18" t="n">
        <v>535.58727035</v>
      </c>
      <c r="H56" s="20" t="n">
        <v>2.56056894</v>
      </c>
      <c r="I56" s="18" t="s">
        <v>481</v>
      </c>
      <c r="J56" s="20" t="s">
        <v>481</v>
      </c>
      <c r="K56" s="18" t="s">
        <v>481</v>
      </c>
      <c r="L56" s="20" t="s">
        <v>481</v>
      </c>
      <c r="M56" s="18" t="s">
        <v>481</v>
      </c>
      <c r="N56" s="20" t="s">
        <v>481</v>
      </c>
      <c r="O56" s="18" t="s">
        <v>481</v>
      </c>
      <c r="P56" s="20" t="s">
        <v>481</v>
      </c>
      <c r="Q56" s="18" t="n">
        <v>482.49547539</v>
      </c>
      <c r="R56" s="20" t="n">
        <v>12.54056104</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397.25949434</v>
      </c>
      <c r="N57" s="20" t="n">
        <v>2.86584073</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347.12590293</v>
      </c>
      <c r="N59" s="20" t="n">
        <v>1.56898215</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346.54897697</v>
      </c>
      <c r="N60" s="20" t="n">
        <v>4.41355694</v>
      </c>
      <c r="O60" s="18" t="s">
        <v>481</v>
      </c>
      <c r="P60" s="20" t="s">
        <v>481</v>
      </c>
      <c r="Q60" s="18" t="s">
        <v>481</v>
      </c>
      <c r="R60" s="20" t="s">
        <v>481</v>
      </c>
    </row>
    <row r="61" spans="1:18">
      <c r="A61" s="15" t="s">
        <v>536</v>
      </c>
      <c r="B61" s="17" t="n">
        <v>6525</v>
      </c>
      <c r="C61" s="18">
        <f>(195.0/B61*100)</f>
        <v/>
      </c>
      <c r="D61" s="19" t="n">
        <v>6330</v>
      </c>
      <c r="E61" s="18" t="n">
        <v>421.04448625</v>
      </c>
      <c r="F61" s="20" t="n">
        <v>3.35854756</v>
      </c>
      <c r="G61" s="18" t="n">
        <v>493.8547422</v>
      </c>
      <c r="H61" s="20" t="n">
        <v>2.64673665</v>
      </c>
      <c r="I61" s="18" t="s">
        <v>481</v>
      </c>
      <c r="J61" s="20" t="s">
        <v>481</v>
      </c>
      <c r="K61" s="18" t="s">
        <v>481</v>
      </c>
      <c r="L61" s="20" t="s">
        <v>481</v>
      </c>
      <c r="M61" s="18" t="s">
        <v>481</v>
      </c>
      <c r="N61" s="20" t="s">
        <v>481</v>
      </c>
      <c r="O61" s="18" t="s">
        <v>481</v>
      </c>
      <c r="P61" s="20" t="s">
        <v>481</v>
      </c>
      <c r="Q61" s="18" t="n">
        <v>392.85699654</v>
      </c>
      <c r="R61" s="20" t="n">
        <v>8.95559972</v>
      </c>
    </row>
    <row r="62" spans="1:18">
      <c r="A62" s="15" t="s">
        <v>537</v>
      </c>
      <c r="B62" s="17" t="n">
        <v>4476</v>
      </c>
      <c r="C62" s="18">
        <f>(3.0/B62*100)</f>
        <v/>
      </c>
      <c r="D62" s="19" t="n">
        <v>4473</v>
      </c>
      <c r="E62" s="18" t="n">
        <v>485.03421247</v>
      </c>
      <c r="F62" s="20" t="n">
        <v>3.9041375</v>
      </c>
      <c r="G62" s="18" t="n">
        <v>512.95649607</v>
      </c>
      <c r="H62" s="20" t="n">
        <v>1.36794653</v>
      </c>
      <c r="I62" s="18" t="s">
        <v>481</v>
      </c>
      <c r="J62" s="20" t="s">
        <v>481</v>
      </c>
      <c r="K62" s="18" t="s">
        <v>481</v>
      </c>
      <c r="L62" s="20" t="s">
        <v>481</v>
      </c>
      <c r="M62" s="18" t="s">
        <v>481</v>
      </c>
      <c r="N62" s="20" t="s">
        <v>481</v>
      </c>
      <c r="O62" s="18" t="s">
        <v>481</v>
      </c>
      <c r="P62" s="20" t="s">
        <v>481</v>
      </c>
      <c r="Q62" s="18" t="n">
        <v>478.77839686</v>
      </c>
      <c r="R62" s="20" t="n">
        <v>11.29934959</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446.66614265</v>
      </c>
      <c r="N64" s="20" t="n">
        <v>1.7787943</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416.22926213</v>
      </c>
      <c r="N65" s="20" t="n">
        <v>2.51747002</v>
      </c>
      <c r="O65" s="18" t="s">
        <v>481</v>
      </c>
      <c r="P65" s="20" t="s">
        <v>481</v>
      </c>
      <c r="Q65" s="18" t="s">
        <v>481</v>
      </c>
      <c r="R65" s="20" t="s">
        <v>481</v>
      </c>
    </row>
    <row r="66" spans="1:18">
      <c r="A66" s="15" t="s">
        <v>541</v>
      </c>
      <c r="B66" s="17" t="n">
        <v>5665</v>
      </c>
      <c r="C66" s="18">
        <f>(107.0/B66*100)</f>
        <v/>
      </c>
      <c r="D66" s="19" t="n">
        <v>5558</v>
      </c>
      <c r="E66" s="18" t="n">
        <v>409.14415834</v>
      </c>
      <c r="F66" s="20" t="n">
        <v>2.78637062</v>
      </c>
      <c r="G66" s="18" t="n">
        <v>457.87163005</v>
      </c>
      <c r="H66" s="20" t="n">
        <v>1.94702505</v>
      </c>
      <c r="I66" s="18" t="s">
        <v>481</v>
      </c>
      <c r="J66" s="20" t="s">
        <v>481</v>
      </c>
      <c r="K66" s="18" t="s">
        <v>481</v>
      </c>
      <c r="L66" s="20" t="s">
        <v>481</v>
      </c>
      <c r="M66" s="18" t="s">
        <v>481</v>
      </c>
      <c r="N66" s="20" t="s">
        <v>481</v>
      </c>
      <c r="O66" s="18" t="s">
        <v>481</v>
      </c>
      <c r="P66" s="20" t="s">
        <v>481</v>
      </c>
      <c r="Q66" s="18" t="n">
        <v>364.96370409</v>
      </c>
      <c r="R66" s="20" t="n">
        <v>3.92285631</v>
      </c>
    </row>
    <row r="67" spans="1:18">
      <c r="A67" s="15" t="s">
        <v>542</v>
      </c>
      <c r="B67" s="17" t="n">
        <v>6971</v>
      </c>
      <c r="C67" s="18">
        <f>(1435.0/B67*100)</f>
        <v/>
      </c>
      <c r="D67" s="19" t="n">
        <v>5536</v>
      </c>
      <c r="E67" s="18" t="n">
        <v>367.83918958</v>
      </c>
      <c r="F67" s="20" t="n">
        <v>3.6615084</v>
      </c>
      <c r="G67" s="18" t="n">
        <v>434.82790389</v>
      </c>
      <c r="H67" s="20" t="n">
        <v>3.09780454</v>
      </c>
      <c r="I67" s="18" t="s">
        <v>481</v>
      </c>
      <c r="J67" s="20" t="s">
        <v>481</v>
      </c>
      <c r="K67" s="18" t="s">
        <v>481</v>
      </c>
      <c r="L67" s="20" t="s">
        <v>481</v>
      </c>
      <c r="M67" s="18" t="s">
        <v>481</v>
      </c>
      <c r="N67" s="20" t="s">
        <v>481</v>
      </c>
      <c r="O67" s="18" t="s">
        <v>481</v>
      </c>
      <c r="P67" s="20" t="s">
        <v>481</v>
      </c>
      <c r="Q67" s="18" t="n">
        <v>366.71164805</v>
      </c>
      <c r="R67" s="20" t="n">
        <v>5.86533216</v>
      </c>
    </row>
    <row r="68" spans="1:18">
      <c r="A68" s="15" t="s">
        <v>543</v>
      </c>
      <c r="B68" s="17" t="n">
        <v>12083</v>
      </c>
      <c r="C68" s="18">
        <f>(33.0/B68*100)</f>
        <v/>
      </c>
      <c r="D68" s="19" t="n">
        <v>12050</v>
      </c>
      <c r="E68" s="18" t="n">
        <v>366.60301328</v>
      </c>
      <c r="F68" s="20" t="n">
        <v>1.531845</v>
      </c>
      <c r="G68" s="18" t="n">
        <v>456.72461393</v>
      </c>
      <c r="H68" s="20" t="n">
        <v>1.54050252</v>
      </c>
      <c r="I68" s="18" t="s">
        <v>481</v>
      </c>
      <c r="J68" s="20" t="s">
        <v>481</v>
      </c>
      <c r="K68" s="18" t="s">
        <v>481</v>
      </c>
      <c r="L68" s="20" t="s">
        <v>481</v>
      </c>
      <c r="M68" s="18" t="s">
        <v>481</v>
      </c>
      <c r="N68" s="20" t="s">
        <v>481</v>
      </c>
      <c r="O68" s="18" t="s">
        <v>481</v>
      </c>
      <c r="P68" s="20" t="s">
        <v>481</v>
      </c>
      <c r="Q68" s="18" t="n">
        <v>335.35807163</v>
      </c>
      <c r="R68" s="20" t="n">
        <v>2.21938702</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433.61659804</v>
      </c>
      <c r="N69" s="20" t="n">
        <v>4.0674456</v>
      </c>
      <c r="O69" s="18" t="s">
        <v>481</v>
      </c>
      <c r="P69" s="20" t="s">
        <v>481</v>
      </c>
      <c r="Q69" s="18" t="s">
        <v>481</v>
      </c>
      <c r="R69" s="20" t="s">
        <v>481</v>
      </c>
    </row>
    <row r="70" spans="1:18">
      <c r="A70" s="15" t="s">
        <v>545</v>
      </c>
      <c r="B70" s="17" t="n">
        <v>6036</v>
      </c>
      <c r="C70" s="18">
        <f>(223.0/B70*100)</f>
        <v/>
      </c>
      <c r="D70" s="19" t="n">
        <v>5813</v>
      </c>
      <c r="E70" s="18" t="n">
        <v>460.94929596</v>
      </c>
      <c r="F70" s="20" t="n">
        <v>3.65704173</v>
      </c>
      <c r="G70" s="18" t="n">
        <v>514.70041596</v>
      </c>
      <c r="H70" s="20" t="n">
        <v>2.98374675</v>
      </c>
      <c r="I70" s="18" t="s">
        <v>481</v>
      </c>
      <c r="J70" s="20" t="s">
        <v>481</v>
      </c>
      <c r="K70" s="18" t="s">
        <v>481</v>
      </c>
      <c r="L70" s="20" t="s">
        <v>481</v>
      </c>
      <c r="M70" s="18" t="s">
        <v>481</v>
      </c>
      <c r="N70" s="20" t="s">
        <v>481</v>
      </c>
      <c r="O70" s="18" t="s">
        <v>481</v>
      </c>
      <c r="P70" s="20" t="s">
        <v>481</v>
      </c>
      <c r="Q70" s="18" t="n">
        <v>461.54445863</v>
      </c>
      <c r="R70" s="20" t="n">
        <v>7.7379552</v>
      </c>
    </row>
    <row r="71" spans="1:18">
      <c r="A71" s="15" t="s">
        <v>546</v>
      </c>
      <c r="B71" s="17" t="n">
        <v>6115</v>
      </c>
      <c r="C71" s="18">
        <f>(63.0/B71*100)</f>
        <v/>
      </c>
      <c r="D71" s="19" t="n">
        <v>6052</v>
      </c>
      <c r="E71" s="18" t="n">
        <v>453.18434235</v>
      </c>
      <c r="F71" s="20" t="n">
        <v>4.26694088</v>
      </c>
      <c r="G71" s="18" t="n">
        <v>545.24441883</v>
      </c>
      <c r="H71" s="20" t="n">
        <v>1.65246064</v>
      </c>
      <c r="I71" s="18" t="s">
        <v>481</v>
      </c>
      <c r="J71" s="20" t="s">
        <v>481</v>
      </c>
      <c r="K71" s="18" t="s">
        <v>481</v>
      </c>
      <c r="L71" s="20" t="s">
        <v>481</v>
      </c>
      <c r="M71" s="18" t="s">
        <v>481</v>
      </c>
      <c r="N71" s="20" t="s">
        <v>481</v>
      </c>
      <c r="O71" s="18" t="s">
        <v>481</v>
      </c>
      <c r="P71" s="20" t="s">
        <v>481</v>
      </c>
      <c r="Q71" s="18" t="n">
        <v>505.08729843</v>
      </c>
      <c r="R71" s="20" t="n">
        <v>11.39019937</v>
      </c>
    </row>
    <row r="72" spans="1:18">
      <c r="A72" s="15" t="s">
        <v>547</v>
      </c>
      <c r="B72" s="17" t="n">
        <v>7708</v>
      </c>
      <c r="C72" s="18">
        <f>(12.0/B72*100)</f>
        <v/>
      </c>
      <c r="D72" s="19" t="n">
        <v>7696</v>
      </c>
      <c r="E72" s="18" t="n">
        <v>424.78770158</v>
      </c>
      <c r="F72" s="20" t="n">
        <v>5.05558154</v>
      </c>
      <c r="G72" s="18" t="n">
        <v>506.59551169</v>
      </c>
      <c r="H72" s="20" t="n">
        <v>2.3961875</v>
      </c>
      <c r="I72" s="18" t="s">
        <v>481</v>
      </c>
      <c r="J72" s="20" t="s">
        <v>481</v>
      </c>
      <c r="K72" s="18" t="s">
        <v>481</v>
      </c>
      <c r="L72" s="20" t="s">
        <v>481</v>
      </c>
      <c r="M72" s="18" t="s">
        <v>481</v>
      </c>
      <c r="N72" s="20" t="s">
        <v>481</v>
      </c>
      <c r="O72" s="18" t="s">
        <v>481</v>
      </c>
      <c r="P72" s="20" t="s">
        <v>481</v>
      </c>
      <c r="Q72" s="18" t="n">
        <v>465.69522745</v>
      </c>
      <c r="R72" s="20" t="n">
        <v>9.05379392</v>
      </c>
    </row>
    <row r="73" spans="1:18">
      <c r="A73" s="15" t="s">
        <v>548</v>
      </c>
      <c r="B73" s="17" t="n">
        <v>8249</v>
      </c>
      <c r="C73" s="18">
        <f>(224.0/B73*100)</f>
        <v/>
      </c>
      <c r="D73" s="19" t="n">
        <v>8025</v>
      </c>
      <c r="E73" s="18" t="n">
        <v>376.38393961</v>
      </c>
      <c r="F73" s="20" t="n">
        <v>3.19427356</v>
      </c>
      <c r="G73" s="18" t="n">
        <v>432.9543774</v>
      </c>
      <c r="H73" s="20" t="n">
        <v>3.49685113</v>
      </c>
      <c r="I73" s="18" t="s">
        <v>481</v>
      </c>
      <c r="J73" s="20" t="s">
        <v>481</v>
      </c>
      <c r="K73" s="18" t="s">
        <v>481</v>
      </c>
      <c r="L73" s="20" t="s">
        <v>481</v>
      </c>
      <c r="M73" s="18" t="s">
        <v>481</v>
      </c>
      <c r="N73" s="20" t="s">
        <v>481</v>
      </c>
      <c r="O73" s="18" t="s">
        <v>481</v>
      </c>
      <c r="P73" s="20" t="s">
        <v>481</v>
      </c>
      <c r="Q73" s="18" t="n">
        <v>371.05779445</v>
      </c>
      <c r="R73" s="20" t="n">
        <v>7.97987128</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427.27325298</v>
      </c>
      <c r="N74" s="20" t="n">
        <v>1.48755563</v>
      </c>
      <c r="O74" s="18" t="s">
        <v>481</v>
      </c>
      <c r="P74" s="20" t="s">
        <v>481</v>
      </c>
      <c r="Q74" s="18" t="s">
        <v>481</v>
      </c>
      <c r="R74" s="20" t="s">
        <v>481</v>
      </c>
    </row>
    <row r="75" spans="1:18">
      <c r="A75" s="15" t="s">
        <v>550</v>
      </c>
      <c r="B75" s="17" t="n">
        <v>5375</v>
      </c>
      <c r="C75" s="18">
        <f>(365.0/B75*100)</f>
        <v/>
      </c>
      <c r="D75" s="19" t="n">
        <v>5010</v>
      </c>
      <c r="E75" s="18" t="n">
        <v>344.24968554</v>
      </c>
      <c r="F75" s="20" t="n">
        <v>3.73904573</v>
      </c>
      <c r="G75" s="18" t="n">
        <v>385.21727541</v>
      </c>
      <c r="H75" s="20" t="n">
        <v>3.40957947</v>
      </c>
      <c r="I75" s="18" t="s">
        <v>481</v>
      </c>
      <c r="J75" s="20" t="s">
        <v>481</v>
      </c>
      <c r="K75" s="18" t="s">
        <v>481</v>
      </c>
      <c r="L75" s="20" t="s">
        <v>481</v>
      </c>
      <c r="M75" s="18" t="s">
        <v>481</v>
      </c>
      <c r="N75" s="20" t="s">
        <v>481</v>
      </c>
      <c r="O75" s="18" t="s">
        <v>481</v>
      </c>
      <c r="P75" s="20" t="s">
        <v>481</v>
      </c>
      <c r="Q75" s="18" t="n">
        <v>331.26956227</v>
      </c>
      <c r="R75" s="20" t="n">
        <v>5.58304182</v>
      </c>
    </row>
    <row r="76" spans="1:18">
      <c r="A76" s="15" t="s">
        <v>551</v>
      </c>
      <c r="B76" s="17" t="n">
        <v>14167</v>
      </c>
      <c r="C76" s="18">
        <f>(239.0/B76*100)</f>
        <v/>
      </c>
      <c r="D76" s="19" t="n">
        <v>13928</v>
      </c>
      <c r="E76" s="18" t="n">
        <v>382.85440355</v>
      </c>
      <c r="F76" s="20" t="n">
        <v>3.3963968</v>
      </c>
      <c r="G76" s="18" t="n">
        <v>476.05764599</v>
      </c>
      <c r="H76" s="20" t="n">
        <v>2.71983587</v>
      </c>
      <c r="I76" s="18" t="s">
        <v>481</v>
      </c>
      <c r="J76" s="20" t="s">
        <v>481</v>
      </c>
      <c r="K76" s="18" t="s">
        <v>481</v>
      </c>
      <c r="L76" s="20" t="s">
        <v>481</v>
      </c>
      <c r="M76" s="18" t="s">
        <v>481</v>
      </c>
      <c r="N76" s="20" t="s">
        <v>481</v>
      </c>
      <c r="O76" s="18" t="s">
        <v>481</v>
      </c>
      <c r="P76" s="20" t="s">
        <v>481</v>
      </c>
      <c r="Q76" s="18" t="n">
        <v>369.80047236</v>
      </c>
      <c r="R76" s="20" t="n">
        <v>5.30585455</v>
      </c>
    </row>
    <row r="77" spans="1:18">
      <c r="A77" s="15" t="s">
        <v>552</v>
      </c>
      <c r="B77" s="17" t="n">
        <v>6062</v>
      </c>
      <c r="C77" s="18">
        <f>(534.0/B77*100)</f>
        <v/>
      </c>
      <c r="D77" s="19" t="n">
        <v>5528</v>
      </c>
      <c r="E77" s="18" t="n">
        <v>395.83876143</v>
      </c>
      <c r="F77" s="20" t="n">
        <v>4.24158348</v>
      </c>
      <c r="G77" s="18" t="n">
        <v>466.92226127</v>
      </c>
      <c r="H77" s="20" t="n">
        <v>2.90433134</v>
      </c>
      <c r="I77" s="18" t="s">
        <v>481</v>
      </c>
      <c r="J77" s="20" t="s">
        <v>481</v>
      </c>
      <c r="K77" s="18" t="s">
        <v>481</v>
      </c>
      <c r="L77" s="20" t="s">
        <v>481</v>
      </c>
      <c r="M77" s="18" t="s">
        <v>481</v>
      </c>
      <c r="N77" s="20" t="s">
        <v>481</v>
      </c>
      <c r="O77" s="18" t="s">
        <v>481</v>
      </c>
      <c r="P77" s="20" t="s">
        <v>481</v>
      </c>
      <c r="Q77" s="18" t="n">
        <v>378.36086076</v>
      </c>
      <c r="R77" s="20" t="n">
        <v>4.05371666</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427.14102033</v>
      </c>
      <c r="N80" s="20" t="n">
        <v>3.42468904</v>
      </c>
      <c r="O80" s="18" t="s">
        <v>481</v>
      </c>
      <c r="P80" s="20" t="s">
        <v>481</v>
      </c>
      <c r="Q80" s="18" t="s">
        <v>481</v>
      </c>
      <c r="R80" s="20" t="s">
        <v>481</v>
      </c>
    </row>
    <row r="81" spans="1:18">
      <c r="A81" s="23" t="s">
        <v>556</v>
      </c>
      <c r="B81" s="17" t="n">
        <v>8861</v>
      </c>
      <c r="C81" s="18">
        <f>(129.0/B81*100)</f>
        <v/>
      </c>
      <c r="D81" s="19" t="n">
        <v>8732</v>
      </c>
      <c r="E81" s="18" t="n">
        <v>383.00086511</v>
      </c>
      <c r="F81" s="20" t="n">
        <v>4.07204143</v>
      </c>
      <c r="G81" s="18" t="n">
        <v>450.66361726</v>
      </c>
      <c r="H81" s="20" t="n">
        <v>3.17685014</v>
      </c>
      <c r="I81" s="18" t="s">
        <v>481</v>
      </c>
      <c r="J81" s="20" t="s">
        <v>481</v>
      </c>
      <c r="K81" s="18" t="s">
        <v>481</v>
      </c>
      <c r="L81" s="20" t="s">
        <v>481</v>
      </c>
      <c r="M81" s="18" t="s">
        <v>481</v>
      </c>
      <c r="N81" s="20" t="s">
        <v>481</v>
      </c>
      <c r="O81" s="18" t="s">
        <v>481</v>
      </c>
      <c r="P81" s="20" t="s">
        <v>481</v>
      </c>
      <c r="Q81" s="18" t="n">
        <v>383.20633731</v>
      </c>
      <c r="R81" s="20" t="n">
        <v>10.31419497</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912</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499.73530136</v>
      </c>
      <c r="F7" s="20" t="n">
        <v>2.00468985</v>
      </c>
      <c r="G7" s="18" t="n">
        <v>523.60843133</v>
      </c>
      <c r="H7" s="20" t="n">
        <v>2.60247501</v>
      </c>
      <c r="I7" s="18" t="s">
        <v>481</v>
      </c>
      <c r="J7" s="20" t="s">
        <v>481</v>
      </c>
      <c r="K7" s="18" t="s">
        <v>481</v>
      </c>
      <c r="L7" s="20" t="s">
        <v>481</v>
      </c>
      <c r="M7" s="18" t="s">
        <v>481</v>
      </c>
      <c r="N7" s="20" t="s">
        <v>481</v>
      </c>
      <c r="O7" s="18" t="s">
        <v>481</v>
      </c>
      <c r="P7" s="20" t="s">
        <v>481</v>
      </c>
      <c r="Q7" s="18" t="n">
        <v>473.38058895</v>
      </c>
      <c r="R7" s="20" t="n">
        <v>5.10863101</v>
      </c>
    </row>
    <row r="8" spans="1:18">
      <c r="A8" s="15" t="s">
        <v>483</v>
      </c>
      <c r="B8" s="17" t="n">
        <v>7007</v>
      </c>
      <c r="C8" s="18">
        <f>(357.0/B8*100)</f>
        <v/>
      </c>
      <c r="D8" s="19" t="n">
        <v>6650</v>
      </c>
      <c r="E8" s="18" t="n">
        <v>482.23381989</v>
      </c>
      <c r="F8" s="20" t="n">
        <v>3.09777588</v>
      </c>
      <c r="G8" s="18" t="n">
        <v>501.92678905</v>
      </c>
      <c r="H8" s="20" t="n">
        <v>3.45558875</v>
      </c>
      <c r="I8" s="18" t="s">
        <v>481</v>
      </c>
      <c r="J8" s="20" t="s">
        <v>481</v>
      </c>
      <c r="K8" s="18" t="s">
        <v>481</v>
      </c>
      <c r="L8" s="20" t="s">
        <v>481</v>
      </c>
      <c r="M8" s="18" t="n">
        <v>361.38025951</v>
      </c>
      <c r="N8" s="20" t="n">
        <v>22.72565673</v>
      </c>
      <c r="O8" s="18" t="s">
        <v>481</v>
      </c>
      <c r="P8" s="20" t="s">
        <v>481</v>
      </c>
      <c r="Q8" s="18" t="n">
        <v>406.33614168</v>
      </c>
      <c r="R8" s="20" t="n">
        <v>7.98548222</v>
      </c>
    </row>
    <row r="9" spans="1:18">
      <c r="A9" s="15" t="s">
        <v>484</v>
      </c>
      <c r="B9" s="17" t="n">
        <v>9651</v>
      </c>
      <c r="C9" s="18">
        <f>(381.0/B9*100)</f>
        <v/>
      </c>
      <c r="D9" s="19" t="n">
        <v>9270</v>
      </c>
      <c r="E9" s="18" t="n">
        <v>510.79186455</v>
      </c>
      <c r="F9" s="20" t="n">
        <v>2.6134228</v>
      </c>
      <c r="G9" s="18" t="n">
        <v>508.96203783</v>
      </c>
      <c r="H9" s="20" t="n">
        <v>3.00597911</v>
      </c>
      <c r="I9" s="18" t="s">
        <v>481</v>
      </c>
      <c r="J9" s="20" t="s">
        <v>481</v>
      </c>
      <c r="K9" s="18" t="s">
        <v>481</v>
      </c>
      <c r="L9" s="20" t="s">
        <v>481</v>
      </c>
      <c r="M9" s="18" t="n">
        <v>347.7815185</v>
      </c>
      <c r="N9" s="20" t="n">
        <v>11.20716786</v>
      </c>
      <c r="O9" s="18" t="s">
        <v>481</v>
      </c>
      <c r="P9" s="20" t="s">
        <v>481</v>
      </c>
      <c r="Q9" s="18" t="n">
        <v>420.30959136</v>
      </c>
      <c r="R9" s="20" t="n">
        <v>7.41128963</v>
      </c>
    </row>
    <row r="10" spans="1:18">
      <c r="A10" s="15" t="s">
        <v>485</v>
      </c>
      <c r="B10" s="17" t="n">
        <v>20058</v>
      </c>
      <c r="C10" s="18">
        <f>(596.0/B10*100)</f>
        <v/>
      </c>
      <c r="D10" s="19" t="n">
        <v>19462</v>
      </c>
      <c r="E10" s="18" t="n">
        <v>525.80689449</v>
      </c>
      <c r="F10" s="20" t="n">
        <v>2.30130398</v>
      </c>
      <c r="G10" s="18" t="n">
        <v>545.29909774</v>
      </c>
      <c r="H10" s="20" t="n">
        <v>3.09307217</v>
      </c>
      <c r="I10" s="18" t="s">
        <v>481</v>
      </c>
      <c r="J10" s="20" t="s">
        <v>481</v>
      </c>
      <c r="K10" s="18" t="s">
        <v>481</v>
      </c>
      <c r="L10" s="20" t="s">
        <v>481</v>
      </c>
      <c r="M10" s="18" t="s">
        <v>481</v>
      </c>
      <c r="N10" s="20" t="s">
        <v>481</v>
      </c>
      <c r="O10" s="18" t="s">
        <v>481</v>
      </c>
      <c r="P10" s="20" t="s">
        <v>481</v>
      </c>
      <c r="Q10" s="18" t="n">
        <v>455.62030219</v>
      </c>
      <c r="R10" s="20" t="n">
        <v>8.07745491</v>
      </c>
    </row>
    <row r="11" spans="1:18">
      <c r="A11" s="15" t="s">
        <v>486</v>
      </c>
      <c r="B11" s="17" t="n">
        <v>7053</v>
      </c>
      <c r="C11" s="18">
        <f>(274.0/B11*100)</f>
        <v/>
      </c>
      <c r="D11" s="19" t="n">
        <v>6779</v>
      </c>
      <c r="E11" s="18" t="n">
        <v>453.74447664</v>
      </c>
      <c r="F11" s="20" t="n">
        <v>2.79155101</v>
      </c>
      <c r="G11" s="18" t="n">
        <v>482.04175283</v>
      </c>
      <c r="H11" s="20" t="n">
        <v>3.1775158</v>
      </c>
      <c r="I11" s="18" t="s">
        <v>481</v>
      </c>
      <c r="J11" s="20" t="s">
        <v>481</v>
      </c>
      <c r="K11" s="18" t="s">
        <v>481</v>
      </c>
      <c r="L11" s="20" t="s">
        <v>481</v>
      </c>
      <c r="M11" s="18" t="s">
        <v>481</v>
      </c>
      <c r="N11" s="20" t="s">
        <v>481</v>
      </c>
      <c r="O11" s="18" t="s">
        <v>481</v>
      </c>
      <c r="P11" s="20" t="s">
        <v>481</v>
      </c>
      <c r="Q11" s="18" t="n">
        <v>422.74166544</v>
      </c>
      <c r="R11" s="20" t="n">
        <v>6.5201775</v>
      </c>
    </row>
    <row r="12" spans="1:18">
      <c r="A12" s="15" t="s">
        <v>487</v>
      </c>
      <c r="B12" s="17" t="n">
        <v>6894</v>
      </c>
      <c r="C12" s="18">
        <f>(61.0/B12*100)</f>
        <v/>
      </c>
      <c r="D12" s="19" t="n">
        <v>6833</v>
      </c>
      <c r="E12" s="18" t="n">
        <v>490.00607446</v>
      </c>
      <c r="F12" s="20" t="n">
        <v>2.40931183</v>
      </c>
      <c r="G12" s="18" t="n">
        <v>506.71650728</v>
      </c>
      <c r="H12" s="20" t="n">
        <v>2.82074351</v>
      </c>
      <c r="I12" s="18" t="s">
        <v>481</v>
      </c>
      <c r="J12" s="20" t="s">
        <v>481</v>
      </c>
      <c r="K12" s="18" t="s">
        <v>481</v>
      </c>
      <c r="L12" s="20" t="s">
        <v>481</v>
      </c>
      <c r="M12" s="18" t="n">
        <v>332.31014509</v>
      </c>
      <c r="N12" s="20" t="n">
        <v>18.34291261</v>
      </c>
      <c r="O12" s="18" t="s">
        <v>481</v>
      </c>
      <c r="P12" s="20" t="s">
        <v>481</v>
      </c>
      <c r="Q12" s="18" t="n">
        <v>382.68698207</v>
      </c>
      <c r="R12" s="20" t="n">
        <v>8.386803280000001</v>
      </c>
    </row>
    <row r="13" spans="1:18">
      <c r="A13" s="15" t="s">
        <v>488</v>
      </c>
      <c r="B13" s="17" t="n">
        <v>7161</v>
      </c>
      <c r="C13" s="18">
        <f>(380.0/B13*100)</f>
        <v/>
      </c>
      <c r="D13" s="19" t="n">
        <v>6781</v>
      </c>
      <c r="E13" s="18" t="n">
        <v>505.8266934</v>
      </c>
      <c r="F13" s="20" t="n">
        <v>2.52965373</v>
      </c>
      <c r="G13" s="18" t="n">
        <v>514.23094991</v>
      </c>
      <c r="H13" s="20" t="n">
        <v>3.08761516</v>
      </c>
      <c r="I13" s="18" t="s">
        <v>481</v>
      </c>
      <c r="J13" s="20" t="s">
        <v>481</v>
      </c>
      <c r="K13" s="18" t="s">
        <v>481</v>
      </c>
      <c r="L13" s="20" t="s">
        <v>481</v>
      </c>
      <c r="M13" s="18" t="n">
        <v>407.4699787</v>
      </c>
      <c r="N13" s="20" t="n">
        <v>6.79601306</v>
      </c>
      <c r="O13" s="18" t="s">
        <v>481</v>
      </c>
      <c r="P13" s="20" t="s">
        <v>481</v>
      </c>
      <c r="Q13" s="18" t="n">
        <v>409.76004292</v>
      </c>
      <c r="R13" s="20" t="n">
        <v>8.68393874</v>
      </c>
    </row>
    <row r="14" spans="1:18">
      <c r="A14" s="15" t="s">
        <v>489</v>
      </c>
      <c r="B14" s="17" t="n">
        <v>5587</v>
      </c>
      <c r="C14" s="18">
        <f>(102.0/B14*100)</f>
        <v/>
      </c>
      <c r="D14" s="19" t="n">
        <v>5485</v>
      </c>
      <c r="E14" s="18" t="n">
        <v>518.50466597</v>
      </c>
      <c r="F14" s="20" t="n">
        <v>2.53196814</v>
      </c>
      <c r="G14" s="18" t="n">
        <v>528.63424312</v>
      </c>
      <c r="H14" s="20" t="n">
        <v>2.89592548</v>
      </c>
      <c r="I14" s="18" t="s">
        <v>481</v>
      </c>
      <c r="J14" s="20" t="s">
        <v>481</v>
      </c>
      <c r="K14" s="18" t="s">
        <v>481</v>
      </c>
      <c r="L14" s="20" t="s">
        <v>481</v>
      </c>
      <c r="M14" s="18" t="s">
        <v>481</v>
      </c>
      <c r="N14" s="20" t="s">
        <v>481</v>
      </c>
      <c r="O14" s="18" t="s">
        <v>481</v>
      </c>
      <c r="P14" s="20" t="s">
        <v>481</v>
      </c>
      <c r="Q14" s="18" t="n">
        <v>448.76007462</v>
      </c>
      <c r="R14" s="20" t="n">
        <v>10.22327766</v>
      </c>
    </row>
    <row r="15" spans="1:18">
      <c r="A15" s="15" t="s">
        <v>490</v>
      </c>
      <c r="B15" s="17" t="n">
        <v>5882</v>
      </c>
      <c r="C15" s="18">
        <f>(218.0/B15*100)</f>
        <v/>
      </c>
      <c r="D15" s="19" t="n">
        <v>5664</v>
      </c>
      <c r="E15" s="18" t="n">
        <v>534.1122252</v>
      </c>
      <c r="F15" s="20" t="n">
        <v>2.72655317</v>
      </c>
      <c r="G15" s="18" t="n">
        <v>528.3863493699999</v>
      </c>
      <c r="H15" s="20" t="n">
        <v>3.03458288</v>
      </c>
      <c r="I15" s="18" t="s">
        <v>481</v>
      </c>
      <c r="J15" s="20" t="s">
        <v>481</v>
      </c>
      <c r="K15" s="18" t="s">
        <v>481</v>
      </c>
      <c r="L15" s="20" t="s">
        <v>481</v>
      </c>
      <c r="M15" s="18" t="n">
        <v>367.66871077</v>
      </c>
      <c r="N15" s="20" t="n">
        <v>14.82638214</v>
      </c>
      <c r="O15" s="18" t="s">
        <v>481</v>
      </c>
      <c r="P15" s="20" t="s">
        <v>481</v>
      </c>
      <c r="Q15" s="18" t="n">
        <v>449.32613871</v>
      </c>
      <c r="R15" s="20" t="n">
        <v>7.44287814</v>
      </c>
    </row>
    <row r="16" spans="1:18">
      <c r="A16" s="15" t="s">
        <v>491</v>
      </c>
      <c r="B16" s="17" t="n">
        <v>6108</v>
      </c>
      <c r="C16" s="18">
        <f>(210.0/B16*100)</f>
        <v/>
      </c>
      <c r="D16" s="19" t="n">
        <v>5898</v>
      </c>
      <c r="E16" s="18" t="n">
        <v>503.24570248</v>
      </c>
      <c r="F16" s="20" t="n">
        <v>2.78837517</v>
      </c>
      <c r="G16" s="18" t="n">
        <v>522.57728565</v>
      </c>
      <c r="H16" s="20" t="n">
        <v>2.78887495</v>
      </c>
      <c r="I16" s="18" t="s">
        <v>481</v>
      </c>
      <c r="J16" s="20" t="s">
        <v>481</v>
      </c>
      <c r="K16" s="18" t="s">
        <v>481</v>
      </c>
      <c r="L16" s="20" t="s">
        <v>481</v>
      </c>
      <c r="M16" s="18" t="s">
        <v>481</v>
      </c>
      <c r="N16" s="20" t="s">
        <v>481</v>
      </c>
      <c r="O16" s="18" t="s">
        <v>481</v>
      </c>
      <c r="P16" s="20" t="s">
        <v>481</v>
      </c>
      <c r="Q16" s="18" t="n">
        <v>394.78756499</v>
      </c>
      <c r="R16" s="20" t="n">
        <v>10.14085807</v>
      </c>
    </row>
    <row r="17" spans="1:18">
      <c r="A17" s="15" t="s">
        <v>492</v>
      </c>
      <c r="B17" s="17" t="n">
        <v>6504</v>
      </c>
      <c r="C17" s="18">
        <f>(2822.0/B17*100)</f>
        <v/>
      </c>
      <c r="D17" s="19" t="n">
        <v>3682</v>
      </c>
      <c r="E17" s="18" t="n">
        <v>523.2024533699999</v>
      </c>
      <c r="F17" s="20" t="n">
        <v>3.912693</v>
      </c>
      <c r="G17" s="18" t="n">
        <v>531.47161657</v>
      </c>
      <c r="H17" s="20" t="n">
        <v>4.98951247</v>
      </c>
      <c r="I17" s="18" t="s">
        <v>481</v>
      </c>
      <c r="J17" s="20" t="s">
        <v>481</v>
      </c>
      <c r="K17" s="18" t="s">
        <v>481</v>
      </c>
      <c r="L17" s="20" t="s">
        <v>481</v>
      </c>
      <c r="M17" s="18" t="n">
        <v>338.260297</v>
      </c>
      <c r="N17" s="20" t="n">
        <v>14.23011861</v>
      </c>
      <c r="O17" s="18" t="s">
        <v>481</v>
      </c>
      <c r="P17" s="20" t="s">
        <v>481</v>
      </c>
      <c r="Q17" s="18" t="n">
        <v>460.88656439</v>
      </c>
      <c r="R17" s="20" t="n">
        <v>7.3812186</v>
      </c>
    </row>
    <row r="18" spans="1:18">
      <c r="A18" s="15" t="s">
        <v>493</v>
      </c>
      <c r="B18" s="17" t="n">
        <v>5532</v>
      </c>
      <c r="C18" s="18">
        <f>(33.0/B18*100)</f>
        <v/>
      </c>
      <c r="D18" s="19" t="n">
        <v>5499</v>
      </c>
      <c r="E18" s="18" t="n">
        <v>467.59375846</v>
      </c>
      <c r="F18" s="20" t="n">
        <v>4.24479003</v>
      </c>
      <c r="G18" s="18" t="n">
        <v>482.15227037</v>
      </c>
      <c r="H18" s="20" t="n">
        <v>3.95620033</v>
      </c>
      <c r="I18" s="18" t="s">
        <v>481</v>
      </c>
      <c r="J18" s="20" t="s">
        <v>481</v>
      </c>
      <c r="K18" s="18" t="s">
        <v>481</v>
      </c>
      <c r="L18" s="20" t="s">
        <v>481</v>
      </c>
      <c r="M18" s="18" t="s">
        <v>481</v>
      </c>
      <c r="N18" s="20" t="s">
        <v>481</v>
      </c>
      <c r="O18" s="18" t="s">
        <v>481</v>
      </c>
      <c r="P18" s="20" t="s">
        <v>481</v>
      </c>
      <c r="Q18" s="18" t="n">
        <v>377.99319585</v>
      </c>
      <c r="R18" s="20" t="n">
        <v>10.1566191</v>
      </c>
    </row>
    <row r="19" spans="1:18">
      <c r="A19" s="15" t="s">
        <v>494</v>
      </c>
      <c r="B19" s="17" t="n">
        <v>5658</v>
      </c>
      <c r="C19" s="18">
        <f>(541.0/B19*100)</f>
        <v/>
      </c>
      <c r="D19" s="19" t="n">
        <v>5117</v>
      </c>
      <c r="E19" s="18" t="n">
        <v>476.17273893</v>
      </c>
      <c r="F19" s="20" t="n">
        <v>3.00095266</v>
      </c>
      <c r="G19" s="18" t="n">
        <v>476.81435128</v>
      </c>
      <c r="H19" s="20" t="n">
        <v>3.72532746</v>
      </c>
      <c r="I19" s="18" t="s">
        <v>481</v>
      </c>
      <c r="J19" s="20" t="s">
        <v>481</v>
      </c>
      <c r="K19" s="18" t="s">
        <v>481</v>
      </c>
      <c r="L19" s="20" t="s">
        <v>481</v>
      </c>
      <c r="M19" s="18" t="s">
        <v>481</v>
      </c>
      <c r="N19" s="20" t="s">
        <v>481</v>
      </c>
      <c r="O19" s="18" t="s">
        <v>481</v>
      </c>
      <c r="P19" s="20" t="s">
        <v>481</v>
      </c>
      <c r="Q19" s="18" t="n">
        <v>384.98438716</v>
      </c>
      <c r="R19" s="20" t="n">
        <v>7.97933586</v>
      </c>
    </row>
    <row r="20" spans="1:18">
      <c r="A20" s="15" t="s">
        <v>495</v>
      </c>
      <c r="B20" s="17" t="n">
        <v>3371</v>
      </c>
      <c r="C20" s="18">
        <f>(75.0/B20*100)</f>
        <v/>
      </c>
      <c r="D20" s="19" t="n">
        <v>3296</v>
      </c>
      <c r="E20" s="18" t="n">
        <v>481.86236274</v>
      </c>
      <c r="F20" s="20" t="n">
        <v>2.39367725</v>
      </c>
      <c r="G20" s="18" t="n">
        <v>493.92299604</v>
      </c>
      <c r="H20" s="20" t="n">
        <v>3.97623214</v>
      </c>
      <c r="I20" s="18" t="s">
        <v>481</v>
      </c>
      <c r="J20" s="20" t="s">
        <v>481</v>
      </c>
      <c r="K20" s="18" t="s">
        <v>481</v>
      </c>
      <c r="L20" s="20" t="s">
        <v>481</v>
      </c>
      <c r="M20" s="18" t="s">
        <v>481</v>
      </c>
      <c r="N20" s="20" t="s">
        <v>481</v>
      </c>
      <c r="O20" s="18" t="s">
        <v>481</v>
      </c>
      <c r="P20" s="20" t="s">
        <v>481</v>
      </c>
      <c r="Q20" s="18" t="n">
        <v>436.54886523</v>
      </c>
      <c r="R20" s="20" t="n">
        <v>8.266642839999999</v>
      </c>
    </row>
    <row r="21" spans="1:18">
      <c r="A21" s="15" t="s">
        <v>496</v>
      </c>
      <c r="B21" s="17" t="n">
        <v>5741</v>
      </c>
      <c r="C21" s="18">
        <f>(97.0/B21*100)</f>
        <v/>
      </c>
      <c r="D21" s="19" t="n">
        <v>5644</v>
      </c>
      <c r="E21" s="18" t="n">
        <v>519.1738897</v>
      </c>
      <c r="F21" s="20" t="n">
        <v>2.60802196</v>
      </c>
      <c r="G21" s="18" t="n">
        <v>535.80403843</v>
      </c>
      <c r="H21" s="20" t="n">
        <v>3.29546697</v>
      </c>
      <c r="I21" s="18" t="s">
        <v>481</v>
      </c>
      <c r="J21" s="20" t="s">
        <v>481</v>
      </c>
      <c r="K21" s="18" t="s">
        <v>481</v>
      </c>
      <c r="L21" s="20" t="s">
        <v>481</v>
      </c>
      <c r="M21" s="18" t="s">
        <v>481</v>
      </c>
      <c r="N21" s="20" t="s">
        <v>481</v>
      </c>
      <c r="O21" s="18" t="s">
        <v>481</v>
      </c>
      <c r="P21" s="20" t="s">
        <v>481</v>
      </c>
      <c r="Q21" s="18" t="n">
        <v>465.96041495</v>
      </c>
      <c r="R21" s="20" t="n">
        <v>9.49536631</v>
      </c>
    </row>
    <row r="22" spans="1:18">
      <c r="A22" s="15" t="s">
        <v>497</v>
      </c>
      <c r="B22" s="17" t="n">
        <v>6598</v>
      </c>
      <c r="C22" s="18">
        <f>(46.0/B22*100)</f>
        <v/>
      </c>
      <c r="D22" s="19" t="n">
        <v>6552</v>
      </c>
      <c r="E22" s="18" t="n">
        <v>476.32390486</v>
      </c>
      <c r="F22" s="20" t="n">
        <v>3.81120982</v>
      </c>
      <c r="G22" s="18" t="n">
        <v>510.34485656</v>
      </c>
      <c r="H22" s="20" t="n">
        <v>4.52300961</v>
      </c>
      <c r="I22" s="18" t="s">
        <v>481</v>
      </c>
      <c r="J22" s="20" t="s">
        <v>481</v>
      </c>
      <c r="K22" s="18" t="s">
        <v>481</v>
      </c>
      <c r="L22" s="20" t="s">
        <v>481</v>
      </c>
      <c r="M22" s="18" t="s">
        <v>481</v>
      </c>
      <c r="N22" s="20" t="s">
        <v>481</v>
      </c>
      <c r="O22" s="18" t="n">
        <v>515.79716994</v>
      </c>
      <c r="P22" s="20" t="n">
        <v>25.49623679</v>
      </c>
      <c r="Q22" s="18" t="n">
        <v>375.11788726</v>
      </c>
      <c r="R22" s="20" t="n">
        <v>8.35184344</v>
      </c>
    </row>
    <row r="23" spans="1:18">
      <c r="A23" s="15" t="s">
        <v>498</v>
      </c>
      <c r="B23" s="17" t="n">
        <v>11583</v>
      </c>
      <c r="C23" s="18">
        <f>(329.0/B23*100)</f>
        <v/>
      </c>
      <c r="D23" s="19" t="n">
        <v>11254</v>
      </c>
      <c r="E23" s="18" t="n">
        <v>490.35044154</v>
      </c>
      <c r="F23" s="20" t="n">
        <v>2.95835546</v>
      </c>
      <c r="G23" s="18" t="n">
        <v>486.72066259</v>
      </c>
      <c r="H23" s="20" t="n">
        <v>3.82857298</v>
      </c>
      <c r="I23" s="18" t="s">
        <v>481</v>
      </c>
      <c r="J23" s="20" t="s">
        <v>481</v>
      </c>
      <c r="K23" s="18" t="s">
        <v>481</v>
      </c>
      <c r="L23" s="20" t="s">
        <v>481</v>
      </c>
      <c r="M23" s="18" t="s">
        <v>481</v>
      </c>
      <c r="N23" s="20" t="s">
        <v>481</v>
      </c>
      <c r="O23" s="18" t="s">
        <v>481</v>
      </c>
      <c r="P23" s="20" t="s">
        <v>481</v>
      </c>
      <c r="Q23" s="18" t="n">
        <v>411.79060242</v>
      </c>
      <c r="R23" s="20" t="n">
        <v>7.73927895</v>
      </c>
    </row>
    <row r="24" spans="1:18">
      <c r="A24" s="15" t="s">
        <v>499</v>
      </c>
      <c r="B24" s="17" t="n">
        <v>6647</v>
      </c>
      <c r="C24" s="18">
        <f>(23.0/B24*100)</f>
        <v/>
      </c>
      <c r="D24" s="19" t="n">
        <v>6624</v>
      </c>
      <c r="E24" s="18" t="n">
        <v>499.32482643</v>
      </c>
      <c r="F24" s="20" t="n">
        <v>3.72626153</v>
      </c>
      <c r="G24" s="18" t="n">
        <v>537.2702411499999</v>
      </c>
      <c r="H24" s="20" t="n">
        <v>2.97782746</v>
      </c>
      <c r="I24" s="18" t="s">
        <v>481</v>
      </c>
      <c r="J24" s="20" t="s">
        <v>481</v>
      </c>
      <c r="K24" s="18" t="s">
        <v>481</v>
      </c>
      <c r="L24" s="20" t="s">
        <v>481</v>
      </c>
      <c r="M24" s="18" t="s">
        <v>481</v>
      </c>
      <c r="N24" s="20" t="s">
        <v>481</v>
      </c>
      <c r="O24" s="18" t="s">
        <v>481</v>
      </c>
      <c r="P24" s="20" t="s">
        <v>481</v>
      </c>
      <c r="Q24" s="18" t="n">
        <v>438.91644563</v>
      </c>
      <c r="R24" s="20" t="n">
        <v>12.87598415</v>
      </c>
    </row>
    <row r="25" spans="1:18">
      <c r="A25" s="15" t="s">
        <v>500</v>
      </c>
      <c r="B25" s="17" t="n">
        <v>5581</v>
      </c>
      <c r="C25" s="18">
        <f>(26.0/B25*100)</f>
        <v/>
      </c>
      <c r="D25" s="19" t="n">
        <v>5555</v>
      </c>
      <c r="E25" s="18" t="n">
        <v>493.26990337</v>
      </c>
      <c r="F25" s="20" t="n">
        <v>4.56285809</v>
      </c>
      <c r="G25" s="18" t="n">
        <v>537.27029125</v>
      </c>
      <c r="H25" s="20" t="n">
        <v>3.30069098</v>
      </c>
      <c r="I25" s="18" t="s">
        <v>481</v>
      </c>
      <c r="J25" s="20" t="s">
        <v>481</v>
      </c>
      <c r="K25" s="18" t="s">
        <v>481</v>
      </c>
      <c r="L25" s="20" t="s">
        <v>481</v>
      </c>
      <c r="M25" s="18" t="s">
        <v>481</v>
      </c>
      <c r="N25" s="20" t="s">
        <v>481</v>
      </c>
      <c r="O25" s="18" t="s">
        <v>481</v>
      </c>
      <c r="P25" s="20" t="s">
        <v>481</v>
      </c>
      <c r="Q25" s="18" t="n">
        <v>495.15048238</v>
      </c>
      <c r="R25" s="20" t="n">
        <v>11.52153539</v>
      </c>
    </row>
    <row r="26" spans="1:18">
      <c r="A26" s="15" t="s">
        <v>501</v>
      </c>
      <c r="B26" s="17" t="n">
        <v>4869</v>
      </c>
      <c r="C26" s="18">
        <f>(108.0/B26*100)</f>
        <v/>
      </c>
      <c r="D26" s="19" t="n">
        <v>4761</v>
      </c>
      <c r="E26" s="18" t="n">
        <v>485.76253483</v>
      </c>
      <c r="F26" s="20" t="n">
        <v>1.97608397</v>
      </c>
      <c r="G26" s="18" t="n">
        <v>500.46809314</v>
      </c>
      <c r="H26" s="20" t="n">
        <v>2.85027385</v>
      </c>
      <c r="I26" s="18" t="s">
        <v>481</v>
      </c>
      <c r="J26" s="20" t="s">
        <v>481</v>
      </c>
      <c r="K26" s="18" t="s">
        <v>481</v>
      </c>
      <c r="L26" s="20" t="s">
        <v>481</v>
      </c>
      <c r="M26" s="18" t="s">
        <v>481</v>
      </c>
      <c r="N26" s="20" t="s">
        <v>481</v>
      </c>
      <c r="O26" s="18" t="s">
        <v>481</v>
      </c>
      <c r="P26" s="20" t="s">
        <v>481</v>
      </c>
      <c r="Q26" s="18" t="n">
        <v>421.5805975</v>
      </c>
      <c r="R26" s="20" t="n">
        <v>7.3894588</v>
      </c>
    </row>
    <row r="27" spans="1:18">
      <c r="A27" s="15" t="s">
        <v>502</v>
      </c>
      <c r="B27" s="17" t="n">
        <v>5299</v>
      </c>
      <c r="C27" s="18">
        <f>(245.0/B27*100)</f>
        <v/>
      </c>
      <c r="D27" s="19" t="n">
        <v>5054</v>
      </c>
      <c r="E27" s="18" t="n">
        <v>488.06647528</v>
      </c>
      <c r="F27" s="20" t="n">
        <v>1.99522371</v>
      </c>
      <c r="G27" s="18" t="n">
        <v>494.22784022</v>
      </c>
      <c r="H27" s="20" t="n">
        <v>3.44102334</v>
      </c>
      <c r="I27" s="18" t="s">
        <v>481</v>
      </c>
      <c r="J27" s="20" t="s">
        <v>481</v>
      </c>
      <c r="K27" s="18" t="s">
        <v>481</v>
      </c>
      <c r="L27" s="20" t="s">
        <v>481</v>
      </c>
      <c r="M27" s="18" t="s">
        <v>481</v>
      </c>
      <c r="N27" s="20" t="s">
        <v>481</v>
      </c>
      <c r="O27" s="18" t="s">
        <v>481</v>
      </c>
      <c r="P27" s="20" t="s">
        <v>481</v>
      </c>
      <c r="Q27" s="18" t="n">
        <v>408.07756217</v>
      </c>
      <c r="R27" s="20" t="n">
        <v>5.58471146</v>
      </c>
    </row>
    <row r="28" spans="1:18">
      <c r="A28" s="15" t="s">
        <v>503</v>
      </c>
      <c r="B28" s="17" t="n">
        <v>7568</v>
      </c>
      <c r="C28" s="18">
        <f>(640.0/B28*100)</f>
        <v/>
      </c>
      <c r="D28" s="19" t="n">
        <v>6928</v>
      </c>
      <c r="E28" s="18" t="n">
        <v>423.96281206</v>
      </c>
      <c r="F28" s="20" t="n">
        <v>2.95745459</v>
      </c>
      <c r="G28" s="18" t="n">
        <v>444.35591318</v>
      </c>
      <c r="H28" s="20" t="n">
        <v>3.22189273</v>
      </c>
      <c r="I28" s="18" t="s">
        <v>481</v>
      </c>
      <c r="J28" s="20" t="s">
        <v>481</v>
      </c>
      <c r="K28" s="18" t="s">
        <v>481</v>
      </c>
      <c r="L28" s="20" t="s">
        <v>481</v>
      </c>
      <c r="M28" s="18" t="s">
        <v>481</v>
      </c>
      <c r="N28" s="20" t="s">
        <v>481</v>
      </c>
      <c r="O28" s="18" t="s">
        <v>481</v>
      </c>
      <c r="P28" s="20" t="s">
        <v>481</v>
      </c>
      <c r="Q28" s="18" t="n">
        <v>391.62596031</v>
      </c>
      <c r="R28" s="20" t="n">
        <v>6.25048951</v>
      </c>
    </row>
    <row r="29" spans="1:18">
      <c r="A29" s="15" t="s">
        <v>504</v>
      </c>
      <c r="B29" s="17" t="n">
        <v>5385</v>
      </c>
      <c r="C29" s="18">
        <f>(30.0/B29*100)</f>
        <v/>
      </c>
      <c r="D29" s="19" t="n">
        <v>5355</v>
      </c>
      <c r="E29" s="18" t="n">
        <v>506.11233293</v>
      </c>
      <c r="F29" s="20" t="n">
        <v>2.76729682</v>
      </c>
      <c r="G29" s="18" t="n">
        <v>524.5057252300001</v>
      </c>
      <c r="H29" s="20" t="n">
        <v>3.58384777</v>
      </c>
      <c r="I29" s="18" t="s">
        <v>481</v>
      </c>
      <c r="J29" s="20" t="s">
        <v>481</v>
      </c>
      <c r="K29" s="18" t="s">
        <v>481</v>
      </c>
      <c r="L29" s="20" t="s">
        <v>481</v>
      </c>
      <c r="M29" s="18" t="n">
        <v>314.02123871</v>
      </c>
      <c r="N29" s="20" t="n">
        <v>13.26138992</v>
      </c>
      <c r="O29" s="18" t="s">
        <v>481</v>
      </c>
      <c r="P29" s="20" t="s">
        <v>481</v>
      </c>
      <c r="Q29" s="18" t="n">
        <v>401.59826133</v>
      </c>
      <c r="R29" s="20" t="n">
        <v>13.4324324</v>
      </c>
    </row>
    <row r="30" spans="1:18">
      <c r="A30" s="15" t="s">
        <v>505</v>
      </c>
      <c r="B30" s="17" t="n">
        <v>4520</v>
      </c>
      <c r="C30" s="18">
        <f>(290.0/B30*100)</f>
        <v/>
      </c>
      <c r="D30" s="19" t="n">
        <v>4230</v>
      </c>
      <c r="E30" s="18" t="n">
        <v>510.07066027</v>
      </c>
      <c r="F30" s="20" t="n">
        <v>2.89148159</v>
      </c>
      <c r="G30" s="18" t="n">
        <v>530.65376307</v>
      </c>
      <c r="H30" s="20" t="n">
        <v>3.57331781</v>
      </c>
      <c r="I30" s="18" t="s">
        <v>481</v>
      </c>
      <c r="J30" s="20" t="s">
        <v>481</v>
      </c>
      <c r="K30" s="18" t="s">
        <v>481</v>
      </c>
      <c r="L30" s="20" t="s">
        <v>481</v>
      </c>
      <c r="M30" s="18" t="s">
        <v>481</v>
      </c>
      <c r="N30" s="20" t="s">
        <v>481</v>
      </c>
      <c r="O30" s="18" t="s">
        <v>481</v>
      </c>
      <c r="P30" s="20" t="s">
        <v>481</v>
      </c>
      <c r="Q30" s="18" t="n">
        <v>424.80703685</v>
      </c>
      <c r="R30" s="20" t="n">
        <v>9.388638350000001</v>
      </c>
    </row>
    <row r="31" spans="1:18">
      <c r="A31" s="15" t="s">
        <v>506</v>
      </c>
      <c r="B31" s="17" t="n">
        <v>5456</v>
      </c>
      <c r="C31" s="18">
        <f>(161.0/B31*100)</f>
        <v/>
      </c>
      <c r="D31" s="19" t="n">
        <v>5295</v>
      </c>
      <c r="E31" s="18" t="n">
        <v>519.02073387</v>
      </c>
      <c r="F31" s="20" t="n">
        <v>2.64187722</v>
      </c>
      <c r="G31" s="18" t="n">
        <v>522.72034534</v>
      </c>
      <c r="H31" s="20" t="n">
        <v>3.43133458</v>
      </c>
      <c r="I31" s="18" t="s">
        <v>481</v>
      </c>
      <c r="J31" s="20" t="s">
        <v>481</v>
      </c>
      <c r="K31" s="18" t="s">
        <v>481</v>
      </c>
      <c r="L31" s="20" t="s">
        <v>481</v>
      </c>
      <c r="M31" s="18" t="s">
        <v>481</v>
      </c>
      <c r="N31" s="20" t="s">
        <v>481</v>
      </c>
      <c r="O31" s="18" t="s">
        <v>481</v>
      </c>
      <c r="P31" s="20" t="s">
        <v>481</v>
      </c>
      <c r="Q31" s="18" t="n">
        <v>429.33538602</v>
      </c>
      <c r="R31" s="20" t="n">
        <v>7.34747735</v>
      </c>
    </row>
    <row r="32" spans="1:18">
      <c r="A32" s="15" t="s">
        <v>507</v>
      </c>
      <c r="B32" s="17" t="n">
        <v>4478</v>
      </c>
      <c r="C32" s="18">
        <f>(6.0/B32*100)</f>
        <v/>
      </c>
      <c r="D32" s="19" t="n">
        <v>4472</v>
      </c>
      <c r="E32" s="18" t="n">
        <v>503.50846601</v>
      </c>
      <c r="F32" s="20" t="n">
        <v>2.47774094</v>
      </c>
      <c r="G32" s="18" t="n">
        <v>521.22889627</v>
      </c>
      <c r="H32" s="20" t="n">
        <v>3.7468871</v>
      </c>
      <c r="I32" s="18" t="s">
        <v>481</v>
      </c>
      <c r="J32" s="20" t="s">
        <v>481</v>
      </c>
      <c r="K32" s="18" t="s">
        <v>481</v>
      </c>
      <c r="L32" s="20" t="s">
        <v>481</v>
      </c>
      <c r="M32" s="18" t="s">
        <v>481</v>
      </c>
      <c r="N32" s="20" t="s">
        <v>481</v>
      </c>
      <c r="O32" s="18" t="s">
        <v>481</v>
      </c>
      <c r="P32" s="20" t="s">
        <v>481</v>
      </c>
      <c r="Q32" s="18" t="n">
        <v>421.84972609</v>
      </c>
      <c r="R32" s="20" t="n">
        <v>12.25350155</v>
      </c>
    </row>
    <row r="33" spans="1:18">
      <c r="A33" s="15" t="s">
        <v>508</v>
      </c>
      <c r="B33" s="17" t="n">
        <v>7325</v>
      </c>
      <c r="C33" s="18">
        <f>(90.0/B33*100)</f>
        <v/>
      </c>
      <c r="D33" s="19" t="n">
        <v>7235</v>
      </c>
      <c r="E33" s="18" t="n">
        <v>490.5759132</v>
      </c>
      <c r="F33" s="20" t="n">
        <v>2.77567688</v>
      </c>
      <c r="G33" s="18" t="n">
        <v>518.84893306</v>
      </c>
      <c r="H33" s="20" t="n">
        <v>3.54091919</v>
      </c>
      <c r="I33" s="18" t="s">
        <v>481</v>
      </c>
      <c r="J33" s="20" t="s">
        <v>481</v>
      </c>
      <c r="K33" s="18" t="s">
        <v>481</v>
      </c>
      <c r="L33" s="20" t="s">
        <v>481</v>
      </c>
      <c r="M33" s="18" t="s">
        <v>481</v>
      </c>
      <c r="N33" s="20" t="s">
        <v>481</v>
      </c>
      <c r="O33" s="18" t="s">
        <v>481</v>
      </c>
      <c r="P33" s="20" t="s">
        <v>481</v>
      </c>
      <c r="Q33" s="18" t="n">
        <v>423.62335103</v>
      </c>
      <c r="R33" s="20" t="n">
        <v>10.03070682</v>
      </c>
    </row>
    <row r="34" spans="1:18">
      <c r="A34" s="15" t="s">
        <v>509</v>
      </c>
      <c r="B34" s="17" t="n">
        <v>6350</v>
      </c>
      <c r="C34" s="18">
        <f>(119.0/B34*100)</f>
        <v/>
      </c>
      <c r="D34" s="19" t="n">
        <v>6231</v>
      </c>
      <c r="E34" s="18" t="n">
        <v>464.54643176</v>
      </c>
      <c r="F34" s="20" t="n">
        <v>2.43419256</v>
      </c>
      <c r="G34" s="18" t="n">
        <v>465.42867929</v>
      </c>
      <c r="H34" s="20" t="n">
        <v>4.38152263</v>
      </c>
      <c r="I34" s="18" t="s">
        <v>481</v>
      </c>
      <c r="J34" s="20" t="s">
        <v>481</v>
      </c>
      <c r="K34" s="18" t="s">
        <v>481</v>
      </c>
      <c r="L34" s="20" t="s">
        <v>481</v>
      </c>
      <c r="M34" s="18" t="n">
        <v>263.37193708</v>
      </c>
      <c r="N34" s="20" t="n">
        <v>13.61114927</v>
      </c>
      <c r="O34" s="18" t="s">
        <v>481</v>
      </c>
      <c r="P34" s="20" t="s">
        <v>481</v>
      </c>
      <c r="Q34" s="18" t="n">
        <v>376.33087138</v>
      </c>
      <c r="R34" s="20" t="n">
        <v>7.67985304</v>
      </c>
    </row>
    <row r="35" spans="1:18">
      <c r="A35" s="15" t="s">
        <v>510</v>
      </c>
      <c r="B35" s="17" t="n">
        <v>6406</v>
      </c>
      <c r="C35" s="18">
        <f>(98.0/B35*100)</f>
        <v/>
      </c>
      <c r="D35" s="19" t="n">
        <v>6308</v>
      </c>
      <c r="E35" s="18" t="n">
        <v>499.41998639</v>
      </c>
      <c r="F35" s="20" t="n">
        <v>2.4475042</v>
      </c>
      <c r="G35" s="18" t="n">
        <v>521.34893258</v>
      </c>
      <c r="H35" s="20" t="n">
        <v>2.04157121</v>
      </c>
      <c r="I35" s="18" t="s">
        <v>481</v>
      </c>
      <c r="J35" s="20" t="s">
        <v>481</v>
      </c>
      <c r="K35" s="18" t="s">
        <v>481</v>
      </c>
      <c r="L35" s="20" t="s">
        <v>481</v>
      </c>
      <c r="M35" s="18" t="n">
        <v>337.32521215</v>
      </c>
      <c r="N35" s="20" t="n">
        <v>11.65794297</v>
      </c>
      <c r="O35" s="18" t="s">
        <v>481</v>
      </c>
      <c r="P35" s="20" t="s">
        <v>481</v>
      </c>
      <c r="Q35" s="18" t="n">
        <v>457.41534171</v>
      </c>
      <c r="R35" s="20" t="n">
        <v>6.98425657</v>
      </c>
    </row>
    <row r="36" spans="1:18">
      <c r="A36" s="15" t="s">
        <v>511</v>
      </c>
      <c r="B36" s="17" t="n">
        <v>6736</v>
      </c>
      <c r="C36" s="18">
        <f>(116.0/B36*100)</f>
        <v/>
      </c>
      <c r="D36" s="19" t="n">
        <v>6620</v>
      </c>
      <c r="E36" s="18" t="n">
        <v>496.81362646</v>
      </c>
      <c r="F36" s="20" t="n">
        <v>2.54050502</v>
      </c>
      <c r="G36" s="18" t="n">
        <v>506.6896065</v>
      </c>
      <c r="H36" s="20" t="n">
        <v>3.04750553</v>
      </c>
      <c r="I36" s="18" t="s">
        <v>481</v>
      </c>
      <c r="J36" s="20" t="s">
        <v>481</v>
      </c>
      <c r="K36" s="18" t="s">
        <v>481</v>
      </c>
      <c r="L36" s="20" t="s">
        <v>481</v>
      </c>
      <c r="M36" s="18" t="s">
        <v>481</v>
      </c>
      <c r="N36" s="20" t="s">
        <v>481</v>
      </c>
      <c r="O36" s="18" t="s">
        <v>481</v>
      </c>
      <c r="P36" s="20" t="s">
        <v>481</v>
      </c>
      <c r="Q36" s="18" t="n">
        <v>425.39502191</v>
      </c>
      <c r="R36" s="20" t="n">
        <v>8.58205568</v>
      </c>
    </row>
    <row r="37" spans="1:18">
      <c r="A37" s="15" t="s">
        <v>512</v>
      </c>
      <c r="B37" s="17" t="n">
        <v>5458</v>
      </c>
      <c r="C37" s="18">
        <f>(254.0/B37*100)</f>
        <v/>
      </c>
      <c r="D37" s="19" t="n">
        <v>5204</v>
      </c>
      <c r="E37" s="18" t="n">
        <v>509.53939148</v>
      </c>
      <c r="F37" s="20" t="n">
        <v>3.40373093</v>
      </c>
      <c r="G37" s="18" t="n">
        <v>515.27102532</v>
      </c>
      <c r="H37" s="20" t="n">
        <v>3.85158735</v>
      </c>
      <c r="I37" s="18" t="s">
        <v>481</v>
      </c>
      <c r="J37" s="20" t="s">
        <v>481</v>
      </c>
      <c r="K37" s="18" t="s">
        <v>481</v>
      </c>
      <c r="L37" s="20" t="s">
        <v>481</v>
      </c>
      <c r="M37" s="18" t="s">
        <v>481</v>
      </c>
      <c r="N37" s="20" t="s">
        <v>481</v>
      </c>
      <c r="O37" s="18" t="s">
        <v>481</v>
      </c>
      <c r="P37" s="20" t="s">
        <v>481</v>
      </c>
      <c r="Q37" s="18" t="n">
        <v>404.02379641</v>
      </c>
      <c r="R37" s="20" t="n">
        <v>8.209063130000001</v>
      </c>
    </row>
    <row r="38" spans="1:18">
      <c r="A38" s="15" t="s">
        <v>513</v>
      </c>
      <c r="B38" s="17" t="n">
        <v>5860</v>
      </c>
      <c r="C38" s="18">
        <f>(36.0/B38*100)</f>
        <v/>
      </c>
      <c r="D38" s="19" t="n">
        <v>5824</v>
      </c>
      <c r="E38" s="18" t="n">
        <v>492.43939192</v>
      </c>
      <c r="F38" s="20" t="n">
        <v>3.35195591</v>
      </c>
      <c r="G38" s="18" t="n">
        <v>507.66456882</v>
      </c>
      <c r="H38" s="20" t="n">
        <v>3.96943556</v>
      </c>
      <c r="I38" s="18" t="s">
        <v>481</v>
      </c>
      <c r="J38" s="20" t="s">
        <v>481</v>
      </c>
      <c r="K38" s="18" t="s">
        <v>481</v>
      </c>
      <c r="L38" s="20" t="s">
        <v>481</v>
      </c>
      <c r="M38" s="18" t="s">
        <v>481</v>
      </c>
      <c r="N38" s="20" t="s">
        <v>481</v>
      </c>
      <c r="O38" s="18" t="s">
        <v>481</v>
      </c>
      <c r="P38" s="20" t="s">
        <v>481</v>
      </c>
      <c r="Q38" s="18" t="n">
        <v>475.14972418</v>
      </c>
      <c r="R38" s="20" t="n">
        <v>5.42095953</v>
      </c>
    </row>
    <row r="39" spans="1:18">
      <c r="A39" s="15" t="s">
        <v>514</v>
      </c>
      <c r="B39" s="17" t="n">
        <v>5895</v>
      </c>
      <c r="C39" s="18">
        <f>(34.0/B39*100)</f>
        <v/>
      </c>
      <c r="D39" s="19" t="n">
        <v>5861</v>
      </c>
      <c r="E39" s="18" t="n">
        <v>425.03916017</v>
      </c>
      <c r="F39" s="20" t="n">
        <v>3.90185098</v>
      </c>
      <c r="G39" s="18" t="n">
        <v>443.88868603</v>
      </c>
      <c r="H39" s="20" t="n">
        <v>4.66977375</v>
      </c>
      <c r="I39" s="18" t="s">
        <v>481</v>
      </c>
      <c r="J39" s="20" t="s">
        <v>481</v>
      </c>
      <c r="K39" s="18" t="s">
        <v>481</v>
      </c>
      <c r="L39" s="20" t="s">
        <v>481</v>
      </c>
      <c r="M39" s="18" t="s">
        <v>481</v>
      </c>
      <c r="N39" s="20" t="s">
        <v>481</v>
      </c>
      <c r="O39" s="18" t="s">
        <v>481</v>
      </c>
      <c r="P39" s="20" t="s">
        <v>481</v>
      </c>
      <c r="Q39" s="18" t="n">
        <v>368.3604113</v>
      </c>
      <c r="R39" s="20" t="n">
        <v>11.36011745</v>
      </c>
    </row>
    <row r="40" spans="1:18">
      <c r="A40" s="15" t="s">
        <v>515</v>
      </c>
      <c r="B40" s="17" t="n">
        <v>14157</v>
      </c>
      <c r="C40" s="18">
        <f>(467.0/B40*100)</f>
        <v/>
      </c>
      <c r="D40" s="19" t="n">
        <v>13690</v>
      </c>
      <c r="E40" s="18" t="n">
        <v>495.92315106</v>
      </c>
      <c r="F40" s="20" t="n">
        <v>3.07725275</v>
      </c>
      <c r="G40" s="18" t="n">
        <v>512.81696841</v>
      </c>
      <c r="H40" s="20" t="n">
        <v>3.4496123</v>
      </c>
      <c r="I40" s="18" t="s">
        <v>481</v>
      </c>
      <c r="J40" s="20" t="s">
        <v>481</v>
      </c>
      <c r="K40" s="18" t="s">
        <v>481</v>
      </c>
      <c r="L40" s="20" t="s">
        <v>481</v>
      </c>
      <c r="M40" s="18" t="s">
        <v>481</v>
      </c>
      <c r="N40" s="20" t="s">
        <v>481</v>
      </c>
      <c r="O40" s="18" t="s">
        <v>481</v>
      </c>
      <c r="P40" s="20" t="s">
        <v>481</v>
      </c>
      <c r="Q40" s="18" t="n">
        <v>429.59537874</v>
      </c>
      <c r="R40" s="20" t="n">
        <v>7.46136226</v>
      </c>
    </row>
    <row r="41" spans="1:18">
      <c r="A41" s="15" t="s">
        <v>516</v>
      </c>
      <c r="B41" s="17" t="n">
        <v>5712</v>
      </c>
      <c r="C41" s="18">
        <f>(83.0/B41*100)</f>
        <v/>
      </c>
      <c r="D41" s="19" t="n">
        <v>5629</v>
      </c>
      <c r="E41" s="18" t="n">
        <v>493.10765527</v>
      </c>
      <c r="F41" s="20" t="n">
        <v>3.26873598</v>
      </c>
      <c r="G41" s="18" t="n">
        <v>524.829648</v>
      </c>
      <c r="H41" s="20" t="n">
        <v>4.25643585</v>
      </c>
      <c r="I41" s="18" t="s">
        <v>481</v>
      </c>
      <c r="J41" s="20" t="s">
        <v>481</v>
      </c>
      <c r="K41" s="18" t="s">
        <v>481</v>
      </c>
      <c r="L41" s="20" t="s">
        <v>481</v>
      </c>
      <c r="M41" s="18" t="n">
        <v>399.91015703</v>
      </c>
      <c r="N41" s="20" t="n">
        <v>16.72230739</v>
      </c>
      <c r="O41" s="18" t="s">
        <v>481</v>
      </c>
      <c r="P41" s="20" t="s">
        <v>481</v>
      </c>
      <c r="Q41" s="18" t="n">
        <v>418.9596933</v>
      </c>
      <c r="R41" s="20" t="n">
        <v>14.36299177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349.85925265</v>
      </c>
      <c r="N45" s="20" t="n">
        <v>3.00084387</v>
      </c>
      <c r="O45" s="18" t="s">
        <v>481</v>
      </c>
      <c r="P45" s="20" t="s">
        <v>481</v>
      </c>
      <c r="Q45" s="18" t="s">
        <v>481</v>
      </c>
      <c r="R45" s="20" t="s">
        <v>481</v>
      </c>
    </row>
    <row r="46" spans="1:18">
      <c r="A46" s="15" t="s">
        <v>521</v>
      </c>
      <c r="B46" s="17" t="n">
        <v>23141</v>
      </c>
      <c r="C46" s="18">
        <f>(2423.0/B46*100)</f>
        <v/>
      </c>
      <c r="D46" s="19" t="n">
        <v>20718</v>
      </c>
      <c r="E46" s="18" t="n">
        <v>416.58429031</v>
      </c>
      <c r="F46" s="20" t="n">
        <v>3.75829789</v>
      </c>
      <c r="G46" s="18" t="n">
        <v>440.04119599</v>
      </c>
      <c r="H46" s="20" t="n">
        <v>4.12854731</v>
      </c>
      <c r="I46" s="18" t="s">
        <v>481</v>
      </c>
      <c r="J46" s="20" t="s">
        <v>481</v>
      </c>
      <c r="K46" s="18" t="s">
        <v>481</v>
      </c>
      <c r="L46" s="20" t="s">
        <v>481</v>
      </c>
      <c r="M46" s="18" t="s">
        <v>481</v>
      </c>
      <c r="N46" s="20" t="s">
        <v>481</v>
      </c>
      <c r="O46" s="18" t="s">
        <v>481</v>
      </c>
      <c r="P46" s="20" t="s">
        <v>481</v>
      </c>
      <c r="Q46" s="18" t="n">
        <v>384.41509478</v>
      </c>
      <c r="R46" s="20" t="n">
        <v>3.38184101</v>
      </c>
    </row>
    <row r="47" spans="1:18">
      <c r="A47" s="15" t="s">
        <v>522</v>
      </c>
      <c r="B47" s="17" t="n">
        <v>5928</v>
      </c>
      <c r="C47" s="18">
        <f>(498.0/B47*100)</f>
        <v/>
      </c>
      <c r="D47" s="19" t="n">
        <v>5430</v>
      </c>
      <c r="E47" s="18" t="n">
        <v>442.83332207</v>
      </c>
      <c r="F47" s="20" t="n">
        <v>4.93643706</v>
      </c>
      <c r="G47" s="18" t="n">
        <v>470.30087328</v>
      </c>
      <c r="H47" s="20" t="n">
        <v>5.43080611</v>
      </c>
      <c r="I47" s="18" t="s">
        <v>481</v>
      </c>
      <c r="J47" s="20" t="s">
        <v>481</v>
      </c>
      <c r="K47" s="18" t="s">
        <v>481</v>
      </c>
      <c r="L47" s="20" t="s">
        <v>481</v>
      </c>
      <c r="M47" s="18" t="s">
        <v>481</v>
      </c>
      <c r="N47" s="20" t="s">
        <v>481</v>
      </c>
      <c r="O47" s="18" t="s">
        <v>481</v>
      </c>
      <c r="P47" s="20" t="s">
        <v>481</v>
      </c>
      <c r="Q47" s="18" t="n">
        <v>347.71110018</v>
      </c>
      <c r="R47" s="20" t="n">
        <v>6.64229556</v>
      </c>
    </row>
    <row r="48" spans="1:18">
      <c r="A48" s="15" t="s">
        <v>523</v>
      </c>
      <c r="B48" s="17" t="n">
        <v>9841</v>
      </c>
      <c r="C48" s="18">
        <f>(9.0/B48*100)</f>
        <v/>
      </c>
      <c r="D48" s="19" t="n">
        <v>9832</v>
      </c>
      <c r="E48" s="18" t="n">
        <v>483.09545904</v>
      </c>
      <c r="F48" s="20" t="n">
        <v>4.97678575</v>
      </c>
      <c r="G48" s="18" t="n">
        <v>517.3758458900001</v>
      </c>
      <c r="H48" s="20" t="n">
        <v>5.99616932</v>
      </c>
      <c r="I48" s="18" t="s">
        <v>481</v>
      </c>
      <c r="J48" s="20" t="s">
        <v>481</v>
      </c>
      <c r="K48" s="18" t="s">
        <v>481</v>
      </c>
      <c r="L48" s="20" t="s">
        <v>481</v>
      </c>
      <c r="M48" s="18" t="s">
        <v>481</v>
      </c>
      <c r="N48" s="20" t="s">
        <v>481</v>
      </c>
      <c r="O48" s="18" t="s">
        <v>481</v>
      </c>
      <c r="P48" s="20" t="s">
        <v>481</v>
      </c>
      <c r="Q48" s="18" t="n">
        <v>420.62917341</v>
      </c>
      <c r="R48" s="20" t="n">
        <v>15.14417114</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425.30311958</v>
      </c>
      <c r="N49" s="20" t="n">
        <v>3.22111589</v>
      </c>
      <c r="O49" s="18" t="s">
        <v>481</v>
      </c>
      <c r="P49" s="20" t="s">
        <v>481</v>
      </c>
      <c r="Q49" s="18" t="s">
        <v>481</v>
      </c>
      <c r="R49" s="20" t="s">
        <v>481</v>
      </c>
    </row>
    <row r="50" spans="1:18">
      <c r="A50" s="15" t="s">
        <v>525</v>
      </c>
      <c r="B50" s="17" t="n">
        <v>11795</v>
      </c>
      <c r="C50" s="18">
        <f>(511.0/B50*100)</f>
        <v/>
      </c>
      <c r="D50" s="19" t="n">
        <v>11284</v>
      </c>
      <c r="E50" s="18" t="n">
        <v>421.20381409</v>
      </c>
      <c r="F50" s="20" t="n">
        <v>3.06483857</v>
      </c>
      <c r="G50" s="18" t="n">
        <v>452.46529788</v>
      </c>
      <c r="H50" s="20" t="n">
        <v>3.45860155</v>
      </c>
      <c r="I50" s="18" t="s">
        <v>481</v>
      </c>
      <c r="J50" s="20" t="s">
        <v>481</v>
      </c>
      <c r="K50" s="18" t="s">
        <v>481</v>
      </c>
      <c r="L50" s="20" t="s">
        <v>481</v>
      </c>
      <c r="M50" s="18" t="s">
        <v>481</v>
      </c>
      <c r="N50" s="20" t="s">
        <v>481</v>
      </c>
      <c r="O50" s="18" t="s">
        <v>481</v>
      </c>
      <c r="P50" s="20" t="s">
        <v>481</v>
      </c>
      <c r="Q50" s="18" t="n">
        <v>369.74529861</v>
      </c>
      <c r="R50" s="20" t="n">
        <v>6.56649776</v>
      </c>
    </row>
    <row r="51" spans="1:18">
      <c r="A51" s="15" t="s">
        <v>526</v>
      </c>
      <c r="B51" s="17" t="n">
        <v>6866</v>
      </c>
      <c r="C51" s="18">
        <f>(114.0/B51*100)</f>
        <v/>
      </c>
      <c r="D51" s="19" t="n">
        <v>6752</v>
      </c>
      <c r="E51" s="18" t="n">
        <v>425.9251155</v>
      </c>
      <c r="F51" s="20" t="n">
        <v>2.78089361</v>
      </c>
      <c r="G51" s="18" t="n">
        <v>440.60952769</v>
      </c>
      <c r="H51" s="20" t="n">
        <v>3.59205334</v>
      </c>
      <c r="I51" s="18" t="s">
        <v>481</v>
      </c>
      <c r="J51" s="20" t="s">
        <v>481</v>
      </c>
      <c r="K51" s="18" t="s">
        <v>481</v>
      </c>
      <c r="L51" s="20" t="s">
        <v>481</v>
      </c>
      <c r="M51" s="18" t="n">
        <v>427.96430568</v>
      </c>
      <c r="N51" s="20" t="n">
        <v>5.20460603</v>
      </c>
      <c r="O51" s="18" t="s">
        <v>481</v>
      </c>
      <c r="P51" s="20" t="s">
        <v>481</v>
      </c>
      <c r="Q51" s="18" t="n">
        <v>401.46948408</v>
      </c>
      <c r="R51" s="20" t="n">
        <v>7.41710442</v>
      </c>
    </row>
    <row r="52" spans="1:18">
      <c r="A52" s="15" t="s">
        <v>527</v>
      </c>
      <c r="B52" s="17" t="n">
        <v>5809</v>
      </c>
      <c r="C52" s="18">
        <f>(127.0/B52*100)</f>
        <v/>
      </c>
      <c r="D52" s="19" t="n">
        <v>5682</v>
      </c>
      <c r="E52" s="18" t="n">
        <v>482.5988983</v>
      </c>
      <c r="F52" s="20" t="n">
        <v>3.09040485</v>
      </c>
      <c r="G52" s="18" t="n">
        <v>502.27735849</v>
      </c>
      <c r="H52" s="20" t="n">
        <v>3.1552769</v>
      </c>
      <c r="I52" s="18" t="s">
        <v>481</v>
      </c>
      <c r="J52" s="20" t="s">
        <v>481</v>
      </c>
      <c r="K52" s="18" t="s">
        <v>481</v>
      </c>
      <c r="L52" s="20" t="s">
        <v>481</v>
      </c>
      <c r="M52" s="18" t="s">
        <v>481</v>
      </c>
      <c r="N52" s="20" t="s">
        <v>481</v>
      </c>
      <c r="O52" s="18" t="s">
        <v>481</v>
      </c>
      <c r="P52" s="20" t="s">
        <v>481</v>
      </c>
      <c r="Q52" s="18" t="n">
        <v>389.08900184</v>
      </c>
      <c r="R52" s="20" t="n">
        <v>7.59908516</v>
      </c>
    </row>
    <row r="53" spans="1:18">
      <c r="A53" s="15" t="s">
        <v>528</v>
      </c>
      <c r="B53" s="17" t="n">
        <v>5571</v>
      </c>
      <c r="C53" s="18">
        <f>(150.0/B53*100)</f>
        <v/>
      </c>
      <c r="D53" s="19" t="n">
        <v>5421</v>
      </c>
      <c r="E53" s="18" t="n">
        <v>448.59572859</v>
      </c>
      <c r="F53" s="20" t="n">
        <v>2.33039358</v>
      </c>
      <c r="G53" s="18" t="n">
        <v>460.89757679</v>
      </c>
      <c r="H53" s="20" t="n">
        <v>2.56209126</v>
      </c>
      <c r="I53" s="18" t="s">
        <v>481</v>
      </c>
      <c r="J53" s="20" t="s">
        <v>481</v>
      </c>
      <c r="K53" s="18" t="s">
        <v>481</v>
      </c>
      <c r="L53" s="20" t="s">
        <v>481</v>
      </c>
      <c r="M53" s="18" t="s">
        <v>481</v>
      </c>
      <c r="N53" s="20" t="s">
        <v>481</v>
      </c>
      <c r="O53" s="18" t="s">
        <v>481</v>
      </c>
      <c r="P53" s="20" t="s">
        <v>481</v>
      </c>
      <c r="Q53" s="18" t="n">
        <v>358.4864258</v>
      </c>
      <c r="R53" s="20" t="n">
        <v>5.17214622</v>
      </c>
    </row>
    <row r="54" spans="1:18">
      <c r="A54" s="15" t="s">
        <v>529</v>
      </c>
      <c r="B54" s="17" t="n">
        <v>4740</v>
      </c>
      <c r="C54" s="18">
        <f>(669.0/B54*100)</f>
        <v/>
      </c>
      <c r="D54" s="19" t="n">
        <v>4071</v>
      </c>
      <c r="E54" s="18" t="n">
        <v>365.54739898</v>
      </c>
      <c r="F54" s="20" t="n">
        <v>3.76296874</v>
      </c>
      <c r="G54" s="18" t="n">
        <v>395.39885076</v>
      </c>
      <c r="H54" s="20" t="n">
        <v>4.41811465</v>
      </c>
      <c r="I54" s="18" t="s">
        <v>481</v>
      </c>
      <c r="J54" s="20" t="s">
        <v>481</v>
      </c>
      <c r="K54" s="18" t="s">
        <v>481</v>
      </c>
      <c r="L54" s="20" t="s">
        <v>481</v>
      </c>
      <c r="M54" s="18" t="s">
        <v>481</v>
      </c>
      <c r="N54" s="20" t="s">
        <v>481</v>
      </c>
      <c r="O54" s="18" t="s">
        <v>481</v>
      </c>
      <c r="P54" s="20" t="s">
        <v>481</v>
      </c>
      <c r="Q54" s="18" t="n">
        <v>312.11136119</v>
      </c>
      <c r="R54" s="20" t="n">
        <v>4.56047024</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401.28813522</v>
      </c>
      <c r="N55" s="20" t="n">
        <v>2.95767116</v>
      </c>
      <c r="O55" s="18" t="s">
        <v>481</v>
      </c>
      <c r="P55" s="20" t="s">
        <v>481</v>
      </c>
      <c r="Q55" s="18" t="s">
        <v>481</v>
      </c>
      <c r="R55" s="20" t="s">
        <v>481</v>
      </c>
    </row>
    <row r="56" spans="1:18">
      <c r="A56" s="15" t="s">
        <v>531</v>
      </c>
      <c r="B56" s="17" t="n">
        <v>5359</v>
      </c>
      <c r="C56" s="18">
        <f>(77.0/B56*100)</f>
        <v/>
      </c>
      <c r="D56" s="19" t="n">
        <v>5282</v>
      </c>
      <c r="E56" s="18" t="n">
        <v>513.84505854</v>
      </c>
      <c r="F56" s="20" t="n">
        <v>2.86113403</v>
      </c>
      <c r="G56" s="18" t="n">
        <v>547.4992441000001</v>
      </c>
      <c r="H56" s="20" t="n">
        <v>3.1388368</v>
      </c>
      <c r="I56" s="18" t="s">
        <v>481</v>
      </c>
      <c r="J56" s="20" t="s">
        <v>481</v>
      </c>
      <c r="K56" s="18" t="s">
        <v>481</v>
      </c>
      <c r="L56" s="20" t="s">
        <v>481</v>
      </c>
      <c r="M56" s="18" t="s">
        <v>481</v>
      </c>
      <c r="N56" s="20" t="s">
        <v>481</v>
      </c>
      <c r="O56" s="18" t="s">
        <v>481</v>
      </c>
      <c r="P56" s="20" t="s">
        <v>481</v>
      </c>
      <c r="Q56" s="18" t="n">
        <v>455.93670477</v>
      </c>
      <c r="R56" s="20" t="n">
        <v>13.85647898</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397.25949434</v>
      </c>
      <c r="N57" s="20" t="n">
        <v>2.86584073</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408.10219777</v>
      </c>
      <c r="N58" s="20" t="n">
        <v>2.92517356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347.12590293</v>
      </c>
      <c r="N59" s="20" t="n">
        <v>1.56898215</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346.54897697</v>
      </c>
      <c r="N60" s="20" t="n">
        <v>4.41355694</v>
      </c>
      <c r="O60" s="18" t="s">
        <v>481</v>
      </c>
      <c r="P60" s="20" t="s">
        <v>481</v>
      </c>
      <c r="Q60" s="18" t="s">
        <v>481</v>
      </c>
      <c r="R60" s="20" t="s">
        <v>481</v>
      </c>
    </row>
    <row r="61" spans="1:18">
      <c r="A61" s="15" t="s">
        <v>536</v>
      </c>
      <c r="B61" s="17" t="n">
        <v>6525</v>
      </c>
      <c r="C61" s="18">
        <f>(195.0/B61*100)</f>
        <v/>
      </c>
      <c r="D61" s="19" t="n">
        <v>6330</v>
      </c>
      <c r="E61" s="18" t="n">
        <v>474.47626948</v>
      </c>
      <c r="F61" s="20" t="n">
        <v>2.61774406</v>
      </c>
      <c r="G61" s="18" t="n">
        <v>487.0761727</v>
      </c>
      <c r="H61" s="20" t="n">
        <v>3.7593575</v>
      </c>
      <c r="I61" s="18" t="s">
        <v>481</v>
      </c>
      <c r="J61" s="20" t="s">
        <v>481</v>
      </c>
      <c r="K61" s="18" t="s">
        <v>481</v>
      </c>
      <c r="L61" s="20" t="s">
        <v>481</v>
      </c>
      <c r="M61" s="18" t="s">
        <v>481</v>
      </c>
      <c r="N61" s="20" t="s">
        <v>481</v>
      </c>
      <c r="O61" s="18" t="s">
        <v>481</v>
      </c>
      <c r="P61" s="20" t="s">
        <v>481</v>
      </c>
      <c r="Q61" s="18" t="n">
        <v>372.42067823</v>
      </c>
      <c r="R61" s="20" t="n">
        <v>9.11926278</v>
      </c>
    </row>
    <row r="62" spans="1:18">
      <c r="A62" s="15" t="s">
        <v>537</v>
      </c>
      <c r="B62" s="17" t="n">
        <v>4476</v>
      </c>
      <c r="C62" s="18">
        <f>(3.0/B62*100)</f>
        <v/>
      </c>
      <c r="D62" s="19" t="n">
        <v>4473</v>
      </c>
      <c r="E62" s="18" t="n">
        <v>498.73327934</v>
      </c>
      <c r="F62" s="20" t="n">
        <v>1.73536397</v>
      </c>
      <c r="G62" s="18" t="n">
        <v>525.62845476</v>
      </c>
      <c r="H62" s="20" t="n">
        <v>2.09486278</v>
      </c>
      <c r="I62" s="18" t="s">
        <v>481</v>
      </c>
      <c r="J62" s="20" t="s">
        <v>481</v>
      </c>
      <c r="K62" s="18" t="s">
        <v>481</v>
      </c>
      <c r="L62" s="20" t="s">
        <v>481</v>
      </c>
      <c r="M62" s="18" t="s">
        <v>481</v>
      </c>
      <c r="N62" s="20" t="s">
        <v>481</v>
      </c>
      <c r="O62" s="18" t="s">
        <v>481</v>
      </c>
      <c r="P62" s="20" t="s">
        <v>481</v>
      </c>
      <c r="Q62" s="18" t="n">
        <v>472.53252837</v>
      </c>
      <c r="R62" s="20" t="n">
        <v>22.49173065</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351.74154869</v>
      </c>
      <c r="N63" s="20" t="n">
        <v>1.40819617</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446.66614265</v>
      </c>
      <c r="N64" s="20" t="n">
        <v>1.7787943</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416.22926213</v>
      </c>
      <c r="N65" s="20" t="n">
        <v>2.51747002</v>
      </c>
      <c r="O65" s="18" t="s">
        <v>481</v>
      </c>
      <c r="P65" s="20" t="s">
        <v>481</v>
      </c>
      <c r="Q65" s="18" t="s">
        <v>481</v>
      </c>
      <c r="R65" s="20" t="s">
        <v>481</v>
      </c>
    </row>
    <row r="66" spans="1:18">
      <c r="A66" s="15" t="s">
        <v>541</v>
      </c>
      <c r="B66" s="17" t="n">
        <v>5665</v>
      </c>
      <c r="C66" s="18">
        <f>(107.0/B66*100)</f>
        <v/>
      </c>
      <c r="D66" s="19" t="n">
        <v>5558</v>
      </c>
      <c r="E66" s="18" t="n">
        <v>436.38771824</v>
      </c>
      <c r="F66" s="20" t="n">
        <v>1.97106156</v>
      </c>
      <c r="G66" s="18" t="n">
        <v>450.57922315</v>
      </c>
      <c r="H66" s="20" t="n">
        <v>3.36912998</v>
      </c>
      <c r="I66" s="18" t="s">
        <v>481</v>
      </c>
      <c r="J66" s="20" t="s">
        <v>481</v>
      </c>
      <c r="K66" s="18" t="s">
        <v>481</v>
      </c>
      <c r="L66" s="20" t="s">
        <v>481</v>
      </c>
      <c r="M66" s="18" t="s">
        <v>481</v>
      </c>
      <c r="N66" s="20" t="s">
        <v>481</v>
      </c>
      <c r="O66" s="18" t="s">
        <v>481</v>
      </c>
      <c r="P66" s="20" t="s">
        <v>481</v>
      </c>
      <c r="Q66" s="18" t="n">
        <v>364.18443573</v>
      </c>
      <c r="R66" s="20" t="n">
        <v>3.87784868</v>
      </c>
    </row>
    <row r="67" spans="1:18">
      <c r="A67" s="15" t="s">
        <v>542</v>
      </c>
      <c r="B67" s="17" t="n">
        <v>6971</v>
      </c>
      <c r="C67" s="18">
        <f>(1435.0/B67*100)</f>
        <v/>
      </c>
      <c r="D67" s="19" t="n">
        <v>5536</v>
      </c>
      <c r="E67" s="18" t="n">
        <v>410.66924211</v>
      </c>
      <c r="F67" s="20" t="n">
        <v>3.09685946</v>
      </c>
      <c r="G67" s="18" t="n">
        <v>439.70422572</v>
      </c>
      <c r="H67" s="20" t="n">
        <v>4.16698024</v>
      </c>
      <c r="I67" s="18" t="s">
        <v>481</v>
      </c>
      <c r="J67" s="20" t="s">
        <v>481</v>
      </c>
      <c r="K67" s="18" t="s">
        <v>481</v>
      </c>
      <c r="L67" s="20" t="s">
        <v>481</v>
      </c>
      <c r="M67" s="18" t="s">
        <v>481</v>
      </c>
      <c r="N67" s="20" t="s">
        <v>481</v>
      </c>
      <c r="O67" s="18" t="s">
        <v>481</v>
      </c>
      <c r="P67" s="20" t="s">
        <v>481</v>
      </c>
      <c r="Q67" s="18" t="n">
        <v>352.42176976</v>
      </c>
      <c r="R67" s="20" t="n">
        <v>5.74255622</v>
      </c>
    </row>
    <row r="68" spans="1:18">
      <c r="A68" s="15" t="s">
        <v>543</v>
      </c>
      <c r="B68" s="17" t="n">
        <v>12083</v>
      </c>
      <c r="C68" s="18">
        <f>(33.0/B68*100)</f>
        <v/>
      </c>
      <c r="D68" s="19" t="n">
        <v>12050</v>
      </c>
      <c r="E68" s="18" t="n">
        <v>415.78494109</v>
      </c>
      <c r="F68" s="20" t="n">
        <v>1.41905449</v>
      </c>
      <c r="G68" s="18" t="n">
        <v>434.51263303</v>
      </c>
      <c r="H68" s="20" t="n">
        <v>2.80182795</v>
      </c>
      <c r="I68" s="18" t="s">
        <v>481</v>
      </c>
      <c r="J68" s="20" t="s">
        <v>481</v>
      </c>
      <c r="K68" s="18" t="s">
        <v>481</v>
      </c>
      <c r="L68" s="20" t="s">
        <v>481</v>
      </c>
      <c r="M68" s="18" t="s">
        <v>481</v>
      </c>
      <c r="N68" s="20" t="s">
        <v>481</v>
      </c>
      <c r="O68" s="18" t="s">
        <v>481</v>
      </c>
      <c r="P68" s="20" t="s">
        <v>481</v>
      </c>
      <c r="Q68" s="18" t="n">
        <v>329.27739366</v>
      </c>
      <c r="R68" s="20" t="n">
        <v>2.12431468</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433.61659804</v>
      </c>
      <c r="N69" s="20" t="n">
        <v>4.0674456</v>
      </c>
      <c r="O69" s="18" t="s">
        <v>481</v>
      </c>
      <c r="P69" s="20" t="s">
        <v>481</v>
      </c>
      <c r="Q69" s="18" t="s">
        <v>481</v>
      </c>
      <c r="R69" s="20" t="s">
        <v>481</v>
      </c>
    </row>
    <row r="70" spans="1:18">
      <c r="A70" s="15" t="s">
        <v>545</v>
      </c>
      <c r="B70" s="17" t="n">
        <v>6036</v>
      </c>
      <c r="C70" s="18">
        <f>(223.0/B70*100)</f>
        <v/>
      </c>
      <c r="D70" s="19" t="n">
        <v>5813</v>
      </c>
      <c r="E70" s="18" t="n">
        <v>492.81354456</v>
      </c>
      <c r="F70" s="20" t="n">
        <v>3.39016942</v>
      </c>
      <c r="G70" s="18" t="n">
        <v>516.39111116</v>
      </c>
      <c r="H70" s="20" t="n">
        <v>3.53777355</v>
      </c>
      <c r="I70" s="18" t="s">
        <v>481</v>
      </c>
      <c r="J70" s="20" t="s">
        <v>481</v>
      </c>
      <c r="K70" s="18" t="s">
        <v>481</v>
      </c>
      <c r="L70" s="20" t="s">
        <v>481</v>
      </c>
      <c r="M70" s="18" t="s">
        <v>481</v>
      </c>
      <c r="N70" s="20" t="s">
        <v>481</v>
      </c>
      <c r="O70" s="18" t="s">
        <v>481</v>
      </c>
      <c r="P70" s="20" t="s">
        <v>481</v>
      </c>
      <c r="Q70" s="18" t="n">
        <v>449.31809756</v>
      </c>
      <c r="R70" s="20" t="n">
        <v>9.01211653</v>
      </c>
    </row>
    <row r="71" spans="1:18">
      <c r="A71" s="15" t="s">
        <v>546</v>
      </c>
      <c r="B71" s="17" t="n">
        <v>6115</v>
      </c>
      <c r="C71" s="18">
        <f>(63.0/B71*100)</f>
        <v/>
      </c>
      <c r="D71" s="19" t="n">
        <v>6052</v>
      </c>
      <c r="E71" s="18" t="n">
        <v>520.54627551</v>
      </c>
      <c r="F71" s="20" t="n">
        <v>2.18400353</v>
      </c>
      <c r="G71" s="18" t="n">
        <v>554.38623863</v>
      </c>
      <c r="H71" s="20" t="n">
        <v>2.45088865</v>
      </c>
      <c r="I71" s="18" t="s">
        <v>481</v>
      </c>
      <c r="J71" s="20" t="s">
        <v>481</v>
      </c>
      <c r="K71" s="18" t="s">
        <v>481</v>
      </c>
      <c r="L71" s="20" t="s">
        <v>481</v>
      </c>
      <c r="M71" s="18" t="s">
        <v>481</v>
      </c>
      <c r="N71" s="20" t="s">
        <v>481</v>
      </c>
      <c r="O71" s="18" t="s">
        <v>481</v>
      </c>
      <c r="P71" s="20" t="s">
        <v>481</v>
      </c>
      <c r="Q71" s="18" t="n">
        <v>488.69728221</v>
      </c>
      <c r="R71" s="20" t="n">
        <v>13.6119796</v>
      </c>
    </row>
    <row r="72" spans="1:18">
      <c r="A72" s="15" t="s">
        <v>547</v>
      </c>
      <c r="B72" s="17" t="n">
        <v>7708</v>
      </c>
      <c r="C72" s="18">
        <f>(12.0/B72*100)</f>
        <v/>
      </c>
      <c r="D72" s="19" t="n">
        <v>7696</v>
      </c>
      <c r="E72" s="18" t="n">
        <v>489.19302241</v>
      </c>
      <c r="F72" s="20" t="n">
        <v>2.91670064</v>
      </c>
      <c r="G72" s="18" t="n">
        <v>509.63996708</v>
      </c>
      <c r="H72" s="20" t="n">
        <v>2.78645489</v>
      </c>
      <c r="I72" s="18" t="s">
        <v>481</v>
      </c>
      <c r="J72" s="20" t="s">
        <v>481</v>
      </c>
      <c r="K72" s="18" t="s">
        <v>481</v>
      </c>
      <c r="L72" s="20" t="s">
        <v>481</v>
      </c>
      <c r="M72" s="18" t="s">
        <v>481</v>
      </c>
      <c r="N72" s="20" t="s">
        <v>481</v>
      </c>
      <c r="O72" s="18" t="s">
        <v>481</v>
      </c>
      <c r="P72" s="20" t="s">
        <v>481</v>
      </c>
      <c r="Q72" s="18" t="n">
        <v>444.87101028</v>
      </c>
      <c r="R72" s="20" t="n">
        <v>15.00078078</v>
      </c>
    </row>
    <row r="73" spans="1:18">
      <c r="A73" s="15" t="s">
        <v>548</v>
      </c>
      <c r="B73" s="17" t="n">
        <v>8249</v>
      </c>
      <c r="C73" s="18">
        <f>(224.0/B73*100)</f>
        <v/>
      </c>
      <c r="D73" s="19" t="n">
        <v>8025</v>
      </c>
      <c r="E73" s="18" t="n">
        <v>402.3575362</v>
      </c>
      <c r="F73" s="20" t="n">
        <v>3.20009939</v>
      </c>
      <c r="G73" s="18" t="n">
        <v>432.67328455</v>
      </c>
      <c r="H73" s="20" t="n">
        <v>4.41498313</v>
      </c>
      <c r="I73" s="18" t="s">
        <v>481</v>
      </c>
      <c r="J73" s="20" t="s">
        <v>481</v>
      </c>
      <c r="K73" s="18" t="s">
        <v>481</v>
      </c>
      <c r="L73" s="20" t="s">
        <v>481</v>
      </c>
      <c r="M73" s="18" t="s">
        <v>481</v>
      </c>
      <c r="N73" s="20" t="s">
        <v>481</v>
      </c>
      <c r="O73" s="18" t="s">
        <v>481</v>
      </c>
      <c r="P73" s="20" t="s">
        <v>481</v>
      </c>
      <c r="Q73" s="18" t="n">
        <v>361.69094137</v>
      </c>
      <c r="R73" s="20" t="n">
        <v>9.075869429999999</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427.27325298</v>
      </c>
      <c r="N74" s="20" t="n">
        <v>1.48755563</v>
      </c>
      <c r="O74" s="18" t="s">
        <v>481</v>
      </c>
      <c r="P74" s="20" t="s">
        <v>481</v>
      </c>
      <c r="Q74" s="18" t="s">
        <v>481</v>
      </c>
      <c r="R74" s="20" t="s">
        <v>481</v>
      </c>
    </row>
    <row r="75" spans="1:18">
      <c r="A75" s="15" t="s">
        <v>550</v>
      </c>
      <c r="B75" s="17" t="n">
        <v>5375</v>
      </c>
      <c r="C75" s="18">
        <f>(365.0/B75*100)</f>
        <v/>
      </c>
      <c r="D75" s="19" t="n">
        <v>5010</v>
      </c>
      <c r="E75" s="18" t="n">
        <v>358.91043538</v>
      </c>
      <c r="F75" s="20" t="n">
        <v>3.25114699</v>
      </c>
      <c r="G75" s="18" t="n">
        <v>387.64519824</v>
      </c>
      <c r="H75" s="20" t="n">
        <v>4.03478707</v>
      </c>
      <c r="I75" s="18" t="s">
        <v>481</v>
      </c>
      <c r="J75" s="20" t="s">
        <v>481</v>
      </c>
      <c r="K75" s="18" t="s">
        <v>481</v>
      </c>
      <c r="L75" s="20" t="s">
        <v>481</v>
      </c>
      <c r="M75" s="18" t="s">
        <v>481</v>
      </c>
      <c r="N75" s="20" t="s">
        <v>481</v>
      </c>
      <c r="O75" s="18" t="s">
        <v>481</v>
      </c>
      <c r="P75" s="20" t="s">
        <v>481</v>
      </c>
      <c r="Q75" s="18" t="n">
        <v>331.90186471</v>
      </c>
      <c r="R75" s="20" t="n">
        <v>5.62791388</v>
      </c>
    </row>
    <row r="76" spans="1:18">
      <c r="A76" s="15" t="s">
        <v>551</v>
      </c>
      <c r="B76" s="17" t="n">
        <v>14167</v>
      </c>
      <c r="C76" s="18">
        <f>(239.0/B76*100)</f>
        <v/>
      </c>
      <c r="D76" s="19" t="n">
        <v>13928</v>
      </c>
      <c r="E76" s="18" t="n">
        <v>432.11454221</v>
      </c>
      <c r="F76" s="20" t="n">
        <v>3.05746005</v>
      </c>
      <c r="G76" s="18" t="n">
        <v>467.10689691</v>
      </c>
      <c r="H76" s="20" t="n">
        <v>3.55299095</v>
      </c>
      <c r="I76" s="18" t="s">
        <v>481</v>
      </c>
      <c r="J76" s="20" t="s">
        <v>481</v>
      </c>
      <c r="K76" s="18" t="s">
        <v>481</v>
      </c>
      <c r="L76" s="20" t="s">
        <v>481</v>
      </c>
      <c r="M76" s="18" t="s">
        <v>481</v>
      </c>
      <c r="N76" s="20" t="s">
        <v>481</v>
      </c>
      <c r="O76" s="18" t="s">
        <v>481</v>
      </c>
      <c r="P76" s="20" t="s">
        <v>481</v>
      </c>
      <c r="Q76" s="18" t="n">
        <v>348.34493825</v>
      </c>
      <c r="R76" s="20" t="n">
        <v>5.40341703</v>
      </c>
    </row>
    <row r="77" spans="1:18">
      <c r="A77" s="15" t="s">
        <v>552</v>
      </c>
      <c r="B77" s="17" t="n">
        <v>6062</v>
      </c>
      <c r="C77" s="18">
        <f>(534.0/B77*100)</f>
        <v/>
      </c>
      <c r="D77" s="19" t="n">
        <v>5528</v>
      </c>
      <c r="E77" s="18" t="n">
        <v>443.83932711</v>
      </c>
      <c r="F77" s="20" t="n">
        <v>3.21673222</v>
      </c>
      <c r="G77" s="18" t="n">
        <v>464.29556753</v>
      </c>
      <c r="H77" s="20" t="n">
        <v>3.48475163</v>
      </c>
      <c r="I77" s="18" t="s">
        <v>481</v>
      </c>
      <c r="J77" s="20" t="s">
        <v>481</v>
      </c>
      <c r="K77" s="18" t="s">
        <v>481</v>
      </c>
      <c r="L77" s="20" t="s">
        <v>481</v>
      </c>
      <c r="M77" s="18" t="s">
        <v>481</v>
      </c>
      <c r="N77" s="20" t="s">
        <v>481</v>
      </c>
      <c r="O77" s="18" t="s">
        <v>481</v>
      </c>
      <c r="P77" s="20" t="s">
        <v>481</v>
      </c>
      <c r="Q77" s="18" t="n">
        <v>370.66477893</v>
      </c>
      <c r="R77" s="20" t="n">
        <v>4.34064211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486.77376404</v>
      </c>
      <c r="N78" s="20" t="n">
        <v>3.73078934</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475.33231053</v>
      </c>
      <c r="N79" s="20" t="n">
        <v>7.19302375</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427.14102033</v>
      </c>
      <c r="N80" s="20" t="n">
        <v>3.42468904</v>
      </c>
      <c r="O80" s="18" t="s">
        <v>481</v>
      </c>
      <c r="P80" s="20" t="s">
        <v>481</v>
      </c>
      <c r="Q80" s="18" t="s">
        <v>481</v>
      </c>
      <c r="R80" s="20" t="s">
        <v>481</v>
      </c>
    </row>
    <row r="81" spans="1:18">
      <c r="A81" s="23" t="s">
        <v>556</v>
      </c>
      <c r="B81" s="17" t="n">
        <v>8861</v>
      </c>
      <c r="C81" s="18">
        <f>(129.0/B81*100)</f>
        <v/>
      </c>
      <c r="D81" s="19" t="n">
        <v>8732</v>
      </c>
      <c r="E81" s="18" t="n">
        <v>421.74790277</v>
      </c>
      <c r="F81" s="20" t="n">
        <v>3.64386675</v>
      </c>
      <c r="G81" s="18" t="n">
        <v>452.77576488</v>
      </c>
      <c r="H81" s="20" t="n">
        <v>3.82273591</v>
      </c>
      <c r="I81" s="18" t="s">
        <v>481</v>
      </c>
      <c r="J81" s="20" t="s">
        <v>481</v>
      </c>
      <c r="K81" s="18" t="s">
        <v>481</v>
      </c>
      <c r="L81" s="20" t="s">
        <v>481</v>
      </c>
      <c r="M81" s="18" t="s">
        <v>481</v>
      </c>
      <c r="N81" s="20" t="s">
        <v>481</v>
      </c>
      <c r="O81" s="18" t="s">
        <v>481</v>
      </c>
      <c r="P81" s="20" t="s">
        <v>481</v>
      </c>
      <c r="Q81" s="18" t="n">
        <v>382.19971992</v>
      </c>
      <c r="R81" s="20" t="n">
        <v>11.31386928</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1.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460</v>
      </c>
    </row>
    <row r="2" spans="1:28">
      <c r="A2" s="5" t="s">
        <v>913</v>
      </c>
    </row>
    <row customHeight="1" ht="30" r="4" spans="1:28">
      <c r="A4" s="6" t="n"/>
      <c r="B4" s="7" t="s">
        <v>462</v>
      </c>
      <c r="C4" s="7" t="s">
        <v>463</v>
      </c>
      <c r="D4" s="8" t="s">
        <v>462</v>
      </c>
      <c r="E4" s="9" t="s">
        <v>914</v>
      </c>
      <c r="F4" s="10" t="n"/>
      <c r="G4" s="9" t="s">
        <v>915</v>
      </c>
      <c r="H4" s="10" t="n"/>
      <c r="I4" s="9" t="s">
        <v>916</v>
      </c>
      <c r="J4" s="10" t="n"/>
      <c r="K4" s="9" t="s">
        <v>917</v>
      </c>
      <c r="L4" s="10" t="n"/>
      <c r="M4" s="9" t="s">
        <v>918</v>
      </c>
      <c r="N4" s="10" t="n"/>
      <c r="O4" s="9" t="s">
        <v>919</v>
      </c>
      <c r="P4" s="10" t="n"/>
      <c r="Q4" s="9" t="s">
        <v>920</v>
      </c>
      <c r="R4" s="10" t="n"/>
      <c r="S4" s="9" t="s">
        <v>584</v>
      </c>
      <c r="T4" s="10" t="n"/>
      <c r="U4" s="9" t="s">
        <v>585</v>
      </c>
      <c r="V4" s="10" t="n"/>
      <c r="W4" s="9" t="s">
        <v>472</v>
      </c>
      <c r="X4" s="10" t="n"/>
      <c r="Y4" s="9" t="s">
        <v>473</v>
      </c>
      <c r="Z4" s="10" t="n"/>
      <c r="AA4" s="9" t="s">
        <v>586</v>
      </c>
      <c r="AB4" s="10" t="n"/>
    </row>
    <row r="5" spans="1:2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row>
    <row r="6" spans="1:2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480</v>
      </c>
      <c r="B7" s="17" t="n">
        <v>14530</v>
      </c>
      <c r="C7" s="18">
        <f>(341.0/B7*100)</f>
        <v/>
      </c>
      <c r="D7" s="19" t="n">
        <v>14189</v>
      </c>
      <c r="E7" s="18" t="n">
        <v>529.0709981799999</v>
      </c>
      <c r="F7" s="20" t="n">
        <v>3.70728368</v>
      </c>
      <c r="G7" s="18" t="n">
        <v>539.54555792</v>
      </c>
      <c r="H7" s="20" t="n">
        <v>3.47338664</v>
      </c>
      <c r="I7" s="18" t="n">
        <v>533.29041837</v>
      </c>
      <c r="J7" s="20" t="n">
        <v>3.44361827</v>
      </c>
      <c r="K7" s="18" t="n">
        <v>481.18701388</v>
      </c>
      <c r="L7" s="20" t="n">
        <v>9.10799428</v>
      </c>
      <c r="M7" s="18" t="n">
        <v>489.91328455</v>
      </c>
      <c r="N7" s="20" t="n">
        <v>11.51101146</v>
      </c>
      <c r="O7" s="18" t="n">
        <v>515.53287955</v>
      </c>
      <c r="P7" s="20" t="n">
        <v>2.84289525</v>
      </c>
      <c r="Q7" s="18" t="n">
        <v>494.00362321</v>
      </c>
      <c r="R7" s="20" t="n">
        <v>7.58427036</v>
      </c>
      <c r="S7" s="18" t="s">
        <v>481</v>
      </c>
      <c r="T7" s="20" t="s">
        <v>481</v>
      </c>
      <c r="U7" s="18" t="s">
        <v>481</v>
      </c>
      <c r="V7" s="20" t="s">
        <v>481</v>
      </c>
      <c r="W7" s="18" t="s">
        <v>481</v>
      </c>
      <c r="X7" s="20" t="s">
        <v>481</v>
      </c>
      <c r="Y7" s="18" t="n">
        <v>471.02783485</v>
      </c>
      <c r="Z7" s="20" t="n">
        <v>7.84907201</v>
      </c>
      <c r="AA7" s="18" t="n">
        <v>448.75871113</v>
      </c>
      <c r="AB7" s="20" t="n">
        <v>2.69715424</v>
      </c>
    </row>
    <row r="8" spans="1:28">
      <c r="A8" s="15" t="s">
        <v>483</v>
      </c>
      <c r="B8" s="17" t="n">
        <v>7007</v>
      </c>
      <c r="C8" s="18">
        <f>(20.0/B8*100)</f>
        <v/>
      </c>
      <c r="D8" s="19" t="n">
        <v>6987</v>
      </c>
      <c r="E8" s="18" t="n">
        <v>545.32364783</v>
      </c>
      <c r="F8" s="20" t="n">
        <v>5.10793626</v>
      </c>
      <c r="G8" s="18" t="n">
        <v>534.95478613</v>
      </c>
      <c r="H8" s="20" t="n">
        <v>5.15288599</v>
      </c>
      <c r="I8" s="18" t="n">
        <v>507.61801499</v>
      </c>
      <c r="J8" s="20" t="n">
        <v>4.53330089</v>
      </c>
      <c r="K8" s="18" t="n">
        <v>437.6169439</v>
      </c>
      <c r="L8" s="20" t="n">
        <v>26.19496773</v>
      </c>
      <c r="M8" s="18" t="n">
        <v>485.05773658</v>
      </c>
      <c r="N8" s="20" t="n">
        <v>18.16930674</v>
      </c>
      <c r="O8" s="18" t="n">
        <v>500.02473935</v>
      </c>
      <c r="P8" s="20" t="n">
        <v>5.80661195</v>
      </c>
      <c r="Q8" s="18" t="n">
        <v>490.06618304</v>
      </c>
      <c r="R8" s="20" t="n">
        <v>8.05939115</v>
      </c>
      <c r="S8" s="18" t="s">
        <v>481</v>
      </c>
      <c r="T8" s="20" t="s">
        <v>481</v>
      </c>
      <c r="U8" s="18" t="s">
        <v>481</v>
      </c>
      <c r="V8" s="20" t="s">
        <v>481</v>
      </c>
      <c r="W8" s="18" t="n">
        <v>361.38025951</v>
      </c>
      <c r="X8" s="20" t="n">
        <v>22.72565673</v>
      </c>
      <c r="Y8" s="18" t="n">
        <v>405.67594812</v>
      </c>
      <c r="Z8" s="20" t="n">
        <v>8.0489704</v>
      </c>
      <c r="AA8" s="18" t="n">
        <v>407.49976653</v>
      </c>
      <c r="AB8" s="20" t="n">
        <v>3.82198615</v>
      </c>
    </row>
    <row r="9" spans="1:28">
      <c r="A9" s="15" t="s">
        <v>484</v>
      </c>
      <c r="B9" s="17" t="n">
        <v>9651</v>
      </c>
      <c r="C9" s="18">
        <f>(1934.0/B9*100)</f>
        <v/>
      </c>
      <c r="D9" s="19" t="n">
        <v>7717</v>
      </c>
      <c r="E9" s="18" t="n">
        <v>550.69679654</v>
      </c>
      <c r="F9" s="20" t="n">
        <v>3.02917036</v>
      </c>
      <c r="G9" s="18" t="n">
        <v>555.07407386</v>
      </c>
      <c r="H9" s="20" t="n">
        <v>2.78280365</v>
      </c>
      <c r="I9" s="18" t="n">
        <v>537.24986785</v>
      </c>
      <c r="J9" s="20" t="n">
        <v>4.11625778</v>
      </c>
      <c r="K9" s="18" t="s">
        <v>481</v>
      </c>
      <c r="L9" s="20" t="s">
        <v>481</v>
      </c>
      <c r="M9" s="18" t="n">
        <v>460.43191362</v>
      </c>
      <c r="N9" s="20" t="n">
        <v>6.09395278</v>
      </c>
      <c r="O9" s="18" t="n">
        <v>495.25678512</v>
      </c>
      <c r="P9" s="20" t="n">
        <v>4.58731852</v>
      </c>
      <c r="Q9" s="18" t="n">
        <v>481.00892886</v>
      </c>
      <c r="R9" s="20" t="n">
        <v>6.30160634</v>
      </c>
      <c r="S9" s="18" t="s">
        <v>481</v>
      </c>
      <c r="T9" s="20" t="s">
        <v>481</v>
      </c>
      <c r="U9" s="18" t="s">
        <v>481</v>
      </c>
      <c r="V9" s="20" t="s">
        <v>481</v>
      </c>
      <c r="W9" s="18" t="n">
        <v>354.63516559</v>
      </c>
      <c r="X9" s="20" t="n">
        <v>10.97783654</v>
      </c>
      <c r="Y9" s="18" t="n">
        <v>472.40391322</v>
      </c>
      <c r="Z9" s="20" t="n">
        <v>6.94684874</v>
      </c>
      <c r="AA9" s="18" t="n">
        <v>485.64946729</v>
      </c>
      <c r="AB9" s="20" t="n">
        <v>21.93986767</v>
      </c>
    </row>
    <row r="10" spans="1:28">
      <c r="A10" s="15" t="s">
        <v>485</v>
      </c>
      <c r="B10" s="17" t="n">
        <v>20058</v>
      </c>
      <c r="C10" s="18">
        <f>(507.0/B10*100)</f>
        <v/>
      </c>
      <c r="D10" s="19" t="n">
        <v>19551</v>
      </c>
      <c r="E10" s="18" t="n">
        <v>538.57290535</v>
      </c>
      <c r="F10" s="20" t="n">
        <v>7.69485179</v>
      </c>
      <c r="G10" s="18" t="n">
        <v>534.56480104</v>
      </c>
      <c r="H10" s="20" t="n">
        <v>5.47477039</v>
      </c>
      <c r="I10" s="18" t="n">
        <v>538.50040299</v>
      </c>
      <c r="J10" s="20" t="n">
        <v>5.55995072</v>
      </c>
      <c r="K10" s="18" t="n">
        <v>499.86788576</v>
      </c>
      <c r="L10" s="20" t="n">
        <v>14.21716153</v>
      </c>
      <c r="M10" s="18" t="n">
        <v>547.06624096</v>
      </c>
      <c r="N10" s="20" t="n">
        <v>4.0155286</v>
      </c>
      <c r="O10" s="18" t="n">
        <v>539.60910199</v>
      </c>
      <c r="P10" s="20" t="n">
        <v>2.37584645</v>
      </c>
      <c r="Q10" s="18" t="n">
        <v>538.92867585</v>
      </c>
      <c r="R10" s="20" t="n">
        <v>24.05932611</v>
      </c>
      <c r="S10" s="18" t="s">
        <v>481</v>
      </c>
      <c r="T10" s="20" t="s">
        <v>481</v>
      </c>
      <c r="U10" s="18" t="s">
        <v>481</v>
      </c>
      <c r="V10" s="20" t="s">
        <v>481</v>
      </c>
      <c r="W10" s="18" t="s">
        <v>481</v>
      </c>
      <c r="X10" s="20" t="s">
        <v>481</v>
      </c>
      <c r="Y10" s="18" t="n">
        <v>467.02001664</v>
      </c>
      <c r="Z10" s="20" t="n">
        <v>9.93900923</v>
      </c>
      <c r="AA10" s="18" t="n">
        <v>461.78001965</v>
      </c>
      <c r="AB10" s="20" t="n">
        <v>4.50073252</v>
      </c>
    </row>
    <row r="11" spans="1:28">
      <c r="A11" s="15" t="s">
        <v>486</v>
      </c>
      <c r="B11" s="17" t="n">
        <v>7053</v>
      </c>
      <c r="C11" s="18">
        <f>(46.0/B11*100)</f>
        <v/>
      </c>
      <c r="D11" s="19" t="n">
        <v>7007</v>
      </c>
      <c r="E11" s="18" t="n">
        <v>483.66073567</v>
      </c>
      <c r="F11" s="20" t="n">
        <v>14.07416171</v>
      </c>
      <c r="G11" s="18" t="n">
        <v>466.38143358</v>
      </c>
      <c r="H11" s="20" t="n">
        <v>9.150205209999999</v>
      </c>
      <c r="I11" s="18" t="n">
        <v>466.75620394</v>
      </c>
      <c r="J11" s="20" t="n">
        <v>5.69939592</v>
      </c>
      <c r="K11" s="18" t="s">
        <v>481</v>
      </c>
      <c r="L11" s="20" t="s">
        <v>481</v>
      </c>
      <c r="M11" s="18" t="s">
        <v>481</v>
      </c>
      <c r="N11" s="20" t="s">
        <v>481</v>
      </c>
      <c r="O11" s="18" t="n">
        <v>460.32419638</v>
      </c>
      <c r="P11" s="20" t="n">
        <v>12.06677174</v>
      </c>
      <c r="Q11" s="18" t="n">
        <v>479.28115375</v>
      </c>
      <c r="R11" s="20" t="n">
        <v>4.78807454</v>
      </c>
      <c r="S11" s="18" t="s">
        <v>481</v>
      </c>
      <c r="T11" s="20" t="s">
        <v>481</v>
      </c>
      <c r="U11" s="18" t="s">
        <v>481</v>
      </c>
      <c r="V11" s="20" t="s">
        <v>481</v>
      </c>
      <c r="W11" s="18" t="s">
        <v>481</v>
      </c>
      <c r="X11" s="20" t="s">
        <v>481</v>
      </c>
      <c r="Y11" s="18" t="n">
        <v>446.72191033</v>
      </c>
      <c r="Z11" s="20" t="n">
        <v>30.87058674</v>
      </c>
      <c r="AA11" s="18" t="n">
        <v>445.68811612</v>
      </c>
      <c r="AB11" s="20" t="n">
        <v>3.67253756</v>
      </c>
    </row>
    <row r="12" spans="1:28">
      <c r="A12" s="15" t="s">
        <v>487</v>
      </c>
      <c r="B12" s="17" t="n">
        <v>6894</v>
      </c>
      <c r="C12" s="18">
        <f>(55.0/B12*100)</f>
        <v/>
      </c>
      <c r="D12" s="19" t="n">
        <v>6839</v>
      </c>
      <c r="E12" s="18" t="n">
        <v>528.50744877</v>
      </c>
      <c r="F12" s="20" t="n">
        <v>3.6755937</v>
      </c>
      <c r="G12" s="18" t="n">
        <v>529.3290058699999</v>
      </c>
      <c r="H12" s="20" t="n">
        <v>4.57765877</v>
      </c>
      <c r="I12" s="18" t="n">
        <v>529.74609848</v>
      </c>
      <c r="J12" s="20" t="n">
        <v>4.14656263</v>
      </c>
      <c r="K12" s="18" t="n">
        <v>475.54247272</v>
      </c>
      <c r="L12" s="20" t="n">
        <v>31.88461055</v>
      </c>
      <c r="M12" s="18" t="n">
        <v>474.78793326</v>
      </c>
      <c r="N12" s="20" t="n">
        <v>10.04208142</v>
      </c>
      <c r="O12" s="18" t="n">
        <v>461.49680033</v>
      </c>
      <c r="P12" s="20" t="n">
        <v>4.01608402</v>
      </c>
      <c r="Q12" s="18" t="n">
        <v>490.91115456</v>
      </c>
      <c r="R12" s="20" t="n">
        <v>13.38347277</v>
      </c>
      <c r="S12" s="18" t="s">
        <v>481</v>
      </c>
      <c r="T12" s="20" t="s">
        <v>481</v>
      </c>
      <c r="U12" s="18" t="s">
        <v>481</v>
      </c>
      <c r="V12" s="20" t="s">
        <v>481</v>
      </c>
      <c r="W12" s="18" t="n">
        <v>332.31014509</v>
      </c>
      <c r="X12" s="20" t="n">
        <v>18.34291261</v>
      </c>
      <c r="Y12" s="18" t="n">
        <v>482.51292237</v>
      </c>
      <c r="Z12" s="20" t="n">
        <v>5.09223014</v>
      </c>
      <c r="AA12" s="18" t="n">
        <v>430.09490455</v>
      </c>
      <c r="AB12" s="20" t="n">
        <v>4.05260451</v>
      </c>
    </row>
    <row r="13" spans="1:28">
      <c r="A13" s="15" t="s">
        <v>488</v>
      </c>
      <c r="B13" s="17" t="n">
        <v>7161</v>
      </c>
      <c r="C13" s="18">
        <f>(84.0/B13*100)</f>
        <v/>
      </c>
      <c r="D13" s="19" t="n">
        <v>7077</v>
      </c>
      <c r="E13" s="18" t="n">
        <v>488.60004866</v>
      </c>
      <c r="F13" s="20" t="n">
        <v>7.9761411</v>
      </c>
      <c r="G13" s="18" t="n">
        <v>519.41760656</v>
      </c>
      <c r="H13" s="20" t="n">
        <v>17.50841146</v>
      </c>
      <c r="I13" s="18" t="n">
        <v>496.11279235</v>
      </c>
      <c r="J13" s="20" t="n">
        <v>3.60979547</v>
      </c>
      <c r="K13" s="18" t="s">
        <v>481</v>
      </c>
      <c r="L13" s="20" t="s">
        <v>481</v>
      </c>
      <c r="M13" s="18" t="s">
        <v>481</v>
      </c>
      <c r="N13" s="20" t="s">
        <v>481</v>
      </c>
      <c r="O13" s="18" t="n">
        <v>529.39401467</v>
      </c>
      <c r="P13" s="20" t="n">
        <v>2.42062843</v>
      </c>
      <c r="Q13" s="18" t="n">
        <v>505.28399825</v>
      </c>
      <c r="R13" s="20" t="n">
        <v>4.79269925</v>
      </c>
      <c r="S13" s="18" t="s">
        <v>481</v>
      </c>
      <c r="T13" s="20" t="s">
        <v>481</v>
      </c>
      <c r="U13" s="18" t="s">
        <v>481</v>
      </c>
      <c r="V13" s="20" t="s">
        <v>481</v>
      </c>
      <c r="W13" s="18" t="n">
        <v>407.4699787</v>
      </c>
      <c r="X13" s="20" t="n">
        <v>6.79601306</v>
      </c>
      <c r="Y13" s="18" t="n">
        <v>475.51261711</v>
      </c>
      <c r="Z13" s="20" t="n">
        <v>4.85388781</v>
      </c>
      <c r="AA13" s="18" t="n">
        <v>430.88701435</v>
      </c>
      <c r="AB13" s="20" t="n">
        <v>6.7643001</v>
      </c>
    </row>
    <row r="14" spans="1:28">
      <c r="A14" s="15" t="s">
        <v>489</v>
      </c>
      <c r="B14" s="17" t="n">
        <v>5587</v>
      </c>
      <c r="C14" s="18">
        <f>(70.0/B14*100)</f>
        <v/>
      </c>
      <c r="D14" s="19" t="n">
        <v>5517</v>
      </c>
      <c r="E14" s="18" t="n">
        <v>544.40829333</v>
      </c>
      <c r="F14" s="20" t="n">
        <v>3.31379225</v>
      </c>
      <c r="G14" s="18" t="n">
        <v>548.85415223</v>
      </c>
      <c r="H14" s="20" t="n">
        <v>3.34602905</v>
      </c>
      <c r="I14" s="18" t="n">
        <v>516.17011762</v>
      </c>
      <c r="J14" s="20" t="n">
        <v>2.83795475</v>
      </c>
      <c r="K14" s="18" t="n">
        <v>524.40790047</v>
      </c>
      <c r="L14" s="20" t="n">
        <v>5.53709696</v>
      </c>
      <c r="M14" s="18" t="s">
        <v>481</v>
      </c>
      <c r="N14" s="20" t="s">
        <v>481</v>
      </c>
      <c r="O14" s="18" t="n">
        <v>442.12683699</v>
      </c>
      <c r="P14" s="20" t="n">
        <v>9.71262387</v>
      </c>
      <c r="Q14" s="18" t="n">
        <v>477.86745591</v>
      </c>
      <c r="R14" s="20" t="n">
        <v>8.563485200000001</v>
      </c>
      <c r="S14" s="18" t="s">
        <v>481</v>
      </c>
      <c r="T14" s="20" t="s">
        <v>481</v>
      </c>
      <c r="U14" s="18" t="s">
        <v>481</v>
      </c>
      <c r="V14" s="20" t="s">
        <v>481</v>
      </c>
      <c r="W14" s="18" t="s">
        <v>481</v>
      </c>
      <c r="X14" s="20" t="s">
        <v>481</v>
      </c>
      <c r="Y14" s="18" t="n">
        <v>438.54718782</v>
      </c>
      <c r="Z14" s="20" t="n">
        <v>7.19372492</v>
      </c>
      <c r="AA14" s="18" t="n">
        <v>438.59781326</v>
      </c>
      <c r="AB14" s="20" t="n">
        <v>5.92640036</v>
      </c>
    </row>
    <row r="15" spans="1:28">
      <c r="A15" s="15" t="s">
        <v>490</v>
      </c>
      <c r="B15" s="17" t="n">
        <v>5882</v>
      </c>
      <c r="C15" s="18">
        <f>(49.0/B15*100)</f>
        <v/>
      </c>
      <c r="D15" s="19" t="n">
        <v>5833</v>
      </c>
      <c r="E15" s="18" t="n">
        <v>569.51944996</v>
      </c>
      <c r="F15" s="20" t="n">
        <v>4.28508804</v>
      </c>
      <c r="G15" s="18" t="n">
        <v>568.02411359</v>
      </c>
      <c r="H15" s="20" t="n">
        <v>5.9508964</v>
      </c>
      <c r="I15" s="18" t="n">
        <v>559.29974392</v>
      </c>
      <c r="J15" s="20" t="n">
        <v>3.5938849</v>
      </c>
      <c r="K15" s="18" t="n">
        <v>537.58031159</v>
      </c>
      <c r="L15" s="20" t="n">
        <v>4.50065971</v>
      </c>
      <c r="M15" s="18" t="n">
        <v>549.96940724</v>
      </c>
      <c r="N15" s="20" t="n">
        <v>11.21630164</v>
      </c>
      <c r="O15" s="18" t="n">
        <v>531.98570567</v>
      </c>
      <c r="P15" s="20" t="n">
        <v>12.93499307</v>
      </c>
      <c r="Q15" s="18" t="n">
        <v>520.9964750300001</v>
      </c>
      <c r="R15" s="20" t="n">
        <v>7.78531077</v>
      </c>
      <c r="S15" s="18" t="s">
        <v>481</v>
      </c>
      <c r="T15" s="20" t="s">
        <v>481</v>
      </c>
      <c r="U15" s="18" t="s">
        <v>481</v>
      </c>
      <c r="V15" s="20" t="s">
        <v>481</v>
      </c>
      <c r="W15" s="18" t="n">
        <v>367.66871077</v>
      </c>
      <c r="X15" s="20" t="n">
        <v>14.82638214</v>
      </c>
      <c r="Y15" s="18" t="n">
        <v>459.22990627</v>
      </c>
      <c r="Z15" s="20" t="n">
        <v>8.31863527</v>
      </c>
      <c r="AA15" s="18" t="n">
        <v>499.02241887</v>
      </c>
      <c r="AB15" s="20" t="n">
        <v>2.86865317</v>
      </c>
    </row>
    <row r="16" spans="1:28">
      <c r="A16" s="15" t="s">
        <v>491</v>
      </c>
      <c r="B16" s="17" t="n">
        <v>6108</v>
      </c>
      <c r="C16" s="18">
        <f>(97.0/B16*100)</f>
        <v/>
      </c>
      <c r="D16" s="19" t="n">
        <v>6011</v>
      </c>
      <c r="E16" s="18" t="n">
        <v>534.88070347</v>
      </c>
      <c r="F16" s="20" t="n">
        <v>4.72921308</v>
      </c>
      <c r="G16" s="18" t="n">
        <v>540.73575417</v>
      </c>
      <c r="H16" s="20" t="n">
        <v>10.27828555</v>
      </c>
      <c r="I16" s="18" t="n">
        <v>477.30384683</v>
      </c>
      <c r="J16" s="20" t="n">
        <v>21.22422444</v>
      </c>
      <c r="K16" s="18" t="n">
        <v>516.77319517</v>
      </c>
      <c r="L16" s="20" t="n">
        <v>3.0840682</v>
      </c>
      <c r="M16" s="18" t="n">
        <v>513.7462951700001</v>
      </c>
      <c r="N16" s="20" t="n">
        <v>9.765720180000001</v>
      </c>
      <c r="O16" s="18" t="s">
        <v>481</v>
      </c>
      <c r="P16" s="20" t="s">
        <v>481</v>
      </c>
      <c r="Q16" s="18" t="n">
        <v>531.52671707</v>
      </c>
      <c r="R16" s="20" t="n">
        <v>3.27944178</v>
      </c>
      <c r="S16" s="18" t="s">
        <v>481</v>
      </c>
      <c r="T16" s="20" t="s">
        <v>481</v>
      </c>
      <c r="U16" s="18" t="s">
        <v>481</v>
      </c>
      <c r="V16" s="20" t="s">
        <v>481</v>
      </c>
      <c r="W16" s="18" t="s">
        <v>481</v>
      </c>
      <c r="X16" s="20" t="s">
        <v>481</v>
      </c>
      <c r="Y16" s="18" t="n">
        <v>495.84823812</v>
      </c>
      <c r="Z16" s="20" t="n">
        <v>7.53030542</v>
      </c>
      <c r="AA16" s="18" t="n">
        <v>406.10775195</v>
      </c>
      <c r="AB16" s="20" t="n">
        <v>5.33432008</v>
      </c>
    </row>
    <row r="17" spans="1:28">
      <c r="A17" s="15" t="s">
        <v>492</v>
      </c>
      <c r="B17" s="17" t="n">
        <v>6504</v>
      </c>
      <c r="C17" s="18">
        <f>(2153.0/B17*100)</f>
        <v/>
      </c>
      <c r="D17" s="19" t="n">
        <v>4351</v>
      </c>
      <c r="E17" s="18" t="n">
        <v>564.46918895</v>
      </c>
      <c r="F17" s="20" t="n">
        <v>4.13077979</v>
      </c>
      <c r="G17" s="18" t="n">
        <v>551.65480439</v>
      </c>
      <c r="H17" s="20" t="n">
        <v>3.40461949</v>
      </c>
      <c r="I17" s="18" t="n">
        <v>532.97341013</v>
      </c>
      <c r="J17" s="20" t="n">
        <v>4.16431016</v>
      </c>
      <c r="K17" s="18" t="n">
        <v>478.20477365</v>
      </c>
      <c r="L17" s="20" t="n">
        <v>23.79485237</v>
      </c>
      <c r="M17" s="18" t="n">
        <v>483.17260524</v>
      </c>
      <c r="N17" s="20" t="n">
        <v>11.8464179</v>
      </c>
      <c r="O17" s="18" t="n">
        <v>498.9871522</v>
      </c>
      <c r="P17" s="20" t="n">
        <v>10.71999394</v>
      </c>
      <c r="Q17" s="18" t="s">
        <v>481</v>
      </c>
      <c r="R17" s="20" t="s">
        <v>481</v>
      </c>
      <c r="S17" s="18" t="s">
        <v>481</v>
      </c>
      <c r="T17" s="20" t="s">
        <v>481</v>
      </c>
      <c r="U17" s="18" t="s">
        <v>481</v>
      </c>
      <c r="V17" s="20" t="s">
        <v>481</v>
      </c>
      <c r="W17" s="18" t="n">
        <v>437.8568693</v>
      </c>
      <c r="X17" s="20" t="n">
        <v>7.52483203</v>
      </c>
      <c r="Y17" s="18" t="n">
        <v>476.67261622</v>
      </c>
      <c r="Z17" s="20" t="n">
        <v>11.31102813</v>
      </c>
      <c r="AA17" s="18" t="s">
        <v>481</v>
      </c>
      <c r="AB17" s="20" t="s">
        <v>481</v>
      </c>
    </row>
    <row r="18" spans="1:28">
      <c r="A18" s="15" t="s">
        <v>493</v>
      </c>
      <c r="B18" s="17" t="n">
        <v>5532</v>
      </c>
      <c r="C18" s="18">
        <f>(466.0/B18*100)</f>
        <v/>
      </c>
      <c r="D18" s="19" t="n">
        <v>5066</v>
      </c>
      <c r="E18" s="18" t="n">
        <v>484.42394092</v>
      </c>
      <c r="F18" s="20" t="n">
        <v>5.14202613</v>
      </c>
      <c r="G18" s="18" t="n">
        <v>479.3777123</v>
      </c>
      <c r="H18" s="20" t="n">
        <v>4.30163839</v>
      </c>
      <c r="I18" s="18" t="n">
        <v>484.26099766</v>
      </c>
      <c r="J18" s="20" t="n">
        <v>4.58330067</v>
      </c>
      <c r="K18" s="18" t="n">
        <v>395.4961068</v>
      </c>
      <c r="L18" s="20" t="n">
        <v>76.27819848999999</v>
      </c>
      <c r="M18" s="18" t="n">
        <v>406.33792878</v>
      </c>
      <c r="N18" s="20" t="n">
        <v>18.12165717</v>
      </c>
      <c r="O18" s="18" t="s">
        <v>481</v>
      </c>
      <c r="P18" s="20" t="s">
        <v>481</v>
      </c>
      <c r="Q18" s="18" t="n">
        <v>461.65291215</v>
      </c>
      <c r="R18" s="20" t="n">
        <v>9.14498918</v>
      </c>
      <c r="S18" s="18" t="s">
        <v>481</v>
      </c>
      <c r="T18" s="20" t="s">
        <v>481</v>
      </c>
      <c r="U18" s="18" t="s">
        <v>481</v>
      </c>
      <c r="V18" s="20" t="s">
        <v>481</v>
      </c>
      <c r="W18" s="18" t="s">
        <v>481</v>
      </c>
      <c r="X18" s="20" t="s">
        <v>481</v>
      </c>
      <c r="Y18" s="18" t="n">
        <v>421.25283021</v>
      </c>
      <c r="Z18" s="20" t="n">
        <v>6.22716328</v>
      </c>
      <c r="AA18" s="18" t="s">
        <v>481</v>
      </c>
      <c r="AB18" s="20" t="s">
        <v>481</v>
      </c>
    </row>
    <row r="19" spans="1:28">
      <c r="A19" s="15" t="s">
        <v>494</v>
      </c>
      <c r="B19" s="17" t="n">
        <v>5658</v>
      </c>
      <c r="C19" s="18">
        <f>(49.0/B19*100)</f>
        <v/>
      </c>
      <c r="D19" s="19" t="n">
        <v>5609</v>
      </c>
      <c r="E19" s="18" t="n">
        <v>506.74277156</v>
      </c>
      <c r="F19" s="20" t="n">
        <v>3.96225844</v>
      </c>
      <c r="G19" s="18" t="n">
        <v>504.56260761</v>
      </c>
      <c r="H19" s="20" t="n">
        <v>3.4849034</v>
      </c>
      <c r="I19" s="18" t="n">
        <v>480.27360649</v>
      </c>
      <c r="J19" s="20" t="n">
        <v>6.11048506</v>
      </c>
      <c r="K19" s="18" t="n">
        <v>473.2887879</v>
      </c>
      <c r="L19" s="20" t="n">
        <v>4.46280822</v>
      </c>
      <c r="M19" s="18" t="n">
        <v>502.1573</v>
      </c>
      <c r="N19" s="20" t="n">
        <v>29.84551805</v>
      </c>
      <c r="O19" s="18" t="n">
        <v>380.29721941</v>
      </c>
      <c r="P19" s="20" t="n">
        <v>6.72975282</v>
      </c>
      <c r="Q19" s="18" t="n">
        <v>440.34547183</v>
      </c>
      <c r="R19" s="20" t="n">
        <v>8.68430474</v>
      </c>
      <c r="S19" s="18" t="s">
        <v>481</v>
      </c>
      <c r="T19" s="20" t="s">
        <v>481</v>
      </c>
      <c r="U19" s="18" t="s">
        <v>481</v>
      </c>
      <c r="V19" s="20" t="s">
        <v>481</v>
      </c>
      <c r="W19" s="18" t="s">
        <v>481</v>
      </c>
      <c r="X19" s="20" t="s">
        <v>481</v>
      </c>
      <c r="Y19" s="18" t="n">
        <v>394.02296832</v>
      </c>
      <c r="Z19" s="20" t="n">
        <v>9.13667238</v>
      </c>
      <c r="AA19" s="18" t="n">
        <v>432.77837179</v>
      </c>
      <c r="AB19" s="20" t="n">
        <v>6.38804155</v>
      </c>
    </row>
    <row r="20" spans="1:28">
      <c r="A20" s="15" t="s">
        <v>495</v>
      </c>
      <c r="B20" s="17" t="n">
        <v>3371</v>
      </c>
      <c r="C20" s="18">
        <f>(0.0/B20*100)</f>
        <v/>
      </c>
      <c r="D20" s="19" t="n">
        <v>3371</v>
      </c>
      <c r="E20" s="18" t="s">
        <v>481</v>
      </c>
      <c r="F20" s="20" t="s">
        <v>481</v>
      </c>
      <c r="G20" s="18" t="s">
        <v>481</v>
      </c>
      <c r="H20" s="20" t="s">
        <v>481</v>
      </c>
      <c r="I20" s="18" t="s">
        <v>481</v>
      </c>
      <c r="J20" s="20" t="s">
        <v>481</v>
      </c>
      <c r="K20" s="18" t="s">
        <v>481</v>
      </c>
      <c r="L20" s="20" t="s">
        <v>481</v>
      </c>
      <c r="M20" s="18" t="s">
        <v>481</v>
      </c>
      <c r="N20" s="20" t="s">
        <v>481</v>
      </c>
      <c r="O20" s="18" t="s">
        <v>481</v>
      </c>
      <c r="P20" s="20" t="s">
        <v>481</v>
      </c>
      <c r="Q20" s="18" t="s">
        <v>481</v>
      </c>
      <c r="R20" s="20" t="s">
        <v>481</v>
      </c>
      <c r="S20" s="18" t="s">
        <v>481</v>
      </c>
      <c r="T20" s="20" t="s">
        <v>481</v>
      </c>
      <c r="U20" s="18" t="s">
        <v>481</v>
      </c>
      <c r="V20" s="20" t="s">
        <v>481</v>
      </c>
      <c r="W20" s="18" t="n">
        <v>481.52554084</v>
      </c>
      <c r="X20" s="20" t="n">
        <v>1.98496383</v>
      </c>
      <c r="Y20" s="18" t="s">
        <v>481</v>
      </c>
      <c r="Z20" s="20" t="s">
        <v>481</v>
      </c>
      <c r="AA20" s="18" t="s">
        <v>481</v>
      </c>
      <c r="AB20" s="20" t="s">
        <v>481</v>
      </c>
    </row>
    <row r="21" spans="1:28">
      <c r="A21" s="15" t="s">
        <v>496</v>
      </c>
      <c r="B21" s="17" t="n">
        <v>5741</v>
      </c>
      <c r="C21" s="18">
        <f>(44.0/B21*100)</f>
        <v/>
      </c>
      <c r="D21" s="19" t="n">
        <v>5697</v>
      </c>
      <c r="E21" s="18" t="n">
        <v>571.46502943</v>
      </c>
      <c r="F21" s="20" t="n">
        <v>13.85435459</v>
      </c>
      <c r="G21" s="18" t="n">
        <v>562.5258226</v>
      </c>
      <c r="H21" s="20" t="n">
        <v>14.23347487</v>
      </c>
      <c r="I21" s="18" t="n">
        <v>514.46109766</v>
      </c>
      <c r="J21" s="20" t="n">
        <v>5.91610705</v>
      </c>
      <c r="K21" s="18" t="s">
        <v>481</v>
      </c>
      <c r="L21" s="20" t="s">
        <v>481</v>
      </c>
      <c r="M21" s="18" t="n">
        <v>464.00612704</v>
      </c>
      <c r="N21" s="20" t="n">
        <v>12.5279328</v>
      </c>
      <c r="O21" s="18" t="n">
        <v>534.43340154</v>
      </c>
      <c r="P21" s="20" t="n">
        <v>2.32549407</v>
      </c>
      <c r="Q21" s="18" t="n">
        <v>508.64550882</v>
      </c>
      <c r="R21" s="20" t="n">
        <v>14.41941206</v>
      </c>
      <c r="S21" s="18" t="s">
        <v>481</v>
      </c>
      <c r="T21" s="20" t="s">
        <v>481</v>
      </c>
      <c r="U21" s="18" t="s">
        <v>481</v>
      </c>
      <c r="V21" s="20" t="s">
        <v>481</v>
      </c>
      <c r="W21" s="18" t="s">
        <v>481</v>
      </c>
      <c r="X21" s="20" t="s">
        <v>481</v>
      </c>
      <c r="Y21" s="18" t="n">
        <v>456.72836037</v>
      </c>
      <c r="Z21" s="20" t="n">
        <v>19.04841665</v>
      </c>
      <c r="AA21" s="18" t="n">
        <v>467.03257728</v>
      </c>
      <c r="AB21" s="20" t="n">
        <v>4.96686417</v>
      </c>
    </row>
    <row r="22" spans="1:28">
      <c r="A22" s="15" t="s">
        <v>497</v>
      </c>
      <c r="B22" s="17" t="n">
        <v>6598</v>
      </c>
      <c r="C22" s="18">
        <f>(33.0/B22*100)</f>
        <v/>
      </c>
      <c r="D22" s="19" t="n">
        <v>6565</v>
      </c>
      <c r="E22" s="18" t="n">
        <v>536.75387486</v>
      </c>
      <c r="F22" s="20" t="n">
        <v>4.60068919</v>
      </c>
      <c r="G22" s="18" t="n">
        <v>508.98745545</v>
      </c>
      <c r="H22" s="20" t="n">
        <v>6.56607495</v>
      </c>
      <c r="I22" s="18" t="n">
        <v>491.99568905</v>
      </c>
      <c r="J22" s="20" t="n">
        <v>6.20729209</v>
      </c>
      <c r="K22" s="18" t="n">
        <v>436.12662884</v>
      </c>
      <c r="L22" s="20" t="n">
        <v>40.70818041</v>
      </c>
      <c r="M22" s="18" t="n">
        <v>526.30512663</v>
      </c>
      <c r="N22" s="20" t="n">
        <v>22.2709175</v>
      </c>
      <c r="O22" s="18" t="n">
        <v>482.36976664</v>
      </c>
      <c r="P22" s="20" t="n">
        <v>8.233537159999999</v>
      </c>
      <c r="Q22" s="18" t="n">
        <v>454.85680915</v>
      </c>
      <c r="R22" s="20" t="n">
        <v>6.99490319</v>
      </c>
      <c r="S22" s="18" t="s">
        <v>481</v>
      </c>
      <c r="T22" s="20" t="s">
        <v>481</v>
      </c>
      <c r="U22" s="18" t="s">
        <v>481</v>
      </c>
      <c r="V22" s="20" t="s">
        <v>481</v>
      </c>
      <c r="W22" s="18" t="n">
        <v>481.75555063</v>
      </c>
      <c r="X22" s="20" t="n">
        <v>8.711038220000001</v>
      </c>
      <c r="Y22" s="18" t="n">
        <v>447.45554577</v>
      </c>
      <c r="Z22" s="20" t="n">
        <v>8.08930574</v>
      </c>
      <c r="AA22" s="18" t="n">
        <v>406.0904533</v>
      </c>
      <c r="AB22" s="20" t="n">
        <v>11.58420632</v>
      </c>
    </row>
    <row r="23" spans="1:28">
      <c r="A23" s="15" t="s">
        <v>498</v>
      </c>
      <c r="B23" s="17" t="n">
        <v>11583</v>
      </c>
      <c r="C23" s="18">
        <f>(212.0/B23*100)</f>
        <v/>
      </c>
      <c r="D23" s="19" t="n">
        <v>11371</v>
      </c>
      <c r="E23" s="18" t="n">
        <v>495.38445679</v>
      </c>
      <c r="F23" s="20" t="n">
        <v>6.33726082</v>
      </c>
      <c r="G23" s="18" t="n">
        <v>481.40103522</v>
      </c>
      <c r="H23" s="20" t="n">
        <v>4.82827892</v>
      </c>
      <c r="I23" s="18" t="n">
        <v>490.82926643</v>
      </c>
      <c r="J23" s="20" t="n">
        <v>4.09925894</v>
      </c>
      <c r="K23" s="18" t="n">
        <v>467.09022879</v>
      </c>
      <c r="L23" s="20" t="n">
        <v>9.977622950000001</v>
      </c>
      <c r="M23" s="18" t="n">
        <v>513.22808635</v>
      </c>
      <c r="N23" s="20" t="n">
        <v>14.19064958</v>
      </c>
      <c r="O23" s="18" t="n">
        <v>476.6410019</v>
      </c>
      <c r="P23" s="20" t="n">
        <v>5.67816893</v>
      </c>
      <c r="Q23" s="18" t="n">
        <v>489.42441883</v>
      </c>
      <c r="R23" s="20" t="n">
        <v>7.31246002</v>
      </c>
      <c r="S23" s="18" t="s">
        <v>481</v>
      </c>
      <c r="T23" s="20" t="s">
        <v>481</v>
      </c>
      <c r="U23" s="18" t="s">
        <v>481</v>
      </c>
      <c r="V23" s="20" t="s">
        <v>481</v>
      </c>
      <c r="W23" s="18" t="s">
        <v>481</v>
      </c>
      <c r="X23" s="20" t="s">
        <v>481</v>
      </c>
      <c r="Y23" s="18" t="n">
        <v>488.68067898</v>
      </c>
      <c r="Z23" s="20" t="n">
        <v>4.7152342</v>
      </c>
      <c r="AA23" s="18" t="n">
        <v>465.79087064</v>
      </c>
      <c r="AB23" s="20" t="n">
        <v>20.21807494</v>
      </c>
    </row>
    <row r="24" spans="1:28">
      <c r="A24" s="15" t="s">
        <v>499</v>
      </c>
      <c r="B24" s="17" t="n">
        <v>6647</v>
      </c>
      <c r="C24" s="18">
        <f>(7.0/B24*100)</f>
        <v/>
      </c>
      <c r="D24" s="19" t="n">
        <v>6640</v>
      </c>
      <c r="E24" s="18" t="n">
        <v>547.94257965</v>
      </c>
      <c r="F24" s="20" t="n">
        <v>7.59613093</v>
      </c>
      <c r="G24" s="18" t="n">
        <v>526.91953463</v>
      </c>
      <c r="H24" s="20" t="n">
        <v>4.82967209</v>
      </c>
      <c r="I24" s="18" t="n">
        <v>531.78911977</v>
      </c>
      <c r="J24" s="20" t="n">
        <v>6.09573439</v>
      </c>
      <c r="K24" s="18" t="n">
        <v>530.72200416</v>
      </c>
      <c r="L24" s="20" t="n">
        <v>14.70438828</v>
      </c>
      <c r="M24" s="18" t="n">
        <v>516.61506795</v>
      </c>
      <c r="N24" s="20" t="n">
        <v>52.59696661</v>
      </c>
      <c r="O24" s="18" t="n">
        <v>484.57401451</v>
      </c>
      <c r="P24" s="20" t="n">
        <v>8.935920449999999</v>
      </c>
      <c r="Q24" s="18" t="s">
        <v>481</v>
      </c>
      <c r="R24" s="20" t="s">
        <v>481</v>
      </c>
      <c r="S24" s="18" t="s">
        <v>481</v>
      </c>
      <c r="T24" s="20" t="s">
        <v>481</v>
      </c>
      <c r="U24" s="18" t="s">
        <v>481</v>
      </c>
      <c r="V24" s="20" t="s">
        <v>481</v>
      </c>
      <c r="W24" s="18" t="s">
        <v>481</v>
      </c>
      <c r="X24" s="20" t="s">
        <v>481</v>
      </c>
      <c r="Y24" s="18" t="n">
        <v>450.67200413</v>
      </c>
      <c r="Z24" s="20" t="n">
        <v>13.7027421</v>
      </c>
      <c r="AA24" s="18" t="n">
        <v>456.93861202</v>
      </c>
      <c r="AB24" s="20" t="n">
        <v>6.80841306</v>
      </c>
    </row>
    <row r="25" spans="1:28">
      <c r="A25" s="15" t="s">
        <v>500</v>
      </c>
      <c r="B25" s="17" t="n">
        <v>5581</v>
      </c>
      <c r="C25" s="18">
        <f>(24.0/B25*100)</f>
        <v/>
      </c>
      <c r="D25" s="19" t="n">
        <v>5557</v>
      </c>
      <c r="E25" s="18" t="n">
        <v>536.33178591</v>
      </c>
      <c r="F25" s="20" t="n">
        <v>5.90756621</v>
      </c>
      <c r="G25" s="18" t="n">
        <v>558.23821202</v>
      </c>
      <c r="H25" s="20" t="n">
        <v>8.67959842</v>
      </c>
      <c r="I25" s="18" t="n">
        <v>540.96016095</v>
      </c>
      <c r="J25" s="20" t="n">
        <v>4.7278263</v>
      </c>
      <c r="K25" s="18" t="n">
        <v>527.20419732</v>
      </c>
      <c r="L25" s="20" t="n">
        <v>4.81064236</v>
      </c>
      <c r="M25" s="18" t="n">
        <v>513.66009156</v>
      </c>
      <c r="N25" s="20" t="n">
        <v>24.39104197</v>
      </c>
      <c r="O25" s="18" t="n">
        <v>522.79458562</v>
      </c>
      <c r="P25" s="20" t="n">
        <v>5.02373627</v>
      </c>
      <c r="Q25" s="18" t="n">
        <v>466.07678254</v>
      </c>
      <c r="R25" s="20" t="n">
        <v>11.63703527</v>
      </c>
      <c r="S25" s="18" t="s">
        <v>481</v>
      </c>
      <c r="T25" s="20" t="s">
        <v>481</v>
      </c>
      <c r="U25" s="18" t="s">
        <v>481</v>
      </c>
      <c r="V25" s="20" t="s">
        <v>481</v>
      </c>
      <c r="W25" s="18" t="s">
        <v>481</v>
      </c>
      <c r="X25" s="20" t="s">
        <v>481</v>
      </c>
      <c r="Y25" s="18" t="s">
        <v>481</v>
      </c>
      <c r="Z25" s="20" t="s">
        <v>481</v>
      </c>
      <c r="AA25" s="18" t="n">
        <v>426.39429071</v>
      </c>
      <c r="AB25" s="20" t="n">
        <v>5.96275848</v>
      </c>
    </row>
    <row r="26" spans="1:28">
      <c r="A26" s="15" t="s">
        <v>501</v>
      </c>
      <c r="B26" s="17" t="n">
        <v>4869</v>
      </c>
      <c r="C26" s="18">
        <f>(29.0/B26*100)</f>
        <v/>
      </c>
      <c r="D26" s="19" t="n">
        <v>4840</v>
      </c>
      <c r="E26" s="18" t="n">
        <v>510.35218965</v>
      </c>
      <c r="F26" s="20" t="n">
        <v>2.94017193</v>
      </c>
      <c r="G26" s="18" t="n">
        <v>518.28308673</v>
      </c>
      <c r="H26" s="20" t="n">
        <v>2.91014379</v>
      </c>
      <c r="I26" s="18" t="n">
        <v>483.26516052</v>
      </c>
      <c r="J26" s="20" t="n">
        <v>2.62021134</v>
      </c>
      <c r="K26" s="18" t="n">
        <v>451.06830295</v>
      </c>
      <c r="L26" s="20" t="n">
        <v>9.99546404</v>
      </c>
      <c r="M26" s="18" t="s">
        <v>481</v>
      </c>
      <c r="N26" s="20" t="s">
        <v>481</v>
      </c>
      <c r="O26" s="18" t="s">
        <v>481</v>
      </c>
      <c r="P26" s="20" t="s">
        <v>481</v>
      </c>
      <c r="Q26" s="18" t="n">
        <v>460.30760547</v>
      </c>
      <c r="R26" s="20" t="n">
        <v>7.16105639</v>
      </c>
      <c r="S26" s="18" t="s">
        <v>481</v>
      </c>
      <c r="T26" s="20" t="s">
        <v>481</v>
      </c>
      <c r="U26" s="18" t="s">
        <v>481</v>
      </c>
      <c r="V26" s="20" t="s">
        <v>481</v>
      </c>
      <c r="W26" s="18" t="s">
        <v>481</v>
      </c>
      <c r="X26" s="20" t="s">
        <v>481</v>
      </c>
      <c r="Y26" s="18" t="n">
        <v>434.94192735</v>
      </c>
      <c r="Z26" s="20" t="n">
        <v>7.76155832</v>
      </c>
      <c r="AA26" s="18" t="n">
        <v>452.95993689</v>
      </c>
      <c r="AB26" s="20" t="n">
        <v>5.04758784</v>
      </c>
    </row>
    <row r="27" spans="1:28">
      <c r="A27" s="15" t="s">
        <v>502</v>
      </c>
      <c r="B27" s="17" t="n">
        <v>5299</v>
      </c>
      <c r="C27" s="18">
        <f>(17.0/B27*100)</f>
        <v/>
      </c>
      <c r="D27" s="19" t="n">
        <v>5282</v>
      </c>
      <c r="E27" s="18" t="n">
        <v>548.54624236</v>
      </c>
      <c r="F27" s="20" t="n">
        <v>3.99741644</v>
      </c>
      <c r="G27" s="18" t="n">
        <v>532.28932217</v>
      </c>
      <c r="H27" s="20" t="n">
        <v>4.6266767</v>
      </c>
      <c r="I27" s="18" t="n">
        <v>526.67141642</v>
      </c>
      <c r="J27" s="20" t="n">
        <v>2.84785859</v>
      </c>
      <c r="K27" s="18" t="n">
        <v>477.30602271</v>
      </c>
      <c r="L27" s="20" t="n">
        <v>50.98927892</v>
      </c>
      <c r="M27" s="18" t="n">
        <v>462.30204332</v>
      </c>
      <c r="N27" s="20" t="n">
        <v>11.13088273</v>
      </c>
      <c r="O27" s="18" t="n">
        <v>463.7991944</v>
      </c>
      <c r="P27" s="20" t="n">
        <v>2.6256643</v>
      </c>
      <c r="Q27" s="18" t="n">
        <v>469.53659943</v>
      </c>
      <c r="R27" s="20" t="n">
        <v>17.65709189</v>
      </c>
      <c r="S27" s="18" t="s">
        <v>481</v>
      </c>
      <c r="T27" s="20" t="s">
        <v>481</v>
      </c>
      <c r="U27" s="18" t="s">
        <v>481</v>
      </c>
      <c r="V27" s="20" t="s">
        <v>481</v>
      </c>
      <c r="W27" s="18" t="s">
        <v>481</v>
      </c>
      <c r="X27" s="20" t="s">
        <v>481</v>
      </c>
      <c r="Y27" s="18" t="n">
        <v>397.55492504</v>
      </c>
      <c r="Z27" s="20" t="n">
        <v>7.427948</v>
      </c>
      <c r="AA27" s="18" t="n">
        <v>415.43679075</v>
      </c>
      <c r="AB27" s="20" t="n">
        <v>2.6772877</v>
      </c>
    </row>
    <row r="28" spans="1:28">
      <c r="A28" s="15" t="s">
        <v>503</v>
      </c>
      <c r="B28" s="17" t="n">
        <v>7568</v>
      </c>
      <c r="C28" s="18">
        <f>(47.0/B28*100)</f>
        <v/>
      </c>
      <c r="D28" s="19" t="n">
        <v>7521</v>
      </c>
      <c r="E28" s="18" t="n">
        <v>405.00487214</v>
      </c>
      <c r="F28" s="20" t="n">
        <v>6.25932189</v>
      </c>
      <c r="G28" s="18" t="n">
        <v>435.28050588</v>
      </c>
      <c r="H28" s="20" t="n">
        <v>2.82459266</v>
      </c>
      <c r="I28" s="18" t="n">
        <v>436.06852976</v>
      </c>
      <c r="J28" s="20" t="n">
        <v>6.55255266</v>
      </c>
      <c r="K28" s="18" t="n">
        <v>357.2353694</v>
      </c>
      <c r="L28" s="20" t="n">
        <v>33.31333179</v>
      </c>
      <c r="M28" s="18" t="n">
        <v>499.78512512</v>
      </c>
      <c r="N28" s="20" t="n">
        <v>21.90540371</v>
      </c>
      <c r="O28" s="18" t="n">
        <v>377.91031025</v>
      </c>
      <c r="P28" s="20" t="n">
        <v>9.004454580000001</v>
      </c>
      <c r="Q28" s="18" t="n">
        <v>432.35000993</v>
      </c>
      <c r="R28" s="20" t="n">
        <v>8.85616774</v>
      </c>
      <c r="S28" s="18" t="s">
        <v>481</v>
      </c>
      <c r="T28" s="20" t="s">
        <v>481</v>
      </c>
      <c r="U28" s="18" t="s">
        <v>481</v>
      </c>
      <c r="V28" s="20" t="s">
        <v>481</v>
      </c>
      <c r="W28" s="18" t="s">
        <v>481</v>
      </c>
      <c r="X28" s="20" t="s">
        <v>481</v>
      </c>
      <c r="Y28" s="18" t="n">
        <v>386.69147388</v>
      </c>
      <c r="Z28" s="20" t="n">
        <v>6.06451359</v>
      </c>
      <c r="AA28" s="18" t="n">
        <v>382.70891225</v>
      </c>
      <c r="AB28" s="20" t="n">
        <v>8.441721319999999</v>
      </c>
    </row>
    <row r="29" spans="1:28">
      <c r="A29" s="15" t="s">
        <v>504</v>
      </c>
      <c r="B29" s="17" t="n">
        <v>5385</v>
      </c>
      <c r="C29" s="18">
        <f>(1352.0/B29*100)</f>
        <v/>
      </c>
      <c r="D29" s="19" t="n">
        <v>4033</v>
      </c>
      <c r="E29" s="18" t="n">
        <v>510.04837002</v>
      </c>
      <c r="F29" s="20" t="n">
        <v>3.49954551</v>
      </c>
      <c r="G29" s="18" t="n">
        <v>562.95823032</v>
      </c>
      <c r="H29" s="20" t="n">
        <v>4.78441295</v>
      </c>
      <c r="I29" s="18" t="n">
        <v>503.68254467</v>
      </c>
      <c r="J29" s="20" t="n">
        <v>4.7021062</v>
      </c>
      <c r="K29" s="18" t="s">
        <v>481</v>
      </c>
      <c r="L29" s="20" t="s">
        <v>481</v>
      </c>
      <c r="M29" s="18" t="n">
        <v>536.22002816</v>
      </c>
      <c r="N29" s="20" t="n">
        <v>29.98769022</v>
      </c>
      <c r="O29" s="18" t="n">
        <v>581.28796005</v>
      </c>
      <c r="P29" s="20" t="n">
        <v>8.432577500000001</v>
      </c>
      <c r="Q29" s="18" t="n">
        <v>455.83914631</v>
      </c>
      <c r="R29" s="20" t="n">
        <v>8.18740712</v>
      </c>
      <c r="S29" s="18" t="s">
        <v>481</v>
      </c>
      <c r="T29" s="20" t="s">
        <v>481</v>
      </c>
      <c r="U29" s="18" t="s">
        <v>481</v>
      </c>
      <c r="V29" s="20" t="s">
        <v>481</v>
      </c>
      <c r="W29" s="18" t="n">
        <v>314.02123871</v>
      </c>
      <c r="X29" s="20" t="n">
        <v>13.26138992</v>
      </c>
      <c r="Y29" s="18" t="s">
        <v>481</v>
      </c>
      <c r="Z29" s="20" t="s">
        <v>481</v>
      </c>
      <c r="AA29" s="18" t="s">
        <v>481</v>
      </c>
      <c r="AB29" s="20" t="s">
        <v>481</v>
      </c>
    </row>
    <row r="30" spans="1:28">
      <c r="A30" s="15" t="s">
        <v>505</v>
      </c>
      <c r="B30" s="17" t="n">
        <v>4520</v>
      </c>
      <c r="C30" s="18">
        <f>(94.0/B30*100)</f>
        <v/>
      </c>
      <c r="D30" s="19" t="n">
        <v>4426</v>
      </c>
      <c r="E30" s="18" t="n">
        <v>549.0339542</v>
      </c>
      <c r="F30" s="20" t="n">
        <v>5.0525485</v>
      </c>
      <c r="G30" s="18" t="n">
        <v>547.55677487</v>
      </c>
      <c r="H30" s="20" t="n">
        <v>6.00197751</v>
      </c>
      <c r="I30" s="18" t="n">
        <v>549.38580934</v>
      </c>
      <c r="J30" s="20" t="n">
        <v>6.03189017</v>
      </c>
      <c r="K30" s="18" t="n">
        <v>467.23870503</v>
      </c>
      <c r="L30" s="20" t="n">
        <v>18.50790309</v>
      </c>
      <c r="M30" s="18" t="n">
        <v>478.83518211</v>
      </c>
      <c r="N30" s="20" t="n">
        <v>16.06312108</v>
      </c>
      <c r="O30" s="18" t="n">
        <v>525.2060976499999</v>
      </c>
      <c r="P30" s="20" t="n">
        <v>3.65844824</v>
      </c>
      <c r="Q30" s="18" t="n">
        <v>550.14782885</v>
      </c>
      <c r="R30" s="20" t="n">
        <v>10.39851585</v>
      </c>
      <c r="S30" s="18" t="s">
        <v>481</v>
      </c>
      <c r="T30" s="20" t="s">
        <v>481</v>
      </c>
      <c r="U30" s="18" t="s">
        <v>481</v>
      </c>
      <c r="V30" s="20" t="s">
        <v>481</v>
      </c>
      <c r="W30" s="18" t="s">
        <v>481</v>
      </c>
      <c r="X30" s="20" t="s">
        <v>481</v>
      </c>
      <c r="Y30" s="18" t="n">
        <v>440.7953236</v>
      </c>
      <c r="Z30" s="20" t="n">
        <v>9.72881069</v>
      </c>
      <c r="AA30" s="18" t="n">
        <v>432.67471582</v>
      </c>
      <c r="AB30" s="20" t="n">
        <v>3.95591612</v>
      </c>
    </row>
    <row r="31" spans="1:2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s">
        <v>481</v>
      </c>
      <c r="P31" s="20" t="s">
        <v>481</v>
      </c>
      <c r="Q31" s="18" t="s">
        <v>481</v>
      </c>
      <c r="R31" s="20" t="s">
        <v>481</v>
      </c>
      <c r="S31" s="18" t="s">
        <v>481</v>
      </c>
      <c r="T31" s="20" t="s">
        <v>481</v>
      </c>
      <c r="U31" s="18" t="s">
        <v>481</v>
      </c>
      <c r="V31" s="20" t="s">
        <v>481</v>
      </c>
      <c r="W31" s="18" t="n">
        <v>513.19117289</v>
      </c>
      <c r="X31" s="20" t="n">
        <v>2.50932949</v>
      </c>
      <c r="Y31" s="18" t="s">
        <v>481</v>
      </c>
      <c r="Z31" s="20" t="s">
        <v>481</v>
      </c>
      <c r="AA31" s="18" t="s">
        <v>481</v>
      </c>
      <c r="AB31" s="20" t="s">
        <v>481</v>
      </c>
    </row>
    <row r="32" spans="1:28">
      <c r="A32" s="15" t="s">
        <v>507</v>
      </c>
      <c r="B32" s="17" t="n">
        <v>4478</v>
      </c>
      <c r="C32" s="18">
        <f>(5.0/B32*100)</f>
        <v/>
      </c>
      <c r="D32" s="19" t="n">
        <v>4473</v>
      </c>
      <c r="E32" s="18" t="n">
        <v>534.37568</v>
      </c>
      <c r="F32" s="20" t="n">
        <v>4.05668342</v>
      </c>
      <c r="G32" s="18" t="n">
        <v>539.20151641</v>
      </c>
      <c r="H32" s="20" t="n">
        <v>3.91719684</v>
      </c>
      <c r="I32" s="18" t="n">
        <v>499.5340408</v>
      </c>
      <c r="J32" s="20" t="n">
        <v>2.69941308</v>
      </c>
      <c r="K32" s="18" t="n">
        <v>495.63635704</v>
      </c>
      <c r="L32" s="20" t="n">
        <v>4.80834963</v>
      </c>
      <c r="M32" s="18" t="s">
        <v>481</v>
      </c>
      <c r="N32" s="20" t="s">
        <v>481</v>
      </c>
      <c r="O32" s="18" t="n">
        <v>419.37543106</v>
      </c>
      <c r="P32" s="20" t="n">
        <v>41.61294642</v>
      </c>
      <c r="Q32" s="18" t="n">
        <v>497.03416285</v>
      </c>
      <c r="R32" s="20" t="n">
        <v>11.2718814</v>
      </c>
      <c r="S32" s="18" t="s">
        <v>481</v>
      </c>
      <c r="T32" s="20" t="s">
        <v>481</v>
      </c>
      <c r="U32" s="18" t="s">
        <v>481</v>
      </c>
      <c r="V32" s="20" t="s">
        <v>481</v>
      </c>
      <c r="W32" s="18" t="s">
        <v>481</v>
      </c>
      <c r="X32" s="20" t="s">
        <v>481</v>
      </c>
      <c r="Y32" s="18" t="n">
        <v>429.6399034</v>
      </c>
      <c r="Z32" s="20" t="n">
        <v>15.05473777</v>
      </c>
      <c r="AA32" s="18" t="n">
        <v>435.54737575</v>
      </c>
      <c r="AB32" s="20" t="n">
        <v>5.82734919</v>
      </c>
    </row>
    <row r="33" spans="1:28">
      <c r="A33" s="15" t="s">
        <v>508</v>
      </c>
      <c r="B33" s="17" t="n">
        <v>7325</v>
      </c>
      <c r="C33" s="18">
        <f>(67.0/B33*100)</f>
        <v/>
      </c>
      <c r="D33" s="19" t="n">
        <v>7258</v>
      </c>
      <c r="E33" s="18" t="n">
        <v>521.95718302</v>
      </c>
      <c r="F33" s="20" t="n">
        <v>10.51289098</v>
      </c>
      <c r="G33" s="18" t="n">
        <v>549.09117488</v>
      </c>
      <c r="H33" s="20" t="n">
        <v>10.5082161</v>
      </c>
      <c r="I33" s="18" t="n">
        <v>545.37456695</v>
      </c>
      <c r="J33" s="20" t="n">
        <v>4.29353494</v>
      </c>
      <c r="K33" s="18" t="n">
        <v>526.0422782000001</v>
      </c>
      <c r="L33" s="20" t="n">
        <v>19.32648891</v>
      </c>
      <c r="M33" s="18" t="n">
        <v>532.81099925</v>
      </c>
      <c r="N33" s="20" t="n">
        <v>17.72094773</v>
      </c>
      <c r="O33" s="18" t="n">
        <v>488.43627928</v>
      </c>
      <c r="P33" s="20" t="n">
        <v>3.3220202</v>
      </c>
      <c r="Q33" s="18" t="n">
        <v>469.55196958</v>
      </c>
      <c r="R33" s="20" t="n">
        <v>9.41139667</v>
      </c>
      <c r="S33" s="18" t="s">
        <v>481</v>
      </c>
      <c r="T33" s="20" t="s">
        <v>481</v>
      </c>
      <c r="U33" s="18" t="s">
        <v>481</v>
      </c>
      <c r="V33" s="20" t="s">
        <v>481</v>
      </c>
      <c r="W33" s="18" t="s">
        <v>481</v>
      </c>
      <c r="X33" s="20" t="s">
        <v>481</v>
      </c>
      <c r="Y33" s="18" t="s">
        <v>481</v>
      </c>
      <c r="Z33" s="20" t="s">
        <v>481</v>
      </c>
      <c r="AA33" s="18" t="n">
        <v>489.3414453</v>
      </c>
      <c r="AB33" s="20" t="n">
        <v>3.44852701</v>
      </c>
    </row>
    <row r="34" spans="1:28">
      <c r="A34" s="15" t="s">
        <v>509</v>
      </c>
      <c r="B34" s="17" t="n">
        <v>6350</v>
      </c>
      <c r="C34" s="18">
        <f>(54.0/B34*100)</f>
        <v/>
      </c>
      <c r="D34" s="19" t="n">
        <v>6296</v>
      </c>
      <c r="E34" s="18" t="n">
        <v>489.98843177</v>
      </c>
      <c r="F34" s="20" t="n">
        <v>5.40785924</v>
      </c>
      <c r="G34" s="18" t="n">
        <v>496.86675448</v>
      </c>
      <c r="H34" s="20" t="n">
        <v>4.73432052</v>
      </c>
      <c r="I34" s="18" t="n">
        <v>468.80971728</v>
      </c>
      <c r="J34" s="20" t="n">
        <v>3.23728584</v>
      </c>
      <c r="K34" s="18" t="s">
        <v>481</v>
      </c>
      <c r="L34" s="20" t="s">
        <v>481</v>
      </c>
      <c r="M34" s="18" t="n">
        <v>438.12525286</v>
      </c>
      <c r="N34" s="20" t="n">
        <v>18.81090481</v>
      </c>
      <c r="O34" s="18" t="n">
        <v>452.56770207</v>
      </c>
      <c r="P34" s="20" t="n">
        <v>30.00018463</v>
      </c>
      <c r="Q34" s="18" t="s">
        <v>481</v>
      </c>
      <c r="R34" s="20" t="s">
        <v>481</v>
      </c>
      <c r="S34" s="18" t="s">
        <v>481</v>
      </c>
      <c r="T34" s="20" t="s">
        <v>481</v>
      </c>
      <c r="U34" s="18" t="s">
        <v>481</v>
      </c>
      <c r="V34" s="20" t="s">
        <v>481</v>
      </c>
      <c r="W34" s="18" t="n">
        <v>395.37373717</v>
      </c>
      <c r="X34" s="20" t="n">
        <v>10.41216711</v>
      </c>
      <c r="Y34" s="18" t="n">
        <v>378.71194697</v>
      </c>
      <c r="Z34" s="20" t="n">
        <v>6.95954387</v>
      </c>
      <c r="AA34" s="18" t="n">
        <v>394.3013544</v>
      </c>
      <c r="AB34" s="20" t="n">
        <v>7.0176267</v>
      </c>
    </row>
    <row r="35" spans="1:2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s">
        <v>481</v>
      </c>
      <c r="T35" s="20" t="s">
        <v>481</v>
      </c>
      <c r="U35" s="18" t="s">
        <v>481</v>
      </c>
      <c r="V35" s="20" t="s">
        <v>481</v>
      </c>
      <c r="W35" s="18" t="s">
        <v>481</v>
      </c>
      <c r="X35" s="20" t="s">
        <v>481</v>
      </c>
      <c r="Y35" s="18" t="n">
        <v>505.2158807</v>
      </c>
      <c r="Z35" s="20" t="n">
        <v>1.4729023</v>
      </c>
      <c r="AA35" s="18" t="s">
        <v>481</v>
      </c>
      <c r="AB35" s="20" t="s">
        <v>481</v>
      </c>
    </row>
    <row r="36" spans="1:28">
      <c r="A36" s="15" t="s">
        <v>511</v>
      </c>
      <c r="B36" s="17" t="n">
        <v>6736</v>
      </c>
      <c r="C36" s="18">
        <f>(28.0/B36*100)</f>
        <v/>
      </c>
      <c r="D36" s="19" t="n">
        <v>6708</v>
      </c>
      <c r="E36" s="18" t="n">
        <v>527.49213373</v>
      </c>
      <c r="F36" s="20" t="n">
        <v>5.7371662</v>
      </c>
      <c r="G36" s="18" t="n">
        <v>523.62927338</v>
      </c>
      <c r="H36" s="20" t="n">
        <v>8.04428873</v>
      </c>
      <c r="I36" s="18" t="n">
        <v>513.4247900300001</v>
      </c>
      <c r="J36" s="20" t="n">
        <v>3.08842067</v>
      </c>
      <c r="K36" s="18" t="n">
        <v>523.2823</v>
      </c>
      <c r="L36" s="20" t="n">
        <v>50.003759</v>
      </c>
      <c r="M36" s="18" t="n">
        <v>495.10706052</v>
      </c>
      <c r="N36" s="20" t="n">
        <v>8.68454249</v>
      </c>
      <c r="O36" s="18" t="n">
        <v>416.1001751</v>
      </c>
      <c r="P36" s="20" t="n">
        <v>4.18407178</v>
      </c>
      <c r="Q36" s="18" t="n">
        <v>517.94194406</v>
      </c>
      <c r="R36" s="20" t="n">
        <v>3.02939208</v>
      </c>
      <c r="S36" s="18" t="s">
        <v>481</v>
      </c>
      <c r="T36" s="20" t="s">
        <v>481</v>
      </c>
      <c r="U36" s="18" t="s">
        <v>481</v>
      </c>
      <c r="V36" s="20" t="s">
        <v>481</v>
      </c>
      <c r="W36" s="18" t="s">
        <v>481</v>
      </c>
      <c r="X36" s="20" t="s">
        <v>481</v>
      </c>
      <c r="Y36" s="18" t="n">
        <v>454.09057755</v>
      </c>
      <c r="Z36" s="20" t="n">
        <v>6.56618175</v>
      </c>
      <c r="AA36" s="18" t="n">
        <v>473.82436325</v>
      </c>
      <c r="AB36" s="20" t="n">
        <v>3.73543139</v>
      </c>
    </row>
    <row r="37" spans="1:28">
      <c r="A37" s="15" t="s">
        <v>512</v>
      </c>
      <c r="B37" s="17" t="n">
        <v>5458</v>
      </c>
      <c r="C37" s="18">
        <f>(60.0/B37*100)</f>
        <v/>
      </c>
      <c r="D37" s="19" t="n">
        <v>5398</v>
      </c>
      <c r="E37" s="18" t="n">
        <v>535.33682299</v>
      </c>
      <c r="F37" s="20" t="n">
        <v>4.10415002</v>
      </c>
      <c r="G37" s="18" t="n">
        <v>521.60025153</v>
      </c>
      <c r="H37" s="20" t="n">
        <v>4.89005778</v>
      </c>
      <c r="I37" s="18" t="n">
        <v>533.32133053</v>
      </c>
      <c r="J37" s="20" t="n">
        <v>4.05921224</v>
      </c>
      <c r="K37" s="18" t="n">
        <v>510.49921035</v>
      </c>
      <c r="L37" s="20" t="n">
        <v>11.67874099</v>
      </c>
      <c r="M37" s="18" t="n">
        <v>504.61707086</v>
      </c>
      <c r="N37" s="20" t="n">
        <v>8.20213343</v>
      </c>
      <c r="O37" s="18" t="n">
        <v>492.15456287</v>
      </c>
      <c r="P37" s="20" t="n">
        <v>6.18679191</v>
      </c>
      <c r="Q37" s="18" t="n">
        <v>490.5034896</v>
      </c>
      <c r="R37" s="20" t="n">
        <v>10.36501892</v>
      </c>
      <c r="S37" s="18" t="s">
        <v>481</v>
      </c>
      <c r="T37" s="20" t="s">
        <v>481</v>
      </c>
      <c r="U37" s="18" t="s">
        <v>481</v>
      </c>
      <c r="V37" s="20" t="s">
        <v>481</v>
      </c>
      <c r="W37" s="18" t="s">
        <v>481</v>
      </c>
      <c r="X37" s="20" t="s">
        <v>481</v>
      </c>
      <c r="Y37" s="18" t="n">
        <v>425.23565437</v>
      </c>
      <c r="Z37" s="20" t="n">
        <v>9.03987532</v>
      </c>
      <c r="AA37" s="18" t="n">
        <v>428.54281289</v>
      </c>
      <c r="AB37" s="20" t="n">
        <v>4.58299967</v>
      </c>
    </row>
    <row r="38" spans="1:28">
      <c r="A38" s="15" t="s">
        <v>513</v>
      </c>
      <c r="B38" s="17" t="n">
        <v>5860</v>
      </c>
      <c r="C38" s="18">
        <f>(16.0/B38*100)</f>
        <v/>
      </c>
      <c r="D38" s="19" t="n">
        <v>5844</v>
      </c>
      <c r="E38" s="18" t="n">
        <v>521.48770845</v>
      </c>
      <c r="F38" s="20" t="n">
        <v>4.14439673</v>
      </c>
      <c r="G38" s="18" t="n">
        <v>540.63781476</v>
      </c>
      <c r="H38" s="20" t="n">
        <v>5.10122704</v>
      </c>
      <c r="I38" s="18" t="n">
        <v>518.15927661</v>
      </c>
      <c r="J38" s="20" t="n">
        <v>4.94916657</v>
      </c>
      <c r="K38" s="18" t="n">
        <v>493.40993574</v>
      </c>
      <c r="L38" s="20" t="n">
        <v>21.25415455</v>
      </c>
      <c r="M38" s="18" t="n">
        <v>501.86196883</v>
      </c>
      <c r="N38" s="20" t="n">
        <v>13.7081811</v>
      </c>
      <c r="O38" s="18" t="n">
        <v>475.3306703</v>
      </c>
      <c r="P38" s="20" t="n">
        <v>5.76006453</v>
      </c>
      <c r="Q38" s="18" t="n">
        <v>498.73188953</v>
      </c>
      <c r="R38" s="20" t="n">
        <v>9.574569909999999</v>
      </c>
      <c r="S38" s="18" t="s">
        <v>481</v>
      </c>
      <c r="T38" s="20" t="s">
        <v>481</v>
      </c>
      <c r="U38" s="18" t="s">
        <v>481</v>
      </c>
      <c r="V38" s="20" t="s">
        <v>481</v>
      </c>
      <c r="W38" s="18" t="s">
        <v>481</v>
      </c>
      <c r="X38" s="20" t="s">
        <v>481</v>
      </c>
      <c r="Y38" s="18" t="n">
        <v>449.7706506</v>
      </c>
      <c r="Z38" s="20" t="n">
        <v>8.533266100000001</v>
      </c>
      <c r="AA38" s="18" t="n">
        <v>441.77015385</v>
      </c>
      <c r="AB38" s="20" t="n">
        <v>5.49340114</v>
      </c>
    </row>
    <row r="39" spans="1:28">
      <c r="A39" s="15" t="s">
        <v>514</v>
      </c>
      <c r="B39" s="17" t="n">
        <v>5895</v>
      </c>
      <c r="C39" s="18">
        <f>(30.0/B39*100)</f>
        <v/>
      </c>
      <c r="D39" s="19" t="n">
        <v>5865</v>
      </c>
      <c r="E39" s="18" t="n">
        <v>451.17409944</v>
      </c>
      <c r="F39" s="20" t="n">
        <v>5.13903579</v>
      </c>
      <c r="G39" s="18" t="n">
        <v>436.31696048</v>
      </c>
      <c r="H39" s="20" t="n">
        <v>5.68919191</v>
      </c>
      <c r="I39" s="18" t="n">
        <v>448.45300669</v>
      </c>
      <c r="J39" s="20" t="n">
        <v>4.98390543</v>
      </c>
      <c r="K39" s="18" t="n">
        <v>461.76376864</v>
      </c>
      <c r="L39" s="20" t="n">
        <v>42.42329986</v>
      </c>
      <c r="M39" s="18" t="n">
        <v>382.00062818</v>
      </c>
      <c r="N39" s="20" t="n">
        <v>49.75441166</v>
      </c>
      <c r="O39" s="18" t="s">
        <v>481</v>
      </c>
      <c r="P39" s="20" t="s">
        <v>481</v>
      </c>
      <c r="Q39" s="18" t="n">
        <v>418.23064994</v>
      </c>
      <c r="R39" s="20" t="n">
        <v>5.0854965</v>
      </c>
      <c r="S39" s="18" t="s">
        <v>481</v>
      </c>
      <c r="T39" s="20" t="s">
        <v>481</v>
      </c>
      <c r="U39" s="18" t="s">
        <v>481</v>
      </c>
      <c r="V39" s="20" t="s">
        <v>481</v>
      </c>
      <c r="W39" s="18" t="s">
        <v>481</v>
      </c>
      <c r="X39" s="20" t="s">
        <v>481</v>
      </c>
      <c r="Y39" s="18" t="n">
        <v>377.91681827</v>
      </c>
      <c r="Z39" s="20" t="n">
        <v>8.375944479999999</v>
      </c>
      <c r="AA39" s="18" t="n">
        <v>372.78369485</v>
      </c>
      <c r="AB39" s="20" t="n">
        <v>5.4798584</v>
      </c>
    </row>
    <row r="40" spans="1:28">
      <c r="A40" s="15" t="s">
        <v>515</v>
      </c>
      <c r="B40" s="17" t="n">
        <v>14157</v>
      </c>
      <c r="C40" s="18">
        <f>(866.0/B40*100)</f>
        <v/>
      </c>
      <c r="D40" s="19" t="n">
        <v>13291</v>
      </c>
      <c r="E40" s="18" t="n">
        <v>526.00616072</v>
      </c>
      <c r="F40" s="20" t="n">
        <v>5.50766486</v>
      </c>
      <c r="G40" s="18" t="n">
        <v>525.55076421</v>
      </c>
      <c r="H40" s="20" t="n">
        <v>4.99335559</v>
      </c>
      <c r="I40" s="18" t="n">
        <v>516.0492265300001</v>
      </c>
      <c r="J40" s="20" t="n">
        <v>4.1982395</v>
      </c>
      <c r="K40" s="18" t="n">
        <v>379.91783606</v>
      </c>
      <c r="L40" s="20" t="n">
        <v>32.46776572</v>
      </c>
      <c r="M40" s="18" t="n">
        <v>451.54900902</v>
      </c>
      <c r="N40" s="20" t="n">
        <v>14.62758206</v>
      </c>
      <c r="O40" s="18" t="n">
        <v>510.43575013</v>
      </c>
      <c r="P40" s="20" t="n">
        <v>3.43396255</v>
      </c>
      <c r="Q40" s="18" t="n">
        <v>480.04000255</v>
      </c>
      <c r="R40" s="20" t="n">
        <v>11.67506202</v>
      </c>
      <c r="S40" s="18" t="s">
        <v>481</v>
      </c>
      <c r="T40" s="20" t="s">
        <v>481</v>
      </c>
      <c r="U40" s="18" t="s">
        <v>481</v>
      </c>
      <c r="V40" s="20" t="s">
        <v>481</v>
      </c>
      <c r="W40" s="18" t="s">
        <v>481</v>
      </c>
      <c r="X40" s="20" t="s">
        <v>481</v>
      </c>
      <c r="Y40" s="18" t="n">
        <v>437.13875777</v>
      </c>
      <c r="Z40" s="20" t="n">
        <v>5.25116641</v>
      </c>
      <c r="AA40" s="18" t="s">
        <v>481</v>
      </c>
      <c r="AB40" s="20" t="s">
        <v>481</v>
      </c>
    </row>
    <row r="41" spans="1:28">
      <c r="A41" s="15" t="s">
        <v>516</v>
      </c>
      <c r="B41" s="17" t="n">
        <v>5712</v>
      </c>
      <c r="C41" s="18">
        <f>(115.0/B41*100)</f>
        <v/>
      </c>
      <c r="D41" s="19" t="n">
        <v>5597</v>
      </c>
      <c r="E41" s="18" t="n">
        <v>539.53716916</v>
      </c>
      <c r="F41" s="20" t="n">
        <v>12.02392067</v>
      </c>
      <c r="G41" s="18" t="n">
        <v>531.89882792</v>
      </c>
      <c r="H41" s="20" t="n">
        <v>4.28423308</v>
      </c>
      <c r="I41" s="18" t="n">
        <v>492.89757012</v>
      </c>
      <c r="J41" s="20" t="n">
        <v>4.39200227</v>
      </c>
      <c r="K41" s="18" t="n">
        <v>472.99091213</v>
      </c>
      <c r="L41" s="20" t="n">
        <v>9.28487589</v>
      </c>
      <c r="M41" s="18" t="n">
        <v>523.75240809</v>
      </c>
      <c r="N41" s="20" t="n">
        <v>42.86178688</v>
      </c>
      <c r="O41" s="18" t="n">
        <v>480.38810716</v>
      </c>
      <c r="P41" s="20" t="n">
        <v>6.61236267</v>
      </c>
      <c r="Q41" s="18" t="n">
        <v>401.20869655</v>
      </c>
      <c r="R41" s="20" t="n">
        <v>14.57037025</v>
      </c>
      <c r="S41" s="18" t="s">
        <v>481</v>
      </c>
      <c r="T41" s="20" t="s">
        <v>481</v>
      </c>
      <c r="U41" s="18" t="s">
        <v>481</v>
      </c>
      <c r="V41" s="20" t="s">
        <v>481</v>
      </c>
      <c r="W41" s="18" t="n">
        <v>399.91015703</v>
      </c>
      <c r="X41" s="20" t="n">
        <v>16.72230739</v>
      </c>
      <c r="Y41" s="18" t="s">
        <v>481</v>
      </c>
      <c r="Z41" s="20" t="s">
        <v>481</v>
      </c>
      <c r="AA41" s="18" t="n">
        <v>440.47171994</v>
      </c>
      <c r="AB41" s="20" t="n">
        <v>7.41932646</v>
      </c>
    </row>
    <row r="42" spans="1:2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row>
    <row r="45" spans="1:28">
      <c r="A45" s="15" t="s">
        <v>520</v>
      </c>
      <c r="B45" s="17" t="n">
        <v>5519</v>
      </c>
      <c r="C45" s="18">
        <f>(943.0/B45*100)</f>
        <v/>
      </c>
      <c r="D45" s="19" t="n">
        <v>4576</v>
      </c>
      <c r="E45" s="18" t="n">
        <v>343.55905946</v>
      </c>
      <c r="F45" s="20" t="n">
        <v>9.039379520000001</v>
      </c>
      <c r="G45" s="18" t="n">
        <v>337.25097747</v>
      </c>
      <c r="H45" s="20" t="n">
        <v>10.20199954</v>
      </c>
      <c r="I45" s="18" t="n">
        <v>321.19198441</v>
      </c>
      <c r="J45" s="20" t="n">
        <v>19.43022191</v>
      </c>
      <c r="K45" s="18" t="n">
        <v>357.40680944</v>
      </c>
      <c r="L45" s="20" t="n">
        <v>3.08199219</v>
      </c>
      <c r="M45" s="18" t="s">
        <v>481</v>
      </c>
      <c r="N45" s="20" t="s">
        <v>481</v>
      </c>
      <c r="O45" s="18" t="s">
        <v>481</v>
      </c>
      <c r="P45" s="20" t="s">
        <v>481</v>
      </c>
      <c r="Q45" s="18" t="s">
        <v>481</v>
      </c>
      <c r="R45" s="20" t="s">
        <v>481</v>
      </c>
      <c r="S45" s="18" t="s">
        <v>481</v>
      </c>
      <c r="T45" s="20" t="s">
        <v>481</v>
      </c>
      <c r="U45" s="18" t="s">
        <v>481</v>
      </c>
      <c r="V45" s="20" t="s">
        <v>481</v>
      </c>
      <c r="W45" s="18" t="s">
        <v>481</v>
      </c>
      <c r="X45" s="20" t="s">
        <v>481</v>
      </c>
      <c r="Y45" s="18" t="s">
        <v>481</v>
      </c>
      <c r="Z45" s="20" t="s">
        <v>481</v>
      </c>
      <c r="AA45" s="18" t="s">
        <v>481</v>
      </c>
      <c r="AB45" s="20" t="s">
        <v>481</v>
      </c>
    </row>
    <row r="46" spans="1:28">
      <c r="A46" s="15" t="s">
        <v>521</v>
      </c>
      <c r="B46" s="17" t="n">
        <v>23141</v>
      </c>
      <c r="C46" s="18">
        <f>(1105.0/B46*100)</f>
        <v/>
      </c>
      <c r="D46" s="19" t="n">
        <v>22036</v>
      </c>
      <c r="E46" s="18" t="n">
        <v>466.08955612</v>
      </c>
      <c r="F46" s="20" t="n">
        <v>4.79120782</v>
      </c>
      <c r="G46" s="18" t="n">
        <v>447.28377397</v>
      </c>
      <c r="H46" s="20" t="n">
        <v>4.50617142</v>
      </c>
      <c r="I46" s="18" t="n">
        <v>447.88431061</v>
      </c>
      <c r="J46" s="20" t="n">
        <v>3.71218981</v>
      </c>
      <c r="K46" s="18" t="n">
        <v>380.3831</v>
      </c>
      <c r="L46" s="20" t="n">
        <v>31.71753902</v>
      </c>
      <c r="M46" s="18" t="n">
        <v>375.82837329</v>
      </c>
      <c r="N46" s="20" t="n">
        <v>12.44028255</v>
      </c>
      <c r="O46" s="18" t="n">
        <v>348.42529755</v>
      </c>
      <c r="P46" s="20" t="n">
        <v>7.26192392</v>
      </c>
      <c r="Q46" s="18" t="n">
        <v>439.19721563</v>
      </c>
      <c r="R46" s="20" t="n">
        <v>6.54857041</v>
      </c>
      <c r="S46" s="18" t="s">
        <v>481</v>
      </c>
      <c r="T46" s="20" t="s">
        <v>481</v>
      </c>
      <c r="U46" s="18" t="s">
        <v>481</v>
      </c>
      <c r="V46" s="20" t="s">
        <v>481</v>
      </c>
      <c r="W46" s="18" t="s">
        <v>481</v>
      </c>
      <c r="X46" s="20" t="s">
        <v>481</v>
      </c>
      <c r="Y46" s="18" t="n">
        <v>387.03905397</v>
      </c>
      <c r="Z46" s="20" t="n">
        <v>4.96626881</v>
      </c>
      <c r="AA46" s="18" t="n">
        <v>367.03450413</v>
      </c>
      <c r="AB46" s="20" t="n">
        <v>2.92437812</v>
      </c>
    </row>
    <row r="47" spans="1:28">
      <c r="A47" s="15" t="s">
        <v>522</v>
      </c>
      <c r="B47" s="17" t="n">
        <v>5928</v>
      </c>
      <c r="C47" s="18">
        <f>(66.0/B47*100)</f>
        <v/>
      </c>
      <c r="D47" s="19" t="n">
        <v>5862</v>
      </c>
      <c r="E47" s="18" t="n">
        <v>478.3562259</v>
      </c>
      <c r="F47" s="20" t="n">
        <v>6.01394733</v>
      </c>
      <c r="G47" s="18" t="n">
        <v>493.15629809</v>
      </c>
      <c r="H47" s="20" t="n">
        <v>6.33514557</v>
      </c>
      <c r="I47" s="18" t="n">
        <v>455.74173867</v>
      </c>
      <c r="J47" s="20" t="n">
        <v>5.06926155</v>
      </c>
      <c r="K47" s="18" t="s">
        <v>481</v>
      </c>
      <c r="L47" s="20" t="s">
        <v>481</v>
      </c>
      <c r="M47" s="18" t="s">
        <v>481</v>
      </c>
      <c r="N47" s="20" t="s">
        <v>481</v>
      </c>
      <c r="O47" s="18" t="s">
        <v>481</v>
      </c>
      <c r="P47" s="20" t="s">
        <v>481</v>
      </c>
      <c r="Q47" s="18" t="n">
        <v>453.46090014</v>
      </c>
      <c r="R47" s="20" t="n">
        <v>12.26964425</v>
      </c>
      <c r="S47" s="18" t="s">
        <v>481</v>
      </c>
      <c r="T47" s="20" t="s">
        <v>481</v>
      </c>
      <c r="U47" s="18" t="s">
        <v>481</v>
      </c>
      <c r="V47" s="20" t="s">
        <v>481</v>
      </c>
      <c r="W47" s="18" t="s">
        <v>481</v>
      </c>
      <c r="X47" s="20" t="s">
        <v>481</v>
      </c>
      <c r="Y47" s="18" t="n">
        <v>377.07108014</v>
      </c>
      <c r="Z47" s="20" t="n">
        <v>9.382064079999999</v>
      </c>
      <c r="AA47" s="18" t="n">
        <v>357.49555298</v>
      </c>
      <c r="AB47" s="20" t="n">
        <v>5.15234426</v>
      </c>
    </row>
    <row r="48" spans="1:28">
      <c r="A48" s="15" t="s">
        <v>523</v>
      </c>
      <c r="B48" s="17" t="n">
        <v>9841</v>
      </c>
      <c r="C48" s="18">
        <f>(7.0/B48*100)</f>
        <v/>
      </c>
      <c r="D48" s="19" t="n">
        <v>9834</v>
      </c>
      <c r="E48" s="18" t="n">
        <v>530.66483529</v>
      </c>
      <c r="F48" s="20" t="n">
        <v>6.94680609</v>
      </c>
      <c r="G48" s="18" t="n">
        <v>505.20572612</v>
      </c>
      <c r="H48" s="20" t="n">
        <v>6.06940798</v>
      </c>
      <c r="I48" s="18" t="n">
        <v>527.37332903</v>
      </c>
      <c r="J48" s="20" t="n">
        <v>10.05040534</v>
      </c>
      <c r="K48" s="18" t="n">
        <v>536.8592366</v>
      </c>
      <c r="L48" s="20" t="n">
        <v>15.67767251</v>
      </c>
      <c r="M48" s="18" t="n">
        <v>517.72547675</v>
      </c>
      <c r="N48" s="20" t="n">
        <v>10.31286439</v>
      </c>
      <c r="O48" s="18" t="n">
        <v>460.45574479</v>
      </c>
      <c r="P48" s="20" t="n">
        <v>9.49815738</v>
      </c>
      <c r="Q48" s="18" t="n">
        <v>528.12530596</v>
      </c>
      <c r="R48" s="20" t="n">
        <v>5.64568746</v>
      </c>
      <c r="S48" s="18" t="s">
        <v>481</v>
      </c>
      <c r="T48" s="20" t="s">
        <v>481</v>
      </c>
      <c r="U48" s="18" t="s">
        <v>481</v>
      </c>
      <c r="V48" s="20" t="s">
        <v>481</v>
      </c>
      <c r="W48" s="18" t="s">
        <v>481</v>
      </c>
      <c r="X48" s="20" t="s">
        <v>481</v>
      </c>
      <c r="Y48" s="18" t="n">
        <v>464.89440067</v>
      </c>
      <c r="Z48" s="20" t="n">
        <v>6.52636231</v>
      </c>
      <c r="AA48" s="18" t="n">
        <v>425.02421766</v>
      </c>
      <c r="AB48" s="20" t="n">
        <v>6.30591092</v>
      </c>
    </row>
    <row r="49" spans="1:28">
      <c r="A49" s="15" t="s">
        <v>524</v>
      </c>
      <c r="B49" s="17" t="n">
        <v>6349</v>
      </c>
      <c r="C49" s="18">
        <f>(56.0/B49*100)</f>
        <v/>
      </c>
      <c r="D49" s="19" t="n">
        <v>6293</v>
      </c>
      <c r="E49" s="18" t="n">
        <v>430.82908266</v>
      </c>
      <c r="F49" s="20" t="n">
        <v>4.63871946</v>
      </c>
      <c r="G49" s="18" t="n">
        <v>445.54600489</v>
      </c>
      <c r="H49" s="20" t="n">
        <v>5.96361258</v>
      </c>
      <c r="I49" s="18" t="n">
        <v>444.42214185</v>
      </c>
      <c r="J49" s="20" t="n">
        <v>3.58650119</v>
      </c>
      <c r="K49" s="18" t="n">
        <v>413.2277</v>
      </c>
      <c r="L49" s="20" t="n">
        <v>31.54918938</v>
      </c>
      <c r="M49" s="18" t="n">
        <v>333.61481404</v>
      </c>
      <c r="N49" s="20" t="n">
        <v>25.34270026</v>
      </c>
      <c r="O49" s="18" t="n">
        <v>467.9895</v>
      </c>
      <c r="P49" s="20" t="n">
        <v>49.19336493</v>
      </c>
      <c r="Q49" s="18" t="n">
        <v>384.75255461</v>
      </c>
      <c r="R49" s="20" t="n">
        <v>10.26920205</v>
      </c>
      <c r="S49" s="18" t="s">
        <v>481</v>
      </c>
      <c r="T49" s="20" t="s">
        <v>481</v>
      </c>
      <c r="U49" s="18" t="s">
        <v>481</v>
      </c>
      <c r="V49" s="20" t="s">
        <v>481</v>
      </c>
      <c r="W49" s="18" t="n">
        <v>347.4053</v>
      </c>
      <c r="X49" s="20" t="n">
        <v>38.40080316</v>
      </c>
      <c r="Y49" s="18" t="n">
        <v>394.11913317</v>
      </c>
      <c r="Z49" s="20" t="n">
        <v>6.39802703</v>
      </c>
      <c r="AA49" s="18" t="n">
        <v>355.80029424</v>
      </c>
      <c r="AB49" s="20" t="n">
        <v>5.5455039</v>
      </c>
    </row>
    <row r="50" spans="1:28">
      <c r="A50" s="15" t="s">
        <v>525</v>
      </c>
      <c r="B50" s="17" t="n">
        <v>11795</v>
      </c>
      <c r="C50" s="18">
        <f>(217.0/B50*100)</f>
        <v/>
      </c>
      <c r="D50" s="19" t="n">
        <v>11578</v>
      </c>
      <c r="E50" s="18" t="n">
        <v>473.152888</v>
      </c>
      <c r="F50" s="20" t="n">
        <v>5.48232749</v>
      </c>
      <c r="G50" s="18" t="n">
        <v>448.68812183</v>
      </c>
      <c r="H50" s="20" t="n">
        <v>3.78268034</v>
      </c>
      <c r="I50" s="18" t="n">
        <v>411.79371931</v>
      </c>
      <c r="J50" s="20" t="n">
        <v>3.59816333</v>
      </c>
      <c r="K50" s="18" t="n">
        <v>458.90099645</v>
      </c>
      <c r="L50" s="20" t="n">
        <v>50.87285201</v>
      </c>
      <c r="M50" s="18" t="n">
        <v>465.28751321</v>
      </c>
      <c r="N50" s="20" t="n">
        <v>41.97133847</v>
      </c>
      <c r="O50" s="18" t="n">
        <v>380.4524322</v>
      </c>
      <c r="P50" s="20" t="n">
        <v>7.28932198</v>
      </c>
      <c r="Q50" s="18" t="n">
        <v>463.88535982</v>
      </c>
      <c r="R50" s="20" t="n">
        <v>4.1549676</v>
      </c>
      <c r="S50" s="18" t="s">
        <v>481</v>
      </c>
      <c r="T50" s="20" t="s">
        <v>481</v>
      </c>
      <c r="U50" s="18" t="s">
        <v>481</v>
      </c>
      <c r="V50" s="20" t="s">
        <v>481</v>
      </c>
      <c r="W50" s="18" t="s">
        <v>481</v>
      </c>
      <c r="X50" s="20" t="s">
        <v>481</v>
      </c>
      <c r="Y50" s="18" t="n">
        <v>337.54277396</v>
      </c>
      <c r="Z50" s="20" t="n">
        <v>8.74037976</v>
      </c>
      <c r="AA50" s="18" t="n">
        <v>360.73078067</v>
      </c>
      <c r="AB50" s="20" t="n">
        <v>5.19960332</v>
      </c>
    </row>
    <row r="51" spans="1:28">
      <c r="A51" s="15" t="s">
        <v>526</v>
      </c>
      <c r="B51" s="17" t="n">
        <v>6866</v>
      </c>
      <c r="C51" s="18">
        <f>(107.0/B51*100)</f>
        <v/>
      </c>
      <c r="D51" s="19" t="n">
        <v>6759</v>
      </c>
      <c r="E51" s="18" t="n">
        <v>450.65085007</v>
      </c>
      <c r="F51" s="20" t="n">
        <v>5.26219766</v>
      </c>
      <c r="G51" s="18" t="n">
        <v>452.93682931</v>
      </c>
      <c r="H51" s="20" t="n">
        <v>5.74638018</v>
      </c>
      <c r="I51" s="18" t="n">
        <v>441.72199583</v>
      </c>
      <c r="J51" s="20" t="n">
        <v>3.30259685</v>
      </c>
      <c r="K51" s="18" t="n">
        <v>391.61241335</v>
      </c>
      <c r="L51" s="20" t="n">
        <v>4.1846681</v>
      </c>
      <c r="M51" s="18" t="s">
        <v>481</v>
      </c>
      <c r="N51" s="20" t="s">
        <v>481</v>
      </c>
      <c r="O51" s="18" t="s">
        <v>481</v>
      </c>
      <c r="P51" s="20" t="s">
        <v>481</v>
      </c>
      <c r="Q51" s="18" t="n">
        <v>461.96264974</v>
      </c>
      <c r="R51" s="20" t="n">
        <v>11.2348734</v>
      </c>
      <c r="S51" s="18" t="s">
        <v>481</v>
      </c>
      <c r="T51" s="20" t="s">
        <v>481</v>
      </c>
      <c r="U51" s="18" t="s">
        <v>481</v>
      </c>
      <c r="V51" s="20" t="s">
        <v>481</v>
      </c>
      <c r="W51" s="18" t="n">
        <v>427.96430568</v>
      </c>
      <c r="X51" s="20" t="n">
        <v>5.20460603</v>
      </c>
      <c r="Y51" s="18" t="n">
        <v>385.75672399</v>
      </c>
      <c r="Z51" s="20" t="n">
        <v>9.60842486</v>
      </c>
      <c r="AA51" s="18" t="n">
        <v>384.16739865</v>
      </c>
      <c r="AB51" s="20" t="n">
        <v>4.75833983</v>
      </c>
    </row>
    <row r="52" spans="1:28">
      <c r="A52" s="15" t="s">
        <v>527</v>
      </c>
      <c r="B52" s="17" t="n">
        <v>5809</v>
      </c>
      <c r="C52" s="18">
        <f>(66.0/B52*100)</f>
        <v/>
      </c>
      <c r="D52" s="19" t="n">
        <v>5743</v>
      </c>
      <c r="E52" s="18" t="n">
        <v>527.62814598</v>
      </c>
      <c r="F52" s="20" t="n">
        <v>4.73103952</v>
      </c>
      <c r="G52" s="18" t="n">
        <v>521.51377681</v>
      </c>
      <c r="H52" s="20" t="n">
        <v>4.1370287</v>
      </c>
      <c r="I52" s="18" t="n">
        <v>515.57158413</v>
      </c>
      <c r="J52" s="20" t="n">
        <v>3.30337261</v>
      </c>
      <c r="K52" s="18" t="n">
        <v>486.08580667</v>
      </c>
      <c r="L52" s="20" t="n">
        <v>26.87118319</v>
      </c>
      <c r="M52" s="18" t="n">
        <v>451.83960676</v>
      </c>
      <c r="N52" s="20" t="n">
        <v>6.21342818</v>
      </c>
      <c r="O52" s="18" t="s">
        <v>481</v>
      </c>
      <c r="P52" s="20" t="s">
        <v>481</v>
      </c>
      <c r="Q52" s="18" t="n">
        <v>471.72329573</v>
      </c>
      <c r="R52" s="20" t="n">
        <v>10.39577895</v>
      </c>
      <c r="S52" s="18" t="s">
        <v>481</v>
      </c>
      <c r="T52" s="20" t="s">
        <v>481</v>
      </c>
      <c r="U52" s="18" t="s">
        <v>481</v>
      </c>
      <c r="V52" s="20" t="s">
        <v>481</v>
      </c>
      <c r="W52" s="18" t="s">
        <v>481</v>
      </c>
      <c r="X52" s="20" t="s">
        <v>481</v>
      </c>
      <c r="Y52" s="18" t="n">
        <v>470.20832568</v>
      </c>
      <c r="Z52" s="20" t="n">
        <v>4.39018177</v>
      </c>
      <c r="AA52" s="18" t="n">
        <v>418.95914986</v>
      </c>
      <c r="AB52" s="20" t="n">
        <v>3.69360611</v>
      </c>
    </row>
    <row r="53" spans="1:28">
      <c r="A53" s="15" t="s">
        <v>528</v>
      </c>
      <c r="B53" s="17" t="n">
        <v>5571</v>
      </c>
      <c r="C53" s="18">
        <f>(81.0/B53*100)</f>
        <v/>
      </c>
      <c r="D53" s="19" t="n">
        <v>5490</v>
      </c>
      <c r="E53" s="18" t="n">
        <v>467.3920684</v>
      </c>
      <c r="F53" s="20" t="n">
        <v>2.70096532</v>
      </c>
      <c r="G53" s="18" t="n">
        <v>467.94449334</v>
      </c>
      <c r="H53" s="20" t="n">
        <v>4.45585851</v>
      </c>
      <c r="I53" s="18" t="n">
        <v>472.59352255</v>
      </c>
      <c r="J53" s="20" t="n">
        <v>3.94650236</v>
      </c>
      <c r="K53" s="18" t="n">
        <v>393.05280891</v>
      </c>
      <c r="L53" s="20" t="n">
        <v>23.74049893</v>
      </c>
      <c r="M53" s="18" t="n">
        <v>396.84691176</v>
      </c>
      <c r="N53" s="20" t="n">
        <v>18.64395056</v>
      </c>
      <c r="O53" s="18" t="n">
        <v>474.75587135</v>
      </c>
      <c r="P53" s="20" t="n">
        <v>15.71058967</v>
      </c>
      <c r="Q53" s="18" t="s">
        <v>481</v>
      </c>
      <c r="R53" s="20" t="s">
        <v>481</v>
      </c>
      <c r="S53" s="18" t="s">
        <v>481</v>
      </c>
      <c r="T53" s="20" t="s">
        <v>481</v>
      </c>
      <c r="U53" s="18" t="s">
        <v>481</v>
      </c>
      <c r="V53" s="20" t="s">
        <v>481</v>
      </c>
      <c r="W53" s="18" t="n">
        <v>440.64472233</v>
      </c>
      <c r="X53" s="20" t="n">
        <v>5.65131294</v>
      </c>
      <c r="Y53" s="18" t="n">
        <v>391.53001905</v>
      </c>
      <c r="Z53" s="20" t="n">
        <v>7.92459892</v>
      </c>
      <c r="AA53" s="18" t="n">
        <v>366.05128862</v>
      </c>
      <c r="AB53" s="20" t="n">
        <v>3.2373064</v>
      </c>
    </row>
    <row r="54" spans="1:28">
      <c r="A54" s="15" t="s">
        <v>529</v>
      </c>
      <c r="B54" s="17" t="n">
        <v>4740</v>
      </c>
      <c r="C54" s="18">
        <f>(39.0/B54*100)</f>
        <v/>
      </c>
      <c r="D54" s="19" t="n">
        <v>4701</v>
      </c>
      <c r="E54" s="18" t="n">
        <v>400.86090028</v>
      </c>
      <c r="F54" s="20" t="n">
        <v>3.90751283</v>
      </c>
      <c r="G54" s="18" t="n">
        <v>387.48938115</v>
      </c>
      <c r="H54" s="20" t="n">
        <v>3.96905876</v>
      </c>
      <c r="I54" s="18" t="n">
        <v>373.18878986</v>
      </c>
      <c r="J54" s="20" t="n">
        <v>6.40356019</v>
      </c>
      <c r="K54" s="18" t="n">
        <v>351.76101775</v>
      </c>
      <c r="L54" s="20" t="n">
        <v>11.24759038</v>
      </c>
      <c r="M54" s="18" t="n">
        <v>314.52265301</v>
      </c>
      <c r="N54" s="20" t="n">
        <v>6.65671989</v>
      </c>
      <c r="O54" s="18" t="n">
        <v>285.32320017</v>
      </c>
      <c r="P54" s="20" t="n">
        <v>17.3502119</v>
      </c>
      <c r="Q54" s="18" t="n">
        <v>391.66424342</v>
      </c>
      <c r="R54" s="20" t="n">
        <v>10.24667374</v>
      </c>
      <c r="S54" s="18" t="s">
        <v>481</v>
      </c>
      <c r="T54" s="20" t="s">
        <v>481</v>
      </c>
      <c r="U54" s="18" t="s">
        <v>481</v>
      </c>
      <c r="V54" s="20" t="s">
        <v>481</v>
      </c>
      <c r="W54" s="18" t="s">
        <v>481</v>
      </c>
      <c r="X54" s="20" t="s">
        <v>481</v>
      </c>
      <c r="Y54" s="18" t="n">
        <v>318.52403198</v>
      </c>
      <c r="Z54" s="20" t="n">
        <v>6.72013644</v>
      </c>
      <c r="AA54" s="18" t="n">
        <v>304.76070826</v>
      </c>
      <c r="AB54" s="20" t="n">
        <v>3.57351851</v>
      </c>
    </row>
    <row r="55" spans="1:28">
      <c r="A55" s="15" t="s">
        <v>530</v>
      </c>
      <c r="B55" s="17" t="n">
        <v>5316</v>
      </c>
      <c r="C55" s="18">
        <f>(22.0/B55*100)</f>
        <v/>
      </c>
      <c r="D55" s="19" t="n">
        <v>5294</v>
      </c>
      <c r="E55" s="18" t="n">
        <v>436.67557633</v>
      </c>
      <c r="F55" s="20" t="n">
        <v>7.52361002</v>
      </c>
      <c r="G55" s="18" t="n">
        <v>437.21847008</v>
      </c>
      <c r="H55" s="20" t="n">
        <v>6.31574528</v>
      </c>
      <c r="I55" s="18" t="n">
        <v>408.97797169</v>
      </c>
      <c r="J55" s="20" t="n">
        <v>4.01259853</v>
      </c>
      <c r="K55" s="18" t="n">
        <v>379.26675005</v>
      </c>
      <c r="L55" s="20" t="n">
        <v>7.83279588</v>
      </c>
      <c r="M55" s="18" t="n">
        <v>312.02502834</v>
      </c>
      <c r="N55" s="20" t="n">
        <v>28.96237337</v>
      </c>
      <c r="O55" s="18" t="s">
        <v>481</v>
      </c>
      <c r="P55" s="20" t="s">
        <v>481</v>
      </c>
      <c r="Q55" s="18" t="n">
        <v>416.96418448</v>
      </c>
      <c r="R55" s="20" t="n">
        <v>4.57787112</v>
      </c>
      <c r="S55" s="18" t="s">
        <v>481</v>
      </c>
      <c r="T55" s="20" t="s">
        <v>481</v>
      </c>
      <c r="U55" s="18" t="s">
        <v>481</v>
      </c>
      <c r="V55" s="20" t="s">
        <v>481</v>
      </c>
      <c r="W55" s="18" t="s">
        <v>481</v>
      </c>
      <c r="X55" s="20" t="s">
        <v>481</v>
      </c>
      <c r="Y55" s="18" t="n">
        <v>373.17608789</v>
      </c>
      <c r="Z55" s="20" t="n">
        <v>8.477169379999999</v>
      </c>
      <c r="AA55" s="18" t="n">
        <v>315.59141063</v>
      </c>
      <c r="AB55" s="20" t="n">
        <v>5.14935941</v>
      </c>
    </row>
    <row r="56" spans="1:28">
      <c r="A56" s="15" t="s">
        <v>531</v>
      </c>
      <c r="B56" s="17" t="n">
        <v>5359</v>
      </c>
      <c r="C56" s="18">
        <f>(75.0/B56*100)</f>
        <v/>
      </c>
      <c r="D56" s="19" t="n">
        <v>5284</v>
      </c>
      <c r="E56" s="18" t="n">
        <v>553.14055119</v>
      </c>
      <c r="F56" s="20" t="n">
        <v>3.9499124</v>
      </c>
      <c r="G56" s="18" t="n">
        <v>558.14482889</v>
      </c>
      <c r="H56" s="20" t="n">
        <v>4.56490557</v>
      </c>
      <c r="I56" s="18" t="n">
        <v>539.32089605</v>
      </c>
      <c r="J56" s="20" t="n">
        <v>4.44138889</v>
      </c>
      <c r="K56" s="18" t="n">
        <v>524.14259267</v>
      </c>
      <c r="L56" s="20" t="n">
        <v>33.14068905</v>
      </c>
      <c r="M56" s="18" t="n">
        <v>501.27927509</v>
      </c>
      <c r="N56" s="20" t="n">
        <v>32.6827397</v>
      </c>
      <c r="O56" s="18" t="n">
        <v>506.61612899</v>
      </c>
      <c r="P56" s="20" t="n">
        <v>8.54787455</v>
      </c>
      <c r="Q56" s="18" t="n">
        <v>520.92270769</v>
      </c>
      <c r="R56" s="20" t="n">
        <v>9.33409449</v>
      </c>
      <c r="S56" s="18" t="s">
        <v>481</v>
      </c>
      <c r="T56" s="20" t="s">
        <v>481</v>
      </c>
      <c r="U56" s="18" t="s">
        <v>481</v>
      </c>
      <c r="V56" s="20" t="s">
        <v>481</v>
      </c>
      <c r="W56" s="18" t="s">
        <v>481</v>
      </c>
      <c r="X56" s="20" t="s">
        <v>481</v>
      </c>
      <c r="Y56" s="18" t="n">
        <v>503.76362591</v>
      </c>
      <c r="Z56" s="20" t="n">
        <v>5.71394185</v>
      </c>
      <c r="AA56" s="18" t="n">
        <v>502.03073401</v>
      </c>
      <c r="AB56" s="20" t="n">
        <v>3.11169206</v>
      </c>
    </row>
    <row r="57" spans="1:28">
      <c r="A57" s="15" t="s">
        <v>532</v>
      </c>
      <c r="B57" s="17" t="n">
        <v>6513</v>
      </c>
      <c r="C57" s="18">
        <f>(0.0/B57*100)</f>
        <v/>
      </c>
      <c r="D57" s="19" t="n">
        <v>6513</v>
      </c>
      <c r="E57" s="18" t="n">
        <v>410.4943779</v>
      </c>
      <c r="F57" s="20" t="n">
        <v>5.99599407</v>
      </c>
      <c r="G57" s="18" t="n">
        <v>436.75502649</v>
      </c>
      <c r="H57" s="20" t="n">
        <v>6.07769652</v>
      </c>
      <c r="I57" s="18" t="n">
        <v>420.66307592</v>
      </c>
      <c r="J57" s="20" t="n">
        <v>3.49981736</v>
      </c>
      <c r="K57" s="18" t="n">
        <v>393.52775137</v>
      </c>
      <c r="L57" s="20" t="n">
        <v>14.32220002</v>
      </c>
      <c r="M57" s="18" t="n">
        <v>385.54256222</v>
      </c>
      <c r="N57" s="20" t="n">
        <v>11.65556811</v>
      </c>
      <c r="O57" s="18" t="n">
        <v>378.0408091</v>
      </c>
      <c r="P57" s="20" t="n">
        <v>3.42070811</v>
      </c>
      <c r="Q57" s="18" t="n">
        <v>375.2966709</v>
      </c>
      <c r="R57" s="20" t="n">
        <v>6.84240552</v>
      </c>
      <c r="S57" s="18" t="s">
        <v>481</v>
      </c>
      <c r="T57" s="20" t="s">
        <v>481</v>
      </c>
      <c r="U57" s="18" t="s">
        <v>481</v>
      </c>
      <c r="V57" s="20" t="s">
        <v>481</v>
      </c>
      <c r="W57" s="18" t="s">
        <v>481</v>
      </c>
      <c r="X57" s="20" t="s">
        <v>481</v>
      </c>
      <c r="Y57" s="18" t="s">
        <v>481</v>
      </c>
      <c r="Z57" s="20" t="s">
        <v>481</v>
      </c>
      <c r="AA57" s="18" t="n">
        <v>322.9248587</v>
      </c>
      <c r="AB57" s="20" t="n">
        <v>41.32250822</v>
      </c>
    </row>
    <row r="58" spans="1:28">
      <c r="A58" s="15" t="s">
        <v>533</v>
      </c>
      <c r="B58" s="17" t="n">
        <v>7267</v>
      </c>
      <c r="C58" s="18">
        <f>(10.0/B58*100)</f>
        <v/>
      </c>
      <c r="D58" s="19" t="n">
        <v>7257</v>
      </c>
      <c r="E58" s="18" t="n">
        <v>434.49175835</v>
      </c>
      <c r="F58" s="20" t="n">
        <v>4.51816162</v>
      </c>
      <c r="G58" s="18" t="n">
        <v>441.78195624</v>
      </c>
      <c r="H58" s="20" t="n">
        <v>4.20891496</v>
      </c>
      <c r="I58" s="18" t="n">
        <v>430.49073275</v>
      </c>
      <c r="J58" s="20" t="n">
        <v>4.78820632</v>
      </c>
      <c r="K58" s="18" t="n">
        <v>400.92304593</v>
      </c>
      <c r="L58" s="20" t="n">
        <v>5.11114814</v>
      </c>
      <c r="M58" s="18" t="n">
        <v>407.98240883</v>
      </c>
      <c r="N58" s="20" t="n">
        <v>10.50077529</v>
      </c>
      <c r="O58" s="18" t="n">
        <v>398.25627109</v>
      </c>
      <c r="P58" s="20" t="n">
        <v>15.05394357</v>
      </c>
      <c r="Q58" s="18" t="n">
        <v>421.31293309</v>
      </c>
      <c r="R58" s="20" t="n">
        <v>5.71369847</v>
      </c>
      <c r="S58" s="18" t="s">
        <v>481</v>
      </c>
      <c r="T58" s="20" t="s">
        <v>481</v>
      </c>
      <c r="U58" s="18" t="s">
        <v>481</v>
      </c>
      <c r="V58" s="20" t="s">
        <v>481</v>
      </c>
      <c r="W58" s="18" t="s">
        <v>481</v>
      </c>
      <c r="X58" s="20" t="s">
        <v>481</v>
      </c>
      <c r="Y58" s="18" t="n">
        <v>387.70873071</v>
      </c>
      <c r="Z58" s="20" t="n">
        <v>8.04126359</v>
      </c>
      <c r="AA58" s="18" t="n">
        <v>318.51356005</v>
      </c>
      <c r="AB58" s="20" t="n">
        <v>6.75454687</v>
      </c>
    </row>
    <row r="59" spans="1:28">
      <c r="A59" s="15" t="s">
        <v>534</v>
      </c>
      <c r="B59" s="17" t="n">
        <v>4826</v>
      </c>
      <c r="C59" s="18">
        <f>(26.0/B59*100)</f>
        <v/>
      </c>
      <c r="D59" s="19" t="n">
        <v>4800</v>
      </c>
      <c r="E59" s="18" t="n">
        <v>360.03951172</v>
      </c>
      <c r="F59" s="20" t="n">
        <v>2.86848353</v>
      </c>
      <c r="G59" s="18" t="n">
        <v>363.06871864</v>
      </c>
      <c r="H59" s="20" t="n">
        <v>3.17673494</v>
      </c>
      <c r="I59" s="18" t="n">
        <v>361.03221376</v>
      </c>
      <c r="J59" s="20" t="n">
        <v>3.36052332</v>
      </c>
      <c r="K59" s="18" t="n">
        <v>328.84468834</v>
      </c>
      <c r="L59" s="20" t="n">
        <v>8.93809068</v>
      </c>
      <c r="M59" s="18" t="n">
        <v>292.1191739</v>
      </c>
      <c r="N59" s="20" t="n">
        <v>11.66407604</v>
      </c>
      <c r="O59" s="18" t="n">
        <v>328.66794838</v>
      </c>
      <c r="P59" s="20" t="n">
        <v>7.20690162</v>
      </c>
      <c r="Q59" s="18" t="n">
        <v>340.15905724</v>
      </c>
      <c r="R59" s="20" t="n">
        <v>5.69872066</v>
      </c>
      <c r="S59" s="18" t="s">
        <v>481</v>
      </c>
      <c r="T59" s="20" t="s">
        <v>481</v>
      </c>
      <c r="U59" s="18" t="s">
        <v>481</v>
      </c>
      <c r="V59" s="20" t="s">
        <v>481</v>
      </c>
      <c r="W59" s="18" t="n">
        <v>338.1314446</v>
      </c>
      <c r="X59" s="20" t="n">
        <v>10.2119843</v>
      </c>
      <c r="Y59" s="18" t="s">
        <v>481</v>
      </c>
      <c r="Z59" s="20" t="s">
        <v>481</v>
      </c>
      <c r="AA59" s="18" t="n">
        <v>285.42109058</v>
      </c>
      <c r="AB59" s="20" t="n">
        <v>4.32647623</v>
      </c>
    </row>
    <row r="60" spans="1:28">
      <c r="A60" s="15" t="s">
        <v>535</v>
      </c>
      <c r="B60" s="17" t="n">
        <v>4546</v>
      </c>
      <c r="C60" s="18">
        <f>(15.0/B60*100)</f>
        <v/>
      </c>
      <c r="D60" s="19" t="n">
        <v>4531</v>
      </c>
      <c r="E60" s="18" t="n">
        <v>356.49346065</v>
      </c>
      <c r="F60" s="20" t="n">
        <v>7.05497527</v>
      </c>
      <c r="G60" s="18" t="n">
        <v>351.09744127</v>
      </c>
      <c r="H60" s="20" t="n">
        <v>7.97171621</v>
      </c>
      <c r="I60" s="18" t="n">
        <v>342.87185796</v>
      </c>
      <c r="J60" s="20" t="n">
        <v>5.51218708</v>
      </c>
      <c r="K60" s="18" t="n">
        <v>371.34768617</v>
      </c>
      <c r="L60" s="20" t="n">
        <v>37.87020733</v>
      </c>
      <c r="M60" s="18" t="n">
        <v>344.30201867</v>
      </c>
      <c r="N60" s="20" t="n">
        <v>27.71539946</v>
      </c>
      <c r="O60" s="18" t="n">
        <v>313.29754504</v>
      </c>
      <c r="P60" s="20" t="n">
        <v>22.69916332</v>
      </c>
      <c r="Q60" s="18" t="n">
        <v>364.69602005</v>
      </c>
      <c r="R60" s="20" t="n">
        <v>15.91897169</v>
      </c>
      <c r="S60" s="18" t="s">
        <v>481</v>
      </c>
      <c r="T60" s="20" t="s">
        <v>481</v>
      </c>
      <c r="U60" s="18" t="s">
        <v>481</v>
      </c>
      <c r="V60" s="20" t="s">
        <v>481</v>
      </c>
      <c r="W60" s="18" t="s">
        <v>481</v>
      </c>
      <c r="X60" s="20" t="s">
        <v>481</v>
      </c>
      <c r="Y60" s="18" t="n">
        <v>335.30044735</v>
      </c>
      <c r="Z60" s="20" t="n">
        <v>6.32932451</v>
      </c>
      <c r="AA60" s="18" t="n">
        <v>371.05459237</v>
      </c>
      <c r="AB60" s="20" t="n">
        <v>58.12819845</v>
      </c>
    </row>
    <row r="61" spans="1:28">
      <c r="A61" s="15" t="s">
        <v>536</v>
      </c>
      <c r="B61" s="17" t="n">
        <v>6525</v>
      </c>
      <c r="C61" s="18">
        <f>(132.0/B61*100)</f>
        <v/>
      </c>
      <c r="D61" s="19" t="n">
        <v>6393</v>
      </c>
      <c r="E61" s="18" t="n">
        <v>499.73543794</v>
      </c>
      <c r="F61" s="20" t="n">
        <v>3.83794351</v>
      </c>
      <c r="G61" s="18" t="n">
        <v>508.16882984</v>
      </c>
      <c r="H61" s="20" t="n">
        <v>4.09478154</v>
      </c>
      <c r="I61" s="18" t="n">
        <v>472.80012954</v>
      </c>
      <c r="J61" s="20" t="n">
        <v>2.751986</v>
      </c>
      <c r="K61" s="18" t="n">
        <v>397.05902333</v>
      </c>
      <c r="L61" s="20" t="n">
        <v>18.75476044</v>
      </c>
      <c r="M61" s="18" t="n">
        <v>445.30539421</v>
      </c>
      <c r="N61" s="20" t="n">
        <v>57.89031455</v>
      </c>
      <c r="O61" s="18" t="s">
        <v>481</v>
      </c>
      <c r="P61" s="20" t="s">
        <v>481</v>
      </c>
      <c r="Q61" s="18" t="n">
        <v>433.1671215</v>
      </c>
      <c r="R61" s="20" t="n">
        <v>7.79650572</v>
      </c>
      <c r="S61" s="18" t="s">
        <v>481</v>
      </c>
      <c r="T61" s="20" t="s">
        <v>481</v>
      </c>
      <c r="U61" s="18" t="s">
        <v>481</v>
      </c>
      <c r="V61" s="20" t="s">
        <v>481</v>
      </c>
      <c r="W61" s="18" t="s">
        <v>481</v>
      </c>
      <c r="X61" s="20" t="s">
        <v>481</v>
      </c>
      <c r="Y61" s="18" t="s">
        <v>481</v>
      </c>
      <c r="Z61" s="20" t="s">
        <v>481</v>
      </c>
      <c r="AA61" s="18" t="n">
        <v>395.90528778</v>
      </c>
      <c r="AB61" s="20" t="n">
        <v>5.82030146</v>
      </c>
    </row>
    <row r="62" spans="1:28">
      <c r="A62" s="15" t="s">
        <v>537</v>
      </c>
      <c r="B62" s="17" t="n">
        <v>4476</v>
      </c>
      <c r="C62" s="18">
        <f>(3.0/B62*100)</f>
        <v/>
      </c>
      <c r="D62" s="19" t="n">
        <v>4473</v>
      </c>
      <c r="E62" s="18" t="n">
        <v>530.10046185</v>
      </c>
      <c r="F62" s="20" t="n">
        <v>2.54251952</v>
      </c>
      <c r="G62" s="18" t="n">
        <v>519.30614299</v>
      </c>
      <c r="H62" s="20" t="n">
        <v>2.49780474</v>
      </c>
      <c r="I62" s="18" t="n">
        <v>520.06135077</v>
      </c>
      <c r="J62" s="20" t="n">
        <v>3.50788655</v>
      </c>
      <c r="K62" s="18" t="n">
        <v>533.44495352</v>
      </c>
      <c r="L62" s="20" t="n">
        <v>5.68379896</v>
      </c>
      <c r="M62" s="18" t="n">
        <v>485.57912172</v>
      </c>
      <c r="N62" s="20" t="n">
        <v>22.27186544</v>
      </c>
      <c r="O62" s="18" t="n">
        <v>479.59421565</v>
      </c>
      <c r="P62" s="20" t="n">
        <v>4.2583448</v>
      </c>
      <c r="Q62" s="18" t="s">
        <v>481</v>
      </c>
      <c r="R62" s="20" t="s">
        <v>481</v>
      </c>
      <c r="S62" s="18" t="s">
        <v>481</v>
      </c>
      <c r="T62" s="20" t="s">
        <v>481</v>
      </c>
      <c r="U62" s="18" t="s">
        <v>481</v>
      </c>
      <c r="V62" s="20" t="s">
        <v>481</v>
      </c>
      <c r="W62" s="18" t="s">
        <v>481</v>
      </c>
      <c r="X62" s="20" t="s">
        <v>481</v>
      </c>
      <c r="Y62" s="18" t="n">
        <v>487.26405451</v>
      </c>
      <c r="Z62" s="20" t="n">
        <v>4.59680195</v>
      </c>
      <c r="AA62" s="18" t="n">
        <v>484.24316999</v>
      </c>
      <c r="AB62" s="20" t="n">
        <v>3.14946491</v>
      </c>
    </row>
    <row r="63" spans="1:28">
      <c r="A63" s="15" t="s">
        <v>538</v>
      </c>
      <c r="B63" s="17" t="n">
        <v>5324</v>
      </c>
      <c r="C63" s="18">
        <f>(1952.0/B63*100)</f>
        <v/>
      </c>
      <c r="D63" s="19" t="n">
        <v>3372</v>
      </c>
      <c r="E63" s="18" t="n">
        <v>354.39908097</v>
      </c>
      <c r="F63" s="20" t="n">
        <v>3.64930602</v>
      </c>
      <c r="G63" s="18" t="n">
        <v>373.76169227</v>
      </c>
      <c r="H63" s="20" t="n">
        <v>4.03770519</v>
      </c>
      <c r="I63" s="18" t="n">
        <v>381.57406637</v>
      </c>
      <c r="J63" s="20" t="n">
        <v>2.9987709</v>
      </c>
      <c r="K63" s="18" t="s">
        <v>481</v>
      </c>
      <c r="L63" s="20" t="s">
        <v>481</v>
      </c>
      <c r="M63" s="18" t="s">
        <v>481</v>
      </c>
      <c r="N63" s="20" t="s">
        <v>481</v>
      </c>
      <c r="O63" s="18" t="s">
        <v>481</v>
      </c>
      <c r="P63" s="20" t="s">
        <v>481</v>
      </c>
      <c r="Q63" s="18" t="n">
        <v>370.60228157</v>
      </c>
      <c r="R63" s="20" t="n">
        <v>6.05295351</v>
      </c>
      <c r="S63" s="18" t="s">
        <v>481</v>
      </c>
      <c r="T63" s="20" t="s">
        <v>481</v>
      </c>
      <c r="U63" s="18" t="s">
        <v>481</v>
      </c>
      <c r="V63" s="20" t="s">
        <v>481</v>
      </c>
      <c r="W63" s="18" t="s">
        <v>481</v>
      </c>
      <c r="X63" s="20" t="s">
        <v>481</v>
      </c>
      <c r="Y63" s="18" t="s">
        <v>481</v>
      </c>
      <c r="Z63" s="20" t="s">
        <v>481</v>
      </c>
      <c r="AA63" s="18" t="s">
        <v>481</v>
      </c>
      <c r="AB63" s="20" t="s">
        <v>481</v>
      </c>
    </row>
    <row r="64" spans="1:28">
      <c r="A64" s="15" t="s">
        <v>539</v>
      </c>
      <c r="B64" s="17" t="n">
        <v>3634</v>
      </c>
      <c r="C64" s="18">
        <f>(3.0/B64*100)</f>
        <v/>
      </c>
      <c r="D64" s="19" t="n">
        <v>3631</v>
      </c>
      <c r="E64" s="18" t="n">
        <v>440.7057619</v>
      </c>
      <c r="F64" s="20" t="n">
        <v>2.32224359</v>
      </c>
      <c r="G64" s="18" t="n">
        <v>538.63421995</v>
      </c>
      <c r="H64" s="20" t="n">
        <v>7.02547007</v>
      </c>
      <c r="I64" s="18" t="n">
        <v>501.60366384</v>
      </c>
      <c r="J64" s="20" t="n">
        <v>3.71889863</v>
      </c>
      <c r="K64" s="18" t="n">
        <v>374.71132855</v>
      </c>
      <c r="L64" s="20" t="n">
        <v>27.08081806</v>
      </c>
      <c r="M64" s="18" t="n">
        <v>458.20321605</v>
      </c>
      <c r="N64" s="20" t="n">
        <v>36.41075239</v>
      </c>
      <c r="O64" s="18" t="n">
        <v>321.54857761</v>
      </c>
      <c r="P64" s="20" t="n">
        <v>47.72956121</v>
      </c>
      <c r="Q64" s="18" t="n">
        <v>437.19391017</v>
      </c>
      <c r="R64" s="20" t="n">
        <v>20.17508613</v>
      </c>
      <c r="S64" s="18" t="s">
        <v>481</v>
      </c>
      <c r="T64" s="20" t="s">
        <v>481</v>
      </c>
      <c r="U64" s="18" t="s">
        <v>481</v>
      </c>
      <c r="V64" s="20" t="s">
        <v>481</v>
      </c>
      <c r="W64" s="18" t="s">
        <v>481</v>
      </c>
      <c r="X64" s="20" t="s">
        <v>481</v>
      </c>
      <c r="Y64" s="18" t="n">
        <v>323.88661188</v>
      </c>
      <c r="Z64" s="20" t="n">
        <v>17.89564239</v>
      </c>
      <c r="AA64" s="18" t="n">
        <v>275.48903328</v>
      </c>
      <c r="AB64" s="20" t="n">
        <v>7.38292227</v>
      </c>
    </row>
    <row r="65" spans="1:28">
      <c r="A65" s="15" t="s">
        <v>540</v>
      </c>
      <c r="B65" s="17" t="n">
        <v>5325</v>
      </c>
      <c r="C65" s="18">
        <f>(14.0/B65*100)</f>
        <v/>
      </c>
      <c r="D65" s="19" t="n">
        <v>5311</v>
      </c>
      <c r="E65" s="18" t="n">
        <v>381.88253652</v>
      </c>
      <c r="F65" s="20" t="n">
        <v>4.09657599</v>
      </c>
      <c r="G65" s="18" t="n">
        <v>438.50463513</v>
      </c>
      <c r="H65" s="20" t="n">
        <v>5.81346569</v>
      </c>
      <c r="I65" s="18" t="n">
        <v>428.32878866</v>
      </c>
      <c r="J65" s="20" t="n">
        <v>2.92222705</v>
      </c>
      <c r="K65" s="18" t="n">
        <v>418.1144115</v>
      </c>
      <c r="L65" s="20" t="n">
        <v>6.07406229</v>
      </c>
      <c r="M65" s="18" t="n">
        <v>383.53553714</v>
      </c>
      <c r="N65" s="20" t="n">
        <v>15.77117894</v>
      </c>
      <c r="O65" s="18" t="n">
        <v>360.46963508</v>
      </c>
      <c r="P65" s="20" t="n">
        <v>18.13716608</v>
      </c>
      <c r="Q65" s="18" t="n">
        <v>381.87069463</v>
      </c>
      <c r="R65" s="20" t="n">
        <v>33.97092635</v>
      </c>
      <c r="S65" s="18" t="s">
        <v>481</v>
      </c>
      <c r="T65" s="20" t="s">
        <v>481</v>
      </c>
      <c r="U65" s="18" t="s">
        <v>481</v>
      </c>
      <c r="V65" s="20" t="s">
        <v>481</v>
      </c>
      <c r="W65" s="18" t="s">
        <v>481</v>
      </c>
      <c r="X65" s="20" t="s">
        <v>481</v>
      </c>
      <c r="Y65" s="18" t="s">
        <v>481</v>
      </c>
      <c r="Z65" s="20" t="s">
        <v>481</v>
      </c>
      <c r="AA65" s="18" t="n">
        <v>354.31665643</v>
      </c>
      <c r="AB65" s="20" t="n">
        <v>25.78849896</v>
      </c>
    </row>
    <row r="66" spans="1:28">
      <c r="A66" s="15" t="s">
        <v>541</v>
      </c>
      <c r="B66" s="17" t="n">
        <v>5665</v>
      </c>
      <c r="C66" s="18">
        <f>(72.0/B66*100)</f>
        <v/>
      </c>
      <c r="D66" s="19" t="n">
        <v>5593</v>
      </c>
      <c r="E66" s="18" t="n">
        <v>461.18525313</v>
      </c>
      <c r="F66" s="20" t="n">
        <v>3.88448998</v>
      </c>
      <c r="G66" s="18" t="n">
        <v>461.17262348</v>
      </c>
      <c r="H66" s="20" t="n">
        <v>3.11324937</v>
      </c>
      <c r="I66" s="18" t="n">
        <v>446.00185108</v>
      </c>
      <c r="J66" s="20" t="n">
        <v>3.03763301</v>
      </c>
      <c r="K66" s="18" t="n">
        <v>417.34547721</v>
      </c>
      <c r="L66" s="20" t="n">
        <v>17.54298847</v>
      </c>
      <c r="M66" s="18" t="n">
        <v>388.5067236</v>
      </c>
      <c r="N66" s="20" t="n">
        <v>13.44216304</v>
      </c>
      <c r="O66" s="18" t="n">
        <v>331.9558</v>
      </c>
      <c r="P66" s="20" t="n">
        <v>62.95265118</v>
      </c>
      <c r="Q66" s="18" t="n">
        <v>413.30590204</v>
      </c>
      <c r="R66" s="20" t="n">
        <v>18.39052632</v>
      </c>
      <c r="S66" s="18" t="s">
        <v>481</v>
      </c>
      <c r="T66" s="20" t="s">
        <v>481</v>
      </c>
      <c r="U66" s="18" t="s">
        <v>481</v>
      </c>
      <c r="V66" s="20" t="s">
        <v>481</v>
      </c>
      <c r="W66" s="18" t="s">
        <v>481</v>
      </c>
      <c r="X66" s="20" t="s">
        <v>481</v>
      </c>
      <c r="Y66" s="18" t="n">
        <v>437.05006847</v>
      </c>
      <c r="Z66" s="20" t="n">
        <v>4.77306027</v>
      </c>
      <c r="AA66" s="18" t="n">
        <v>379.48555542</v>
      </c>
      <c r="AB66" s="20" t="n">
        <v>2.3606718</v>
      </c>
    </row>
    <row r="67" spans="1:28">
      <c r="A67" s="15" t="s">
        <v>542</v>
      </c>
      <c r="B67" s="17" t="n">
        <v>6971</v>
      </c>
      <c r="C67" s="18">
        <f>(19.0/B67*100)</f>
        <v/>
      </c>
      <c r="D67" s="19" t="n">
        <v>6952</v>
      </c>
      <c r="E67" s="18" t="n">
        <v>449.67932633</v>
      </c>
      <c r="F67" s="20" t="n">
        <v>4.13521367</v>
      </c>
      <c r="G67" s="18" t="n">
        <v>419.7003756</v>
      </c>
      <c r="H67" s="20" t="n">
        <v>5.15580596</v>
      </c>
      <c r="I67" s="18" t="n">
        <v>445.15703132</v>
      </c>
      <c r="J67" s="20" t="n">
        <v>4.59231161</v>
      </c>
      <c r="K67" s="18" t="n">
        <v>405.42056211</v>
      </c>
      <c r="L67" s="20" t="n">
        <v>27.40962724</v>
      </c>
      <c r="M67" s="18" t="n">
        <v>393.92056283</v>
      </c>
      <c r="N67" s="20" t="n">
        <v>3.25498699</v>
      </c>
      <c r="O67" s="18" t="s">
        <v>481</v>
      </c>
      <c r="P67" s="20" t="s">
        <v>481</v>
      </c>
      <c r="Q67" s="18" t="n">
        <v>392.67888468</v>
      </c>
      <c r="R67" s="20" t="n">
        <v>37.62122885</v>
      </c>
      <c r="S67" s="18" t="s">
        <v>481</v>
      </c>
      <c r="T67" s="20" t="s">
        <v>481</v>
      </c>
      <c r="U67" s="18" t="s">
        <v>481</v>
      </c>
      <c r="V67" s="20" t="s">
        <v>481</v>
      </c>
      <c r="W67" s="18" t="s">
        <v>481</v>
      </c>
      <c r="X67" s="20" t="s">
        <v>481</v>
      </c>
      <c r="Y67" s="18" t="n">
        <v>338.04166583</v>
      </c>
      <c r="Z67" s="20" t="n">
        <v>8.734836769999999</v>
      </c>
      <c r="AA67" s="18" t="n">
        <v>332.64270526</v>
      </c>
      <c r="AB67" s="20" t="n">
        <v>2.97875013</v>
      </c>
    </row>
    <row r="68" spans="1:28">
      <c r="A68" s="15" t="s">
        <v>543</v>
      </c>
      <c r="B68" s="17" t="n">
        <v>12083</v>
      </c>
      <c r="C68" s="18">
        <f>(26.0/B68*100)</f>
        <v/>
      </c>
      <c r="D68" s="19" t="n">
        <v>12057</v>
      </c>
      <c r="E68" s="18" t="n">
        <v>464.4182058</v>
      </c>
      <c r="F68" s="20" t="n">
        <v>4.90117798</v>
      </c>
      <c r="G68" s="18" t="n">
        <v>480.08799744</v>
      </c>
      <c r="H68" s="20" t="n">
        <v>6.3573929</v>
      </c>
      <c r="I68" s="18" t="n">
        <v>463.80111679</v>
      </c>
      <c r="J68" s="20" t="n">
        <v>4.63865166</v>
      </c>
      <c r="K68" s="18" t="n">
        <v>458.72027761</v>
      </c>
      <c r="L68" s="20" t="n">
        <v>22.41959845</v>
      </c>
      <c r="M68" s="18" t="n">
        <v>446.2231277</v>
      </c>
      <c r="N68" s="20" t="n">
        <v>3.44337271</v>
      </c>
      <c r="O68" s="18" t="n">
        <v>480.0067828</v>
      </c>
      <c r="P68" s="20" t="n">
        <v>7.42163587</v>
      </c>
      <c r="Q68" s="18" t="n">
        <v>464.74880313</v>
      </c>
      <c r="R68" s="20" t="n">
        <v>5.50864504</v>
      </c>
      <c r="S68" s="18" t="s">
        <v>481</v>
      </c>
      <c r="T68" s="20" t="s">
        <v>481</v>
      </c>
      <c r="U68" s="18" t="s">
        <v>481</v>
      </c>
      <c r="V68" s="20" t="s">
        <v>481</v>
      </c>
      <c r="W68" s="18" t="s">
        <v>481</v>
      </c>
      <c r="X68" s="20" t="s">
        <v>481</v>
      </c>
      <c r="Y68" s="18" t="n">
        <v>425.5384537</v>
      </c>
      <c r="Z68" s="20" t="n">
        <v>3.04093719</v>
      </c>
      <c r="AA68" s="18" t="n">
        <v>366.37915298</v>
      </c>
      <c r="AB68" s="20" t="n">
        <v>1.25043002</v>
      </c>
    </row>
    <row r="69" spans="1:28">
      <c r="A69" s="15" t="s">
        <v>544</v>
      </c>
      <c r="B69" s="17" t="n">
        <v>4876</v>
      </c>
      <c r="C69" s="18">
        <f>(0.0/B69*100)</f>
        <v/>
      </c>
      <c r="D69" s="19" t="n">
        <v>4876</v>
      </c>
      <c r="E69" s="18" t="n">
        <v>434.14124445</v>
      </c>
      <c r="F69" s="20" t="n">
        <v>4.37942397</v>
      </c>
      <c r="G69" s="18" t="n">
        <v>435.642063</v>
      </c>
      <c r="H69" s="20" t="n">
        <v>6.39267363</v>
      </c>
      <c r="I69" s="18" t="n">
        <v>467.31069216</v>
      </c>
      <c r="J69" s="20" t="n">
        <v>6.6365419</v>
      </c>
      <c r="K69" s="18" t="n">
        <v>427.07712031</v>
      </c>
      <c r="L69" s="20" t="n">
        <v>11.60377936</v>
      </c>
      <c r="M69" s="18" t="n">
        <v>414.36285162</v>
      </c>
      <c r="N69" s="20" t="n">
        <v>12.63432769</v>
      </c>
      <c r="O69" s="18" t="n">
        <v>382.69790576</v>
      </c>
      <c r="P69" s="20" t="n">
        <v>9.268673809999999</v>
      </c>
      <c r="Q69" s="18" t="n">
        <v>416.8757258</v>
      </c>
      <c r="R69" s="20" t="n">
        <v>10.94173846</v>
      </c>
      <c r="S69" s="18" t="s">
        <v>481</v>
      </c>
      <c r="T69" s="20" t="s">
        <v>481</v>
      </c>
      <c r="U69" s="18" t="s">
        <v>481</v>
      </c>
      <c r="V69" s="20" t="s">
        <v>481</v>
      </c>
      <c r="W69" s="18" t="s">
        <v>481</v>
      </c>
      <c r="X69" s="20" t="s">
        <v>481</v>
      </c>
      <c r="Y69" s="18" t="s">
        <v>481</v>
      </c>
      <c r="Z69" s="20" t="s">
        <v>481</v>
      </c>
      <c r="AA69" s="18" t="s">
        <v>481</v>
      </c>
      <c r="AB69" s="20" t="s">
        <v>481</v>
      </c>
    </row>
    <row r="70" spans="1:28">
      <c r="A70" s="15" t="s">
        <v>545</v>
      </c>
      <c r="B70" s="17" t="n">
        <v>6036</v>
      </c>
      <c r="C70" s="18">
        <f>(223.0/B70*100)</f>
        <v/>
      </c>
      <c r="D70" s="19" t="n">
        <v>5813</v>
      </c>
      <c r="E70" s="18" t="n">
        <v>520.65336138</v>
      </c>
      <c r="F70" s="20" t="n">
        <v>3.85325256</v>
      </c>
      <c r="G70" s="18" t="n">
        <v>518.18818827</v>
      </c>
      <c r="H70" s="20" t="n">
        <v>5.3227005</v>
      </c>
      <c r="I70" s="18" t="n">
        <v>509.11129565</v>
      </c>
      <c r="J70" s="20" t="n">
        <v>4.09265657</v>
      </c>
      <c r="K70" s="18" t="n">
        <v>495.69941088</v>
      </c>
      <c r="L70" s="20" t="n">
        <v>5.89899252</v>
      </c>
      <c r="M70" s="18" t="n">
        <v>452.74737747</v>
      </c>
      <c r="N70" s="20" t="n">
        <v>43.20089953</v>
      </c>
      <c r="O70" s="18" t="n">
        <v>501.87284633</v>
      </c>
      <c r="P70" s="20" t="n">
        <v>25.1614092</v>
      </c>
      <c r="Q70" s="18" t="n">
        <v>495.57917818</v>
      </c>
      <c r="R70" s="20" t="n">
        <v>13.53245337</v>
      </c>
      <c r="S70" s="18" t="s">
        <v>481</v>
      </c>
      <c r="T70" s="20" t="s">
        <v>481</v>
      </c>
      <c r="U70" s="18" t="s">
        <v>481</v>
      </c>
      <c r="V70" s="20" t="s">
        <v>481</v>
      </c>
      <c r="W70" s="18" t="s">
        <v>481</v>
      </c>
      <c r="X70" s="20" t="s">
        <v>481</v>
      </c>
      <c r="Y70" s="18" t="n">
        <v>470.03348797</v>
      </c>
      <c r="Z70" s="20" t="n">
        <v>4.70173012</v>
      </c>
      <c r="AA70" s="18" t="n">
        <v>456.48459662</v>
      </c>
      <c r="AB70" s="20" t="n">
        <v>5.5546557</v>
      </c>
    </row>
    <row r="71" spans="1:28">
      <c r="A71" s="15" t="s">
        <v>546</v>
      </c>
      <c r="B71" s="17" t="n">
        <v>6115</v>
      </c>
      <c r="C71" s="18">
        <f>(17.0/B71*100)</f>
        <v/>
      </c>
      <c r="D71" s="19" t="n">
        <v>6098</v>
      </c>
      <c r="E71" s="18" t="n">
        <v>558.0904134800001</v>
      </c>
      <c r="F71" s="20" t="n">
        <v>3.54373251</v>
      </c>
      <c r="G71" s="18" t="n">
        <v>569.90054969</v>
      </c>
      <c r="H71" s="20" t="n">
        <v>3.06581424</v>
      </c>
      <c r="I71" s="18" t="n">
        <v>583.77442541</v>
      </c>
      <c r="J71" s="20" t="n">
        <v>4.19346614</v>
      </c>
      <c r="K71" s="18" t="n">
        <v>455.24151014</v>
      </c>
      <c r="L71" s="20" t="n">
        <v>33.14184002</v>
      </c>
      <c r="M71" s="18" t="n">
        <v>418.0750907</v>
      </c>
      <c r="N71" s="20" t="n">
        <v>36.52311221</v>
      </c>
      <c r="O71" s="18" t="n">
        <v>499.07961423</v>
      </c>
      <c r="P71" s="20" t="n">
        <v>3.59848426</v>
      </c>
      <c r="Q71" s="18" t="n">
        <v>510.90087517</v>
      </c>
      <c r="R71" s="20" t="n">
        <v>3.94329654</v>
      </c>
      <c r="S71" s="18" t="s">
        <v>481</v>
      </c>
      <c r="T71" s="20" t="s">
        <v>481</v>
      </c>
      <c r="U71" s="18" t="s">
        <v>481</v>
      </c>
      <c r="V71" s="20" t="s">
        <v>481</v>
      </c>
      <c r="W71" s="18" t="s">
        <v>481</v>
      </c>
      <c r="X71" s="20" t="s">
        <v>481</v>
      </c>
      <c r="Y71" s="18" t="n">
        <v>504.27004202</v>
      </c>
      <c r="Z71" s="20" t="n">
        <v>17.86345327</v>
      </c>
      <c r="AA71" s="18" t="n">
        <v>442.14964185</v>
      </c>
      <c r="AB71" s="20" t="n">
        <v>4.31956244</v>
      </c>
    </row>
    <row r="72" spans="1:28">
      <c r="A72" s="15" t="s">
        <v>547</v>
      </c>
      <c r="B72" s="17" t="n">
        <v>7708</v>
      </c>
      <c r="C72" s="18">
        <f>(5.0/B72*100)</f>
        <v/>
      </c>
      <c r="D72" s="19" t="n">
        <v>7703</v>
      </c>
      <c r="E72" s="18" t="n">
        <v>525.18673226</v>
      </c>
      <c r="F72" s="20" t="n">
        <v>4.0608987</v>
      </c>
      <c r="G72" s="18" t="n">
        <v>527.775881</v>
      </c>
      <c r="H72" s="20" t="n">
        <v>5.32074326</v>
      </c>
      <c r="I72" s="18" t="n">
        <v>534.60063417</v>
      </c>
      <c r="J72" s="20" t="n">
        <v>6.71804018</v>
      </c>
      <c r="K72" s="18" t="n">
        <v>528.35126662</v>
      </c>
      <c r="L72" s="20" t="n">
        <v>5.76265627</v>
      </c>
      <c r="M72" s="18" t="n">
        <v>489.16641681</v>
      </c>
      <c r="N72" s="20" t="n">
        <v>4.94316365</v>
      </c>
      <c r="O72" s="18" t="n">
        <v>511.44077377</v>
      </c>
      <c r="P72" s="20" t="n">
        <v>3.68083092</v>
      </c>
      <c r="Q72" s="18" t="n">
        <v>360.35722099</v>
      </c>
      <c r="R72" s="20" t="n">
        <v>56.28746244</v>
      </c>
      <c r="S72" s="18" t="s">
        <v>481</v>
      </c>
      <c r="T72" s="20" t="s">
        <v>481</v>
      </c>
      <c r="U72" s="18" t="s">
        <v>481</v>
      </c>
      <c r="V72" s="20" t="s">
        <v>481</v>
      </c>
      <c r="W72" s="18" t="s">
        <v>481</v>
      </c>
      <c r="X72" s="20" t="s">
        <v>481</v>
      </c>
      <c r="Y72" s="18" t="n">
        <v>462.23306447</v>
      </c>
      <c r="Z72" s="20" t="n">
        <v>3.75278812</v>
      </c>
      <c r="AA72" s="18" t="n">
        <v>435.50397961</v>
      </c>
      <c r="AB72" s="20" t="n">
        <v>6.02457864</v>
      </c>
    </row>
    <row r="73" spans="1:28">
      <c r="A73" s="15" t="s">
        <v>548</v>
      </c>
      <c r="B73" s="17" t="n">
        <v>8249</v>
      </c>
      <c r="C73" s="18">
        <f>(142.0/B73*100)</f>
        <v/>
      </c>
      <c r="D73" s="19" t="n">
        <v>8107</v>
      </c>
      <c r="E73" s="18" t="n">
        <v>450.43817301</v>
      </c>
      <c r="F73" s="20" t="n">
        <v>7.18660497</v>
      </c>
      <c r="G73" s="18" t="n">
        <v>430.84672273</v>
      </c>
      <c r="H73" s="20" t="n">
        <v>5.21272126</v>
      </c>
      <c r="I73" s="18" t="n">
        <v>449.51832321</v>
      </c>
      <c r="J73" s="20" t="n">
        <v>5.47581569</v>
      </c>
      <c r="K73" s="18" t="n">
        <v>415.86258796</v>
      </c>
      <c r="L73" s="20" t="n">
        <v>6.86405267</v>
      </c>
      <c r="M73" s="18" t="n">
        <v>421.64361052</v>
      </c>
      <c r="N73" s="20" t="n">
        <v>18.08332072</v>
      </c>
      <c r="O73" s="18" t="n">
        <v>396.12087445</v>
      </c>
      <c r="P73" s="20" t="n">
        <v>4.13915187</v>
      </c>
      <c r="Q73" s="18" t="n">
        <v>422.7089877</v>
      </c>
      <c r="R73" s="20" t="n">
        <v>6.62886669</v>
      </c>
      <c r="S73" s="18" t="s">
        <v>481</v>
      </c>
      <c r="T73" s="20" t="s">
        <v>481</v>
      </c>
      <c r="U73" s="18" t="s">
        <v>481</v>
      </c>
      <c r="V73" s="20" t="s">
        <v>481</v>
      </c>
      <c r="W73" s="18" t="s">
        <v>481</v>
      </c>
      <c r="X73" s="20" t="s">
        <v>481</v>
      </c>
      <c r="Y73" s="18" t="n">
        <v>391.10219048</v>
      </c>
      <c r="Z73" s="20" t="n">
        <v>5.37172614</v>
      </c>
      <c r="AA73" s="18" t="n">
        <v>372.07250815</v>
      </c>
      <c r="AB73" s="20" t="n">
        <v>3.26007188</v>
      </c>
    </row>
    <row r="74" spans="1:28">
      <c r="A74" s="15" t="s">
        <v>549</v>
      </c>
      <c r="B74" s="17" t="n">
        <v>4692</v>
      </c>
      <c r="C74" s="18">
        <f>(82.0/B74*100)</f>
        <v/>
      </c>
      <c r="D74" s="19" t="n">
        <v>4610</v>
      </c>
      <c r="E74" s="18" t="n">
        <v>499.94876591</v>
      </c>
      <c r="F74" s="20" t="n">
        <v>5.74212389</v>
      </c>
      <c r="G74" s="18" t="n">
        <v>506.28235885</v>
      </c>
      <c r="H74" s="20" t="n">
        <v>6.27903204</v>
      </c>
      <c r="I74" s="18" t="n">
        <v>492.67034511</v>
      </c>
      <c r="J74" s="20" t="n">
        <v>3.89807369</v>
      </c>
      <c r="K74" s="18" t="n">
        <v>359.76954025</v>
      </c>
      <c r="L74" s="20" t="n">
        <v>26.66090015</v>
      </c>
      <c r="M74" s="18" t="n">
        <v>434.8543288</v>
      </c>
      <c r="N74" s="20" t="n">
        <v>28.86451889</v>
      </c>
      <c r="O74" s="18" t="n">
        <v>424.61743869</v>
      </c>
      <c r="P74" s="20" t="n">
        <v>3.07595864</v>
      </c>
      <c r="Q74" s="18" t="n">
        <v>382.37638136</v>
      </c>
      <c r="R74" s="20" t="n">
        <v>2.53110347</v>
      </c>
      <c r="S74" s="18" t="s">
        <v>481</v>
      </c>
      <c r="T74" s="20" t="s">
        <v>481</v>
      </c>
      <c r="U74" s="18" t="s">
        <v>481</v>
      </c>
      <c r="V74" s="20" t="s">
        <v>481</v>
      </c>
      <c r="W74" s="18" t="s">
        <v>481</v>
      </c>
      <c r="X74" s="20" t="s">
        <v>481</v>
      </c>
      <c r="Y74" s="18" t="s">
        <v>481</v>
      </c>
      <c r="Z74" s="20" t="s">
        <v>481</v>
      </c>
      <c r="AA74" s="18" t="s">
        <v>481</v>
      </c>
      <c r="AB74" s="20" t="s">
        <v>481</v>
      </c>
    </row>
    <row r="75" spans="1:28">
      <c r="A75" s="15" t="s">
        <v>550</v>
      </c>
      <c r="B75" s="17" t="n">
        <v>5375</v>
      </c>
      <c r="C75" s="18">
        <f>(187.0/B75*100)</f>
        <v/>
      </c>
      <c r="D75" s="19" t="n">
        <v>5188</v>
      </c>
      <c r="E75" s="18" t="n">
        <v>384.68763615</v>
      </c>
      <c r="F75" s="20" t="n">
        <v>4.18935921</v>
      </c>
      <c r="G75" s="18" t="n">
        <v>430.53569072</v>
      </c>
      <c r="H75" s="20" t="n">
        <v>17.3711065</v>
      </c>
      <c r="I75" s="18" t="n">
        <v>389.76262129</v>
      </c>
      <c r="J75" s="20" t="n">
        <v>22.28373135</v>
      </c>
      <c r="K75" s="18" t="n">
        <v>404.51047728</v>
      </c>
      <c r="L75" s="20" t="n">
        <v>5.36498713</v>
      </c>
      <c r="M75" s="18" t="n">
        <v>379.10083992</v>
      </c>
      <c r="N75" s="20" t="n">
        <v>8.62216647</v>
      </c>
      <c r="O75" s="18" t="n">
        <v>405.49341103</v>
      </c>
      <c r="P75" s="20" t="n">
        <v>16.6155878</v>
      </c>
      <c r="Q75" s="18" t="s">
        <v>481</v>
      </c>
      <c r="R75" s="20" t="s">
        <v>481</v>
      </c>
      <c r="S75" s="18" t="s">
        <v>481</v>
      </c>
      <c r="T75" s="20" t="s">
        <v>481</v>
      </c>
      <c r="U75" s="18" t="s">
        <v>481</v>
      </c>
      <c r="V75" s="20" t="s">
        <v>481</v>
      </c>
      <c r="W75" s="18" t="s">
        <v>481</v>
      </c>
      <c r="X75" s="20" t="s">
        <v>481</v>
      </c>
      <c r="Y75" s="18" t="n">
        <v>366.8997972</v>
      </c>
      <c r="Z75" s="20" t="n">
        <v>3.68187948</v>
      </c>
      <c r="AA75" s="18" t="n">
        <v>328.08455553</v>
      </c>
      <c r="AB75" s="20" t="n">
        <v>4.13044383</v>
      </c>
    </row>
    <row r="76" spans="1:28">
      <c r="A76" s="15" t="s">
        <v>551</v>
      </c>
      <c r="B76" s="17" t="n">
        <v>14167</v>
      </c>
      <c r="C76" s="18">
        <f>(223.0/B76*100)</f>
        <v/>
      </c>
      <c r="D76" s="19" t="n">
        <v>13944</v>
      </c>
      <c r="E76" s="18" t="n">
        <v>458.46067125</v>
      </c>
      <c r="F76" s="20" t="n">
        <v>4.50558601</v>
      </c>
      <c r="G76" s="18" t="n">
        <v>464.75081804</v>
      </c>
      <c r="H76" s="20" t="n">
        <v>4.16658858</v>
      </c>
      <c r="I76" s="18" t="n">
        <v>452.64444724</v>
      </c>
      <c r="J76" s="20" t="n">
        <v>4.30689877</v>
      </c>
      <c r="K76" s="18" t="n">
        <v>438.02534652</v>
      </c>
      <c r="L76" s="20" t="n">
        <v>7.49343625</v>
      </c>
      <c r="M76" s="18" t="n">
        <v>437.16339924</v>
      </c>
      <c r="N76" s="20" t="n">
        <v>13.32182925</v>
      </c>
      <c r="O76" s="18" t="n">
        <v>450.67506577</v>
      </c>
      <c r="P76" s="20" t="n">
        <v>4.86086176</v>
      </c>
      <c r="Q76" s="18" t="n">
        <v>407.62116686</v>
      </c>
      <c r="R76" s="20" t="n">
        <v>5.22718083</v>
      </c>
      <c r="S76" s="18" t="s">
        <v>481</v>
      </c>
      <c r="T76" s="20" t="s">
        <v>481</v>
      </c>
      <c r="U76" s="18" t="s">
        <v>481</v>
      </c>
      <c r="V76" s="20" t="s">
        <v>481</v>
      </c>
      <c r="W76" s="18" t="s">
        <v>481</v>
      </c>
      <c r="X76" s="20" t="s">
        <v>481</v>
      </c>
      <c r="Y76" s="18" t="s">
        <v>481</v>
      </c>
      <c r="Z76" s="20" t="s">
        <v>481</v>
      </c>
      <c r="AA76" s="18" t="n">
        <v>391.61818306</v>
      </c>
      <c r="AB76" s="20" t="n">
        <v>3.54339571</v>
      </c>
    </row>
    <row r="77" spans="1:28">
      <c r="A77" s="15" t="s">
        <v>552</v>
      </c>
      <c r="B77" s="17" t="n">
        <v>6062</v>
      </c>
      <c r="C77" s="18">
        <f>(78.0/B77*100)</f>
        <v/>
      </c>
      <c r="D77" s="19" t="n">
        <v>5984</v>
      </c>
      <c r="E77" s="18" t="n">
        <v>471.56384025</v>
      </c>
      <c r="F77" s="20" t="n">
        <v>4.4361658</v>
      </c>
      <c r="G77" s="18" t="n">
        <v>492.2220765</v>
      </c>
      <c r="H77" s="20" t="n">
        <v>6.94680375</v>
      </c>
      <c r="I77" s="18" t="n">
        <v>467.56666846</v>
      </c>
      <c r="J77" s="20" t="n">
        <v>3.91740487</v>
      </c>
      <c r="K77" s="18" t="n">
        <v>477.08961929</v>
      </c>
      <c r="L77" s="20" t="n">
        <v>18.8263819</v>
      </c>
      <c r="M77" s="18" t="n">
        <v>386.88355092</v>
      </c>
      <c r="N77" s="20" t="n">
        <v>19.30514567</v>
      </c>
      <c r="O77" s="18" t="n">
        <v>449.06001633</v>
      </c>
      <c r="P77" s="20" t="n">
        <v>9.83263577</v>
      </c>
      <c r="Q77" s="18" t="n">
        <v>418.69912436</v>
      </c>
      <c r="R77" s="20" t="n">
        <v>6.09253275</v>
      </c>
      <c r="S77" s="18" t="s">
        <v>481</v>
      </c>
      <c r="T77" s="20" t="s">
        <v>481</v>
      </c>
      <c r="U77" s="18" t="s">
        <v>481</v>
      </c>
      <c r="V77" s="20" t="s">
        <v>481</v>
      </c>
      <c r="W77" s="18" t="s">
        <v>481</v>
      </c>
      <c r="X77" s="20" t="s">
        <v>481</v>
      </c>
      <c r="Y77" s="18" t="s">
        <v>481</v>
      </c>
      <c r="Z77" s="20" t="s">
        <v>481</v>
      </c>
      <c r="AA77" s="18" t="n">
        <v>411.21794592</v>
      </c>
      <c r="AB77" s="20" t="n">
        <v>3.38339715</v>
      </c>
    </row>
    <row r="78" spans="1:28">
      <c r="A78" s="15" t="s">
        <v>553</v>
      </c>
      <c r="B78" s="17" t="n">
        <v>5826</v>
      </c>
      <c r="C78" s="18">
        <f>(0.0/B78*100)</f>
        <v/>
      </c>
      <c r="D78" s="19" t="n">
        <v>5826</v>
      </c>
      <c r="E78" s="18" t="n">
        <v>502.0062475</v>
      </c>
      <c r="F78" s="20" t="n">
        <v>5.14992246</v>
      </c>
      <c r="G78" s="18" t="n">
        <v>506.11784901</v>
      </c>
      <c r="H78" s="20" t="n">
        <v>4.11529351</v>
      </c>
      <c r="I78" s="18" t="n">
        <v>470.96544849</v>
      </c>
      <c r="J78" s="20" t="n">
        <v>3.99803411</v>
      </c>
      <c r="K78" s="18" t="s">
        <v>481</v>
      </c>
      <c r="L78" s="20" t="s">
        <v>481</v>
      </c>
      <c r="M78" s="18" t="n">
        <v>461.38962775</v>
      </c>
      <c r="N78" s="20" t="n">
        <v>4.62341434</v>
      </c>
      <c r="O78" s="18" t="s">
        <v>481</v>
      </c>
      <c r="P78" s="20" t="s">
        <v>481</v>
      </c>
      <c r="Q78" s="18" t="s">
        <v>481</v>
      </c>
      <c r="R78" s="20" t="s">
        <v>481</v>
      </c>
      <c r="S78" s="18" t="s">
        <v>481</v>
      </c>
      <c r="T78" s="20" t="s">
        <v>481</v>
      </c>
      <c r="U78" s="18" t="s">
        <v>481</v>
      </c>
      <c r="V78" s="20" t="s">
        <v>481</v>
      </c>
      <c r="W78" s="18" t="s">
        <v>481</v>
      </c>
      <c r="X78" s="20" t="s">
        <v>481</v>
      </c>
      <c r="Y78" s="18" t="n">
        <v>428.6298907</v>
      </c>
      <c r="Z78" s="20" t="n">
        <v>38.15968592</v>
      </c>
      <c r="AA78" s="18" t="n">
        <v>408.36724512</v>
      </c>
      <c r="AB78" s="20" t="n">
        <v>35.8062663</v>
      </c>
    </row>
    <row customHeight="1" ht="25" r="79" spans="1:28">
      <c r="A79" s="15" t="s">
        <v>554</v>
      </c>
      <c r="B79" s="17" t="n">
        <v>1657</v>
      </c>
      <c r="C79" s="18">
        <f>(41.0/B79*100)</f>
        <v/>
      </c>
      <c r="D79" s="19" t="n">
        <v>1616</v>
      </c>
      <c r="E79" s="18" t="n">
        <v>496.3418312</v>
      </c>
      <c r="F79" s="20" t="n">
        <v>9.103462410000001</v>
      </c>
      <c r="G79" s="18" t="n">
        <v>489.19852482</v>
      </c>
      <c r="H79" s="20" t="n">
        <v>15.40410793</v>
      </c>
      <c r="I79" s="18" t="n">
        <v>474.92998939</v>
      </c>
      <c r="J79" s="20" t="n">
        <v>8.128464510000001</v>
      </c>
      <c r="K79" s="18" t="s">
        <v>481</v>
      </c>
      <c r="L79" s="20" t="s">
        <v>481</v>
      </c>
      <c r="M79" s="18" t="n">
        <v>318.1065</v>
      </c>
      <c r="N79" s="20" t="n">
        <v>51.16595437</v>
      </c>
      <c r="O79" s="18" t="s">
        <v>481</v>
      </c>
      <c r="P79" s="20" t="s">
        <v>481</v>
      </c>
      <c r="Q79" s="18" t="n">
        <v>519.62388731</v>
      </c>
      <c r="R79" s="20" t="n">
        <v>30.75982702</v>
      </c>
      <c r="S79" s="18" t="s">
        <v>481</v>
      </c>
      <c r="T79" s="20" t="s">
        <v>481</v>
      </c>
      <c r="U79" s="18" t="s">
        <v>481</v>
      </c>
      <c r="V79" s="20" t="s">
        <v>481</v>
      </c>
      <c r="W79" s="18" t="s">
        <v>481</v>
      </c>
      <c r="X79" s="20" t="s">
        <v>481</v>
      </c>
      <c r="Y79" s="18" t="n">
        <v>413.05060906</v>
      </c>
      <c r="Z79" s="20" t="n">
        <v>10.96828492</v>
      </c>
      <c r="AA79" s="18" t="s">
        <v>481</v>
      </c>
      <c r="AB79" s="20" t="s">
        <v>481</v>
      </c>
    </row>
    <row r="80" spans="1:28">
      <c r="A80" s="15" t="s">
        <v>555</v>
      </c>
      <c r="B80" s="17" t="n">
        <v>7841</v>
      </c>
      <c r="C80" s="18">
        <f>(0.0/B80*100)</f>
        <v/>
      </c>
      <c r="D80" s="19" t="n">
        <v>7841</v>
      </c>
      <c r="E80" s="18" t="n">
        <v>431.04107493</v>
      </c>
      <c r="F80" s="20" t="n">
        <v>4.30524267</v>
      </c>
      <c r="G80" s="18" t="n">
        <v>443.70999804</v>
      </c>
      <c r="H80" s="20" t="n">
        <v>7.75547897</v>
      </c>
      <c r="I80" s="18" t="n">
        <v>425.92220404</v>
      </c>
      <c r="J80" s="20" t="n">
        <v>4.53323933</v>
      </c>
      <c r="K80" s="18" t="n">
        <v>422.87703533</v>
      </c>
      <c r="L80" s="20" t="n">
        <v>4.35738739</v>
      </c>
      <c r="M80" s="18" t="n">
        <v>406.2255183</v>
      </c>
      <c r="N80" s="20" t="n">
        <v>7.56497727</v>
      </c>
      <c r="O80" s="18" t="n">
        <v>394.04565725</v>
      </c>
      <c r="P80" s="20" t="n">
        <v>36.89505841</v>
      </c>
      <c r="Q80" s="18" t="n">
        <v>380.50872977</v>
      </c>
      <c r="R80" s="20" t="n">
        <v>53.55207221</v>
      </c>
      <c r="S80" s="18" t="s">
        <v>481</v>
      </c>
      <c r="T80" s="20" t="s">
        <v>481</v>
      </c>
      <c r="U80" s="18" t="s">
        <v>481</v>
      </c>
      <c r="V80" s="20" t="s">
        <v>481</v>
      </c>
      <c r="W80" s="18" t="s">
        <v>481</v>
      </c>
      <c r="X80" s="20" t="s">
        <v>481</v>
      </c>
      <c r="Y80" s="18" t="s">
        <v>481</v>
      </c>
      <c r="Z80" s="20" t="s">
        <v>481</v>
      </c>
      <c r="AA80" s="18" t="n">
        <v>390.22493359</v>
      </c>
      <c r="AB80" s="20" t="n">
        <v>18.21704104</v>
      </c>
    </row>
    <row r="81" spans="1:28">
      <c r="A81" s="23" t="s">
        <v>556</v>
      </c>
      <c r="B81" s="17" t="n">
        <v>8861</v>
      </c>
      <c r="C81" s="18">
        <f>(80.0/B81*100)</f>
        <v/>
      </c>
      <c r="D81" s="19" t="n">
        <v>8781</v>
      </c>
      <c r="E81" s="18" t="n">
        <v>481.73717765</v>
      </c>
      <c r="F81" s="20" t="n">
        <v>7.47838386</v>
      </c>
      <c r="G81" s="18" t="n">
        <v>481.14855598</v>
      </c>
      <c r="H81" s="20" t="n">
        <v>5.90399567</v>
      </c>
      <c r="I81" s="18" t="n">
        <v>491.9103961</v>
      </c>
      <c r="J81" s="20" t="n">
        <v>5.73328944</v>
      </c>
      <c r="K81" s="18" t="s">
        <v>481</v>
      </c>
      <c r="L81" s="20" t="s">
        <v>481</v>
      </c>
      <c r="M81" s="18" t="n">
        <v>468.04132546</v>
      </c>
      <c r="N81" s="20" t="n">
        <v>15.06813356</v>
      </c>
      <c r="O81" s="18" t="n">
        <v>425.76109423</v>
      </c>
      <c r="P81" s="20" t="n">
        <v>3.79365628</v>
      </c>
      <c r="Q81" s="18" t="n">
        <v>435.47863635</v>
      </c>
      <c r="R81" s="20" t="n">
        <v>3.44381317</v>
      </c>
      <c r="S81" s="18" t="s">
        <v>481</v>
      </c>
      <c r="T81" s="20" t="s">
        <v>481</v>
      </c>
      <c r="U81" s="18" t="s">
        <v>481</v>
      </c>
      <c r="V81" s="20" t="s">
        <v>481</v>
      </c>
      <c r="W81" s="18" t="s">
        <v>481</v>
      </c>
      <c r="X81" s="20" t="s">
        <v>481</v>
      </c>
      <c r="Y81" s="18" t="n">
        <v>408.84686392</v>
      </c>
      <c r="Z81" s="20" t="n">
        <v>6.26867042</v>
      </c>
      <c r="AA81" s="18" t="n">
        <v>367.85540439</v>
      </c>
      <c r="AB81" s="20" t="n">
        <v>4.81400515</v>
      </c>
    </row>
    <row r="82" spans="1:2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row>
    <row r="83" spans="1:28">
      <c r="A83" s="3" t="s">
        <v>558</v>
      </c>
    </row>
    <row r="84" spans="1:28">
      <c r="A84" s="25" t="s">
        <v>559</v>
      </c>
    </row>
    <row r="85" spans="1:28">
      <c r="A85" s="25" t="s">
        <v>560</v>
      </c>
    </row>
    <row customHeight="1" ht="30" r="86" spans="1:28">
      <c r="A86" s="25" t="s">
        <v>561</v>
      </c>
    </row>
    <row customHeight="1" ht="30" r="87" spans="1:28">
      <c r="A87" s="25" t="s">
        <v>557</v>
      </c>
    </row>
    <row customHeight="1" ht="30" r="88" spans="1:28">
      <c r="A88" s="25" t="s">
        <v>562</v>
      </c>
    </row>
    <row customHeight="1" ht="30" r="89" spans="1:28">
      <c r="A89" s="25" t="s">
        <v>563</v>
      </c>
    </row>
    <row customHeight="1" ht="30" r="90" spans="1:28">
      <c r="A90" s="25" t="s">
        <v>564</v>
      </c>
    </row>
    <row customHeight="1" ht="30" r="91" spans="1:28">
      <c r="A91" s="25" t="s">
        <v>565</v>
      </c>
    </row>
    <row customHeight="1" ht="30" r="92" spans="1:28">
      <c r="A92" s="25" t="s">
        <v>566</v>
      </c>
    </row>
    <row customHeight="1" ht="30" r="93" spans="1:28">
      <c r="A93" s="25" t="s">
        <v>567</v>
      </c>
    </row>
    <row customHeight="1" ht="30" r="94" spans="1:28">
      <c r="A94" s="25" t="s">
        <v>568</v>
      </c>
    </row>
    <row customHeight="1" ht="30" r="95" spans="1:28">
      <c r="A95" s="25" t="s">
        <v>569</v>
      </c>
    </row>
    <row customHeight="1" ht="30" r="96" spans="1:28">
      <c r="A96" s="25" t="s">
        <v>570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1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921</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516.90386391</v>
      </c>
      <c r="F7" s="20" t="n">
        <v>2.10013371</v>
      </c>
      <c r="G7" s="18" t="n">
        <v>502.79034198</v>
      </c>
      <c r="H7" s="20" t="n">
        <v>2.80194779</v>
      </c>
      <c r="I7" s="18" t="n">
        <v>496.01490206</v>
      </c>
      <c r="J7" s="20" t="n">
        <v>3.85441215</v>
      </c>
      <c r="K7" s="18" t="n">
        <v>468.49677667</v>
      </c>
      <c r="L7" s="20" t="n">
        <v>4.54851872</v>
      </c>
      <c r="M7" s="18" t="s">
        <v>481</v>
      </c>
      <c r="N7" s="20" t="s">
        <v>481</v>
      </c>
      <c r="O7" s="18" t="s">
        <v>481</v>
      </c>
      <c r="P7" s="20" t="s">
        <v>481</v>
      </c>
      <c r="Q7" s="18" t="s">
        <v>481</v>
      </c>
      <c r="R7" s="20" t="s">
        <v>481</v>
      </c>
      <c r="S7" s="18" t="s">
        <v>481</v>
      </c>
      <c r="T7" s="20" t="s">
        <v>481</v>
      </c>
      <c r="U7" s="18" t="n">
        <v>413.2836153</v>
      </c>
      <c r="V7" s="20" t="n">
        <v>9.608330759999999</v>
      </c>
    </row>
    <row r="8" spans="1:22">
      <c r="A8" s="15" t="s">
        <v>483</v>
      </c>
      <c r="B8" s="17" t="n">
        <v>7007</v>
      </c>
      <c r="C8" s="18">
        <f>(28.0/B8*100)</f>
        <v/>
      </c>
      <c r="D8" s="19" t="n">
        <v>6979</v>
      </c>
      <c r="E8" s="18" t="n">
        <v>489.21896225</v>
      </c>
      <c r="F8" s="20" t="n">
        <v>2.79687778</v>
      </c>
      <c r="G8" s="18" t="n">
        <v>488.10569079</v>
      </c>
      <c r="H8" s="20" t="n">
        <v>4.27937791</v>
      </c>
      <c r="I8" s="18" t="n">
        <v>477.83985072</v>
      </c>
      <c r="J8" s="20" t="n">
        <v>7.01506946</v>
      </c>
      <c r="K8" s="18" t="n">
        <v>477.11295456</v>
      </c>
      <c r="L8" s="20" t="n">
        <v>7.29609502</v>
      </c>
      <c r="M8" s="18" t="s">
        <v>481</v>
      </c>
      <c r="N8" s="20" t="s">
        <v>481</v>
      </c>
      <c r="O8" s="18" t="s">
        <v>481</v>
      </c>
      <c r="P8" s="20" t="s">
        <v>481</v>
      </c>
      <c r="Q8" s="18" t="n">
        <v>361.38025951</v>
      </c>
      <c r="R8" s="20" t="n">
        <v>22.72565673</v>
      </c>
      <c r="S8" s="18" t="s">
        <v>481</v>
      </c>
      <c r="T8" s="20" t="s">
        <v>481</v>
      </c>
      <c r="U8" s="18" t="n">
        <v>338.32908944</v>
      </c>
      <c r="V8" s="20" t="n">
        <v>17.23231049</v>
      </c>
    </row>
    <row r="9" spans="1:22">
      <c r="A9" s="15" t="s">
        <v>484</v>
      </c>
      <c r="B9" s="17" t="n">
        <v>9651</v>
      </c>
      <c r="C9" s="18">
        <f>(136.0/B9*100)</f>
        <v/>
      </c>
      <c r="D9" s="19" t="n">
        <v>9515</v>
      </c>
      <c r="E9" s="18" t="n">
        <v>510.74100637</v>
      </c>
      <c r="F9" s="20" t="n">
        <v>2.3500432</v>
      </c>
      <c r="G9" s="18" t="n">
        <v>511.75510179</v>
      </c>
      <c r="H9" s="20" t="n">
        <v>3.58762348</v>
      </c>
      <c r="I9" s="18" t="n">
        <v>486.44551576</v>
      </c>
      <c r="J9" s="20" t="n">
        <v>4.66454998</v>
      </c>
      <c r="K9" s="18" t="n">
        <v>471.31330345</v>
      </c>
      <c r="L9" s="20" t="n">
        <v>6.38137393</v>
      </c>
      <c r="M9" s="18" t="s">
        <v>481</v>
      </c>
      <c r="N9" s="20" t="s">
        <v>481</v>
      </c>
      <c r="O9" s="18" t="s">
        <v>481</v>
      </c>
      <c r="P9" s="20" t="s">
        <v>481</v>
      </c>
      <c r="Q9" s="18" t="n">
        <v>347.7815185</v>
      </c>
      <c r="R9" s="20" t="n">
        <v>11.20716786</v>
      </c>
      <c r="S9" s="18" t="s">
        <v>481</v>
      </c>
      <c r="T9" s="20" t="s">
        <v>481</v>
      </c>
      <c r="U9" s="18" t="n">
        <v>370.46485368</v>
      </c>
      <c r="V9" s="20" t="n">
        <v>9.29746506</v>
      </c>
    </row>
    <row r="10" spans="1:22">
      <c r="A10" s="15" t="s">
        <v>485</v>
      </c>
      <c r="B10" s="17" t="n">
        <v>20058</v>
      </c>
      <c r="C10" s="18">
        <f>(534.0/B10*100)</f>
        <v/>
      </c>
      <c r="D10" s="19" t="n">
        <v>19524</v>
      </c>
      <c r="E10" s="18" t="n">
        <v>536.93195436</v>
      </c>
      <c r="F10" s="20" t="n">
        <v>2.50241071</v>
      </c>
      <c r="G10" s="18" t="n">
        <v>525.27787676</v>
      </c>
      <c r="H10" s="20" t="n">
        <v>2.98674406</v>
      </c>
      <c r="I10" s="18" t="n">
        <v>515.5433821300001</v>
      </c>
      <c r="J10" s="20" t="n">
        <v>4.71818911</v>
      </c>
      <c r="K10" s="18" t="n">
        <v>501.71749987</v>
      </c>
      <c r="L10" s="20" t="n">
        <v>5.31022823</v>
      </c>
      <c r="M10" s="18" t="s">
        <v>481</v>
      </c>
      <c r="N10" s="20" t="s">
        <v>481</v>
      </c>
      <c r="O10" s="18" t="s">
        <v>481</v>
      </c>
      <c r="P10" s="20" t="s">
        <v>481</v>
      </c>
      <c r="Q10" s="18" t="s">
        <v>481</v>
      </c>
      <c r="R10" s="20" t="s">
        <v>481</v>
      </c>
      <c r="S10" s="18" t="s">
        <v>481</v>
      </c>
      <c r="T10" s="20" t="s">
        <v>481</v>
      </c>
      <c r="U10" s="18" t="n">
        <v>416.54732022</v>
      </c>
      <c r="V10" s="20" t="n">
        <v>12.29792901</v>
      </c>
    </row>
    <row r="11" spans="1:22">
      <c r="A11" s="15" t="s">
        <v>486</v>
      </c>
      <c r="B11" s="17" t="n">
        <v>7053</v>
      </c>
      <c r="C11" s="18">
        <f>(60.0/B11*100)</f>
        <v/>
      </c>
      <c r="D11" s="19" t="n">
        <v>6993</v>
      </c>
      <c r="E11" s="18" t="n">
        <v>463.26675262</v>
      </c>
      <c r="F11" s="20" t="n">
        <v>2.79997705</v>
      </c>
      <c r="G11" s="18" t="n">
        <v>462.02356117</v>
      </c>
      <c r="H11" s="20" t="n">
        <v>3.79231287</v>
      </c>
      <c r="I11" s="18" t="n">
        <v>446.77073697</v>
      </c>
      <c r="J11" s="20" t="n">
        <v>6.97072114</v>
      </c>
      <c r="K11" s="18" t="n">
        <v>445.43256185</v>
      </c>
      <c r="L11" s="20" t="n">
        <v>7.48099489</v>
      </c>
      <c r="M11" s="18" t="s">
        <v>481</v>
      </c>
      <c r="N11" s="20" t="s">
        <v>481</v>
      </c>
      <c r="O11" s="18" t="s">
        <v>481</v>
      </c>
      <c r="P11" s="20" t="s">
        <v>481</v>
      </c>
      <c r="Q11" s="18" t="s">
        <v>481</v>
      </c>
      <c r="R11" s="20" t="s">
        <v>481</v>
      </c>
      <c r="S11" s="18" t="s">
        <v>481</v>
      </c>
      <c r="T11" s="20" t="s">
        <v>481</v>
      </c>
      <c r="U11" s="18" t="n">
        <v>355.78945346</v>
      </c>
      <c r="V11" s="20" t="n">
        <v>12.92829735</v>
      </c>
    </row>
    <row r="12" spans="1:22">
      <c r="A12" s="15" t="s">
        <v>487</v>
      </c>
      <c r="B12" s="17" t="n">
        <v>6894</v>
      </c>
      <c r="C12" s="18">
        <f>(59.0/B12*100)</f>
        <v/>
      </c>
      <c r="D12" s="19" t="n">
        <v>6835</v>
      </c>
      <c r="E12" s="18" t="n">
        <v>496.1676346</v>
      </c>
      <c r="F12" s="20" t="n">
        <v>2.79088271</v>
      </c>
      <c r="G12" s="18" t="n">
        <v>500.0482726</v>
      </c>
      <c r="H12" s="20" t="n">
        <v>3.17692247</v>
      </c>
      <c r="I12" s="18" t="n">
        <v>480.59905471</v>
      </c>
      <c r="J12" s="20" t="n">
        <v>5.62497065</v>
      </c>
      <c r="K12" s="18" t="n">
        <v>471.90030993</v>
      </c>
      <c r="L12" s="20" t="n">
        <v>6.55358918</v>
      </c>
      <c r="M12" s="18" t="s">
        <v>481</v>
      </c>
      <c r="N12" s="20" t="s">
        <v>481</v>
      </c>
      <c r="O12" s="18" t="s">
        <v>481</v>
      </c>
      <c r="P12" s="20" t="s">
        <v>481</v>
      </c>
      <c r="Q12" s="18" t="n">
        <v>332.31014509</v>
      </c>
      <c r="R12" s="20" t="n">
        <v>18.34291261</v>
      </c>
      <c r="S12" s="18" t="s">
        <v>481</v>
      </c>
      <c r="T12" s="20" t="s">
        <v>481</v>
      </c>
      <c r="U12" s="18" t="n">
        <v>348.78409198</v>
      </c>
      <c r="V12" s="20" t="n">
        <v>12.48830316</v>
      </c>
    </row>
    <row r="13" spans="1:22">
      <c r="A13" s="15" t="s">
        <v>488</v>
      </c>
      <c r="B13" s="17" t="n">
        <v>7161</v>
      </c>
      <c r="C13" s="18">
        <f>(99.0/B13*100)</f>
        <v/>
      </c>
      <c r="D13" s="19" t="n">
        <v>7062</v>
      </c>
      <c r="E13" s="18" t="n">
        <v>508.84693775</v>
      </c>
      <c r="F13" s="20" t="n">
        <v>2.4946753</v>
      </c>
      <c r="G13" s="18" t="n">
        <v>507.78142138</v>
      </c>
      <c r="H13" s="20" t="n">
        <v>3.95708682</v>
      </c>
      <c r="I13" s="18" t="n">
        <v>497.6769847</v>
      </c>
      <c r="J13" s="20" t="n">
        <v>5.93756909</v>
      </c>
      <c r="K13" s="18" t="n">
        <v>484.30141483</v>
      </c>
      <c r="L13" s="20" t="n">
        <v>6.13577928</v>
      </c>
      <c r="M13" s="18" t="s">
        <v>481</v>
      </c>
      <c r="N13" s="20" t="s">
        <v>481</v>
      </c>
      <c r="O13" s="18" t="s">
        <v>481</v>
      </c>
      <c r="P13" s="20" t="s">
        <v>481</v>
      </c>
      <c r="Q13" s="18" t="n">
        <v>407.4699787</v>
      </c>
      <c r="R13" s="20" t="n">
        <v>6.79601306</v>
      </c>
      <c r="S13" s="18" t="s">
        <v>481</v>
      </c>
      <c r="T13" s="20" t="s">
        <v>481</v>
      </c>
      <c r="U13" s="18" t="n">
        <v>362.86739711</v>
      </c>
      <c r="V13" s="20" t="n">
        <v>16.68719024</v>
      </c>
    </row>
    <row r="14" spans="1:22">
      <c r="A14" s="15" t="s">
        <v>489</v>
      </c>
      <c r="B14" s="17" t="n">
        <v>5587</v>
      </c>
      <c r="C14" s="18">
        <f>(76.0/B14*100)</f>
        <v/>
      </c>
      <c r="D14" s="19" t="n">
        <v>5511</v>
      </c>
      <c r="E14" s="18" t="n">
        <v>522.6686708</v>
      </c>
      <c r="F14" s="20" t="n">
        <v>2.56510627</v>
      </c>
      <c r="G14" s="18" t="n">
        <v>519.4136314899999</v>
      </c>
      <c r="H14" s="20" t="n">
        <v>3.38867865</v>
      </c>
      <c r="I14" s="18" t="n">
        <v>519.1081289799999</v>
      </c>
      <c r="J14" s="20" t="n">
        <v>6.46208747</v>
      </c>
      <c r="K14" s="18" t="n">
        <v>493.89623426</v>
      </c>
      <c r="L14" s="20" t="n">
        <v>7.3255645</v>
      </c>
      <c r="M14" s="18" t="s">
        <v>481</v>
      </c>
      <c r="N14" s="20" t="s">
        <v>481</v>
      </c>
      <c r="O14" s="18" t="s">
        <v>481</v>
      </c>
      <c r="P14" s="20" t="s">
        <v>481</v>
      </c>
      <c r="Q14" s="18" t="s">
        <v>481</v>
      </c>
      <c r="R14" s="20" t="s">
        <v>481</v>
      </c>
      <c r="S14" s="18" t="s">
        <v>481</v>
      </c>
      <c r="T14" s="20" t="s">
        <v>481</v>
      </c>
      <c r="U14" s="18" t="n">
        <v>416.93436933</v>
      </c>
      <c r="V14" s="20" t="n">
        <v>16.59832749</v>
      </c>
    </row>
    <row r="15" spans="1:22">
      <c r="A15" s="15" t="s">
        <v>490</v>
      </c>
      <c r="B15" s="17" t="n">
        <v>5882</v>
      </c>
      <c r="C15" s="18">
        <f>(53.0/B15*100)</f>
        <v/>
      </c>
      <c r="D15" s="19" t="n">
        <v>5829</v>
      </c>
      <c r="E15" s="18" t="n">
        <v>533.31931797</v>
      </c>
      <c r="F15" s="20" t="n">
        <v>2.86372488</v>
      </c>
      <c r="G15" s="18" t="n">
        <v>531.53791167</v>
      </c>
      <c r="H15" s="20" t="n">
        <v>3.12301469</v>
      </c>
      <c r="I15" s="18" t="n">
        <v>522.69883455</v>
      </c>
      <c r="J15" s="20" t="n">
        <v>4.744896</v>
      </c>
      <c r="K15" s="18" t="n">
        <v>503.49067597</v>
      </c>
      <c r="L15" s="20" t="n">
        <v>6.31029193</v>
      </c>
      <c r="M15" s="18" t="s">
        <v>481</v>
      </c>
      <c r="N15" s="20" t="s">
        <v>481</v>
      </c>
      <c r="O15" s="18" t="s">
        <v>481</v>
      </c>
      <c r="P15" s="20" t="s">
        <v>481</v>
      </c>
      <c r="Q15" s="18" t="n">
        <v>367.66871077</v>
      </c>
      <c r="R15" s="20" t="n">
        <v>14.82638214</v>
      </c>
      <c r="S15" s="18" t="s">
        <v>481</v>
      </c>
      <c r="T15" s="20" t="s">
        <v>481</v>
      </c>
      <c r="U15" s="18" t="n">
        <v>377.6169106</v>
      </c>
      <c r="V15" s="20" t="n">
        <v>17.03363527</v>
      </c>
    </row>
    <row r="16" spans="1:22">
      <c r="A16" s="15" t="s">
        <v>491</v>
      </c>
      <c r="B16" s="17" t="n">
        <v>6108</v>
      </c>
      <c r="C16" s="18">
        <f>(112.0/B16*100)</f>
        <v/>
      </c>
      <c r="D16" s="19" t="n">
        <v>5996</v>
      </c>
      <c r="E16" s="18" t="n">
        <v>511.67819636</v>
      </c>
      <c r="F16" s="20" t="n">
        <v>2.49148947</v>
      </c>
      <c r="G16" s="18" t="n">
        <v>513.84987412</v>
      </c>
      <c r="H16" s="20" t="n">
        <v>4.17624394</v>
      </c>
      <c r="I16" s="18" t="n">
        <v>487.75593385</v>
      </c>
      <c r="J16" s="20" t="n">
        <v>6.39392449</v>
      </c>
      <c r="K16" s="18" t="n">
        <v>445.86225455</v>
      </c>
      <c r="L16" s="20" t="n">
        <v>8.91329672</v>
      </c>
      <c r="M16" s="18" t="s">
        <v>481</v>
      </c>
      <c r="N16" s="20" t="s">
        <v>481</v>
      </c>
      <c r="O16" s="18" t="s">
        <v>481</v>
      </c>
      <c r="P16" s="20" t="s">
        <v>481</v>
      </c>
      <c r="Q16" s="18" t="s">
        <v>481</v>
      </c>
      <c r="R16" s="20" t="s">
        <v>481</v>
      </c>
      <c r="S16" s="18" t="s">
        <v>481</v>
      </c>
      <c r="T16" s="20" t="s">
        <v>481</v>
      </c>
      <c r="U16" s="18" t="n">
        <v>313.98182813</v>
      </c>
      <c r="V16" s="20" t="n">
        <v>12.13805242</v>
      </c>
    </row>
    <row r="17" spans="1:22">
      <c r="A17" s="15" t="s">
        <v>492</v>
      </c>
      <c r="B17" s="17" t="n">
        <v>6504</v>
      </c>
      <c r="C17" s="18">
        <f>(765.0/B17*100)</f>
        <v/>
      </c>
      <c r="D17" s="19" t="n">
        <v>5739</v>
      </c>
      <c r="E17" s="18" t="n">
        <v>529.5603746199999</v>
      </c>
      <c r="F17" s="20" t="n">
        <v>3.20660654</v>
      </c>
      <c r="G17" s="18" t="n">
        <v>518.13838259</v>
      </c>
      <c r="H17" s="20" t="n">
        <v>4.19117526</v>
      </c>
      <c r="I17" s="18" t="n">
        <v>504.76907321</v>
      </c>
      <c r="J17" s="20" t="n">
        <v>6.84555427</v>
      </c>
      <c r="K17" s="18" t="n">
        <v>477.96925415</v>
      </c>
      <c r="L17" s="20" t="n">
        <v>7.54541429</v>
      </c>
      <c r="M17" s="18" t="s">
        <v>481</v>
      </c>
      <c r="N17" s="20" t="s">
        <v>481</v>
      </c>
      <c r="O17" s="18" t="s">
        <v>481</v>
      </c>
      <c r="P17" s="20" t="s">
        <v>481</v>
      </c>
      <c r="Q17" s="18" t="n">
        <v>338.260297</v>
      </c>
      <c r="R17" s="20" t="n">
        <v>14.23011861</v>
      </c>
      <c r="S17" s="18" t="s">
        <v>481</v>
      </c>
      <c r="T17" s="20" t="s">
        <v>481</v>
      </c>
      <c r="U17" s="18" t="n">
        <v>387.22680696</v>
      </c>
      <c r="V17" s="20" t="n">
        <v>10.79149016</v>
      </c>
    </row>
    <row r="18" spans="1:22">
      <c r="A18" s="15" t="s">
        <v>493</v>
      </c>
      <c r="B18" s="17" t="n">
        <v>5532</v>
      </c>
      <c r="C18" s="18">
        <f>(28.0/B18*100)</f>
        <v/>
      </c>
      <c r="D18" s="19" t="n">
        <v>5504</v>
      </c>
      <c r="E18" s="18" t="n">
        <v>469.61122796</v>
      </c>
      <c r="F18" s="20" t="n">
        <v>4.437629</v>
      </c>
      <c r="G18" s="18" t="n">
        <v>480.49082721</v>
      </c>
      <c r="H18" s="20" t="n">
        <v>4.5907796</v>
      </c>
      <c r="I18" s="18" t="n">
        <v>465.09011244</v>
      </c>
      <c r="J18" s="20" t="n">
        <v>7.7114532</v>
      </c>
      <c r="K18" s="18" t="n">
        <v>438.83227817</v>
      </c>
      <c r="L18" s="20" t="n">
        <v>8.943866269999999</v>
      </c>
      <c r="M18" s="18" t="s">
        <v>481</v>
      </c>
      <c r="N18" s="20" t="s">
        <v>481</v>
      </c>
      <c r="O18" s="18" t="s">
        <v>481</v>
      </c>
      <c r="P18" s="20" t="s">
        <v>481</v>
      </c>
      <c r="Q18" s="18" t="s">
        <v>481</v>
      </c>
      <c r="R18" s="20" t="s">
        <v>481</v>
      </c>
      <c r="S18" s="18" t="s">
        <v>481</v>
      </c>
      <c r="T18" s="20" t="s">
        <v>481</v>
      </c>
      <c r="U18" s="18" t="n">
        <v>349.17439617</v>
      </c>
      <c r="V18" s="20" t="n">
        <v>13.35692775</v>
      </c>
    </row>
    <row r="19" spans="1:22">
      <c r="A19" s="15" t="s">
        <v>494</v>
      </c>
      <c r="B19" s="17" t="n">
        <v>5658</v>
      </c>
      <c r="C19" s="18">
        <f>(80.0/B19*100)</f>
        <v/>
      </c>
      <c r="D19" s="19" t="n">
        <v>5578</v>
      </c>
      <c r="E19" s="18" t="n">
        <v>474.68562242</v>
      </c>
      <c r="F19" s="20" t="n">
        <v>3.38635719</v>
      </c>
      <c r="G19" s="18" t="n">
        <v>481.37788056</v>
      </c>
      <c r="H19" s="20" t="n">
        <v>3.94625834</v>
      </c>
      <c r="I19" s="18" t="n">
        <v>468.48691871</v>
      </c>
      <c r="J19" s="20" t="n">
        <v>5.13042586</v>
      </c>
      <c r="K19" s="18" t="n">
        <v>438.05173564</v>
      </c>
      <c r="L19" s="20" t="n">
        <v>5.10420253</v>
      </c>
      <c r="M19" s="18" t="s">
        <v>481</v>
      </c>
      <c r="N19" s="20" t="s">
        <v>481</v>
      </c>
      <c r="O19" s="18" t="s">
        <v>481</v>
      </c>
      <c r="P19" s="20" t="s">
        <v>481</v>
      </c>
      <c r="Q19" s="18" t="s">
        <v>481</v>
      </c>
      <c r="R19" s="20" t="s">
        <v>481</v>
      </c>
      <c r="S19" s="18" t="s">
        <v>481</v>
      </c>
      <c r="T19" s="20" t="s">
        <v>481</v>
      </c>
      <c r="U19" s="18" t="n">
        <v>370.41752134</v>
      </c>
      <c r="V19" s="20" t="n">
        <v>14.788058</v>
      </c>
    </row>
    <row r="20" spans="1:22">
      <c r="A20" s="15" t="s">
        <v>495</v>
      </c>
      <c r="B20" s="17" t="n">
        <v>3371</v>
      </c>
      <c r="C20" s="18">
        <f>(75.0/B20*100)</f>
        <v/>
      </c>
      <c r="D20" s="19" t="n">
        <v>3296</v>
      </c>
      <c r="E20" s="18" t="n">
        <v>488.07269901</v>
      </c>
      <c r="F20" s="20" t="n">
        <v>2.19910624</v>
      </c>
      <c r="G20" s="18" t="n">
        <v>471.99010707</v>
      </c>
      <c r="H20" s="20" t="n">
        <v>6.40813446</v>
      </c>
      <c r="I20" s="18" t="n">
        <v>472.63534039</v>
      </c>
      <c r="J20" s="20" t="n">
        <v>11.01784342</v>
      </c>
      <c r="K20" s="18" t="n">
        <v>448.29556577</v>
      </c>
      <c r="L20" s="20" t="n">
        <v>13.47470452</v>
      </c>
      <c r="M20" s="18" t="s">
        <v>481</v>
      </c>
      <c r="N20" s="20" t="s">
        <v>481</v>
      </c>
      <c r="O20" s="18" t="s">
        <v>481</v>
      </c>
      <c r="P20" s="20" t="s">
        <v>481</v>
      </c>
      <c r="Q20" s="18" t="s">
        <v>481</v>
      </c>
      <c r="R20" s="20" t="s">
        <v>481</v>
      </c>
      <c r="S20" s="18" t="s">
        <v>481</v>
      </c>
      <c r="T20" s="20" t="s">
        <v>481</v>
      </c>
      <c r="U20" s="18" t="n">
        <v>353.42727419</v>
      </c>
      <c r="V20" s="20" t="n">
        <v>15.71663637</v>
      </c>
    </row>
    <row r="21" spans="1:22">
      <c r="A21" s="15" t="s">
        <v>496</v>
      </c>
      <c r="B21" s="17" t="n">
        <v>5741</v>
      </c>
      <c r="C21" s="18">
        <f>(45.0/B21*100)</f>
        <v/>
      </c>
      <c r="D21" s="19" t="n">
        <v>5696</v>
      </c>
      <c r="E21" s="18" t="n">
        <v>523.69860027</v>
      </c>
      <c r="F21" s="20" t="n">
        <v>2.45910679</v>
      </c>
      <c r="G21" s="18" t="n">
        <v>520.65484744</v>
      </c>
      <c r="H21" s="20" t="n">
        <v>3.32039481</v>
      </c>
      <c r="I21" s="18" t="n">
        <v>518.33803176</v>
      </c>
      <c r="J21" s="20" t="n">
        <v>5.62381778</v>
      </c>
      <c r="K21" s="18" t="n">
        <v>504.09322591</v>
      </c>
      <c r="L21" s="20" t="n">
        <v>6.9183918</v>
      </c>
      <c r="M21" s="18" t="s">
        <v>481</v>
      </c>
      <c r="N21" s="20" t="s">
        <v>481</v>
      </c>
      <c r="O21" s="18" t="s">
        <v>481</v>
      </c>
      <c r="P21" s="20" t="s">
        <v>481</v>
      </c>
      <c r="Q21" s="18" t="s">
        <v>481</v>
      </c>
      <c r="R21" s="20" t="s">
        <v>481</v>
      </c>
      <c r="S21" s="18" t="s">
        <v>481</v>
      </c>
      <c r="T21" s="20" t="s">
        <v>481</v>
      </c>
      <c r="U21" s="18" t="n">
        <v>421.65984882</v>
      </c>
      <c r="V21" s="20" t="n">
        <v>22.44030818</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484.7579961</v>
      </c>
      <c r="R23" s="20" t="n">
        <v>2.68139711</v>
      </c>
      <c r="S23" s="18" t="s">
        <v>481</v>
      </c>
      <c r="T23" s="20" t="s">
        <v>481</v>
      </c>
      <c r="U23" s="18" t="s">
        <v>481</v>
      </c>
      <c r="V23" s="20" t="s">
        <v>481</v>
      </c>
    </row>
    <row r="24" spans="1:22">
      <c r="A24" s="15" t="s">
        <v>499</v>
      </c>
      <c r="B24" s="17" t="n">
        <v>6647</v>
      </c>
      <c r="C24" s="18">
        <f>(7.0/B24*100)</f>
        <v/>
      </c>
      <c r="D24" s="19" t="n">
        <v>6640</v>
      </c>
      <c r="E24" s="18" t="n">
        <v>512.1798083899999</v>
      </c>
      <c r="F24" s="20" t="n">
        <v>3.39656591</v>
      </c>
      <c r="G24" s="18" t="n">
        <v>534.064307</v>
      </c>
      <c r="H24" s="20" t="n">
        <v>3.75421966</v>
      </c>
      <c r="I24" s="18" t="n">
        <v>514.73088014</v>
      </c>
      <c r="J24" s="20" t="n">
        <v>5.93462347</v>
      </c>
      <c r="K24" s="18" t="n">
        <v>495.81684373</v>
      </c>
      <c r="L24" s="20" t="n">
        <v>6.66474608</v>
      </c>
      <c r="M24" s="18" t="s">
        <v>481</v>
      </c>
      <c r="N24" s="20" t="s">
        <v>481</v>
      </c>
      <c r="O24" s="18" t="s">
        <v>481</v>
      </c>
      <c r="P24" s="20" t="s">
        <v>481</v>
      </c>
      <c r="Q24" s="18" t="s">
        <v>481</v>
      </c>
      <c r="R24" s="20" t="s">
        <v>481</v>
      </c>
      <c r="S24" s="18" t="s">
        <v>481</v>
      </c>
      <c r="T24" s="20" t="s">
        <v>481</v>
      </c>
      <c r="U24" s="18" t="n">
        <v>391.12859963</v>
      </c>
      <c r="V24" s="20" t="n">
        <v>21.67875295</v>
      </c>
    </row>
    <row r="25" spans="1:22">
      <c r="A25" s="15" t="s">
        <v>500</v>
      </c>
      <c r="B25" s="17" t="n">
        <v>5581</v>
      </c>
      <c r="C25" s="18">
        <f>(25.0/B25*100)</f>
        <v/>
      </c>
      <c r="D25" s="19" t="n">
        <v>5556</v>
      </c>
      <c r="E25" s="18" t="n">
        <v>515.02749095</v>
      </c>
      <c r="F25" s="20" t="n">
        <v>3.60141345</v>
      </c>
      <c r="G25" s="18" t="n">
        <v>528.3859662</v>
      </c>
      <c r="H25" s="20" t="n">
        <v>4.76531729</v>
      </c>
      <c r="I25" s="18" t="n">
        <v>515.28364401</v>
      </c>
      <c r="J25" s="20" t="n">
        <v>6.13316676</v>
      </c>
      <c r="K25" s="18" t="n">
        <v>521.54815195</v>
      </c>
      <c r="L25" s="20" t="n">
        <v>5.25097365</v>
      </c>
      <c r="M25" s="18" t="s">
        <v>481</v>
      </c>
      <c r="N25" s="20" t="s">
        <v>481</v>
      </c>
      <c r="O25" s="18" t="s">
        <v>481</v>
      </c>
      <c r="P25" s="20" t="s">
        <v>481</v>
      </c>
      <c r="Q25" s="18" t="s">
        <v>481</v>
      </c>
      <c r="R25" s="20" t="s">
        <v>481</v>
      </c>
      <c r="S25" s="18" t="s">
        <v>481</v>
      </c>
      <c r="T25" s="20" t="s">
        <v>481</v>
      </c>
      <c r="U25" s="18" t="n">
        <v>390.35873733</v>
      </c>
      <c r="V25" s="20" t="n">
        <v>26.61725806</v>
      </c>
    </row>
    <row r="26" spans="1:22">
      <c r="A26" s="15" t="s">
        <v>501</v>
      </c>
      <c r="B26" s="17" t="n">
        <v>4869</v>
      </c>
      <c r="C26" s="18">
        <f>(39.0/B26*100)</f>
        <v/>
      </c>
      <c r="D26" s="19" t="n">
        <v>4830</v>
      </c>
      <c r="E26" s="18" t="n">
        <v>493.55404785</v>
      </c>
      <c r="F26" s="20" t="n">
        <v>2.26308207</v>
      </c>
      <c r="G26" s="18" t="n">
        <v>488.6437152</v>
      </c>
      <c r="H26" s="20" t="n">
        <v>3.04037943</v>
      </c>
      <c r="I26" s="18" t="n">
        <v>482.72125</v>
      </c>
      <c r="J26" s="20" t="n">
        <v>4.91617037</v>
      </c>
      <c r="K26" s="18" t="n">
        <v>474.86781575</v>
      </c>
      <c r="L26" s="20" t="n">
        <v>5.21208312</v>
      </c>
      <c r="M26" s="18" t="s">
        <v>481</v>
      </c>
      <c r="N26" s="20" t="s">
        <v>481</v>
      </c>
      <c r="O26" s="18" t="s">
        <v>481</v>
      </c>
      <c r="P26" s="20" t="s">
        <v>481</v>
      </c>
      <c r="Q26" s="18" t="s">
        <v>481</v>
      </c>
      <c r="R26" s="20" t="s">
        <v>481</v>
      </c>
      <c r="S26" s="18" t="s">
        <v>481</v>
      </c>
      <c r="T26" s="20" t="s">
        <v>481</v>
      </c>
      <c r="U26" s="18" t="n">
        <v>404.33241913</v>
      </c>
      <c r="V26" s="20" t="n">
        <v>14.37552435</v>
      </c>
    </row>
    <row r="27" spans="1:22">
      <c r="A27" s="15" t="s">
        <v>502</v>
      </c>
      <c r="B27" s="17" t="n">
        <v>5299</v>
      </c>
      <c r="C27" s="18">
        <f>(22.0/B27*100)</f>
        <v/>
      </c>
      <c r="D27" s="19" t="n">
        <v>5277</v>
      </c>
      <c r="E27" s="18" t="n">
        <v>488.64334334</v>
      </c>
      <c r="F27" s="20" t="n">
        <v>2.01803991</v>
      </c>
      <c r="G27" s="18" t="n">
        <v>488.33656165</v>
      </c>
      <c r="H27" s="20" t="n">
        <v>3.33352478</v>
      </c>
      <c r="I27" s="18" t="n">
        <v>464.74508143</v>
      </c>
      <c r="J27" s="20" t="n">
        <v>7.31715581</v>
      </c>
      <c r="K27" s="18" t="n">
        <v>447.76913418</v>
      </c>
      <c r="L27" s="20" t="n">
        <v>6.7390227</v>
      </c>
      <c r="M27" s="18" t="s">
        <v>481</v>
      </c>
      <c r="N27" s="20" t="s">
        <v>481</v>
      </c>
      <c r="O27" s="18" t="s">
        <v>481</v>
      </c>
      <c r="P27" s="20" t="s">
        <v>481</v>
      </c>
      <c r="Q27" s="18" t="s">
        <v>481</v>
      </c>
      <c r="R27" s="20" t="s">
        <v>481</v>
      </c>
      <c r="S27" s="18" t="s">
        <v>481</v>
      </c>
      <c r="T27" s="20" t="s">
        <v>481</v>
      </c>
      <c r="U27" s="18" t="n">
        <v>363.52020975</v>
      </c>
      <c r="V27" s="20" t="n">
        <v>11.31379087</v>
      </c>
    </row>
    <row r="28" spans="1:22">
      <c r="A28" s="15" t="s">
        <v>503</v>
      </c>
      <c r="B28" s="17" t="n">
        <v>7568</v>
      </c>
      <c r="C28" s="18">
        <f>(80.0/B28*100)</f>
        <v/>
      </c>
      <c r="D28" s="19" t="n">
        <v>7488</v>
      </c>
      <c r="E28" s="18" t="n">
        <v>424.27769379</v>
      </c>
      <c r="F28" s="20" t="n">
        <v>3.01859666</v>
      </c>
      <c r="G28" s="18" t="n">
        <v>429.13824891</v>
      </c>
      <c r="H28" s="20" t="n">
        <v>3.63896356</v>
      </c>
      <c r="I28" s="18" t="n">
        <v>424.00997547</v>
      </c>
      <c r="J28" s="20" t="n">
        <v>4.48290396</v>
      </c>
      <c r="K28" s="18" t="n">
        <v>412.98841944</v>
      </c>
      <c r="L28" s="20" t="n">
        <v>4.64867412</v>
      </c>
      <c r="M28" s="18" t="s">
        <v>481</v>
      </c>
      <c r="N28" s="20" t="s">
        <v>481</v>
      </c>
      <c r="O28" s="18" t="s">
        <v>481</v>
      </c>
      <c r="P28" s="20" t="s">
        <v>481</v>
      </c>
      <c r="Q28" s="18" t="s">
        <v>481</v>
      </c>
      <c r="R28" s="20" t="s">
        <v>481</v>
      </c>
      <c r="S28" s="18" t="s">
        <v>481</v>
      </c>
      <c r="T28" s="20" t="s">
        <v>481</v>
      </c>
      <c r="U28" s="18" t="n">
        <v>353.56983243</v>
      </c>
      <c r="V28" s="20" t="n">
        <v>14.37156291</v>
      </c>
    </row>
    <row r="29" spans="1:22">
      <c r="A29" s="15" t="s">
        <v>504</v>
      </c>
      <c r="B29" s="17" t="n">
        <v>5385</v>
      </c>
      <c r="C29" s="18">
        <f>(30.0/B29*100)</f>
        <v/>
      </c>
      <c r="D29" s="19" t="n">
        <v>5355</v>
      </c>
      <c r="E29" s="18" t="n">
        <v>513.85744622</v>
      </c>
      <c r="F29" s="20" t="n">
        <v>2.58730692</v>
      </c>
      <c r="G29" s="18" t="n">
        <v>497.03196438</v>
      </c>
      <c r="H29" s="20" t="n">
        <v>4.26714188</v>
      </c>
      <c r="I29" s="18" t="n">
        <v>495.62947838</v>
      </c>
      <c r="J29" s="20" t="n">
        <v>9.072774450000001</v>
      </c>
      <c r="K29" s="18" t="n">
        <v>489.14534884</v>
      </c>
      <c r="L29" s="20" t="n">
        <v>8.774691600000001</v>
      </c>
      <c r="M29" s="18" t="s">
        <v>481</v>
      </c>
      <c r="N29" s="20" t="s">
        <v>481</v>
      </c>
      <c r="O29" s="18" t="s">
        <v>481</v>
      </c>
      <c r="P29" s="20" t="s">
        <v>481</v>
      </c>
      <c r="Q29" s="18" t="n">
        <v>314.02123871</v>
      </c>
      <c r="R29" s="20" t="n">
        <v>13.26138992</v>
      </c>
      <c r="S29" s="18" t="s">
        <v>481</v>
      </c>
      <c r="T29" s="20" t="s">
        <v>481</v>
      </c>
      <c r="U29" s="18" t="n">
        <v>376.92474499</v>
      </c>
      <c r="V29" s="20" t="n">
        <v>21.31112164</v>
      </c>
    </row>
    <row r="30" spans="1:22">
      <c r="A30" s="15" t="s">
        <v>505</v>
      </c>
      <c r="B30" s="17" t="n">
        <v>4520</v>
      </c>
      <c r="C30" s="18">
        <f>(110.0/B30*100)</f>
        <v/>
      </c>
      <c r="D30" s="19" t="n">
        <v>4410</v>
      </c>
      <c r="E30" s="18" t="n">
        <v>523.3055831299999</v>
      </c>
      <c r="F30" s="20" t="n">
        <v>2.96571733</v>
      </c>
      <c r="G30" s="18" t="n">
        <v>516.54688134</v>
      </c>
      <c r="H30" s="20" t="n">
        <v>4.24332133</v>
      </c>
      <c r="I30" s="18" t="n">
        <v>488.40003253</v>
      </c>
      <c r="J30" s="20" t="n">
        <v>5.16079743</v>
      </c>
      <c r="K30" s="18" t="n">
        <v>487.84148768</v>
      </c>
      <c r="L30" s="20" t="n">
        <v>5.46510197</v>
      </c>
      <c r="M30" s="18" t="s">
        <v>481</v>
      </c>
      <c r="N30" s="20" t="s">
        <v>481</v>
      </c>
      <c r="O30" s="18" t="s">
        <v>481</v>
      </c>
      <c r="P30" s="20" t="s">
        <v>481</v>
      </c>
      <c r="Q30" s="18" t="s">
        <v>481</v>
      </c>
      <c r="R30" s="20" t="s">
        <v>481</v>
      </c>
      <c r="S30" s="18" t="s">
        <v>481</v>
      </c>
      <c r="T30" s="20" t="s">
        <v>481</v>
      </c>
      <c r="U30" s="18" t="n">
        <v>361.87671964</v>
      </c>
      <c r="V30" s="20" t="n">
        <v>15.2910498</v>
      </c>
    </row>
    <row r="31" spans="1:22">
      <c r="A31" s="15" t="s">
        <v>506</v>
      </c>
      <c r="B31" s="17" t="n">
        <v>5456</v>
      </c>
      <c r="C31" s="18">
        <f>(127.0/B31*100)</f>
        <v/>
      </c>
      <c r="D31" s="19" t="n">
        <v>5329</v>
      </c>
      <c r="E31" s="18" t="n">
        <v>520.9385624</v>
      </c>
      <c r="F31" s="20" t="n">
        <v>2.64975857</v>
      </c>
      <c r="G31" s="18" t="n">
        <v>516.6696955800001</v>
      </c>
      <c r="H31" s="20" t="n">
        <v>4.08176007</v>
      </c>
      <c r="I31" s="18" t="n">
        <v>508.16359178</v>
      </c>
      <c r="J31" s="20" t="n">
        <v>7.38173367</v>
      </c>
      <c r="K31" s="18" t="n">
        <v>479.20341713</v>
      </c>
      <c r="L31" s="20" t="n">
        <v>8.32793143</v>
      </c>
      <c r="M31" s="18" t="s">
        <v>481</v>
      </c>
      <c r="N31" s="20" t="s">
        <v>481</v>
      </c>
      <c r="O31" s="18" t="s">
        <v>481</v>
      </c>
      <c r="P31" s="20" t="s">
        <v>481</v>
      </c>
      <c r="Q31" s="18" t="s">
        <v>481</v>
      </c>
      <c r="R31" s="20" t="s">
        <v>481</v>
      </c>
      <c r="S31" s="18" t="s">
        <v>481</v>
      </c>
      <c r="T31" s="20" t="s">
        <v>481</v>
      </c>
      <c r="U31" s="18" t="n">
        <v>402.60954694</v>
      </c>
      <c r="V31" s="20" t="n">
        <v>11.66131121</v>
      </c>
    </row>
    <row r="32" spans="1:22">
      <c r="A32" s="15" t="s">
        <v>507</v>
      </c>
      <c r="B32" s="17" t="n">
        <v>4478</v>
      </c>
      <c r="C32" s="18">
        <f>(5.0/B32*100)</f>
        <v/>
      </c>
      <c r="D32" s="19" t="n">
        <v>4473</v>
      </c>
      <c r="E32" s="18" t="n">
        <v>508.43294383</v>
      </c>
      <c r="F32" s="20" t="n">
        <v>2.98654788</v>
      </c>
      <c r="G32" s="18" t="n">
        <v>508.81621715</v>
      </c>
      <c r="H32" s="20" t="n">
        <v>3.3281485</v>
      </c>
      <c r="I32" s="18" t="n">
        <v>499.32393672</v>
      </c>
      <c r="J32" s="20" t="n">
        <v>4.98833568</v>
      </c>
      <c r="K32" s="18" t="n">
        <v>493.84881489</v>
      </c>
      <c r="L32" s="20" t="n">
        <v>5.54502397</v>
      </c>
      <c r="M32" s="18" t="s">
        <v>481</v>
      </c>
      <c r="N32" s="20" t="s">
        <v>481</v>
      </c>
      <c r="O32" s="18" t="s">
        <v>481</v>
      </c>
      <c r="P32" s="20" t="s">
        <v>481</v>
      </c>
      <c r="Q32" s="18" t="s">
        <v>481</v>
      </c>
      <c r="R32" s="20" t="s">
        <v>481</v>
      </c>
      <c r="S32" s="18" t="s">
        <v>481</v>
      </c>
      <c r="T32" s="20" t="s">
        <v>481</v>
      </c>
      <c r="U32" s="18" t="n">
        <v>420.27567318</v>
      </c>
      <c r="V32" s="20" t="n">
        <v>22.6570257</v>
      </c>
    </row>
    <row r="33" spans="1:22">
      <c r="A33" s="15" t="s">
        <v>508</v>
      </c>
      <c r="B33" s="17" t="n">
        <v>7325</v>
      </c>
      <c r="C33" s="18">
        <f>(76.0/B33*100)</f>
        <v/>
      </c>
      <c r="D33" s="19" t="n">
        <v>7249</v>
      </c>
      <c r="E33" s="18" t="n">
        <v>504.19758827</v>
      </c>
      <c r="F33" s="20" t="n">
        <v>2.79628931</v>
      </c>
      <c r="G33" s="18" t="n">
        <v>496.10925216</v>
      </c>
      <c r="H33" s="20" t="n">
        <v>4.1286662</v>
      </c>
      <c r="I33" s="18" t="n">
        <v>470.81200298</v>
      </c>
      <c r="J33" s="20" t="n">
        <v>7.19389562</v>
      </c>
      <c r="K33" s="18" t="n">
        <v>467.36291672</v>
      </c>
      <c r="L33" s="20" t="n">
        <v>7.94937579</v>
      </c>
      <c r="M33" s="18" t="s">
        <v>481</v>
      </c>
      <c r="N33" s="20" t="s">
        <v>481</v>
      </c>
      <c r="O33" s="18" t="s">
        <v>481</v>
      </c>
      <c r="P33" s="20" t="s">
        <v>481</v>
      </c>
      <c r="Q33" s="18" t="s">
        <v>481</v>
      </c>
      <c r="R33" s="20" t="s">
        <v>481</v>
      </c>
      <c r="S33" s="18" t="s">
        <v>481</v>
      </c>
      <c r="T33" s="20" t="s">
        <v>481</v>
      </c>
      <c r="U33" s="18" t="n">
        <v>383.07683911</v>
      </c>
      <c r="V33" s="20" t="n">
        <v>15.60933111</v>
      </c>
    </row>
    <row r="34" spans="1:22">
      <c r="A34" s="15" t="s">
        <v>509</v>
      </c>
      <c r="B34" s="17" t="n">
        <v>6350</v>
      </c>
      <c r="C34" s="18">
        <f>(40.0/B34*100)</f>
        <v/>
      </c>
      <c r="D34" s="19" t="n">
        <v>6310</v>
      </c>
      <c r="E34" s="18" t="n">
        <v>464.38850596</v>
      </c>
      <c r="F34" s="20" t="n">
        <v>3.21019826</v>
      </c>
      <c r="G34" s="18" t="n">
        <v>462.31932687</v>
      </c>
      <c r="H34" s="20" t="n">
        <v>3.82252291</v>
      </c>
      <c r="I34" s="18" t="n">
        <v>454.51665099</v>
      </c>
      <c r="J34" s="20" t="n">
        <v>5.55836813</v>
      </c>
      <c r="K34" s="18" t="n">
        <v>456.17057175</v>
      </c>
      <c r="L34" s="20" t="n">
        <v>4.38573791</v>
      </c>
      <c r="M34" s="18" t="s">
        <v>481</v>
      </c>
      <c r="N34" s="20" t="s">
        <v>481</v>
      </c>
      <c r="O34" s="18" t="s">
        <v>481</v>
      </c>
      <c r="P34" s="20" t="s">
        <v>481</v>
      </c>
      <c r="Q34" s="18" t="n">
        <v>263.37193708</v>
      </c>
      <c r="R34" s="20" t="n">
        <v>13.61114927</v>
      </c>
      <c r="S34" s="18" t="s">
        <v>481</v>
      </c>
      <c r="T34" s="20" t="s">
        <v>481</v>
      </c>
      <c r="U34" s="18" t="n">
        <v>333.41515532</v>
      </c>
      <c r="V34" s="20" t="n">
        <v>11.90103972</v>
      </c>
    </row>
    <row r="35" spans="1:22">
      <c r="A35" s="15" t="s">
        <v>510</v>
      </c>
      <c r="B35" s="17" t="n">
        <v>6406</v>
      </c>
      <c r="C35" s="18">
        <f>(42.0/B35*100)</f>
        <v/>
      </c>
      <c r="D35" s="19" t="n">
        <v>6364</v>
      </c>
      <c r="E35" s="18" t="n">
        <v>510.99390183</v>
      </c>
      <c r="F35" s="20" t="n">
        <v>1.99485025</v>
      </c>
      <c r="G35" s="18" t="n">
        <v>509.70981079</v>
      </c>
      <c r="H35" s="20" t="n">
        <v>3.25046445</v>
      </c>
      <c r="I35" s="18" t="n">
        <v>495.98622612</v>
      </c>
      <c r="J35" s="20" t="n">
        <v>5.32223314</v>
      </c>
      <c r="K35" s="18" t="n">
        <v>485.18161329</v>
      </c>
      <c r="L35" s="20" t="n">
        <v>8.72650718</v>
      </c>
      <c r="M35" s="18" t="s">
        <v>481</v>
      </c>
      <c r="N35" s="20" t="s">
        <v>481</v>
      </c>
      <c r="O35" s="18" t="s">
        <v>481</v>
      </c>
      <c r="P35" s="20" t="s">
        <v>481</v>
      </c>
      <c r="Q35" s="18" t="n">
        <v>337.32521215</v>
      </c>
      <c r="R35" s="20" t="n">
        <v>11.65794297</v>
      </c>
      <c r="S35" s="18" t="s">
        <v>481</v>
      </c>
      <c r="T35" s="20" t="s">
        <v>481</v>
      </c>
      <c r="U35" s="18" t="n">
        <v>390.70765244</v>
      </c>
      <c r="V35" s="20" t="n">
        <v>16.64479499</v>
      </c>
    </row>
    <row r="36" spans="1:22">
      <c r="A36" s="15" t="s">
        <v>511</v>
      </c>
      <c r="B36" s="17" t="n">
        <v>6736</v>
      </c>
      <c r="C36" s="18">
        <f>(33.0/B36*100)</f>
        <v/>
      </c>
      <c r="D36" s="19" t="n">
        <v>6703</v>
      </c>
      <c r="E36" s="18" t="n">
        <v>497.7768004</v>
      </c>
      <c r="F36" s="20" t="n">
        <v>2.41771346</v>
      </c>
      <c r="G36" s="18" t="n">
        <v>503.8195233</v>
      </c>
      <c r="H36" s="20" t="n">
        <v>3.68905781</v>
      </c>
      <c r="I36" s="18" t="n">
        <v>489.49121578</v>
      </c>
      <c r="J36" s="20" t="n">
        <v>7.55559839</v>
      </c>
      <c r="K36" s="18" t="n">
        <v>454.8259545</v>
      </c>
      <c r="L36" s="20" t="n">
        <v>7.13828168</v>
      </c>
      <c r="M36" s="18" t="s">
        <v>481</v>
      </c>
      <c r="N36" s="20" t="s">
        <v>481</v>
      </c>
      <c r="O36" s="18" t="s">
        <v>481</v>
      </c>
      <c r="P36" s="20" t="s">
        <v>481</v>
      </c>
      <c r="Q36" s="18" t="s">
        <v>481</v>
      </c>
      <c r="R36" s="20" t="s">
        <v>481</v>
      </c>
      <c r="S36" s="18" t="s">
        <v>481</v>
      </c>
      <c r="T36" s="20" t="s">
        <v>481</v>
      </c>
      <c r="U36" s="18" t="n">
        <v>371.52923793</v>
      </c>
      <c r="V36" s="20" t="n">
        <v>18.95124526</v>
      </c>
    </row>
    <row r="37" spans="1:22">
      <c r="A37" s="15" t="s">
        <v>512</v>
      </c>
      <c r="B37" s="17" t="n">
        <v>5458</v>
      </c>
      <c r="C37" s="18">
        <f>(69.0/B37*100)</f>
        <v/>
      </c>
      <c r="D37" s="19" t="n">
        <v>5389</v>
      </c>
      <c r="E37" s="18" t="n">
        <v>512.76909964</v>
      </c>
      <c r="F37" s="20" t="n">
        <v>3.44168716</v>
      </c>
      <c r="G37" s="18" t="n">
        <v>500.83608216</v>
      </c>
      <c r="H37" s="20" t="n">
        <v>4.76399557</v>
      </c>
      <c r="I37" s="18" t="n">
        <v>484.5677315</v>
      </c>
      <c r="J37" s="20" t="n">
        <v>7.1889566</v>
      </c>
      <c r="K37" s="18" t="n">
        <v>456.74018165</v>
      </c>
      <c r="L37" s="20" t="n">
        <v>6.8442934</v>
      </c>
      <c r="M37" s="18" t="s">
        <v>481</v>
      </c>
      <c r="N37" s="20" t="s">
        <v>481</v>
      </c>
      <c r="O37" s="18" t="s">
        <v>481</v>
      </c>
      <c r="P37" s="20" t="s">
        <v>481</v>
      </c>
      <c r="Q37" s="18" t="s">
        <v>481</v>
      </c>
      <c r="R37" s="20" t="s">
        <v>481</v>
      </c>
      <c r="S37" s="18" t="s">
        <v>481</v>
      </c>
      <c r="T37" s="20" t="s">
        <v>481</v>
      </c>
      <c r="U37" s="18" t="n">
        <v>349.23161408</v>
      </c>
      <c r="V37" s="20" t="n">
        <v>10.41715322</v>
      </c>
    </row>
    <row r="38" spans="1:22">
      <c r="A38" s="15" t="s">
        <v>513</v>
      </c>
      <c r="B38" s="17" t="n">
        <v>5860</v>
      </c>
      <c r="C38" s="18">
        <f>(17.0/B38*100)</f>
        <v/>
      </c>
      <c r="D38" s="19" t="n">
        <v>5843</v>
      </c>
      <c r="E38" s="18" t="n">
        <v>498.55100799</v>
      </c>
      <c r="F38" s="20" t="n">
        <v>3.33419682</v>
      </c>
      <c r="G38" s="18" t="n">
        <v>497.63815487</v>
      </c>
      <c r="H38" s="20" t="n">
        <v>4.07067595</v>
      </c>
      <c r="I38" s="18" t="n">
        <v>478.66650664</v>
      </c>
      <c r="J38" s="20" t="n">
        <v>6.83411082</v>
      </c>
      <c r="K38" s="18" t="n">
        <v>472.09572697</v>
      </c>
      <c r="L38" s="20" t="n">
        <v>6.96412787</v>
      </c>
      <c r="M38" s="18" t="s">
        <v>481</v>
      </c>
      <c r="N38" s="20" t="s">
        <v>481</v>
      </c>
      <c r="O38" s="18" t="s">
        <v>481</v>
      </c>
      <c r="P38" s="20" t="s">
        <v>481</v>
      </c>
      <c r="Q38" s="18" t="s">
        <v>481</v>
      </c>
      <c r="R38" s="20" t="s">
        <v>481</v>
      </c>
      <c r="S38" s="18" t="s">
        <v>481</v>
      </c>
      <c r="T38" s="20" t="s">
        <v>481</v>
      </c>
      <c r="U38" s="18" t="n">
        <v>359.44776291</v>
      </c>
      <c r="V38" s="20" t="n">
        <v>11.0483242</v>
      </c>
    </row>
    <row r="39" spans="1:22">
      <c r="A39" s="15" t="s">
        <v>514</v>
      </c>
      <c r="B39" s="17" t="n">
        <v>5895</v>
      </c>
      <c r="C39" s="18">
        <f>(32.0/B39*100)</f>
        <v/>
      </c>
      <c r="D39" s="19" t="n">
        <v>5863</v>
      </c>
      <c r="E39" s="18" t="n">
        <v>431.95577172</v>
      </c>
      <c r="F39" s="20" t="n">
        <v>4.31386065</v>
      </c>
      <c r="G39" s="18" t="n">
        <v>440.30074044</v>
      </c>
      <c r="H39" s="20" t="n">
        <v>5.29702913</v>
      </c>
      <c r="I39" s="18" t="n">
        <v>416.24338619</v>
      </c>
      <c r="J39" s="20" t="n">
        <v>5.57697271</v>
      </c>
      <c r="K39" s="18" t="n">
        <v>413.30721726</v>
      </c>
      <c r="L39" s="20" t="n">
        <v>4.63418192</v>
      </c>
      <c r="M39" s="18" t="s">
        <v>481</v>
      </c>
      <c r="N39" s="20" t="s">
        <v>481</v>
      </c>
      <c r="O39" s="18" t="s">
        <v>481</v>
      </c>
      <c r="P39" s="20" t="s">
        <v>481</v>
      </c>
      <c r="Q39" s="18" t="s">
        <v>481</v>
      </c>
      <c r="R39" s="20" t="s">
        <v>481</v>
      </c>
      <c r="S39" s="18" t="s">
        <v>481</v>
      </c>
      <c r="T39" s="20" t="s">
        <v>481</v>
      </c>
      <c r="U39" s="18" t="n">
        <v>338.69923621</v>
      </c>
      <c r="V39" s="20" t="n">
        <v>13.81260828</v>
      </c>
    </row>
    <row r="40" spans="1:22">
      <c r="A40" s="15" t="s">
        <v>515</v>
      </c>
      <c r="B40" s="17" t="n">
        <v>14157</v>
      </c>
      <c r="C40" s="18">
        <f>(298.0/B40*100)</f>
        <v/>
      </c>
      <c r="D40" s="19" t="n">
        <v>13859</v>
      </c>
      <c r="E40" s="18" t="n">
        <v>506.0047236</v>
      </c>
      <c r="F40" s="20" t="n">
        <v>3.1964268</v>
      </c>
      <c r="G40" s="18" t="n">
        <v>502.87132781</v>
      </c>
      <c r="H40" s="20" t="n">
        <v>3.3670541</v>
      </c>
      <c r="I40" s="18" t="n">
        <v>488.39398263</v>
      </c>
      <c r="J40" s="20" t="n">
        <v>4.8183908</v>
      </c>
      <c r="K40" s="18" t="n">
        <v>481.989102</v>
      </c>
      <c r="L40" s="20" t="n">
        <v>5.60189796</v>
      </c>
      <c r="M40" s="18" t="s">
        <v>481</v>
      </c>
      <c r="N40" s="20" t="s">
        <v>481</v>
      </c>
      <c r="O40" s="18" t="s">
        <v>481</v>
      </c>
      <c r="P40" s="20" t="s">
        <v>481</v>
      </c>
      <c r="Q40" s="18" t="s">
        <v>481</v>
      </c>
      <c r="R40" s="20" t="s">
        <v>481</v>
      </c>
      <c r="S40" s="18" t="s">
        <v>481</v>
      </c>
      <c r="T40" s="20" t="s">
        <v>481</v>
      </c>
      <c r="U40" s="18" t="n">
        <v>387.89437697</v>
      </c>
      <c r="V40" s="20" t="n">
        <v>9.23484635</v>
      </c>
    </row>
    <row r="41" spans="1:22">
      <c r="A41" s="15" t="s">
        <v>516</v>
      </c>
      <c r="B41" s="17" t="n">
        <v>5712</v>
      </c>
      <c r="C41" s="18">
        <f>(40.0/B41*100)</f>
        <v/>
      </c>
      <c r="D41" s="19" t="n">
        <v>5672</v>
      </c>
      <c r="E41" s="18" t="n">
        <v>503.20195237</v>
      </c>
      <c r="F41" s="20" t="n">
        <v>3.9454361</v>
      </c>
      <c r="G41" s="18" t="n">
        <v>502.31137128</v>
      </c>
      <c r="H41" s="20" t="n">
        <v>3.85501816</v>
      </c>
      <c r="I41" s="18" t="n">
        <v>487.94115738</v>
      </c>
      <c r="J41" s="20" t="n">
        <v>5.72948147</v>
      </c>
      <c r="K41" s="18" t="n">
        <v>483.71174521</v>
      </c>
      <c r="L41" s="20" t="n">
        <v>6.64565102</v>
      </c>
      <c r="M41" s="18" t="s">
        <v>481</v>
      </c>
      <c r="N41" s="20" t="s">
        <v>481</v>
      </c>
      <c r="O41" s="18" t="s">
        <v>481</v>
      </c>
      <c r="P41" s="20" t="s">
        <v>481</v>
      </c>
      <c r="Q41" s="18" t="n">
        <v>399.91015703</v>
      </c>
      <c r="R41" s="20" t="n">
        <v>16.72230739</v>
      </c>
      <c r="S41" s="18" t="s">
        <v>481</v>
      </c>
      <c r="T41" s="20" t="s">
        <v>481</v>
      </c>
      <c r="U41" s="18" t="n">
        <v>352.29462861</v>
      </c>
      <c r="V41" s="20" t="n">
        <v>19.35691502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405.25875999</v>
      </c>
      <c r="R44" s="20" t="n">
        <v>4.13018289</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(1434.0/B46*100)</f>
        <v/>
      </c>
      <c r="D46" s="19" t="n">
        <v>21707</v>
      </c>
      <c r="E46" s="18" t="n">
        <v>419.82131587</v>
      </c>
      <c r="F46" s="20" t="n">
        <v>2.95246344</v>
      </c>
      <c r="G46" s="18" t="n">
        <v>415.38478193</v>
      </c>
      <c r="H46" s="20" t="n">
        <v>3.5945503</v>
      </c>
      <c r="I46" s="18" t="n">
        <v>418.07618626</v>
      </c>
      <c r="J46" s="20" t="n">
        <v>6.18241653</v>
      </c>
      <c r="K46" s="18" t="n">
        <v>402.29177709</v>
      </c>
      <c r="L46" s="20" t="n">
        <v>5.42142032</v>
      </c>
      <c r="M46" s="18" t="s">
        <v>481</v>
      </c>
      <c r="N46" s="20" t="s">
        <v>481</v>
      </c>
      <c r="O46" s="18" t="s">
        <v>481</v>
      </c>
      <c r="P46" s="20" t="s">
        <v>481</v>
      </c>
      <c r="Q46" s="18" t="s">
        <v>481</v>
      </c>
      <c r="R46" s="20" t="s">
        <v>481</v>
      </c>
      <c r="S46" s="18" t="s">
        <v>481</v>
      </c>
      <c r="T46" s="20" t="s">
        <v>481</v>
      </c>
      <c r="U46" s="18" t="n">
        <v>344.88522583</v>
      </c>
      <c r="V46" s="20" t="n">
        <v>4.6941519</v>
      </c>
    </row>
    <row r="47" spans="1:22">
      <c r="A47" s="15" t="s">
        <v>522</v>
      </c>
      <c r="B47" s="17" t="n">
        <v>5928</v>
      </c>
      <c r="C47" s="18">
        <f>(106.0/B47*100)</f>
        <v/>
      </c>
      <c r="D47" s="19" t="n">
        <v>5822</v>
      </c>
      <c r="E47" s="18" t="n">
        <v>441.7425743</v>
      </c>
      <c r="F47" s="20" t="n">
        <v>5.21306403</v>
      </c>
      <c r="G47" s="18" t="n">
        <v>446.82509893</v>
      </c>
      <c r="H47" s="20" t="n">
        <v>5.89605743</v>
      </c>
      <c r="I47" s="18" t="n">
        <v>439.27720523</v>
      </c>
      <c r="J47" s="20" t="n">
        <v>7.32948765</v>
      </c>
      <c r="K47" s="18" t="n">
        <v>434.79317854</v>
      </c>
      <c r="L47" s="20" t="n">
        <v>5.2614479</v>
      </c>
      <c r="M47" s="18" t="s">
        <v>481</v>
      </c>
      <c r="N47" s="20" t="s">
        <v>481</v>
      </c>
      <c r="O47" s="18" t="s">
        <v>481</v>
      </c>
      <c r="P47" s="20" t="s">
        <v>481</v>
      </c>
      <c r="Q47" s="18" t="s">
        <v>481</v>
      </c>
      <c r="R47" s="20" t="s">
        <v>481</v>
      </c>
      <c r="S47" s="18" t="s">
        <v>481</v>
      </c>
      <c r="T47" s="20" t="s">
        <v>481</v>
      </c>
      <c r="U47" s="18" t="n">
        <v>306.19962417</v>
      </c>
      <c r="V47" s="20" t="n">
        <v>8.815739669999999</v>
      </c>
    </row>
    <row r="48" spans="1:22">
      <c r="A48" s="15" t="s">
        <v>523</v>
      </c>
      <c r="B48" s="17" t="n">
        <v>9841</v>
      </c>
      <c r="C48" s="18">
        <f>(7.0/B48*100)</f>
        <v/>
      </c>
      <c r="D48" s="19" t="n">
        <v>9834</v>
      </c>
      <c r="E48" s="18" t="n">
        <v>505.79410844</v>
      </c>
      <c r="F48" s="20" t="n">
        <v>5.07928402</v>
      </c>
      <c r="G48" s="18" t="n">
        <v>490.87631282</v>
      </c>
      <c r="H48" s="20" t="n">
        <v>6.07737429</v>
      </c>
      <c r="I48" s="18" t="n">
        <v>474.35921425</v>
      </c>
      <c r="J48" s="20" t="n">
        <v>7.54702511</v>
      </c>
      <c r="K48" s="18" t="n">
        <v>461.26337594</v>
      </c>
      <c r="L48" s="20" t="n">
        <v>8.838531059999999</v>
      </c>
      <c r="M48" s="18" t="s">
        <v>481</v>
      </c>
      <c r="N48" s="20" t="s">
        <v>481</v>
      </c>
      <c r="O48" s="18" t="s">
        <v>481</v>
      </c>
      <c r="P48" s="20" t="s">
        <v>481</v>
      </c>
      <c r="Q48" s="18" t="s">
        <v>481</v>
      </c>
      <c r="R48" s="20" t="s">
        <v>481</v>
      </c>
      <c r="S48" s="18" t="s">
        <v>481</v>
      </c>
      <c r="T48" s="20" t="s">
        <v>481</v>
      </c>
      <c r="U48" s="18" t="n">
        <v>416.49133963</v>
      </c>
      <c r="V48" s="20" t="n">
        <v>33.40204202</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(228.0/B50*100)</f>
        <v/>
      </c>
      <c r="D50" s="19" t="n">
        <v>11567</v>
      </c>
      <c r="E50" s="18" t="n">
        <v>427.83874226</v>
      </c>
      <c r="F50" s="20" t="n">
        <v>3.28507885</v>
      </c>
      <c r="G50" s="18" t="n">
        <v>430.14743938</v>
      </c>
      <c r="H50" s="20" t="n">
        <v>3.34140168</v>
      </c>
      <c r="I50" s="18" t="n">
        <v>423.42698193</v>
      </c>
      <c r="J50" s="20" t="n">
        <v>6.03634169</v>
      </c>
      <c r="K50" s="18" t="n">
        <v>406.88468759</v>
      </c>
      <c r="L50" s="20" t="n">
        <v>5.77129552</v>
      </c>
      <c r="M50" s="18" t="s">
        <v>481</v>
      </c>
      <c r="N50" s="20" t="s">
        <v>481</v>
      </c>
      <c r="O50" s="18" t="s">
        <v>481</v>
      </c>
      <c r="P50" s="20" t="s">
        <v>481</v>
      </c>
      <c r="Q50" s="18" t="s">
        <v>481</v>
      </c>
      <c r="R50" s="20" t="s">
        <v>481</v>
      </c>
      <c r="S50" s="18" t="s">
        <v>481</v>
      </c>
      <c r="T50" s="20" t="s">
        <v>481</v>
      </c>
      <c r="U50" s="18" t="n">
        <v>336.17946345</v>
      </c>
      <c r="V50" s="20" t="n">
        <v>12.39122357</v>
      </c>
    </row>
    <row r="51" spans="1:22">
      <c r="A51" s="15" t="s">
        <v>526</v>
      </c>
      <c r="B51" s="17" t="n">
        <v>6866</v>
      </c>
      <c r="C51" s="18">
        <f>(109.0/B51*100)</f>
        <v/>
      </c>
      <c r="D51" s="19" t="n">
        <v>6757</v>
      </c>
      <c r="E51" s="18" t="n">
        <v>428.33580975</v>
      </c>
      <c r="F51" s="20" t="n">
        <v>3.02554892</v>
      </c>
      <c r="G51" s="18" t="n">
        <v>429.16286525</v>
      </c>
      <c r="H51" s="20" t="n">
        <v>4.32962635</v>
      </c>
      <c r="I51" s="18" t="n">
        <v>429.00268707</v>
      </c>
      <c r="J51" s="20" t="n">
        <v>5.81688378</v>
      </c>
      <c r="K51" s="18" t="n">
        <v>427.91493513</v>
      </c>
      <c r="L51" s="20" t="n">
        <v>4.15795613</v>
      </c>
      <c r="M51" s="18" t="s">
        <v>481</v>
      </c>
      <c r="N51" s="20" t="s">
        <v>481</v>
      </c>
      <c r="O51" s="18" t="s">
        <v>481</v>
      </c>
      <c r="P51" s="20" t="s">
        <v>481</v>
      </c>
      <c r="Q51" s="18" t="n">
        <v>427.96430568</v>
      </c>
      <c r="R51" s="20" t="n">
        <v>5.20460603</v>
      </c>
      <c r="S51" s="18" t="s">
        <v>481</v>
      </c>
      <c r="T51" s="20" t="s">
        <v>481</v>
      </c>
      <c r="U51" s="18" t="n">
        <v>376.36431301</v>
      </c>
      <c r="V51" s="20" t="n">
        <v>12.81728559</v>
      </c>
    </row>
    <row r="52" spans="1:22">
      <c r="A52" s="15" t="s">
        <v>527</v>
      </c>
      <c r="B52" s="17" t="n">
        <v>5809</v>
      </c>
      <c r="C52" s="18">
        <f>(78.0/B52*100)</f>
        <v/>
      </c>
      <c r="D52" s="19" t="n">
        <v>5731</v>
      </c>
      <c r="E52" s="18" t="n">
        <v>493.33894212</v>
      </c>
      <c r="F52" s="20" t="n">
        <v>2.91133702</v>
      </c>
      <c r="G52" s="18" t="n">
        <v>484.12272078</v>
      </c>
      <c r="H52" s="20" t="n">
        <v>3.57001528</v>
      </c>
      <c r="I52" s="18" t="n">
        <v>470.62918342</v>
      </c>
      <c r="J52" s="20" t="n">
        <v>6.13215235</v>
      </c>
      <c r="K52" s="18" t="n">
        <v>460.77322562</v>
      </c>
      <c r="L52" s="20" t="n">
        <v>6.59791795</v>
      </c>
      <c r="M52" s="18" t="s">
        <v>481</v>
      </c>
      <c r="N52" s="20" t="s">
        <v>481</v>
      </c>
      <c r="O52" s="18" t="s">
        <v>481</v>
      </c>
      <c r="P52" s="20" t="s">
        <v>481</v>
      </c>
      <c r="Q52" s="18" t="s">
        <v>481</v>
      </c>
      <c r="R52" s="20" t="s">
        <v>481</v>
      </c>
      <c r="S52" s="18" t="s">
        <v>481</v>
      </c>
      <c r="T52" s="20" t="s">
        <v>481</v>
      </c>
      <c r="U52" s="18" t="n">
        <v>358.75283024</v>
      </c>
      <c r="V52" s="20" t="n">
        <v>15.04612716</v>
      </c>
    </row>
    <row r="53" spans="1:22">
      <c r="A53" s="15" t="s">
        <v>528</v>
      </c>
      <c r="B53" s="17" t="n">
        <v>5571</v>
      </c>
      <c r="C53" s="18">
        <f>(85.0/B53*100)</f>
        <v/>
      </c>
      <c r="D53" s="19" t="n">
        <v>5486</v>
      </c>
      <c r="E53" s="18" t="n">
        <v>449.95568397</v>
      </c>
      <c r="F53" s="20" t="n">
        <v>2.39554593</v>
      </c>
      <c r="G53" s="18" t="n">
        <v>453.13379045</v>
      </c>
      <c r="H53" s="20" t="n">
        <v>3.47014844</v>
      </c>
      <c r="I53" s="18" t="n">
        <v>434.95931983</v>
      </c>
      <c r="J53" s="20" t="n">
        <v>5.63558311</v>
      </c>
      <c r="K53" s="18" t="n">
        <v>413.48611733</v>
      </c>
      <c r="L53" s="20" t="n">
        <v>8.395560919999999</v>
      </c>
      <c r="M53" s="18" t="s">
        <v>481</v>
      </c>
      <c r="N53" s="20" t="s">
        <v>481</v>
      </c>
      <c r="O53" s="18" t="s">
        <v>481</v>
      </c>
      <c r="P53" s="20" t="s">
        <v>481</v>
      </c>
      <c r="Q53" s="18" t="s">
        <v>481</v>
      </c>
      <c r="R53" s="20" t="s">
        <v>481</v>
      </c>
      <c r="S53" s="18" t="s">
        <v>481</v>
      </c>
      <c r="T53" s="20" t="s">
        <v>481</v>
      </c>
      <c r="U53" s="18" t="n">
        <v>304.83805392</v>
      </c>
      <c r="V53" s="20" t="n">
        <v>8.76630289</v>
      </c>
    </row>
    <row r="54" spans="1:22">
      <c r="A54" s="15" t="s">
        <v>529</v>
      </c>
      <c r="B54" s="17" t="n">
        <v>4740</v>
      </c>
      <c r="C54" s="18">
        <f>(127.0/B54*100)</f>
        <v/>
      </c>
      <c r="D54" s="19" t="n">
        <v>4613</v>
      </c>
      <c r="E54" s="18" t="n">
        <v>363.59832602</v>
      </c>
      <c r="F54" s="20" t="n">
        <v>3.41920235</v>
      </c>
      <c r="G54" s="18" t="n">
        <v>379.23280443</v>
      </c>
      <c r="H54" s="20" t="n">
        <v>4.92145586</v>
      </c>
      <c r="I54" s="18" t="n">
        <v>349.91190305</v>
      </c>
      <c r="J54" s="20" t="n">
        <v>6.11254352</v>
      </c>
      <c r="K54" s="18" t="n">
        <v>351.59645085</v>
      </c>
      <c r="L54" s="20" t="n">
        <v>4.98161195</v>
      </c>
      <c r="M54" s="18" t="s">
        <v>481</v>
      </c>
      <c r="N54" s="20" t="s">
        <v>481</v>
      </c>
      <c r="O54" s="18" t="s">
        <v>481</v>
      </c>
      <c r="P54" s="20" t="s">
        <v>481</v>
      </c>
      <c r="Q54" s="18" t="s">
        <v>481</v>
      </c>
      <c r="R54" s="20" t="s">
        <v>481</v>
      </c>
      <c r="S54" s="18" t="s">
        <v>481</v>
      </c>
      <c r="T54" s="20" t="s">
        <v>481</v>
      </c>
      <c r="U54" s="18" t="n">
        <v>275.56348435</v>
      </c>
      <c r="V54" s="20" t="n">
        <v>5.94068411</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522.90756631</v>
      </c>
      <c r="F56" s="20" t="n">
        <v>3.94799341</v>
      </c>
      <c r="G56" s="18" t="n">
        <v>527.4155499</v>
      </c>
      <c r="H56" s="20" t="n">
        <v>4.97621206</v>
      </c>
      <c r="I56" s="18" t="n">
        <v>522.01782941</v>
      </c>
      <c r="J56" s="20" t="n">
        <v>4.51620388</v>
      </c>
      <c r="K56" s="18" t="n">
        <v>530.51767005</v>
      </c>
      <c r="L56" s="20" t="n">
        <v>3.01308479</v>
      </c>
      <c r="M56" s="18" t="s">
        <v>481</v>
      </c>
      <c r="N56" s="20" t="s">
        <v>481</v>
      </c>
      <c r="O56" s="18" t="s">
        <v>481</v>
      </c>
      <c r="P56" s="20" t="s">
        <v>481</v>
      </c>
      <c r="Q56" s="18" t="s">
        <v>481</v>
      </c>
      <c r="R56" s="20" t="s">
        <v>481</v>
      </c>
      <c r="S56" s="18" t="s">
        <v>481</v>
      </c>
      <c r="T56" s="20" t="s">
        <v>481</v>
      </c>
      <c r="U56" s="18" t="n">
        <v>447.99751915</v>
      </c>
      <c r="V56" s="20" t="n">
        <v>21.89638737</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(139.0/B61*100)</f>
        <v/>
      </c>
      <c r="D61" s="19" t="n">
        <v>6386</v>
      </c>
      <c r="E61" s="18" t="n">
        <v>479.25606508</v>
      </c>
      <c r="F61" s="20" t="n">
        <v>3.20346596</v>
      </c>
      <c r="G61" s="18" t="n">
        <v>477.01872967</v>
      </c>
      <c r="H61" s="20" t="n">
        <v>3.58751201</v>
      </c>
      <c r="I61" s="18" t="n">
        <v>465.67423546</v>
      </c>
      <c r="J61" s="20" t="n">
        <v>5.11904437</v>
      </c>
      <c r="K61" s="18" t="n">
        <v>440.84755187</v>
      </c>
      <c r="L61" s="20" t="n">
        <v>7.36628184</v>
      </c>
      <c r="M61" s="18" t="s">
        <v>481</v>
      </c>
      <c r="N61" s="20" t="s">
        <v>481</v>
      </c>
      <c r="O61" s="18" t="s">
        <v>481</v>
      </c>
      <c r="P61" s="20" t="s">
        <v>481</v>
      </c>
      <c r="Q61" s="18" t="s">
        <v>481</v>
      </c>
      <c r="R61" s="20" t="s">
        <v>481</v>
      </c>
      <c r="S61" s="18" t="s">
        <v>481</v>
      </c>
      <c r="T61" s="20" t="s">
        <v>481</v>
      </c>
      <c r="U61" s="18" t="n">
        <v>345.9671457</v>
      </c>
      <c r="V61" s="20" t="n">
        <v>11.92774234</v>
      </c>
    </row>
    <row r="62" spans="1:22">
      <c r="A62" s="15" t="s">
        <v>537</v>
      </c>
      <c r="B62" s="17" t="n">
        <v>4476</v>
      </c>
      <c r="C62" s="18">
        <f>(3.0/B62*100)</f>
        <v/>
      </c>
      <c r="D62" s="19" t="n">
        <v>4473</v>
      </c>
      <c r="E62" s="18" t="n">
        <v>509.4469769</v>
      </c>
      <c r="F62" s="20" t="n">
        <v>2.87643217</v>
      </c>
      <c r="G62" s="18" t="n">
        <v>519.09948781</v>
      </c>
      <c r="H62" s="20" t="n">
        <v>1.98630406</v>
      </c>
      <c r="I62" s="18" t="n">
        <v>503.40173696</v>
      </c>
      <c r="J62" s="20" t="n">
        <v>3.92890199</v>
      </c>
      <c r="K62" s="18" t="n">
        <v>481.18727312</v>
      </c>
      <c r="L62" s="20" t="n">
        <v>3.55414919</v>
      </c>
      <c r="M62" s="18" t="s">
        <v>481</v>
      </c>
      <c r="N62" s="20" t="s">
        <v>481</v>
      </c>
      <c r="O62" s="18" t="s">
        <v>481</v>
      </c>
      <c r="P62" s="20" t="s">
        <v>481</v>
      </c>
      <c r="Q62" s="18" t="s">
        <v>481</v>
      </c>
      <c r="R62" s="20" t="s">
        <v>481</v>
      </c>
      <c r="S62" s="18" t="s">
        <v>481</v>
      </c>
      <c r="T62" s="20" t="s">
        <v>481</v>
      </c>
      <c r="U62" s="18" t="n">
        <v>522.69508502</v>
      </c>
      <c r="V62" s="20" t="n">
        <v>27.14979118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(77.0/B66*100)</f>
        <v/>
      </c>
      <c r="D66" s="19" t="n">
        <v>5588</v>
      </c>
      <c r="E66" s="18" t="n">
        <v>432.2699621</v>
      </c>
      <c r="F66" s="20" t="n">
        <v>1.82362468</v>
      </c>
      <c r="G66" s="18" t="n">
        <v>444.55601418</v>
      </c>
      <c r="H66" s="20" t="n">
        <v>4.42883915</v>
      </c>
      <c r="I66" s="18" t="n">
        <v>448.21015825</v>
      </c>
      <c r="J66" s="20" t="n">
        <v>7.37708336</v>
      </c>
      <c r="K66" s="18" t="n">
        <v>394.99739781</v>
      </c>
      <c r="L66" s="20" t="n">
        <v>7.81766326</v>
      </c>
      <c r="M66" s="18" t="s">
        <v>481</v>
      </c>
      <c r="N66" s="20" t="s">
        <v>481</v>
      </c>
      <c r="O66" s="18" t="s">
        <v>481</v>
      </c>
      <c r="P66" s="20" t="s">
        <v>481</v>
      </c>
      <c r="Q66" s="18" t="s">
        <v>481</v>
      </c>
      <c r="R66" s="20" t="s">
        <v>481</v>
      </c>
      <c r="S66" s="18" t="s">
        <v>481</v>
      </c>
      <c r="T66" s="20" t="s">
        <v>481</v>
      </c>
      <c r="U66" s="18" t="n">
        <v>320.84024521</v>
      </c>
      <c r="V66" s="20" t="n">
        <v>6.24540426</v>
      </c>
    </row>
    <row r="67" spans="1:22">
      <c r="A67" s="15" t="s">
        <v>542</v>
      </c>
      <c r="B67" s="17" t="n">
        <v>6971</v>
      </c>
      <c r="C67" s="18">
        <f>(146.0/B67*100)</f>
        <v/>
      </c>
      <c r="D67" s="19" t="n">
        <v>6825</v>
      </c>
      <c r="E67" s="18" t="n">
        <v>403.61270391</v>
      </c>
      <c r="F67" s="20" t="n">
        <v>3.31206989</v>
      </c>
      <c r="G67" s="18" t="n">
        <v>405.97883493</v>
      </c>
      <c r="H67" s="20" t="n">
        <v>3.27507004</v>
      </c>
      <c r="I67" s="18" t="n">
        <v>380.956788</v>
      </c>
      <c r="J67" s="20" t="n">
        <v>6.71414222</v>
      </c>
      <c r="K67" s="18" t="n">
        <v>388.11087981</v>
      </c>
      <c r="L67" s="20" t="n">
        <v>4.5908796</v>
      </c>
      <c r="M67" s="18" t="s">
        <v>481</v>
      </c>
      <c r="N67" s="20" t="s">
        <v>481</v>
      </c>
      <c r="O67" s="18" t="s">
        <v>481</v>
      </c>
      <c r="P67" s="20" t="s">
        <v>481</v>
      </c>
      <c r="Q67" s="18" t="s">
        <v>481</v>
      </c>
      <c r="R67" s="20" t="s">
        <v>481</v>
      </c>
      <c r="S67" s="18" t="s">
        <v>481</v>
      </c>
      <c r="T67" s="20" t="s">
        <v>481</v>
      </c>
      <c r="U67" s="18" t="n">
        <v>299.8487369</v>
      </c>
      <c r="V67" s="20" t="n">
        <v>7.91261743</v>
      </c>
    </row>
    <row r="68" spans="1:22">
      <c r="A68" s="15" t="s">
        <v>543</v>
      </c>
      <c r="B68" s="17" t="n">
        <v>12083</v>
      </c>
      <c r="C68" s="18">
        <f>(26.0/B68*100)</f>
        <v/>
      </c>
      <c r="D68" s="19" t="n">
        <v>12057</v>
      </c>
      <c r="E68" s="18" t="n">
        <v>415.9747746</v>
      </c>
      <c r="F68" s="20" t="n">
        <v>1.55090131</v>
      </c>
      <c r="G68" s="18" t="n">
        <v>419.2845537</v>
      </c>
      <c r="H68" s="20" t="n">
        <v>2.22780333</v>
      </c>
      <c r="I68" s="18" t="n">
        <v>395.63171462</v>
      </c>
      <c r="J68" s="20" t="n">
        <v>3.79102021</v>
      </c>
      <c r="K68" s="18" t="n">
        <v>385.72209238</v>
      </c>
      <c r="L68" s="20" t="n">
        <v>3.69568123</v>
      </c>
      <c r="M68" s="18" t="s">
        <v>481</v>
      </c>
      <c r="N68" s="20" t="s">
        <v>481</v>
      </c>
      <c r="O68" s="18" t="s">
        <v>481</v>
      </c>
      <c r="P68" s="20" t="s">
        <v>481</v>
      </c>
      <c r="Q68" s="18" t="s">
        <v>481</v>
      </c>
      <c r="R68" s="20" t="s">
        <v>481</v>
      </c>
      <c r="S68" s="18" t="s">
        <v>481</v>
      </c>
      <c r="T68" s="20" t="s">
        <v>481</v>
      </c>
      <c r="U68" s="18" t="n">
        <v>284.83967515</v>
      </c>
      <c r="V68" s="20" t="n">
        <v>4.33477245</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495.4422022</v>
      </c>
      <c r="F70" s="20" t="n">
        <v>3.23877689</v>
      </c>
      <c r="G70" s="18" t="n">
        <v>503.41781546</v>
      </c>
      <c r="H70" s="20" t="n">
        <v>3.82157554</v>
      </c>
      <c r="I70" s="18" t="n">
        <v>506.53222239</v>
      </c>
      <c r="J70" s="20" t="n">
        <v>6.25682364</v>
      </c>
      <c r="K70" s="18" t="n">
        <v>489.30300557</v>
      </c>
      <c r="L70" s="20" t="n">
        <v>6.68304346</v>
      </c>
      <c r="M70" s="18" t="s">
        <v>481</v>
      </c>
      <c r="N70" s="20" t="s">
        <v>481</v>
      </c>
      <c r="O70" s="18" t="s">
        <v>481</v>
      </c>
      <c r="P70" s="20" t="s">
        <v>481</v>
      </c>
      <c r="Q70" s="18" t="s">
        <v>481</v>
      </c>
      <c r="R70" s="20" t="s">
        <v>481</v>
      </c>
      <c r="S70" s="18" t="s">
        <v>481</v>
      </c>
      <c r="T70" s="20" t="s">
        <v>481</v>
      </c>
      <c r="U70" s="18" t="n">
        <v>418.63453744</v>
      </c>
      <c r="V70" s="20" t="n">
        <v>16.30814996</v>
      </c>
    </row>
    <row r="71" spans="1:22">
      <c r="A71" s="15" t="s">
        <v>546</v>
      </c>
      <c r="B71" s="17" t="n">
        <v>6115</v>
      </c>
      <c r="C71" s="18">
        <f>(17.0/B71*100)</f>
        <v/>
      </c>
      <c r="D71" s="19" t="n">
        <v>6098</v>
      </c>
      <c r="E71" s="18" t="n">
        <v>552.2470362400001</v>
      </c>
      <c r="F71" s="20" t="n">
        <v>2.58592757</v>
      </c>
      <c r="G71" s="18" t="n">
        <v>528.26564996</v>
      </c>
      <c r="H71" s="20" t="n">
        <v>2.76781785</v>
      </c>
      <c r="I71" s="18" t="n">
        <v>513.75760313</v>
      </c>
      <c r="J71" s="20" t="n">
        <v>4.58405183</v>
      </c>
      <c r="K71" s="18" t="n">
        <v>509.50349554</v>
      </c>
      <c r="L71" s="20" t="n">
        <v>3.92715182</v>
      </c>
      <c r="M71" s="18" t="s">
        <v>481</v>
      </c>
      <c r="N71" s="20" t="s">
        <v>481</v>
      </c>
      <c r="O71" s="18" t="s">
        <v>481</v>
      </c>
      <c r="P71" s="20" t="s">
        <v>481</v>
      </c>
      <c r="Q71" s="18" t="s">
        <v>481</v>
      </c>
      <c r="R71" s="20" t="s">
        <v>481</v>
      </c>
      <c r="S71" s="18" t="s">
        <v>481</v>
      </c>
      <c r="T71" s="20" t="s">
        <v>481</v>
      </c>
      <c r="U71" s="18" t="n">
        <v>444.5239205</v>
      </c>
      <c r="V71" s="20" t="n">
        <v>20.60855529</v>
      </c>
    </row>
    <row r="72" spans="1:22">
      <c r="A72" s="15" t="s">
        <v>547</v>
      </c>
      <c r="B72" s="17" t="n">
        <v>7708</v>
      </c>
      <c r="C72" s="18">
        <f>(5.0/B72*100)</f>
        <v/>
      </c>
      <c r="D72" s="19" t="n">
        <v>7703</v>
      </c>
      <c r="E72" s="18" t="n">
        <v>498.73035951</v>
      </c>
      <c r="F72" s="20" t="n">
        <v>2.66661068</v>
      </c>
      <c r="G72" s="18" t="n">
        <v>498.03379445</v>
      </c>
      <c r="H72" s="20" t="n">
        <v>4.32824706</v>
      </c>
      <c r="I72" s="18" t="n">
        <v>487.57675859</v>
      </c>
      <c r="J72" s="20" t="n">
        <v>7.0775883</v>
      </c>
      <c r="K72" s="18" t="n">
        <v>466.27568232</v>
      </c>
      <c r="L72" s="20" t="n">
        <v>8.31517698</v>
      </c>
      <c r="M72" s="18" t="s">
        <v>481</v>
      </c>
      <c r="N72" s="20" t="s">
        <v>481</v>
      </c>
      <c r="O72" s="18" t="s">
        <v>481</v>
      </c>
      <c r="P72" s="20" t="s">
        <v>481</v>
      </c>
      <c r="Q72" s="18" t="s">
        <v>481</v>
      </c>
      <c r="R72" s="20" t="s">
        <v>481</v>
      </c>
      <c r="S72" s="18" t="s">
        <v>481</v>
      </c>
      <c r="T72" s="20" t="s">
        <v>481</v>
      </c>
      <c r="U72" s="18" t="n">
        <v>402.69823522</v>
      </c>
      <c r="V72" s="20" t="n">
        <v>49.98442273</v>
      </c>
    </row>
    <row r="73" spans="1:22">
      <c r="A73" s="15" t="s">
        <v>548</v>
      </c>
      <c r="B73" s="17" t="n">
        <v>8249</v>
      </c>
      <c r="C73" s="18">
        <f>(148.0/B73*100)</f>
        <v/>
      </c>
      <c r="D73" s="19" t="n">
        <v>8101</v>
      </c>
      <c r="E73" s="18" t="n">
        <v>397.25595886</v>
      </c>
      <c r="F73" s="20" t="n">
        <v>4.21108233</v>
      </c>
      <c r="G73" s="18" t="n">
        <v>406.86381506</v>
      </c>
      <c r="H73" s="20" t="n">
        <v>4.99920533</v>
      </c>
      <c r="I73" s="18" t="n">
        <v>418.0345749</v>
      </c>
      <c r="J73" s="20" t="n">
        <v>3.66271144</v>
      </c>
      <c r="K73" s="18" t="n">
        <v>417.61864249</v>
      </c>
      <c r="L73" s="20" t="n">
        <v>3.48747743</v>
      </c>
      <c r="M73" s="18" t="s">
        <v>481</v>
      </c>
      <c r="N73" s="20" t="s">
        <v>481</v>
      </c>
      <c r="O73" s="18" t="s">
        <v>481</v>
      </c>
      <c r="P73" s="20" t="s">
        <v>481</v>
      </c>
      <c r="Q73" s="18" t="s">
        <v>481</v>
      </c>
      <c r="R73" s="20" t="s">
        <v>481</v>
      </c>
      <c r="S73" s="18" t="s">
        <v>481</v>
      </c>
      <c r="T73" s="20" t="s">
        <v>481</v>
      </c>
      <c r="U73" s="18" t="n">
        <v>371.51722946</v>
      </c>
      <c r="V73" s="20" t="n">
        <v>14.29810636</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(218.0/B75*100)</f>
        <v/>
      </c>
      <c r="D75" s="19" t="n">
        <v>5157</v>
      </c>
      <c r="E75" s="18" t="n">
        <v>364.65731874</v>
      </c>
      <c r="F75" s="20" t="n">
        <v>3.25519034</v>
      </c>
      <c r="G75" s="18" t="n">
        <v>367.83253113</v>
      </c>
      <c r="H75" s="20" t="n">
        <v>3.87075668</v>
      </c>
      <c r="I75" s="18" t="n">
        <v>366.28091697</v>
      </c>
      <c r="J75" s="20" t="n">
        <v>7.36623926</v>
      </c>
      <c r="K75" s="18" t="n">
        <v>354.85916521</v>
      </c>
      <c r="L75" s="20" t="n">
        <v>6.44404445</v>
      </c>
      <c r="M75" s="18" t="s">
        <v>481</v>
      </c>
      <c r="N75" s="20" t="s">
        <v>481</v>
      </c>
      <c r="O75" s="18" t="s">
        <v>481</v>
      </c>
      <c r="P75" s="20" t="s">
        <v>481</v>
      </c>
      <c r="Q75" s="18" t="s">
        <v>481</v>
      </c>
      <c r="R75" s="20" t="s">
        <v>481</v>
      </c>
      <c r="S75" s="18" t="s">
        <v>481</v>
      </c>
      <c r="T75" s="20" t="s">
        <v>481</v>
      </c>
      <c r="U75" s="18" t="n">
        <v>304.01167253</v>
      </c>
      <c r="V75" s="20" t="n">
        <v>7.54693575</v>
      </c>
    </row>
    <row r="76" spans="1:22">
      <c r="A76" s="15" t="s">
        <v>551</v>
      </c>
      <c r="B76" s="17" t="n">
        <v>14167</v>
      </c>
      <c r="C76" s="18">
        <f>(229.0/B76*100)</f>
        <v/>
      </c>
      <c r="D76" s="19" t="n">
        <v>13938</v>
      </c>
      <c r="E76" s="18" t="n">
        <v>444.47361188</v>
      </c>
      <c r="F76" s="20" t="n">
        <v>3.32161129</v>
      </c>
      <c r="G76" s="18" t="n">
        <v>442.41189992</v>
      </c>
      <c r="H76" s="20" t="n">
        <v>3.81982348</v>
      </c>
      <c r="I76" s="18" t="n">
        <v>428.30310885</v>
      </c>
      <c r="J76" s="20" t="n">
        <v>4.89248637</v>
      </c>
      <c r="K76" s="18" t="n">
        <v>415.0660524</v>
      </c>
      <c r="L76" s="20" t="n">
        <v>3.97734089</v>
      </c>
      <c r="M76" s="18" t="s">
        <v>481</v>
      </c>
      <c r="N76" s="20" t="s">
        <v>481</v>
      </c>
      <c r="O76" s="18" t="s">
        <v>481</v>
      </c>
      <c r="P76" s="20" t="s">
        <v>481</v>
      </c>
      <c r="Q76" s="18" t="s">
        <v>481</v>
      </c>
      <c r="R76" s="20" t="s">
        <v>481</v>
      </c>
      <c r="S76" s="18" t="s">
        <v>481</v>
      </c>
      <c r="T76" s="20" t="s">
        <v>481</v>
      </c>
      <c r="U76" s="18" t="n">
        <v>309.10911694</v>
      </c>
      <c r="V76" s="20" t="n">
        <v>5.83892133</v>
      </c>
    </row>
    <row r="77" spans="1:22">
      <c r="A77" s="15" t="s">
        <v>552</v>
      </c>
      <c r="B77" s="17" t="n">
        <v>6062</v>
      </c>
      <c r="C77" s="18">
        <f>(98.0/B77*100)</f>
        <v/>
      </c>
      <c r="D77" s="19" t="n">
        <v>5964</v>
      </c>
      <c r="E77" s="18" t="n">
        <v>439.76681793</v>
      </c>
      <c r="F77" s="20" t="n">
        <v>2.79896725</v>
      </c>
      <c r="G77" s="18" t="n">
        <v>451.41873593</v>
      </c>
      <c r="H77" s="20" t="n">
        <v>4.10968038</v>
      </c>
      <c r="I77" s="18" t="n">
        <v>442.43211268</v>
      </c>
      <c r="J77" s="20" t="n">
        <v>5.54336352</v>
      </c>
      <c r="K77" s="18" t="n">
        <v>426.68825403</v>
      </c>
      <c r="L77" s="20" t="n">
        <v>6.52802548</v>
      </c>
      <c r="M77" s="18" t="s">
        <v>481</v>
      </c>
      <c r="N77" s="20" t="s">
        <v>481</v>
      </c>
      <c r="O77" s="18" t="s">
        <v>481</v>
      </c>
      <c r="P77" s="20" t="s">
        <v>481</v>
      </c>
      <c r="Q77" s="18" t="s">
        <v>481</v>
      </c>
      <c r="R77" s="20" t="s">
        <v>481</v>
      </c>
      <c r="S77" s="18" t="s">
        <v>481</v>
      </c>
      <c r="T77" s="20" t="s">
        <v>481</v>
      </c>
      <c r="U77" s="18" t="n">
        <v>333.25356228</v>
      </c>
      <c r="V77" s="20" t="n">
        <v>7.18806089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436.41541262</v>
      </c>
      <c r="F81" s="20" t="n">
        <v>3.78693258</v>
      </c>
      <c r="G81" s="18" t="n">
        <v>435.97999712</v>
      </c>
      <c r="H81" s="20" t="n">
        <v>3.7940287</v>
      </c>
      <c r="I81" s="18" t="n">
        <v>430.58300003</v>
      </c>
      <c r="J81" s="20" t="n">
        <v>4.59236493</v>
      </c>
      <c r="K81" s="18" t="n">
        <v>413.92245269</v>
      </c>
      <c r="L81" s="20" t="n">
        <v>4.68531203</v>
      </c>
      <c r="M81" s="18" t="s">
        <v>481</v>
      </c>
      <c r="N81" s="20" t="s">
        <v>481</v>
      </c>
      <c r="O81" s="18" t="s">
        <v>481</v>
      </c>
      <c r="P81" s="20" t="s">
        <v>481</v>
      </c>
      <c r="Q81" s="18" t="s">
        <v>481</v>
      </c>
      <c r="R81" s="20" t="s">
        <v>481</v>
      </c>
      <c r="S81" s="18" t="s">
        <v>481</v>
      </c>
      <c r="T81" s="20" t="s">
        <v>481</v>
      </c>
      <c r="U81" s="18" t="n">
        <v>324.96505667</v>
      </c>
      <c r="V81" s="20" t="n">
        <v>18.81861352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1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922</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514.62094488</v>
      </c>
      <c r="F7" s="20" t="n">
        <v>2.03911081</v>
      </c>
      <c r="G7" s="18" t="n">
        <v>502.237633</v>
      </c>
      <c r="H7" s="20" t="n">
        <v>2.7754967</v>
      </c>
      <c r="I7" s="18" t="n">
        <v>485.63251895</v>
      </c>
      <c r="J7" s="20" t="n">
        <v>4.68963104</v>
      </c>
      <c r="K7" s="18" t="n">
        <v>452.81810817</v>
      </c>
      <c r="L7" s="20" t="n">
        <v>5.87983757</v>
      </c>
      <c r="M7" s="18" t="s">
        <v>481</v>
      </c>
      <c r="N7" s="20" t="s">
        <v>481</v>
      </c>
      <c r="O7" s="18" t="s">
        <v>481</v>
      </c>
      <c r="P7" s="20" t="s">
        <v>481</v>
      </c>
      <c r="Q7" s="18" t="s">
        <v>481</v>
      </c>
      <c r="R7" s="20" t="s">
        <v>481</v>
      </c>
      <c r="S7" s="18" t="s">
        <v>481</v>
      </c>
      <c r="T7" s="20" t="s">
        <v>481</v>
      </c>
      <c r="U7" s="18" t="n">
        <v>415.92911145</v>
      </c>
      <c r="V7" s="20" t="n">
        <v>9.185640899999999</v>
      </c>
    </row>
    <row r="8" spans="1:22">
      <c r="A8" s="15" t="s">
        <v>483</v>
      </c>
      <c r="B8" s="17" t="n">
        <v>7007</v>
      </c>
      <c r="C8" s="18">
        <f>(28.0/B8*100)</f>
        <v/>
      </c>
      <c r="D8" s="19" t="n">
        <v>6979</v>
      </c>
      <c r="E8" s="18" t="n">
        <v>487.90146407</v>
      </c>
      <c r="F8" s="20" t="n">
        <v>2.92092173</v>
      </c>
      <c r="G8" s="18" t="n">
        <v>493.18288338</v>
      </c>
      <c r="H8" s="20" t="n">
        <v>4.84169641</v>
      </c>
      <c r="I8" s="18" t="n">
        <v>479.19176142</v>
      </c>
      <c r="J8" s="20" t="n">
        <v>8.029969980000001</v>
      </c>
      <c r="K8" s="18" t="n">
        <v>471.4522238</v>
      </c>
      <c r="L8" s="20" t="n">
        <v>9.37340715</v>
      </c>
      <c r="M8" s="18" t="s">
        <v>481</v>
      </c>
      <c r="N8" s="20" t="s">
        <v>481</v>
      </c>
      <c r="O8" s="18" t="s">
        <v>481</v>
      </c>
      <c r="P8" s="20" t="s">
        <v>481</v>
      </c>
      <c r="Q8" s="18" t="n">
        <v>361.38025951</v>
      </c>
      <c r="R8" s="20" t="n">
        <v>22.72565673</v>
      </c>
      <c r="S8" s="18" t="s">
        <v>481</v>
      </c>
      <c r="T8" s="20" t="s">
        <v>481</v>
      </c>
      <c r="U8" s="18" t="n">
        <v>360.93084231</v>
      </c>
      <c r="V8" s="20" t="n">
        <v>15.3313825</v>
      </c>
    </row>
    <row r="9" spans="1:22">
      <c r="A9" s="15" t="s">
        <v>484</v>
      </c>
      <c r="B9" s="17" t="n">
        <v>9651</v>
      </c>
      <c r="C9" s="18">
        <f>(136.0/B9*100)</f>
        <v/>
      </c>
      <c r="D9" s="19" t="n">
        <v>9515</v>
      </c>
      <c r="E9" s="18" t="n">
        <v>512.79059482</v>
      </c>
      <c r="F9" s="20" t="n">
        <v>2.30849282</v>
      </c>
      <c r="G9" s="18" t="n">
        <v>487.80488079</v>
      </c>
      <c r="H9" s="20" t="n">
        <v>3.97890809</v>
      </c>
      <c r="I9" s="18" t="n">
        <v>458.15790991</v>
      </c>
      <c r="J9" s="20" t="n">
        <v>8.04873364</v>
      </c>
      <c r="K9" s="18" t="n">
        <v>430.10837714</v>
      </c>
      <c r="L9" s="20" t="n">
        <v>8.88931329</v>
      </c>
      <c r="M9" s="18" t="s">
        <v>481</v>
      </c>
      <c r="N9" s="20" t="s">
        <v>481</v>
      </c>
      <c r="O9" s="18" t="s">
        <v>481</v>
      </c>
      <c r="P9" s="20" t="s">
        <v>481</v>
      </c>
      <c r="Q9" s="18" t="n">
        <v>347.7815185</v>
      </c>
      <c r="R9" s="20" t="n">
        <v>11.20716786</v>
      </c>
      <c r="S9" s="18" t="s">
        <v>481</v>
      </c>
      <c r="T9" s="20" t="s">
        <v>481</v>
      </c>
      <c r="U9" s="18" t="n">
        <v>372.74274595</v>
      </c>
      <c r="V9" s="20" t="n">
        <v>8.394689229999999</v>
      </c>
    </row>
    <row r="10" spans="1:22">
      <c r="A10" s="15" t="s">
        <v>485</v>
      </c>
      <c r="B10" s="17" t="n">
        <v>20058</v>
      </c>
      <c r="C10" s="18">
        <f>(534.0/B10*100)</f>
        <v/>
      </c>
      <c r="D10" s="19" t="n">
        <v>19524</v>
      </c>
      <c r="E10" s="18" t="n">
        <v>536.1448432</v>
      </c>
      <c r="F10" s="20" t="n">
        <v>2.30976046</v>
      </c>
      <c r="G10" s="18" t="n">
        <v>518.13919878</v>
      </c>
      <c r="H10" s="20" t="n">
        <v>3.64024365</v>
      </c>
      <c r="I10" s="18" t="n">
        <v>503.52007713</v>
      </c>
      <c r="J10" s="20" t="n">
        <v>5.61089519</v>
      </c>
      <c r="K10" s="18" t="n">
        <v>489.56150408</v>
      </c>
      <c r="L10" s="20" t="n">
        <v>7.73026756</v>
      </c>
      <c r="M10" s="18" t="s">
        <v>481</v>
      </c>
      <c r="N10" s="20" t="s">
        <v>481</v>
      </c>
      <c r="O10" s="18" t="s">
        <v>481</v>
      </c>
      <c r="P10" s="20" t="s">
        <v>481</v>
      </c>
      <c r="Q10" s="18" t="s">
        <v>481</v>
      </c>
      <c r="R10" s="20" t="s">
        <v>481</v>
      </c>
      <c r="S10" s="18" t="s">
        <v>481</v>
      </c>
      <c r="T10" s="20" t="s">
        <v>481</v>
      </c>
      <c r="U10" s="18" t="n">
        <v>426.00179778</v>
      </c>
      <c r="V10" s="20" t="n">
        <v>10.44853743</v>
      </c>
    </row>
    <row r="11" spans="1:22">
      <c r="A11" s="15" t="s">
        <v>486</v>
      </c>
      <c r="B11" s="17" t="n">
        <v>7053</v>
      </c>
      <c r="C11" s="18">
        <f>(60.0/B11*100)</f>
        <v/>
      </c>
      <c r="D11" s="19" t="n">
        <v>6993</v>
      </c>
      <c r="E11" s="18" t="n">
        <v>460.84836993</v>
      </c>
      <c r="F11" s="20" t="n">
        <v>2.73165923</v>
      </c>
      <c r="G11" s="18" t="n">
        <v>465.38352968</v>
      </c>
      <c r="H11" s="20" t="n">
        <v>3.3053706</v>
      </c>
      <c r="I11" s="18" t="n">
        <v>455.2872388</v>
      </c>
      <c r="J11" s="20" t="n">
        <v>7.27333631</v>
      </c>
      <c r="K11" s="18" t="n">
        <v>443.56453351</v>
      </c>
      <c r="L11" s="20" t="n">
        <v>8.213243800000001</v>
      </c>
      <c r="M11" s="18" t="s">
        <v>481</v>
      </c>
      <c r="N11" s="20" t="s">
        <v>481</v>
      </c>
      <c r="O11" s="18" t="s">
        <v>481</v>
      </c>
      <c r="P11" s="20" t="s">
        <v>481</v>
      </c>
      <c r="Q11" s="18" t="s">
        <v>481</v>
      </c>
      <c r="R11" s="20" t="s">
        <v>481</v>
      </c>
      <c r="S11" s="18" t="s">
        <v>481</v>
      </c>
      <c r="T11" s="20" t="s">
        <v>481</v>
      </c>
      <c r="U11" s="18" t="n">
        <v>369.54468582</v>
      </c>
      <c r="V11" s="20" t="n">
        <v>11.57532221</v>
      </c>
    </row>
    <row r="12" spans="1:22">
      <c r="A12" s="15" t="s">
        <v>487</v>
      </c>
      <c r="B12" s="17" t="n">
        <v>6894</v>
      </c>
      <c r="C12" s="18">
        <f>(59.0/B12*100)</f>
        <v/>
      </c>
      <c r="D12" s="19" t="n">
        <v>6835</v>
      </c>
      <c r="E12" s="18" t="n">
        <v>487.42414529</v>
      </c>
      <c r="F12" s="20" t="n">
        <v>2.62672975</v>
      </c>
      <c r="G12" s="18" t="n">
        <v>513.71868512</v>
      </c>
      <c r="H12" s="20" t="n">
        <v>3.40170794</v>
      </c>
      <c r="I12" s="18" t="n">
        <v>497.67122277</v>
      </c>
      <c r="J12" s="20" t="n">
        <v>5.24207672</v>
      </c>
      <c r="K12" s="18" t="n">
        <v>487.97870755</v>
      </c>
      <c r="L12" s="20" t="n">
        <v>8.69480255</v>
      </c>
      <c r="M12" s="18" t="s">
        <v>481</v>
      </c>
      <c r="N12" s="20" t="s">
        <v>481</v>
      </c>
      <c r="O12" s="18" t="s">
        <v>481</v>
      </c>
      <c r="P12" s="20" t="s">
        <v>481</v>
      </c>
      <c r="Q12" s="18" t="n">
        <v>332.31014509</v>
      </c>
      <c r="R12" s="20" t="n">
        <v>18.34291261</v>
      </c>
      <c r="S12" s="18" t="s">
        <v>481</v>
      </c>
      <c r="T12" s="20" t="s">
        <v>481</v>
      </c>
      <c r="U12" s="18" t="n">
        <v>362.88701423</v>
      </c>
      <c r="V12" s="20" t="n">
        <v>10.24611044</v>
      </c>
    </row>
    <row r="13" spans="1:22">
      <c r="A13" s="15" t="s">
        <v>488</v>
      </c>
      <c r="B13" s="17" t="n">
        <v>7161</v>
      </c>
      <c r="C13" s="18">
        <f>(99.0/B13*100)</f>
        <v/>
      </c>
      <c r="D13" s="19" t="n">
        <v>7062</v>
      </c>
      <c r="E13" s="18" t="n">
        <v>507.07550294</v>
      </c>
      <c r="F13" s="20" t="n">
        <v>2.44576913</v>
      </c>
      <c r="G13" s="18" t="n">
        <v>505.99132535</v>
      </c>
      <c r="H13" s="20" t="n">
        <v>4.55348128</v>
      </c>
      <c r="I13" s="18" t="n">
        <v>503.14088639</v>
      </c>
      <c r="J13" s="20" t="n">
        <v>7.10887143</v>
      </c>
      <c r="K13" s="18" t="n">
        <v>480.84835152</v>
      </c>
      <c r="L13" s="20" t="n">
        <v>10.16965242</v>
      </c>
      <c r="M13" s="18" t="s">
        <v>481</v>
      </c>
      <c r="N13" s="20" t="s">
        <v>481</v>
      </c>
      <c r="O13" s="18" t="s">
        <v>481</v>
      </c>
      <c r="P13" s="20" t="s">
        <v>481</v>
      </c>
      <c r="Q13" s="18" t="n">
        <v>407.4699787</v>
      </c>
      <c r="R13" s="20" t="n">
        <v>6.79601306</v>
      </c>
      <c r="S13" s="18" t="s">
        <v>481</v>
      </c>
      <c r="T13" s="20" t="s">
        <v>481</v>
      </c>
      <c r="U13" s="18" t="n">
        <v>371.3102041</v>
      </c>
      <c r="V13" s="20" t="n">
        <v>15.8207337</v>
      </c>
    </row>
    <row r="14" spans="1:22">
      <c r="A14" s="15" t="s">
        <v>489</v>
      </c>
      <c r="B14" s="17" t="n">
        <v>5587</v>
      </c>
      <c r="C14" s="18">
        <f>(76.0/B14*100)</f>
        <v/>
      </c>
      <c r="D14" s="19" t="n">
        <v>5511</v>
      </c>
      <c r="E14" s="18" t="n">
        <v>518.59656797</v>
      </c>
      <c r="F14" s="20" t="n">
        <v>2.48330406</v>
      </c>
      <c r="G14" s="18" t="n">
        <v>527.11598264</v>
      </c>
      <c r="H14" s="20" t="n">
        <v>3.29645609</v>
      </c>
      <c r="I14" s="18" t="n">
        <v>526.6814107</v>
      </c>
      <c r="J14" s="20" t="n">
        <v>6.51133476</v>
      </c>
      <c r="K14" s="18" t="n">
        <v>502.5264145</v>
      </c>
      <c r="L14" s="20" t="n">
        <v>7.51371172</v>
      </c>
      <c r="M14" s="18" t="s">
        <v>481</v>
      </c>
      <c r="N14" s="20" t="s">
        <v>481</v>
      </c>
      <c r="O14" s="18" t="s">
        <v>481</v>
      </c>
      <c r="P14" s="20" t="s">
        <v>481</v>
      </c>
      <c r="Q14" s="18" t="s">
        <v>481</v>
      </c>
      <c r="R14" s="20" t="s">
        <v>481</v>
      </c>
      <c r="S14" s="18" t="s">
        <v>481</v>
      </c>
      <c r="T14" s="20" t="s">
        <v>481</v>
      </c>
      <c r="U14" s="18" t="n">
        <v>456.51655007</v>
      </c>
      <c r="V14" s="20" t="n">
        <v>17.01101109</v>
      </c>
    </row>
    <row r="15" spans="1:22">
      <c r="A15" s="15" t="s">
        <v>490</v>
      </c>
      <c r="B15" s="17" t="n">
        <v>5882</v>
      </c>
      <c r="C15" s="18">
        <f>(53.0/B15*100)</f>
        <v/>
      </c>
      <c r="D15" s="19" t="n">
        <v>5829</v>
      </c>
      <c r="E15" s="18" t="n">
        <v>533.35189502</v>
      </c>
      <c r="F15" s="20" t="n">
        <v>2.5708121</v>
      </c>
      <c r="G15" s="18" t="n">
        <v>524.71155473</v>
      </c>
      <c r="H15" s="20" t="n">
        <v>3.58712278</v>
      </c>
      <c r="I15" s="18" t="n">
        <v>528.58702584</v>
      </c>
      <c r="J15" s="20" t="n">
        <v>6.53635309</v>
      </c>
      <c r="K15" s="18" t="n">
        <v>484.18882704</v>
      </c>
      <c r="L15" s="20" t="n">
        <v>9.479643680000001</v>
      </c>
      <c r="M15" s="18" t="s">
        <v>481</v>
      </c>
      <c r="N15" s="20" t="s">
        <v>481</v>
      </c>
      <c r="O15" s="18" t="s">
        <v>481</v>
      </c>
      <c r="P15" s="20" t="s">
        <v>481</v>
      </c>
      <c r="Q15" s="18" t="n">
        <v>367.66871077</v>
      </c>
      <c r="R15" s="20" t="n">
        <v>14.82638214</v>
      </c>
      <c r="S15" s="18" t="s">
        <v>481</v>
      </c>
      <c r="T15" s="20" t="s">
        <v>481</v>
      </c>
      <c r="U15" s="18" t="n">
        <v>381.15879165</v>
      </c>
      <c r="V15" s="20" t="n">
        <v>14.71476196</v>
      </c>
    </row>
    <row r="16" spans="1:22">
      <c r="A16" s="15" t="s">
        <v>491</v>
      </c>
      <c r="B16" s="17" t="n">
        <v>6108</v>
      </c>
      <c r="C16" s="18">
        <f>(112.0/B16*100)</f>
        <v/>
      </c>
      <c r="D16" s="19" t="n">
        <v>5996</v>
      </c>
      <c r="E16" s="18" t="n">
        <v>512.52014079</v>
      </c>
      <c r="F16" s="20" t="n">
        <v>2.17750674</v>
      </c>
      <c r="G16" s="18" t="n">
        <v>490.7558268</v>
      </c>
      <c r="H16" s="20" t="n">
        <v>6.3438462</v>
      </c>
      <c r="I16" s="18" t="n">
        <v>458.04054944</v>
      </c>
      <c r="J16" s="20" t="n">
        <v>10.76193729</v>
      </c>
      <c r="K16" s="18" t="n">
        <v>414.40332254</v>
      </c>
      <c r="L16" s="20" t="n">
        <v>12.5863685</v>
      </c>
      <c r="M16" s="18" t="s">
        <v>481</v>
      </c>
      <c r="N16" s="20" t="s">
        <v>481</v>
      </c>
      <c r="O16" s="18" t="s">
        <v>481</v>
      </c>
      <c r="P16" s="20" t="s">
        <v>481</v>
      </c>
      <c r="Q16" s="18" t="s">
        <v>481</v>
      </c>
      <c r="R16" s="20" t="s">
        <v>481</v>
      </c>
      <c r="S16" s="18" t="s">
        <v>481</v>
      </c>
      <c r="T16" s="20" t="s">
        <v>481</v>
      </c>
      <c r="U16" s="18" t="n">
        <v>319.48746938</v>
      </c>
      <c r="V16" s="20" t="n">
        <v>11.82571989</v>
      </c>
    </row>
    <row r="17" spans="1:22">
      <c r="A17" s="15" t="s">
        <v>492</v>
      </c>
      <c r="B17" s="17" t="n">
        <v>6504</v>
      </c>
      <c r="C17" s="18">
        <f>(765.0/B17*100)</f>
        <v/>
      </c>
      <c r="D17" s="19" t="n">
        <v>5739</v>
      </c>
      <c r="E17" s="18" t="n">
        <v>525.28588948</v>
      </c>
      <c r="F17" s="20" t="n">
        <v>3.05447623</v>
      </c>
      <c r="G17" s="18" t="n">
        <v>524.07110592</v>
      </c>
      <c r="H17" s="20" t="n">
        <v>4.43946697</v>
      </c>
      <c r="I17" s="18" t="n">
        <v>515.41266853</v>
      </c>
      <c r="J17" s="20" t="n">
        <v>8.04668481</v>
      </c>
      <c r="K17" s="18" t="n">
        <v>473.50359086</v>
      </c>
      <c r="L17" s="20" t="n">
        <v>10.44518995</v>
      </c>
      <c r="M17" s="18" t="s">
        <v>481</v>
      </c>
      <c r="N17" s="20" t="s">
        <v>481</v>
      </c>
      <c r="O17" s="18" t="s">
        <v>481</v>
      </c>
      <c r="P17" s="20" t="s">
        <v>481</v>
      </c>
      <c r="Q17" s="18" t="n">
        <v>338.260297</v>
      </c>
      <c r="R17" s="20" t="n">
        <v>14.23011861</v>
      </c>
      <c r="S17" s="18" t="s">
        <v>481</v>
      </c>
      <c r="T17" s="20" t="s">
        <v>481</v>
      </c>
      <c r="U17" s="18" t="n">
        <v>405.00177872</v>
      </c>
      <c r="V17" s="20" t="n">
        <v>10.72221559</v>
      </c>
    </row>
    <row r="18" spans="1:22">
      <c r="A18" s="15" t="s">
        <v>493</v>
      </c>
      <c r="B18" s="17" t="n">
        <v>5532</v>
      </c>
      <c r="C18" s="18">
        <f>(28.0/B18*100)</f>
        <v/>
      </c>
      <c r="D18" s="19" t="n">
        <v>5504</v>
      </c>
      <c r="E18" s="18" t="n">
        <v>468.38449667</v>
      </c>
      <c r="F18" s="20" t="n">
        <v>4.18726797</v>
      </c>
      <c r="G18" s="18" t="n">
        <v>479.35432297</v>
      </c>
      <c r="H18" s="20" t="n">
        <v>5.09126031</v>
      </c>
      <c r="I18" s="18" t="n">
        <v>469.50913366</v>
      </c>
      <c r="J18" s="20" t="n">
        <v>6.84064653</v>
      </c>
      <c r="K18" s="18" t="n">
        <v>451.92901175</v>
      </c>
      <c r="L18" s="20" t="n">
        <v>7.01522137</v>
      </c>
      <c r="M18" s="18" t="s">
        <v>481</v>
      </c>
      <c r="N18" s="20" t="s">
        <v>481</v>
      </c>
      <c r="O18" s="18" t="s">
        <v>481</v>
      </c>
      <c r="P18" s="20" t="s">
        <v>481</v>
      </c>
      <c r="Q18" s="18" t="s">
        <v>481</v>
      </c>
      <c r="R18" s="20" t="s">
        <v>481</v>
      </c>
      <c r="S18" s="18" t="s">
        <v>481</v>
      </c>
      <c r="T18" s="20" t="s">
        <v>481</v>
      </c>
      <c r="U18" s="18" t="n">
        <v>352.18901279</v>
      </c>
      <c r="V18" s="20" t="n">
        <v>13.40512779</v>
      </c>
    </row>
    <row r="19" spans="1:22">
      <c r="A19" s="15" t="s">
        <v>494</v>
      </c>
      <c r="B19" s="17" t="n">
        <v>5658</v>
      </c>
      <c r="C19" s="18">
        <f>(80.0/B19*100)</f>
        <v/>
      </c>
      <c r="D19" s="19" t="n">
        <v>5578</v>
      </c>
      <c r="E19" s="18" t="n">
        <v>471.63257335</v>
      </c>
      <c r="F19" s="20" t="n">
        <v>3.22388883</v>
      </c>
      <c r="G19" s="18" t="n">
        <v>483.46155995</v>
      </c>
      <c r="H19" s="20" t="n">
        <v>4.17671837</v>
      </c>
      <c r="I19" s="18" t="n">
        <v>466.3325059</v>
      </c>
      <c r="J19" s="20" t="n">
        <v>4.97089736</v>
      </c>
      <c r="K19" s="18" t="n">
        <v>441.67431428</v>
      </c>
      <c r="L19" s="20" t="n">
        <v>6.30525569</v>
      </c>
      <c r="M19" s="18" t="s">
        <v>481</v>
      </c>
      <c r="N19" s="20" t="s">
        <v>481</v>
      </c>
      <c r="O19" s="18" t="s">
        <v>481</v>
      </c>
      <c r="P19" s="20" t="s">
        <v>481</v>
      </c>
      <c r="Q19" s="18" t="s">
        <v>481</v>
      </c>
      <c r="R19" s="20" t="s">
        <v>481</v>
      </c>
      <c r="S19" s="18" t="s">
        <v>481</v>
      </c>
      <c r="T19" s="20" t="s">
        <v>481</v>
      </c>
      <c r="U19" s="18" t="n">
        <v>373.70754951</v>
      </c>
      <c r="V19" s="20" t="n">
        <v>14.17241894</v>
      </c>
    </row>
    <row r="20" spans="1:22">
      <c r="A20" s="15" t="s">
        <v>495</v>
      </c>
      <c r="B20" s="17" t="n">
        <v>3371</v>
      </c>
      <c r="C20" s="18">
        <f>(75.0/B20*100)</f>
        <v/>
      </c>
      <c r="D20" s="19" t="n">
        <v>3296</v>
      </c>
      <c r="E20" s="18" t="n">
        <v>486.49053676</v>
      </c>
      <c r="F20" s="20" t="n">
        <v>2.26946792</v>
      </c>
      <c r="G20" s="18" t="n">
        <v>474.39089449</v>
      </c>
      <c r="H20" s="20" t="n">
        <v>7.14836606</v>
      </c>
      <c r="I20" s="18" t="n">
        <v>473.43733757</v>
      </c>
      <c r="J20" s="20" t="n">
        <v>9.680401160000001</v>
      </c>
      <c r="K20" s="18" t="n">
        <v>461.01168155</v>
      </c>
      <c r="L20" s="20" t="n">
        <v>16.7124401</v>
      </c>
      <c r="M20" s="18" t="s">
        <v>481</v>
      </c>
      <c r="N20" s="20" t="s">
        <v>481</v>
      </c>
      <c r="O20" s="18" t="s">
        <v>481</v>
      </c>
      <c r="P20" s="20" t="s">
        <v>481</v>
      </c>
      <c r="Q20" s="18" t="s">
        <v>481</v>
      </c>
      <c r="R20" s="20" t="s">
        <v>481</v>
      </c>
      <c r="S20" s="18" t="s">
        <v>481</v>
      </c>
      <c r="T20" s="20" t="s">
        <v>481</v>
      </c>
      <c r="U20" s="18" t="n">
        <v>358.60193554</v>
      </c>
      <c r="V20" s="20" t="n">
        <v>14.13512707</v>
      </c>
    </row>
    <row r="21" spans="1:22">
      <c r="A21" s="15" t="s">
        <v>496</v>
      </c>
      <c r="B21" s="17" t="n">
        <v>5741</v>
      </c>
      <c r="C21" s="18">
        <f>(45.0/B21*100)</f>
        <v/>
      </c>
      <c r="D21" s="19" t="n">
        <v>5696</v>
      </c>
      <c r="E21" s="18" t="n">
        <v>524.57126604</v>
      </c>
      <c r="F21" s="20" t="n">
        <v>2.46916634</v>
      </c>
      <c r="G21" s="18" t="n">
        <v>513.45304594</v>
      </c>
      <c r="H21" s="20" t="n">
        <v>3.6843899</v>
      </c>
      <c r="I21" s="18" t="n">
        <v>511.30666198</v>
      </c>
      <c r="J21" s="20" t="n">
        <v>7.82211541</v>
      </c>
      <c r="K21" s="18" t="n">
        <v>490.63830268</v>
      </c>
      <c r="L21" s="20" t="n">
        <v>10.16652288</v>
      </c>
      <c r="M21" s="18" t="s">
        <v>481</v>
      </c>
      <c r="N21" s="20" t="s">
        <v>481</v>
      </c>
      <c r="O21" s="18" t="s">
        <v>481</v>
      </c>
      <c r="P21" s="20" t="s">
        <v>481</v>
      </c>
      <c r="Q21" s="18" t="s">
        <v>481</v>
      </c>
      <c r="R21" s="20" t="s">
        <v>481</v>
      </c>
      <c r="S21" s="18" t="s">
        <v>481</v>
      </c>
      <c r="T21" s="20" t="s">
        <v>481</v>
      </c>
      <c r="U21" s="18" t="n">
        <v>445.85583066</v>
      </c>
      <c r="V21" s="20" t="n">
        <v>19.17918381</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484.7579961</v>
      </c>
      <c r="R23" s="20" t="n">
        <v>2.68139711</v>
      </c>
      <c r="S23" s="18" t="s">
        <v>481</v>
      </c>
      <c r="T23" s="20" t="s">
        <v>481</v>
      </c>
      <c r="U23" s="18" t="s">
        <v>481</v>
      </c>
      <c r="V23" s="20" t="s">
        <v>481</v>
      </c>
    </row>
    <row r="24" spans="1:22">
      <c r="A24" s="15" t="s">
        <v>499</v>
      </c>
      <c r="B24" s="17" t="n">
        <v>6647</v>
      </c>
      <c r="C24" s="18">
        <f>(7.0/B24*100)</f>
        <v/>
      </c>
      <c r="D24" s="19" t="n">
        <v>6640</v>
      </c>
      <c r="E24" s="18" t="n">
        <v>518.2368219799999</v>
      </c>
      <c r="F24" s="20" t="n">
        <v>3.11033916</v>
      </c>
      <c r="G24" s="18" t="n">
        <v>513.97011653</v>
      </c>
      <c r="H24" s="20" t="n">
        <v>7.77890613</v>
      </c>
      <c r="I24" s="18" t="n">
        <v>474.5457728</v>
      </c>
      <c r="J24" s="20" t="n">
        <v>11.44790463</v>
      </c>
      <c r="K24" s="18" t="n">
        <v>472.6499282</v>
      </c>
      <c r="L24" s="20" t="n">
        <v>13.25739549</v>
      </c>
      <c r="M24" s="18" t="s">
        <v>481</v>
      </c>
      <c r="N24" s="20" t="s">
        <v>481</v>
      </c>
      <c r="O24" s="18" t="s">
        <v>481</v>
      </c>
      <c r="P24" s="20" t="s">
        <v>481</v>
      </c>
      <c r="Q24" s="18" t="s">
        <v>481</v>
      </c>
      <c r="R24" s="20" t="s">
        <v>481</v>
      </c>
      <c r="S24" s="18" t="s">
        <v>481</v>
      </c>
      <c r="T24" s="20" t="s">
        <v>481</v>
      </c>
      <c r="U24" s="18" t="n">
        <v>408.72036184</v>
      </c>
      <c r="V24" s="20" t="n">
        <v>24.55670771</v>
      </c>
    </row>
    <row r="25" spans="1:22">
      <c r="A25" s="15" t="s">
        <v>500</v>
      </c>
      <c r="B25" s="17" t="n">
        <v>5581</v>
      </c>
      <c r="C25" s="18">
        <f>(25.0/B25*100)</f>
        <v/>
      </c>
      <c r="D25" s="19" t="n">
        <v>5556</v>
      </c>
      <c r="E25" s="18" t="n">
        <v>519.33415839</v>
      </c>
      <c r="F25" s="20" t="n">
        <v>3.47509366</v>
      </c>
      <c r="G25" s="18" t="n">
        <v>500.58729663</v>
      </c>
      <c r="H25" s="20" t="n">
        <v>9.967960059999999</v>
      </c>
      <c r="I25" s="18" t="n">
        <v>485.01561872</v>
      </c>
      <c r="J25" s="20" t="n">
        <v>14.42027066</v>
      </c>
      <c r="K25" s="18" t="n">
        <v>492.76286948</v>
      </c>
      <c r="L25" s="20" t="n">
        <v>19.62092216</v>
      </c>
      <c r="M25" s="18" t="s">
        <v>481</v>
      </c>
      <c r="N25" s="20" t="s">
        <v>481</v>
      </c>
      <c r="O25" s="18" t="s">
        <v>481</v>
      </c>
      <c r="P25" s="20" t="s">
        <v>481</v>
      </c>
      <c r="Q25" s="18" t="s">
        <v>481</v>
      </c>
      <c r="R25" s="20" t="s">
        <v>481</v>
      </c>
      <c r="S25" s="18" t="s">
        <v>481</v>
      </c>
      <c r="T25" s="20" t="s">
        <v>481</v>
      </c>
      <c r="U25" s="18" t="n">
        <v>431.80349142</v>
      </c>
      <c r="V25" s="20" t="n">
        <v>26.48312894</v>
      </c>
    </row>
    <row r="26" spans="1:22">
      <c r="A26" s="15" t="s">
        <v>501</v>
      </c>
      <c r="B26" s="17" t="n">
        <v>4869</v>
      </c>
      <c r="C26" s="18">
        <f>(39.0/B26*100)</f>
        <v/>
      </c>
      <c r="D26" s="19" t="n">
        <v>4830</v>
      </c>
      <c r="E26" s="18" t="n">
        <v>491.94029024</v>
      </c>
      <c r="F26" s="20" t="n">
        <v>2.22032324</v>
      </c>
      <c r="G26" s="18" t="n">
        <v>490.17123986</v>
      </c>
      <c r="H26" s="20" t="n">
        <v>3.50450477</v>
      </c>
      <c r="I26" s="18" t="n">
        <v>476.67802849</v>
      </c>
      <c r="J26" s="20" t="n">
        <v>5.67622061</v>
      </c>
      <c r="K26" s="18" t="n">
        <v>476.6054305</v>
      </c>
      <c r="L26" s="20" t="n">
        <v>7.12456435</v>
      </c>
      <c r="M26" s="18" t="s">
        <v>481</v>
      </c>
      <c r="N26" s="20" t="s">
        <v>481</v>
      </c>
      <c r="O26" s="18" t="s">
        <v>481</v>
      </c>
      <c r="P26" s="20" t="s">
        <v>481</v>
      </c>
      <c r="Q26" s="18" t="s">
        <v>481</v>
      </c>
      <c r="R26" s="20" t="s">
        <v>481</v>
      </c>
      <c r="S26" s="18" t="s">
        <v>481</v>
      </c>
      <c r="T26" s="20" t="s">
        <v>481</v>
      </c>
      <c r="U26" s="18" t="n">
        <v>410.44985526</v>
      </c>
      <c r="V26" s="20" t="n">
        <v>12.950449</v>
      </c>
    </row>
    <row r="27" spans="1:22">
      <c r="A27" s="15" t="s">
        <v>502</v>
      </c>
      <c r="B27" s="17" t="n">
        <v>5299</v>
      </c>
      <c r="C27" s="18">
        <f>(22.0/B27*100)</f>
        <v/>
      </c>
      <c r="D27" s="19" t="n">
        <v>5277</v>
      </c>
      <c r="E27" s="18" t="n">
        <v>493.55517289</v>
      </c>
      <c r="F27" s="20" t="n">
        <v>1.73517519</v>
      </c>
      <c r="G27" s="18" t="n">
        <v>462.17690372</v>
      </c>
      <c r="H27" s="20" t="n">
        <v>5.63923795</v>
      </c>
      <c r="I27" s="18" t="n">
        <v>420.3423522</v>
      </c>
      <c r="J27" s="20" t="n">
        <v>8.65769905</v>
      </c>
      <c r="K27" s="18" t="n">
        <v>420.74704664</v>
      </c>
      <c r="L27" s="20" t="n">
        <v>10.64907384</v>
      </c>
      <c r="M27" s="18" t="s">
        <v>481</v>
      </c>
      <c r="N27" s="20" t="s">
        <v>481</v>
      </c>
      <c r="O27" s="18" t="s">
        <v>481</v>
      </c>
      <c r="P27" s="20" t="s">
        <v>481</v>
      </c>
      <c r="Q27" s="18" t="s">
        <v>481</v>
      </c>
      <c r="R27" s="20" t="s">
        <v>481</v>
      </c>
      <c r="S27" s="18" t="s">
        <v>481</v>
      </c>
      <c r="T27" s="20" t="s">
        <v>481</v>
      </c>
      <c r="U27" s="18" t="n">
        <v>363.82899482</v>
      </c>
      <c r="V27" s="20" t="n">
        <v>10.16696464</v>
      </c>
    </row>
    <row r="28" spans="1:22">
      <c r="A28" s="15" t="s">
        <v>503</v>
      </c>
      <c r="B28" s="17" t="n">
        <v>7568</v>
      </c>
      <c r="C28" s="18">
        <f>(80.0/B28*100)</f>
        <v/>
      </c>
      <c r="D28" s="19" t="n">
        <v>7488</v>
      </c>
      <c r="E28" s="18" t="n">
        <v>425.20883845</v>
      </c>
      <c r="F28" s="20" t="n">
        <v>2.72598348</v>
      </c>
      <c r="G28" s="18" t="n">
        <v>431.70677929</v>
      </c>
      <c r="H28" s="20" t="n">
        <v>3.71566529</v>
      </c>
      <c r="I28" s="18" t="n">
        <v>420.36973036</v>
      </c>
      <c r="J28" s="20" t="n">
        <v>5.07591433</v>
      </c>
      <c r="K28" s="18" t="n">
        <v>400.95141941</v>
      </c>
      <c r="L28" s="20" t="n">
        <v>4.93762545</v>
      </c>
      <c r="M28" s="18" t="s">
        <v>481</v>
      </c>
      <c r="N28" s="20" t="s">
        <v>481</v>
      </c>
      <c r="O28" s="18" t="s">
        <v>481</v>
      </c>
      <c r="P28" s="20" t="s">
        <v>481</v>
      </c>
      <c r="Q28" s="18" t="s">
        <v>481</v>
      </c>
      <c r="R28" s="20" t="s">
        <v>481</v>
      </c>
      <c r="S28" s="18" t="s">
        <v>481</v>
      </c>
      <c r="T28" s="20" t="s">
        <v>481</v>
      </c>
      <c r="U28" s="18" t="n">
        <v>353.64300409</v>
      </c>
      <c r="V28" s="20" t="n">
        <v>11.17871563</v>
      </c>
    </row>
    <row r="29" spans="1:22">
      <c r="A29" s="15" t="s">
        <v>504</v>
      </c>
      <c r="B29" s="17" t="n">
        <v>5385</v>
      </c>
      <c r="C29" s="18">
        <f>(30.0/B29*100)</f>
        <v/>
      </c>
      <c r="D29" s="19" t="n">
        <v>5355</v>
      </c>
      <c r="E29" s="18" t="n">
        <v>512.99007665</v>
      </c>
      <c r="F29" s="20" t="n">
        <v>2.49368898</v>
      </c>
      <c r="G29" s="18" t="n">
        <v>493.8885391</v>
      </c>
      <c r="H29" s="20" t="n">
        <v>6.05691811</v>
      </c>
      <c r="I29" s="18" t="n">
        <v>453.02589029</v>
      </c>
      <c r="J29" s="20" t="n">
        <v>13.46557593</v>
      </c>
      <c r="K29" s="18" t="n">
        <v>453.50038012</v>
      </c>
      <c r="L29" s="20" t="n">
        <v>18.43006161</v>
      </c>
      <c r="M29" s="18" t="s">
        <v>481</v>
      </c>
      <c r="N29" s="20" t="s">
        <v>481</v>
      </c>
      <c r="O29" s="18" t="s">
        <v>481</v>
      </c>
      <c r="P29" s="20" t="s">
        <v>481</v>
      </c>
      <c r="Q29" s="18" t="n">
        <v>314.02123871</v>
      </c>
      <c r="R29" s="20" t="n">
        <v>13.26138992</v>
      </c>
      <c r="S29" s="18" t="s">
        <v>481</v>
      </c>
      <c r="T29" s="20" t="s">
        <v>481</v>
      </c>
      <c r="U29" s="18" t="n">
        <v>405.61205368</v>
      </c>
      <c r="V29" s="20" t="n">
        <v>16.26452363</v>
      </c>
    </row>
    <row r="30" spans="1:22">
      <c r="A30" s="15" t="s">
        <v>505</v>
      </c>
      <c r="B30" s="17" t="n">
        <v>4520</v>
      </c>
      <c r="C30" s="18">
        <f>(110.0/B30*100)</f>
        <v/>
      </c>
      <c r="D30" s="19" t="n">
        <v>4410</v>
      </c>
      <c r="E30" s="18" t="n">
        <v>521.88057682</v>
      </c>
      <c r="F30" s="20" t="n">
        <v>3.01744912</v>
      </c>
      <c r="G30" s="18" t="n">
        <v>515.9947961300001</v>
      </c>
      <c r="H30" s="20" t="n">
        <v>4.47689099</v>
      </c>
      <c r="I30" s="18" t="n">
        <v>479.92925153</v>
      </c>
      <c r="J30" s="20" t="n">
        <v>6.14898269</v>
      </c>
      <c r="K30" s="18" t="n">
        <v>466.25016067</v>
      </c>
      <c r="L30" s="20" t="n">
        <v>7.48098881</v>
      </c>
      <c r="M30" s="18" t="s">
        <v>481</v>
      </c>
      <c r="N30" s="20" t="s">
        <v>481</v>
      </c>
      <c r="O30" s="18" t="s">
        <v>481</v>
      </c>
      <c r="P30" s="20" t="s">
        <v>481</v>
      </c>
      <c r="Q30" s="18" t="s">
        <v>481</v>
      </c>
      <c r="R30" s="20" t="s">
        <v>481</v>
      </c>
      <c r="S30" s="18" t="s">
        <v>481</v>
      </c>
      <c r="T30" s="20" t="s">
        <v>481</v>
      </c>
      <c r="U30" s="18" t="n">
        <v>381.47589441</v>
      </c>
      <c r="V30" s="20" t="n">
        <v>13.76397222</v>
      </c>
    </row>
    <row r="31" spans="1:22">
      <c r="A31" s="15" t="s">
        <v>506</v>
      </c>
      <c r="B31" s="17" t="n">
        <v>5456</v>
      </c>
      <c r="C31" s="18">
        <f>(127.0/B31*100)</f>
        <v/>
      </c>
      <c r="D31" s="19" t="n">
        <v>5329</v>
      </c>
      <c r="E31" s="18" t="n">
        <v>520.34754589</v>
      </c>
      <c r="F31" s="20" t="n">
        <v>2.6025834</v>
      </c>
      <c r="G31" s="18" t="n">
        <v>516.4361851</v>
      </c>
      <c r="H31" s="20" t="n">
        <v>4.35780568</v>
      </c>
      <c r="I31" s="18" t="n">
        <v>509.90155901</v>
      </c>
      <c r="J31" s="20" t="n">
        <v>7.15418089</v>
      </c>
      <c r="K31" s="18" t="n">
        <v>468.82650443</v>
      </c>
      <c r="L31" s="20" t="n">
        <v>8.33426888</v>
      </c>
      <c r="M31" s="18" t="s">
        <v>481</v>
      </c>
      <c r="N31" s="20" t="s">
        <v>481</v>
      </c>
      <c r="O31" s="18" t="s">
        <v>481</v>
      </c>
      <c r="P31" s="20" t="s">
        <v>481</v>
      </c>
      <c r="Q31" s="18" t="s">
        <v>481</v>
      </c>
      <c r="R31" s="20" t="s">
        <v>481</v>
      </c>
      <c r="S31" s="18" t="s">
        <v>481</v>
      </c>
      <c r="T31" s="20" t="s">
        <v>481</v>
      </c>
      <c r="U31" s="18" t="n">
        <v>417.00279774</v>
      </c>
      <c r="V31" s="20" t="n">
        <v>11.18209605</v>
      </c>
    </row>
    <row r="32" spans="1:22">
      <c r="A32" s="15" t="s">
        <v>507</v>
      </c>
      <c r="B32" s="17" t="n">
        <v>4478</v>
      </c>
      <c r="C32" s="18">
        <f>(5.0/B32*100)</f>
        <v/>
      </c>
      <c r="D32" s="19" t="n">
        <v>4473</v>
      </c>
      <c r="E32" s="18" t="n">
        <v>507.29889662</v>
      </c>
      <c r="F32" s="20" t="n">
        <v>2.92733042</v>
      </c>
      <c r="G32" s="18" t="n">
        <v>510.76669665</v>
      </c>
      <c r="H32" s="20" t="n">
        <v>3.56789429</v>
      </c>
      <c r="I32" s="18" t="n">
        <v>498.73199457</v>
      </c>
      <c r="J32" s="20" t="n">
        <v>5.95292699</v>
      </c>
      <c r="K32" s="18" t="n">
        <v>488.06844543</v>
      </c>
      <c r="L32" s="20" t="n">
        <v>6.58307919</v>
      </c>
      <c r="M32" s="18" t="s">
        <v>481</v>
      </c>
      <c r="N32" s="20" t="s">
        <v>481</v>
      </c>
      <c r="O32" s="18" t="s">
        <v>481</v>
      </c>
      <c r="P32" s="20" t="s">
        <v>481</v>
      </c>
      <c r="Q32" s="18" t="s">
        <v>481</v>
      </c>
      <c r="R32" s="20" t="s">
        <v>481</v>
      </c>
      <c r="S32" s="18" t="s">
        <v>481</v>
      </c>
      <c r="T32" s="20" t="s">
        <v>481</v>
      </c>
      <c r="U32" s="18" t="n">
        <v>441.92065173</v>
      </c>
      <c r="V32" s="20" t="n">
        <v>20.61669645</v>
      </c>
    </row>
    <row r="33" spans="1:22">
      <c r="A33" s="15" t="s">
        <v>508</v>
      </c>
      <c r="B33" s="17" t="n">
        <v>7325</v>
      </c>
      <c r="C33" s="18">
        <f>(76.0/B33*100)</f>
        <v/>
      </c>
      <c r="D33" s="19" t="n">
        <v>7249</v>
      </c>
      <c r="E33" s="18" t="n">
        <v>502.99349062</v>
      </c>
      <c r="F33" s="20" t="n">
        <v>2.63903349</v>
      </c>
      <c r="G33" s="18" t="n">
        <v>488.25562079</v>
      </c>
      <c r="H33" s="20" t="n">
        <v>5.7541116</v>
      </c>
      <c r="I33" s="18" t="n">
        <v>457.76129684</v>
      </c>
      <c r="J33" s="20" t="n">
        <v>9.62845416</v>
      </c>
      <c r="K33" s="18" t="n">
        <v>451.64004438</v>
      </c>
      <c r="L33" s="20" t="n">
        <v>10.15653132</v>
      </c>
      <c r="M33" s="18" t="s">
        <v>481</v>
      </c>
      <c r="N33" s="20" t="s">
        <v>481</v>
      </c>
      <c r="O33" s="18" t="s">
        <v>481</v>
      </c>
      <c r="P33" s="20" t="s">
        <v>481</v>
      </c>
      <c r="Q33" s="18" t="s">
        <v>481</v>
      </c>
      <c r="R33" s="20" t="s">
        <v>481</v>
      </c>
      <c r="S33" s="18" t="s">
        <v>481</v>
      </c>
      <c r="T33" s="20" t="s">
        <v>481</v>
      </c>
      <c r="U33" s="18" t="n">
        <v>410.44422729</v>
      </c>
      <c r="V33" s="20" t="n">
        <v>18.00870912</v>
      </c>
    </row>
    <row r="34" spans="1:22">
      <c r="A34" s="15" t="s">
        <v>509</v>
      </c>
      <c r="B34" s="17" t="n">
        <v>6350</v>
      </c>
      <c r="C34" s="18">
        <f>(40.0/B34*100)</f>
        <v/>
      </c>
      <c r="D34" s="19" t="n">
        <v>6310</v>
      </c>
      <c r="E34" s="18" t="n">
        <v>457.42669051</v>
      </c>
      <c r="F34" s="20" t="n">
        <v>2.85297867</v>
      </c>
      <c r="G34" s="18" t="n">
        <v>472.13950474</v>
      </c>
      <c r="H34" s="20" t="n">
        <v>3.72160682</v>
      </c>
      <c r="I34" s="18" t="n">
        <v>469.69855249</v>
      </c>
      <c r="J34" s="20" t="n">
        <v>5.44773115</v>
      </c>
      <c r="K34" s="18" t="n">
        <v>459.8554642</v>
      </c>
      <c r="L34" s="20" t="n">
        <v>6.77962921</v>
      </c>
      <c r="M34" s="18" t="s">
        <v>481</v>
      </c>
      <c r="N34" s="20" t="s">
        <v>481</v>
      </c>
      <c r="O34" s="18" t="s">
        <v>481</v>
      </c>
      <c r="P34" s="20" t="s">
        <v>481</v>
      </c>
      <c r="Q34" s="18" t="n">
        <v>263.37193708</v>
      </c>
      <c r="R34" s="20" t="n">
        <v>13.61114927</v>
      </c>
      <c r="S34" s="18" t="s">
        <v>481</v>
      </c>
      <c r="T34" s="20" t="s">
        <v>481</v>
      </c>
      <c r="U34" s="18" t="n">
        <v>330.25548617</v>
      </c>
      <c r="V34" s="20" t="n">
        <v>9.651127130000001</v>
      </c>
    </row>
    <row r="35" spans="1:22">
      <c r="A35" s="15" t="s">
        <v>510</v>
      </c>
      <c r="B35" s="17" t="n">
        <v>6406</v>
      </c>
      <c r="C35" s="18">
        <f>(42.0/B35*100)</f>
        <v/>
      </c>
      <c r="D35" s="19" t="n">
        <v>6364</v>
      </c>
      <c r="E35" s="18" t="n">
        <v>514.64562037</v>
      </c>
      <c r="F35" s="20" t="n">
        <v>1.70675868</v>
      </c>
      <c r="G35" s="18" t="n">
        <v>486.66200766</v>
      </c>
      <c r="H35" s="20" t="n">
        <v>4.18431644</v>
      </c>
      <c r="I35" s="18" t="n">
        <v>460.49451286</v>
      </c>
      <c r="J35" s="20" t="n">
        <v>9.809056399999999</v>
      </c>
      <c r="K35" s="18" t="n">
        <v>475.0644988</v>
      </c>
      <c r="L35" s="20" t="n">
        <v>11.76605738</v>
      </c>
      <c r="M35" s="18" t="s">
        <v>481</v>
      </c>
      <c r="N35" s="20" t="s">
        <v>481</v>
      </c>
      <c r="O35" s="18" t="s">
        <v>481</v>
      </c>
      <c r="P35" s="20" t="s">
        <v>481</v>
      </c>
      <c r="Q35" s="18" t="n">
        <v>337.32521215</v>
      </c>
      <c r="R35" s="20" t="n">
        <v>11.65794297</v>
      </c>
      <c r="S35" s="18" t="s">
        <v>481</v>
      </c>
      <c r="T35" s="20" t="s">
        <v>481</v>
      </c>
      <c r="U35" s="18" t="n">
        <v>405.41213584</v>
      </c>
      <c r="V35" s="20" t="n">
        <v>11.62735829</v>
      </c>
    </row>
    <row r="36" spans="1:22">
      <c r="A36" s="15" t="s">
        <v>511</v>
      </c>
      <c r="B36" s="17" t="n">
        <v>6736</v>
      </c>
      <c r="C36" s="18">
        <f>(33.0/B36*100)</f>
        <v/>
      </c>
      <c r="D36" s="19" t="n">
        <v>6703</v>
      </c>
      <c r="E36" s="18" t="n">
        <v>497.52929676</v>
      </c>
      <c r="F36" s="20" t="n">
        <v>2.37592665</v>
      </c>
      <c r="G36" s="18" t="n">
        <v>504.61254014</v>
      </c>
      <c r="H36" s="20" t="n">
        <v>3.86597392</v>
      </c>
      <c r="I36" s="18" t="n">
        <v>490.41236661</v>
      </c>
      <c r="J36" s="20" t="n">
        <v>8.11920095</v>
      </c>
      <c r="K36" s="18" t="n">
        <v>451.3320197</v>
      </c>
      <c r="L36" s="20" t="n">
        <v>7.27022283</v>
      </c>
      <c r="M36" s="18" t="s">
        <v>481</v>
      </c>
      <c r="N36" s="20" t="s">
        <v>481</v>
      </c>
      <c r="O36" s="18" t="s">
        <v>481</v>
      </c>
      <c r="P36" s="20" t="s">
        <v>481</v>
      </c>
      <c r="Q36" s="18" t="s">
        <v>481</v>
      </c>
      <c r="R36" s="20" t="s">
        <v>481</v>
      </c>
      <c r="S36" s="18" t="s">
        <v>481</v>
      </c>
      <c r="T36" s="20" t="s">
        <v>481</v>
      </c>
      <c r="U36" s="18" t="n">
        <v>384.67531291</v>
      </c>
      <c r="V36" s="20" t="n">
        <v>18.43649665</v>
      </c>
    </row>
    <row r="37" spans="1:22">
      <c r="A37" s="15" t="s">
        <v>512</v>
      </c>
      <c r="B37" s="17" t="n">
        <v>5458</v>
      </c>
      <c r="C37" s="18">
        <f>(69.0/B37*100)</f>
        <v/>
      </c>
      <c r="D37" s="19" t="n">
        <v>5389</v>
      </c>
      <c r="E37" s="18" t="n">
        <v>508.58781206</v>
      </c>
      <c r="F37" s="20" t="n">
        <v>3.50321985</v>
      </c>
      <c r="G37" s="18" t="n">
        <v>510.85289099</v>
      </c>
      <c r="H37" s="20" t="n">
        <v>4.20685531</v>
      </c>
      <c r="I37" s="18" t="n">
        <v>489.68950764</v>
      </c>
      <c r="J37" s="20" t="n">
        <v>6.72406598</v>
      </c>
      <c r="K37" s="18" t="n">
        <v>462.69671252</v>
      </c>
      <c r="L37" s="20" t="n">
        <v>8.0163841</v>
      </c>
      <c r="M37" s="18" t="s">
        <v>481</v>
      </c>
      <c r="N37" s="20" t="s">
        <v>481</v>
      </c>
      <c r="O37" s="18" t="s">
        <v>481</v>
      </c>
      <c r="P37" s="20" t="s">
        <v>481</v>
      </c>
      <c r="Q37" s="18" t="s">
        <v>481</v>
      </c>
      <c r="R37" s="20" t="s">
        <v>481</v>
      </c>
      <c r="S37" s="18" t="s">
        <v>481</v>
      </c>
      <c r="T37" s="20" t="s">
        <v>481</v>
      </c>
      <c r="U37" s="18" t="n">
        <v>353.73211988</v>
      </c>
      <c r="V37" s="20" t="n">
        <v>10.51057571</v>
      </c>
    </row>
    <row r="38" spans="1:22">
      <c r="A38" s="15" t="s">
        <v>513</v>
      </c>
      <c r="B38" s="17" t="n">
        <v>5860</v>
      </c>
      <c r="C38" s="18">
        <f>(17.0/B38*100)</f>
        <v/>
      </c>
      <c r="D38" s="19" t="n">
        <v>5843</v>
      </c>
      <c r="E38" s="18" t="n">
        <v>499.42363201</v>
      </c>
      <c r="F38" s="20" t="n">
        <v>3.02369055</v>
      </c>
      <c r="G38" s="18" t="n">
        <v>487.99700784</v>
      </c>
      <c r="H38" s="20" t="n">
        <v>4.91801601</v>
      </c>
      <c r="I38" s="18" t="n">
        <v>443.1466018</v>
      </c>
      <c r="J38" s="20" t="n">
        <v>11.10128128</v>
      </c>
      <c r="K38" s="18" t="n">
        <v>456.62645591</v>
      </c>
      <c r="L38" s="20" t="n">
        <v>11.43432122</v>
      </c>
      <c r="M38" s="18" t="s">
        <v>481</v>
      </c>
      <c r="N38" s="20" t="s">
        <v>481</v>
      </c>
      <c r="O38" s="18" t="s">
        <v>481</v>
      </c>
      <c r="P38" s="20" t="s">
        <v>481</v>
      </c>
      <c r="Q38" s="18" t="s">
        <v>481</v>
      </c>
      <c r="R38" s="20" t="s">
        <v>481</v>
      </c>
      <c r="S38" s="18" t="s">
        <v>481</v>
      </c>
      <c r="T38" s="20" t="s">
        <v>481</v>
      </c>
      <c r="U38" s="18" t="n">
        <v>367.37656087</v>
      </c>
      <c r="V38" s="20" t="n">
        <v>11.35279298</v>
      </c>
    </row>
    <row r="39" spans="1:22">
      <c r="A39" s="15" t="s">
        <v>514</v>
      </c>
      <c r="B39" s="17" t="n">
        <v>5895</v>
      </c>
      <c r="C39" s="18">
        <f>(32.0/B39*100)</f>
        <v/>
      </c>
      <c r="D39" s="19" t="n">
        <v>5863</v>
      </c>
      <c r="E39" s="18" t="n">
        <v>425.65545802</v>
      </c>
      <c r="F39" s="20" t="n">
        <v>3.98637802</v>
      </c>
      <c r="G39" s="18" t="n">
        <v>444.31950935</v>
      </c>
      <c r="H39" s="20" t="n">
        <v>5.02859249</v>
      </c>
      <c r="I39" s="18" t="n">
        <v>433.58075937</v>
      </c>
      <c r="J39" s="20" t="n">
        <v>5.62984974</v>
      </c>
      <c r="K39" s="18" t="n">
        <v>422.64976657</v>
      </c>
      <c r="L39" s="20" t="n">
        <v>5.88421364</v>
      </c>
      <c r="M39" s="18" t="s">
        <v>481</v>
      </c>
      <c r="N39" s="20" t="s">
        <v>481</v>
      </c>
      <c r="O39" s="18" t="s">
        <v>481</v>
      </c>
      <c r="P39" s="20" t="s">
        <v>481</v>
      </c>
      <c r="Q39" s="18" t="s">
        <v>481</v>
      </c>
      <c r="R39" s="20" t="s">
        <v>481</v>
      </c>
      <c r="S39" s="18" t="s">
        <v>481</v>
      </c>
      <c r="T39" s="20" t="s">
        <v>481</v>
      </c>
      <c r="U39" s="18" t="n">
        <v>336.99033885</v>
      </c>
      <c r="V39" s="20" t="n">
        <v>12.90324849</v>
      </c>
    </row>
    <row r="40" spans="1:22">
      <c r="A40" s="15" t="s">
        <v>515</v>
      </c>
      <c r="B40" s="17" t="n">
        <v>14157</v>
      </c>
      <c r="C40" s="18">
        <f>(298.0/B40*100)</f>
        <v/>
      </c>
      <c r="D40" s="19" t="n">
        <v>13859</v>
      </c>
      <c r="E40" s="18" t="n">
        <v>503.82143751</v>
      </c>
      <c r="F40" s="20" t="n">
        <v>3.01071574</v>
      </c>
      <c r="G40" s="18" t="n">
        <v>502.598891</v>
      </c>
      <c r="H40" s="20" t="n">
        <v>3.71536531</v>
      </c>
      <c r="I40" s="18" t="n">
        <v>487.26966331</v>
      </c>
      <c r="J40" s="20" t="n">
        <v>6.26868929</v>
      </c>
      <c r="K40" s="18" t="n">
        <v>472.30890925</v>
      </c>
      <c r="L40" s="20" t="n">
        <v>7.5814186</v>
      </c>
      <c r="M40" s="18" t="s">
        <v>481</v>
      </c>
      <c r="N40" s="20" t="s">
        <v>481</v>
      </c>
      <c r="O40" s="18" t="s">
        <v>481</v>
      </c>
      <c r="P40" s="20" t="s">
        <v>481</v>
      </c>
      <c r="Q40" s="18" t="s">
        <v>481</v>
      </c>
      <c r="R40" s="20" t="s">
        <v>481</v>
      </c>
      <c r="S40" s="18" t="s">
        <v>481</v>
      </c>
      <c r="T40" s="20" t="s">
        <v>481</v>
      </c>
      <c r="U40" s="18" t="n">
        <v>402.8574519</v>
      </c>
      <c r="V40" s="20" t="n">
        <v>9.143271629999999</v>
      </c>
    </row>
    <row r="41" spans="1:22">
      <c r="A41" s="15" t="s">
        <v>516</v>
      </c>
      <c r="B41" s="17" t="n">
        <v>5712</v>
      </c>
      <c r="C41" s="18">
        <f>(40.0/B41*100)</f>
        <v/>
      </c>
      <c r="D41" s="19" t="n">
        <v>5672</v>
      </c>
      <c r="E41" s="18" t="n">
        <v>502.37798405</v>
      </c>
      <c r="F41" s="20" t="n">
        <v>3.64008405</v>
      </c>
      <c r="G41" s="18" t="n">
        <v>504.80839622</v>
      </c>
      <c r="H41" s="20" t="n">
        <v>4.50188466</v>
      </c>
      <c r="I41" s="18" t="n">
        <v>478.62401429</v>
      </c>
      <c r="J41" s="20" t="n">
        <v>8.077589209999999</v>
      </c>
      <c r="K41" s="18" t="n">
        <v>480.70227943</v>
      </c>
      <c r="L41" s="20" t="n">
        <v>9.28570047</v>
      </c>
      <c r="M41" s="18" t="s">
        <v>481</v>
      </c>
      <c r="N41" s="20" t="s">
        <v>481</v>
      </c>
      <c r="O41" s="18" t="s">
        <v>481</v>
      </c>
      <c r="P41" s="20" t="s">
        <v>481</v>
      </c>
      <c r="Q41" s="18" t="n">
        <v>399.91015703</v>
      </c>
      <c r="R41" s="20" t="n">
        <v>16.72230739</v>
      </c>
      <c r="S41" s="18" t="s">
        <v>481</v>
      </c>
      <c r="T41" s="20" t="s">
        <v>481</v>
      </c>
      <c r="U41" s="18" t="n">
        <v>372.03202065</v>
      </c>
      <c r="V41" s="20" t="n">
        <v>16.97163747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405.25875999</v>
      </c>
      <c r="R44" s="20" t="n">
        <v>4.13018289</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(1434.0/B46*100)</f>
        <v/>
      </c>
      <c r="D46" s="19" t="n">
        <v>21707</v>
      </c>
      <c r="E46" s="18" t="n">
        <v>421.19169499</v>
      </c>
      <c r="F46" s="20" t="n">
        <v>3.03132356</v>
      </c>
      <c r="G46" s="18" t="n">
        <v>416.80060394</v>
      </c>
      <c r="H46" s="20" t="n">
        <v>4.59943126</v>
      </c>
      <c r="I46" s="18" t="n">
        <v>403.6955314</v>
      </c>
      <c r="J46" s="20" t="n">
        <v>6.02542204</v>
      </c>
      <c r="K46" s="18" t="n">
        <v>402.54960259</v>
      </c>
      <c r="L46" s="20" t="n">
        <v>6.56653654</v>
      </c>
      <c r="M46" s="18" t="s">
        <v>481</v>
      </c>
      <c r="N46" s="20" t="s">
        <v>481</v>
      </c>
      <c r="O46" s="18" t="s">
        <v>481</v>
      </c>
      <c r="P46" s="20" t="s">
        <v>481</v>
      </c>
      <c r="Q46" s="18" t="s">
        <v>481</v>
      </c>
      <c r="R46" s="20" t="s">
        <v>481</v>
      </c>
      <c r="S46" s="18" t="s">
        <v>481</v>
      </c>
      <c r="T46" s="20" t="s">
        <v>481</v>
      </c>
      <c r="U46" s="18" t="n">
        <v>342.62490779</v>
      </c>
      <c r="V46" s="20" t="n">
        <v>4.42551938</v>
      </c>
    </row>
    <row r="47" spans="1:22">
      <c r="A47" s="15" t="s">
        <v>522</v>
      </c>
      <c r="B47" s="17" t="n">
        <v>5928</v>
      </c>
      <c r="C47" s="18">
        <f>(106.0/B47*100)</f>
        <v/>
      </c>
      <c r="D47" s="19" t="n">
        <v>5822</v>
      </c>
      <c r="E47" s="18" t="n">
        <v>452.2274117</v>
      </c>
      <c r="F47" s="20" t="n">
        <v>4.32036043</v>
      </c>
      <c r="G47" s="18" t="n">
        <v>376.15358099</v>
      </c>
      <c r="H47" s="20" t="n">
        <v>9.87043525</v>
      </c>
      <c r="I47" s="18" t="n">
        <v>333.48523827</v>
      </c>
      <c r="J47" s="20" t="n">
        <v>14.99574911</v>
      </c>
      <c r="K47" s="18" t="n">
        <v>338.11540176</v>
      </c>
      <c r="L47" s="20" t="n">
        <v>12.92851586</v>
      </c>
      <c r="M47" s="18" t="s">
        <v>481</v>
      </c>
      <c r="N47" s="20" t="s">
        <v>481</v>
      </c>
      <c r="O47" s="18" t="s">
        <v>481</v>
      </c>
      <c r="P47" s="20" t="s">
        <v>481</v>
      </c>
      <c r="Q47" s="18" t="s">
        <v>481</v>
      </c>
      <c r="R47" s="20" t="s">
        <v>481</v>
      </c>
      <c r="S47" s="18" t="s">
        <v>481</v>
      </c>
      <c r="T47" s="20" t="s">
        <v>481</v>
      </c>
      <c r="U47" s="18" t="n">
        <v>299.72514951</v>
      </c>
      <c r="V47" s="20" t="n">
        <v>7.64719644</v>
      </c>
    </row>
    <row r="48" spans="1:22">
      <c r="A48" s="15" t="s">
        <v>523</v>
      </c>
      <c r="B48" s="17" t="n">
        <v>9841</v>
      </c>
      <c r="C48" s="18">
        <f>(7.0/B48*100)</f>
        <v/>
      </c>
      <c r="D48" s="19" t="n">
        <v>9834</v>
      </c>
      <c r="E48" s="18" t="n">
        <v>502.8433533</v>
      </c>
      <c r="F48" s="20" t="n">
        <v>4.85352356</v>
      </c>
      <c r="G48" s="18" t="n">
        <v>471.00019745</v>
      </c>
      <c r="H48" s="20" t="n">
        <v>7.41413657</v>
      </c>
      <c r="I48" s="18" t="n">
        <v>451.60398159</v>
      </c>
      <c r="J48" s="20" t="n">
        <v>9.769566080000001</v>
      </c>
      <c r="K48" s="18" t="n">
        <v>453.03112375</v>
      </c>
      <c r="L48" s="20" t="n">
        <v>11.86920699</v>
      </c>
      <c r="M48" s="18" t="s">
        <v>481</v>
      </c>
      <c r="N48" s="20" t="s">
        <v>481</v>
      </c>
      <c r="O48" s="18" t="s">
        <v>481</v>
      </c>
      <c r="P48" s="20" t="s">
        <v>481</v>
      </c>
      <c r="Q48" s="18" t="s">
        <v>481</v>
      </c>
      <c r="R48" s="20" t="s">
        <v>481</v>
      </c>
      <c r="S48" s="18" t="s">
        <v>481</v>
      </c>
      <c r="T48" s="20" t="s">
        <v>481</v>
      </c>
      <c r="U48" s="18" t="n">
        <v>426.01061683</v>
      </c>
      <c r="V48" s="20" t="n">
        <v>27.44515816</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(228.0/B50*100)</f>
        <v/>
      </c>
      <c r="D50" s="19" t="n">
        <v>11567</v>
      </c>
      <c r="E50" s="18" t="n">
        <v>428.67254791</v>
      </c>
      <c r="F50" s="20" t="n">
        <v>2.8240795</v>
      </c>
      <c r="G50" s="18" t="n">
        <v>418.28014284</v>
      </c>
      <c r="H50" s="20" t="n">
        <v>7.24397068</v>
      </c>
      <c r="I50" s="18" t="n">
        <v>406.810271</v>
      </c>
      <c r="J50" s="20" t="n">
        <v>10.04261448</v>
      </c>
      <c r="K50" s="18" t="n">
        <v>390.90300023</v>
      </c>
      <c r="L50" s="20" t="n">
        <v>10.03626921</v>
      </c>
      <c r="M50" s="18" t="s">
        <v>481</v>
      </c>
      <c r="N50" s="20" t="s">
        <v>481</v>
      </c>
      <c r="O50" s="18" t="s">
        <v>481</v>
      </c>
      <c r="P50" s="20" t="s">
        <v>481</v>
      </c>
      <c r="Q50" s="18" t="s">
        <v>481</v>
      </c>
      <c r="R50" s="20" t="s">
        <v>481</v>
      </c>
      <c r="S50" s="18" t="s">
        <v>481</v>
      </c>
      <c r="T50" s="20" t="s">
        <v>481</v>
      </c>
      <c r="U50" s="18" t="n">
        <v>337.08414344</v>
      </c>
      <c r="V50" s="20" t="n">
        <v>12.29943326</v>
      </c>
    </row>
    <row r="51" spans="1:22">
      <c r="A51" s="15" t="s">
        <v>526</v>
      </c>
      <c r="B51" s="17" t="n">
        <v>6866</v>
      </c>
      <c r="C51" s="18">
        <f>(109.0/B51*100)</f>
        <v/>
      </c>
      <c r="D51" s="19" t="n">
        <v>6757</v>
      </c>
      <c r="E51" s="18" t="n">
        <v>416.75388448</v>
      </c>
      <c r="F51" s="20" t="n">
        <v>3.16106087</v>
      </c>
      <c r="G51" s="18" t="n">
        <v>441.18511079</v>
      </c>
      <c r="H51" s="20" t="n">
        <v>3.58040911</v>
      </c>
      <c r="I51" s="18" t="n">
        <v>448.67233198</v>
      </c>
      <c r="J51" s="20" t="n">
        <v>5.15867404</v>
      </c>
      <c r="K51" s="18" t="n">
        <v>418.77060726</v>
      </c>
      <c r="L51" s="20" t="n">
        <v>5.07335187</v>
      </c>
      <c r="M51" s="18" t="s">
        <v>481</v>
      </c>
      <c r="N51" s="20" t="s">
        <v>481</v>
      </c>
      <c r="O51" s="18" t="s">
        <v>481</v>
      </c>
      <c r="P51" s="20" t="s">
        <v>481</v>
      </c>
      <c r="Q51" s="18" t="n">
        <v>427.96430568</v>
      </c>
      <c r="R51" s="20" t="n">
        <v>5.20460603</v>
      </c>
      <c r="S51" s="18" t="s">
        <v>481</v>
      </c>
      <c r="T51" s="20" t="s">
        <v>481</v>
      </c>
      <c r="U51" s="18" t="n">
        <v>382.22624911</v>
      </c>
      <c r="V51" s="20" t="n">
        <v>11.63239272</v>
      </c>
    </row>
    <row r="52" spans="1:22">
      <c r="A52" s="15" t="s">
        <v>527</v>
      </c>
      <c r="B52" s="17" t="n">
        <v>5809</v>
      </c>
      <c r="C52" s="18">
        <f>(78.0/B52*100)</f>
        <v/>
      </c>
      <c r="D52" s="19" t="n">
        <v>5731</v>
      </c>
      <c r="E52" s="18" t="n">
        <v>491.40652457</v>
      </c>
      <c r="F52" s="20" t="n">
        <v>2.68881653</v>
      </c>
      <c r="G52" s="18" t="n">
        <v>485.66629575</v>
      </c>
      <c r="H52" s="20" t="n">
        <v>4.60017774</v>
      </c>
      <c r="I52" s="18" t="n">
        <v>464.20465432</v>
      </c>
      <c r="J52" s="20" t="n">
        <v>8.651162709999999</v>
      </c>
      <c r="K52" s="18" t="n">
        <v>449.46125867</v>
      </c>
      <c r="L52" s="20" t="n">
        <v>8.99690552</v>
      </c>
      <c r="M52" s="18" t="s">
        <v>481</v>
      </c>
      <c r="N52" s="20" t="s">
        <v>481</v>
      </c>
      <c r="O52" s="18" t="s">
        <v>481</v>
      </c>
      <c r="P52" s="20" t="s">
        <v>481</v>
      </c>
      <c r="Q52" s="18" t="s">
        <v>481</v>
      </c>
      <c r="R52" s="20" t="s">
        <v>481</v>
      </c>
      <c r="S52" s="18" t="s">
        <v>481</v>
      </c>
      <c r="T52" s="20" t="s">
        <v>481</v>
      </c>
      <c r="U52" s="18" t="n">
        <v>375.11754834</v>
      </c>
      <c r="V52" s="20" t="n">
        <v>12.10193888</v>
      </c>
    </row>
    <row r="53" spans="1:22">
      <c r="A53" s="15" t="s">
        <v>528</v>
      </c>
      <c r="B53" s="17" t="n">
        <v>5571</v>
      </c>
      <c r="C53" s="18">
        <f>(85.0/B53*100)</f>
        <v/>
      </c>
      <c r="D53" s="19" t="n">
        <v>5486</v>
      </c>
      <c r="E53" s="18" t="n">
        <v>455.26459559</v>
      </c>
      <c r="F53" s="20" t="n">
        <v>2.32102676</v>
      </c>
      <c r="G53" s="18" t="n">
        <v>440.97472463</v>
      </c>
      <c r="H53" s="20" t="n">
        <v>3.43921757</v>
      </c>
      <c r="I53" s="18" t="n">
        <v>413.29184753</v>
      </c>
      <c r="J53" s="20" t="n">
        <v>6.08269156</v>
      </c>
      <c r="K53" s="18" t="n">
        <v>414.58744935</v>
      </c>
      <c r="L53" s="20" t="n">
        <v>8.65273285</v>
      </c>
      <c r="M53" s="18" t="s">
        <v>481</v>
      </c>
      <c r="N53" s="20" t="s">
        <v>481</v>
      </c>
      <c r="O53" s="18" t="s">
        <v>481</v>
      </c>
      <c r="P53" s="20" t="s">
        <v>481</v>
      </c>
      <c r="Q53" s="18" t="s">
        <v>481</v>
      </c>
      <c r="R53" s="20" t="s">
        <v>481</v>
      </c>
      <c r="S53" s="18" t="s">
        <v>481</v>
      </c>
      <c r="T53" s="20" t="s">
        <v>481</v>
      </c>
      <c r="U53" s="18" t="n">
        <v>311.92519133</v>
      </c>
      <c r="V53" s="20" t="n">
        <v>8.04091317</v>
      </c>
    </row>
    <row r="54" spans="1:22">
      <c r="A54" s="15" t="s">
        <v>529</v>
      </c>
      <c r="B54" s="17" t="n">
        <v>4740</v>
      </c>
      <c r="C54" s="18">
        <f>(127.0/B54*100)</f>
        <v/>
      </c>
      <c r="D54" s="19" t="n">
        <v>4613</v>
      </c>
      <c r="E54" s="18" t="n">
        <v>372.14909989</v>
      </c>
      <c r="F54" s="20" t="n">
        <v>3.02900829</v>
      </c>
      <c r="G54" s="18" t="n">
        <v>354.17792522</v>
      </c>
      <c r="H54" s="20" t="n">
        <v>6.11527245</v>
      </c>
      <c r="I54" s="18" t="n">
        <v>336.02981998</v>
      </c>
      <c r="J54" s="20" t="n">
        <v>6.6077874</v>
      </c>
      <c r="K54" s="18" t="n">
        <v>327.14313968</v>
      </c>
      <c r="L54" s="20" t="n">
        <v>7.22269439</v>
      </c>
      <c r="M54" s="18" t="s">
        <v>481</v>
      </c>
      <c r="N54" s="20" t="s">
        <v>481</v>
      </c>
      <c r="O54" s="18" t="s">
        <v>481</v>
      </c>
      <c r="P54" s="20" t="s">
        <v>481</v>
      </c>
      <c r="Q54" s="18" t="s">
        <v>481</v>
      </c>
      <c r="R54" s="20" t="s">
        <v>481</v>
      </c>
      <c r="S54" s="18" t="s">
        <v>481</v>
      </c>
      <c r="T54" s="20" t="s">
        <v>481</v>
      </c>
      <c r="U54" s="18" t="n">
        <v>284.53138512</v>
      </c>
      <c r="V54" s="20" t="n">
        <v>5.56854034</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532.52286129</v>
      </c>
      <c r="F56" s="20" t="n">
        <v>3.03313755</v>
      </c>
      <c r="G56" s="18" t="n">
        <v>522.88767066</v>
      </c>
      <c r="H56" s="20" t="n">
        <v>3.61888804</v>
      </c>
      <c r="I56" s="18" t="n">
        <v>509.1427748</v>
      </c>
      <c r="J56" s="20" t="n">
        <v>6.70091122</v>
      </c>
      <c r="K56" s="18" t="n">
        <v>486.25725185</v>
      </c>
      <c r="L56" s="20" t="n">
        <v>6.73773721</v>
      </c>
      <c r="M56" s="18" t="s">
        <v>481</v>
      </c>
      <c r="N56" s="20" t="s">
        <v>481</v>
      </c>
      <c r="O56" s="18" t="s">
        <v>481</v>
      </c>
      <c r="P56" s="20" t="s">
        <v>481</v>
      </c>
      <c r="Q56" s="18" t="s">
        <v>481</v>
      </c>
      <c r="R56" s="20" t="s">
        <v>481</v>
      </c>
      <c r="S56" s="18" t="s">
        <v>481</v>
      </c>
      <c r="T56" s="20" t="s">
        <v>481</v>
      </c>
      <c r="U56" s="18" t="n">
        <v>468.81687521</v>
      </c>
      <c r="V56" s="20" t="n">
        <v>20.45090413</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(139.0/B61*100)</f>
        <v/>
      </c>
      <c r="D61" s="19" t="n">
        <v>6386</v>
      </c>
      <c r="E61" s="18" t="n">
        <v>480.79366857</v>
      </c>
      <c r="F61" s="20" t="n">
        <v>2.80527799</v>
      </c>
      <c r="G61" s="18" t="n">
        <v>473.37632934</v>
      </c>
      <c r="H61" s="20" t="n">
        <v>4.25303059</v>
      </c>
      <c r="I61" s="18" t="n">
        <v>454.71894075</v>
      </c>
      <c r="J61" s="20" t="n">
        <v>5.88973799</v>
      </c>
      <c r="K61" s="18" t="n">
        <v>421.96191204</v>
      </c>
      <c r="L61" s="20" t="n">
        <v>10.55201593</v>
      </c>
      <c r="M61" s="18" t="s">
        <v>481</v>
      </c>
      <c r="N61" s="20" t="s">
        <v>481</v>
      </c>
      <c r="O61" s="18" t="s">
        <v>481</v>
      </c>
      <c r="P61" s="20" t="s">
        <v>481</v>
      </c>
      <c r="Q61" s="18" t="s">
        <v>481</v>
      </c>
      <c r="R61" s="20" t="s">
        <v>481</v>
      </c>
      <c r="S61" s="18" t="s">
        <v>481</v>
      </c>
      <c r="T61" s="20" t="s">
        <v>481</v>
      </c>
      <c r="U61" s="18" t="n">
        <v>351.52620223</v>
      </c>
      <c r="V61" s="20" t="n">
        <v>11.74922698</v>
      </c>
    </row>
    <row r="62" spans="1:22">
      <c r="A62" s="15" t="s">
        <v>537</v>
      </c>
      <c r="B62" s="17" t="n">
        <v>4476</v>
      </c>
      <c r="C62" s="18">
        <f>(3.0/B62*100)</f>
        <v/>
      </c>
      <c r="D62" s="19" t="n">
        <v>4473</v>
      </c>
      <c r="E62" s="18" t="n">
        <v>509.62820581</v>
      </c>
      <c r="F62" s="20" t="n">
        <v>2.05796172</v>
      </c>
      <c r="G62" s="18" t="n">
        <v>519.00815887</v>
      </c>
      <c r="H62" s="20" t="n">
        <v>2.19550797</v>
      </c>
      <c r="I62" s="18" t="n">
        <v>504.91581057</v>
      </c>
      <c r="J62" s="20" t="n">
        <v>4.20870948</v>
      </c>
      <c r="K62" s="18" t="n">
        <v>460.67498563</v>
      </c>
      <c r="L62" s="20" t="n">
        <v>5.71082682</v>
      </c>
      <c r="M62" s="18" t="s">
        <v>481</v>
      </c>
      <c r="N62" s="20" t="s">
        <v>481</v>
      </c>
      <c r="O62" s="18" t="s">
        <v>481</v>
      </c>
      <c r="P62" s="20" t="s">
        <v>481</v>
      </c>
      <c r="Q62" s="18" t="s">
        <v>481</v>
      </c>
      <c r="R62" s="20" t="s">
        <v>481</v>
      </c>
      <c r="S62" s="18" t="s">
        <v>481</v>
      </c>
      <c r="T62" s="20" t="s">
        <v>481</v>
      </c>
      <c r="U62" s="18" t="n">
        <v>480.66984291</v>
      </c>
      <c r="V62" s="20" t="n">
        <v>24.00448739</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(77.0/B66*100)</f>
        <v/>
      </c>
      <c r="D66" s="19" t="n">
        <v>5588</v>
      </c>
      <c r="E66" s="18" t="n">
        <v>431.82538512</v>
      </c>
      <c r="F66" s="20" t="n">
        <v>1.93904856</v>
      </c>
      <c r="G66" s="18" t="n">
        <v>447.53397608</v>
      </c>
      <c r="H66" s="20" t="n">
        <v>4.05251273</v>
      </c>
      <c r="I66" s="18" t="n">
        <v>428.37448212</v>
      </c>
      <c r="J66" s="20" t="n">
        <v>6.69439671</v>
      </c>
      <c r="K66" s="18" t="n">
        <v>407.0595343</v>
      </c>
      <c r="L66" s="20" t="n">
        <v>8.0804454</v>
      </c>
      <c r="M66" s="18" t="s">
        <v>481</v>
      </c>
      <c r="N66" s="20" t="s">
        <v>481</v>
      </c>
      <c r="O66" s="18" t="s">
        <v>481</v>
      </c>
      <c r="P66" s="20" t="s">
        <v>481</v>
      </c>
      <c r="Q66" s="18" t="s">
        <v>481</v>
      </c>
      <c r="R66" s="20" t="s">
        <v>481</v>
      </c>
      <c r="S66" s="18" t="s">
        <v>481</v>
      </c>
      <c r="T66" s="20" t="s">
        <v>481</v>
      </c>
      <c r="U66" s="18" t="n">
        <v>327.70036056</v>
      </c>
      <c r="V66" s="20" t="n">
        <v>6.02419992</v>
      </c>
    </row>
    <row r="67" spans="1:22">
      <c r="A67" s="15" t="s">
        <v>542</v>
      </c>
      <c r="B67" s="17" t="n">
        <v>6971</v>
      </c>
      <c r="C67" s="18">
        <f>(146.0/B67*100)</f>
        <v/>
      </c>
      <c r="D67" s="19" t="n">
        <v>6825</v>
      </c>
      <c r="E67" s="18" t="n">
        <v>405.04325057</v>
      </c>
      <c r="F67" s="20" t="n">
        <v>2.9200497</v>
      </c>
      <c r="G67" s="18" t="n">
        <v>387.76909735</v>
      </c>
      <c r="H67" s="20" t="n">
        <v>5.86332988</v>
      </c>
      <c r="I67" s="18" t="n">
        <v>364.53068024</v>
      </c>
      <c r="J67" s="20" t="n">
        <v>8.17857882</v>
      </c>
      <c r="K67" s="18" t="n">
        <v>361.89656869</v>
      </c>
      <c r="L67" s="20" t="n">
        <v>11.64470185</v>
      </c>
      <c r="M67" s="18" t="s">
        <v>481</v>
      </c>
      <c r="N67" s="20" t="s">
        <v>481</v>
      </c>
      <c r="O67" s="18" t="s">
        <v>481</v>
      </c>
      <c r="P67" s="20" t="s">
        <v>481</v>
      </c>
      <c r="Q67" s="18" t="s">
        <v>481</v>
      </c>
      <c r="R67" s="20" t="s">
        <v>481</v>
      </c>
      <c r="S67" s="18" t="s">
        <v>481</v>
      </c>
      <c r="T67" s="20" t="s">
        <v>481</v>
      </c>
      <c r="U67" s="18" t="n">
        <v>298.92653509</v>
      </c>
      <c r="V67" s="20" t="n">
        <v>10.61679639</v>
      </c>
    </row>
    <row r="68" spans="1:22">
      <c r="A68" s="15" t="s">
        <v>543</v>
      </c>
      <c r="B68" s="17" t="n">
        <v>12083</v>
      </c>
      <c r="C68" s="18">
        <f>(26.0/B68*100)</f>
        <v/>
      </c>
      <c r="D68" s="19" t="n">
        <v>12057</v>
      </c>
      <c r="E68" s="18" t="n">
        <v>425.83814369</v>
      </c>
      <c r="F68" s="20" t="n">
        <v>1.45558692</v>
      </c>
      <c r="G68" s="18" t="n">
        <v>404.02332784</v>
      </c>
      <c r="H68" s="20" t="n">
        <v>2.38067283</v>
      </c>
      <c r="I68" s="18" t="n">
        <v>380.98670277</v>
      </c>
      <c r="J68" s="20" t="n">
        <v>3.72857048</v>
      </c>
      <c r="K68" s="18" t="n">
        <v>360.96483097</v>
      </c>
      <c r="L68" s="20" t="n">
        <v>5.12546442</v>
      </c>
      <c r="M68" s="18" t="s">
        <v>481</v>
      </c>
      <c r="N68" s="20" t="s">
        <v>481</v>
      </c>
      <c r="O68" s="18" t="s">
        <v>481</v>
      </c>
      <c r="P68" s="20" t="s">
        <v>481</v>
      </c>
      <c r="Q68" s="18" t="s">
        <v>481</v>
      </c>
      <c r="R68" s="20" t="s">
        <v>481</v>
      </c>
      <c r="S68" s="18" t="s">
        <v>481</v>
      </c>
      <c r="T68" s="20" t="s">
        <v>481</v>
      </c>
      <c r="U68" s="18" t="n">
        <v>289.23176234</v>
      </c>
      <c r="V68" s="20" t="n">
        <v>4.21662924</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497.22132405</v>
      </c>
      <c r="F70" s="20" t="n">
        <v>3.04156565</v>
      </c>
      <c r="G70" s="18" t="n">
        <v>503.62332321</v>
      </c>
      <c r="H70" s="20" t="n">
        <v>4.48921108</v>
      </c>
      <c r="I70" s="18" t="n">
        <v>498.97442433</v>
      </c>
      <c r="J70" s="20" t="n">
        <v>8.209519520000001</v>
      </c>
      <c r="K70" s="18" t="n">
        <v>488.84275216</v>
      </c>
      <c r="L70" s="20" t="n">
        <v>7.95105702</v>
      </c>
      <c r="M70" s="18" t="s">
        <v>481</v>
      </c>
      <c r="N70" s="20" t="s">
        <v>481</v>
      </c>
      <c r="O70" s="18" t="s">
        <v>481</v>
      </c>
      <c r="P70" s="20" t="s">
        <v>481</v>
      </c>
      <c r="Q70" s="18" t="s">
        <v>481</v>
      </c>
      <c r="R70" s="20" t="s">
        <v>481</v>
      </c>
      <c r="S70" s="18" t="s">
        <v>481</v>
      </c>
      <c r="T70" s="20" t="s">
        <v>481</v>
      </c>
      <c r="U70" s="18" t="n">
        <v>426.89095545</v>
      </c>
      <c r="V70" s="20" t="n">
        <v>10.62118362</v>
      </c>
    </row>
    <row r="71" spans="1:22">
      <c r="A71" s="15" t="s">
        <v>546</v>
      </c>
      <c r="B71" s="17" t="n">
        <v>6115</v>
      </c>
      <c r="C71" s="18">
        <f>(17.0/B71*100)</f>
        <v/>
      </c>
      <c r="D71" s="19" t="n">
        <v>6098</v>
      </c>
      <c r="E71" s="18" t="n">
        <v>546.08866377</v>
      </c>
      <c r="F71" s="20" t="n">
        <v>1.97706029</v>
      </c>
      <c r="G71" s="18" t="n">
        <v>523.01416865</v>
      </c>
      <c r="H71" s="20" t="n">
        <v>3.12854383</v>
      </c>
      <c r="I71" s="18" t="n">
        <v>500.62387273</v>
      </c>
      <c r="J71" s="20" t="n">
        <v>6.31600376</v>
      </c>
      <c r="K71" s="18" t="n">
        <v>493.91387988</v>
      </c>
      <c r="L71" s="20" t="n">
        <v>7.23814968</v>
      </c>
      <c r="M71" s="18" t="s">
        <v>481</v>
      </c>
      <c r="N71" s="20" t="s">
        <v>481</v>
      </c>
      <c r="O71" s="18" t="s">
        <v>481</v>
      </c>
      <c r="P71" s="20" t="s">
        <v>481</v>
      </c>
      <c r="Q71" s="18" t="s">
        <v>481</v>
      </c>
      <c r="R71" s="20" t="s">
        <v>481</v>
      </c>
      <c r="S71" s="18" t="s">
        <v>481</v>
      </c>
      <c r="T71" s="20" t="s">
        <v>481</v>
      </c>
      <c r="U71" s="18" t="n">
        <v>453.33534783</v>
      </c>
      <c r="V71" s="20" t="n">
        <v>18.87355976</v>
      </c>
    </row>
    <row r="72" spans="1:22">
      <c r="A72" s="15" t="s">
        <v>547</v>
      </c>
      <c r="B72" s="17" t="n">
        <v>7708</v>
      </c>
      <c r="C72" s="18">
        <f>(5.0/B72*100)</f>
        <v/>
      </c>
      <c r="D72" s="19" t="n">
        <v>7703</v>
      </c>
      <c r="E72" s="18" t="n">
        <v>498.09884135</v>
      </c>
      <c r="F72" s="20" t="n">
        <v>2.48421503</v>
      </c>
      <c r="G72" s="18" t="n">
        <v>501.95164856</v>
      </c>
      <c r="H72" s="20" t="n">
        <v>5.03956937</v>
      </c>
      <c r="I72" s="18" t="n">
        <v>473.87965489</v>
      </c>
      <c r="J72" s="20" t="n">
        <v>9.036523040000001</v>
      </c>
      <c r="K72" s="18" t="n">
        <v>444.53844901</v>
      </c>
      <c r="L72" s="20" t="n">
        <v>12.5102055</v>
      </c>
      <c r="M72" s="18" t="s">
        <v>481</v>
      </c>
      <c r="N72" s="20" t="s">
        <v>481</v>
      </c>
      <c r="O72" s="18" t="s">
        <v>481</v>
      </c>
      <c r="P72" s="20" t="s">
        <v>481</v>
      </c>
      <c r="Q72" s="18" t="s">
        <v>481</v>
      </c>
      <c r="R72" s="20" t="s">
        <v>481</v>
      </c>
      <c r="S72" s="18" t="s">
        <v>481</v>
      </c>
      <c r="T72" s="20" t="s">
        <v>481</v>
      </c>
      <c r="U72" s="18" t="n">
        <v>463.14400531</v>
      </c>
      <c r="V72" s="20" t="n">
        <v>30.56036195</v>
      </c>
    </row>
    <row r="73" spans="1:22">
      <c r="A73" s="15" t="s">
        <v>548</v>
      </c>
      <c r="B73" s="17" t="n">
        <v>8249</v>
      </c>
      <c r="C73" s="18">
        <f>(148.0/B73*100)</f>
        <v/>
      </c>
      <c r="D73" s="19" t="n">
        <v>8101</v>
      </c>
      <c r="E73" s="18" t="n">
        <v>413.0123178</v>
      </c>
      <c r="F73" s="20" t="n">
        <v>3.82793416</v>
      </c>
      <c r="G73" s="18" t="n">
        <v>410.87330499</v>
      </c>
      <c r="H73" s="20" t="n">
        <v>4.2223298</v>
      </c>
      <c r="I73" s="18" t="n">
        <v>408.36251862</v>
      </c>
      <c r="J73" s="20" t="n">
        <v>4.05583525</v>
      </c>
      <c r="K73" s="18" t="n">
        <v>402.30230938</v>
      </c>
      <c r="L73" s="20" t="n">
        <v>4.04421107</v>
      </c>
      <c r="M73" s="18" t="s">
        <v>481</v>
      </c>
      <c r="N73" s="20" t="s">
        <v>481</v>
      </c>
      <c r="O73" s="18" t="s">
        <v>481</v>
      </c>
      <c r="P73" s="20" t="s">
        <v>481</v>
      </c>
      <c r="Q73" s="18" t="s">
        <v>481</v>
      </c>
      <c r="R73" s="20" t="s">
        <v>481</v>
      </c>
      <c r="S73" s="18" t="s">
        <v>481</v>
      </c>
      <c r="T73" s="20" t="s">
        <v>481</v>
      </c>
      <c r="U73" s="18" t="n">
        <v>356.9350026</v>
      </c>
      <c r="V73" s="20" t="n">
        <v>12.16546251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(218.0/B75*100)</f>
        <v/>
      </c>
      <c r="D75" s="19" t="n">
        <v>5157</v>
      </c>
      <c r="E75" s="18" t="n">
        <v>363.22114978</v>
      </c>
      <c r="F75" s="20" t="n">
        <v>3.3526067</v>
      </c>
      <c r="G75" s="18" t="n">
        <v>374.18095398</v>
      </c>
      <c r="H75" s="20" t="n">
        <v>3.82666737</v>
      </c>
      <c r="I75" s="18" t="n">
        <v>361.57709596</v>
      </c>
      <c r="J75" s="20" t="n">
        <v>6.85249324</v>
      </c>
      <c r="K75" s="18" t="n">
        <v>350.12929687</v>
      </c>
      <c r="L75" s="20" t="n">
        <v>6.54996981</v>
      </c>
      <c r="M75" s="18" t="s">
        <v>481</v>
      </c>
      <c r="N75" s="20" t="s">
        <v>481</v>
      </c>
      <c r="O75" s="18" t="s">
        <v>481</v>
      </c>
      <c r="P75" s="20" t="s">
        <v>481</v>
      </c>
      <c r="Q75" s="18" t="s">
        <v>481</v>
      </c>
      <c r="R75" s="20" t="s">
        <v>481</v>
      </c>
      <c r="S75" s="18" t="s">
        <v>481</v>
      </c>
      <c r="T75" s="20" t="s">
        <v>481</v>
      </c>
      <c r="U75" s="18" t="n">
        <v>303.68835522</v>
      </c>
      <c r="V75" s="20" t="n">
        <v>6.93312109</v>
      </c>
    </row>
    <row r="76" spans="1:22">
      <c r="A76" s="15" t="s">
        <v>551</v>
      </c>
      <c r="B76" s="17" t="n">
        <v>14167</v>
      </c>
      <c r="C76" s="18">
        <f>(229.0/B76*100)</f>
        <v/>
      </c>
      <c r="D76" s="19" t="n">
        <v>13938</v>
      </c>
      <c r="E76" s="18" t="n">
        <v>453.7370937</v>
      </c>
      <c r="F76" s="20" t="n">
        <v>3.16202915</v>
      </c>
      <c r="G76" s="18" t="n">
        <v>427.50799106</v>
      </c>
      <c r="H76" s="20" t="n">
        <v>3.90836437</v>
      </c>
      <c r="I76" s="18" t="n">
        <v>406.10698183</v>
      </c>
      <c r="J76" s="20" t="n">
        <v>4.78587886</v>
      </c>
      <c r="K76" s="18" t="n">
        <v>389.99108493</v>
      </c>
      <c r="L76" s="20" t="n">
        <v>5.14205297</v>
      </c>
      <c r="M76" s="18" t="s">
        <v>481</v>
      </c>
      <c r="N76" s="20" t="s">
        <v>481</v>
      </c>
      <c r="O76" s="18" t="s">
        <v>481</v>
      </c>
      <c r="P76" s="20" t="s">
        <v>481</v>
      </c>
      <c r="Q76" s="18" t="s">
        <v>481</v>
      </c>
      <c r="R76" s="20" t="s">
        <v>481</v>
      </c>
      <c r="S76" s="18" t="s">
        <v>481</v>
      </c>
      <c r="T76" s="20" t="s">
        <v>481</v>
      </c>
      <c r="U76" s="18" t="n">
        <v>314.76327319</v>
      </c>
      <c r="V76" s="20" t="n">
        <v>6.04485456</v>
      </c>
    </row>
    <row r="77" spans="1:22">
      <c r="A77" s="15" t="s">
        <v>552</v>
      </c>
      <c r="B77" s="17" t="n">
        <v>6062</v>
      </c>
      <c r="C77" s="18">
        <f>(98.0/B77*100)</f>
        <v/>
      </c>
      <c r="D77" s="19" t="n">
        <v>5964</v>
      </c>
      <c r="E77" s="18" t="n">
        <v>446.27478573</v>
      </c>
      <c r="F77" s="20" t="n">
        <v>2.61148153</v>
      </c>
      <c r="G77" s="18" t="n">
        <v>440.54317577</v>
      </c>
      <c r="H77" s="20" t="n">
        <v>4.30422524</v>
      </c>
      <c r="I77" s="18" t="n">
        <v>430.10655306</v>
      </c>
      <c r="J77" s="20" t="n">
        <v>6.52626697</v>
      </c>
      <c r="K77" s="18" t="n">
        <v>418.77585115</v>
      </c>
      <c r="L77" s="20" t="n">
        <v>7.23874709</v>
      </c>
      <c r="M77" s="18" t="s">
        <v>481</v>
      </c>
      <c r="N77" s="20" t="s">
        <v>481</v>
      </c>
      <c r="O77" s="18" t="s">
        <v>481</v>
      </c>
      <c r="P77" s="20" t="s">
        <v>481</v>
      </c>
      <c r="Q77" s="18" t="s">
        <v>481</v>
      </c>
      <c r="R77" s="20" t="s">
        <v>481</v>
      </c>
      <c r="S77" s="18" t="s">
        <v>481</v>
      </c>
      <c r="T77" s="20" t="s">
        <v>481</v>
      </c>
      <c r="U77" s="18" t="n">
        <v>333.6103587</v>
      </c>
      <c r="V77" s="20" t="n">
        <v>5.9415457</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438.5150303</v>
      </c>
      <c r="F81" s="20" t="n">
        <v>3.31506825</v>
      </c>
      <c r="G81" s="18" t="n">
        <v>425.0553887</v>
      </c>
      <c r="H81" s="20" t="n">
        <v>4.88812592</v>
      </c>
      <c r="I81" s="18" t="n">
        <v>395.37237623</v>
      </c>
      <c r="J81" s="20" t="n">
        <v>7.30409346</v>
      </c>
      <c r="K81" s="18" t="n">
        <v>386.30997249</v>
      </c>
      <c r="L81" s="20" t="n">
        <v>7.79413367</v>
      </c>
      <c r="M81" s="18" t="s">
        <v>481</v>
      </c>
      <c r="N81" s="20" t="s">
        <v>481</v>
      </c>
      <c r="O81" s="18" t="s">
        <v>481</v>
      </c>
      <c r="P81" s="20" t="s">
        <v>481</v>
      </c>
      <c r="Q81" s="18" t="s">
        <v>481</v>
      </c>
      <c r="R81" s="20" t="s">
        <v>481</v>
      </c>
      <c r="S81" s="18" t="s">
        <v>481</v>
      </c>
      <c r="T81" s="20" t="s">
        <v>481</v>
      </c>
      <c r="U81" s="18" t="n">
        <v>351.27714067</v>
      </c>
      <c r="V81" s="20" t="n">
        <v>20.43595077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1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923</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512.32516746</v>
      </c>
      <c r="F7" s="20" t="n">
        <v>2.03599444</v>
      </c>
      <c r="G7" s="18" t="n">
        <v>503.26874974</v>
      </c>
      <c r="H7" s="20" t="n">
        <v>2.59985819</v>
      </c>
      <c r="I7" s="18" t="n">
        <v>493.45426957</v>
      </c>
      <c r="J7" s="20" t="n">
        <v>4.80817745</v>
      </c>
      <c r="K7" s="18" t="n">
        <v>457.18003554</v>
      </c>
      <c r="L7" s="20" t="n">
        <v>6.02174807</v>
      </c>
      <c r="M7" s="18" t="s">
        <v>481</v>
      </c>
      <c r="N7" s="20" t="s">
        <v>481</v>
      </c>
      <c r="O7" s="18" t="s">
        <v>481</v>
      </c>
      <c r="P7" s="20" t="s">
        <v>481</v>
      </c>
      <c r="Q7" s="18" t="s">
        <v>481</v>
      </c>
      <c r="R7" s="20" t="s">
        <v>481</v>
      </c>
      <c r="S7" s="18" t="s">
        <v>481</v>
      </c>
      <c r="T7" s="20" t="s">
        <v>481</v>
      </c>
      <c r="U7" s="18" t="n">
        <v>414.45896065</v>
      </c>
      <c r="V7" s="20" t="n">
        <v>8.46264935</v>
      </c>
    </row>
    <row r="8" spans="1:22">
      <c r="A8" s="15" t="s">
        <v>483</v>
      </c>
      <c r="B8" s="17" t="n">
        <v>7007</v>
      </c>
      <c r="C8" s="18">
        <f>(28.0/B8*100)</f>
        <v/>
      </c>
      <c r="D8" s="19" t="n">
        <v>6979</v>
      </c>
      <c r="E8" s="18" t="n">
        <v>488.6636887</v>
      </c>
      <c r="F8" s="20" t="n">
        <v>2.88256234</v>
      </c>
      <c r="G8" s="18" t="n">
        <v>492.99886341</v>
      </c>
      <c r="H8" s="20" t="n">
        <v>4.86708137</v>
      </c>
      <c r="I8" s="18" t="n">
        <v>475.19317141</v>
      </c>
      <c r="J8" s="20" t="n">
        <v>9.41163173</v>
      </c>
      <c r="K8" s="18" t="n">
        <v>457.71786355</v>
      </c>
      <c r="L8" s="20" t="n">
        <v>10.08226072</v>
      </c>
      <c r="M8" s="18" t="s">
        <v>481</v>
      </c>
      <c r="N8" s="20" t="s">
        <v>481</v>
      </c>
      <c r="O8" s="18" t="s">
        <v>481</v>
      </c>
      <c r="P8" s="20" t="s">
        <v>481</v>
      </c>
      <c r="Q8" s="18" t="n">
        <v>361.38025951</v>
      </c>
      <c r="R8" s="20" t="n">
        <v>22.72565673</v>
      </c>
      <c r="S8" s="18" t="s">
        <v>481</v>
      </c>
      <c r="T8" s="20" t="s">
        <v>481</v>
      </c>
      <c r="U8" s="18" t="n">
        <v>335.73020912</v>
      </c>
      <c r="V8" s="20" t="n">
        <v>14.07640513</v>
      </c>
    </row>
    <row r="9" spans="1:22">
      <c r="A9" s="15" t="s">
        <v>484</v>
      </c>
      <c r="B9" s="17" t="n">
        <v>9651</v>
      </c>
      <c r="C9" s="18">
        <f>(136.0/B9*100)</f>
        <v/>
      </c>
      <c r="D9" s="19" t="n">
        <v>9515</v>
      </c>
      <c r="E9" s="18" t="n">
        <v>508.93705539</v>
      </c>
      <c r="F9" s="20" t="n">
        <v>2.39543602</v>
      </c>
      <c r="G9" s="18" t="n">
        <v>513.73757001</v>
      </c>
      <c r="H9" s="20" t="n">
        <v>3.72462226</v>
      </c>
      <c r="I9" s="18" t="n">
        <v>469.33922239</v>
      </c>
      <c r="J9" s="20" t="n">
        <v>6.97195938</v>
      </c>
      <c r="K9" s="18" t="n">
        <v>462.09638764</v>
      </c>
      <c r="L9" s="20" t="n">
        <v>9.809193580000001</v>
      </c>
      <c r="M9" s="18" t="s">
        <v>481</v>
      </c>
      <c r="N9" s="20" t="s">
        <v>481</v>
      </c>
      <c r="O9" s="18" t="s">
        <v>481</v>
      </c>
      <c r="P9" s="20" t="s">
        <v>481</v>
      </c>
      <c r="Q9" s="18" t="n">
        <v>347.7815185</v>
      </c>
      <c r="R9" s="20" t="n">
        <v>11.20716786</v>
      </c>
      <c r="S9" s="18" t="s">
        <v>481</v>
      </c>
      <c r="T9" s="20" t="s">
        <v>481</v>
      </c>
      <c r="U9" s="18" t="n">
        <v>370.47828906</v>
      </c>
      <c r="V9" s="20" t="n">
        <v>8.50677896</v>
      </c>
    </row>
    <row r="10" spans="1:22">
      <c r="A10" s="15" t="s">
        <v>485</v>
      </c>
      <c r="B10" s="17" t="n">
        <v>20058</v>
      </c>
      <c r="C10" s="18">
        <f>(534.0/B10*100)</f>
        <v/>
      </c>
      <c r="D10" s="19" t="n">
        <v>19524</v>
      </c>
      <c r="E10" s="18" t="n">
        <v>533.71992577</v>
      </c>
      <c r="F10" s="20" t="n">
        <v>2.3480195</v>
      </c>
      <c r="G10" s="18" t="n">
        <v>525.04703972</v>
      </c>
      <c r="H10" s="20" t="n">
        <v>3.54651554</v>
      </c>
      <c r="I10" s="18" t="n">
        <v>512.41572301</v>
      </c>
      <c r="J10" s="20" t="n">
        <v>5.1759419</v>
      </c>
      <c r="K10" s="18" t="n">
        <v>495.03155307</v>
      </c>
      <c r="L10" s="20" t="n">
        <v>8.48603132</v>
      </c>
      <c r="M10" s="18" t="s">
        <v>481</v>
      </c>
      <c r="N10" s="20" t="s">
        <v>481</v>
      </c>
      <c r="O10" s="18" t="s">
        <v>481</v>
      </c>
      <c r="P10" s="20" t="s">
        <v>481</v>
      </c>
      <c r="Q10" s="18" t="s">
        <v>481</v>
      </c>
      <c r="R10" s="20" t="s">
        <v>481</v>
      </c>
      <c r="S10" s="18" t="s">
        <v>481</v>
      </c>
      <c r="T10" s="20" t="s">
        <v>481</v>
      </c>
      <c r="U10" s="18" t="n">
        <v>418.97301039</v>
      </c>
      <c r="V10" s="20" t="n">
        <v>11.48775977</v>
      </c>
    </row>
    <row r="11" spans="1:22">
      <c r="A11" s="15" t="s">
        <v>486</v>
      </c>
      <c r="B11" s="17" t="n">
        <v>7053</v>
      </c>
      <c r="C11" s="18">
        <f>(60.0/B11*100)</f>
        <v/>
      </c>
      <c r="D11" s="19" t="n">
        <v>6993</v>
      </c>
      <c r="E11" s="18" t="n">
        <v>463.36004502</v>
      </c>
      <c r="F11" s="20" t="n">
        <v>2.40774147</v>
      </c>
      <c r="G11" s="18" t="n">
        <v>463.04119848</v>
      </c>
      <c r="H11" s="20" t="n">
        <v>4.67791103</v>
      </c>
      <c r="I11" s="18" t="n">
        <v>430.53964339</v>
      </c>
      <c r="J11" s="20" t="n">
        <v>10.42142522</v>
      </c>
      <c r="K11" s="18" t="n">
        <v>432.49196821</v>
      </c>
      <c r="L11" s="20" t="n">
        <v>8.56962351</v>
      </c>
      <c r="M11" s="18" t="s">
        <v>481</v>
      </c>
      <c r="N11" s="20" t="s">
        <v>481</v>
      </c>
      <c r="O11" s="18" t="s">
        <v>481</v>
      </c>
      <c r="P11" s="20" t="s">
        <v>481</v>
      </c>
      <c r="Q11" s="18" t="s">
        <v>481</v>
      </c>
      <c r="R11" s="20" t="s">
        <v>481</v>
      </c>
      <c r="S11" s="18" t="s">
        <v>481</v>
      </c>
      <c r="T11" s="20" t="s">
        <v>481</v>
      </c>
      <c r="U11" s="18" t="n">
        <v>362.5525359</v>
      </c>
      <c r="V11" s="20" t="n">
        <v>12.24310288</v>
      </c>
    </row>
    <row r="12" spans="1:22">
      <c r="A12" s="15" t="s">
        <v>487</v>
      </c>
      <c r="B12" s="17" t="n">
        <v>6894</v>
      </c>
      <c r="C12" s="18">
        <f>(59.0/B12*100)</f>
        <v/>
      </c>
      <c r="D12" s="19" t="n">
        <v>6835</v>
      </c>
      <c r="E12" s="18" t="n">
        <v>497.78765939</v>
      </c>
      <c r="F12" s="20" t="n">
        <v>2.28744139</v>
      </c>
      <c r="G12" s="18" t="n">
        <v>496.97198255</v>
      </c>
      <c r="H12" s="20" t="n">
        <v>4.31855057</v>
      </c>
      <c r="I12" s="18" t="n">
        <v>476.47487861</v>
      </c>
      <c r="J12" s="20" t="n">
        <v>7.87460237</v>
      </c>
      <c r="K12" s="18" t="n">
        <v>442.22173591</v>
      </c>
      <c r="L12" s="20" t="n">
        <v>8.16579297</v>
      </c>
      <c r="M12" s="18" t="s">
        <v>481</v>
      </c>
      <c r="N12" s="20" t="s">
        <v>481</v>
      </c>
      <c r="O12" s="18" t="s">
        <v>481</v>
      </c>
      <c r="P12" s="20" t="s">
        <v>481</v>
      </c>
      <c r="Q12" s="18" t="n">
        <v>332.31014509</v>
      </c>
      <c r="R12" s="20" t="n">
        <v>18.34291261</v>
      </c>
      <c r="S12" s="18" t="s">
        <v>481</v>
      </c>
      <c r="T12" s="20" t="s">
        <v>481</v>
      </c>
      <c r="U12" s="18" t="n">
        <v>366.05396614</v>
      </c>
      <c r="V12" s="20" t="n">
        <v>10.21476551</v>
      </c>
    </row>
    <row r="13" spans="1:22">
      <c r="A13" s="15" t="s">
        <v>488</v>
      </c>
      <c r="B13" s="17" t="n">
        <v>7161</v>
      </c>
      <c r="C13" s="18">
        <f>(99.0/B13*100)</f>
        <v/>
      </c>
      <c r="D13" s="19" t="n">
        <v>7062</v>
      </c>
      <c r="E13" s="18" t="n">
        <v>506.89385918</v>
      </c>
      <c r="F13" s="20" t="n">
        <v>2.49250366</v>
      </c>
      <c r="G13" s="18" t="n">
        <v>509.95764276</v>
      </c>
      <c r="H13" s="20" t="n">
        <v>4.17206452</v>
      </c>
      <c r="I13" s="18" t="n">
        <v>489.13837775</v>
      </c>
      <c r="J13" s="20" t="n">
        <v>7.91398088</v>
      </c>
      <c r="K13" s="18" t="n">
        <v>478.14039222</v>
      </c>
      <c r="L13" s="20" t="n">
        <v>9.95832077</v>
      </c>
      <c r="M13" s="18" t="s">
        <v>481</v>
      </c>
      <c r="N13" s="20" t="s">
        <v>481</v>
      </c>
      <c r="O13" s="18" t="s">
        <v>481</v>
      </c>
      <c r="P13" s="20" t="s">
        <v>481</v>
      </c>
      <c r="Q13" s="18" t="n">
        <v>407.4699787</v>
      </c>
      <c r="R13" s="20" t="n">
        <v>6.79601306</v>
      </c>
      <c r="S13" s="18" t="s">
        <v>481</v>
      </c>
      <c r="T13" s="20" t="s">
        <v>481</v>
      </c>
      <c r="U13" s="18" t="n">
        <v>375.82989532</v>
      </c>
      <c r="V13" s="20" t="n">
        <v>14.65702747</v>
      </c>
    </row>
    <row r="14" spans="1:22">
      <c r="A14" s="15" t="s">
        <v>489</v>
      </c>
      <c r="B14" s="17" t="n">
        <v>5587</v>
      </c>
      <c r="C14" s="18">
        <f>(76.0/B14*100)</f>
        <v/>
      </c>
      <c r="D14" s="19" t="n">
        <v>5511</v>
      </c>
      <c r="E14" s="18" t="n">
        <v>522.50798789</v>
      </c>
      <c r="F14" s="20" t="n">
        <v>2.42145821</v>
      </c>
      <c r="G14" s="18" t="n">
        <v>520.5338388500001</v>
      </c>
      <c r="H14" s="20" t="n">
        <v>4.1789076</v>
      </c>
      <c r="I14" s="18" t="n">
        <v>507.14239094</v>
      </c>
      <c r="J14" s="20" t="n">
        <v>7.44902498</v>
      </c>
      <c r="K14" s="18" t="n">
        <v>484.05493737</v>
      </c>
      <c r="L14" s="20" t="n">
        <v>10.33490328</v>
      </c>
      <c r="M14" s="18" t="s">
        <v>481</v>
      </c>
      <c r="N14" s="20" t="s">
        <v>481</v>
      </c>
      <c r="O14" s="18" t="s">
        <v>481</v>
      </c>
      <c r="P14" s="20" t="s">
        <v>481</v>
      </c>
      <c r="Q14" s="18" t="s">
        <v>481</v>
      </c>
      <c r="R14" s="20" t="s">
        <v>481</v>
      </c>
      <c r="S14" s="18" t="s">
        <v>481</v>
      </c>
      <c r="T14" s="20" t="s">
        <v>481</v>
      </c>
      <c r="U14" s="18" t="n">
        <v>412.67253848</v>
      </c>
      <c r="V14" s="20" t="n">
        <v>14.36049323</v>
      </c>
    </row>
    <row r="15" spans="1:22">
      <c r="A15" s="15" t="s">
        <v>490</v>
      </c>
      <c r="B15" s="17" t="n">
        <v>5882</v>
      </c>
      <c r="C15" s="18">
        <f>(53.0/B15*100)</f>
        <v/>
      </c>
      <c r="D15" s="19" t="n">
        <v>5829</v>
      </c>
      <c r="E15" s="18" t="n">
        <v>531.1031817000001</v>
      </c>
      <c r="F15" s="20" t="n">
        <v>2.51018851</v>
      </c>
      <c r="G15" s="18" t="n">
        <v>530.75015306</v>
      </c>
      <c r="H15" s="20" t="n">
        <v>3.40106252</v>
      </c>
      <c r="I15" s="18" t="n">
        <v>528.47825196</v>
      </c>
      <c r="J15" s="20" t="n">
        <v>7.87476195</v>
      </c>
      <c r="K15" s="18" t="n">
        <v>493.71492599</v>
      </c>
      <c r="L15" s="20" t="n">
        <v>11.89927594</v>
      </c>
      <c r="M15" s="18" t="s">
        <v>481</v>
      </c>
      <c r="N15" s="20" t="s">
        <v>481</v>
      </c>
      <c r="O15" s="18" t="s">
        <v>481</v>
      </c>
      <c r="P15" s="20" t="s">
        <v>481</v>
      </c>
      <c r="Q15" s="18" t="n">
        <v>367.66871077</v>
      </c>
      <c r="R15" s="20" t="n">
        <v>14.82638214</v>
      </c>
      <c r="S15" s="18" t="s">
        <v>481</v>
      </c>
      <c r="T15" s="20" t="s">
        <v>481</v>
      </c>
      <c r="U15" s="18" t="n">
        <v>401.60764528</v>
      </c>
      <c r="V15" s="20" t="n">
        <v>14.16868593</v>
      </c>
    </row>
    <row r="16" spans="1:22">
      <c r="A16" s="15" t="s">
        <v>491</v>
      </c>
      <c r="B16" s="17" t="n">
        <v>6108</v>
      </c>
      <c r="C16" s="18">
        <f>(112.0/B16*100)</f>
        <v/>
      </c>
      <c r="D16" s="19" t="n">
        <v>5996</v>
      </c>
      <c r="E16" s="18" t="n">
        <v>508.47683145</v>
      </c>
      <c r="F16" s="20" t="n">
        <v>2.19896687</v>
      </c>
      <c r="G16" s="18" t="n">
        <v>518.9092907</v>
      </c>
      <c r="H16" s="20" t="n">
        <v>6.14181323</v>
      </c>
      <c r="I16" s="18" t="n">
        <v>473.10480235</v>
      </c>
      <c r="J16" s="20" t="n">
        <v>9.198660629999999</v>
      </c>
      <c r="K16" s="18" t="n">
        <v>448.63834219</v>
      </c>
      <c r="L16" s="20" t="n">
        <v>10.41542791</v>
      </c>
      <c r="M16" s="18" t="s">
        <v>481</v>
      </c>
      <c r="N16" s="20" t="s">
        <v>481</v>
      </c>
      <c r="O16" s="18" t="s">
        <v>481</v>
      </c>
      <c r="P16" s="20" t="s">
        <v>481</v>
      </c>
      <c r="Q16" s="18" t="s">
        <v>481</v>
      </c>
      <c r="R16" s="20" t="s">
        <v>481</v>
      </c>
      <c r="S16" s="18" t="s">
        <v>481</v>
      </c>
      <c r="T16" s="20" t="s">
        <v>481</v>
      </c>
      <c r="U16" s="18" t="n">
        <v>320.64188636</v>
      </c>
      <c r="V16" s="20" t="n">
        <v>10.68666321</v>
      </c>
    </row>
    <row r="17" spans="1:22">
      <c r="A17" s="15" t="s">
        <v>492</v>
      </c>
      <c r="B17" s="17" t="n">
        <v>6504</v>
      </c>
      <c r="C17" s="18">
        <f>(765.0/B17*100)</f>
        <v/>
      </c>
      <c r="D17" s="19" t="n">
        <v>5739</v>
      </c>
      <c r="E17" s="18" t="n">
        <v>524.03057958</v>
      </c>
      <c r="F17" s="20" t="n">
        <v>2.93661896</v>
      </c>
      <c r="G17" s="18" t="n">
        <v>526.35199588</v>
      </c>
      <c r="H17" s="20" t="n">
        <v>5.32096156</v>
      </c>
      <c r="I17" s="18" t="n">
        <v>503.74186187</v>
      </c>
      <c r="J17" s="20" t="n">
        <v>9.05150693</v>
      </c>
      <c r="K17" s="18" t="n">
        <v>481.83105083</v>
      </c>
      <c r="L17" s="20" t="n">
        <v>9.51232036</v>
      </c>
      <c r="M17" s="18" t="s">
        <v>481</v>
      </c>
      <c r="N17" s="20" t="s">
        <v>481</v>
      </c>
      <c r="O17" s="18" t="s">
        <v>481</v>
      </c>
      <c r="P17" s="20" t="s">
        <v>481</v>
      </c>
      <c r="Q17" s="18" t="n">
        <v>338.260297</v>
      </c>
      <c r="R17" s="20" t="n">
        <v>14.23011861</v>
      </c>
      <c r="S17" s="18" t="s">
        <v>481</v>
      </c>
      <c r="T17" s="20" t="s">
        <v>481</v>
      </c>
      <c r="U17" s="18" t="n">
        <v>408.48854658</v>
      </c>
      <c r="V17" s="20" t="n">
        <v>11.29736441</v>
      </c>
    </row>
    <row r="18" spans="1:22">
      <c r="A18" s="15" t="s">
        <v>493</v>
      </c>
      <c r="B18" s="17" t="n">
        <v>5532</v>
      </c>
      <c r="C18" s="18">
        <f>(28.0/B18*100)</f>
        <v/>
      </c>
      <c r="D18" s="19" t="n">
        <v>5504</v>
      </c>
      <c r="E18" s="18" t="n">
        <v>475.52852027</v>
      </c>
      <c r="F18" s="20" t="n">
        <v>3.78798866</v>
      </c>
      <c r="G18" s="18" t="n">
        <v>446.64808104</v>
      </c>
      <c r="H18" s="20" t="n">
        <v>8.39706275</v>
      </c>
      <c r="I18" s="18" t="n">
        <v>423.69826772</v>
      </c>
      <c r="J18" s="20" t="n">
        <v>12.08581422</v>
      </c>
      <c r="K18" s="18" t="n">
        <v>413.83042218</v>
      </c>
      <c r="L18" s="20" t="n">
        <v>12.76674022</v>
      </c>
      <c r="M18" s="18" t="s">
        <v>481</v>
      </c>
      <c r="N18" s="20" t="s">
        <v>481</v>
      </c>
      <c r="O18" s="18" t="s">
        <v>481</v>
      </c>
      <c r="P18" s="20" t="s">
        <v>481</v>
      </c>
      <c r="Q18" s="18" t="s">
        <v>481</v>
      </c>
      <c r="R18" s="20" t="s">
        <v>481</v>
      </c>
      <c r="S18" s="18" t="s">
        <v>481</v>
      </c>
      <c r="T18" s="20" t="s">
        <v>481</v>
      </c>
      <c r="U18" s="18" t="n">
        <v>359.5963225</v>
      </c>
      <c r="V18" s="20" t="n">
        <v>11.27581512</v>
      </c>
    </row>
    <row r="19" spans="1:22">
      <c r="A19" s="15" t="s">
        <v>494</v>
      </c>
      <c r="B19" s="17" t="n">
        <v>5658</v>
      </c>
      <c r="C19" s="18">
        <f>(80.0/B19*100)</f>
        <v/>
      </c>
      <c r="D19" s="19" t="n">
        <v>5578</v>
      </c>
      <c r="E19" s="18" t="n">
        <v>473.94257619</v>
      </c>
      <c r="F19" s="20" t="n">
        <v>2.8814582</v>
      </c>
      <c r="G19" s="18" t="n">
        <v>478.53913604</v>
      </c>
      <c r="H19" s="20" t="n">
        <v>4.63458647</v>
      </c>
      <c r="I19" s="18" t="n">
        <v>452.62706264</v>
      </c>
      <c r="J19" s="20" t="n">
        <v>6.02464211</v>
      </c>
      <c r="K19" s="18" t="n">
        <v>422.33227683</v>
      </c>
      <c r="L19" s="20" t="n">
        <v>9.57703815</v>
      </c>
      <c r="M19" s="18" t="s">
        <v>481</v>
      </c>
      <c r="N19" s="20" t="s">
        <v>481</v>
      </c>
      <c r="O19" s="18" t="s">
        <v>481</v>
      </c>
      <c r="P19" s="20" t="s">
        <v>481</v>
      </c>
      <c r="Q19" s="18" t="s">
        <v>481</v>
      </c>
      <c r="R19" s="20" t="s">
        <v>481</v>
      </c>
      <c r="S19" s="18" t="s">
        <v>481</v>
      </c>
      <c r="T19" s="20" t="s">
        <v>481</v>
      </c>
      <c r="U19" s="18" t="n">
        <v>372.11329367</v>
      </c>
      <c r="V19" s="20" t="n">
        <v>13.26445445</v>
      </c>
    </row>
    <row r="20" spans="1:22">
      <c r="A20" s="15" t="s">
        <v>495</v>
      </c>
      <c r="B20" s="17" t="n">
        <v>3371</v>
      </c>
      <c r="C20" s="18">
        <f>(75.0/B20*100)</f>
        <v/>
      </c>
      <c r="D20" s="19" t="n">
        <v>3296</v>
      </c>
      <c r="E20" s="18" t="n">
        <v>485.13036076</v>
      </c>
      <c r="F20" s="20" t="n">
        <v>2.27395682</v>
      </c>
      <c r="G20" s="18" t="n">
        <v>477.43633516</v>
      </c>
      <c r="H20" s="20" t="n">
        <v>6.957856</v>
      </c>
      <c r="I20" s="18" t="n">
        <v>471.64489122</v>
      </c>
      <c r="J20" s="20" t="n">
        <v>12.6282141</v>
      </c>
      <c r="K20" s="18" t="n">
        <v>480.25382303</v>
      </c>
      <c r="L20" s="20" t="n">
        <v>15.33591049</v>
      </c>
      <c r="M20" s="18" t="s">
        <v>481</v>
      </c>
      <c r="N20" s="20" t="s">
        <v>481</v>
      </c>
      <c r="O20" s="18" t="s">
        <v>481</v>
      </c>
      <c r="P20" s="20" t="s">
        <v>481</v>
      </c>
      <c r="Q20" s="18" t="s">
        <v>481</v>
      </c>
      <c r="R20" s="20" t="s">
        <v>481</v>
      </c>
      <c r="S20" s="18" t="s">
        <v>481</v>
      </c>
      <c r="T20" s="20" t="s">
        <v>481</v>
      </c>
      <c r="U20" s="18" t="n">
        <v>373.67922085</v>
      </c>
      <c r="V20" s="20" t="n">
        <v>16.43119597</v>
      </c>
    </row>
    <row r="21" spans="1:22">
      <c r="A21" s="15" t="s">
        <v>496</v>
      </c>
      <c r="B21" s="17" t="n">
        <v>5741</v>
      </c>
      <c r="C21" s="18">
        <f>(45.0/B21*100)</f>
        <v/>
      </c>
      <c r="D21" s="19" t="n">
        <v>5696</v>
      </c>
      <c r="E21" s="18" t="n">
        <v>521.57777604</v>
      </c>
      <c r="F21" s="20" t="n">
        <v>2.48183269</v>
      </c>
      <c r="G21" s="18" t="n">
        <v>526.89502715</v>
      </c>
      <c r="H21" s="20" t="n">
        <v>3.64812046</v>
      </c>
      <c r="I21" s="18" t="n">
        <v>517.28976557</v>
      </c>
      <c r="J21" s="20" t="n">
        <v>6.80777697</v>
      </c>
      <c r="K21" s="18" t="n">
        <v>495.86185403</v>
      </c>
      <c r="L21" s="20" t="n">
        <v>9.21968734</v>
      </c>
      <c r="M21" s="18" t="s">
        <v>481</v>
      </c>
      <c r="N21" s="20" t="s">
        <v>481</v>
      </c>
      <c r="O21" s="18" t="s">
        <v>481</v>
      </c>
      <c r="P21" s="20" t="s">
        <v>481</v>
      </c>
      <c r="Q21" s="18" t="s">
        <v>481</v>
      </c>
      <c r="R21" s="20" t="s">
        <v>481</v>
      </c>
      <c r="S21" s="18" t="s">
        <v>481</v>
      </c>
      <c r="T21" s="20" t="s">
        <v>481</v>
      </c>
      <c r="U21" s="18" t="n">
        <v>437.7251189</v>
      </c>
      <c r="V21" s="20" t="n">
        <v>18.40172378</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484.7579961</v>
      </c>
      <c r="R23" s="20" t="n">
        <v>2.68139711</v>
      </c>
      <c r="S23" s="18" t="s">
        <v>481</v>
      </c>
      <c r="T23" s="20" t="s">
        <v>481</v>
      </c>
      <c r="U23" s="18" t="s">
        <v>481</v>
      </c>
      <c r="V23" s="20" t="s">
        <v>481</v>
      </c>
    </row>
    <row r="24" spans="1:22">
      <c r="A24" s="15" t="s">
        <v>499</v>
      </c>
      <c r="B24" s="17" t="n">
        <v>6647</v>
      </c>
      <c r="C24" s="18">
        <f>(7.0/B24*100)</f>
        <v/>
      </c>
      <c r="D24" s="19" t="n">
        <v>6640</v>
      </c>
      <c r="E24" s="18" t="n">
        <v>516.63003642</v>
      </c>
      <c r="F24" s="20" t="n">
        <v>3.1267686</v>
      </c>
      <c r="G24" s="18" t="n">
        <v>525.0779338999999</v>
      </c>
      <c r="H24" s="20" t="n">
        <v>5.48202535</v>
      </c>
      <c r="I24" s="18" t="n">
        <v>510.61382866</v>
      </c>
      <c r="J24" s="20" t="n">
        <v>9.82630732</v>
      </c>
      <c r="K24" s="18" t="n">
        <v>486.06694664</v>
      </c>
      <c r="L24" s="20" t="n">
        <v>10.93064815</v>
      </c>
      <c r="M24" s="18" t="s">
        <v>481</v>
      </c>
      <c r="N24" s="20" t="s">
        <v>481</v>
      </c>
      <c r="O24" s="18" t="s">
        <v>481</v>
      </c>
      <c r="P24" s="20" t="s">
        <v>481</v>
      </c>
      <c r="Q24" s="18" t="s">
        <v>481</v>
      </c>
      <c r="R24" s="20" t="s">
        <v>481</v>
      </c>
      <c r="S24" s="18" t="s">
        <v>481</v>
      </c>
      <c r="T24" s="20" t="s">
        <v>481</v>
      </c>
      <c r="U24" s="18" t="n">
        <v>408.58007124</v>
      </c>
      <c r="V24" s="20" t="n">
        <v>24.59232061</v>
      </c>
    </row>
    <row r="25" spans="1:22">
      <c r="A25" s="15" t="s">
        <v>500</v>
      </c>
      <c r="B25" s="17" t="n">
        <v>5581</v>
      </c>
      <c r="C25" s="18">
        <f>(25.0/B25*100)</f>
        <v/>
      </c>
      <c r="D25" s="19" t="n">
        <v>5556</v>
      </c>
      <c r="E25" s="18" t="n">
        <v>518.72420349</v>
      </c>
      <c r="F25" s="20" t="n">
        <v>3.4251601</v>
      </c>
      <c r="G25" s="18" t="n">
        <v>516.88490196</v>
      </c>
      <c r="H25" s="20" t="n">
        <v>9.294171329999999</v>
      </c>
      <c r="I25" s="18" t="n">
        <v>490.13339412</v>
      </c>
      <c r="J25" s="20" t="n">
        <v>17.7194685</v>
      </c>
      <c r="K25" s="18" t="n">
        <v>487.99035566</v>
      </c>
      <c r="L25" s="20" t="n">
        <v>20.1849399</v>
      </c>
      <c r="M25" s="18" t="s">
        <v>481</v>
      </c>
      <c r="N25" s="20" t="s">
        <v>481</v>
      </c>
      <c r="O25" s="18" t="s">
        <v>481</v>
      </c>
      <c r="P25" s="20" t="s">
        <v>481</v>
      </c>
      <c r="Q25" s="18" t="s">
        <v>481</v>
      </c>
      <c r="R25" s="20" t="s">
        <v>481</v>
      </c>
      <c r="S25" s="18" t="s">
        <v>481</v>
      </c>
      <c r="T25" s="20" t="s">
        <v>481</v>
      </c>
      <c r="U25" s="18" t="n">
        <v>422.1816493</v>
      </c>
      <c r="V25" s="20" t="n">
        <v>28.87026327</v>
      </c>
    </row>
    <row r="26" spans="1:22">
      <c r="A26" s="15" t="s">
        <v>501</v>
      </c>
      <c r="B26" s="17" t="n">
        <v>4869</v>
      </c>
      <c r="C26" s="18">
        <f>(39.0/B26*100)</f>
        <v/>
      </c>
      <c r="D26" s="19" t="n">
        <v>4830</v>
      </c>
      <c r="E26" s="18" t="n">
        <v>495.80032106</v>
      </c>
      <c r="F26" s="20" t="n">
        <v>2.13571472</v>
      </c>
      <c r="G26" s="18" t="n">
        <v>483.83177279</v>
      </c>
      <c r="H26" s="20" t="n">
        <v>3.1018429</v>
      </c>
      <c r="I26" s="18" t="n">
        <v>469.71329026</v>
      </c>
      <c r="J26" s="20" t="n">
        <v>4.75170776</v>
      </c>
      <c r="K26" s="18" t="n">
        <v>466.40366729</v>
      </c>
      <c r="L26" s="20" t="n">
        <v>8.50373804</v>
      </c>
      <c r="M26" s="18" t="s">
        <v>481</v>
      </c>
      <c r="N26" s="20" t="s">
        <v>481</v>
      </c>
      <c r="O26" s="18" t="s">
        <v>481</v>
      </c>
      <c r="P26" s="20" t="s">
        <v>481</v>
      </c>
      <c r="Q26" s="18" t="s">
        <v>481</v>
      </c>
      <c r="R26" s="20" t="s">
        <v>481</v>
      </c>
      <c r="S26" s="18" t="s">
        <v>481</v>
      </c>
      <c r="T26" s="20" t="s">
        <v>481</v>
      </c>
      <c r="U26" s="18" t="n">
        <v>409.89039725</v>
      </c>
      <c r="V26" s="20" t="n">
        <v>10.76560506</v>
      </c>
    </row>
    <row r="27" spans="1:22">
      <c r="A27" s="15" t="s">
        <v>502</v>
      </c>
      <c r="B27" s="17" t="n">
        <v>5299</v>
      </c>
      <c r="C27" s="18">
        <f>(22.0/B27*100)</f>
        <v/>
      </c>
      <c r="D27" s="19" t="n">
        <v>5277</v>
      </c>
      <c r="E27" s="18" t="n">
        <v>491.22580996</v>
      </c>
      <c r="F27" s="20" t="n">
        <v>1.61530482</v>
      </c>
      <c r="G27" s="18" t="n">
        <v>474.97300366</v>
      </c>
      <c r="H27" s="20" t="n">
        <v>5.89149844</v>
      </c>
      <c r="I27" s="18" t="n">
        <v>438.71560566</v>
      </c>
      <c r="J27" s="20" t="n">
        <v>10.70626198</v>
      </c>
      <c r="K27" s="18" t="n">
        <v>428.22862624</v>
      </c>
      <c r="L27" s="20" t="n">
        <v>11.38343888</v>
      </c>
      <c r="M27" s="18" t="s">
        <v>481</v>
      </c>
      <c r="N27" s="20" t="s">
        <v>481</v>
      </c>
      <c r="O27" s="18" t="s">
        <v>481</v>
      </c>
      <c r="P27" s="20" t="s">
        <v>481</v>
      </c>
      <c r="Q27" s="18" t="s">
        <v>481</v>
      </c>
      <c r="R27" s="20" t="s">
        <v>481</v>
      </c>
      <c r="S27" s="18" t="s">
        <v>481</v>
      </c>
      <c r="T27" s="20" t="s">
        <v>481</v>
      </c>
      <c r="U27" s="18" t="n">
        <v>361.73526323</v>
      </c>
      <c r="V27" s="20" t="n">
        <v>9.68080215</v>
      </c>
    </row>
    <row r="28" spans="1:22">
      <c r="A28" s="15" t="s">
        <v>503</v>
      </c>
      <c r="B28" s="17" t="n">
        <v>7568</v>
      </c>
      <c r="C28" s="18">
        <f>(80.0/B28*100)</f>
        <v/>
      </c>
      <c r="D28" s="19" t="n">
        <v>7488</v>
      </c>
      <c r="E28" s="18" t="n">
        <v>427.06042699</v>
      </c>
      <c r="F28" s="20" t="n">
        <v>2.64795518</v>
      </c>
      <c r="G28" s="18" t="n">
        <v>427.96844763</v>
      </c>
      <c r="H28" s="20" t="n">
        <v>4.19476102</v>
      </c>
      <c r="I28" s="18" t="n">
        <v>403.53281841</v>
      </c>
      <c r="J28" s="20" t="n">
        <v>5.01477837</v>
      </c>
      <c r="K28" s="18" t="n">
        <v>392.80535037</v>
      </c>
      <c r="L28" s="20" t="n">
        <v>7.47666257</v>
      </c>
      <c r="M28" s="18" t="s">
        <v>481</v>
      </c>
      <c r="N28" s="20" t="s">
        <v>481</v>
      </c>
      <c r="O28" s="18" t="s">
        <v>481</v>
      </c>
      <c r="P28" s="20" t="s">
        <v>481</v>
      </c>
      <c r="Q28" s="18" t="s">
        <v>481</v>
      </c>
      <c r="R28" s="20" t="s">
        <v>481</v>
      </c>
      <c r="S28" s="18" t="s">
        <v>481</v>
      </c>
      <c r="T28" s="20" t="s">
        <v>481</v>
      </c>
      <c r="U28" s="18" t="n">
        <v>342.86176463</v>
      </c>
      <c r="V28" s="20" t="n">
        <v>11.02386152</v>
      </c>
    </row>
    <row r="29" spans="1:22">
      <c r="A29" s="15" t="s">
        <v>504</v>
      </c>
      <c r="B29" s="17" t="n">
        <v>5385</v>
      </c>
      <c r="C29" s="18">
        <f>(30.0/B29*100)</f>
        <v/>
      </c>
      <c r="D29" s="19" t="n">
        <v>5355</v>
      </c>
      <c r="E29" s="18" t="n">
        <v>511.18379776</v>
      </c>
      <c r="F29" s="20" t="n">
        <v>2.48707492</v>
      </c>
      <c r="G29" s="18" t="n">
        <v>505.06990873</v>
      </c>
      <c r="H29" s="20" t="n">
        <v>6.16451857</v>
      </c>
      <c r="I29" s="18" t="n">
        <v>477.20798112</v>
      </c>
      <c r="J29" s="20" t="n">
        <v>17.47045828</v>
      </c>
      <c r="K29" s="18" t="n">
        <v>467.50821556</v>
      </c>
      <c r="L29" s="20" t="n">
        <v>22.42662857</v>
      </c>
      <c r="M29" s="18" t="s">
        <v>481</v>
      </c>
      <c r="N29" s="20" t="s">
        <v>481</v>
      </c>
      <c r="O29" s="18" t="s">
        <v>481</v>
      </c>
      <c r="P29" s="20" t="s">
        <v>481</v>
      </c>
      <c r="Q29" s="18" t="n">
        <v>314.02123871</v>
      </c>
      <c r="R29" s="20" t="n">
        <v>13.26138992</v>
      </c>
      <c r="S29" s="18" t="s">
        <v>481</v>
      </c>
      <c r="T29" s="20" t="s">
        <v>481</v>
      </c>
      <c r="U29" s="18" t="n">
        <v>375.10465733</v>
      </c>
      <c r="V29" s="20" t="n">
        <v>19.08110681</v>
      </c>
    </row>
    <row r="30" spans="1:22">
      <c r="A30" s="15" t="s">
        <v>505</v>
      </c>
      <c r="B30" s="17" t="n">
        <v>4520</v>
      </c>
      <c r="C30" s="18">
        <f>(110.0/B30*100)</f>
        <v/>
      </c>
      <c r="D30" s="19" t="n">
        <v>4410</v>
      </c>
      <c r="E30" s="18" t="n">
        <v>518.60316496</v>
      </c>
      <c r="F30" s="20" t="n">
        <v>3.01322196</v>
      </c>
      <c r="G30" s="18" t="n">
        <v>517.27038808</v>
      </c>
      <c r="H30" s="20" t="n">
        <v>4.22440492</v>
      </c>
      <c r="I30" s="18" t="n">
        <v>497.69939086</v>
      </c>
      <c r="J30" s="20" t="n">
        <v>6.53392608</v>
      </c>
      <c r="K30" s="18" t="n">
        <v>442.79500084</v>
      </c>
      <c r="L30" s="20" t="n">
        <v>10.26646817</v>
      </c>
      <c r="M30" s="18" t="s">
        <v>481</v>
      </c>
      <c r="N30" s="20" t="s">
        <v>481</v>
      </c>
      <c r="O30" s="18" t="s">
        <v>481</v>
      </c>
      <c r="P30" s="20" t="s">
        <v>481</v>
      </c>
      <c r="Q30" s="18" t="s">
        <v>481</v>
      </c>
      <c r="R30" s="20" t="s">
        <v>481</v>
      </c>
      <c r="S30" s="18" t="s">
        <v>481</v>
      </c>
      <c r="T30" s="20" t="s">
        <v>481</v>
      </c>
      <c r="U30" s="18" t="n">
        <v>370.66467016</v>
      </c>
      <c r="V30" s="20" t="n">
        <v>15.35989791</v>
      </c>
    </row>
    <row r="31" spans="1:22">
      <c r="A31" s="15" t="s">
        <v>506</v>
      </c>
      <c r="B31" s="17" t="n">
        <v>5456</v>
      </c>
      <c r="C31" s="18">
        <f>(127.0/B31*100)</f>
        <v/>
      </c>
      <c r="D31" s="19" t="n">
        <v>5329</v>
      </c>
      <c r="E31" s="18" t="n">
        <v>520.66930041</v>
      </c>
      <c r="F31" s="20" t="n">
        <v>2.66034199</v>
      </c>
      <c r="G31" s="18" t="n">
        <v>514.46920001</v>
      </c>
      <c r="H31" s="20" t="n">
        <v>4.81501786</v>
      </c>
      <c r="I31" s="18" t="n">
        <v>500.69773605</v>
      </c>
      <c r="J31" s="20" t="n">
        <v>7.43985502</v>
      </c>
      <c r="K31" s="18" t="n">
        <v>451.73856921</v>
      </c>
      <c r="L31" s="20" t="n">
        <v>9.896840989999999</v>
      </c>
      <c r="M31" s="18" t="s">
        <v>481</v>
      </c>
      <c r="N31" s="20" t="s">
        <v>481</v>
      </c>
      <c r="O31" s="18" t="s">
        <v>481</v>
      </c>
      <c r="P31" s="20" t="s">
        <v>481</v>
      </c>
      <c r="Q31" s="18" t="s">
        <v>481</v>
      </c>
      <c r="R31" s="20" t="s">
        <v>481</v>
      </c>
      <c r="S31" s="18" t="s">
        <v>481</v>
      </c>
      <c r="T31" s="20" t="s">
        <v>481</v>
      </c>
      <c r="U31" s="18" t="n">
        <v>406.00380712</v>
      </c>
      <c r="V31" s="20" t="n">
        <v>11.74744749</v>
      </c>
    </row>
    <row r="32" spans="1:22">
      <c r="A32" s="15" t="s">
        <v>507</v>
      </c>
      <c r="B32" s="17" t="n">
        <v>4478</v>
      </c>
      <c r="C32" s="18">
        <f>(5.0/B32*100)</f>
        <v/>
      </c>
      <c r="D32" s="19" t="n">
        <v>4473</v>
      </c>
      <c r="E32" s="18" t="n">
        <v>507.99921872</v>
      </c>
      <c r="F32" s="20" t="n">
        <v>2.57968665</v>
      </c>
      <c r="G32" s="18" t="n">
        <v>510.75760435</v>
      </c>
      <c r="H32" s="20" t="n">
        <v>4.38190561</v>
      </c>
      <c r="I32" s="18" t="n">
        <v>493.34896698</v>
      </c>
      <c r="J32" s="20" t="n">
        <v>7.51123003</v>
      </c>
      <c r="K32" s="18" t="n">
        <v>472.05196602</v>
      </c>
      <c r="L32" s="20" t="n">
        <v>7.62625667</v>
      </c>
      <c r="M32" s="18" t="s">
        <v>481</v>
      </c>
      <c r="N32" s="20" t="s">
        <v>481</v>
      </c>
      <c r="O32" s="18" t="s">
        <v>481</v>
      </c>
      <c r="P32" s="20" t="s">
        <v>481</v>
      </c>
      <c r="Q32" s="18" t="s">
        <v>481</v>
      </c>
      <c r="R32" s="20" t="s">
        <v>481</v>
      </c>
      <c r="S32" s="18" t="s">
        <v>481</v>
      </c>
      <c r="T32" s="20" t="s">
        <v>481</v>
      </c>
      <c r="U32" s="18" t="n">
        <v>440.78631528</v>
      </c>
      <c r="V32" s="20" t="n">
        <v>18.61678166</v>
      </c>
    </row>
    <row r="33" spans="1:22">
      <c r="A33" s="15" t="s">
        <v>508</v>
      </c>
      <c r="B33" s="17" t="n">
        <v>7325</v>
      </c>
      <c r="C33" s="18">
        <f>(76.0/B33*100)</f>
        <v/>
      </c>
      <c r="D33" s="19" t="n">
        <v>7249</v>
      </c>
      <c r="E33" s="18" t="n">
        <v>502.18419988</v>
      </c>
      <c r="F33" s="20" t="n">
        <v>2.64044074</v>
      </c>
      <c r="G33" s="18" t="n">
        <v>501.36043003</v>
      </c>
      <c r="H33" s="20" t="n">
        <v>5.75804147</v>
      </c>
      <c r="I33" s="18" t="n">
        <v>448.82934191</v>
      </c>
      <c r="J33" s="20" t="n">
        <v>8.95411953</v>
      </c>
      <c r="K33" s="18" t="n">
        <v>452.0944959</v>
      </c>
      <c r="L33" s="20" t="n">
        <v>11.74601742</v>
      </c>
      <c r="M33" s="18" t="s">
        <v>481</v>
      </c>
      <c r="N33" s="20" t="s">
        <v>481</v>
      </c>
      <c r="O33" s="18" t="s">
        <v>481</v>
      </c>
      <c r="P33" s="20" t="s">
        <v>481</v>
      </c>
      <c r="Q33" s="18" t="s">
        <v>481</v>
      </c>
      <c r="R33" s="20" t="s">
        <v>481</v>
      </c>
      <c r="S33" s="18" t="s">
        <v>481</v>
      </c>
      <c r="T33" s="20" t="s">
        <v>481</v>
      </c>
      <c r="U33" s="18" t="n">
        <v>384.84706822</v>
      </c>
      <c r="V33" s="20" t="n">
        <v>15.56190086</v>
      </c>
    </row>
    <row r="34" spans="1:22">
      <c r="A34" s="15" t="s">
        <v>509</v>
      </c>
      <c r="B34" s="17" t="n">
        <v>6350</v>
      </c>
      <c r="C34" s="18">
        <f>(40.0/B34*100)</f>
        <v/>
      </c>
      <c r="D34" s="19" t="n">
        <v>6310</v>
      </c>
      <c r="E34" s="18" t="n">
        <v>466.91749007</v>
      </c>
      <c r="F34" s="20" t="n">
        <v>2.7783263</v>
      </c>
      <c r="G34" s="18" t="n">
        <v>461.73490516</v>
      </c>
      <c r="H34" s="20" t="n">
        <v>4.42013442</v>
      </c>
      <c r="I34" s="18" t="n">
        <v>443.92604542</v>
      </c>
      <c r="J34" s="20" t="n">
        <v>6.40683175</v>
      </c>
      <c r="K34" s="18" t="n">
        <v>406.82573104</v>
      </c>
      <c r="L34" s="20" t="n">
        <v>8.272756429999999</v>
      </c>
      <c r="M34" s="18" t="s">
        <v>481</v>
      </c>
      <c r="N34" s="20" t="s">
        <v>481</v>
      </c>
      <c r="O34" s="18" t="s">
        <v>481</v>
      </c>
      <c r="P34" s="20" t="s">
        <v>481</v>
      </c>
      <c r="Q34" s="18" t="n">
        <v>263.37193708</v>
      </c>
      <c r="R34" s="20" t="n">
        <v>13.61114927</v>
      </c>
      <c r="S34" s="18" t="s">
        <v>481</v>
      </c>
      <c r="T34" s="20" t="s">
        <v>481</v>
      </c>
      <c r="U34" s="18" t="n">
        <v>324.46380677</v>
      </c>
      <c r="V34" s="20" t="n">
        <v>10.01747303</v>
      </c>
    </row>
    <row r="35" spans="1:22">
      <c r="A35" s="15" t="s">
        <v>510</v>
      </c>
      <c r="B35" s="17" t="n">
        <v>6406</v>
      </c>
      <c r="C35" s="18">
        <f>(42.0/B35*100)</f>
        <v/>
      </c>
      <c r="D35" s="19" t="n">
        <v>6364</v>
      </c>
      <c r="E35" s="18" t="n">
        <v>510.48393981</v>
      </c>
      <c r="F35" s="20" t="n">
        <v>1.60688259</v>
      </c>
      <c r="G35" s="18" t="n">
        <v>514.85135014</v>
      </c>
      <c r="H35" s="20" t="n">
        <v>4.11110462</v>
      </c>
      <c r="I35" s="18" t="n">
        <v>461.33271159</v>
      </c>
      <c r="J35" s="20" t="n">
        <v>7.7254101</v>
      </c>
      <c r="K35" s="18" t="n">
        <v>477.89599705</v>
      </c>
      <c r="L35" s="20" t="n">
        <v>11.38001777</v>
      </c>
      <c r="M35" s="18" t="s">
        <v>481</v>
      </c>
      <c r="N35" s="20" t="s">
        <v>481</v>
      </c>
      <c r="O35" s="18" t="s">
        <v>481</v>
      </c>
      <c r="P35" s="20" t="s">
        <v>481</v>
      </c>
      <c r="Q35" s="18" t="n">
        <v>337.32521215</v>
      </c>
      <c r="R35" s="20" t="n">
        <v>11.65794297</v>
      </c>
      <c r="S35" s="18" t="s">
        <v>481</v>
      </c>
      <c r="T35" s="20" t="s">
        <v>481</v>
      </c>
      <c r="U35" s="18" t="n">
        <v>408.98743156</v>
      </c>
      <c r="V35" s="20" t="n">
        <v>14.02586365</v>
      </c>
    </row>
    <row r="36" spans="1:22">
      <c r="A36" s="15" t="s">
        <v>511</v>
      </c>
      <c r="B36" s="17" t="n">
        <v>6736</v>
      </c>
      <c r="C36" s="18">
        <f>(33.0/B36*100)</f>
        <v/>
      </c>
      <c r="D36" s="19" t="n">
        <v>6703</v>
      </c>
      <c r="E36" s="18" t="n">
        <v>497.49641861</v>
      </c>
      <c r="F36" s="20" t="n">
        <v>2.2370164</v>
      </c>
      <c r="G36" s="18" t="n">
        <v>508.79633822</v>
      </c>
      <c r="H36" s="20" t="n">
        <v>4.9793541</v>
      </c>
      <c r="I36" s="18" t="n">
        <v>483.02147494</v>
      </c>
      <c r="J36" s="20" t="n">
        <v>9.65435845</v>
      </c>
      <c r="K36" s="18" t="n">
        <v>440.32720899</v>
      </c>
      <c r="L36" s="20" t="n">
        <v>10.58679873</v>
      </c>
      <c r="M36" s="18" t="s">
        <v>481</v>
      </c>
      <c r="N36" s="20" t="s">
        <v>481</v>
      </c>
      <c r="O36" s="18" t="s">
        <v>481</v>
      </c>
      <c r="P36" s="20" t="s">
        <v>481</v>
      </c>
      <c r="Q36" s="18" t="s">
        <v>481</v>
      </c>
      <c r="R36" s="20" t="s">
        <v>481</v>
      </c>
      <c r="S36" s="18" t="s">
        <v>481</v>
      </c>
      <c r="T36" s="20" t="s">
        <v>481</v>
      </c>
      <c r="U36" s="18" t="n">
        <v>370.57700861</v>
      </c>
      <c r="V36" s="20" t="n">
        <v>14.43336267</v>
      </c>
    </row>
    <row r="37" spans="1:22">
      <c r="A37" s="15" t="s">
        <v>512</v>
      </c>
      <c r="B37" s="17" t="n">
        <v>5458</v>
      </c>
      <c r="C37" s="18">
        <f>(69.0/B37*100)</f>
        <v/>
      </c>
      <c r="D37" s="19" t="n">
        <v>5389</v>
      </c>
      <c r="E37" s="18" t="n">
        <v>508.88291955</v>
      </c>
      <c r="F37" s="20" t="n">
        <v>3.29051495</v>
      </c>
      <c r="G37" s="18" t="n">
        <v>506.73272867</v>
      </c>
      <c r="H37" s="20" t="n">
        <v>4.42185047</v>
      </c>
      <c r="I37" s="18" t="n">
        <v>482.45370857</v>
      </c>
      <c r="J37" s="20" t="n">
        <v>7.74002855</v>
      </c>
      <c r="K37" s="18" t="n">
        <v>455.09734585</v>
      </c>
      <c r="L37" s="20" t="n">
        <v>9.8171526</v>
      </c>
      <c r="M37" s="18" t="s">
        <v>481</v>
      </c>
      <c r="N37" s="20" t="s">
        <v>481</v>
      </c>
      <c r="O37" s="18" t="s">
        <v>481</v>
      </c>
      <c r="P37" s="20" t="s">
        <v>481</v>
      </c>
      <c r="Q37" s="18" t="s">
        <v>481</v>
      </c>
      <c r="R37" s="20" t="s">
        <v>481</v>
      </c>
      <c r="S37" s="18" t="s">
        <v>481</v>
      </c>
      <c r="T37" s="20" t="s">
        <v>481</v>
      </c>
      <c r="U37" s="18" t="n">
        <v>353.8046809</v>
      </c>
      <c r="V37" s="20" t="n">
        <v>10.48543947</v>
      </c>
    </row>
    <row r="38" spans="1:22">
      <c r="A38" s="15" t="s">
        <v>513</v>
      </c>
      <c r="B38" s="17" t="n">
        <v>5860</v>
      </c>
      <c r="C38" s="18">
        <f>(17.0/B38*100)</f>
        <v/>
      </c>
      <c r="D38" s="19" t="n">
        <v>5843</v>
      </c>
      <c r="E38" s="18" t="n">
        <v>497.47724076</v>
      </c>
      <c r="F38" s="20" t="n">
        <v>2.9813134</v>
      </c>
      <c r="G38" s="18" t="n">
        <v>500.08730409</v>
      </c>
      <c r="H38" s="20" t="n">
        <v>5.82036045</v>
      </c>
      <c r="I38" s="18" t="n">
        <v>451.50796458</v>
      </c>
      <c r="J38" s="20" t="n">
        <v>8.94278856</v>
      </c>
      <c r="K38" s="18" t="n">
        <v>469.98026016</v>
      </c>
      <c r="L38" s="20" t="n">
        <v>11.93286576</v>
      </c>
      <c r="M38" s="18" t="s">
        <v>481</v>
      </c>
      <c r="N38" s="20" t="s">
        <v>481</v>
      </c>
      <c r="O38" s="18" t="s">
        <v>481</v>
      </c>
      <c r="P38" s="20" t="s">
        <v>481</v>
      </c>
      <c r="Q38" s="18" t="s">
        <v>481</v>
      </c>
      <c r="R38" s="20" t="s">
        <v>481</v>
      </c>
      <c r="S38" s="18" t="s">
        <v>481</v>
      </c>
      <c r="T38" s="20" t="s">
        <v>481</v>
      </c>
      <c r="U38" s="18" t="n">
        <v>356.87245842</v>
      </c>
      <c r="V38" s="20" t="n">
        <v>9.93855625</v>
      </c>
    </row>
    <row r="39" spans="1:22">
      <c r="A39" s="15" t="s">
        <v>514</v>
      </c>
      <c r="B39" s="17" t="n">
        <v>5895</v>
      </c>
      <c r="C39" s="18">
        <f>(32.0/B39*100)</f>
        <v/>
      </c>
      <c r="D39" s="19" t="n">
        <v>5863</v>
      </c>
      <c r="E39" s="18" t="n">
        <v>433.28907377</v>
      </c>
      <c r="F39" s="20" t="n">
        <v>3.9583124</v>
      </c>
      <c r="G39" s="18" t="n">
        <v>430.42350679</v>
      </c>
      <c r="H39" s="20" t="n">
        <v>6.48128854</v>
      </c>
      <c r="I39" s="18" t="n">
        <v>409.79419191</v>
      </c>
      <c r="J39" s="20" t="n">
        <v>7.94009367</v>
      </c>
      <c r="K39" s="18" t="n">
        <v>393.37718227</v>
      </c>
      <c r="L39" s="20" t="n">
        <v>8.24122309</v>
      </c>
      <c r="M39" s="18" t="s">
        <v>481</v>
      </c>
      <c r="N39" s="20" t="s">
        <v>481</v>
      </c>
      <c r="O39" s="18" t="s">
        <v>481</v>
      </c>
      <c r="P39" s="20" t="s">
        <v>481</v>
      </c>
      <c r="Q39" s="18" t="s">
        <v>481</v>
      </c>
      <c r="R39" s="20" t="s">
        <v>481</v>
      </c>
      <c r="S39" s="18" t="s">
        <v>481</v>
      </c>
      <c r="T39" s="20" t="s">
        <v>481</v>
      </c>
      <c r="U39" s="18" t="n">
        <v>339.15269481</v>
      </c>
      <c r="V39" s="20" t="n">
        <v>12.78305528</v>
      </c>
    </row>
    <row r="40" spans="1:22">
      <c r="A40" s="15" t="s">
        <v>515</v>
      </c>
      <c r="B40" s="17" t="n">
        <v>14157</v>
      </c>
      <c r="C40" s="18">
        <f>(298.0/B40*100)</f>
        <v/>
      </c>
      <c r="D40" s="19" t="n">
        <v>13859</v>
      </c>
      <c r="E40" s="18" t="n">
        <v>502.50147646</v>
      </c>
      <c r="F40" s="20" t="n">
        <v>3.05135696</v>
      </c>
      <c r="G40" s="18" t="n">
        <v>503.61433296</v>
      </c>
      <c r="H40" s="20" t="n">
        <v>3.45670631</v>
      </c>
      <c r="I40" s="18" t="n">
        <v>495.87111161</v>
      </c>
      <c r="J40" s="20" t="n">
        <v>5.95620656</v>
      </c>
      <c r="K40" s="18" t="n">
        <v>470.79841619</v>
      </c>
      <c r="L40" s="20" t="n">
        <v>8.979346960000001</v>
      </c>
      <c r="M40" s="18" t="s">
        <v>481</v>
      </c>
      <c r="N40" s="20" t="s">
        <v>481</v>
      </c>
      <c r="O40" s="18" t="s">
        <v>481</v>
      </c>
      <c r="P40" s="20" t="s">
        <v>481</v>
      </c>
      <c r="Q40" s="18" t="s">
        <v>481</v>
      </c>
      <c r="R40" s="20" t="s">
        <v>481</v>
      </c>
      <c r="S40" s="18" t="s">
        <v>481</v>
      </c>
      <c r="T40" s="20" t="s">
        <v>481</v>
      </c>
      <c r="U40" s="18" t="n">
        <v>391.6256266</v>
      </c>
      <c r="V40" s="20" t="n">
        <v>9.43429927</v>
      </c>
    </row>
    <row r="41" spans="1:22">
      <c r="A41" s="15" t="s">
        <v>516</v>
      </c>
      <c r="B41" s="17" t="n">
        <v>5712</v>
      </c>
      <c r="C41" s="18">
        <f>(40.0/B41*100)</f>
        <v/>
      </c>
      <c r="D41" s="19" t="n">
        <v>5672</v>
      </c>
      <c r="E41" s="18" t="n">
        <v>500.73034269</v>
      </c>
      <c r="F41" s="20" t="n">
        <v>3.43532635</v>
      </c>
      <c r="G41" s="18" t="n">
        <v>507.85167889</v>
      </c>
      <c r="H41" s="20" t="n">
        <v>4.25982924</v>
      </c>
      <c r="I41" s="18" t="n">
        <v>488.98786287</v>
      </c>
      <c r="J41" s="20" t="n">
        <v>6.97841856</v>
      </c>
      <c r="K41" s="18" t="n">
        <v>482.18620248</v>
      </c>
      <c r="L41" s="20" t="n">
        <v>9.99207653</v>
      </c>
      <c r="M41" s="18" t="s">
        <v>481</v>
      </c>
      <c r="N41" s="20" t="s">
        <v>481</v>
      </c>
      <c r="O41" s="18" t="s">
        <v>481</v>
      </c>
      <c r="P41" s="20" t="s">
        <v>481</v>
      </c>
      <c r="Q41" s="18" t="n">
        <v>399.91015703</v>
      </c>
      <c r="R41" s="20" t="n">
        <v>16.72230739</v>
      </c>
      <c r="S41" s="18" t="s">
        <v>481</v>
      </c>
      <c r="T41" s="20" t="s">
        <v>481</v>
      </c>
      <c r="U41" s="18" t="n">
        <v>361.87485276</v>
      </c>
      <c r="V41" s="20" t="n">
        <v>16.66856688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405.25875999</v>
      </c>
      <c r="R44" s="20" t="n">
        <v>4.13018289</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(1434.0/B46*100)</f>
        <v/>
      </c>
      <c r="D46" s="19" t="n">
        <v>21707</v>
      </c>
      <c r="E46" s="18" t="n">
        <v>422.25479259</v>
      </c>
      <c r="F46" s="20" t="n">
        <v>2.82266554</v>
      </c>
      <c r="G46" s="18" t="n">
        <v>420.88341523</v>
      </c>
      <c r="H46" s="20" t="n">
        <v>4.27196657</v>
      </c>
      <c r="I46" s="18" t="n">
        <v>386.96605232</v>
      </c>
      <c r="J46" s="20" t="n">
        <v>7.61764012</v>
      </c>
      <c r="K46" s="18" t="n">
        <v>379.07740537</v>
      </c>
      <c r="L46" s="20" t="n">
        <v>7.93983459</v>
      </c>
      <c r="M46" s="18" t="s">
        <v>481</v>
      </c>
      <c r="N46" s="20" t="s">
        <v>481</v>
      </c>
      <c r="O46" s="18" t="s">
        <v>481</v>
      </c>
      <c r="P46" s="20" t="s">
        <v>481</v>
      </c>
      <c r="Q46" s="18" t="s">
        <v>481</v>
      </c>
      <c r="R46" s="20" t="s">
        <v>481</v>
      </c>
      <c r="S46" s="18" t="s">
        <v>481</v>
      </c>
      <c r="T46" s="20" t="s">
        <v>481</v>
      </c>
      <c r="U46" s="18" t="n">
        <v>341.08795633</v>
      </c>
      <c r="V46" s="20" t="n">
        <v>4.36424206</v>
      </c>
    </row>
    <row r="47" spans="1:22">
      <c r="A47" s="15" t="s">
        <v>522</v>
      </c>
      <c r="B47" s="17" t="n">
        <v>5928</v>
      </c>
      <c r="C47" s="18">
        <f>(106.0/B47*100)</f>
        <v/>
      </c>
      <c r="D47" s="19" t="n">
        <v>5822</v>
      </c>
      <c r="E47" s="18" t="n">
        <v>448.27252984</v>
      </c>
      <c r="F47" s="20" t="n">
        <v>4.46611623</v>
      </c>
      <c r="G47" s="18" t="n">
        <v>441.80616138</v>
      </c>
      <c r="H47" s="20" t="n">
        <v>6.51943971</v>
      </c>
      <c r="I47" s="18" t="n">
        <v>405.54476417</v>
      </c>
      <c r="J47" s="20" t="n">
        <v>10.69993369</v>
      </c>
      <c r="K47" s="18" t="n">
        <v>396.07626789</v>
      </c>
      <c r="L47" s="20" t="n">
        <v>9.532687660000001</v>
      </c>
      <c r="M47" s="18" t="s">
        <v>481</v>
      </c>
      <c r="N47" s="20" t="s">
        <v>481</v>
      </c>
      <c r="O47" s="18" t="s">
        <v>481</v>
      </c>
      <c r="P47" s="20" t="s">
        <v>481</v>
      </c>
      <c r="Q47" s="18" t="s">
        <v>481</v>
      </c>
      <c r="R47" s="20" t="s">
        <v>481</v>
      </c>
      <c r="S47" s="18" t="s">
        <v>481</v>
      </c>
      <c r="T47" s="20" t="s">
        <v>481</v>
      </c>
      <c r="U47" s="18" t="n">
        <v>302.52883462</v>
      </c>
      <c r="V47" s="20" t="n">
        <v>7.63636972</v>
      </c>
    </row>
    <row r="48" spans="1:22">
      <c r="A48" s="15" t="s">
        <v>523</v>
      </c>
      <c r="B48" s="17" t="n">
        <v>9841</v>
      </c>
      <c r="C48" s="18">
        <f>(7.0/B48*100)</f>
        <v/>
      </c>
      <c r="D48" s="19" t="n">
        <v>9834</v>
      </c>
      <c r="E48" s="18" t="n">
        <v>503.09353289</v>
      </c>
      <c r="F48" s="20" t="n">
        <v>4.92473367</v>
      </c>
      <c r="G48" s="18" t="n">
        <v>471.5347207</v>
      </c>
      <c r="H48" s="20" t="n">
        <v>7.86380778</v>
      </c>
      <c r="I48" s="18" t="n">
        <v>456.72882658</v>
      </c>
      <c r="J48" s="20" t="n">
        <v>9.85436996</v>
      </c>
      <c r="K48" s="18" t="n">
        <v>461.2389434</v>
      </c>
      <c r="L48" s="20" t="n">
        <v>11.39428527</v>
      </c>
      <c r="M48" s="18" t="s">
        <v>481</v>
      </c>
      <c r="N48" s="20" t="s">
        <v>481</v>
      </c>
      <c r="O48" s="18" t="s">
        <v>481</v>
      </c>
      <c r="P48" s="20" t="s">
        <v>481</v>
      </c>
      <c r="Q48" s="18" t="s">
        <v>481</v>
      </c>
      <c r="R48" s="20" t="s">
        <v>481</v>
      </c>
      <c r="S48" s="18" t="s">
        <v>481</v>
      </c>
      <c r="T48" s="20" t="s">
        <v>481</v>
      </c>
      <c r="U48" s="18" t="n">
        <v>414.04831343</v>
      </c>
      <c r="V48" s="20" t="n">
        <v>29.67923722</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(228.0/B50*100)</f>
        <v/>
      </c>
      <c r="D50" s="19" t="n">
        <v>11567</v>
      </c>
      <c r="E50" s="18" t="n">
        <v>429.50504406</v>
      </c>
      <c r="F50" s="20" t="n">
        <v>2.91238371</v>
      </c>
      <c r="G50" s="18" t="n">
        <v>429.0660911</v>
      </c>
      <c r="H50" s="20" t="n">
        <v>3.62641889</v>
      </c>
      <c r="I50" s="18" t="n">
        <v>399.83632396</v>
      </c>
      <c r="J50" s="20" t="n">
        <v>7.23653637</v>
      </c>
      <c r="K50" s="18" t="n">
        <v>392.45249269</v>
      </c>
      <c r="L50" s="20" t="n">
        <v>7.36574289</v>
      </c>
      <c r="M50" s="18" t="s">
        <v>481</v>
      </c>
      <c r="N50" s="20" t="s">
        <v>481</v>
      </c>
      <c r="O50" s="18" t="s">
        <v>481</v>
      </c>
      <c r="P50" s="20" t="s">
        <v>481</v>
      </c>
      <c r="Q50" s="18" t="s">
        <v>481</v>
      </c>
      <c r="R50" s="20" t="s">
        <v>481</v>
      </c>
      <c r="S50" s="18" t="s">
        <v>481</v>
      </c>
      <c r="T50" s="20" t="s">
        <v>481</v>
      </c>
      <c r="U50" s="18" t="n">
        <v>337.23680808</v>
      </c>
      <c r="V50" s="20" t="n">
        <v>11.64382555</v>
      </c>
    </row>
    <row r="51" spans="1:22">
      <c r="A51" s="15" t="s">
        <v>526</v>
      </c>
      <c r="B51" s="17" t="n">
        <v>6866</v>
      </c>
      <c r="C51" s="18">
        <f>(109.0/B51*100)</f>
        <v/>
      </c>
      <c r="D51" s="19" t="n">
        <v>6757</v>
      </c>
      <c r="E51" s="18" t="n">
        <v>427.13771558</v>
      </c>
      <c r="F51" s="20" t="n">
        <v>2.87154843</v>
      </c>
      <c r="G51" s="18" t="n">
        <v>439.52773667</v>
      </c>
      <c r="H51" s="20" t="n">
        <v>5.04557296</v>
      </c>
      <c r="I51" s="18" t="n">
        <v>429.67638638</v>
      </c>
      <c r="J51" s="20" t="n">
        <v>6.537199</v>
      </c>
      <c r="K51" s="18" t="n">
        <v>416.72313424</v>
      </c>
      <c r="L51" s="20" t="n">
        <v>10.09311188</v>
      </c>
      <c r="M51" s="18" t="s">
        <v>481</v>
      </c>
      <c r="N51" s="20" t="s">
        <v>481</v>
      </c>
      <c r="O51" s="18" t="s">
        <v>481</v>
      </c>
      <c r="P51" s="20" t="s">
        <v>481</v>
      </c>
      <c r="Q51" s="18" t="n">
        <v>427.96430568</v>
      </c>
      <c r="R51" s="20" t="n">
        <v>5.20460603</v>
      </c>
      <c r="S51" s="18" t="s">
        <v>481</v>
      </c>
      <c r="T51" s="20" t="s">
        <v>481</v>
      </c>
      <c r="U51" s="18" t="n">
        <v>381.77691602</v>
      </c>
      <c r="V51" s="20" t="n">
        <v>9.73696895</v>
      </c>
    </row>
    <row r="52" spans="1:22">
      <c r="A52" s="15" t="s">
        <v>527</v>
      </c>
      <c r="B52" s="17" t="n">
        <v>5809</v>
      </c>
      <c r="C52" s="18">
        <f>(78.0/B52*100)</f>
        <v/>
      </c>
      <c r="D52" s="19" t="n">
        <v>5731</v>
      </c>
      <c r="E52" s="18" t="n">
        <v>489.7832762</v>
      </c>
      <c r="F52" s="20" t="n">
        <v>2.7072812</v>
      </c>
      <c r="G52" s="18" t="n">
        <v>489.0987427</v>
      </c>
      <c r="H52" s="20" t="n">
        <v>4.5109173</v>
      </c>
      <c r="I52" s="18" t="n">
        <v>469.2158115</v>
      </c>
      <c r="J52" s="20" t="n">
        <v>9.84639634</v>
      </c>
      <c r="K52" s="18" t="n">
        <v>454.04854379</v>
      </c>
      <c r="L52" s="20" t="n">
        <v>10.47575287</v>
      </c>
      <c r="M52" s="18" t="s">
        <v>481</v>
      </c>
      <c r="N52" s="20" t="s">
        <v>481</v>
      </c>
      <c r="O52" s="18" t="s">
        <v>481</v>
      </c>
      <c r="P52" s="20" t="s">
        <v>481</v>
      </c>
      <c r="Q52" s="18" t="s">
        <v>481</v>
      </c>
      <c r="R52" s="20" t="s">
        <v>481</v>
      </c>
      <c r="S52" s="18" t="s">
        <v>481</v>
      </c>
      <c r="T52" s="20" t="s">
        <v>481</v>
      </c>
      <c r="U52" s="18" t="n">
        <v>364.41582163</v>
      </c>
      <c r="V52" s="20" t="n">
        <v>13.67071198</v>
      </c>
    </row>
    <row r="53" spans="1:22">
      <c r="A53" s="15" t="s">
        <v>528</v>
      </c>
      <c r="B53" s="17" t="n">
        <v>5571</v>
      </c>
      <c r="C53" s="18">
        <f>(85.0/B53*100)</f>
        <v/>
      </c>
      <c r="D53" s="19" t="n">
        <v>5486</v>
      </c>
      <c r="E53" s="18" t="n">
        <v>454.87624695</v>
      </c>
      <c r="F53" s="20" t="n">
        <v>2.05492517</v>
      </c>
      <c r="G53" s="18" t="n">
        <v>439.86937747</v>
      </c>
      <c r="H53" s="20" t="n">
        <v>4.33836092</v>
      </c>
      <c r="I53" s="18" t="n">
        <v>396.73295523</v>
      </c>
      <c r="J53" s="20" t="n">
        <v>7.30175582</v>
      </c>
      <c r="K53" s="18" t="n">
        <v>389.54506771</v>
      </c>
      <c r="L53" s="20" t="n">
        <v>9.653124529999999</v>
      </c>
      <c r="M53" s="18" t="s">
        <v>481</v>
      </c>
      <c r="N53" s="20" t="s">
        <v>481</v>
      </c>
      <c r="O53" s="18" t="s">
        <v>481</v>
      </c>
      <c r="P53" s="20" t="s">
        <v>481</v>
      </c>
      <c r="Q53" s="18" t="s">
        <v>481</v>
      </c>
      <c r="R53" s="20" t="s">
        <v>481</v>
      </c>
      <c r="S53" s="18" t="s">
        <v>481</v>
      </c>
      <c r="T53" s="20" t="s">
        <v>481</v>
      </c>
      <c r="U53" s="18" t="n">
        <v>317.8317799</v>
      </c>
      <c r="V53" s="20" t="n">
        <v>7.40266555</v>
      </c>
    </row>
    <row r="54" spans="1:22">
      <c r="A54" s="15" t="s">
        <v>529</v>
      </c>
      <c r="B54" s="17" t="n">
        <v>4740</v>
      </c>
      <c r="C54" s="18">
        <f>(127.0/B54*100)</f>
        <v/>
      </c>
      <c r="D54" s="19" t="n">
        <v>4613</v>
      </c>
      <c r="E54" s="18" t="n">
        <v>368.47796308</v>
      </c>
      <c r="F54" s="20" t="n">
        <v>3.15713441</v>
      </c>
      <c r="G54" s="18" t="n">
        <v>376.41913419</v>
      </c>
      <c r="H54" s="20" t="n">
        <v>5.48358244</v>
      </c>
      <c r="I54" s="18" t="n">
        <v>349.96285871</v>
      </c>
      <c r="J54" s="20" t="n">
        <v>6.0020482</v>
      </c>
      <c r="K54" s="18" t="n">
        <v>344.55546568</v>
      </c>
      <c r="L54" s="20" t="n">
        <v>5.7961599</v>
      </c>
      <c r="M54" s="18" t="s">
        <v>481</v>
      </c>
      <c r="N54" s="20" t="s">
        <v>481</v>
      </c>
      <c r="O54" s="18" t="s">
        <v>481</v>
      </c>
      <c r="P54" s="20" t="s">
        <v>481</v>
      </c>
      <c r="Q54" s="18" t="s">
        <v>481</v>
      </c>
      <c r="R54" s="20" t="s">
        <v>481</v>
      </c>
      <c r="S54" s="18" t="s">
        <v>481</v>
      </c>
      <c r="T54" s="20" t="s">
        <v>481</v>
      </c>
      <c r="U54" s="18" t="n">
        <v>277.01164011</v>
      </c>
      <c r="V54" s="20" t="n">
        <v>5.34324125</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532.6879522200001</v>
      </c>
      <c r="F56" s="20" t="n">
        <v>2.7612452</v>
      </c>
      <c r="G56" s="18" t="n">
        <v>519.98002372</v>
      </c>
      <c r="H56" s="20" t="n">
        <v>4.08889311</v>
      </c>
      <c r="I56" s="18" t="n">
        <v>495.82978039</v>
      </c>
      <c r="J56" s="20" t="n">
        <v>7.48054194</v>
      </c>
      <c r="K56" s="18" t="n">
        <v>480.81461004</v>
      </c>
      <c r="L56" s="20" t="n">
        <v>8.03109677</v>
      </c>
      <c r="M56" s="18" t="s">
        <v>481</v>
      </c>
      <c r="N56" s="20" t="s">
        <v>481</v>
      </c>
      <c r="O56" s="18" t="s">
        <v>481</v>
      </c>
      <c r="P56" s="20" t="s">
        <v>481</v>
      </c>
      <c r="Q56" s="18" t="s">
        <v>481</v>
      </c>
      <c r="R56" s="20" t="s">
        <v>481</v>
      </c>
      <c r="S56" s="18" t="s">
        <v>481</v>
      </c>
      <c r="T56" s="20" t="s">
        <v>481</v>
      </c>
      <c r="U56" s="18" t="n">
        <v>453.93403868</v>
      </c>
      <c r="V56" s="20" t="n">
        <v>23.26748471</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(139.0/B61*100)</f>
        <v/>
      </c>
      <c r="D61" s="19" t="n">
        <v>6386</v>
      </c>
      <c r="E61" s="18" t="n">
        <v>479.14813474</v>
      </c>
      <c r="F61" s="20" t="n">
        <v>2.59752051</v>
      </c>
      <c r="G61" s="18" t="n">
        <v>476.62743028</v>
      </c>
      <c r="H61" s="20" t="n">
        <v>4.38305172</v>
      </c>
      <c r="I61" s="18" t="n">
        <v>447.92912803</v>
      </c>
      <c r="J61" s="20" t="n">
        <v>7.89090757</v>
      </c>
      <c r="K61" s="18" t="n">
        <v>401.15591866</v>
      </c>
      <c r="L61" s="20" t="n">
        <v>13.03743684</v>
      </c>
      <c r="M61" s="18" t="s">
        <v>481</v>
      </c>
      <c r="N61" s="20" t="s">
        <v>481</v>
      </c>
      <c r="O61" s="18" t="s">
        <v>481</v>
      </c>
      <c r="P61" s="20" t="s">
        <v>481</v>
      </c>
      <c r="Q61" s="18" t="s">
        <v>481</v>
      </c>
      <c r="R61" s="20" t="s">
        <v>481</v>
      </c>
      <c r="S61" s="18" t="s">
        <v>481</v>
      </c>
      <c r="T61" s="20" t="s">
        <v>481</v>
      </c>
      <c r="U61" s="18" t="n">
        <v>351.40630374</v>
      </c>
      <c r="V61" s="20" t="n">
        <v>11.79492841</v>
      </c>
    </row>
    <row r="62" spans="1:22">
      <c r="A62" s="15" t="s">
        <v>537</v>
      </c>
      <c r="B62" s="17" t="n">
        <v>4476</v>
      </c>
      <c r="C62" s="18">
        <f>(3.0/B62*100)</f>
        <v/>
      </c>
      <c r="D62" s="19" t="n">
        <v>4473</v>
      </c>
      <c r="E62" s="18" t="n">
        <v>511.99623911</v>
      </c>
      <c r="F62" s="20" t="n">
        <v>1.78415528</v>
      </c>
      <c r="G62" s="18" t="n">
        <v>510.74331564</v>
      </c>
      <c r="H62" s="20" t="n">
        <v>3.24369892</v>
      </c>
      <c r="I62" s="18" t="n">
        <v>492.65340274</v>
      </c>
      <c r="J62" s="20" t="n">
        <v>6.24804409</v>
      </c>
      <c r="K62" s="18" t="n">
        <v>458.74180645</v>
      </c>
      <c r="L62" s="20" t="n">
        <v>9.42503711</v>
      </c>
      <c r="M62" s="18" t="s">
        <v>481</v>
      </c>
      <c r="N62" s="20" t="s">
        <v>481</v>
      </c>
      <c r="O62" s="18" t="s">
        <v>481</v>
      </c>
      <c r="P62" s="20" t="s">
        <v>481</v>
      </c>
      <c r="Q62" s="18" t="s">
        <v>481</v>
      </c>
      <c r="R62" s="20" t="s">
        <v>481</v>
      </c>
      <c r="S62" s="18" t="s">
        <v>481</v>
      </c>
      <c r="T62" s="20" t="s">
        <v>481</v>
      </c>
      <c r="U62" s="18" t="n">
        <v>500.03706216</v>
      </c>
      <c r="V62" s="20" t="n">
        <v>35.03572456</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(77.0/B66*100)</f>
        <v/>
      </c>
      <c r="D66" s="19" t="n">
        <v>5588</v>
      </c>
      <c r="E66" s="18" t="n">
        <v>434.28015634</v>
      </c>
      <c r="F66" s="20" t="n">
        <v>1.89198295</v>
      </c>
      <c r="G66" s="18" t="n">
        <v>446.71155911</v>
      </c>
      <c r="H66" s="20" t="n">
        <v>5.03317941</v>
      </c>
      <c r="I66" s="18" t="n">
        <v>420.56068685</v>
      </c>
      <c r="J66" s="20" t="n">
        <v>10.60655234</v>
      </c>
      <c r="K66" s="18" t="n">
        <v>387.75851035</v>
      </c>
      <c r="L66" s="20" t="n">
        <v>9.4652645</v>
      </c>
      <c r="M66" s="18" t="s">
        <v>481</v>
      </c>
      <c r="N66" s="20" t="s">
        <v>481</v>
      </c>
      <c r="O66" s="18" t="s">
        <v>481</v>
      </c>
      <c r="P66" s="20" t="s">
        <v>481</v>
      </c>
      <c r="Q66" s="18" t="s">
        <v>481</v>
      </c>
      <c r="R66" s="20" t="s">
        <v>481</v>
      </c>
      <c r="S66" s="18" t="s">
        <v>481</v>
      </c>
      <c r="T66" s="20" t="s">
        <v>481</v>
      </c>
      <c r="U66" s="18" t="n">
        <v>324.97851226</v>
      </c>
      <c r="V66" s="20" t="n">
        <v>5.46078429</v>
      </c>
    </row>
    <row r="67" spans="1:22">
      <c r="A67" s="15" t="s">
        <v>542</v>
      </c>
      <c r="B67" s="17" t="n">
        <v>6971</v>
      </c>
      <c r="C67" s="18">
        <f>(146.0/B67*100)</f>
        <v/>
      </c>
      <c r="D67" s="19" t="n">
        <v>6825</v>
      </c>
      <c r="E67" s="18" t="n">
        <v>404.8409114</v>
      </c>
      <c r="F67" s="20" t="n">
        <v>2.97470421</v>
      </c>
      <c r="G67" s="18" t="n">
        <v>399.12147677</v>
      </c>
      <c r="H67" s="20" t="n">
        <v>4.1830757</v>
      </c>
      <c r="I67" s="18" t="n">
        <v>365.97952651</v>
      </c>
      <c r="J67" s="20" t="n">
        <v>7.53833984</v>
      </c>
      <c r="K67" s="18" t="n">
        <v>370.65440593</v>
      </c>
      <c r="L67" s="20" t="n">
        <v>9.32320644</v>
      </c>
      <c r="M67" s="18" t="s">
        <v>481</v>
      </c>
      <c r="N67" s="20" t="s">
        <v>481</v>
      </c>
      <c r="O67" s="18" t="s">
        <v>481</v>
      </c>
      <c r="P67" s="20" t="s">
        <v>481</v>
      </c>
      <c r="Q67" s="18" t="s">
        <v>481</v>
      </c>
      <c r="R67" s="20" t="s">
        <v>481</v>
      </c>
      <c r="S67" s="18" t="s">
        <v>481</v>
      </c>
      <c r="T67" s="20" t="s">
        <v>481</v>
      </c>
      <c r="U67" s="18" t="n">
        <v>290.8123743</v>
      </c>
      <c r="V67" s="20" t="n">
        <v>8.344569549999999</v>
      </c>
    </row>
    <row r="68" spans="1:22">
      <c r="A68" s="15" t="s">
        <v>543</v>
      </c>
      <c r="B68" s="17" t="n">
        <v>12083</v>
      </c>
      <c r="C68" s="18">
        <f>(26.0/B68*100)</f>
        <v/>
      </c>
      <c r="D68" s="19" t="n">
        <v>12057</v>
      </c>
      <c r="E68" s="18" t="n">
        <v>425.28370478</v>
      </c>
      <c r="F68" s="20" t="n">
        <v>1.24191222</v>
      </c>
      <c r="G68" s="18" t="n">
        <v>405.76734475</v>
      </c>
      <c r="H68" s="20" t="n">
        <v>2.95832818</v>
      </c>
      <c r="I68" s="18" t="n">
        <v>363.57816451</v>
      </c>
      <c r="J68" s="20" t="n">
        <v>3.96452556</v>
      </c>
      <c r="K68" s="18" t="n">
        <v>350.06696859</v>
      </c>
      <c r="L68" s="20" t="n">
        <v>6.0235022</v>
      </c>
      <c r="M68" s="18" t="s">
        <v>481</v>
      </c>
      <c r="N68" s="20" t="s">
        <v>481</v>
      </c>
      <c r="O68" s="18" t="s">
        <v>481</v>
      </c>
      <c r="P68" s="20" t="s">
        <v>481</v>
      </c>
      <c r="Q68" s="18" t="s">
        <v>481</v>
      </c>
      <c r="R68" s="20" t="s">
        <v>481</v>
      </c>
      <c r="S68" s="18" t="s">
        <v>481</v>
      </c>
      <c r="T68" s="20" t="s">
        <v>481</v>
      </c>
      <c r="U68" s="18" t="n">
        <v>287.3777848</v>
      </c>
      <c r="V68" s="20" t="n">
        <v>4.27303547</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496.29810073</v>
      </c>
      <c r="F70" s="20" t="n">
        <v>3.36022226</v>
      </c>
      <c r="G70" s="18" t="n">
        <v>511.36047531</v>
      </c>
      <c r="H70" s="20" t="n">
        <v>4.54188239</v>
      </c>
      <c r="I70" s="18" t="n">
        <v>498.84211668</v>
      </c>
      <c r="J70" s="20" t="n">
        <v>5.37665551</v>
      </c>
      <c r="K70" s="18" t="n">
        <v>470.97429271</v>
      </c>
      <c r="L70" s="20" t="n">
        <v>6.55536869</v>
      </c>
      <c r="M70" s="18" t="s">
        <v>481</v>
      </c>
      <c r="N70" s="20" t="s">
        <v>481</v>
      </c>
      <c r="O70" s="18" t="s">
        <v>481</v>
      </c>
      <c r="P70" s="20" t="s">
        <v>481</v>
      </c>
      <c r="Q70" s="18" t="s">
        <v>481</v>
      </c>
      <c r="R70" s="20" t="s">
        <v>481</v>
      </c>
      <c r="S70" s="18" t="s">
        <v>481</v>
      </c>
      <c r="T70" s="20" t="s">
        <v>481</v>
      </c>
      <c r="U70" s="18" t="n">
        <v>425.66710102</v>
      </c>
      <c r="V70" s="20" t="n">
        <v>13.18960012</v>
      </c>
    </row>
    <row r="71" spans="1:22">
      <c r="A71" s="15" t="s">
        <v>546</v>
      </c>
      <c r="B71" s="17" t="n">
        <v>6115</v>
      </c>
      <c r="C71" s="18">
        <f>(17.0/B71*100)</f>
        <v/>
      </c>
      <c r="D71" s="19" t="n">
        <v>6098</v>
      </c>
      <c r="E71" s="18" t="n">
        <v>542.18531028</v>
      </c>
      <c r="F71" s="20" t="n">
        <v>2.15326384</v>
      </c>
      <c r="G71" s="18" t="n">
        <v>538.62716596</v>
      </c>
      <c r="H71" s="20" t="n">
        <v>3.0959413</v>
      </c>
      <c r="I71" s="18" t="n">
        <v>497.64737047</v>
      </c>
      <c r="J71" s="20" t="n">
        <v>5.63601011</v>
      </c>
      <c r="K71" s="18" t="n">
        <v>484.31871337</v>
      </c>
      <c r="L71" s="20" t="n">
        <v>8.367356709999999</v>
      </c>
      <c r="M71" s="18" t="s">
        <v>481</v>
      </c>
      <c r="N71" s="20" t="s">
        <v>481</v>
      </c>
      <c r="O71" s="18" t="s">
        <v>481</v>
      </c>
      <c r="P71" s="20" t="s">
        <v>481</v>
      </c>
      <c r="Q71" s="18" t="s">
        <v>481</v>
      </c>
      <c r="R71" s="20" t="s">
        <v>481</v>
      </c>
      <c r="S71" s="18" t="s">
        <v>481</v>
      </c>
      <c r="T71" s="20" t="s">
        <v>481</v>
      </c>
      <c r="U71" s="18" t="n">
        <v>458.63973476</v>
      </c>
      <c r="V71" s="20" t="n">
        <v>21.94079533</v>
      </c>
    </row>
    <row r="72" spans="1:22">
      <c r="A72" s="15" t="s">
        <v>547</v>
      </c>
      <c r="B72" s="17" t="n">
        <v>7708</v>
      </c>
      <c r="C72" s="18">
        <f>(5.0/B72*100)</f>
        <v/>
      </c>
      <c r="D72" s="19" t="n">
        <v>7703</v>
      </c>
      <c r="E72" s="18" t="n">
        <v>496.92041344</v>
      </c>
      <c r="F72" s="20" t="n">
        <v>2.54737812</v>
      </c>
      <c r="G72" s="18" t="n">
        <v>508.03042041</v>
      </c>
      <c r="H72" s="20" t="n">
        <v>4.59032817</v>
      </c>
      <c r="I72" s="18" t="n">
        <v>493.06782343</v>
      </c>
      <c r="J72" s="20" t="n">
        <v>9.084435149999999</v>
      </c>
      <c r="K72" s="18" t="n">
        <v>436.51686651</v>
      </c>
      <c r="L72" s="20" t="n">
        <v>12.20397067</v>
      </c>
      <c r="M72" s="18" t="s">
        <v>481</v>
      </c>
      <c r="N72" s="20" t="s">
        <v>481</v>
      </c>
      <c r="O72" s="18" t="s">
        <v>481</v>
      </c>
      <c r="P72" s="20" t="s">
        <v>481</v>
      </c>
      <c r="Q72" s="18" t="s">
        <v>481</v>
      </c>
      <c r="R72" s="20" t="s">
        <v>481</v>
      </c>
      <c r="S72" s="18" t="s">
        <v>481</v>
      </c>
      <c r="T72" s="20" t="s">
        <v>481</v>
      </c>
      <c r="U72" s="18" t="n">
        <v>438.1147505</v>
      </c>
      <c r="V72" s="20" t="n">
        <v>42.42064103</v>
      </c>
    </row>
    <row r="73" spans="1:22">
      <c r="A73" s="15" t="s">
        <v>548</v>
      </c>
      <c r="B73" s="17" t="n">
        <v>8249</v>
      </c>
      <c r="C73" s="18">
        <f>(148.0/B73*100)</f>
        <v/>
      </c>
      <c r="D73" s="19" t="n">
        <v>8101</v>
      </c>
      <c r="E73" s="18" t="n">
        <v>418.57803694</v>
      </c>
      <c r="F73" s="20" t="n">
        <v>3.39835374</v>
      </c>
      <c r="G73" s="18" t="n">
        <v>401.19138587</v>
      </c>
      <c r="H73" s="20" t="n">
        <v>5.44477107</v>
      </c>
      <c r="I73" s="18" t="n">
        <v>376.17423891</v>
      </c>
      <c r="J73" s="20" t="n">
        <v>5.36664282</v>
      </c>
      <c r="K73" s="18" t="n">
        <v>372.28051373</v>
      </c>
      <c r="L73" s="20" t="n">
        <v>5.46115384</v>
      </c>
      <c r="M73" s="18" t="s">
        <v>481</v>
      </c>
      <c r="N73" s="20" t="s">
        <v>481</v>
      </c>
      <c r="O73" s="18" t="s">
        <v>481</v>
      </c>
      <c r="P73" s="20" t="s">
        <v>481</v>
      </c>
      <c r="Q73" s="18" t="s">
        <v>481</v>
      </c>
      <c r="R73" s="20" t="s">
        <v>481</v>
      </c>
      <c r="S73" s="18" t="s">
        <v>481</v>
      </c>
      <c r="T73" s="20" t="s">
        <v>481</v>
      </c>
      <c r="U73" s="18" t="n">
        <v>340.16058843</v>
      </c>
      <c r="V73" s="20" t="n">
        <v>10.83513625</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(218.0/B75*100)</f>
        <v/>
      </c>
      <c r="D75" s="19" t="n">
        <v>5157</v>
      </c>
      <c r="E75" s="18" t="n">
        <v>371.79097252</v>
      </c>
      <c r="F75" s="20" t="n">
        <v>2.93300914</v>
      </c>
      <c r="G75" s="18" t="n">
        <v>357.44273684</v>
      </c>
      <c r="H75" s="20" t="n">
        <v>4.83343769</v>
      </c>
      <c r="I75" s="18" t="n">
        <v>343.56025114</v>
      </c>
      <c r="J75" s="20" t="n">
        <v>6.63124108</v>
      </c>
      <c r="K75" s="18" t="n">
        <v>342.42168175</v>
      </c>
      <c r="L75" s="20" t="n">
        <v>7.36062696</v>
      </c>
      <c r="M75" s="18" t="s">
        <v>481</v>
      </c>
      <c r="N75" s="20" t="s">
        <v>481</v>
      </c>
      <c r="O75" s="18" t="s">
        <v>481</v>
      </c>
      <c r="P75" s="20" t="s">
        <v>481</v>
      </c>
      <c r="Q75" s="18" t="s">
        <v>481</v>
      </c>
      <c r="R75" s="20" t="s">
        <v>481</v>
      </c>
      <c r="S75" s="18" t="s">
        <v>481</v>
      </c>
      <c r="T75" s="20" t="s">
        <v>481</v>
      </c>
      <c r="U75" s="18" t="n">
        <v>303.11318843</v>
      </c>
      <c r="V75" s="20" t="n">
        <v>6.32047855</v>
      </c>
    </row>
    <row r="76" spans="1:22">
      <c r="A76" s="15" t="s">
        <v>551</v>
      </c>
      <c r="B76" s="17" t="n">
        <v>14167</v>
      </c>
      <c r="C76" s="18">
        <f>(229.0/B76*100)</f>
        <v/>
      </c>
      <c r="D76" s="19" t="n">
        <v>13938</v>
      </c>
      <c r="E76" s="18" t="n">
        <v>448.30236414</v>
      </c>
      <c r="F76" s="20" t="n">
        <v>2.8170537</v>
      </c>
      <c r="G76" s="18" t="n">
        <v>434.33584017</v>
      </c>
      <c r="H76" s="20" t="n">
        <v>4.31424211</v>
      </c>
      <c r="I76" s="18" t="n">
        <v>398.73508568</v>
      </c>
      <c r="J76" s="20" t="n">
        <v>5.35301242</v>
      </c>
      <c r="K76" s="18" t="n">
        <v>385.66334581</v>
      </c>
      <c r="L76" s="20" t="n">
        <v>6.82106692</v>
      </c>
      <c r="M76" s="18" t="s">
        <v>481</v>
      </c>
      <c r="N76" s="20" t="s">
        <v>481</v>
      </c>
      <c r="O76" s="18" t="s">
        <v>481</v>
      </c>
      <c r="P76" s="20" t="s">
        <v>481</v>
      </c>
      <c r="Q76" s="18" t="s">
        <v>481</v>
      </c>
      <c r="R76" s="20" t="s">
        <v>481</v>
      </c>
      <c r="S76" s="18" t="s">
        <v>481</v>
      </c>
      <c r="T76" s="20" t="s">
        <v>481</v>
      </c>
      <c r="U76" s="18" t="n">
        <v>311.65684766</v>
      </c>
      <c r="V76" s="20" t="n">
        <v>5.48501484</v>
      </c>
    </row>
    <row r="77" spans="1:22">
      <c r="A77" s="15" t="s">
        <v>552</v>
      </c>
      <c r="B77" s="17" t="n">
        <v>6062</v>
      </c>
      <c r="C77" s="18">
        <f>(98.0/B77*100)</f>
        <v/>
      </c>
      <c r="D77" s="19" t="n">
        <v>5964</v>
      </c>
      <c r="E77" s="18" t="n">
        <v>443.65281015</v>
      </c>
      <c r="F77" s="20" t="n">
        <v>2.58453625</v>
      </c>
      <c r="G77" s="18" t="n">
        <v>446.51348998</v>
      </c>
      <c r="H77" s="20" t="n">
        <v>4.51979804</v>
      </c>
      <c r="I77" s="18" t="n">
        <v>439.95518508</v>
      </c>
      <c r="J77" s="20" t="n">
        <v>6.75515052</v>
      </c>
      <c r="K77" s="18" t="n">
        <v>424.01853466</v>
      </c>
      <c r="L77" s="20" t="n">
        <v>8.32541848</v>
      </c>
      <c r="M77" s="18" t="s">
        <v>481</v>
      </c>
      <c r="N77" s="20" t="s">
        <v>481</v>
      </c>
      <c r="O77" s="18" t="s">
        <v>481</v>
      </c>
      <c r="P77" s="20" t="s">
        <v>481</v>
      </c>
      <c r="Q77" s="18" t="s">
        <v>481</v>
      </c>
      <c r="R77" s="20" t="s">
        <v>481</v>
      </c>
      <c r="S77" s="18" t="s">
        <v>481</v>
      </c>
      <c r="T77" s="20" t="s">
        <v>481</v>
      </c>
      <c r="U77" s="18" t="n">
        <v>334.46383806</v>
      </c>
      <c r="V77" s="20" t="n">
        <v>5.64491286</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436.32647271</v>
      </c>
      <c r="F81" s="20" t="n">
        <v>3.34863843</v>
      </c>
      <c r="G81" s="18" t="n">
        <v>435.34131028</v>
      </c>
      <c r="H81" s="20" t="n">
        <v>4.61928366</v>
      </c>
      <c r="I81" s="18" t="n">
        <v>411.05643267</v>
      </c>
      <c r="J81" s="20" t="n">
        <v>5.88089663</v>
      </c>
      <c r="K81" s="18" t="n">
        <v>379.44921228</v>
      </c>
      <c r="L81" s="20" t="n">
        <v>6.75242201</v>
      </c>
      <c r="M81" s="18" t="s">
        <v>481</v>
      </c>
      <c r="N81" s="20" t="s">
        <v>481</v>
      </c>
      <c r="O81" s="18" t="s">
        <v>481</v>
      </c>
      <c r="P81" s="20" t="s">
        <v>481</v>
      </c>
      <c r="Q81" s="18" t="s">
        <v>481</v>
      </c>
      <c r="R81" s="20" t="s">
        <v>481</v>
      </c>
      <c r="S81" s="18" t="s">
        <v>481</v>
      </c>
      <c r="T81" s="20" t="s">
        <v>481</v>
      </c>
      <c r="U81" s="18" t="n">
        <v>340.35228849</v>
      </c>
      <c r="V81" s="20" t="n">
        <v>15.62579703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1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924</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512.31235686</v>
      </c>
      <c r="F7" s="20" t="n">
        <v>2.0712431</v>
      </c>
      <c r="G7" s="18" t="n">
        <v>506.33405232</v>
      </c>
      <c r="H7" s="20" t="n">
        <v>2.43612091</v>
      </c>
      <c r="I7" s="18" t="n">
        <v>496.23893146</v>
      </c>
      <c r="J7" s="20" t="n">
        <v>4.45082259</v>
      </c>
      <c r="K7" s="18" t="n">
        <v>459.99004548</v>
      </c>
      <c r="L7" s="20" t="n">
        <v>5.68108452</v>
      </c>
      <c r="M7" s="18" t="s">
        <v>481</v>
      </c>
      <c r="N7" s="20" t="s">
        <v>481</v>
      </c>
      <c r="O7" s="18" t="s">
        <v>481</v>
      </c>
      <c r="P7" s="20" t="s">
        <v>481</v>
      </c>
      <c r="Q7" s="18" t="s">
        <v>481</v>
      </c>
      <c r="R7" s="20" t="s">
        <v>481</v>
      </c>
      <c r="S7" s="18" t="s">
        <v>481</v>
      </c>
      <c r="T7" s="20" t="s">
        <v>481</v>
      </c>
      <c r="U7" s="18" t="n">
        <v>420.14560795</v>
      </c>
      <c r="V7" s="20" t="n">
        <v>8.60843399</v>
      </c>
    </row>
    <row r="8" spans="1:22">
      <c r="A8" s="15" t="s">
        <v>483</v>
      </c>
      <c r="B8" s="17" t="n">
        <v>7007</v>
      </c>
      <c r="C8" s="18">
        <f>(28.0/B8*100)</f>
        <v/>
      </c>
      <c r="D8" s="19" t="n">
        <v>6979</v>
      </c>
      <c r="E8" s="18" t="n">
        <v>482.02971982</v>
      </c>
      <c r="F8" s="20" t="n">
        <v>2.97717891</v>
      </c>
      <c r="G8" s="18" t="n">
        <v>501.33737349</v>
      </c>
      <c r="H8" s="20" t="n">
        <v>3.88462759</v>
      </c>
      <c r="I8" s="18" t="n">
        <v>501.23574932</v>
      </c>
      <c r="J8" s="20" t="n">
        <v>6.87868744</v>
      </c>
      <c r="K8" s="18" t="n">
        <v>477.58803059</v>
      </c>
      <c r="L8" s="20" t="n">
        <v>7.15608508</v>
      </c>
      <c r="M8" s="18" t="s">
        <v>481</v>
      </c>
      <c r="N8" s="20" t="s">
        <v>481</v>
      </c>
      <c r="O8" s="18" t="s">
        <v>481</v>
      </c>
      <c r="P8" s="20" t="s">
        <v>481</v>
      </c>
      <c r="Q8" s="18" t="n">
        <v>361.38025951</v>
      </c>
      <c r="R8" s="20" t="n">
        <v>22.72565673</v>
      </c>
      <c r="S8" s="18" t="s">
        <v>481</v>
      </c>
      <c r="T8" s="20" t="s">
        <v>481</v>
      </c>
      <c r="U8" s="18" t="n">
        <v>348.96406762</v>
      </c>
      <c r="V8" s="20" t="n">
        <v>13.70595398</v>
      </c>
    </row>
    <row r="9" spans="1:22">
      <c r="A9" s="15" t="s">
        <v>484</v>
      </c>
      <c r="B9" s="17" t="n">
        <v>9651</v>
      </c>
      <c r="C9" s="18">
        <f>(136.0/B9*100)</f>
        <v/>
      </c>
      <c r="D9" s="19" t="n">
        <v>9515</v>
      </c>
      <c r="E9" s="18" t="n">
        <v>505.66280749</v>
      </c>
      <c r="F9" s="20" t="n">
        <v>2.38550211</v>
      </c>
      <c r="G9" s="18" t="n">
        <v>517.7703308500001</v>
      </c>
      <c r="H9" s="20" t="n">
        <v>3.50586359</v>
      </c>
      <c r="I9" s="18" t="n">
        <v>501.83072748</v>
      </c>
      <c r="J9" s="20" t="n">
        <v>5.34664222</v>
      </c>
      <c r="K9" s="18" t="n">
        <v>474.20515872</v>
      </c>
      <c r="L9" s="20" t="n">
        <v>6.81850036</v>
      </c>
      <c r="M9" s="18" t="s">
        <v>481</v>
      </c>
      <c r="N9" s="20" t="s">
        <v>481</v>
      </c>
      <c r="O9" s="18" t="s">
        <v>481</v>
      </c>
      <c r="P9" s="20" t="s">
        <v>481</v>
      </c>
      <c r="Q9" s="18" t="n">
        <v>347.7815185</v>
      </c>
      <c r="R9" s="20" t="n">
        <v>11.20716786</v>
      </c>
      <c r="S9" s="18" t="s">
        <v>481</v>
      </c>
      <c r="T9" s="20" t="s">
        <v>481</v>
      </c>
      <c r="U9" s="18" t="n">
        <v>379.22159647</v>
      </c>
      <c r="V9" s="20" t="n">
        <v>9.036711670000001</v>
      </c>
    </row>
    <row r="10" spans="1:22">
      <c r="A10" s="15" t="s">
        <v>485</v>
      </c>
      <c r="B10" s="17" t="n">
        <v>20058</v>
      </c>
      <c r="C10" s="18">
        <f>(534.0/B10*100)</f>
        <v/>
      </c>
      <c r="D10" s="19" t="n">
        <v>19524</v>
      </c>
      <c r="E10" s="18" t="n">
        <v>534.21998105</v>
      </c>
      <c r="F10" s="20" t="n">
        <v>2.46290017</v>
      </c>
      <c r="G10" s="18" t="n">
        <v>527.37692335</v>
      </c>
      <c r="H10" s="20" t="n">
        <v>3.00417065</v>
      </c>
      <c r="I10" s="18" t="n">
        <v>513.58181504</v>
      </c>
      <c r="J10" s="20" t="n">
        <v>4.73450806</v>
      </c>
      <c r="K10" s="18" t="n">
        <v>501.46240635</v>
      </c>
      <c r="L10" s="20" t="n">
        <v>7.05590882</v>
      </c>
      <c r="M10" s="18" t="s">
        <v>481</v>
      </c>
      <c r="N10" s="20" t="s">
        <v>481</v>
      </c>
      <c r="O10" s="18" t="s">
        <v>481</v>
      </c>
      <c r="P10" s="20" t="s">
        <v>481</v>
      </c>
      <c r="Q10" s="18" t="s">
        <v>481</v>
      </c>
      <c r="R10" s="20" t="s">
        <v>481</v>
      </c>
      <c r="S10" s="18" t="s">
        <v>481</v>
      </c>
      <c r="T10" s="20" t="s">
        <v>481</v>
      </c>
      <c r="U10" s="18" t="n">
        <v>429.00947588</v>
      </c>
      <c r="V10" s="20" t="n">
        <v>11.75140814</v>
      </c>
    </row>
    <row r="11" spans="1:22">
      <c r="A11" s="15" t="s">
        <v>486</v>
      </c>
      <c r="B11" s="17" t="n">
        <v>7053</v>
      </c>
      <c r="C11" s="18">
        <f>(60.0/B11*100)</f>
        <v/>
      </c>
      <c r="D11" s="19" t="n">
        <v>6993</v>
      </c>
      <c r="E11" s="18" t="n">
        <v>459.57378427</v>
      </c>
      <c r="F11" s="20" t="n">
        <v>2.62175805</v>
      </c>
      <c r="G11" s="18" t="n">
        <v>473.15615531</v>
      </c>
      <c r="H11" s="20" t="n">
        <v>3.78001606</v>
      </c>
      <c r="I11" s="18" t="n">
        <v>446.77667297</v>
      </c>
      <c r="J11" s="20" t="n">
        <v>8.46735646</v>
      </c>
      <c r="K11" s="18" t="n">
        <v>441.10806573</v>
      </c>
      <c r="L11" s="20" t="n">
        <v>9.00918813</v>
      </c>
      <c r="M11" s="18" t="s">
        <v>481</v>
      </c>
      <c r="N11" s="20" t="s">
        <v>481</v>
      </c>
      <c r="O11" s="18" t="s">
        <v>481</v>
      </c>
      <c r="P11" s="20" t="s">
        <v>481</v>
      </c>
      <c r="Q11" s="18" t="s">
        <v>481</v>
      </c>
      <c r="R11" s="20" t="s">
        <v>481</v>
      </c>
      <c r="S11" s="18" t="s">
        <v>481</v>
      </c>
      <c r="T11" s="20" t="s">
        <v>481</v>
      </c>
      <c r="U11" s="18" t="n">
        <v>363.30785988</v>
      </c>
      <c r="V11" s="20" t="n">
        <v>11.3036023</v>
      </c>
    </row>
    <row r="12" spans="1:22">
      <c r="A12" s="15" t="s">
        <v>487</v>
      </c>
      <c r="B12" s="17" t="n">
        <v>6894</v>
      </c>
      <c r="C12" s="18">
        <f>(59.0/B12*100)</f>
        <v/>
      </c>
      <c r="D12" s="19" t="n">
        <v>6835</v>
      </c>
      <c r="E12" s="18" t="n">
        <v>495.42215468</v>
      </c>
      <c r="F12" s="20" t="n">
        <v>2.40701322</v>
      </c>
      <c r="G12" s="18" t="n">
        <v>502.8977645</v>
      </c>
      <c r="H12" s="20" t="n">
        <v>3.96089885</v>
      </c>
      <c r="I12" s="18" t="n">
        <v>477.74096298</v>
      </c>
      <c r="J12" s="20" t="n">
        <v>6.98643748</v>
      </c>
      <c r="K12" s="18" t="n">
        <v>463.27368271</v>
      </c>
      <c r="L12" s="20" t="n">
        <v>8.12251955</v>
      </c>
      <c r="M12" s="18" t="s">
        <v>481</v>
      </c>
      <c r="N12" s="20" t="s">
        <v>481</v>
      </c>
      <c r="O12" s="18" t="s">
        <v>481</v>
      </c>
      <c r="P12" s="20" t="s">
        <v>481</v>
      </c>
      <c r="Q12" s="18" t="n">
        <v>332.31014509</v>
      </c>
      <c r="R12" s="20" t="n">
        <v>18.34291261</v>
      </c>
      <c r="S12" s="18" t="s">
        <v>481</v>
      </c>
      <c r="T12" s="20" t="s">
        <v>481</v>
      </c>
      <c r="U12" s="18" t="n">
        <v>366.22396454</v>
      </c>
      <c r="V12" s="20" t="n">
        <v>10.64672647</v>
      </c>
    </row>
    <row r="13" spans="1:22">
      <c r="A13" s="15" t="s">
        <v>488</v>
      </c>
      <c r="B13" s="17" t="n">
        <v>7161</v>
      </c>
      <c r="C13" s="18">
        <f>(99.0/B13*100)</f>
        <v/>
      </c>
      <c r="D13" s="19" t="n">
        <v>7062</v>
      </c>
      <c r="E13" s="18" t="n">
        <v>505.26586413</v>
      </c>
      <c r="F13" s="20" t="n">
        <v>2.46575567</v>
      </c>
      <c r="G13" s="18" t="n">
        <v>515.89169814</v>
      </c>
      <c r="H13" s="20" t="n">
        <v>3.82891014</v>
      </c>
      <c r="I13" s="18" t="n">
        <v>498.49988921</v>
      </c>
      <c r="J13" s="20" t="n">
        <v>6.36436492</v>
      </c>
      <c r="K13" s="18" t="n">
        <v>483.31642818</v>
      </c>
      <c r="L13" s="20" t="n">
        <v>7.99828267</v>
      </c>
      <c r="M13" s="18" t="s">
        <v>481</v>
      </c>
      <c r="N13" s="20" t="s">
        <v>481</v>
      </c>
      <c r="O13" s="18" t="s">
        <v>481</v>
      </c>
      <c r="P13" s="20" t="s">
        <v>481</v>
      </c>
      <c r="Q13" s="18" t="n">
        <v>407.4699787</v>
      </c>
      <c r="R13" s="20" t="n">
        <v>6.79601306</v>
      </c>
      <c r="S13" s="18" t="s">
        <v>481</v>
      </c>
      <c r="T13" s="20" t="s">
        <v>481</v>
      </c>
      <c r="U13" s="18" t="n">
        <v>378.07352442</v>
      </c>
      <c r="V13" s="20" t="n">
        <v>14.30167823</v>
      </c>
    </row>
    <row r="14" spans="1:22">
      <c r="A14" s="15" t="s">
        <v>489</v>
      </c>
      <c r="B14" s="17" t="n">
        <v>5587</v>
      </c>
      <c r="C14" s="18">
        <f>(76.0/B14*100)</f>
        <v/>
      </c>
      <c r="D14" s="19" t="n">
        <v>5511</v>
      </c>
      <c r="E14" s="18" t="n">
        <v>519.52517833</v>
      </c>
      <c r="F14" s="20" t="n">
        <v>2.72695361</v>
      </c>
      <c r="G14" s="18" t="n">
        <v>524.8253245</v>
      </c>
      <c r="H14" s="20" t="n">
        <v>2.90985894</v>
      </c>
      <c r="I14" s="18" t="n">
        <v>525.72357715</v>
      </c>
      <c r="J14" s="20" t="n">
        <v>6.11295595</v>
      </c>
      <c r="K14" s="18" t="n">
        <v>506.57915311</v>
      </c>
      <c r="L14" s="20" t="n">
        <v>6.99923739</v>
      </c>
      <c r="M14" s="18" t="s">
        <v>481</v>
      </c>
      <c r="N14" s="20" t="s">
        <v>481</v>
      </c>
      <c r="O14" s="18" t="s">
        <v>481</v>
      </c>
      <c r="P14" s="20" t="s">
        <v>481</v>
      </c>
      <c r="Q14" s="18" t="s">
        <v>481</v>
      </c>
      <c r="R14" s="20" t="s">
        <v>481</v>
      </c>
      <c r="S14" s="18" t="s">
        <v>481</v>
      </c>
      <c r="T14" s="20" t="s">
        <v>481</v>
      </c>
      <c r="U14" s="18" t="n">
        <v>426.42868829</v>
      </c>
      <c r="V14" s="20" t="n">
        <v>15.9458478</v>
      </c>
    </row>
    <row r="15" spans="1:22">
      <c r="A15" s="15" t="s">
        <v>490</v>
      </c>
      <c r="B15" s="17" t="n">
        <v>5882</v>
      </c>
      <c r="C15" s="18">
        <f>(53.0/B15*100)</f>
        <v/>
      </c>
      <c r="D15" s="19" t="n">
        <v>5829</v>
      </c>
      <c r="E15" s="18" t="n">
        <v>530.55117323</v>
      </c>
      <c r="F15" s="20" t="n">
        <v>2.48097379</v>
      </c>
      <c r="G15" s="18" t="n">
        <v>534.7181930199999</v>
      </c>
      <c r="H15" s="20" t="n">
        <v>3.4105482</v>
      </c>
      <c r="I15" s="18" t="n">
        <v>526.87251081</v>
      </c>
      <c r="J15" s="20" t="n">
        <v>5.75103735</v>
      </c>
      <c r="K15" s="18" t="n">
        <v>505.91235788</v>
      </c>
      <c r="L15" s="20" t="n">
        <v>8.401608209999999</v>
      </c>
      <c r="M15" s="18" t="s">
        <v>481</v>
      </c>
      <c r="N15" s="20" t="s">
        <v>481</v>
      </c>
      <c r="O15" s="18" t="s">
        <v>481</v>
      </c>
      <c r="P15" s="20" t="s">
        <v>481</v>
      </c>
      <c r="Q15" s="18" t="n">
        <v>367.66871077</v>
      </c>
      <c r="R15" s="20" t="n">
        <v>14.82638214</v>
      </c>
      <c r="S15" s="18" t="s">
        <v>481</v>
      </c>
      <c r="T15" s="20" t="s">
        <v>481</v>
      </c>
      <c r="U15" s="18" t="n">
        <v>382.52081191</v>
      </c>
      <c r="V15" s="20" t="n">
        <v>13.47494883</v>
      </c>
    </row>
    <row r="16" spans="1:22">
      <c r="A16" s="15" t="s">
        <v>491</v>
      </c>
      <c r="B16" s="17" t="n">
        <v>6108</v>
      </c>
      <c r="C16" s="18">
        <f>(112.0/B16*100)</f>
        <v/>
      </c>
      <c r="D16" s="19" t="n">
        <v>5996</v>
      </c>
      <c r="E16" s="18" t="n">
        <v>506.56675062</v>
      </c>
      <c r="F16" s="20" t="n">
        <v>2.41606009</v>
      </c>
      <c r="G16" s="18" t="n">
        <v>522.84676238</v>
      </c>
      <c r="H16" s="20" t="n">
        <v>3.61055919</v>
      </c>
      <c r="I16" s="18" t="n">
        <v>493.72970553</v>
      </c>
      <c r="J16" s="20" t="n">
        <v>6.34945982</v>
      </c>
      <c r="K16" s="18" t="n">
        <v>460.52920065</v>
      </c>
      <c r="L16" s="20" t="n">
        <v>8.7839785</v>
      </c>
      <c r="M16" s="18" t="s">
        <v>481</v>
      </c>
      <c r="N16" s="20" t="s">
        <v>481</v>
      </c>
      <c r="O16" s="18" t="s">
        <v>481</v>
      </c>
      <c r="P16" s="20" t="s">
        <v>481</v>
      </c>
      <c r="Q16" s="18" t="s">
        <v>481</v>
      </c>
      <c r="R16" s="20" t="s">
        <v>481</v>
      </c>
      <c r="S16" s="18" t="s">
        <v>481</v>
      </c>
      <c r="T16" s="20" t="s">
        <v>481</v>
      </c>
      <c r="U16" s="18" t="n">
        <v>327.5271403</v>
      </c>
      <c r="V16" s="20" t="n">
        <v>11.75146571</v>
      </c>
    </row>
    <row r="17" spans="1:22">
      <c r="A17" s="15" t="s">
        <v>492</v>
      </c>
      <c r="B17" s="17" t="n">
        <v>6504</v>
      </c>
      <c r="C17" s="18">
        <f>(765.0/B17*100)</f>
        <v/>
      </c>
      <c r="D17" s="19" t="n">
        <v>5739</v>
      </c>
      <c r="E17" s="18" t="n">
        <v>520.77164205</v>
      </c>
      <c r="F17" s="20" t="n">
        <v>3.19019903</v>
      </c>
      <c r="G17" s="18" t="n">
        <v>534.54412629</v>
      </c>
      <c r="H17" s="20" t="n">
        <v>3.65545738</v>
      </c>
      <c r="I17" s="18" t="n">
        <v>519.31338652</v>
      </c>
      <c r="J17" s="20" t="n">
        <v>8.33210869</v>
      </c>
      <c r="K17" s="18" t="n">
        <v>485.28059895</v>
      </c>
      <c r="L17" s="20" t="n">
        <v>8.36548878</v>
      </c>
      <c r="M17" s="18" t="s">
        <v>481</v>
      </c>
      <c r="N17" s="20" t="s">
        <v>481</v>
      </c>
      <c r="O17" s="18" t="s">
        <v>481</v>
      </c>
      <c r="P17" s="20" t="s">
        <v>481</v>
      </c>
      <c r="Q17" s="18" t="n">
        <v>338.260297</v>
      </c>
      <c r="R17" s="20" t="n">
        <v>14.23011861</v>
      </c>
      <c r="S17" s="18" t="s">
        <v>481</v>
      </c>
      <c r="T17" s="20" t="s">
        <v>481</v>
      </c>
      <c r="U17" s="18" t="n">
        <v>402.70183182</v>
      </c>
      <c r="V17" s="20" t="n">
        <v>11.03045325</v>
      </c>
    </row>
    <row r="18" spans="1:22">
      <c r="A18" s="15" t="s">
        <v>493</v>
      </c>
      <c r="B18" s="17" t="n">
        <v>5532</v>
      </c>
      <c r="C18" s="18">
        <f>(28.0/B18*100)</f>
        <v/>
      </c>
      <c r="D18" s="19" t="n">
        <v>5504</v>
      </c>
      <c r="E18" s="18" t="n">
        <v>472.84055469</v>
      </c>
      <c r="F18" s="20" t="n">
        <v>3.89608928</v>
      </c>
      <c r="G18" s="18" t="n">
        <v>473.52179213</v>
      </c>
      <c r="H18" s="20" t="n">
        <v>5.76935206</v>
      </c>
      <c r="I18" s="18" t="n">
        <v>452.13970285</v>
      </c>
      <c r="J18" s="20" t="n">
        <v>9.02695115</v>
      </c>
      <c r="K18" s="18" t="n">
        <v>434.69106371</v>
      </c>
      <c r="L18" s="20" t="n">
        <v>10.20831392</v>
      </c>
      <c r="M18" s="18" t="s">
        <v>481</v>
      </c>
      <c r="N18" s="20" t="s">
        <v>481</v>
      </c>
      <c r="O18" s="18" t="s">
        <v>481</v>
      </c>
      <c r="P18" s="20" t="s">
        <v>481</v>
      </c>
      <c r="Q18" s="18" t="s">
        <v>481</v>
      </c>
      <c r="R18" s="20" t="s">
        <v>481</v>
      </c>
      <c r="S18" s="18" t="s">
        <v>481</v>
      </c>
      <c r="T18" s="20" t="s">
        <v>481</v>
      </c>
      <c r="U18" s="18" t="n">
        <v>361.16508646</v>
      </c>
      <c r="V18" s="20" t="n">
        <v>13.44401404</v>
      </c>
    </row>
    <row r="19" spans="1:22">
      <c r="A19" s="15" t="s">
        <v>494</v>
      </c>
      <c r="B19" s="17" t="n">
        <v>5658</v>
      </c>
      <c r="C19" s="18">
        <f>(80.0/B19*100)</f>
        <v/>
      </c>
      <c r="D19" s="19" t="n">
        <v>5578</v>
      </c>
      <c r="E19" s="18" t="n">
        <v>473.83043715</v>
      </c>
      <c r="F19" s="20" t="n">
        <v>2.85366134</v>
      </c>
      <c r="G19" s="18" t="n">
        <v>480.08679616</v>
      </c>
      <c r="H19" s="20" t="n">
        <v>4.50559736</v>
      </c>
      <c r="I19" s="18" t="n">
        <v>450.79319844</v>
      </c>
      <c r="J19" s="20" t="n">
        <v>6.93021326</v>
      </c>
      <c r="K19" s="18" t="n">
        <v>430.62232567</v>
      </c>
      <c r="L19" s="20" t="n">
        <v>7.26872136</v>
      </c>
      <c r="M19" s="18" t="s">
        <v>481</v>
      </c>
      <c r="N19" s="20" t="s">
        <v>481</v>
      </c>
      <c r="O19" s="18" t="s">
        <v>481</v>
      </c>
      <c r="P19" s="20" t="s">
        <v>481</v>
      </c>
      <c r="Q19" s="18" t="s">
        <v>481</v>
      </c>
      <c r="R19" s="20" t="s">
        <v>481</v>
      </c>
      <c r="S19" s="18" t="s">
        <v>481</v>
      </c>
      <c r="T19" s="20" t="s">
        <v>481</v>
      </c>
      <c r="U19" s="18" t="n">
        <v>373.89578806</v>
      </c>
      <c r="V19" s="20" t="n">
        <v>11.75351097</v>
      </c>
    </row>
    <row r="20" spans="1:22">
      <c r="A20" s="15" t="s">
        <v>495</v>
      </c>
      <c r="B20" s="17" t="n">
        <v>3371</v>
      </c>
      <c r="C20" s="18">
        <f>(75.0/B20*100)</f>
        <v/>
      </c>
      <c r="D20" s="19" t="n">
        <v>3296</v>
      </c>
      <c r="E20" s="18" t="n">
        <v>485.68046208</v>
      </c>
      <c r="F20" s="20" t="n">
        <v>2.35520702</v>
      </c>
      <c r="G20" s="18" t="n">
        <v>483.72553122</v>
      </c>
      <c r="H20" s="20" t="n">
        <v>6.3383177</v>
      </c>
      <c r="I20" s="18" t="n">
        <v>468.68791792</v>
      </c>
      <c r="J20" s="20" t="n">
        <v>10.87339203</v>
      </c>
      <c r="K20" s="18" t="n">
        <v>464.03925877</v>
      </c>
      <c r="L20" s="20" t="n">
        <v>13.52116489</v>
      </c>
      <c r="M20" s="18" t="s">
        <v>481</v>
      </c>
      <c r="N20" s="20" t="s">
        <v>481</v>
      </c>
      <c r="O20" s="18" t="s">
        <v>481</v>
      </c>
      <c r="P20" s="20" t="s">
        <v>481</v>
      </c>
      <c r="Q20" s="18" t="s">
        <v>481</v>
      </c>
      <c r="R20" s="20" t="s">
        <v>481</v>
      </c>
      <c r="S20" s="18" t="s">
        <v>481</v>
      </c>
      <c r="T20" s="20" t="s">
        <v>481</v>
      </c>
      <c r="U20" s="18" t="n">
        <v>365.90225148</v>
      </c>
      <c r="V20" s="20" t="n">
        <v>13.84930869</v>
      </c>
    </row>
    <row r="21" spans="1:22">
      <c r="A21" s="15" t="s">
        <v>496</v>
      </c>
      <c r="B21" s="17" t="n">
        <v>5741</v>
      </c>
      <c r="C21" s="18">
        <f>(45.0/B21*100)</f>
        <v/>
      </c>
      <c r="D21" s="19" t="n">
        <v>5696</v>
      </c>
      <c r="E21" s="18" t="n">
        <v>519.55571858</v>
      </c>
      <c r="F21" s="20" t="n">
        <v>2.54578564</v>
      </c>
      <c r="G21" s="18" t="n">
        <v>529.92903313</v>
      </c>
      <c r="H21" s="20" t="n">
        <v>3.43999737</v>
      </c>
      <c r="I21" s="18" t="n">
        <v>521.8688594</v>
      </c>
      <c r="J21" s="20" t="n">
        <v>5.87541354</v>
      </c>
      <c r="K21" s="18" t="n">
        <v>516.08303108</v>
      </c>
      <c r="L21" s="20" t="n">
        <v>7.89216001</v>
      </c>
      <c r="M21" s="18" t="s">
        <v>481</v>
      </c>
      <c r="N21" s="20" t="s">
        <v>481</v>
      </c>
      <c r="O21" s="18" t="s">
        <v>481</v>
      </c>
      <c r="P21" s="20" t="s">
        <v>481</v>
      </c>
      <c r="Q21" s="18" t="s">
        <v>481</v>
      </c>
      <c r="R21" s="20" t="s">
        <v>481</v>
      </c>
      <c r="S21" s="18" t="s">
        <v>481</v>
      </c>
      <c r="T21" s="20" t="s">
        <v>481</v>
      </c>
      <c r="U21" s="18" t="n">
        <v>425.34819296</v>
      </c>
      <c r="V21" s="20" t="n">
        <v>20.87255236</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484.7579961</v>
      </c>
      <c r="R23" s="20" t="n">
        <v>2.68139711</v>
      </c>
      <c r="S23" s="18" t="s">
        <v>481</v>
      </c>
      <c r="T23" s="20" t="s">
        <v>481</v>
      </c>
      <c r="U23" s="18" t="s">
        <v>481</v>
      </c>
      <c r="V23" s="20" t="s">
        <v>481</v>
      </c>
    </row>
    <row r="24" spans="1:22">
      <c r="A24" s="15" t="s">
        <v>499</v>
      </c>
      <c r="B24" s="17" t="n">
        <v>6647</v>
      </c>
      <c r="C24" s="18">
        <f>(7.0/B24*100)</f>
        <v/>
      </c>
      <c r="D24" s="19" t="n">
        <v>6640</v>
      </c>
      <c r="E24" s="18" t="n">
        <v>510.22702517</v>
      </c>
      <c r="F24" s="20" t="n">
        <v>3.35176281</v>
      </c>
      <c r="G24" s="18" t="n">
        <v>536.08796073</v>
      </c>
      <c r="H24" s="20" t="n">
        <v>4.25156255</v>
      </c>
      <c r="I24" s="18" t="n">
        <v>525.98066506</v>
      </c>
      <c r="J24" s="20" t="n">
        <v>5.04352626</v>
      </c>
      <c r="K24" s="18" t="n">
        <v>521.43817787</v>
      </c>
      <c r="L24" s="20" t="n">
        <v>5.90234944</v>
      </c>
      <c r="M24" s="18" t="s">
        <v>481</v>
      </c>
      <c r="N24" s="20" t="s">
        <v>481</v>
      </c>
      <c r="O24" s="18" t="s">
        <v>481</v>
      </c>
      <c r="P24" s="20" t="s">
        <v>481</v>
      </c>
      <c r="Q24" s="18" t="s">
        <v>481</v>
      </c>
      <c r="R24" s="20" t="s">
        <v>481</v>
      </c>
      <c r="S24" s="18" t="s">
        <v>481</v>
      </c>
      <c r="T24" s="20" t="s">
        <v>481</v>
      </c>
      <c r="U24" s="18" t="n">
        <v>414.15632192</v>
      </c>
      <c r="V24" s="20" t="n">
        <v>24.7415845</v>
      </c>
    </row>
    <row r="25" spans="1:22">
      <c r="A25" s="15" t="s">
        <v>500</v>
      </c>
      <c r="B25" s="17" t="n">
        <v>5581</v>
      </c>
      <c r="C25" s="18">
        <f>(25.0/B25*100)</f>
        <v/>
      </c>
      <c r="D25" s="19" t="n">
        <v>5556</v>
      </c>
      <c r="E25" s="18" t="n">
        <v>514.07087989</v>
      </c>
      <c r="F25" s="20" t="n">
        <v>3.60607929</v>
      </c>
      <c r="G25" s="18" t="n">
        <v>537.57566963</v>
      </c>
      <c r="H25" s="20" t="n">
        <v>5.49451158</v>
      </c>
      <c r="I25" s="18" t="n">
        <v>529.25458229</v>
      </c>
      <c r="J25" s="20" t="n">
        <v>7.13865763</v>
      </c>
      <c r="K25" s="18" t="n">
        <v>536.13805659</v>
      </c>
      <c r="L25" s="20" t="n">
        <v>7.8592753</v>
      </c>
      <c r="M25" s="18" t="s">
        <v>481</v>
      </c>
      <c r="N25" s="20" t="s">
        <v>481</v>
      </c>
      <c r="O25" s="18" t="s">
        <v>481</v>
      </c>
      <c r="P25" s="20" t="s">
        <v>481</v>
      </c>
      <c r="Q25" s="18" t="s">
        <v>481</v>
      </c>
      <c r="R25" s="20" t="s">
        <v>481</v>
      </c>
      <c r="S25" s="18" t="s">
        <v>481</v>
      </c>
      <c r="T25" s="20" t="s">
        <v>481</v>
      </c>
      <c r="U25" s="18" t="n">
        <v>433.97028971</v>
      </c>
      <c r="V25" s="20" t="n">
        <v>32.39723168</v>
      </c>
    </row>
    <row r="26" spans="1:22">
      <c r="A26" s="15" t="s">
        <v>501</v>
      </c>
      <c r="B26" s="17" t="n">
        <v>4869</v>
      </c>
      <c r="C26" s="18">
        <f>(39.0/B26*100)</f>
        <v/>
      </c>
      <c r="D26" s="19" t="n">
        <v>4830</v>
      </c>
      <c r="E26" s="18" t="n">
        <v>491.22621148</v>
      </c>
      <c r="F26" s="20" t="n">
        <v>2.18769657</v>
      </c>
      <c r="G26" s="18" t="n">
        <v>491.74071097</v>
      </c>
      <c r="H26" s="20" t="n">
        <v>3.55100579</v>
      </c>
      <c r="I26" s="18" t="n">
        <v>475.04521151</v>
      </c>
      <c r="J26" s="20" t="n">
        <v>5.31047542</v>
      </c>
      <c r="K26" s="18" t="n">
        <v>480.27926857</v>
      </c>
      <c r="L26" s="20" t="n">
        <v>7.62229556</v>
      </c>
      <c r="M26" s="18" t="s">
        <v>481</v>
      </c>
      <c r="N26" s="20" t="s">
        <v>481</v>
      </c>
      <c r="O26" s="18" t="s">
        <v>481</v>
      </c>
      <c r="P26" s="20" t="s">
        <v>481</v>
      </c>
      <c r="Q26" s="18" t="s">
        <v>481</v>
      </c>
      <c r="R26" s="20" t="s">
        <v>481</v>
      </c>
      <c r="S26" s="18" t="s">
        <v>481</v>
      </c>
      <c r="T26" s="20" t="s">
        <v>481</v>
      </c>
      <c r="U26" s="18" t="n">
        <v>400.89664073</v>
      </c>
      <c r="V26" s="20" t="n">
        <v>11.65568714</v>
      </c>
    </row>
    <row r="27" spans="1:22">
      <c r="A27" s="15" t="s">
        <v>502</v>
      </c>
      <c r="B27" s="17" t="n">
        <v>5299</v>
      </c>
      <c r="C27" s="18">
        <f>(22.0/B27*100)</f>
        <v/>
      </c>
      <c r="D27" s="19" t="n">
        <v>5277</v>
      </c>
      <c r="E27" s="18" t="n">
        <v>487.87691186</v>
      </c>
      <c r="F27" s="20" t="n">
        <v>1.99350579</v>
      </c>
      <c r="G27" s="18" t="n">
        <v>493.76782126</v>
      </c>
      <c r="H27" s="20" t="n">
        <v>4.49908144</v>
      </c>
      <c r="I27" s="18" t="n">
        <v>465.00418767</v>
      </c>
      <c r="J27" s="20" t="n">
        <v>8.60842858</v>
      </c>
      <c r="K27" s="18" t="n">
        <v>431.56976552</v>
      </c>
      <c r="L27" s="20" t="n">
        <v>8.27121393</v>
      </c>
      <c r="M27" s="18" t="s">
        <v>481</v>
      </c>
      <c r="N27" s="20" t="s">
        <v>481</v>
      </c>
      <c r="O27" s="18" t="s">
        <v>481</v>
      </c>
      <c r="P27" s="20" t="s">
        <v>481</v>
      </c>
      <c r="Q27" s="18" t="s">
        <v>481</v>
      </c>
      <c r="R27" s="20" t="s">
        <v>481</v>
      </c>
      <c r="S27" s="18" t="s">
        <v>481</v>
      </c>
      <c r="T27" s="20" t="s">
        <v>481</v>
      </c>
      <c r="U27" s="18" t="n">
        <v>358.72184528</v>
      </c>
      <c r="V27" s="20" t="n">
        <v>11.3824985</v>
      </c>
    </row>
    <row r="28" spans="1:22">
      <c r="A28" s="15" t="s">
        <v>503</v>
      </c>
      <c r="B28" s="17" t="n">
        <v>7568</v>
      </c>
      <c r="C28" s="18">
        <f>(80.0/B28*100)</f>
        <v/>
      </c>
      <c r="D28" s="19" t="n">
        <v>7488</v>
      </c>
      <c r="E28" s="18" t="n">
        <v>425.58364674</v>
      </c>
      <c r="F28" s="20" t="n">
        <v>2.7138968</v>
      </c>
      <c r="G28" s="18" t="n">
        <v>431.71962498</v>
      </c>
      <c r="H28" s="20" t="n">
        <v>3.62138076</v>
      </c>
      <c r="I28" s="18" t="n">
        <v>413.50455931</v>
      </c>
      <c r="J28" s="20" t="n">
        <v>4.78574195</v>
      </c>
      <c r="K28" s="18" t="n">
        <v>402.09639353</v>
      </c>
      <c r="L28" s="20" t="n">
        <v>6.25976745</v>
      </c>
      <c r="M28" s="18" t="s">
        <v>481</v>
      </c>
      <c r="N28" s="20" t="s">
        <v>481</v>
      </c>
      <c r="O28" s="18" t="s">
        <v>481</v>
      </c>
      <c r="P28" s="20" t="s">
        <v>481</v>
      </c>
      <c r="Q28" s="18" t="s">
        <v>481</v>
      </c>
      <c r="R28" s="20" t="s">
        <v>481</v>
      </c>
      <c r="S28" s="18" t="s">
        <v>481</v>
      </c>
      <c r="T28" s="20" t="s">
        <v>481</v>
      </c>
      <c r="U28" s="18" t="n">
        <v>350.31488304</v>
      </c>
      <c r="V28" s="20" t="n">
        <v>12.801154</v>
      </c>
    </row>
    <row r="29" spans="1:22">
      <c r="A29" s="15" t="s">
        <v>504</v>
      </c>
      <c r="B29" s="17" t="n">
        <v>5385</v>
      </c>
      <c r="C29" s="18">
        <f>(30.0/B29*100)</f>
        <v/>
      </c>
      <c r="D29" s="19" t="n">
        <v>5355</v>
      </c>
      <c r="E29" s="18" t="n">
        <v>507.98948675</v>
      </c>
      <c r="F29" s="20" t="n">
        <v>2.55232374</v>
      </c>
      <c r="G29" s="18" t="n">
        <v>526.0753996</v>
      </c>
      <c r="H29" s="20" t="n">
        <v>4.7764203</v>
      </c>
      <c r="I29" s="18" t="n">
        <v>498.17766555</v>
      </c>
      <c r="J29" s="20" t="n">
        <v>9.97454596</v>
      </c>
      <c r="K29" s="18" t="n">
        <v>464.29334118</v>
      </c>
      <c r="L29" s="20" t="n">
        <v>15.22804753</v>
      </c>
      <c r="M29" s="18" t="s">
        <v>481</v>
      </c>
      <c r="N29" s="20" t="s">
        <v>481</v>
      </c>
      <c r="O29" s="18" t="s">
        <v>481</v>
      </c>
      <c r="P29" s="20" t="s">
        <v>481</v>
      </c>
      <c r="Q29" s="18" t="n">
        <v>314.02123871</v>
      </c>
      <c r="R29" s="20" t="n">
        <v>13.26138992</v>
      </c>
      <c r="S29" s="18" t="s">
        <v>481</v>
      </c>
      <c r="T29" s="20" t="s">
        <v>481</v>
      </c>
      <c r="U29" s="18" t="n">
        <v>388.73337262</v>
      </c>
      <c r="V29" s="20" t="n">
        <v>20.42529089</v>
      </c>
    </row>
    <row r="30" spans="1:22">
      <c r="A30" s="15" t="s">
        <v>505</v>
      </c>
      <c r="B30" s="17" t="n">
        <v>4520</v>
      </c>
      <c r="C30" s="18">
        <f>(110.0/B30*100)</f>
        <v/>
      </c>
      <c r="D30" s="19" t="n">
        <v>4410</v>
      </c>
      <c r="E30" s="18" t="n">
        <v>519.70722015</v>
      </c>
      <c r="F30" s="20" t="n">
        <v>2.88204462</v>
      </c>
      <c r="G30" s="18" t="n">
        <v>516.77192209</v>
      </c>
      <c r="H30" s="20" t="n">
        <v>3.90971378</v>
      </c>
      <c r="I30" s="18" t="n">
        <v>494.26755891</v>
      </c>
      <c r="J30" s="20" t="n">
        <v>6.22951767</v>
      </c>
      <c r="K30" s="18" t="n">
        <v>478.4271523</v>
      </c>
      <c r="L30" s="20" t="n">
        <v>7.00053047</v>
      </c>
      <c r="M30" s="18" t="s">
        <v>481</v>
      </c>
      <c r="N30" s="20" t="s">
        <v>481</v>
      </c>
      <c r="O30" s="18" t="s">
        <v>481</v>
      </c>
      <c r="P30" s="20" t="s">
        <v>481</v>
      </c>
      <c r="Q30" s="18" t="s">
        <v>481</v>
      </c>
      <c r="R30" s="20" t="s">
        <v>481</v>
      </c>
      <c r="S30" s="18" t="s">
        <v>481</v>
      </c>
      <c r="T30" s="20" t="s">
        <v>481</v>
      </c>
      <c r="U30" s="18" t="n">
        <v>376.11998013</v>
      </c>
      <c r="V30" s="20" t="n">
        <v>11.17298222</v>
      </c>
    </row>
    <row r="31" spans="1:22">
      <c r="A31" s="15" t="s">
        <v>506</v>
      </c>
      <c r="B31" s="17" t="n">
        <v>5456</v>
      </c>
      <c r="C31" s="18">
        <f>(127.0/B31*100)</f>
        <v/>
      </c>
      <c r="D31" s="19" t="n">
        <v>5329</v>
      </c>
      <c r="E31" s="18" t="n">
        <v>519.2506812300001</v>
      </c>
      <c r="F31" s="20" t="n">
        <v>2.61843488</v>
      </c>
      <c r="G31" s="18" t="n">
        <v>521.6808866600001</v>
      </c>
      <c r="H31" s="20" t="n">
        <v>4.41782754</v>
      </c>
      <c r="I31" s="18" t="n">
        <v>511.30252295</v>
      </c>
      <c r="J31" s="20" t="n">
        <v>8.054858599999999</v>
      </c>
      <c r="K31" s="18" t="n">
        <v>468.18071041</v>
      </c>
      <c r="L31" s="20" t="n">
        <v>9.45455829</v>
      </c>
      <c r="M31" s="18" t="s">
        <v>481</v>
      </c>
      <c r="N31" s="20" t="s">
        <v>481</v>
      </c>
      <c r="O31" s="18" t="s">
        <v>481</v>
      </c>
      <c r="P31" s="20" t="s">
        <v>481</v>
      </c>
      <c r="Q31" s="18" t="s">
        <v>481</v>
      </c>
      <c r="R31" s="20" t="s">
        <v>481</v>
      </c>
      <c r="S31" s="18" t="s">
        <v>481</v>
      </c>
      <c r="T31" s="20" t="s">
        <v>481</v>
      </c>
      <c r="U31" s="18" t="n">
        <v>413.00925026</v>
      </c>
      <c r="V31" s="20" t="n">
        <v>10.14440739</v>
      </c>
    </row>
    <row r="32" spans="1:22">
      <c r="A32" s="15" t="s">
        <v>507</v>
      </c>
      <c r="B32" s="17" t="n">
        <v>4478</v>
      </c>
      <c r="C32" s="18">
        <f>(5.0/B32*100)</f>
        <v/>
      </c>
      <c r="D32" s="19" t="n">
        <v>4473</v>
      </c>
      <c r="E32" s="18" t="n">
        <v>507.08552388</v>
      </c>
      <c r="F32" s="20" t="n">
        <v>2.86597606</v>
      </c>
      <c r="G32" s="18" t="n">
        <v>510.7256286</v>
      </c>
      <c r="H32" s="20" t="n">
        <v>3.80623227</v>
      </c>
      <c r="I32" s="18" t="n">
        <v>500.32574944</v>
      </c>
      <c r="J32" s="20" t="n">
        <v>6.15716602</v>
      </c>
      <c r="K32" s="18" t="n">
        <v>487.38008633</v>
      </c>
      <c r="L32" s="20" t="n">
        <v>7.62697864</v>
      </c>
      <c r="M32" s="18" t="s">
        <v>481</v>
      </c>
      <c r="N32" s="20" t="s">
        <v>481</v>
      </c>
      <c r="O32" s="18" t="s">
        <v>481</v>
      </c>
      <c r="P32" s="20" t="s">
        <v>481</v>
      </c>
      <c r="Q32" s="18" t="s">
        <v>481</v>
      </c>
      <c r="R32" s="20" t="s">
        <v>481</v>
      </c>
      <c r="S32" s="18" t="s">
        <v>481</v>
      </c>
      <c r="T32" s="20" t="s">
        <v>481</v>
      </c>
      <c r="U32" s="18" t="n">
        <v>436.20080537</v>
      </c>
      <c r="V32" s="20" t="n">
        <v>23.14769852</v>
      </c>
    </row>
    <row r="33" spans="1:22">
      <c r="A33" s="15" t="s">
        <v>508</v>
      </c>
      <c r="B33" s="17" t="n">
        <v>7325</v>
      </c>
      <c r="C33" s="18">
        <f>(76.0/B33*100)</f>
        <v/>
      </c>
      <c r="D33" s="19" t="n">
        <v>7249</v>
      </c>
      <c r="E33" s="18" t="n">
        <v>502.05689957</v>
      </c>
      <c r="F33" s="20" t="n">
        <v>2.58591117</v>
      </c>
      <c r="G33" s="18" t="n">
        <v>500.08479049</v>
      </c>
      <c r="H33" s="20" t="n">
        <v>5.38300263</v>
      </c>
      <c r="I33" s="18" t="n">
        <v>475.12056136</v>
      </c>
      <c r="J33" s="20" t="n">
        <v>8.800546239999999</v>
      </c>
      <c r="K33" s="18" t="n">
        <v>457.20816949</v>
      </c>
      <c r="L33" s="20" t="n">
        <v>8.132950190000001</v>
      </c>
      <c r="M33" s="18" t="s">
        <v>481</v>
      </c>
      <c r="N33" s="20" t="s">
        <v>481</v>
      </c>
      <c r="O33" s="18" t="s">
        <v>481</v>
      </c>
      <c r="P33" s="20" t="s">
        <v>481</v>
      </c>
      <c r="Q33" s="18" t="s">
        <v>481</v>
      </c>
      <c r="R33" s="20" t="s">
        <v>481</v>
      </c>
      <c r="S33" s="18" t="s">
        <v>481</v>
      </c>
      <c r="T33" s="20" t="s">
        <v>481</v>
      </c>
      <c r="U33" s="18" t="n">
        <v>403.15621333</v>
      </c>
      <c r="V33" s="20" t="n">
        <v>16.40322731</v>
      </c>
    </row>
    <row r="34" spans="1:22">
      <c r="A34" s="15" t="s">
        <v>509</v>
      </c>
      <c r="B34" s="17" t="n">
        <v>6350</v>
      </c>
      <c r="C34" s="18">
        <f>(40.0/B34*100)</f>
        <v/>
      </c>
      <c r="D34" s="19" t="n">
        <v>6310</v>
      </c>
      <c r="E34" s="18" t="n">
        <v>468.80284719</v>
      </c>
      <c r="F34" s="20" t="n">
        <v>2.777749</v>
      </c>
      <c r="G34" s="18" t="n">
        <v>457.84088603</v>
      </c>
      <c r="H34" s="20" t="n">
        <v>4.51718179</v>
      </c>
      <c r="I34" s="18" t="n">
        <v>428.86774086</v>
      </c>
      <c r="J34" s="20" t="n">
        <v>6.53412233</v>
      </c>
      <c r="K34" s="18" t="n">
        <v>421.41753364</v>
      </c>
      <c r="L34" s="20" t="n">
        <v>7.90897073</v>
      </c>
      <c r="M34" s="18" t="s">
        <v>481</v>
      </c>
      <c r="N34" s="20" t="s">
        <v>481</v>
      </c>
      <c r="O34" s="18" t="s">
        <v>481</v>
      </c>
      <c r="P34" s="20" t="s">
        <v>481</v>
      </c>
      <c r="Q34" s="18" t="n">
        <v>263.37193708</v>
      </c>
      <c r="R34" s="20" t="n">
        <v>13.61114927</v>
      </c>
      <c r="S34" s="18" t="s">
        <v>481</v>
      </c>
      <c r="T34" s="20" t="s">
        <v>481</v>
      </c>
      <c r="U34" s="18" t="n">
        <v>324.44445212</v>
      </c>
      <c r="V34" s="20" t="n">
        <v>10.23761067</v>
      </c>
    </row>
    <row r="35" spans="1:22">
      <c r="A35" s="15" t="s">
        <v>510</v>
      </c>
      <c r="B35" s="17" t="n">
        <v>6406</v>
      </c>
      <c r="C35" s="18">
        <f>(42.0/B35*100)</f>
        <v/>
      </c>
      <c r="D35" s="19" t="n">
        <v>6364</v>
      </c>
      <c r="E35" s="18" t="n">
        <v>508.87648188</v>
      </c>
      <c r="F35" s="20" t="n">
        <v>1.74703803</v>
      </c>
      <c r="G35" s="18" t="n">
        <v>518.30903185</v>
      </c>
      <c r="H35" s="20" t="n">
        <v>3.72361751</v>
      </c>
      <c r="I35" s="18" t="n">
        <v>492.26124352</v>
      </c>
      <c r="J35" s="20" t="n">
        <v>7.42479242</v>
      </c>
      <c r="K35" s="18" t="n">
        <v>477.98068663</v>
      </c>
      <c r="L35" s="20" t="n">
        <v>9.2170495</v>
      </c>
      <c r="M35" s="18" t="s">
        <v>481</v>
      </c>
      <c r="N35" s="20" t="s">
        <v>481</v>
      </c>
      <c r="O35" s="18" t="s">
        <v>481</v>
      </c>
      <c r="P35" s="20" t="s">
        <v>481</v>
      </c>
      <c r="Q35" s="18" t="n">
        <v>337.32521215</v>
      </c>
      <c r="R35" s="20" t="n">
        <v>11.65794297</v>
      </c>
      <c r="S35" s="18" t="s">
        <v>481</v>
      </c>
      <c r="T35" s="20" t="s">
        <v>481</v>
      </c>
      <c r="U35" s="18" t="n">
        <v>404.51142584</v>
      </c>
      <c r="V35" s="20" t="n">
        <v>16.10294905</v>
      </c>
    </row>
    <row r="36" spans="1:22">
      <c r="A36" s="15" t="s">
        <v>511</v>
      </c>
      <c r="B36" s="17" t="n">
        <v>6736</v>
      </c>
      <c r="C36" s="18">
        <f>(33.0/B36*100)</f>
        <v/>
      </c>
      <c r="D36" s="19" t="n">
        <v>6703</v>
      </c>
      <c r="E36" s="18" t="n">
        <v>495.70804591</v>
      </c>
      <c r="F36" s="20" t="n">
        <v>2.29267237</v>
      </c>
      <c r="G36" s="18" t="n">
        <v>512.20518554</v>
      </c>
      <c r="H36" s="20" t="n">
        <v>4.01663617</v>
      </c>
      <c r="I36" s="18" t="n">
        <v>492.34466083</v>
      </c>
      <c r="J36" s="20" t="n">
        <v>8.43767442</v>
      </c>
      <c r="K36" s="18" t="n">
        <v>446.35040912</v>
      </c>
      <c r="L36" s="20" t="n">
        <v>8.37577602</v>
      </c>
      <c r="M36" s="18" t="s">
        <v>481</v>
      </c>
      <c r="N36" s="20" t="s">
        <v>481</v>
      </c>
      <c r="O36" s="18" t="s">
        <v>481</v>
      </c>
      <c r="P36" s="20" t="s">
        <v>481</v>
      </c>
      <c r="Q36" s="18" t="s">
        <v>481</v>
      </c>
      <c r="R36" s="20" t="s">
        <v>481</v>
      </c>
      <c r="S36" s="18" t="s">
        <v>481</v>
      </c>
      <c r="T36" s="20" t="s">
        <v>481</v>
      </c>
      <c r="U36" s="18" t="n">
        <v>380.64615138</v>
      </c>
      <c r="V36" s="20" t="n">
        <v>13.82718682</v>
      </c>
    </row>
    <row r="37" spans="1:22">
      <c r="A37" s="15" t="s">
        <v>512</v>
      </c>
      <c r="B37" s="17" t="n">
        <v>5458</v>
      </c>
      <c r="C37" s="18">
        <f>(69.0/B37*100)</f>
        <v/>
      </c>
      <c r="D37" s="19" t="n">
        <v>5389</v>
      </c>
      <c r="E37" s="18" t="n">
        <v>508.24530458</v>
      </c>
      <c r="F37" s="20" t="n">
        <v>3.38309716</v>
      </c>
      <c r="G37" s="18" t="n">
        <v>509.44460223</v>
      </c>
      <c r="H37" s="20" t="n">
        <v>4.45758673</v>
      </c>
      <c r="I37" s="18" t="n">
        <v>486.89079345</v>
      </c>
      <c r="J37" s="20" t="n">
        <v>8.41490812</v>
      </c>
      <c r="K37" s="18" t="n">
        <v>473.02514541</v>
      </c>
      <c r="L37" s="20" t="n">
        <v>8.64172157</v>
      </c>
      <c r="M37" s="18" t="s">
        <v>481</v>
      </c>
      <c r="N37" s="20" t="s">
        <v>481</v>
      </c>
      <c r="O37" s="18" t="s">
        <v>481</v>
      </c>
      <c r="P37" s="20" t="s">
        <v>481</v>
      </c>
      <c r="Q37" s="18" t="s">
        <v>481</v>
      </c>
      <c r="R37" s="20" t="s">
        <v>481</v>
      </c>
      <c r="S37" s="18" t="s">
        <v>481</v>
      </c>
      <c r="T37" s="20" t="s">
        <v>481</v>
      </c>
      <c r="U37" s="18" t="n">
        <v>358.20384871</v>
      </c>
      <c r="V37" s="20" t="n">
        <v>10.66378276</v>
      </c>
    </row>
    <row r="38" spans="1:22">
      <c r="A38" s="15" t="s">
        <v>513</v>
      </c>
      <c r="B38" s="17" t="n">
        <v>5860</v>
      </c>
      <c r="C38" s="18">
        <f>(17.0/B38*100)</f>
        <v/>
      </c>
      <c r="D38" s="19" t="n">
        <v>5843</v>
      </c>
      <c r="E38" s="18" t="n">
        <v>494.00047918</v>
      </c>
      <c r="F38" s="20" t="n">
        <v>3.34434121</v>
      </c>
      <c r="G38" s="18" t="n">
        <v>504.6457103</v>
      </c>
      <c r="H38" s="20" t="n">
        <v>3.88062961</v>
      </c>
      <c r="I38" s="18" t="n">
        <v>481.4126762</v>
      </c>
      <c r="J38" s="20" t="n">
        <v>7.57254654</v>
      </c>
      <c r="K38" s="18" t="n">
        <v>477.44830126</v>
      </c>
      <c r="L38" s="20" t="n">
        <v>8.00799593</v>
      </c>
      <c r="M38" s="18" t="s">
        <v>481</v>
      </c>
      <c r="N38" s="20" t="s">
        <v>481</v>
      </c>
      <c r="O38" s="18" t="s">
        <v>481</v>
      </c>
      <c r="P38" s="20" t="s">
        <v>481</v>
      </c>
      <c r="Q38" s="18" t="s">
        <v>481</v>
      </c>
      <c r="R38" s="20" t="s">
        <v>481</v>
      </c>
      <c r="S38" s="18" t="s">
        <v>481</v>
      </c>
      <c r="T38" s="20" t="s">
        <v>481</v>
      </c>
      <c r="U38" s="18" t="n">
        <v>364.06313845</v>
      </c>
      <c r="V38" s="20" t="n">
        <v>9.75831524</v>
      </c>
    </row>
    <row r="39" spans="1:22">
      <c r="A39" s="15" t="s">
        <v>514</v>
      </c>
      <c r="B39" s="17" t="n">
        <v>5895</v>
      </c>
      <c r="C39" s="18">
        <f>(32.0/B39*100)</f>
        <v/>
      </c>
      <c r="D39" s="19" t="n">
        <v>5863</v>
      </c>
      <c r="E39" s="18" t="n">
        <v>432.9569814</v>
      </c>
      <c r="F39" s="20" t="n">
        <v>3.94217969</v>
      </c>
      <c r="G39" s="18" t="n">
        <v>436.51343519</v>
      </c>
      <c r="H39" s="20" t="n">
        <v>6.35389465</v>
      </c>
      <c r="I39" s="18" t="n">
        <v>402.07567811</v>
      </c>
      <c r="J39" s="20" t="n">
        <v>7.89854501</v>
      </c>
      <c r="K39" s="18" t="n">
        <v>403.31068042</v>
      </c>
      <c r="L39" s="20" t="n">
        <v>8.112788399999999</v>
      </c>
      <c r="M39" s="18" t="s">
        <v>481</v>
      </c>
      <c r="N39" s="20" t="s">
        <v>481</v>
      </c>
      <c r="O39" s="18" t="s">
        <v>481</v>
      </c>
      <c r="P39" s="20" t="s">
        <v>481</v>
      </c>
      <c r="Q39" s="18" t="s">
        <v>481</v>
      </c>
      <c r="R39" s="20" t="s">
        <v>481</v>
      </c>
      <c r="S39" s="18" t="s">
        <v>481</v>
      </c>
      <c r="T39" s="20" t="s">
        <v>481</v>
      </c>
      <c r="U39" s="18" t="n">
        <v>347.7703532</v>
      </c>
      <c r="V39" s="20" t="n">
        <v>12.93262875</v>
      </c>
    </row>
    <row r="40" spans="1:22">
      <c r="A40" s="15" t="s">
        <v>515</v>
      </c>
      <c r="B40" s="17" t="n">
        <v>14157</v>
      </c>
      <c r="C40" s="18">
        <f>(298.0/B40*100)</f>
        <v/>
      </c>
      <c r="D40" s="19" t="n">
        <v>13859</v>
      </c>
      <c r="E40" s="18" t="n">
        <v>500.83178454</v>
      </c>
      <c r="F40" s="20" t="n">
        <v>2.97191876</v>
      </c>
      <c r="G40" s="18" t="n">
        <v>508.34288493</v>
      </c>
      <c r="H40" s="20" t="n">
        <v>3.65106181</v>
      </c>
      <c r="I40" s="18" t="n">
        <v>496.99732871</v>
      </c>
      <c r="J40" s="20" t="n">
        <v>5.66410724</v>
      </c>
      <c r="K40" s="18" t="n">
        <v>482.09091361</v>
      </c>
      <c r="L40" s="20" t="n">
        <v>7.12634734</v>
      </c>
      <c r="M40" s="18" t="s">
        <v>481</v>
      </c>
      <c r="N40" s="20" t="s">
        <v>481</v>
      </c>
      <c r="O40" s="18" t="s">
        <v>481</v>
      </c>
      <c r="P40" s="20" t="s">
        <v>481</v>
      </c>
      <c r="Q40" s="18" t="s">
        <v>481</v>
      </c>
      <c r="R40" s="20" t="s">
        <v>481</v>
      </c>
      <c r="S40" s="18" t="s">
        <v>481</v>
      </c>
      <c r="T40" s="20" t="s">
        <v>481</v>
      </c>
      <c r="U40" s="18" t="n">
        <v>394.33796124</v>
      </c>
      <c r="V40" s="20" t="n">
        <v>10.87099975</v>
      </c>
    </row>
    <row r="41" spans="1:22">
      <c r="A41" s="15" t="s">
        <v>516</v>
      </c>
      <c r="B41" s="17" t="n">
        <v>5712</v>
      </c>
      <c r="C41" s="18">
        <f>(40.0/B41*100)</f>
        <v/>
      </c>
      <c r="D41" s="19" t="n">
        <v>5672</v>
      </c>
      <c r="E41" s="18" t="n">
        <v>501.03058156</v>
      </c>
      <c r="F41" s="20" t="n">
        <v>3.65954274</v>
      </c>
      <c r="G41" s="18" t="n">
        <v>506.99088346</v>
      </c>
      <c r="H41" s="20" t="n">
        <v>3.93433582</v>
      </c>
      <c r="I41" s="18" t="n">
        <v>492.97769926</v>
      </c>
      <c r="J41" s="20" t="n">
        <v>7.23381857</v>
      </c>
      <c r="K41" s="18" t="n">
        <v>475.88725325</v>
      </c>
      <c r="L41" s="20" t="n">
        <v>8.47001579</v>
      </c>
      <c r="M41" s="18" t="s">
        <v>481</v>
      </c>
      <c r="N41" s="20" t="s">
        <v>481</v>
      </c>
      <c r="O41" s="18" t="s">
        <v>481</v>
      </c>
      <c r="P41" s="20" t="s">
        <v>481</v>
      </c>
      <c r="Q41" s="18" t="n">
        <v>399.91015703</v>
      </c>
      <c r="R41" s="20" t="n">
        <v>16.72230739</v>
      </c>
      <c r="S41" s="18" t="s">
        <v>481</v>
      </c>
      <c r="T41" s="20" t="s">
        <v>481</v>
      </c>
      <c r="U41" s="18" t="n">
        <v>370.17636774</v>
      </c>
      <c r="V41" s="20" t="n">
        <v>15.96244868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405.25875999</v>
      </c>
      <c r="R44" s="20" t="n">
        <v>4.13018289</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(1434.0/B46*100)</f>
        <v/>
      </c>
      <c r="D46" s="19" t="n">
        <v>21707</v>
      </c>
      <c r="E46" s="18" t="n">
        <v>421.14794859</v>
      </c>
      <c r="F46" s="20" t="n">
        <v>2.88480147</v>
      </c>
      <c r="G46" s="18" t="n">
        <v>417.21313834</v>
      </c>
      <c r="H46" s="20" t="n">
        <v>3.78363784</v>
      </c>
      <c r="I46" s="18" t="n">
        <v>410.43549828</v>
      </c>
      <c r="J46" s="20" t="n">
        <v>7.95206782</v>
      </c>
      <c r="K46" s="18" t="n">
        <v>398.45218007</v>
      </c>
      <c r="L46" s="20" t="n">
        <v>5.82797757</v>
      </c>
      <c r="M46" s="18" t="s">
        <v>481</v>
      </c>
      <c r="N46" s="20" t="s">
        <v>481</v>
      </c>
      <c r="O46" s="18" t="s">
        <v>481</v>
      </c>
      <c r="P46" s="20" t="s">
        <v>481</v>
      </c>
      <c r="Q46" s="18" t="s">
        <v>481</v>
      </c>
      <c r="R46" s="20" t="s">
        <v>481</v>
      </c>
      <c r="S46" s="18" t="s">
        <v>481</v>
      </c>
      <c r="T46" s="20" t="s">
        <v>481</v>
      </c>
      <c r="U46" s="18" t="n">
        <v>341.81705135</v>
      </c>
      <c r="V46" s="20" t="n">
        <v>4.22702279</v>
      </c>
    </row>
    <row r="47" spans="1:22">
      <c r="A47" s="15" t="s">
        <v>522</v>
      </c>
      <c r="B47" s="17" t="n">
        <v>5928</v>
      </c>
      <c r="C47" s="18">
        <f>(106.0/B47*100)</f>
        <v/>
      </c>
      <c r="D47" s="19" t="n">
        <v>5822</v>
      </c>
      <c r="E47" s="18" t="n">
        <v>445.9371067</v>
      </c>
      <c r="F47" s="20" t="n">
        <v>4.64558734</v>
      </c>
      <c r="G47" s="18" t="n">
        <v>448.395604</v>
      </c>
      <c r="H47" s="20" t="n">
        <v>6.16293058</v>
      </c>
      <c r="I47" s="18" t="n">
        <v>432.91813368</v>
      </c>
      <c r="J47" s="20" t="n">
        <v>8.487232089999999</v>
      </c>
      <c r="K47" s="18" t="n">
        <v>409.03372575</v>
      </c>
      <c r="L47" s="20" t="n">
        <v>7.80385758</v>
      </c>
      <c r="M47" s="18" t="s">
        <v>481</v>
      </c>
      <c r="N47" s="20" t="s">
        <v>481</v>
      </c>
      <c r="O47" s="18" t="s">
        <v>481</v>
      </c>
      <c r="P47" s="20" t="s">
        <v>481</v>
      </c>
      <c r="Q47" s="18" t="s">
        <v>481</v>
      </c>
      <c r="R47" s="20" t="s">
        <v>481</v>
      </c>
      <c r="S47" s="18" t="s">
        <v>481</v>
      </c>
      <c r="T47" s="20" t="s">
        <v>481</v>
      </c>
      <c r="U47" s="18" t="n">
        <v>303.44871864</v>
      </c>
      <c r="V47" s="20" t="n">
        <v>7.44230705</v>
      </c>
    </row>
    <row r="48" spans="1:22">
      <c r="A48" s="15" t="s">
        <v>523</v>
      </c>
      <c r="B48" s="17" t="n">
        <v>9841</v>
      </c>
      <c r="C48" s="18">
        <f>(7.0/B48*100)</f>
        <v/>
      </c>
      <c r="D48" s="19" t="n">
        <v>9834</v>
      </c>
      <c r="E48" s="18" t="n">
        <v>502.52522422</v>
      </c>
      <c r="F48" s="20" t="n">
        <v>4.81361889</v>
      </c>
      <c r="G48" s="18" t="n">
        <v>484.37130248</v>
      </c>
      <c r="H48" s="20" t="n">
        <v>7.34781799</v>
      </c>
      <c r="I48" s="18" t="n">
        <v>465.08189106</v>
      </c>
      <c r="J48" s="20" t="n">
        <v>7.83593776</v>
      </c>
      <c r="K48" s="18" t="n">
        <v>472.12479218</v>
      </c>
      <c r="L48" s="20" t="n">
        <v>10.78628785</v>
      </c>
      <c r="M48" s="18" t="s">
        <v>481</v>
      </c>
      <c r="N48" s="20" t="s">
        <v>481</v>
      </c>
      <c r="O48" s="18" t="s">
        <v>481</v>
      </c>
      <c r="P48" s="20" t="s">
        <v>481</v>
      </c>
      <c r="Q48" s="18" t="s">
        <v>481</v>
      </c>
      <c r="R48" s="20" t="s">
        <v>481</v>
      </c>
      <c r="S48" s="18" t="s">
        <v>481</v>
      </c>
      <c r="T48" s="20" t="s">
        <v>481</v>
      </c>
      <c r="U48" s="18" t="n">
        <v>413.82444315</v>
      </c>
      <c r="V48" s="20" t="n">
        <v>28.14824376</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(228.0/B50*100)</f>
        <v/>
      </c>
      <c r="D50" s="19" t="n">
        <v>11567</v>
      </c>
      <c r="E50" s="18" t="n">
        <v>426.44232366</v>
      </c>
      <c r="F50" s="20" t="n">
        <v>2.99706586</v>
      </c>
      <c r="G50" s="18" t="n">
        <v>436.29365151</v>
      </c>
      <c r="H50" s="20" t="n">
        <v>3.63685856</v>
      </c>
      <c r="I50" s="18" t="n">
        <v>418.08759173</v>
      </c>
      <c r="J50" s="20" t="n">
        <v>6.08542911</v>
      </c>
      <c r="K50" s="18" t="n">
        <v>405.27877134</v>
      </c>
      <c r="L50" s="20" t="n">
        <v>6.9971592</v>
      </c>
      <c r="M50" s="18" t="s">
        <v>481</v>
      </c>
      <c r="N50" s="20" t="s">
        <v>481</v>
      </c>
      <c r="O50" s="18" t="s">
        <v>481</v>
      </c>
      <c r="P50" s="20" t="s">
        <v>481</v>
      </c>
      <c r="Q50" s="18" t="s">
        <v>481</v>
      </c>
      <c r="R50" s="20" t="s">
        <v>481</v>
      </c>
      <c r="S50" s="18" t="s">
        <v>481</v>
      </c>
      <c r="T50" s="20" t="s">
        <v>481</v>
      </c>
      <c r="U50" s="18" t="n">
        <v>334.82222445</v>
      </c>
      <c r="V50" s="20" t="n">
        <v>10.31657158</v>
      </c>
    </row>
    <row r="51" spans="1:22">
      <c r="A51" s="15" t="s">
        <v>526</v>
      </c>
      <c r="B51" s="17" t="n">
        <v>6866</v>
      </c>
      <c r="C51" s="18">
        <f>(109.0/B51*100)</f>
        <v/>
      </c>
      <c r="D51" s="19" t="n">
        <v>6757</v>
      </c>
      <c r="E51" s="18" t="n">
        <v>425.28685291</v>
      </c>
      <c r="F51" s="20" t="n">
        <v>2.71921817</v>
      </c>
      <c r="G51" s="18" t="n">
        <v>441.89780402</v>
      </c>
      <c r="H51" s="20" t="n">
        <v>4.65573569</v>
      </c>
      <c r="I51" s="18" t="n">
        <v>438.58096822</v>
      </c>
      <c r="J51" s="20" t="n">
        <v>6.71190588</v>
      </c>
      <c r="K51" s="18" t="n">
        <v>417.70124845</v>
      </c>
      <c r="L51" s="20" t="n">
        <v>7.55704938</v>
      </c>
      <c r="M51" s="18" t="s">
        <v>481</v>
      </c>
      <c r="N51" s="20" t="s">
        <v>481</v>
      </c>
      <c r="O51" s="18" t="s">
        <v>481</v>
      </c>
      <c r="P51" s="20" t="s">
        <v>481</v>
      </c>
      <c r="Q51" s="18" t="n">
        <v>427.96430568</v>
      </c>
      <c r="R51" s="20" t="n">
        <v>5.20460603</v>
      </c>
      <c r="S51" s="18" t="s">
        <v>481</v>
      </c>
      <c r="T51" s="20" t="s">
        <v>481</v>
      </c>
      <c r="U51" s="18" t="n">
        <v>381.93495209</v>
      </c>
      <c r="V51" s="20" t="n">
        <v>10.42343683</v>
      </c>
    </row>
    <row r="52" spans="1:22">
      <c r="A52" s="15" t="s">
        <v>527</v>
      </c>
      <c r="B52" s="17" t="n">
        <v>5809</v>
      </c>
      <c r="C52" s="18">
        <f>(78.0/B52*100)</f>
        <v/>
      </c>
      <c r="D52" s="19" t="n">
        <v>5731</v>
      </c>
      <c r="E52" s="18" t="n">
        <v>489.94140906</v>
      </c>
      <c r="F52" s="20" t="n">
        <v>2.78164658</v>
      </c>
      <c r="G52" s="18" t="n">
        <v>488.42759228</v>
      </c>
      <c r="H52" s="20" t="n">
        <v>3.68414715</v>
      </c>
      <c r="I52" s="18" t="n">
        <v>477.496219</v>
      </c>
      <c r="J52" s="20" t="n">
        <v>7.34882519</v>
      </c>
      <c r="K52" s="18" t="n">
        <v>463.9932787</v>
      </c>
      <c r="L52" s="20" t="n">
        <v>7.27066704</v>
      </c>
      <c r="M52" s="18" t="s">
        <v>481</v>
      </c>
      <c r="N52" s="20" t="s">
        <v>481</v>
      </c>
      <c r="O52" s="18" t="s">
        <v>481</v>
      </c>
      <c r="P52" s="20" t="s">
        <v>481</v>
      </c>
      <c r="Q52" s="18" t="s">
        <v>481</v>
      </c>
      <c r="R52" s="20" t="s">
        <v>481</v>
      </c>
      <c r="S52" s="18" t="s">
        <v>481</v>
      </c>
      <c r="T52" s="20" t="s">
        <v>481</v>
      </c>
      <c r="U52" s="18" t="n">
        <v>376.51953173</v>
      </c>
      <c r="V52" s="20" t="n">
        <v>14.41770765</v>
      </c>
    </row>
    <row r="53" spans="1:22">
      <c r="A53" s="15" t="s">
        <v>528</v>
      </c>
      <c r="B53" s="17" t="n">
        <v>5571</v>
      </c>
      <c r="C53" s="18">
        <f>(85.0/B53*100)</f>
        <v/>
      </c>
      <c r="D53" s="19" t="n">
        <v>5486</v>
      </c>
      <c r="E53" s="18" t="n">
        <v>454.28781943</v>
      </c>
      <c r="F53" s="20" t="n">
        <v>2.33512614</v>
      </c>
      <c r="G53" s="18" t="n">
        <v>446.74165503</v>
      </c>
      <c r="H53" s="20" t="n">
        <v>4.00126281</v>
      </c>
      <c r="I53" s="18" t="n">
        <v>414.0119476</v>
      </c>
      <c r="J53" s="20" t="n">
        <v>6.17169485</v>
      </c>
      <c r="K53" s="18" t="n">
        <v>400.25945545</v>
      </c>
      <c r="L53" s="20" t="n">
        <v>8.626901719999999</v>
      </c>
      <c r="M53" s="18" t="s">
        <v>481</v>
      </c>
      <c r="N53" s="20" t="s">
        <v>481</v>
      </c>
      <c r="O53" s="18" t="s">
        <v>481</v>
      </c>
      <c r="P53" s="20" t="s">
        <v>481</v>
      </c>
      <c r="Q53" s="18" t="s">
        <v>481</v>
      </c>
      <c r="R53" s="20" t="s">
        <v>481</v>
      </c>
      <c r="S53" s="18" t="s">
        <v>481</v>
      </c>
      <c r="T53" s="20" t="s">
        <v>481</v>
      </c>
      <c r="U53" s="18" t="n">
        <v>312.18939086</v>
      </c>
      <c r="V53" s="20" t="n">
        <v>9.23031113</v>
      </c>
    </row>
    <row r="54" spans="1:22">
      <c r="A54" s="15" t="s">
        <v>529</v>
      </c>
      <c r="B54" s="17" t="n">
        <v>4740</v>
      </c>
      <c r="C54" s="18">
        <f>(127.0/B54*100)</f>
        <v/>
      </c>
      <c r="D54" s="19" t="n">
        <v>4613</v>
      </c>
      <c r="E54" s="18" t="n">
        <v>365.67867179</v>
      </c>
      <c r="F54" s="20" t="n">
        <v>3.0719975</v>
      </c>
      <c r="G54" s="18" t="n">
        <v>383.62211248</v>
      </c>
      <c r="H54" s="20" t="n">
        <v>5.39520758</v>
      </c>
      <c r="I54" s="18" t="n">
        <v>356.42979557</v>
      </c>
      <c r="J54" s="20" t="n">
        <v>7.11248511</v>
      </c>
      <c r="K54" s="18" t="n">
        <v>347.74071347</v>
      </c>
      <c r="L54" s="20" t="n">
        <v>5.99470635</v>
      </c>
      <c r="M54" s="18" t="s">
        <v>481</v>
      </c>
      <c r="N54" s="20" t="s">
        <v>481</v>
      </c>
      <c r="O54" s="18" t="s">
        <v>481</v>
      </c>
      <c r="P54" s="20" t="s">
        <v>481</v>
      </c>
      <c r="Q54" s="18" t="s">
        <v>481</v>
      </c>
      <c r="R54" s="20" t="s">
        <v>481</v>
      </c>
      <c r="S54" s="18" t="s">
        <v>481</v>
      </c>
      <c r="T54" s="20" t="s">
        <v>481</v>
      </c>
      <c r="U54" s="18" t="n">
        <v>278.05779441</v>
      </c>
      <c r="V54" s="20" t="n">
        <v>5.04003524</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527.90712497</v>
      </c>
      <c r="F56" s="20" t="n">
        <v>3.23847356</v>
      </c>
      <c r="G56" s="18" t="n">
        <v>530.80256628</v>
      </c>
      <c r="H56" s="20" t="n">
        <v>3.79565773</v>
      </c>
      <c r="I56" s="18" t="n">
        <v>530.56926301</v>
      </c>
      <c r="J56" s="20" t="n">
        <v>4.17601063</v>
      </c>
      <c r="K56" s="18" t="n">
        <v>512.8736275</v>
      </c>
      <c r="L56" s="20" t="n">
        <v>5.45188921</v>
      </c>
      <c r="M56" s="18" t="s">
        <v>481</v>
      </c>
      <c r="N56" s="20" t="s">
        <v>481</v>
      </c>
      <c r="O56" s="18" t="s">
        <v>481</v>
      </c>
      <c r="P56" s="20" t="s">
        <v>481</v>
      </c>
      <c r="Q56" s="18" t="s">
        <v>481</v>
      </c>
      <c r="R56" s="20" t="s">
        <v>481</v>
      </c>
      <c r="S56" s="18" t="s">
        <v>481</v>
      </c>
      <c r="T56" s="20" t="s">
        <v>481</v>
      </c>
      <c r="U56" s="18" t="n">
        <v>454.45499245</v>
      </c>
      <c r="V56" s="20" t="n">
        <v>21.10470325</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(139.0/B61*100)</f>
        <v/>
      </c>
      <c r="D61" s="19" t="n">
        <v>6386</v>
      </c>
      <c r="E61" s="18" t="n">
        <v>475.86013928</v>
      </c>
      <c r="F61" s="20" t="n">
        <v>2.68110351</v>
      </c>
      <c r="G61" s="18" t="n">
        <v>485.83100887</v>
      </c>
      <c r="H61" s="20" t="n">
        <v>4.02650769</v>
      </c>
      <c r="I61" s="18" t="n">
        <v>469.58316816</v>
      </c>
      <c r="J61" s="20" t="n">
        <v>7.4022994</v>
      </c>
      <c r="K61" s="18" t="n">
        <v>428.40940785</v>
      </c>
      <c r="L61" s="20" t="n">
        <v>10.84004009</v>
      </c>
      <c r="M61" s="18" t="s">
        <v>481</v>
      </c>
      <c r="N61" s="20" t="s">
        <v>481</v>
      </c>
      <c r="O61" s="18" t="s">
        <v>481</v>
      </c>
      <c r="P61" s="20" t="s">
        <v>481</v>
      </c>
      <c r="Q61" s="18" t="s">
        <v>481</v>
      </c>
      <c r="R61" s="20" t="s">
        <v>481</v>
      </c>
      <c r="S61" s="18" t="s">
        <v>481</v>
      </c>
      <c r="T61" s="20" t="s">
        <v>481</v>
      </c>
      <c r="U61" s="18" t="n">
        <v>354.27767136</v>
      </c>
      <c r="V61" s="20" t="n">
        <v>12.67780239</v>
      </c>
    </row>
    <row r="62" spans="1:22">
      <c r="A62" s="15" t="s">
        <v>537</v>
      </c>
      <c r="B62" s="17" t="n">
        <v>4476</v>
      </c>
      <c r="C62" s="18">
        <f>(3.0/B62*100)</f>
        <v/>
      </c>
      <c r="D62" s="19" t="n">
        <v>4473</v>
      </c>
      <c r="E62" s="18" t="n">
        <v>514.54097698</v>
      </c>
      <c r="F62" s="20" t="n">
        <v>1.89222875</v>
      </c>
      <c r="G62" s="18" t="n">
        <v>510.47141112</v>
      </c>
      <c r="H62" s="20" t="n">
        <v>2.41627272</v>
      </c>
      <c r="I62" s="18" t="n">
        <v>502.20106343</v>
      </c>
      <c r="J62" s="20" t="n">
        <v>4.12513638</v>
      </c>
      <c r="K62" s="18" t="n">
        <v>476.82210507</v>
      </c>
      <c r="L62" s="20" t="n">
        <v>5.52776716</v>
      </c>
      <c r="M62" s="18" t="s">
        <v>481</v>
      </c>
      <c r="N62" s="20" t="s">
        <v>481</v>
      </c>
      <c r="O62" s="18" t="s">
        <v>481</v>
      </c>
      <c r="P62" s="20" t="s">
        <v>481</v>
      </c>
      <c r="Q62" s="18" t="s">
        <v>481</v>
      </c>
      <c r="R62" s="20" t="s">
        <v>481</v>
      </c>
      <c r="S62" s="18" t="s">
        <v>481</v>
      </c>
      <c r="T62" s="20" t="s">
        <v>481</v>
      </c>
      <c r="U62" s="18" t="n">
        <v>468.34624463</v>
      </c>
      <c r="V62" s="20" t="n">
        <v>24.60888674</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(77.0/B66*100)</f>
        <v/>
      </c>
      <c r="D66" s="19" t="n">
        <v>5588</v>
      </c>
      <c r="E66" s="18" t="n">
        <v>433.80078297</v>
      </c>
      <c r="F66" s="20" t="n">
        <v>1.89571483</v>
      </c>
      <c r="G66" s="18" t="n">
        <v>449.75306813</v>
      </c>
      <c r="H66" s="20" t="n">
        <v>5.11750366</v>
      </c>
      <c r="I66" s="18" t="n">
        <v>417.81604445</v>
      </c>
      <c r="J66" s="20" t="n">
        <v>9.7738029</v>
      </c>
      <c r="K66" s="18" t="n">
        <v>391.89302176</v>
      </c>
      <c r="L66" s="20" t="n">
        <v>9.254180399999999</v>
      </c>
      <c r="M66" s="18" t="s">
        <v>481</v>
      </c>
      <c r="N66" s="20" t="s">
        <v>481</v>
      </c>
      <c r="O66" s="18" t="s">
        <v>481</v>
      </c>
      <c r="P66" s="20" t="s">
        <v>481</v>
      </c>
      <c r="Q66" s="18" t="s">
        <v>481</v>
      </c>
      <c r="R66" s="20" t="s">
        <v>481</v>
      </c>
      <c r="S66" s="18" t="s">
        <v>481</v>
      </c>
      <c r="T66" s="20" t="s">
        <v>481</v>
      </c>
      <c r="U66" s="18" t="n">
        <v>327.14783648</v>
      </c>
      <c r="V66" s="20" t="n">
        <v>5.57911638</v>
      </c>
    </row>
    <row r="67" spans="1:22">
      <c r="A67" s="15" t="s">
        <v>542</v>
      </c>
      <c r="B67" s="17" t="n">
        <v>6971</v>
      </c>
      <c r="C67" s="18">
        <f>(146.0/B67*100)</f>
        <v/>
      </c>
      <c r="D67" s="19" t="n">
        <v>6825</v>
      </c>
      <c r="E67" s="18" t="n">
        <v>401.98902053</v>
      </c>
      <c r="F67" s="20" t="n">
        <v>2.96722075</v>
      </c>
      <c r="G67" s="18" t="n">
        <v>409.41016412</v>
      </c>
      <c r="H67" s="20" t="n">
        <v>4.22449526</v>
      </c>
      <c r="I67" s="18" t="n">
        <v>385.81175763</v>
      </c>
      <c r="J67" s="20" t="n">
        <v>7.64292672</v>
      </c>
      <c r="K67" s="18" t="n">
        <v>387.52512427</v>
      </c>
      <c r="L67" s="20" t="n">
        <v>7.95870955</v>
      </c>
      <c r="M67" s="18" t="s">
        <v>481</v>
      </c>
      <c r="N67" s="20" t="s">
        <v>481</v>
      </c>
      <c r="O67" s="18" t="s">
        <v>481</v>
      </c>
      <c r="P67" s="20" t="s">
        <v>481</v>
      </c>
      <c r="Q67" s="18" t="s">
        <v>481</v>
      </c>
      <c r="R67" s="20" t="s">
        <v>481</v>
      </c>
      <c r="S67" s="18" t="s">
        <v>481</v>
      </c>
      <c r="T67" s="20" t="s">
        <v>481</v>
      </c>
      <c r="U67" s="18" t="n">
        <v>287.06656771</v>
      </c>
      <c r="V67" s="20" t="n">
        <v>8.51817028</v>
      </c>
    </row>
    <row r="68" spans="1:22">
      <c r="A68" s="15" t="s">
        <v>543</v>
      </c>
      <c r="B68" s="17" t="n">
        <v>12083</v>
      </c>
      <c r="C68" s="18">
        <f>(26.0/B68*100)</f>
        <v/>
      </c>
      <c r="D68" s="19" t="n">
        <v>12057</v>
      </c>
      <c r="E68" s="18" t="n">
        <v>421.0168215</v>
      </c>
      <c r="F68" s="20" t="n">
        <v>1.279493</v>
      </c>
      <c r="G68" s="18" t="n">
        <v>417.89979847</v>
      </c>
      <c r="H68" s="20" t="n">
        <v>2.3861381</v>
      </c>
      <c r="I68" s="18" t="n">
        <v>376.06982576</v>
      </c>
      <c r="J68" s="20" t="n">
        <v>4.20231353</v>
      </c>
      <c r="K68" s="18" t="n">
        <v>364.96354202</v>
      </c>
      <c r="L68" s="20" t="n">
        <v>4.97057859</v>
      </c>
      <c r="M68" s="18" t="s">
        <v>481</v>
      </c>
      <c r="N68" s="20" t="s">
        <v>481</v>
      </c>
      <c r="O68" s="18" t="s">
        <v>481</v>
      </c>
      <c r="P68" s="20" t="s">
        <v>481</v>
      </c>
      <c r="Q68" s="18" t="s">
        <v>481</v>
      </c>
      <c r="R68" s="20" t="s">
        <v>481</v>
      </c>
      <c r="S68" s="18" t="s">
        <v>481</v>
      </c>
      <c r="T68" s="20" t="s">
        <v>481</v>
      </c>
      <c r="U68" s="18" t="n">
        <v>286.70179139</v>
      </c>
      <c r="V68" s="20" t="n">
        <v>4.21070993</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496.31625461</v>
      </c>
      <c r="F70" s="20" t="n">
        <v>3.06800494</v>
      </c>
      <c r="G70" s="18" t="n">
        <v>506.87534588</v>
      </c>
      <c r="H70" s="20" t="n">
        <v>4.77144759</v>
      </c>
      <c r="I70" s="18" t="n">
        <v>507.95225765</v>
      </c>
      <c r="J70" s="20" t="n">
        <v>7.04128381</v>
      </c>
      <c r="K70" s="18" t="n">
        <v>480.09642409</v>
      </c>
      <c r="L70" s="20" t="n">
        <v>8.302619930000001</v>
      </c>
      <c r="M70" s="18" t="s">
        <v>481</v>
      </c>
      <c r="N70" s="20" t="s">
        <v>481</v>
      </c>
      <c r="O70" s="18" t="s">
        <v>481</v>
      </c>
      <c r="P70" s="20" t="s">
        <v>481</v>
      </c>
      <c r="Q70" s="18" t="s">
        <v>481</v>
      </c>
      <c r="R70" s="20" t="s">
        <v>481</v>
      </c>
      <c r="S70" s="18" t="s">
        <v>481</v>
      </c>
      <c r="T70" s="20" t="s">
        <v>481</v>
      </c>
      <c r="U70" s="18" t="n">
        <v>423.74939577</v>
      </c>
      <c r="V70" s="20" t="n">
        <v>11.0284837</v>
      </c>
    </row>
    <row r="71" spans="1:22">
      <c r="A71" s="15" t="s">
        <v>546</v>
      </c>
      <c r="B71" s="17" t="n">
        <v>6115</v>
      </c>
      <c r="C71" s="18">
        <f>(17.0/B71*100)</f>
        <v/>
      </c>
      <c r="D71" s="19" t="n">
        <v>6098</v>
      </c>
      <c r="E71" s="18" t="n">
        <v>544.86388748</v>
      </c>
      <c r="F71" s="20" t="n">
        <v>2.3550226</v>
      </c>
      <c r="G71" s="18" t="n">
        <v>531.45192279</v>
      </c>
      <c r="H71" s="20" t="n">
        <v>2.99374318</v>
      </c>
      <c r="I71" s="18" t="n">
        <v>514.52068429</v>
      </c>
      <c r="J71" s="20" t="n">
        <v>5.10293648</v>
      </c>
      <c r="K71" s="18" t="n">
        <v>507.82301012</v>
      </c>
      <c r="L71" s="20" t="n">
        <v>4.95656579</v>
      </c>
      <c r="M71" s="18" t="s">
        <v>481</v>
      </c>
      <c r="N71" s="20" t="s">
        <v>481</v>
      </c>
      <c r="O71" s="18" t="s">
        <v>481</v>
      </c>
      <c r="P71" s="20" t="s">
        <v>481</v>
      </c>
      <c r="Q71" s="18" t="s">
        <v>481</v>
      </c>
      <c r="R71" s="20" t="s">
        <v>481</v>
      </c>
      <c r="S71" s="18" t="s">
        <v>481</v>
      </c>
      <c r="T71" s="20" t="s">
        <v>481</v>
      </c>
      <c r="U71" s="18" t="n">
        <v>495.42638226</v>
      </c>
      <c r="V71" s="20" t="n">
        <v>20.91911141</v>
      </c>
    </row>
    <row r="72" spans="1:22">
      <c r="A72" s="15" t="s">
        <v>547</v>
      </c>
      <c r="B72" s="17" t="n">
        <v>7708</v>
      </c>
      <c r="C72" s="18">
        <f>(5.0/B72*100)</f>
        <v/>
      </c>
      <c r="D72" s="19" t="n">
        <v>7703</v>
      </c>
      <c r="E72" s="18" t="n">
        <v>496.3454845</v>
      </c>
      <c r="F72" s="20" t="n">
        <v>2.61872407</v>
      </c>
      <c r="G72" s="18" t="n">
        <v>505.5897422</v>
      </c>
      <c r="H72" s="20" t="n">
        <v>5.13072666</v>
      </c>
      <c r="I72" s="18" t="n">
        <v>511.6181479</v>
      </c>
      <c r="J72" s="20" t="n">
        <v>6.79122223</v>
      </c>
      <c r="K72" s="18" t="n">
        <v>466.50437056</v>
      </c>
      <c r="L72" s="20" t="n">
        <v>7.78365125</v>
      </c>
      <c r="M72" s="18" t="s">
        <v>481</v>
      </c>
      <c r="N72" s="20" t="s">
        <v>481</v>
      </c>
      <c r="O72" s="18" t="s">
        <v>481</v>
      </c>
      <c r="P72" s="20" t="s">
        <v>481</v>
      </c>
      <c r="Q72" s="18" t="s">
        <v>481</v>
      </c>
      <c r="R72" s="20" t="s">
        <v>481</v>
      </c>
      <c r="S72" s="18" t="s">
        <v>481</v>
      </c>
      <c r="T72" s="20" t="s">
        <v>481</v>
      </c>
      <c r="U72" s="18" t="n">
        <v>443.45284628</v>
      </c>
      <c r="V72" s="20" t="n">
        <v>37.1042751</v>
      </c>
    </row>
    <row r="73" spans="1:22">
      <c r="A73" s="15" t="s">
        <v>548</v>
      </c>
      <c r="B73" s="17" t="n">
        <v>8249</v>
      </c>
      <c r="C73" s="18">
        <f>(148.0/B73*100)</f>
        <v/>
      </c>
      <c r="D73" s="19" t="n">
        <v>8101</v>
      </c>
      <c r="E73" s="18" t="n">
        <v>417.50601102</v>
      </c>
      <c r="F73" s="20" t="n">
        <v>3.58372094</v>
      </c>
      <c r="G73" s="18" t="n">
        <v>406.10655828</v>
      </c>
      <c r="H73" s="20" t="n">
        <v>4.22079729</v>
      </c>
      <c r="I73" s="18" t="n">
        <v>393.91888263</v>
      </c>
      <c r="J73" s="20" t="n">
        <v>4.55586929</v>
      </c>
      <c r="K73" s="18" t="n">
        <v>390.19902784</v>
      </c>
      <c r="L73" s="20" t="n">
        <v>4.86913557</v>
      </c>
      <c r="M73" s="18" t="s">
        <v>481</v>
      </c>
      <c r="N73" s="20" t="s">
        <v>481</v>
      </c>
      <c r="O73" s="18" t="s">
        <v>481</v>
      </c>
      <c r="P73" s="20" t="s">
        <v>481</v>
      </c>
      <c r="Q73" s="18" t="s">
        <v>481</v>
      </c>
      <c r="R73" s="20" t="s">
        <v>481</v>
      </c>
      <c r="S73" s="18" t="s">
        <v>481</v>
      </c>
      <c r="T73" s="20" t="s">
        <v>481</v>
      </c>
      <c r="U73" s="18" t="n">
        <v>349.11972627</v>
      </c>
      <c r="V73" s="20" t="n">
        <v>12.82367711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(218.0/B75*100)</f>
        <v/>
      </c>
      <c r="D75" s="19" t="n">
        <v>5157</v>
      </c>
      <c r="E75" s="18" t="n">
        <v>366.00433235</v>
      </c>
      <c r="F75" s="20" t="n">
        <v>3.04433425</v>
      </c>
      <c r="G75" s="18" t="n">
        <v>372.92200118</v>
      </c>
      <c r="H75" s="20" t="n">
        <v>4.51643641</v>
      </c>
      <c r="I75" s="18" t="n">
        <v>355.01363994</v>
      </c>
      <c r="J75" s="20" t="n">
        <v>7.17935103</v>
      </c>
      <c r="K75" s="18" t="n">
        <v>348.55378212</v>
      </c>
      <c r="L75" s="20" t="n">
        <v>7.37018991</v>
      </c>
      <c r="M75" s="18" t="s">
        <v>481</v>
      </c>
      <c r="N75" s="20" t="s">
        <v>481</v>
      </c>
      <c r="O75" s="18" t="s">
        <v>481</v>
      </c>
      <c r="P75" s="20" t="s">
        <v>481</v>
      </c>
      <c r="Q75" s="18" t="s">
        <v>481</v>
      </c>
      <c r="R75" s="20" t="s">
        <v>481</v>
      </c>
      <c r="S75" s="18" t="s">
        <v>481</v>
      </c>
      <c r="T75" s="20" t="s">
        <v>481</v>
      </c>
      <c r="U75" s="18" t="n">
        <v>302.19271312</v>
      </c>
      <c r="V75" s="20" t="n">
        <v>7.18183223</v>
      </c>
    </row>
    <row r="76" spans="1:22">
      <c r="A76" s="15" t="s">
        <v>551</v>
      </c>
      <c r="B76" s="17" t="n">
        <v>14167</v>
      </c>
      <c r="C76" s="18">
        <f>(229.0/B76*100)</f>
        <v/>
      </c>
      <c r="D76" s="19" t="n">
        <v>13938</v>
      </c>
      <c r="E76" s="18" t="n">
        <v>444.76978926</v>
      </c>
      <c r="F76" s="20" t="n">
        <v>3.14508849</v>
      </c>
      <c r="G76" s="18" t="n">
        <v>444.54966729</v>
      </c>
      <c r="H76" s="20" t="n">
        <v>4.10645875</v>
      </c>
      <c r="I76" s="18" t="n">
        <v>413.42307135</v>
      </c>
      <c r="J76" s="20" t="n">
        <v>5.34503495</v>
      </c>
      <c r="K76" s="18" t="n">
        <v>401.41279069</v>
      </c>
      <c r="L76" s="20" t="n">
        <v>5.42680637</v>
      </c>
      <c r="M76" s="18" t="s">
        <v>481</v>
      </c>
      <c r="N76" s="20" t="s">
        <v>481</v>
      </c>
      <c r="O76" s="18" t="s">
        <v>481</v>
      </c>
      <c r="P76" s="20" t="s">
        <v>481</v>
      </c>
      <c r="Q76" s="18" t="s">
        <v>481</v>
      </c>
      <c r="R76" s="20" t="s">
        <v>481</v>
      </c>
      <c r="S76" s="18" t="s">
        <v>481</v>
      </c>
      <c r="T76" s="20" t="s">
        <v>481</v>
      </c>
      <c r="U76" s="18" t="n">
        <v>312.84634664</v>
      </c>
      <c r="V76" s="20" t="n">
        <v>6.14728037</v>
      </c>
    </row>
    <row r="77" spans="1:22">
      <c r="A77" s="15" t="s">
        <v>552</v>
      </c>
      <c r="B77" s="17" t="n">
        <v>6062</v>
      </c>
      <c r="C77" s="18">
        <f>(98.0/B77*100)</f>
        <v/>
      </c>
      <c r="D77" s="19" t="n">
        <v>5964</v>
      </c>
      <c r="E77" s="18" t="n">
        <v>440.19134663</v>
      </c>
      <c r="F77" s="20" t="n">
        <v>2.47436843</v>
      </c>
      <c r="G77" s="18" t="n">
        <v>456.88843401</v>
      </c>
      <c r="H77" s="20" t="n">
        <v>4.37863444</v>
      </c>
      <c r="I77" s="18" t="n">
        <v>444.27124386</v>
      </c>
      <c r="J77" s="20" t="n">
        <v>7.32397584</v>
      </c>
      <c r="K77" s="18" t="n">
        <v>435.26868502</v>
      </c>
      <c r="L77" s="20" t="n">
        <v>7.18261797</v>
      </c>
      <c r="M77" s="18" t="s">
        <v>481</v>
      </c>
      <c r="N77" s="20" t="s">
        <v>481</v>
      </c>
      <c r="O77" s="18" t="s">
        <v>481</v>
      </c>
      <c r="P77" s="20" t="s">
        <v>481</v>
      </c>
      <c r="Q77" s="18" t="s">
        <v>481</v>
      </c>
      <c r="R77" s="20" t="s">
        <v>481</v>
      </c>
      <c r="S77" s="18" t="s">
        <v>481</v>
      </c>
      <c r="T77" s="20" t="s">
        <v>481</v>
      </c>
      <c r="U77" s="18" t="n">
        <v>333.85428328</v>
      </c>
      <c r="V77" s="20" t="n">
        <v>5.9684236</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435.75437544</v>
      </c>
      <c r="F81" s="20" t="n">
        <v>3.47491279</v>
      </c>
      <c r="G81" s="18" t="n">
        <v>437.00804176</v>
      </c>
      <c r="H81" s="20" t="n">
        <v>4.07635825</v>
      </c>
      <c r="I81" s="18" t="n">
        <v>419.41647417</v>
      </c>
      <c r="J81" s="20" t="n">
        <v>6.52561029</v>
      </c>
      <c r="K81" s="18" t="n">
        <v>397.83267679</v>
      </c>
      <c r="L81" s="20" t="n">
        <v>5.59677477</v>
      </c>
      <c r="M81" s="18" t="s">
        <v>481</v>
      </c>
      <c r="N81" s="20" t="s">
        <v>481</v>
      </c>
      <c r="O81" s="18" t="s">
        <v>481</v>
      </c>
      <c r="P81" s="20" t="s">
        <v>481</v>
      </c>
      <c r="Q81" s="18" t="s">
        <v>481</v>
      </c>
      <c r="R81" s="20" t="s">
        <v>481</v>
      </c>
      <c r="S81" s="18" t="s">
        <v>481</v>
      </c>
      <c r="T81" s="20" t="s">
        <v>481</v>
      </c>
      <c r="U81" s="18" t="n">
        <v>331.21739481</v>
      </c>
      <c r="V81" s="20" t="n">
        <v>15.67420284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1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925</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515.2035793700001</v>
      </c>
      <c r="F7" s="20" t="n">
        <v>1.78690923</v>
      </c>
      <c r="G7" s="18" t="n">
        <v>481.24443662</v>
      </c>
      <c r="H7" s="20" t="n">
        <v>4.17647644</v>
      </c>
      <c r="I7" s="18" t="n">
        <v>457.96355679</v>
      </c>
      <c r="J7" s="20" t="n">
        <v>6.60686306</v>
      </c>
      <c r="K7" s="18" t="n">
        <v>442.82671746</v>
      </c>
      <c r="L7" s="20" t="n">
        <v>6.8569698</v>
      </c>
      <c r="M7" s="18" t="s">
        <v>481</v>
      </c>
      <c r="N7" s="20" t="s">
        <v>481</v>
      </c>
      <c r="O7" s="18" t="s">
        <v>481</v>
      </c>
      <c r="P7" s="20" t="s">
        <v>481</v>
      </c>
      <c r="Q7" s="18" t="s">
        <v>481</v>
      </c>
      <c r="R7" s="20" t="s">
        <v>481</v>
      </c>
      <c r="S7" s="18" t="s">
        <v>481</v>
      </c>
      <c r="T7" s="20" t="s">
        <v>481</v>
      </c>
      <c r="U7" s="18" t="n">
        <v>418.19224186</v>
      </c>
      <c r="V7" s="20" t="n">
        <v>9.20038038</v>
      </c>
    </row>
    <row r="8" spans="1:22">
      <c r="A8" s="15" t="s">
        <v>483</v>
      </c>
      <c r="B8" s="17" t="n">
        <v>7007</v>
      </c>
      <c r="C8" s="18">
        <f>(28.0/B8*100)</f>
        <v/>
      </c>
      <c r="D8" s="19" t="n">
        <v>6979</v>
      </c>
      <c r="E8" s="18" t="n">
        <v>492.3767973</v>
      </c>
      <c r="F8" s="20" t="n">
        <v>2.68441671</v>
      </c>
      <c r="G8" s="18" t="n">
        <v>437.77849894</v>
      </c>
      <c r="H8" s="20" t="n">
        <v>7.693202</v>
      </c>
      <c r="I8" s="18" t="n">
        <v>423.37761147</v>
      </c>
      <c r="J8" s="20" t="n">
        <v>13.92741224</v>
      </c>
      <c r="K8" s="18" t="n">
        <v>430.03528851</v>
      </c>
      <c r="L8" s="20" t="n">
        <v>17.75121488</v>
      </c>
      <c r="M8" s="18" t="s">
        <v>481</v>
      </c>
      <c r="N8" s="20" t="s">
        <v>481</v>
      </c>
      <c r="O8" s="18" t="s">
        <v>481</v>
      </c>
      <c r="P8" s="20" t="s">
        <v>481</v>
      </c>
      <c r="Q8" s="18" t="n">
        <v>361.38025951</v>
      </c>
      <c r="R8" s="20" t="n">
        <v>22.72565673</v>
      </c>
      <c r="S8" s="18" t="s">
        <v>481</v>
      </c>
      <c r="T8" s="20" t="s">
        <v>481</v>
      </c>
      <c r="U8" s="18" t="n">
        <v>379.40994027</v>
      </c>
      <c r="V8" s="20" t="n">
        <v>14.79510952</v>
      </c>
    </row>
    <row r="9" spans="1:22">
      <c r="A9" s="15" t="s">
        <v>484</v>
      </c>
      <c r="B9" s="17" t="n">
        <v>9651</v>
      </c>
      <c r="C9" s="18">
        <f>(136.0/B9*100)</f>
        <v/>
      </c>
      <c r="D9" s="19" t="n">
        <v>9515</v>
      </c>
      <c r="E9" s="18" t="n">
        <v>511.83499953</v>
      </c>
      <c r="F9" s="20" t="n">
        <v>2.31961076</v>
      </c>
      <c r="G9" s="18" t="n">
        <v>473.18594048</v>
      </c>
      <c r="H9" s="20" t="n">
        <v>4.47561995</v>
      </c>
      <c r="I9" s="18" t="n">
        <v>422.99539188</v>
      </c>
      <c r="J9" s="20" t="n">
        <v>11.63706434</v>
      </c>
      <c r="K9" s="18" t="n">
        <v>420.76917803</v>
      </c>
      <c r="L9" s="20" t="n">
        <v>11.99968742</v>
      </c>
      <c r="M9" s="18" t="s">
        <v>481</v>
      </c>
      <c r="N9" s="20" t="s">
        <v>481</v>
      </c>
      <c r="O9" s="18" t="s">
        <v>481</v>
      </c>
      <c r="P9" s="20" t="s">
        <v>481</v>
      </c>
      <c r="Q9" s="18" t="n">
        <v>347.7815185</v>
      </c>
      <c r="R9" s="20" t="n">
        <v>11.20716786</v>
      </c>
      <c r="S9" s="18" t="s">
        <v>481</v>
      </c>
      <c r="T9" s="20" t="s">
        <v>481</v>
      </c>
      <c r="U9" s="18" t="n">
        <v>387.32338827</v>
      </c>
      <c r="V9" s="20" t="n">
        <v>9.160852370000001</v>
      </c>
    </row>
    <row r="10" spans="1:22">
      <c r="A10" s="15" t="s">
        <v>485</v>
      </c>
      <c r="B10" s="17" t="n">
        <v>20058</v>
      </c>
      <c r="C10" s="18">
        <f>(534.0/B10*100)</f>
        <v/>
      </c>
      <c r="D10" s="19" t="n">
        <v>19524</v>
      </c>
      <c r="E10" s="18" t="n">
        <v>535.9502222900001</v>
      </c>
      <c r="F10" s="20" t="n">
        <v>2.22641644</v>
      </c>
      <c r="G10" s="18" t="n">
        <v>498.15759593</v>
      </c>
      <c r="H10" s="20" t="n">
        <v>4.39934072</v>
      </c>
      <c r="I10" s="18" t="n">
        <v>471.46164574</v>
      </c>
      <c r="J10" s="20" t="n">
        <v>7.91058904</v>
      </c>
      <c r="K10" s="18" t="n">
        <v>474.59933955</v>
      </c>
      <c r="L10" s="20" t="n">
        <v>11.35820685</v>
      </c>
      <c r="M10" s="18" t="s">
        <v>481</v>
      </c>
      <c r="N10" s="20" t="s">
        <v>481</v>
      </c>
      <c r="O10" s="18" t="s">
        <v>481</v>
      </c>
      <c r="P10" s="20" t="s">
        <v>481</v>
      </c>
      <c r="Q10" s="18" t="s">
        <v>481</v>
      </c>
      <c r="R10" s="20" t="s">
        <v>481</v>
      </c>
      <c r="S10" s="18" t="s">
        <v>481</v>
      </c>
      <c r="T10" s="20" t="s">
        <v>481</v>
      </c>
      <c r="U10" s="18" t="n">
        <v>431.00452413</v>
      </c>
      <c r="V10" s="20" t="n">
        <v>11.56730573</v>
      </c>
    </row>
    <row r="11" spans="1:22">
      <c r="A11" s="15" t="s">
        <v>486</v>
      </c>
      <c r="B11" s="17" t="n">
        <v>7053</v>
      </c>
      <c r="C11" s="18">
        <f>(60.0/B11*100)</f>
        <v/>
      </c>
      <c r="D11" s="19" t="n">
        <v>6993</v>
      </c>
      <c r="E11" s="18" t="n">
        <v>464.88247591</v>
      </c>
      <c r="F11" s="20" t="n">
        <v>2.49980923</v>
      </c>
      <c r="G11" s="18" t="n">
        <v>431.36787019</v>
      </c>
      <c r="H11" s="20" t="n">
        <v>5.39989655</v>
      </c>
      <c r="I11" s="18" t="n">
        <v>397.38574205</v>
      </c>
      <c r="J11" s="20" t="n">
        <v>20.35965302</v>
      </c>
      <c r="K11" s="18" t="n">
        <v>414.26686273</v>
      </c>
      <c r="L11" s="20" t="n">
        <v>16.9522652</v>
      </c>
      <c r="M11" s="18" t="s">
        <v>481</v>
      </c>
      <c r="N11" s="20" t="s">
        <v>481</v>
      </c>
      <c r="O11" s="18" t="s">
        <v>481</v>
      </c>
      <c r="P11" s="20" t="s">
        <v>481</v>
      </c>
      <c r="Q11" s="18" t="s">
        <v>481</v>
      </c>
      <c r="R11" s="20" t="s">
        <v>481</v>
      </c>
      <c r="S11" s="18" t="s">
        <v>481</v>
      </c>
      <c r="T11" s="20" t="s">
        <v>481</v>
      </c>
      <c r="U11" s="18" t="n">
        <v>371.27688713</v>
      </c>
      <c r="V11" s="20" t="n">
        <v>11.19697394</v>
      </c>
    </row>
    <row r="12" spans="1:22">
      <c r="A12" s="15" t="s">
        <v>487</v>
      </c>
      <c r="B12" s="17" t="n">
        <v>6894</v>
      </c>
      <c r="C12" s="18">
        <f>(59.0/B12*100)</f>
        <v/>
      </c>
      <c r="D12" s="19" t="n">
        <v>6835</v>
      </c>
      <c r="E12" s="18" t="n">
        <v>499.02304173</v>
      </c>
      <c r="F12" s="20" t="n">
        <v>2.24614195</v>
      </c>
      <c r="G12" s="18" t="n">
        <v>462.56154404</v>
      </c>
      <c r="H12" s="20" t="n">
        <v>5.99154179</v>
      </c>
      <c r="I12" s="18" t="n">
        <v>432.80142506</v>
      </c>
      <c r="J12" s="20" t="n">
        <v>11.34469327</v>
      </c>
      <c r="K12" s="18" t="n">
        <v>438.08275571</v>
      </c>
      <c r="L12" s="20" t="n">
        <v>12.37559696</v>
      </c>
      <c r="M12" s="18" t="s">
        <v>481</v>
      </c>
      <c r="N12" s="20" t="s">
        <v>481</v>
      </c>
      <c r="O12" s="18" t="s">
        <v>481</v>
      </c>
      <c r="P12" s="20" t="s">
        <v>481</v>
      </c>
      <c r="Q12" s="18" t="n">
        <v>332.31014509</v>
      </c>
      <c r="R12" s="20" t="n">
        <v>18.34291261</v>
      </c>
      <c r="S12" s="18" t="s">
        <v>481</v>
      </c>
      <c r="T12" s="20" t="s">
        <v>481</v>
      </c>
      <c r="U12" s="18" t="n">
        <v>356.87052416</v>
      </c>
      <c r="V12" s="20" t="n">
        <v>10.61895032</v>
      </c>
    </row>
    <row r="13" spans="1:22">
      <c r="A13" s="15" t="s">
        <v>488</v>
      </c>
      <c r="B13" s="17" t="n">
        <v>7161</v>
      </c>
      <c r="C13" s="18">
        <f>(99.0/B13*100)</f>
        <v/>
      </c>
      <c r="D13" s="19" t="n">
        <v>7062</v>
      </c>
      <c r="E13" s="18" t="n">
        <v>508.73177551</v>
      </c>
      <c r="F13" s="20" t="n">
        <v>2.3260771</v>
      </c>
      <c r="G13" s="18" t="n">
        <v>484.69406837</v>
      </c>
      <c r="H13" s="20" t="n">
        <v>7.54180089</v>
      </c>
      <c r="I13" s="18" t="n">
        <v>437.20132601</v>
      </c>
      <c r="J13" s="20" t="n">
        <v>16.11797204</v>
      </c>
      <c r="K13" s="18" t="n">
        <v>435.7437582</v>
      </c>
      <c r="L13" s="20" t="n">
        <v>14.83103203</v>
      </c>
      <c r="M13" s="18" t="s">
        <v>481</v>
      </c>
      <c r="N13" s="20" t="s">
        <v>481</v>
      </c>
      <c r="O13" s="18" t="s">
        <v>481</v>
      </c>
      <c r="P13" s="20" t="s">
        <v>481</v>
      </c>
      <c r="Q13" s="18" t="n">
        <v>407.4699787</v>
      </c>
      <c r="R13" s="20" t="n">
        <v>6.79601306</v>
      </c>
      <c r="S13" s="18" t="s">
        <v>481</v>
      </c>
      <c r="T13" s="20" t="s">
        <v>481</v>
      </c>
      <c r="U13" s="18" t="n">
        <v>383.95674138</v>
      </c>
      <c r="V13" s="20" t="n">
        <v>14.02837309</v>
      </c>
    </row>
    <row r="14" spans="1:22">
      <c r="A14" s="15" t="s">
        <v>489</v>
      </c>
      <c r="B14" s="17" t="n">
        <v>5587</v>
      </c>
      <c r="C14" s="18">
        <f>(76.0/B14*100)</f>
        <v/>
      </c>
      <c r="D14" s="19" t="n">
        <v>5511</v>
      </c>
      <c r="E14" s="18" t="n">
        <v>524.05334806</v>
      </c>
      <c r="F14" s="20" t="n">
        <v>2.21169114</v>
      </c>
      <c r="G14" s="18" t="n">
        <v>496.67095322</v>
      </c>
      <c r="H14" s="20" t="n">
        <v>5.73510962</v>
      </c>
      <c r="I14" s="18" t="n">
        <v>475.71975774</v>
      </c>
      <c r="J14" s="20" t="n">
        <v>11.91067475</v>
      </c>
      <c r="K14" s="18" t="n">
        <v>463.6384779</v>
      </c>
      <c r="L14" s="20" t="n">
        <v>14.1484682</v>
      </c>
      <c r="M14" s="18" t="s">
        <v>481</v>
      </c>
      <c r="N14" s="20" t="s">
        <v>481</v>
      </c>
      <c r="O14" s="18" t="s">
        <v>481</v>
      </c>
      <c r="P14" s="20" t="s">
        <v>481</v>
      </c>
      <c r="Q14" s="18" t="s">
        <v>481</v>
      </c>
      <c r="R14" s="20" t="s">
        <v>481</v>
      </c>
      <c r="S14" s="18" t="s">
        <v>481</v>
      </c>
      <c r="T14" s="20" t="s">
        <v>481</v>
      </c>
      <c r="U14" s="18" t="n">
        <v>432.77359046</v>
      </c>
      <c r="V14" s="20" t="n">
        <v>14.05034103</v>
      </c>
    </row>
    <row r="15" spans="1:22">
      <c r="A15" s="15" t="s">
        <v>490</v>
      </c>
      <c r="B15" s="17" t="n">
        <v>5882</v>
      </c>
      <c r="C15" s="18">
        <f>(53.0/B15*100)</f>
        <v/>
      </c>
      <c r="D15" s="19" t="n">
        <v>5829</v>
      </c>
      <c r="E15" s="18" t="n">
        <v>533.71024473</v>
      </c>
      <c r="F15" s="20" t="n">
        <v>2.43791838</v>
      </c>
      <c r="G15" s="18" t="n">
        <v>509.77100352</v>
      </c>
      <c r="H15" s="20" t="n">
        <v>5.36703433</v>
      </c>
      <c r="I15" s="18" t="n">
        <v>493.74082618</v>
      </c>
      <c r="J15" s="20" t="n">
        <v>12.73361626</v>
      </c>
      <c r="K15" s="18" t="n">
        <v>454.75955412</v>
      </c>
      <c r="L15" s="20" t="n">
        <v>17.48776201</v>
      </c>
      <c r="M15" s="18" t="s">
        <v>481</v>
      </c>
      <c r="N15" s="20" t="s">
        <v>481</v>
      </c>
      <c r="O15" s="18" t="s">
        <v>481</v>
      </c>
      <c r="P15" s="20" t="s">
        <v>481</v>
      </c>
      <c r="Q15" s="18" t="n">
        <v>367.66871077</v>
      </c>
      <c r="R15" s="20" t="n">
        <v>14.82638214</v>
      </c>
      <c r="S15" s="18" t="s">
        <v>481</v>
      </c>
      <c r="T15" s="20" t="s">
        <v>481</v>
      </c>
      <c r="U15" s="18" t="n">
        <v>395.48004576</v>
      </c>
      <c r="V15" s="20" t="n">
        <v>14.74180484</v>
      </c>
    </row>
    <row r="16" spans="1:22">
      <c r="A16" s="15" t="s">
        <v>491</v>
      </c>
      <c r="B16" s="17" t="n">
        <v>6108</v>
      </c>
      <c r="C16" s="18">
        <f>(112.0/B16*100)</f>
        <v/>
      </c>
      <c r="D16" s="19" t="n">
        <v>5996</v>
      </c>
      <c r="E16" s="18" t="n">
        <v>511.28539238</v>
      </c>
      <c r="F16" s="20" t="n">
        <v>2.17364218</v>
      </c>
      <c r="G16" s="18" t="n">
        <v>475.95973163</v>
      </c>
      <c r="H16" s="20" t="n">
        <v>8.48652291</v>
      </c>
      <c r="I16" s="18" t="n">
        <v>429.6858067</v>
      </c>
      <c r="J16" s="20" t="n">
        <v>13.33235915</v>
      </c>
      <c r="K16" s="18" t="n">
        <v>404.69756163</v>
      </c>
      <c r="L16" s="20" t="n">
        <v>13.63879345</v>
      </c>
      <c r="M16" s="18" t="s">
        <v>481</v>
      </c>
      <c r="N16" s="20" t="s">
        <v>481</v>
      </c>
      <c r="O16" s="18" t="s">
        <v>481</v>
      </c>
      <c r="P16" s="20" t="s">
        <v>481</v>
      </c>
      <c r="Q16" s="18" t="s">
        <v>481</v>
      </c>
      <c r="R16" s="20" t="s">
        <v>481</v>
      </c>
      <c r="S16" s="18" t="s">
        <v>481</v>
      </c>
      <c r="T16" s="20" t="s">
        <v>481</v>
      </c>
      <c r="U16" s="18" t="n">
        <v>326.29781281</v>
      </c>
      <c r="V16" s="20" t="n">
        <v>11.39377291</v>
      </c>
    </row>
    <row r="17" spans="1:22">
      <c r="A17" s="15" t="s">
        <v>492</v>
      </c>
      <c r="B17" s="17" t="n">
        <v>6504</v>
      </c>
      <c r="C17" s="18">
        <f>(765.0/B17*100)</f>
        <v/>
      </c>
      <c r="D17" s="19" t="n">
        <v>5739</v>
      </c>
      <c r="E17" s="18" t="n">
        <v>526.06750391</v>
      </c>
      <c r="F17" s="20" t="n">
        <v>2.85007127</v>
      </c>
      <c r="G17" s="18" t="n">
        <v>489.22396618</v>
      </c>
      <c r="H17" s="20" t="n">
        <v>8.20398748</v>
      </c>
      <c r="I17" s="18" t="n">
        <v>409.09617437</v>
      </c>
      <c r="J17" s="20" t="n">
        <v>15.08604239</v>
      </c>
      <c r="K17" s="18" t="n">
        <v>443.58631788</v>
      </c>
      <c r="L17" s="20" t="n">
        <v>21.21900696</v>
      </c>
      <c r="M17" s="18" t="s">
        <v>481</v>
      </c>
      <c r="N17" s="20" t="s">
        <v>481</v>
      </c>
      <c r="O17" s="18" t="s">
        <v>481</v>
      </c>
      <c r="P17" s="20" t="s">
        <v>481</v>
      </c>
      <c r="Q17" s="18" t="n">
        <v>338.260297</v>
      </c>
      <c r="R17" s="20" t="n">
        <v>14.23011861</v>
      </c>
      <c r="S17" s="18" t="s">
        <v>481</v>
      </c>
      <c r="T17" s="20" t="s">
        <v>481</v>
      </c>
      <c r="U17" s="18" t="n">
        <v>403.08196669</v>
      </c>
      <c r="V17" s="20" t="n">
        <v>10.73405279</v>
      </c>
    </row>
    <row r="18" spans="1:22">
      <c r="A18" s="15" t="s">
        <v>493</v>
      </c>
      <c r="B18" s="17" t="n">
        <v>5532</v>
      </c>
      <c r="C18" s="18">
        <f>(28.0/B18*100)</f>
        <v/>
      </c>
      <c r="D18" s="19" t="n">
        <v>5504</v>
      </c>
      <c r="E18" s="18" t="n">
        <v>475.18784938</v>
      </c>
      <c r="F18" s="20" t="n">
        <v>3.76853522</v>
      </c>
      <c r="G18" s="18" t="n">
        <v>410.63475627</v>
      </c>
      <c r="H18" s="20" t="n">
        <v>9.2059824</v>
      </c>
      <c r="I18" s="18" t="n">
        <v>375.54935006</v>
      </c>
      <c r="J18" s="20" t="n">
        <v>14.53702575</v>
      </c>
      <c r="K18" s="18" t="n">
        <v>382.07427763</v>
      </c>
      <c r="L18" s="20" t="n">
        <v>15.68826893</v>
      </c>
      <c r="M18" s="18" t="s">
        <v>481</v>
      </c>
      <c r="N18" s="20" t="s">
        <v>481</v>
      </c>
      <c r="O18" s="18" t="s">
        <v>481</v>
      </c>
      <c r="P18" s="20" t="s">
        <v>481</v>
      </c>
      <c r="Q18" s="18" t="s">
        <v>481</v>
      </c>
      <c r="R18" s="20" t="s">
        <v>481</v>
      </c>
      <c r="S18" s="18" t="s">
        <v>481</v>
      </c>
      <c r="T18" s="20" t="s">
        <v>481</v>
      </c>
      <c r="U18" s="18" t="n">
        <v>374.79227779</v>
      </c>
      <c r="V18" s="20" t="n">
        <v>12.77649966</v>
      </c>
    </row>
    <row r="19" spans="1:22">
      <c r="A19" s="15" t="s">
        <v>494</v>
      </c>
      <c r="B19" s="17" t="n">
        <v>5658</v>
      </c>
      <c r="C19" s="18">
        <f>(80.0/B19*100)</f>
        <v/>
      </c>
      <c r="D19" s="19" t="n">
        <v>5578</v>
      </c>
      <c r="E19" s="18" t="n">
        <v>475.49768712</v>
      </c>
      <c r="F19" s="20" t="n">
        <v>2.63977762</v>
      </c>
      <c r="G19" s="18" t="n">
        <v>446.32490314</v>
      </c>
      <c r="H19" s="20" t="n">
        <v>7.57114269</v>
      </c>
      <c r="I19" s="18" t="n">
        <v>435.50783187</v>
      </c>
      <c r="J19" s="20" t="n">
        <v>9.891167790000001</v>
      </c>
      <c r="K19" s="18" t="n">
        <v>380.83523377</v>
      </c>
      <c r="L19" s="20" t="n">
        <v>11.85635573</v>
      </c>
      <c r="M19" s="18" t="s">
        <v>481</v>
      </c>
      <c r="N19" s="20" t="s">
        <v>481</v>
      </c>
      <c r="O19" s="18" t="s">
        <v>481</v>
      </c>
      <c r="P19" s="20" t="s">
        <v>481</v>
      </c>
      <c r="Q19" s="18" t="s">
        <v>481</v>
      </c>
      <c r="R19" s="20" t="s">
        <v>481</v>
      </c>
      <c r="S19" s="18" t="s">
        <v>481</v>
      </c>
      <c r="T19" s="20" t="s">
        <v>481</v>
      </c>
      <c r="U19" s="18" t="n">
        <v>368.90760049</v>
      </c>
      <c r="V19" s="20" t="n">
        <v>12.97329388</v>
      </c>
    </row>
    <row r="20" spans="1:22">
      <c r="A20" s="15" t="s">
        <v>495</v>
      </c>
      <c r="B20" s="17" t="n">
        <v>3371</v>
      </c>
      <c r="C20" s="18">
        <f>(75.0/B20*100)</f>
        <v/>
      </c>
      <c r="D20" s="19" t="n">
        <v>3296</v>
      </c>
      <c r="E20" s="18" t="n">
        <v>487.10199851</v>
      </c>
      <c r="F20" s="20" t="n">
        <v>2.15845919</v>
      </c>
      <c r="G20" s="18" t="n">
        <v>468.90232037</v>
      </c>
      <c r="H20" s="20" t="n">
        <v>8.769562909999999</v>
      </c>
      <c r="I20" s="18" t="n">
        <v>426.90397576</v>
      </c>
      <c r="J20" s="20" t="n">
        <v>16.57259022</v>
      </c>
      <c r="K20" s="18" t="n">
        <v>429.90394759</v>
      </c>
      <c r="L20" s="20" t="n">
        <v>19.1835391</v>
      </c>
      <c r="M20" s="18" t="s">
        <v>481</v>
      </c>
      <c r="N20" s="20" t="s">
        <v>481</v>
      </c>
      <c r="O20" s="18" t="s">
        <v>481</v>
      </c>
      <c r="P20" s="20" t="s">
        <v>481</v>
      </c>
      <c r="Q20" s="18" t="s">
        <v>481</v>
      </c>
      <c r="R20" s="20" t="s">
        <v>481</v>
      </c>
      <c r="S20" s="18" t="s">
        <v>481</v>
      </c>
      <c r="T20" s="20" t="s">
        <v>481</v>
      </c>
      <c r="U20" s="18" t="n">
        <v>373.29701618</v>
      </c>
      <c r="V20" s="20" t="n">
        <v>13.35803277</v>
      </c>
    </row>
    <row r="21" spans="1:22">
      <c r="A21" s="15" t="s">
        <v>496</v>
      </c>
      <c r="B21" s="17" t="n">
        <v>5741</v>
      </c>
      <c r="C21" s="18">
        <f>(45.0/B21*100)</f>
        <v/>
      </c>
      <c r="D21" s="19" t="n">
        <v>5696</v>
      </c>
      <c r="E21" s="18" t="n">
        <v>524.39734355</v>
      </c>
      <c r="F21" s="20" t="n">
        <v>2.37114078</v>
      </c>
      <c r="G21" s="18" t="n">
        <v>506.74680097</v>
      </c>
      <c r="H21" s="20" t="n">
        <v>5.75436354</v>
      </c>
      <c r="I21" s="18" t="n">
        <v>493.58029526</v>
      </c>
      <c r="J21" s="20" t="n">
        <v>11.51161191</v>
      </c>
      <c r="K21" s="18" t="n">
        <v>467.31028972</v>
      </c>
      <c r="L21" s="20" t="n">
        <v>13.08110009</v>
      </c>
      <c r="M21" s="18" t="s">
        <v>481</v>
      </c>
      <c r="N21" s="20" t="s">
        <v>481</v>
      </c>
      <c r="O21" s="18" t="s">
        <v>481</v>
      </c>
      <c r="P21" s="20" t="s">
        <v>481</v>
      </c>
      <c r="Q21" s="18" t="s">
        <v>481</v>
      </c>
      <c r="R21" s="20" t="s">
        <v>481</v>
      </c>
      <c r="S21" s="18" t="s">
        <v>481</v>
      </c>
      <c r="T21" s="20" t="s">
        <v>481</v>
      </c>
      <c r="U21" s="18" t="n">
        <v>429.51674429</v>
      </c>
      <c r="V21" s="20" t="n">
        <v>16.53941286</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484.7579961</v>
      </c>
      <c r="R23" s="20" t="n">
        <v>2.68139711</v>
      </c>
      <c r="S23" s="18" t="s">
        <v>481</v>
      </c>
      <c r="T23" s="20" t="s">
        <v>481</v>
      </c>
      <c r="U23" s="18" t="s">
        <v>481</v>
      </c>
      <c r="V23" s="20" t="s">
        <v>481</v>
      </c>
    </row>
    <row r="24" spans="1:22">
      <c r="A24" s="15" t="s">
        <v>499</v>
      </c>
      <c r="B24" s="17" t="n">
        <v>6647</v>
      </c>
      <c r="C24" s="18">
        <f>(7.0/B24*100)</f>
        <v/>
      </c>
      <c r="D24" s="19" t="n">
        <v>6640</v>
      </c>
      <c r="E24" s="18" t="n">
        <v>518.64694893</v>
      </c>
      <c r="F24" s="20" t="n">
        <v>3.08042789</v>
      </c>
      <c r="G24" s="18" t="n">
        <v>499.93288804</v>
      </c>
      <c r="H24" s="20" t="n">
        <v>7.72673395</v>
      </c>
      <c r="I24" s="18" t="n">
        <v>479.07700892</v>
      </c>
      <c r="J24" s="20" t="n">
        <v>15.01281529</v>
      </c>
      <c r="K24" s="18" t="n">
        <v>461.59857185</v>
      </c>
      <c r="L24" s="20" t="n">
        <v>13.0971921</v>
      </c>
      <c r="M24" s="18" t="s">
        <v>481</v>
      </c>
      <c r="N24" s="20" t="s">
        <v>481</v>
      </c>
      <c r="O24" s="18" t="s">
        <v>481</v>
      </c>
      <c r="P24" s="20" t="s">
        <v>481</v>
      </c>
      <c r="Q24" s="18" t="s">
        <v>481</v>
      </c>
      <c r="R24" s="20" t="s">
        <v>481</v>
      </c>
      <c r="S24" s="18" t="s">
        <v>481</v>
      </c>
      <c r="T24" s="20" t="s">
        <v>481</v>
      </c>
      <c r="U24" s="18" t="n">
        <v>427.11651902</v>
      </c>
      <c r="V24" s="20" t="n">
        <v>22.75627676</v>
      </c>
    </row>
    <row r="25" spans="1:22">
      <c r="A25" s="15" t="s">
        <v>500</v>
      </c>
      <c r="B25" s="17" t="n">
        <v>5581</v>
      </c>
      <c r="C25" s="18">
        <f>(25.0/B25*100)</f>
        <v/>
      </c>
      <c r="D25" s="19" t="n">
        <v>5556</v>
      </c>
      <c r="E25" s="18" t="n">
        <v>518.80515628</v>
      </c>
      <c r="F25" s="20" t="n">
        <v>3.43382057</v>
      </c>
      <c r="G25" s="18" t="n">
        <v>505.96252516</v>
      </c>
      <c r="H25" s="20" t="n">
        <v>12.05546088</v>
      </c>
      <c r="I25" s="18" t="n">
        <v>485.96507365</v>
      </c>
      <c r="J25" s="20" t="n">
        <v>20.2079832</v>
      </c>
      <c r="K25" s="18" t="n">
        <v>469.26253501</v>
      </c>
      <c r="L25" s="20" t="n">
        <v>26.81786778</v>
      </c>
      <c r="M25" s="18" t="s">
        <v>481</v>
      </c>
      <c r="N25" s="20" t="s">
        <v>481</v>
      </c>
      <c r="O25" s="18" t="s">
        <v>481</v>
      </c>
      <c r="P25" s="20" t="s">
        <v>481</v>
      </c>
      <c r="Q25" s="18" t="s">
        <v>481</v>
      </c>
      <c r="R25" s="20" t="s">
        <v>481</v>
      </c>
      <c r="S25" s="18" t="s">
        <v>481</v>
      </c>
      <c r="T25" s="20" t="s">
        <v>481</v>
      </c>
      <c r="U25" s="18" t="n">
        <v>437.1398804</v>
      </c>
      <c r="V25" s="20" t="n">
        <v>32.0003403</v>
      </c>
    </row>
    <row r="26" spans="1:22">
      <c r="A26" s="15" t="s">
        <v>501</v>
      </c>
      <c r="B26" s="17" t="n">
        <v>4869</v>
      </c>
      <c r="C26" s="18">
        <f>(39.0/B26*100)</f>
        <v/>
      </c>
      <c r="D26" s="19" t="n">
        <v>4830</v>
      </c>
      <c r="E26" s="18" t="n">
        <v>495.42930115</v>
      </c>
      <c r="F26" s="20" t="n">
        <v>1.95305011</v>
      </c>
      <c r="G26" s="18" t="n">
        <v>472.64674622</v>
      </c>
      <c r="H26" s="20" t="n">
        <v>4.35649149</v>
      </c>
      <c r="I26" s="18" t="n">
        <v>449.78258102</v>
      </c>
      <c r="J26" s="20" t="n">
        <v>9.176871820000001</v>
      </c>
      <c r="K26" s="18" t="n">
        <v>440.36580645</v>
      </c>
      <c r="L26" s="20" t="n">
        <v>10.86256101</v>
      </c>
      <c r="M26" s="18" t="s">
        <v>481</v>
      </c>
      <c r="N26" s="20" t="s">
        <v>481</v>
      </c>
      <c r="O26" s="18" t="s">
        <v>481</v>
      </c>
      <c r="P26" s="20" t="s">
        <v>481</v>
      </c>
      <c r="Q26" s="18" t="s">
        <v>481</v>
      </c>
      <c r="R26" s="20" t="s">
        <v>481</v>
      </c>
      <c r="S26" s="18" t="s">
        <v>481</v>
      </c>
      <c r="T26" s="20" t="s">
        <v>481</v>
      </c>
      <c r="U26" s="18" t="n">
        <v>416.07151498</v>
      </c>
      <c r="V26" s="20" t="n">
        <v>13.81237803</v>
      </c>
    </row>
    <row r="27" spans="1:22">
      <c r="A27" s="15" t="s">
        <v>502</v>
      </c>
      <c r="B27" s="17" t="n">
        <v>5299</v>
      </c>
      <c r="C27" s="18">
        <f>(22.0/B27*100)</f>
        <v/>
      </c>
      <c r="D27" s="19" t="n">
        <v>5277</v>
      </c>
      <c r="E27" s="18" t="n">
        <v>493.06571148</v>
      </c>
      <c r="F27" s="20" t="n">
        <v>1.60137379</v>
      </c>
      <c r="G27" s="18" t="n">
        <v>425.51785734</v>
      </c>
      <c r="H27" s="20" t="n">
        <v>8.16308727</v>
      </c>
      <c r="I27" s="18" t="n">
        <v>391.94914921</v>
      </c>
      <c r="J27" s="20" t="n">
        <v>11.70241881</v>
      </c>
      <c r="K27" s="18" t="n">
        <v>387.59743847</v>
      </c>
      <c r="L27" s="20" t="n">
        <v>12.44697119</v>
      </c>
      <c r="M27" s="18" t="s">
        <v>481</v>
      </c>
      <c r="N27" s="20" t="s">
        <v>481</v>
      </c>
      <c r="O27" s="18" t="s">
        <v>481</v>
      </c>
      <c r="P27" s="20" t="s">
        <v>481</v>
      </c>
      <c r="Q27" s="18" t="s">
        <v>481</v>
      </c>
      <c r="R27" s="20" t="s">
        <v>481</v>
      </c>
      <c r="S27" s="18" t="s">
        <v>481</v>
      </c>
      <c r="T27" s="20" t="s">
        <v>481</v>
      </c>
      <c r="U27" s="18" t="n">
        <v>360.83045856</v>
      </c>
      <c r="V27" s="20" t="n">
        <v>10.63496461</v>
      </c>
    </row>
    <row r="28" spans="1:22">
      <c r="A28" s="15" t="s">
        <v>503</v>
      </c>
      <c r="B28" s="17" t="n">
        <v>7568</v>
      </c>
      <c r="C28" s="18">
        <f>(80.0/B28*100)</f>
        <v/>
      </c>
      <c r="D28" s="19" t="n">
        <v>7488</v>
      </c>
      <c r="E28" s="18" t="n">
        <v>427.72360183</v>
      </c>
      <c r="F28" s="20" t="n">
        <v>2.6664833</v>
      </c>
      <c r="G28" s="18" t="n">
        <v>407.16900233</v>
      </c>
      <c r="H28" s="20" t="n">
        <v>5.26234695</v>
      </c>
      <c r="I28" s="18" t="n">
        <v>383.96022462</v>
      </c>
      <c r="J28" s="20" t="n">
        <v>9.33785844</v>
      </c>
      <c r="K28" s="18" t="n">
        <v>392.01069021</v>
      </c>
      <c r="L28" s="20" t="n">
        <v>8.86379685</v>
      </c>
      <c r="M28" s="18" t="s">
        <v>481</v>
      </c>
      <c r="N28" s="20" t="s">
        <v>481</v>
      </c>
      <c r="O28" s="18" t="s">
        <v>481</v>
      </c>
      <c r="P28" s="20" t="s">
        <v>481</v>
      </c>
      <c r="Q28" s="18" t="s">
        <v>481</v>
      </c>
      <c r="R28" s="20" t="s">
        <v>481</v>
      </c>
      <c r="S28" s="18" t="s">
        <v>481</v>
      </c>
      <c r="T28" s="20" t="s">
        <v>481</v>
      </c>
      <c r="U28" s="18" t="n">
        <v>350.93564308</v>
      </c>
      <c r="V28" s="20" t="n">
        <v>10.61952527</v>
      </c>
    </row>
    <row r="29" spans="1:22">
      <c r="A29" s="15" t="s">
        <v>504</v>
      </c>
      <c r="B29" s="17" t="n">
        <v>5385</v>
      </c>
      <c r="C29" s="18">
        <f>(30.0/B29*100)</f>
        <v/>
      </c>
      <c r="D29" s="19" t="n">
        <v>5355</v>
      </c>
      <c r="E29" s="18" t="n">
        <v>512.80813806</v>
      </c>
      <c r="F29" s="20" t="n">
        <v>2.33658105</v>
      </c>
      <c r="G29" s="18" t="n">
        <v>476.30686967</v>
      </c>
      <c r="H29" s="20" t="n">
        <v>7.40395598</v>
      </c>
      <c r="I29" s="18" t="n">
        <v>409.11508006</v>
      </c>
      <c r="J29" s="20" t="n">
        <v>18.76973237</v>
      </c>
      <c r="K29" s="18" t="n">
        <v>380.38913527</v>
      </c>
      <c r="L29" s="20" t="n">
        <v>21.42944092</v>
      </c>
      <c r="M29" s="18" t="s">
        <v>481</v>
      </c>
      <c r="N29" s="20" t="s">
        <v>481</v>
      </c>
      <c r="O29" s="18" t="s">
        <v>481</v>
      </c>
      <c r="P29" s="20" t="s">
        <v>481</v>
      </c>
      <c r="Q29" s="18" t="n">
        <v>314.02123871</v>
      </c>
      <c r="R29" s="20" t="n">
        <v>13.26138992</v>
      </c>
      <c r="S29" s="18" t="s">
        <v>481</v>
      </c>
      <c r="T29" s="20" t="s">
        <v>481</v>
      </c>
      <c r="U29" s="18" t="n">
        <v>405.7558797</v>
      </c>
      <c r="V29" s="20" t="n">
        <v>18.63074014</v>
      </c>
    </row>
    <row r="30" spans="1:22">
      <c r="A30" s="15" t="s">
        <v>505</v>
      </c>
      <c r="B30" s="17" t="n">
        <v>4520</v>
      </c>
      <c r="C30" s="18">
        <f>(110.0/B30*100)</f>
        <v/>
      </c>
      <c r="D30" s="19" t="n">
        <v>4410</v>
      </c>
      <c r="E30" s="18" t="n">
        <v>523.38821609</v>
      </c>
      <c r="F30" s="20" t="n">
        <v>2.75844994</v>
      </c>
      <c r="G30" s="18" t="n">
        <v>490.18346813</v>
      </c>
      <c r="H30" s="20" t="n">
        <v>5.32515475</v>
      </c>
      <c r="I30" s="18" t="n">
        <v>469.51624727</v>
      </c>
      <c r="J30" s="20" t="n">
        <v>9.39461535</v>
      </c>
      <c r="K30" s="18" t="n">
        <v>436.06005544</v>
      </c>
      <c r="L30" s="20" t="n">
        <v>9.95836716</v>
      </c>
      <c r="M30" s="18" t="s">
        <v>481</v>
      </c>
      <c r="N30" s="20" t="s">
        <v>481</v>
      </c>
      <c r="O30" s="18" t="s">
        <v>481</v>
      </c>
      <c r="P30" s="20" t="s">
        <v>481</v>
      </c>
      <c r="Q30" s="18" t="s">
        <v>481</v>
      </c>
      <c r="R30" s="20" t="s">
        <v>481</v>
      </c>
      <c r="S30" s="18" t="s">
        <v>481</v>
      </c>
      <c r="T30" s="20" t="s">
        <v>481</v>
      </c>
      <c r="U30" s="18" t="n">
        <v>370.27302724</v>
      </c>
      <c r="V30" s="20" t="n">
        <v>13.87743793</v>
      </c>
    </row>
    <row r="31" spans="1:22">
      <c r="A31" s="15" t="s">
        <v>506</v>
      </c>
      <c r="B31" s="17" t="n">
        <v>5456</v>
      </c>
      <c r="C31" s="18">
        <f>(127.0/B31*100)</f>
        <v/>
      </c>
      <c r="D31" s="19" t="n">
        <v>5329</v>
      </c>
      <c r="E31" s="18" t="n">
        <v>522.35938702</v>
      </c>
      <c r="F31" s="20" t="n">
        <v>2.55155596</v>
      </c>
      <c r="G31" s="18" t="n">
        <v>491.93187012</v>
      </c>
      <c r="H31" s="20" t="n">
        <v>7.10990299</v>
      </c>
      <c r="I31" s="18" t="n">
        <v>468.94459159</v>
      </c>
      <c r="J31" s="20" t="n">
        <v>11.37232316</v>
      </c>
      <c r="K31" s="18" t="n">
        <v>418.21385403</v>
      </c>
      <c r="L31" s="20" t="n">
        <v>13.26467672</v>
      </c>
      <c r="M31" s="18" t="s">
        <v>481</v>
      </c>
      <c r="N31" s="20" t="s">
        <v>481</v>
      </c>
      <c r="O31" s="18" t="s">
        <v>481</v>
      </c>
      <c r="P31" s="20" t="s">
        <v>481</v>
      </c>
      <c r="Q31" s="18" t="s">
        <v>481</v>
      </c>
      <c r="R31" s="20" t="s">
        <v>481</v>
      </c>
      <c r="S31" s="18" t="s">
        <v>481</v>
      </c>
      <c r="T31" s="20" t="s">
        <v>481</v>
      </c>
      <c r="U31" s="18" t="n">
        <v>412.00223235</v>
      </c>
      <c r="V31" s="20" t="n">
        <v>10.8858475</v>
      </c>
    </row>
    <row r="32" spans="1:22">
      <c r="A32" s="15" t="s">
        <v>507</v>
      </c>
      <c r="B32" s="17" t="n">
        <v>4478</v>
      </c>
      <c r="C32" s="18">
        <f>(5.0/B32*100)</f>
        <v/>
      </c>
      <c r="D32" s="19" t="n">
        <v>4473</v>
      </c>
      <c r="E32" s="18" t="n">
        <v>510.66489779</v>
      </c>
      <c r="F32" s="20" t="n">
        <v>2.52382344</v>
      </c>
      <c r="G32" s="18" t="n">
        <v>482.12300993</v>
      </c>
      <c r="H32" s="20" t="n">
        <v>6.27175199</v>
      </c>
      <c r="I32" s="18" t="n">
        <v>448.19284649</v>
      </c>
      <c r="J32" s="20" t="n">
        <v>11.66212085</v>
      </c>
      <c r="K32" s="18" t="n">
        <v>445.42992521</v>
      </c>
      <c r="L32" s="20" t="n">
        <v>11.1906901</v>
      </c>
      <c r="M32" s="18" t="s">
        <v>481</v>
      </c>
      <c r="N32" s="20" t="s">
        <v>481</v>
      </c>
      <c r="O32" s="18" t="s">
        <v>481</v>
      </c>
      <c r="P32" s="20" t="s">
        <v>481</v>
      </c>
      <c r="Q32" s="18" t="s">
        <v>481</v>
      </c>
      <c r="R32" s="20" t="s">
        <v>481</v>
      </c>
      <c r="S32" s="18" t="s">
        <v>481</v>
      </c>
      <c r="T32" s="20" t="s">
        <v>481</v>
      </c>
      <c r="U32" s="18" t="n">
        <v>436.68526963</v>
      </c>
      <c r="V32" s="20" t="n">
        <v>19.05915495</v>
      </c>
    </row>
    <row r="33" spans="1:22">
      <c r="A33" s="15" t="s">
        <v>508</v>
      </c>
      <c r="B33" s="17" t="n">
        <v>7325</v>
      </c>
      <c r="C33" s="18">
        <f>(76.0/B33*100)</f>
        <v/>
      </c>
      <c r="D33" s="19" t="n">
        <v>7249</v>
      </c>
      <c r="E33" s="18" t="n">
        <v>504.3344167</v>
      </c>
      <c r="F33" s="20" t="n">
        <v>2.53184529</v>
      </c>
      <c r="G33" s="18" t="n">
        <v>476.45567482</v>
      </c>
      <c r="H33" s="20" t="n">
        <v>6.38980358</v>
      </c>
      <c r="I33" s="18" t="n">
        <v>438.90976443</v>
      </c>
      <c r="J33" s="20" t="n">
        <v>11.57849087</v>
      </c>
      <c r="K33" s="18" t="n">
        <v>416.39338794</v>
      </c>
      <c r="L33" s="20" t="n">
        <v>13.95908677</v>
      </c>
      <c r="M33" s="18" t="s">
        <v>481</v>
      </c>
      <c r="N33" s="20" t="s">
        <v>481</v>
      </c>
      <c r="O33" s="18" t="s">
        <v>481</v>
      </c>
      <c r="P33" s="20" t="s">
        <v>481</v>
      </c>
      <c r="Q33" s="18" t="s">
        <v>481</v>
      </c>
      <c r="R33" s="20" t="s">
        <v>481</v>
      </c>
      <c r="S33" s="18" t="s">
        <v>481</v>
      </c>
      <c r="T33" s="20" t="s">
        <v>481</v>
      </c>
      <c r="U33" s="18" t="n">
        <v>388.01321992</v>
      </c>
      <c r="V33" s="20" t="n">
        <v>15.20483498</v>
      </c>
    </row>
    <row r="34" spans="1:22">
      <c r="A34" s="15" t="s">
        <v>509</v>
      </c>
      <c r="B34" s="17" t="n">
        <v>6350</v>
      </c>
      <c r="C34" s="18">
        <f>(40.0/B34*100)</f>
        <v/>
      </c>
      <c r="D34" s="19" t="n">
        <v>6310</v>
      </c>
      <c r="E34" s="18" t="n">
        <v>470.23889819</v>
      </c>
      <c r="F34" s="20" t="n">
        <v>2.58173791</v>
      </c>
      <c r="G34" s="18" t="n">
        <v>415.86275839</v>
      </c>
      <c r="H34" s="20" t="n">
        <v>6.04881852</v>
      </c>
      <c r="I34" s="18" t="n">
        <v>377.44967735</v>
      </c>
      <c r="J34" s="20" t="n">
        <v>12.08672899</v>
      </c>
      <c r="K34" s="18" t="n">
        <v>390.31684792</v>
      </c>
      <c r="L34" s="20" t="n">
        <v>9.7554578</v>
      </c>
      <c r="M34" s="18" t="s">
        <v>481</v>
      </c>
      <c r="N34" s="20" t="s">
        <v>481</v>
      </c>
      <c r="O34" s="18" t="s">
        <v>481</v>
      </c>
      <c r="P34" s="20" t="s">
        <v>481</v>
      </c>
      <c r="Q34" s="18" t="n">
        <v>263.37193708</v>
      </c>
      <c r="R34" s="20" t="n">
        <v>13.61114927</v>
      </c>
      <c r="S34" s="18" t="s">
        <v>481</v>
      </c>
      <c r="T34" s="20" t="s">
        <v>481</v>
      </c>
      <c r="U34" s="18" t="n">
        <v>335.22024766</v>
      </c>
      <c r="V34" s="20" t="n">
        <v>11.225936</v>
      </c>
    </row>
    <row r="35" spans="1:22">
      <c r="A35" s="15" t="s">
        <v>510</v>
      </c>
      <c r="B35" s="17" t="n">
        <v>6406</v>
      </c>
      <c r="C35" s="18">
        <f>(42.0/B35*100)</f>
        <v/>
      </c>
      <c r="D35" s="19" t="n">
        <v>6364</v>
      </c>
      <c r="E35" s="18" t="n">
        <v>513.21928418</v>
      </c>
      <c r="F35" s="20" t="n">
        <v>1.60470632</v>
      </c>
      <c r="G35" s="18" t="n">
        <v>469.23640527</v>
      </c>
      <c r="H35" s="20" t="n">
        <v>6.62323799</v>
      </c>
      <c r="I35" s="18" t="n">
        <v>422.53859785</v>
      </c>
      <c r="J35" s="20" t="n">
        <v>12.89310426</v>
      </c>
      <c r="K35" s="18" t="n">
        <v>440.18105942</v>
      </c>
      <c r="L35" s="20" t="n">
        <v>12.24561902</v>
      </c>
      <c r="M35" s="18" t="s">
        <v>481</v>
      </c>
      <c r="N35" s="20" t="s">
        <v>481</v>
      </c>
      <c r="O35" s="18" t="s">
        <v>481</v>
      </c>
      <c r="P35" s="20" t="s">
        <v>481</v>
      </c>
      <c r="Q35" s="18" t="n">
        <v>337.32521215</v>
      </c>
      <c r="R35" s="20" t="n">
        <v>11.65794297</v>
      </c>
      <c r="S35" s="18" t="s">
        <v>481</v>
      </c>
      <c r="T35" s="20" t="s">
        <v>481</v>
      </c>
      <c r="U35" s="18" t="n">
        <v>413.47225556</v>
      </c>
      <c r="V35" s="20" t="n">
        <v>15.85262188</v>
      </c>
    </row>
    <row r="36" spans="1:22">
      <c r="A36" s="15" t="s">
        <v>511</v>
      </c>
      <c r="B36" s="17" t="n">
        <v>6736</v>
      </c>
      <c r="C36" s="18">
        <f>(33.0/B36*100)</f>
        <v/>
      </c>
      <c r="D36" s="19" t="n">
        <v>6703</v>
      </c>
      <c r="E36" s="18" t="n">
        <v>499.13140615</v>
      </c>
      <c r="F36" s="20" t="n">
        <v>2.2645004</v>
      </c>
      <c r="G36" s="18" t="n">
        <v>488.44653695</v>
      </c>
      <c r="H36" s="20" t="n">
        <v>6.4789105</v>
      </c>
      <c r="I36" s="18" t="n">
        <v>474.63620597</v>
      </c>
      <c r="J36" s="20" t="n">
        <v>11.9492213</v>
      </c>
      <c r="K36" s="18" t="n">
        <v>390.78476483</v>
      </c>
      <c r="L36" s="20" t="n">
        <v>10.13458053</v>
      </c>
      <c r="M36" s="18" t="s">
        <v>481</v>
      </c>
      <c r="N36" s="20" t="s">
        <v>481</v>
      </c>
      <c r="O36" s="18" t="s">
        <v>481</v>
      </c>
      <c r="P36" s="20" t="s">
        <v>481</v>
      </c>
      <c r="Q36" s="18" t="s">
        <v>481</v>
      </c>
      <c r="R36" s="20" t="s">
        <v>481</v>
      </c>
      <c r="S36" s="18" t="s">
        <v>481</v>
      </c>
      <c r="T36" s="20" t="s">
        <v>481</v>
      </c>
      <c r="U36" s="18" t="n">
        <v>396.00101247</v>
      </c>
      <c r="V36" s="20" t="n">
        <v>15.63046615</v>
      </c>
    </row>
    <row r="37" spans="1:22">
      <c r="A37" s="15" t="s">
        <v>512</v>
      </c>
      <c r="B37" s="17" t="n">
        <v>5458</v>
      </c>
      <c r="C37" s="18">
        <f>(69.0/B37*100)</f>
        <v/>
      </c>
      <c r="D37" s="19" t="n">
        <v>5389</v>
      </c>
      <c r="E37" s="18" t="n">
        <v>510.97554086</v>
      </c>
      <c r="F37" s="20" t="n">
        <v>3.2052933</v>
      </c>
      <c r="G37" s="18" t="n">
        <v>480.58866265</v>
      </c>
      <c r="H37" s="20" t="n">
        <v>6.11313824</v>
      </c>
      <c r="I37" s="18" t="n">
        <v>449.04122686</v>
      </c>
      <c r="J37" s="20" t="n">
        <v>11.35323331</v>
      </c>
      <c r="K37" s="18" t="n">
        <v>432.88760121</v>
      </c>
      <c r="L37" s="20" t="n">
        <v>14.32534242</v>
      </c>
      <c r="M37" s="18" t="s">
        <v>481</v>
      </c>
      <c r="N37" s="20" t="s">
        <v>481</v>
      </c>
      <c r="O37" s="18" t="s">
        <v>481</v>
      </c>
      <c r="P37" s="20" t="s">
        <v>481</v>
      </c>
      <c r="Q37" s="18" t="s">
        <v>481</v>
      </c>
      <c r="R37" s="20" t="s">
        <v>481</v>
      </c>
      <c r="S37" s="18" t="s">
        <v>481</v>
      </c>
      <c r="T37" s="20" t="s">
        <v>481</v>
      </c>
      <c r="U37" s="18" t="n">
        <v>354.76458902</v>
      </c>
      <c r="V37" s="20" t="n">
        <v>10.76385436</v>
      </c>
    </row>
    <row r="38" spans="1:22">
      <c r="A38" s="15" t="s">
        <v>513</v>
      </c>
      <c r="B38" s="17" t="n">
        <v>5860</v>
      </c>
      <c r="C38" s="18">
        <f>(17.0/B38*100)</f>
        <v/>
      </c>
      <c r="D38" s="19" t="n">
        <v>5843</v>
      </c>
      <c r="E38" s="18" t="n">
        <v>499.3093731</v>
      </c>
      <c r="F38" s="20" t="n">
        <v>2.94618702</v>
      </c>
      <c r="G38" s="18" t="n">
        <v>465.13812562</v>
      </c>
      <c r="H38" s="20" t="n">
        <v>7.50848964</v>
      </c>
      <c r="I38" s="18" t="n">
        <v>406.94335082</v>
      </c>
      <c r="J38" s="20" t="n">
        <v>13.74225107</v>
      </c>
      <c r="K38" s="18" t="n">
        <v>427.6790647</v>
      </c>
      <c r="L38" s="20" t="n">
        <v>18.2373077</v>
      </c>
      <c r="M38" s="18" t="s">
        <v>481</v>
      </c>
      <c r="N38" s="20" t="s">
        <v>481</v>
      </c>
      <c r="O38" s="18" t="s">
        <v>481</v>
      </c>
      <c r="P38" s="20" t="s">
        <v>481</v>
      </c>
      <c r="Q38" s="18" t="s">
        <v>481</v>
      </c>
      <c r="R38" s="20" t="s">
        <v>481</v>
      </c>
      <c r="S38" s="18" t="s">
        <v>481</v>
      </c>
      <c r="T38" s="20" t="s">
        <v>481</v>
      </c>
      <c r="U38" s="18" t="n">
        <v>366.38514548</v>
      </c>
      <c r="V38" s="20" t="n">
        <v>11.10127538</v>
      </c>
    </row>
    <row r="39" spans="1:22">
      <c r="A39" s="15" t="s">
        <v>514</v>
      </c>
      <c r="B39" s="17" t="n">
        <v>5895</v>
      </c>
      <c r="C39" s="18">
        <f>(32.0/B39*100)</f>
        <v/>
      </c>
      <c r="D39" s="19" t="n">
        <v>5863</v>
      </c>
      <c r="E39" s="18" t="n">
        <v>434.84035758</v>
      </c>
      <c r="F39" s="20" t="n">
        <v>3.96406298</v>
      </c>
      <c r="G39" s="18" t="n">
        <v>418.91176264</v>
      </c>
      <c r="H39" s="20" t="n">
        <v>7.1057929</v>
      </c>
      <c r="I39" s="18" t="n">
        <v>385.91923816</v>
      </c>
      <c r="J39" s="20" t="n">
        <v>8.18334817</v>
      </c>
      <c r="K39" s="18" t="n">
        <v>370.34848612</v>
      </c>
      <c r="L39" s="20" t="n">
        <v>8.90679534</v>
      </c>
      <c r="M39" s="18" t="s">
        <v>481</v>
      </c>
      <c r="N39" s="20" t="s">
        <v>481</v>
      </c>
      <c r="O39" s="18" t="s">
        <v>481</v>
      </c>
      <c r="P39" s="20" t="s">
        <v>481</v>
      </c>
      <c r="Q39" s="18" t="s">
        <v>481</v>
      </c>
      <c r="R39" s="20" t="s">
        <v>481</v>
      </c>
      <c r="S39" s="18" t="s">
        <v>481</v>
      </c>
      <c r="T39" s="20" t="s">
        <v>481</v>
      </c>
      <c r="U39" s="18" t="n">
        <v>347.95540873</v>
      </c>
      <c r="V39" s="20" t="n">
        <v>12.59904547</v>
      </c>
    </row>
    <row r="40" spans="1:22">
      <c r="A40" s="15" t="s">
        <v>515</v>
      </c>
      <c r="B40" s="17" t="n">
        <v>14157</v>
      </c>
      <c r="C40" s="18">
        <f>(298.0/B40*100)</f>
        <v/>
      </c>
      <c r="D40" s="19" t="n">
        <v>13859</v>
      </c>
      <c r="E40" s="18" t="n">
        <v>506.07445199</v>
      </c>
      <c r="F40" s="20" t="n">
        <v>2.86474993</v>
      </c>
      <c r="G40" s="18" t="n">
        <v>484.89453558</v>
      </c>
      <c r="H40" s="20" t="n">
        <v>4.75400258</v>
      </c>
      <c r="I40" s="18" t="n">
        <v>482.52368799</v>
      </c>
      <c r="J40" s="20" t="n">
        <v>7.09989136</v>
      </c>
      <c r="K40" s="18" t="n">
        <v>441.89097723</v>
      </c>
      <c r="L40" s="20" t="n">
        <v>10.36209076</v>
      </c>
      <c r="M40" s="18" t="s">
        <v>481</v>
      </c>
      <c r="N40" s="20" t="s">
        <v>481</v>
      </c>
      <c r="O40" s="18" t="s">
        <v>481</v>
      </c>
      <c r="P40" s="20" t="s">
        <v>481</v>
      </c>
      <c r="Q40" s="18" t="s">
        <v>481</v>
      </c>
      <c r="R40" s="20" t="s">
        <v>481</v>
      </c>
      <c r="S40" s="18" t="s">
        <v>481</v>
      </c>
      <c r="T40" s="20" t="s">
        <v>481</v>
      </c>
      <c r="U40" s="18" t="n">
        <v>403.41471732</v>
      </c>
      <c r="V40" s="20" t="n">
        <v>9.29611785</v>
      </c>
    </row>
    <row r="41" spans="1:22">
      <c r="A41" s="15" t="s">
        <v>516</v>
      </c>
      <c r="B41" s="17" t="n">
        <v>5712</v>
      </c>
      <c r="C41" s="18">
        <f>(40.0/B41*100)</f>
        <v/>
      </c>
      <c r="D41" s="19" t="n">
        <v>5672</v>
      </c>
      <c r="E41" s="18" t="n">
        <v>505.38890595</v>
      </c>
      <c r="F41" s="20" t="n">
        <v>3.35254487</v>
      </c>
      <c r="G41" s="18" t="n">
        <v>483.31963654</v>
      </c>
      <c r="H41" s="20" t="n">
        <v>6.12819826</v>
      </c>
      <c r="I41" s="18" t="n">
        <v>458.47324744</v>
      </c>
      <c r="J41" s="20" t="n">
        <v>8.5159</v>
      </c>
      <c r="K41" s="18" t="n">
        <v>443.70730263</v>
      </c>
      <c r="L41" s="20" t="n">
        <v>12.49512344</v>
      </c>
      <c r="M41" s="18" t="s">
        <v>481</v>
      </c>
      <c r="N41" s="20" t="s">
        <v>481</v>
      </c>
      <c r="O41" s="18" t="s">
        <v>481</v>
      </c>
      <c r="P41" s="20" t="s">
        <v>481</v>
      </c>
      <c r="Q41" s="18" t="n">
        <v>399.91015703</v>
      </c>
      <c r="R41" s="20" t="n">
        <v>16.72230739</v>
      </c>
      <c r="S41" s="18" t="s">
        <v>481</v>
      </c>
      <c r="T41" s="20" t="s">
        <v>481</v>
      </c>
      <c r="U41" s="18" t="n">
        <v>369.28518386</v>
      </c>
      <c r="V41" s="20" t="n">
        <v>15.99683932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405.25875999</v>
      </c>
      <c r="R44" s="20" t="n">
        <v>4.13018289</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(1434.0/B46*100)</f>
        <v/>
      </c>
      <c r="D46" s="19" t="n">
        <v>21707</v>
      </c>
      <c r="E46" s="18" t="n">
        <v>424.07394227</v>
      </c>
      <c r="F46" s="20" t="n">
        <v>2.82124883</v>
      </c>
      <c r="G46" s="18" t="n">
        <v>391.08874564</v>
      </c>
      <c r="H46" s="20" t="n">
        <v>5.03388293</v>
      </c>
      <c r="I46" s="18" t="n">
        <v>378.80482525</v>
      </c>
      <c r="J46" s="20" t="n">
        <v>9.0575133</v>
      </c>
      <c r="K46" s="18" t="n">
        <v>350.63828626</v>
      </c>
      <c r="L46" s="20" t="n">
        <v>8.869032799999999</v>
      </c>
      <c r="M46" s="18" t="s">
        <v>481</v>
      </c>
      <c r="N46" s="20" t="s">
        <v>481</v>
      </c>
      <c r="O46" s="18" t="s">
        <v>481</v>
      </c>
      <c r="P46" s="20" t="s">
        <v>481</v>
      </c>
      <c r="Q46" s="18" t="s">
        <v>481</v>
      </c>
      <c r="R46" s="20" t="s">
        <v>481</v>
      </c>
      <c r="S46" s="18" t="s">
        <v>481</v>
      </c>
      <c r="T46" s="20" t="s">
        <v>481</v>
      </c>
      <c r="U46" s="18" t="n">
        <v>340.71676779</v>
      </c>
      <c r="V46" s="20" t="n">
        <v>4.40793055</v>
      </c>
    </row>
    <row r="47" spans="1:22">
      <c r="A47" s="15" t="s">
        <v>522</v>
      </c>
      <c r="B47" s="17" t="n">
        <v>5928</v>
      </c>
      <c r="C47" s="18">
        <f>(106.0/B47*100)</f>
        <v/>
      </c>
      <c r="D47" s="19" t="n">
        <v>5822</v>
      </c>
      <c r="E47" s="18" t="n">
        <v>452.84614758</v>
      </c>
      <c r="F47" s="20" t="n">
        <v>4.36474235</v>
      </c>
      <c r="G47" s="18" t="n">
        <v>421.5059237</v>
      </c>
      <c r="H47" s="20" t="n">
        <v>7.44772736</v>
      </c>
      <c r="I47" s="18" t="n">
        <v>351.8544987</v>
      </c>
      <c r="J47" s="20" t="n">
        <v>10.82395827</v>
      </c>
      <c r="K47" s="18" t="n">
        <v>362.54847291</v>
      </c>
      <c r="L47" s="20" t="n">
        <v>10.97277776</v>
      </c>
      <c r="M47" s="18" t="s">
        <v>481</v>
      </c>
      <c r="N47" s="20" t="s">
        <v>481</v>
      </c>
      <c r="O47" s="18" t="s">
        <v>481</v>
      </c>
      <c r="P47" s="20" t="s">
        <v>481</v>
      </c>
      <c r="Q47" s="18" t="s">
        <v>481</v>
      </c>
      <c r="R47" s="20" t="s">
        <v>481</v>
      </c>
      <c r="S47" s="18" t="s">
        <v>481</v>
      </c>
      <c r="T47" s="20" t="s">
        <v>481</v>
      </c>
      <c r="U47" s="18" t="n">
        <v>303.84888049</v>
      </c>
      <c r="V47" s="20" t="n">
        <v>7.15837911</v>
      </c>
    </row>
    <row r="48" spans="1:22">
      <c r="A48" s="15" t="s">
        <v>523</v>
      </c>
      <c r="B48" s="17" t="n">
        <v>9841</v>
      </c>
      <c r="C48" s="18">
        <f>(7.0/B48*100)</f>
        <v/>
      </c>
      <c r="D48" s="19" t="n">
        <v>9834</v>
      </c>
      <c r="E48" s="18" t="n">
        <v>500.33930089</v>
      </c>
      <c r="F48" s="20" t="n">
        <v>4.97770309</v>
      </c>
      <c r="G48" s="18" t="n">
        <v>452.4485339</v>
      </c>
      <c r="H48" s="20" t="n">
        <v>8.23581802</v>
      </c>
      <c r="I48" s="18" t="n">
        <v>443.24048467</v>
      </c>
      <c r="J48" s="20" t="n">
        <v>15.21749579</v>
      </c>
      <c r="K48" s="18" t="n">
        <v>430.91229228</v>
      </c>
      <c r="L48" s="20" t="n">
        <v>16.54988608</v>
      </c>
      <c r="M48" s="18" t="s">
        <v>481</v>
      </c>
      <c r="N48" s="20" t="s">
        <v>481</v>
      </c>
      <c r="O48" s="18" t="s">
        <v>481</v>
      </c>
      <c r="P48" s="20" t="s">
        <v>481</v>
      </c>
      <c r="Q48" s="18" t="s">
        <v>481</v>
      </c>
      <c r="R48" s="20" t="s">
        <v>481</v>
      </c>
      <c r="S48" s="18" t="s">
        <v>481</v>
      </c>
      <c r="T48" s="20" t="s">
        <v>481</v>
      </c>
      <c r="U48" s="18" t="n">
        <v>415.99078158</v>
      </c>
      <c r="V48" s="20" t="n">
        <v>29.56408541</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(228.0/B50*100)</f>
        <v/>
      </c>
      <c r="D50" s="19" t="n">
        <v>11567</v>
      </c>
      <c r="E50" s="18" t="n">
        <v>430.4644333</v>
      </c>
      <c r="F50" s="20" t="n">
        <v>2.85472399</v>
      </c>
      <c r="G50" s="18" t="n">
        <v>410.20163287</v>
      </c>
      <c r="H50" s="20" t="n">
        <v>7.7116038</v>
      </c>
      <c r="I50" s="18" t="n">
        <v>352.8390928</v>
      </c>
      <c r="J50" s="20" t="n">
        <v>9.360770240000001</v>
      </c>
      <c r="K50" s="18" t="n">
        <v>358.49369848</v>
      </c>
      <c r="L50" s="20" t="n">
        <v>10.75933682</v>
      </c>
      <c r="M50" s="18" t="s">
        <v>481</v>
      </c>
      <c r="N50" s="20" t="s">
        <v>481</v>
      </c>
      <c r="O50" s="18" t="s">
        <v>481</v>
      </c>
      <c r="P50" s="20" t="s">
        <v>481</v>
      </c>
      <c r="Q50" s="18" t="s">
        <v>481</v>
      </c>
      <c r="R50" s="20" t="s">
        <v>481</v>
      </c>
      <c r="S50" s="18" t="s">
        <v>481</v>
      </c>
      <c r="T50" s="20" t="s">
        <v>481</v>
      </c>
      <c r="U50" s="18" t="n">
        <v>341.6228587</v>
      </c>
      <c r="V50" s="20" t="n">
        <v>10.99992702</v>
      </c>
    </row>
    <row r="51" spans="1:22">
      <c r="A51" s="15" t="s">
        <v>526</v>
      </c>
      <c r="B51" s="17" t="n">
        <v>6866</v>
      </c>
      <c r="C51" s="18">
        <f>(109.0/B51*100)</f>
        <v/>
      </c>
      <c r="D51" s="19" t="n">
        <v>6757</v>
      </c>
      <c r="E51" s="18" t="n">
        <v>429.50810323</v>
      </c>
      <c r="F51" s="20" t="n">
        <v>2.73109653</v>
      </c>
      <c r="G51" s="18" t="n">
        <v>429.77085582</v>
      </c>
      <c r="H51" s="20" t="n">
        <v>5.21691951</v>
      </c>
      <c r="I51" s="18" t="n">
        <v>407.76181841</v>
      </c>
      <c r="J51" s="20" t="n">
        <v>10.505262</v>
      </c>
      <c r="K51" s="18" t="n">
        <v>423.88044894</v>
      </c>
      <c r="L51" s="20" t="n">
        <v>13.53628591</v>
      </c>
      <c r="M51" s="18" t="s">
        <v>481</v>
      </c>
      <c r="N51" s="20" t="s">
        <v>481</v>
      </c>
      <c r="O51" s="18" t="s">
        <v>481</v>
      </c>
      <c r="P51" s="20" t="s">
        <v>481</v>
      </c>
      <c r="Q51" s="18" t="n">
        <v>427.96430568</v>
      </c>
      <c r="R51" s="20" t="n">
        <v>5.20460603</v>
      </c>
      <c r="S51" s="18" t="s">
        <v>481</v>
      </c>
      <c r="T51" s="20" t="s">
        <v>481</v>
      </c>
      <c r="U51" s="18" t="n">
        <v>377.63489029</v>
      </c>
      <c r="V51" s="20" t="n">
        <v>9.95662695</v>
      </c>
    </row>
    <row r="52" spans="1:22">
      <c r="A52" s="15" t="s">
        <v>527</v>
      </c>
      <c r="B52" s="17" t="n">
        <v>5809</v>
      </c>
      <c r="C52" s="18">
        <f>(78.0/B52*100)</f>
        <v/>
      </c>
      <c r="D52" s="19" t="n">
        <v>5731</v>
      </c>
      <c r="E52" s="18" t="n">
        <v>493.42296332</v>
      </c>
      <c r="F52" s="20" t="n">
        <v>2.59740065</v>
      </c>
      <c r="G52" s="18" t="n">
        <v>453.50497142</v>
      </c>
      <c r="H52" s="20" t="n">
        <v>5.98674581</v>
      </c>
      <c r="I52" s="18" t="n">
        <v>439.95872749</v>
      </c>
      <c r="J52" s="20" t="n">
        <v>11.61289801</v>
      </c>
      <c r="K52" s="18" t="n">
        <v>432.49679317</v>
      </c>
      <c r="L52" s="20" t="n">
        <v>9.843572139999999</v>
      </c>
      <c r="M52" s="18" t="s">
        <v>481</v>
      </c>
      <c r="N52" s="20" t="s">
        <v>481</v>
      </c>
      <c r="O52" s="18" t="s">
        <v>481</v>
      </c>
      <c r="P52" s="20" t="s">
        <v>481</v>
      </c>
      <c r="Q52" s="18" t="s">
        <v>481</v>
      </c>
      <c r="R52" s="20" t="s">
        <v>481</v>
      </c>
      <c r="S52" s="18" t="s">
        <v>481</v>
      </c>
      <c r="T52" s="20" t="s">
        <v>481</v>
      </c>
      <c r="U52" s="18" t="n">
        <v>377.16491632</v>
      </c>
      <c r="V52" s="20" t="n">
        <v>16.23070169</v>
      </c>
    </row>
    <row r="53" spans="1:22">
      <c r="A53" s="15" t="s">
        <v>528</v>
      </c>
      <c r="B53" s="17" t="n">
        <v>5571</v>
      </c>
      <c r="C53" s="18">
        <f>(85.0/B53*100)</f>
        <v/>
      </c>
      <c r="D53" s="19" t="n">
        <v>5486</v>
      </c>
      <c r="E53" s="18" t="n">
        <v>457.03911113</v>
      </c>
      <c r="F53" s="20" t="n">
        <v>2.07530524</v>
      </c>
      <c r="G53" s="18" t="n">
        <v>402.84972191</v>
      </c>
      <c r="H53" s="20" t="n">
        <v>5.17784281</v>
      </c>
      <c r="I53" s="18" t="n">
        <v>369.81923962</v>
      </c>
      <c r="J53" s="20" t="n">
        <v>9.03958334</v>
      </c>
      <c r="K53" s="18" t="n">
        <v>393.33564544</v>
      </c>
      <c r="L53" s="20" t="n">
        <v>11.47462887</v>
      </c>
      <c r="M53" s="18" t="s">
        <v>481</v>
      </c>
      <c r="N53" s="20" t="s">
        <v>481</v>
      </c>
      <c r="O53" s="18" t="s">
        <v>481</v>
      </c>
      <c r="P53" s="20" t="s">
        <v>481</v>
      </c>
      <c r="Q53" s="18" t="s">
        <v>481</v>
      </c>
      <c r="R53" s="20" t="s">
        <v>481</v>
      </c>
      <c r="S53" s="18" t="s">
        <v>481</v>
      </c>
      <c r="T53" s="20" t="s">
        <v>481</v>
      </c>
      <c r="U53" s="18" t="n">
        <v>313.62768336</v>
      </c>
      <c r="V53" s="20" t="n">
        <v>8.716846110000001</v>
      </c>
    </row>
    <row r="54" spans="1:22">
      <c r="A54" s="15" t="s">
        <v>529</v>
      </c>
      <c r="B54" s="17" t="n">
        <v>4740</v>
      </c>
      <c r="C54" s="18">
        <f>(127.0/B54*100)</f>
        <v/>
      </c>
      <c r="D54" s="19" t="n">
        <v>4613</v>
      </c>
      <c r="E54" s="18" t="n">
        <v>370.76725307</v>
      </c>
      <c r="F54" s="20" t="n">
        <v>3.01070153</v>
      </c>
      <c r="G54" s="18" t="n">
        <v>364.70879381</v>
      </c>
      <c r="H54" s="20" t="n">
        <v>6.95433079</v>
      </c>
      <c r="I54" s="18" t="n">
        <v>318.43092577</v>
      </c>
      <c r="J54" s="20" t="n">
        <v>10.83953617</v>
      </c>
      <c r="K54" s="18" t="n">
        <v>328.24196232</v>
      </c>
      <c r="L54" s="20" t="n">
        <v>8.69561665</v>
      </c>
      <c r="M54" s="18" t="s">
        <v>481</v>
      </c>
      <c r="N54" s="20" t="s">
        <v>481</v>
      </c>
      <c r="O54" s="18" t="s">
        <v>481</v>
      </c>
      <c r="P54" s="20" t="s">
        <v>481</v>
      </c>
      <c r="Q54" s="18" t="s">
        <v>481</v>
      </c>
      <c r="R54" s="20" t="s">
        <v>481</v>
      </c>
      <c r="S54" s="18" t="s">
        <v>481</v>
      </c>
      <c r="T54" s="20" t="s">
        <v>481</v>
      </c>
      <c r="U54" s="18" t="n">
        <v>279.57036874</v>
      </c>
      <c r="V54" s="20" t="n">
        <v>4.87587964</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532.65924694</v>
      </c>
      <c r="F56" s="20" t="n">
        <v>2.71063153</v>
      </c>
      <c r="G56" s="18" t="n">
        <v>505.13022717</v>
      </c>
      <c r="H56" s="20" t="n">
        <v>5.29517946</v>
      </c>
      <c r="I56" s="18" t="n">
        <v>489.53046202</v>
      </c>
      <c r="J56" s="20" t="n">
        <v>7.6798422</v>
      </c>
      <c r="K56" s="18" t="n">
        <v>480.4115833</v>
      </c>
      <c r="L56" s="20" t="n">
        <v>8.70809856</v>
      </c>
      <c r="M56" s="18" t="s">
        <v>481</v>
      </c>
      <c r="N56" s="20" t="s">
        <v>481</v>
      </c>
      <c r="O56" s="18" t="s">
        <v>481</v>
      </c>
      <c r="P56" s="20" t="s">
        <v>481</v>
      </c>
      <c r="Q56" s="18" t="s">
        <v>481</v>
      </c>
      <c r="R56" s="20" t="s">
        <v>481</v>
      </c>
      <c r="S56" s="18" t="s">
        <v>481</v>
      </c>
      <c r="T56" s="20" t="s">
        <v>481</v>
      </c>
      <c r="U56" s="18" t="n">
        <v>485.08301624</v>
      </c>
      <c r="V56" s="20" t="n">
        <v>21.41893039</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(139.0/B61*100)</f>
        <v/>
      </c>
      <c r="D61" s="19" t="n">
        <v>6386</v>
      </c>
      <c r="E61" s="18" t="n">
        <v>481.40720547</v>
      </c>
      <c r="F61" s="20" t="n">
        <v>2.60717205</v>
      </c>
      <c r="G61" s="18" t="n">
        <v>459.13720115</v>
      </c>
      <c r="H61" s="20" t="n">
        <v>4.95116273</v>
      </c>
      <c r="I61" s="18" t="n">
        <v>411.81290567</v>
      </c>
      <c r="J61" s="20" t="n">
        <v>10.10172084</v>
      </c>
      <c r="K61" s="18" t="n">
        <v>388.52991558</v>
      </c>
      <c r="L61" s="20" t="n">
        <v>13.47850493</v>
      </c>
      <c r="M61" s="18" t="s">
        <v>481</v>
      </c>
      <c r="N61" s="20" t="s">
        <v>481</v>
      </c>
      <c r="O61" s="18" t="s">
        <v>481</v>
      </c>
      <c r="P61" s="20" t="s">
        <v>481</v>
      </c>
      <c r="Q61" s="18" t="s">
        <v>481</v>
      </c>
      <c r="R61" s="20" t="s">
        <v>481</v>
      </c>
      <c r="S61" s="18" t="s">
        <v>481</v>
      </c>
      <c r="T61" s="20" t="s">
        <v>481</v>
      </c>
      <c r="U61" s="18" t="n">
        <v>355.96435414</v>
      </c>
      <c r="V61" s="20" t="n">
        <v>11.52720057</v>
      </c>
    </row>
    <row r="62" spans="1:22">
      <c r="A62" s="15" t="s">
        <v>537</v>
      </c>
      <c r="B62" s="17" t="n">
        <v>4476</v>
      </c>
      <c r="C62" s="18">
        <f>(3.0/B62*100)</f>
        <v/>
      </c>
      <c r="D62" s="19" t="n">
        <v>4473</v>
      </c>
      <c r="E62" s="18" t="n">
        <v>515.31411114</v>
      </c>
      <c r="F62" s="20" t="n">
        <v>1.43429315</v>
      </c>
      <c r="G62" s="18" t="n">
        <v>488.84751484</v>
      </c>
      <c r="H62" s="20" t="n">
        <v>3.60680521</v>
      </c>
      <c r="I62" s="18" t="n">
        <v>456.46556099</v>
      </c>
      <c r="J62" s="20" t="n">
        <v>8.21105444</v>
      </c>
      <c r="K62" s="18" t="n">
        <v>449.5371097</v>
      </c>
      <c r="L62" s="20" t="n">
        <v>10.48898068</v>
      </c>
      <c r="M62" s="18" t="s">
        <v>481</v>
      </c>
      <c r="N62" s="20" t="s">
        <v>481</v>
      </c>
      <c r="O62" s="18" t="s">
        <v>481</v>
      </c>
      <c r="P62" s="20" t="s">
        <v>481</v>
      </c>
      <c r="Q62" s="18" t="s">
        <v>481</v>
      </c>
      <c r="R62" s="20" t="s">
        <v>481</v>
      </c>
      <c r="S62" s="18" t="s">
        <v>481</v>
      </c>
      <c r="T62" s="20" t="s">
        <v>481</v>
      </c>
      <c r="U62" s="18" t="n">
        <v>492.65973577</v>
      </c>
      <c r="V62" s="20" t="n">
        <v>28.8048475</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(77.0/B66*100)</f>
        <v/>
      </c>
      <c r="D66" s="19" t="n">
        <v>5588</v>
      </c>
      <c r="E66" s="18" t="n">
        <v>437.77827617</v>
      </c>
      <c r="F66" s="20" t="n">
        <v>1.86670654</v>
      </c>
      <c r="G66" s="18" t="n">
        <v>426.56436599</v>
      </c>
      <c r="H66" s="20" t="n">
        <v>6.55487198</v>
      </c>
      <c r="I66" s="18" t="n">
        <v>388.34070842</v>
      </c>
      <c r="J66" s="20" t="n">
        <v>8.36798802</v>
      </c>
      <c r="K66" s="18" t="n">
        <v>381.37414986</v>
      </c>
      <c r="L66" s="20" t="n">
        <v>7.36447171</v>
      </c>
      <c r="M66" s="18" t="s">
        <v>481</v>
      </c>
      <c r="N66" s="20" t="s">
        <v>481</v>
      </c>
      <c r="O66" s="18" t="s">
        <v>481</v>
      </c>
      <c r="P66" s="20" t="s">
        <v>481</v>
      </c>
      <c r="Q66" s="18" t="s">
        <v>481</v>
      </c>
      <c r="R66" s="20" t="s">
        <v>481</v>
      </c>
      <c r="S66" s="18" t="s">
        <v>481</v>
      </c>
      <c r="T66" s="20" t="s">
        <v>481</v>
      </c>
      <c r="U66" s="18" t="n">
        <v>331.62134568</v>
      </c>
      <c r="V66" s="20" t="n">
        <v>5.9194139</v>
      </c>
    </row>
    <row r="67" spans="1:22">
      <c r="A67" s="15" t="s">
        <v>542</v>
      </c>
      <c r="B67" s="17" t="n">
        <v>6971</v>
      </c>
      <c r="C67" s="18">
        <f>(146.0/B67*100)</f>
        <v/>
      </c>
      <c r="D67" s="19" t="n">
        <v>6825</v>
      </c>
      <c r="E67" s="18" t="n">
        <v>405.71592269</v>
      </c>
      <c r="F67" s="20" t="n">
        <v>2.92120497</v>
      </c>
      <c r="G67" s="18" t="n">
        <v>374.66393277</v>
      </c>
      <c r="H67" s="20" t="n">
        <v>6.37542745</v>
      </c>
      <c r="I67" s="18" t="n">
        <v>330.16820056</v>
      </c>
      <c r="J67" s="20" t="n">
        <v>10.81867646</v>
      </c>
      <c r="K67" s="18" t="n">
        <v>332.151611</v>
      </c>
      <c r="L67" s="20" t="n">
        <v>14.00380215</v>
      </c>
      <c r="M67" s="18" t="s">
        <v>481</v>
      </c>
      <c r="N67" s="20" t="s">
        <v>481</v>
      </c>
      <c r="O67" s="18" t="s">
        <v>481</v>
      </c>
      <c r="P67" s="20" t="s">
        <v>481</v>
      </c>
      <c r="Q67" s="18" t="s">
        <v>481</v>
      </c>
      <c r="R67" s="20" t="s">
        <v>481</v>
      </c>
      <c r="S67" s="18" t="s">
        <v>481</v>
      </c>
      <c r="T67" s="20" t="s">
        <v>481</v>
      </c>
      <c r="U67" s="18" t="n">
        <v>295.2157156</v>
      </c>
      <c r="V67" s="20" t="n">
        <v>7.62274099</v>
      </c>
    </row>
    <row r="68" spans="1:22">
      <c r="A68" s="15" t="s">
        <v>543</v>
      </c>
      <c r="B68" s="17" t="n">
        <v>12083</v>
      </c>
      <c r="C68" s="18">
        <f>(26.0/B68*100)</f>
        <v/>
      </c>
      <c r="D68" s="19" t="n">
        <v>12057</v>
      </c>
      <c r="E68" s="18" t="n">
        <v>429.11337109</v>
      </c>
      <c r="F68" s="20" t="n">
        <v>1.18869145</v>
      </c>
      <c r="G68" s="18" t="n">
        <v>375.11004405</v>
      </c>
      <c r="H68" s="20" t="n">
        <v>3.27340926</v>
      </c>
      <c r="I68" s="18" t="n">
        <v>316.32861825</v>
      </c>
      <c r="J68" s="20" t="n">
        <v>4.7737469</v>
      </c>
      <c r="K68" s="18" t="n">
        <v>324.31931844</v>
      </c>
      <c r="L68" s="20" t="n">
        <v>6.79516047</v>
      </c>
      <c r="M68" s="18" t="s">
        <v>481</v>
      </c>
      <c r="N68" s="20" t="s">
        <v>481</v>
      </c>
      <c r="O68" s="18" t="s">
        <v>481</v>
      </c>
      <c r="P68" s="20" t="s">
        <v>481</v>
      </c>
      <c r="Q68" s="18" t="s">
        <v>481</v>
      </c>
      <c r="R68" s="20" t="s">
        <v>481</v>
      </c>
      <c r="S68" s="18" t="s">
        <v>481</v>
      </c>
      <c r="T68" s="20" t="s">
        <v>481</v>
      </c>
      <c r="U68" s="18" t="n">
        <v>288.13661711</v>
      </c>
      <c r="V68" s="20" t="n">
        <v>4.22202817</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500.45007305</v>
      </c>
      <c r="F70" s="20" t="n">
        <v>2.9684424</v>
      </c>
      <c r="G70" s="18" t="n">
        <v>487.13316385</v>
      </c>
      <c r="H70" s="20" t="n">
        <v>7.56559977</v>
      </c>
      <c r="I70" s="18" t="n">
        <v>467.83053681</v>
      </c>
      <c r="J70" s="20" t="n">
        <v>11.57615639</v>
      </c>
      <c r="K70" s="18" t="n">
        <v>476.78603522</v>
      </c>
      <c r="L70" s="20" t="n">
        <v>10.81481388</v>
      </c>
      <c r="M70" s="18" t="s">
        <v>481</v>
      </c>
      <c r="N70" s="20" t="s">
        <v>481</v>
      </c>
      <c r="O70" s="18" t="s">
        <v>481</v>
      </c>
      <c r="P70" s="20" t="s">
        <v>481</v>
      </c>
      <c r="Q70" s="18" t="s">
        <v>481</v>
      </c>
      <c r="R70" s="20" t="s">
        <v>481</v>
      </c>
      <c r="S70" s="18" t="s">
        <v>481</v>
      </c>
      <c r="T70" s="20" t="s">
        <v>481</v>
      </c>
      <c r="U70" s="18" t="n">
        <v>421.26973524</v>
      </c>
      <c r="V70" s="20" t="n">
        <v>13.21334711</v>
      </c>
    </row>
    <row r="71" spans="1:22">
      <c r="A71" s="15" t="s">
        <v>546</v>
      </c>
      <c r="B71" s="17" t="n">
        <v>6115</v>
      </c>
      <c r="C71" s="18">
        <f>(17.0/B71*100)</f>
        <v/>
      </c>
      <c r="D71" s="19" t="n">
        <v>6098</v>
      </c>
      <c r="E71" s="18" t="n">
        <v>542.29107257</v>
      </c>
      <c r="F71" s="20" t="n">
        <v>1.71258589</v>
      </c>
      <c r="G71" s="18" t="n">
        <v>505.69239899</v>
      </c>
      <c r="H71" s="20" t="n">
        <v>5.56589687</v>
      </c>
      <c r="I71" s="18" t="n">
        <v>453.65915517</v>
      </c>
      <c r="J71" s="20" t="n">
        <v>10.6066535</v>
      </c>
      <c r="K71" s="18" t="n">
        <v>470.57502577</v>
      </c>
      <c r="L71" s="20" t="n">
        <v>10.8930674</v>
      </c>
      <c r="M71" s="18" t="s">
        <v>481</v>
      </c>
      <c r="N71" s="20" t="s">
        <v>481</v>
      </c>
      <c r="O71" s="18" t="s">
        <v>481</v>
      </c>
      <c r="P71" s="20" t="s">
        <v>481</v>
      </c>
      <c r="Q71" s="18" t="s">
        <v>481</v>
      </c>
      <c r="R71" s="20" t="s">
        <v>481</v>
      </c>
      <c r="S71" s="18" t="s">
        <v>481</v>
      </c>
      <c r="T71" s="20" t="s">
        <v>481</v>
      </c>
      <c r="U71" s="18" t="n">
        <v>475.63426942</v>
      </c>
      <c r="V71" s="20" t="n">
        <v>31.55963242</v>
      </c>
    </row>
    <row r="72" spans="1:22">
      <c r="A72" s="15" t="s">
        <v>547</v>
      </c>
      <c r="B72" s="17" t="n">
        <v>7708</v>
      </c>
      <c r="C72" s="18">
        <f>(5.0/B72*100)</f>
        <v/>
      </c>
      <c r="D72" s="19" t="n">
        <v>7703</v>
      </c>
      <c r="E72" s="18" t="n">
        <v>498.7024833</v>
      </c>
      <c r="F72" s="20" t="n">
        <v>2.52716056</v>
      </c>
      <c r="G72" s="18" t="n">
        <v>467.93932001</v>
      </c>
      <c r="H72" s="20" t="n">
        <v>8.083466169999999</v>
      </c>
      <c r="I72" s="18" t="n">
        <v>469.0827031</v>
      </c>
      <c r="J72" s="20" t="n">
        <v>25.39889686</v>
      </c>
      <c r="K72" s="18" t="n">
        <v>399.33113221</v>
      </c>
      <c r="L72" s="20" t="n">
        <v>19.9811634</v>
      </c>
      <c r="M72" s="18" t="s">
        <v>481</v>
      </c>
      <c r="N72" s="20" t="s">
        <v>481</v>
      </c>
      <c r="O72" s="18" t="s">
        <v>481</v>
      </c>
      <c r="P72" s="20" t="s">
        <v>481</v>
      </c>
      <c r="Q72" s="18" t="s">
        <v>481</v>
      </c>
      <c r="R72" s="20" t="s">
        <v>481</v>
      </c>
      <c r="S72" s="18" t="s">
        <v>481</v>
      </c>
      <c r="T72" s="20" t="s">
        <v>481</v>
      </c>
      <c r="U72" s="18" t="n">
        <v>407.39323708</v>
      </c>
      <c r="V72" s="20" t="n">
        <v>28.02832769</v>
      </c>
    </row>
    <row r="73" spans="1:22">
      <c r="A73" s="15" t="s">
        <v>548</v>
      </c>
      <c r="B73" s="17" t="n">
        <v>8249</v>
      </c>
      <c r="C73" s="18">
        <f>(148.0/B73*100)</f>
        <v/>
      </c>
      <c r="D73" s="19" t="n">
        <v>8101</v>
      </c>
      <c r="E73" s="18" t="n">
        <v>417.94216601</v>
      </c>
      <c r="F73" s="20" t="n">
        <v>3.42977277</v>
      </c>
      <c r="G73" s="18" t="n">
        <v>388.96820229</v>
      </c>
      <c r="H73" s="20" t="n">
        <v>4.70100218</v>
      </c>
      <c r="I73" s="18" t="n">
        <v>370.60472675</v>
      </c>
      <c r="J73" s="20" t="n">
        <v>6.73329742</v>
      </c>
      <c r="K73" s="18" t="n">
        <v>361.05972521</v>
      </c>
      <c r="L73" s="20" t="n">
        <v>6.95504667</v>
      </c>
      <c r="M73" s="18" t="s">
        <v>481</v>
      </c>
      <c r="N73" s="20" t="s">
        <v>481</v>
      </c>
      <c r="O73" s="18" t="s">
        <v>481</v>
      </c>
      <c r="P73" s="20" t="s">
        <v>481</v>
      </c>
      <c r="Q73" s="18" t="s">
        <v>481</v>
      </c>
      <c r="R73" s="20" t="s">
        <v>481</v>
      </c>
      <c r="S73" s="18" t="s">
        <v>481</v>
      </c>
      <c r="T73" s="20" t="s">
        <v>481</v>
      </c>
      <c r="U73" s="18" t="n">
        <v>346.09773498</v>
      </c>
      <c r="V73" s="20" t="n">
        <v>12.8667857</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(218.0/B75*100)</f>
        <v/>
      </c>
      <c r="D75" s="19" t="n">
        <v>5157</v>
      </c>
      <c r="E75" s="18" t="n">
        <v>372.27569699</v>
      </c>
      <c r="F75" s="20" t="n">
        <v>3.22867762</v>
      </c>
      <c r="G75" s="18" t="n">
        <v>357.63741414</v>
      </c>
      <c r="H75" s="20" t="n">
        <v>4.5179068</v>
      </c>
      <c r="I75" s="18" t="n">
        <v>330.25881291</v>
      </c>
      <c r="J75" s="20" t="n">
        <v>8.24031664</v>
      </c>
      <c r="K75" s="18" t="n">
        <v>332.51980679</v>
      </c>
      <c r="L75" s="20" t="n">
        <v>7.11600229</v>
      </c>
      <c r="M75" s="18" t="s">
        <v>481</v>
      </c>
      <c r="N75" s="20" t="s">
        <v>481</v>
      </c>
      <c r="O75" s="18" t="s">
        <v>481</v>
      </c>
      <c r="P75" s="20" t="s">
        <v>481</v>
      </c>
      <c r="Q75" s="18" t="s">
        <v>481</v>
      </c>
      <c r="R75" s="20" t="s">
        <v>481</v>
      </c>
      <c r="S75" s="18" t="s">
        <v>481</v>
      </c>
      <c r="T75" s="20" t="s">
        <v>481</v>
      </c>
      <c r="U75" s="18" t="n">
        <v>304.06424882</v>
      </c>
      <c r="V75" s="20" t="n">
        <v>6.87525375</v>
      </c>
    </row>
    <row r="76" spans="1:22">
      <c r="A76" s="15" t="s">
        <v>551</v>
      </c>
      <c r="B76" s="17" t="n">
        <v>14167</v>
      </c>
      <c r="C76" s="18">
        <f>(229.0/B76*100)</f>
        <v/>
      </c>
      <c r="D76" s="19" t="n">
        <v>13938</v>
      </c>
      <c r="E76" s="18" t="n">
        <v>451.61670055</v>
      </c>
      <c r="F76" s="20" t="n">
        <v>2.72986552</v>
      </c>
      <c r="G76" s="18" t="n">
        <v>404.21066031</v>
      </c>
      <c r="H76" s="20" t="n">
        <v>5.07630347</v>
      </c>
      <c r="I76" s="18" t="n">
        <v>357.99588497</v>
      </c>
      <c r="J76" s="20" t="n">
        <v>6.87831928</v>
      </c>
      <c r="K76" s="18" t="n">
        <v>359.59307777</v>
      </c>
      <c r="L76" s="20" t="n">
        <v>7.28256376</v>
      </c>
      <c r="M76" s="18" t="s">
        <v>481</v>
      </c>
      <c r="N76" s="20" t="s">
        <v>481</v>
      </c>
      <c r="O76" s="18" t="s">
        <v>481</v>
      </c>
      <c r="P76" s="20" t="s">
        <v>481</v>
      </c>
      <c r="Q76" s="18" t="s">
        <v>481</v>
      </c>
      <c r="R76" s="20" t="s">
        <v>481</v>
      </c>
      <c r="S76" s="18" t="s">
        <v>481</v>
      </c>
      <c r="T76" s="20" t="s">
        <v>481</v>
      </c>
      <c r="U76" s="18" t="n">
        <v>314.17525424</v>
      </c>
      <c r="V76" s="20" t="n">
        <v>6.26288121</v>
      </c>
    </row>
    <row r="77" spans="1:22">
      <c r="A77" s="15" t="s">
        <v>552</v>
      </c>
      <c r="B77" s="17" t="n">
        <v>6062</v>
      </c>
      <c r="C77" s="18">
        <f>(98.0/B77*100)</f>
        <v/>
      </c>
      <c r="D77" s="19" t="n">
        <v>5964</v>
      </c>
      <c r="E77" s="18" t="n">
        <v>447.23486212</v>
      </c>
      <c r="F77" s="20" t="n">
        <v>2.55071987</v>
      </c>
      <c r="G77" s="18" t="n">
        <v>417.7356763</v>
      </c>
      <c r="H77" s="20" t="n">
        <v>6.24748041</v>
      </c>
      <c r="I77" s="18" t="n">
        <v>396.68459476</v>
      </c>
      <c r="J77" s="20" t="n">
        <v>10.69551982</v>
      </c>
      <c r="K77" s="18" t="n">
        <v>386.74662994</v>
      </c>
      <c r="L77" s="20" t="n">
        <v>11.12035472</v>
      </c>
      <c r="M77" s="18" t="s">
        <v>481</v>
      </c>
      <c r="N77" s="20" t="s">
        <v>481</v>
      </c>
      <c r="O77" s="18" t="s">
        <v>481</v>
      </c>
      <c r="P77" s="20" t="s">
        <v>481</v>
      </c>
      <c r="Q77" s="18" t="s">
        <v>481</v>
      </c>
      <c r="R77" s="20" t="s">
        <v>481</v>
      </c>
      <c r="S77" s="18" t="s">
        <v>481</v>
      </c>
      <c r="T77" s="20" t="s">
        <v>481</v>
      </c>
      <c r="U77" s="18" t="n">
        <v>338.81861862</v>
      </c>
      <c r="V77" s="20" t="n">
        <v>6.11218744</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438.89726635</v>
      </c>
      <c r="F81" s="20" t="n">
        <v>3.34309316</v>
      </c>
      <c r="G81" s="18" t="n">
        <v>409.96516225</v>
      </c>
      <c r="H81" s="20" t="n">
        <v>6.16895873</v>
      </c>
      <c r="I81" s="18" t="n">
        <v>360.77951665</v>
      </c>
      <c r="J81" s="20" t="n">
        <v>9.109831</v>
      </c>
      <c r="K81" s="18" t="n">
        <v>345.89880284</v>
      </c>
      <c r="L81" s="20" t="n">
        <v>9.08768912</v>
      </c>
      <c r="M81" s="18" t="s">
        <v>481</v>
      </c>
      <c r="N81" s="20" t="s">
        <v>481</v>
      </c>
      <c r="O81" s="18" t="s">
        <v>481</v>
      </c>
      <c r="P81" s="20" t="s">
        <v>481</v>
      </c>
      <c r="Q81" s="18" t="s">
        <v>481</v>
      </c>
      <c r="R81" s="20" t="s">
        <v>481</v>
      </c>
      <c r="S81" s="18" t="s">
        <v>481</v>
      </c>
      <c r="T81" s="20" t="s">
        <v>481</v>
      </c>
      <c r="U81" s="18" t="n">
        <v>362.08434909</v>
      </c>
      <c r="V81" s="20" t="n">
        <v>20.6572648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1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926</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512.37779348</v>
      </c>
      <c r="F7" s="20" t="n">
        <v>1.8793352</v>
      </c>
      <c r="G7" s="18" t="n">
        <v>487.00588803</v>
      </c>
      <c r="H7" s="20" t="n">
        <v>3.8168359</v>
      </c>
      <c r="I7" s="18" t="n">
        <v>472.98429568</v>
      </c>
      <c r="J7" s="20" t="n">
        <v>7.36411385</v>
      </c>
      <c r="K7" s="18" t="n">
        <v>441.84323678</v>
      </c>
      <c r="L7" s="20" t="n">
        <v>8.695337029999999</v>
      </c>
      <c r="M7" s="18" t="s">
        <v>481</v>
      </c>
      <c r="N7" s="20" t="s">
        <v>481</v>
      </c>
      <c r="O7" s="18" t="s">
        <v>481</v>
      </c>
      <c r="P7" s="20" t="s">
        <v>481</v>
      </c>
      <c r="Q7" s="18" t="s">
        <v>481</v>
      </c>
      <c r="R7" s="20" t="s">
        <v>481</v>
      </c>
      <c r="S7" s="18" t="s">
        <v>481</v>
      </c>
      <c r="T7" s="20" t="s">
        <v>481</v>
      </c>
      <c r="U7" s="18" t="n">
        <v>413.46916263</v>
      </c>
      <c r="V7" s="20" t="n">
        <v>8.61617985</v>
      </c>
    </row>
    <row r="8" spans="1:22">
      <c r="A8" s="15" t="s">
        <v>483</v>
      </c>
      <c r="B8" s="17" t="n">
        <v>7007</v>
      </c>
      <c r="C8" s="18">
        <f>(28.0/B8*100)</f>
        <v/>
      </c>
      <c r="D8" s="19" t="n">
        <v>6979</v>
      </c>
      <c r="E8" s="18" t="n">
        <v>490.18109389</v>
      </c>
      <c r="F8" s="20" t="n">
        <v>2.84273911</v>
      </c>
      <c r="G8" s="18" t="n">
        <v>484.30758226</v>
      </c>
      <c r="H8" s="20" t="n">
        <v>5.33302083</v>
      </c>
      <c r="I8" s="18" t="n">
        <v>461.69025132</v>
      </c>
      <c r="J8" s="20" t="n">
        <v>10.60447434</v>
      </c>
      <c r="K8" s="18" t="n">
        <v>464.59316205</v>
      </c>
      <c r="L8" s="20" t="n">
        <v>10.87141506</v>
      </c>
      <c r="M8" s="18" t="s">
        <v>481</v>
      </c>
      <c r="N8" s="20" t="s">
        <v>481</v>
      </c>
      <c r="O8" s="18" t="s">
        <v>481</v>
      </c>
      <c r="P8" s="20" t="s">
        <v>481</v>
      </c>
      <c r="Q8" s="18" t="n">
        <v>361.38025951</v>
      </c>
      <c r="R8" s="20" t="n">
        <v>22.72565673</v>
      </c>
      <c r="S8" s="18" t="s">
        <v>481</v>
      </c>
      <c r="T8" s="20" t="s">
        <v>481</v>
      </c>
      <c r="U8" s="18" t="n">
        <v>360.88615036</v>
      </c>
      <c r="V8" s="20" t="n">
        <v>13.75589894</v>
      </c>
    </row>
    <row r="9" spans="1:22">
      <c r="A9" s="15" t="s">
        <v>484</v>
      </c>
      <c r="B9" s="17" t="n">
        <v>9651</v>
      </c>
      <c r="C9" s="18">
        <f>(136.0/B9*100)</f>
        <v/>
      </c>
      <c r="D9" s="19" t="n">
        <v>9515</v>
      </c>
      <c r="E9" s="18" t="n">
        <v>509.53829717</v>
      </c>
      <c r="F9" s="20" t="n">
        <v>2.3087623</v>
      </c>
      <c r="G9" s="18" t="n">
        <v>500.6518062</v>
      </c>
      <c r="H9" s="20" t="n">
        <v>5.3601119</v>
      </c>
      <c r="I9" s="18" t="n">
        <v>454.4607831</v>
      </c>
      <c r="J9" s="20" t="n">
        <v>10.37953286</v>
      </c>
      <c r="K9" s="18" t="n">
        <v>433.21462595</v>
      </c>
      <c r="L9" s="20" t="n">
        <v>13.82243806</v>
      </c>
      <c r="M9" s="18" t="s">
        <v>481</v>
      </c>
      <c r="N9" s="20" t="s">
        <v>481</v>
      </c>
      <c r="O9" s="18" t="s">
        <v>481</v>
      </c>
      <c r="P9" s="20" t="s">
        <v>481</v>
      </c>
      <c r="Q9" s="18" t="n">
        <v>347.7815185</v>
      </c>
      <c r="R9" s="20" t="n">
        <v>11.20716786</v>
      </c>
      <c r="S9" s="18" t="s">
        <v>481</v>
      </c>
      <c r="T9" s="20" t="s">
        <v>481</v>
      </c>
      <c r="U9" s="18" t="n">
        <v>374.2264866</v>
      </c>
      <c r="V9" s="20" t="n">
        <v>8.495624080000001</v>
      </c>
    </row>
    <row r="10" spans="1:22">
      <c r="A10" s="15" t="s">
        <v>485</v>
      </c>
      <c r="B10" s="17" t="n">
        <v>20058</v>
      </c>
      <c r="C10" s="18">
        <f>(534.0/B10*100)</f>
        <v/>
      </c>
      <c r="D10" s="19" t="n">
        <v>19524</v>
      </c>
      <c r="E10" s="18" t="n">
        <v>533.1062042999999</v>
      </c>
      <c r="F10" s="20" t="n">
        <v>2.19536945</v>
      </c>
      <c r="G10" s="18" t="n">
        <v>516.91974641</v>
      </c>
      <c r="H10" s="20" t="n">
        <v>3.76457759</v>
      </c>
      <c r="I10" s="18" t="n">
        <v>492.68064029</v>
      </c>
      <c r="J10" s="20" t="n">
        <v>8.33660916</v>
      </c>
      <c r="K10" s="18" t="n">
        <v>463.3950443</v>
      </c>
      <c r="L10" s="20" t="n">
        <v>11.37821541</v>
      </c>
      <c r="M10" s="18" t="s">
        <v>481</v>
      </c>
      <c r="N10" s="20" t="s">
        <v>481</v>
      </c>
      <c r="O10" s="18" t="s">
        <v>481</v>
      </c>
      <c r="P10" s="20" t="s">
        <v>481</v>
      </c>
      <c r="Q10" s="18" t="s">
        <v>481</v>
      </c>
      <c r="R10" s="20" t="s">
        <v>481</v>
      </c>
      <c r="S10" s="18" t="s">
        <v>481</v>
      </c>
      <c r="T10" s="20" t="s">
        <v>481</v>
      </c>
      <c r="U10" s="18" t="n">
        <v>416.14180571</v>
      </c>
      <c r="V10" s="20" t="n">
        <v>10.86352415</v>
      </c>
    </row>
    <row r="11" spans="1:22">
      <c r="A11" s="15" t="s">
        <v>486</v>
      </c>
      <c r="B11" s="17" t="n">
        <v>7053</v>
      </c>
      <c r="C11" s="18">
        <f>(60.0/B11*100)</f>
        <v/>
      </c>
      <c r="D11" s="19" t="n">
        <v>6993</v>
      </c>
      <c r="E11" s="18" t="n">
        <v>462.88960189</v>
      </c>
      <c r="F11" s="20" t="n">
        <v>2.49207831</v>
      </c>
      <c r="G11" s="18" t="n">
        <v>462.80368401</v>
      </c>
      <c r="H11" s="20" t="n">
        <v>5.07636646</v>
      </c>
      <c r="I11" s="18" t="n">
        <v>421.71355874</v>
      </c>
      <c r="J11" s="20" t="n">
        <v>13.79226051</v>
      </c>
      <c r="K11" s="18" t="n">
        <v>409.69682835</v>
      </c>
      <c r="L11" s="20" t="n">
        <v>12.33326686</v>
      </c>
      <c r="M11" s="18" t="s">
        <v>481</v>
      </c>
      <c r="N11" s="20" t="s">
        <v>481</v>
      </c>
      <c r="O11" s="18" t="s">
        <v>481</v>
      </c>
      <c r="P11" s="20" t="s">
        <v>481</v>
      </c>
      <c r="Q11" s="18" t="s">
        <v>481</v>
      </c>
      <c r="R11" s="20" t="s">
        <v>481</v>
      </c>
      <c r="S11" s="18" t="s">
        <v>481</v>
      </c>
      <c r="T11" s="20" t="s">
        <v>481</v>
      </c>
      <c r="U11" s="18" t="n">
        <v>360.99498813</v>
      </c>
      <c r="V11" s="20" t="n">
        <v>11.49985326</v>
      </c>
    </row>
    <row r="12" spans="1:22">
      <c r="A12" s="15" t="s">
        <v>487</v>
      </c>
      <c r="B12" s="17" t="n">
        <v>6894</v>
      </c>
      <c r="C12" s="18">
        <f>(59.0/B12*100)</f>
        <v/>
      </c>
      <c r="D12" s="19" t="n">
        <v>6835</v>
      </c>
      <c r="E12" s="18" t="n">
        <v>497.21906314</v>
      </c>
      <c r="F12" s="20" t="n">
        <v>2.38800781</v>
      </c>
      <c r="G12" s="18" t="n">
        <v>492.8674381</v>
      </c>
      <c r="H12" s="20" t="n">
        <v>3.83516325</v>
      </c>
      <c r="I12" s="18" t="n">
        <v>465.15252261</v>
      </c>
      <c r="J12" s="20" t="n">
        <v>8.527136670000001</v>
      </c>
      <c r="K12" s="18" t="n">
        <v>454.80441165</v>
      </c>
      <c r="L12" s="20" t="n">
        <v>10.23206247</v>
      </c>
      <c r="M12" s="18" t="s">
        <v>481</v>
      </c>
      <c r="N12" s="20" t="s">
        <v>481</v>
      </c>
      <c r="O12" s="18" t="s">
        <v>481</v>
      </c>
      <c r="P12" s="20" t="s">
        <v>481</v>
      </c>
      <c r="Q12" s="18" t="n">
        <v>332.31014509</v>
      </c>
      <c r="R12" s="20" t="n">
        <v>18.34291261</v>
      </c>
      <c r="S12" s="18" t="s">
        <v>481</v>
      </c>
      <c r="T12" s="20" t="s">
        <v>481</v>
      </c>
      <c r="U12" s="18" t="n">
        <v>367.077432</v>
      </c>
      <c r="V12" s="20" t="n">
        <v>11.2523277</v>
      </c>
    </row>
    <row r="13" spans="1:22">
      <c r="A13" s="15" t="s">
        <v>488</v>
      </c>
      <c r="B13" s="17" t="n">
        <v>7161</v>
      </c>
      <c r="C13" s="18">
        <f>(99.0/B13*100)</f>
        <v/>
      </c>
      <c r="D13" s="19" t="n">
        <v>7062</v>
      </c>
      <c r="E13" s="18" t="n">
        <v>507.41538936</v>
      </c>
      <c r="F13" s="20" t="n">
        <v>2.45530144</v>
      </c>
      <c r="G13" s="18" t="n">
        <v>508.92320278</v>
      </c>
      <c r="H13" s="20" t="n">
        <v>3.72620478</v>
      </c>
      <c r="I13" s="18" t="n">
        <v>486.88134886</v>
      </c>
      <c r="J13" s="20" t="n">
        <v>9.70499167</v>
      </c>
      <c r="K13" s="18" t="n">
        <v>435.93350551</v>
      </c>
      <c r="L13" s="20" t="n">
        <v>13.05695616</v>
      </c>
      <c r="M13" s="18" t="s">
        <v>481</v>
      </c>
      <c r="N13" s="20" t="s">
        <v>481</v>
      </c>
      <c r="O13" s="18" t="s">
        <v>481</v>
      </c>
      <c r="P13" s="20" t="s">
        <v>481</v>
      </c>
      <c r="Q13" s="18" t="n">
        <v>407.4699787</v>
      </c>
      <c r="R13" s="20" t="n">
        <v>6.79601306</v>
      </c>
      <c r="S13" s="18" t="s">
        <v>481</v>
      </c>
      <c r="T13" s="20" t="s">
        <v>481</v>
      </c>
      <c r="U13" s="18" t="n">
        <v>368.06943833</v>
      </c>
      <c r="V13" s="20" t="n">
        <v>14.92248049</v>
      </c>
    </row>
    <row r="14" spans="1:22">
      <c r="A14" s="15" t="s">
        <v>489</v>
      </c>
      <c r="B14" s="17" t="n">
        <v>5587</v>
      </c>
      <c r="C14" s="18">
        <f>(76.0/B14*100)</f>
        <v/>
      </c>
      <c r="D14" s="19" t="n">
        <v>5511</v>
      </c>
      <c r="E14" s="18" t="n">
        <v>522.25269787</v>
      </c>
      <c r="F14" s="20" t="n">
        <v>2.33475989</v>
      </c>
      <c r="G14" s="18" t="n">
        <v>515.80865076</v>
      </c>
      <c r="H14" s="20" t="n">
        <v>3.94682414</v>
      </c>
      <c r="I14" s="18" t="n">
        <v>511.58454434</v>
      </c>
      <c r="J14" s="20" t="n">
        <v>8.95947211</v>
      </c>
      <c r="K14" s="18" t="n">
        <v>485.77896659</v>
      </c>
      <c r="L14" s="20" t="n">
        <v>13.75409917</v>
      </c>
      <c r="M14" s="18" t="s">
        <v>481</v>
      </c>
      <c r="N14" s="20" t="s">
        <v>481</v>
      </c>
      <c r="O14" s="18" t="s">
        <v>481</v>
      </c>
      <c r="P14" s="20" t="s">
        <v>481</v>
      </c>
      <c r="Q14" s="18" t="s">
        <v>481</v>
      </c>
      <c r="R14" s="20" t="s">
        <v>481</v>
      </c>
      <c r="S14" s="18" t="s">
        <v>481</v>
      </c>
      <c r="T14" s="20" t="s">
        <v>481</v>
      </c>
      <c r="U14" s="18" t="n">
        <v>419.95219247</v>
      </c>
      <c r="V14" s="20" t="n">
        <v>14.09279745</v>
      </c>
    </row>
    <row r="15" spans="1:22">
      <c r="A15" s="15" t="s">
        <v>490</v>
      </c>
      <c r="B15" s="17" t="n">
        <v>5882</v>
      </c>
      <c r="C15" s="18">
        <f>(53.0/B15*100)</f>
        <v/>
      </c>
      <c r="D15" s="19" t="n">
        <v>5829</v>
      </c>
      <c r="E15" s="18" t="n">
        <v>532.42421294</v>
      </c>
      <c r="F15" s="20" t="n">
        <v>2.4692741</v>
      </c>
      <c r="G15" s="18" t="n">
        <v>523.2766957</v>
      </c>
      <c r="H15" s="20" t="n">
        <v>4.93153337</v>
      </c>
      <c r="I15" s="18" t="n">
        <v>513.92312755</v>
      </c>
      <c r="J15" s="20" t="n">
        <v>12.51096405</v>
      </c>
      <c r="K15" s="18" t="n">
        <v>424.11578373</v>
      </c>
      <c r="L15" s="20" t="n">
        <v>18.18257732</v>
      </c>
      <c r="M15" s="18" t="s">
        <v>481</v>
      </c>
      <c r="N15" s="20" t="s">
        <v>481</v>
      </c>
      <c r="O15" s="18" t="s">
        <v>481</v>
      </c>
      <c r="P15" s="20" t="s">
        <v>481</v>
      </c>
      <c r="Q15" s="18" t="n">
        <v>367.66871077</v>
      </c>
      <c r="R15" s="20" t="n">
        <v>14.82638214</v>
      </c>
      <c r="S15" s="18" t="s">
        <v>481</v>
      </c>
      <c r="T15" s="20" t="s">
        <v>481</v>
      </c>
      <c r="U15" s="18" t="n">
        <v>397.29834804</v>
      </c>
      <c r="V15" s="20" t="n">
        <v>14.77945994</v>
      </c>
    </row>
    <row r="16" spans="1:22">
      <c r="A16" s="15" t="s">
        <v>491</v>
      </c>
      <c r="B16" s="17" t="n">
        <v>6108</v>
      </c>
      <c r="C16" s="18">
        <f>(112.0/B16*100)</f>
        <v/>
      </c>
      <c r="D16" s="19" t="n">
        <v>5996</v>
      </c>
      <c r="E16" s="18" t="n">
        <v>510.12906694</v>
      </c>
      <c r="F16" s="20" t="n">
        <v>2.18158167</v>
      </c>
      <c r="G16" s="18" t="n">
        <v>495.5189535</v>
      </c>
      <c r="H16" s="20" t="n">
        <v>6.70474594</v>
      </c>
      <c r="I16" s="18" t="n">
        <v>436.79424473</v>
      </c>
      <c r="J16" s="20" t="n">
        <v>15.19478233</v>
      </c>
      <c r="K16" s="18" t="n">
        <v>412.01799341</v>
      </c>
      <c r="L16" s="20" t="n">
        <v>16.06328368</v>
      </c>
      <c r="M16" s="18" t="s">
        <v>481</v>
      </c>
      <c r="N16" s="20" t="s">
        <v>481</v>
      </c>
      <c r="O16" s="18" t="s">
        <v>481</v>
      </c>
      <c r="P16" s="20" t="s">
        <v>481</v>
      </c>
      <c r="Q16" s="18" t="s">
        <v>481</v>
      </c>
      <c r="R16" s="20" t="s">
        <v>481</v>
      </c>
      <c r="S16" s="18" t="s">
        <v>481</v>
      </c>
      <c r="T16" s="20" t="s">
        <v>481</v>
      </c>
      <c r="U16" s="18" t="n">
        <v>320.70596101</v>
      </c>
      <c r="V16" s="20" t="n">
        <v>11.32793016</v>
      </c>
    </row>
    <row r="17" spans="1:22">
      <c r="A17" s="15" t="s">
        <v>492</v>
      </c>
      <c r="B17" s="17" t="n">
        <v>6504</v>
      </c>
      <c r="C17" s="18">
        <f>(765.0/B17*100)</f>
        <v/>
      </c>
      <c r="D17" s="19" t="n">
        <v>5739</v>
      </c>
      <c r="E17" s="18" t="n">
        <v>526.47496957</v>
      </c>
      <c r="F17" s="20" t="n">
        <v>2.8891397</v>
      </c>
      <c r="G17" s="18" t="n">
        <v>513.31395085</v>
      </c>
      <c r="H17" s="20" t="n">
        <v>4.8793212</v>
      </c>
      <c r="I17" s="18" t="n">
        <v>474.74716769</v>
      </c>
      <c r="J17" s="20" t="n">
        <v>10.36595032</v>
      </c>
      <c r="K17" s="18" t="n">
        <v>466.42183549</v>
      </c>
      <c r="L17" s="20" t="n">
        <v>15.47818465</v>
      </c>
      <c r="M17" s="18" t="s">
        <v>481</v>
      </c>
      <c r="N17" s="20" t="s">
        <v>481</v>
      </c>
      <c r="O17" s="18" t="s">
        <v>481</v>
      </c>
      <c r="P17" s="20" t="s">
        <v>481</v>
      </c>
      <c r="Q17" s="18" t="n">
        <v>338.260297</v>
      </c>
      <c r="R17" s="20" t="n">
        <v>14.23011861</v>
      </c>
      <c r="S17" s="18" t="s">
        <v>481</v>
      </c>
      <c r="T17" s="20" t="s">
        <v>481</v>
      </c>
      <c r="U17" s="18" t="n">
        <v>405.5470268</v>
      </c>
      <c r="V17" s="20" t="n">
        <v>10.48765815</v>
      </c>
    </row>
    <row r="18" spans="1:22">
      <c r="A18" s="15" t="s">
        <v>493</v>
      </c>
      <c r="B18" s="17" t="n">
        <v>5532</v>
      </c>
      <c r="C18" s="18">
        <f>(28.0/B18*100)</f>
        <v/>
      </c>
      <c r="D18" s="19" t="n">
        <v>5504</v>
      </c>
      <c r="E18" s="18" t="n">
        <v>472.50632296</v>
      </c>
      <c r="F18" s="20" t="n">
        <v>3.9801064</v>
      </c>
      <c r="G18" s="18" t="n">
        <v>468.19157565</v>
      </c>
      <c r="H18" s="20" t="n">
        <v>7.73142308</v>
      </c>
      <c r="I18" s="18" t="n">
        <v>428.69654573</v>
      </c>
      <c r="J18" s="20" t="n">
        <v>14.02976545</v>
      </c>
      <c r="K18" s="18" t="n">
        <v>423.88336505</v>
      </c>
      <c r="L18" s="20" t="n">
        <v>12.3696576</v>
      </c>
      <c r="M18" s="18" t="s">
        <v>481</v>
      </c>
      <c r="N18" s="20" t="s">
        <v>481</v>
      </c>
      <c r="O18" s="18" t="s">
        <v>481</v>
      </c>
      <c r="P18" s="20" t="s">
        <v>481</v>
      </c>
      <c r="Q18" s="18" t="s">
        <v>481</v>
      </c>
      <c r="R18" s="20" t="s">
        <v>481</v>
      </c>
      <c r="S18" s="18" t="s">
        <v>481</v>
      </c>
      <c r="T18" s="20" t="s">
        <v>481</v>
      </c>
      <c r="U18" s="18" t="n">
        <v>352.47411037</v>
      </c>
      <c r="V18" s="20" t="n">
        <v>12.23843635</v>
      </c>
    </row>
    <row r="19" spans="1:22">
      <c r="A19" s="15" t="s">
        <v>494</v>
      </c>
      <c r="B19" s="17" t="n">
        <v>5658</v>
      </c>
      <c r="C19" s="18">
        <f>(80.0/B19*100)</f>
        <v/>
      </c>
      <c r="D19" s="19" t="n">
        <v>5578</v>
      </c>
      <c r="E19" s="18" t="n">
        <v>473.96401674</v>
      </c>
      <c r="F19" s="20" t="n">
        <v>2.80304429</v>
      </c>
      <c r="G19" s="18" t="n">
        <v>478.26856169</v>
      </c>
      <c r="H19" s="20" t="n">
        <v>5.90853172</v>
      </c>
      <c r="I19" s="18" t="n">
        <v>433.95745328</v>
      </c>
      <c r="J19" s="20" t="n">
        <v>9.35088112</v>
      </c>
      <c r="K19" s="18" t="n">
        <v>406.05615019</v>
      </c>
      <c r="L19" s="20" t="n">
        <v>10.46703277</v>
      </c>
      <c r="M19" s="18" t="s">
        <v>481</v>
      </c>
      <c r="N19" s="20" t="s">
        <v>481</v>
      </c>
      <c r="O19" s="18" t="s">
        <v>481</v>
      </c>
      <c r="P19" s="20" t="s">
        <v>481</v>
      </c>
      <c r="Q19" s="18" t="s">
        <v>481</v>
      </c>
      <c r="R19" s="20" t="s">
        <v>481</v>
      </c>
      <c r="S19" s="18" t="s">
        <v>481</v>
      </c>
      <c r="T19" s="20" t="s">
        <v>481</v>
      </c>
      <c r="U19" s="18" t="n">
        <v>374.46961353</v>
      </c>
      <c r="V19" s="20" t="n">
        <v>12.36516368</v>
      </c>
    </row>
    <row r="20" spans="1:22">
      <c r="A20" s="15" t="s">
        <v>495</v>
      </c>
      <c r="B20" s="17" t="n">
        <v>3371</v>
      </c>
      <c r="C20" s="18">
        <f>(75.0/B20*100)</f>
        <v/>
      </c>
      <c r="D20" s="19" t="n">
        <v>3296</v>
      </c>
      <c r="E20" s="18" t="n">
        <v>486.41386307</v>
      </c>
      <c r="F20" s="20" t="n">
        <v>2.22942204</v>
      </c>
      <c r="G20" s="18" t="n">
        <v>468.96816565</v>
      </c>
      <c r="H20" s="20" t="n">
        <v>8.786300130000001</v>
      </c>
      <c r="I20" s="18" t="n">
        <v>421.65230395</v>
      </c>
      <c r="J20" s="20" t="n">
        <v>18.20703654</v>
      </c>
      <c r="K20" s="18" t="n">
        <v>417.13937452</v>
      </c>
      <c r="L20" s="20" t="n">
        <v>27.99593385</v>
      </c>
      <c r="M20" s="18" t="s">
        <v>481</v>
      </c>
      <c r="N20" s="20" t="s">
        <v>481</v>
      </c>
      <c r="O20" s="18" t="s">
        <v>481</v>
      </c>
      <c r="P20" s="20" t="s">
        <v>481</v>
      </c>
      <c r="Q20" s="18" t="s">
        <v>481</v>
      </c>
      <c r="R20" s="20" t="s">
        <v>481</v>
      </c>
      <c r="S20" s="18" t="s">
        <v>481</v>
      </c>
      <c r="T20" s="20" t="s">
        <v>481</v>
      </c>
      <c r="U20" s="18" t="n">
        <v>364.16119773</v>
      </c>
      <c r="V20" s="20" t="n">
        <v>14.47108551</v>
      </c>
    </row>
    <row r="21" spans="1:22">
      <c r="A21" s="15" t="s">
        <v>496</v>
      </c>
      <c r="B21" s="17" t="n">
        <v>5741</v>
      </c>
      <c r="C21" s="18">
        <f>(45.0/B21*100)</f>
        <v/>
      </c>
      <c r="D21" s="19" t="n">
        <v>5696</v>
      </c>
      <c r="E21" s="18" t="n">
        <v>520.13790976</v>
      </c>
      <c r="F21" s="20" t="n">
        <v>2.52000169</v>
      </c>
      <c r="G21" s="18" t="n">
        <v>535.96444596</v>
      </c>
      <c r="H21" s="20" t="n">
        <v>4.37125637</v>
      </c>
      <c r="I21" s="18" t="n">
        <v>517.58957366</v>
      </c>
      <c r="J21" s="20" t="n">
        <v>9.62664865</v>
      </c>
      <c r="K21" s="18" t="n">
        <v>485.10083485</v>
      </c>
      <c r="L21" s="20" t="n">
        <v>13.74292393</v>
      </c>
      <c r="M21" s="18" t="s">
        <v>481</v>
      </c>
      <c r="N21" s="20" t="s">
        <v>481</v>
      </c>
      <c r="O21" s="18" t="s">
        <v>481</v>
      </c>
      <c r="P21" s="20" t="s">
        <v>481</v>
      </c>
      <c r="Q21" s="18" t="s">
        <v>481</v>
      </c>
      <c r="R21" s="20" t="s">
        <v>481</v>
      </c>
      <c r="S21" s="18" t="s">
        <v>481</v>
      </c>
      <c r="T21" s="20" t="s">
        <v>481</v>
      </c>
      <c r="U21" s="18" t="n">
        <v>435.18694763</v>
      </c>
      <c r="V21" s="20" t="n">
        <v>18.87900327</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484.7579961</v>
      </c>
      <c r="R23" s="20" t="n">
        <v>2.68139711</v>
      </c>
      <c r="S23" s="18" t="s">
        <v>481</v>
      </c>
      <c r="T23" s="20" t="s">
        <v>481</v>
      </c>
      <c r="U23" s="18" t="s">
        <v>481</v>
      </c>
      <c r="V23" s="20" t="s">
        <v>481</v>
      </c>
    </row>
    <row r="24" spans="1:22">
      <c r="A24" s="15" t="s">
        <v>499</v>
      </c>
      <c r="B24" s="17" t="n">
        <v>6647</v>
      </c>
      <c r="C24" s="18">
        <f>(7.0/B24*100)</f>
        <v/>
      </c>
      <c r="D24" s="19" t="n">
        <v>6640</v>
      </c>
      <c r="E24" s="18" t="n">
        <v>516.67248718</v>
      </c>
      <c r="F24" s="20" t="n">
        <v>3.1492689</v>
      </c>
      <c r="G24" s="18" t="n">
        <v>524.52167667</v>
      </c>
      <c r="H24" s="20" t="n">
        <v>5.07185086</v>
      </c>
      <c r="I24" s="18" t="n">
        <v>491.35808948</v>
      </c>
      <c r="J24" s="20" t="n">
        <v>12.71800138</v>
      </c>
      <c r="K24" s="18" t="n">
        <v>473.66028984</v>
      </c>
      <c r="L24" s="20" t="n">
        <v>14.67044479</v>
      </c>
      <c r="M24" s="18" t="s">
        <v>481</v>
      </c>
      <c r="N24" s="20" t="s">
        <v>481</v>
      </c>
      <c r="O24" s="18" t="s">
        <v>481</v>
      </c>
      <c r="P24" s="20" t="s">
        <v>481</v>
      </c>
      <c r="Q24" s="18" t="s">
        <v>481</v>
      </c>
      <c r="R24" s="20" t="s">
        <v>481</v>
      </c>
      <c r="S24" s="18" t="s">
        <v>481</v>
      </c>
      <c r="T24" s="20" t="s">
        <v>481</v>
      </c>
      <c r="U24" s="18" t="n">
        <v>439.68329367</v>
      </c>
      <c r="V24" s="20" t="n">
        <v>23.77624852</v>
      </c>
    </row>
    <row r="25" spans="1:22">
      <c r="A25" s="15" t="s">
        <v>500</v>
      </c>
      <c r="B25" s="17" t="n">
        <v>5581</v>
      </c>
      <c r="C25" s="18">
        <f>(25.0/B25*100)</f>
        <v/>
      </c>
      <c r="D25" s="19" t="n">
        <v>5556</v>
      </c>
      <c r="E25" s="18" t="n">
        <v>518.05757403</v>
      </c>
      <c r="F25" s="20" t="n">
        <v>3.50245948</v>
      </c>
      <c r="G25" s="18" t="n">
        <v>523.88210895</v>
      </c>
      <c r="H25" s="20" t="n">
        <v>7.93637479</v>
      </c>
      <c r="I25" s="18" t="n">
        <v>512.91256132</v>
      </c>
      <c r="J25" s="20" t="n">
        <v>16.30656615</v>
      </c>
      <c r="K25" s="18" t="n">
        <v>492.05407558</v>
      </c>
      <c r="L25" s="20" t="n">
        <v>21.32727509</v>
      </c>
      <c r="M25" s="18" t="s">
        <v>481</v>
      </c>
      <c r="N25" s="20" t="s">
        <v>481</v>
      </c>
      <c r="O25" s="18" t="s">
        <v>481</v>
      </c>
      <c r="P25" s="20" t="s">
        <v>481</v>
      </c>
      <c r="Q25" s="18" t="s">
        <v>481</v>
      </c>
      <c r="R25" s="20" t="s">
        <v>481</v>
      </c>
      <c r="S25" s="18" t="s">
        <v>481</v>
      </c>
      <c r="T25" s="20" t="s">
        <v>481</v>
      </c>
      <c r="U25" s="18" t="n">
        <v>462.45246726</v>
      </c>
      <c r="V25" s="20" t="n">
        <v>31.98901069</v>
      </c>
    </row>
    <row r="26" spans="1:22">
      <c r="A26" s="15" t="s">
        <v>501</v>
      </c>
      <c r="B26" s="17" t="n">
        <v>4869</v>
      </c>
      <c r="C26" s="18">
        <f>(39.0/B26*100)</f>
        <v/>
      </c>
      <c r="D26" s="19" t="n">
        <v>4830</v>
      </c>
      <c r="E26" s="18" t="n">
        <v>494.66619076</v>
      </c>
      <c r="F26" s="20" t="n">
        <v>1.91665906</v>
      </c>
      <c r="G26" s="18" t="n">
        <v>482.17436491</v>
      </c>
      <c r="H26" s="20" t="n">
        <v>3.67922761</v>
      </c>
      <c r="I26" s="18" t="n">
        <v>449.08886115</v>
      </c>
      <c r="J26" s="20" t="n">
        <v>7.16445101</v>
      </c>
      <c r="K26" s="18" t="n">
        <v>446.47461432</v>
      </c>
      <c r="L26" s="20" t="n">
        <v>10.99981771</v>
      </c>
      <c r="M26" s="18" t="s">
        <v>481</v>
      </c>
      <c r="N26" s="20" t="s">
        <v>481</v>
      </c>
      <c r="O26" s="18" t="s">
        <v>481</v>
      </c>
      <c r="P26" s="20" t="s">
        <v>481</v>
      </c>
      <c r="Q26" s="18" t="s">
        <v>481</v>
      </c>
      <c r="R26" s="20" t="s">
        <v>481</v>
      </c>
      <c r="S26" s="18" t="s">
        <v>481</v>
      </c>
      <c r="T26" s="20" t="s">
        <v>481</v>
      </c>
      <c r="U26" s="18" t="n">
        <v>417.8731124</v>
      </c>
      <c r="V26" s="20" t="n">
        <v>12.82235773</v>
      </c>
    </row>
    <row r="27" spans="1:22">
      <c r="A27" s="15" t="s">
        <v>502</v>
      </c>
      <c r="B27" s="17" t="n">
        <v>5299</v>
      </c>
      <c r="C27" s="18">
        <f>(22.0/B27*100)</f>
        <v/>
      </c>
      <c r="D27" s="19" t="n">
        <v>5277</v>
      </c>
      <c r="E27" s="18" t="n">
        <v>492.94529081</v>
      </c>
      <c r="F27" s="20" t="n">
        <v>1.68516435</v>
      </c>
      <c r="G27" s="18" t="n">
        <v>451.69438631</v>
      </c>
      <c r="H27" s="20" t="n">
        <v>5.50007333</v>
      </c>
      <c r="I27" s="18" t="n">
        <v>408.17236798</v>
      </c>
      <c r="J27" s="20" t="n">
        <v>10.50508211</v>
      </c>
      <c r="K27" s="18" t="n">
        <v>402.88920263</v>
      </c>
      <c r="L27" s="20" t="n">
        <v>11.14295104</v>
      </c>
      <c r="M27" s="18" t="s">
        <v>481</v>
      </c>
      <c r="N27" s="20" t="s">
        <v>481</v>
      </c>
      <c r="O27" s="18" t="s">
        <v>481</v>
      </c>
      <c r="P27" s="20" t="s">
        <v>481</v>
      </c>
      <c r="Q27" s="18" t="s">
        <v>481</v>
      </c>
      <c r="R27" s="20" t="s">
        <v>481</v>
      </c>
      <c r="S27" s="18" t="s">
        <v>481</v>
      </c>
      <c r="T27" s="20" t="s">
        <v>481</v>
      </c>
      <c r="U27" s="18" t="n">
        <v>364.24032857</v>
      </c>
      <c r="V27" s="20" t="n">
        <v>10.3073941</v>
      </c>
    </row>
    <row r="28" spans="1:22">
      <c r="A28" s="15" t="s">
        <v>503</v>
      </c>
      <c r="B28" s="17" t="n">
        <v>7568</v>
      </c>
      <c r="C28" s="18">
        <f>(80.0/B28*100)</f>
        <v/>
      </c>
      <c r="D28" s="19" t="n">
        <v>7488</v>
      </c>
      <c r="E28" s="18" t="n">
        <v>426.31912202</v>
      </c>
      <c r="F28" s="20" t="n">
        <v>2.70893893</v>
      </c>
      <c r="G28" s="18" t="n">
        <v>421.96545337</v>
      </c>
      <c r="H28" s="20" t="n">
        <v>4.56003139</v>
      </c>
      <c r="I28" s="18" t="n">
        <v>404.65973879</v>
      </c>
      <c r="J28" s="20" t="n">
        <v>8.7932057</v>
      </c>
      <c r="K28" s="18" t="n">
        <v>389.08094146</v>
      </c>
      <c r="L28" s="20" t="n">
        <v>8.773709999999999</v>
      </c>
      <c r="M28" s="18" t="s">
        <v>481</v>
      </c>
      <c r="N28" s="20" t="s">
        <v>481</v>
      </c>
      <c r="O28" s="18" t="s">
        <v>481</v>
      </c>
      <c r="P28" s="20" t="s">
        <v>481</v>
      </c>
      <c r="Q28" s="18" t="s">
        <v>481</v>
      </c>
      <c r="R28" s="20" t="s">
        <v>481</v>
      </c>
      <c r="S28" s="18" t="s">
        <v>481</v>
      </c>
      <c r="T28" s="20" t="s">
        <v>481</v>
      </c>
      <c r="U28" s="18" t="n">
        <v>349.4481175</v>
      </c>
      <c r="V28" s="20" t="n">
        <v>11.06349992</v>
      </c>
    </row>
    <row r="29" spans="1:22">
      <c r="A29" s="15" t="s">
        <v>504</v>
      </c>
      <c r="B29" s="17" t="n">
        <v>5385</v>
      </c>
      <c r="C29" s="18">
        <f>(30.0/B29*100)</f>
        <v/>
      </c>
      <c r="D29" s="19" t="n">
        <v>5355</v>
      </c>
      <c r="E29" s="18" t="n">
        <v>511.68674716</v>
      </c>
      <c r="F29" s="20" t="n">
        <v>2.39786162</v>
      </c>
      <c r="G29" s="18" t="n">
        <v>505.371256</v>
      </c>
      <c r="H29" s="20" t="n">
        <v>5.79866675</v>
      </c>
      <c r="I29" s="18" t="n">
        <v>481.44858511</v>
      </c>
      <c r="J29" s="20" t="n">
        <v>14.4299683</v>
      </c>
      <c r="K29" s="18" t="n">
        <v>398.44211591</v>
      </c>
      <c r="L29" s="20" t="n">
        <v>21.84127289</v>
      </c>
      <c r="M29" s="18" t="s">
        <v>481</v>
      </c>
      <c r="N29" s="20" t="s">
        <v>481</v>
      </c>
      <c r="O29" s="18" t="s">
        <v>481</v>
      </c>
      <c r="P29" s="20" t="s">
        <v>481</v>
      </c>
      <c r="Q29" s="18" t="n">
        <v>314.02123871</v>
      </c>
      <c r="R29" s="20" t="n">
        <v>13.26138992</v>
      </c>
      <c r="S29" s="18" t="s">
        <v>481</v>
      </c>
      <c r="T29" s="20" t="s">
        <v>481</v>
      </c>
      <c r="U29" s="18" t="n">
        <v>398.14145969</v>
      </c>
      <c r="V29" s="20" t="n">
        <v>17.58206134</v>
      </c>
    </row>
    <row r="30" spans="1:22">
      <c r="A30" s="15" t="s">
        <v>505</v>
      </c>
      <c r="B30" s="17" t="n">
        <v>4520</v>
      </c>
      <c r="C30" s="18">
        <f>(110.0/B30*100)</f>
        <v/>
      </c>
      <c r="D30" s="19" t="n">
        <v>4410</v>
      </c>
      <c r="E30" s="18" t="n">
        <v>519.40682611</v>
      </c>
      <c r="F30" s="20" t="n">
        <v>2.62869006</v>
      </c>
      <c r="G30" s="18" t="n">
        <v>506.68238894</v>
      </c>
      <c r="H30" s="20" t="n">
        <v>5.55092721</v>
      </c>
      <c r="I30" s="18" t="n">
        <v>471.35251885</v>
      </c>
      <c r="J30" s="20" t="n">
        <v>9.07681693</v>
      </c>
      <c r="K30" s="18" t="n">
        <v>427.56390565</v>
      </c>
      <c r="L30" s="20" t="n">
        <v>12.29542785</v>
      </c>
      <c r="M30" s="18" t="s">
        <v>481</v>
      </c>
      <c r="N30" s="20" t="s">
        <v>481</v>
      </c>
      <c r="O30" s="18" t="s">
        <v>481</v>
      </c>
      <c r="P30" s="20" t="s">
        <v>481</v>
      </c>
      <c r="Q30" s="18" t="s">
        <v>481</v>
      </c>
      <c r="R30" s="20" t="s">
        <v>481</v>
      </c>
      <c r="S30" s="18" t="s">
        <v>481</v>
      </c>
      <c r="T30" s="20" t="s">
        <v>481</v>
      </c>
      <c r="U30" s="18" t="n">
        <v>353.2723868</v>
      </c>
      <c r="V30" s="20" t="n">
        <v>12.87869108</v>
      </c>
    </row>
    <row r="31" spans="1:22">
      <c r="A31" s="15" t="s">
        <v>506</v>
      </c>
      <c r="B31" s="17" t="n">
        <v>5456</v>
      </c>
      <c r="C31" s="18">
        <f>(127.0/B31*100)</f>
        <v/>
      </c>
      <c r="D31" s="19" t="n">
        <v>5329</v>
      </c>
      <c r="E31" s="18" t="n">
        <v>520.12095965</v>
      </c>
      <c r="F31" s="20" t="n">
        <v>2.54701425</v>
      </c>
      <c r="G31" s="18" t="n">
        <v>516.56975028</v>
      </c>
      <c r="H31" s="20" t="n">
        <v>4.35102557</v>
      </c>
      <c r="I31" s="18" t="n">
        <v>491.20400257</v>
      </c>
      <c r="J31" s="20" t="n">
        <v>9.816266349999999</v>
      </c>
      <c r="K31" s="18" t="n">
        <v>434.85356357</v>
      </c>
      <c r="L31" s="20" t="n">
        <v>14.79888106</v>
      </c>
      <c r="M31" s="18" t="s">
        <v>481</v>
      </c>
      <c r="N31" s="20" t="s">
        <v>481</v>
      </c>
      <c r="O31" s="18" t="s">
        <v>481</v>
      </c>
      <c r="P31" s="20" t="s">
        <v>481</v>
      </c>
      <c r="Q31" s="18" t="s">
        <v>481</v>
      </c>
      <c r="R31" s="20" t="s">
        <v>481</v>
      </c>
      <c r="S31" s="18" t="s">
        <v>481</v>
      </c>
      <c r="T31" s="20" t="s">
        <v>481</v>
      </c>
      <c r="U31" s="18" t="n">
        <v>412.68146169</v>
      </c>
      <c r="V31" s="20" t="n">
        <v>10.79899399</v>
      </c>
    </row>
    <row r="32" spans="1:22">
      <c r="A32" s="15" t="s">
        <v>507</v>
      </c>
      <c r="B32" s="17" t="n">
        <v>4478</v>
      </c>
      <c r="C32" s="18">
        <f>(5.0/B32*100)</f>
        <v/>
      </c>
      <c r="D32" s="19" t="n">
        <v>4473</v>
      </c>
      <c r="E32" s="18" t="n">
        <v>508.27479927</v>
      </c>
      <c r="F32" s="20" t="n">
        <v>2.53100919</v>
      </c>
      <c r="G32" s="18" t="n">
        <v>499.66189565</v>
      </c>
      <c r="H32" s="20" t="n">
        <v>6.09071563</v>
      </c>
      <c r="I32" s="18" t="n">
        <v>504.54076373</v>
      </c>
      <c r="J32" s="20" t="n">
        <v>10.52522781</v>
      </c>
      <c r="K32" s="18" t="n">
        <v>465.62097392</v>
      </c>
      <c r="L32" s="20" t="n">
        <v>10.36776022</v>
      </c>
      <c r="M32" s="18" t="s">
        <v>481</v>
      </c>
      <c r="N32" s="20" t="s">
        <v>481</v>
      </c>
      <c r="O32" s="18" t="s">
        <v>481</v>
      </c>
      <c r="P32" s="20" t="s">
        <v>481</v>
      </c>
      <c r="Q32" s="18" t="s">
        <v>481</v>
      </c>
      <c r="R32" s="20" t="s">
        <v>481</v>
      </c>
      <c r="S32" s="18" t="s">
        <v>481</v>
      </c>
      <c r="T32" s="20" t="s">
        <v>481</v>
      </c>
      <c r="U32" s="18" t="n">
        <v>432.95108696</v>
      </c>
      <c r="V32" s="20" t="n">
        <v>19.68058315</v>
      </c>
    </row>
    <row r="33" spans="1:22">
      <c r="A33" s="15" t="s">
        <v>508</v>
      </c>
      <c r="B33" s="17" t="n">
        <v>7325</v>
      </c>
      <c r="C33" s="18">
        <f>(76.0/B33*100)</f>
        <v/>
      </c>
      <c r="D33" s="19" t="n">
        <v>7249</v>
      </c>
      <c r="E33" s="18" t="n">
        <v>502.34059994</v>
      </c>
      <c r="F33" s="20" t="n">
        <v>2.63273373</v>
      </c>
      <c r="G33" s="18" t="n">
        <v>495.04471123</v>
      </c>
      <c r="H33" s="20" t="n">
        <v>5.97180641</v>
      </c>
      <c r="I33" s="18" t="n">
        <v>433.31200044</v>
      </c>
      <c r="J33" s="20" t="n">
        <v>13.88592607</v>
      </c>
      <c r="K33" s="18" t="n">
        <v>418.86523546</v>
      </c>
      <c r="L33" s="20" t="n">
        <v>16.61155611</v>
      </c>
      <c r="M33" s="18" t="s">
        <v>481</v>
      </c>
      <c r="N33" s="20" t="s">
        <v>481</v>
      </c>
      <c r="O33" s="18" t="s">
        <v>481</v>
      </c>
      <c r="P33" s="20" t="s">
        <v>481</v>
      </c>
      <c r="Q33" s="18" t="s">
        <v>481</v>
      </c>
      <c r="R33" s="20" t="s">
        <v>481</v>
      </c>
      <c r="S33" s="18" t="s">
        <v>481</v>
      </c>
      <c r="T33" s="20" t="s">
        <v>481</v>
      </c>
      <c r="U33" s="18" t="n">
        <v>392.66928745</v>
      </c>
      <c r="V33" s="20" t="n">
        <v>15.97882371</v>
      </c>
    </row>
    <row r="34" spans="1:22">
      <c r="A34" s="15" t="s">
        <v>509</v>
      </c>
      <c r="B34" s="17" t="n">
        <v>6350</v>
      </c>
      <c r="C34" s="18">
        <f>(40.0/B34*100)</f>
        <v/>
      </c>
      <c r="D34" s="19" t="n">
        <v>6310</v>
      </c>
      <c r="E34" s="18" t="n">
        <v>469.48170671</v>
      </c>
      <c r="F34" s="20" t="n">
        <v>2.72212117</v>
      </c>
      <c r="G34" s="18" t="n">
        <v>446.82931731</v>
      </c>
      <c r="H34" s="20" t="n">
        <v>5.32271827</v>
      </c>
      <c r="I34" s="18" t="n">
        <v>404.43908338</v>
      </c>
      <c r="J34" s="20" t="n">
        <v>8.037502229999999</v>
      </c>
      <c r="K34" s="18" t="n">
        <v>400.65878161</v>
      </c>
      <c r="L34" s="20" t="n">
        <v>9.76147186</v>
      </c>
      <c r="M34" s="18" t="s">
        <v>481</v>
      </c>
      <c r="N34" s="20" t="s">
        <v>481</v>
      </c>
      <c r="O34" s="18" t="s">
        <v>481</v>
      </c>
      <c r="P34" s="20" t="s">
        <v>481</v>
      </c>
      <c r="Q34" s="18" t="n">
        <v>263.37193708</v>
      </c>
      <c r="R34" s="20" t="n">
        <v>13.61114927</v>
      </c>
      <c r="S34" s="18" t="s">
        <v>481</v>
      </c>
      <c r="T34" s="20" t="s">
        <v>481</v>
      </c>
      <c r="U34" s="18" t="n">
        <v>324.32199181</v>
      </c>
      <c r="V34" s="20" t="n">
        <v>9.54937118</v>
      </c>
    </row>
    <row r="35" spans="1:22">
      <c r="A35" s="15" t="s">
        <v>510</v>
      </c>
      <c r="B35" s="17" t="n">
        <v>6406</v>
      </c>
      <c r="C35" s="18">
        <f>(42.0/B35*100)</f>
        <v/>
      </c>
      <c r="D35" s="19" t="n">
        <v>6364</v>
      </c>
      <c r="E35" s="18" t="n">
        <v>511.91310745</v>
      </c>
      <c r="F35" s="20" t="n">
        <v>1.70722778</v>
      </c>
      <c r="G35" s="18" t="n">
        <v>495.44718542</v>
      </c>
      <c r="H35" s="20" t="n">
        <v>5.27443595</v>
      </c>
      <c r="I35" s="18" t="n">
        <v>467.21479354</v>
      </c>
      <c r="J35" s="20" t="n">
        <v>10.00886266</v>
      </c>
      <c r="K35" s="18" t="n">
        <v>458.50831505</v>
      </c>
      <c r="L35" s="20" t="n">
        <v>15.13921075</v>
      </c>
      <c r="M35" s="18" t="s">
        <v>481</v>
      </c>
      <c r="N35" s="20" t="s">
        <v>481</v>
      </c>
      <c r="O35" s="18" t="s">
        <v>481</v>
      </c>
      <c r="P35" s="20" t="s">
        <v>481</v>
      </c>
      <c r="Q35" s="18" t="n">
        <v>337.32521215</v>
      </c>
      <c r="R35" s="20" t="n">
        <v>11.65794297</v>
      </c>
      <c r="S35" s="18" t="s">
        <v>481</v>
      </c>
      <c r="T35" s="20" t="s">
        <v>481</v>
      </c>
      <c r="U35" s="18" t="n">
        <v>409.24971967</v>
      </c>
      <c r="V35" s="20" t="n">
        <v>16.13135025</v>
      </c>
    </row>
    <row r="36" spans="1:22">
      <c r="A36" s="15" t="s">
        <v>511</v>
      </c>
      <c r="B36" s="17" t="n">
        <v>6736</v>
      </c>
      <c r="C36" s="18">
        <f>(33.0/B36*100)</f>
        <v/>
      </c>
      <c r="D36" s="19" t="n">
        <v>6703</v>
      </c>
      <c r="E36" s="18" t="n">
        <v>497.71200758</v>
      </c>
      <c r="F36" s="20" t="n">
        <v>2.25941367</v>
      </c>
      <c r="G36" s="18" t="n">
        <v>501.07971482</v>
      </c>
      <c r="H36" s="20" t="n">
        <v>5.08011062</v>
      </c>
      <c r="I36" s="18" t="n">
        <v>488.72667172</v>
      </c>
      <c r="J36" s="20" t="n">
        <v>10.03379554</v>
      </c>
      <c r="K36" s="18" t="n">
        <v>427.8812034</v>
      </c>
      <c r="L36" s="20" t="n">
        <v>10.55964399</v>
      </c>
      <c r="M36" s="18" t="s">
        <v>481</v>
      </c>
      <c r="N36" s="20" t="s">
        <v>481</v>
      </c>
      <c r="O36" s="18" t="s">
        <v>481</v>
      </c>
      <c r="P36" s="20" t="s">
        <v>481</v>
      </c>
      <c r="Q36" s="18" t="s">
        <v>481</v>
      </c>
      <c r="R36" s="20" t="s">
        <v>481</v>
      </c>
      <c r="S36" s="18" t="s">
        <v>481</v>
      </c>
      <c r="T36" s="20" t="s">
        <v>481</v>
      </c>
      <c r="U36" s="18" t="n">
        <v>384.98984061</v>
      </c>
      <c r="V36" s="20" t="n">
        <v>17.10735435</v>
      </c>
    </row>
    <row r="37" spans="1:22">
      <c r="A37" s="15" t="s">
        <v>512</v>
      </c>
      <c r="B37" s="17" t="n">
        <v>5458</v>
      </c>
      <c r="C37" s="18">
        <f>(69.0/B37*100)</f>
        <v/>
      </c>
      <c r="D37" s="19" t="n">
        <v>5389</v>
      </c>
      <c r="E37" s="18" t="n">
        <v>510.03767078</v>
      </c>
      <c r="F37" s="20" t="n">
        <v>3.42139407</v>
      </c>
      <c r="G37" s="18" t="n">
        <v>498.00962358</v>
      </c>
      <c r="H37" s="20" t="n">
        <v>5.11782903</v>
      </c>
      <c r="I37" s="18" t="n">
        <v>476.76192994</v>
      </c>
      <c r="J37" s="20" t="n">
        <v>9.721714710000001</v>
      </c>
      <c r="K37" s="18" t="n">
        <v>427.48265014</v>
      </c>
      <c r="L37" s="20" t="n">
        <v>14.68153869</v>
      </c>
      <c r="M37" s="18" t="s">
        <v>481</v>
      </c>
      <c r="N37" s="20" t="s">
        <v>481</v>
      </c>
      <c r="O37" s="18" t="s">
        <v>481</v>
      </c>
      <c r="P37" s="20" t="s">
        <v>481</v>
      </c>
      <c r="Q37" s="18" t="s">
        <v>481</v>
      </c>
      <c r="R37" s="20" t="s">
        <v>481</v>
      </c>
      <c r="S37" s="18" t="s">
        <v>481</v>
      </c>
      <c r="T37" s="20" t="s">
        <v>481</v>
      </c>
      <c r="U37" s="18" t="n">
        <v>362.34738699</v>
      </c>
      <c r="V37" s="20" t="n">
        <v>11.3279013</v>
      </c>
    </row>
    <row r="38" spans="1:22">
      <c r="A38" s="15" t="s">
        <v>513</v>
      </c>
      <c r="B38" s="17" t="n">
        <v>5860</v>
      </c>
      <c r="C38" s="18">
        <f>(17.0/B38*100)</f>
        <v/>
      </c>
      <c r="D38" s="19" t="n">
        <v>5843</v>
      </c>
      <c r="E38" s="18" t="n">
        <v>499.25964452</v>
      </c>
      <c r="F38" s="20" t="n">
        <v>3.08728758</v>
      </c>
      <c r="G38" s="18" t="n">
        <v>491.26833099</v>
      </c>
      <c r="H38" s="20" t="n">
        <v>5.15110413</v>
      </c>
      <c r="I38" s="18" t="n">
        <v>450.12946945</v>
      </c>
      <c r="J38" s="20" t="n">
        <v>8.654540580000001</v>
      </c>
      <c r="K38" s="18" t="n">
        <v>418.6946015</v>
      </c>
      <c r="L38" s="20" t="n">
        <v>13.59084925</v>
      </c>
      <c r="M38" s="18" t="s">
        <v>481</v>
      </c>
      <c r="N38" s="20" t="s">
        <v>481</v>
      </c>
      <c r="O38" s="18" t="s">
        <v>481</v>
      </c>
      <c r="P38" s="20" t="s">
        <v>481</v>
      </c>
      <c r="Q38" s="18" t="s">
        <v>481</v>
      </c>
      <c r="R38" s="20" t="s">
        <v>481</v>
      </c>
      <c r="S38" s="18" t="s">
        <v>481</v>
      </c>
      <c r="T38" s="20" t="s">
        <v>481</v>
      </c>
      <c r="U38" s="18" t="n">
        <v>367.28377751</v>
      </c>
      <c r="V38" s="20" t="n">
        <v>10.45359282</v>
      </c>
    </row>
    <row r="39" spans="1:22">
      <c r="A39" s="15" t="s">
        <v>514</v>
      </c>
      <c r="B39" s="17" t="n">
        <v>5895</v>
      </c>
      <c r="C39" s="18">
        <f>(32.0/B39*100)</f>
        <v/>
      </c>
      <c r="D39" s="19" t="n">
        <v>5863</v>
      </c>
      <c r="E39" s="18" t="n">
        <v>435.51594463</v>
      </c>
      <c r="F39" s="20" t="n">
        <v>3.84985475</v>
      </c>
      <c r="G39" s="18" t="n">
        <v>406.83521338</v>
      </c>
      <c r="H39" s="20" t="n">
        <v>7.85949808</v>
      </c>
      <c r="I39" s="18" t="n">
        <v>380.3134405</v>
      </c>
      <c r="J39" s="20" t="n">
        <v>9.15682771</v>
      </c>
      <c r="K39" s="18" t="n">
        <v>360.76704445</v>
      </c>
      <c r="L39" s="20" t="n">
        <v>8.790511860000001</v>
      </c>
      <c r="M39" s="18" t="s">
        <v>481</v>
      </c>
      <c r="N39" s="20" t="s">
        <v>481</v>
      </c>
      <c r="O39" s="18" t="s">
        <v>481</v>
      </c>
      <c r="P39" s="20" t="s">
        <v>481</v>
      </c>
      <c r="Q39" s="18" t="s">
        <v>481</v>
      </c>
      <c r="R39" s="20" t="s">
        <v>481</v>
      </c>
      <c r="S39" s="18" t="s">
        <v>481</v>
      </c>
      <c r="T39" s="20" t="s">
        <v>481</v>
      </c>
      <c r="U39" s="18" t="n">
        <v>342.35455219</v>
      </c>
      <c r="V39" s="20" t="n">
        <v>11.80962923</v>
      </c>
    </row>
    <row r="40" spans="1:22">
      <c r="A40" s="15" t="s">
        <v>515</v>
      </c>
      <c r="B40" s="17" t="n">
        <v>14157</v>
      </c>
      <c r="C40" s="18">
        <f>(298.0/B40*100)</f>
        <v/>
      </c>
      <c r="D40" s="19" t="n">
        <v>13859</v>
      </c>
      <c r="E40" s="18" t="n">
        <v>502.86059329</v>
      </c>
      <c r="F40" s="20" t="n">
        <v>2.67623225</v>
      </c>
      <c r="G40" s="18" t="n">
        <v>501.05853627</v>
      </c>
      <c r="H40" s="20" t="n">
        <v>5.76967817</v>
      </c>
      <c r="I40" s="18" t="n">
        <v>473.08464849</v>
      </c>
      <c r="J40" s="20" t="n">
        <v>9.95165413</v>
      </c>
      <c r="K40" s="18" t="n">
        <v>454.51158929</v>
      </c>
      <c r="L40" s="20" t="n">
        <v>14.27895201</v>
      </c>
      <c r="M40" s="18" t="s">
        <v>481</v>
      </c>
      <c r="N40" s="20" t="s">
        <v>481</v>
      </c>
      <c r="O40" s="18" t="s">
        <v>481</v>
      </c>
      <c r="P40" s="20" t="s">
        <v>481</v>
      </c>
      <c r="Q40" s="18" t="s">
        <v>481</v>
      </c>
      <c r="R40" s="20" t="s">
        <v>481</v>
      </c>
      <c r="S40" s="18" t="s">
        <v>481</v>
      </c>
      <c r="T40" s="20" t="s">
        <v>481</v>
      </c>
      <c r="U40" s="18" t="n">
        <v>399.89450752</v>
      </c>
      <c r="V40" s="20" t="n">
        <v>9.68458115</v>
      </c>
    </row>
    <row r="41" spans="1:22">
      <c r="A41" s="15" t="s">
        <v>516</v>
      </c>
      <c r="B41" s="17" t="n">
        <v>5712</v>
      </c>
      <c r="C41" s="18">
        <f>(40.0/B41*100)</f>
        <v/>
      </c>
      <c r="D41" s="19" t="n">
        <v>5672</v>
      </c>
      <c r="E41" s="18" t="n">
        <v>502.91041283</v>
      </c>
      <c r="F41" s="20" t="n">
        <v>3.2789911</v>
      </c>
      <c r="G41" s="18" t="n">
        <v>496.10134633</v>
      </c>
      <c r="H41" s="20" t="n">
        <v>5.87605083</v>
      </c>
      <c r="I41" s="18" t="n">
        <v>465.65434147</v>
      </c>
      <c r="J41" s="20" t="n">
        <v>11.99876516</v>
      </c>
      <c r="K41" s="18" t="n">
        <v>444.66718683</v>
      </c>
      <c r="L41" s="20" t="n">
        <v>16.04683809</v>
      </c>
      <c r="M41" s="18" t="s">
        <v>481</v>
      </c>
      <c r="N41" s="20" t="s">
        <v>481</v>
      </c>
      <c r="O41" s="18" t="s">
        <v>481</v>
      </c>
      <c r="P41" s="20" t="s">
        <v>481</v>
      </c>
      <c r="Q41" s="18" t="n">
        <v>399.91015703</v>
      </c>
      <c r="R41" s="20" t="n">
        <v>16.72230739</v>
      </c>
      <c r="S41" s="18" t="s">
        <v>481</v>
      </c>
      <c r="T41" s="20" t="s">
        <v>481</v>
      </c>
      <c r="U41" s="18" t="n">
        <v>351.23910559</v>
      </c>
      <c r="V41" s="20" t="n">
        <v>18.13586472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405.25875999</v>
      </c>
      <c r="R44" s="20" t="n">
        <v>4.13018289</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(1434.0/B46*100)</f>
        <v/>
      </c>
      <c r="D46" s="19" t="n">
        <v>21707</v>
      </c>
      <c r="E46" s="18" t="n">
        <v>422.46033477</v>
      </c>
      <c r="F46" s="20" t="n">
        <v>2.83103806</v>
      </c>
      <c r="G46" s="18" t="n">
        <v>408.31974739</v>
      </c>
      <c r="H46" s="20" t="n">
        <v>5.71089384</v>
      </c>
      <c r="I46" s="18" t="n">
        <v>382.70934482</v>
      </c>
      <c r="J46" s="20" t="n">
        <v>8.802712319999999</v>
      </c>
      <c r="K46" s="18" t="n">
        <v>382.78138702</v>
      </c>
      <c r="L46" s="20" t="n">
        <v>8.85740865</v>
      </c>
      <c r="M46" s="18" t="s">
        <v>481</v>
      </c>
      <c r="N46" s="20" t="s">
        <v>481</v>
      </c>
      <c r="O46" s="18" t="s">
        <v>481</v>
      </c>
      <c r="P46" s="20" t="s">
        <v>481</v>
      </c>
      <c r="Q46" s="18" t="s">
        <v>481</v>
      </c>
      <c r="R46" s="20" t="s">
        <v>481</v>
      </c>
      <c r="S46" s="18" t="s">
        <v>481</v>
      </c>
      <c r="T46" s="20" t="s">
        <v>481</v>
      </c>
      <c r="U46" s="18" t="n">
        <v>341.47304043</v>
      </c>
      <c r="V46" s="20" t="n">
        <v>4.3761062</v>
      </c>
    </row>
    <row r="47" spans="1:22">
      <c r="A47" s="15" t="s">
        <v>522</v>
      </c>
      <c r="B47" s="17" t="n">
        <v>5928</v>
      </c>
      <c r="C47" s="18">
        <f>(106.0/B47*100)</f>
        <v/>
      </c>
      <c r="D47" s="19" t="n">
        <v>5822</v>
      </c>
      <c r="E47" s="18" t="n">
        <v>449.89317756</v>
      </c>
      <c r="F47" s="20" t="n">
        <v>4.59507254</v>
      </c>
      <c r="G47" s="18" t="n">
        <v>441.70421845</v>
      </c>
      <c r="H47" s="20" t="n">
        <v>6.08652371</v>
      </c>
      <c r="I47" s="18" t="n">
        <v>402.98329941</v>
      </c>
      <c r="J47" s="20" t="n">
        <v>11.14436413</v>
      </c>
      <c r="K47" s="18" t="n">
        <v>375.05831089</v>
      </c>
      <c r="L47" s="20" t="n">
        <v>9.002585910000001</v>
      </c>
      <c r="M47" s="18" t="s">
        <v>481</v>
      </c>
      <c r="N47" s="20" t="s">
        <v>481</v>
      </c>
      <c r="O47" s="18" t="s">
        <v>481</v>
      </c>
      <c r="P47" s="20" t="s">
        <v>481</v>
      </c>
      <c r="Q47" s="18" t="s">
        <v>481</v>
      </c>
      <c r="R47" s="20" t="s">
        <v>481</v>
      </c>
      <c r="S47" s="18" t="s">
        <v>481</v>
      </c>
      <c r="T47" s="20" t="s">
        <v>481</v>
      </c>
      <c r="U47" s="18" t="n">
        <v>301.71522055</v>
      </c>
      <c r="V47" s="20" t="n">
        <v>7.13829633</v>
      </c>
    </row>
    <row r="48" spans="1:22">
      <c r="A48" s="15" t="s">
        <v>523</v>
      </c>
      <c r="B48" s="17" t="n">
        <v>9841</v>
      </c>
      <c r="C48" s="18">
        <f>(7.0/B48*100)</f>
        <v/>
      </c>
      <c r="D48" s="19" t="n">
        <v>9834</v>
      </c>
      <c r="E48" s="18" t="n">
        <v>498.69387046</v>
      </c>
      <c r="F48" s="20" t="n">
        <v>4.9342208</v>
      </c>
      <c r="G48" s="18" t="n">
        <v>492.4346325</v>
      </c>
      <c r="H48" s="20" t="n">
        <v>6.43833167</v>
      </c>
      <c r="I48" s="18" t="n">
        <v>489.37225005</v>
      </c>
      <c r="J48" s="20" t="n">
        <v>8.51547665</v>
      </c>
      <c r="K48" s="18" t="n">
        <v>464.01043403</v>
      </c>
      <c r="L48" s="20" t="n">
        <v>11.03168703</v>
      </c>
      <c r="M48" s="18" t="s">
        <v>481</v>
      </c>
      <c r="N48" s="20" t="s">
        <v>481</v>
      </c>
      <c r="O48" s="18" t="s">
        <v>481</v>
      </c>
      <c r="P48" s="20" t="s">
        <v>481</v>
      </c>
      <c r="Q48" s="18" t="s">
        <v>481</v>
      </c>
      <c r="R48" s="20" t="s">
        <v>481</v>
      </c>
      <c r="S48" s="18" t="s">
        <v>481</v>
      </c>
      <c r="T48" s="20" t="s">
        <v>481</v>
      </c>
      <c r="U48" s="18" t="n">
        <v>428.36194314</v>
      </c>
      <c r="V48" s="20" t="n">
        <v>22.95889016</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(228.0/B50*100)</f>
        <v/>
      </c>
      <c r="D50" s="19" t="n">
        <v>11567</v>
      </c>
      <c r="E50" s="18" t="n">
        <v>428.73929616</v>
      </c>
      <c r="F50" s="20" t="n">
        <v>2.86124233</v>
      </c>
      <c r="G50" s="18" t="n">
        <v>432.85899907</v>
      </c>
      <c r="H50" s="20" t="n">
        <v>5.25089273</v>
      </c>
      <c r="I50" s="18" t="n">
        <v>389.39472798</v>
      </c>
      <c r="J50" s="20" t="n">
        <v>9.785339990000001</v>
      </c>
      <c r="K50" s="18" t="n">
        <v>364.64432871</v>
      </c>
      <c r="L50" s="20" t="n">
        <v>9.0874831</v>
      </c>
      <c r="M50" s="18" t="s">
        <v>481</v>
      </c>
      <c r="N50" s="20" t="s">
        <v>481</v>
      </c>
      <c r="O50" s="18" t="s">
        <v>481</v>
      </c>
      <c r="P50" s="20" t="s">
        <v>481</v>
      </c>
      <c r="Q50" s="18" t="s">
        <v>481</v>
      </c>
      <c r="R50" s="20" t="s">
        <v>481</v>
      </c>
      <c r="S50" s="18" t="s">
        <v>481</v>
      </c>
      <c r="T50" s="20" t="s">
        <v>481</v>
      </c>
      <c r="U50" s="18" t="n">
        <v>334.36751303</v>
      </c>
      <c r="V50" s="20" t="n">
        <v>11.09490813</v>
      </c>
    </row>
    <row r="51" spans="1:22">
      <c r="A51" s="15" t="s">
        <v>526</v>
      </c>
      <c r="B51" s="17" t="n">
        <v>6866</v>
      </c>
      <c r="C51" s="18">
        <f>(109.0/B51*100)</f>
        <v/>
      </c>
      <c r="D51" s="19" t="n">
        <v>6757</v>
      </c>
      <c r="E51" s="18" t="n">
        <v>429.71224633</v>
      </c>
      <c r="F51" s="20" t="n">
        <v>2.8363747</v>
      </c>
      <c r="G51" s="18" t="n">
        <v>424.80647829</v>
      </c>
      <c r="H51" s="20" t="n">
        <v>6.14028946</v>
      </c>
      <c r="I51" s="18" t="n">
        <v>418.61098851</v>
      </c>
      <c r="J51" s="20" t="n">
        <v>13.01098088</v>
      </c>
      <c r="K51" s="18" t="n">
        <v>384.52204168</v>
      </c>
      <c r="L51" s="20" t="n">
        <v>21.51557472</v>
      </c>
      <c r="M51" s="18" t="s">
        <v>481</v>
      </c>
      <c r="N51" s="20" t="s">
        <v>481</v>
      </c>
      <c r="O51" s="18" t="s">
        <v>481</v>
      </c>
      <c r="P51" s="20" t="s">
        <v>481</v>
      </c>
      <c r="Q51" s="18" t="n">
        <v>427.96430568</v>
      </c>
      <c r="R51" s="20" t="n">
        <v>5.20460603</v>
      </c>
      <c r="S51" s="18" t="s">
        <v>481</v>
      </c>
      <c r="T51" s="20" t="s">
        <v>481</v>
      </c>
      <c r="U51" s="18" t="n">
        <v>370.23270766</v>
      </c>
      <c r="V51" s="20" t="n">
        <v>11.26307413</v>
      </c>
    </row>
    <row r="52" spans="1:22">
      <c r="A52" s="15" t="s">
        <v>527</v>
      </c>
      <c r="B52" s="17" t="n">
        <v>5809</v>
      </c>
      <c r="C52" s="18">
        <f>(78.0/B52*100)</f>
        <v/>
      </c>
      <c r="D52" s="19" t="n">
        <v>5731</v>
      </c>
      <c r="E52" s="18" t="n">
        <v>489.94400082</v>
      </c>
      <c r="F52" s="20" t="n">
        <v>2.69768814</v>
      </c>
      <c r="G52" s="18" t="n">
        <v>483.84067139</v>
      </c>
      <c r="H52" s="20" t="n">
        <v>4.97692979</v>
      </c>
      <c r="I52" s="18" t="n">
        <v>455.23709643</v>
      </c>
      <c r="J52" s="20" t="n">
        <v>9.283281430000001</v>
      </c>
      <c r="K52" s="18" t="n">
        <v>465.19329585</v>
      </c>
      <c r="L52" s="20" t="n">
        <v>12.34282665</v>
      </c>
      <c r="M52" s="18" t="s">
        <v>481</v>
      </c>
      <c r="N52" s="20" t="s">
        <v>481</v>
      </c>
      <c r="O52" s="18" t="s">
        <v>481</v>
      </c>
      <c r="P52" s="20" t="s">
        <v>481</v>
      </c>
      <c r="Q52" s="18" t="s">
        <v>481</v>
      </c>
      <c r="R52" s="20" t="s">
        <v>481</v>
      </c>
      <c r="S52" s="18" t="s">
        <v>481</v>
      </c>
      <c r="T52" s="20" t="s">
        <v>481</v>
      </c>
      <c r="U52" s="18" t="n">
        <v>364.65190729</v>
      </c>
      <c r="V52" s="20" t="n">
        <v>14.07837289</v>
      </c>
    </row>
    <row r="53" spans="1:22">
      <c r="A53" s="15" t="s">
        <v>528</v>
      </c>
      <c r="B53" s="17" t="n">
        <v>5571</v>
      </c>
      <c r="C53" s="18">
        <f>(85.0/B53*100)</f>
        <v/>
      </c>
      <c r="D53" s="19" t="n">
        <v>5486</v>
      </c>
      <c r="E53" s="18" t="n">
        <v>455.8994074</v>
      </c>
      <c r="F53" s="20" t="n">
        <v>2.00360512</v>
      </c>
      <c r="G53" s="18" t="n">
        <v>420.61526152</v>
      </c>
      <c r="H53" s="20" t="n">
        <v>5.27797602</v>
      </c>
      <c r="I53" s="18" t="n">
        <v>363.99084095</v>
      </c>
      <c r="J53" s="20" t="n">
        <v>9.252018489999999</v>
      </c>
      <c r="K53" s="18" t="n">
        <v>388.44883076</v>
      </c>
      <c r="L53" s="20" t="n">
        <v>10.98504002</v>
      </c>
      <c r="M53" s="18" t="s">
        <v>481</v>
      </c>
      <c r="N53" s="20" t="s">
        <v>481</v>
      </c>
      <c r="O53" s="18" t="s">
        <v>481</v>
      </c>
      <c r="P53" s="20" t="s">
        <v>481</v>
      </c>
      <c r="Q53" s="18" t="s">
        <v>481</v>
      </c>
      <c r="R53" s="20" t="s">
        <v>481</v>
      </c>
      <c r="S53" s="18" t="s">
        <v>481</v>
      </c>
      <c r="T53" s="20" t="s">
        <v>481</v>
      </c>
      <c r="U53" s="18" t="n">
        <v>310.36463141</v>
      </c>
      <c r="V53" s="20" t="n">
        <v>8.17589927</v>
      </c>
    </row>
    <row r="54" spans="1:22">
      <c r="A54" s="15" t="s">
        <v>529</v>
      </c>
      <c r="B54" s="17" t="n">
        <v>4740</v>
      </c>
      <c r="C54" s="18">
        <f>(127.0/B54*100)</f>
        <v/>
      </c>
      <c r="D54" s="19" t="n">
        <v>4613</v>
      </c>
      <c r="E54" s="18" t="n">
        <v>368.89225869</v>
      </c>
      <c r="F54" s="20" t="n">
        <v>3.09642982</v>
      </c>
      <c r="G54" s="18" t="n">
        <v>368.630669</v>
      </c>
      <c r="H54" s="20" t="n">
        <v>5.41946165</v>
      </c>
      <c r="I54" s="18" t="n">
        <v>347.26754841</v>
      </c>
      <c r="J54" s="20" t="n">
        <v>8.90189865</v>
      </c>
      <c r="K54" s="18" t="n">
        <v>343.80896012</v>
      </c>
      <c r="L54" s="20" t="n">
        <v>7.46593018</v>
      </c>
      <c r="M54" s="18" t="s">
        <v>481</v>
      </c>
      <c r="N54" s="20" t="s">
        <v>481</v>
      </c>
      <c r="O54" s="18" t="s">
        <v>481</v>
      </c>
      <c r="P54" s="20" t="s">
        <v>481</v>
      </c>
      <c r="Q54" s="18" t="s">
        <v>481</v>
      </c>
      <c r="R54" s="20" t="s">
        <v>481</v>
      </c>
      <c r="S54" s="18" t="s">
        <v>481</v>
      </c>
      <c r="T54" s="20" t="s">
        <v>481</v>
      </c>
      <c r="U54" s="18" t="n">
        <v>278.4819528</v>
      </c>
      <c r="V54" s="20" t="n">
        <v>4.91269953</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529.87200923</v>
      </c>
      <c r="F56" s="20" t="n">
        <v>2.87349624</v>
      </c>
      <c r="G56" s="18" t="n">
        <v>524.97704779</v>
      </c>
      <c r="H56" s="20" t="n">
        <v>3.98826307</v>
      </c>
      <c r="I56" s="18" t="n">
        <v>519.1303302699999</v>
      </c>
      <c r="J56" s="20" t="n">
        <v>7.15456751</v>
      </c>
      <c r="K56" s="18" t="n">
        <v>500.02010352</v>
      </c>
      <c r="L56" s="20" t="n">
        <v>7.20519683</v>
      </c>
      <c r="M56" s="18" t="s">
        <v>481</v>
      </c>
      <c r="N56" s="20" t="s">
        <v>481</v>
      </c>
      <c r="O56" s="18" t="s">
        <v>481</v>
      </c>
      <c r="P56" s="20" t="s">
        <v>481</v>
      </c>
      <c r="Q56" s="18" t="s">
        <v>481</v>
      </c>
      <c r="R56" s="20" t="s">
        <v>481</v>
      </c>
      <c r="S56" s="18" t="s">
        <v>481</v>
      </c>
      <c r="T56" s="20" t="s">
        <v>481</v>
      </c>
      <c r="U56" s="18" t="n">
        <v>477.85996648</v>
      </c>
      <c r="V56" s="20" t="n">
        <v>19.1887212</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(139.0/B61*100)</f>
        <v/>
      </c>
      <c r="D61" s="19" t="n">
        <v>6386</v>
      </c>
      <c r="E61" s="18" t="n">
        <v>480.57594487</v>
      </c>
      <c r="F61" s="20" t="n">
        <v>2.58552005</v>
      </c>
      <c r="G61" s="18" t="n">
        <v>459.63620797</v>
      </c>
      <c r="H61" s="20" t="n">
        <v>5.54809908</v>
      </c>
      <c r="I61" s="18" t="n">
        <v>426.98886428</v>
      </c>
      <c r="J61" s="20" t="n">
        <v>11.57816635</v>
      </c>
      <c r="K61" s="18" t="n">
        <v>384.0538343</v>
      </c>
      <c r="L61" s="20" t="n">
        <v>15.31882627</v>
      </c>
      <c r="M61" s="18" t="s">
        <v>481</v>
      </c>
      <c r="N61" s="20" t="s">
        <v>481</v>
      </c>
      <c r="O61" s="18" t="s">
        <v>481</v>
      </c>
      <c r="P61" s="20" t="s">
        <v>481</v>
      </c>
      <c r="Q61" s="18" t="s">
        <v>481</v>
      </c>
      <c r="R61" s="20" t="s">
        <v>481</v>
      </c>
      <c r="S61" s="18" t="s">
        <v>481</v>
      </c>
      <c r="T61" s="20" t="s">
        <v>481</v>
      </c>
      <c r="U61" s="18" t="n">
        <v>350.1643267</v>
      </c>
      <c r="V61" s="20" t="n">
        <v>11.18688438</v>
      </c>
    </row>
    <row r="62" spans="1:22">
      <c r="A62" s="15" t="s">
        <v>537</v>
      </c>
      <c r="B62" s="17" t="n">
        <v>4476</v>
      </c>
      <c r="C62" s="18">
        <f>(3.0/B62*100)</f>
        <v/>
      </c>
      <c r="D62" s="19" t="n">
        <v>4473</v>
      </c>
      <c r="E62" s="18" t="n">
        <v>512.02477778</v>
      </c>
      <c r="F62" s="20" t="n">
        <v>1.52434171</v>
      </c>
      <c r="G62" s="18" t="n">
        <v>510.27765138</v>
      </c>
      <c r="H62" s="20" t="n">
        <v>3.20279373</v>
      </c>
      <c r="I62" s="18" t="n">
        <v>488.56434095</v>
      </c>
      <c r="J62" s="20" t="n">
        <v>7.64206485</v>
      </c>
      <c r="K62" s="18" t="n">
        <v>459.43614199</v>
      </c>
      <c r="L62" s="20" t="n">
        <v>8.76699243</v>
      </c>
      <c r="M62" s="18" t="s">
        <v>481</v>
      </c>
      <c r="N62" s="20" t="s">
        <v>481</v>
      </c>
      <c r="O62" s="18" t="s">
        <v>481</v>
      </c>
      <c r="P62" s="20" t="s">
        <v>481</v>
      </c>
      <c r="Q62" s="18" t="s">
        <v>481</v>
      </c>
      <c r="R62" s="20" t="s">
        <v>481</v>
      </c>
      <c r="S62" s="18" t="s">
        <v>481</v>
      </c>
      <c r="T62" s="20" t="s">
        <v>481</v>
      </c>
      <c r="U62" s="18" t="n">
        <v>486.18560313</v>
      </c>
      <c r="V62" s="20" t="n">
        <v>24.79629637</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(77.0/B66*100)</f>
        <v/>
      </c>
      <c r="D66" s="19" t="n">
        <v>5588</v>
      </c>
      <c r="E66" s="18" t="n">
        <v>435.74011655</v>
      </c>
      <c r="F66" s="20" t="n">
        <v>1.77665428</v>
      </c>
      <c r="G66" s="18" t="n">
        <v>438.30364607</v>
      </c>
      <c r="H66" s="20" t="n">
        <v>5.50276671</v>
      </c>
      <c r="I66" s="18" t="n">
        <v>388.25925101</v>
      </c>
      <c r="J66" s="20" t="n">
        <v>9.46282289</v>
      </c>
      <c r="K66" s="18" t="n">
        <v>379.21776984</v>
      </c>
      <c r="L66" s="20" t="n">
        <v>11.30885951</v>
      </c>
      <c r="M66" s="18" t="s">
        <v>481</v>
      </c>
      <c r="N66" s="20" t="s">
        <v>481</v>
      </c>
      <c r="O66" s="18" t="s">
        <v>481</v>
      </c>
      <c r="P66" s="20" t="s">
        <v>481</v>
      </c>
      <c r="Q66" s="18" t="s">
        <v>481</v>
      </c>
      <c r="R66" s="20" t="s">
        <v>481</v>
      </c>
      <c r="S66" s="18" t="s">
        <v>481</v>
      </c>
      <c r="T66" s="20" t="s">
        <v>481</v>
      </c>
      <c r="U66" s="18" t="n">
        <v>323.17378504</v>
      </c>
      <c r="V66" s="20" t="n">
        <v>5.72888808</v>
      </c>
    </row>
    <row r="67" spans="1:22">
      <c r="A67" s="15" t="s">
        <v>542</v>
      </c>
      <c r="B67" s="17" t="n">
        <v>6971</v>
      </c>
      <c r="C67" s="18">
        <f>(146.0/B67*100)</f>
        <v/>
      </c>
      <c r="D67" s="19" t="n">
        <v>6825</v>
      </c>
      <c r="E67" s="18" t="n">
        <v>405.25859108</v>
      </c>
      <c r="F67" s="20" t="n">
        <v>2.98275837</v>
      </c>
      <c r="G67" s="18" t="n">
        <v>396.40427703</v>
      </c>
      <c r="H67" s="20" t="n">
        <v>4.13790957</v>
      </c>
      <c r="I67" s="18" t="n">
        <v>362.82490878</v>
      </c>
      <c r="J67" s="20" t="n">
        <v>8.3892255</v>
      </c>
      <c r="K67" s="18" t="n">
        <v>368.76805424</v>
      </c>
      <c r="L67" s="20" t="n">
        <v>8.447524169999999</v>
      </c>
      <c r="M67" s="18" t="s">
        <v>481</v>
      </c>
      <c r="N67" s="20" t="s">
        <v>481</v>
      </c>
      <c r="O67" s="18" t="s">
        <v>481</v>
      </c>
      <c r="P67" s="20" t="s">
        <v>481</v>
      </c>
      <c r="Q67" s="18" t="s">
        <v>481</v>
      </c>
      <c r="R67" s="20" t="s">
        <v>481</v>
      </c>
      <c r="S67" s="18" t="s">
        <v>481</v>
      </c>
      <c r="T67" s="20" t="s">
        <v>481</v>
      </c>
      <c r="U67" s="18" t="n">
        <v>294.21384908</v>
      </c>
      <c r="V67" s="20" t="n">
        <v>7.51273023</v>
      </c>
    </row>
    <row r="68" spans="1:22">
      <c r="A68" s="15" t="s">
        <v>543</v>
      </c>
      <c r="B68" s="17" t="n">
        <v>12083</v>
      </c>
      <c r="C68" s="18">
        <f>(26.0/B68*100)</f>
        <v/>
      </c>
      <c r="D68" s="19" t="n">
        <v>12057</v>
      </c>
      <c r="E68" s="18" t="n">
        <v>425.77209705</v>
      </c>
      <c r="F68" s="20" t="n">
        <v>1.19210901</v>
      </c>
      <c r="G68" s="18" t="n">
        <v>397.61550725</v>
      </c>
      <c r="H68" s="20" t="n">
        <v>3.06928788</v>
      </c>
      <c r="I68" s="18" t="n">
        <v>333.07646943</v>
      </c>
      <c r="J68" s="20" t="n">
        <v>4.83199668</v>
      </c>
      <c r="K68" s="18" t="n">
        <v>333.91118346</v>
      </c>
      <c r="L68" s="20" t="n">
        <v>6.58362564</v>
      </c>
      <c r="M68" s="18" t="s">
        <v>481</v>
      </c>
      <c r="N68" s="20" t="s">
        <v>481</v>
      </c>
      <c r="O68" s="18" t="s">
        <v>481</v>
      </c>
      <c r="P68" s="20" t="s">
        <v>481</v>
      </c>
      <c r="Q68" s="18" t="s">
        <v>481</v>
      </c>
      <c r="R68" s="20" t="s">
        <v>481</v>
      </c>
      <c r="S68" s="18" t="s">
        <v>481</v>
      </c>
      <c r="T68" s="20" t="s">
        <v>481</v>
      </c>
      <c r="U68" s="18" t="n">
        <v>286.34926646</v>
      </c>
      <c r="V68" s="20" t="n">
        <v>4.11893312</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498.53820456</v>
      </c>
      <c r="F70" s="20" t="n">
        <v>2.91176122</v>
      </c>
      <c r="G70" s="18" t="n">
        <v>506.97314405</v>
      </c>
      <c r="H70" s="20" t="n">
        <v>6.54035968</v>
      </c>
      <c r="I70" s="18" t="n">
        <v>478.02953727</v>
      </c>
      <c r="J70" s="20" t="n">
        <v>10.7812959</v>
      </c>
      <c r="K70" s="18" t="n">
        <v>459.92766599</v>
      </c>
      <c r="L70" s="20" t="n">
        <v>9.47029659</v>
      </c>
      <c r="M70" s="18" t="s">
        <v>481</v>
      </c>
      <c r="N70" s="20" t="s">
        <v>481</v>
      </c>
      <c r="O70" s="18" t="s">
        <v>481</v>
      </c>
      <c r="P70" s="20" t="s">
        <v>481</v>
      </c>
      <c r="Q70" s="18" t="s">
        <v>481</v>
      </c>
      <c r="R70" s="20" t="s">
        <v>481</v>
      </c>
      <c r="S70" s="18" t="s">
        <v>481</v>
      </c>
      <c r="T70" s="20" t="s">
        <v>481</v>
      </c>
      <c r="U70" s="18" t="n">
        <v>424.97667666</v>
      </c>
      <c r="V70" s="20" t="n">
        <v>12.55114628</v>
      </c>
    </row>
    <row r="71" spans="1:22">
      <c r="A71" s="15" t="s">
        <v>546</v>
      </c>
      <c r="B71" s="17" t="n">
        <v>6115</v>
      </c>
      <c r="C71" s="18">
        <f>(17.0/B71*100)</f>
        <v/>
      </c>
      <c r="D71" s="19" t="n">
        <v>6098</v>
      </c>
      <c r="E71" s="18" t="n">
        <v>540.64182009</v>
      </c>
      <c r="F71" s="20" t="n">
        <v>1.86479741</v>
      </c>
      <c r="G71" s="18" t="n">
        <v>524.37736898</v>
      </c>
      <c r="H71" s="20" t="n">
        <v>4.11238809</v>
      </c>
      <c r="I71" s="18" t="n">
        <v>490.05808796</v>
      </c>
      <c r="J71" s="20" t="n">
        <v>11.03223219</v>
      </c>
      <c r="K71" s="18" t="n">
        <v>460.35747914</v>
      </c>
      <c r="L71" s="20" t="n">
        <v>12.15360239</v>
      </c>
      <c r="M71" s="18" t="s">
        <v>481</v>
      </c>
      <c r="N71" s="20" t="s">
        <v>481</v>
      </c>
      <c r="O71" s="18" t="s">
        <v>481</v>
      </c>
      <c r="P71" s="20" t="s">
        <v>481</v>
      </c>
      <c r="Q71" s="18" t="s">
        <v>481</v>
      </c>
      <c r="R71" s="20" t="s">
        <v>481</v>
      </c>
      <c r="S71" s="18" t="s">
        <v>481</v>
      </c>
      <c r="T71" s="20" t="s">
        <v>481</v>
      </c>
      <c r="U71" s="18" t="n">
        <v>469.29492253</v>
      </c>
      <c r="V71" s="20" t="n">
        <v>24.0606193</v>
      </c>
    </row>
    <row r="72" spans="1:22">
      <c r="A72" s="15" t="s">
        <v>547</v>
      </c>
      <c r="B72" s="17" t="n">
        <v>7708</v>
      </c>
      <c r="C72" s="18">
        <f>(5.0/B72*100)</f>
        <v/>
      </c>
      <c r="D72" s="19" t="n">
        <v>7703</v>
      </c>
      <c r="E72" s="18" t="n">
        <v>496.18232511</v>
      </c>
      <c r="F72" s="20" t="n">
        <v>2.58471285</v>
      </c>
      <c r="G72" s="18" t="n">
        <v>508.80871194</v>
      </c>
      <c r="H72" s="20" t="n">
        <v>4.85819878</v>
      </c>
      <c r="I72" s="18" t="n">
        <v>496.88284119</v>
      </c>
      <c r="J72" s="20" t="n">
        <v>8.79909565</v>
      </c>
      <c r="K72" s="18" t="n">
        <v>463.77027242</v>
      </c>
      <c r="L72" s="20" t="n">
        <v>14.70243411</v>
      </c>
      <c r="M72" s="18" t="s">
        <v>481</v>
      </c>
      <c r="N72" s="20" t="s">
        <v>481</v>
      </c>
      <c r="O72" s="18" t="s">
        <v>481</v>
      </c>
      <c r="P72" s="20" t="s">
        <v>481</v>
      </c>
      <c r="Q72" s="18" t="s">
        <v>481</v>
      </c>
      <c r="R72" s="20" t="s">
        <v>481</v>
      </c>
      <c r="S72" s="18" t="s">
        <v>481</v>
      </c>
      <c r="T72" s="20" t="s">
        <v>481</v>
      </c>
      <c r="U72" s="18" t="n">
        <v>425.10103299</v>
      </c>
      <c r="V72" s="20" t="n">
        <v>21.94117391</v>
      </c>
    </row>
    <row r="73" spans="1:22">
      <c r="A73" s="15" t="s">
        <v>548</v>
      </c>
      <c r="B73" s="17" t="n">
        <v>8249</v>
      </c>
      <c r="C73" s="18">
        <f>(148.0/B73*100)</f>
        <v/>
      </c>
      <c r="D73" s="19" t="n">
        <v>8101</v>
      </c>
      <c r="E73" s="18" t="n">
        <v>418.53382114</v>
      </c>
      <c r="F73" s="20" t="n">
        <v>3.36496943</v>
      </c>
      <c r="G73" s="18" t="n">
        <v>389.82665203</v>
      </c>
      <c r="H73" s="20" t="n">
        <v>4.74473264</v>
      </c>
      <c r="I73" s="18" t="n">
        <v>372.09932587</v>
      </c>
      <c r="J73" s="20" t="n">
        <v>5.77692459</v>
      </c>
      <c r="K73" s="18" t="n">
        <v>365.00201422</v>
      </c>
      <c r="L73" s="20" t="n">
        <v>6.5788765</v>
      </c>
      <c r="M73" s="18" t="s">
        <v>481</v>
      </c>
      <c r="N73" s="20" t="s">
        <v>481</v>
      </c>
      <c r="O73" s="18" t="s">
        <v>481</v>
      </c>
      <c r="P73" s="20" t="s">
        <v>481</v>
      </c>
      <c r="Q73" s="18" t="s">
        <v>481</v>
      </c>
      <c r="R73" s="20" t="s">
        <v>481</v>
      </c>
      <c r="S73" s="18" t="s">
        <v>481</v>
      </c>
      <c r="T73" s="20" t="s">
        <v>481</v>
      </c>
      <c r="U73" s="18" t="n">
        <v>353.46102964</v>
      </c>
      <c r="V73" s="20" t="n">
        <v>11.77210725</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(218.0/B75*100)</f>
        <v/>
      </c>
      <c r="D75" s="19" t="n">
        <v>5157</v>
      </c>
      <c r="E75" s="18" t="n">
        <v>370.68780778</v>
      </c>
      <c r="F75" s="20" t="n">
        <v>2.98273251</v>
      </c>
      <c r="G75" s="18" t="n">
        <v>364.63969488</v>
      </c>
      <c r="H75" s="20" t="n">
        <v>4.87025802</v>
      </c>
      <c r="I75" s="18" t="n">
        <v>315.21393491</v>
      </c>
      <c r="J75" s="20" t="n">
        <v>9.10833193</v>
      </c>
      <c r="K75" s="18" t="n">
        <v>321.94787159</v>
      </c>
      <c r="L75" s="20" t="n">
        <v>9.96823519</v>
      </c>
      <c r="M75" s="18" t="s">
        <v>481</v>
      </c>
      <c r="N75" s="20" t="s">
        <v>481</v>
      </c>
      <c r="O75" s="18" t="s">
        <v>481</v>
      </c>
      <c r="P75" s="20" t="s">
        <v>481</v>
      </c>
      <c r="Q75" s="18" t="s">
        <v>481</v>
      </c>
      <c r="R75" s="20" t="s">
        <v>481</v>
      </c>
      <c r="S75" s="18" t="s">
        <v>481</v>
      </c>
      <c r="T75" s="20" t="s">
        <v>481</v>
      </c>
      <c r="U75" s="18" t="n">
        <v>303.40801793</v>
      </c>
      <c r="V75" s="20" t="n">
        <v>6.72397648</v>
      </c>
    </row>
    <row r="76" spans="1:22">
      <c r="A76" s="15" t="s">
        <v>551</v>
      </c>
      <c r="B76" s="17" t="n">
        <v>14167</v>
      </c>
      <c r="C76" s="18">
        <f>(229.0/B76*100)</f>
        <v/>
      </c>
      <c r="D76" s="19" t="n">
        <v>13938</v>
      </c>
      <c r="E76" s="18" t="n">
        <v>450.07406645</v>
      </c>
      <c r="F76" s="20" t="n">
        <v>2.85001175</v>
      </c>
      <c r="G76" s="18" t="n">
        <v>421.90653164</v>
      </c>
      <c r="H76" s="20" t="n">
        <v>4.76280131</v>
      </c>
      <c r="I76" s="18" t="n">
        <v>373.9267976</v>
      </c>
      <c r="J76" s="20" t="n">
        <v>6.53301179</v>
      </c>
      <c r="K76" s="18" t="n">
        <v>365.79947327</v>
      </c>
      <c r="L76" s="20" t="n">
        <v>6.87466205</v>
      </c>
      <c r="M76" s="18" t="s">
        <v>481</v>
      </c>
      <c r="N76" s="20" t="s">
        <v>481</v>
      </c>
      <c r="O76" s="18" t="s">
        <v>481</v>
      </c>
      <c r="P76" s="20" t="s">
        <v>481</v>
      </c>
      <c r="Q76" s="18" t="s">
        <v>481</v>
      </c>
      <c r="R76" s="20" t="s">
        <v>481</v>
      </c>
      <c r="S76" s="18" t="s">
        <v>481</v>
      </c>
      <c r="T76" s="20" t="s">
        <v>481</v>
      </c>
      <c r="U76" s="18" t="n">
        <v>314.22141428</v>
      </c>
      <c r="V76" s="20" t="n">
        <v>6.10784511</v>
      </c>
    </row>
    <row r="77" spans="1:22">
      <c r="A77" s="15" t="s">
        <v>552</v>
      </c>
      <c r="B77" s="17" t="n">
        <v>6062</v>
      </c>
      <c r="C77" s="18">
        <f>(98.0/B77*100)</f>
        <v/>
      </c>
      <c r="D77" s="19" t="n">
        <v>5964</v>
      </c>
      <c r="E77" s="18" t="n">
        <v>444.15594982</v>
      </c>
      <c r="F77" s="20" t="n">
        <v>2.44667524</v>
      </c>
      <c r="G77" s="18" t="n">
        <v>454.17518438</v>
      </c>
      <c r="H77" s="20" t="n">
        <v>6.02871432</v>
      </c>
      <c r="I77" s="18" t="n">
        <v>402.96253666</v>
      </c>
      <c r="J77" s="20" t="n">
        <v>11.26963757</v>
      </c>
      <c r="K77" s="18" t="n">
        <v>411.8910804</v>
      </c>
      <c r="L77" s="20" t="n">
        <v>12.4954062</v>
      </c>
      <c r="M77" s="18" t="s">
        <v>481</v>
      </c>
      <c r="N77" s="20" t="s">
        <v>481</v>
      </c>
      <c r="O77" s="18" t="s">
        <v>481</v>
      </c>
      <c r="P77" s="20" t="s">
        <v>481</v>
      </c>
      <c r="Q77" s="18" t="s">
        <v>481</v>
      </c>
      <c r="R77" s="20" t="s">
        <v>481</v>
      </c>
      <c r="S77" s="18" t="s">
        <v>481</v>
      </c>
      <c r="T77" s="20" t="s">
        <v>481</v>
      </c>
      <c r="U77" s="18" t="n">
        <v>333.52618396</v>
      </c>
      <c r="V77" s="20" t="n">
        <v>5.4912034</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439.92791988</v>
      </c>
      <c r="F81" s="20" t="n">
        <v>3.49294088</v>
      </c>
      <c r="G81" s="18" t="n">
        <v>422.75316773</v>
      </c>
      <c r="H81" s="20" t="n">
        <v>4.31137993</v>
      </c>
      <c r="I81" s="18" t="n">
        <v>372.39458663</v>
      </c>
      <c r="J81" s="20" t="n">
        <v>7.14543851</v>
      </c>
      <c r="K81" s="18" t="n">
        <v>369.9957791</v>
      </c>
      <c r="L81" s="20" t="n">
        <v>8.619117149999999</v>
      </c>
      <c r="M81" s="18" t="s">
        <v>481</v>
      </c>
      <c r="N81" s="20" t="s">
        <v>481</v>
      </c>
      <c r="O81" s="18" t="s">
        <v>481</v>
      </c>
      <c r="P81" s="20" t="s">
        <v>481</v>
      </c>
      <c r="Q81" s="18" t="s">
        <v>481</v>
      </c>
      <c r="R81" s="20" t="s">
        <v>481</v>
      </c>
      <c r="S81" s="18" t="s">
        <v>481</v>
      </c>
      <c r="T81" s="20" t="s">
        <v>481</v>
      </c>
      <c r="U81" s="18" t="n">
        <v>352.32144431</v>
      </c>
      <c r="V81" s="20" t="n">
        <v>21.7638848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1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927</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512.87917812</v>
      </c>
      <c r="F7" s="20" t="n">
        <v>1.71242839</v>
      </c>
      <c r="G7" s="18" t="n">
        <v>482.6566371</v>
      </c>
      <c r="H7" s="20" t="n">
        <v>4.74713881</v>
      </c>
      <c r="I7" s="18" t="n">
        <v>462.70153686</v>
      </c>
      <c r="J7" s="20" t="n">
        <v>9.27565375</v>
      </c>
      <c r="K7" s="18" t="n">
        <v>441.07244434</v>
      </c>
      <c r="L7" s="20" t="n">
        <v>7.47946942</v>
      </c>
      <c r="M7" s="18" t="s">
        <v>481</v>
      </c>
      <c r="N7" s="20" t="s">
        <v>481</v>
      </c>
      <c r="O7" s="18" t="s">
        <v>481</v>
      </c>
      <c r="P7" s="20" t="s">
        <v>481</v>
      </c>
      <c r="Q7" s="18" t="s">
        <v>481</v>
      </c>
      <c r="R7" s="20" t="s">
        <v>481</v>
      </c>
      <c r="S7" s="18" t="s">
        <v>481</v>
      </c>
      <c r="T7" s="20" t="s">
        <v>481</v>
      </c>
      <c r="U7" s="18" t="n">
        <v>419.3385824</v>
      </c>
      <c r="V7" s="20" t="n">
        <v>8.341666719999999</v>
      </c>
    </row>
    <row r="8" spans="1:22">
      <c r="A8" s="15" t="s">
        <v>483</v>
      </c>
      <c r="B8" s="17" t="n">
        <v>7007</v>
      </c>
      <c r="C8" s="18">
        <f>(28.0/B8*100)</f>
        <v/>
      </c>
      <c r="D8" s="19" t="n">
        <v>6979</v>
      </c>
      <c r="E8" s="18" t="n">
        <v>491.72211954</v>
      </c>
      <c r="F8" s="20" t="n">
        <v>2.80355224</v>
      </c>
      <c r="G8" s="18" t="n">
        <v>466.31016272</v>
      </c>
      <c r="H8" s="20" t="n">
        <v>6.66442255</v>
      </c>
      <c r="I8" s="18" t="n">
        <v>427.61302156</v>
      </c>
      <c r="J8" s="20" t="n">
        <v>12.26305907</v>
      </c>
      <c r="K8" s="18" t="n">
        <v>465.69911256</v>
      </c>
      <c r="L8" s="20" t="n">
        <v>12.10428643</v>
      </c>
      <c r="M8" s="18" t="s">
        <v>481</v>
      </c>
      <c r="N8" s="20" t="s">
        <v>481</v>
      </c>
      <c r="O8" s="18" t="s">
        <v>481</v>
      </c>
      <c r="P8" s="20" t="s">
        <v>481</v>
      </c>
      <c r="Q8" s="18" t="n">
        <v>361.38025951</v>
      </c>
      <c r="R8" s="20" t="n">
        <v>22.72565673</v>
      </c>
      <c r="S8" s="18" t="s">
        <v>481</v>
      </c>
      <c r="T8" s="20" t="s">
        <v>481</v>
      </c>
      <c r="U8" s="18" t="n">
        <v>368.13664474</v>
      </c>
      <c r="V8" s="20" t="n">
        <v>13.79223577</v>
      </c>
    </row>
    <row r="9" spans="1:22">
      <c r="A9" s="15" t="s">
        <v>484</v>
      </c>
      <c r="B9" s="17" t="n">
        <v>9651</v>
      </c>
      <c r="C9" s="18">
        <f>(136.0/B9*100)</f>
        <v/>
      </c>
      <c r="D9" s="19" t="n">
        <v>9515</v>
      </c>
      <c r="E9" s="18" t="n">
        <v>510.43748583</v>
      </c>
      <c r="F9" s="20" t="n">
        <v>2.38394757</v>
      </c>
      <c r="G9" s="18" t="n">
        <v>490.35831156</v>
      </c>
      <c r="H9" s="20" t="n">
        <v>5.60539938</v>
      </c>
      <c r="I9" s="18" t="n">
        <v>446.80192348</v>
      </c>
      <c r="J9" s="20" t="n">
        <v>10.93869813</v>
      </c>
      <c r="K9" s="18" t="n">
        <v>435.63482558</v>
      </c>
      <c r="L9" s="20" t="n">
        <v>12.33589328</v>
      </c>
      <c r="M9" s="18" t="s">
        <v>481</v>
      </c>
      <c r="N9" s="20" t="s">
        <v>481</v>
      </c>
      <c r="O9" s="18" t="s">
        <v>481</v>
      </c>
      <c r="P9" s="20" t="s">
        <v>481</v>
      </c>
      <c r="Q9" s="18" t="n">
        <v>347.7815185</v>
      </c>
      <c r="R9" s="20" t="n">
        <v>11.20716786</v>
      </c>
      <c r="S9" s="18" t="s">
        <v>481</v>
      </c>
      <c r="T9" s="20" t="s">
        <v>481</v>
      </c>
      <c r="U9" s="18" t="n">
        <v>383.41831252</v>
      </c>
      <c r="V9" s="20" t="n">
        <v>9.04104792</v>
      </c>
    </row>
    <row r="10" spans="1:22">
      <c r="A10" s="15" t="s">
        <v>485</v>
      </c>
      <c r="B10" s="17" t="n">
        <v>20058</v>
      </c>
      <c r="C10" s="18">
        <f>(534.0/B10*100)</f>
        <v/>
      </c>
      <c r="D10" s="19" t="n">
        <v>19524</v>
      </c>
      <c r="E10" s="18" t="n">
        <v>534.52906605</v>
      </c>
      <c r="F10" s="20" t="n">
        <v>2.19874109</v>
      </c>
      <c r="G10" s="18" t="n">
        <v>512.38607925</v>
      </c>
      <c r="H10" s="20" t="n">
        <v>3.92775111</v>
      </c>
      <c r="I10" s="18" t="n">
        <v>484.85154005</v>
      </c>
      <c r="J10" s="20" t="n">
        <v>8.024007709999999</v>
      </c>
      <c r="K10" s="18" t="n">
        <v>467.41362439</v>
      </c>
      <c r="L10" s="20" t="n">
        <v>9.799237890000001</v>
      </c>
      <c r="M10" s="18" t="s">
        <v>481</v>
      </c>
      <c r="N10" s="20" t="s">
        <v>481</v>
      </c>
      <c r="O10" s="18" t="s">
        <v>481</v>
      </c>
      <c r="P10" s="20" t="s">
        <v>481</v>
      </c>
      <c r="Q10" s="18" t="s">
        <v>481</v>
      </c>
      <c r="R10" s="20" t="s">
        <v>481</v>
      </c>
      <c r="S10" s="18" t="s">
        <v>481</v>
      </c>
      <c r="T10" s="20" t="s">
        <v>481</v>
      </c>
      <c r="U10" s="18" t="n">
        <v>432.90922932</v>
      </c>
      <c r="V10" s="20" t="n">
        <v>10.00496277</v>
      </c>
    </row>
    <row r="11" spans="1:22">
      <c r="A11" s="15" t="s">
        <v>486</v>
      </c>
      <c r="B11" s="17" t="n">
        <v>7053</v>
      </c>
      <c r="C11" s="18">
        <f>(60.0/B11*100)</f>
        <v/>
      </c>
      <c r="D11" s="19" t="n">
        <v>6993</v>
      </c>
      <c r="E11" s="18" t="n">
        <v>464.27048164</v>
      </c>
      <c r="F11" s="20" t="n">
        <v>2.52278808</v>
      </c>
      <c r="G11" s="18" t="n">
        <v>444.82754956</v>
      </c>
      <c r="H11" s="20" t="n">
        <v>5.87711294</v>
      </c>
      <c r="I11" s="18" t="n">
        <v>395.32142127</v>
      </c>
      <c r="J11" s="20" t="n">
        <v>17.94559805</v>
      </c>
      <c r="K11" s="18" t="n">
        <v>423.54452244</v>
      </c>
      <c r="L11" s="20" t="n">
        <v>16.45583182</v>
      </c>
      <c r="M11" s="18" t="s">
        <v>481</v>
      </c>
      <c r="N11" s="20" t="s">
        <v>481</v>
      </c>
      <c r="O11" s="18" t="s">
        <v>481</v>
      </c>
      <c r="P11" s="20" t="s">
        <v>481</v>
      </c>
      <c r="Q11" s="18" t="s">
        <v>481</v>
      </c>
      <c r="R11" s="20" t="s">
        <v>481</v>
      </c>
      <c r="S11" s="18" t="s">
        <v>481</v>
      </c>
      <c r="T11" s="20" t="s">
        <v>481</v>
      </c>
      <c r="U11" s="18" t="n">
        <v>371.53956234</v>
      </c>
      <c r="V11" s="20" t="n">
        <v>9.969041799999999</v>
      </c>
    </row>
    <row r="12" spans="1:22">
      <c r="A12" s="15" t="s">
        <v>487</v>
      </c>
      <c r="B12" s="17" t="n">
        <v>6894</v>
      </c>
      <c r="C12" s="18">
        <f>(59.0/B12*100)</f>
        <v/>
      </c>
      <c r="D12" s="19" t="n">
        <v>6835</v>
      </c>
      <c r="E12" s="18" t="n">
        <v>498.52773791</v>
      </c>
      <c r="F12" s="20" t="n">
        <v>2.38677398</v>
      </c>
      <c r="G12" s="18" t="n">
        <v>485.96375136</v>
      </c>
      <c r="H12" s="20" t="n">
        <v>4.70697283</v>
      </c>
      <c r="I12" s="18" t="n">
        <v>464.8072577</v>
      </c>
      <c r="J12" s="20" t="n">
        <v>9.071821379999999</v>
      </c>
      <c r="K12" s="18" t="n">
        <v>446.85057465</v>
      </c>
      <c r="L12" s="20" t="n">
        <v>10.19912347</v>
      </c>
      <c r="M12" s="18" t="s">
        <v>481</v>
      </c>
      <c r="N12" s="20" t="s">
        <v>481</v>
      </c>
      <c r="O12" s="18" t="s">
        <v>481</v>
      </c>
      <c r="P12" s="20" t="s">
        <v>481</v>
      </c>
      <c r="Q12" s="18" t="n">
        <v>332.31014509</v>
      </c>
      <c r="R12" s="20" t="n">
        <v>18.34291261</v>
      </c>
      <c r="S12" s="18" t="s">
        <v>481</v>
      </c>
      <c r="T12" s="20" t="s">
        <v>481</v>
      </c>
      <c r="U12" s="18" t="n">
        <v>381.17789748</v>
      </c>
      <c r="V12" s="20" t="n">
        <v>11.53582137</v>
      </c>
    </row>
    <row r="13" spans="1:22">
      <c r="A13" s="15" t="s">
        <v>488</v>
      </c>
      <c r="B13" s="17" t="n">
        <v>7161</v>
      </c>
      <c r="C13" s="18">
        <f>(99.0/B13*100)</f>
        <v/>
      </c>
      <c r="D13" s="19" t="n">
        <v>7062</v>
      </c>
      <c r="E13" s="18" t="n">
        <v>508.88248574</v>
      </c>
      <c r="F13" s="20" t="n">
        <v>2.55620005</v>
      </c>
      <c r="G13" s="18" t="n">
        <v>494.34109582</v>
      </c>
      <c r="H13" s="20" t="n">
        <v>4.79023004</v>
      </c>
      <c r="I13" s="18" t="n">
        <v>476.51716253</v>
      </c>
      <c r="J13" s="20" t="n">
        <v>11.41385803</v>
      </c>
      <c r="K13" s="18" t="n">
        <v>462.95891192</v>
      </c>
      <c r="L13" s="20" t="n">
        <v>12.97418894</v>
      </c>
      <c r="M13" s="18" t="s">
        <v>481</v>
      </c>
      <c r="N13" s="20" t="s">
        <v>481</v>
      </c>
      <c r="O13" s="18" t="s">
        <v>481</v>
      </c>
      <c r="P13" s="20" t="s">
        <v>481</v>
      </c>
      <c r="Q13" s="18" t="n">
        <v>407.4699787</v>
      </c>
      <c r="R13" s="20" t="n">
        <v>6.79601306</v>
      </c>
      <c r="S13" s="18" t="s">
        <v>481</v>
      </c>
      <c r="T13" s="20" t="s">
        <v>481</v>
      </c>
      <c r="U13" s="18" t="n">
        <v>376.07811642</v>
      </c>
      <c r="V13" s="20" t="n">
        <v>14.09167325</v>
      </c>
    </row>
    <row r="14" spans="1:22">
      <c r="A14" s="15" t="s">
        <v>489</v>
      </c>
      <c r="B14" s="17" t="n">
        <v>5587</v>
      </c>
      <c r="C14" s="18">
        <f>(76.0/B14*100)</f>
        <v/>
      </c>
      <c r="D14" s="19" t="n">
        <v>5511</v>
      </c>
      <c r="E14" s="18" t="n">
        <v>523.57440187</v>
      </c>
      <c r="F14" s="20" t="n">
        <v>2.37718157</v>
      </c>
      <c r="G14" s="18" t="n">
        <v>505.74486757</v>
      </c>
      <c r="H14" s="20" t="n">
        <v>5.13898862</v>
      </c>
      <c r="I14" s="18" t="n">
        <v>496.70122216</v>
      </c>
      <c r="J14" s="20" t="n">
        <v>11.15927555</v>
      </c>
      <c r="K14" s="18" t="n">
        <v>493.20757187</v>
      </c>
      <c r="L14" s="20" t="n">
        <v>12.0841168</v>
      </c>
      <c r="M14" s="18" t="s">
        <v>481</v>
      </c>
      <c r="N14" s="20" t="s">
        <v>481</v>
      </c>
      <c r="O14" s="18" t="s">
        <v>481</v>
      </c>
      <c r="P14" s="20" t="s">
        <v>481</v>
      </c>
      <c r="Q14" s="18" t="s">
        <v>481</v>
      </c>
      <c r="R14" s="20" t="s">
        <v>481</v>
      </c>
      <c r="S14" s="18" t="s">
        <v>481</v>
      </c>
      <c r="T14" s="20" t="s">
        <v>481</v>
      </c>
      <c r="U14" s="18" t="n">
        <v>448.76068281</v>
      </c>
      <c r="V14" s="20" t="n">
        <v>13.56111596</v>
      </c>
    </row>
    <row r="15" spans="1:22">
      <c r="A15" s="15" t="s">
        <v>490</v>
      </c>
      <c r="B15" s="17" t="n">
        <v>5882</v>
      </c>
      <c r="C15" s="18">
        <f>(53.0/B15*100)</f>
        <v/>
      </c>
      <c r="D15" s="19" t="n">
        <v>5829</v>
      </c>
      <c r="E15" s="18" t="n">
        <v>534.20723477</v>
      </c>
      <c r="F15" s="20" t="n">
        <v>2.51317838</v>
      </c>
      <c r="G15" s="18" t="n">
        <v>508.80454976</v>
      </c>
      <c r="H15" s="20" t="n">
        <v>4.94997554</v>
      </c>
      <c r="I15" s="18" t="n">
        <v>512.06832654</v>
      </c>
      <c r="J15" s="20" t="n">
        <v>8.760920090000001</v>
      </c>
      <c r="K15" s="18" t="n">
        <v>477.32955798</v>
      </c>
      <c r="L15" s="20" t="n">
        <v>12.85005942</v>
      </c>
      <c r="M15" s="18" t="s">
        <v>481</v>
      </c>
      <c r="N15" s="20" t="s">
        <v>481</v>
      </c>
      <c r="O15" s="18" t="s">
        <v>481</v>
      </c>
      <c r="P15" s="20" t="s">
        <v>481</v>
      </c>
      <c r="Q15" s="18" t="n">
        <v>367.66871077</v>
      </c>
      <c r="R15" s="20" t="n">
        <v>14.82638214</v>
      </c>
      <c r="S15" s="18" t="s">
        <v>481</v>
      </c>
      <c r="T15" s="20" t="s">
        <v>481</v>
      </c>
      <c r="U15" s="18" t="n">
        <v>397.3561429</v>
      </c>
      <c r="V15" s="20" t="n">
        <v>12.03920232</v>
      </c>
    </row>
    <row r="16" spans="1:22">
      <c r="A16" s="15" t="s">
        <v>491</v>
      </c>
      <c r="B16" s="17" t="n">
        <v>6108</v>
      </c>
      <c r="C16" s="18">
        <f>(112.0/B16*100)</f>
        <v/>
      </c>
      <c r="D16" s="19" t="n">
        <v>5996</v>
      </c>
      <c r="E16" s="18" t="n">
        <v>511.13499119</v>
      </c>
      <c r="F16" s="20" t="n">
        <v>2.16305674</v>
      </c>
      <c r="G16" s="18" t="n">
        <v>483.55834504</v>
      </c>
      <c r="H16" s="20" t="n">
        <v>7.98571881</v>
      </c>
      <c r="I16" s="18" t="n">
        <v>444.26246874</v>
      </c>
      <c r="J16" s="20" t="n">
        <v>17.97316608</v>
      </c>
      <c r="K16" s="18" t="n">
        <v>401.62381352</v>
      </c>
      <c r="L16" s="20" t="n">
        <v>14.15069271</v>
      </c>
      <c r="M16" s="18" t="s">
        <v>481</v>
      </c>
      <c r="N16" s="20" t="s">
        <v>481</v>
      </c>
      <c r="O16" s="18" t="s">
        <v>481</v>
      </c>
      <c r="P16" s="20" t="s">
        <v>481</v>
      </c>
      <c r="Q16" s="18" t="s">
        <v>481</v>
      </c>
      <c r="R16" s="20" t="s">
        <v>481</v>
      </c>
      <c r="S16" s="18" t="s">
        <v>481</v>
      </c>
      <c r="T16" s="20" t="s">
        <v>481</v>
      </c>
      <c r="U16" s="18" t="n">
        <v>320.4919123</v>
      </c>
      <c r="V16" s="20" t="n">
        <v>10.62827481</v>
      </c>
    </row>
    <row r="17" spans="1:22">
      <c r="A17" s="15" t="s">
        <v>492</v>
      </c>
      <c r="B17" s="17" t="n">
        <v>6504</v>
      </c>
      <c r="C17" s="18">
        <f>(765.0/B17*100)</f>
        <v/>
      </c>
      <c r="D17" s="19" t="n">
        <v>5739</v>
      </c>
      <c r="E17" s="18" t="n">
        <v>526.63979313</v>
      </c>
      <c r="F17" s="20" t="n">
        <v>2.85193725</v>
      </c>
      <c r="G17" s="18" t="n">
        <v>475.10873003</v>
      </c>
      <c r="H17" s="20" t="n">
        <v>9.99092342</v>
      </c>
      <c r="I17" s="18" t="n">
        <v>438.01392747</v>
      </c>
      <c r="J17" s="20" t="n">
        <v>17.94651445</v>
      </c>
      <c r="K17" s="18" t="n">
        <v>445.39578552</v>
      </c>
      <c r="L17" s="20" t="n">
        <v>14.4905939</v>
      </c>
      <c r="M17" s="18" t="s">
        <v>481</v>
      </c>
      <c r="N17" s="20" t="s">
        <v>481</v>
      </c>
      <c r="O17" s="18" t="s">
        <v>481</v>
      </c>
      <c r="P17" s="20" t="s">
        <v>481</v>
      </c>
      <c r="Q17" s="18" t="n">
        <v>338.260297</v>
      </c>
      <c r="R17" s="20" t="n">
        <v>14.23011861</v>
      </c>
      <c r="S17" s="18" t="s">
        <v>481</v>
      </c>
      <c r="T17" s="20" t="s">
        <v>481</v>
      </c>
      <c r="U17" s="18" t="n">
        <v>409.05568498</v>
      </c>
      <c r="V17" s="20" t="n">
        <v>11.07587811</v>
      </c>
    </row>
    <row r="18" spans="1:22">
      <c r="A18" s="15" t="s">
        <v>493</v>
      </c>
      <c r="B18" s="17" t="n">
        <v>5532</v>
      </c>
      <c r="C18" s="18">
        <f>(28.0/B18*100)</f>
        <v/>
      </c>
      <c r="D18" s="19" t="n">
        <v>5504</v>
      </c>
      <c r="E18" s="18" t="n">
        <v>474.44476428</v>
      </c>
      <c r="F18" s="20" t="n">
        <v>3.8784228</v>
      </c>
      <c r="G18" s="18" t="n">
        <v>454.66105897</v>
      </c>
      <c r="H18" s="20" t="n">
        <v>7.65768926</v>
      </c>
      <c r="I18" s="18" t="n">
        <v>400.37466804</v>
      </c>
      <c r="J18" s="20" t="n">
        <v>14.15700882</v>
      </c>
      <c r="K18" s="18" t="n">
        <v>398.91043078</v>
      </c>
      <c r="L18" s="20" t="n">
        <v>12.91738033</v>
      </c>
      <c r="M18" s="18" t="s">
        <v>481</v>
      </c>
      <c r="N18" s="20" t="s">
        <v>481</v>
      </c>
      <c r="O18" s="18" t="s">
        <v>481</v>
      </c>
      <c r="P18" s="20" t="s">
        <v>481</v>
      </c>
      <c r="Q18" s="18" t="s">
        <v>481</v>
      </c>
      <c r="R18" s="20" t="s">
        <v>481</v>
      </c>
      <c r="S18" s="18" t="s">
        <v>481</v>
      </c>
      <c r="T18" s="20" t="s">
        <v>481</v>
      </c>
      <c r="U18" s="18" t="n">
        <v>357.38714764</v>
      </c>
      <c r="V18" s="20" t="n">
        <v>13.44143437</v>
      </c>
    </row>
    <row r="19" spans="1:22">
      <c r="A19" s="15" t="s">
        <v>494</v>
      </c>
      <c r="B19" s="17" t="n">
        <v>5658</v>
      </c>
      <c r="C19" s="18">
        <f>(80.0/B19*100)</f>
        <v/>
      </c>
      <c r="D19" s="19" t="n">
        <v>5578</v>
      </c>
      <c r="E19" s="18" t="n">
        <v>475.70593398</v>
      </c>
      <c r="F19" s="20" t="n">
        <v>2.6885698</v>
      </c>
      <c r="G19" s="18" t="n">
        <v>451.16921898</v>
      </c>
      <c r="H19" s="20" t="n">
        <v>7.33835438</v>
      </c>
      <c r="I19" s="18" t="n">
        <v>421.72841987</v>
      </c>
      <c r="J19" s="20" t="n">
        <v>11.71861958</v>
      </c>
      <c r="K19" s="18" t="n">
        <v>403.51166495</v>
      </c>
      <c r="L19" s="20" t="n">
        <v>12.65419807</v>
      </c>
      <c r="M19" s="18" t="s">
        <v>481</v>
      </c>
      <c r="N19" s="20" t="s">
        <v>481</v>
      </c>
      <c r="O19" s="18" t="s">
        <v>481</v>
      </c>
      <c r="P19" s="20" t="s">
        <v>481</v>
      </c>
      <c r="Q19" s="18" t="s">
        <v>481</v>
      </c>
      <c r="R19" s="20" t="s">
        <v>481</v>
      </c>
      <c r="S19" s="18" t="s">
        <v>481</v>
      </c>
      <c r="T19" s="20" t="s">
        <v>481</v>
      </c>
      <c r="U19" s="18" t="n">
        <v>375.78760641</v>
      </c>
      <c r="V19" s="20" t="n">
        <v>12.80614851</v>
      </c>
    </row>
    <row r="20" spans="1:22">
      <c r="A20" s="15" t="s">
        <v>495</v>
      </c>
      <c r="B20" s="17" t="n">
        <v>3371</v>
      </c>
      <c r="C20" s="18">
        <f>(75.0/B20*100)</f>
        <v/>
      </c>
      <c r="D20" s="19" t="n">
        <v>3296</v>
      </c>
      <c r="E20" s="18" t="n">
        <v>487.09290348</v>
      </c>
      <c r="F20" s="20" t="n">
        <v>2.15460969</v>
      </c>
      <c r="G20" s="18" t="n">
        <v>453.70365107</v>
      </c>
      <c r="H20" s="20" t="n">
        <v>9.16178803</v>
      </c>
      <c r="I20" s="18" t="n">
        <v>445.45364543</v>
      </c>
      <c r="J20" s="20" t="n">
        <v>20.60581492</v>
      </c>
      <c r="K20" s="18" t="n">
        <v>446.38349214</v>
      </c>
      <c r="L20" s="20" t="n">
        <v>19.67328331</v>
      </c>
      <c r="M20" s="18" t="s">
        <v>481</v>
      </c>
      <c r="N20" s="20" t="s">
        <v>481</v>
      </c>
      <c r="O20" s="18" t="s">
        <v>481</v>
      </c>
      <c r="P20" s="20" t="s">
        <v>481</v>
      </c>
      <c r="Q20" s="18" t="s">
        <v>481</v>
      </c>
      <c r="R20" s="20" t="s">
        <v>481</v>
      </c>
      <c r="S20" s="18" t="s">
        <v>481</v>
      </c>
      <c r="T20" s="20" t="s">
        <v>481</v>
      </c>
      <c r="U20" s="18" t="n">
        <v>370.69810054</v>
      </c>
      <c r="V20" s="20" t="n">
        <v>14.29901446</v>
      </c>
    </row>
    <row r="21" spans="1:22">
      <c r="A21" s="15" t="s">
        <v>496</v>
      </c>
      <c r="B21" s="17" t="n">
        <v>5741</v>
      </c>
      <c r="C21" s="18">
        <f>(45.0/B21*100)</f>
        <v/>
      </c>
      <c r="D21" s="19" t="n">
        <v>5696</v>
      </c>
      <c r="E21" s="18" t="n">
        <v>523.1916642899999</v>
      </c>
      <c r="F21" s="20" t="n">
        <v>2.39619411</v>
      </c>
      <c r="G21" s="18" t="n">
        <v>508.8142177</v>
      </c>
      <c r="H21" s="20" t="n">
        <v>5.97626949</v>
      </c>
      <c r="I21" s="18" t="n">
        <v>518.7162916</v>
      </c>
      <c r="J21" s="20" t="n">
        <v>8.63536356</v>
      </c>
      <c r="K21" s="18" t="n">
        <v>491.39887933</v>
      </c>
      <c r="L21" s="20" t="n">
        <v>14.00242152</v>
      </c>
      <c r="M21" s="18" t="s">
        <v>481</v>
      </c>
      <c r="N21" s="20" t="s">
        <v>481</v>
      </c>
      <c r="O21" s="18" t="s">
        <v>481</v>
      </c>
      <c r="P21" s="20" t="s">
        <v>481</v>
      </c>
      <c r="Q21" s="18" t="s">
        <v>481</v>
      </c>
      <c r="R21" s="20" t="s">
        <v>481</v>
      </c>
      <c r="S21" s="18" t="s">
        <v>481</v>
      </c>
      <c r="T21" s="20" t="s">
        <v>481</v>
      </c>
      <c r="U21" s="18" t="n">
        <v>448.03474075</v>
      </c>
      <c r="V21" s="20" t="n">
        <v>18.70338304</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484.7579961</v>
      </c>
      <c r="R23" s="20" t="n">
        <v>2.68139711</v>
      </c>
      <c r="S23" s="18" t="s">
        <v>481</v>
      </c>
      <c r="T23" s="20" t="s">
        <v>481</v>
      </c>
      <c r="U23" s="18" t="s">
        <v>481</v>
      </c>
      <c r="V23" s="20" t="s">
        <v>481</v>
      </c>
    </row>
    <row r="24" spans="1:22">
      <c r="A24" s="15" t="s">
        <v>499</v>
      </c>
      <c r="B24" s="17" t="n">
        <v>6647</v>
      </c>
      <c r="C24" s="18">
        <f>(7.0/B24*100)</f>
        <v/>
      </c>
      <c r="D24" s="19" t="n">
        <v>6640</v>
      </c>
      <c r="E24" s="18" t="n">
        <v>516.0184</v>
      </c>
      <c r="F24" s="20" t="n">
        <v>3.10215842</v>
      </c>
      <c r="G24" s="18" t="n">
        <v>527.99333812</v>
      </c>
      <c r="H24" s="20" t="n">
        <v>5.53195807</v>
      </c>
      <c r="I24" s="18" t="n">
        <v>515.93384475</v>
      </c>
      <c r="J24" s="20" t="n">
        <v>7.38028043</v>
      </c>
      <c r="K24" s="18" t="n">
        <v>503.06693622</v>
      </c>
      <c r="L24" s="20" t="n">
        <v>8.973904770000001</v>
      </c>
      <c r="M24" s="18" t="s">
        <v>481</v>
      </c>
      <c r="N24" s="20" t="s">
        <v>481</v>
      </c>
      <c r="O24" s="18" t="s">
        <v>481</v>
      </c>
      <c r="P24" s="20" t="s">
        <v>481</v>
      </c>
      <c r="Q24" s="18" t="s">
        <v>481</v>
      </c>
      <c r="R24" s="20" t="s">
        <v>481</v>
      </c>
      <c r="S24" s="18" t="s">
        <v>481</v>
      </c>
      <c r="T24" s="20" t="s">
        <v>481</v>
      </c>
      <c r="U24" s="18" t="n">
        <v>441.676908</v>
      </c>
      <c r="V24" s="20" t="n">
        <v>24.31303722</v>
      </c>
    </row>
    <row r="25" spans="1:22">
      <c r="A25" s="15" t="s">
        <v>500</v>
      </c>
      <c r="B25" s="17" t="n">
        <v>5581</v>
      </c>
      <c r="C25" s="18">
        <f>(25.0/B25*100)</f>
        <v/>
      </c>
      <c r="D25" s="19" t="n">
        <v>5556</v>
      </c>
      <c r="E25" s="18" t="n">
        <v>519.06272803</v>
      </c>
      <c r="F25" s="20" t="n">
        <v>3.44848433</v>
      </c>
      <c r="G25" s="18" t="n">
        <v>483.66132788</v>
      </c>
      <c r="H25" s="20" t="n">
        <v>14.54229301</v>
      </c>
      <c r="I25" s="18" t="n">
        <v>447.37999507</v>
      </c>
      <c r="J25" s="20" t="n">
        <v>22.15844</v>
      </c>
      <c r="K25" s="18" t="n">
        <v>488.19306383</v>
      </c>
      <c r="L25" s="20" t="n">
        <v>24.87790935</v>
      </c>
      <c r="M25" s="18" t="s">
        <v>481</v>
      </c>
      <c r="N25" s="20" t="s">
        <v>481</v>
      </c>
      <c r="O25" s="18" t="s">
        <v>481</v>
      </c>
      <c r="P25" s="20" t="s">
        <v>481</v>
      </c>
      <c r="Q25" s="18" t="s">
        <v>481</v>
      </c>
      <c r="R25" s="20" t="s">
        <v>481</v>
      </c>
      <c r="S25" s="18" t="s">
        <v>481</v>
      </c>
      <c r="T25" s="20" t="s">
        <v>481</v>
      </c>
      <c r="U25" s="18" t="n">
        <v>434.64609375</v>
      </c>
      <c r="V25" s="20" t="n">
        <v>26.71948527</v>
      </c>
    </row>
    <row r="26" spans="1:22">
      <c r="A26" s="15" t="s">
        <v>501</v>
      </c>
      <c r="B26" s="17" t="n">
        <v>4869</v>
      </c>
      <c r="C26" s="18">
        <f>(39.0/B26*100)</f>
        <v/>
      </c>
      <c r="D26" s="19" t="n">
        <v>4830</v>
      </c>
      <c r="E26" s="18" t="n">
        <v>495.96490818</v>
      </c>
      <c r="F26" s="20" t="n">
        <v>1.99322228</v>
      </c>
      <c r="G26" s="18" t="n">
        <v>476.70516305</v>
      </c>
      <c r="H26" s="20" t="n">
        <v>3.74336165</v>
      </c>
      <c r="I26" s="18" t="n">
        <v>457.71411452</v>
      </c>
      <c r="J26" s="20" t="n">
        <v>8.69983856</v>
      </c>
      <c r="K26" s="18" t="n">
        <v>453.34096525</v>
      </c>
      <c r="L26" s="20" t="n">
        <v>9.55734281</v>
      </c>
      <c r="M26" s="18" t="s">
        <v>481</v>
      </c>
      <c r="N26" s="20" t="s">
        <v>481</v>
      </c>
      <c r="O26" s="18" t="s">
        <v>481</v>
      </c>
      <c r="P26" s="20" t="s">
        <v>481</v>
      </c>
      <c r="Q26" s="18" t="s">
        <v>481</v>
      </c>
      <c r="R26" s="20" t="s">
        <v>481</v>
      </c>
      <c r="S26" s="18" t="s">
        <v>481</v>
      </c>
      <c r="T26" s="20" t="s">
        <v>481</v>
      </c>
      <c r="U26" s="18" t="n">
        <v>403.1140939</v>
      </c>
      <c r="V26" s="20" t="n">
        <v>12.2532303</v>
      </c>
    </row>
    <row r="27" spans="1:22">
      <c r="A27" s="15" t="s">
        <v>502</v>
      </c>
      <c r="B27" s="17" t="n">
        <v>5299</v>
      </c>
      <c r="C27" s="18">
        <f>(22.0/B27*100)</f>
        <v/>
      </c>
      <c r="D27" s="19" t="n">
        <v>5277</v>
      </c>
      <c r="E27" s="18" t="n">
        <v>491.44966023</v>
      </c>
      <c r="F27" s="20" t="n">
        <v>1.56870656</v>
      </c>
      <c r="G27" s="18" t="n">
        <v>439.30174492</v>
      </c>
      <c r="H27" s="20" t="n">
        <v>8.15823099</v>
      </c>
      <c r="I27" s="18" t="n">
        <v>399.41476489</v>
      </c>
      <c r="J27" s="20" t="n">
        <v>14.29719311</v>
      </c>
      <c r="K27" s="18" t="n">
        <v>396.33398209</v>
      </c>
      <c r="L27" s="20" t="n">
        <v>12.01867287</v>
      </c>
      <c r="M27" s="18" t="s">
        <v>481</v>
      </c>
      <c r="N27" s="20" t="s">
        <v>481</v>
      </c>
      <c r="O27" s="18" t="s">
        <v>481</v>
      </c>
      <c r="P27" s="20" t="s">
        <v>481</v>
      </c>
      <c r="Q27" s="18" t="s">
        <v>481</v>
      </c>
      <c r="R27" s="20" t="s">
        <v>481</v>
      </c>
      <c r="S27" s="18" t="s">
        <v>481</v>
      </c>
      <c r="T27" s="20" t="s">
        <v>481</v>
      </c>
      <c r="U27" s="18" t="n">
        <v>369.46390652</v>
      </c>
      <c r="V27" s="20" t="n">
        <v>10.21087688</v>
      </c>
    </row>
    <row r="28" spans="1:22">
      <c r="A28" s="15" t="s">
        <v>503</v>
      </c>
      <c r="B28" s="17" t="n">
        <v>7568</v>
      </c>
      <c r="C28" s="18">
        <f>(80.0/B28*100)</f>
        <v/>
      </c>
      <c r="D28" s="19" t="n">
        <v>7488</v>
      </c>
      <c r="E28" s="18" t="n">
        <v>427.65912542</v>
      </c>
      <c r="F28" s="20" t="n">
        <v>2.70071149</v>
      </c>
      <c r="G28" s="18" t="n">
        <v>413.22413728</v>
      </c>
      <c r="H28" s="20" t="n">
        <v>4.15854631</v>
      </c>
      <c r="I28" s="18" t="n">
        <v>401.40439735</v>
      </c>
      <c r="J28" s="20" t="n">
        <v>7.64483313</v>
      </c>
      <c r="K28" s="18" t="n">
        <v>390.31158397</v>
      </c>
      <c r="L28" s="20" t="n">
        <v>9.255309309999999</v>
      </c>
      <c r="M28" s="18" t="s">
        <v>481</v>
      </c>
      <c r="N28" s="20" t="s">
        <v>481</v>
      </c>
      <c r="O28" s="18" t="s">
        <v>481</v>
      </c>
      <c r="P28" s="20" t="s">
        <v>481</v>
      </c>
      <c r="Q28" s="18" t="s">
        <v>481</v>
      </c>
      <c r="R28" s="20" t="s">
        <v>481</v>
      </c>
      <c r="S28" s="18" t="s">
        <v>481</v>
      </c>
      <c r="T28" s="20" t="s">
        <v>481</v>
      </c>
      <c r="U28" s="18" t="n">
        <v>371.62287632</v>
      </c>
      <c r="V28" s="20" t="n">
        <v>10.62732482</v>
      </c>
    </row>
    <row r="29" spans="1:22">
      <c r="A29" s="15" t="s">
        <v>504</v>
      </c>
      <c r="B29" s="17" t="n">
        <v>5385</v>
      </c>
      <c r="C29" s="18">
        <f>(30.0/B29*100)</f>
        <v/>
      </c>
      <c r="D29" s="19" t="n">
        <v>5355</v>
      </c>
      <c r="E29" s="18" t="n">
        <v>512.31338929</v>
      </c>
      <c r="F29" s="20" t="n">
        <v>2.34722179</v>
      </c>
      <c r="G29" s="18" t="n">
        <v>488.24950025</v>
      </c>
      <c r="H29" s="20" t="n">
        <v>7.33518146</v>
      </c>
      <c r="I29" s="18" t="n">
        <v>450.83461481</v>
      </c>
      <c r="J29" s="20" t="n">
        <v>17.10141243</v>
      </c>
      <c r="K29" s="18" t="n">
        <v>382.98780771</v>
      </c>
      <c r="L29" s="20" t="n">
        <v>23.66352556</v>
      </c>
      <c r="M29" s="18" t="s">
        <v>481</v>
      </c>
      <c r="N29" s="20" t="s">
        <v>481</v>
      </c>
      <c r="O29" s="18" t="s">
        <v>481</v>
      </c>
      <c r="P29" s="20" t="s">
        <v>481</v>
      </c>
      <c r="Q29" s="18" t="n">
        <v>314.02123871</v>
      </c>
      <c r="R29" s="20" t="n">
        <v>13.26138992</v>
      </c>
      <c r="S29" s="18" t="s">
        <v>481</v>
      </c>
      <c r="T29" s="20" t="s">
        <v>481</v>
      </c>
      <c r="U29" s="18" t="n">
        <v>396.72586083</v>
      </c>
      <c r="V29" s="20" t="n">
        <v>19.16201119</v>
      </c>
    </row>
    <row r="30" spans="1:22">
      <c r="A30" s="15" t="s">
        <v>505</v>
      </c>
      <c r="B30" s="17" t="n">
        <v>4520</v>
      </c>
      <c r="C30" s="18">
        <f>(110.0/B30*100)</f>
        <v/>
      </c>
      <c r="D30" s="19" t="n">
        <v>4410</v>
      </c>
      <c r="E30" s="18" t="n">
        <v>521.1221603</v>
      </c>
      <c r="F30" s="20" t="n">
        <v>2.57326865</v>
      </c>
      <c r="G30" s="18" t="n">
        <v>490.16991838</v>
      </c>
      <c r="H30" s="20" t="n">
        <v>5.84880731</v>
      </c>
      <c r="I30" s="18" t="n">
        <v>477.18191758</v>
      </c>
      <c r="J30" s="20" t="n">
        <v>10.02695327</v>
      </c>
      <c r="K30" s="18" t="n">
        <v>438.97772826</v>
      </c>
      <c r="L30" s="20" t="n">
        <v>12.61186762</v>
      </c>
      <c r="M30" s="18" t="s">
        <v>481</v>
      </c>
      <c r="N30" s="20" t="s">
        <v>481</v>
      </c>
      <c r="O30" s="18" t="s">
        <v>481</v>
      </c>
      <c r="P30" s="20" t="s">
        <v>481</v>
      </c>
      <c r="Q30" s="18" t="s">
        <v>481</v>
      </c>
      <c r="R30" s="20" t="s">
        <v>481</v>
      </c>
      <c r="S30" s="18" t="s">
        <v>481</v>
      </c>
      <c r="T30" s="20" t="s">
        <v>481</v>
      </c>
      <c r="U30" s="18" t="n">
        <v>373.55424917</v>
      </c>
      <c r="V30" s="20" t="n">
        <v>12.62244293</v>
      </c>
    </row>
    <row r="31" spans="1:22">
      <c r="A31" s="15" t="s">
        <v>506</v>
      </c>
      <c r="B31" s="17" t="n">
        <v>5456</v>
      </c>
      <c r="C31" s="18">
        <f>(127.0/B31*100)</f>
        <v/>
      </c>
      <c r="D31" s="19" t="n">
        <v>5329</v>
      </c>
      <c r="E31" s="18" t="n">
        <v>521.73801234</v>
      </c>
      <c r="F31" s="20" t="n">
        <v>2.46087118</v>
      </c>
      <c r="G31" s="18" t="n">
        <v>500.80368867</v>
      </c>
      <c r="H31" s="20" t="n">
        <v>6.76246724</v>
      </c>
      <c r="I31" s="18" t="n">
        <v>478.11083739</v>
      </c>
      <c r="J31" s="20" t="n">
        <v>11.41832317</v>
      </c>
      <c r="K31" s="18" t="n">
        <v>438.70766725</v>
      </c>
      <c r="L31" s="20" t="n">
        <v>12.54415228</v>
      </c>
      <c r="M31" s="18" t="s">
        <v>481</v>
      </c>
      <c r="N31" s="20" t="s">
        <v>481</v>
      </c>
      <c r="O31" s="18" t="s">
        <v>481</v>
      </c>
      <c r="P31" s="20" t="s">
        <v>481</v>
      </c>
      <c r="Q31" s="18" t="s">
        <v>481</v>
      </c>
      <c r="R31" s="20" t="s">
        <v>481</v>
      </c>
      <c r="S31" s="18" t="s">
        <v>481</v>
      </c>
      <c r="T31" s="20" t="s">
        <v>481</v>
      </c>
      <c r="U31" s="18" t="n">
        <v>412.29716592</v>
      </c>
      <c r="V31" s="20" t="n">
        <v>10.58410899</v>
      </c>
    </row>
    <row r="32" spans="1:22">
      <c r="A32" s="15" t="s">
        <v>507</v>
      </c>
      <c r="B32" s="17" t="n">
        <v>4478</v>
      </c>
      <c r="C32" s="18">
        <f>(5.0/B32*100)</f>
        <v/>
      </c>
      <c r="D32" s="19" t="n">
        <v>4473</v>
      </c>
      <c r="E32" s="18" t="n">
        <v>509.34098656</v>
      </c>
      <c r="F32" s="20" t="n">
        <v>2.56175716</v>
      </c>
      <c r="G32" s="18" t="n">
        <v>494.00691783</v>
      </c>
      <c r="H32" s="20" t="n">
        <v>6.63367175</v>
      </c>
      <c r="I32" s="18" t="n">
        <v>456.81159068</v>
      </c>
      <c r="J32" s="20" t="n">
        <v>11.6380526</v>
      </c>
      <c r="K32" s="18" t="n">
        <v>465.70590135</v>
      </c>
      <c r="L32" s="20" t="n">
        <v>10.53779557</v>
      </c>
      <c r="M32" s="18" t="s">
        <v>481</v>
      </c>
      <c r="N32" s="20" t="s">
        <v>481</v>
      </c>
      <c r="O32" s="18" t="s">
        <v>481</v>
      </c>
      <c r="P32" s="20" t="s">
        <v>481</v>
      </c>
      <c r="Q32" s="18" t="s">
        <v>481</v>
      </c>
      <c r="R32" s="20" t="s">
        <v>481</v>
      </c>
      <c r="S32" s="18" t="s">
        <v>481</v>
      </c>
      <c r="T32" s="20" t="s">
        <v>481</v>
      </c>
      <c r="U32" s="18" t="n">
        <v>451.22503823</v>
      </c>
      <c r="V32" s="20" t="n">
        <v>19.14198181</v>
      </c>
    </row>
    <row r="33" spans="1:22">
      <c r="A33" s="15" t="s">
        <v>508</v>
      </c>
      <c r="B33" s="17" t="n">
        <v>7325</v>
      </c>
      <c r="C33" s="18">
        <f>(76.0/B33*100)</f>
        <v/>
      </c>
      <c r="D33" s="19" t="n">
        <v>7249</v>
      </c>
      <c r="E33" s="18" t="n">
        <v>503.16080135</v>
      </c>
      <c r="F33" s="20" t="n">
        <v>2.61518167</v>
      </c>
      <c r="G33" s="18" t="n">
        <v>476.22336986</v>
      </c>
      <c r="H33" s="20" t="n">
        <v>7.31899126</v>
      </c>
      <c r="I33" s="18" t="n">
        <v>407.58670633</v>
      </c>
      <c r="J33" s="20" t="n">
        <v>13.8304912</v>
      </c>
      <c r="K33" s="18" t="n">
        <v>402.93200416</v>
      </c>
      <c r="L33" s="20" t="n">
        <v>11.80393851</v>
      </c>
      <c r="M33" s="18" t="s">
        <v>481</v>
      </c>
      <c r="N33" s="20" t="s">
        <v>481</v>
      </c>
      <c r="O33" s="18" t="s">
        <v>481</v>
      </c>
      <c r="P33" s="20" t="s">
        <v>481</v>
      </c>
      <c r="Q33" s="18" t="s">
        <v>481</v>
      </c>
      <c r="R33" s="20" t="s">
        <v>481</v>
      </c>
      <c r="S33" s="18" t="s">
        <v>481</v>
      </c>
      <c r="T33" s="20" t="s">
        <v>481</v>
      </c>
      <c r="U33" s="18" t="n">
        <v>389.02532961</v>
      </c>
      <c r="V33" s="20" t="n">
        <v>13.93560075</v>
      </c>
    </row>
    <row r="34" spans="1:22">
      <c r="A34" s="15" t="s">
        <v>509</v>
      </c>
      <c r="B34" s="17" t="n">
        <v>6350</v>
      </c>
      <c r="C34" s="18">
        <f>(40.0/B34*100)</f>
        <v/>
      </c>
      <c r="D34" s="19" t="n">
        <v>6310</v>
      </c>
      <c r="E34" s="18" t="n">
        <v>469.47741367</v>
      </c>
      <c r="F34" s="20" t="n">
        <v>2.64018974</v>
      </c>
      <c r="G34" s="18" t="n">
        <v>424.10795146</v>
      </c>
      <c r="H34" s="20" t="n">
        <v>6.22118049</v>
      </c>
      <c r="I34" s="18" t="n">
        <v>386.84634758</v>
      </c>
      <c r="J34" s="20" t="n">
        <v>10.70333818</v>
      </c>
      <c r="K34" s="18" t="n">
        <v>390.2129097</v>
      </c>
      <c r="L34" s="20" t="n">
        <v>10.09729968</v>
      </c>
      <c r="M34" s="18" t="s">
        <v>481</v>
      </c>
      <c r="N34" s="20" t="s">
        <v>481</v>
      </c>
      <c r="O34" s="18" t="s">
        <v>481</v>
      </c>
      <c r="P34" s="20" t="s">
        <v>481</v>
      </c>
      <c r="Q34" s="18" t="n">
        <v>263.37193708</v>
      </c>
      <c r="R34" s="20" t="n">
        <v>13.61114927</v>
      </c>
      <c r="S34" s="18" t="s">
        <v>481</v>
      </c>
      <c r="T34" s="20" t="s">
        <v>481</v>
      </c>
      <c r="U34" s="18" t="n">
        <v>329.94326965</v>
      </c>
      <c r="V34" s="20" t="n">
        <v>10.09051667</v>
      </c>
    </row>
    <row r="35" spans="1:22">
      <c r="A35" s="15" t="s">
        <v>510</v>
      </c>
      <c r="B35" s="17" t="n">
        <v>6406</v>
      </c>
      <c r="C35" s="18">
        <f>(42.0/B35*100)</f>
        <v/>
      </c>
      <c r="D35" s="19" t="n">
        <v>6364</v>
      </c>
      <c r="E35" s="18" t="n">
        <v>513.5601348599999</v>
      </c>
      <c r="F35" s="20" t="n">
        <v>1.69200776</v>
      </c>
      <c r="G35" s="18" t="n">
        <v>489.69304842</v>
      </c>
      <c r="H35" s="20" t="n">
        <v>5.30076851</v>
      </c>
      <c r="I35" s="18" t="n">
        <v>448.91515968</v>
      </c>
      <c r="J35" s="20" t="n">
        <v>10.71823864</v>
      </c>
      <c r="K35" s="18" t="n">
        <v>452.85585801</v>
      </c>
      <c r="L35" s="20" t="n">
        <v>10.21587505</v>
      </c>
      <c r="M35" s="18" t="s">
        <v>481</v>
      </c>
      <c r="N35" s="20" t="s">
        <v>481</v>
      </c>
      <c r="O35" s="18" t="s">
        <v>481</v>
      </c>
      <c r="P35" s="20" t="s">
        <v>481</v>
      </c>
      <c r="Q35" s="18" t="n">
        <v>337.32521215</v>
      </c>
      <c r="R35" s="20" t="n">
        <v>11.65794297</v>
      </c>
      <c r="S35" s="18" t="s">
        <v>481</v>
      </c>
      <c r="T35" s="20" t="s">
        <v>481</v>
      </c>
      <c r="U35" s="18" t="n">
        <v>389.01416563</v>
      </c>
      <c r="V35" s="20" t="n">
        <v>13.75811596</v>
      </c>
    </row>
    <row r="36" spans="1:22">
      <c r="A36" s="15" t="s">
        <v>511</v>
      </c>
      <c r="B36" s="17" t="n">
        <v>6736</v>
      </c>
      <c r="C36" s="18">
        <f>(33.0/B36*100)</f>
        <v/>
      </c>
      <c r="D36" s="19" t="n">
        <v>6703</v>
      </c>
      <c r="E36" s="18" t="n">
        <v>498.98641836</v>
      </c>
      <c r="F36" s="20" t="n">
        <v>2.28029765</v>
      </c>
      <c r="G36" s="18" t="n">
        <v>493.00945219</v>
      </c>
      <c r="H36" s="20" t="n">
        <v>5.717965</v>
      </c>
      <c r="I36" s="18" t="n">
        <v>467.6693931</v>
      </c>
      <c r="J36" s="20" t="n">
        <v>11.46322081</v>
      </c>
      <c r="K36" s="18" t="n">
        <v>418.493959</v>
      </c>
      <c r="L36" s="20" t="n">
        <v>11.62933175</v>
      </c>
      <c r="M36" s="18" t="s">
        <v>481</v>
      </c>
      <c r="N36" s="20" t="s">
        <v>481</v>
      </c>
      <c r="O36" s="18" t="s">
        <v>481</v>
      </c>
      <c r="P36" s="20" t="s">
        <v>481</v>
      </c>
      <c r="Q36" s="18" t="s">
        <v>481</v>
      </c>
      <c r="R36" s="20" t="s">
        <v>481</v>
      </c>
      <c r="S36" s="18" t="s">
        <v>481</v>
      </c>
      <c r="T36" s="20" t="s">
        <v>481</v>
      </c>
      <c r="U36" s="18" t="n">
        <v>390.26570508</v>
      </c>
      <c r="V36" s="20" t="n">
        <v>14.84013757</v>
      </c>
    </row>
    <row r="37" spans="1:22">
      <c r="A37" s="15" t="s">
        <v>512</v>
      </c>
      <c r="B37" s="17" t="n">
        <v>5458</v>
      </c>
      <c r="C37" s="18">
        <f>(69.0/B37*100)</f>
        <v/>
      </c>
      <c r="D37" s="19" t="n">
        <v>5389</v>
      </c>
      <c r="E37" s="18" t="n">
        <v>512.24631762</v>
      </c>
      <c r="F37" s="20" t="n">
        <v>3.2097091</v>
      </c>
      <c r="G37" s="18" t="n">
        <v>485.6914051</v>
      </c>
      <c r="H37" s="20" t="n">
        <v>5.10824667</v>
      </c>
      <c r="I37" s="18" t="n">
        <v>466.17268199</v>
      </c>
      <c r="J37" s="20" t="n">
        <v>10.39313273</v>
      </c>
      <c r="K37" s="18" t="n">
        <v>446.36483222</v>
      </c>
      <c r="L37" s="20" t="n">
        <v>11.66510689</v>
      </c>
      <c r="M37" s="18" t="s">
        <v>481</v>
      </c>
      <c r="N37" s="20" t="s">
        <v>481</v>
      </c>
      <c r="O37" s="18" t="s">
        <v>481</v>
      </c>
      <c r="P37" s="20" t="s">
        <v>481</v>
      </c>
      <c r="Q37" s="18" t="s">
        <v>481</v>
      </c>
      <c r="R37" s="20" t="s">
        <v>481</v>
      </c>
      <c r="S37" s="18" t="s">
        <v>481</v>
      </c>
      <c r="T37" s="20" t="s">
        <v>481</v>
      </c>
      <c r="U37" s="18" t="n">
        <v>353.79719718</v>
      </c>
      <c r="V37" s="20" t="n">
        <v>9.946667140000001</v>
      </c>
    </row>
    <row r="38" spans="1:22">
      <c r="A38" s="15" t="s">
        <v>513</v>
      </c>
      <c r="B38" s="17" t="n">
        <v>5860</v>
      </c>
      <c r="C38" s="18">
        <f>(17.0/B38*100)</f>
        <v/>
      </c>
      <c r="D38" s="19" t="n">
        <v>5843</v>
      </c>
      <c r="E38" s="18" t="n">
        <v>499.60558642</v>
      </c>
      <c r="F38" s="20" t="n">
        <v>2.93069818</v>
      </c>
      <c r="G38" s="18" t="n">
        <v>473.44142567</v>
      </c>
      <c r="H38" s="20" t="n">
        <v>8.188781560000001</v>
      </c>
      <c r="I38" s="18" t="n">
        <v>420.70853353</v>
      </c>
      <c r="J38" s="20" t="n">
        <v>10.91243532</v>
      </c>
      <c r="K38" s="18" t="n">
        <v>420.86071347</v>
      </c>
      <c r="L38" s="20" t="n">
        <v>16.47168656</v>
      </c>
      <c r="M38" s="18" t="s">
        <v>481</v>
      </c>
      <c r="N38" s="20" t="s">
        <v>481</v>
      </c>
      <c r="O38" s="18" t="s">
        <v>481</v>
      </c>
      <c r="P38" s="20" t="s">
        <v>481</v>
      </c>
      <c r="Q38" s="18" t="s">
        <v>481</v>
      </c>
      <c r="R38" s="20" t="s">
        <v>481</v>
      </c>
      <c r="S38" s="18" t="s">
        <v>481</v>
      </c>
      <c r="T38" s="20" t="s">
        <v>481</v>
      </c>
      <c r="U38" s="18" t="n">
        <v>367.51551848</v>
      </c>
      <c r="V38" s="20" t="n">
        <v>10.26466444</v>
      </c>
    </row>
    <row r="39" spans="1:22">
      <c r="A39" s="15" t="s">
        <v>514</v>
      </c>
      <c r="B39" s="17" t="n">
        <v>5895</v>
      </c>
      <c r="C39" s="18">
        <f>(32.0/B39*100)</f>
        <v/>
      </c>
      <c r="D39" s="19" t="n">
        <v>5863</v>
      </c>
      <c r="E39" s="18" t="n">
        <v>435.01002203</v>
      </c>
      <c r="F39" s="20" t="n">
        <v>3.89528592</v>
      </c>
      <c r="G39" s="18" t="n">
        <v>405.60006435</v>
      </c>
      <c r="H39" s="20" t="n">
        <v>7.55516647</v>
      </c>
      <c r="I39" s="18" t="n">
        <v>367.60596598</v>
      </c>
      <c r="J39" s="20" t="n">
        <v>9.491605119999999</v>
      </c>
      <c r="K39" s="18" t="n">
        <v>366.51050788</v>
      </c>
      <c r="L39" s="20" t="n">
        <v>11.06410369</v>
      </c>
      <c r="M39" s="18" t="s">
        <v>481</v>
      </c>
      <c r="N39" s="20" t="s">
        <v>481</v>
      </c>
      <c r="O39" s="18" t="s">
        <v>481</v>
      </c>
      <c r="P39" s="20" t="s">
        <v>481</v>
      </c>
      <c r="Q39" s="18" t="s">
        <v>481</v>
      </c>
      <c r="R39" s="20" t="s">
        <v>481</v>
      </c>
      <c r="S39" s="18" t="s">
        <v>481</v>
      </c>
      <c r="T39" s="20" t="s">
        <v>481</v>
      </c>
      <c r="U39" s="18" t="n">
        <v>343.3645546</v>
      </c>
      <c r="V39" s="20" t="n">
        <v>13.29618601</v>
      </c>
    </row>
    <row r="40" spans="1:22">
      <c r="A40" s="15" t="s">
        <v>515</v>
      </c>
      <c r="B40" s="17" t="n">
        <v>14157</v>
      </c>
      <c r="C40" s="18">
        <f>(298.0/B40*100)</f>
        <v/>
      </c>
      <c r="D40" s="19" t="n">
        <v>13859</v>
      </c>
      <c r="E40" s="18" t="n">
        <v>504.3090248</v>
      </c>
      <c r="F40" s="20" t="n">
        <v>2.69137826</v>
      </c>
      <c r="G40" s="18" t="n">
        <v>493.47741418</v>
      </c>
      <c r="H40" s="20" t="n">
        <v>5.51571011</v>
      </c>
      <c r="I40" s="18" t="n">
        <v>475.46463907</v>
      </c>
      <c r="J40" s="20" t="n">
        <v>9.108244859999999</v>
      </c>
      <c r="K40" s="18" t="n">
        <v>448.9215319</v>
      </c>
      <c r="L40" s="20" t="n">
        <v>12.89697701</v>
      </c>
      <c r="M40" s="18" t="s">
        <v>481</v>
      </c>
      <c r="N40" s="20" t="s">
        <v>481</v>
      </c>
      <c r="O40" s="18" t="s">
        <v>481</v>
      </c>
      <c r="P40" s="20" t="s">
        <v>481</v>
      </c>
      <c r="Q40" s="18" t="s">
        <v>481</v>
      </c>
      <c r="R40" s="20" t="s">
        <v>481</v>
      </c>
      <c r="S40" s="18" t="s">
        <v>481</v>
      </c>
      <c r="T40" s="20" t="s">
        <v>481</v>
      </c>
      <c r="U40" s="18" t="n">
        <v>399.75865306</v>
      </c>
      <c r="V40" s="20" t="n">
        <v>9.907110769999999</v>
      </c>
    </row>
    <row r="41" spans="1:22">
      <c r="A41" s="15" t="s">
        <v>516</v>
      </c>
      <c r="B41" s="17" t="n">
        <v>5712</v>
      </c>
      <c r="C41" s="18">
        <f>(40.0/B41*100)</f>
        <v/>
      </c>
      <c r="D41" s="19" t="n">
        <v>5672</v>
      </c>
      <c r="E41" s="18" t="n">
        <v>503.72979956</v>
      </c>
      <c r="F41" s="20" t="n">
        <v>3.19616807</v>
      </c>
      <c r="G41" s="18" t="n">
        <v>488.27432718</v>
      </c>
      <c r="H41" s="20" t="n">
        <v>7.29637531</v>
      </c>
      <c r="I41" s="18" t="n">
        <v>453.20103403</v>
      </c>
      <c r="J41" s="20" t="n">
        <v>11.91272137</v>
      </c>
      <c r="K41" s="18" t="n">
        <v>444.70131743</v>
      </c>
      <c r="L41" s="20" t="n">
        <v>14.48952613</v>
      </c>
      <c r="M41" s="18" t="s">
        <v>481</v>
      </c>
      <c r="N41" s="20" t="s">
        <v>481</v>
      </c>
      <c r="O41" s="18" t="s">
        <v>481</v>
      </c>
      <c r="P41" s="20" t="s">
        <v>481</v>
      </c>
      <c r="Q41" s="18" t="n">
        <v>399.91015703</v>
      </c>
      <c r="R41" s="20" t="n">
        <v>16.72230739</v>
      </c>
      <c r="S41" s="18" t="s">
        <v>481</v>
      </c>
      <c r="T41" s="20" t="s">
        <v>481</v>
      </c>
      <c r="U41" s="18" t="n">
        <v>379.32129322</v>
      </c>
      <c r="V41" s="20" t="n">
        <v>16.19454396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405.25875999</v>
      </c>
      <c r="R44" s="20" t="n">
        <v>4.13018289</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(1434.0/B46*100)</f>
        <v/>
      </c>
      <c r="D46" s="19" t="n">
        <v>21707</v>
      </c>
      <c r="E46" s="18" t="n">
        <v>424.12483862</v>
      </c>
      <c r="F46" s="20" t="n">
        <v>2.77621533</v>
      </c>
      <c r="G46" s="18" t="n">
        <v>372.4182154</v>
      </c>
      <c r="H46" s="20" t="n">
        <v>5.51043371</v>
      </c>
      <c r="I46" s="18" t="n">
        <v>369.66700816</v>
      </c>
      <c r="J46" s="20" t="n">
        <v>11.16609367</v>
      </c>
      <c r="K46" s="18" t="n">
        <v>354.43122275</v>
      </c>
      <c r="L46" s="20" t="n">
        <v>10.36698133</v>
      </c>
      <c r="M46" s="18" t="s">
        <v>481</v>
      </c>
      <c r="N46" s="20" t="s">
        <v>481</v>
      </c>
      <c r="O46" s="18" t="s">
        <v>481</v>
      </c>
      <c r="P46" s="20" t="s">
        <v>481</v>
      </c>
      <c r="Q46" s="18" t="s">
        <v>481</v>
      </c>
      <c r="R46" s="20" t="s">
        <v>481</v>
      </c>
      <c r="S46" s="18" t="s">
        <v>481</v>
      </c>
      <c r="T46" s="20" t="s">
        <v>481</v>
      </c>
      <c r="U46" s="18" t="n">
        <v>341.09701047</v>
      </c>
      <c r="V46" s="20" t="n">
        <v>4.36099367</v>
      </c>
    </row>
    <row r="47" spans="1:22">
      <c r="A47" s="15" t="s">
        <v>522</v>
      </c>
      <c r="B47" s="17" t="n">
        <v>5928</v>
      </c>
      <c r="C47" s="18">
        <f>(106.0/B47*100)</f>
        <v/>
      </c>
      <c r="D47" s="19" t="n">
        <v>5822</v>
      </c>
      <c r="E47" s="18" t="n">
        <v>452.36456077</v>
      </c>
      <c r="F47" s="20" t="n">
        <v>4.4564793</v>
      </c>
      <c r="G47" s="18" t="n">
        <v>430.60751397</v>
      </c>
      <c r="H47" s="20" t="n">
        <v>6.66958489</v>
      </c>
      <c r="I47" s="18" t="n">
        <v>401.21131847</v>
      </c>
      <c r="J47" s="20" t="n">
        <v>9.24984225</v>
      </c>
      <c r="K47" s="18" t="n">
        <v>389.65712371</v>
      </c>
      <c r="L47" s="20" t="n">
        <v>8.21261947</v>
      </c>
      <c r="M47" s="18" t="s">
        <v>481</v>
      </c>
      <c r="N47" s="20" t="s">
        <v>481</v>
      </c>
      <c r="O47" s="18" t="s">
        <v>481</v>
      </c>
      <c r="P47" s="20" t="s">
        <v>481</v>
      </c>
      <c r="Q47" s="18" t="s">
        <v>481</v>
      </c>
      <c r="R47" s="20" t="s">
        <v>481</v>
      </c>
      <c r="S47" s="18" t="s">
        <v>481</v>
      </c>
      <c r="T47" s="20" t="s">
        <v>481</v>
      </c>
      <c r="U47" s="18" t="n">
        <v>302.49293263</v>
      </c>
      <c r="V47" s="20" t="n">
        <v>7.18970103</v>
      </c>
    </row>
    <row r="48" spans="1:22">
      <c r="A48" s="15" t="s">
        <v>523</v>
      </c>
      <c r="B48" s="17" t="n">
        <v>9841</v>
      </c>
      <c r="C48" s="18">
        <f>(7.0/B48*100)</f>
        <v/>
      </c>
      <c r="D48" s="19" t="n">
        <v>9834</v>
      </c>
      <c r="E48" s="18" t="n">
        <v>499.28833689</v>
      </c>
      <c r="F48" s="20" t="n">
        <v>4.97478537</v>
      </c>
      <c r="G48" s="18" t="n">
        <v>461.35083103</v>
      </c>
      <c r="H48" s="20" t="n">
        <v>8.521148800000001</v>
      </c>
      <c r="I48" s="18" t="n">
        <v>451.31006332</v>
      </c>
      <c r="J48" s="20" t="n">
        <v>12.02247333</v>
      </c>
      <c r="K48" s="18" t="n">
        <v>459.4327611</v>
      </c>
      <c r="L48" s="20" t="n">
        <v>20.10182341</v>
      </c>
      <c r="M48" s="18" t="s">
        <v>481</v>
      </c>
      <c r="N48" s="20" t="s">
        <v>481</v>
      </c>
      <c r="O48" s="18" t="s">
        <v>481</v>
      </c>
      <c r="P48" s="20" t="s">
        <v>481</v>
      </c>
      <c r="Q48" s="18" t="s">
        <v>481</v>
      </c>
      <c r="R48" s="20" t="s">
        <v>481</v>
      </c>
      <c r="S48" s="18" t="s">
        <v>481</v>
      </c>
      <c r="T48" s="20" t="s">
        <v>481</v>
      </c>
      <c r="U48" s="18" t="n">
        <v>416.72654044</v>
      </c>
      <c r="V48" s="20" t="n">
        <v>25.6891031</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(228.0/B50*100)</f>
        <v/>
      </c>
      <c r="D50" s="19" t="n">
        <v>11567</v>
      </c>
      <c r="E50" s="18" t="n">
        <v>430.65625979</v>
      </c>
      <c r="F50" s="20" t="n">
        <v>2.93508616</v>
      </c>
      <c r="G50" s="18" t="n">
        <v>413.19033172</v>
      </c>
      <c r="H50" s="20" t="n">
        <v>5.1952166</v>
      </c>
      <c r="I50" s="18" t="n">
        <v>372.1756394</v>
      </c>
      <c r="J50" s="20" t="n">
        <v>9.935179659999999</v>
      </c>
      <c r="K50" s="18" t="n">
        <v>366.64584735</v>
      </c>
      <c r="L50" s="20" t="n">
        <v>9.678681729999999</v>
      </c>
      <c r="M50" s="18" t="s">
        <v>481</v>
      </c>
      <c r="N50" s="20" t="s">
        <v>481</v>
      </c>
      <c r="O50" s="18" t="s">
        <v>481</v>
      </c>
      <c r="P50" s="20" t="s">
        <v>481</v>
      </c>
      <c r="Q50" s="18" t="s">
        <v>481</v>
      </c>
      <c r="R50" s="20" t="s">
        <v>481</v>
      </c>
      <c r="S50" s="18" t="s">
        <v>481</v>
      </c>
      <c r="T50" s="20" t="s">
        <v>481</v>
      </c>
      <c r="U50" s="18" t="n">
        <v>360.75313027</v>
      </c>
      <c r="V50" s="20" t="n">
        <v>11.21733686</v>
      </c>
    </row>
    <row r="51" spans="1:22">
      <c r="A51" s="15" t="s">
        <v>526</v>
      </c>
      <c r="B51" s="17" t="n">
        <v>6866</v>
      </c>
      <c r="C51" s="18">
        <f>(109.0/B51*100)</f>
        <v/>
      </c>
      <c r="D51" s="19" t="n">
        <v>6757</v>
      </c>
      <c r="E51" s="18" t="n">
        <v>430.38950294</v>
      </c>
      <c r="F51" s="20" t="n">
        <v>2.8208873</v>
      </c>
      <c r="G51" s="18" t="n">
        <v>421.98876612</v>
      </c>
      <c r="H51" s="20" t="n">
        <v>6.20850988</v>
      </c>
      <c r="I51" s="18" t="n">
        <v>382.58613018</v>
      </c>
      <c r="J51" s="20" t="n">
        <v>16.09610725</v>
      </c>
      <c r="K51" s="18" t="n">
        <v>401.32541668</v>
      </c>
      <c r="L51" s="20" t="n">
        <v>15.3699442</v>
      </c>
      <c r="M51" s="18" t="s">
        <v>481</v>
      </c>
      <c r="N51" s="20" t="s">
        <v>481</v>
      </c>
      <c r="O51" s="18" t="s">
        <v>481</v>
      </c>
      <c r="P51" s="20" t="s">
        <v>481</v>
      </c>
      <c r="Q51" s="18" t="n">
        <v>427.96430568</v>
      </c>
      <c r="R51" s="20" t="n">
        <v>5.20460603</v>
      </c>
      <c r="S51" s="18" t="s">
        <v>481</v>
      </c>
      <c r="T51" s="20" t="s">
        <v>481</v>
      </c>
      <c r="U51" s="18" t="n">
        <v>385.53050912</v>
      </c>
      <c r="V51" s="20" t="n">
        <v>9.61165375</v>
      </c>
    </row>
    <row r="52" spans="1:22">
      <c r="A52" s="15" t="s">
        <v>527</v>
      </c>
      <c r="B52" s="17" t="n">
        <v>5809</v>
      </c>
      <c r="C52" s="18">
        <f>(78.0/B52*100)</f>
        <v/>
      </c>
      <c r="D52" s="19" t="n">
        <v>5731</v>
      </c>
      <c r="E52" s="18" t="n">
        <v>491.12265529</v>
      </c>
      <c r="F52" s="20" t="n">
        <v>2.68588238</v>
      </c>
      <c r="G52" s="18" t="n">
        <v>472.80490375</v>
      </c>
      <c r="H52" s="20" t="n">
        <v>6.18649296</v>
      </c>
      <c r="I52" s="18" t="n">
        <v>453.35385024</v>
      </c>
      <c r="J52" s="20" t="n">
        <v>10.45308676</v>
      </c>
      <c r="K52" s="18" t="n">
        <v>449.21792934</v>
      </c>
      <c r="L52" s="20" t="n">
        <v>10.9232309</v>
      </c>
      <c r="M52" s="18" t="s">
        <v>481</v>
      </c>
      <c r="N52" s="20" t="s">
        <v>481</v>
      </c>
      <c r="O52" s="18" t="s">
        <v>481</v>
      </c>
      <c r="P52" s="20" t="s">
        <v>481</v>
      </c>
      <c r="Q52" s="18" t="s">
        <v>481</v>
      </c>
      <c r="R52" s="20" t="s">
        <v>481</v>
      </c>
      <c r="S52" s="18" t="s">
        <v>481</v>
      </c>
      <c r="T52" s="20" t="s">
        <v>481</v>
      </c>
      <c r="U52" s="18" t="n">
        <v>382.74865372</v>
      </c>
      <c r="V52" s="20" t="n">
        <v>14.12481028</v>
      </c>
    </row>
    <row r="53" spans="1:22">
      <c r="A53" s="15" t="s">
        <v>528</v>
      </c>
      <c r="B53" s="17" t="n">
        <v>5571</v>
      </c>
      <c r="C53" s="18">
        <f>(85.0/B53*100)</f>
        <v/>
      </c>
      <c r="D53" s="19" t="n">
        <v>5486</v>
      </c>
      <c r="E53" s="18" t="n">
        <v>456.52342523</v>
      </c>
      <c r="F53" s="20" t="n">
        <v>2.02036558</v>
      </c>
      <c r="G53" s="18" t="n">
        <v>414.16072018</v>
      </c>
      <c r="H53" s="20" t="n">
        <v>4.84225096</v>
      </c>
      <c r="I53" s="18" t="n">
        <v>372.94493239</v>
      </c>
      <c r="J53" s="20" t="n">
        <v>8.838636790000001</v>
      </c>
      <c r="K53" s="18" t="n">
        <v>386.63163333</v>
      </c>
      <c r="L53" s="20" t="n">
        <v>11.14375557</v>
      </c>
      <c r="M53" s="18" t="s">
        <v>481</v>
      </c>
      <c r="N53" s="20" t="s">
        <v>481</v>
      </c>
      <c r="O53" s="18" t="s">
        <v>481</v>
      </c>
      <c r="P53" s="20" t="s">
        <v>481</v>
      </c>
      <c r="Q53" s="18" t="s">
        <v>481</v>
      </c>
      <c r="R53" s="20" t="s">
        <v>481</v>
      </c>
      <c r="S53" s="18" t="s">
        <v>481</v>
      </c>
      <c r="T53" s="20" t="s">
        <v>481</v>
      </c>
      <c r="U53" s="18" t="n">
        <v>310.76390362</v>
      </c>
      <c r="V53" s="20" t="n">
        <v>8.748577879999999</v>
      </c>
    </row>
    <row r="54" spans="1:22">
      <c r="A54" s="15" t="s">
        <v>529</v>
      </c>
      <c r="B54" s="17" t="n">
        <v>4740</v>
      </c>
      <c r="C54" s="18">
        <f>(127.0/B54*100)</f>
        <v/>
      </c>
      <c r="D54" s="19" t="n">
        <v>4613</v>
      </c>
      <c r="E54" s="18" t="n">
        <v>370.5314101</v>
      </c>
      <c r="F54" s="20" t="n">
        <v>2.98607823</v>
      </c>
      <c r="G54" s="18" t="n">
        <v>350.7717801</v>
      </c>
      <c r="H54" s="20" t="n">
        <v>8.946017960000001</v>
      </c>
      <c r="I54" s="18" t="n">
        <v>301.44020943</v>
      </c>
      <c r="J54" s="20" t="n">
        <v>10.56471521</v>
      </c>
      <c r="K54" s="18" t="n">
        <v>315.78830783</v>
      </c>
      <c r="L54" s="20" t="n">
        <v>12.21500164</v>
      </c>
      <c r="M54" s="18" t="s">
        <v>481</v>
      </c>
      <c r="N54" s="20" t="s">
        <v>481</v>
      </c>
      <c r="O54" s="18" t="s">
        <v>481</v>
      </c>
      <c r="P54" s="20" t="s">
        <v>481</v>
      </c>
      <c r="Q54" s="18" t="s">
        <v>481</v>
      </c>
      <c r="R54" s="20" t="s">
        <v>481</v>
      </c>
      <c r="S54" s="18" t="s">
        <v>481</v>
      </c>
      <c r="T54" s="20" t="s">
        <v>481</v>
      </c>
      <c r="U54" s="18" t="n">
        <v>281.49874493</v>
      </c>
      <c r="V54" s="20" t="n">
        <v>4.94620201</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531.78800671</v>
      </c>
      <c r="F56" s="20" t="n">
        <v>2.83569632</v>
      </c>
      <c r="G56" s="18" t="n">
        <v>516.2614604</v>
      </c>
      <c r="H56" s="20" t="n">
        <v>4.7115723</v>
      </c>
      <c r="I56" s="18" t="n">
        <v>510.59710649</v>
      </c>
      <c r="J56" s="20" t="n">
        <v>6.14535812</v>
      </c>
      <c r="K56" s="18" t="n">
        <v>491.98910568</v>
      </c>
      <c r="L56" s="20" t="n">
        <v>6.96185896</v>
      </c>
      <c r="M56" s="18" t="s">
        <v>481</v>
      </c>
      <c r="N56" s="20" t="s">
        <v>481</v>
      </c>
      <c r="O56" s="18" t="s">
        <v>481</v>
      </c>
      <c r="P56" s="20" t="s">
        <v>481</v>
      </c>
      <c r="Q56" s="18" t="s">
        <v>481</v>
      </c>
      <c r="R56" s="20" t="s">
        <v>481</v>
      </c>
      <c r="S56" s="18" t="s">
        <v>481</v>
      </c>
      <c r="T56" s="20" t="s">
        <v>481</v>
      </c>
      <c r="U56" s="18" t="n">
        <v>453.27044209</v>
      </c>
      <c r="V56" s="20" t="n">
        <v>20.46551872</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(139.0/B61*100)</f>
        <v/>
      </c>
      <c r="D61" s="19" t="n">
        <v>6386</v>
      </c>
      <c r="E61" s="18" t="n">
        <v>480.36905969</v>
      </c>
      <c r="F61" s="20" t="n">
        <v>2.56870001</v>
      </c>
      <c r="G61" s="18" t="n">
        <v>463.94131923</v>
      </c>
      <c r="H61" s="20" t="n">
        <v>5.74210118</v>
      </c>
      <c r="I61" s="18" t="n">
        <v>423.19448167</v>
      </c>
      <c r="J61" s="20" t="n">
        <v>11.53671464</v>
      </c>
      <c r="K61" s="18" t="n">
        <v>386.85081237</v>
      </c>
      <c r="L61" s="20" t="n">
        <v>12.16206096</v>
      </c>
      <c r="M61" s="18" t="s">
        <v>481</v>
      </c>
      <c r="N61" s="20" t="s">
        <v>481</v>
      </c>
      <c r="O61" s="18" t="s">
        <v>481</v>
      </c>
      <c r="P61" s="20" t="s">
        <v>481</v>
      </c>
      <c r="Q61" s="18" t="s">
        <v>481</v>
      </c>
      <c r="R61" s="20" t="s">
        <v>481</v>
      </c>
      <c r="S61" s="18" t="s">
        <v>481</v>
      </c>
      <c r="T61" s="20" t="s">
        <v>481</v>
      </c>
      <c r="U61" s="18" t="n">
        <v>360.90293171</v>
      </c>
      <c r="V61" s="20" t="n">
        <v>11.93738618</v>
      </c>
    </row>
    <row r="62" spans="1:22">
      <c r="A62" s="15" t="s">
        <v>537</v>
      </c>
      <c r="B62" s="17" t="n">
        <v>4476</v>
      </c>
      <c r="C62" s="18">
        <f>(3.0/B62*100)</f>
        <v/>
      </c>
      <c r="D62" s="19" t="n">
        <v>4473</v>
      </c>
      <c r="E62" s="18" t="n">
        <v>513.15540349</v>
      </c>
      <c r="F62" s="20" t="n">
        <v>1.43772606</v>
      </c>
      <c r="G62" s="18" t="n">
        <v>481.55165643</v>
      </c>
      <c r="H62" s="20" t="n">
        <v>4.87511822</v>
      </c>
      <c r="I62" s="18" t="n">
        <v>457.76728767</v>
      </c>
      <c r="J62" s="20" t="n">
        <v>12.03492997</v>
      </c>
      <c r="K62" s="18" t="n">
        <v>471.79388085</v>
      </c>
      <c r="L62" s="20" t="n">
        <v>10.60876372</v>
      </c>
      <c r="M62" s="18" t="s">
        <v>481</v>
      </c>
      <c r="N62" s="20" t="s">
        <v>481</v>
      </c>
      <c r="O62" s="18" t="s">
        <v>481</v>
      </c>
      <c r="P62" s="20" t="s">
        <v>481</v>
      </c>
      <c r="Q62" s="18" t="s">
        <v>481</v>
      </c>
      <c r="R62" s="20" t="s">
        <v>481</v>
      </c>
      <c r="S62" s="18" t="s">
        <v>481</v>
      </c>
      <c r="T62" s="20" t="s">
        <v>481</v>
      </c>
      <c r="U62" s="18" t="n">
        <v>471.24537428</v>
      </c>
      <c r="V62" s="20" t="n">
        <v>26.82219397</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(77.0/B66*100)</f>
        <v/>
      </c>
      <c r="D66" s="19" t="n">
        <v>5588</v>
      </c>
      <c r="E66" s="18" t="n">
        <v>436.62205442</v>
      </c>
      <c r="F66" s="20" t="n">
        <v>1.76763608</v>
      </c>
      <c r="G66" s="18" t="n">
        <v>410.51097402</v>
      </c>
      <c r="H66" s="20" t="n">
        <v>8.88062352</v>
      </c>
      <c r="I66" s="18" t="n">
        <v>385.48321356</v>
      </c>
      <c r="J66" s="20" t="n">
        <v>9.5452058</v>
      </c>
      <c r="K66" s="18" t="n">
        <v>370.41174207</v>
      </c>
      <c r="L66" s="20" t="n">
        <v>12.13539803</v>
      </c>
      <c r="M66" s="18" t="s">
        <v>481</v>
      </c>
      <c r="N66" s="20" t="s">
        <v>481</v>
      </c>
      <c r="O66" s="18" t="s">
        <v>481</v>
      </c>
      <c r="P66" s="20" t="s">
        <v>481</v>
      </c>
      <c r="Q66" s="18" t="s">
        <v>481</v>
      </c>
      <c r="R66" s="20" t="s">
        <v>481</v>
      </c>
      <c r="S66" s="18" t="s">
        <v>481</v>
      </c>
      <c r="T66" s="20" t="s">
        <v>481</v>
      </c>
      <c r="U66" s="18" t="n">
        <v>330.61931993</v>
      </c>
      <c r="V66" s="20" t="n">
        <v>5.61111508</v>
      </c>
    </row>
    <row r="67" spans="1:22">
      <c r="A67" s="15" t="s">
        <v>542</v>
      </c>
      <c r="B67" s="17" t="n">
        <v>6971</v>
      </c>
      <c r="C67" s="18">
        <f>(146.0/B67*100)</f>
        <v/>
      </c>
      <c r="D67" s="19" t="n">
        <v>6825</v>
      </c>
      <c r="E67" s="18" t="n">
        <v>405.38125054</v>
      </c>
      <c r="F67" s="20" t="n">
        <v>2.94230467</v>
      </c>
      <c r="G67" s="18" t="n">
        <v>389.8859263</v>
      </c>
      <c r="H67" s="20" t="n">
        <v>5.80562873</v>
      </c>
      <c r="I67" s="18" t="n">
        <v>349.2932628</v>
      </c>
      <c r="J67" s="20" t="n">
        <v>9.562868979999999</v>
      </c>
      <c r="K67" s="18" t="n">
        <v>357.27244193</v>
      </c>
      <c r="L67" s="20" t="n">
        <v>11.09172233</v>
      </c>
      <c r="M67" s="18" t="s">
        <v>481</v>
      </c>
      <c r="N67" s="20" t="s">
        <v>481</v>
      </c>
      <c r="O67" s="18" t="s">
        <v>481</v>
      </c>
      <c r="P67" s="20" t="s">
        <v>481</v>
      </c>
      <c r="Q67" s="18" t="s">
        <v>481</v>
      </c>
      <c r="R67" s="20" t="s">
        <v>481</v>
      </c>
      <c r="S67" s="18" t="s">
        <v>481</v>
      </c>
      <c r="T67" s="20" t="s">
        <v>481</v>
      </c>
      <c r="U67" s="18" t="n">
        <v>300.74820709</v>
      </c>
      <c r="V67" s="20" t="n">
        <v>7.64219795</v>
      </c>
    </row>
    <row r="68" spans="1:22">
      <c r="A68" s="15" t="s">
        <v>543</v>
      </c>
      <c r="B68" s="17" t="n">
        <v>12083</v>
      </c>
      <c r="C68" s="18">
        <f>(26.0/B68*100)</f>
        <v/>
      </c>
      <c r="D68" s="19" t="n">
        <v>12057</v>
      </c>
      <c r="E68" s="18" t="n">
        <v>426.55332854</v>
      </c>
      <c r="F68" s="20" t="n">
        <v>1.17116746</v>
      </c>
      <c r="G68" s="18" t="n">
        <v>387.03843556</v>
      </c>
      <c r="H68" s="20" t="n">
        <v>3.7800806</v>
      </c>
      <c r="I68" s="18" t="n">
        <v>336.53294532</v>
      </c>
      <c r="J68" s="20" t="n">
        <v>5.17110302</v>
      </c>
      <c r="K68" s="18" t="n">
        <v>326.20876501</v>
      </c>
      <c r="L68" s="20" t="n">
        <v>7.60155975</v>
      </c>
      <c r="M68" s="18" t="s">
        <v>481</v>
      </c>
      <c r="N68" s="20" t="s">
        <v>481</v>
      </c>
      <c r="O68" s="18" t="s">
        <v>481</v>
      </c>
      <c r="P68" s="20" t="s">
        <v>481</v>
      </c>
      <c r="Q68" s="18" t="s">
        <v>481</v>
      </c>
      <c r="R68" s="20" t="s">
        <v>481</v>
      </c>
      <c r="S68" s="18" t="s">
        <v>481</v>
      </c>
      <c r="T68" s="20" t="s">
        <v>481</v>
      </c>
      <c r="U68" s="18" t="n">
        <v>288.09810488</v>
      </c>
      <c r="V68" s="20" t="n">
        <v>4.12781222</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500.77638166</v>
      </c>
      <c r="F70" s="20" t="n">
        <v>2.951321</v>
      </c>
      <c r="G70" s="18" t="n">
        <v>475.33687452</v>
      </c>
      <c r="H70" s="20" t="n">
        <v>11.83440771</v>
      </c>
      <c r="I70" s="18" t="n">
        <v>433.13633167</v>
      </c>
      <c r="J70" s="20" t="n">
        <v>14.29924599</v>
      </c>
      <c r="K70" s="18" t="n">
        <v>457.12903982</v>
      </c>
      <c r="L70" s="20" t="n">
        <v>12.21607535</v>
      </c>
      <c r="M70" s="18" t="s">
        <v>481</v>
      </c>
      <c r="N70" s="20" t="s">
        <v>481</v>
      </c>
      <c r="O70" s="18" t="s">
        <v>481</v>
      </c>
      <c r="P70" s="20" t="s">
        <v>481</v>
      </c>
      <c r="Q70" s="18" t="s">
        <v>481</v>
      </c>
      <c r="R70" s="20" t="s">
        <v>481</v>
      </c>
      <c r="S70" s="18" t="s">
        <v>481</v>
      </c>
      <c r="T70" s="20" t="s">
        <v>481</v>
      </c>
      <c r="U70" s="18" t="n">
        <v>428.71365361</v>
      </c>
      <c r="V70" s="20" t="n">
        <v>11.75330492</v>
      </c>
    </row>
    <row r="71" spans="1:22">
      <c r="A71" s="15" t="s">
        <v>546</v>
      </c>
      <c r="B71" s="17" t="n">
        <v>6115</v>
      </c>
      <c r="C71" s="18">
        <f>(17.0/B71*100)</f>
        <v/>
      </c>
      <c r="D71" s="19" t="n">
        <v>6098</v>
      </c>
      <c r="E71" s="18" t="n">
        <v>542.55948719</v>
      </c>
      <c r="F71" s="20" t="n">
        <v>1.79773383</v>
      </c>
      <c r="G71" s="18" t="n">
        <v>504.3732043</v>
      </c>
      <c r="H71" s="20" t="n">
        <v>4.24202673</v>
      </c>
      <c r="I71" s="18" t="n">
        <v>482.43974173</v>
      </c>
      <c r="J71" s="20" t="n">
        <v>10.77096158</v>
      </c>
      <c r="K71" s="18" t="n">
        <v>475.26733971</v>
      </c>
      <c r="L71" s="20" t="n">
        <v>10.44228045</v>
      </c>
      <c r="M71" s="18" t="s">
        <v>481</v>
      </c>
      <c r="N71" s="20" t="s">
        <v>481</v>
      </c>
      <c r="O71" s="18" t="s">
        <v>481</v>
      </c>
      <c r="P71" s="20" t="s">
        <v>481</v>
      </c>
      <c r="Q71" s="18" t="s">
        <v>481</v>
      </c>
      <c r="R71" s="20" t="s">
        <v>481</v>
      </c>
      <c r="S71" s="18" t="s">
        <v>481</v>
      </c>
      <c r="T71" s="20" t="s">
        <v>481</v>
      </c>
      <c r="U71" s="18" t="n">
        <v>439.85255371</v>
      </c>
      <c r="V71" s="20" t="n">
        <v>22.18658951</v>
      </c>
    </row>
    <row r="72" spans="1:22">
      <c r="A72" s="15" t="s">
        <v>547</v>
      </c>
      <c r="B72" s="17" t="n">
        <v>7708</v>
      </c>
      <c r="C72" s="18">
        <f>(5.0/B72*100)</f>
        <v/>
      </c>
      <c r="D72" s="19" t="n">
        <v>7703</v>
      </c>
      <c r="E72" s="18" t="n">
        <v>497.83273409</v>
      </c>
      <c r="F72" s="20" t="n">
        <v>2.51194246</v>
      </c>
      <c r="G72" s="18" t="n">
        <v>494.1238814</v>
      </c>
      <c r="H72" s="20" t="n">
        <v>12.47565307</v>
      </c>
      <c r="I72" s="18" t="n">
        <v>459.85694741</v>
      </c>
      <c r="J72" s="20" t="n">
        <v>24.54389986</v>
      </c>
      <c r="K72" s="18" t="n">
        <v>399.36182294</v>
      </c>
      <c r="L72" s="20" t="n">
        <v>24.52690208</v>
      </c>
      <c r="M72" s="18" t="s">
        <v>481</v>
      </c>
      <c r="N72" s="20" t="s">
        <v>481</v>
      </c>
      <c r="O72" s="18" t="s">
        <v>481</v>
      </c>
      <c r="P72" s="20" t="s">
        <v>481</v>
      </c>
      <c r="Q72" s="18" t="s">
        <v>481</v>
      </c>
      <c r="R72" s="20" t="s">
        <v>481</v>
      </c>
      <c r="S72" s="18" t="s">
        <v>481</v>
      </c>
      <c r="T72" s="20" t="s">
        <v>481</v>
      </c>
      <c r="U72" s="18" t="n">
        <v>418.10784041</v>
      </c>
      <c r="V72" s="20" t="n">
        <v>28.63438203</v>
      </c>
    </row>
    <row r="73" spans="1:22">
      <c r="A73" s="15" t="s">
        <v>548</v>
      </c>
      <c r="B73" s="17" t="n">
        <v>8249</v>
      </c>
      <c r="C73" s="18">
        <f>(148.0/B73*100)</f>
        <v/>
      </c>
      <c r="D73" s="19" t="n">
        <v>8101</v>
      </c>
      <c r="E73" s="18" t="n">
        <v>419.40964033</v>
      </c>
      <c r="F73" s="20" t="n">
        <v>3.35311673</v>
      </c>
      <c r="G73" s="18" t="n">
        <v>366.88151704</v>
      </c>
      <c r="H73" s="20" t="n">
        <v>4.80677712</v>
      </c>
      <c r="I73" s="18" t="n">
        <v>357.75000548</v>
      </c>
      <c r="J73" s="20" t="n">
        <v>6.71182036</v>
      </c>
      <c r="K73" s="18" t="n">
        <v>347.99044101</v>
      </c>
      <c r="L73" s="20" t="n">
        <v>6.94757789</v>
      </c>
      <c r="M73" s="18" t="s">
        <v>481</v>
      </c>
      <c r="N73" s="20" t="s">
        <v>481</v>
      </c>
      <c r="O73" s="18" t="s">
        <v>481</v>
      </c>
      <c r="P73" s="20" t="s">
        <v>481</v>
      </c>
      <c r="Q73" s="18" t="s">
        <v>481</v>
      </c>
      <c r="R73" s="20" t="s">
        <v>481</v>
      </c>
      <c r="S73" s="18" t="s">
        <v>481</v>
      </c>
      <c r="T73" s="20" t="s">
        <v>481</v>
      </c>
      <c r="U73" s="18" t="n">
        <v>343.82489306</v>
      </c>
      <c r="V73" s="20" t="n">
        <v>10.57755522</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(218.0/B75*100)</f>
        <v/>
      </c>
      <c r="D75" s="19" t="n">
        <v>5157</v>
      </c>
      <c r="E75" s="18" t="n">
        <v>371.84692165</v>
      </c>
      <c r="F75" s="20" t="n">
        <v>2.97994843</v>
      </c>
      <c r="G75" s="18" t="n">
        <v>357.88471997</v>
      </c>
      <c r="H75" s="20" t="n">
        <v>5.50534275</v>
      </c>
      <c r="I75" s="18" t="n">
        <v>332.88032488</v>
      </c>
      <c r="J75" s="20" t="n">
        <v>6.65855771</v>
      </c>
      <c r="K75" s="18" t="n">
        <v>331.12407675</v>
      </c>
      <c r="L75" s="20" t="n">
        <v>7.7092854</v>
      </c>
      <c r="M75" s="18" t="s">
        <v>481</v>
      </c>
      <c r="N75" s="20" t="s">
        <v>481</v>
      </c>
      <c r="O75" s="18" t="s">
        <v>481</v>
      </c>
      <c r="P75" s="20" t="s">
        <v>481</v>
      </c>
      <c r="Q75" s="18" t="s">
        <v>481</v>
      </c>
      <c r="R75" s="20" t="s">
        <v>481</v>
      </c>
      <c r="S75" s="18" t="s">
        <v>481</v>
      </c>
      <c r="T75" s="20" t="s">
        <v>481</v>
      </c>
      <c r="U75" s="18" t="n">
        <v>303.95432461</v>
      </c>
      <c r="V75" s="20" t="n">
        <v>6.82032027</v>
      </c>
    </row>
    <row r="76" spans="1:22">
      <c r="A76" s="15" t="s">
        <v>551</v>
      </c>
      <c r="B76" s="17" t="n">
        <v>14167</v>
      </c>
      <c r="C76" s="18">
        <f>(229.0/B76*100)</f>
        <v/>
      </c>
      <c r="D76" s="19" t="n">
        <v>13938</v>
      </c>
      <c r="E76" s="18" t="n">
        <v>450.44837854</v>
      </c>
      <c r="F76" s="20" t="n">
        <v>2.82676231</v>
      </c>
      <c r="G76" s="18" t="n">
        <v>410.47413469</v>
      </c>
      <c r="H76" s="20" t="n">
        <v>4.74348906</v>
      </c>
      <c r="I76" s="18" t="n">
        <v>369.38292538</v>
      </c>
      <c r="J76" s="20" t="n">
        <v>7.63080741</v>
      </c>
      <c r="K76" s="18" t="n">
        <v>356.25461657</v>
      </c>
      <c r="L76" s="20" t="n">
        <v>7.46169887</v>
      </c>
      <c r="M76" s="18" t="s">
        <v>481</v>
      </c>
      <c r="N76" s="20" t="s">
        <v>481</v>
      </c>
      <c r="O76" s="18" t="s">
        <v>481</v>
      </c>
      <c r="P76" s="20" t="s">
        <v>481</v>
      </c>
      <c r="Q76" s="18" t="s">
        <v>481</v>
      </c>
      <c r="R76" s="20" t="s">
        <v>481</v>
      </c>
      <c r="S76" s="18" t="s">
        <v>481</v>
      </c>
      <c r="T76" s="20" t="s">
        <v>481</v>
      </c>
      <c r="U76" s="18" t="n">
        <v>315.57632546</v>
      </c>
      <c r="V76" s="20" t="n">
        <v>5.61850235</v>
      </c>
    </row>
    <row r="77" spans="1:22">
      <c r="A77" s="15" t="s">
        <v>552</v>
      </c>
      <c r="B77" s="17" t="n">
        <v>6062</v>
      </c>
      <c r="C77" s="18">
        <f>(98.0/B77*100)</f>
        <v/>
      </c>
      <c r="D77" s="19" t="n">
        <v>5964</v>
      </c>
      <c r="E77" s="18" t="n">
        <v>446.50831123</v>
      </c>
      <c r="F77" s="20" t="n">
        <v>2.43709943</v>
      </c>
      <c r="G77" s="18" t="n">
        <v>427.14628287</v>
      </c>
      <c r="H77" s="20" t="n">
        <v>7.46680482</v>
      </c>
      <c r="I77" s="18" t="n">
        <v>398.95159553</v>
      </c>
      <c r="J77" s="20" t="n">
        <v>10.96221585</v>
      </c>
      <c r="K77" s="18" t="n">
        <v>400.49763396</v>
      </c>
      <c r="L77" s="20" t="n">
        <v>13.02894505</v>
      </c>
      <c r="M77" s="18" t="s">
        <v>481</v>
      </c>
      <c r="N77" s="20" t="s">
        <v>481</v>
      </c>
      <c r="O77" s="18" t="s">
        <v>481</v>
      </c>
      <c r="P77" s="20" t="s">
        <v>481</v>
      </c>
      <c r="Q77" s="18" t="s">
        <v>481</v>
      </c>
      <c r="R77" s="20" t="s">
        <v>481</v>
      </c>
      <c r="S77" s="18" t="s">
        <v>481</v>
      </c>
      <c r="T77" s="20" t="s">
        <v>481</v>
      </c>
      <c r="U77" s="18" t="n">
        <v>337.91774366</v>
      </c>
      <c r="V77" s="20" t="n">
        <v>6.04451989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436.98952977</v>
      </c>
      <c r="F81" s="20" t="n">
        <v>3.32869338</v>
      </c>
      <c r="G81" s="18" t="n">
        <v>413.82861389</v>
      </c>
      <c r="H81" s="20" t="n">
        <v>6.22609015</v>
      </c>
      <c r="I81" s="18" t="n">
        <v>378.54032393</v>
      </c>
      <c r="J81" s="20" t="n">
        <v>8.953326949999999</v>
      </c>
      <c r="K81" s="18" t="n">
        <v>373.67968559</v>
      </c>
      <c r="L81" s="20" t="n">
        <v>8.67605773</v>
      </c>
      <c r="M81" s="18" t="s">
        <v>481</v>
      </c>
      <c r="N81" s="20" t="s">
        <v>481</v>
      </c>
      <c r="O81" s="18" t="s">
        <v>481</v>
      </c>
      <c r="P81" s="20" t="s">
        <v>481</v>
      </c>
      <c r="Q81" s="18" t="s">
        <v>481</v>
      </c>
      <c r="R81" s="20" t="s">
        <v>481</v>
      </c>
      <c r="S81" s="18" t="s">
        <v>481</v>
      </c>
      <c r="T81" s="20" t="s">
        <v>481</v>
      </c>
      <c r="U81" s="18" t="n">
        <v>366.12581456</v>
      </c>
      <c r="V81" s="20" t="n">
        <v>15.54991031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1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928</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514.9248648</v>
      </c>
      <c r="F7" s="20" t="n">
        <v>1.91545013</v>
      </c>
      <c r="G7" s="18" t="n">
        <v>499.39556253</v>
      </c>
      <c r="H7" s="20" t="n">
        <v>3.23537327</v>
      </c>
      <c r="I7" s="18" t="n">
        <v>476.18907207</v>
      </c>
      <c r="J7" s="20" t="n">
        <v>5.08169339</v>
      </c>
      <c r="K7" s="18" t="n">
        <v>445.74113572</v>
      </c>
      <c r="L7" s="20" t="n">
        <v>6.78452774</v>
      </c>
      <c r="M7" s="18" t="s">
        <v>481</v>
      </c>
      <c r="N7" s="20" t="s">
        <v>481</v>
      </c>
      <c r="O7" s="18" t="s">
        <v>481</v>
      </c>
      <c r="P7" s="20" t="s">
        <v>481</v>
      </c>
      <c r="Q7" s="18" t="s">
        <v>481</v>
      </c>
      <c r="R7" s="20" t="s">
        <v>481</v>
      </c>
      <c r="S7" s="18" t="s">
        <v>481</v>
      </c>
      <c r="T7" s="20" t="s">
        <v>481</v>
      </c>
      <c r="U7" s="18" t="n">
        <v>418.74869373</v>
      </c>
      <c r="V7" s="20" t="n">
        <v>8.831368400000001</v>
      </c>
    </row>
    <row r="8" spans="1:22">
      <c r="A8" s="15" t="s">
        <v>483</v>
      </c>
      <c r="B8" s="17" t="n">
        <v>7007</v>
      </c>
      <c r="C8" s="18">
        <f>(28.0/B8*100)</f>
        <v/>
      </c>
      <c r="D8" s="19" t="n">
        <v>6979</v>
      </c>
      <c r="E8" s="18" t="n">
        <v>491.32948457</v>
      </c>
      <c r="F8" s="20" t="n">
        <v>2.83092272</v>
      </c>
      <c r="G8" s="18" t="n">
        <v>487.9291797</v>
      </c>
      <c r="H8" s="20" t="n">
        <v>4.81016004</v>
      </c>
      <c r="I8" s="18" t="n">
        <v>462.43797205</v>
      </c>
      <c r="J8" s="20" t="n">
        <v>7.70231019</v>
      </c>
      <c r="K8" s="18" t="n">
        <v>446.77432247</v>
      </c>
      <c r="L8" s="20" t="n">
        <v>10.86909752</v>
      </c>
      <c r="M8" s="18" t="s">
        <v>481</v>
      </c>
      <c r="N8" s="20" t="s">
        <v>481</v>
      </c>
      <c r="O8" s="18" t="s">
        <v>481</v>
      </c>
      <c r="P8" s="20" t="s">
        <v>481</v>
      </c>
      <c r="Q8" s="18" t="n">
        <v>361.38025951</v>
      </c>
      <c r="R8" s="20" t="n">
        <v>22.72565673</v>
      </c>
      <c r="S8" s="18" t="s">
        <v>481</v>
      </c>
      <c r="T8" s="20" t="s">
        <v>481</v>
      </c>
      <c r="U8" s="18" t="n">
        <v>361.61070425</v>
      </c>
      <c r="V8" s="20" t="n">
        <v>13.84157699</v>
      </c>
    </row>
    <row r="9" spans="1:22">
      <c r="A9" s="15" t="s">
        <v>484</v>
      </c>
      <c r="B9" s="17" t="n">
        <v>9651</v>
      </c>
      <c r="C9" s="18">
        <f>(136.0/B9*100)</f>
        <v/>
      </c>
      <c r="D9" s="19" t="n">
        <v>9515</v>
      </c>
      <c r="E9" s="18" t="n">
        <v>508.99100126</v>
      </c>
      <c r="F9" s="20" t="n">
        <v>2.54202688</v>
      </c>
      <c r="G9" s="18" t="n">
        <v>513.41745265</v>
      </c>
      <c r="H9" s="20" t="n">
        <v>3.08457635</v>
      </c>
      <c r="I9" s="18" t="n">
        <v>484.05300687</v>
      </c>
      <c r="J9" s="20" t="n">
        <v>5.98079142</v>
      </c>
      <c r="K9" s="18" t="n">
        <v>454.18711399</v>
      </c>
      <c r="L9" s="20" t="n">
        <v>7.34556328</v>
      </c>
      <c r="M9" s="18" t="s">
        <v>481</v>
      </c>
      <c r="N9" s="20" t="s">
        <v>481</v>
      </c>
      <c r="O9" s="18" t="s">
        <v>481</v>
      </c>
      <c r="P9" s="20" t="s">
        <v>481</v>
      </c>
      <c r="Q9" s="18" t="n">
        <v>347.7815185</v>
      </c>
      <c r="R9" s="20" t="n">
        <v>11.20716786</v>
      </c>
      <c r="S9" s="18" t="s">
        <v>481</v>
      </c>
      <c r="T9" s="20" t="s">
        <v>481</v>
      </c>
      <c r="U9" s="18" t="n">
        <v>387.62888101</v>
      </c>
      <c r="V9" s="20" t="n">
        <v>9.307146120000001</v>
      </c>
    </row>
    <row r="10" spans="1:22">
      <c r="A10" s="15" t="s">
        <v>485</v>
      </c>
      <c r="B10" s="17" t="n">
        <v>20058</v>
      </c>
      <c r="C10" s="18">
        <f>(534.0/B10*100)</f>
        <v/>
      </c>
      <c r="D10" s="19" t="n">
        <v>19524</v>
      </c>
      <c r="E10" s="18" t="n">
        <v>536.242971</v>
      </c>
      <c r="F10" s="20" t="n">
        <v>2.34561425</v>
      </c>
      <c r="G10" s="18" t="n">
        <v>517.94026008</v>
      </c>
      <c r="H10" s="20" t="n">
        <v>3.14542634</v>
      </c>
      <c r="I10" s="18" t="n">
        <v>497.69908032</v>
      </c>
      <c r="J10" s="20" t="n">
        <v>6.55573827</v>
      </c>
      <c r="K10" s="18" t="n">
        <v>480.75186593</v>
      </c>
      <c r="L10" s="20" t="n">
        <v>7.56487892</v>
      </c>
      <c r="M10" s="18" t="s">
        <v>481</v>
      </c>
      <c r="N10" s="20" t="s">
        <v>481</v>
      </c>
      <c r="O10" s="18" t="s">
        <v>481</v>
      </c>
      <c r="P10" s="20" t="s">
        <v>481</v>
      </c>
      <c r="Q10" s="18" t="s">
        <v>481</v>
      </c>
      <c r="R10" s="20" t="s">
        <v>481</v>
      </c>
      <c r="S10" s="18" t="s">
        <v>481</v>
      </c>
      <c r="T10" s="20" t="s">
        <v>481</v>
      </c>
      <c r="U10" s="18" t="n">
        <v>427.46722677</v>
      </c>
      <c r="V10" s="20" t="n">
        <v>11.2073175</v>
      </c>
    </row>
    <row r="11" spans="1:22">
      <c r="A11" s="15" t="s">
        <v>486</v>
      </c>
      <c r="B11" s="17" t="n">
        <v>7053</v>
      </c>
      <c r="C11" s="18">
        <f>(60.0/B11*100)</f>
        <v/>
      </c>
      <c r="D11" s="19" t="n">
        <v>6993</v>
      </c>
      <c r="E11" s="18" t="n">
        <v>462.90947614</v>
      </c>
      <c r="F11" s="20" t="n">
        <v>2.52692446</v>
      </c>
      <c r="G11" s="18" t="n">
        <v>467.23876676</v>
      </c>
      <c r="H11" s="20" t="n">
        <v>4.03038034</v>
      </c>
      <c r="I11" s="18" t="n">
        <v>433.78158485</v>
      </c>
      <c r="J11" s="20" t="n">
        <v>7.91288122</v>
      </c>
      <c r="K11" s="18" t="n">
        <v>433.81913924</v>
      </c>
      <c r="L11" s="20" t="n">
        <v>8.71124015</v>
      </c>
      <c r="M11" s="18" t="s">
        <v>481</v>
      </c>
      <c r="N11" s="20" t="s">
        <v>481</v>
      </c>
      <c r="O11" s="18" t="s">
        <v>481</v>
      </c>
      <c r="P11" s="20" t="s">
        <v>481</v>
      </c>
      <c r="Q11" s="18" t="s">
        <v>481</v>
      </c>
      <c r="R11" s="20" t="s">
        <v>481</v>
      </c>
      <c r="S11" s="18" t="s">
        <v>481</v>
      </c>
      <c r="T11" s="20" t="s">
        <v>481</v>
      </c>
      <c r="U11" s="18" t="n">
        <v>376.63686096</v>
      </c>
      <c r="V11" s="20" t="n">
        <v>10.04838483</v>
      </c>
    </row>
    <row r="12" spans="1:22">
      <c r="A12" s="15" t="s">
        <v>487</v>
      </c>
      <c r="B12" s="17" t="n">
        <v>6894</v>
      </c>
      <c r="C12" s="18">
        <f>(59.0/B12*100)</f>
        <v/>
      </c>
      <c r="D12" s="19" t="n">
        <v>6835</v>
      </c>
      <c r="E12" s="18" t="n">
        <v>496.34334441</v>
      </c>
      <c r="F12" s="20" t="n">
        <v>2.58990314</v>
      </c>
      <c r="G12" s="18" t="n">
        <v>504.87588158</v>
      </c>
      <c r="H12" s="20" t="n">
        <v>3.84200181</v>
      </c>
      <c r="I12" s="18" t="n">
        <v>473.64851977</v>
      </c>
      <c r="J12" s="20" t="n">
        <v>5.88364121</v>
      </c>
      <c r="K12" s="18" t="n">
        <v>455.01077884</v>
      </c>
      <c r="L12" s="20" t="n">
        <v>7.05228273</v>
      </c>
      <c r="M12" s="18" t="s">
        <v>481</v>
      </c>
      <c r="N12" s="20" t="s">
        <v>481</v>
      </c>
      <c r="O12" s="18" t="s">
        <v>481</v>
      </c>
      <c r="P12" s="20" t="s">
        <v>481</v>
      </c>
      <c r="Q12" s="18" t="n">
        <v>332.31014509</v>
      </c>
      <c r="R12" s="20" t="n">
        <v>18.34291261</v>
      </c>
      <c r="S12" s="18" t="s">
        <v>481</v>
      </c>
      <c r="T12" s="20" t="s">
        <v>481</v>
      </c>
      <c r="U12" s="18" t="n">
        <v>369.60353326</v>
      </c>
      <c r="V12" s="20" t="n">
        <v>10.35733072</v>
      </c>
    </row>
    <row r="13" spans="1:22">
      <c r="A13" s="15" t="s">
        <v>488</v>
      </c>
      <c r="B13" s="17" t="n">
        <v>7161</v>
      </c>
      <c r="C13" s="18">
        <f>(99.0/B13*100)</f>
        <v/>
      </c>
      <c r="D13" s="19" t="n">
        <v>7062</v>
      </c>
      <c r="E13" s="18" t="n">
        <v>511.22973782</v>
      </c>
      <c r="F13" s="20" t="n">
        <v>2.50148085</v>
      </c>
      <c r="G13" s="18" t="n">
        <v>503.60923939</v>
      </c>
      <c r="H13" s="20" t="n">
        <v>3.45561181</v>
      </c>
      <c r="I13" s="18" t="n">
        <v>468.86019791</v>
      </c>
      <c r="J13" s="20" t="n">
        <v>6.77617669</v>
      </c>
      <c r="K13" s="18" t="n">
        <v>450.15169978</v>
      </c>
      <c r="L13" s="20" t="n">
        <v>9.67949758</v>
      </c>
      <c r="M13" s="18" t="s">
        <v>481</v>
      </c>
      <c r="N13" s="20" t="s">
        <v>481</v>
      </c>
      <c r="O13" s="18" t="s">
        <v>481</v>
      </c>
      <c r="P13" s="20" t="s">
        <v>481</v>
      </c>
      <c r="Q13" s="18" t="n">
        <v>407.4699787</v>
      </c>
      <c r="R13" s="20" t="n">
        <v>6.79601306</v>
      </c>
      <c r="S13" s="18" t="s">
        <v>481</v>
      </c>
      <c r="T13" s="20" t="s">
        <v>481</v>
      </c>
      <c r="U13" s="18" t="n">
        <v>392.38375274</v>
      </c>
      <c r="V13" s="20" t="n">
        <v>12.76384144</v>
      </c>
    </row>
    <row r="14" spans="1:22">
      <c r="A14" s="15" t="s">
        <v>489</v>
      </c>
      <c r="B14" s="17" t="n">
        <v>5587</v>
      </c>
      <c r="C14" s="18">
        <f>(76.0/B14*100)</f>
        <v/>
      </c>
      <c r="D14" s="19" t="n">
        <v>5511</v>
      </c>
      <c r="E14" s="18" t="n">
        <v>523.7377676900001</v>
      </c>
      <c r="F14" s="20" t="n">
        <v>2.52329035</v>
      </c>
      <c r="G14" s="18" t="n">
        <v>514.3941701</v>
      </c>
      <c r="H14" s="20" t="n">
        <v>3.49052752</v>
      </c>
      <c r="I14" s="18" t="n">
        <v>519.88191462</v>
      </c>
      <c r="J14" s="20" t="n">
        <v>7.36237288</v>
      </c>
      <c r="K14" s="18" t="n">
        <v>478.19064188</v>
      </c>
      <c r="L14" s="20" t="n">
        <v>9.286597799999999</v>
      </c>
      <c r="M14" s="18" t="s">
        <v>481</v>
      </c>
      <c r="N14" s="20" t="s">
        <v>481</v>
      </c>
      <c r="O14" s="18" t="s">
        <v>481</v>
      </c>
      <c r="P14" s="20" t="s">
        <v>481</v>
      </c>
      <c r="Q14" s="18" t="s">
        <v>481</v>
      </c>
      <c r="R14" s="20" t="s">
        <v>481</v>
      </c>
      <c r="S14" s="18" t="s">
        <v>481</v>
      </c>
      <c r="T14" s="20" t="s">
        <v>481</v>
      </c>
      <c r="U14" s="18" t="n">
        <v>423.65030841</v>
      </c>
      <c r="V14" s="20" t="n">
        <v>14.31840308</v>
      </c>
    </row>
    <row r="15" spans="1:22">
      <c r="A15" s="15" t="s">
        <v>490</v>
      </c>
      <c r="B15" s="17" t="n">
        <v>5882</v>
      </c>
      <c r="C15" s="18">
        <f>(53.0/B15*100)</f>
        <v/>
      </c>
      <c r="D15" s="19" t="n">
        <v>5829</v>
      </c>
      <c r="E15" s="18" t="n">
        <v>533.9140049</v>
      </c>
      <c r="F15" s="20" t="n">
        <v>2.32167516</v>
      </c>
      <c r="G15" s="18" t="n">
        <v>526.45352224</v>
      </c>
      <c r="H15" s="20" t="n">
        <v>3.90747271</v>
      </c>
      <c r="I15" s="18" t="n">
        <v>512.72015944</v>
      </c>
      <c r="J15" s="20" t="n">
        <v>6.77931945</v>
      </c>
      <c r="K15" s="18" t="n">
        <v>475.38417009</v>
      </c>
      <c r="L15" s="20" t="n">
        <v>11.94123583</v>
      </c>
      <c r="M15" s="18" t="s">
        <v>481</v>
      </c>
      <c r="N15" s="20" t="s">
        <v>481</v>
      </c>
      <c r="O15" s="18" t="s">
        <v>481</v>
      </c>
      <c r="P15" s="20" t="s">
        <v>481</v>
      </c>
      <c r="Q15" s="18" t="n">
        <v>367.66871077</v>
      </c>
      <c r="R15" s="20" t="n">
        <v>14.82638214</v>
      </c>
      <c r="S15" s="18" t="s">
        <v>481</v>
      </c>
      <c r="T15" s="20" t="s">
        <v>481</v>
      </c>
      <c r="U15" s="18" t="n">
        <v>406.40792141</v>
      </c>
      <c r="V15" s="20" t="n">
        <v>13.95075799</v>
      </c>
    </row>
    <row r="16" spans="1:22">
      <c r="A16" s="15" t="s">
        <v>491</v>
      </c>
      <c r="B16" s="17" t="n">
        <v>6108</v>
      </c>
      <c r="C16" s="18">
        <f>(112.0/B16*100)</f>
        <v/>
      </c>
      <c r="D16" s="19" t="n">
        <v>5996</v>
      </c>
      <c r="E16" s="18" t="n">
        <v>509.76998151</v>
      </c>
      <c r="F16" s="20" t="n">
        <v>2.26026741</v>
      </c>
      <c r="G16" s="18" t="n">
        <v>511.84978217</v>
      </c>
      <c r="H16" s="20" t="n">
        <v>3.8996172</v>
      </c>
      <c r="I16" s="18" t="n">
        <v>487.56474783</v>
      </c>
      <c r="J16" s="20" t="n">
        <v>7.5838353</v>
      </c>
      <c r="K16" s="18" t="n">
        <v>429.84934723</v>
      </c>
      <c r="L16" s="20" t="n">
        <v>9.745447649999999</v>
      </c>
      <c r="M16" s="18" t="s">
        <v>481</v>
      </c>
      <c r="N16" s="20" t="s">
        <v>481</v>
      </c>
      <c r="O16" s="18" t="s">
        <v>481</v>
      </c>
      <c r="P16" s="20" t="s">
        <v>481</v>
      </c>
      <c r="Q16" s="18" t="s">
        <v>481</v>
      </c>
      <c r="R16" s="20" t="s">
        <v>481</v>
      </c>
      <c r="S16" s="18" t="s">
        <v>481</v>
      </c>
      <c r="T16" s="20" t="s">
        <v>481</v>
      </c>
      <c r="U16" s="18" t="n">
        <v>330.15743166</v>
      </c>
      <c r="V16" s="20" t="n">
        <v>10.67956621</v>
      </c>
    </row>
    <row r="17" spans="1:22">
      <c r="A17" s="15" t="s">
        <v>492</v>
      </c>
      <c r="B17" s="17" t="n">
        <v>6504</v>
      </c>
      <c r="C17" s="18">
        <f>(765.0/B17*100)</f>
        <v/>
      </c>
      <c r="D17" s="19" t="n">
        <v>5739</v>
      </c>
      <c r="E17" s="18" t="n">
        <v>527.27977505</v>
      </c>
      <c r="F17" s="20" t="n">
        <v>3.00850356</v>
      </c>
      <c r="G17" s="18" t="n">
        <v>521.7105156600001</v>
      </c>
      <c r="H17" s="20" t="n">
        <v>4.36059761</v>
      </c>
      <c r="I17" s="18" t="n">
        <v>497.05484822</v>
      </c>
      <c r="J17" s="20" t="n">
        <v>8.43860087</v>
      </c>
      <c r="K17" s="18" t="n">
        <v>457.65909721</v>
      </c>
      <c r="L17" s="20" t="n">
        <v>9.49689369</v>
      </c>
      <c r="M17" s="18" t="s">
        <v>481</v>
      </c>
      <c r="N17" s="20" t="s">
        <v>481</v>
      </c>
      <c r="O17" s="18" t="s">
        <v>481</v>
      </c>
      <c r="P17" s="20" t="s">
        <v>481</v>
      </c>
      <c r="Q17" s="18" t="n">
        <v>338.260297</v>
      </c>
      <c r="R17" s="20" t="n">
        <v>14.23011861</v>
      </c>
      <c r="S17" s="18" t="s">
        <v>481</v>
      </c>
      <c r="T17" s="20" t="s">
        <v>481</v>
      </c>
      <c r="U17" s="18" t="n">
        <v>399.27320674</v>
      </c>
      <c r="V17" s="20" t="n">
        <v>9.70561015</v>
      </c>
    </row>
    <row r="18" spans="1:22">
      <c r="A18" s="15" t="s">
        <v>493</v>
      </c>
      <c r="B18" s="17" t="n">
        <v>5532</v>
      </c>
      <c r="C18" s="18">
        <f>(28.0/B18*100)</f>
        <v/>
      </c>
      <c r="D18" s="19" t="n">
        <v>5504</v>
      </c>
      <c r="E18" s="18" t="n">
        <v>473.22759821</v>
      </c>
      <c r="F18" s="20" t="n">
        <v>4.0698858</v>
      </c>
      <c r="G18" s="18" t="n">
        <v>472.94718699</v>
      </c>
      <c r="H18" s="20" t="n">
        <v>5.916897</v>
      </c>
      <c r="I18" s="18" t="n">
        <v>446.03482884</v>
      </c>
      <c r="J18" s="20" t="n">
        <v>8.541682979999999</v>
      </c>
      <c r="K18" s="18" t="n">
        <v>415.66861223</v>
      </c>
      <c r="L18" s="20" t="n">
        <v>11.39004473</v>
      </c>
      <c r="M18" s="18" t="s">
        <v>481</v>
      </c>
      <c r="N18" s="20" t="s">
        <v>481</v>
      </c>
      <c r="O18" s="18" t="s">
        <v>481</v>
      </c>
      <c r="P18" s="20" t="s">
        <v>481</v>
      </c>
      <c r="Q18" s="18" t="s">
        <v>481</v>
      </c>
      <c r="R18" s="20" t="s">
        <v>481</v>
      </c>
      <c r="S18" s="18" t="s">
        <v>481</v>
      </c>
      <c r="T18" s="20" t="s">
        <v>481</v>
      </c>
      <c r="U18" s="18" t="n">
        <v>360.34721167</v>
      </c>
      <c r="V18" s="20" t="n">
        <v>12.54698928</v>
      </c>
    </row>
    <row r="19" spans="1:22">
      <c r="A19" s="15" t="s">
        <v>494</v>
      </c>
      <c r="B19" s="17" t="n">
        <v>5658</v>
      </c>
      <c r="C19" s="18">
        <f>(80.0/B19*100)</f>
        <v/>
      </c>
      <c r="D19" s="19" t="n">
        <v>5578</v>
      </c>
      <c r="E19" s="18" t="n">
        <v>472.15635199</v>
      </c>
      <c r="F19" s="20" t="n">
        <v>2.89091936</v>
      </c>
      <c r="G19" s="18" t="n">
        <v>484.86466223</v>
      </c>
      <c r="H19" s="20" t="n">
        <v>4.19520855</v>
      </c>
      <c r="I19" s="18" t="n">
        <v>465.1611029</v>
      </c>
      <c r="J19" s="20" t="n">
        <v>6.25733593</v>
      </c>
      <c r="K19" s="18" t="n">
        <v>426.32588993</v>
      </c>
      <c r="L19" s="20" t="n">
        <v>7.3173062</v>
      </c>
      <c r="M19" s="18" t="s">
        <v>481</v>
      </c>
      <c r="N19" s="20" t="s">
        <v>481</v>
      </c>
      <c r="O19" s="18" t="s">
        <v>481</v>
      </c>
      <c r="P19" s="20" t="s">
        <v>481</v>
      </c>
      <c r="Q19" s="18" t="s">
        <v>481</v>
      </c>
      <c r="R19" s="20" t="s">
        <v>481</v>
      </c>
      <c r="S19" s="18" t="s">
        <v>481</v>
      </c>
      <c r="T19" s="20" t="s">
        <v>481</v>
      </c>
      <c r="U19" s="18" t="n">
        <v>371.32623715</v>
      </c>
      <c r="V19" s="20" t="n">
        <v>12.75306236</v>
      </c>
    </row>
    <row r="20" spans="1:22">
      <c r="A20" s="15" t="s">
        <v>495</v>
      </c>
      <c r="B20" s="17" t="n">
        <v>3371</v>
      </c>
      <c r="C20" s="18">
        <f>(75.0/B20*100)</f>
        <v/>
      </c>
      <c r="D20" s="19" t="n">
        <v>3296</v>
      </c>
      <c r="E20" s="18" t="n">
        <v>488.02365879</v>
      </c>
      <c r="F20" s="20" t="n">
        <v>2.25235368</v>
      </c>
      <c r="G20" s="18" t="n">
        <v>478.71230222</v>
      </c>
      <c r="H20" s="20" t="n">
        <v>6.53069635</v>
      </c>
      <c r="I20" s="18" t="n">
        <v>430.12246295</v>
      </c>
      <c r="J20" s="20" t="n">
        <v>10.71300228</v>
      </c>
      <c r="K20" s="18" t="n">
        <v>440.77450303</v>
      </c>
      <c r="L20" s="20" t="n">
        <v>14.48112942</v>
      </c>
      <c r="M20" s="18" t="s">
        <v>481</v>
      </c>
      <c r="N20" s="20" t="s">
        <v>481</v>
      </c>
      <c r="O20" s="18" t="s">
        <v>481</v>
      </c>
      <c r="P20" s="20" t="s">
        <v>481</v>
      </c>
      <c r="Q20" s="18" t="s">
        <v>481</v>
      </c>
      <c r="R20" s="20" t="s">
        <v>481</v>
      </c>
      <c r="S20" s="18" t="s">
        <v>481</v>
      </c>
      <c r="T20" s="20" t="s">
        <v>481</v>
      </c>
      <c r="U20" s="18" t="n">
        <v>378.80000202</v>
      </c>
      <c r="V20" s="20" t="n">
        <v>12.65675702</v>
      </c>
    </row>
    <row r="21" spans="1:22">
      <c r="A21" s="15" t="s">
        <v>496</v>
      </c>
      <c r="B21" s="17" t="n">
        <v>5741</v>
      </c>
      <c r="C21" s="18">
        <f>(45.0/B21*100)</f>
        <v/>
      </c>
      <c r="D21" s="19" t="n">
        <v>5696</v>
      </c>
      <c r="E21" s="18" t="n">
        <v>524.26977519</v>
      </c>
      <c r="F21" s="20" t="n">
        <v>2.38808082</v>
      </c>
      <c r="G21" s="18" t="n">
        <v>518.6987106300001</v>
      </c>
      <c r="H21" s="20" t="n">
        <v>4.34078581</v>
      </c>
      <c r="I21" s="18" t="n">
        <v>508.52886311</v>
      </c>
      <c r="J21" s="20" t="n">
        <v>8.04898811</v>
      </c>
      <c r="K21" s="18" t="n">
        <v>473.35718558</v>
      </c>
      <c r="L21" s="20" t="n">
        <v>8.87025727</v>
      </c>
      <c r="M21" s="18" t="s">
        <v>481</v>
      </c>
      <c r="N21" s="20" t="s">
        <v>481</v>
      </c>
      <c r="O21" s="18" t="s">
        <v>481</v>
      </c>
      <c r="P21" s="20" t="s">
        <v>481</v>
      </c>
      <c r="Q21" s="18" t="s">
        <v>481</v>
      </c>
      <c r="R21" s="20" t="s">
        <v>481</v>
      </c>
      <c r="S21" s="18" t="s">
        <v>481</v>
      </c>
      <c r="T21" s="20" t="s">
        <v>481</v>
      </c>
      <c r="U21" s="18" t="n">
        <v>448.67804738</v>
      </c>
      <c r="V21" s="20" t="n">
        <v>14.74645743</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478.96064277</v>
      </c>
      <c r="R22" s="20" t="n">
        <v>3.77659329</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484.7579961</v>
      </c>
      <c r="R23" s="20" t="n">
        <v>2.68139711</v>
      </c>
      <c r="S23" s="18" t="s">
        <v>481</v>
      </c>
      <c r="T23" s="20" t="s">
        <v>481</v>
      </c>
      <c r="U23" s="18" t="s">
        <v>481</v>
      </c>
      <c r="V23" s="20" t="s">
        <v>481</v>
      </c>
    </row>
    <row r="24" spans="1:22">
      <c r="A24" s="15" t="s">
        <v>499</v>
      </c>
      <c r="B24" s="17" t="n">
        <v>6647</v>
      </c>
      <c r="C24" s="18">
        <f>(7.0/B24*100)</f>
        <v/>
      </c>
      <c r="D24" s="19" t="n">
        <v>6640</v>
      </c>
      <c r="E24" s="18" t="n">
        <v>515.95097447</v>
      </c>
      <c r="F24" s="20" t="n">
        <v>3.28626505</v>
      </c>
      <c r="G24" s="18" t="n">
        <v>527.29106656</v>
      </c>
      <c r="H24" s="20" t="n">
        <v>4.21009701</v>
      </c>
      <c r="I24" s="18" t="n">
        <v>513.2909454000001</v>
      </c>
      <c r="J24" s="20" t="n">
        <v>7.63557085</v>
      </c>
      <c r="K24" s="18" t="n">
        <v>482.57768149</v>
      </c>
      <c r="L24" s="20" t="n">
        <v>11.44283491</v>
      </c>
      <c r="M24" s="18" t="s">
        <v>481</v>
      </c>
      <c r="N24" s="20" t="s">
        <v>481</v>
      </c>
      <c r="O24" s="18" t="s">
        <v>481</v>
      </c>
      <c r="P24" s="20" t="s">
        <v>481</v>
      </c>
      <c r="Q24" s="18" t="s">
        <v>481</v>
      </c>
      <c r="R24" s="20" t="s">
        <v>481</v>
      </c>
      <c r="S24" s="18" t="s">
        <v>481</v>
      </c>
      <c r="T24" s="20" t="s">
        <v>481</v>
      </c>
      <c r="U24" s="18" t="n">
        <v>419.66835258</v>
      </c>
      <c r="V24" s="20" t="n">
        <v>19.98790406</v>
      </c>
    </row>
    <row r="25" spans="1:22">
      <c r="A25" s="15" t="s">
        <v>500</v>
      </c>
      <c r="B25" s="17" t="n">
        <v>5581</v>
      </c>
      <c r="C25" s="18">
        <f>(25.0/B25*100)</f>
        <v/>
      </c>
      <c r="D25" s="19" t="n">
        <v>5556</v>
      </c>
      <c r="E25" s="18" t="n">
        <v>518.02901998</v>
      </c>
      <c r="F25" s="20" t="n">
        <v>3.54297457</v>
      </c>
      <c r="G25" s="18" t="n">
        <v>527.95327382</v>
      </c>
      <c r="H25" s="20" t="n">
        <v>5.3743842</v>
      </c>
      <c r="I25" s="18" t="n">
        <v>487.67567878</v>
      </c>
      <c r="J25" s="20" t="n">
        <v>14.28404542</v>
      </c>
      <c r="K25" s="18" t="n">
        <v>500.06739178</v>
      </c>
      <c r="L25" s="20" t="n">
        <v>12.23673725</v>
      </c>
      <c r="M25" s="18" t="s">
        <v>481</v>
      </c>
      <c r="N25" s="20" t="s">
        <v>481</v>
      </c>
      <c r="O25" s="18" t="s">
        <v>481</v>
      </c>
      <c r="P25" s="20" t="s">
        <v>481</v>
      </c>
      <c r="Q25" s="18" t="s">
        <v>481</v>
      </c>
      <c r="R25" s="20" t="s">
        <v>481</v>
      </c>
      <c r="S25" s="18" t="s">
        <v>481</v>
      </c>
      <c r="T25" s="20" t="s">
        <v>481</v>
      </c>
      <c r="U25" s="18" t="n">
        <v>432.25783089</v>
      </c>
      <c r="V25" s="20" t="n">
        <v>26.05674337</v>
      </c>
    </row>
    <row r="26" spans="1:22">
      <c r="A26" s="15" t="s">
        <v>501</v>
      </c>
      <c r="B26" s="17" t="n">
        <v>4869</v>
      </c>
      <c r="C26" s="18">
        <f>(39.0/B26*100)</f>
        <v/>
      </c>
      <c r="D26" s="19" t="n">
        <v>4830</v>
      </c>
      <c r="E26" s="18" t="n">
        <v>492.30934615</v>
      </c>
      <c r="F26" s="20" t="n">
        <v>2.24702572</v>
      </c>
      <c r="G26" s="18" t="n">
        <v>492.57254019</v>
      </c>
      <c r="H26" s="20" t="n">
        <v>2.7459184</v>
      </c>
      <c r="I26" s="18" t="n">
        <v>468.03058705</v>
      </c>
      <c r="J26" s="20" t="n">
        <v>6.60028502</v>
      </c>
      <c r="K26" s="18" t="n">
        <v>467.1645472</v>
      </c>
      <c r="L26" s="20" t="n">
        <v>7.44850767</v>
      </c>
      <c r="M26" s="18" t="s">
        <v>481</v>
      </c>
      <c r="N26" s="20" t="s">
        <v>481</v>
      </c>
      <c r="O26" s="18" t="s">
        <v>481</v>
      </c>
      <c r="P26" s="20" t="s">
        <v>481</v>
      </c>
      <c r="Q26" s="18" t="s">
        <v>481</v>
      </c>
      <c r="R26" s="20" t="s">
        <v>481</v>
      </c>
      <c r="S26" s="18" t="s">
        <v>481</v>
      </c>
      <c r="T26" s="20" t="s">
        <v>481</v>
      </c>
      <c r="U26" s="18" t="n">
        <v>417.44151506</v>
      </c>
      <c r="V26" s="20" t="n">
        <v>14.50746377</v>
      </c>
    </row>
    <row r="27" spans="1:22">
      <c r="A27" s="15" t="s">
        <v>502</v>
      </c>
      <c r="B27" s="17" t="n">
        <v>5299</v>
      </c>
      <c r="C27" s="18">
        <f>(22.0/B27*100)</f>
        <v/>
      </c>
      <c r="D27" s="19" t="n">
        <v>5277</v>
      </c>
      <c r="E27" s="18" t="n">
        <v>492.29000274</v>
      </c>
      <c r="F27" s="20" t="n">
        <v>1.9386994</v>
      </c>
      <c r="G27" s="18" t="n">
        <v>479.92380592</v>
      </c>
      <c r="H27" s="20" t="n">
        <v>4.18672169</v>
      </c>
      <c r="I27" s="18" t="n">
        <v>455.71198331</v>
      </c>
      <c r="J27" s="20" t="n">
        <v>7.6241232</v>
      </c>
      <c r="K27" s="18" t="n">
        <v>410.74892741</v>
      </c>
      <c r="L27" s="20" t="n">
        <v>8.823081159999999</v>
      </c>
      <c r="M27" s="18" t="s">
        <v>481</v>
      </c>
      <c r="N27" s="20" t="s">
        <v>481</v>
      </c>
      <c r="O27" s="18" t="s">
        <v>481</v>
      </c>
      <c r="P27" s="20" t="s">
        <v>481</v>
      </c>
      <c r="Q27" s="18" t="s">
        <v>481</v>
      </c>
      <c r="R27" s="20" t="s">
        <v>481</v>
      </c>
      <c r="S27" s="18" t="s">
        <v>481</v>
      </c>
      <c r="T27" s="20" t="s">
        <v>481</v>
      </c>
      <c r="U27" s="18" t="n">
        <v>364.98686732</v>
      </c>
      <c r="V27" s="20" t="n">
        <v>9.96738173</v>
      </c>
    </row>
    <row r="28" spans="1:22">
      <c r="A28" s="15" t="s">
        <v>503</v>
      </c>
      <c r="B28" s="17" t="n">
        <v>7568</v>
      </c>
      <c r="C28" s="18">
        <f>(80.0/B28*100)</f>
        <v/>
      </c>
      <c r="D28" s="19" t="n">
        <v>7488</v>
      </c>
      <c r="E28" s="18" t="n">
        <v>426.19614455</v>
      </c>
      <c r="F28" s="20" t="n">
        <v>2.68631885</v>
      </c>
      <c r="G28" s="18" t="n">
        <v>430.44285617</v>
      </c>
      <c r="H28" s="20" t="n">
        <v>3.76832603</v>
      </c>
      <c r="I28" s="18" t="n">
        <v>412.70904335</v>
      </c>
      <c r="J28" s="20" t="n">
        <v>5.46101989</v>
      </c>
      <c r="K28" s="18" t="n">
        <v>394.52738795</v>
      </c>
      <c r="L28" s="20" t="n">
        <v>6.24673096</v>
      </c>
      <c r="M28" s="18" t="s">
        <v>481</v>
      </c>
      <c r="N28" s="20" t="s">
        <v>481</v>
      </c>
      <c r="O28" s="18" t="s">
        <v>481</v>
      </c>
      <c r="P28" s="20" t="s">
        <v>481</v>
      </c>
      <c r="Q28" s="18" t="s">
        <v>481</v>
      </c>
      <c r="R28" s="20" t="s">
        <v>481</v>
      </c>
      <c r="S28" s="18" t="s">
        <v>481</v>
      </c>
      <c r="T28" s="20" t="s">
        <v>481</v>
      </c>
      <c r="U28" s="18" t="n">
        <v>357.0303239</v>
      </c>
      <c r="V28" s="20" t="n">
        <v>9.108238480000001</v>
      </c>
    </row>
    <row r="29" spans="1:22">
      <c r="A29" s="15" t="s">
        <v>504</v>
      </c>
      <c r="B29" s="17" t="n">
        <v>5385</v>
      </c>
      <c r="C29" s="18">
        <f>(30.0/B29*100)</f>
        <v/>
      </c>
      <c r="D29" s="19" t="n">
        <v>5355</v>
      </c>
      <c r="E29" s="18" t="n">
        <v>512.10580805</v>
      </c>
      <c r="F29" s="20" t="n">
        <v>2.6073906</v>
      </c>
      <c r="G29" s="18" t="n">
        <v>508.20074499</v>
      </c>
      <c r="H29" s="20" t="n">
        <v>3.88302002</v>
      </c>
      <c r="I29" s="18" t="n">
        <v>502.819126</v>
      </c>
      <c r="J29" s="20" t="n">
        <v>8.485315099999999</v>
      </c>
      <c r="K29" s="18" t="n">
        <v>413.48137697</v>
      </c>
      <c r="L29" s="20" t="n">
        <v>16.09617769</v>
      </c>
      <c r="M29" s="18" t="s">
        <v>481</v>
      </c>
      <c r="N29" s="20" t="s">
        <v>481</v>
      </c>
      <c r="O29" s="18" t="s">
        <v>481</v>
      </c>
      <c r="P29" s="20" t="s">
        <v>481</v>
      </c>
      <c r="Q29" s="18" t="n">
        <v>314.02123871</v>
      </c>
      <c r="R29" s="20" t="n">
        <v>13.26138992</v>
      </c>
      <c r="S29" s="18" t="s">
        <v>481</v>
      </c>
      <c r="T29" s="20" t="s">
        <v>481</v>
      </c>
      <c r="U29" s="18" t="n">
        <v>389.17000529</v>
      </c>
      <c r="V29" s="20" t="n">
        <v>19.94361184</v>
      </c>
    </row>
    <row r="30" spans="1:22">
      <c r="A30" s="15" t="s">
        <v>505</v>
      </c>
      <c r="B30" s="17" t="n">
        <v>4520</v>
      </c>
      <c r="C30" s="18">
        <f>(110.0/B30*100)</f>
        <v/>
      </c>
      <c r="D30" s="19" t="n">
        <v>4410</v>
      </c>
      <c r="E30" s="18" t="n">
        <v>523.5702291600001</v>
      </c>
      <c r="F30" s="20" t="n">
        <v>2.99412786</v>
      </c>
      <c r="G30" s="18" t="n">
        <v>507.15087509</v>
      </c>
      <c r="H30" s="20" t="n">
        <v>3.81146971</v>
      </c>
      <c r="I30" s="18" t="n">
        <v>487.9034849</v>
      </c>
      <c r="J30" s="20" t="n">
        <v>6.73592949</v>
      </c>
      <c r="K30" s="18" t="n">
        <v>444.58292477</v>
      </c>
      <c r="L30" s="20" t="n">
        <v>8.23997273</v>
      </c>
      <c r="M30" s="18" t="s">
        <v>481</v>
      </c>
      <c r="N30" s="20" t="s">
        <v>481</v>
      </c>
      <c r="O30" s="18" t="s">
        <v>481</v>
      </c>
      <c r="P30" s="20" t="s">
        <v>481</v>
      </c>
      <c r="Q30" s="18" t="s">
        <v>481</v>
      </c>
      <c r="R30" s="20" t="s">
        <v>481</v>
      </c>
      <c r="S30" s="18" t="s">
        <v>481</v>
      </c>
      <c r="T30" s="20" t="s">
        <v>481</v>
      </c>
      <c r="U30" s="18" t="n">
        <v>364.87603003</v>
      </c>
      <c r="V30" s="20" t="n">
        <v>12.48793433</v>
      </c>
    </row>
    <row r="31" spans="1:22">
      <c r="A31" s="15" t="s">
        <v>506</v>
      </c>
      <c r="B31" s="17" t="n">
        <v>5456</v>
      </c>
      <c r="C31" s="18">
        <f>(127.0/B31*100)</f>
        <v/>
      </c>
      <c r="D31" s="19" t="n">
        <v>5329</v>
      </c>
      <c r="E31" s="18" t="n">
        <v>523.4038378</v>
      </c>
      <c r="F31" s="20" t="n">
        <v>2.57857152</v>
      </c>
      <c r="G31" s="18" t="n">
        <v>510.47036548</v>
      </c>
      <c r="H31" s="20" t="n">
        <v>4.16665801</v>
      </c>
      <c r="I31" s="18" t="n">
        <v>496.98676293</v>
      </c>
      <c r="J31" s="20" t="n">
        <v>7.37821136</v>
      </c>
      <c r="K31" s="18" t="n">
        <v>445.43420682</v>
      </c>
      <c r="L31" s="20" t="n">
        <v>10.37602428</v>
      </c>
      <c r="M31" s="18" t="s">
        <v>481</v>
      </c>
      <c r="N31" s="20" t="s">
        <v>481</v>
      </c>
      <c r="O31" s="18" t="s">
        <v>481</v>
      </c>
      <c r="P31" s="20" t="s">
        <v>481</v>
      </c>
      <c r="Q31" s="18" t="s">
        <v>481</v>
      </c>
      <c r="R31" s="20" t="s">
        <v>481</v>
      </c>
      <c r="S31" s="18" t="s">
        <v>481</v>
      </c>
      <c r="T31" s="20" t="s">
        <v>481</v>
      </c>
      <c r="U31" s="18" t="n">
        <v>406.62971973</v>
      </c>
      <c r="V31" s="20" t="n">
        <v>9.6882038</v>
      </c>
    </row>
    <row r="32" spans="1:22">
      <c r="A32" s="15" t="s">
        <v>507</v>
      </c>
      <c r="B32" s="17" t="n">
        <v>4478</v>
      </c>
      <c r="C32" s="18">
        <f>(5.0/B32*100)</f>
        <v/>
      </c>
      <c r="D32" s="19" t="n">
        <v>4473</v>
      </c>
      <c r="E32" s="18" t="n">
        <v>507.45418369</v>
      </c>
      <c r="F32" s="20" t="n">
        <v>2.88902865</v>
      </c>
      <c r="G32" s="18" t="n">
        <v>512.79049528</v>
      </c>
      <c r="H32" s="20" t="n">
        <v>3.57151086</v>
      </c>
      <c r="I32" s="18" t="n">
        <v>500.04742064</v>
      </c>
      <c r="J32" s="20" t="n">
        <v>6.64293933</v>
      </c>
      <c r="K32" s="18" t="n">
        <v>474.05839454</v>
      </c>
      <c r="L32" s="20" t="n">
        <v>6.85072733</v>
      </c>
      <c r="M32" s="18" t="s">
        <v>481</v>
      </c>
      <c r="N32" s="20" t="s">
        <v>481</v>
      </c>
      <c r="O32" s="18" t="s">
        <v>481</v>
      </c>
      <c r="P32" s="20" t="s">
        <v>481</v>
      </c>
      <c r="Q32" s="18" t="s">
        <v>481</v>
      </c>
      <c r="R32" s="20" t="s">
        <v>481</v>
      </c>
      <c r="S32" s="18" t="s">
        <v>481</v>
      </c>
      <c r="T32" s="20" t="s">
        <v>481</v>
      </c>
      <c r="U32" s="18" t="n">
        <v>440.79876015</v>
      </c>
      <c r="V32" s="20" t="n">
        <v>19.78608893</v>
      </c>
    </row>
    <row r="33" spans="1:22">
      <c r="A33" s="15" t="s">
        <v>508</v>
      </c>
      <c r="B33" s="17" t="n">
        <v>7325</v>
      </c>
      <c r="C33" s="18">
        <f>(76.0/B33*100)</f>
        <v/>
      </c>
      <c r="D33" s="19" t="n">
        <v>7249</v>
      </c>
      <c r="E33" s="18" t="n">
        <v>503.57905346</v>
      </c>
      <c r="F33" s="20" t="n">
        <v>2.76704355</v>
      </c>
      <c r="G33" s="18" t="n">
        <v>494.09981392</v>
      </c>
      <c r="H33" s="20" t="n">
        <v>4.57832123</v>
      </c>
      <c r="I33" s="18" t="n">
        <v>471.36913006</v>
      </c>
      <c r="J33" s="20" t="n">
        <v>8.748848539999999</v>
      </c>
      <c r="K33" s="18" t="n">
        <v>431.39257844</v>
      </c>
      <c r="L33" s="20" t="n">
        <v>11.32549968</v>
      </c>
      <c r="M33" s="18" t="s">
        <v>481</v>
      </c>
      <c r="N33" s="20" t="s">
        <v>481</v>
      </c>
      <c r="O33" s="18" t="s">
        <v>481</v>
      </c>
      <c r="P33" s="20" t="s">
        <v>481</v>
      </c>
      <c r="Q33" s="18" t="s">
        <v>481</v>
      </c>
      <c r="R33" s="20" t="s">
        <v>481</v>
      </c>
      <c r="S33" s="18" t="s">
        <v>481</v>
      </c>
      <c r="T33" s="20" t="s">
        <v>481</v>
      </c>
      <c r="U33" s="18" t="n">
        <v>384.89646758</v>
      </c>
      <c r="V33" s="20" t="n">
        <v>13.80891765</v>
      </c>
    </row>
    <row r="34" spans="1:22">
      <c r="A34" s="15" t="s">
        <v>509</v>
      </c>
      <c r="B34" s="17" t="n">
        <v>6350</v>
      </c>
      <c r="C34" s="18">
        <f>(40.0/B34*100)</f>
        <v/>
      </c>
      <c r="D34" s="19" t="n">
        <v>6310</v>
      </c>
      <c r="E34" s="18" t="n">
        <v>466.43470912</v>
      </c>
      <c r="F34" s="20" t="n">
        <v>2.77542233</v>
      </c>
      <c r="G34" s="18" t="n">
        <v>466.77829808</v>
      </c>
      <c r="H34" s="20" t="n">
        <v>4.07174271</v>
      </c>
      <c r="I34" s="18" t="n">
        <v>446.01967645</v>
      </c>
      <c r="J34" s="20" t="n">
        <v>6.41962614</v>
      </c>
      <c r="K34" s="18" t="n">
        <v>419.31302217</v>
      </c>
      <c r="L34" s="20" t="n">
        <v>6.72731065</v>
      </c>
      <c r="M34" s="18" t="s">
        <v>481</v>
      </c>
      <c r="N34" s="20" t="s">
        <v>481</v>
      </c>
      <c r="O34" s="18" t="s">
        <v>481</v>
      </c>
      <c r="P34" s="20" t="s">
        <v>481</v>
      </c>
      <c r="Q34" s="18" t="n">
        <v>263.37193708</v>
      </c>
      <c r="R34" s="20" t="n">
        <v>13.61114927</v>
      </c>
      <c r="S34" s="18" t="s">
        <v>481</v>
      </c>
      <c r="T34" s="20" t="s">
        <v>481</v>
      </c>
      <c r="U34" s="18" t="n">
        <v>331.61077406</v>
      </c>
      <c r="V34" s="20" t="n">
        <v>10.75136713</v>
      </c>
    </row>
    <row r="35" spans="1:22">
      <c r="A35" s="15" t="s">
        <v>510</v>
      </c>
      <c r="B35" s="17" t="n">
        <v>6406</v>
      </c>
      <c r="C35" s="18">
        <f>(42.0/B35*100)</f>
        <v/>
      </c>
      <c r="D35" s="19" t="n">
        <v>6364</v>
      </c>
      <c r="E35" s="18" t="n">
        <v>512.6545586</v>
      </c>
      <c r="F35" s="20" t="n">
        <v>1.69836724</v>
      </c>
      <c r="G35" s="18" t="n">
        <v>507.1952092</v>
      </c>
      <c r="H35" s="20" t="n">
        <v>3.5399265</v>
      </c>
      <c r="I35" s="18" t="n">
        <v>477.11288108</v>
      </c>
      <c r="J35" s="20" t="n">
        <v>5.27769267</v>
      </c>
      <c r="K35" s="18" t="n">
        <v>473.98372145</v>
      </c>
      <c r="L35" s="20" t="n">
        <v>8.2852385</v>
      </c>
      <c r="M35" s="18" t="s">
        <v>481</v>
      </c>
      <c r="N35" s="20" t="s">
        <v>481</v>
      </c>
      <c r="O35" s="18" t="s">
        <v>481</v>
      </c>
      <c r="P35" s="20" t="s">
        <v>481</v>
      </c>
      <c r="Q35" s="18" t="n">
        <v>337.32521215</v>
      </c>
      <c r="R35" s="20" t="n">
        <v>11.65794297</v>
      </c>
      <c r="S35" s="18" t="s">
        <v>481</v>
      </c>
      <c r="T35" s="20" t="s">
        <v>481</v>
      </c>
      <c r="U35" s="18" t="n">
        <v>423.22871613</v>
      </c>
      <c r="V35" s="20" t="n">
        <v>15.01168459</v>
      </c>
    </row>
    <row r="36" spans="1:22">
      <c r="A36" s="15" t="s">
        <v>511</v>
      </c>
      <c r="B36" s="17" t="n">
        <v>6736</v>
      </c>
      <c r="C36" s="18">
        <f>(33.0/B36*100)</f>
        <v/>
      </c>
      <c r="D36" s="19" t="n">
        <v>6703</v>
      </c>
      <c r="E36" s="18" t="n">
        <v>499.20653798</v>
      </c>
      <c r="F36" s="20" t="n">
        <v>2.27289264</v>
      </c>
      <c r="G36" s="18" t="n">
        <v>500.85814485</v>
      </c>
      <c r="H36" s="20" t="n">
        <v>3.73901258</v>
      </c>
      <c r="I36" s="18" t="n">
        <v>472.04468352</v>
      </c>
      <c r="J36" s="20" t="n">
        <v>8.06546691</v>
      </c>
      <c r="K36" s="18" t="n">
        <v>438.69931438</v>
      </c>
      <c r="L36" s="20" t="n">
        <v>9.95177077</v>
      </c>
      <c r="M36" s="18" t="s">
        <v>481</v>
      </c>
      <c r="N36" s="20" t="s">
        <v>481</v>
      </c>
      <c r="O36" s="18" t="s">
        <v>481</v>
      </c>
      <c r="P36" s="20" t="s">
        <v>481</v>
      </c>
      <c r="Q36" s="18" t="s">
        <v>481</v>
      </c>
      <c r="R36" s="20" t="s">
        <v>481</v>
      </c>
      <c r="S36" s="18" t="s">
        <v>481</v>
      </c>
      <c r="T36" s="20" t="s">
        <v>481</v>
      </c>
      <c r="U36" s="18" t="n">
        <v>382.69652534</v>
      </c>
      <c r="V36" s="20" t="n">
        <v>15.79367067</v>
      </c>
    </row>
    <row r="37" spans="1:22">
      <c r="A37" s="15" t="s">
        <v>512</v>
      </c>
      <c r="B37" s="17" t="n">
        <v>5458</v>
      </c>
      <c r="C37" s="18">
        <f>(69.0/B37*100)</f>
        <v/>
      </c>
      <c r="D37" s="19" t="n">
        <v>5389</v>
      </c>
      <c r="E37" s="18" t="n">
        <v>511.76977166</v>
      </c>
      <c r="F37" s="20" t="n">
        <v>3.27078938</v>
      </c>
      <c r="G37" s="18" t="n">
        <v>499.61180635</v>
      </c>
      <c r="H37" s="20" t="n">
        <v>4.7831977</v>
      </c>
      <c r="I37" s="18" t="n">
        <v>475.13883155</v>
      </c>
      <c r="J37" s="20" t="n">
        <v>7.52345938</v>
      </c>
      <c r="K37" s="18" t="n">
        <v>428.26772815</v>
      </c>
      <c r="L37" s="20" t="n">
        <v>10.74123914</v>
      </c>
      <c r="M37" s="18" t="s">
        <v>481</v>
      </c>
      <c r="N37" s="20" t="s">
        <v>481</v>
      </c>
      <c r="O37" s="18" t="s">
        <v>481</v>
      </c>
      <c r="P37" s="20" t="s">
        <v>481</v>
      </c>
      <c r="Q37" s="18" t="s">
        <v>481</v>
      </c>
      <c r="R37" s="20" t="s">
        <v>481</v>
      </c>
      <c r="S37" s="18" t="s">
        <v>481</v>
      </c>
      <c r="T37" s="20" t="s">
        <v>481</v>
      </c>
      <c r="U37" s="18" t="n">
        <v>358.90543638</v>
      </c>
      <c r="V37" s="20" t="n">
        <v>11.28835205</v>
      </c>
    </row>
    <row r="38" spans="1:22">
      <c r="A38" s="15" t="s">
        <v>513</v>
      </c>
      <c r="B38" s="17" t="n">
        <v>5860</v>
      </c>
      <c r="C38" s="18">
        <f>(17.0/B38*100)</f>
        <v/>
      </c>
      <c r="D38" s="19" t="n">
        <v>5843</v>
      </c>
      <c r="E38" s="18" t="n">
        <v>500.95327027</v>
      </c>
      <c r="F38" s="20" t="n">
        <v>3.24837212</v>
      </c>
      <c r="G38" s="18" t="n">
        <v>490.42829831</v>
      </c>
      <c r="H38" s="20" t="n">
        <v>3.21603556</v>
      </c>
      <c r="I38" s="18" t="n">
        <v>461.36406983</v>
      </c>
      <c r="J38" s="20" t="n">
        <v>8.220996469999999</v>
      </c>
      <c r="K38" s="18" t="n">
        <v>438.18470984</v>
      </c>
      <c r="L38" s="20" t="n">
        <v>10.3868275</v>
      </c>
      <c r="M38" s="18" t="s">
        <v>481</v>
      </c>
      <c r="N38" s="20" t="s">
        <v>481</v>
      </c>
      <c r="O38" s="18" t="s">
        <v>481</v>
      </c>
      <c r="P38" s="20" t="s">
        <v>481</v>
      </c>
      <c r="Q38" s="18" t="s">
        <v>481</v>
      </c>
      <c r="R38" s="20" t="s">
        <v>481</v>
      </c>
      <c r="S38" s="18" t="s">
        <v>481</v>
      </c>
      <c r="T38" s="20" t="s">
        <v>481</v>
      </c>
      <c r="U38" s="18" t="n">
        <v>359.83353982</v>
      </c>
      <c r="V38" s="20" t="n">
        <v>10.18328803</v>
      </c>
    </row>
    <row r="39" spans="1:22">
      <c r="A39" s="15" t="s">
        <v>514</v>
      </c>
      <c r="B39" s="17" t="n">
        <v>5895</v>
      </c>
      <c r="C39" s="18">
        <f>(32.0/B39*100)</f>
        <v/>
      </c>
      <c r="D39" s="19" t="n">
        <v>5863</v>
      </c>
      <c r="E39" s="18" t="n">
        <v>432.12173838</v>
      </c>
      <c r="F39" s="20" t="n">
        <v>3.95278282</v>
      </c>
      <c r="G39" s="18" t="n">
        <v>436.82927143</v>
      </c>
      <c r="H39" s="20" t="n">
        <v>6.52067323</v>
      </c>
      <c r="I39" s="18" t="n">
        <v>418.22597992</v>
      </c>
      <c r="J39" s="20" t="n">
        <v>8.457028599999999</v>
      </c>
      <c r="K39" s="18" t="n">
        <v>400.380791</v>
      </c>
      <c r="L39" s="20" t="n">
        <v>7.07088102</v>
      </c>
      <c r="M39" s="18" t="s">
        <v>481</v>
      </c>
      <c r="N39" s="20" t="s">
        <v>481</v>
      </c>
      <c r="O39" s="18" t="s">
        <v>481</v>
      </c>
      <c r="P39" s="20" t="s">
        <v>481</v>
      </c>
      <c r="Q39" s="18" t="s">
        <v>481</v>
      </c>
      <c r="R39" s="20" t="s">
        <v>481</v>
      </c>
      <c r="S39" s="18" t="s">
        <v>481</v>
      </c>
      <c r="T39" s="20" t="s">
        <v>481</v>
      </c>
      <c r="U39" s="18" t="n">
        <v>343.79658005</v>
      </c>
      <c r="V39" s="20" t="n">
        <v>11.4025951</v>
      </c>
    </row>
    <row r="40" spans="1:22">
      <c r="A40" s="15" t="s">
        <v>515</v>
      </c>
      <c r="B40" s="17" t="n">
        <v>14157</v>
      </c>
      <c r="C40" s="18">
        <f>(298.0/B40*100)</f>
        <v/>
      </c>
      <c r="D40" s="19" t="n">
        <v>13859</v>
      </c>
      <c r="E40" s="18" t="n">
        <v>504.1111808</v>
      </c>
      <c r="F40" s="20" t="n">
        <v>2.97104413</v>
      </c>
      <c r="G40" s="18" t="n">
        <v>506.18212237</v>
      </c>
      <c r="H40" s="20" t="n">
        <v>3.33191299</v>
      </c>
      <c r="I40" s="18" t="n">
        <v>475.34717428</v>
      </c>
      <c r="J40" s="20" t="n">
        <v>6.29377279</v>
      </c>
      <c r="K40" s="18" t="n">
        <v>466.27033058</v>
      </c>
      <c r="L40" s="20" t="n">
        <v>7.89271745</v>
      </c>
      <c r="M40" s="18" t="s">
        <v>481</v>
      </c>
      <c r="N40" s="20" t="s">
        <v>481</v>
      </c>
      <c r="O40" s="18" t="s">
        <v>481</v>
      </c>
      <c r="P40" s="20" t="s">
        <v>481</v>
      </c>
      <c r="Q40" s="18" t="s">
        <v>481</v>
      </c>
      <c r="R40" s="20" t="s">
        <v>481</v>
      </c>
      <c r="S40" s="18" t="s">
        <v>481</v>
      </c>
      <c r="T40" s="20" t="s">
        <v>481</v>
      </c>
      <c r="U40" s="18" t="n">
        <v>403.85089114</v>
      </c>
      <c r="V40" s="20" t="n">
        <v>8.80345977</v>
      </c>
    </row>
    <row r="41" spans="1:22">
      <c r="A41" s="15" t="s">
        <v>516</v>
      </c>
      <c r="B41" s="17" t="n">
        <v>5712</v>
      </c>
      <c r="C41" s="18">
        <f>(40.0/B41*100)</f>
        <v/>
      </c>
      <c r="D41" s="19" t="n">
        <v>5672</v>
      </c>
      <c r="E41" s="18" t="n">
        <v>504.03057126</v>
      </c>
      <c r="F41" s="20" t="n">
        <v>3.44235096</v>
      </c>
      <c r="G41" s="18" t="n">
        <v>500.46658372</v>
      </c>
      <c r="H41" s="20" t="n">
        <v>3.97407965</v>
      </c>
      <c r="I41" s="18" t="n">
        <v>477.62759687</v>
      </c>
      <c r="J41" s="20" t="n">
        <v>8.21137495</v>
      </c>
      <c r="K41" s="18" t="n">
        <v>461.49687955</v>
      </c>
      <c r="L41" s="20" t="n">
        <v>9.765110399999999</v>
      </c>
      <c r="M41" s="18" t="s">
        <v>481</v>
      </c>
      <c r="N41" s="20" t="s">
        <v>481</v>
      </c>
      <c r="O41" s="18" t="s">
        <v>481</v>
      </c>
      <c r="P41" s="20" t="s">
        <v>481</v>
      </c>
      <c r="Q41" s="18" t="n">
        <v>399.91015703</v>
      </c>
      <c r="R41" s="20" t="n">
        <v>16.72230739</v>
      </c>
      <c r="S41" s="18" t="s">
        <v>481</v>
      </c>
      <c r="T41" s="20" t="s">
        <v>481</v>
      </c>
      <c r="U41" s="18" t="n">
        <v>371.20490891</v>
      </c>
      <c r="V41" s="20" t="n">
        <v>15.10251917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405.25875999</v>
      </c>
      <c r="R44" s="20" t="n">
        <v>4.13018289</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349.85925265</v>
      </c>
      <c r="R45" s="20" t="n">
        <v>3.00084387</v>
      </c>
      <c r="S45" s="18" t="s">
        <v>481</v>
      </c>
      <c r="T45" s="20" t="s">
        <v>481</v>
      </c>
      <c r="U45" s="18" t="s">
        <v>481</v>
      </c>
      <c r="V45" s="20" t="s">
        <v>481</v>
      </c>
    </row>
    <row r="46" spans="1:22">
      <c r="A46" s="15" t="s">
        <v>521</v>
      </c>
      <c r="B46" s="17" t="n">
        <v>23141</v>
      </c>
      <c r="C46" s="18">
        <f>(1434.0/B46*100)</f>
        <v/>
      </c>
      <c r="D46" s="19" t="n">
        <v>21707</v>
      </c>
      <c r="E46" s="18" t="n">
        <v>420.75363417</v>
      </c>
      <c r="F46" s="20" t="n">
        <v>2.70796843</v>
      </c>
      <c r="G46" s="18" t="n">
        <v>428.39787487</v>
      </c>
      <c r="H46" s="20" t="n">
        <v>4.86314715</v>
      </c>
      <c r="I46" s="18" t="n">
        <v>396.77769474</v>
      </c>
      <c r="J46" s="20" t="n">
        <v>7.95067412</v>
      </c>
      <c r="K46" s="18" t="n">
        <v>381.80526921</v>
      </c>
      <c r="L46" s="20" t="n">
        <v>7.74205984</v>
      </c>
      <c r="M46" s="18" t="s">
        <v>481</v>
      </c>
      <c r="N46" s="20" t="s">
        <v>481</v>
      </c>
      <c r="O46" s="18" t="s">
        <v>481</v>
      </c>
      <c r="P46" s="20" t="s">
        <v>481</v>
      </c>
      <c r="Q46" s="18" t="s">
        <v>481</v>
      </c>
      <c r="R46" s="20" t="s">
        <v>481</v>
      </c>
      <c r="S46" s="18" t="s">
        <v>481</v>
      </c>
      <c r="T46" s="20" t="s">
        <v>481</v>
      </c>
      <c r="U46" s="18" t="n">
        <v>342.72133018</v>
      </c>
      <c r="V46" s="20" t="n">
        <v>4.0705713</v>
      </c>
    </row>
    <row r="47" spans="1:22">
      <c r="A47" s="15" t="s">
        <v>522</v>
      </c>
      <c r="B47" s="17" t="n">
        <v>5928</v>
      </c>
      <c r="C47" s="18">
        <f>(106.0/B47*100)</f>
        <v/>
      </c>
      <c r="D47" s="19" t="n">
        <v>5822</v>
      </c>
      <c r="E47" s="18" t="n">
        <v>448.01281093</v>
      </c>
      <c r="F47" s="20" t="n">
        <v>4.68570452</v>
      </c>
      <c r="G47" s="18" t="n">
        <v>449.90261778</v>
      </c>
      <c r="H47" s="20" t="n">
        <v>5.49691925</v>
      </c>
      <c r="I47" s="18" t="n">
        <v>426.05077585</v>
      </c>
      <c r="J47" s="20" t="n">
        <v>8.41830826</v>
      </c>
      <c r="K47" s="18" t="n">
        <v>393.61006735</v>
      </c>
      <c r="L47" s="20" t="n">
        <v>7.53810045</v>
      </c>
      <c r="M47" s="18" t="s">
        <v>481</v>
      </c>
      <c r="N47" s="20" t="s">
        <v>481</v>
      </c>
      <c r="O47" s="18" t="s">
        <v>481</v>
      </c>
      <c r="P47" s="20" t="s">
        <v>481</v>
      </c>
      <c r="Q47" s="18" t="s">
        <v>481</v>
      </c>
      <c r="R47" s="20" t="s">
        <v>481</v>
      </c>
      <c r="S47" s="18" t="s">
        <v>481</v>
      </c>
      <c r="T47" s="20" t="s">
        <v>481</v>
      </c>
      <c r="U47" s="18" t="n">
        <v>303.77217492</v>
      </c>
      <c r="V47" s="20" t="n">
        <v>7.09504988</v>
      </c>
    </row>
    <row r="48" spans="1:22">
      <c r="A48" s="15" t="s">
        <v>523</v>
      </c>
      <c r="B48" s="17" t="n">
        <v>9841</v>
      </c>
      <c r="C48" s="18">
        <f>(7.0/B48*100)</f>
        <v/>
      </c>
      <c r="D48" s="19" t="n">
        <v>9834</v>
      </c>
      <c r="E48" s="18" t="n">
        <v>499.41694565</v>
      </c>
      <c r="F48" s="20" t="n">
        <v>5.15884883</v>
      </c>
      <c r="G48" s="18" t="n">
        <v>485.99597929</v>
      </c>
      <c r="H48" s="20" t="n">
        <v>7.28892373</v>
      </c>
      <c r="I48" s="18" t="n">
        <v>455.54415523</v>
      </c>
      <c r="J48" s="20" t="n">
        <v>8.67681301</v>
      </c>
      <c r="K48" s="18" t="n">
        <v>462.57291359</v>
      </c>
      <c r="L48" s="20" t="n">
        <v>12.95002395</v>
      </c>
      <c r="M48" s="18" t="s">
        <v>481</v>
      </c>
      <c r="N48" s="20" t="s">
        <v>481</v>
      </c>
      <c r="O48" s="18" t="s">
        <v>481</v>
      </c>
      <c r="P48" s="20" t="s">
        <v>481</v>
      </c>
      <c r="Q48" s="18" t="s">
        <v>481</v>
      </c>
      <c r="R48" s="20" t="s">
        <v>481</v>
      </c>
      <c r="S48" s="18" t="s">
        <v>481</v>
      </c>
      <c r="T48" s="20" t="s">
        <v>481</v>
      </c>
      <c r="U48" s="18" t="n">
        <v>402.94129444</v>
      </c>
      <c r="V48" s="20" t="n">
        <v>32.1692936</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425.30311958</v>
      </c>
      <c r="R49" s="20" t="n">
        <v>3.22111589</v>
      </c>
      <c r="S49" s="18" t="s">
        <v>481</v>
      </c>
      <c r="T49" s="20" t="s">
        <v>481</v>
      </c>
      <c r="U49" s="18" t="s">
        <v>481</v>
      </c>
      <c r="V49" s="20" t="s">
        <v>481</v>
      </c>
    </row>
    <row r="50" spans="1:22">
      <c r="A50" s="15" t="s">
        <v>525</v>
      </c>
      <c r="B50" s="17" t="n">
        <v>11795</v>
      </c>
      <c r="C50" s="18">
        <f>(228.0/B50*100)</f>
        <v/>
      </c>
      <c r="D50" s="19" t="n">
        <v>11567</v>
      </c>
      <c r="E50" s="18" t="n">
        <v>426.68921704</v>
      </c>
      <c r="F50" s="20" t="n">
        <v>3.13600074</v>
      </c>
      <c r="G50" s="18" t="n">
        <v>435.87447157</v>
      </c>
      <c r="H50" s="20" t="n">
        <v>3.65451231</v>
      </c>
      <c r="I50" s="18" t="n">
        <v>423.75725556</v>
      </c>
      <c r="J50" s="20" t="n">
        <v>5.40265936</v>
      </c>
      <c r="K50" s="18" t="n">
        <v>390.2926573</v>
      </c>
      <c r="L50" s="20" t="n">
        <v>6.08256348</v>
      </c>
      <c r="M50" s="18" t="s">
        <v>481</v>
      </c>
      <c r="N50" s="20" t="s">
        <v>481</v>
      </c>
      <c r="O50" s="18" t="s">
        <v>481</v>
      </c>
      <c r="P50" s="20" t="s">
        <v>481</v>
      </c>
      <c r="Q50" s="18" t="s">
        <v>481</v>
      </c>
      <c r="R50" s="20" t="s">
        <v>481</v>
      </c>
      <c r="S50" s="18" t="s">
        <v>481</v>
      </c>
      <c r="T50" s="20" t="s">
        <v>481</v>
      </c>
      <c r="U50" s="18" t="n">
        <v>342.66285622</v>
      </c>
      <c r="V50" s="20" t="n">
        <v>10.01549286</v>
      </c>
    </row>
    <row r="51" spans="1:22">
      <c r="A51" s="15" t="s">
        <v>526</v>
      </c>
      <c r="B51" s="17" t="n">
        <v>6866</v>
      </c>
      <c r="C51" s="18">
        <f>(109.0/B51*100)</f>
        <v/>
      </c>
      <c r="D51" s="19" t="n">
        <v>6757</v>
      </c>
      <c r="E51" s="18" t="n">
        <v>426.62615261</v>
      </c>
      <c r="F51" s="20" t="n">
        <v>2.97290005</v>
      </c>
      <c r="G51" s="18" t="n">
        <v>440.28301683</v>
      </c>
      <c r="H51" s="20" t="n">
        <v>3.87982727</v>
      </c>
      <c r="I51" s="18" t="n">
        <v>429.78292327</v>
      </c>
      <c r="J51" s="20" t="n">
        <v>6.30842978</v>
      </c>
      <c r="K51" s="18" t="n">
        <v>417.19737898</v>
      </c>
      <c r="L51" s="20" t="n">
        <v>7.40707384</v>
      </c>
      <c r="M51" s="18" t="s">
        <v>481</v>
      </c>
      <c r="N51" s="20" t="s">
        <v>481</v>
      </c>
      <c r="O51" s="18" t="s">
        <v>481</v>
      </c>
      <c r="P51" s="20" t="s">
        <v>481</v>
      </c>
      <c r="Q51" s="18" t="n">
        <v>427.96430568</v>
      </c>
      <c r="R51" s="20" t="n">
        <v>5.20460603</v>
      </c>
      <c r="S51" s="18" t="s">
        <v>481</v>
      </c>
      <c r="T51" s="20" t="s">
        <v>481</v>
      </c>
      <c r="U51" s="18" t="n">
        <v>382.60065222</v>
      </c>
      <c r="V51" s="20" t="n">
        <v>8.812914490000001</v>
      </c>
    </row>
    <row r="52" spans="1:22">
      <c r="A52" s="15" t="s">
        <v>527</v>
      </c>
      <c r="B52" s="17" t="n">
        <v>5809</v>
      </c>
      <c r="C52" s="18">
        <f>(78.0/B52*100)</f>
        <v/>
      </c>
      <c r="D52" s="19" t="n">
        <v>5731</v>
      </c>
      <c r="E52" s="18" t="n">
        <v>492.0119884</v>
      </c>
      <c r="F52" s="20" t="n">
        <v>2.62932032</v>
      </c>
      <c r="G52" s="18" t="n">
        <v>489.1214232</v>
      </c>
      <c r="H52" s="20" t="n">
        <v>4.12906199</v>
      </c>
      <c r="I52" s="18" t="n">
        <v>466.86485335</v>
      </c>
      <c r="J52" s="20" t="n">
        <v>6.84930143</v>
      </c>
      <c r="K52" s="18" t="n">
        <v>445.34120965</v>
      </c>
      <c r="L52" s="20" t="n">
        <v>7.79056976</v>
      </c>
      <c r="M52" s="18" t="s">
        <v>481</v>
      </c>
      <c r="N52" s="20" t="s">
        <v>481</v>
      </c>
      <c r="O52" s="18" t="s">
        <v>481</v>
      </c>
      <c r="P52" s="20" t="s">
        <v>481</v>
      </c>
      <c r="Q52" s="18" t="s">
        <v>481</v>
      </c>
      <c r="R52" s="20" t="s">
        <v>481</v>
      </c>
      <c r="S52" s="18" t="s">
        <v>481</v>
      </c>
      <c r="T52" s="20" t="s">
        <v>481</v>
      </c>
      <c r="U52" s="18" t="n">
        <v>388.95632021</v>
      </c>
      <c r="V52" s="20" t="n">
        <v>14.25597712</v>
      </c>
    </row>
    <row r="53" spans="1:22">
      <c r="A53" s="15" t="s">
        <v>528</v>
      </c>
      <c r="B53" s="17" t="n">
        <v>5571</v>
      </c>
      <c r="C53" s="18">
        <f>(85.0/B53*100)</f>
        <v/>
      </c>
      <c r="D53" s="19" t="n">
        <v>5486</v>
      </c>
      <c r="E53" s="18" t="n">
        <v>455.88555377</v>
      </c>
      <c r="F53" s="20" t="n">
        <v>2.01522429</v>
      </c>
      <c r="G53" s="18" t="n">
        <v>437.44304489</v>
      </c>
      <c r="H53" s="20" t="n">
        <v>4.04921832</v>
      </c>
      <c r="I53" s="18" t="n">
        <v>409.63688966</v>
      </c>
      <c r="J53" s="20" t="n">
        <v>8.02140872</v>
      </c>
      <c r="K53" s="18" t="n">
        <v>392.84107517</v>
      </c>
      <c r="L53" s="20" t="n">
        <v>9.65411937</v>
      </c>
      <c r="M53" s="18" t="s">
        <v>481</v>
      </c>
      <c r="N53" s="20" t="s">
        <v>481</v>
      </c>
      <c r="O53" s="18" t="s">
        <v>481</v>
      </c>
      <c r="P53" s="20" t="s">
        <v>481</v>
      </c>
      <c r="Q53" s="18" t="s">
        <v>481</v>
      </c>
      <c r="R53" s="20" t="s">
        <v>481</v>
      </c>
      <c r="S53" s="18" t="s">
        <v>481</v>
      </c>
      <c r="T53" s="20" t="s">
        <v>481</v>
      </c>
      <c r="U53" s="18" t="n">
        <v>317.68085632</v>
      </c>
      <c r="V53" s="20" t="n">
        <v>7.4477981</v>
      </c>
    </row>
    <row r="54" spans="1:22">
      <c r="A54" s="15" t="s">
        <v>529</v>
      </c>
      <c r="B54" s="17" t="n">
        <v>4740</v>
      </c>
      <c r="C54" s="18">
        <f>(127.0/B54*100)</f>
        <v/>
      </c>
      <c r="D54" s="19" t="n">
        <v>4613</v>
      </c>
      <c r="E54" s="18" t="n">
        <v>364.08512244</v>
      </c>
      <c r="F54" s="20" t="n">
        <v>3.00943501</v>
      </c>
      <c r="G54" s="18" t="n">
        <v>388.30301703</v>
      </c>
      <c r="H54" s="20" t="n">
        <v>4.92659052</v>
      </c>
      <c r="I54" s="18" t="n">
        <v>371.64664537</v>
      </c>
      <c r="J54" s="20" t="n">
        <v>7.56133491</v>
      </c>
      <c r="K54" s="18" t="n">
        <v>350.43168698</v>
      </c>
      <c r="L54" s="20" t="n">
        <v>6.92163938</v>
      </c>
      <c r="M54" s="18" t="s">
        <v>481</v>
      </c>
      <c r="N54" s="20" t="s">
        <v>481</v>
      </c>
      <c r="O54" s="18" t="s">
        <v>481</v>
      </c>
      <c r="P54" s="20" t="s">
        <v>481</v>
      </c>
      <c r="Q54" s="18" t="s">
        <v>481</v>
      </c>
      <c r="R54" s="20" t="s">
        <v>481</v>
      </c>
      <c r="S54" s="18" t="s">
        <v>481</v>
      </c>
      <c r="T54" s="20" t="s">
        <v>481</v>
      </c>
      <c r="U54" s="18" t="n">
        <v>278.9661261</v>
      </c>
      <c r="V54" s="20" t="n">
        <v>4.80325323</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401.28813522</v>
      </c>
      <c r="R55" s="20" t="n">
        <v>2.95767116</v>
      </c>
      <c r="S55" s="18" t="s">
        <v>481</v>
      </c>
      <c r="T55" s="20" t="s">
        <v>481</v>
      </c>
      <c r="U55" s="18" t="s">
        <v>481</v>
      </c>
      <c r="V55" s="20" t="s">
        <v>481</v>
      </c>
    </row>
    <row r="56" spans="1:22">
      <c r="A56" s="15" t="s">
        <v>531</v>
      </c>
      <c r="B56" s="17" t="n">
        <v>5359</v>
      </c>
      <c r="C56" s="18">
        <f>(76.0/B56*100)</f>
        <v/>
      </c>
      <c r="D56" s="19" t="n">
        <v>5283</v>
      </c>
      <c r="E56" s="18" t="n">
        <v>533.05379181</v>
      </c>
      <c r="F56" s="20" t="n">
        <v>2.79274775</v>
      </c>
      <c r="G56" s="18" t="n">
        <v>522.06190048</v>
      </c>
      <c r="H56" s="20" t="n">
        <v>4.07235697</v>
      </c>
      <c r="I56" s="18" t="n">
        <v>503.45069044</v>
      </c>
      <c r="J56" s="20" t="n">
        <v>6.75630529</v>
      </c>
      <c r="K56" s="18" t="n">
        <v>470.98008868</v>
      </c>
      <c r="L56" s="20" t="n">
        <v>7.50398857</v>
      </c>
      <c r="M56" s="18" t="s">
        <v>481</v>
      </c>
      <c r="N56" s="20" t="s">
        <v>481</v>
      </c>
      <c r="O56" s="18" t="s">
        <v>481</v>
      </c>
      <c r="P56" s="20" t="s">
        <v>481</v>
      </c>
      <c r="Q56" s="18" t="s">
        <v>481</v>
      </c>
      <c r="R56" s="20" t="s">
        <v>481</v>
      </c>
      <c r="S56" s="18" t="s">
        <v>481</v>
      </c>
      <c r="T56" s="20" t="s">
        <v>481</v>
      </c>
      <c r="U56" s="18" t="n">
        <v>472.82664848</v>
      </c>
      <c r="V56" s="20" t="n">
        <v>23.13270524</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397.25949434</v>
      </c>
      <c r="R57" s="20" t="n">
        <v>2.86584073</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408.10219777</v>
      </c>
      <c r="R58" s="20" t="n">
        <v>2.92517356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347.12590293</v>
      </c>
      <c r="R59" s="20" t="n">
        <v>1.56898215</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346.54897697</v>
      </c>
      <c r="R60" s="20" t="n">
        <v>4.41355694</v>
      </c>
      <c r="S60" s="18" t="s">
        <v>481</v>
      </c>
      <c r="T60" s="20" t="s">
        <v>481</v>
      </c>
      <c r="U60" s="18" t="s">
        <v>481</v>
      </c>
      <c r="V60" s="20" t="s">
        <v>481</v>
      </c>
    </row>
    <row r="61" spans="1:22">
      <c r="A61" s="15" t="s">
        <v>536</v>
      </c>
      <c r="B61" s="17" t="n">
        <v>6525</v>
      </c>
      <c r="C61" s="18">
        <f>(139.0/B61*100)</f>
        <v/>
      </c>
      <c r="D61" s="19" t="n">
        <v>6386</v>
      </c>
      <c r="E61" s="18" t="n">
        <v>478.83810675</v>
      </c>
      <c r="F61" s="20" t="n">
        <v>2.85045509</v>
      </c>
      <c r="G61" s="18" t="n">
        <v>482.45187762</v>
      </c>
      <c r="H61" s="20" t="n">
        <v>4.05656289</v>
      </c>
      <c r="I61" s="18" t="n">
        <v>454.3170443</v>
      </c>
      <c r="J61" s="20" t="n">
        <v>6.96064143</v>
      </c>
      <c r="K61" s="18" t="n">
        <v>401.03192251</v>
      </c>
      <c r="L61" s="20" t="n">
        <v>12.14361992</v>
      </c>
      <c r="M61" s="18" t="s">
        <v>481</v>
      </c>
      <c r="N61" s="20" t="s">
        <v>481</v>
      </c>
      <c r="O61" s="18" t="s">
        <v>481</v>
      </c>
      <c r="P61" s="20" t="s">
        <v>481</v>
      </c>
      <c r="Q61" s="18" t="s">
        <v>481</v>
      </c>
      <c r="R61" s="20" t="s">
        <v>481</v>
      </c>
      <c r="S61" s="18" t="s">
        <v>481</v>
      </c>
      <c r="T61" s="20" t="s">
        <v>481</v>
      </c>
      <c r="U61" s="18" t="n">
        <v>362.17156667</v>
      </c>
      <c r="V61" s="20" t="n">
        <v>11.68942728</v>
      </c>
    </row>
    <row r="62" spans="1:22">
      <c r="A62" s="15" t="s">
        <v>537</v>
      </c>
      <c r="B62" s="17" t="n">
        <v>4476</v>
      </c>
      <c r="C62" s="18">
        <f>(3.0/B62*100)</f>
        <v/>
      </c>
      <c r="D62" s="19" t="n">
        <v>4473</v>
      </c>
      <c r="E62" s="18" t="n">
        <v>511.36651911</v>
      </c>
      <c r="F62" s="20" t="n">
        <v>1.55870625</v>
      </c>
      <c r="G62" s="18" t="n">
        <v>511.69294925</v>
      </c>
      <c r="H62" s="20" t="n">
        <v>2.71741093</v>
      </c>
      <c r="I62" s="18" t="n">
        <v>491.95535765</v>
      </c>
      <c r="J62" s="20" t="n">
        <v>6.49353642</v>
      </c>
      <c r="K62" s="18" t="n">
        <v>466.11906827</v>
      </c>
      <c r="L62" s="20" t="n">
        <v>7.87762074</v>
      </c>
      <c r="M62" s="18" t="s">
        <v>481</v>
      </c>
      <c r="N62" s="20" t="s">
        <v>481</v>
      </c>
      <c r="O62" s="18" t="s">
        <v>481</v>
      </c>
      <c r="P62" s="20" t="s">
        <v>481</v>
      </c>
      <c r="Q62" s="18" t="s">
        <v>481</v>
      </c>
      <c r="R62" s="20" t="s">
        <v>481</v>
      </c>
      <c r="S62" s="18" t="s">
        <v>481</v>
      </c>
      <c r="T62" s="20" t="s">
        <v>481</v>
      </c>
      <c r="U62" s="18" t="n">
        <v>492.57391485</v>
      </c>
      <c r="V62" s="20" t="n">
        <v>31.94490423</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351.74154869</v>
      </c>
      <c r="R63" s="20" t="n">
        <v>1.40819617</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446.66614265</v>
      </c>
      <c r="R64" s="20" t="n">
        <v>1.7787943</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416.22926213</v>
      </c>
      <c r="R65" s="20" t="n">
        <v>2.51747002</v>
      </c>
      <c r="S65" s="18" t="s">
        <v>481</v>
      </c>
      <c r="T65" s="20" t="s">
        <v>481</v>
      </c>
      <c r="U65" s="18" t="s">
        <v>481</v>
      </c>
      <c r="V65" s="20" t="s">
        <v>481</v>
      </c>
    </row>
    <row r="66" spans="1:22">
      <c r="A66" s="15" t="s">
        <v>541</v>
      </c>
      <c r="B66" s="17" t="n">
        <v>5665</v>
      </c>
      <c r="C66" s="18">
        <f>(77.0/B66*100)</f>
        <v/>
      </c>
      <c r="D66" s="19" t="n">
        <v>5588</v>
      </c>
      <c r="E66" s="18" t="n">
        <v>431.23931301</v>
      </c>
      <c r="F66" s="20" t="n">
        <v>1.97826848</v>
      </c>
      <c r="G66" s="18" t="n">
        <v>456.28096582</v>
      </c>
      <c r="H66" s="20" t="n">
        <v>3.31155638</v>
      </c>
      <c r="I66" s="18" t="n">
        <v>435.81702415</v>
      </c>
      <c r="J66" s="20" t="n">
        <v>6.76396795</v>
      </c>
      <c r="K66" s="18" t="n">
        <v>401.05463323</v>
      </c>
      <c r="L66" s="20" t="n">
        <v>6.67204539</v>
      </c>
      <c r="M66" s="18" t="s">
        <v>481</v>
      </c>
      <c r="N66" s="20" t="s">
        <v>481</v>
      </c>
      <c r="O66" s="18" t="s">
        <v>481</v>
      </c>
      <c r="P66" s="20" t="s">
        <v>481</v>
      </c>
      <c r="Q66" s="18" t="s">
        <v>481</v>
      </c>
      <c r="R66" s="20" t="s">
        <v>481</v>
      </c>
      <c r="S66" s="18" t="s">
        <v>481</v>
      </c>
      <c r="T66" s="20" t="s">
        <v>481</v>
      </c>
      <c r="U66" s="18" t="n">
        <v>329.377377</v>
      </c>
      <c r="V66" s="20" t="n">
        <v>5.05660001</v>
      </c>
    </row>
    <row r="67" spans="1:22">
      <c r="A67" s="15" t="s">
        <v>542</v>
      </c>
      <c r="B67" s="17" t="n">
        <v>6971</v>
      </c>
      <c r="C67" s="18">
        <f>(146.0/B67*100)</f>
        <v/>
      </c>
      <c r="D67" s="19" t="n">
        <v>6825</v>
      </c>
      <c r="E67" s="18" t="n">
        <v>399.70596009</v>
      </c>
      <c r="F67" s="20" t="n">
        <v>3.02111403</v>
      </c>
      <c r="G67" s="18" t="n">
        <v>418.93900872</v>
      </c>
      <c r="H67" s="20" t="n">
        <v>3.52752084</v>
      </c>
      <c r="I67" s="18" t="n">
        <v>389.40101359</v>
      </c>
      <c r="J67" s="20" t="n">
        <v>5.65499352</v>
      </c>
      <c r="K67" s="18" t="n">
        <v>381.73545683</v>
      </c>
      <c r="L67" s="20" t="n">
        <v>6.95246769</v>
      </c>
      <c r="M67" s="18" t="s">
        <v>481</v>
      </c>
      <c r="N67" s="20" t="s">
        <v>481</v>
      </c>
      <c r="O67" s="18" t="s">
        <v>481</v>
      </c>
      <c r="P67" s="20" t="s">
        <v>481</v>
      </c>
      <c r="Q67" s="18" t="s">
        <v>481</v>
      </c>
      <c r="R67" s="20" t="s">
        <v>481</v>
      </c>
      <c r="S67" s="18" t="s">
        <v>481</v>
      </c>
      <c r="T67" s="20" t="s">
        <v>481</v>
      </c>
      <c r="U67" s="18" t="n">
        <v>308.02429402</v>
      </c>
      <c r="V67" s="20" t="n">
        <v>7.27328415</v>
      </c>
    </row>
    <row r="68" spans="1:22">
      <c r="A68" s="15" t="s">
        <v>543</v>
      </c>
      <c r="B68" s="17" t="n">
        <v>12083</v>
      </c>
      <c r="C68" s="18">
        <f>(26.0/B68*100)</f>
        <v/>
      </c>
      <c r="D68" s="19" t="n">
        <v>12057</v>
      </c>
      <c r="E68" s="18" t="n">
        <v>424.52858425</v>
      </c>
      <c r="F68" s="20" t="n">
        <v>1.29526543</v>
      </c>
      <c r="G68" s="18" t="n">
        <v>413.30197764</v>
      </c>
      <c r="H68" s="20" t="n">
        <v>2.88420961</v>
      </c>
      <c r="I68" s="18" t="n">
        <v>361.55696774</v>
      </c>
      <c r="J68" s="20" t="n">
        <v>4.44355217</v>
      </c>
      <c r="K68" s="18" t="n">
        <v>344.42518685</v>
      </c>
      <c r="L68" s="20" t="n">
        <v>5.26476638</v>
      </c>
      <c r="M68" s="18" t="s">
        <v>481</v>
      </c>
      <c r="N68" s="20" t="s">
        <v>481</v>
      </c>
      <c r="O68" s="18" t="s">
        <v>481</v>
      </c>
      <c r="P68" s="20" t="s">
        <v>481</v>
      </c>
      <c r="Q68" s="18" t="s">
        <v>481</v>
      </c>
      <c r="R68" s="20" t="s">
        <v>481</v>
      </c>
      <c r="S68" s="18" t="s">
        <v>481</v>
      </c>
      <c r="T68" s="20" t="s">
        <v>481</v>
      </c>
      <c r="U68" s="18" t="n">
        <v>289.42152219</v>
      </c>
      <c r="V68" s="20" t="n">
        <v>3.97425729</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433.61659804</v>
      </c>
      <c r="R69" s="20" t="n">
        <v>4.0674456</v>
      </c>
      <c r="S69" s="18" t="s">
        <v>481</v>
      </c>
      <c r="T69" s="20" t="s">
        <v>481</v>
      </c>
      <c r="U69" s="18" t="s">
        <v>481</v>
      </c>
      <c r="V69" s="20" t="s">
        <v>481</v>
      </c>
    </row>
    <row r="70" spans="1:22">
      <c r="A70" s="15" t="s">
        <v>545</v>
      </c>
      <c r="B70" s="17" t="n">
        <v>6036</v>
      </c>
      <c r="C70" s="18">
        <f>(223.0/B70*100)</f>
        <v/>
      </c>
      <c r="D70" s="19" t="n">
        <v>5813</v>
      </c>
      <c r="E70" s="18" t="n">
        <v>497.1731832</v>
      </c>
      <c r="F70" s="20" t="n">
        <v>3.09574639</v>
      </c>
      <c r="G70" s="18" t="n">
        <v>506.53220612</v>
      </c>
      <c r="H70" s="20" t="n">
        <v>4.60007361</v>
      </c>
      <c r="I70" s="18" t="n">
        <v>493.71284327</v>
      </c>
      <c r="J70" s="20" t="n">
        <v>6.84943278</v>
      </c>
      <c r="K70" s="18" t="n">
        <v>482.49594653</v>
      </c>
      <c r="L70" s="20" t="n">
        <v>9.705238100000001</v>
      </c>
      <c r="M70" s="18" t="s">
        <v>481</v>
      </c>
      <c r="N70" s="20" t="s">
        <v>481</v>
      </c>
      <c r="O70" s="18" t="s">
        <v>481</v>
      </c>
      <c r="P70" s="20" t="s">
        <v>481</v>
      </c>
      <c r="Q70" s="18" t="s">
        <v>481</v>
      </c>
      <c r="R70" s="20" t="s">
        <v>481</v>
      </c>
      <c r="S70" s="18" t="s">
        <v>481</v>
      </c>
      <c r="T70" s="20" t="s">
        <v>481</v>
      </c>
      <c r="U70" s="18" t="n">
        <v>424.31512853</v>
      </c>
      <c r="V70" s="20" t="n">
        <v>12.10130175</v>
      </c>
    </row>
    <row r="71" spans="1:22">
      <c r="A71" s="15" t="s">
        <v>546</v>
      </c>
      <c r="B71" s="17" t="n">
        <v>6115</v>
      </c>
      <c r="C71" s="18">
        <f>(17.0/B71*100)</f>
        <v/>
      </c>
      <c r="D71" s="19" t="n">
        <v>6098</v>
      </c>
      <c r="E71" s="18" t="n">
        <v>544.88747429</v>
      </c>
      <c r="F71" s="20" t="n">
        <v>1.9771981</v>
      </c>
      <c r="G71" s="18" t="n">
        <v>524.98791517</v>
      </c>
      <c r="H71" s="20" t="n">
        <v>3.48751261</v>
      </c>
      <c r="I71" s="18" t="n">
        <v>490.25695546</v>
      </c>
      <c r="J71" s="20" t="n">
        <v>7.05668886</v>
      </c>
      <c r="K71" s="18" t="n">
        <v>471.13074866</v>
      </c>
      <c r="L71" s="20" t="n">
        <v>8.48906775</v>
      </c>
      <c r="M71" s="18" t="s">
        <v>481</v>
      </c>
      <c r="N71" s="20" t="s">
        <v>481</v>
      </c>
      <c r="O71" s="18" t="s">
        <v>481</v>
      </c>
      <c r="P71" s="20" t="s">
        <v>481</v>
      </c>
      <c r="Q71" s="18" t="s">
        <v>481</v>
      </c>
      <c r="R71" s="20" t="s">
        <v>481</v>
      </c>
      <c r="S71" s="18" t="s">
        <v>481</v>
      </c>
      <c r="T71" s="20" t="s">
        <v>481</v>
      </c>
      <c r="U71" s="18" t="n">
        <v>460.62969432</v>
      </c>
      <c r="V71" s="20" t="n">
        <v>19.86874953</v>
      </c>
    </row>
    <row r="72" spans="1:22">
      <c r="A72" s="15" t="s">
        <v>547</v>
      </c>
      <c r="B72" s="17" t="n">
        <v>7708</v>
      </c>
      <c r="C72" s="18">
        <f>(5.0/B72*100)</f>
        <v/>
      </c>
      <c r="D72" s="19" t="n">
        <v>7703</v>
      </c>
      <c r="E72" s="18" t="n">
        <v>497.45116038</v>
      </c>
      <c r="F72" s="20" t="n">
        <v>2.59877828</v>
      </c>
      <c r="G72" s="18" t="n">
        <v>505.43401066</v>
      </c>
      <c r="H72" s="20" t="n">
        <v>4.33383612</v>
      </c>
      <c r="I72" s="18" t="n">
        <v>482.02154392</v>
      </c>
      <c r="J72" s="20" t="n">
        <v>9.46494045</v>
      </c>
      <c r="K72" s="18" t="n">
        <v>448.16619536</v>
      </c>
      <c r="L72" s="20" t="n">
        <v>13.71364305</v>
      </c>
      <c r="M72" s="18" t="s">
        <v>481</v>
      </c>
      <c r="N72" s="20" t="s">
        <v>481</v>
      </c>
      <c r="O72" s="18" t="s">
        <v>481</v>
      </c>
      <c r="P72" s="20" t="s">
        <v>481</v>
      </c>
      <c r="Q72" s="18" t="s">
        <v>481</v>
      </c>
      <c r="R72" s="20" t="s">
        <v>481</v>
      </c>
      <c r="S72" s="18" t="s">
        <v>481</v>
      </c>
      <c r="T72" s="20" t="s">
        <v>481</v>
      </c>
      <c r="U72" s="18" t="n">
        <v>413.77896841</v>
      </c>
      <c r="V72" s="20" t="n">
        <v>29.52588141</v>
      </c>
    </row>
    <row r="73" spans="1:22">
      <c r="A73" s="15" t="s">
        <v>548</v>
      </c>
      <c r="B73" s="17" t="n">
        <v>8249</v>
      </c>
      <c r="C73" s="18">
        <f>(148.0/B73*100)</f>
        <v/>
      </c>
      <c r="D73" s="19" t="n">
        <v>8101</v>
      </c>
      <c r="E73" s="18" t="n">
        <v>416.87325992</v>
      </c>
      <c r="F73" s="20" t="n">
        <v>3.49272297</v>
      </c>
      <c r="G73" s="18" t="n">
        <v>402.55605237</v>
      </c>
      <c r="H73" s="20" t="n">
        <v>4.66789243</v>
      </c>
      <c r="I73" s="18" t="n">
        <v>387.35433573</v>
      </c>
      <c r="J73" s="20" t="n">
        <v>5.16872459</v>
      </c>
      <c r="K73" s="18" t="n">
        <v>364.96266285</v>
      </c>
      <c r="L73" s="20" t="n">
        <v>7.12782989</v>
      </c>
      <c r="M73" s="18" t="s">
        <v>481</v>
      </c>
      <c r="N73" s="20" t="s">
        <v>481</v>
      </c>
      <c r="O73" s="18" t="s">
        <v>481</v>
      </c>
      <c r="P73" s="20" t="s">
        <v>481</v>
      </c>
      <c r="Q73" s="18" t="s">
        <v>481</v>
      </c>
      <c r="R73" s="20" t="s">
        <v>481</v>
      </c>
      <c r="S73" s="18" t="s">
        <v>481</v>
      </c>
      <c r="T73" s="20" t="s">
        <v>481</v>
      </c>
      <c r="U73" s="18" t="n">
        <v>349.62257879</v>
      </c>
      <c r="V73" s="20" t="n">
        <v>12.23614476</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427.27325298</v>
      </c>
      <c r="R74" s="20" t="n">
        <v>1.48755563</v>
      </c>
      <c r="S74" s="18" t="s">
        <v>481</v>
      </c>
      <c r="T74" s="20" t="s">
        <v>481</v>
      </c>
      <c r="U74" s="18" t="s">
        <v>481</v>
      </c>
      <c r="V74" s="20" t="s">
        <v>481</v>
      </c>
    </row>
    <row r="75" spans="1:22">
      <c r="A75" s="15" t="s">
        <v>550</v>
      </c>
      <c r="B75" s="17" t="n">
        <v>5375</v>
      </c>
      <c r="C75" s="18">
        <f>(218.0/B75*100)</f>
        <v/>
      </c>
      <c r="D75" s="19" t="n">
        <v>5157</v>
      </c>
      <c r="E75" s="18" t="n">
        <v>367.43621239</v>
      </c>
      <c r="F75" s="20" t="n">
        <v>3.1762921</v>
      </c>
      <c r="G75" s="18" t="n">
        <v>371.2227329</v>
      </c>
      <c r="H75" s="20" t="n">
        <v>4.22125298</v>
      </c>
      <c r="I75" s="18" t="n">
        <v>347.23527937</v>
      </c>
      <c r="J75" s="20" t="n">
        <v>5.79594693</v>
      </c>
      <c r="K75" s="18" t="n">
        <v>352.18566059</v>
      </c>
      <c r="L75" s="20" t="n">
        <v>6.48431433</v>
      </c>
      <c r="M75" s="18" t="s">
        <v>481</v>
      </c>
      <c r="N75" s="20" t="s">
        <v>481</v>
      </c>
      <c r="O75" s="18" t="s">
        <v>481</v>
      </c>
      <c r="P75" s="20" t="s">
        <v>481</v>
      </c>
      <c r="Q75" s="18" t="s">
        <v>481</v>
      </c>
      <c r="R75" s="20" t="s">
        <v>481</v>
      </c>
      <c r="S75" s="18" t="s">
        <v>481</v>
      </c>
      <c r="T75" s="20" t="s">
        <v>481</v>
      </c>
      <c r="U75" s="18" t="n">
        <v>306.87407023</v>
      </c>
      <c r="V75" s="20" t="n">
        <v>6.61762079</v>
      </c>
    </row>
    <row r="76" spans="1:22">
      <c r="A76" s="15" t="s">
        <v>551</v>
      </c>
      <c r="B76" s="17" t="n">
        <v>14167</v>
      </c>
      <c r="C76" s="18">
        <f>(229.0/B76*100)</f>
        <v/>
      </c>
      <c r="D76" s="19" t="n">
        <v>13938</v>
      </c>
      <c r="E76" s="18" t="n">
        <v>447.60250287</v>
      </c>
      <c r="F76" s="20" t="n">
        <v>3.03702344</v>
      </c>
      <c r="G76" s="18" t="n">
        <v>438.45510793</v>
      </c>
      <c r="H76" s="20" t="n">
        <v>3.62817044</v>
      </c>
      <c r="I76" s="18" t="n">
        <v>403.92968344</v>
      </c>
      <c r="J76" s="20" t="n">
        <v>5.94962534</v>
      </c>
      <c r="K76" s="18" t="n">
        <v>379.72769069</v>
      </c>
      <c r="L76" s="20" t="n">
        <v>6.24056572</v>
      </c>
      <c r="M76" s="18" t="s">
        <v>481</v>
      </c>
      <c r="N76" s="20" t="s">
        <v>481</v>
      </c>
      <c r="O76" s="18" t="s">
        <v>481</v>
      </c>
      <c r="P76" s="20" t="s">
        <v>481</v>
      </c>
      <c r="Q76" s="18" t="s">
        <v>481</v>
      </c>
      <c r="R76" s="20" t="s">
        <v>481</v>
      </c>
      <c r="S76" s="18" t="s">
        <v>481</v>
      </c>
      <c r="T76" s="20" t="s">
        <v>481</v>
      </c>
      <c r="U76" s="18" t="n">
        <v>315.98058146</v>
      </c>
      <c r="V76" s="20" t="n">
        <v>5.83246279</v>
      </c>
    </row>
    <row r="77" spans="1:22">
      <c r="A77" s="15" t="s">
        <v>552</v>
      </c>
      <c r="B77" s="17" t="n">
        <v>6062</v>
      </c>
      <c r="C77" s="18">
        <f>(98.0/B77*100)</f>
        <v/>
      </c>
      <c r="D77" s="19" t="n">
        <v>5964</v>
      </c>
      <c r="E77" s="18" t="n">
        <v>443.24692554</v>
      </c>
      <c r="F77" s="20" t="n">
        <v>2.52194319</v>
      </c>
      <c r="G77" s="18" t="n">
        <v>452.89926278</v>
      </c>
      <c r="H77" s="20" t="n">
        <v>4.42570546</v>
      </c>
      <c r="I77" s="18" t="n">
        <v>432.68327131</v>
      </c>
      <c r="J77" s="20" t="n">
        <v>8.708158040000001</v>
      </c>
      <c r="K77" s="18" t="n">
        <v>424.41871114</v>
      </c>
      <c r="L77" s="20" t="n">
        <v>8.16640645</v>
      </c>
      <c r="M77" s="18" t="s">
        <v>481</v>
      </c>
      <c r="N77" s="20" t="s">
        <v>481</v>
      </c>
      <c r="O77" s="18" t="s">
        <v>481</v>
      </c>
      <c r="P77" s="20" t="s">
        <v>481</v>
      </c>
      <c r="Q77" s="18" t="s">
        <v>481</v>
      </c>
      <c r="R77" s="20" t="s">
        <v>481</v>
      </c>
      <c r="S77" s="18" t="s">
        <v>481</v>
      </c>
      <c r="T77" s="20" t="s">
        <v>481</v>
      </c>
      <c r="U77" s="18" t="n">
        <v>334.26161993</v>
      </c>
      <c r="V77" s="20" t="n">
        <v>5.88562868</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486.77376404</v>
      </c>
      <c r="R78" s="20" t="n">
        <v>3.73078934</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475.33231053</v>
      </c>
      <c r="R79" s="20" t="n">
        <v>7.19302375</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427.14102033</v>
      </c>
      <c r="R80" s="20" t="n">
        <v>3.42468904</v>
      </c>
      <c r="S80" s="18" t="s">
        <v>481</v>
      </c>
      <c r="T80" s="20" t="s">
        <v>481</v>
      </c>
      <c r="U80" s="18" t="s">
        <v>481</v>
      </c>
      <c r="V80" s="20" t="s">
        <v>481</v>
      </c>
    </row>
    <row r="81" spans="1:22">
      <c r="A81" s="23" t="s">
        <v>556</v>
      </c>
      <c r="B81" s="17" t="n">
        <v>8861</v>
      </c>
      <c r="C81" s="18">
        <f>(76.0/B81*100)</f>
        <v/>
      </c>
      <c r="D81" s="19" t="n">
        <v>8785</v>
      </c>
      <c r="E81" s="18" t="n">
        <v>435.04590272</v>
      </c>
      <c r="F81" s="20" t="n">
        <v>3.5675905</v>
      </c>
      <c r="G81" s="18" t="n">
        <v>440.03583211</v>
      </c>
      <c r="H81" s="20" t="n">
        <v>4.13674166</v>
      </c>
      <c r="I81" s="18" t="n">
        <v>402.03607528</v>
      </c>
      <c r="J81" s="20" t="n">
        <v>5.92884728</v>
      </c>
      <c r="K81" s="18" t="n">
        <v>384.34341751</v>
      </c>
      <c r="L81" s="20" t="n">
        <v>5.63239148</v>
      </c>
      <c r="M81" s="18" t="s">
        <v>481</v>
      </c>
      <c r="N81" s="20" t="s">
        <v>481</v>
      </c>
      <c r="O81" s="18" t="s">
        <v>481</v>
      </c>
      <c r="P81" s="20" t="s">
        <v>481</v>
      </c>
      <c r="Q81" s="18" t="s">
        <v>481</v>
      </c>
      <c r="R81" s="20" t="s">
        <v>481</v>
      </c>
      <c r="S81" s="18" t="s">
        <v>481</v>
      </c>
      <c r="T81" s="20" t="s">
        <v>481</v>
      </c>
      <c r="U81" s="18" t="n">
        <v>361.03672175</v>
      </c>
      <c r="V81" s="20" t="n">
        <v>17.86862873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2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929</v>
      </c>
    </row>
    <row customHeight="1" ht="30" r="4" spans="1:22">
      <c r="A4" s="6" t="n"/>
      <c r="B4" s="7" t="s">
        <v>462</v>
      </c>
      <c r="C4" s="7" t="s">
        <v>463</v>
      </c>
      <c r="D4" s="8" t="s">
        <v>462</v>
      </c>
      <c r="E4" s="9" t="s">
        <v>930</v>
      </c>
      <c r="F4" s="10" t="n"/>
      <c r="G4" s="9" t="s">
        <v>931</v>
      </c>
      <c r="H4" s="10" t="n"/>
      <c r="I4" s="9" t="s">
        <v>932</v>
      </c>
      <c r="J4" s="10" t="n"/>
      <c r="K4" s="9" t="s">
        <v>933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(0.0/B7*100)</f>
        <v/>
      </c>
      <c r="D7" s="19" t="n">
        <v>14530</v>
      </c>
      <c r="E7" s="18" t="s">
        <v>481</v>
      </c>
      <c r="F7" s="20" t="s">
        <v>481</v>
      </c>
      <c r="G7" s="18" t="n">
        <v>501.00971185</v>
      </c>
      <c r="H7" s="20" t="n">
        <v>1.76114067</v>
      </c>
      <c r="I7" s="18" t="n">
        <v>516.09021466</v>
      </c>
      <c r="J7" s="20" t="n">
        <v>4.12451802</v>
      </c>
      <c r="K7" s="18" t="s">
        <v>481</v>
      </c>
      <c r="L7" s="20" t="s">
        <v>481</v>
      </c>
      <c r="M7" s="18" t="s">
        <v>481</v>
      </c>
      <c r="N7" s="20" t="s">
        <v>481</v>
      </c>
      <c r="O7" s="18" t="s">
        <v>481</v>
      </c>
      <c r="P7" s="20" t="s">
        <v>481</v>
      </c>
      <c r="Q7" s="18" t="s">
        <v>481</v>
      </c>
      <c r="R7" s="20" t="s">
        <v>481</v>
      </c>
      <c r="S7" s="18" t="s">
        <v>481</v>
      </c>
      <c r="T7" s="20" t="s">
        <v>481</v>
      </c>
      <c r="U7" s="18" t="n">
        <v>469.46559843</v>
      </c>
      <c r="V7" s="20" t="n">
        <v>14.50727889</v>
      </c>
    </row>
    <row r="8" spans="1:22">
      <c r="A8" s="15" t="s">
        <v>483</v>
      </c>
      <c r="B8" s="17" t="n">
        <v>7007</v>
      </c>
      <c r="C8" s="18">
        <f>(0.0/B8*100)</f>
        <v/>
      </c>
      <c r="D8" s="19" t="n">
        <v>7007</v>
      </c>
      <c r="E8" s="18" t="s">
        <v>481</v>
      </c>
      <c r="F8" s="20" t="s">
        <v>481</v>
      </c>
      <c r="G8" s="18" t="n">
        <v>378.85820132</v>
      </c>
      <c r="H8" s="20" t="n">
        <v>10.74529194</v>
      </c>
      <c r="I8" s="18" t="n">
        <v>487.04782557</v>
      </c>
      <c r="J8" s="20" t="n">
        <v>2.81632498</v>
      </c>
      <c r="K8" s="18" t="n">
        <v>521.955</v>
      </c>
      <c r="L8" s="20" t="n">
        <v>62.05093237</v>
      </c>
      <c r="M8" s="18" t="s">
        <v>481</v>
      </c>
      <c r="N8" s="20" t="s">
        <v>481</v>
      </c>
      <c r="O8" s="18" t="s">
        <v>481</v>
      </c>
      <c r="P8" s="20" t="s">
        <v>481</v>
      </c>
      <c r="Q8" s="18" t="s">
        <v>481</v>
      </c>
      <c r="R8" s="20" t="s">
        <v>481</v>
      </c>
      <c r="S8" s="18" t="s">
        <v>481</v>
      </c>
      <c r="T8" s="20" t="s">
        <v>481</v>
      </c>
      <c r="U8" s="18" t="n">
        <v>483.0681</v>
      </c>
      <c r="V8" s="20" t="n">
        <v>38.57853207</v>
      </c>
    </row>
    <row r="9" spans="1:22">
      <c r="A9" s="15" t="s">
        <v>484</v>
      </c>
      <c r="B9" s="17" t="n">
        <v>9651</v>
      </c>
      <c r="C9" s="18">
        <f>(0.0/B9*100)</f>
        <v/>
      </c>
      <c r="D9" s="19" t="n">
        <v>9651</v>
      </c>
      <c r="E9" s="18" t="s">
        <v>481</v>
      </c>
      <c r="F9" s="20" t="s">
        <v>481</v>
      </c>
      <c r="G9" s="18" t="n">
        <v>380.65415093</v>
      </c>
      <c r="H9" s="20" t="n">
        <v>5.65151648</v>
      </c>
      <c r="I9" s="18" t="n">
        <v>510.61910956</v>
      </c>
      <c r="J9" s="20" t="n">
        <v>2.30392346</v>
      </c>
      <c r="K9" s="18" t="s">
        <v>481</v>
      </c>
      <c r="L9" s="20" t="s">
        <v>481</v>
      </c>
      <c r="M9" s="18" t="s">
        <v>481</v>
      </c>
      <c r="N9" s="20" t="s">
        <v>481</v>
      </c>
      <c r="O9" s="18" t="s">
        <v>481</v>
      </c>
      <c r="P9" s="20" t="s">
        <v>481</v>
      </c>
      <c r="Q9" s="18" t="s">
        <v>481</v>
      </c>
      <c r="R9" s="20" t="s">
        <v>481</v>
      </c>
      <c r="S9" s="18" t="s">
        <v>481</v>
      </c>
      <c r="T9" s="20" t="s">
        <v>481</v>
      </c>
      <c r="U9" s="18" t="s">
        <v>481</v>
      </c>
      <c r="V9" s="20" t="s">
        <v>481</v>
      </c>
    </row>
    <row r="10" spans="1:22">
      <c r="A10" s="15" t="s">
        <v>485</v>
      </c>
      <c r="B10" s="17" t="n">
        <v>20058</v>
      </c>
      <c r="C10" s="18">
        <f>(0.0/B10*100)</f>
        <v/>
      </c>
      <c r="D10" s="19" t="n">
        <v>20058</v>
      </c>
      <c r="E10" s="18" t="s">
        <v>481</v>
      </c>
      <c r="F10" s="20" t="s">
        <v>481</v>
      </c>
      <c r="G10" s="18" t="n">
        <v>489.47919575</v>
      </c>
      <c r="H10" s="20" t="n">
        <v>4.48666471</v>
      </c>
      <c r="I10" s="18" t="n">
        <v>531.71752855</v>
      </c>
      <c r="J10" s="20" t="n">
        <v>2.47594884</v>
      </c>
      <c r="K10" s="18" t="s">
        <v>481</v>
      </c>
      <c r="L10" s="20" t="s">
        <v>481</v>
      </c>
      <c r="M10" s="18" t="s">
        <v>481</v>
      </c>
      <c r="N10" s="20" t="s">
        <v>481</v>
      </c>
      <c r="O10" s="18" t="s">
        <v>481</v>
      </c>
      <c r="P10" s="20" t="s">
        <v>481</v>
      </c>
      <c r="Q10" s="18" t="s">
        <v>481</v>
      </c>
      <c r="R10" s="20" t="s">
        <v>481</v>
      </c>
      <c r="S10" s="18" t="s">
        <v>481</v>
      </c>
      <c r="T10" s="20" t="s">
        <v>481</v>
      </c>
      <c r="U10" s="18" t="n">
        <v>412.75127901</v>
      </c>
      <c r="V10" s="20" t="n">
        <v>27.67183882</v>
      </c>
    </row>
    <row r="11" spans="1:22">
      <c r="A11" s="15" t="s">
        <v>486</v>
      </c>
      <c r="B11" s="17" t="n">
        <v>7053</v>
      </c>
      <c r="C11" s="18">
        <f>(0.0/B11*100)</f>
        <v/>
      </c>
      <c r="D11" s="19" t="n">
        <v>7053</v>
      </c>
      <c r="E11" s="18" t="s">
        <v>481</v>
      </c>
      <c r="F11" s="20" t="s">
        <v>481</v>
      </c>
      <c r="G11" s="18" t="n">
        <v>361.40438511</v>
      </c>
      <c r="H11" s="20" t="n">
        <v>7.97428544</v>
      </c>
      <c r="I11" s="18" t="n">
        <v>464.55475973</v>
      </c>
      <c r="J11" s="20" t="n">
        <v>2.49072223</v>
      </c>
      <c r="K11" s="18" t="s">
        <v>481</v>
      </c>
      <c r="L11" s="20" t="s">
        <v>481</v>
      </c>
      <c r="M11" s="18" t="s">
        <v>481</v>
      </c>
      <c r="N11" s="20" t="s">
        <v>481</v>
      </c>
      <c r="O11" s="18" t="s">
        <v>481</v>
      </c>
      <c r="P11" s="20" t="s">
        <v>481</v>
      </c>
      <c r="Q11" s="18" t="s">
        <v>481</v>
      </c>
      <c r="R11" s="20" t="s">
        <v>481</v>
      </c>
      <c r="S11" s="18" t="s">
        <v>481</v>
      </c>
      <c r="T11" s="20" t="s">
        <v>481</v>
      </c>
      <c r="U11" s="18" t="s">
        <v>481</v>
      </c>
      <c r="V11" s="20" t="s">
        <v>481</v>
      </c>
    </row>
    <row r="12" spans="1:22">
      <c r="A12" s="15" t="s">
        <v>487</v>
      </c>
      <c r="B12" s="17" t="n">
        <v>6894</v>
      </c>
      <c r="C12" s="18">
        <f>(0.0/B12*100)</f>
        <v/>
      </c>
      <c r="D12" s="19" t="n">
        <v>6894</v>
      </c>
      <c r="E12" s="18" t="s">
        <v>481</v>
      </c>
      <c r="F12" s="20" t="s">
        <v>481</v>
      </c>
      <c r="G12" s="18" t="n">
        <v>469.62209081</v>
      </c>
      <c r="H12" s="20" t="n">
        <v>3.78840695</v>
      </c>
      <c r="I12" s="18" t="n">
        <v>508.2464209</v>
      </c>
      <c r="J12" s="20" t="n">
        <v>3.17777016</v>
      </c>
      <c r="K12" s="18" t="s">
        <v>481</v>
      </c>
      <c r="L12" s="20" t="s">
        <v>481</v>
      </c>
      <c r="M12" s="18" t="s">
        <v>481</v>
      </c>
      <c r="N12" s="20" t="s">
        <v>481</v>
      </c>
      <c r="O12" s="18" t="s">
        <v>481</v>
      </c>
      <c r="P12" s="20" t="s">
        <v>481</v>
      </c>
      <c r="Q12" s="18" t="s">
        <v>481</v>
      </c>
      <c r="R12" s="20" t="s">
        <v>481</v>
      </c>
      <c r="S12" s="18" t="s">
        <v>481</v>
      </c>
      <c r="T12" s="20" t="s">
        <v>481</v>
      </c>
      <c r="U12" s="18" t="s">
        <v>481</v>
      </c>
      <c r="V12" s="20" t="s">
        <v>481</v>
      </c>
    </row>
    <row r="13" spans="1:22">
      <c r="A13" s="15" t="s">
        <v>488</v>
      </c>
      <c r="B13" s="17" t="n">
        <v>7161</v>
      </c>
      <c r="C13" s="18">
        <f>(0.0/B13*100)</f>
        <v/>
      </c>
      <c r="D13" s="19" t="n">
        <v>7161</v>
      </c>
      <c r="E13" s="18" t="s">
        <v>481</v>
      </c>
      <c r="F13" s="20" t="s">
        <v>481</v>
      </c>
      <c r="G13" s="18" t="n">
        <v>499.69711942</v>
      </c>
      <c r="H13" s="20" t="n">
        <v>2.52976995</v>
      </c>
      <c r="I13" s="18" t="n">
        <v>517.07262537</v>
      </c>
      <c r="J13" s="20" t="n">
        <v>46.74827104</v>
      </c>
      <c r="K13" s="18" t="s">
        <v>481</v>
      </c>
      <c r="L13" s="20" t="s">
        <v>481</v>
      </c>
      <c r="M13" s="18" t="s">
        <v>481</v>
      </c>
      <c r="N13" s="20" t="s">
        <v>481</v>
      </c>
      <c r="O13" s="18" t="s">
        <v>481</v>
      </c>
      <c r="P13" s="20" t="s">
        <v>481</v>
      </c>
      <c r="Q13" s="18" t="s">
        <v>481</v>
      </c>
      <c r="R13" s="20" t="s">
        <v>481</v>
      </c>
      <c r="S13" s="18" t="s">
        <v>481</v>
      </c>
      <c r="T13" s="20" t="s">
        <v>481</v>
      </c>
      <c r="U13" s="18" t="s">
        <v>481</v>
      </c>
      <c r="V13" s="20" t="s">
        <v>481</v>
      </c>
    </row>
    <row r="14" spans="1:22">
      <c r="A14" s="15" t="s">
        <v>489</v>
      </c>
      <c r="B14" s="17" t="n">
        <v>5587</v>
      </c>
      <c r="C14" s="18">
        <f>(0.0/B14*100)</f>
        <v/>
      </c>
      <c r="D14" s="19" t="n">
        <v>5587</v>
      </c>
      <c r="E14" s="18" t="s">
        <v>481</v>
      </c>
      <c r="F14" s="20" t="s">
        <v>481</v>
      </c>
      <c r="G14" s="18" t="n">
        <v>518.84214153</v>
      </c>
      <c r="H14" s="20" t="n">
        <v>2.21104319</v>
      </c>
      <c r="I14" s="18" t="n">
        <v>541.59541568</v>
      </c>
      <c r="J14" s="20" t="n">
        <v>12.41336023</v>
      </c>
      <c r="K14" s="18" t="s">
        <v>481</v>
      </c>
      <c r="L14" s="20" t="s">
        <v>481</v>
      </c>
      <c r="M14" s="18" t="s">
        <v>481</v>
      </c>
      <c r="N14" s="20" t="s">
        <v>481</v>
      </c>
      <c r="O14" s="18" t="s">
        <v>481</v>
      </c>
      <c r="P14" s="20" t="s">
        <v>481</v>
      </c>
      <c r="Q14" s="18" t="s">
        <v>481</v>
      </c>
      <c r="R14" s="20" t="s">
        <v>481</v>
      </c>
      <c r="S14" s="18" t="s">
        <v>481</v>
      </c>
      <c r="T14" s="20" t="s">
        <v>481</v>
      </c>
      <c r="U14" s="18" t="s">
        <v>481</v>
      </c>
      <c r="V14" s="20" t="s">
        <v>481</v>
      </c>
    </row>
    <row r="15" spans="1:22">
      <c r="A15" s="15" t="s">
        <v>490</v>
      </c>
      <c r="B15" s="17" t="n">
        <v>5882</v>
      </c>
      <c r="C15" s="18">
        <f>(0.0/B15*100)</f>
        <v/>
      </c>
      <c r="D15" s="19" t="n">
        <v>5882</v>
      </c>
      <c r="E15" s="18" t="s">
        <v>481</v>
      </c>
      <c r="F15" s="20" t="s">
        <v>481</v>
      </c>
      <c r="G15" s="18" t="n">
        <v>526.17653218</v>
      </c>
      <c r="H15" s="20" t="n">
        <v>2.55024873</v>
      </c>
      <c r="I15" s="18" t="n">
        <v>627.70281545</v>
      </c>
      <c r="J15" s="20" t="n">
        <v>31.17337254</v>
      </c>
      <c r="K15" s="18" t="s">
        <v>481</v>
      </c>
      <c r="L15" s="20" t="s">
        <v>481</v>
      </c>
      <c r="M15" s="18" t="s">
        <v>481</v>
      </c>
      <c r="N15" s="20" t="s">
        <v>481</v>
      </c>
      <c r="O15" s="18" t="s">
        <v>481</v>
      </c>
      <c r="P15" s="20" t="s">
        <v>481</v>
      </c>
      <c r="Q15" s="18" t="s">
        <v>481</v>
      </c>
      <c r="R15" s="20" t="s">
        <v>481</v>
      </c>
      <c r="S15" s="18" t="s">
        <v>481</v>
      </c>
      <c r="T15" s="20" t="s">
        <v>481</v>
      </c>
      <c r="U15" s="18" t="s">
        <v>481</v>
      </c>
      <c r="V15" s="20" t="s">
        <v>481</v>
      </c>
    </row>
    <row r="16" spans="1:22">
      <c r="A16" s="15" t="s">
        <v>491</v>
      </c>
      <c r="B16" s="17" t="n">
        <v>6108</v>
      </c>
      <c r="C16" s="18">
        <f>(0.0/B16*100)</f>
        <v/>
      </c>
      <c r="D16" s="19" t="n">
        <v>6108</v>
      </c>
      <c r="E16" s="18" t="s">
        <v>481</v>
      </c>
      <c r="F16" s="20" t="s">
        <v>481</v>
      </c>
      <c r="G16" s="18" t="n">
        <v>389.3698933</v>
      </c>
      <c r="H16" s="20" t="n">
        <v>5.35447278</v>
      </c>
      <c r="I16" s="18" t="n">
        <v>534.2439258000001</v>
      </c>
      <c r="J16" s="20" t="n">
        <v>2.62940509</v>
      </c>
      <c r="K16" s="18" t="s">
        <v>481</v>
      </c>
      <c r="L16" s="20" t="s">
        <v>481</v>
      </c>
      <c r="M16" s="18" t="s">
        <v>481</v>
      </c>
      <c r="N16" s="20" t="s">
        <v>481</v>
      </c>
      <c r="O16" s="18" t="s">
        <v>481</v>
      </c>
      <c r="P16" s="20" t="s">
        <v>481</v>
      </c>
      <c r="Q16" s="18" t="s">
        <v>481</v>
      </c>
      <c r="R16" s="20" t="s">
        <v>481</v>
      </c>
      <c r="S16" s="18" t="s">
        <v>481</v>
      </c>
      <c r="T16" s="20" t="s">
        <v>481</v>
      </c>
      <c r="U16" s="18" t="s">
        <v>481</v>
      </c>
      <c r="V16" s="20" t="s">
        <v>481</v>
      </c>
    </row>
    <row r="17" spans="1:22">
      <c r="A17" s="15" t="s">
        <v>492</v>
      </c>
      <c r="B17" s="17" t="n">
        <v>6504</v>
      </c>
      <c r="C17" s="18">
        <f>(0.0/B17*100)</f>
        <v/>
      </c>
      <c r="D17" s="19" t="n">
        <v>6504</v>
      </c>
      <c r="E17" s="18" t="s">
        <v>481</v>
      </c>
      <c r="F17" s="20" t="s">
        <v>481</v>
      </c>
      <c r="G17" s="18" t="n">
        <v>508.50445854</v>
      </c>
      <c r="H17" s="20" t="n">
        <v>3.03008782</v>
      </c>
      <c r="I17" s="18" t="n">
        <v>524.22601396</v>
      </c>
      <c r="J17" s="20" t="n">
        <v>17.15469769</v>
      </c>
      <c r="K17" s="18" t="s">
        <v>481</v>
      </c>
      <c r="L17" s="20" t="s">
        <v>481</v>
      </c>
      <c r="M17" s="18" t="s">
        <v>481</v>
      </c>
      <c r="N17" s="20" t="s">
        <v>481</v>
      </c>
      <c r="O17" s="18" t="s">
        <v>481</v>
      </c>
      <c r="P17" s="20" t="s">
        <v>481</v>
      </c>
      <c r="Q17" s="18" t="s">
        <v>481</v>
      </c>
      <c r="R17" s="20" t="s">
        <v>481</v>
      </c>
      <c r="S17" s="18" t="s">
        <v>481</v>
      </c>
      <c r="T17" s="20" t="s">
        <v>481</v>
      </c>
      <c r="U17" s="18" t="s">
        <v>481</v>
      </c>
      <c r="V17" s="20" t="s">
        <v>481</v>
      </c>
    </row>
    <row r="18" spans="1:22">
      <c r="A18" s="15" t="s">
        <v>493</v>
      </c>
      <c r="B18" s="17" t="n">
        <v>5532</v>
      </c>
      <c r="C18" s="18">
        <f>(0.0/B18*100)</f>
        <v/>
      </c>
      <c r="D18" s="19" t="n">
        <v>5532</v>
      </c>
      <c r="E18" s="18" t="s">
        <v>481</v>
      </c>
      <c r="F18" s="20" t="s">
        <v>481</v>
      </c>
      <c r="G18" s="18" t="n">
        <v>364.56439747</v>
      </c>
      <c r="H18" s="20" t="n">
        <v>13.40458289</v>
      </c>
      <c r="I18" s="18" t="n">
        <v>472.10955771</v>
      </c>
      <c r="J18" s="20" t="n">
        <v>4.37647911</v>
      </c>
      <c r="K18" s="18" t="s">
        <v>481</v>
      </c>
      <c r="L18" s="20" t="s">
        <v>481</v>
      </c>
      <c r="M18" s="18" t="s">
        <v>481</v>
      </c>
      <c r="N18" s="20" t="s">
        <v>481</v>
      </c>
      <c r="O18" s="18" t="s">
        <v>481</v>
      </c>
      <c r="P18" s="20" t="s">
        <v>481</v>
      </c>
      <c r="Q18" s="18" t="s">
        <v>481</v>
      </c>
      <c r="R18" s="20" t="s">
        <v>481</v>
      </c>
      <c r="S18" s="18" t="s">
        <v>481</v>
      </c>
      <c r="T18" s="20" t="s">
        <v>481</v>
      </c>
      <c r="U18" s="18" t="s">
        <v>481</v>
      </c>
      <c r="V18" s="20" t="s">
        <v>481</v>
      </c>
    </row>
    <row r="19" spans="1:22">
      <c r="A19" s="15" t="s">
        <v>494</v>
      </c>
      <c r="B19" s="17" t="n">
        <v>5658</v>
      </c>
      <c r="C19" s="18">
        <f>(0.0/B19*100)</f>
        <v/>
      </c>
      <c r="D19" s="19" t="n">
        <v>5658</v>
      </c>
      <c r="E19" s="18" t="s">
        <v>481</v>
      </c>
      <c r="F19" s="20" t="s">
        <v>481</v>
      </c>
      <c r="G19" s="18" t="n">
        <v>394.75558767</v>
      </c>
      <c r="H19" s="20" t="n">
        <v>9.54011493</v>
      </c>
      <c r="I19" s="18" t="n">
        <v>478.01983538</v>
      </c>
      <c r="J19" s="20" t="n">
        <v>2.6588637</v>
      </c>
      <c r="K19" s="18" t="s">
        <v>481</v>
      </c>
      <c r="L19" s="20" t="s">
        <v>481</v>
      </c>
      <c r="M19" s="18" t="s">
        <v>481</v>
      </c>
      <c r="N19" s="20" t="s">
        <v>481</v>
      </c>
      <c r="O19" s="18" t="s">
        <v>481</v>
      </c>
      <c r="P19" s="20" t="s">
        <v>481</v>
      </c>
      <c r="Q19" s="18" t="s">
        <v>481</v>
      </c>
      <c r="R19" s="20" t="s">
        <v>481</v>
      </c>
      <c r="S19" s="18" t="s">
        <v>481</v>
      </c>
      <c r="T19" s="20" t="s">
        <v>481</v>
      </c>
      <c r="U19" s="18" t="s">
        <v>481</v>
      </c>
      <c r="V19" s="20" t="s">
        <v>481</v>
      </c>
    </row>
    <row r="20" spans="1:22">
      <c r="A20" s="15" t="s">
        <v>495</v>
      </c>
      <c r="B20" s="17" t="n">
        <v>3371</v>
      </c>
      <c r="C20" s="18">
        <f>(0.0/B20*100)</f>
        <v/>
      </c>
      <c r="D20" s="19" t="n">
        <v>3371</v>
      </c>
      <c r="E20" s="18" t="s">
        <v>481</v>
      </c>
      <c r="F20" s="20" t="s">
        <v>481</v>
      </c>
      <c r="G20" s="18" t="n">
        <v>481.52554084</v>
      </c>
      <c r="H20" s="20" t="n">
        <v>1.98496383</v>
      </c>
      <c r="I20" s="18" t="s">
        <v>481</v>
      </c>
      <c r="J20" s="20" t="s">
        <v>481</v>
      </c>
      <c r="K20" s="18" t="s">
        <v>481</v>
      </c>
      <c r="L20" s="20" t="s">
        <v>481</v>
      </c>
      <c r="M20" s="18" t="s">
        <v>481</v>
      </c>
      <c r="N20" s="20" t="s">
        <v>481</v>
      </c>
      <c r="O20" s="18" t="s">
        <v>481</v>
      </c>
      <c r="P20" s="20" t="s">
        <v>481</v>
      </c>
      <c r="Q20" s="18" t="s">
        <v>481</v>
      </c>
      <c r="R20" s="20" t="s">
        <v>481</v>
      </c>
      <c r="S20" s="18" t="s">
        <v>481</v>
      </c>
      <c r="T20" s="20" t="s">
        <v>481</v>
      </c>
      <c r="U20" s="18" t="s">
        <v>481</v>
      </c>
      <c r="V20" s="20" t="s">
        <v>481</v>
      </c>
    </row>
    <row r="21" spans="1:22">
      <c r="A21" s="15" t="s">
        <v>496</v>
      </c>
      <c r="B21" s="17" t="n">
        <v>5741</v>
      </c>
      <c r="C21" s="18">
        <f>(0.0/B21*100)</f>
        <v/>
      </c>
      <c r="D21" s="19" t="n">
        <v>5741</v>
      </c>
      <c r="E21" s="18" t="s">
        <v>481</v>
      </c>
      <c r="F21" s="20" t="s">
        <v>481</v>
      </c>
      <c r="G21" s="18" t="n">
        <v>514.4725422</v>
      </c>
      <c r="H21" s="20" t="n">
        <v>2.60308607</v>
      </c>
      <c r="I21" s="18" t="n">
        <v>531.3414745699999</v>
      </c>
      <c r="J21" s="20" t="n">
        <v>3.26446214</v>
      </c>
      <c r="K21" s="18" t="s">
        <v>481</v>
      </c>
      <c r="L21" s="20" t="s">
        <v>481</v>
      </c>
      <c r="M21" s="18" t="s">
        <v>481</v>
      </c>
      <c r="N21" s="20" t="s">
        <v>481</v>
      </c>
      <c r="O21" s="18" t="s">
        <v>481</v>
      </c>
      <c r="P21" s="20" t="s">
        <v>481</v>
      </c>
      <c r="Q21" s="18" t="s">
        <v>481</v>
      </c>
      <c r="R21" s="20" t="s">
        <v>481</v>
      </c>
      <c r="S21" s="18" t="s">
        <v>481</v>
      </c>
      <c r="T21" s="20" t="s">
        <v>481</v>
      </c>
      <c r="U21" s="18" t="s">
        <v>481</v>
      </c>
      <c r="V21" s="20" t="s">
        <v>481</v>
      </c>
    </row>
    <row r="22" spans="1:22">
      <c r="A22" s="15" t="s">
        <v>497</v>
      </c>
      <c r="B22" s="17" t="n">
        <v>6598</v>
      </c>
      <c r="C22" s="18">
        <f>(0.0/B22*100)</f>
        <v/>
      </c>
      <c r="D22" s="19" t="n">
        <v>6598</v>
      </c>
      <c r="E22" s="18" t="s">
        <v>481</v>
      </c>
      <c r="F22" s="20" t="s">
        <v>481</v>
      </c>
      <c r="G22" s="18" t="n">
        <v>453.39936147</v>
      </c>
      <c r="H22" s="20" t="n">
        <v>8.666603159999999</v>
      </c>
      <c r="I22" s="18" t="n">
        <v>482.09836742</v>
      </c>
      <c r="J22" s="20" t="n">
        <v>4.00784981</v>
      </c>
      <c r="K22" s="18" t="s">
        <v>481</v>
      </c>
      <c r="L22" s="20" t="s">
        <v>481</v>
      </c>
      <c r="M22" s="18" t="s">
        <v>481</v>
      </c>
      <c r="N22" s="20" t="s">
        <v>481</v>
      </c>
      <c r="O22" s="18" t="s">
        <v>481</v>
      </c>
      <c r="P22" s="20" t="s">
        <v>481</v>
      </c>
      <c r="Q22" s="18" t="s">
        <v>481</v>
      </c>
      <c r="R22" s="20" t="s">
        <v>481</v>
      </c>
      <c r="S22" s="18" t="s">
        <v>481</v>
      </c>
      <c r="T22" s="20" t="s">
        <v>481</v>
      </c>
      <c r="U22" s="18" t="s">
        <v>481</v>
      </c>
      <c r="V22" s="20" t="s">
        <v>481</v>
      </c>
    </row>
    <row r="23" spans="1:22">
      <c r="A23" s="15" t="s">
        <v>498</v>
      </c>
      <c r="B23" s="17" t="n">
        <v>11583</v>
      </c>
      <c r="C23" s="18">
        <f>(0.0/B23*100)</f>
        <v/>
      </c>
      <c r="D23" s="19" t="n">
        <v>11583</v>
      </c>
      <c r="E23" s="18" t="s">
        <v>481</v>
      </c>
      <c r="F23" s="20" t="s">
        <v>481</v>
      </c>
      <c r="G23" s="18" t="n">
        <v>364.10739071</v>
      </c>
      <c r="H23" s="20" t="n">
        <v>12.84783027</v>
      </c>
      <c r="I23" s="18" t="n">
        <v>486.09189956</v>
      </c>
      <c r="J23" s="20" t="n">
        <v>2.69772344</v>
      </c>
      <c r="K23" s="18" t="s">
        <v>481</v>
      </c>
      <c r="L23" s="20" t="s">
        <v>481</v>
      </c>
      <c r="M23" s="18" t="s">
        <v>481</v>
      </c>
      <c r="N23" s="20" t="s">
        <v>481</v>
      </c>
      <c r="O23" s="18" t="s">
        <v>481</v>
      </c>
      <c r="P23" s="20" t="s">
        <v>481</v>
      </c>
      <c r="Q23" s="18" t="s">
        <v>481</v>
      </c>
      <c r="R23" s="20" t="s">
        <v>481</v>
      </c>
      <c r="S23" s="18" t="s">
        <v>481</v>
      </c>
      <c r="T23" s="20" t="s">
        <v>481</v>
      </c>
      <c r="U23" s="18" t="s">
        <v>481</v>
      </c>
      <c r="V23" s="20" t="s">
        <v>481</v>
      </c>
    </row>
    <row r="24" spans="1:22">
      <c r="A24" s="15" t="s">
        <v>499</v>
      </c>
      <c r="B24" s="17" t="n">
        <v>6647</v>
      </c>
      <c r="C24" s="18">
        <f>(0.0/B24*100)</f>
        <v/>
      </c>
      <c r="D24" s="19" t="n">
        <v>6647</v>
      </c>
      <c r="E24" s="18" t="s">
        <v>481</v>
      </c>
      <c r="F24" s="20" t="s">
        <v>481</v>
      </c>
      <c r="G24" s="18" t="s">
        <v>481</v>
      </c>
      <c r="H24" s="20" t="s">
        <v>481</v>
      </c>
      <c r="I24" s="18" t="n">
        <v>515.9584799199999</v>
      </c>
      <c r="J24" s="20" t="n">
        <v>3.19721086</v>
      </c>
      <c r="K24" s="18" t="s">
        <v>481</v>
      </c>
      <c r="L24" s="20" t="s">
        <v>481</v>
      </c>
      <c r="M24" s="18" t="s">
        <v>481</v>
      </c>
      <c r="N24" s="20" t="s">
        <v>481</v>
      </c>
      <c r="O24" s="18" t="s">
        <v>481</v>
      </c>
      <c r="P24" s="20" t="s">
        <v>481</v>
      </c>
      <c r="Q24" s="18" t="s">
        <v>481</v>
      </c>
      <c r="R24" s="20" t="s">
        <v>481</v>
      </c>
      <c r="S24" s="18" t="s">
        <v>481</v>
      </c>
      <c r="T24" s="20" t="s">
        <v>481</v>
      </c>
      <c r="U24" s="18" t="s">
        <v>481</v>
      </c>
      <c r="V24" s="20" t="s">
        <v>481</v>
      </c>
    </row>
    <row r="25" spans="1:22">
      <c r="A25" s="15" t="s">
        <v>500</v>
      </c>
      <c r="B25" s="17" t="n">
        <v>5581</v>
      </c>
      <c r="C25" s="18">
        <f>(0.0/B25*100)</f>
        <v/>
      </c>
      <c r="D25" s="19" t="n">
        <v>5581</v>
      </c>
      <c r="E25" s="18" t="s">
        <v>481</v>
      </c>
      <c r="F25" s="20" t="s">
        <v>481</v>
      </c>
      <c r="G25" s="18" t="n">
        <v>500.76476272</v>
      </c>
      <c r="H25" s="20" t="n">
        <v>8.4446759</v>
      </c>
      <c r="I25" s="18" t="n">
        <v>519.10270315</v>
      </c>
      <c r="J25" s="20" t="n">
        <v>3.71039453</v>
      </c>
      <c r="K25" s="18" t="s">
        <v>481</v>
      </c>
      <c r="L25" s="20" t="s">
        <v>481</v>
      </c>
      <c r="M25" s="18" t="s">
        <v>481</v>
      </c>
      <c r="N25" s="20" t="s">
        <v>481</v>
      </c>
      <c r="O25" s="18" t="s">
        <v>481</v>
      </c>
      <c r="P25" s="20" t="s">
        <v>481</v>
      </c>
      <c r="Q25" s="18" t="s">
        <v>481</v>
      </c>
      <c r="R25" s="20" t="s">
        <v>481</v>
      </c>
      <c r="S25" s="18" t="s">
        <v>481</v>
      </c>
      <c r="T25" s="20" t="s">
        <v>481</v>
      </c>
      <c r="U25" s="18" t="s">
        <v>481</v>
      </c>
      <c r="V25" s="20" t="s">
        <v>481</v>
      </c>
    </row>
    <row r="26" spans="1:22">
      <c r="A26" s="15" t="s">
        <v>501</v>
      </c>
      <c r="B26" s="17" t="n">
        <v>4869</v>
      </c>
      <c r="C26" s="18">
        <f>(0.0/B26*100)</f>
        <v/>
      </c>
      <c r="D26" s="19" t="n">
        <v>4869</v>
      </c>
      <c r="E26" s="18" t="s">
        <v>481</v>
      </c>
      <c r="F26" s="20" t="s">
        <v>481</v>
      </c>
      <c r="G26" s="18" t="n">
        <v>485.66410149</v>
      </c>
      <c r="H26" s="20" t="n">
        <v>1.91259853</v>
      </c>
      <c r="I26" s="18" t="n">
        <v>542.1503287199999</v>
      </c>
      <c r="J26" s="20" t="n">
        <v>9.441956100000001</v>
      </c>
      <c r="K26" s="18" t="s">
        <v>481</v>
      </c>
      <c r="L26" s="20" t="s">
        <v>481</v>
      </c>
      <c r="M26" s="18" t="s">
        <v>481</v>
      </c>
      <c r="N26" s="20" t="s">
        <v>481</v>
      </c>
      <c r="O26" s="18" t="s">
        <v>481</v>
      </c>
      <c r="P26" s="20" t="s">
        <v>481</v>
      </c>
      <c r="Q26" s="18" t="s">
        <v>481</v>
      </c>
      <c r="R26" s="20" t="s">
        <v>481</v>
      </c>
      <c r="S26" s="18" t="s">
        <v>481</v>
      </c>
      <c r="T26" s="20" t="s">
        <v>481</v>
      </c>
      <c r="U26" s="18" t="s">
        <v>481</v>
      </c>
      <c r="V26" s="20" t="s">
        <v>481</v>
      </c>
    </row>
    <row r="27" spans="1:22">
      <c r="A27" s="15" t="s">
        <v>502</v>
      </c>
      <c r="B27" s="17" t="n">
        <v>5299</v>
      </c>
      <c r="C27" s="18">
        <f>(0.0/B27*100)</f>
        <v/>
      </c>
      <c r="D27" s="19" t="n">
        <v>5299</v>
      </c>
      <c r="E27" s="18" t="s">
        <v>481</v>
      </c>
      <c r="F27" s="20" t="s">
        <v>481</v>
      </c>
      <c r="G27" s="18" t="n">
        <v>435.93521167</v>
      </c>
      <c r="H27" s="20" t="n">
        <v>1.72771164</v>
      </c>
      <c r="I27" s="18" t="n">
        <v>540.5495473</v>
      </c>
      <c r="J27" s="20" t="n">
        <v>1.98166895</v>
      </c>
      <c r="K27" s="18" t="s">
        <v>481</v>
      </c>
      <c r="L27" s="20" t="s">
        <v>481</v>
      </c>
      <c r="M27" s="18" t="s">
        <v>481</v>
      </c>
      <c r="N27" s="20" t="s">
        <v>481</v>
      </c>
      <c r="O27" s="18" t="s">
        <v>481</v>
      </c>
      <c r="P27" s="20" t="s">
        <v>481</v>
      </c>
      <c r="Q27" s="18" t="s">
        <v>481</v>
      </c>
      <c r="R27" s="20" t="s">
        <v>481</v>
      </c>
      <c r="S27" s="18" t="s">
        <v>481</v>
      </c>
      <c r="T27" s="20" t="s">
        <v>481</v>
      </c>
      <c r="U27" s="18" t="s">
        <v>481</v>
      </c>
      <c r="V27" s="20" t="s">
        <v>481</v>
      </c>
    </row>
    <row r="28" spans="1:22">
      <c r="A28" s="15" t="s">
        <v>503</v>
      </c>
      <c r="B28" s="17" t="n">
        <v>7568</v>
      </c>
      <c r="C28" s="18">
        <f>(0.0/B28*100)</f>
        <v/>
      </c>
      <c r="D28" s="19" t="n">
        <v>7568</v>
      </c>
      <c r="E28" s="18" t="s">
        <v>481</v>
      </c>
      <c r="F28" s="20" t="s">
        <v>481</v>
      </c>
      <c r="G28" s="18" t="n">
        <v>395.40695557</v>
      </c>
      <c r="H28" s="20" t="n">
        <v>4.01682441</v>
      </c>
      <c r="I28" s="18" t="n">
        <v>441.12754194</v>
      </c>
      <c r="J28" s="20" t="n">
        <v>3.17342105</v>
      </c>
      <c r="K28" s="18" t="s">
        <v>481</v>
      </c>
      <c r="L28" s="20" t="s">
        <v>481</v>
      </c>
      <c r="M28" s="18" t="s">
        <v>481</v>
      </c>
      <c r="N28" s="20" t="s">
        <v>481</v>
      </c>
      <c r="O28" s="18" t="s">
        <v>481</v>
      </c>
      <c r="P28" s="20" t="s">
        <v>481</v>
      </c>
      <c r="Q28" s="18" t="s">
        <v>481</v>
      </c>
      <c r="R28" s="20" t="s">
        <v>481</v>
      </c>
      <c r="S28" s="18" t="s">
        <v>481</v>
      </c>
      <c r="T28" s="20" t="s">
        <v>481</v>
      </c>
      <c r="U28" s="18" t="s">
        <v>481</v>
      </c>
      <c r="V28" s="20" t="s">
        <v>481</v>
      </c>
    </row>
    <row r="29" spans="1:22">
      <c r="A29" s="15" t="s">
        <v>504</v>
      </c>
      <c r="B29" s="17" t="n">
        <v>5385</v>
      </c>
      <c r="C29" s="18">
        <f>(0.0/B29*100)</f>
        <v/>
      </c>
      <c r="D29" s="19" t="n">
        <v>5385</v>
      </c>
      <c r="E29" s="18" t="s">
        <v>481</v>
      </c>
      <c r="F29" s="20" t="s">
        <v>481</v>
      </c>
      <c r="G29" s="18" t="n">
        <v>466.52547344</v>
      </c>
      <c r="H29" s="20" t="n">
        <v>2.86680958</v>
      </c>
      <c r="I29" s="18" t="n">
        <v>590.16227735</v>
      </c>
      <c r="J29" s="20" t="n">
        <v>3.08809522</v>
      </c>
      <c r="K29" s="18" t="s">
        <v>481</v>
      </c>
      <c r="L29" s="20" t="s">
        <v>481</v>
      </c>
      <c r="M29" s="18" t="s">
        <v>481</v>
      </c>
      <c r="N29" s="20" t="s">
        <v>481</v>
      </c>
      <c r="O29" s="18" t="s">
        <v>481</v>
      </c>
      <c r="P29" s="20" t="s">
        <v>481</v>
      </c>
      <c r="Q29" s="18" t="s">
        <v>481</v>
      </c>
      <c r="R29" s="20" t="s">
        <v>481</v>
      </c>
      <c r="S29" s="18" t="s">
        <v>481</v>
      </c>
      <c r="T29" s="20" t="s">
        <v>481</v>
      </c>
      <c r="U29" s="18" t="s">
        <v>481</v>
      </c>
      <c r="V29" s="20" t="s">
        <v>481</v>
      </c>
    </row>
    <row r="30" spans="1:22">
      <c r="A30" s="15" t="s">
        <v>505</v>
      </c>
      <c r="B30" s="17" t="n">
        <v>4520</v>
      </c>
      <c r="C30" s="18">
        <f>(0.0/B30*100)</f>
        <v/>
      </c>
      <c r="D30" s="19" t="n">
        <v>4520</v>
      </c>
      <c r="E30" s="18" t="s">
        <v>481</v>
      </c>
      <c r="F30" s="20" t="s">
        <v>481</v>
      </c>
      <c r="G30" s="18" t="n">
        <v>461.80789969</v>
      </c>
      <c r="H30" s="20" t="n">
        <v>7.47836103</v>
      </c>
      <c r="I30" s="18" t="n">
        <v>512.40787863</v>
      </c>
      <c r="J30" s="20" t="n">
        <v>2.50690403</v>
      </c>
      <c r="K30" s="18" t="s">
        <v>481</v>
      </c>
      <c r="L30" s="20" t="s">
        <v>481</v>
      </c>
      <c r="M30" s="18" t="s">
        <v>481</v>
      </c>
      <c r="N30" s="20" t="s">
        <v>481</v>
      </c>
      <c r="O30" s="18" t="s">
        <v>481</v>
      </c>
      <c r="P30" s="20" t="s">
        <v>481</v>
      </c>
      <c r="Q30" s="18" t="s">
        <v>481</v>
      </c>
      <c r="R30" s="20" t="s">
        <v>481</v>
      </c>
      <c r="S30" s="18" t="s">
        <v>481</v>
      </c>
      <c r="T30" s="20" t="s">
        <v>481</v>
      </c>
      <c r="U30" s="18" t="s">
        <v>481</v>
      </c>
      <c r="V30" s="20" t="s">
        <v>481</v>
      </c>
    </row>
    <row r="31" spans="1:22">
      <c r="A31" s="15" t="s">
        <v>506</v>
      </c>
      <c r="B31" s="17" t="n">
        <v>5456</v>
      </c>
      <c r="C31" s="18">
        <f>(0.0/B31*100)</f>
        <v/>
      </c>
      <c r="D31" s="19" t="n">
        <v>5456</v>
      </c>
      <c r="E31" s="18" t="s">
        <v>481</v>
      </c>
      <c r="F31" s="20" t="s">
        <v>481</v>
      </c>
      <c r="G31" s="18" t="n">
        <v>513.0878460500001</v>
      </c>
      <c r="H31" s="20" t="n">
        <v>2.50981256</v>
      </c>
      <c r="I31" s="18" t="n">
        <v>622.2415326</v>
      </c>
      <c r="J31" s="20" t="n">
        <v>16.7302734</v>
      </c>
      <c r="K31" s="18" t="s">
        <v>481</v>
      </c>
      <c r="L31" s="20" t="s">
        <v>481</v>
      </c>
      <c r="M31" s="18" t="s">
        <v>481</v>
      </c>
      <c r="N31" s="20" t="s">
        <v>481</v>
      </c>
      <c r="O31" s="18" t="s">
        <v>481</v>
      </c>
      <c r="P31" s="20" t="s">
        <v>481</v>
      </c>
      <c r="Q31" s="18" t="s">
        <v>481</v>
      </c>
      <c r="R31" s="20" t="s">
        <v>481</v>
      </c>
      <c r="S31" s="18" t="s">
        <v>481</v>
      </c>
      <c r="T31" s="20" t="s">
        <v>481</v>
      </c>
      <c r="U31" s="18" t="s">
        <v>481</v>
      </c>
      <c r="V31" s="20" t="s">
        <v>481</v>
      </c>
    </row>
    <row r="32" spans="1:22">
      <c r="A32" s="15" t="s">
        <v>507</v>
      </c>
      <c r="B32" s="17" t="n">
        <v>4478</v>
      </c>
      <c r="C32" s="18">
        <f>(0.0/B32*100)</f>
        <v/>
      </c>
      <c r="D32" s="19" t="n">
        <v>4478</v>
      </c>
      <c r="E32" s="18" t="s">
        <v>481</v>
      </c>
      <c r="F32" s="20" t="s">
        <v>481</v>
      </c>
      <c r="G32" s="18" t="n">
        <v>505.23036669</v>
      </c>
      <c r="H32" s="20" t="n">
        <v>2.49741428</v>
      </c>
      <c r="I32" s="18" t="n">
        <v>579.18895624</v>
      </c>
      <c r="J32" s="20" t="n">
        <v>20.67078229</v>
      </c>
      <c r="K32" s="18" t="s">
        <v>481</v>
      </c>
      <c r="L32" s="20" t="s">
        <v>481</v>
      </c>
      <c r="M32" s="18" t="s">
        <v>481</v>
      </c>
      <c r="N32" s="20" t="s">
        <v>481</v>
      </c>
      <c r="O32" s="18" t="s">
        <v>481</v>
      </c>
      <c r="P32" s="20" t="s">
        <v>481</v>
      </c>
      <c r="Q32" s="18" t="s">
        <v>481</v>
      </c>
      <c r="R32" s="20" t="s">
        <v>481</v>
      </c>
      <c r="S32" s="18" t="s">
        <v>481</v>
      </c>
      <c r="T32" s="20" t="s">
        <v>481</v>
      </c>
      <c r="U32" s="18" t="s">
        <v>481</v>
      </c>
      <c r="V32" s="20" t="s">
        <v>481</v>
      </c>
    </row>
    <row r="33" spans="1:22">
      <c r="A33" s="15" t="s">
        <v>508</v>
      </c>
      <c r="B33" s="17" t="n">
        <v>7325</v>
      </c>
      <c r="C33" s="18">
        <f>(0.0/B33*100)</f>
        <v/>
      </c>
      <c r="D33" s="19" t="n">
        <v>7325</v>
      </c>
      <c r="E33" s="18" t="s">
        <v>481</v>
      </c>
      <c r="F33" s="20" t="s">
        <v>481</v>
      </c>
      <c r="G33" s="18" t="n">
        <v>424.47228037</v>
      </c>
      <c r="H33" s="20" t="n">
        <v>3.04400822</v>
      </c>
      <c r="I33" s="18" t="n">
        <v>537.19854824</v>
      </c>
      <c r="J33" s="20" t="n">
        <v>2.49187819</v>
      </c>
      <c r="K33" s="18" t="s">
        <v>481</v>
      </c>
      <c r="L33" s="20" t="s">
        <v>481</v>
      </c>
      <c r="M33" s="18" t="s">
        <v>481</v>
      </c>
      <c r="N33" s="20" t="s">
        <v>481</v>
      </c>
      <c r="O33" s="18" t="s">
        <v>481</v>
      </c>
      <c r="P33" s="20" t="s">
        <v>481</v>
      </c>
      <c r="Q33" s="18" t="s">
        <v>481</v>
      </c>
      <c r="R33" s="20" t="s">
        <v>481</v>
      </c>
      <c r="S33" s="18" t="s">
        <v>481</v>
      </c>
      <c r="T33" s="20" t="s">
        <v>481</v>
      </c>
      <c r="U33" s="18" t="s">
        <v>481</v>
      </c>
      <c r="V33" s="20" t="s">
        <v>481</v>
      </c>
    </row>
    <row r="34" spans="1:22">
      <c r="A34" s="15" t="s">
        <v>509</v>
      </c>
      <c r="B34" s="17" t="n">
        <v>6350</v>
      </c>
      <c r="C34" s="18">
        <f>(0.0/B34*100)</f>
        <v/>
      </c>
      <c r="D34" s="19" t="n">
        <v>6350</v>
      </c>
      <c r="E34" s="18" t="s">
        <v>481</v>
      </c>
      <c r="F34" s="20" t="s">
        <v>481</v>
      </c>
      <c r="G34" s="18" t="n">
        <v>420.81638515</v>
      </c>
      <c r="H34" s="20" t="n">
        <v>3.78608607</v>
      </c>
      <c r="I34" s="18" t="n">
        <v>481.0752923</v>
      </c>
      <c r="J34" s="20" t="n">
        <v>3.42759761</v>
      </c>
      <c r="K34" s="18" t="s">
        <v>481</v>
      </c>
      <c r="L34" s="20" t="s">
        <v>481</v>
      </c>
      <c r="M34" s="18" t="s">
        <v>481</v>
      </c>
      <c r="N34" s="20" t="s">
        <v>481</v>
      </c>
      <c r="O34" s="18" t="s">
        <v>481</v>
      </c>
      <c r="P34" s="20" t="s">
        <v>481</v>
      </c>
      <c r="Q34" s="18" t="s">
        <v>481</v>
      </c>
      <c r="R34" s="20" t="s">
        <v>481</v>
      </c>
      <c r="S34" s="18" t="s">
        <v>481</v>
      </c>
      <c r="T34" s="20" t="s">
        <v>481</v>
      </c>
      <c r="U34" s="18" t="s">
        <v>481</v>
      </c>
      <c r="V34" s="20" t="s">
        <v>481</v>
      </c>
    </row>
    <row r="35" spans="1:22">
      <c r="A35" s="15" t="s">
        <v>510</v>
      </c>
      <c r="B35" s="17" t="n">
        <v>6406</v>
      </c>
      <c r="C35" s="18">
        <f>(0.0/B35*100)</f>
        <v/>
      </c>
      <c r="D35" s="19" t="n">
        <v>6406</v>
      </c>
      <c r="E35" s="18" t="s">
        <v>481</v>
      </c>
      <c r="F35" s="20" t="s">
        <v>481</v>
      </c>
      <c r="G35" s="18" t="n">
        <v>440.26771948</v>
      </c>
      <c r="H35" s="20" t="n">
        <v>9.157689769999999</v>
      </c>
      <c r="I35" s="18" t="n">
        <v>508.71507206</v>
      </c>
      <c r="J35" s="20" t="n">
        <v>1.47824649</v>
      </c>
      <c r="K35" s="18" t="s">
        <v>481</v>
      </c>
      <c r="L35" s="20" t="s">
        <v>481</v>
      </c>
      <c r="M35" s="18" t="s">
        <v>481</v>
      </c>
      <c r="N35" s="20" t="s">
        <v>481</v>
      </c>
      <c r="O35" s="18" t="s">
        <v>481</v>
      </c>
      <c r="P35" s="20" t="s">
        <v>481</v>
      </c>
      <c r="Q35" s="18" t="s">
        <v>481</v>
      </c>
      <c r="R35" s="20" t="s">
        <v>481</v>
      </c>
      <c r="S35" s="18" t="s">
        <v>481</v>
      </c>
      <c r="T35" s="20" t="s">
        <v>481</v>
      </c>
      <c r="U35" s="18" t="s">
        <v>481</v>
      </c>
      <c r="V35" s="20" t="s">
        <v>481</v>
      </c>
    </row>
    <row r="36" spans="1:22">
      <c r="A36" s="15" t="s">
        <v>511</v>
      </c>
      <c r="B36" s="17" t="n">
        <v>6736</v>
      </c>
      <c r="C36" s="18">
        <f>(0.0/B36*100)</f>
        <v/>
      </c>
      <c r="D36" s="19" t="n">
        <v>6736</v>
      </c>
      <c r="E36" s="18" t="s">
        <v>481</v>
      </c>
      <c r="F36" s="20" t="s">
        <v>481</v>
      </c>
      <c r="G36" s="18" t="n">
        <v>495.50362616</v>
      </c>
      <c r="H36" s="20" t="n">
        <v>2.36496075</v>
      </c>
      <c r="I36" s="18" t="n">
        <v>576.81922851</v>
      </c>
      <c r="J36" s="20" t="n">
        <v>24.50770146</v>
      </c>
      <c r="K36" s="18" t="s">
        <v>481</v>
      </c>
      <c r="L36" s="20" t="s">
        <v>481</v>
      </c>
      <c r="M36" s="18" t="s">
        <v>481</v>
      </c>
      <c r="N36" s="20" t="s">
        <v>481</v>
      </c>
      <c r="O36" s="18" t="s">
        <v>481</v>
      </c>
      <c r="P36" s="20" t="s">
        <v>481</v>
      </c>
      <c r="Q36" s="18" t="s">
        <v>481</v>
      </c>
      <c r="R36" s="20" t="s">
        <v>481</v>
      </c>
      <c r="S36" s="18" t="s">
        <v>481</v>
      </c>
      <c r="T36" s="20" t="s">
        <v>481</v>
      </c>
      <c r="U36" s="18" t="s">
        <v>481</v>
      </c>
      <c r="V36" s="20" t="s">
        <v>481</v>
      </c>
    </row>
    <row r="37" spans="1:22">
      <c r="A37" s="15" t="s">
        <v>512</v>
      </c>
      <c r="B37" s="17" t="n">
        <v>5458</v>
      </c>
      <c r="C37" s="18">
        <f>(0.0/B37*100)</f>
        <v/>
      </c>
      <c r="D37" s="19" t="n">
        <v>5458</v>
      </c>
      <c r="E37" s="18" t="s">
        <v>481</v>
      </c>
      <c r="F37" s="20" t="s">
        <v>481</v>
      </c>
      <c r="G37" s="18" t="n">
        <v>498.36421385</v>
      </c>
      <c r="H37" s="20" t="n">
        <v>3.41972204</v>
      </c>
      <c r="I37" s="18" t="n">
        <v>593.2650986899999</v>
      </c>
      <c r="J37" s="20" t="n">
        <v>18.21585041</v>
      </c>
      <c r="K37" s="18" t="s">
        <v>481</v>
      </c>
      <c r="L37" s="20" t="s">
        <v>481</v>
      </c>
      <c r="M37" s="18" t="s">
        <v>481</v>
      </c>
      <c r="N37" s="20" t="s">
        <v>481</v>
      </c>
      <c r="O37" s="18" t="s">
        <v>481</v>
      </c>
      <c r="P37" s="20" t="s">
        <v>481</v>
      </c>
      <c r="Q37" s="18" t="s">
        <v>481</v>
      </c>
      <c r="R37" s="20" t="s">
        <v>481</v>
      </c>
      <c r="S37" s="18" t="s">
        <v>481</v>
      </c>
      <c r="T37" s="20" t="s">
        <v>481</v>
      </c>
      <c r="U37" s="18" t="s">
        <v>481</v>
      </c>
      <c r="V37" s="20" t="s">
        <v>481</v>
      </c>
    </row>
    <row r="38" spans="1:22">
      <c r="A38" s="15" t="s">
        <v>513</v>
      </c>
      <c r="B38" s="17" t="n">
        <v>5860</v>
      </c>
      <c r="C38" s="18">
        <f>(0.0/B38*100)</f>
        <v/>
      </c>
      <c r="D38" s="19" t="n">
        <v>5860</v>
      </c>
      <c r="E38" s="18" t="s">
        <v>481</v>
      </c>
      <c r="F38" s="20" t="s">
        <v>481</v>
      </c>
      <c r="G38" s="18" t="n">
        <v>473.46980464</v>
      </c>
      <c r="H38" s="20" t="n">
        <v>3.16282394</v>
      </c>
      <c r="I38" s="18" t="n">
        <v>558.2212707800001</v>
      </c>
      <c r="J38" s="20" t="n">
        <v>4.5399877</v>
      </c>
      <c r="K38" s="18" t="s">
        <v>481</v>
      </c>
      <c r="L38" s="20" t="s">
        <v>481</v>
      </c>
      <c r="M38" s="18" t="s">
        <v>481</v>
      </c>
      <c r="N38" s="20" t="s">
        <v>481</v>
      </c>
      <c r="O38" s="18" t="s">
        <v>481</v>
      </c>
      <c r="P38" s="20" t="s">
        <v>481</v>
      </c>
      <c r="Q38" s="18" t="s">
        <v>481</v>
      </c>
      <c r="R38" s="20" t="s">
        <v>481</v>
      </c>
      <c r="S38" s="18" t="s">
        <v>481</v>
      </c>
      <c r="T38" s="20" t="s">
        <v>481</v>
      </c>
      <c r="U38" s="18" t="n">
        <v>371.48777242</v>
      </c>
      <c r="V38" s="20" t="n">
        <v>22.63903995</v>
      </c>
    </row>
    <row r="39" spans="1:22">
      <c r="A39" s="15" t="s">
        <v>514</v>
      </c>
      <c r="B39" s="17" t="n">
        <v>5895</v>
      </c>
      <c r="C39" s="18">
        <f>(0.0/B39*100)</f>
        <v/>
      </c>
      <c r="D39" s="19" t="n">
        <v>5895</v>
      </c>
      <c r="E39" s="18" t="s">
        <v>481</v>
      </c>
      <c r="F39" s="20" t="s">
        <v>481</v>
      </c>
      <c r="G39" s="18" t="n">
        <v>329.23715889</v>
      </c>
      <c r="H39" s="20" t="n">
        <v>10.68586952</v>
      </c>
      <c r="I39" s="18" t="n">
        <v>431.63384194</v>
      </c>
      <c r="J39" s="20" t="n">
        <v>4.0028753</v>
      </c>
      <c r="K39" s="18" t="s">
        <v>481</v>
      </c>
      <c r="L39" s="20" t="s">
        <v>481</v>
      </c>
      <c r="M39" s="18" t="s">
        <v>481</v>
      </c>
      <c r="N39" s="20" t="s">
        <v>481</v>
      </c>
      <c r="O39" s="18" t="s">
        <v>481</v>
      </c>
      <c r="P39" s="20" t="s">
        <v>481</v>
      </c>
      <c r="Q39" s="18" t="s">
        <v>481</v>
      </c>
      <c r="R39" s="20" t="s">
        <v>481</v>
      </c>
      <c r="S39" s="18" t="s">
        <v>481</v>
      </c>
      <c r="T39" s="20" t="s">
        <v>481</v>
      </c>
      <c r="U39" s="18" t="s">
        <v>481</v>
      </c>
      <c r="V39" s="20" t="s">
        <v>481</v>
      </c>
    </row>
    <row r="40" spans="1:22">
      <c r="A40" s="15" t="s">
        <v>515</v>
      </c>
      <c r="B40" s="17" t="n">
        <v>14157</v>
      </c>
      <c r="C40" s="18">
        <f>(0.0/B40*100)</f>
        <v/>
      </c>
      <c r="D40" s="19" t="n">
        <v>14157</v>
      </c>
      <c r="E40" s="18" t="s">
        <v>481</v>
      </c>
      <c r="F40" s="20" t="s">
        <v>481</v>
      </c>
      <c r="G40" s="18" t="n">
        <v>441.12241858</v>
      </c>
      <c r="H40" s="20" t="n">
        <v>13.00410168</v>
      </c>
      <c r="I40" s="18" t="n">
        <v>498.09491144</v>
      </c>
      <c r="J40" s="20" t="n">
        <v>2.77118197</v>
      </c>
      <c r="K40" s="18" t="s">
        <v>481</v>
      </c>
      <c r="L40" s="20" t="s">
        <v>481</v>
      </c>
      <c r="M40" s="18" t="s">
        <v>481</v>
      </c>
      <c r="N40" s="20" t="s">
        <v>481</v>
      </c>
      <c r="O40" s="18" t="s">
        <v>481</v>
      </c>
      <c r="P40" s="20" t="s">
        <v>481</v>
      </c>
      <c r="Q40" s="18" t="s">
        <v>481</v>
      </c>
      <c r="R40" s="20" t="s">
        <v>481</v>
      </c>
      <c r="S40" s="18" t="s">
        <v>481</v>
      </c>
      <c r="T40" s="20" t="s">
        <v>481</v>
      </c>
      <c r="U40" s="18" t="s">
        <v>481</v>
      </c>
      <c r="V40" s="20" t="s">
        <v>481</v>
      </c>
    </row>
    <row r="41" spans="1:22">
      <c r="A41" s="15" t="s">
        <v>516</v>
      </c>
      <c r="B41" s="17" t="n">
        <v>5712</v>
      </c>
      <c r="C41" s="18">
        <f>(0.0/B41*100)</f>
        <v/>
      </c>
      <c r="D41" s="19" t="n">
        <v>5712</v>
      </c>
      <c r="E41" s="18" t="s">
        <v>481</v>
      </c>
      <c r="F41" s="20" t="s">
        <v>481</v>
      </c>
      <c r="G41" s="18" t="n">
        <v>410.92827634</v>
      </c>
      <c r="H41" s="20" t="n">
        <v>6.54119236</v>
      </c>
      <c r="I41" s="18" t="n">
        <v>506.65174426</v>
      </c>
      <c r="J41" s="20" t="n">
        <v>3.07289239</v>
      </c>
      <c r="K41" s="18" t="s">
        <v>481</v>
      </c>
      <c r="L41" s="20" t="s">
        <v>481</v>
      </c>
      <c r="M41" s="18" t="s">
        <v>481</v>
      </c>
      <c r="N41" s="20" t="s">
        <v>481</v>
      </c>
      <c r="O41" s="18" t="s">
        <v>481</v>
      </c>
      <c r="P41" s="20" t="s">
        <v>481</v>
      </c>
      <c r="Q41" s="18" t="s">
        <v>481</v>
      </c>
      <c r="R41" s="20" t="s">
        <v>481</v>
      </c>
      <c r="S41" s="18" t="s">
        <v>481</v>
      </c>
      <c r="T41" s="20" t="s">
        <v>481</v>
      </c>
      <c r="U41" s="18" t="s">
        <v>481</v>
      </c>
      <c r="V41" s="20" t="s">
        <v>481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n">
        <v>390.19921938</v>
      </c>
      <c r="H44" s="20" t="n">
        <v>4.97572155</v>
      </c>
      <c r="I44" s="18" t="n">
        <v>414.10635434</v>
      </c>
      <c r="J44" s="20" t="n">
        <v>5.55734531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n">
        <v>332.21913559</v>
      </c>
      <c r="H45" s="20" t="n">
        <v>2.3563488</v>
      </c>
      <c r="I45" s="18" t="n">
        <v>408.57347322</v>
      </c>
      <c r="J45" s="20" t="n">
        <v>6.63007361</v>
      </c>
      <c r="K45" s="18" t="s">
        <v>481</v>
      </c>
      <c r="L45" s="20" t="s">
        <v>481</v>
      </c>
      <c r="M45" s="18" t="s">
        <v>481</v>
      </c>
      <c r="N45" s="20" t="s">
        <v>481</v>
      </c>
      <c r="O45" s="18" t="s">
        <v>481</v>
      </c>
      <c r="P45" s="20" t="s">
        <v>481</v>
      </c>
      <c r="Q45" s="18" t="s">
        <v>481</v>
      </c>
      <c r="R45" s="20" t="s">
        <v>481</v>
      </c>
      <c r="S45" s="18" t="s">
        <v>481</v>
      </c>
      <c r="T45" s="20" t="s">
        <v>481</v>
      </c>
      <c r="U45" s="18" t="s">
        <v>481</v>
      </c>
      <c r="V45" s="20" t="s">
        <v>481</v>
      </c>
    </row>
    <row r="46" spans="1:22">
      <c r="A46" s="15" t="s">
        <v>521</v>
      </c>
      <c r="B46" s="17" t="n">
        <v>23141</v>
      </c>
      <c r="C46" s="18">
        <f>(0.0/B46*100)</f>
        <v/>
      </c>
      <c r="D46" s="19" t="n">
        <v>23141</v>
      </c>
      <c r="E46" s="18" t="s">
        <v>481</v>
      </c>
      <c r="F46" s="20" t="s">
        <v>481</v>
      </c>
      <c r="G46" s="18" t="n">
        <v>331.73937228</v>
      </c>
      <c r="H46" s="20" t="n">
        <v>3.77316815</v>
      </c>
      <c r="I46" s="18" t="n">
        <v>429.08777477</v>
      </c>
      <c r="J46" s="20" t="n">
        <v>2.77655876</v>
      </c>
      <c r="K46" s="18" t="s">
        <v>481</v>
      </c>
      <c r="L46" s="20" t="s">
        <v>481</v>
      </c>
      <c r="M46" s="18" t="s">
        <v>481</v>
      </c>
      <c r="N46" s="20" t="s">
        <v>481</v>
      </c>
      <c r="O46" s="18" t="s">
        <v>481</v>
      </c>
      <c r="P46" s="20" t="s">
        <v>481</v>
      </c>
      <c r="Q46" s="18" t="s">
        <v>481</v>
      </c>
      <c r="R46" s="20" t="s">
        <v>481</v>
      </c>
      <c r="S46" s="18" t="s">
        <v>481</v>
      </c>
      <c r="T46" s="20" t="s">
        <v>481</v>
      </c>
      <c r="U46" s="18" t="s">
        <v>481</v>
      </c>
      <c r="V46" s="20" t="s">
        <v>481</v>
      </c>
    </row>
    <row r="47" spans="1:22">
      <c r="A47" s="15" t="s">
        <v>522</v>
      </c>
      <c r="B47" s="17" t="n">
        <v>5928</v>
      </c>
      <c r="C47" s="18">
        <f>(0.0/B47*100)</f>
        <v/>
      </c>
      <c r="D47" s="19" t="n">
        <v>5928</v>
      </c>
      <c r="E47" s="18" t="s">
        <v>481</v>
      </c>
      <c r="F47" s="20" t="s">
        <v>481</v>
      </c>
      <c r="G47" s="18" t="n">
        <v>293.11881891</v>
      </c>
      <c r="H47" s="20" t="n">
        <v>13.79062435</v>
      </c>
      <c r="I47" s="18" t="n">
        <v>436.11318712</v>
      </c>
      <c r="J47" s="20" t="n">
        <v>4.88478367</v>
      </c>
      <c r="K47" s="18" t="s">
        <v>481</v>
      </c>
      <c r="L47" s="20" t="s">
        <v>481</v>
      </c>
      <c r="M47" s="18" t="s">
        <v>481</v>
      </c>
      <c r="N47" s="20" t="s">
        <v>481</v>
      </c>
      <c r="O47" s="18" t="s">
        <v>481</v>
      </c>
      <c r="P47" s="20" t="s">
        <v>481</v>
      </c>
      <c r="Q47" s="18" t="s">
        <v>481</v>
      </c>
      <c r="R47" s="20" t="s">
        <v>481</v>
      </c>
      <c r="S47" s="18" t="s">
        <v>481</v>
      </c>
      <c r="T47" s="20" t="s">
        <v>481</v>
      </c>
      <c r="U47" s="18" t="s">
        <v>481</v>
      </c>
      <c r="V47" s="20" t="s">
        <v>481</v>
      </c>
    </row>
    <row r="48" spans="1:22">
      <c r="A48" s="15" t="s">
        <v>523</v>
      </c>
      <c r="B48" s="17" t="n">
        <v>9841</v>
      </c>
      <c r="C48" s="18">
        <f>(0.0/B48*100)</f>
        <v/>
      </c>
      <c r="D48" s="19" t="n">
        <v>9841</v>
      </c>
      <c r="E48" s="18" t="s">
        <v>481</v>
      </c>
      <c r="F48" s="20" t="s">
        <v>481</v>
      </c>
      <c r="G48" s="18" t="n">
        <v>460.56290833</v>
      </c>
      <c r="H48" s="20" t="n">
        <v>4.9711213</v>
      </c>
      <c r="I48" s="18" t="n">
        <v>550.88564387</v>
      </c>
      <c r="J48" s="20" t="n">
        <v>7.77039232</v>
      </c>
      <c r="K48" s="18" t="s">
        <v>481</v>
      </c>
      <c r="L48" s="20" t="s">
        <v>481</v>
      </c>
      <c r="M48" s="18" t="s">
        <v>481</v>
      </c>
      <c r="N48" s="20" t="s">
        <v>481</v>
      </c>
      <c r="O48" s="18" t="s">
        <v>481</v>
      </c>
      <c r="P48" s="20" t="s">
        <v>481</v>
      </c>
      <c r="Q48" s="18" t="s">
        <v>481</v>
      </c>
      <c r="R48" s="20" t="s">
        <v>481</v>
      </c>
      <c r="S48" s="18" t="s">
        <v>481</v>
      </c>
      <c r="T48" s="20" t="s">
        <v>481</v>
      </c>
      <c r="U48" s="18" t="s">
        <v>481</v>
      </c>
      <c r="V48" s="20" t="s">
        <v>481</v>
      </c>
    </row>
    <row r="49" spans="1:22">
      <c r="A49" s="15" t="s">
        <v>524</v>
      </c>
      <c r="B49" s="17" t="n">
        <v>6349</v>
      </c>
      <c r="C49" s="18">
        <f>(0.0/B49*100)</f>
        <v/>
      </c>
      <c r="D49" s="19" t="n">
        <v>6349</v>
      </c>
      <c r="E49" s="18" t="s">
        <v>481</v>
      </c>
      <c r="F49" s="20" t="s">
        <v>481</v>
      </c>
      <c r="G49" s="18" t="n">
        <v>396.32589738</v>
      </c>
      <c r="H49" s="20" t="n">
        <v>4.26501422</v>
      </c>
      <c r="I49" s="18" t="n">
        <v>443.58088749</v>
      </c>
      <c r="J49" s="20" t="n">
        <v>3.57385801</v>
      </c>
      <c r="K49" s="18" t="s">
        <v>481</v>
      </c>
      <c r="L49" s="20" t="s">
        <v>481</v>
      </c>
      <c r="M49" s="18" t="s">
        <v>481</v>
      </c>
      <c r="N49" s="20" t="s">
        <v>481</v>
      </c>
      <c r="O49" s="18" t="s">
        <v>481</v>
      </c>
      <c r="P49" s="20" t="s">
        <v>481</v>
      </c>
      <c r="Q49" s="18" t="s">
        <v>481</v>
      </c>
      <c r="R49" s="20" t="s">
        <v>481</v>
      </c>
      <c r="S49" s="18" t="s">
        <v>481</v>
      </c>
      <c r="T49" s="20" t="s">
        <v>481</v>
      </c>
      <c r="U49" s="18" t="s">
        <v>481</v>
      </c>
      <c r="V49" s="20" t="s">
        <v>481</v>
      </c>
    </row>
    <row r="50" spans="1:22">
      <c r="A50" s="15" t="s">
        <v>525</v>
      </c>
      <c r="B50" s="17" t="n">
        <v>11795</v>
      </c>
      <c r="C50" s="18">
        <f>(0.0/B50*100)</f>
        <v/>
      </c>
      <c r="D50" s="19" t="n">
        <v>11795</v>
      </c>
      <c r="E50" s="18" t="s">
        <v>481</v>
      </c>
      <c r="F50" s="20" t="s">
        <v>481</v>
      </c>
      <c r="G50" s="18" t="n">
        <v>377.57850069</v>
      </c>
      <c r="H50" s="20" t="n">
        <v>3.69589152</v>
      </c>
      <c r="I50" s="18" t="n">
        <v>456.85371632</v>
      </c>
      <c r="J50" s="20" t="n">
        <v>2.95619838</v>
      </c>
      <c r="K50" s="18" t="s">
        <v>481</v>
      </c>
      <c r="L50" s="20" t="s">
        <v>481</v>
      </c>
      <c r="M50" s="18" t="s">
        <v>481</v>
      </c>
      <c r="N50" s="20" t="s">
        <v>481</v>
      </c>
      <c r="O50" s="18" t="s">
        <v>481</v>
      </c>
      <c r="P50" s="20" t="s">
        <v>481</v>
      </c>
      <c r="Q50" s="18" t="s">
        <v>481</v>
      </c>
      <c r="R50" s="20" t="s">
        <v>481</v>
      </c>
      <c r="S50" s="18" t="s">
        <v>481</v>
      </c>
      <c r="T50" s="20" t="s">
        <v>481</v>
      </c>
      <c r="U50" s="18" t="s">
        <v>481</v>
      </c>
      <c r="V50" s="20" t="s">
        <v>481</v>
      </c>
    </row>
    <row r="51" spans="1:22">
      <c r="A51" s="15" t="s">
        <v>526</v>
      </c>
      <c r="B51" s="17" t="n">
        <v>6866</v>
      </c>
      <c r="C51" s="18">
        <f>(0.0/B51*100)</f>
        <v/>
      </c>
      <c r="D51" s="19" t="n">
        <v>6866</v>
      </c>
      <c r="E51" s="18" t="s">
        <v>481</v>
      </c>
      <c r="F51" s="20" t="s">
        <v>481</v>
      </c>
      <c r="G51" s="18" t="n">
        <v>403.19860195</v>
      </c>
      <c r="H51" s="20" t="n">
        <v>2.82202999</v>
      </c>
      <c r="I51" s="18" t="n">
        <v>455.13384269</v>
      </c>
      <c r="J51" s="20" t="n">
        <v>3.08519969</v>
      </c>
      <c r="K51" s="18" t="s">
        <v>481</v>
      </c>
      <c r="L51" s="20" t="s">
        <v>481</v>
      </c>
      <c r="M51" s="18" t="s">
        <v>481</v>
      </c>
      <c r="N51" s="20" t="s">
        <v>481</v>
      </c>
      <c r="O51" s="18" t="s">
        <v>481</v>
      </c>
      <c r="P51" s="20" t="s">
        <v>481</v>
      </c>
      <c r="Q51" s="18" t="s">
        <v>481</v>
      </c>
      <c r="R51" s="20" t="s">
        <v>481</v>
      </c>
      <c r="S51" s="18" t="s">
        <v>481</v>
      </c>
      <c r="T51" s="20" t="s">
        <v>481</v>
      </c>
      <c r="U51" s="18" t="s">
        <v>481</v>
      </c>
      <c r="V51" s="20" t="s">
        <v>481</v>
      </c>
    </row>
    <row r="52" spans="1:22">
      <c r="A52" s="15" t="s">
        <v>527</v>
      </c>
      <c r="B52" s="17" t="n">
        <v>5809</v>
      </c>
      <c r="C52" s="18">
        <f>(0.0/B52*100)</f>
        <v/>
      </c>
      <c r="D52" s="19" t="n">
        <v>5809</v>
      </c>
      <c r="E52" s="18" t="s">
        <v>481</v>
      </c>
      <c r="F52" s="20" t="s">
        <v>481</v>
      </c>
      <c r="G52" s="18" t="n">
        <v>391.30411488</v>
      </c>
      <c r="H52" s="20" t="n">
        <v>30.56287371</v>
      </c>
      <c r="I52" s="18" t="n">
        <v>487.06914931</v>
      </c>
      <c r="J52" s="20" t="n">
        <v>2.68169551</v>
      </c>
      <c r="K52" s="18" t="s">
        <v>481</v>
      </c>
      <c r="L52" s="20" t="s">
        <v>481</v>
      </c>
      <c r="M52" s="18" t="s">
        <v>481</v>
      </c>
      <c r="N52" s="20" t="s">
        <v>481</v>
      </c>
      <c r="O52" s="18" t="s">
        <v>481</v>
      </c>
      <c r="P52" s="20" t="s">
        <v>481</v>
      </c>
      <c r="Q52" s="18" t="s">
        <v>481</v>
      </c>
      <c r="R52" s="20" t="s">
        <v>481</v>
      </c>
      <c r="S52" s="18" t="s">
        <v>481</v>
      </c>
      <c r="T52" s="20" t="s">
        <v>481</v>
      </c>
      <c r="U52" s="18" t="s">
        <v>481</v>
      </c>
      <c r="V52" s="20" t="s">
        <v>481</v>
      </c>
    </row>
    <row r="53" spans="1:22">
      <c r="A53" s="15" t="s">
        <v>528</v>
      </c>
      <c r="B53" s="17" t="n">
        <v>5571</v>
      </c>
      <c r="C53" s="18">
        <f>(0.0/B53*100)</f>
        <v/>
      </c>
      <c r="D53" s="19" t="n">
        <v>5571</v>
      </c>
      <c r="E53" s="18" t="s">
        <v>481</v>
      </c>
      <c r="F53" s="20" t="s">
        <v>481</v>
      </c>
      <c r="G53" s="18" t="n">
        <v>368.86950617</v>
      </c>
      <c r="H53" s="20" t="n">
        <v>4.82677861</v>
      </c>
      <c r="I53" s="18" t="n">
        <v>447.65929095</v>
      </c>
      <c r="J53" s="20" t="n">
        <v>1.63866554</v>
      </c>
      <c r="K53" s="18" t="s">
        <v>481</v>
      </c>
      <c r="L53" s="20" t="s">
        <v>481</v>
      </c>
      <c r="M53" s="18" t="s">
        <v>481</v>
      </c>
      <c r="N53" s="20" t="s">
        <v>481</v>
      </c>
      <c r="O53" s="18" t="s">
        <v>481</v>
      </c>
      <c r="P53" s="20" t="s">
        <v>481</v>
      </c>
      <c r="Q53" s="18" t="s">
        <v>481</v>
      </c>
      <c r="R53" s="20" t="s">
        <v>481</v>
      </c>
      <c r="S53" s="18" t="s">
        <v>481</v>
      </c>
      <c r="T53" s="20" t="s">
        <v>481</v>
      </c>
      <c r="U53" s="18" t="s">
        <v>481</v>
      </c>
      <c r="V53" s="20" t="s">
        <v>481</v>
      </c>
    </row>
    <row r="54" spans="1:22">
      <c r="A54" s="15" t="s">
        <v>529</v>
      </c>
      <c r="B54" s="17" t="n">
        <v>4740</v>
      </c>
      <c r="C54" s="18">
        <f>(0.0/B54*100)</f>
        <v/>
      </c>
      <c r="D54" s="19" t="n">
        <v>4740</v>
      </c>
      <c r="E54" s="18" t="s">
        <v>481</v>
      </c>
      <c r="F54" s="20" t="s">
        <v>481</v>
      </c>
      <c r="G54" s="18" t="n">
        <v>280.38511835</v>
      </c>
      <c r="H54" s="20" t="n">
        <v>4.28200771</v>
      </c>
      <c r="I54" s="18" t="n">
        <v>378.14984094</v>
      </c>
      <c r="J54" s="20" t="n">
        <v>3.0888319</v>
      </c>
      <c r="K54" s="18" t="s">
        <v>481</v>
      </c>
      <c r="L54" s="20" t="s">
        <v>481</v>
      </c>
      <c r="M54" s="18" t="s">
        <v>481</v>
      </c>
      <c r="N54" s="20" t="s">
        <v>481</v>
      </c>
      <c r="O54" s="18" t="s">
        <v>481</v>
      </c>
      <c r="P54" s="20" t="s">
        <v>481</v>
      </c>
      <c r="Q54" s="18" t="s">
        <v>481</v>
      </c>
      <c r="R54" s="20" t="s">
        <v>481</v>
      </c>
      <c r="S54" s="18" t="s">
        <v>481</v>
      </c>
      <c r="T54" s="20" t="s">
        <v>481</v>
      </c>
      <c r="U54" s="18" t="s">
        <v>481</v>
      </c>
      <c r="V54" s="20" t="s">
        <v>481</v>
      </c>
    </row>
    <row r="55" spans="1:22">
      <c r="A55" s="15" t="s">
        <v>530</v>
      </c>
      <c r="B55" s="17" t="n">
        <v>5316</v>
      </c>
      <c r="C55" s="18">
        <f>(0.0/B55*100)</f>
        <v/>
      </c>
      <c r="D55" s="19" t="n">
        <v>5316</v>
      </c>
      <c r="E55" s="18" t="s">
        <v>481</v>
      </c>
      <c r="F55" s="20" t="s">
        <v>481</v>
      </c>
      <c r="G55" s="18" t="n">
        <v>366.81537668</v>
      </c>
      <c r="H55" s="20" t="n">
        <v>4.59584284</v>
      </c>
      <c r="I55" s="18" t="n">
        <v>411.31669593</v>
      </c>
      <c r="J55" s="20" t="n">
        <v>2.99850956</v>
      </c>
      <c r="K55" s="18" t="s">
        <v>481</v>
      </c>
      <c r="L55" s="20" t="s">
        <v>481</v>
      </c>
      <c r="M55" s="18" t="s">
        <v>481</v>
      </c>
      <c r="N55" s="20" t="s">
        <v>481</v>
      </c>
      <c r="O55" s="18" t="s">
        <v>481</v>
      </c>
      <c r="P55" s="20" t="s">
        <v>481</v>
      </c>
      <c r="Q55" s="18" t="s">
        <v>481</v>
      </c>
      <c r="R55" s="20" t="s">
        <v>481</v>
      </c>
      <c r="S55" s="18" t="s">
        <v>481</v>
      </c>
      <c r="T55" s="20" t="s">
        <v>481</v>
      </c>
      <c r="U55" s="18" t="s">
        <v>481</v>
      </c>
      <c r="V55" s="20" t="s">
        <v>481</v>
      </c>
    </row>
    <row r="56" spans="1:22">
      <c r="A56" s="15" t="s">
        <v>531</v>
      </c>
      <c r="B56" s="17" t="n">
        <v>5359</v>
      </c>
      <c r="C56" s="18">
        <f>(0.0/B56*100)</f>
        <v/>
      </c>
      <c r="D56" s="19" t="n">
        <v>5359</v>
      </c>
      <c r="E56" s="18" t="s">
        <v>481</v>
      </c>
      <c r="F56" s="20" t="s">
        <v>481</v>
      </c>
      <c r="G56" s="18" t="n">
        <v>495.70700297</v>
      </c>
      <c r="H56" s="20" t="n">
        <v>3.70853932</v>
      </c>
      <c r="I56" s="18" t="n">
        <v>541.7346548</v>
      </c>
      <c r="J56" s="20" t="n">
        <v>2.51028663</v>
      </c>
      <c r="K56" s="18" t="s">
        <v>481</v>
      </c>
      <c r="L56" s="20" t="s">
        <v>481</v>
      </c>
      <c r="M56" s="18" t="s">
        <v>481</v>
      </c>
      <c r="N56" s="20" t="s">
        <v>481</v>
      </c>
      <c r="O56" s="18" t="s">
        <v>481</v>
      </c>
      <c r="P56" s="20" t="s">
        <v>481</v>
      </c>
      <c r="Q56" s="18" t="s">
        <v>481</v>
      </c>
      <c r="R56" s="20" t="s">
        <v>481</v>
      </c>
      <c r="S56" s="18" t="s">
        <v>481</v>
      </c>
      <c r="T56" s="20" t="s">
        <v>481</v>
      </c>
      <c r="U56" s="18" t="s">
        <v>481</v>
      </c>
      <c r="V56" s="20" t="s">
        <v>481</v>
      </c>
    </row>
    <row r="57" spans="1:22">
      <c r="A57" s="15" t="s">
        <v>532</v>
      </c>
      <c r="B57" s="17" t="n">
        <v>6513</v>
      </c>
      <c r="C57" s="18">
        <f>(0.0/B57*100)</f>
        <v/>
      </c>
      <c r="D57" s="19" t="n">
        <v>6513</v>
      </c>
      <c r="E57" s="18" t="s">
        <v>481</v>
      </c>
      <c r="F57" s="20" t="s">
        <v>481</v>
      </c>
      <c r="G57" s="18" t="n">
        <v>375.44256187</v>
      </c>
      <c r="H57" s="20" t="n">
        <v>4.42438408</v>
      </c>
      <c r="I57" s="18" t="n">
        <v>421.1257062</v>
      </c>
      <c r="J57" s="20" t="n">
        <v>3.93263528</v>
      </c>
      <c r="K57" s="18" t="s">
        <v>481</v>
      </c>
      <c r="L57" s="20" t="s">
        <v>481</v>
      </c>
      <c r="M57" s="18" t="s">
        <v>481</v>
      </c>
      <c r="N57" s="20" t="s">
        <v>481</v>
      </c>
      <c r="O57" s="18" t="s">
        <v>481</v>
      </c>
      <c r="P57" s="20" t="s">
        <v>481</v>
      </c>
      <c r="Q57" s="18" t="s">
        <v>481</v>
      </c>
      <c r="R57" s="20" t="s">
        <v>481</v>
      </c>
      <c r="S57" s="18" t="s">
        <v>481</v>
      </c>
      <c r="T57" s="20" t="s">
        <v>481</v>
      </c>
      <c r="U57" s="18" t="s">
        <v>481</v>
      </c>
      <c r="V57" s="20" t="s">
        <v>481</v>
      </c>
    </row>
    <row r="58" spans="1:22">
      <c r="A58" s="15" t="s">
        <v>533</v>
      </c>
      <c r="B58" s="17" t="n">
        <v>7267</v>
      </c>
      <c r="C58" s="18">
        <f>(0.0/B58*100)</f>
        <v/>
      </c>
      <c r="D58" s="19" t="n">
        <v>7267</v>
      </c>
      <c r="E58" s="18" t="s">
        <v>481</v>
      </c>
      <c r="F58" s="20" t="s">
        <v>481</v>
      </c>
      <c r="G58" s="18" t="n">
        <v>408.10219777</v>
      </c>
      <c r="H58" s="20" t="n">
        <v>2.92517356</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row>
    <row r="59" spans="1:22">
      <c r="A59" s="15" t="s">
        <v>534</v>
      </c>
      <c r="B59" s="17" t="n">
        <v>4826</v>
      </c>
      <c r="C59" s="18">
        <f>(0.0/B59*100)</f>
        <v/>
      </c>
      <c r="D59" s="19" t="n">
        <v>4826</v>
      </c>
      <c r="E59" s="18" t="s">
        <v>481</v>
      </c>
      <c r="F59" s="20" t="s">
        <v>481</v>
      </c>
      <c r="G59" s="18" t="n">
        <v>322.79447172</v>
      </c>
      <c r="H59" s="20" t="n">
        <v>3.45452435</v>
      </c>
      <c r="I59" s="18" t="n">
        <v>355.49142898</v>
      </c>
      <c r="J59" s="20" t="n">
        <v>1.69065386</v>
      </c>
      <c r="K59" s="18" t="s">
        <v>481</v>
      </c>
      <c r="L59" s="20" t="s">
        <v>481</v>
      </c>
      <c r="M59" s="18" t="s">
        <v>481</v>
      </c>
      <c r="N59" s="20" t="s">
        <v>481</v>
      </c>
      <c r="O59" s="18" t="s">
        <v>481</v>
      </c>
      <c r="P59" s="20" t="s">
        <v>481</v>
      </c>
      <c r="Q59" s="18" t="s">
        <v>481</v>
      </c>
      <c r="R59" s="20" t="s">
        <v>481</v>
      </c>
      <c r="S59" s="18" t="s">
        <v>481</v>
      </c>
      <c r="T59" s="20" t="s">
        <v>481</v>
      </c>
      <c r="U59" s="18" t="s">
        <v>481</v>
      </c>
      <c r="V59" s="20" t="s">
        <v>481</v>
      </c>
    </row>
    <row r="60" spans="1:22">
      <c r="A60" s="15" t="s">
        <v>535</v>
      </c>
      <c r="B60" s="17" t="n">
        <v>4546</v>
      </c>
      <c r="C60" s="18">
        <f>(0.0/B60*100)</f>
        <v/>
      </c>
      <c r="D60" s="19" t="n">
        <v>4546</v>
      </c>
      <c r="E60" s="18" t="s">
        <v>481</v>
      </c>
      <c r="F60" s="20" t="s">
        <v>481</v>
      </c>
      <c r="G60" s="18" t="n">
        <v>274.01681492</v>
      </c>
      <c r="H60" s="20" t="n">
        <v>6.90226916</v>
      </c>
      <c r="I60" s="18" t="n">
        <v>375.5716959</v>
      </c>
      <c r="J60" s="20" t="n">
        <v>5.16711792</v>
      </c>
      <c r="K60" s="18" t="s">
        <v>481</v>
      </c>
      <c r="L60" s="20" t="s">
        <v>481</v>
      </c>
      <c r="M60" s="18" t="s">
        <v>481</v>
      </c>
      <c r="N60" s="20" t="s">
        <v>481</v>
      </c>
      <c r="O60" s="18" t="s">
        <v>481</v>
      </c>
      <c r="P60" s="20" t="s">
        <v>481</v>
      </c>
      <c r="Q60" s="18" t="s">
        <v>481</v>
      </c>
      <c r="R60" s="20" t="s">
        <v>481</v>
      </c>
      <c r="S60" s="18" t="s">
        <v>481</v>
      </c>
      <c r="T60" s="20" t="s">
        <v>481</v>
      </c>
      <c r="U60" s="18" t="s">
        <v>481</v>
      </c>
      <c r="V60" s="20" t="s">
        <v>481</v>
      </c>
    </row>
    <row r="61" spans="1:22">
      <c r="A61" s="15" t="s">
        <v>536</v>
      </c>
      <c r="B61" s="17" t="n">
        <v>6525</v>
      </c>
      <c r="C61" s="18">
        <f>(0.0/B61*100)</f>
        <v/>
      </c>
      <c r="D61" s="19" t="n">
        <v>6525</v>
      </c>
      <c r="E61" s="18" t="s">
        <v>481</v>
      </c>
      <c r="F61" s="20" t="s">
        <v>481</v>
      </c>
      <c r="G61" s="18" t="n">
        <v>472.38976104</v>
      </c>
      <c r="H61" s="20" t="n">
        <v>2.73618757</v>
      </c>
      <c r="I61" s="18" t="n">
        <v>544.96021676</v>
      </c>
      <c r="J61" s="20" t="n">
        <v>41.17150864</v>
      </c>
      <c r="K61" s="18" t="s">
        <v>481</v>
      </c>
      <c r="L61" s="20" t="s">
        <v>481</v>
      </c>
      <c r="M61" s="18" t="s">
        <v>481</v>
      </c>
      <c r="N61" s="20" t="s">
        <v>481</v>
      </c>
      <c r="O61" s="18" t="s">
        <v>481</v>
      </c>
      <c r="P61" s="20" t="s">
        <v>481</v>
      </c>
      <c r="Q61" s="18" t="s">
        <v>481</v>
      </c>
      <c r="R61" s="20" t="s">
        <v>481</v>
      </c>
      <c r="S61" s="18" t="s">
        <v>481</v>
      </c>
      <c r="T61" s="20" t="s">
        <v>481</v>
      </c>
      <c r="U61" s="18" t="s">
        <v>481</v>
      </c>
      <c r="V61" s="20" t="s">
        <v>481</v>
      </c>
    </row>
    <row r="62" spans="1:22">
      <c r="A62" s="15" t="s">
        <v>537</v>
      </c>
      <c r="B62" s="17" t="n">
        <v>4476</v>
      </c>
      <c r="C62" s="18">
        <f>(0.0/B62*100)</f>
        <v/>
      </c>
      <c r="D62" s="19" t="n">
        <v>4476</v>
      </c>
      <c r="E62" s="18" t="s">
        <v>481</v>
      </c>
      <c r="F62" s="20" t="s">
        <v>481</v>
      </c>
      <c r="G62" s="18" t="n">
        <v>473.70786074</v>
      </c>
      <c r="H62" s="20" t="n">
        <v>1.63223474</v>
      </c>
      <c r="I62" s="18" t="n">
        <v>537.16706479</v>
      </c>
      <c r="J62" s="20" t="n">
        <v>1.85643622</v>
      </c>
      <c r="K62" s="18" t="s">
        <v>481</v>
      </c>
      <c r="L62" s="20" t="s">
        <v>481</v>
      </c>
      <c r="M62" s="18" t="s">
        <v>481</v>
      </c>
      <c r="N62" s="20" t="s">
        <v>481</v>
      </c>
      <c r="O62" s="18" t="s">
        <v>481</v>
      </c>
      <c r="P62" s="20" t="s">
        <v>481</v>
      </c>
      <c r="Q62" s="18" t="s">
        <v>481</v>
      </c>
      <c r="R62" s="20" t="s">
        <v>481</v>
      </c>
      <c r="S62" s="18" t="s">
        <v>481</v>
      </c>
      <c r="T62" s="20" t="s">
        <v>481</v>
      </c>
      <c r="U62" s="18" t="s">
        <v>481</v>
      </c>
      <c r="V62" s="20" t="s">
        <v>481</v>
      </c>
    </row>
    <row r="63" spans="1:22">
      <c r="A63" s="15" t="s">
        <v>538</v>
      </c>
      <c r="B63" s="17" t="n">
        <v>5324</v>
      </c>
      <c r="C63" s="18">
        <f>(0.0/B63*100)</f>
        <v/>
      </c>
      <c r="D63" s="19" t="n">
        <v>5324</v>
      </c>
      <c r="E63" s="18" t="s">
        <v>481</v>
      </c>
      <c r="F63" s="20" t="s">
        <v>481</v>
      </c>
      <c r="G63" s="18" t="n">
        <v>201.36355</v>
      </c>
      <c r="H63" s="20" t="n">
        <v>48.09674199</v>
      </c>
      <c r="I63" s="18" t="n">
        <v>351.99661953</v>
      </c>
      <c r="J63" s="20" t="n">
        <v>1.38401892</v>
      </c>
      <c r="K63" s="18" t="s">
        <v>481</v>
      </c>
      <c r="L63" s="20" t="s">
        <v>481</v>
      </c>
      <c r="M63" s="18" t="s">
        <v>481</v>
      </c>
      <c r="N63" s="20" t="s">
        <v>481</v>
      </c>
      <c r="O63" s="18" t="s">
        <v>481</v>
      </c>
      <c r="P63" s="20" t="s">
        <v>481</v>
      </c>
      <c r="Q63" s="18" t="s">
        <v>481</v>
      </c>
      <c r="R63" s="20" t="s">
        <v>481</v>
      </c>
      <c r="S63" s="18" t="s">
        <v>481</v>
      </c>
      <c r="T63" s="20" t="s">
        <v>481</v>
      </c>
      <c r="U63" s="18" t="s">
        <v>481</v>
      </c>
      <c r="V63" s="20" t="s">
        <v>481</v>
      </c>
    </row>
    <row r="64" spans="1:22">
      <c r="A64" s="15" t="s">
        <v>539</v>
      </c>
      <c r="B64" s="17" t="n">
        <v>3634</v>
      </c>
      <c r="C64" s="18">
        <f>(0.0/B64*100)</f>
        <v/>
      </c>
      <c r="D64" s="19" t="n">
        <v>3634</v>
      </c>
      <c r="E64" s="18" t="s">
        <v>481</v>
      </c>
      <c r="F64" s="20" t="s">
        <v>481</v>
      </c>
      <c r="G64" s="18" t="n">
        <v>338.1637275</v>
      </c>
      <c r="H64" s="20" t="n">
        <v>41.50809745</v>
      </c>
      <c r="I64" s="18" t="n">
        <v>447.00064159</v>
      </c>
      <c r="J64" s="20" t="n">
        <v>1.75792812</v>
      </c>
      <c r="K64" s="18" t="s">
        <v>481</v>
      </c>
      <c r="L64" s="20" t="s">
        <v>481</v>
      </c>
      <c r="M64" s="18" t="s">
        <v>481</v>
      </c>
      <c r="N64" s="20" t="s">
        <v>481</v>
      </c>
      <c r="O64" s="18" t="s">
        <v>481</v>
      </c>
      <c r="P64" s="20" t="s">
        <v>481</v>
      </c>
      <c r="Q64" s="18" t="s">
        <v>481</v>
      </c>
      <c r="R64" s="20" t="s">
        <v>481</v>
      </c>
      <c r="S64" s="18" t="s">
        <v>481</v>
      </c>
      <c r="T64" s="20" t="s">
        <v>481</v>
      </c>
      <c r="U64" s="18" t="s">
        <v>481</v>
      </c>
      <c r="V64" s="20" t="s">
        <v>481</v>
      </c>
    </row>
    <row r="65" spans="1:22">
      <c r="A65" s="15" t="s">
        <v>540</v>
      </c>
      <c r="B65" s="17" t="n">
        <v>5325</v>
      </c>
      <c r="C65" s="18">
        <f>(0.0/B65*100)</f>
        <v/>
      </c>
      <c r="D65" s="19" t="n">
        <v>5325</v>
      </c>
      <c r="E65" s="18" t="s">
        <v>481</v>
      </c>
      <c r="F65" s="20" t="s">
        <v>481</v>
      </c>
      <c r="G65" s="18" t="n">
        <v>412.612915</v>
      </c>
      <c r="H65" s="20" t="n">
        <v>2.37641646</v>
      </c>
      <c r="I65" s="18" t="n">
        <v>460.26794149</v>
      </c>
      <c r="J65" s="20" t="n">
        <v>9.10920984</v>
      </c>
      <c r="K65" s="18" t="s">
        <v>481</v>
      </c>
      <c r="L65" s="20" t="s">
        <v>481</v>
      </c>
      <c r="M65" s="18" t="s">
        <v>481</v>
      </c>
      <c r="N65" s="20" t="s">
        <v>481</v>
      </c>
      <c r="O65" s="18" t="s">
        <v>481</v>
      </c>
      <c r="P65" s="20" t="s">
        <v>481</v>
      </c>
      <c r="Q65" s="18" t="s">
        <v>481</v>
      </c>
      <c r="R65" s="20" t="s">
        <v>481</v>
      </c>
      <c r="S65" s="18" t="s">
        <v>481</v>
      </c>
      <c r="T65" s="20" t="s">
        <v>481</v>
      </c>
      <c r="U65" s="18" t="s">
        <v>481</v>
      </c>
      <c r="V65" s="20" t="s">
        <v>481</v>
      </c>
    </row>
    <row r="66" spans="1:22">
      <c r="A66" s="15" t="s">
        <v>541</v>
      </c>
      <c r="B66" s="17" t="n">
        <v>5665</v>
      </c>
      <c r="C66" s="18">
        <f>(0.0/B66*100)</f>
        <v/>
      </c>
      <c r="D66" s="19" t="n">
        <v>5665</v>
      </c>
      <c r="E66" s="18" t="s">
        <v>481</v>
      </c>
      <c r="F66" s="20" t="s">
        <v>481</v>
      </c>
      <c r="G66" s="18" t="n">
        <v>416.92298666</v>
      </c>
      <c r="H66" s="20" t="n">
        <v>19.25038021</v>
      </c>
      <c r="I66" s="18" t="n">
        <v>427.14756487</v>
      </c>
      <c r="J66" s="20" t="n">
        <v>1.49115756</v>
      </c>
      <c r="K66" s="18" t="s">
        <v>481</v>
      </c>
      <c r="L66" s="20" t="s">
        <v>481</v>
      </c>
      <c r="M66" s="18" t="s">
        <v>481</v>
      </c>
      <c r="N66" s="20" t="s">
        <v>481</v>
      </c>
      <c r="O66" s="18" t="s">
        <v>481</v>
      </c>
      <c r="P66" s="20" t="s">
        <v>481</v>
      </c>
      <c r="Q66" s="18" t="s">
        <v>481</v>
      </c>
      <c r="R66" s="20" t="s">
        <v>481</v>
      </c>
      <c r="S66" s="18" t="s">
        <v>481</v>
      </c>
      <c r="T66" s="20" t="s">
        <v>481</v>
      </c>
      <c r="U66" s="18" t="s">
        <v>481</v>
      </c>
      <c r="V66" s="20" t="s">
        <v>481</v>
      </c>
    </row>
    <row r="67" spans="1:22">
      <c r="A67" s="15" t="s">
        <v>542</v>
      </c>
      <c r="B67" s="17" t="n">
        <v>6971</v>
      </c>
      <c r="C67" s="18">
        <f>(0.0/B67*100)</f>
        <v/>
      </c>
      <c r="D67" s="19" t="n">
        <v>6971</v>
      </c>
      <c r="E67" s="18" t="s">
        <v>481</v>
      </c>
      <c r="F67" s="20" t="s">
        <v>481</v>
      </c>
      <c r="G67" s="18" t="n">
        <v>331.13862176</v>
      </c>
      <c r="H67" s="20" t="n">
        <v>2.7240406</v>
      </c>
      <c r="I67" s="18" t="n">
        <v>420.0017375</v>
      </c>
      <c r="J67" s="20" t="n">
        <v>2.90803574</v>
      </c>
      <c r="K67" s="18" t="s">
        <v>481</v>
      </c>
      <c r="L67" s="20" t="s">
        <v>481</v>
      </c>
      <c r="M67" s="18" t="s">
        <v>481</v>
      </c>
      <c r="N67" s="20" t="s">
        <v>481</v>
      </c>
      <c r="O67" s="18" t="s">
        <v>481</v>
      </c>
      <c r="P67" s="20" t="s">
        <v>481</v>
      </c>
      <c r="Q67" s="18" t="s">
        <v>481</v>
      </c>
      <c r="R67" s="20" t="s">
        <v>481</v>
      </c>
      <c r="S67" s="18" t="s">
        <v>481</v>
      </c>
      <c r="T67" s="20" t="s">
        <v>481</v>
      </c>
      <c r="U67" s="18" t="s">
        <v>481</v>
      </c>
      <c r="V67" s="20" t="s">
        <v>481</v>
      </c>
    </row>
    <row r="68" spans="1:22">
      <c r="A68" s="15" t="s">
        <v>543</v>
      </c>
      <c r="B68" s="17" t="n">
        <v>12083</v>
      </c>
      <c r="C68" s="18">
        <f>(0.0/B68*100)</f>
        <v/>
      </c>
      <c r="D68" s="19" t="n">
        <v>12083</v>
      </c>
      <c r="E68" s="18" t="s">
        <v>481</v>
      </c>
      <c r="F68" s="20" t="s">
        <v>481</v>
      </c>
      <c r="G68" s="18" t="n">
        <v>347.96891857</v>
      </c>
      <c r="H68" s="20" t="n">
        <v>2.45000049</v>
      </c>
      <c r="I68" s="18" t="n">
        <v>415.96687648</v>
      </c>
      <c r="J68" s="20" t="n">
        <v>1.28287942</v>
      </c>
      <c r="K68" s="18" t="s">
        <v>481</v>
      </c>
      <c r="L68" s="20" t="s">
        <v>481</v>
      </c>
      <c r="M68" s="18" t="s">
        <v>481</v>
      </c>
      <c r="N68" s="20" t="s">
        <v>481</v>
      </c>
      <c r="O68" s="18" t="s">
        <v>481</v>
      </c>
      <c r="P68" s="20" t="s">
        <v>481</v>
      </c>
      <c r="Q68" s="18" t="s">
        <v>481</v>
      </c>
      <c r="R68" s="20" t="s">
        <v>481</v>
      </c>
      <c r="S68" s="18" t="s">
        <v>481</v>
      </c>
      <c r="T68" s="20" t="s">
        <v>481</v>
      </c>
      <c r="U68" s="18" t="s">
        <v>481</v>
      </c>
      <c r="V68" s="20" t="s">
        <v>481</v>
      </c>
    </row>
    <row r="69" spans="1:22">
      <c r="A69" s="15" t="s">
        <v>544</v>
      </c>
      <c r="B69" s="17" t="n">
        <v>4876</v>
      </c>
      <c r="C69" s="18">
        <f>(0.0/B69*100)</f>
        <v/>
      </c>
      <c r="D69" s="19" t="n">
        <v>4876</v>
      </c>
      <c r="E69" s="18" t="s">
        <v>481</v>
      </c>
      <c r="F69" s="20" t="s">
        <v>481</v>
      </c>
      <c r="G69" s="18" t="n">
        <v>433.61659804</v>
      </c>
      <c r="H69" s="20" t="n">
        <v>4.0674456</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row>
    <row r="70" spans="1:22">
      <c r="A70" s="15" t="s">
        <v>545</v>
      </c>
      <c r="B70" s="17" t="n">
        <v>6036</v>
      </c>
      <c r="C70" s="18">
        <f>(0.0/B70*100)</f>
        <v/>
      </c>
      <c r="D70" s="19" t="n">
        <v>6036</v>
      </c>
      <c r="E70" s="18" t="s">
        <v>481</v>
      </c>
      <c r="F70" s="20" t="s">
        <v>481</v>
      </c>
      <c r="G70" s="18" t="n">
        <v>493.16465657</v>
      </c>
      <c r="H70" s="20" t="n">
        <v>3.19240537</v>
      </c>
      <c r="I70" s="18" t="n">
        <v>504.0167057</v>
      </c>
      <c r="J70" s="20" t="n">
        <v>7.62299202</v>
      </c>
      <c r="K70" s="18" t="s">
        <v>481</v>
      </c>
      <c r="L70" s="20" t="s">
        <v>481</v>
      </c>
      <c r="M70" s="18" t="s">
        <v>481</v>
      </c>
      <c r="N70" s="20" t="s">
        <v>481</v>
      </c>
      <c r="O70" s="18" t="s">
        <v>481</v>
      </c>
      <c r="P70" s="20" t="s">
        <v>481</v>
      </c>
      <c r="Q70" s="18" t="s">
        <v>481</v>
      </c>
      <c r="R70" s="20" t="s">
        <v>481</v>
      </c>
      <c r="S70" s="18" t="s">
        <v>481</v>
      </c>
      <c r="T70" s="20" t="s">
        <v>481</v>
      </c>
      <c r="U70" s="18" t="s">
        <v>481</v>
      </c>
      <c r="V70" s="20" t="s">
        <v>481</v>
      </c>
    </row>
    <row r="71" spans="1:22">
      <c r="A71" s="15" t="s">
        <v>546</v>
      </c>
      <c r="B71" s="17" t="n">
        <v>6115</v>
      </c>
      <c r="C71" s="18">
        <f>(0.0/B71*100)</f>
        <v/>
      </c>
      <c r="D71" s="19" t="n">
        <v>6115</v>
      </c>
      <c r="E71" s="18" t="s">
        <v>481</v>
      </c>
      <c r="F71" s="20" t="s">
        <v>481</v>
      </c>
      <c r="G71" s="18" t="n">
        <v>445.93780878</v>
      </c>
      <c r="H71" s="20" t="n">
        <v>19.0128865</v>
      </c>
      <c r="I71" s="18" t="n">
        <v>536.76210413</v>
      </c>
      <c r="J71" s="20" t="n">
        <v>1.56110938</v>
      </c>
      <c r="K71" s="18" t="n">
        <v>610.59600206</v>
      </c>
      <c r="L71" s="20" t="n">
        <v>33.18240963</v>
      </c>
      <c r="M71" s="18" t="s">
        <v>481</v>
      </c>
      <c r="N71" s="20" t="s">
        <v>481</v>
      </c>
      <c r="O71" s="18" t="s">
        <v>481</v>
      </c>
      <c r="P71" s="20" t="s">
        <v>481</v>
      </c>
      <c r="Q71" s="18" t="s">
        <v>481</v>
      </c>
      <c r="R71" s="20" t="s">
        <v>481</v>
      </c>
      <c r="S71" s="18" t="s">
        <v>481</v>
      </c>
      <c r="T71" s="20" t="s">
        <v>481</v>
      </c>
      <c r="U71" s="18" t="s">
        <v>481</v>
      </c>
      <c r="V71" s="20" t="s">
        <v>481</v>
      </c>
    </row>
    <row r="72" spans="1:22">
      <c r="A72" s="15" t="s">
        <v>547</v>
      </c>
      <c r="B72" s="17" t="n">
        <v>7708</v>
      </c>
      <c r="C72" s="18">
        <f>(0.0/B72*100)</f>
        <v/>
      </c>
      <c r="D72" s="19" t="n">
        <v>7708</v>
      </c>
      <c r="E72" s="18" t="s">
        <v>481</v>
      </c>
      <c r="F72" s="20" t="s">
        <v>481</v>
      </c>
      <c r="G72" s="18" t="n">
        <v>494.8936457</v>
      </c>
      <c r="H72" s="20" t="n">
        <v>3.41723244</v>
      </c>
      <c r="I72" s="18" t="n">
        <v>498.30746214</v>
      </c>
      <c r="J72" s="20" t="n">
        <v>3.49848609</v>
      </c>
      <c r="K72" s="18" t="s">
        <v>481</v>
      </c>
      <c r="L72" s="20" t="s">
        <v>481</v>
      </c>
      <c r="M72" s="18" t="s">
        <v>481</v>
      </c>
      <c r="N72" s="20" t="s">
        <v>481</v>
      </c>
      <c r="O72" s="18" t="s">
        <v>481</v>
      </c>
      <c r="P72" s="20" t="s">
        <v>481</v>
      </c>
      <c r="Q72" s="18" t="s">
        <v>481</v>
      </c>
      <c r="R72" s="20" t="s">
        <v>481</v>
      </c>
      <c r="S72" s="18" t="s">
        <v>481</v>
      </c>
      <c r="T72" s="20" t="s">
        <v>481</v>
      </c>
      <c r="U72" s="18" t="s">
        <v>481</v>
      </c>
      <c r="V72" s="20" t="s">
        <v>481</v>
      </c>
    </row>
    <row r="73" spans="1:22">
      <c r="A73" s="15" t="s">
        <v>548</v>
      </c>
      <c r="B73" s="17" t="n">
        <v>8249</v>
      </c>
      <c r="C73" s="18">
        <f>(0.0/B73*100)</f>
        <v/>
      </c>
      <c r="D73" s="19" t="n">
        <v>8249</v>
      </c>
      <c r="E73" s="18" t="s">
        <v>481</v>
      </c>
      <c r="F73" s="20" t="s">
        <v>481</v>
      </c>
      <c r="G73" s="18" t="n">
        <v>386.73377714</v>
      </c>
      <c r="H73" s="20" t="n">
        <v>4.05739638</v>
      </c>
      <c r="I73" s="18" t="n">
        <v>416.4550712</v>
      </c>
      <c r="J73" s="20" t="n">
        <v>3.8247847</v>
      </c>
      <c r="K73" s="18" t="s">
        <v>481</v>
      </c>
      <c r="L73" s="20" t="s">
        <v>481</v>
      </c>
      <c r="M73" s="18" t="s">
        <v>481</v>
      </c>
      <c r="N73" s="20" t="s">
        <v>481</v>
      </c>
      <c r="O73" s="18" t="s">
        <v>481</v>
      </c>
      <c r="P73" s="20" t="s">
        <v>481</v>
      </c>
      <c r="Q73" s="18" t="s">
        <v>481</v>
      </c>
      <c r="R73" s="20" t="s">
        <v>481</v>
      </c>
      <c r="S73" s="18" t="s">
        <v>481</v>
      </c>
      <c r="T73" s="20" t="s">
        <v>481</v>
      </c>
      <c r="U73" s="18" t="s">
        <v>481</v>
      </c>
      <c r="V73" s="20" t="s">
        <v>481</v>
      </c>
    </row>
    <row r="74" spans="1:22">
      <c r="A74" s="15" t="s">
        <v>549</v>
      </c>
      <c r="B74" s="17" t="n">
        <v>4692</v>
      </c>
      <c r="C74" s="18">
        <f>(0.0/B74*100)</f>
        <v/>
      </c>
      <c r="D74" s="19" t="n">
        <v>4692</v>
      </c>
      <c r="E74" s="18" t="s">
        <v>481</v>
      </c>
      <c r="F74" s="20" t="s">
        <v>481</v>
      </c>
      <c r="G74" s="18" t="n">
        <v>364.79409423</v>
      </c>
      <c r="H74" s="20" t="n">
        <v>2.59597535</v>
      </c>
      <c r="I74" s="18" t="n">
        <v>471.22750036</v>
      </c>
      <c r="J74" s="20" t="n">
        <v>1.77158521</v>
      </c>
      <c r="K74" s="18" t="s">
        <v>481</v>
      </c>
      <c r="L74" s="20" t="s">
        <v>481</v>
      </c>
      <c r="M74" s="18" t="s">
        <v>481</v>
      </c>
      <c r="N74" s="20" t="s">
        <v>481</v>
      </c>
      <c r="O74" s="18" t="s">
        <v>481</v>
      </c>
      <c r="P74" s="20" t="s">
        <v>481</v>
      </c>
      <c r="Q74" s="18" t="s">
        <v>481</v>
      </c>
      <c r="R74" s="20" t="s">
        <v>481</v>
      </c>
      <c r="S74" s="18" t="s">
        <v>481</v>
      </c>
      <c r="T74" s="20" t="s">
        <v>481</v>
      </c>
      <c r="U74" s="18" t="s">
        <v>481</v>
      </c>
      <c r="V74" s="20" t="s">
        <v>481</v>
      </c>
    </row>
    <row r="75" spans="1:22">
      <c r="A75" s="15" t="s">
        <v>550</v>
      </c>
      <c r="B75" s="17" t="n">
        <v>5375</v>
      </c>
      <c r="C75" s="18">
        <f>(0.0/B75*100)</f>
        <v/>
      </c>
      <c r="D75" s="19" t="n">
        <v>5375</v>
      </c>
      <c r="E75" s="18" t="s">
        <v>481</v>
      </c>
      <c r="F75" s="20" t="s">
        <v>481</v>
      </c>
      <c r="G75" s="18" t="n">
        <v>300.76172953</v>
      </c>
      <c r="H75" s="20" t="n">
        <v>4.21058398</v>
      </c>
      <c r="I75" s="18" t="n">
        <v>392.79579156</v>
      </c>
      <c r="J75" s="20" t="n">
        <v>2.87619013</v>
      </c>
      <c r="K75" s="18" t="s">
        <v>481</v>
      </c>
      <c r="L75" s="20" t="s">
        <v>481</v>
      </c>
      <c r="M75" s="18" t="s">
        <v>481</v>
      </c>
      <c r="N75" s="20" t="s">
        <v>481</v>
      </c>
      <c r="O75" s="18" t="s">
        <v>481</v>
      </c>
      <c r="P75" s="20" t="s">
        <v>481</v>
      </c>
      <c r="Q75" s="18" t="s">
        <v>481</v>
      </c>
      <c r="R75" s="20" t="s">
        <v>481</v>
      </c>
      <c r="S75" s="18" t="s">
        <v>481</v>
      </c>
      <c r="T75" s="20" t="s">
        <v>481</v>
      </c>
      <c r="U75" s="18" t="s">
        <v>481</v>
      </c>
      <c r="V75" s="20" t="s">
        <v>481</v>
      </c>
    </row>
    <row r="76" spans="1:22">
      <c r="A76" s="15" t="s">
        <v>551</v>
      </c>
      <c r="B76" s="17" t="n">
        <v>14167</v>
      </c>
      <c r="C76" s="18">
        <f>(0.0/B76*100)</f>
        <v/>
      </c>
      <c r="D76" s="19" t="n">
        <v>14167</v>
      </c>
      <c r="E76" s="18" t="s">
        <v>481</v>
      </c>
      <c r="F76" s="20" t="s">
        <v>481</v>
      </c>
      <c r="G76" s="18" t="n">
        <v>373.59134643</v>
      </c>
      <c r="H76" s="20" t="n">
        <v>7.01631408</v>
      </c>
      <c r="I76" s="18" t="n">
        <v>442.9239229</v>
      </c>
      <c r="J76" s="20" t="n">
        <v>2.94544532</v>
      </c>
      <c r="K76" s="18" t="s">
        <v>481</v>
      </c>
      <c r="L76" s="20" t="s">
        <v>481</v>
      </c>
      <c r="M76" s="18" t="s">
        <v>481</v>
      </c>
      <c r="N76" s="20" t="s">
        <v>481</v>
      </c>
      <c r="O76" s="18" t="s">
        <v>481</v>
      </c>
      <c r="P76" s="20" t="s">
        <v>481</v>
      </c>
      <c r="Q76" s="18" t="s">
        <v>481</v>
      </c>
      <c r="R76" s="20" t="s">
        <v>481</v>
      </c>
      <c r="S76" s="18" t="s">
        <v>481</v>
      </c>
      <c r="T76" s="20" t="s">
        <v>481</v>
      </c>
      <c r="U76" s="18" t="s">
        <v>481</v>
      </c>
      <c r="V76" s="20" t="s">
        <v>481</v>
      </c>
    </row>
    <row r="77" spans="1:22">
      <c r="A77" s="15" t="s">
        <v>552</v>
      </c>
      <c r="B77" s="17" t="n">
        <v>6062</v>
      </c>
      <c r="C77" s="18">
        <f>(0.0/B77*100)</f>
        <v/>
      </c>
      <c r="D77" s="19" t="n">
        <v>6062</v>
      </c>
      <c r="E77" s="18" t="s">
        <v>481</v>
      </c>
      <c r="F77" s="20" t="s">
        <v>481</v>
      </c>
      <c r="G77" s="18" t="n">
        <v>369.63511315</v>
      </c>
      <c r="H77" s="20" t="n">
        <v>2.96751071</v>
      </c>
      <c r="I77" s="18" t="n">
        <v>477.40082859</v>
      </c>
      <c r="J77" s="20" t="n">
        <v>2.72774005</v>
      </c>
      <c r="K77" s="18" t="s">
        <v>481</v>
      </c>
      <c r="L77" s="20" t="s">
        <v>481</v>
      </c>
      <c r="M77" s="18" t="s">
        <v>481</v>
      </c>
      <c r="N77" s="20" t="s">
        <v>481</v>
      </c>
      <c r="O77" s="18" t="s">
        <v>481</v>
      </c>
      <c r="P77" s="20" t="s">
        <v>481</v>
      </c>
      <c r="Q77" s="18" t="s">
        <v>481</v>
      </c>
      <c r="R77" s="20" t="s">
        <v>481</v>
      </c>
      <c r="S77" s="18" t="s">
        <v>481</v>
      </c>
      <c r="T77" s="20" t="s">
        <v>481</v>
      </c>
      <c r="U77" s="18" t="s">
        <v>481</v>
      </c>
      <c r="V77" s="20" t="s">
        <v>481</v>
      </c>
    </row>
    <row r="78" spans="1:22">
      <c r="A78" s="15" t="s">
        <v>553</v>
      </c>
      <c r="B78" s="17" t="n">
        <v>5826</v>
      </c>
      <c r="C78" s="18">
        <f>(0.0/B78*100)</f>
        <v/>
      </c>
      <c r="D78" s="19" t="n">
        <v>5826</v>
      </c>
      <c r="E78" s="18" t="s">
        <v>481</v>
      </c>
      <c r="F78" s="20" t="s">
        <v>481</v>
      </c>
      <c r="G78" s="18" t="n">
        <v>410.36905342</v>
      </c>
      <c r="H78" s="20" t="n">
        <v>6.51438152</v>
      </c>
      <c r="I78" s="18" t="n">
        <v>494.42688444</v>
      </c>
      <c r="J78" s="20" t="n">
        <v>4.03948916</v>
      </c>
      <c r="K78" s="18" t="s">
        <v>481</v>
      </c>
      <c r="L78" s="20" t="s">
        <v>481</v>
      </c>
      <c r="M78" s="18" t="s">
        <v>481</v>
      </c>
      <c r="N78" s="20" t="s">
        <v>481</v>
      </c>
      <c r="O78" s="18" t="s">
        <v>481</v>
      </c>
      <c r="P78" s="20" t="s">
        <v>481</v>
      </c>
      <c r="Q78" s="18" t="s">
        <v>481</v>
      </c>
      <c r="R78" s="20" t="s">
        <v>481</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n">
        <v>472.41673568</v>
      </c>
      <c r="H79" s="20" t="n">
        <v>7.62864253</v>
      </c>
      <c r="I79" s="18" t="n">
        <v>511.35681312</v>
      </c>
      <c r="J79" s="20" t="n">
        <v>12.04840446</v>
      </c>
      <c r="K79" s="18" t="s">
        <v>481</v>
      </c>
      <c r="L79" s="20" t="s">
        <v>481</v>
      </c>
      <c r="M79" s="18" t="s">
        <v>481</v>
      </c>
      <c r="N79" s="20" t="s">
        <v>481</v>
      </c>
      <c r="O79" s="18" t="s">
        <v>481</v>
      </c>
      <c r="P79" s="20" t="s">
        <v>481</v>
      </c>
      <c r="Q79" s="18" t="s">
        <v>481</v>
      </c>
      <c r="R79" s="20" t="s">
        <v>481</v>
      </c>
      <c r="S79" s="18" t="s">
        <v>481</v>
      </c>
      <c r="T79" s="20" t="s">
        <v>481</v>
      </c>
      <c r="U79" s="18" t="s">
        <v>481</v>
      </c>
      <c r="V79" s="20" t="s">
        <v>481</v>
      </c>
    </row>
    <row r="80" spans="1:22">
      <c r="A80" s="15" t="s">
        <v>555</v>
      </c>
      <c r="B80" s="17" t="n">
        <v>7841</v>
      </c>
      <c r="C80" s="18">
        <f>(0.0/B80*100)</f>
        <v/>
      </c>
      <c r="D80" s="19" t="n">
        <v>7841</v>
      </c>
      <c r="E80" s="18" t="s">
        <v>481</v>
      </c>
      <c r="F80" s="20" t="s">
        <v>481</v>
      </c>
      <c r="G80" s="18" t="n">
        <v>434.45709263</v>
      </c>
      <c r="H80" s="20" t="n">
        <v>3.89683647</v>
      </c>
      <c r="I80" s="18" t="n">
        <v>414.54904154</v>
      </c>
      <c r="J80" s="20" t="n">
        <v>4.36562705</v>
      </c>
      <c r="K80" s="18" t="s">
        <v>481</v>
      </c>
      <c r="L80" s="20" t="s">
        <v>481</v>
      </c>
      <c r="M80" s="18" t="s">
        <v>481</v>
      </c>
      <c r="N80" s="20" t="s">
        <v>481</v>
      </c>
      <c r="O80" s="18" t="s">
        <v>481</v>
      </c>
      <c r="P80" s="20" t="s">
        <v>481</v>
      </c>
      <c r="Q80" s="18" t="s">
        <v>481</v>
      </c>
      <c r="R80" s="20" t="s">
        <v>481</v>
      </c>
      <c r="S80" s="18" t="s">
        <v>481</v>
      </c>
      <c r="T80" s="20" t="s">
        <v>481</v>
      </c>
      <c r="U80" s="18" t="s">
        <v>481</v>
      </c>
      <c r="V80" s="20" t="s">
        <v>481</v>
      </c>
    </row>
    <row r="81" spans="1:22">
      <c r="A81" s="23" t="s">
        <v>556</v>
      </c>
      <c r="B81" s="17" t="n">
        <v>8861</v>
      </c>
      <c r="C81" s="18">
        <f>(0.0/B81*100)</f>
        <v/>
      </c>
      <c r="D81" s="19" t="n">
        <v>8861</v>
      </c>
      <c r="E81" s="18" t="s">
        <v>481</v>
      </c>
      <c r="F81" s="20" t="s">
        <v>481</v>
      </c>
      <c r="G81" s="18" t="n">
        <v>310.6211825</v>
      </c>
      <c r="H81" s="20" t="n">
        <v>7.902487</v>
      </c>
      <c r="I81" s="18" t="n">
        <v>434.57517455</v>
      </c>
      <c r="J81" s="20" t="n">
        <v>3.34536464</v>
      </c>
      <c r="K81" s="18" t="s">
        <v>481</v>
      </c>
      <c r="L81" s="20" t="s">
        <v>481</v>
      </c>
      <c r="M81" s="18" t="s">
        <v>481</v>
      </c>
      <c r="N81" s="20" t="s">
        <v>481</v>
      </c>
      <c r="O81" s="18" t="s">
        <v>481</v>
      </c>
      <c r="P81" s="20" t="s">
        <v>481</v>
      </c>
      <c r="Q81" s="18" t="s">
        <v>481</v>
      </c>
      <c r="R81" s="20" t="s">
        <v>481</v>
      </c>
      <c r="S81" s="18" t="s">
        <v>481</v>
      </c>
      <c r="T81" s="20" t="s">
        <v>481</v>
      </c>
      <c r="U81" s="18" t="s">
        <v>481</v>
      </c>
      <c r="V81" s="20" t="s">
        <v>481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2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934</v>
      </c>
    </row>
    <row customHeight="1" ht="30" r="4" spans="1:22">
      <c r="A4" s="6" t="n"/>
      <c r="B4" s="7" t="s">
        <v>462</v>
      </c>
      <c r="C4" s="7" t="s">
        <v>463</v>
      </c>
      <c r="D4" s="8" t="s">
        <v>462</v>
      </c>
      <c r="E4" s="9" t="s">
        <v>935</v>
      </c>
      <c r="F4" s="10" t="n"/>
      <c r="G4" s="9" t="s">
        <v>936</v>
      </c>
      <c r="H4" s="10" t="n"/>
      <c r="I4" s="9" t="s">
        <v>937</v>
      </c>
      <c r="J4" s="10" t="n"/>
      <c r="K4" s="9" t="s">
        <v>938</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(0.0/B7*100)</f>
        <v/>
      </c>
      <c r="D7" s="19" t="n">
        <v>14530</v>
      </c>
      <c r="E7" s="18" t="n">
        <v>503.56886453</v>
      </c>
      <c r="F7" s="20" t="n">
        <v>1.69537604</v>
      </c>
      <c r="G7" s="18" t="n">
        <v>428.20180186</v>
      </c>
      <c r="H7" s="20" t="n">
        <v>14.71132469</v>
      </c>
      <c r="I7" s="18" t="s">
        <v>481</v>
      </c>
      <c r="J7" s="20" t="s">
        <v>481</v>
      </c>
      <c r="K7" s="18" t="s">
        <v>481</v>
      </c>
      <c r="L7" s="20" t="s">
        <v>481</v>
      </c>
      <c r="M7" s="18" t="s">
        <v>481</v>
      </c>
      <c r="N7" s="20" t="s">
        <v>481</v>
      </c>
      <c r="O7" s="18" t="s">
        <v>481</v>
      </c>
      <c r="P7" s="20" t="s">
        <v>481</v>
      </c>
      <c r="Q7" s="18" t="s">
        <v>481</v>
      </c>
      <c r="R7" s="20" t="s">
        <v>481</v>
      </c>
      <c r="S7" s="18" t="s">
        <v>481</v>
      </c>
      <c r="T7" s="20" t="s">
        <v>481</v>
      </c>
      <c r="U7" s="18" t="n">
        <v>469.46559843</v>
      </c>
      <c r="V7" s="20" t="n">
        <v>14.50727889</v>
      </c>
    </row>
    <row r="8" spans="1:22">
      <c r="A8" s="15" t="s">
        <v>483</v>
      </c>
      <c r="B8" s="17" t="n">
        <v>7007</v>
      </c>
      <c r="C8" s="18">
        <f>(0.0/B8*100)</f>
        <v/>
      </c>
      <c r="D8" s="19" t="n">
        <v>7007</v>
      </c>
      <c r="E8" s="18" t="n">
        <v>528.3002423200001</v>
      </c>
      <c r="F8" s="20" t="n">
        <v>2.97309088</v>
      </c>
      <c r="G8" s="18" t="n">
        <v>419.01513773</v>
      </c>
      <c r="H8" s="20" t="n">
        <v>4.210327</v>
      </c>
      <c r="I8" s="18" t="n">
        <v>362.78742101</v>
      </c>
      <c r="J8" s="20" t="n">
        <v>13.38436072</v>
      </c>
      <c r="K8" s="18" t="s">
        <v>481</v>
      </c>
      <c r="L8" s="20" t="s">
        <v>481</v>
      </c>
      <c r="M8" s="18" t="s">
        <v>481</v>
      </c>
      <c r="N8" s="20" t="s">
        <v>481</v>
      </c>
      <c r="O8" s="18" t="s">
        <v>481</v>
      </c>
      <c r="P8" s="20" t="s">
        <v>481</v>
      </c>
      <c r="Q8" s="18" t="s">
        <v>481</v>
      </c>
      <c r="R8" s="20" t="s">
        <v>481</v>
      </c>
      <c r="S8" s="18" t="s">
        <v>481</v>
      </c>
      <c r="T8" s="20" t="s">
        <v>481</v>
      </c>
      <c r="U8" s="18" t="n">
        <v>483.0681</v>
      </c>
      <c r="V8" s="20" t="n">
        <v>38.57853207</v>
      </c>
    </row>
    <row r="9" spans="1:22">
      <c r="A9" s="15" t="s">
        <v>484</v>
      </c>
      <c r="B9" s="17" t="n">
        <v>9651</v>
      </c>
      <c r="C9" s="18">
        <f>(0.0/B9*100)</f>
        <v/>
      </c>
      <c r="D9" s="19" t="n">
        <v>9651</v>
      </c>
      <c r="E9" s="18" t="n">
        <v>522.14898569</v>
      </c>
      <c r="F9" s="20" t="n">
        <v>2.42222874</v>
      </c>
      <c r="G9" s="18" t="n">
        <v>321.80922031</v>
      </c>
      <c r="H9" s="20" t="n">
        <v>8.996875060000001</v>
      </c>
      <c r="I9" s="18" t="n">
        <v>399.30820589</v>
      </c>
      <c r="J9" s="20" t="n">
        <v>2.97568987</v>
      </c>
      <c r="K9" s="18" t="s">
        <v>481</v>
      </c>
      <c r="L9" s="20" t="s">
        <v>481</v>
      </c>
      <c r="M9" s="18" t="s">
        <v>481</v>
      </c>
      <c r="N9" s="20" t="s">
        <v>481</v>
      </c>
      <c r="O9" s="18" t="s">
        <v>481</v>
      </c>
      <c r="P9" s="20" t="s">
        <v>481</v>
      </c>
      <c r="Q9" s="18" t="s">
        <v>481</v>
      </c>
      <c r="R9" s="20" t="s">
        <v>481</v>
      </c>
      <c r="S9" s="18" t="s">
        <v>481</v>
      </c>
      <c r="T9" s="20" t="s">
        <v>481</v>
      </c>
      <c r="U9" s="18" t="s">
        <v>481</v>
      </c>
      <c r="V9" s="20" t="s">
        <v>481</v>
      </c>
    </row>
    <row r="10" spans="1:22">
      <c r="A10" s="15" t="s">
        <v>485</v>
      </c>
      <c r="B10" s="17" t="n">
        <v>20058</v>
      </c>
      <c r="C10" s="18">
        <f>(0.0/B10*100)</f>
        <v/>
      </c>
      <c r="D10" s="19" t="n">
        <v>20058</v>
      </c>
      <c r="E10" s="18" t="s">
        <v>481</v>
      </c>
      <c r="F10" s="20" t="s">
        <v>481</v>
      </c>
      <c r="G10" s="18" t="s">
        <v>481</v>
      </c>
      <c r="H10" s="20" t="s">
        <v>481</v>
      </c>
      <c r="I10" s="18" t="s">
        <v>481</v>
      </c>
      <c r="J10" s="20" t="s">
        <v>481</v>
      </c>
      <c r="K10" s="18" t="n">
        <v>526.8259829900001</v>
      </c>
      <c r="L10" s="20" t="n">
        <v>2.29979032</v>
      </c>
      <c r="M10" s="18" t="s">
        <v>481</v>
      </c>
      <c r="N10" s="20" t="s">
        <v>481</v>
      </c>
      <c r="O10" s="18" t="s">
        <v>481</v>
      </c>
      <c r="P10" s="20" t="s">
        <v>481</v>
      </c>
      <c r="Q10" s="18" t="s">
        <v>481</v>
      </c>
      <c r="R10" s="20" t="s">
        <v>481</v>
      </c>
      <c r="S10" s="18" t="s">
        <v>481</v>
      </c>
      <c r="T10" s="20" t="s">
        <v>481</v>
      </c>
      <c r="U10" s="18" t="n">
        <v>412.75127901</v>
      </c>
      <c r="V10" s="20" t="n">
        <v>27.67183882</v>
      </c>
    </row>
    <row r="11" spans="1:22">
      <c r="A11" s="15" t="s">
        <v>486</v>
      </c>
      <c r="B11" s="17" t="n">
        <v>7053</v>
      </c>
      <c r="C11" s="18">
        <f>(0.0/B11*100)</f>
        <v/>
      </c>
      <c r="D11" s="19" t="n">
        <v>7053</v>
      </c>
      <c r="E11" s="18" t="n">
        <v>458.57087608</v>
      </c>
      <c r="F11" s="20" t="n">
        <v>2.58487782</v>
      </c>
      <c r="G11" s="18" t="s">
        <v>481</v>
      </c>
      <c r="H11" s="20" t="s">
        <v>481</v>
      </c>
      <c r="I11" s="18" t="s">
        <v>481</v>
      </c>
      <c r="J11" s="20" t="s">
        <v>481</v>
      </c>
      <c r="K11" s="18" t="s">
        <v>481</v>
      </c>
      <c r="L11" s="20" t="s">
        <v>481</v>
      </c>
      <c r="M11" s="18" t="s">
        <v>481</v>
      </c>
      <c r="N11" s="20" t="s">
        <v>481</v>
      </c>
      <c r="O11" s="18" t="s">
        <v>481</v>
      </c>
      <c r="P11" s="20" t="s">
        <v>481</v>
      </c>
      <c r="Q11" s="18" t="s">
        <v>481</v>
      </c>
      <c r="R11" s="20" t="s">
        <v>481</v>
      </c>
      <c r="S11" s="18" t="s">
        <v>481</v>
      </c>
      <c r="T11" s="20" t="s">
        <v>481</v>
      </c>
      <c r="U11" s="18" t="s">
        <v>481</v>
      </c>
      <c r="V11" s="20" t="s">
        <v>481</v>
      </c>
    </row>
    <row r="12" spans="1:22">
      <c r="A12" s="15" t="s">
        <v>487</v>
      </c>
      <c r="B12" s="17" t="n">
        <v>6894</v>
      </c>
      <c r="C12" s="18">
        <f>(0.0/B12*100)</f>
        <v/>
      </c>
      <c r="D12" s="19" t="n">
        <v>6894</v>
      </c>
      <c r="E12" s="18" t="n">
        <v>500.31209339</v>
      </c>
      <c r="F12" s="20" t="n">
        <v>2.30904478</v>
      </c>
      <c r="G12" s="18" t="s">
        <v>481</v>
      </c>
      <c r="H12" s="20" t="s">
        <v>481</v>
      </c>
      <c r="I12" s="18" t="n">
        <v>383.30844743</v>
      </c>
      <c r="J12" s="20" t="n">
        <v>6.9736405</v>
      </c>
      <c r="K12" s="18" t="s">
        <v>481</v>
      </c>
      <c r="L12" s="20" t="s">
        <v>481</v>
      </c>
      <c r="M12" s="18" t="s">
        <v>481</v>
      </c>
      <c r="N12" s="20" t="s">
        <v>481</v>
      </c>
      <c r="O12" s="18" t="s">
        <v>481</v>
      </c>
      <c r="P12" s="20" t="s">
        <v>481</v>
      </c>
      <c r="Q12" s="18" t="s">
        <v>481</v>
      </c>
      <c r="R12" s="20" t="s">
        <v>481</v>
      </c>
      <c r="S12" s="18" t="s">
        <v>481</v>
      </c>
      <c r="T12" s="20" t="s">
        <v>481</v>
      </c>
      <c r="U12" s="18" t="s">
        <v>481</v>
      </c>
      <c r="V12" s="20" t="s">
        <v>481</v>
      </c>
    </row>
    <row r="13" spans="1:22">
      <c r="A13" s="15" t="s">
        <v>488</v>
      </c>
      <c r="B13" s="17" t="n">
        <v>7161</v>
      </c>
      <c r="C13" s="18">
        <f>(0.0/B13*100)</f>
        <v/>
      </c>
      <c r="D13" s="19" t="n">
        <v>7161</v>
      </c>
      <c r="E13" s="18" t="n">
        <v>499.8145841</v>
      </c>
      <c r="F13" s="20" t="n">
        <v>2.54454744</v>
      </c>
      <c r="G13" s="18" t="s">
        <v>481</v>
      </c>
      <c r="H13" s="20" t="s">
        <v>481</v>
      </c>
      <c r="I13" s="18" t="s">
        <v>481</v>
      </c>
      <c r="J13" s="20" t="s">
        <v>481</v>
      </c>
      <c r="K13" s="18" t="s">
        <v>481</v>
      </c>
      <c r="L13" s="20" t="s">
        <v>481</v>
      </c>
      <c r="M13" s="18" t="s">
        <v>481</v>
      </c>
      <c r="N13" s="20" t="s">
        <v>481</v>
      </c>
      <c r="O13" s="18" t="s">
        <v>481</v>
      </c>
      <c r="P13" s="20" t="s">
        <v>481</v>
      </c>
      <c r="Q13" s="18" t="s">
        <v>481</v>
      </c>
      <c r="R13" s="20" t="s">
        <v>481</v>
      </c>
      <c r="S13" s="18" t="s">
        <v>481</v>
      </c>
      <c r="T13" s="20" t="s">
        <v>481</v>
      </c>
      <c r="U13" s="18" t="s">
        <v>481</v>
      </c>
      <c r="V13" s="20" t="s">
        <v>481</v>
      </c>
    </row>
    <row r="14" spans="1:22">
      <c r="A14" s="15" t="s">
        <v>489</v>
      </c>
      <c r="B14" s="17" t="n">
        <v>5587</v>
      </c>
      <c r="C14" s="18">
        <f>(0.0/B14*100)</f>
        <v/>
      </c>
      <c r="D14" s="19" t="n">
        <v>5587</v>
      </c>
      <c r="E14" s="18" t="n">
        <v>518.84214153</v>
      </c>
      <c r="F14" s="20" t="n">
        <v>2.21104319</v>
      </c>
      <c r="G14" s="18" t="n">
        <v>541.59541568</v>
      </c>
      <c r="H14" s="20" t="n">
        <v>12.41336023</v>
      </c>
      <c r="I14" s="18" t="s">
        <v>481</v>
      </c>
      <c r="J14" s="20" t="s">
        <v>481</v>
      </c>
      <c r="K14" s="18" t="s">
        <v>481</v>
      </c>
      <c r="L14" s="20" t="s">
        <v>481</v>
      </c>
      <c r="M14" s="18" t="s">
        <v>481</v>
      </c>
      <c r="N14" s="20" t="s">
        <v>481</v>
      </c>
      <c r="O14" s="18" t="s">
        <v>481</v>
      </c>
      <c r="P14" s="20" t="s">
        <v>481</v>
      </c>
      <c r="Q14" s="18" t="s">
        <v>481</v>
      </c>
      <c r="R14" s="20" t="s">
        <v>481</v>
      </c>
      <c r="S14" s="18" t="s">
        <v>481</v>
      </c>
      <c r="T14" s="20" t="s">
        <v>481</v>
      </c>
      <c r="U14" s="18" t="s">
        <v>481</v>
      </c>
      <c r="V14" s="20" t="s">
        <v>481</v>
      </c>
    </row>
    <row r="15" spans="1:22">
      <c r="A15" s="15" t="s">
        <v>490</v>
      </c>
      <c r="B15" s="17" t="n">
        <v>5882</v>
      </c>
      <c r="C15" s="18">
        <f>(0.0/B15*100)</f>
        <v/>
      </c>
      <c r="D15" s="19" t="n">
        <v>5882</v>
      </c>
      <c r="E15" s="18" t="n">
        <v>526.42474711</v>
      </c>
      <c r="F15" s="20" t="n">
        <v>2.54657653</v>
      </c>
      <c r="G15" s="18" t="s">
        <v>481</v>
      </c>
      <c r="H15" s="20" t="s">
        <v>481</v>
      </c>
      <c r="I15" s="18" t="s">
        <v>481</v>
      </c>
      <c r="J15" s="20" t="s">
        <v>481</v>
      </c>
      <c r="K15" s="18" t="s">
        <v>481</v>
      </c>
      <c r="L15" s="20" t="s">
        <v>481</v>
      </c>
      <c r="M15" s="18" t="s">
        <v>481</v>
      </c>
      <c r="N15" s="20" t="s">
        <v>481</v>
      </c>
      <c r="O15" s="18" t="s">
        <v>481</v>
      </c>
      <c r="P15" s="20" t="s">
        <v>481</v>
      </c>
      <c r="Q15" s="18" t="s">
        <v>481</v>
      </c>
      <c r="R15" s="20" t="s">
        <v>481</v>
      </c>
      <c r="S15" s="18" t="s">
        <v>481</v>
      </c>
      <c r="T15" s="20" t="s">
        <v>481</v>
      </c>
      <c r="U15" s="18" t="s">
        <v>481</v>
      </c>
      <c r="V15" s="20" t="s">
        <v>481</v>
      </c>
    </row>
    <row r="16" spans="1:22">
      <c r="A16" s="15" t="s">
        <v>491</v>
      </c>
      <c r="B16" s="17" t="n">
        <v>6108</v>
      </c>
      <c r="C16" s="18">
        <f>(0.0/B16*100)</f>
        <v/>
      </c>
      <c r="D16" s="19" t="n">
        <v>6108</v>
      </c>
      <c r="E16" s="18" t="n">
        <v>521.06946413</v>
      </c>
      <c r="F16" s="20" t="n">
        <v>3.08296977</v>
      </c>
      <c r="G16" s="18" t="n">
        <v>406.48427228</v>
      </c>
      <c r="H16" s="20" t="n">
        <v>5.58754745</v>
      </c>
      <c r="I16" s="18" t="n">
        <v>390.91750185</v>
      </c>
      <c r="J16" s="20" t="n">
        <v>8.147819439999999</v>
      </c>
      <c r="K16" s="18" t="s">
        <v>481</v>
      </c>
      <c r="L16" s="20" t="s">
        <v>481</v>
      </c>
      <c r="M16" s="18" t="s">
        <v>481</v>
      </c>
      <c r="N16" s="20" t="s">
        <v>481</v>
      </c>
      <c r="O16" s="18" t="s">
        <v>481</v>
      </c>
      <c r="P16" s="20" t="s">
        <v>481</v>
      </c>
      <c r="Q16" s="18" t="s">
        <v>481</v>
      </c>
      <c r="R16" s="20" t="s">
        <v>481</v>
      </c>
      <c r="S16" s="18" t="s">
        <v>481</v>
      </c>
      <c r="T16" s="20" t="s">
        <v>481</v>
      </c>
      <c r="U16" s="18" t="s">
        <v>481</v>
      </c>
      <c r="V16" s="20" t="s">
        <v>481</v>
      </c>
    </row>
    <row r="17" spans="1:22">
      <c r="A17" s="15" t="s">
        <v>492</v>
      </c>
      <c r="B17" s="17" t="n">
        <v>6504</v>
      </c>
      <c r="C17" s="18">
        <f>(0.0/B17*100)</f>
        <v/>
      </c>
      <c r="D17" s="19" t="n">
        <v>6504</v>
      </c>
      <c r="E17" s="18" t="n">
        <v>510.01489898</v>
      </c>
      <c r="F17" s="20" t="n">
        <v>3.09476891</v>
      </c>
      <c r="G17" s="18" t="n">
        <v>470.99985494</v>
      </c>
      <c r="H17" s="20" t="n">
        <v>13.32981359</v>
      </c>
      <c r="I17" s="18" t="s">
        <v>481</v>
      </c>
      <c r="J17" s="20" t="s">
        <v>481</v>
      </c>
      <c r="K17" s="18" t="s">
        <v>481</v>
      </c>
      <c r="L17" s="20" t="s">
        <v>481</v>
      </c>
      <c r="M17" s="18" t="s">
        <v>481</v>
      </c>
      <c r="N17" s="20" t="s">
        <v>481</v>
      </c>
      <c r="O17" s="18" t="s">
        <v>481</v>
      </c>
      <c r="P17" s="20" t="s">
        <v>481</v>
      </c>
      <c r="Q17" s="18" t="s">
        <v>481</v>
      </c>
      <c r="R17" s="20" t="s">
        <v>481</v>
      </c>
      <c r="S17" s="18" t="s">
        <v>481</v>
      </c>
      <c r="T17" s="20" t="s">
        <v>481</v>
      </c>
      <c r="U17" s="18" t="s">
        <v>481</v>
      </c>
      <c r="V17" s="20" t="s">
        <v>481</v>
      </c>
    </row>
    <row r="18" spans="1:22">
      <c r="A18" s="15" t="s">
        <v>493</v>
      </c>
      <c r="B18" s="17" t="n">
        <v>5532</v>
      </c>
      <c r="C18" s="18">
        <f>(0.0/B18*100)</f>
        <v/>
      </c>
      <c r="D18" s="19" t="n">
        <v>5532</v>
      </c>
      <c r="E18" s="18" t="n">
        <v>486.31148957</v>
      </c>
      <c r="F18" s="20" t="n">
        <v>2.91434169</v>
      </c>
      <c r="G18" s="18" t="s">
        <v>481</v>
      </c>
      <c r="H18" s="20" t="s">
        <v>481</v>
      </c>
      <c r="I18" s="18" t="n">
        <v>368.93625496</v>
      </c>
      <c r="J18" s="20" t="n">
        <v>8.11040058</v>
      </c>
      <c r="K18" s="18" t="s">
        <v>481</v>
      </c>
      <c r="L18" s="20" t="s">
        <v>481</v>
      </c>
      <c r="M18" s="18" t="s">
        <v>481</v>
      </c>
      <c r="N18" s="20" t="s">
        <v>481</v>
      </c>
      <c r="O18" s="18" t="s">
        <v>481</v>
      </c>
      <c r="P18" s="20" t="s">
        <v>481</v>
      </c>
      <c r="Q18" s="18" t="s">
        <v>481</v>
      </c>
      <c r="R18" s="20" t="s">
        <v>481</v>
      </c>
      <c r="S18" s="18" t="s">
        <v>481</v>
      </c>
      <c r="T18" s="20" t="s">
        <v>481</v>
      </c>
      <c r="U18" s="18" t="s">
        <v>481</v>
      </c>
      <c r="V18" s="20" t="s">
        <v>481</v>
      </c>
    </row>
    <row r="19" spans="1:22">
      <c r="A19" s="15" t="s">
        <v>494</v>
      </c>
      <c r="B19" s="17" t="n">
        <v>5658</v>
      </c>
      <c r="C19" s="18">
        <f>(0.0/B19*100)</f>
        <v/>
      </c>
      <c r="D19" s="19" t="n">
        <v>5658</v>
      </c>
      <c r="E19" s="18" t="n">
        <v>488.0011775</v>
      </c>
      <c r="F19" s="20" t="n">
        <v>2.8671633</v>
      </c>
      <c r="G19" s="18" t="s">
        <v>481</v>
      </c>
      <c r="H19" s="20" t="s">
        <v>481</v>
      </c>
      <c r="I19" s="18" t="n">
        <v>372.07172565</v>
      </c>
      <c r="J19" s="20" t="n">
        <v>4.70006846</v>
      </c>
      <c r="K19" s="18" t="s">
        <v>481</v>
      </c>
      <c r="L19" s="20" t="s">
        <v>481</v>
      </c>
      <c r="M19" s="18" t="s">
        <v>481</v>
      </c>
      <c r="N19" s="20" t="s">
        <v>481</v>
      </c>
      <c r="O19" s="18" t="s">
        <v>481</v>
      </c>
      <c r="P19" s="20" t="s">
        <v>481</v>
      </c>
      <c r="Q19" s="18" t="s">
        <v>481</v>
      </c>
      <c r="R19" s="20" t="s">
        <v>481</v>
      </c>
      <c r="S19" s="18" t="s">
        <v>481</v>
      </c>
      <c r="T19" s="20" t="s">
        <v>481</v>
      </c>
      <c r="U19" s="18" t="s">
        <v>481</v>
      </c>
      <c r="V19" s="20" t="s">
        <v>481</v>
      </c>
    </row>
    <row r="20" spans="1:22">
      <c r="A20" s="15" t="s">
        <v>495</v>
      </c>
      <c r="B20" s="17" t="n">
        <v>3371</v>
      </c>
      <c r="C20" s="18">
        <f>(0.0/B20*100)</f>
        <v/>
      </c>
      <c r="D20" s="19" t="n">
        <v>3371</v>
      </c>
      <c r="E20" s="18" t="n">
        <v>481.52554084</v>
      </c>
      <c r="F20" s="20" t="n">
        <v>1.98496383</v>
      </c>
      <c r="G20" s="18" t="s">
        <v>481</v>
      </c>
      <c r="H20" s="20" t="s">
        <v>481</v>
      </c>
      <c r="I20" s="18" t="s">
        <v>481</v>
      </c>
      <c r="J20" s="20" t="s">
        <v>481</v>
      </c>
      <c r="K20" s="18" t="s">
        <v>481</v>
      </c>
      <c r="L20" s="20" t="s">
        <v>481</v>
      </c>
      <c r="M20" s="18" t="s">
        <v>481</v>
      </c>
      <c r="N20" s="20" t="s">
        <v>481</v>
      </c>
      <c r="O20" s="18" t="s">
        <v>481</v>
      </c>
      <c r="P20" s="20" t="s">
        <v>481</v>
      </c>
      <c r="Q20" s="18" t="s">
        <v>481</v>
      </c>
      <c r="R20" s="20" t="s">
        <v>481</v>
      </c>
      <c r="S20" s="18" t="s">
        <v>481</v>
      </c>
      <c r="T20" s="20" t="s">
        <v>481</v>
      </c>
      <c r="U20" s="18" t="s">
        <v>481</v>
      </c>
      <c r="V20" s="20" t="s">
        <v>481</v>
      </c>
    </row>
    <row r="21" spans="1:22">
      <c r="A21" s="15" t="s">
        <v>496</v>
      </c>
      <c r="B21" s="17" t="n">
        <v>5741</v>
      </c>
      <c r="C21" s="18">
        <f>(0.0/B21*100)</f>
        <v/>
      </c>
      <c r="D21" s="19" t="n">
        <v>5741</v>
      </c>
      <c r="E21" s="18" t="n">
        <v>514.5236085</v>
      </c>
      <c r="F21" s="20" t="n">
        <v>2.40166655</v>
      </c>
      <c r="G21" s="18" t="s">
        <v>481</v>
      </c>
      <c r="H21" s="20" t="s">
        <v>481</v>
      </c>
      <c r="I21" s="18" t="n">
        <v>537.59438856</v>
      </c>
      <c r="J21" s="20" t="n">
        <v>4.15966592</v>
      </c>
      <c r="K21" s="18" t="s">
        <v>481</v>
      </c>
      <c r="L21" s="20" t="s">
        <v>481</v>
      </c>
      <c r="M21" s="18" t="s">
        <v>481</v>
      </c>
      <c r="N21" s="20" t="s">
        <v>481</v>
      </c>
      <c r="O21" s="18" t="s">
        <v>481</v>
      </c>
      <c r="P21" s="20" t="s">
        <v>481</v>
      </c>
      <c r="Q21" s="18" t="s">
        <v>481</v>
      </c>
      <c r="R21" s="20" t="s">
        <v>481</v>
      </c>
      <c r="S21" s="18" t="s">
        <v>481</v>
      </c>
      <c r="T21" s="20" t="s">
        <v>481</v>
      </c>
      <c r="U21" s="18" t="s">
        <v>481</v>
      </c>
      <c r="V21" s="20" t="s">
        <v>481</v>
      </c>
    </row>
    <row r="22" spans="1:22">
      <c r="A22" s="15" t="s">
        <v>497</v>
      </c>
      <c r="B22" s="17" t="n">
        <v>6598</v>
      </c>
      <c r="C22" s="18">
        <f>(0.0/B22*100)</f>
        <v/>
      </c>
      <c r="D22" s="19" t="n">
        <v>6598</v>
      </c>
      <c r="E22" s="18" t="n">
        <v>478.96064277</v>
      </c>
      <c r="F22" s="20" t="n">
        <v>3.77659329</v>
      </c>
      <c r="G22" s="18" t="s">
        <v>481</v>
      </c>
      <c r="H22" s="20" t="s">
        <v>481</v>
      </c>
      <c r="I22" s="18" t="s">
        <v>481</v>
      </c>
      <c r="J22" s="20" t="s">
        <v>481</v>
      </c>
      <c r="K22" s="18" t="s">
        <v>481</v>
      </c>
      <c r="L22" s="20" t="s">
        <v>481</v>
      </c>
      <c r="M22" s="18" t="s">
        <v>481</v>
      </c>
      <c r="N22" s="20" t="s">
        <v>481</v>
      </c>
      <c r="O22" s="18" t="s">
        <v>481</v>
      </c>
      <c r="P22" s="20" t="s">
        <v>481</v>
      </c>
      <c r="Q22" s="18" t="s">
        <v>481</v>
      </c>
      <c r="R22" s="20" t="s">
        <v>481</v>
      </c>
      <c r="S22" s="18" t="s">
        <v>481</v>
      </c>
      <c r="T22" s="20" t="s">
        <v>481</v>
      </c>
      <c r="U22" s="18" t="s">
        <v>481</v>
      </c>
      <c r="V22" s="20" t="s">
        <v>481</v>
      </c>
    </row>
    <row r="23" spans="1:22">
      <c r="A23" s="15" t="s">
        <v>498</v>
      </c>
      <c r="B23" s="17" t="n">
        <v>11583</v>
      </c>
      <c r="C23" s="18">
        <f>(0.0/B23*100)</f>
        <v/>
      </c>
      <c r="D23" s="19" t="n">
        <v>11583</v>
      </c>
      <c r="E23" s="18" t="n">
        <v>486.41244147</v>
      </c>
      <c r="F23" s="20" t="n">
        <v>2.72933986</v>
      </c>
      <c r="G23" s="18" t="s">
        <v>481</v>
      </c>
      <c r="H23" s="20" t="s">
        <v>481</v>
      </c>
      <c r="I23" s="18" t="n">
        <v>417.15431296</v>
      </c>
      <c r="J23" s="20" t="n">
        <v>7.83552787</v>
      </c>
      <c r="K23" s="18" t="s">
        <v>481</v>
      </c>
      <c r="L23" s="20" t="s">
        <v>481</v>
      </c>
      <c r="M23" s="18" t="s">
        <v>481</v>
      </c>
      <c r="N23" s="20" t="s">
        <v>481</v>
      </c>
      <c r="O23" s="18" t="s">
        <v>481</v>
      </c>
      <c r="P23" s="20" t="s">
        <v>481</v>
      </c>
      <c r="Q23" s="18" t="s">
        <v>481</v>
      </c>
      <c r="R23" s="20" t="s">
        <v>481</v>
      </c>
      <c r="S23" s="18" t="s">
        <v>481</v>
      </c>
      <c r="T23" s="20" t="s">
        <v>481</v>
      </c>
      <c r="U23" s="18" t="s">
        <v>481</v>
      </c>
      <c r="V23" s="20" t="s">
        <v>481</v>
      </c>
    </row>
    <row r="24" spans="1:22">
      <c r="A24" s="15" t="s">
        <v>499</v>
      </c>
      <c r="B24" s="17" t="n">
        <v>6647</v>
      </c>
      <c r="C24" s="18">
        <f>(0.0/B24*100)</f>
        <v/>
      </c>
      <c r="D24" s="19" t="n">
        <v>6647</v>
      </c>
      <c r="E24" s="18" t="n">
        <v>525.03660624</v>
      </c>
      <c r="F24" s="20" t="n">
        <v>3.57408299</v>
      </c>
      <c r="G24" s="18" t="n">
        <v>563.28973348</v>
      </c>
      <c r="H24" s="20" t="n">
        <v>7.9703214</v>
      </c>
      <c r="I24" s="18" t="n">
        <v>486.34691731</v>
      </c>
      <c r="J24" s="20" t="n">
        <v>6.03848447</v>
      </c>
      <c r="K24" s="18" t="s">
        <v>481</v>
      </c>
      <c r="L24" s="20" t="s">
        <v>481</v>
      </c>
      <c r="M24" s="18" t="s">
        <v>481</v>
      </c>
      <c r="N24" s="20" t="s">
        <v>481</v>
      </c>
      <c r="O24" s="18" t="s">
        <v>481</v>
      </c>
      <c r="P24" s="20" t="s">
        <v>481</v>
      </c>
      <c r="Q24" s="18" t="s">
        <v>481</v>
      </c>
      <c r="R24" s="20" t="s">
        <v>481</v>
      </c>
      <c r="S24" s="18" t="s">
        <v>481</v>
      </c>
      <c r="T24" s="20" t="s">
        <v>481</v>
      </c>
      <c r="U24" s="18" t="s">
        <v>481</v>
      </c>
      <c r="V24" s="20" t="s">
        <v>481</v>
      </c>
    </row>
    <row r="25" spans="1:22">
      <c r="A25" s="15" t="s">
        <v>500</v>
      </c>
      <c r="B25" s="17" t="n">
        <v>5581</v>
      </c>
      <c r="C25" s="18">
        <f>(0.0/B25*100)</f>
        <v/>
      </c>
      <c r="D25" s="19" t="n">
        <v>5581</v>
      </c>
      <c r="E25" s="18" t="n">
        <v>530.01701665</v>
      </c>
      <c r="F25" s="20" t="n">
        <v>3.69384218</v>
      </c>
      <c r="G25" s="18" t="s">
        <v>481</v>
      </c>
      <c r="H25" s="20" t="s">
        <v>481</v>
      </c>
      <c r="I25" s="18" t="n">
        <v>452.01063556</v>
      </c>
      <c r="J25" s="20" t="n">
        <v>9.480598150000001</v>
      </c>
      <c r="K25" s="18" t="s">
        <v>481</v>
      </c>
      <c r="L25" s="20" t="s">
        <v>481</v>
      </c>
      <c r="M25" s="18" t="s">
        <v>481</v>
      </c>
      <c r="N25" s="20" t="s">
        <v>481</v>
      </c>
      <c r="O25" s="18" t="s">
        <v>481</v>
      </c>
      <c r="P25" s="20" t="s">
        <v>481</v>
      </c>
      <c r="Q25" s="18" t="s">
        <v>481</v>
      </c>
      <c r="R25" s="20" t="s">
        <v>481</v>
      </c>
      <c r="S25" s="18" t="s">
        <v>481</v>
      </c>
      <c r="T25" s="20" t="s">
        <v>481</v>
      </c>
      <c r="U25" s="18" t="s">
        <v>481</v>
      </c>
      <c r="V25" s="20" t="s">
        <v>481</v>
      </c>
    </row>
    <row r="26" spans="1:22">
      <c r="A26" s="15" t="s">
        <v>501</v>
      </c>
      <c r="B26" s="17" t="n">
        <v>4869</v>
      </c>
      <c r="C26" s="18">
        <f>(0.0/B26*100)</f>
        <v/>
      </c>
      <c r="D26" s="19" t="n">
        <v>4869</v>
      </c>
      <c r="E26" s="18" t="n">
        <v>487.4908898</v>
      </c>
      <c r="F26" s="20" t="n">
        <v>1.80606022</v>
      </c>
      <c r="G26" s="18" t="n">
        <v>520.06371094</v>
      </c>
      <c r="H26" s="20" t="n">
        <v>26.07634637</v>
      </c>
      <c r="I26" s="18" t="s">
        <v>481</v>
      </c>
      <c r="J26" s="20" t="s">
        <v>481</v>
      </c>
      <c r="K26" s="18" t="s">
        <v>481</v>
      </c>
      <c r="L26" s="20" t="s">
        <v>481</v>
      </c>
      <c r="M26" s="18" t="s">
        <v>481</v>
      </c>
      <c r="N26" s="20" t="s">
        <v>481</v>
      </c>
      <c r="O26" s="18" t="s">
        <v>481</v>
      </c>
      <c r="P26" s="20" t="s">
        <v>481</v>
      </c>
      <c r="Q26" s="18" t="s">
        <v>481</v>
      </c>
      <c r="R26" s="20" t="s">
        <v>481</v>
      </c>
      <c r="S26" s="18" t="s">
        <v>481</v>
      </c>
      <c r="T26" s="20" t="s">
        <v>481</v>
      </c>
      <c r="U26" s="18" t="s">
        <v>481</v>
      </c>
      <c r="V26" s="20" t="s">
        <v>481</v>
      </c>
    </row>
    <row r="27" spans="1:22">
      <c r="A27" s="15" t="s">
        <v>502</v>
      </c>
      <c r="B27" s="17" t="n">
        <v>5299</v>
      </c>
      <c r="C27" s="18">
        <f>(0.0/B27*100)</f>
        <v/>
      </c>
      <c r="D27" s="19" t="n">
        <v>5299</v>
      </c>
      <c r="E27" s="18" t="n">
        <v>482.77969078</v>
      </c>
      <c r="F27" s="20" t="n">
        <v>1.48604019</v>
      </c>
      <c r="G27" s="18" t="n">
        <v>466.49128557</v>
      </c>
      <c r="H27" s="20" t="n">
        <v>6.17499875</v>
      </c>
      <c r="I27" s="18" t="n">
        <v>435.82237729</v>
      </c>
      <c r="J27" s="20" t="n">
        <v>9.65431701</v>
      </c>
      <c r="K27" s="18" t="s">
        <v>481</v>
      </c>
      <c r="L27" s="20" t="s">
        <v>481</v>
      </c>
      <c r="M27" s="18" t="s">
        <v>481</v>
      </c>
      <c r="N27" s="20" t="s">
        <v>481</v>
      </c>
      <c r="O27" s="18" t="s">
        <v>481</v>
      </c>
      <c r="P27" s="20" t="s">
        <v>481</v>
      </c>
      <c r="Q27" s="18" t="s">
        <v>481</v>
      </c>
      <c r="R27" s="20" t="s">
        <v>481</v>
      </c>
      <c r="S27" s="18" t="s">
        <v>481</v>
      </c>
      <c r="T27" s="20" t="s">
        <v>481</v>
      </c>
      <c r="U27" s="18" t="s">
        <v>481</v>
      </c>
      <c r="V27" s="20" t="s">
        <v>481</v>
      </c>
    </row>
    <row r="28" spans="1:22">
      <c r="A28" s="15" t="s">
        <v>503</v>
      </c>
      <c r="B28" s="17" t="n">
        <v>7568</v>
      </c>
      <c r="C28" s="18">
        <f>(0.0/B28*100)</f>
        <v/>
      </c>
      <c r="D28" s="19" t="n">
        <v>7568</v>
      </c>
      <c r="E28" s="18" t="n">
        <v>423.00754078</v>
      </c>
      <c r="F28" s="20" t="n">
        <v>2.66490294</v>
      </c>
      <c r="G28" s="18" t="s">
        <v>481</v>
      </c>
      <c r="H28" s="20" t="s">
        <v>481</v>
      </c>
      <c r="I28" s="18" t="n">
        <v>428.88547879</v>
      </c>
      <c r="J28" s="20" t="n">
        <v>10.85125854</v>
      </c>
      <c r="K28" s="18" t="s">
        <v>481</v>
      </c>
      <c r="L28" s="20" t="s">
        <v>481</v>
      </c>
      <c r="M28" s="18" t="s">
        <v>481</v>
      </c>
      <c r="N28" s="20" t="s">
        <v>481</v>
      </c>
      <c r="O28" s="18" t="s">
        <v>481</v>
      </c>
      <c r="P28" s="20" t="s">
        <v>481</v>
      </c>
      <c r="Q28" s="18" t="s">
        <v>481</v>
      </c>
      <c r="R28" s="20" t="s">
        <v>481</v>
      </c>
      <c r="S28" s="18" t="s">
        <v>481</v>
      </c>
      <c r="T28" s="20" t="s">
        <v>481</v>
      </c>
      <c r="U28" s="18" t="s">
        <v>481</v>
      </c>
      <c r="V28" s="20" t="s">
        <v>481</v>
      </c>
    </row>
    <row r="29" spans="1:22">
      <c r="A29" s="15" t="s">
        <v>504</v>
      </c>
      <c r="B29" s="17" t="n">
        <v>5385</v>
      </c>
      <c r="C29" s="18">
        <f>(0.0/B29*100)</f>
        <v/>
      </c>
      <c r="D29" s="19" t="n">
        <v>5385</v>
      </c>
      <c r="E29" s="18" t="n">
        <v>577.45989372</v>
      </c>
      <c r="F29" s="20" t="n">
        <v>2.59884931</v>
      </c>
      <c r="G29" s="18" t="n">
        <v>450.57184011</v>
      </c>
      <c r="H29" s="20" t="n">
        <v>3.72598598</v>
      </c>
      <c r="I29" s="18" t="n">
        <v>319.69843483</v>
      </c>
      <c r="J29" s="20" t="n">
        <v>11.49658436</v>
      </c>
      <c r="K29" s="18" t="s">
        <v>481</v>
      </c>
      <c r="L29" s="20" t="s">
        <v>481</v>
      </c>
      <c r="M29" s="18" t="s">
        <v>481</v>
      </c>
      <c r="N29" s="20" t="s">
        <v>481</v>
      </c>
      <c r="O29" s="18" t="s">
        <v>481</v>
      </c>
      <c r="P29" s="20" t="s">
        <v>481</v>
      </c>
      <c r="Q29" s="18" t="s">
        <v>481</v>
      </c>
      <c r="R29" s="20" t="s">
        <v>481</v>
      </c>
      <c r="S29" s="18" t="s">
        <v>481</v>
      </c>
      <c r="T29" s="20" t="s">
        <v>481</v>
      </c>
      <c r="U29" s="18" t="s">
        <v>481</v>
      </c>
      <c r="V29" s="20" t="s">
        <v>481</v>
      </c>
    </row>
    <row r="30" spans="1:22">
      <c r="A30" s="15" t="s">
        <v>505</v>
      </c>
      <c r="B30" s="17" t="n">
        <v>4520</v>
      </c>
      <c r="C30" s="18">
        <f>(0.0/B30*100)</f>
        <v/>
      </c>
      <c r="D30" s="19" t="n">
        <v>4520</v>
      </c>
      <c r="E30" s="18" t="n">
        <v>509.27071254</v>
      </c>
      <c r="F30" s="20" t="n">
        <v>2.40467898</v>
      </c>
      <c r="G30" s="18" t="s">
        <v>481</v>
      </c>
      <c r="H30" s="20" t="s">
        <v>481</v>
      </c>
      <c r="I30" s="18" t="s">
        <v>481</v>
      </c>
      <c r="J30" s="20" t="s">
        <v>481</v>
      </c>
      <c r="K30" s="18" t="s">
        <v>481</v>
      </c>
      <c r="L30" s="20" t="s">
        <v>481</v>
      </c>
      <c r="M30" s="18" t="s">
        <v>481</v>
      </c>
      <c r="N30" s="20" t="s">
        <v>481</v>
      </c>
      <c r="O30" s="18" t="s">
        <v>481</v>
      </c>
      <c r="P30" s="20" t="s">
        <v>481</v>
      </c>
      <c r="Q30" s="18" t="s">
        <v>481</v>
      </c>
      <c r="R30" s="20" t="s">
        <v>481</v>
      </c>
      <c r="S30" s="18" t="s">
        <v>481</v>
      </c>
      <c r="T30" s="20" t="s">
        <v>481</v>
      </c>
      <c r="U30" s="18" t="s">
        <v>481</v>
      </c>
      <c r="V30" s="20" t="s">
        <v>481</v>
      </c>
    </row>
    <row r="31" spans="1:22">
      <c r="A31" s="15" t="s">
        <v>506</v>
      </c>
      <c r="B31" s="17" t="n">
        <v>5456</v>
      </c>
      <c r="C31" s="18">
        <f>(0.0/B31*100)</f>
        <v/>
      </c>
      <c r="D31" s="19" t="n">
        <v>5456</v>
      </c>
      <c r="E31" s="18" t="n">
        <v>513.19117289</v>
      </c>
      <c r="F31" s="20" t="n">
        <v>2.50932949</v>
      </c>
      <c r="G31" s="18" t="s">
        <v>481</v>
      </c>
      <c r="H31" s="20" t="s">
        <v>481</v>
      </c>
      <c r="I31" s="18" t="s">
        <v>481</v>
      </c>
      <c r="J31" s="20" t="s">
        <v>481</v>
      </c>
      <c r="K31" s="18" t="s">
        <v>481</v>
      </c>
      <c r="L31" s="20" t="s">
        <v>481</v>
      </c>
      <c r="M31" s="18" t="s">
        <v>481</v>
      </c>
      <c r="N31" s="20" t="s">
        <v>481</v>
      </c>
      <c r="O31" s="18" t="s">
        <v>481</v>
      </c>
      <c r="P31" s="20" t="s">
        <v>481</v>
      </c>
      <c r="Q31" s="18" t="s">
        <v>481</v>
      </c>
      <c r="R31" s="20" t="s">
        <v>481</v>
      </c>
      <c r="S31" s="18" t="s">
        <v>481</v>
      </c>
      <c r="T31" s="20" t="s">
        <v>481</v>
      </c>
      <c r="U31" s="18" t="s">
        <v>481</v>
      </c>
      <c r="V31" s="20" t="s">
        <v>481</v>
      </c>
    </row>
    <row r="32" spans="1:22">
      <c r="A32" s="15" t="s">
        <v>507</v>
      </c>
      <c r="B32" s="17" t="n">
        <v>4478</v>
      </c>
      <c r="C32" s="18">
        <f>(0.0/B32*100)</f>
        <v/>
      </c>
      <c r="D32" s="19" t="n">
        <v>4478</v>
      </c>
      <c r="E32" s="18" t="n">
        <v>505.6651298</v>
      </c>
      <c r="F32" s="20" t="n">
        <v>2.49418091</v>
      </c>
      <c r="G32" s="18" t="n">
        <v>544.91136667</v>
      </c>
      <c r="H32" s="20" t="n">
        <v>25.25575204</v>
      </c>
      <c r="I32" s="18" t="s">
        <v>481</v>
      </c>
      <c r="J32" s="20" t="s">
        <v>481</v>
      </c>
      <c r="K32" s="18" t="s">
        <v>481</v>
      </c>
      <c r="L32" s="20" t="s">
        <v>481</v>
      </c>
      <c r="M32" s="18" t="s">
        <v>481</v>
      </c>
      <c r="N32" s="20" t="s">
        <v>481</v>
      </c>
      <c r="O32" s="18" t="s">
        <v>481</v>
      </c>
      <c r="P32" s="20" t="s">
        <v>481</v>
      </c>
      <c r="Q32" s="18" t="s">
        <v>481</v>
      </c>
      <c r="R32" s="20" t="s">
        <v>481</v>
      </c>
      <c r="S32" s="18" t="s">
        <v>481</v>
      </c>
      <c r="T32" s="20" t="s">
        <v>481</v>
      </c>
      <c r="U32" s="18" t="s">
        <v>481</v>
      </c>
      <c r="V32" s="20" t="s">
        <v>481</v>
      </c>
    </row>
    <row r="33" spans="1:22">
      <c r="A33" s="15" t="s">
        <v>508</v>
      </c>
      <c r="B33" s="17" t="n">
        <v>7325</v>
      </c>
      <c r="C33" s="18">
        <f>(0.0/B33*100)</f>
        <v/>
      </c>
      <c r="D33" s="19" t="n">
        <v>7325</v>
      </c>
      <c r="E33" s="18" t="n">
        <v>424.47228037</v>
      </c>
      <c r="F33" s="20" t="n">
        <v>3.04400822</v>
      </c>
      <c r="G33" s="18" t="n">
        <v>545.3110159</v>
      </c>
      <c r="H33" s="20" t="n">
        <v>2.64352855</v>
      </c>
      <c r="I33" s="18" t="n">
        <v>480.45411997</v>
      </c>
      <c r="J33" s="20" t="n">
        <v>8.15193017</v>
      </c>
      <c r="K33" s="18" t="s">
        <v>481</v>
      </c>
      <c r="L33" s="20" t="s">
        <v>481</v>
      </c>
      <c r="M33" s="18" t="s">
        <v>481</v>
      </c>
      <c r="N33" s="20" t="s">
        <v>481</v>
      </c>
      <c r="O33" s="18" t="s">
        <v>481</v>
      </c>
      <c r="P33" s="20" t="s">
        <v>481</v>
      </c>
      <c r="Q33" s="18" t="s">
        <v>481</v>
      </c>
      <c r="R33" s="20" t="s">
        <v>481</v>
      </c>
      <c r="S33" s="18" t="s">
        <v>481</v>
      </c>
      <c r="T33" s="20" t="s">
        <v>481</v>
      </c>
      <c r="U33" s="18" t="s">
        <v>481</v>
      </c>
      <c r="V33" s="20" t="s">
        <v>481</v>
      </c>
    </row>
    <row r="34" spans="1:22">
      <c r="A34" s="15" t="s">
        <v>509</v>
      </c>
      <c r="B34" s="17" t="n">
        <v>6350</v>
      </c>
      <c r="C34" s="18">
        <f>(0.0/B34*100)</f>
        <v/>
      </c>
      <c r="D34" s="19" t="n">
        <v>6350</v>
      </c>
      <c r="E34" s="18" t="n">
        <v>463.24847158</v>
      </c>
      <c r="F34" s="20" t="n">
        <v>2.61719096</v>
      </c>
      <c r="G34" s="18" t="n">
        <v>263.37193708</v>
      </c>
      <c r="H34" s="20" t="n">
        <v>13.61114927</v>
      </c>
      <c r="I34" s="18" t="n">
        <v>363.81183276</v>
      </c>
      <c r="J34" s="20" t="n">
        <v>6.02282871</v>
      </c>
      <c r="K34" s="18" t="s">
        <v>481</v>
      </c>
      <c r="L34" s="20" t="s">
        <v>481</v>
      </c>
      <c r="M34" s="18" t="s">
        <v>481</v>
      </c>
      <c r="N34" s="20" t="s">
        <v>481</v>
      </c>
      <c r="O34" s="18" t="s">
        <v>481</v>
      </c>
      <c r="P34" s="20" t="s">
        <v>481</v>
      </c>
      <c r="Q34" s="18" t="s">
        <v>481</v>
      </c>
      <c r="R34" s="20" t="s">
        <v>481</v>
      </c>
      <c r="S34" s="18" t="s">
        <v>481</v>
      </c>
      <c r="T34" s="20" t="s">
        <v>481</v>
      </c>
      <c r="U34" s="18" t="s">
        <v>481</v>
      </c>
      <c r="V34" s="20" t="s">
        <v>481</v>
      </c>
    </row>
    <row r="35" spans="1:22">
      <c r="A35" s="15" t="s">
        <v>510</v>
      </c>
      <c r="B35" s="17" t="n">
        <v>6406</v>
      </c>
      <c r="C35" s="18">
        <f>(0.0/B35*100)</f>
        <v/>
      </c>
      <c r="D35" s="19" t="n">
        <v>6406</v>
      </c>
      <c r="E35" s="18" t="n">
        <v>554.39054413</v>
      </c>
      <c r="F35" s="20" t="n">
        <v>2.61635837</v>
      </c>
      <c r="G35" s="18" t="n">
        <v>493.20715207</v>
      </c>
      <c r="H35" s="20" t="n">
        <v>1.5924542</v>
      </c>
      <c r="I35" s="18" t="n">
        <v>405.29346831</v>
      </c>
      <c r="J35" s="20" t="n">
        <v>2.501992</v>
      </c>
      <c r="K35" s="18" t="s">
        <v>481</v>
      </c>
      <c r="L35" s="20" t="s">
        <v>481</v>
      </c>
      <c r="M35" s="18" t="s">
        <v>481</v>
      </c>
      <c r="N35" s="20" t="s">
        <v>481</v>
      </c>
      <c r="O35" s="18" t="s">
        <v>481</v>
      </c>
      <c r="P35" s="20" t="s">
        <v>481</v>
      </c>
      <c r="Q35" s="18" t="s">
        <v>481</v>
      </c>
      <c r="R35" s="20" t="s">
        <v>481</v>
      </c>
      <c r="S35" s="18" t="s">
        <v>481</v>
      </c>
      <c r="T35" s="20" t="s">
        <v>481</v>
      </c>
      <c r="U35" s="18" t="s">
        <v>481</v>
      </c>
      <c r="V35" s="20" t="s">
        <v>481</v>
      </c>
    </row>
    <row r="36" spans="1:22">
      <c r="A36" s="15" t="s">
        <v>511</v>
      </c>
      <c r="B36" s="17" t="n">
        <v>6736</v>
      </c>
      <c r="C36" s="18">
        <f>(0.0/B36*100)</f>
        <v/>
      </c>
      <c r="D36" s="19" t="n">
        <v>6736</v>
      </c>
      <c r="E36" s="18" t="n">
        <v>496.53172646</v>
      </c>
      <c r="F36" s="20" t="n">
        <v>2.36679735</v>
      </c>
      <c r="G36" s="18" t="s">
        <v>481</v>
      </c>
      <c r="H36" s="20" t="s">
        <v>481</v>
      </c>
      <c r="I36" s="18" t="n">
        <v>392.12276733</v>
      </c>
      <c r="J36" s="20" t="n">
        <v>13.97548024</v>
      </c>
      <c r="K36" s="18" t="s">
        <v>481</v>
      </c>
      <c r="L36" s="20" t="s">
        <v>481</v>
      </c>
      <c r="M36" s="18" t="s">
        <v>481</v>
      </c>
      <c r="N36" s="20" t="s">
        <v>481</v>
      </c>
      <c r="O36" s="18" t="s">
        <v>481</v>
      </c>
      <c r="P36" s="20" t="s">
        <v>481</v>
      </c>
      <c r="Q36" s="18" t="s">
        <v>481</v>
      </c>
      <c r="R36" s="20" t="s">
        <v>481</v>
      </c>
      <c r="S36" s="18" t="s">
        <v>481</v>
      </c>
      <c r="T36" s="20" t="s">
        <v>481</v>
      </c>
      <c r="U36" s="18" t="s">
        <v>481</v>
      </c>
      <c r="V36" s="20" t="s">
        <v>481</v>
      </c>
    </row>
    <row r="37" spans="1:22">
      <c r="A37" s="15" t="s">
        <v>512</v>
      </c>
      <c r="B37" s="17" t="n">
        <v>5458</v>
      </c>
      <c r="C37" s="18">
        <f>(0.0/B37*100)</f>
        <v/>
      </c>
      <c r="D37" s="19" t="n">
        <v>5458</v>
      </c>
      <c r="E37" s="18" t="n">
        <v>500.05386605</v>
      </c>
      <c r="F37" s="20" t="n">
        <v>3.49619242</v>
      </c>
      <c r="G37" s="18" t="s">
        <v>481</v>
      </c>
      <c r="H37" s="20" t="s">
        <v>481</v>
      </c>
      <c r="I37" s="18" t="n">
        <v>572.7378915100001</v>
      </c>
      <c r="J37" s="20" t="n">
        <v>34.39075993</v>
      </c>
      <c r="K37" s="18" t="s">
        <v>481</v>
      </c>
      <c r="L37" s="20" t="s">
        <v>481</v>
      </c>
      <c r="M37" s="18" t="s">
        <v>481</v>
      </c>
      <c r="N37" s="20" t="s">
        <v>481</v>
      </c>
      <c r="O37" s="18" t="s">
        <v>481</v>
      </c>
      <c r="P37" s="20" t="s">
        <v>481</v>
      </c>
      <c r="Q37" s="18" t="s">
        <v>481</v>
      </c>
      <c r="R37" s="20" t="s">
        <v>481</v>
      </c>
      <c r="S37" s="18" t="s">
        <v>481</v>
      </c>
      <c r="T37" s="20" t="s">
        <v>481</v>
      </c>
      <c r="U37" s="18" t="s">
        <v>481</v>
      </c>
      <c r="V37" s="20" t="s">
        <v>481</v>
      </c>
    </row>
    <row r="38" spans="1:22">
      <c r="A38" s="15" t="s">
        <v>513</v>
      </c>
      <c r="B38" s="17" t="n">
        <v>5860</v>
      </c>
      <c r="C38" s="18">
        <f>(0.0/B38*100)</f>
        <v/>
      </c>
      <c r="D38" s="19" t="n">
        <v>5860</v>
      </c>
      <c r="E38" s="18" t="n">
        <v>490.05481499</v>
      </c>
      <c r="F38" s="20" t="n">
        <v>3.09996901</v>
      </c>
      <c r="G38" s="18" t="n">
        <v>527.23625821</v>
      </c>
      <c r="H38" s="20" t="n">
        <v>6.43633918</v>
      </c>
      <c r="I38" s="18" t="n">
        <v>489.75251545</v>
      </c>
      <c r="J38" s="20" t="n">
        <v>16.13811757</v>
      </c>
      <c r="K38" s="18" t="s">
        <v>481</v>
      </c>
      <c r="L38" s="20" t="s">
        <v>481</v>
      </c>
      <c r="M38" s="18" t="s">
        <v>481</v>
      </c>
      <c r="N38" s="20" t="s">
        <v>481</v>
      </c>
      <c r="O38" s="18" t="s">
        <v>481</v>
      </c>
      <c r="P38" s="20" t="s">
        <v>481</v>
      </c>
      <c r="Q38" s="18" t="s">
        <v>481</v>
      </c>
      <c r="R38" s="20" t="s">
        <v>481</v>
      </c>
      <c r="S38" s="18" t="s">
        <v>481</v>
      </c>
      <c r="T38" s="20" t="s">
        <v>481</v>
      </c>
      <c r="U38" s="18" t="n">
        <v>371.48777242</v>
      </c>
      <c r="V38" s="20" t="n">
        <v>22.63903995</v>
      </c>
    </row>
    <row r="39" spans="1:22">
      <c r="A39" s="15" t="s">
        <v>514</v>
      </c>
      <c r="B39" s="17" t="n">
        <v>5895</v>
      </c>
      <c r="C39" s="18">
        <f>(0.0/B39*100)</f>
        <v/>
      </c>
      <c r="D39" s="19" t="n">
        <v>5895</v>
      </c>
      <c r="E39" s="18" t="n">
        <v>453.30811148</v>
      </c>
      <c r="F39" s="20" t="n">
        <v>5.78379575</v>
      </c>
      <c r="G39" s="18" t="n">
        <v>392.44755727</v>
      </c>
      <c r="H39" s="20" t="n">
        <v>5.07745327</v>
      </c>
      <c r="I39" s="18" t="s">
        <v>481</v>
      </c>
      <c r="J39" s="20" t="s">
        <v>481</v>
      </c>
      <c r="K39" s="18" t="s">
        <v>481</v>
      </c>
      <c r="L39" s="20" t="s">
        <v>481</v>
      </c>
      <c r="M39" s="18" t="s">
        <v>481</v>
      </c>
      <c r="N39" s="20" t="s">
        <v>481</v>
      </c>
      <c r="O39" s="18" t="s">
        <v>481</v>
      </c>
      <c r="P39" s="20" t="s">
        <v>481</v>
      </c>
      <c r="Q39" s="18" t="s">
        <v>481</v>
      </c>
      <c r="R39" s="20" t="s">
        <v>481</v>
      </c>
      <c r="S39" s="18" t="s">
        <v>481</v>
      </c>
      <c r="T39" s="20" t="s">
        <v>481</v>
      </c>
      <c r="U39" s="18" t="s">
        <v>481</v>
      </c>
      <c r="V39" s="20" t="s">
        <v>481</v>
      </c>
    </row>
    <row r="40" spans="1:22">
      <c r="A40" s="15" t="s">
        <v>515</v>
      </c>
      <c r="B40" s="17" t="n">
        <v>14157</v>
      </c>
      <c r="C40" s="18">
        <f>(0.0/B40*100)</f>
        <v/>
      </c>
      <c r="D40" s="19" t="n">
        <v>14157</v>
      </c>
      <c r="E40" s="18" t="n">
        <v>510.15208406</v>
      </c>
      <c r="F40" s="20" t="n">
        <v>7.59877091</v>
      </c>
      <c r="G40" s="18" t="n">
        <v>402.5153315</v>
      </c>
      <c r="H40" s="20" t="n">
        <v>46.91847436</v>
      </c>
      <c r="I40" s="18" t="n">
        <v>497.84741159</v>
      </c>
      <c r="J40" s="20" t="n">
        <v>2.79174032</v>
      </c>
      <c r="K40" s="18" t="s">
        <v>481</v>
      </c>
      <c r="L40" s="20" t="s">
        <v>481</v>
      </c>
      <c r="M40" s="18" t="s">
        <v>481</v>
      </c>
      <c r="N40" s="20" t="s">
        <v>481</v>
      </c>
      <c r="O40" s="18" t="s">
        <v>481</v>
      </c>
      <c r="P40" s="20" t="s">
        <v>481</v>
      </c>
      <c r="Q40" s="18" t="s">
        <v>481</v>
      </c>
      <c r="R40" s="20" t="s">
        <v>481</v>
      </c>
      <c r="S40" s="18" t="s">
        <v>481</v>
      </c>
      <c r="T40" s="20" t="s">
        <v>481</v>
      </c>
      <c r="U40" s="18" t="s">
        <v>481</v>
      </c>
      <c r="V40" s="20" t="s">
        <v>481</v>
      </c>
    </row>
    <row r="41" spans="1:22">
      <c r="A41" s="15" t="s">
        <v>516</v>
      </c>
      <c r="B41" s="17" t="n">
        <v>5712</v>
      </c>
      <c r="C41" s="18">
        <f>(0.0/B41*100)</f>
        <v/>
      </c>
      <c r="D41" s="19" t="n">
        <v>5712</v>
      </c>
      <c r="E41" s="18" t="s">
        <v>481</v>
      </c>
      <c r="F41" s="20" t="s">
        <v>481</v>
      </c>
      <c r="G41" s="18" t="s">
        <v>481</v>
      </c>
      <c r="H41" s="20" t="s">
        <v>481</v>
      </c>
      <c r="I41" s="18" t="s">
        <v>481</v>
      </c>
      <c r="J41" s="20" t="s">
        <v>481</v>
      </c>
      <c r="K41" s="18" t="n">
        <v>496.93509736</v>
      </c>
      <c r="L41" s="20" t="n">
        <v>3.40747713</v>
      </c>
      <c r="M41" s="18" t="s">
        <v>481</v>
      </c>
      <c r="N41" s="20" t="s">
        <v>481</v>
      </c>
      <c r="O41" s="18" t="s">
        <v>481</v>
      </c>
      <c r="P41" s="20" t="s">
        <v>481</v>
      </c>
      <c r="Q41" s="18" t="s">
        <v>481</v>
      </c>
      <c r="R41" s="20" t="s">
        <v>481</v>
      </c>
      <c r="S41" s="18" t="s">
        <v>481</v>
      </c>
      <c r="T41" s="20" t="s">
        <v>481</v>
      </c>
      <c r="U41" s="18" t="s">
        <v>481</v>
      </c>
      <c r="V41" s="20" t="s">
        <v>481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n">
        <v>408.42471855</v>
      </c>
      <c r="F44" s="20" t="n">
        <v>3.86526093</v>
      </c>
      <c r="G44" s="18" t="n">
        <v>334.45380698</v>
      </c>
      <c r="H44" s="20" t="n">
        <v>12.65110636</v>
      </c>
      <c r="I44" s="18" t="n">
        <v>400.47736544</v>
      </c>
      <c r="J44" s="20" t="n">
        <v>13.08077364</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350.37883867</v>
      </c>
      <c r="F45" s="20" t="n">
        <v>2.91471291</v>
      </c>
      <c r="G45" s="18" t="s">
        <v>481</v>
      </c>
      <c r="H45" s="20" t="s">
        <v>481</v>
      </c>
      <c r="I45" s="18" t="n">
        <v>269.90188332</v>
      </c>
      <c r="J45" s="20" t="n">
        <v>26.43723579</v>
      </c>
      <c r="K45" s="18" t="s">
        <v>481</v>
      </c>
      <c r="L45" s="20" t="s">
        <v>481</v>
      </c>
      <c r="M45" s="18" t="s">
        <v>481</v>
      </c>
      <c r="N45" s="20" t="s">
        <v>481</v>
      </c>
      <c r="O45" s="18" t="s">
        <v>481</v>
      </c>
      <c r="P45" s="20" t="s">
        <v>481</v>
      </c>
      <c r="Q45" s="18" t="s">
        <v>481</v>
      </c>
      <c r="R45" s="20" t="s">
        <v>481</v>
      </c>
      <c r="S45" s="18" t="s">
        <v>481</v>
      </c>
      <c r="T45" s="20" t="s">
        <v>481</v>
      </c>
      <c r="U45" s="18" t="s">
        <v>481</v>
      </c>
      <c r="V45" s="20" t="s">
        <v>481</v>
      </c>
    </row>
    <row r="46" spans="1:22">
      <c r="A46" s="15" t="s">
        <v>521</v>
      </c>
      <c r="B46" s="17" t="n">
        <v>23141</v>
      </c>
      <c r="C46" s="18">
        <f>(0.0/B46*100)</f>
        <v/>
      </c>
      <c r="D46" s="19" t="n">
        <v>23141</v>
      </c>
      <c r="E46" s="18" t="n">
        <v>403.65437028</v>
      </c>
      <c r="F46" s="20" t="n">
        <v>2.68768664</v>
      </c>
      <c r="G46" s="18" t="s">
        <v>481</v>
      </c>
      <c r="H46" s="20" t="s">
        <v>481</v>
      </c>
      <c r="I46" s="18" t="n">
        <v>482.45752159</v>
      </c>
      <c r="J46" s="20" t="n">
        <v>11.524183</v>
      </c>
      <c r="K46" s="18" t="s">
        <v>481</v>
      </c>
      <c r="L46" s="20" t="s">
        <v>481</v>
      </c>
      <c r="M46" s="18" t="s">
        <v>481</v>
      </c>
      <c r="N46" s="20" t="s">
        <v>481</v>
      </c>
      <c r="O46" s="18" t="s">
        <v>481</v>
      </c>
      <c r="P46" s="20" t="s">
        <v>481</v>
      </c>
      <c r="Q46" s="18" t="s">
        <v>481</v>
      </c>
      <c r="R46" s="20" t="s">
        <v>481</v>
      </c>
      <c r="S46" s="18" t="s">
        <v>481</v>
      </c>
      <c r="T46" s="20" t="s">
        <v>481</v>
      </c>
      <c r="U46" s="18" t="s">
        <v>481</v>
      </c>
      <c r="V46" s="20" t="s">
        <v>481</v>
      </c>
    </row>
    <row r="47" spans="1:22">
      <c r="A47" s="15" t="s">
        <v>522</v>
      </c>
      <c r="B47" s="17" t="n">
        <v>5928</v>
      </c>
      <c r="C47" s="18">
        <f>(0.0/B47*100)</f>
        <v/>
      </c>
      <c r="D47" s="19" t="n">
        <v>5928</v>
      </c>
      <c r="E47" s="18" t="n">
        <v>431.71753287</v>
      </c>
      <c r="F47" s="20" t="n">
        <v>4.99770797</v>
      </c>
      <c r="G47" s="18" t="s">
        <v>481</v>
      </c>
      <c r="H47" s="20" t="s">
        <v>481</v>
      </c>
      <c r="I47" s="18" t="s">
        <v>481</v>
      </c>
      <c r="J47" s="20" t="s">
        <v>481</v>
      </c>
      <c r="K47" s="18" t="s">
        <v>481</v>
      </c>
      <c r="L47" s="20" t="s">
        <v>481</v>
      </c>
      <c r="M47" s="18" t="s">
        <v>481</v>
      </c>
      <c r="N47" s="20" t="s">
        <v>481</v>
      </c>
      <c r="O47" s="18" t="s">
        <v>481</v>
      </c>
      <c r="P47" s="20" t="s">
        <v>481</v>
      </c>
      <c r="Q47" s="18" t="s">
        <v>481</v>
      </c>
      <c r="R47" s="20" t="s">
        <v>481</v>
      </c>
      <c r="S47" s="18" t="s">
        <v>481</v>
      </c>
      <c r="T47" s="20" t="s">
        <v>481</v>
      </c>
      <c r="U47" s="18" t="s">
        <v>481</v>
      </c>
      <c r="V47" s="20" t="s">
        <v>481</v>
      </c>
    </row>
    <row r="48" spans="1:22">
      <c r="A48" s="15" t="s">
        <v>523</v>
      </c>
      <c r="B48" s="17" t="n">
        <v>9841</v>
      </c>
      <c r="C48" s="18">
        <f>(0.0/B48*100)</f>
        <v/>
      </c>
      <c r="D48" s="19" t="n">
        <v>9841</v>
      </c>
      <c r="E48" s="18" t="n">
        <v>494.92175776</v>
      </c>
      <c r="F48" s="20" t="n">
        <v>5.41494671</v>
      </c>
      <c r="G48" s="18" t="s">
        <v>481</v>
      </c>
      <c r="H48" s="20" t="s">
        <v>481</v>
      </c>
      <c r="I48" s="18" t="n">
        <v>479.21275768</v>
      </c>
      <c r="J48" s="20" t="n">
        <v>8.98095591</v>
      </c>
      <c r="K48" s="18" t="s">
        <v>481</v>
      </c>
      <c r="L48" s="20" t="s">
        <v>481</v>
      </c>
      <c r="M48" s="18" t="s">
        <v>481</v>
      </c>
      <c r="N48" s="20" t="s">
        <v>481</v>
      </c>
      <c r="O48" s="18" t="s">
        <v>481</v>
      </c>
      <c r="P48" s="20" t="s">
        <v>481</v>
      </c>
      <c r="Q48" s="18" t="s">
        <v>481</v>
      </c>
      <c r="R48" s="20" t="s">
        <v>481</v>
      </c>
      <c r="S48" s="18" t="s">
        <v>481</v>
      </c>
      <c r="T48" s="20" t="s">
        <v>481</v>
      </c>
      <c r="U48" s="18" t="s">
        <v>481</v>
      </c>
      <c r="V48" s="20" t="s">
        <v>481</v>
      </c>
    </row>
    <row r="49" spans="1:22">
      <c r="A49" s="15" t="s">
        <v>524</v>
      </c>
      <c r="B49" s="17" t="n">
        <v>6349</v>
      </c>
      <c r="C49" s="18">
        <f>(0.0/B49*100)</f>
        <v/>
      </c>
      <c r="D49" s="19" t="n">
        <v>6349</v>
      </c>
      <c r="E49" s="18" t="n">
        <v>425.30311958</v>
      </c>
      <c r="F49" s="20" t="n">
        <v>3.22111589</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s">
        <v>481</v>
      </c>
      <c r="V49" s="20" t="s">
        <v>481</v>
      </c>
    </row>
    <row r="50" spans="1:22">
      <c r="A50" s="15" t="s">
        <v>525</v>
      </c>
      <c r="B50" s="17" t="n">
        <v>11795</v>
      </c>
      <c r="C50" s="18">
        <f>(0.0/B50*100)</f>
        <v/>
      </c>
      <c r="D50" s="19" t="n">
        <v>11795</v>
      </c>
      <c r="E50" s="18" t="n">
        <v>424.90516706</v>
      </c>
      <c r="F50" s="20" t="n">
        <v>2.9446881</v>
      </c>
      <c r="G50" s="18" t="s">
        <v>481</v>
      </c>
      <c r="H50" s="20" t="s">
        <v>481</v>
      </c>
      <c r="I50" s="18" t="s">
        <v>481</v>
      </c>
      <c r="J50" s="20" t="s">
        <v>481</v>
      </c>
      <c r="K50" s="18" t="s">
        <v>481</v>
      </c>
      <c r="L50" s="20" t="s">
        <v>481</v>
      </c>
      <c r="M50" s="18" t="s">
        <v>481</v>
      </c>
      <c r="N50" s="20" t="s">
        <v>481</v>
      </c>
      <c r="O50" s="18" t="s">
        <v>481</v>
      </c>
      <c r="P50" s="20" t="s">
        <v>481</v>
      </c>
      <c r="Q50" s="18" t="s">
        <v>481</v>
      </c>
      <c r="R50" s="20" t="s">
        <v>481</v>
      </c>
      <c r="S50" s="18" t="s">
        <v>481</v>
      </c>
      <c r="T50" s="20" t="s">
        <v>481</v>
      </c>
      <c r="U50" s="18" t="s">
        <v>481</v>
      </c>
      <c r="V50" s="20" t="s">
        <v>481</v>
      </c>
    </row>
    <row r="51" spans="1:22">
      <c r="A51" s="15" t="s">
        <v>526</v>
      </c>
      <c r="B51" s="17" t="n">
        <v>6866</v>
      </c>
      <c r="C51" s="18">
        <f>(0.0/B51*100)</f>
        <v/>
      </c>
      <c r="D51" s="19" t="n">
        <v>6866</v>
      </c>
      <c r="E51" s="18" t="n">
        <v>424.25127418</v>
      </c>
      <c r="F51" s="20" t="n">
        <v>2.68322016</v>
      </c>
      <c r="G51" s="18" t="n">
        <v>450.65958224</v>
      </c>
      <c r="H51" s="20" t="n">
        <v>6.38402497</v>
      </c>
      <c r="I51" s="18" t="s">
        <v>481</v>
      </c>
      <c r="J51" s="20" t="s">
        <v>481</v>
      </c>
      <c r="K51" s="18" t="s">
        <v>481</v>
      </c>
      <c r="L51" s="20" t="s">
        <v>481</v>
      </c>
      <c r="M51" s="18" t="s">
        <v>481</v>
      </c>
      <c r="N51" s="20" t="s">
        <v>481</v>
      </c>
      <c r="O51" s="18" t="s">
        <v>481</v>
      </c>
      <c r="P51" s="20" t="s">
        <v>481</v>
      </c>
      <c r="Q51" s="18" t="s">
        <v>481</v>
      </c>
      <c r="R51" s="20" t="s">
        <v>481</v>
      </c>
      <c r="S51" s="18" t="s">
        <v>481</v>
      </c>
      <c r="T51" s="20" t="s">
        <v>481</v>
      </c>
      <c r="U51" s="18" t="s">
        <v>481</v>
      </c>
      <c r="V51" s="20" t="s">
        <v>481</v>
      </c>
    </row>
    <row r="52" spans="1:22">
      <c r="A52" s="15" t="s">
        <v>527</v>
      </c>
      <c r="B52" s="17" t="n">
        <v>5809</v>
      </c>
      <c r="C52" s="18">
        <f>(0.0/B52*100)</f>
        <v/>
      </c>
      <c r="D52" s="19" t="n">
        <v>5809</v>
      </c>
      <c r="E52" s="18" t="n">
        <v>512.4509149100001</v>
      </c>
      <c r="F52" s="20" t="n">
        <v>2.35674308</v>
      </c>
      <c r="G52" s="18" t="s">
        <v>481</v>
      </c>
      <c r="H52" s="20" t="s">
        <v>481</v>
      </c>
      <c r="I52" s="18" t="n">
        <v>395.54024251</v>
      </c>
      <c r="J52" s="20" t="n">
        <v>3.74166657</v>
      </c>
      <c r="K52" s="18" t="s">
        <v>481</v>
      </c>
      <c r="L52" s="20" t="s">
        <v>481</v>
      </c>
      <c r="M52" s="18" t="s">
        <v>481</v>
      </c>
      <c r="N52" s="20" t="s">
        <v>481</v>
      </c>
      <c r="O52" s="18" t="s">
        <v>481</v>
      </c>
      <c r="P52" s="20" t="s">
        <v>481</v>
      </c>
      <c r="Q52" s="18" t="s">
        <v>481</v>
      </c>
      <c r="R52" s="20" t="s">
        <v>481</v>
      </c>
      <c r="S52" s="18" t="s">
        <v>481</v>
      </c>
      <c r="T52" s="20" t="s">
        <v>481</v>
      </c>
      <c r="U52" s="18" t="s">
        <v>481</v>
      </c>
      <c r="V52" s="20" t="s">
        <v>481</v>
      </c>
    </row>
    <row r="53" spans="1:22">
      <c r="A53" s="15" t="s">
        <v>528</v>
      </c>
      <c r="B53" s="17" t="n">
        <v>5571</v>
      </c>
      <c r="C53" s="18">
        <f>(0.0/B53*100)</f>
        <v/>
      </c>
      <c r="D53" s="19" t="n">
        <v>5571</v>
      </c>
      <c r="E53" s="18" t="n">
        <v>456.75100304</v>
      </c>
      <c r="F53" s="20" t="n">
        <v>1.85258358</v>
      </c>
      <c r="G53" s="18" t="n">
        <v>339.96611133</v>
      </c>
      <c r="H53" s="20" t="n">
        <v>3.80084022</v>
      </c>
      <c r="I53" s="18" t="s">
        <v>481</v>
      </c>
      <c r="J53" s="20" t="s">
        <v>481</v>
      </c>
      <c r="K53" s="18" t="s">
        <v>481</v>
      </c>
      <c r="L53" s="20" t="s">
        <v>481</v>
      </c>
      <c r="M53" s="18" t="s">
        <v>481</v>
      </c>
      <c r="N53" s="20" t="s">
        <v>481</v>
      </c>
      <c r="O53" s="18" t="s">
        <v>481</v>
      </c>
      <c r="P53" s="20" t="s">
        <v>481</v>
      </c>
      <c r="Q53" s="18" t="s">
        <v>481</v>
      </c>
      <c r="R53" s="20" t="s">
        <v>481</v>
      </c>
      <c r="S53" s="18" t="s">
        <v>481</v>
      </c>
      <c r="T53" s="20" t="s">
        <v>481</v>
      </c>
      <c r="U53" s="18" t="s">
        <v>481</v>
      </c>
      <c r="V53" s="20" t="s">
        <v>481</v>
      </c>
    </row>
    <row r="54" spans="1:22">
      <c r="A54" s="15" t="s">
        <v>529</v>
      </c>
      <c r="B54" s="17" t="n">
        <v>4740</v>
      </c>
      <c r="C54" s="18">
        <f>(0.0/B54*100)</f>
        <v/>
      </c>
      <c r="D54" s="19" t="n">
        <v>4740</v>
      </c>
      <c r="E54" s="18" t="n">
        <v>353.29030199</v>
      </c>
      <c r="F54" s="20" t="n">
        <v>3.02188219</v>
      </c>
      <c r="G54" s="18" t="n">
        <v>445.53075586</v>
      </c>
      <c r="H54" s="20" t="n">
        <v>6.51061906</v>
      </c>
      <c r="I54" s="18" t="s">
        <v>481</v>
      </c>
      <c r="J54" s="20" t="s">
        <v>481</v>
      </c>
      <c r="K54" s="18" t="s">
        <v>481</v>
      </c>
      <c r="L54" s="20" t="s">
        <v>481</v>
      </c>
      <c r="M54" s="18" t="s">
        <v>481</v>
      </c>
      <c r="N54" s="20" t="s">
        <v>481</v>
      </c>
      <c r="O54" s="18" t="s">
        <v>481</v>
      </c>
      <c r="P54" s="20" t="s">
        <v>481</v>
      </c>
      <c r="Q54" s="18" t="s">
        <v>481</v>
      </c>
      <c r="R54" s="20" t="s">
        <v>481</v>
      </c>
      <c r="S54" s="18" t="s">
        <v>481</v>
      </c>
      <c r="T54" s="20" t="s">
        <v>481</v>
      </c>
      <c r="U54" s="18" t="s">
        <v>481</v>
      </c>
      <c r="V54" s="20" t="s">
        <v>481</v>
      </c>
    </row>
    <row r="55" spans="1:22">
      <c r="A55" s="15" t="s">
        <v>530</v>
      </c>
      <c r="B55" s="17" t="n">
        <v>5316</v>
      </c>
      <c r="C55" s="18">
        <f>(0.0/B55*100)</f>
        <v/>
      </c>
      <c r="D55" s="19" t="n">
        <v>5316</v>
      </c>
      <c r="E55" s="18" t="n">
        <v>403.32189922</v>
      </c>
      <c r="F55" s="20" t="n">
        <v>2.79516897</v>
      </c>
      <c r="G55" s="18" t="s">
        <v>481</v>
      </c>
      <c r="H55" s="20" t="s">
        <v>481</v>
      </c>
      <c r="I55" s="18" t="n">
        <v>284.5316301</v>
      </c>
      <c r="J55" s="20" t="n">
        <v>16.46780265</v>
      </c>
      <c r="K55" s="18" t="s">
        <v>481</v>
      </c>
      <c r="L55" s="20" t="s">
        <v>481</v>
      </c>
      <c r="M55" s="18" t="s">
        <v>481</v>
      </c>
      <c r="N55" s="20" t="s">
        <v>481</v>
      </c>
      <c r="O55" s="18" t="s">
        <v>481</v>
      </c>
      <c r="P55" s="20" t="s">
        <v>481</v>
      </c>
      <c r="Q55" s="18" t="s">
        <v>481</v>
      </c>
      <c r="R55" s="20" t="s">
        <v>481</v>
      </c>
      <c r="S55" s="18" t="s">
        <v>481</v>
      </c>
      <c r="T55" s="20" t="s">
        <v>481</v>
      </c>
      <c r="U55" s="18" t="s">
        <v>481</v>
      </c>
      <c r="V55" s="20" t="s">
        <v>481</v>
      </c>
    </row>
    <row r="56" spans="1:22">
      <c r="A56" s="15" t="s">
        <v>531</v>
      </c>
      <c r="B56" s="17" t="n">
        <v>5359</v>
      </c>
      <c r="C56" s="18">
        <f>(0.0/B56*100)</f>
        <v/>
      </c>
      <c r="D56" s="19" t="n">
        <v>5359</v>
      </c>
      <c r="E56" s="18" t="n">
        <v>526.67534</v>
      </c>
      <c r="F56" s="20" t="n">
        <v>2.68850875</v>
      </c>
      <c r="G56" s="18" t="s">
        <v>481</v>
      </c>
      <c r="H56" s="20" t="s">
        <v>481</v>
      </c>
      <c r="I56" s="18" t="s">
        <v>481</v>
      </c>
      <c r="J56" s="20" t="s">
        <v>481</v>
      </c>
      <c r="K56" s="18" t="s">
        <v>481</v>
      </c>
      <c r="L56" s="20" t="s">
        <v>481</v>
      </c>
      <c r="M56" s="18" t="s">
        <v>481</v>
      </c>
      <c r="N56" s="20" t="s">
        <v>481</v>
      </c>
      <c r="O56" s="18" t="s">
        <v>481</v>
      </c>
      <c r="P56" s="20" t="s">
        <v>481</v>
      </c>
      <c r="Q56" s="18" t="s">
        <v>481</v>
      </c>
      <c r="R56" s="20" t="s">
        <v>481</v>
      </c>
      <c r="S56" s="18" t="s">
        <v>481</v>
      </c>
      <c r="T56" s="20" t="s">
        <v>481</v>
      </c>
      <c r="U56" s="18" t="s">
        <v>481</v>
      </c>
      <c r="V56" s="20" t="s">
        <v>481</v>
      </c>
    </row>
    <row r="57" spans="1:22">
      <c r="A57" s="15" t="s">
        <v>532</v>
      </c>
      <c r="B57" s="17" t="n">
        <v>6513</v>
      </c>
      <c r="C57" s="18">
        <f>(0.0/B57*100)</f>
        <v/>
      </c>
      <c r="D57" s="19" t="n">
        <v>6513</v>
      </c>
      <c r="E57" s="18" t="n">
        <v>395.91265397</v>
      </c>
      <c r="F57" s="20" t="n">
        <v>3.14028269</v>
      </c>
      <c r="G57" s="18" t="n">
        <v>404.31397116</v>
      </c>
      <c r="H57" s="20" t="n">
        <v>7.26978778</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s">
        <v>481</v>
      </c>
      <c r="V57" s="20" t="s">
        <v>481</v>
      </c>
    </row>
    <row r="58" spans="1:22">
      <c r="A58" s="15" t="s">
        <v>533</v>
      </c>
      <c r="B58" s="17" t="n">
        <v>7267</v>
      </c>
      <c r="C58" s="18">
        <f>(0.0/B58*100)</f>
        <v/>
      </c>
      <c r="D58" s="19" t="n">
        <v>7267</v>
      </c>
      <c r="E58" s="18" t="n">
        <v>408.10219777</v>
      </c>
      <c r="F58" s="20" t="n">
        <v>2.92517356</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row>
    <row r="59" spans="1:22">
      <c r="A59" s="15" t="s">
        <v>534</v>
      </c>
      <c r="B59" s="17" t="n">
        <v>4826</v>
      </c>
      <c r="C59" s="18">
        <f>(0.0/B59*100)</f>
        <v/>
      </c>
      <c r="D59" s="19" t="n">
        <v>4826</v>
      </c>
      <c r="E59" s="18" t="n">
        <v>360.77996114</v>
      </c>
      <c r="F59" s="20" t="n">
        <v>2.09153138</v>
      </c>
      <c r="G59" s="18" t="n">
        <v>322.07310329</v>
      </c>
      <c r="H59" s="20" t="n">
        <v>2.37278045</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s">
        <v>481</v>
      </c>
      <c r="V59" s="20" t="s">
        <v>481</v>
      </c>
    </row>
    <row r="60" spans="1:22">
      <c r="A60" s="15" t="s">
        <v>535</v>
      </c>
      <c r="B60" s="17" t="n">
        <v>4546</v>
      </c>
      <c r="C60" s="18">
        <f>(0.0/B60*100)</f>
        <v/>
      </c>
      <c r="D60" s="19" t="n">
        <v>4546</v>
      </c>
      <c r="E60" s="18" t="n">
        <v>346.54897697</v>
      </c>
      <c r="F60" s="20" t="n">
        <v>4.41355694</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row>
    <row r="61" spans="1:22">
      <c r="A61" s="15" t="s">
        <v>536</v>
      </c>
      <c r="B61" s="17" t="n">
        <v>6525</v>
      </c>
      <c r="C61" s="18">
        <f>(0.0/B61*100)</f>
        <v/>
      </c>
      <c r="D61" s="19" t="n">
        <v>6525</v>
      </c>
      <c r="E61" s="18" t="n">
        <v>472.40655227</v>
      </c>
      <c r="F61" s="20" t="n">
        <v>2.73592868</v>
      </c>
      <c r="G61" s="18" t="s">
        <v>481</v>
      </c>
      <c r="H61" s="20" t="s">
        <v>481</v>
      </c>
      <c r="I61" s="18" t="s">
        <v>481</v>
      </c>
      <c r="J61" s="20" t="s">
        <v>481</v>
      </c>
      <c r="K61" s="18" t="s">
        <v>481</v>
      </c>
      <c r="L61" s="20" t="s">
        <v>481</v>
      </c>
      <c r="M61" s="18" t="s">
        <v>481</v>
      </c>
      <c r="N61" s="20" t="s">
        <v>481</v>
      </c>
      <c r="O61" s="18" t="s">
        <v>481</v>
      </c>
      <c r="P61" s="20" t="s">
        <v>481</v>
      </c>
      <c r="Q61" s="18" t="s">
        <v>481</v>
      </c>
      <c r="R61" s="20" t="s">
        <v>481</v>
      </c>
      <c r="S61" s="18" t="s">
        <v>481</v>
      </c>
      <c r="T61" s="20" t="s">
        <v>481</v>
      </c>
      <c r="U61" s="18" t="s">
        <v>481</v>
      </c>
      <c r="V61" s="20" t="s">
        <v>481</v>
      </c>
    </row>
    <row r="62" spans="1:22">
      <c r="A62" s="15" t="s">
        <v>537</v>
      </c>
      <c r="B62" s="17" t="n">
        <v>4476</v>
      </c>
      <c r="C62" s="18">
        <f>(0.0/B62*100)</f>
        <v/>
      </c>
      <c r="D62" s="19" t="n">
        <v>4476</v>
      </c>
      <c r="E62" s="18" t="n">
        <v>509.09063197</v>
      </c>
      <c r="F62" s="20" t="n">
        <v>1.25996444</v>
      </c>
      <c r="G62" s="18" t="n">
        <v>474.41867615</v>
      </c>
      <c r="H62" s="20" t="n">
        <v>11.05888911</v>
      </c>
      <c r="I62" s="18" t="s">
        <v>481</v>
      </c>
      <c r="J62" s="20" t="s">
        <v>481</v>
      </c>
      <c r="K62" s="18" t="s">
        <v>481</v>
      </c>
      <c r="L62" s="20" t="s">
        <v>481</v>
      </c>
      <c r="M62" s="18" t="s">
        <v>481</v>
      </c>
      <c r="N62" s="20" t="s">
        <v>481</v>
      </c>
      <c r="O62" s="18" t="s">
        <v>481</v>
      </c>
      <c r="P62" s="20" t="s">
        <v>481</v>
      </c>
      <c r="Q62" s="18" t="s">
        <v>481</v>
      </c>
      <c r="R62" s="20" t="s">
        <v>481</v>
      </c>
      <c r="S62" s="18" t="s">
        <v>481</v>
      </c>
      <c r="T62" s="20" t="s">
        <v>481</v>
      </c>
      <c r="U62" s="18" t="s">
        <v>481</v>
      </c>
      <c r="V62" s="20" t="s">
        <v>481</v>
      </c>
    </row>
    <row r="63" spans="1:22">
      <c r="A63" s="15" t="s">
        <v>538</v>
      </c>
      <c r="B63" s="17" t="n">
        <v>5324</v>
      </c>
      <c r="C63" s="18">
        <f>(0.0/B63*100)</f>
        <v/>
      </c>
      <c r="D63" s="19" t="n">
        <v>5324</v>
      </c>
      <c r="E63" s="18" t="n">
        <v>373.46267354</v>
      </c>
      <c r="F63" s="20" t="n">
        <v>2.34474735</v>
      </c>
      <c r="G63" s="18" t="n">
        <v>334.05077974</v>
      </c>
      <c r="H63" s="20" t="n">
        <v>1.83897029</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s">
        <v>481</v>
      </c>
      <c r="V63" s="20" t="s">
        <v>481</v>
      </c>
    </row>
    <row r="64" spans="1:22">
      <c r="A64" s="15" t="s">
        <v>539</v>
      </c>
      <c r="B64" s="17" t="n">
        <v>3634</v>
      </c>
      <c r="C64" s="18">
        <f>(0.0/B64*100)</f>
        <v/>
      </c>
      <c r="D64" s="19" t="n">
        <v>3634</v>
      </c>
      <c r="E64" s="18" t="n">
        <v>446.66614265</v>
      </c>
      <c r="F64" s="20" t="n">
        <v>1.7787943</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row>
    <row r="65" spans="1:22">
      <c r="A65" s="15" t="s">
        <v>540</v>
      </c>
      <c r="B65" s="17" t="n">
        <v>5325</v>
      </c>
      <c r="C65" s="18">
        <f>(0.0/B65*100)</f>
        <v/>
      </c>
      <c r="D65" s="19" t="n">
        <v>5325</v>
      </c>
      <c r="E65" s="18" t="n">
        <v>416.22926213</v>
      </c>
      <c r="F65" s="20" t="n">
        <v>2.51747002</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row>
    <row r="66" spans="1:22">
      <c r="A66" s="15" t="s">
        <v>541</v>
      </c>
      <c r="B66" s="17" t="n">
        <v>5665</v>
      </c>
      <c r="C66" s="18">
        <f>(0.0/B66*100)</f>
        <v/>
      </c>
      <c r="D66" s="19" t="n">
        <v>5665</v>
      </c>
      <c r="E66" s="18" t="n">
        <v>476.30404323</v>
      </c>
      <c r="F66" s="20" t="n">
        <v>2.9794881</v>
      </c>
      <c r="G66" s="18" t="n">
        <v>407.25047019</v>
      </c>
      <c r="H66" s="20" t="n">
        <v>1.66988465</v>
      </c>
      <c r="I66" s="18" t="n">
        <v>331.06914536</v>
      </c>
      <c r="J66" s="20" t="n">
        <v>5.99133377</v>
      </c>
      <c r="K66" s="18" t="s">
        <v>481</v>
      </c>
      <c r="L66" s="20" t="s">
        <v>481</v>
      </c>
      <c r="M66" s="18" t="s">
        <v>481</v>
      </c>
      <c r="N66" s="20" t="s">
        <v>481</v>
      </c>
      <c r="O66" s="18" t="s">
        <v>481</v>
      </c>
      <c r="P66" s="20" t="s">
        <v>481</v>
      </c>
      <c r="Q66" s="18" t="s">
        <v>481</v>
      </c>
      <c r="R66" s="20" t="s">
        <v>481</v>
      </c>
      <c r="S66" s="18" t="s">
        <v>481</v>
      </c>
      <c r="T66" s="20" t="s">
        <v>481</v>
      </c>
      <c r="U66" s="18" t="s">
        <v>481</v>
      </c>
      <c r="V66" s="20" t="s">
        <v>481</v>
      </c>
    </row>
    <row r="67" spans="1:22">
      <c r="A67" s="15" t="s">
        <v>542</v>
      </c>
      <c r="B67" s="17" t="n">
        <v>6971</v>
      </c>
      <c r="C67" s="18">
        <f>(0.0/B67*100)</f>
        <v/>
      </c>
      <c r="D67" s="19" t="n">
        <v>6971</v>
      </c>
      <c r="E67" s="18" t="n">
        <v>397.54143916</v>
      </c>
      <c r="F67" s="20" t="n">
        <v>2.88703277</v>
      </c>
      <c r="G67" s="18" t="s">
        <v>481</v>
      </c>
      <c r="H67" s="20" t="s">
        <v>481</v>
      </c>
      <c r="I67" s="18" t="s">
        <v>481</v>
      </c>
      <c r="J67" s="20" t="s">
        <v>481</v>
      </c>
      <c r="K67" s="18" t="s">
        <v>481</v>
      </c>
      <c r="L67" s="20" t="s">
        <v>481</v>
      </c>
      <c r="M67" s="18" t="s">
        <v>481</v>
      </c>
      <c r="N67" s="20" t="s">
        <v>481</v>
      </c>
      <c r="O67" s="18" t="s">
        <v>481</v>
      </c>
      <c r="P67" s="20" t="s">
        <v>481</v>
      </c>
      <c r="Q67" s="18" t="s">
        <v>481</v>
      </c>
      <c r="R67" s="20" t="s">
        <v>481</v>
      </c>
      <c r="S67" s="18" t="s">
        <v>481</v>
      </c>
      <c r="T67" s="20" t="s">
        <v>481</v>
      </c>
      <c r="U67" s="18" t="s">
        <v>481</v>
      </c>
      <c r="V67" s="20" t="s">
        <v>481</v>
      </c>
    </row>
    <row r="68" spans="1:22">
      <c r="A68" s="15" t="s">
        <v>543</v>
      </c>
      <c r="B68" s="17" t="n">
        <v>12083</v>
      </c>
      <c r="C68" s="18">
        <f>(0.0/B68*100)</f>
        <v/>
      </c>
      <c r="D68" s="19" t="n">
        <v>12083</v>
      </c>
      <c r="E68" s="18" t="n">
        <v>401.88733115</v>
      </c>
      <c r="F68" s="20" t="n">
        <v>1.01913634</v>
      </c>
      <c r="G68" s="18" t="s">
        <v>481</v>
      </c>
      <c r="H68" s="20" t="s">
        <v>481</v>
      </c>
      <c r="I68" s="18" t="s">
        <v>481</v>
      </c>
      <c r="J68" s="20" t="s">
        <v>481</v>
      </c>
      <c r="K68" s="18" t="s">
        <v>481</v>
      </c>
      <c r="L68" s="20" t="s">
        <v>481</v>
      </c>
      <c r="M68" s="18" t="s">
        <v>481</v>
      </c>
      <c r="N68" s="20" t="s">
        <v>481</v>
      </c>
      <c r="O68" s="18" t="s">
        <v>481</v>
      </c>
      <c r="P68" s="20" t="s">
        <v>481</v>
      </c>
      <c r="Q68" s="18" t="s">
        <v>481</v>
      </c>
      <c r="R68" s="20" t="s">
        <v>481</v>
      </c>
      <c r="S68" s="18" t="s">
        <v>481</v>
      </c>
      <c r="T68" s="20" t="s">
        <v>481</v>
      </c>
      <c r="U68" s="18" t="s">
        <v>481</v>
      </c>
      <c r="V68" s="20" t="s">
        <v>481</v>
      </c>
    </row>
    <row r="69" spans="1:22">
      <c r="A69" s="15" t="s">
        <v>544</v>
      </c>
      <c r="B69" s="17" t="n">
        <v>4876</v>
      </c>
      <c r="C69" s="18">
        <f>(0.0/B69*100)</f>
        <v/>
      </c>
      <c r="D69" s="19" t="n">
        <v>4876</v>
      </c>
      <c r="E69" s="18" t="n">
        <v>390.37357416</v>
      </c>
      <c r="F69" s="20" t="n">
        <v>9.672735319999999</v>
      </c>
      <c r="G69" s="18" t="s">
        <v>481</v>
      </c>
      <c r="H69" s="20" t="s">
        <v>481</v>
      </c>
      <c r="I69" s="18" t="s">
        <v>481</v>
      </c>
      <c r="J69" s="20" t="s">
        <v>481</v>
      </c>
      <c r="K69" s="18" t="n">
        <v>438.60155119</v>
      </c>
      <c r="L69" s="20" t="n">
        <v>4.3133589</v>
      </c>
      <c r="M69" s="18" t="s">
        <v>481</v>
      </c>
      <c r="N69" s="20" t="s">
        <v>481</v>
      </c>
      <c r="O69" s="18" t="s">
        <v>481</v>
      </c>
      <c r="P69" s="20" t="s">
        <v>481</v>
      </c>
      <c r="Q69" s="18" t="s">
        <v>481</v>
      </c>
      <c r="R69" s="20" t="s">
        <v>481</v>
      </c>
      <c r="S69" s="18" t="s">
        <v>481</v>
      </c>
      <c r="T69" s="20" t="s">
        <v>481</v>
      </c>
      <c r="U69" s="18" t="s">
        <v>481</v>
      </c>
      <c r="V69" s="20" t="s">
        <v>481</v>
      </c>
    </row>
    <row r="70" spans="1:22">
      <c r="A70" s="15" t="s">
        <v>545</v>
      </c>
      <c r="B70" s="17" t="n">
        <v>6036</v>
      </c>
      <c r="C70" s="18">
        <f>(0.0/B70*100)</f>
        <v/>
      </c>
      <c r="D70" s="19" t="n">
        <v>6036</v>
      </c>
      <c r="E70" s="18" t="n">
        <v>494.6278326</v>
      </c>
      <c r="F70" s="20" t="n">
        <v>3.08174248</v>
      </c>
      <c r="G70" s="18" t="s">
        <v>481</v>
      </c>
      <c r="H70" s="20" t="s">
        <v>481</v>
      </c>
      <c r="I70" s="18" t="s">
        <v>481</v>
      </c>
      <c r="J70" s="20" t="s">
        <v>481</v>
      </c>
      <c r="K70" s="18" t="s">
        <v>481</v>
      </c>
      <c r="L70" s="20" t="s">
        <v>481</v>
      </c>
      <c r="M70" s="18" t="s">
        <v>481</v>
      </c>
      <c r="N70" s="20" t="s">
        <v>481</v>
      </c>
      <c r="O70" s="18" t="s">
        <v>481</v>
      </c>
      <c r="P70" s="20" t="s">
        <v>481</v>
      </c>
      <c r="Q70" s="18" t="s">
        <v>481</v>
      </c>
      <c r="R70" s="20" t="s">
        <v>481</v>
      </c>
      <c r="S70" s="18" t="s">
        <v>481</v>
      </c>
      <c r="T70" s="20" t="s">
        <v>481</v>
      </c>
      <c r="U70" s="18" t="s">
        <v>481</v>
      </c>
      <c r="V70" s="20" t="s">
        <v>481</v>
      </c>
    </row>
    <row r="71" spans="1:22">
      <c r="A71" s="15" t="s">
        <v>546</v>
      </c>
      <c r="B71" s="17" t="n">
        <v>6115</v>
      </c>
      <c r="C71" s="18">
        <f>(0.0/B71*100)</f>
        <v/>
      </c>
      <c r="D71" s="19" t="n">
        <v>6115</v>
      </c>
      <c r="E71" s="18" t="n">
        <v>535.10015436</v>
      </c>
      <c r="F71" s="20" t="n">
        <v>1.63496657</v>
      </c>
      <c r="G71" s="18" t="s">
        <v>481</v>
      </c>
      <c r="H71" s="20" t="s">
        <v>481</v>
      </c>
      <c r="I71" s="18" t="s">
        <v>481</v>
      </c>
      <c r="J71" s="20" t="s">
        <v>481</v>
      </c>
      <c r="K71" s="18" t="s">
        <v>481</v>
      </c>
      <c r="L71" s="20" t="s">
        <v>481</v>
      </c>
      <c r="M71" s="18" t="s">
        <v>481</v>
      </c>
      <c r="N71" s="20" t="s">
        <v>481</v>
      </c>
      <c r="O71" s="18" t="s">
        <v>481</v>
      </c>
      <c r="P71" s="20" t="s">
        <v>481</v>
      </c>
      <c r="Q71" s="18" t="s">
        <v>481</v>
      </c>
      <c r="R71" s="20" t="s">
        <v>481</v>
      </c>
      <c r="S71" s="18" t="s">
        <v>481</v>
      </c>
      <c r="T71" s="20" t="s">
        <v>481</v>
      </c>
      <c r="U71" s="18" t="s">
        <v>481</v>
      </c>
      <c r="V71" s="20" t="s">
        <v>481</v>
      </c>
    </row>
    <row r="72" spans="1:22">
      <c r="A72" s="15" t="s">
        <v>547</v>
      </c>
      <c r="B72" s="17" t="n">
        <v>7708</v>
      </c>
      <c r="C72" s="18">
        <f>(0.0/B72*100)</f>
        <v/>
      </c>
      <c r="D72" s="19" t="n">
        <v>7708</v>
      </c>
      <c r="E72" s="18" t="n">
        <v>518.93839475</v>
      </c>
      <c r="F72" s="20" t="n">
        <v>3.31065522</v>
      </c>
      <c r="G72" s="18" t="s">
        <v>481</v>
      </c>
      <c r="H72" s="20" t="s">
        <v>481</v>
      </c>
      <c r="I72" s="18" t="n">
        <v>458.8455796</v>
      </c>
      <c r="J72" s="20" t="n">
        <v>3.99515414</v>
      </c>
      <c r="K72" s="18" t="s">
        <v>481</v>
      </c>
      <c r="L72" s="20" t="s">
        <v>481</v>
      </c>
      <c r="M72" s="18" t="s">
        <v>481</v>
      </c>
      <c r="N72" s="20" t="s">
        <v>481</v>
      </c>
      <c r="O72" s="18" t="s">
        <v>481</v>
      </c>
      <c r="P72" s="20" t="s">
        <v>481</v>
      </c>
      <c r="Q72" s="18" t="s">
        <v>481</v>
      </c>
      <c r="R72" s="20" t="s">
        <v>481</v>
      </c>
      <c r="S72" s="18" t="s">
        <v>481</v>
      </c>
      <c r="T72" s="20" t="s">
        <v>481</v>
      </c>
      <c r="U72" s="18" t="s">
        <v>481</v>
      </c>
      <c r="V72" s="20" t="s">
        <v>481</v>
      </c>
    </row>
    <row r="73" spans="1:22">
      <c r="A73" s="15" t="s">
        <v>548</v>
      </c>
      <c r="B73" s="17" t="n">
        <v>8249</v>
      </c>
      <c r="C73" s="18">
        <f>(0.0/B73*100)</f>
        <v/>
      </c>
      <c r="D73" s="19" t="n">
        <v>8249</v>
      </c>
      <c r="E73" s="18" t="n">
        <v>417.64075269</v>
      </c>
      <c r="F73" s="20" t="n">
        <v>3.55474118</v>
      </c>
      <c r="G73" s="18" t="s">
        <v>481</v>
      </c>
      <c r="H73" s="20" t="s">
        <v>481</v>
      </c>
      <c r="I73" s="18" t="n">
        <v>369.63665254</v>
      </c>
      <c r="J73" s="20" t="n">
        <v>5.58625945</v>
      </c>
      <c r="K73" s="18" t="s">
        <v>481</v>
      </c>
      <c r="L73" s="20" t="s">
        <v>481</v>
      </c>
      <c r="M73" s="18" t="s">
        <v>481</v>
      </c>
      <c r="N73" s="20" t="s">
        <v>481</v>
      </c>
      <c r="O73" s="18" t="s">
        <v>481</v>
      </c>
      <c r="P73" s="20" t="s">
        <v>481</v>
      </c>
      <c r="Q73" s="18" t="s">
        <v>481</v>
      </c>
      <c r="R73" s="20" t="s">
        <v>481</v>
      </c>
      <c r="S73" s="18" t="s">
        <v>481</v>
      </c>
      <c r="T73" s="20" t="s">
        <v>481</v>
      </c>
      <c r="U73" s="18" t="s">
        <v>481</v>
      </c>
      <c r="V73" s="20" t="s">
        <v>481</v>
      </c>
    </row>
    <row r="74" spans="1:22">
      <c r="A74" s="15" t="s">
        <v>549</v>
      </c>
      <c r="B74" s="17" t="n">
        <v>4692</v>
      </c>
      <c r="C74" s="18">
        <f>(0.0/B74*100)</f>
        <v/>
      </c>
      <c r="D74" s="19" t="n">
        <v>4692</v>
      </c>
      <c r="E74" s="18" t="n">
        <v>427.27325298</v>
      </c>
      <c r="F74" s="20" t="n">
        <v>1.48755563</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row>
    <row r="75" spans="1:22">
      <c r="A75" s="15" t="s">
        <v>550</v>
      </c>
      <c r="B75" s="17" t="n">
        <v>5375</v>
      </c>
      <c r="C75" s="18">
        <f>(0.0/B75*100)</f>
        <v/>
      </c>
      <c r="D75" s="19" t="n">
        <v>5375</v>
      </c>
      <c r="E75" s="18" t="n">
        <v>361.05550906</v>
      </c>
      <c r="F75" s="20" t="n">
        <v>3.06496607</v>
      </c>
      <c r="G75" s="18" t="s">
        <v>481</v>
      </c>
      <c r="H75" s="20" t="s">
        <v>481</v>
      </c>
      <c r="I75" s="18" t="s">
        <v>481</v>
      </c>
      <c r="J75" s="20" t="s">
        <v>481</v>
      </c>
      <c r="K75" s="18" t="s">
        <v>481</v>
      </c>
      <c r="L75" s="20" t="s">
        <v>481</v>
      </c>
      <c r="M75" s="18" t="s">
        <v>481</v>
      </c>
      <c r="N75" s="20" t="s">
        <v>481</v>
      </c>
      <c r="O75" s="18" t="s">
        <v>481</v>
      </c>
      <c r="P75" s="20" t="s">
        <v>481</v>
      </c>
      <c r="Q75" s="18" t="s">
        <v>481</v>
      </c>
      <c r="R75" s="20" t="s">
        <v>481</v>
      </c>
      <c r="S75" s="18" t="s">
        <v>481</v>
      </c>
      <c r="T75" s="20" t="s">
        <v>481</v>
      </c>
      <c r="U75" s="18" t="s">
        <v>481</v>
      </c>
      <c r="V75" s="20" t="s">
        <v>481</v>
      </c>
    </row>
    <row r="76" spans="1:22">
      <c r="A76" s="15" t="s">
        <v>551</v>
      </c>
      <c r="B76" s="17" t="n">
        <v>14167</v>
      </c>
      <c r="C76" s="18">
        <f>(0.0/B76*100)</f>
        <v/>
      </c>
      <c r="D76" s="19" t="n">
        <v>14167</v>
      </c>
      <c r="E76" s="18" t="n">
        <v>433.54229026</v>
      </c>
      <c r="F76" s="20" t="n">
        <v>2.87055143</v>
      </c>
      <c r="G76" s="18" t="s">
        <v>481</v>
      </c>
      <c r="H76" s="20" t="s">
        <v>481</v>
      </c>
      <c r="I76" s="18" t="s">
        <v>481</v>
      </c>
      <c r="J76" s="20" t="s">
        <v>481</v>
      </c>
      <c r="K76" s="18" t="s">
        <v>481</v>
      </c>
      <c r="L76" s="20" t="s">
        <v>481</v>
      </c>
      <c r="M76" s="18" t="s">
        <v>481</v>
      </c>
      <c r="N76" s="20" t="s">
        <v>481</v>
      </c>
      <c r="O76" s="18" t="s">
        <v>481</v>
      </c>
      <c r="P76" s="20" t="s">
        <v>481</v>
      </c>
      <c r="Q76" s="18" t="s">
        <v>481</v>
      </c>
      <c r="R76" s="20" t="s">
        <v>481</v>
      </c>
      <c r="S76" s="18" t="s">
        <v>481</v>
      </c>
      <c r="T76" s="20" t="s">
        <v>481</v>
      </c>
      <c r="U76" s="18" t="s">
        <v>481</v>
      </c>
      <c r="V76" s="20" t="s">
        <v>481</v>
      </c>
    </row>
    <row r="77" spans="1:22">
      <c r="A77" s="15" t="s">
        <v>552</v>
      </c>
      <c r="B77" s="17" t="n">
        <v>6062</v>
      </c>
      <c r="C77" s="18">
        <f>(0.0/B77*100)</f>
        <v/>
      </c>
      <c r="D77" s="19" t="n">
        <v>6062</v>
      </c>
      <c r="E77" s="18" t="n">
        <v>446.67838293</v>
      </c>
      <c r="F77" s="20" t="n">
        <v>2.75689201</v>
      </c>
      <c r="G77" s="18" t="n">
        <v>394.35966694</v>
      </c>
      <c r="H77" s="20" t="n">
        <v>7.05561341</v>
      </c>
      <c r="I77" s="18" t="n">
        <v>396.97561956</v>
      </c>
      <c r="J77" s="20" t="n">
        <v>9.84641631</v>
      </c>
      <c r="K77" s="18" t="s">
        <v>481</v>
      </c>
      <c r="L77" s="20" t="s">
        <v>481</v>
      </c>
      <c r="M77" s="18" t="s">
        <v>481</v>
      </c>
      <c r="N77" s="20" t="s">
        <v>481</v>
      </c>
      <c r="O77" s="18" t="s">
        <v>481</v>
      </c>
      <c r="P77" s="20" t="s">
        <v>481</v>
      </c>
      <c r="Q77" s="18" t="s">
        <v>481</v>
      </c>
      <c r="R77" s="20" t="s">
        <v>481</v>
      </c>
      <c r="S77" s="18" t="s">
        <v>481</v>
      </c>
      <c r="T77" s="20" t="s">
        <v>481</v>
      </c>
      <c r="U77" s="18" t="s">
        <v>481</v>
      </c>
      <c r="V77" s="20" t="s">
        <v>481</v>
      </c>
    </row>
    <row r="78" spans="1:22">
      <c r="A78" s="15" t="s">
        <v>553</v>
      </c>
      <c r="B78" s="17" t="n">
        <v>5826</v>
      </c>
      <c r="C78" s="18">
        <f>(0.0/B78*100)</f>
        <v/>
      </c>
      <c r="D78" s="19" t="n">
        <v>5826</v>
      </c>
      <c r="E78" s="18" t="n">
        <v>489.88271302</v>
      </c>
      <c r="F78" s="20" t="n">
        <v>3.61397696</v>
      </c>
      <c r="G78" s="18" t="s">
        <v>481</v>
      </c>
      <c r="H78" s="20" t="s">
        <v>481</v>
      </c>
      <c r="I78" s="18" t="n">
        <v>428.42027676</v>
      </c>
      <c r="J78" s="20" t="n">
        <v>14.36275519</v>
      </c>
      <c r="K78" s="18" t="s">
        <v>481</v>
      </c>
      <c r="L78" s="20" t="s">
        <v>481</v>
      </c>
      <c r="M78" s="18" t="s">
        <v>481</v>
      </c>
      <c r="N78" s="20" t="s">
        <v>481</v>
      </c>
      <c r="O78" s="18" t="s">
        <v>481</v>
      </c>
      <c r="P78" s="20" t="s">
        <v>481</v>
      </c>
      <c r="Q78" s="18" t="s">
        <v>481</v>
      </c>
      <c r="R78" s="20" t="s">
        <v>481</v>
      </c>
      <c r="S78" s="18" t="s">
        <v>481</v>
      </c>
      <c r="T78" s="20" t="s">
        <v>481</v>
      </c>
      <c r="U78" s="18" t="s">
        <v>481</v>
      </c>
      <c r="V78" s="20" t="s">
        <v>481</v>
      </c>
    </row>
    <row customHeight="1" ht="25" r="79" spans="1:22">
      <c r="A79" s="15" t="s">
        <v>554</v>
      </c>
      <c r="B79" s="17" t="n">
        <v>1657</v>
      </c>
      <c r="C79" s="18">
        <f>(0.0/B79*100)</f>
        <v/>
      </c>
      <c r="D79" s="19" t="n">
        <v>1657</v>
      </c>
      <c r="E79" s="18" t="n">
        <v>475.33231053</v>
      </c>
      <c r="F79" s="20" t="n">
        <v>7.19302375</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s">
        <v>481</v>
      </c>
      <c r="V79" s="20" t="s">
        <v>481</v>
      </c>
    </row>
    <row r="80" spans="1:22">
      <c r="A80" s="15" t="s">
        <v>555</v>
      </c>
      <c r="B80" s="17" t="n">
        <v>7841</v>
      </c>
      <c r="C80" s="18">
        <f>(0.0/B80*100)</f>
        <v/>
      </c>
      <c r="D80" s="19" t="n">
        <v>7841</v>
      </c>
      <c r="E80" s="18" t="n">
        <v>431.97045831</v>
      </c>
      <c r="F80" s="20" t="n">
        <v>3.68255301</v>
      </c>
      <c r="G80" s="18" t="n">
        <v>397.46836205</v>
      </c>
      <c r="H80" s="20" t="n">
        <v>7.55863691</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s">
        <v>481</v>
      </c>
      <c r="V80" s="20" t="s">
        <v>481</v>
      </c>
    </row>
    <row r="81" spans="1:22">
      <c r="A81" s="23" t="s">
        <v>556</v>
      </c>
      <c r="B81" s="17" t="n">
        <v>8861</v>
      </c>
      <c r="C81" s="18">
        <f>(0.0/B81*100)</f>
        <v/>
      </c>
      <c r="D81" s="19" t="n">
        <v>8861</v>
      </c>
      <c r="E81" s="18" t="n">
        <v>431.88751357</v>
      </c>
      <c r="F81" s="20" t="n">
        <v>3.565172</v>
      </c>
      <c r="G81" s="18" t="n">
        <v>419.41285436</v>
      </c>
      <c r="H81" s="20" t="n">
        <v>7.87591598</v>
      </c>
      <c r="I81" s="18" t="s">
        <v>481</v>
      </c>
      <c r="J81" s="20" t="s">
        <v>481</v>
      </c>
      <c r="K81" s="18" t="s">
        <v>481</v>
      </c>
      <c r="L81" s="20" t="s">
        <v>481</v>
      </c>
      <c r="M81" s="18" t="s">
        <v>481</v>
      </c>
      <c r="N81" s="20" t="s">
        <v>481</v>
      </c>
      <c r="O81" s="18" t="s">
        <v>481</v>
      </c>
      <c r="P81" s="20" t="s">
        <v>481</v>
      </c>
      <c r="Q81" s="18" t="s">
        <v>481</v>
      </c>
      <c r="R81" s="20" t="s">
        <v>481</v>
      </c>
      <c r="S81" s="18" t="s">
        <v>481</v>
      </c>
      <c r="T81" s="20" t="s">
        <v>481</v>
      </c>
      <c r="U81" s="18" t="s">
        <v>481</v>
      </c>
      <c r="V81" s="20" t="s">
        <v>481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2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939</v>
      </c>
    </row>
    <row customHeight="1" ht="30" r="4" spans="1:22">
      <c r="A4" s="6" t="n"/>
      <c r="B4" s="7" t="s">
        <v>462</v>
      </c>
      <c r="C4" s="7" t="s">
        <v>463</v>
      </c>
      <c r="D4" s="8" t="s">
        <v>462</v>
      </c>
      <c r="E4" s="9" t="s">
        <v>940</v>
      </c>
      <c r="F4" s="10" t="n"/>
      <c r="G4" s="9" t="s">
        <v>941</v>
      </c>
      <c r="H4" s="10" t="n"/>
      <c r="I4" s="9" t="s">
        <v>942</v>
      </c>
      <c r="J4" s="10" t="n"/>
      <c r="K4" s="9" t="s">
        <v>943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(0.0/B7*100)</f>
        <v/>
      </c>
      <c r="D7" s="19" t="n">
        <v>14530</v>
      </c>
      <c r="E7" s="18" t="n">
        <v>507.27513656</v>
      </c>
      <c r="F7" s="20" t="n">
        <v>1.87216687</v>
      </c>
      <c r="G7" s="18" t="n">
        <v>477.6875397</v>
      </c>
      <c r="H7" s="20" t="n">
        <v>4.14642469</v>
      </c>
      <c r="I7" s="18" t="n">
        <v>428.20180186</v>
      </c>
      <c r="J7" s="20" t="n">
        <v>14.71132469</v>
      </c>
      <c r="K7" s="18" t="s">
        <v>481</v>
      </c>
      <c r="L7" s="20" t="s">
        <v>481</v>
      </c>
      <c r="M7" s="18" t="s">
        <v>481</v>
      </c>
      <c r="N7" s="20" t="s">
        <v>481</v>
      </c>
      <c r="O7" s="18" t="s">
        <v>481</v>
      </c>
      <c r="P7" s="20" t="s">
        <v>481</v>
      </c>
      <c r="Q7" s="18" t="s">
        <v>481</v>
      </c>
      <c r="R7" s="20" t="s">
        <v>481</v>
      </c>
      <c r="S7" s="18" t="s">
        <v>481</v>
      </c>
      <c r="T7" s="20" t="s">
        <v>481</v>
      </c>
      <c r="U7" s="18" t="n">
        <v>469.46559843</v>
      </c>
      <c r="V7" s="20" t="n">
        <v>14.50727889</v>
      </c>
    </row>
    <row r="8" spans="1:22">
      <c r="A8" s="15" t="s">
        <v>483</v>
      </c>
      <c r="B8" s="17" t="n">
        <v>7007</v>
      </c>
      <c r="C8" s="18">
        <f>(0.0/B8*100)</f>
        <v/>
      </c>
      <c r="D8" s="19" t="n">
        <v>7007</v>
      </c>
      <c r="E8" s="18" t="n">
        <v>541.27163981</v>
      </c>
      <c r="F8" s="20" t="n">
        <v>5.39101382</v>
      </c>
      <c r="G8" s="18" t="n">
        <v>361.55949121</v>
      </c>
      <c r="H8" s="20" t="n">
        <v>13.10067586</v>
      </c>
      <c r="I8" s="18" t="n">
        <v>469.9564573</v>
      </c>
      <c r="J8" s="20" t="n">
        <v>3.17303266</v>
      </c>
      <c r="K8" s="18" t="s">
        <v>481</v>
      </c>
      <c r="L8" s="20" t="s">
        <v>481</v>
      </c>
      <c r="M8" s="18" t="s">
        <v>481</v>
      </c>
      <c r="N8" s="20" t="s">
        <v>481</v>
      </c>
      <c r="O8" s="18" t="s">
        <v>481</v>
      </c>
      <c r="P8" s="20" t="s">
        <v>481</v>
      </c>
      <c r="Q8" s="18" t="s">
        <v>481</v>
      </c>
      <c r="R8" s="20" t="s">
        <v>481</v>
      </c>
      <c r="S8" s="18" t="s">
        <v>481</v>
      </c>
      <c r="T8" s="20" t="s">
        <v>481</v>
      </c>
      <c r="U8" s="18" t="n">
        <v>483.0681</v>
      </c>
      <c r="V8" s="20" t="n">
        <v>38.57853207</v>
      </c>
    </row>
    <row r="9" spans="1:22">
      <c r="A9" s="15" t="s">
        <v>484</v>
      </c>
      <c r="B9" s="17" t="n">
        <v>9651</v>
      </c>
      <c r="C9" s="18">
        <f>(0.0/B9*100)</f>
        <v/>
      </c>
      <c r="D9" s="19" t="n">
        <v>9651</v>
      </c>
      <c r="E9" s="18" t="n">
        <v>536.71907909</v>
      </c>
      <c r="F9" s="20" t="n">
        <v>2.81660891</v>
      </c>
      <c r="G9" s="18" t="n">
        <v>328.21030337</v>
      </c>
      <c r="H9" s="20" t="n">
        <v>16.53932281</v>
      </c>
      <c r="I9" s="18" t="n">
        <v>445.39289483</v>
      </c>
      <c r="J9" s="20" t="n">
        <v>3.01306859</v>
      </c>
      <c r="K9" s="18" t="s">
        <v>481</v>
      </c>
      <c r="L9" s="20" t="s">
        <v>481</v>
      </c>
      <c r="M9" s="18" t="s">
        <v>481</v>
      </c>
      <c r="N9" s="20" t="s">
        <v>481</v>
      </c>
      <c r="O9" s="18" t="s">
        <v>481</v>
      </c>
      <c r="P9" s="20" t="s">
        <v>481</v>
      </c>
      <c r="Q9" s="18" t="s">
        <v>481</v>
      </c>
      <c r="R9" s="20" t="s">
        <v>481</v>
      </c>
      <c r="S9" s="18" t="s">
        <v>481</v>
      </c>
      <c r="T9" s="20" t="s">
        <v>481</v>
      </c>
      <c r="U9" s="18" t="s">
        <v>481</v>
      </c>
      <c r="V9" s="20" t="s">
        <v>481</v>
      </c>
    </row>
    <row r="10" spans="1:22">
      <c r="A10" s="15" t="s">
        <v>485</v>
      </c>
      <c r="B10" s="17" t="n">
        <v>20058</v>
      </c>
      <c r="C10" s="18">
        <f>(0.0/B10*100)</f>
        <v/>
      </c>
      <c r="D10" s="19" t="n">
        <v>20058</v>
      </c>
      <c r="E10" s="18" t="s">
        <v>481</v>
      </c>
      <c r="F10" s="20" t="s">
        <v>481</v>
      </c>
      <c r="G10" s="18" t="s">
        <v>481</v>
      </c>
      <c r="H10" s="20" t="s">
        <v>481</v>
      </c>
      <c r="I10" s="18" t="s">
        <v>481</v>
      </c>
      <c r="J10" s="20" t="s">
        <v>481</v>
      </c>
      <c r="K10" s="18" t="n">
        <v>526.8259829900001</v>
      </c>
      <c r="L10" s="20" t="n">
        <v>2.29979032</v>
      </c>
      <c r="M10" s="18" t="s">
        <v>481</v>
      </c>
      <c r="N10" s="20" t="s">
        <v>481</v>
      </c>
      <c r="O10" s="18" t="s">
        <v>481</v>
      </c>
      <c r="P10" s="20" t="s">
        <v>481</v>
      </c>
      <c r="Q10" s="18" t="s">
        <v>481</v>
      </c>
      <c r="R10" s="20" t="s">
        <v>481</v>
      </c>
      <c r="S10" s="18" t="s">
        <v>481</v>
      </c>
      <c r="T10" s="20" t="s">
        <v>481</v>
      </c>
      <c r="U10" s="18" t="n">
        <v>412.75127901</v>
      </c>
      <c r="V10" s="20" t="n">
        <v>27.67183882</v>
      </c>
    </row>
    <row r="11" spans="1:22">
      <c r="A11" s="15" t="s">
        <v>486</v>
      </c>
      <c r="B11" s="17" t="n">
        <v>7053</v>
      </c>
      <c r="C11" s="18">
        <f>(0.0/B11*100)</f>
        <v/>
      </c>
      <c r="D11" s="19" t="n">
        <v>7053</v>
      </c>
      <c r="E11" s="18" t="n">
        <v>458.64344715</v>
      </c>
      <c r="F11" s="20" t="n">
        <v>2.59230825</v>
      </c>
      <c r="G11" s="18" t="s">
        <v>481</v>
      </c>
      <c r="H11" s="20" t="s">
        <v>481</v>
      </c>
      <c r="I11" s="18" t="n">
        <v>446.39953494</v>
      </c>
      <c r="J11" s="20" t="n">
        <v>15.27115271</v>
      </c>
      <c r="K11" s="18" t="s">
        <v>481</v>
      </c>
      <c r="L11" s="20" t="s">
        <v>481</v>
      </c>
      <c r="M11" s="18" t="s">
        <v>481</v>
      </c>
      <c r="N11" s="20" t="s">
        <v>481</v>
      </c>
      <c r="O11" s="18" t="s">
        <v>481</v>
      </c>
      <c r="P11" s="20" t="s">
        <v>481</v>
      </c>
      <c r="Q11" s="18" t="s">
        <v>481</v>
      </c>
      <c r="R11" s="20" t="s">
        <v>481</v>
      </c>
      <c r="S11" s="18" t="s">
        <v>481</v>
      </c>
      <c r="T11" s="20" t="s">
        <v>481</v>
      </c>
      <c r="U11" s="18" t="s">
        <v>481</v>
      </c>
      <c r="V11" s="20" t="s">
        <v>481</v>
      </c>
    </row>
    <row r="12" spans="1:22">
      <c r="A12" s="15" t="s">
        <v>487</v>
      </c>
      <c r="B12" s="17" t="n">
        <v>6894</v>
      </c>
      <c r="C12" s="18">
        <f>(0.0/B12*100)</f>
        <v/>
      </c>
      <c r="D12" s="19" t="n">
        <v>6894</v>
      </c>
      <c r="E12" s="18" t="n">
        <v>493.30270098</v>
      </c>
      <c r="F12" s="20" t="n">
        <v>3.58981232</v>
      </c>
      <c r="G12" s="18" t="s">
        <v>481</v>
      </c>
      <c r="H12" s="20" t="s">
        <v>481</v>
      </c>
      <c r="I12" s="18" t="n">
        <v>475.1043008</v>
      </c>
      <c r="J12" s="20" t="n">
        <v>4.48561233</v>
      </c>
      <c r="K12" s="18" t="s">
        <v>481</v>
      </c>
      <c r="L12" s="20" t="s">
        <v>481</v>
      </c>
      <c r="M12" s="18" t="s">
        <v>481</v>
      </c>
      <c r="N12" s="20" t="s">
        <v>481</v>
      </c>
      <c r="O12" s="18" t="s">
        <v>481</v>
      </c>
      <c r="P12" s="20" t="s">
        <v>481</v>
      </c>
      <c r="Q12" s="18" t="s">
        <v>481</v>
      </c>
      <c r="R12" s="20" t="s">
        <v>481</v>
      </c>
      <c r="S12" s="18" t="s">
        <v>481</v>
      </c>
      <c r="T12" s="20" t="s">
        <v>481</v>
      </c>
      <c r="U12" s="18" t="s">
        <v>481</v>
      </c>
      <c r="V12" s="20" t="s">
        <v>481</v>
      </c>
    </row>
    <row r="13" spans="1:22">
      <c r="A13" s="15" t="s">
        <v>488</v>
      </c>
      <c r="B13" s="17" t="n">
        <v>7161</v>
      </c>
      <c r="C13" s="18">
        <f>(0.0/B13*100)</f>
        <v/>
      </c>
      <c r="D13" s="19" t="n">
        <v>7161</v>
      </c>
      <c r="E13" s="18" t="n">
        <v>499.8145841</v>
      </c>
      <c r="F13" s="20" t="n">
        <v>2.54454744</v>
      </c>
      <c r="G13" s="18" t="s">
        <v>481</v>
      </c>
      <c r="H13" s="20" t="s">
        <v>481</v>
      </c>
      <c r="I13" s="18" t="s">
        <v>481</v>
      </c>
      <c r="J13" s="20" t="s">
        <v>481</v>
      </c>
      <c r="K13" s="18" t="s">
        <v>481</v>
      </c>
      <c r="L13" s="20" t="s">
        <v>481</v>
      </c>
      <c r="M13" s="18" t="s">
        <v>481</v>
      </c>
      <c r="N13" s="20" t="s">
        <v>481</v>
      </c>
      <c r="O13" s="18" t="s">
        <v>481</v>
      </c>
      <c r="P13" s="20" t="s">
        <v>481</v>
      </c>
      <c r="Q13" s="18" t="s">
        <v>481</v>
      </c>
      <c r="R13" s="20" t="s">
        <v>481</v>
      </c>
      <c r="S13" s="18" t="s">
        <v>481</v>
      </c>
      <c r="T13" s="20" t="s">
        <v>481</v>
      </c>
      <c r="U13" s="18" t="s">
        <v>481</v>
      </c>
      <c r="V13" s="20" t="s">
        <v>481</v>
      </c>
    </row>
    <row r="14" spans="1:22">
      <c r="A14" s="15" t="s">
        <v>489</v>
      </c>
      <c r="B14" s="17" t="n">
        <v>5587</v>
      </c>
      <c r="C14" s="18">
        <f>(0.0/B14*100)</f>
        <v/>
      </c>
      <c r="D14" s="19" t="n">
        <v>5587</v>
      </c>
      <c r="E14" s="18" t="n">
        <v>519.1651059</v>
      </c>
      <c r="F14" s="20" t="n">
        <v>2.21950904</v>
      </c>
      <c r="G14" s="18" t="s">
        <v>481</v>
      </c>
      <c r="H14" s="20" t="s">
        <v>481</v>
      </c>
      <c r="I14" s="18" t="n">
        <v>511.16716874</v>
      </c>
      <c r="J14" s="20" t="n">
        <v>34.17561997</v>
      </c>
      <c r="K14" s="18" t="s">
        <v>481</v>
      </c>
      <c r="L14" s="20" t="s">
        <v>481</v>
      </c>
      <c r="M14" s="18" t="s">
        <v>481</v>
      </c>
      <c r="N14" s="20" t="s">
        <v>481</v>
      </c>
      <c r="O14" s="18" t="s">
        <v>481</v>
      </c>
      <c r="P14" s="20" t="s">
        <v>481</v>
      </c>
      <c r="Q14" s="18" t="s">
        <v>481</v>
      </c>
      <c r="R14" s="20" t="s">
        <v>481</v>
      </c>
      <c r="S14" s="18" t="s">
        <v>481</v>
      </c>
      <c r="T14" s="20" t="s">
        <v>481</v>
      </c>
      <c r="U14" s="18" t="s">
        <v>481</v>
      </c>
      <c r="V14" s="20" t="s">
        <v>481</v>
      </c>
    </row>
    <row r="15" spans="1:22">
      <c r="A15" s="15" t="s">
        <v>490</v>
      </c>
      <c r="B15" s="17" t="n">
        <v>5882</v>
      </c>
      <c r="C15" s="18">
        <f>(0.0/B15*100)</f>
        <v/>
      </c>
      <c r="D15" s="19" t="n">
        <v>5882</v>
      </c>
      <c r="E15" s="18" t="n">
        <v>526.42474711</v>
      </c>
      <c r="F15" s="20" t="n">
        <v>2.54657653</v>
      </c>
      <c r="G15" s="18" t="s">
        <v>481</v>
      </c>
      <c r="H15" s="20" t="s">
        <v>481</v>
      </c>
      <c r="I15" s="18" t="s">
        <v>481</v>
      </c>
      <c r="J15" s="20" t="s">
        <v>481</v>
      </c>
      <c r="K15" s="18" t="s">
        <v>481</v>
      </c>
      <c r="L15" s="20" t="s">
        <v>481</v>
      </c>
      <c r="M15" s="18" t="s">
        <v>481</v>
      </c>
      <c r="N15" s="20" t="s">
        <v>481</v>
      </c>
      <c r="O15" s="18" t="s">
        <v>481</v>
      </c>
      <c r="P15" s="20" t="s">
        <v>481</v>
      </c>
      <c r="Q15" s="18" t="s">
        <v>481</v>
      </c>
      <c r="R15" s="20" t="s">
        <v>481</v>
      </c>
      <c r="S15" s="18" t="s">
        <v>481</v>
      </c>
      <c r="T15" s="20" t="s">
        <v>481</v>
      </c>
      <c r="U15" s="18" t="s">
        <v>481</v>
      </c>
      <c r="V15" s="20" t="s">
        <v>481</v>
      </c>
    </row>
    <row r="16" spans="1:22">
      <c r="A16" s="15" t="s">
        <v>491</v>
      </c>
      <c r="B16" s="17" t="n">
        <v>6108</v>
      </c>
      <c r="C16" s="18">
        <f>(0.0/B16*100)</f>
        <v/>
      </c>
      <c r="D16" s="19" t="n">
        <v>6108</v>
      </c>
      <c r="E16" s="18" t="n">
        <v>521.06946413</v>
      </c>
      <c r="F16" s="20" t="n">
        <v>3.08296977</v>
      </c>
      <c r="G16" s="18" t="n">
        <v>341.39421456</v>
      </c>
      <c r="H16" s="20" t="n">
        <v>7.85842924</v>
      </c>
      <c r="I16" s="18" t="n">
        <v>425.17844616</v>
      </c>
      <c r="J16" s="20" t="n">
        <v>5.41455573</v>
      </c>
      <c r="K16" s="18" t="s">
        <v>481</v>
      </c>
      <c r="L16" s="20" t="s">
        <v>481</v>
      </c>
      <c r="M16" s="18" t="s">
        <v>481</v>
      </c>
      <c r="N16" s="20" t="s">
        <v>481</v>
      </c>
      <c r="O16" s="18" t="s">
        <v>481</v>
      </c>
      <c r="P16" s="20" t="s">
        <v>481</v>
      </c>
      <c r="Q16" s="18" t="s">
        <v>481</v>
      </c>
      <c r="R16" s="20" t="s">
        <v>481</v>
      </c>
      <c r="S16" s="18" t="s">
        <v>481</v>
      </c>
      <c r="T16" s="20" t="s">
        <v>481</v>
      </c>
      <c r="U16" s="18" t="s">
        <v>481</v>
      </c>
      <c r="V16" s="20" t="s">
        <v>481</v>
      </c>
    </row>
    <row r="17" spans="1:22">
      <c r="A17" s="15" t="s">
        <v>492</v>
      </c>
      <c r="B17" s="17" t="n">
        <v>6504</v>
      </c>
      <c r="C17" s="18">
        <f>(0.0/B17*100)</f>
        <v/>
      </c>
      <c r="D17" s="19" t="n">
        <v>6504</v>
      </c>
      <c r="E17" s="18" t="n">
        <v>510.60113952</v>
      </c>
      <c r="F17" s="20" t="n">
        <v>3.08365546</v>
      </c>
      <c r="G17" s="18" t="n">
        <v>364.70077468</v>
      </c>
      <c r="H17" s="20" t="n">
        <v>23.63437905</v>
      </c>
      <c r="I17" s="18" t="n">
        <v>470.99985494</v>
      </c>
      <c r="J17" s="20" t="n">
        <v>13.32981359</v>
      </c>
      <c r="K17" s="18" t="s">
        <v>481</v>
      </c>
      <c r="L17" s="20" t="s">
        <v>481</v>
      </c>
      <c r="M17" s="18" t="s">
        <v>481</v>
      </c>
      <c r="N17" s="20" t="s">
        <v>481</v>
      </c>
      <c r="O17" s="18" t="s">
        <v>481</v>
      </c>
      <c r="P17" s="20" t="s">
        <v>481</v>
      </c>
      <c r="Q17" s="18" t="s">
        <v>481</v>
      </c>
      <c r="R17" s="20" t="s">
        <v>481</v>
      </c>
      <c r="S17" s="18" t="s">
        <v>481</v>
      </c>
      <c r="T17" s="20" t="s">
        <v>481</v>
      </c>
      <c r="U17" s="18" t="s">
        <v>481</v>
      </c>
      <c r="V17" s="20" t="s">
        <v>481</v>
      </c>
    </row>
    <row r="18" spans="1:22">
      <c r="A18" s="15" t="s">
        <v>493</v>
      </c>
      <c r="B18" s="17" t="n">
        <v>5532</v>
      </c>
      <c r="C18" s="18">
        <f>(0.0/B18*100)</f>
        <v/>
      </c>
      <c r="D18" s="19" t="n">
        <v>5532</v>
      </c>
      <c r="E18" s="18" t="n">
        <v>486.31148957</v>
      </c>
      <c r="F18" s="20" t="n">
        <v>2.91434169</v>
      </c>
      <c r="G18" s="18" t="s">
        <v>481</v>
      </c>
      <c r="H18" s="20" t="s">
        <v>481</v>
      </c>
      <c r="I18" s="18" t="n">
        <v>368.93625496</v>
      </c>
      <c r="J18" s="20" t="n">
        <v>8.11040058</v>
      </c>
      <c r="K18" s="18" t="s">
        <v>481</v>
      </c>
      <c r="L18" s="20" t="s">
        <v>481</v>
      </c>
      <c r="M18" s="18" t="s">
        <v>481</v>
      </c>
      <c r="N18" s="20" t="s">
        <v>481</v>
      </c>
      <c r="O18" s="18" t="s">
        <v>481</v>
      </c>
      <c r="P18" s="20" t="s">
        <v>481</v>
      </c>
      <c r="Q18" s="18" t="s">
        <v>481</v>
      </c>
      <c r="R18" s="20" t="s">
        <v>481</v>
      </c>
      <c r="S18" s="18" t="s">
        <v>481</v>
      </c>
      <c r="T18" s="20" t="s">
        <v>481</v>
      </c>
      <c r="U18" s="18" t="s">
        <v>481</v>
      </c>
      <c r="V18" s="20" t="s">
        <v>481</v>
      </c>
    </row>
    <row r="19" spans="1:22">
      <c r="A19" s="15" t="s">
        <v>494</v>
      </c>
      <c r="B19" s="17" t="n">
        <v>5658</v>
      </c>
      <c r="C19" s="18">
        <f>(0.0/B19*100)</f>
        <v/>
      </c>
      <c r="D19" s="19" t="n">
        <v>5658</v>
      </c>
      <c r="E19" s="18" t="n">
        <v>488.0011775</v>
      </c>
      <c r="F19" s="20" t="n">
        <v>2.8671633</v>
      </c>
      <c r="G19" s="18" t="s">
        <v>481</v>
      </c>
      <c r="H19" s="20" t="s">
        <v>481</v>
      </c>
      <c r="I19" s="18" t="n">
        <v>372.07172565</v>
      </c>
      <c r="J19" s="20" t="n">
        <v>4.70006846</v>
      </c>
      <c r="K19" s="18" t="s">
        <v>481</v>
      </c>
      <c r="L19" s="20" t="s">
        <v>481</v>
      </c>
      <c r="M19" s="18" t="s">
        <v>481</v>
      </c>
      <c r="N19" s="20" t="s">
        <v>481</v>
      </c>
      <c r="O19" s="18" t="s">
        <v>481</v>
      </c>
      <c r="P19" s="20" t="s">
        <v>481</v>
      </c>
      <c r="Q19" s="18" t="s">
        <v>481</v>
      </c>
      <c r="R19" s="20" t="s">
        <v>481</v>
      </c>
      <c r="S19" s="18" t="s">
        <v>481</v>
      </c>
      <c r="T19" s="20" t="s">
        <v>481</v>
      </c>
      <c r="U19" s="18" t="s">
        <v>481</v>
      </c>
      <c r="V19" s="20" t="s">
        <v>481</v>
      </c>
    </row>
    <row r="20" spans="1:22">
      <c r="A20" s="15" t="s">
        <v>495</v>
      </c>
      <c r="B20" s="17" t="n">
        <v>3371</v>
      </c>
      <c r="C20" s="18">
        <f>(0.0/B20*100)</f>
        <v/>
      </c>
      <c r="D20" s="19" t="n">
        <v>3371</v>
      </c>
      <c r="E20" s="18" t="n">
        <v>481.52554084</v>
      </c>
      <c r="F20" s="20" t="n">
        <v>1.98496383</v>
      </c>
      <c r="G20" s="18" t="s">
        <v>481</v>
      </c>
      <c r="H20" s="20" t="s">
        <v>481</v>
      </c>
      <c r="I20" s="18" t="s">
        <v>481</v>
      </c>
      <c r="J20" s="20" t="s">
        <v>481</v>
      </c>
      <c r="K20" s="18" t="s">
        <v>481</v>
      </c>
      <c r="L20" s="20" t="s">
        <v>481</v>
      </c>
      <c r="M20" s="18" t="s">
        <v>481</v>
      </c>
      <c r="N20" s="20" t="s">
        <v>481</v>
      </c>
      <c r="O20" s="18" t="s">
        <v>481</v>
      </c>
      <c r="P20" s="20" t="s">
        <v>481</v>
      </c>
      <c r="Q20" s="18" t="s">
        <v>481</v>
      </c>
      <c r="R20" s="20" t="s">
        <v>481</v>
      </c>
      <c r="S20" s="18" t="s">
        <v>481</v>
      </c>
      <c r="T20" s="20" t="s">
        <v>481</v>
      </c>
      <c r="U20" s="18" t="s">
        <v>481</v>
      </c>
      <c r="V20" s="20" t="s">
        <v>481</v>
      </c>
    </row>
    <row r="21" spans="1:22">
      <c r="A21" s="15" t="s">
        <v>496</v>
      </c>
      <c r="B21" s="17" t="n">
        <v>5741</v>
      </c>
      <c r="C21" s="18">
        <f>(0.0/B21*100)</f>
        <v/>
      </c>
      <c r="D21" s="19" t="n">
        <v>5741</v>
      </c>
      <c r="E21" s="18" t="n">
        <v>521.87839046</v>
      </c>
      <c r="F21" s="20" t="n">
        <v>2.30932754</v>
      </c>
      <c r="G21" s="18" t="n">
        <v>384.43583124</v>
      </c>
      <c r="H21" s="20" t="n">
        <v>18.67510651</v>
      </c>
      <c r="I21" s="18" t="s">
        <v>481</v>
      </c>
      <c r="J21" s="20" t="s">
        <v>481</v>
      </c>
      <c r="K21" s="18" t="s">
        <v>481</v>
      </c>
      <c r="L21" s="20" t="s">
        <v>481</v>
      </c>
      <c r="M21" s="18" t="s">
        <v>481</v>
      </c>
      <c r="N21" s="20" t="s">
        <v>481</v>
      </c>
      <c r="O21" s="18" t="s">
        <v>481</v>
      </c>
      <c r="P21" s="20" t="s">
        <v>481</v>
      </c>
      <c r="Q21" s="18" t="s">
        <v>481</v>
      </c>
      <c r="R21" s="20" t="s">
        <v>481</v>
      </c>
      <c r="S21" s="18" t="s">
        <v>481</v>
      </c>
      <c r="T21" s="20" t="s">
        <v>481</v>
      </c>
      <c r="U21" s="18" t="s">
        <v>481</v>
      </c>
      <c r="V21" s="20" t="s">
        <v>481</v>
      </c>
    </row>
    <row r="22" spans="1:22">
      <c r="A22" s="15" t="s">
        <v>497</v>
      </c>
      <c r="B22" s="17" t="n">
        <v>6598</v>
      </c>
      <c r="C22" s="18">
        <f>(0.0/B22*100)</f>
        <v/>
      </c>
      <c r="D22" s="19" t="n">
        <v>6598</v>
      </c>
      <c r="E22" s="18" t="n">
        <v>478.96064277</v>
      </c>
      <c r="F22" s="20" t="n">
        <v>3.77659329</v>
      </c>
      <c r="G22" s="18" t="s">
        <v>481</v>
      </c>
      <c r="H22" s="20" t="s">
        <v>481</v>
      </c>
      <c r="I22" s="18" t="s">
        <v>481</v>
      </c>
      <c r="J22" s="20" t="s">
        <v>481</v>
      </c>
      <c r="K22" s="18" t="s">
        <v>481</v>
      </c>
      <c r="L22" s="20" t="s">
        <v>481</v>
      </c>
      <c r="M22" s="18" t="s">
        <v>481</v>
      </c>
      <c r="N22" s="20" t="s">
        <v>481</v>
      </c>
      <c r="O22" s="18" t="s">
        <v>481</v>
      </c>
      <c r="P22" s="20" t="s">
        <v>481</v>
      </c>
      <c r="Q22" s="18" t="s">
        <v>481</v>
      </c>
      <c r="R22" s="20" t="s">
        <v>481</v>
      </c>
      <c r="S22" s="18" t="s">
        <v>481</v>
      </c>
      <c r="T22" s="20" t="s">
        <v>481</v>
      </c>
      <c r="U22" s="18" t="s">
        <v>481</v>
      </c>
      <c r="V22" s="20" t="s">
        <v>481</v>
      </c>
    </row>
    <row r="23" spans="1:22">
      <c r="A23" s="15" t="s">
        <v>498</v>
      </c>
      <c r="B23" s="17" t="n">
        <v>11583</v>
      </c>
      <c r="C23" s="18">
        <f>(0.0/B23*100)</f>
        <v/>
      </c>
      <c r="D23" s="19" t="n">
        <v>11583</v>
      </c>
      <c r="E23" s="18" t="n">
        <v>522.0007835</v>
      </c>
      <c r="F23" s="20" t="n">
        <v>3.65673313</v>
      </c>
      <c r="G23" s="18" t="s">
        <v>481</v>
      </c>
      <c r="H23" s="20" t="s">
        <v>481</v>
      </c>
      <c r="I23" s="18" t="n">
        <v>447.10851873</v>
      </c>
      <c r="J23" s="20" t="n">
        <v>3.58198357</v>
      </c>
      <c r="K23" s="18" t="s">
        <v>481</v>
      </c>
      <c r="L23" s="20" t="s">
        <v>481</v>
      </c>
      <c r="M23" s="18" t="s">
        <v>481</v>
      </c>
      <c r="N23" s="20" t="s">
        <v>481</v>
      </c>
      <c r="O23" s="18" t="s">
        <v>481</v>
      </c>
      <c r="P23" s="20" t="s">
        <v>481</v>
      </c>
      <c r="Q23" s="18" t="s">
        <v>481</v>
      </c>
      <c r="R23" s="20" t="s">
        <v>481</v>
      </c>
      <c r="S23" s="18" t="s">
        <v>481</v>
      </c>
      <c r="T23" s="20" t="s">
        <v>481</v>
      </c>
      <c r="U23" s="18" t="s">
        <v>481</v>
      </c>
      <c r="V23" s="20" t="s">
        <v>481</v>
      </c>
    </row>
    <row r="24" spans="1:22">
      <c r="A24" s="15" t="s">
        <v>499</v>
      </c>
      <c r="B24" s="17" t="n">
        <v>6647</v>
      </c>
      <c r="C24" s="18">
        <f>(0.0/B24*100)</f>
        <v/>
      </c>
      <c r="D24" s="19" t="n">
        <v>6647</v>
      </c>
      <c r="E24" s="18" t="n">
        <v>525.53867601</v>
      </c>
      <c r="F24" s="20" t="n">
        <v>3.56332925</v>
      </c>
      <c r="G24" s="18" t="s">
        <v>481</v>
      </c>
      <c r="H24" s="20" t="s">
        <v>481</v>
      </c>
      <c r="I24" s="18" t="n">
        <v>486.34691731</v>
      </c>
      <c r="J24" s="20" t="n">
        <v>6.03848447</v>
      </c>
      <c r="K24" s="18" t="s">
        <v>481</v>
      </c>
      <c r="L24" s="20" t="s">
        <v>481</v>
      </c>
      <c r="M24" s="18" t="s">
        <v>481</v>
      </c>
      <c r="N24" s="20" t="s">
        <v>481</v>
      </c>
      <c r="O24" s="18" t="s">
        <v>481</v>
      </c>
      <c r="P24" s="20" t="s">
        <v>481</v>
      </c>
      <c r="Q24" s="18" t="s">
        <v>481</v>
      </c>
      <c r="R24" s="20" t="s">
        <v>481</v>
      </c>
      <c r="S24" s="18" t="s">
        <v>481</v>
      </c>
      <c r="T24" s="20" t="s">
        <v>481</v>
      </c>
      <c r="U24" s="18" t="s">
        <v>481</v>
      </c>
      <c r="V24" s="20" t="s">
        <v>481</v>
      </c>
    </row>
    <row r="25" spans="1:22">
      <c r="A25" s="15" t="s">
        <v>500</v>
      </c>
      <c r="B25" s="17" t="n">
        <v>5581</v>
      </c>
      <c r="C25" s="18">
        <f>(0.0/B25*100)</f>
        <v/>
      </c>
      <c r="D25" s="19" t="n">
        <v>5581</v>
      </c>
      <c r="E25" s="18" t="n">
        <v>530.01701665</v>
      </c>
      <c r="F25" s="20" t="n">
        <v>3.69384218</v>
      </c>
      <c r="G25" s="18" t="s">
        <v>481</v>
      </c>
      <c r="H25" s="20" t="s">
        <v>481</v>
      </c>
      <c r="I25" s="18" t="n">
        <v>452.01063556</v>
      </c>
      <c r="J25" s="20" t="n">
        <v>9.480598150000001</v>
      </c>
      <c r="K25" s="18" t="s">
        <v>481</v>
      </c>
      <c r="L25" s="20" t="s">
        <v>481</v>
      </c>
      <c r="M25" s="18" t="s">
        <v>481</v>
      </c>
      <c r="N25" s="20" t="s">
        <v>481</v>
      </c>
      <c r="O25" s="18" t="s">
        <v>481</v>
      </c>
      <c r="P25" s="20" t="s">
        <v>481</v>
      </c>
      <c r="Q25" s="18" t="s">
        <v>481</v>
      </c>
      <c r="R25" s="20" t="s">
        <v>481</v>
      </c>
      <c r="S25" s="18" t="s">
        <v>481</v>
      </c>
      <c r="T25" s="20" t="s">
        <v>481</v>
      </c>
      <c r="U25" s="18" t="s">
        <v>481</v>
      </c>
      <c r="V25" s="20" t="s">
        <v>481</v>
      </c>
    </row>
    <row r="26" spans="1:22">
      <c r="A26" s="15" t="s">
        <v>501</v>
      </c>
      <c r="B26" s="17" t="n">
        <v>4869</v>
      </c>
      <c r="C26" s="18">
        <f>(0.0/B26*100)</f>
        <v/>
      </c>
      <c r="D26" s="19" t="n">
        <v>4869</v>
      </c>
      <c r="E26" s="18" t="n">
        <v>487.4908898</v>
      </c>
      <c r="F26" s="20" t="n">
        <v>1.80606022</v>
      </c>
      <c r="G26" s="18" t="s">
        <v>481</v>
      </c>
      <c r="H26" s="20" t="s">
        <v>481</v>
      </c>
      <c r="I26" s="18" t="n">
        <v>520.06371094</v>
      </c>
      <c r="J26" s="20" t="n">
        <v>26.07634637</v>
      </c>
      <c r="K26" s="18" t="s">
        <v>481</v>
      </c>
      <c r="L26" s="20" t="s">
        <v>481</v>
      </c>
      <c r="M26" s="18" t="s">
        <v>481</v>
      </c>
      <c r="N26" s="20" t="s">
        <v>481</v>
      </c>
      <c r="O26" s="18" t="s">
        <v>481</v>
      </c>
      <c r="P26" s="20" t="s">
        <v>481</v>
      </c>
      <c r="Q26" s="18" t="s">
        <v>481</v>
      </c>
      <c r="R26" s="20" t="s">
        <v>481</v>
      </c>
      <c r="S26" s="18" t="s">
        <v>481</v>
      </c>
      <c r="T26" s="20" t="s">
        <v>481</v>
      </c>
      <c r="U26" s="18" t="s">
        <v>481</v>
      </c>
      <c r="V26" s="20" t="s">
        <v>481</v>
      </c>
    </row>
    <row r="27" spans="1:22">
      <c r="A27" s="15" t="s">
        <v>502</v>
      </c>
      <c r="B27" s="17" t="n">
        <v>5299</v>
      </c>
      <c r="C27" s="18">
        <f>(0.0/B27*100)</f>
        <v/>
      </c>
      <c r="D27" s="19" t="n">
        <v>5299</v>
      </c>
      <c r="E27" s="18" t="n">
        <v>494.7857682</v>
      </c>
      <c r="F27" s="20" t="n">
        <v>1.6365149</v>
      </c>
      <c r="G27" s="18" t="s">
        <v>481</v>
      </c>
      <c r="H27" s="20" t="s">
        <v>481</v>
      </c>
      <c r="I27" s="18" t="n">
        <v>487.25275473</v>
      </c>
      <c r="J27" s="20" t="n">
        <v>3.14484795</v>
      </c>
      <c r="K27" s="18" t="n">
        <v>327.12930278</v>
      </c>
      <c r="L27" s="20" t="n">
        <v>3.89582143</v>
      </c>
      <c r="M27" s="18" t="s">
        <v>481</v>
      </c>
      <c r="N27" s="20" t="s">
        <v>481</v>
      </c>
      <c r="O27" s="18" t="s">
        <v>481</v>
      </c>
      <c r="P27" s="20" t="s">
        <v>481</v>
      </c>
      <c r="Q27" s="18" t="s">
        <v>481</v>
      </c>
      <c r="R27" s="20" t="s">
        <v>481</v>
      </c>
      <c r="S27" s="18" t="s">
        <v>481</v>
      </c>
      <c r="T27" s="20" t="s">
        <v>481</v>
      </c>
      <c r="U27" s="18" t="s">
        <v>481</v>
      </c>
      <c r="V27" s="20" t="s">
        <v>481</v>
      </c>
    </row>
    <row r="28" spans="1:22">
      <c r="A28" s="15" t="s">
        <v>503</v>
      </c>
      <c r="B28" s="17" t="n">
        <v>7568</v>
      </c>
      <c r="C28" s="18">
        <f>(0.0/B28*100)</f>
        <v/>
      </c>
      <c r="D28" s="19" t="n">
        <v>7568</v>
      </c>
      <c r="E28" s="18" t="n">
        <v>416.8767681</v>
      </c>
      <c r="F28" s="20" t="n">
        <v>3.11713341</v>
      </c>
      <c r="G28" s="18" t="s">
        <v>481</v>
      </c>
      <c r="H28" s="20" t="s">
        <v>481</v>
      </c>
      <c r="I28" s="18" t="n">
        <v>442.18325864</v>
      </c>
      <c r="J28" s="20" t="n">
        <v>3.98127164</v>
      </c>
      <c r="K28" s="18" t="s">
        <v>481</v>
      </c>
      <c r="L28" s="20" t="s">
        <v>481</v>
      </c>
      <c r="M28" s="18" t="s">
        <v>481</v>
      </c>
      <c r="N28" s="20" t="s">
        <v>481</v>
      </c>
      <c r="O28" s="18" t="s">
        <v>481</v>
      </c>
      <c r="P28" s="20" t="s">
        <v>481</v>
      </c>
      <c r="Q28" s="18" t="s">
        <v>481</v>
      </c>
      <c r="R28" s="20" t="s">
        <v>481</v>
      </c>
      <c r="S28" s="18" t="s">
        <v>481</v>
      </c>
      <c r="T28" s="20" t="s">
        <v>481</v>
      </c>
      <c r="U28" s="18" t="s">
        <v>481</v>
      </c>
      <c r="V28" s="20" t="s">
        <v>481</v>
      </c>
    </row>
    <row r="29" spans="1:22">
      <c r="A29" s="15" t="s">
        <v>504</v>
      </c>
      <c r="B29" s="17" t="n">
        <v>5385</v>
      </c>
      <c r="C29" s="18">
        <f>(0.0/B29*100)</f>
        <v/>
      </c>
      <c r="D29" s="19" t="n">
        <v>5385</v>
      </c>
      <c r="E29" s="18" t="n">
        <v>538.2237543799999</v>
      </c>
      <c r="F29" s="20" t="n">
        <v>2.3593214</v>
      </c>
      <c r="G29" s="18" t="n">
        <v>413.64559498</v>
      </c>
      <c r="H29" s="20" t="n">
        <v>3.65329763</v>
      </c>
      <c r="I29" s="18" t="n">
        <v>319.69843483</v>
      </c>
      <c r="J29" s="20" t="n">
        <v>11.49658436</v>
      </c>
      <c r="K29" s="18" t="s">
        <v>481</v>
      </c>
      <c r="L29" s="20" t="s">
        <v>481</v>
      </c>
      <c r="M29" s="18" t="s">
        <v>481</v>
      </c>
      <c r="N29" s="20" t="s">
        <v>481</v>
      </c>
      <c r="O29" s="18" t="s">
        <v>481</v>
      </c>
      <c r="P29" s="20" t="s">
        <v>481</v>
      </c>
      <c r="Q29" s="18" t="s">
        <v>481</v>
      </c>
      <c r="R29" s="20" t="s">
        <v>481</v>
      </c>
      <c r="S29" s="18" t="s">
        <v>481</v>
      </c>
      <c r="T29" s="20" t="s">
        <v>481</v>
      </c>
      <c r="U29" s="18" t="s">
        <v>481</v>
      </c>
      <c r="V29" s="20" t="s">
        <v>481</v>
      </c>
    </row>
    <row r="30" spans="1:22">
      <c r="A30" s="15" t="s">
        <v>505</v>
      </c>
      <c r="B30" s="17" t="n">
        <v>4520</v>
      </c>
      <c r="C30" s="18">
        <f>(0.0/B30*100)</f>
        <v/>
      </c>
      <c r="D30" s="19" t="n">
        <v>4520</v>
      </c>
      <c r="E30" s="18" t="n">
        <v>509.27071254</v>
      </c>
      <c r="F30" s="20" t="n">
        <v>2.40467898</v>
      </c>
      <c r="G30" s="18" t="s">
        <v>481</v>
      </c>
      <c r="H30" s="20" t="s">
        <v>481</v>
      </c>
      <c r="I30" s="18" t="s">
        <v>481</v>
      </c>
      <c r="J30" s="20" t="s">
        <v>481</v>
      </c>
      <c r="K30" s="18" t="s">
        <v>481</v>
      </c>
      <c r="L30" s="20" t="s">
        <v>481</v>
      </c>
      <c r="M30" s="18" t="s">
        <v>481</v>
      </c>
      <c r="N30" s="20" t="s">
        <v>481</v>
      </c>
      <c r="O30" s="18" t="s">
        <v>481</v>
      </c>
      <c r="P30" s="20" t="s">
        <v>481</v>
      </c>
      <c r="Q30" s="18" t="s">
        <v>481</v>
      </c>
      <c r="R30" s="20" t="s">
        <v>481</v>
      </c>
      <c r="S30" s="18" t="s">
        <v>481</v>
      </c>
      <c r="T30" s="20" t="s">
        <v>481</v>
      </c>
      <c r="U30" s="18" t="s">
        <v>481</v>
      </c>
      <c r="V30" s="20" t="s">
        <v>481</v>
      </c>
    </row>
    <row r="31" spans="1:22">
      <c r="A31" s="15" t="s">
        <v>506</v>
      </c>
      <c r="B31" s="17" t="n">
        <v>5456</v>
      </c>
      <c r="C31" s="18">
        <f>(0.0/B31*100)</f>
        <v/>
      </c>
      <c r="D31" s="19" t="n">
        <v>5456</v>
      </c>
      <c r="E31" s="18" t="n">
        <v>513.19117289</v>
      </c>
      <c r="F31" s="20" t="n">
        <v>2.50932949</v>
      </c>
      <c r="G31" s="18" t="s">
        <v>481</v>
      </c>
      <c r="H31" s="20" t="s">
        <v>481</v>
      </c>
      <c r="I31" s="18" t="s">
        <v>481</v>
      </c>
      <c r="J31" s="20" t="s">
        <v>481</v>
      </c>
      <c r="K31" s="18" t="s">
        <v>481</v>
      </c>
      <c r="L31" s="20" t="s">
        <v>481</v>
      </c>
      <c r="M31" s="18" t="s">
        <v>481</v>
      </c>
      <c r="N31" s="20" t="s">
        <v>481</v>
      </c>
      <c r="O31" s="18" t="s">
        <v>481</v>
      </c>
      <c r="P31" s="20" t="s">
        <v>481</v>
      </c>
      <c r="Q31" s="18" t="s">
        <v>481</v>
      </c>
      <c r="R31" s="20" t="s">
        <v>481</v>
      </c>
      <c r="S31" s="18" t="s">
        <v>481</v>
      </c>
      <c r="T31" s="20" t="s">
        <v>481</v>
      </c>
      <c r="U31" s="18" t="s">
        <v>481</v>
      </c>
      <c r="V31" s="20" t="s">
        <v>481</v>
      </c>
    </row>
    <row r="32" spans="1:22">
      <c r="A32" s="15" t="s">
        <v>507</v>
      </c>
      <c r="B32" s="17" t="n">
        <v>4478</v>
      </c>
      <c r="C32" s="18">
        <f>(0.0/B32*100)</f>
        <v/>
      </c>
      <c r="D32" s="19" t="n">
        <v>4478</v>
      </c>
      <c r="E32" s="18" t="n">
        <v>505.6651298</v>
      </c>
      <c r="F32" s="20" t="n">
        <v>2.49418091</v>
      </c>
      <c r="G32" s="18" t="s">
        <v>481</v>
      </c>
      <c r="H32" s="20" t="s">
        <v>481</v>
      </c>
      <c r="I32" s="18" t="n">
        <v>544.91136667</v>
      </c>
      <c r="J32" s="20" t="n">
        <v>25.25575204</v>
      </c>
      <c r="K32" s="18" t="s">
        <v>481</v>
      </c>
      <c r="L32" s="20" t="s">
        <v>481</v>
      </c>
      <c r="M32" s="18" t="s">
        <v>481</v>
      </c>
      <c r="N32" s="20" t="s">
        <v>481</v>
      </c>
      <c r="O32" s="18" t="s">
        <v>481</v>
      </c>
      <c r="P32" s="20" t="s">
        <v>481</v>
      </c>
      <c r="Q32" s="18" t="s">
        <v>481</v>
      </c>
      <c r="R32" s="20" t="s">
        <v>481</v>
      </c>
      <c r="S32" s="18" t="s">
        <v>481</v>
      </c>
      <c r="T32" s="20" t="s">
        <v>481</v>
      </c>
      <c r="U32" s="18" t="s">
        <v>481</v>
      </c>
      <c r="V32" s="20" t="s">
        <v>481</v>
      </c>
    </row>
    <row r="33" spans="1:22">
      <c r="A33" s="15" t="s">
        <v>508</v>
      </c>
      <c r="B33" s="17" t="n">
        <v>7325</v>
      </c>
      <c r="C33" s="18">
        <f>(0.0/B33*100)</f>
        <v/>
      </c>
      <c r="D33" s="19" t="n">
        <v>7325</v>
      </c>
      <c r="E33" s="18" t="n">
        <v>506.65344506</v>
      </c>
      <c r="F33" s="20" t="n">
        <v>2.73584641</v>
      </c>
      <c r="G33" s="18" t="n">
        <v>377.98919386</v>
      </c>
      <c r="H33" s="20" t="n">
        <v>5.91147801</v>
      </c>
      <c r="I33" s="18" t="n">
        <v>478.09073516</v>
      </c>
      <c r="J33" s="20" t="n">
        <v>8.39940421</v>
      </c>
      <c r="K33" s="18" t="s">
        <v>481</v>
      </c>
      <c r="L33" s="20" t="s">
        <v>481</v>
      </c>
      <c r="M33" s="18" t="s">
        <v>481</v>
      </c>
      <c r="N33" s="20" t="s">
        <v>481</v>
      </c>
      <c r="O33" s="18" t="s">
        <v>481</v>
      </c>
      <c r="P33" s="20" t="s">
        <v>481</v>
      </c>
      <c r="Q33" s="18" t="s">
        <v>481</v>
      </c>
      <c r="R33" s="20" t="s">
        <v>481</v>
      </c>
      <c r="S33" s="18" t="s">
        <v>481</v>
      </c>
      <c r="T33" s="20" t="s">
        <v>481</v>
      </c>
      <c r="U33" s="18" t="s">
        <v>481</v>
      </c>
      <c r="V33" s="20" t="s">
        <v>481</v>
      </c>
    </row>
    <row r="34" spans="1:22">
      <c r="A34" s="15" t="s">
        <v>509</v>
      </c>
      <c r="B34" s="17" t="n">
        <v>6350</v>
      </c>
      <c r="C34" s="18">
        <f>(0.0/B34*100)</f>
        <v/>
      </c>
      <c r="D34" s="19" t="n">
        <v>6350</v>
      </c>
      <c r="E34" s="18" t="n">
        <v>458.45016225</v>
      </c>
      <c r="F34" s="20" t="n">
        <v>3.51626241</v>
      </c>
      <c r="G34" s="18" t="s">
        <v>481</v>
      </c>
      <c r="H34" s="20" t="s">
        <v>481</v>
      </c>
      <c r="I34" s="18" t="n">
        <v>363.81183276</v>
      </c>
      <c r="J34" s="20" t="n">
        <v>6.02282871</v>
      </c>
      <c r="K34" s="18" t="n">
        <v>456.37076226</v>
      </c>
      <c r="L34" s="20" t="n">
        <v>4.79184305</v>
      </c>
      <c r="M34" s="18" t="s">
        <v>481</v>
      </c>
      <c r="N34" s="20" t="s">
        <v>481</v>
      </c>
      <c r="O34" s="18" t="s">
        <v>481</v>
      </c>
      <c r="P34" s="20" t="s">
        <v>481</v>
      </c>
      <c r="Q34" s="18" t="s">
        <v>481</v>
      </c>
      <c r="R34" s="20" t="s">
        <v>481</v>
      </c>
      <c r="S34" s="18" t="s">
        <v>481</v>
      </c>
      <c r="T34" s="20" t="s">
        <v>481</v>
      </c>
      <c r="U34" s="18" t="s">
        <v>481</v>
      </c>
      <c r="V34" s="20" t="s">
        <v>481</v>
      </c>
    </row>
    <row r="35" spans="1:22">
      <c r="A35" s="15" t="s">
        <v>510</v>
      </c>
      <c r="B35" s="17" t="n">
        <v>6406</v>
      </c>
      <c r="C35" s="18">
        <f>(0.0/B35*100)</f>
        <v/>
      </c>
      <c r="D35" s="19" t="n">
        <v>6406</v>
      </c>
      <c r="E35" s="18" t="n">
        <v>554.39054413</v>
      </c>
      <c r="F35" s="20" t="n">
        <v>2.61635837</v>
      </c>
      <c r="G35" s="18" t="s">
        <v>481</v>
      </c>
      <c r="H35" s="20" t="s">
        <v>481</v>
      </c>
      <c r="I35" s="18" t="n">
        <v>468.66899957</v>
      </c>
      <c r="J35" s="20" t="n">
        <v>1.42892756</v>
      </c>
      <c r="K35" s="18" t="s">
        <v>481</v>
      </c>
      <c r="L35" s="20" t="s">
        <v>481</v>
      </c>
      <c r="M35" s="18" t="s">
        <v>481</v>
      </c>
      <c r="N35" s="20" t="s">
        <v>481</v>
      </c>
      <c r="O35" s="18" t="s">
        <v>481</v>
      </c>
      <c r="P35" s="20" t="s">
        <v>481</v>
      </c>
      <c r="Q35" s="18" t="s">
        <v>481</v>
      </c>
      <c r="R35" s="20" t="s">
        <v>481</v>
      </c>
      <c r="S35" s="18" t="s">
        <v>481</v>
      </c>
      <c r="T35" s="20" t="s">
        <v>481</v>
      </c>
      <c r="U35" s="18" t="s">
        <v>481</v>
      </c>
      <c r="V35" s="20" t="s">
        <v>481</v>
      </c>
    </row>
    <row r="36" spans="1:22">
      <c r="A36" s="15" t="s">
        <v>511</v>
      </c>
      <c r="B36" s="17" t="n">
        <v>6736</v>
      </c>
      <c r="C36" s="18">
        <f>(0.0/B36*100)</f>
        <v/>
      </c>
      <c r="D36" s="19" t="n">
        <v>6736</v>
      </c>
      <c r="E36" s="18" t="n">
        <v>496.53172646</v>
      </c>
      <c r="F36" s="20" t="n">
        <v>2.36679735</v>
      </c>
      <c r="G36" s="18" t="n">
        <v>392.12276733</v>
      </c>
      <c r="H36" s="20" t="n">
        <v>13.97548024</v>
      </c>
      <c r="I36" s="18" t="s">
        <v>481</v>
      </c>
      <c r="J36" s="20" t="s">
        <v>481</v>
      </c>
      <c r="K36" s="18" t="s">
        <v>481</v>
      </c>
      <c r="L36" s="20" t="s">
        <v>481</v>
      </c>
      <c r="M36" s="18" t="s">
        <v>481</v>
      </c>
      <c r="N36" s="20" t="s">
        <v>481</v>
      </c>
      <c r="O36" s="18" t="s">
        <v>481</v>
      </c>
      <c r="P36" s="20" t="s">
        <v>481</v>
      </c>
      <c r="Q36" s="18" t="s">
        <v>481</v>
      </c>
      <c r="R36" s="20" t="s">
        <v>481</v>
      </c>
      <c r="S36" s="18" t="s">
        <v>481</v>
      </c>
      <c r="T36" s="20" t="s">
        <v>481</v>
      </c>
      <c r="U36" s="18" t="s">
        <v>481</v>
      </c>
      <c r="V36" s="20" t="s">
        <v>481</v>
      </c>
    </row>
    <row r="37" spans="1:22">
      <c r="A37" s="15" t="s">
        <v>512</v>
      </c>
      <c r="B37" s="17" t="n">
        <v>5458</v>
      </c>
      <c r="C37" s="18">
        <f>(0.0/B37*100)</f>
        <v/>
      </c>
      <c r="D37" s="19" t="n">
        <v>5458</v>
      </c>
      <c r="E37" s="18" t="n">
        <v>500.05386605</v>
      </c>
      <c r="F37" s="20" t="n">
        <v>3.49619242</v>
      </c>
      <c r="G37" s="18" t="s">
        <v>481</v>
      </c>
      <c r="H37" s="20" t="s">
        <v>481</v>
      </c>
      <c r="I37" s="18" t="n">
        <v>572.7378915100001</v>
      </c>
      <c r="J37" s="20" t="n">
        <v>34.39075993</v>
      </c>
      <c r="K37" s="18" t="s">
        <v>481</v>
      </c>
      <c r="L37" s="20" t="s">
        <v>481</v>
      </c>
      <c r="M37" s="18" t="s">
        <v>481</v>
      </c>
      <c r="N37" s="20" t="s">
        <v>481</v>
      </c>
      <c r="O37" s="18" t="s">
        <v>481</v>
      </c>
      <c r="P37" s="20" t="s">
        <v>481</v>
      </c>
      <c r="Q37" s="18" t="s">
        <v>481</v>
      </c>
      <c r="R37" s="20" t="s">
        <v>481</v>
      </c>
      <c r="S37" s="18" t="s">
        <v>481</v>
      </c>
      <c r="T37" s="20" t="s">
        <v>481</v>
      </c>
      <c r="U37" s="18" t="s">
        <v>481</v>
      </c>
      <c r="V37" s="20" t="s">
        <v>481</v>
      </c>
    </row>
    <row r="38" spans="1:22">
      <c r="A38" s="15" t="s">
        <v>513</v>
      </c>
      <c r="B38" s="17" t="n">
        <v>5860</v>
      </c>
      <c r="C38" s="18">
        <f>(0.0/B38*100)</f>
        <v/>
      </c>
      <c r="D38" s="19" t="n">
        <v>5860</v>
      </c>
      <c r="E38" s="18" t="n">
        <v>490.28296403</v>
      </c>
      <c r="F38" s="20" t="n">
        <v>3.2012581</v>
      </c>
      <c r="G38" s="18" t="s">
        <v>481</v>
      </c>
      <c r="H38" s="20" t="s">
        <v>481</v>
      </c>
      <c r="I38" s="18" t="n">
        <v>519.27060912</v>
      </c>
      <c r="J38" s="20" t="n">
        <v>5.2547136</v>
      </c>
      <c r="K38" s="18" t="s">
        <v>481</v>
      </c>
      <c r="L38" s="20" t="s">
        <v>481</v>
      </c>
      <c r="M38" s="18" t="s">
        <v>481</v>
      </c>
      <c r="N38" s="20" t="s">
        <v>481</v>
      </c>
      <c r="O38" s="18" t="s">
        <v>481</v>
      </c>
      <c r="P38" s="20" t="s">
        <v>481</v>
      </c>
      <c r="Q38" s="18" t="s">
        <v>481</v>
      </c>
      <c r="R38" s="20" t="s">
        <v>481</v>
      </c>
      <c r="S38" s="18" t="s">
        <v>481</v>
      </c>
      <c r="T38" s="20" t="s">
        <v>481</v>
      </c>
      <c r="U38" s="18" t="n">
        <v>371.48777242</v>
      </c>
      <c r="V38" s="20" t="n">
        <v>22.63903995</v>
      </c>
    </row>
    <row r="39" spans="1:22">
      <c r="A39" s="15" t="s">
        <v>514</v>
      </c>
      <c r="B39" s="17" t="n">
        <v>5895</v>
      </c>
      <c r="C39" s="18">
        <f>(0.0/B39*100)</f>
        <v/>
      </c>
      <c r="D39" s="19" t="n">
        <v>5895</v>
      </c>
      <c r="E39" s="18" t="n">
        <v>453.30811148</v>
      </c>
      <c r="F39" s="20" t="n">
        <v>5.78379575</v>
      </c>
      <c r="G39" s="18" t="s">
        <v>481</v>
      </c>
      <c r="H39" s="20" t="s">
        <v>481</v>
      </c>
      <c r="I39" s="18" t="n">
        <v>392.44755727</v>
      </c>
      <c r="J39" s="20" t="n">
        <v>5.07745327</v>
      </c>
      <c r="K39" s="18" t="s">
        <v>481</v>
      </c>
      <c r="L39" s="20" t="s">
        <v>481</v>
      </c>
      <c r="M39" s="18" t="s">
        <v>481</v>
      </c>
      <c r="N39" s="20" t="s">
        <v>481</v>
      </c>
      <c r="O39" s="18" t="s">
        <v>481</v>
      </c>
      <c r="P39" s="20" t="s">
        <v>481</v>
      </c>
      <c r="Q39" s="18" t="s">
        <v>481</v>
      </c>
      <c r="R39" s="20" t="s">
        <v>481</v>
      </c>
      <c r="S39" s="18" t="s">
        <v>481</v>
      </c>
      <c r="T39" s="20" t="s">
        <v>481</v>
      </c>
      <c r="U39" s="18" t="s">
        <v>481</v>
      </c>
      <c r="V39" s="20" t="s">
        <v>481</v>
      </c>
    </row>
    <row r="40" spans="1:22">
      <c r="A40" s="15" t="s">
        <v>515</v>
      </c>
      <c r="B40" s="17" t="n">
        <v>14157</v>
      </c>
      <c r="C40" s="18">
        <f>(0.0/B40*100)</f>
        <v/>
      </c>
      <c r="D40" s="19" t="n">
        <v>14157</v>
      </c>
      <c r="E40" s="18" t="n">
        <v>498.03562127</v>
      </c>
      <c r="F40" s="20" t="n">
        <v>2.78887304</v>
      </c>
      <c r="G40" s="18" t="s">
        <v>481</v>
      </c>
      <c r="H40" s="20" t="s">
        <v>481</v>
      </c>
      <c r="I40" s="18" t="n">
        <v>489.69325897</v>
      </c>
      <c r="J40" s="20" t="n">
        <v>10.33302805</v>
      </c>
      <c r="K40" s="18" t="s">
        <v>481</v>
      </c>
      <c r="L40" s="20" t="s">
        <v>481</v>
      </c>
      <c r="M40" s="18" t="s">
        <v>481</v>
      </c>
      <c r="N40" s="20" t="s">
        <v>481</v>
      </c>
      <c r="O40" s="18" t="s">
        <v>481</v>
      </c>
      <c r="P40" s="20" t="s">
        <v>481</v>
      </c>
      <c r="Q40" s="18" t="s">
        <v>481</v>
      </c>
      <c r="R40" s="20" t="s">
        <v>481</v>
      </c>
      <c r="S40" s="18" t="s">
        <v>481</v>
      </c>
      <c r="T40" s="20" t="s">
        <v>481</v>
      </c>
      <c r="U40" s="18" t="s">
        <v>481</v>
      </c>
      <c r="V40" s="20" t="s">
        <v>481</v>
      </c>
    </row>
    <row r="41" spans="1:22">
      <c r="A41" s="15" t="s">
        <v>516</v>
      </c>
      <c r="B41" s="17" t="n">
        <v>5712</v>
      </c>
      <c r="C41" s="18">
        <f>(0.0/B41*100)</f>
        <v/>
      </c>
      <c r="D41" s="19" t="n">
        <v>5712</v>
      </c>
      <c r="E41" s="18" t="n">
        <v>496.93509736</v>
      </c>
      <c r="F41" s="20" t="n">
        <v>3.40747713</v>
      </c>
      <c r="G41" s="18" t="s">
        <v>481</v>
      </c>
      <c r="H41" s="20" t="s">
        <v>481</v>
      </c>
      <c r="I41" s="18" t="s">
        <v>481</v>
      </c>
      <c r="J41" s="20" t="s">
        <v>481</v>
      </c>
      <c r="K41" s="18" t="s">
        <v>481</v>
      </c>
      <c r="L41" s="20" t="s">
        <v>481</v>
      </c>
      <c r="M41" s="18" t="s">
        <v>481</v>
      </c>
      <c r="N41" s="20" t="s">
        <v>481</v>
      </c>
      <c r="O41" s="18" t="s">
        <v>481</v>
      </c>
      <c r="P41" s="20" t="s">
        <v>481</v>
      </c>
      <c r="Q41" s="18" t="s">
        <v>481</v>
      </c>
      <c r="R41" s="20" t="s">
        <v>481</v>
      </c>
      <c r="S41" s="18" t="s">
        <v>481</v>
      </c>
      <c r="T41" s="20" t="s">
        <v>481</v>
      </c>
      <c r="U41" s="18" t="s">
        <v>481</v>
      </c>
      <c r="V41" s="20" t="s">
        <v>481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n">
        <v>408.42471855</v>
      </c>
      <c r="F44" s="20" t="n">
        <v>3.86526093</v>
      </c>
      <c r="G44" s="18" t="s">
        <v>481</v>
      </c>
      <c r="H44" s="20" t="s">
        <v>481</v>
      </c>
      <c r="I44" s="18" t="n">
        <v>358.68851997</v>
      </c>
      <c r="J44" s="20" t="n">
        <v>15.76634301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350.37883867</v>
      </c>
      <c r="F45" s="20" t="n">
        <v>2.91471291</v>
      </c>
      <c r="G45" s="18" t="s">
        <v>481</v>
      </c>
      <c r="H45" s="20" t="s">
        <v>481</v>
      </c>
      <c r="I45" s="18" t="n">
        <v>269.90188332</v>
      </c>
      <c r="J45" s="20" t="n">
        <v>26.43723579</v>
      </c>
      <c r="K45" s="18" t="s">
        <v>481</v>
      </c>
      <c r="L45" s="20" t="s">
        <v>481</v>
      </c>
      <c r="M45" s="18" t="s">
        <v>481</v>
      </c>
      <c r="N45" s="20" t="s">
        <v>481</v>
      </c>
      <c r="O45" s="18" t="s">
        <v>481</v>
      </c>
      <c r="P45" s="20" t="s">
        <v>481</v>
      </c>
      <c r="Q45" s="18" t="s">
        <v>481</v>
      </c>
      <c r="R45" s="20" t="s">
        <v>481</v>
      </c>
      <c r="S45" s="18" t="s">
        <v>481</v>
      </c>
      <c r="T45" s="20" t="s">
        <v>481</v>
      </c>
      <c r="U45" s="18" t="s">
        <v>481</v>
      </c>
      <c r="V45" s="20" t="s">
        <v>481</v>
      </c>
    </row>
    <row r="46" spans="1:22">
      <c r="A46" s="15" t="s">
        <v>521</v>
      </c>
      <c r="B46" s="17" t="n">
        <v>23141</v>
      </c>
      <c r="C46" s="18">
        <f>(0.0/B46*100)</f>
        <v/>
      </c>
      <c r="D46" s="19" t="n">
        <v>23141</v>
      </c>
      <c r="E46" s="18" t="n">
        <v>403.65437028</v>
      </c>
      <c r="F46" s="20" t="n">
        <v>2.68768664</v>
      </c>
      <c r="G46" s="18" t="s">
        <v>481</v>
      </c>
      <c r="H46" s="20" t="s">
        <v>481</v>
      </c>
      <c r="I46" s="18" t="n">
        <v>482.45752159</v>
      </c>
      <c r="J46" s="20" t="n">
        <v>11.524183</v>
      </c>
      <c r="K46" s="18" t="s">
        <v>481</v>
      </c>
      <c r="L46" s="20" t="s">
        <v>481</v>
      </c>
      <c r="M46" s="18" t="s">
        <v>481</v>
      </c>
      <c r="N46" s="20" t="s">
        <v>481</v>
      </c>
      <c r="O46" s="18" t="s">
        <v>481</v>
      </c>
      <c r="P46" s="20" t="s">
        <v>481</v>
      </c>
      <c r="Q46" s="18" t="s">
        <v>481</v>
      </c>
      <c r="R46" s="20" t="s">
        <v>481</v>
      </c>
      <c r="S46" s="18" t="s">
        <v>481</v>
      </c>
      <c r="T46" s="20" t="s">
        <v>481</v>
      </c>
      <c r="U46" s="18" t="s">
        <v>481</v>
      </c>
      <c r="V46" s="20" t="s">
        <v>481</v>
      </c>
    </row>
    <row r="47" spans="1:22">
      <c r="A47" s="15" t="s">
        <v>522</v>
      </c>
      <c r="B47" s="17" t="n">
        <v>5928</v>
      </c>
      <c r="C47" s="18">
        <f>(0.0/B47*100)</f>
        <v/>
      </c>
      <c r="D47" s="19" t="n">
        <v>5928</v>
      </c>
      <c r="E47" s="18" t="n">
        <v>465.5891454</v>
      </c>
      <c r="F47" s="20" t="n">
        <v>6.15083148</v>
      </c>
      <c r="G47" s="18" t="s">
        <v>481</v>
      </c>
      <c r="H47" s="20" t="s">
        <v>481</v>
      </c>
      <c r="I47" s="18" t="n">
        <v>392.25650833</v>
      </c>
      <c r="J47" s="20" t="n">
        <v>7.84054268</v>
      </c>
      <c r="K47" s="18" t="s">
        <v>481</v>
      </c>
      <c r="L47" s="20" t="s">
        <v>481</v>
      </c>
      <c r="M47" s="18" t="s">
        <v>481</v>
      </c>
      <c r="N47" s="20" t="s">
        <v>481</v>
      </c>
      <c r="O47" s="18" t="s">
        <v>481</v>
      </c>
      <c r="P47" s="20" t="s">
        <v>481</v>
      </c>
      <c r="Q47" s="18" t="s">
        <v>481</v>
      </c>
      <c r="R47" s="20" t="s">
        <v>481</v>
      </c>
      <c r="S47" s="18" t="s">
        <v>481</v>
      </c>
      <c r="T47" s="20" t="s">
        <v>481</v>
      </c>
      <c r="U47" s="18" t="s">
        <v>481</v>
      </c>
      <c r="V47" s="20" t="s">
        <v>481</v>
      </c>
    </row>
    <row r="48" spans="1:22">
      <c r="A48" s="15" t="s">
        <v>523</v>
      </c>
      <c r="B48" s="17" t="n">
        <v>9841</v>
      </c>
      <c r="C48" s="18">
        <f>(0.0/B48*100)</f>
        <v/>
      </c>
      <c r="D48" s="19" t="n">
        <v>9841</v>
      </c>
      <c r="E48" s="18" t="n">
        <v>494.92175776</v>
      </c>
      <c r="F48" s="20" t="n">
        <v>5.41494671</v>
      </c>
      <c r="G48" s="18" t="s">
        <v>481</v>
      </c>
      <c r="H48" s="20" t="s">
        <v>481</v>
      </c>
      <c r="I48" s="18" t="n">
        <v>479.21275768</v>
      </c>
      <c r="J48" s="20" t="n">
        <v>8.98095591</v>
      </c>
      <c r="K48" s="18" t="s">
        <v>481</v>
      </c>
      <c r="L48" s="20" t="s">
        <v>481</v>
      </c>
      <c r="M48" s="18" t="s">
        <v>481</v>
      </c>
      <c r="N48" s="20" t="s">
        <v>481</v>
      </c>
      <c r="O48" s="18" t="s">
        <v>481</v>
      </c>
      <c r="P48" s="20" t="s">
        <v>481</v>
      </c>
      <c r="Q48" s="18" t="s">
        <v>481</v>
      </c>
      <c r="R48" s="20" t="s">
        <v>481</v>
      </c>
      <c r="S48" s="18" t="s">
        <v>481</v>
      </c>
      <c r="T48" s="20" t="s">
        <v>481</v>
      </c>
      <c r="U48" s="18" t="s">
        <v>481</v>
      </c>
      <c r="V48" s="20" t="s">
        <v>481</v>
      </c>
    </row>
    <row r="49" spans="1:22">
      <c r="A49" s="15" t="s">
        <v>524</v>
      </c>
      <c r="B49" s="17" t="n">
        <v>6349</v>
      </c>
      <c r="C49" s="18">
        <f>(0.0/B49*100)</f>
        <v/>
      </c>
      <c r="D49" s="19" t="n">
        <v>6349</v>
      </c>
      <c r="E49" s="18" t="n">
        <v>427.34595366</v>
      </c>
      <c r="F49" s="20" t="n">
        <v>3.66355529</v>
      </c>
      <c r="G49" s="18" t="s">
        <v>481</v>
      </c>
      <c r="H49" s="20" t="s">
        <v>481</v>
      </c>
      <c r="I49" s="18" t="n">
        <v>415.05883236</v>
      </c>
      <c r="J49" s="20" t="n">
        <v>8.85648115</v>
      </c>
      <c r="K49" s="18" t="s">
        <v>481</v>
      </c>
      <c r="L49" s="20" t="s">
        <v>481</v>
      </c>
      <c r="M49" s="18" t="s">
        <v>481</v>
      </c>
      <c r="N49" s="20" t="s">
        <v>481</v>
      </c>
      <c r="O49" s="18" t="s">
        <v>481</v>
      </c>
      <c r="P49" s="20" t="s">
        <v>481</v>
      </c>
      <c r="Q49" s="18" t="s">
        <v>481</v>
      </c>
      <c r="R49" s="20" t="s">
        <v>481</v>
      </c>
      <c r="S49" s="18" t="s">
        <v>481</v>
      </c>
      <c r="T49" s="20" t="s">
        <v>481</v>
      </c>
      <c r="U49" s="18" t="s">
        <v>481</v>
      </c>
      <c r="V49" s="20" t="s">
        <v>481</v>
      </c>
    </row>
    <row r="50" spans="1:22">
      <c r="A50" s="15" t="s">
        <v>525</v>
      </c>
      <c r="B50" s="17" t="n">
        <v>11795</v>
      </c>
      <c r="C50" s="18">
        <f>(0.0/B50*100)</f>
        <v/>
      </c>
      <c r="D50" s="19" t="n">
        <v>11795</v>
      </c>
      <c r="E50" s="18" t="n">
        <v>418.46537152</v>
      </c>
      <c r="F50" s="20" t="n">
        <v>3.40125444</v>
      </c>
      <c r="G50" s="18" t="s">
        <v>481</v>
      </c>
      <c r="H50" s="20" t="s">
        <v>481</v>
      </c>
      <c r="I50" s="18" t="n">
        <v>449.39290536</v>
      </c>
      <c r="J50" s="20" t="n">
        <v>5.19116236</v>
      </c>
      <c r="K50" s="18" t="s">
        <v>481</v>
      </c>
      <c r="L50" s="20" t="s">
        <v>481</v>
      </c>
      <c r="M50" s="18" t="s">
        <v>481</v>
      </c>
      <c r="N50" s="20" t="s">
        <v>481</v>
      </c>
      <c r="O50" s="18" t="s">
        <v>481</v>
      </c>
      <c r="P50" s="20" t="s">
        <v>481</v>
      </c>
      <c r="Q50" s="18" t="s">
        <v>481</v>
      </c>
      <c r="R50" s="20" t="s">
        <v>481</v>
      </c>
      <c r="S50" s="18" t="s">
        <v>481</v>
      </c>
      <c r="T50" s="20" t="s">
        <v>481</v>
      </c>
      <c r="U50" s="18" t="s">
        <v>481</v>
      </c>
      <c r="V50" s="20" t="s">
        <v>481</v>
      </c>
    </row>
    <row r="51" spans="1:22">
      <c r="A51" s="15" t="s">
        <v>526</v>
      </c>
      <c r="B51" s="17" t="n">
        <v>6866</v>
      </c>
      <c r="C51" s="18">
        <f>(0.0/B51*100)</f>
        <v/>
      </c>
      <c r="D51" s="19" t="n">
        <v>6866</v>
      </c>
      <c r="E51" s="18" t="n">
        <v>424.25127418</v>
      </c>
      <c r="F51" s="20" t="n">
        <v>2.68322016</v>
      </c>
      <c r="G51" s="18" t="s">
        <v>481</v>
      </c>
      <c r="H51" s="20" t="s">
        <v>481</v>
      </c>
      <c r="I51" s="18" t="n">
        <v>450.65958224</v>
      </c>
      <c r="J51" s="20" t="n">
        <v>6.38402497</v>
      </c>
      <c r="K51" s="18" t="s">
        <v>481</v>
      </c>
      <c r="L51" s="20" t="s">
        <v>481</v>
      </c>
      <c r="M51" s="18" t="s">
        <v>481</v>
      </c>
      <c r="N51" s="20" t="s">
        <v>481</v>
      </c>
      <c r="O51" s="18" t="s">
        <v>481</v>
      </c>
      <c r="P51" s="20" t="s">
        <v>481</v>
      </c>
      <c r="Q51" s="18" t="s">
        <v>481</v>
      </c>
      <c r="R51" s="20" t="s">
        <v>481</v>
      </c>
      <c r="S51" s="18" t="s">
        <v>481</v>
      </c>
      <c r="T51" s="20" t="s">
        <v>481</v>
      </c>
      <c r="U51" s="18" t="s">
        <v>481</v>
      </c>
      <c r="V51" s="20" t="s">
        <v>481</v>
      </c>
    </row>
    <row r="52" spans="1:22">
      <c r="A52" s="15" t="s">
        <v>527</v>
      </c>
      <c r="B52" s="17" t="n">
        <v>5809</v>
      </c>
      <c r="C52" s="18">
        <f>(0.0/B52*100)</f>
        <v/>
      </c>
      <c r="D52" s="19" t="n">
        <v>5809</v>
      </c>
      <c r="E52" s="18" t="n">
        <v>554.93883816</v>
      </c>
      <c r="F52" s="20" t="n">
        <v>3.82532769</v>
      </c>
      <c r="G52" s="18" t="s">
        <v>481</v>
      </c>
      <c r="H52" s="20" t="s">
        <v>481</v>
      </c>
      <c r="I52" s="18" t="n">
        <v>453.8435795</v>
      </c>
      <c r="J52" s="20" t="n">
        <v>3.13684892</v>
      </c>
      <c r="K52" s="18" t="s">
        <v>481</v>
      </c>
      <c r="L52" s="20" t="s">
        <v>481</v>
      </c>
      <c r="M52" s="18" t="s">
        <v>481</v>
      </c>
      <c r="N52" s="20" t="s">
        <v>481</v>
      </c>
      <c r="O52" s="18" t="s">
        <v>481</v>
      </c>
      <c r="P52" s="20" t="s">
        <v>481</v>
      </c>
      <c r="Q52" s="18" t="s">
        <v>481</v>
      </c>
      <c r="R52" s="20" t="s">
        <v>481</v>
      </c>
      <c r="S52" s="18" t="s">
        <v>481</v>
      </c>
      <c r="T52" s="20" t="s">
        <v>481</v>
      </c>
      <c r="U52" s="18" t="s">
        <v>481</v>
      </c>
      <c r="V52" s="20" t="s">
        <v>481</v>
      </c>
    </row>
    <row r="53" spans="1:22">
      <c r="A53" s="15" t="s">
        <v>528</v>
      </c>
      <c r="B53" s="17" t="n">
        <v>5571</v>
      </c>
      <c r="C53" s="18">
        <f>(0.0/B53*100)</f>
        <v/>
      </c>
      <c r="D53" s="19" t="n">
        <v>5571</v>
      </c>
      <c r="E53" s="18" t="n">
        <v>456.75100304</v>
      </c>
      <c r="F53" s="20" t="n">
        <v>1.85258358</v>
      </c>
      <c r="G53" s="18" t="s">
        <v>481</v>
      </c>
      <c r="H53" s="20" t="s">
        <v>481</v>
      </c>
      <c r="I53" s="18" t="n">
        <v>339.96611133</v>
      </c>
      <c r="J53" s="20" t="n">
        <v>3.80084022</v>
      </c>
      <c r="K53" s="18" t="s">
        <v>481</v>
      </c>
      <c r="L53" s="20" t="s">
        <v>481</v>
      </c>
      <c r="M53" s="18" t="s">
        <v>481</v>
      </c>
      <c r="N53" s="20" t="s">
        <v>481</v>
      </c>
      <c r="O53" s="18" t="s">
        <v>481</v>
      </c>
      <c r="P53" s="20" t="s">
        <v>481</v>
      </c>
      <c r="Q53" s="18" t="s">
        <v>481</v>
      </c>
      <c r="R53" s="20" t="s">
        <v>481</v>
      </c>
      <c r="S53" s="18" t="s">
        <v>481</v>
      </c>
      <c r="T53" s="20" t="s">
        <v>481</v>
      </c>
      <c r="U53" s="18" t="s">
        <v>481</v>
      </c>
      <c r="V53" s="20" t="s">
        <v>481</v>
      </c>
    </row>
    <row r="54" spans="1:22">
      <c r="A54" s="15" t="s">
        <v>529</v>
      </c>
      <c r="B54" s="17" t="n">
        <v>4740</v>
      </c>
      <c r="C54" s="18">
        <f>(0.0/B54*100)</f>
        <v/>
      </c>
      <c r="D54" s="19" t="n">
        <v>4740</v>
      </c>
      <c r="E54" s="18" t="n">
        <v>353.29030199</v>
      </c>
      <c r="F54" s="20" t="n">
        <v>3.02188219</v>
      </c>
      <c r="G54" s="18" t="s">
        <v>481</v>
      </c>
      <c r="H54" s="20" t="s">
        <v>481</v>
      </c>
      <c r="I54" s="18" t="n">
        <v>445.53075586</v>
      </c>
      <c r="J54" s="20" t="n">
        <v>6.51061906</v>
      </c>
      <c r="K54" s="18" t="s">
        <v>481</v>
      </c>
      <c r="L54" s="20" t="s">
        <v>481</v>
      </c>
      <c r="M54" s="18" t="s">
        <v>481</v>
      </c>
      <c r="N54" s="20" t="s">
        <v>481</v>
      </c>
      <c r="O54" s="18" t="s">
        <v>481</v>
      </c>
      <c r="P54" s="20" t="s">
        <v>481</v>
      </c>
      <c r="Q54" s="18" t="s">
        <v>481</v>
      </c>
      <c r="R54" s="20" t="s">
        <v>481</v>
      </c>
      <c r="S54" s="18" t="s">
        <v>481</v>
      </c>
      <c r="T54" s="20" t="s">
        <v>481</v>
      </c>
      <c r="U54" s="18" t="s">
        <v>481</v>
      </c>
      <c r="V54" s="20" t="s">
        <v>481</v>
      </c>
    </row>
    <row r="55" spans="1:22">
      <c r="A55" s="15" t="s">
        <v>530</v>
      </c>
      <c r="B55" s="17" t="n">
        <v>5316</v>
      </c>
      <c r="C55" s="18">
        <f>(0.0/B55*100)</f>
        <v/>
      </c>
      <c r="D55" s="19" t="n">
        <v>5316</v>
      </c>
      <c r="E55" s="18" t="n">
        <v>403.32189922</v>
      </c>
      <c r="F55" s="20" t="n">
        <v>2.79516897</v>
      </c>
      <c r="G55" s="18" t="s">
        <v>481</v>
      </c>
      <c r="H55" s="20" t="s">
        <v>481</v>
      </c>
      <c r="I55" s="18" t="n">
        <v>284.5316301</v>
      </c>
      <c r="J55" s="20" t="n">
        <v>16.46780265</v>
      </c>
      <c r="K55" s="18" t="s">
        <v>481</v>
      </c>
      <c r="L55" s="20" t="s">
        <v>481</v>
      </c>
      <c r="M55" s="18" t="s">
        <v>481</v>
      </c>
      <c r="N55" s="20" t="s">
        <v>481</v>
      </c>
      <c r="O55" s="18" t="s">
        <v>481</v>
      </c>
      <c r="P55" s="20" t="s">
        <v>481</v>
      </c>
      <c r="Q55" s="18" t="s">
        <v>481</v>
      </c>
      <c r="R55" s="20" t="s">
        <v>481</v>
      </c>
      <c r="S55" s="18" t="s">
        <v>481</v>
      </c>
      <c r="T55" s="20" t="s">
        <v>481</v>
      </c>
      <c r="U55" s="18" t="s">
        <v>481</v>
      </c>
      <c r="V55" s="20" t="s">
        <v>481</v>
      </c>
    </row>
    <row r="56" spans="1:22">
      <c r="A56" s="15" t="s">
        <v>531</v>
      </c>
      <c r="B56" s="17" t="n">
        <v>5359</v>
      </c>
      <c r="C56" s="18">
        <f>(0.0/B56*100)</f>
        <v/>
      </c>
      <c r="D56" s="19" t="n">
        <v>5359</v>
      </c>
      <c r="E56" s="18" t="n">
        <v>526.67534</v>
      </c>
      <c r="F56" s="20" t="n">
        <v>2.68850875</v>
      </c>
      <c r="G56" s="18" t="s">
        <v>481</v>
      </c>
      <c r="H56" s="20" t="s">
        <v>481</v>
      </c>
      <c r="I56" s="18" t="s">
        <v>481</v>
      </c>
      <c r="J56" s="20" t="s">
        <v>481</v>
      </c>
      <c r="K56" s="18" t="s">
        <v>481</v>
      </c>
      <c r="L56" s="20" t="s">
        <v>481</v>
      </c>
      <c r="M56" s="18" t="s">
        <v>481</v>
      </c>
      <c r="N56" s="20" t="s">
        <v>481</v>
      </c>
      <c r="O56" s="18" t="s">
        <v>481</v>
      </c>
      <c r="P56" s="20" t="s">
        <v>481</v>
      </c>
      <c r="Q56" s="18" t="s">
        <v>481</v>
      </c>
      <c r="R56" s="20" t="s">
        <v>481</v>
      </c>
      <c r="S56" s="18" t="s">
        <v>481</v>
      </c>
      <c r="T56" s="20" t="s">
        <v>481</v>
      </c>
      <c r="U56" s="18" t="s">
        <v>481</v>
      </c>
      <c r="V56" s="20" t="s">
        <v>481</v>
      </c>
    </row>
    <row r="57" spans="1:22">
      <c r="A57" s="15" t="s">
        <v>532</v>
      </c>
      <c r="B57" s="17" t="n">
        <v>6513</v>
      </c>
      <c r="C57" s="18">
        <f>(0.0/B57*100)</f>
        <v/>
      </c>
      <c r="D57" s="19" t="n">
        <v>6513</v>
      </c>
      <c r="E57" s="18" t="n">
        <v>395.91265397</v>
      </c>
      <c r="F57" s="20" t="n">
        <v>3.14028269</v>
      </c>
      <c r="G57" s="18" t="s">
        <v>481</v>
      </c>
      <c r="H57" s="20" t="s">
        <v>481</v>
      </c>
      <c r="I57" s="18" t="n">
        <v>404.31397116</v>
      </c>
      <c r="J57" s="20" t="n">
        <v>7.26978778</v>
      </c>
      <c r="K57" s="18" t="s">
        <v>481</v>
      </c>
      <c r="L57" s="20" t="s">
        <v>481</v>
      </c>
      <c r="M57" s="18" t="s">
        <v>481</v>
      </c>
      <c r="N57" s="20" t="s">
        <v>481</v>
      </c>
      <c r="O57" s="18" t="s">
        <v>481</v>
      </c>
      <c r="P57" s="20" t="s">
        <v>481</v>
      </c>
      <c r="Q57" s="18" t="s">
        <v>481</v>
      </c>
      <c r="R57" s="20" t="s">
        <v>481</v>
      </c>
      <c r="S57" s="18" t="s">
        <v>481</v>
      </c>
      <c r="T57" s="20" t="s">
        <v>481</v>
      </c>
      <c r="U57" s="18" t="s">
        <v>481</v>
      </c>
      <c r="V57" s="20" t="s">
        <v>481</v>
      </c>
    </row>
    <row r="58" spans="1:22">
      <c r="A58" s="15" t="s">
        <v>533</v>
      </c>
      <c r="B58" s="17" t="n">
        <v>7267</v>
      </c>
      <c r="C58" s="18">
        <f>(0.0/B58*100)</f>
        <v/>
      </c>
      <c r="D58" s="19" t="n">
        <v>7267</v>
      </c>
      <c r="E58" s="18" t="n">
        <v>408.10219777</v>
      </c>
      <c r="F58" s="20" t="n">
        <v>2.92517356</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row>
    <row r="59" spans="1:22">
      <c r="A59" s="15" t="s">
        <v>534</v>
      </c>
      <c r="B59" s="17" t="n">
        <v>4826</v>
      </c>
      <c r="C59" s="18">
        <f>(0.0/B59*100)</f>
        <v/>
      </c>
      <c r="D59" s="19" t="n">
        <v>4826</v>
      </c>
      <c r="E59" s="18" t="n">
        <v>360.77996114</v>
      </c>
      <c r="F59" s="20" t="n">
        <v>2.09153138</v>
      </c>
      <c r="G59" s="18" t="s">
        <v>481</v>
      </c>
      <c r="H59" s="20" t="s">
        <v>481</v>
      </c>
      <c r="I59" s="18" t="n">
        <v>322.07310329</v>
      </c>
      <c r="J59" s="20" t="n">
        <v>2.37278045</v>
      </c>
      <c r="K59" s="18" t="s">
        <v>481</v>
      </c>
      <c r="L59" s="20" t="s">
        <v>481</v>
      </c>
      <c r="M59" s="18" t="s">
        <v>481</v>
      </c>
      <c r="N59" s="20" t="s">
        <v>481</v>
      </c>
      <c r="O59" s="18" t="s">
        <v>481</v>
      </c>
      <c r="P59" s="20" t="s">
        <v>481</v>
      </c>
      <c r="Q59" s="18" t="s">
        <v>481</v>
      </c>
      <c r="R59" s="20" t="s">
        <v>481</v>
      </c>
      <c r="S59" s="18" t="s">
        <v>481</v>
      </c>
      <c r="T59" s="20" t="s">
        <v>481</v>
      </c>
      <c r="U59" s="18" t="s">
        <v>481</v>
      </c>
      <c r="V59" s="20" t="s">
        <v>481</v>
      </c>
    </row>
    <row r="60" spans="1:22">
      <c r="A60" s="15" t="s">
        <v>535</v>
      </c>
      <c r="B60" s="17" t="n">
        <v>4546</v>
      </c>
      <c r="C60" s="18">
        <f>(0.0/B60*100)</f>
        <v/>
      </c>
      <c r="D60" s="19" t="n">
        <v>4546</v>
      </c>
      <c r="E60" s="18" t="n">
        <v>346.54897697</v>
      </c>
      <c r="F60" s="20" t="n">
        <v>4.41355694</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row>
    <row r="61" spans="1:22">
      <c r="A61" s="15" t="s">
        <v>536</v>
      </c>
      <c r="B61" s="17" t="n">
        <v>6525</v>
      </c>
      <c r="C61" s="18">
        <f>(0.0/B61*100)</f>
        <v/>
      </c>
      <c r="D61" s="19" t="n">
        <v>6525</v>
      </c>
      <c r="E61" s="18" t="n">
        <v>474.3161631</v>
      </c>
      <c r="F61" s="20" t="n">
        <v>2.67721838</v>
      </c>
      <c r="G61" s="18" t="s">
        <v>481</v>
      </c>
      <c r="H61" s="20" t="s">
        <v>481</v>
      </c>
      <c r="I61" s="18" t="n">
        <v>345.67522174</v>
      </c>
      <c r="J61" s="20" t="n">
        <v>13.43429433</v>
      </c>
      <c r="K61" s="18" t="s">
        <v>481</v>
      </c>
      <c r="L61" s="20" t="s">
        <v>481</v>
      </c>
      <c r="M61" s="18" t="s">
        <v>481</v>
      </c>
      <c r="N61" s="20" t="s">
        <v>481</v>
      </c>
      <c r="O61" s="18" t="s">
        <v>481</v>
      </c>
      <c r="P61" s="20" t="s">
        <v>481</v>
      </c>
      <c r="Q61" s="18" t="s">
        <v>481</v>
      </c>
      <c r="R61" s="20" t="s">
        <v>481</v>
      </c>
      <c r="S61" s="18" t="s">
        <v>481</v>
      </c>
      <c r="T61" s="20" t="s">
        <v>481</v>
      </c>
      <c r="U61" s="18" t="s">
        <v>481</v>
      </c>
      <c r="V61" s="20" t="s">
        <v>481</v>
      </c>
    </row>
    <row r="62" spans="1:22">
      <c r="A62" s="15" t="s">
        <v>537</v>
      </c>
      <c r="B62" s="17" t="n">
        <v>4476</v>
      </c>
      <c r="C62" s="18">
        <f>(0.0/B62*100)</f>
        <v/>
      </c>
      <c r="D62" s="19" t="n">
        <v>4476</v>
      </c>
      <c r="E62" s="18" t="n">
        <v>509.09063197</v>
      </c>
      <c r="F62" s="20" t="n">
        <v>1.25996444</v>
      </c>
      <c r="G62" s="18" t="n">
        <v>474.41867615</v>
      </c>
      <c r="H62" s="20" t="n">
        <v>11.05888911</v>
      </c>
      <c r="I62" s="18" t="s">
        <v>481</v>
      </c>
      <c r="J62" s="20" t="s">
        <v>481</v>
      </c>
      <c r="K62" s="18" t="s">
        <v>481</v>
      </c>
      <c r="L62" s="20" t="s">
        <v>481</v>
      </c>
      <c r="M62" s="18" t="s">
        <v>481</v>
      </c>
      <c r="N62" s="20" t="s">
        <v>481</v>
      </c>
      <c r="O62" s="18" t="s">
        <v>481</v>
      </c>
      <c r="P62" s="20" t="s">
        <v>481</v>
      </c>
      <c r="Q62" s="18" t="s">
        <v>481</v>
      </c>
      <c r="R62" s="20" t="s">
        <v>481</v>
      </c>
      <c r="S62" s="18" t="s">
        <v>481</v>
      </c>
      <c r="T62" s="20" t="s">
        <v>481</v>
      </c>
      <c r="U62" s="18" t="s">
        <v>481</v>
      </c>
      <c r="V62" s="20" t="s">
        <v>481</v>
      </c>
    </row>
    <row r="63" spans="1:22">
      <c r="A63" s="15" t="s">
        <v>538</v>
      </c>
      <c r="B63" s="17" t="n">
        <v>5324</v>
      </c>
      <c r="C63" s="18">
        <f>(0.0/B63*100)</f>
        <v/>
      </c>
      <c r="D63" s="19" t="n">
        <v>5324</v>
      </c>
      <c r="E63" s="18" t="n">
        <v>373.46267354</v>
      </c>
      <c r="F63" s="20" t="n">
        <v>2.34474735</v>
      </c>
      <c r="G63" s="18" t="s">
        <v>481</v>
      </c>
      <c r="H63" s="20" t="s">
        <v>481</v>
      </c>
      <c r="I63" s="18" t="n">
        <v>334.05077974</v>
      </c>
      <c r="J63" s="20" t="n">
        <v>1.83897029</v>
      </c>
      <c r="K63" s="18" t="s">
        <v>481</v>
      </c>
      <c r="L63" s="20" t="s">
        <v>481</v>
      </c>
      <c r="M63" s="18" t="s">
        <v>481</v>
      </c>
      <c r="N63" s="20" t="s">
        <v>481</v>
      </c>
      <c r="O63" s="18" t="s">
        <v>481</v>
      </c>
      <c r="P63" s="20" t="s">
        <v>481</v>
      </c>
      <c r="Q63" s="18" t="s">
        <v>481</v>
      </c>
      <c r="R63" s="20" t="s">
        <v>481</v>
      </c>
      <c r="S63" s="18" t="s">
        <v>481</v>
      </c>
      <c r="T63" s="20" t="s">
        <v>481</v>
      </c>
      <c r="U63" s="18" t="s">
        <v>481</v>
      </c>
      <c r="V63" s="20" t="s">
        <v>481</v>
      </c>
    </row>
    <row r="64" spans="1:22">
      <c r="A64" s="15" t="s">
        <v>539</v>
      </c>
      <c r="B64" s="17" t="n">
        <v>3634</v>
      </c>
      <c r="C64" s="18">
        <f>(0.0/B64*100)</f>
        <v/>
      </c>
      <c r="D64" s="19" t="n">
        <v>3634</v>
      </c>
      <c r="E64" s="18" t="n">
        <v>446.66614265</v>
      </c>
      <c r="F64" s="20" t="n">
        <v>1.7787943</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row>
    <row r="65" spans="1:22">
      <c r="A65" s="15" t="s">
        <v>540</v>
      </c>
      <c r="B65" s="17" t="n">
        <v>5325</v>
      </c>
      <c r="C65" s="18">
        <f>(0.0/B65*100)</f>
        <v/>
      </c>
      <c r="D65" s="19" t="n">
        <v>5325</v>
      </c>
      <c r="E65" s="18" t="n">
        <v>416.22926213</v>
      </c>
      <c r="F65" s="20" t="n">
        <v>2.51747002</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row>
    <row r="66" spans="1:22">
      <c r="A66" s="15" t="s">
        <v>541</v>
      </c>
      <c r="B66" s="17" t="n">
        <v>5665</v>
      </c>
      <c r="C66" s="18">
        <f>(0.0/B66*100)</f>
        <v/>
      </c>
      <c r="D66" s="19" t="n">
        <v>5665</v>
      </c>
      <c r="E66" s="18" t="n">
        <v>476.30404323</v>
      </c>
      <c r="F66" s="20" t="n">
        <v>2.9794881</v>
      </c>
      <c r="G66" s="18" t="s">
        <v>481</v>
      </c>
      <c r="H66" s="20" t="s">
        <v>481</v>
      </c>
      <c r="I66" s="18" t="n">
        <v>401.44080454</v>
      </c>
      <c r="J66" s="20" t="n">
        <v>1.54866176</v>
      </c>
      <c r="K66" s="18" t="s">
        <v>481</v>
      </c>
      <c r="L66" s="20" t="s">
        <v>481</v>
      </c>
      <c r="M66" s="18" t="s">
        <v>481</v>
      </c>
      <c r="N66" s="20" t="s">
        <v>481</v>
      </c>
      <c r="O66" s="18" t="s">
        <v>481</v>
      </c>
      <c r="P66" s="20" t="s">
        <v>481</v>
      </c>
      <c r="Q66" s="18" t="s">
        <v>481</v>
      </c>
      <c r="R66" s="20" t="s">
        <v>481</v>
      </c>
      <c r="S66" s="18" t="s">
        <v>481</v>
      </c>
      <c r="T66" s="20" t="s">
        <v>481</v>
      </c>
      <c r="U66" s="18" t="s">
        <v>481</v>
      </c>
      <c r="V66" s="20" t="s">
        <v>481</v>
      </c>
    </row>
    <row r="67" spans="1:22">
      <c r="A67" s="15" t="s">
        <v>542</v>
      </c>
      <c r="B67" s="17" t="n">
        <v>6971</v>
      </c>
      <c r="C67" s="18">
        <f>(0.0/B67*100)</f>
        <v/>
      </c>
      <c r="D67" s="19" t="n">
        <v>6971</v>
      </c>
      <c r="E67" s="18" t="n">
        <v>397.54143916</v>
      </c>
      <c r="F67" s="20" t="n">
        <v>2.88703277</v>
      </c>
      <c r="G67" s="18" t="s">
        <v>481</v>
      </c>
      <c r="H67" s="20" t="s">
        <v>481</v>
      </c>
      <c r="I67" s="18" t="s">
        <v>481</v>
      </c>
      <c r="J67" s="20" t="s">
        <v>481</v>
      </c>
      <c r="K67" s="18" t="s">
        <v>481</v>
      </c>
      <c r="L67" s="20" t="s">
        <v>481</v>
      </c>
      <c r="M67" s="18" t="s">
        <v>481</v>
      </c>
      <c r="N67" s="20" t="s">
        <v>481</v>
      </c>
      <c r="O67" s="18" t="s">
        <v>481</v>
      </c>
      <c r="P67" s="20" t="s">
        <v>481</v>
      </c>
      <c r="Q67" s="18" t="s">
        <v>481</v>
      </c>
      <c r="R67" s="20" t="s">
        <v>481</v>
      </c>
      <c r="S67" s="18" t="s">
        <v>481</v>
      </c>
      <c r="T67" s="20" t="s">
        <v>481</v>
      </c>
      <c r="U67" s="18" t="s">
        <v>481</v>
      </c>
      <c r="V67" s="20" t="s">
        <v>481</v>
      </c>
    </row>
    <row r="68" spans="1:22">
      <c r="A68" s="15" t="s">
        <v>543</v>
      </c>
      <c r="B68" s="17" t="n">
        <v>12083</v>
      </c>
      <c r="C68" s="18">
        <f>(0.0/B68*100)</f>
        <v/>
      </c>
      <c r="D68" s="19" t="n">
        <v>12083</v>
      </c>
      <c r="E68" s="18" t="n">
        <v>401.88733115</v>
      </c>
      <c r="F68" s="20" t="n">
        <v>1.01913634</v>
      </c>
      <c r="G68" s="18" t="s">
        <v>481</v>
      </c>
      <c r="H68" s="20" t="s">
        <v>481</v>
      </c>
      <c r="I68" s="18" t="s">
        <v>481</v>
      </c>
      <c r="J68" s="20" t="s">
        <v>481</v>
      </c>
      <c r="K68" s="18" t="s">
        <v>481</v>
      </c>
      <c r="L68" s="20" t="s">
        <v>481</v>
      </c>
      <c r="M68" s="18" t="s">
        <v>481</v>
      </c>
      <c r="N68" s="20" t="s">
        <v>481</v>
      </c>
      <c r="O68" s="18" t="s">
        <v>481</v>
      </c>
      <c r="P68" s="20" t="s">
        <v>481</v>
      </c>
      <c r="Q68" s="18" t="s">
        <v>481</v>
      </c>
      <c r="R68" s="20" t="s">
        <v>481</v>
      </c>
      <c r="S68" s="18" t="s">
        <v>481</v>
      </c>
      <c r="T68" s="20" t="s">
        <v>481</v>
      </c>
      <c r="U68" s="18" t="s">
        <v>481</v>
      </c>
      <c r="V68" s="20" t="s">
        <v>481</v>
      </c>
    </row>
    <row r="69" spans="1:22">
      <c r="A69" s="15" t="s">
        <v>544</v>
      </c>
      <c r="B69" s="17" t="n">
        <v>4876</v>
      </c>
      <c r="C69" s="18">
        <f>(0.0/B69*100)</f>
        <v/>
      </c>
      <c r="D69" s="19" t="n">
        <v>4876</v>
      </c>
      <c r="E69" s="18" t="n">
        <v>433.61659804</v>
      </c>
      <c r="F69" s="20" t="n">
        <v>4.0674456</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row>
    <row r="70" spans="1:22">
      <c r="A70" s="15" t="s">
        <v>545</v>
      </c>
      <c r="B70" s="17" t="n">
        <v>6036</v>
      </c>
      <c r="C70" s="18">
        <f>(0.0/B70*100)</f>
        <v/>
      </c>
      <c r="D70" s="19" t="n">
        <v>6036</v>
      </c>
      <c r="E70" s="18" t="n">
        <v>495.7909791</v>
      </c>
      <c r="F70" s="20" t="n">
        <v>3.14001897</v>
      </c>
      <c r="G70" s="18" t="s">
        <v>481</v>
      </c>
      <c r="H70" s="20" t="s">
        <v>481</v>
      </c>
      <c r="I70" s="18" t="n">
        <v>469.70552958</v>
      </c>
      <c r="J70" s="20" t="n">
        <v>15.18734237</v>
      </c>
      <c r="K70" s="18" t="s">
        <v>481</v>
      </c>
      <c r="L70" s="20" t="s">
        <v>481</v>
      </c>
      <c r="M70" s="18" t="s">
        <v>481</v>
      </c>
      <c r="N70" s="20" t="s">
        <v>481</v>
      </c>
      <c r="O70" s="18" t="s">
        <v>481</v>
      </c>
      <c r="P70" s="20" t="s">
        <v>481</v>
      </c>
      <c r="Q70" s="18" t="s">
        <v>481</v>
      </c>
      <c r="R70" s="20" t="s">
        <v>481</v>
      </c>
      <c r="S70" s="18" t="s">
        <v>481</v>
      </c>
      <c r="T70" s="20" t="s">
        <v>481</v>
      </c>
      <c r="U70" s="18" t="s">
        <v>481</v>
      </c>
      <c r="V70" s="20" t="s">
        <v>481</v>
      </c>
    </row>
    <row r="71" spans="1:22">
      <c r="A71" s="15" t="s">
        <v>546</v>
      </c>
      <c r="B71" s="17" t="n">
        <v>6115</v>
      </c>
      <c r="C71" s="18">
        <f>(0.0/B71*100)</f>
        <v/>
      </c>
      <c r="D71" s="19" t="n">
        <v>6115</v>
      </c>
      <c r="E71" s="18" t="n">
        <v>535.10015436</v>
      </c>
      <c r="F71" s="20" t="n">
        <v>1.63496657</v>
      </c>
      <c r="G71" s="18" t="s">
        <v>481</v>
      </c>
      <c r="H71" s="20" t="s">
        <v>481</v>
      </c>
      <c r="I71" s="18" t="s">
        <v>481</v>
      </c>
      <c r="J71" s="20" t="s">
        <v>481</v>
      </c>
      <c r="K71" s="18" t="s">
        <v>481</v>
      </c>
      <c r="L71" s="20" t="s">
        <v>481</v>
      </c>
      <c r="M71" s="18" t="s">
        <v>481</v>
      </c>
      <c r="N71" s="20" t="s">
        <v>481</v>
      </c>
      <c r="O71" s="18" t="s">
        <v>481</v>
      </c>
      <c r="P71" s="20" t="s">
        <v>481</v>
      </c>
      <c r="Q71" s="18" t="s">
        <v>481</v>
      </c>
      <c r="R71" s="20" t="s">
        <v>481</v>
      </c>
      <c r="S71" s="18" t="s">
        <v>481</v>
      </c>
      <c r="T71" s="20" t="s">
        <v>481</v>
      </c>
      <c r="U71" s="18" t="s">
        <v>481</v>
      </c>
      <c r="V71" s="20" t="s">
        <v>481</v>
      </c>
    </row>
    <row r="72" spans="1:22">
      <c r="A72" s="15" t="s">
        <v>547</v>
      </c>
      <c r="B72" s="17" t="n">
        <v>7708</v>
      </c>
      <c r="C72" s="18">
        <f>(0.0/B72*100)</f>
        <v/>
      </c>
      <c r="D72" s="19" t="n">
        <v>7708</v>
      </c>
      <c r="E72" s="18" t="n">
        <v>518.93839475</v>
      </c>
      <c r="F72" s="20" t="n">
        <v>3.31065522</v>
      </c>
      <c r="G72" s="18" t="s">
        <v>481</v>
      </c>
      <c r="H72" s="20" t="s">
        <v>481</v>
      </c>
      <c r="I72" s="18" t="n">
        <v>458.8455796</v>
      </c>
      <c r="J72" s="20" t="n">
        <v>3.99515414</v>
      </c>
      <c r="K72" s="18" t="s">
        <v>481</v>
      </c>
      <c r="L72" s="20" t="s">
        <v>481</v>
      </c>
      <c r="M72" s="18" t="s">
        <v>481</v>
      </c>
      <c r="N72" s="20" t="s">
        <v>481</v>
      </c>
      <c r="O72" s="18" t="s">
        <v>481</v>
      </c>
      <c r="P72" s="20" t="s">
        <v>481</v>
      </c>
      <c r="Q72" s="18" t="s">
        <v>481</v>
      </c>
      <c r="R72" s="20" t="s">
        <v>481</v>
      </c>
      <c r="S72" s="18" t="s">
        <v>481</v>
      </c>
      <c r="T72" s="20" t="s">
        <v>481</v>
      </c>
      <c r="U72" s="18" t="s">
        <v>481</v>
      </c>
      <c r="V72" s="20" t="s">
        <v>481</v>
      </c>
    </row>
    <row r="73" spans="1:22">
      <c r="A73" s="15" t="s">
        <v>548</v>
      </c>
      <c r="B73" s="17" t="n">
        <v>8249</v>
      </c>
      <c r="C73" s="18">
        <f>(0.0/B73*100)</f>
        <v/>
      </c>
      <c r="D73" s="19" t="n">
        <v>8249</v>
      </c>
      <c r="E73" s="18" t="n">
        <v>417.64075269</v>
      </c>
      <c r="F73" s="20" t="n">
        <v>3.55474118</v>
      </c>
      <c r="G73" s="18" t="s">
        <v>481</v>
      </c>
      <c r="H73" s="20" t="s">
        <v>481</v>
      </c>
      <c r="I73" s="18" t="n">
        <v>369.63665254</v>
      </c>
      <c r="J73" s="20" t="n">
        <v>5.58625945</v>
      </c>
      <c r="K73" s="18" t="s">
        <v>481</v>
      </c>
      <c r="L73" s="20" t="s">
        <v>481</v>
      </c>
      <c r="M73" s="18" t="s">
        <v>481</v>
      </c>
      <c r="N73" s="20" t="s">
        <v>481</v>
      </c>
      <c r="O73" s="18" t="s">
        <v>481</v>
      </c>
      <c r="P73" s="20" t="s">
        <v>481</v>
      </c>
      <c r="Q73" s="18" t="s">
        <v>481</v>
      </c>
      <c r="R73" s="20" t="s">
        <v>481</v>
      </c>
      <c r="S73" s="18" t="s">
        <v>481</v>
      </c>
      <c r="T73" s="20" t="s">
        <v>481</v>
      </c>
      <c r="U73" s="18" t="s">
        <v>481</v>
      </c>
      <c r="V73" s="20" t="s">
        <v>481</v>
      </c>
    </row>
    <row r="74" spans="1:22">
      <c r="A74" s="15" t="s">
        <v>549</v>
      </c>
      <c r="B74" s="17" t="n">
        <v>4692</v>
      </c>
      <c r="C74" s="18">
        <f>(0.0/B74*100)</f>
        <v/>
      </c>
      <c r="D74" s="19" t="n">
        <v>4692</v>
      </c>
      <c r="E74" s="18" t="n">
        <v>427.27325298</v>
      </c>
      <c r="F74" s="20" t="n">
        <v>1.48755563</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row>
    <row r="75" spans="1:22">
      <c r="A75" s="15" t="s">
        <v>550</v>
      </c>
      <c r="B75" s="17" t="n">
        <v>5375</v>
      </c>
      <c r="C75" s="18">
        <f>(0.0/B75*100)</f>
        <v/>
      </c>
      <c r="D75" s="19" t="n">
        <v>5375</v>
      </c>
      <c r="E75" s="18" t="n">
        <v>361.05550906</v>
      </c>
      <c r="F75" s="20" t="n">
        <v>3.06496607</v>
      </c>
      <c r="G75" s="18" t="s">
        <v>481</v>
      </c>
      <c r="H75" s="20" t="s">
        <v>481</v>
      </c>
      <c r="I75" s="18" t="s">
        <v>481</v>
      </c>
      <c r="J75" s="20" t="s">
        <v>481</v>
      </c>
      <c r="K75" s="18" t="s">
        <v>481</v>
      </c>
      <c r="L75" s="20" t="s">
        <v>481</v>
      </c>
      <c r="M75" s="18" t="s">
        <v>481</v>
      </c>
      <c r="N75" s="20" t="s">
        <v>481</v>
      </c>
      <c r="O75" s="18" t="s">
        <v>481</v>
      </c>
      <c r="P75" s="20" t="s">
        <v>481</v>
      </c>
      <c r="Q75" s="18" t="s">
        <v>481</v>
      </c>
      <c r="R75" s="20" t="s">
        <v>481</v>
      </c>
      <c r="S75" s="18" t="s">
        <v>481</v>
      </c>
      <c r="T75" s="20" t="s">
        <v>481</v>
      </c>
      <c r="U75" s="18" t="s">
        <v>481</v>
      </c>
      <c r="V75" s="20" t="s">
        <v>481</v>
      </c>
    </row>
    <row r="76" spans="1:22">
      <c r="A76" s="15" t="s">
        <v>551</v>
      </c>
      <c r="B76" s="17" t="n">
        <v>14167</v>
      </c>
      <c r="C76" s="18">
        <f>(0.0/B76*100)</f>
        <v/>
      </c>
      <c r="D76" s="19" t="n">
        <v>14167</v>
      </c>
      <c r="E76" s="18" t="n">
        <v>434.8371129</v>
      </c>
      <c r="F76" s="20" t="n">
        <v>2.94464729</v>
      </c>
      <c r="G76" s="18" t="s">
        <v>481</v>
      </c>
      <c r="H76" s="20" t="s">
        <v>481</v>
      </c>
      <c r="I76" s="18" t="n">
        <v>401.46704884</v>
      </c>
      <c r="J76" s="20" t="n">
        <v>9.990251410000001</v>
      </c>
      <c r="K76" s="18" t="s">
        <v>481</v>
      </c>
      <c r="L76" s="20" t="s">
        <v>481</v>
      </c>
      <c r="M76" s="18" t="s">
        <v>481</v>
      </c>
      <c r="N76" s="20" t="s">
        <v>481</v>
      </c>
      <c r="O76" s="18" t="s">
        <v>481</v>
      </c>
      <c r="P76" s="20" t="s">
        <v>481</v>
      </c>
      <c r="Q76" s="18" t="s">
        <v>481</v>
      </c>
      <c r="R76" s="20" t="s">
        <v>481</v>
      </c>
      <c r="S76" s="18" t="s">
        <v>481</v>
      </c>
      <c r="T76" s="20" t="s">
        <v>481</v>
      </c>
      <c r="U76" s="18" t="s">
        <v>481</v>
      </c>
      <c r="V76" s="20" t="s">
        <v>481</v>
      </c>
    </row>
    <row r="77" spans="1:22">
      <c r="A77" s="15" t="s">
        <v>552</v>
      </c>
      <c r="B77" s="17" t="n">
        <v>6062</v>
      </c>
      <c r="C77" s="18">
        <f>(0.0/B77*100)</f>
        <v/>
      </c>
      <c r="D77" s="19" t="n">
        <v>6062</v>
      </c>
      <c r="E77" s="18" t="n">
        <v>437.46011516</v>
      </c>
      <c r="F77" s="20" t="n">
        <v>2.62739253</v>
      </c>
      <c r="G77" s="18" t="s">
        <v>481</v>
      </c>
      <c r="H77" s="20" t="s">
        <v>481</v>
      </c>
      <c r="I77" s="18" t="n">
        <v>408.99640785</v>
      </c>
      <c r="J77" s="20" t="n">
        <v>10.05271693</v>
      </c>
      <c r="K77" s="18" t="n">
        <v>358.97707537</v>
      </c>
      <c r="L77" s="20" t="n">
        <v>22.5158666</v>
      </c>
      <c r="M77" s="18" t="s">
        <v>481</v>
      </c>
      <c r="N77" s="20" t="s">
        <v>481</v>
      </c>
      <c r="O77" s="18" t="s">
        <v>481</v>
      </c>
      <c r="P77" s="20" t="s">
        <v>481</v>
      </c>
      <c r="Q77" s="18" t="s">
        <v>481</v>
      </c>
      <c r="R77" s="20" t="s">
        <v>481</v>
      </c>
      <c r="S77" s="18" t="s">
        <v>481</v>
      </c>
      <c r="T77" s="20" t="s">
        <v>481</v>
      </c>
      <c r="U77" s="18" t="s">
        <v>481</v>
      </c>
      <c r="V77" s="20" t="s">
        <v>481</v>
      </c>
    </row>
    <row r="78" spans="1:22">
      <c r="A78" s="15" t="s">
        <v>553</v>
      </c>
      <c r="B78" s="17" t="n">
        <v>5826</v>
      </c>
      <c r="C78" s="18">
        <f>(0.0/B78*100)</f>
        <v/>
      </c>
      <c r="D78" s="19" t="n">
        <v>5826</v>
      </c>
      <c r="E78" s="18" t="n">
        <v>489.88271302</v>
      </c>
      <c r="F78" s="20" t="n">
        <v>3.61397696</v>
      </c>
      <c r="G78" s="18" t="s">
        <v>481</v>
      </c>
      <c r="H78" s="20" t="s">
        <v>481</v>
      </c>
      <c r="I78" s="18" t="s">
        <v>481</v>
      </c>
      <c r="J78" s="20" t="s">
        <v>481</v>
      </c>
      <c r="K78" s="18" t="n">
        <v>428.42027676</v>
      </c>
      <c r="L78" s="20" t="n">
        <v>14.36275519</v>
      </c>
      <c r="M78" s="18" t="s">
        <v>481</v>
      </c>
      <c r="N78" s="20" t="s">
        <v>481</v>
      </c>
      <c r="O78" s="18" t="s">
        <v>481</v>
      </c>
      <c r="P78" s="20" t="s">
        <v>481</v>
      </c>
      <c r="Q78" s="18" t="s">
        <v>481</v>
      </c>
      <c r="R78" s="20" t="s">
        <v>481</v>
      </c>
      <c r="S78" s="18" t="s">
        <v>481</v>
      </c>
      <c r="T78" s="20" t="s">
        <v>481</v>
      </c>
      <c r="U78" s="18" t="s">
        <v>481</v>
      </c>
      <c r="V78" s="20" t="s">
        <v>481</v>
      </c>
    </row>
    <row customHeight="1" ht="25" r="79" spans="1:22">
      <c r="A79" s="15" t="s">
        <v>554</v>
      </c>
      <c r="B79" s="17" t="n">
        <v>1657</v>
      </c>
      <c r="C79" s="18">
        <f>(0.0/B79*100)</f>
        <v/>
      </c>
      <c r="D79" s="19" t="n">
        <v>1657</v>
      </c>
      <c r="E79" s="18" t="n">
        <v>476.72661721</v>
      </c>
      <c r="F79" s="20" t="n">
        <v>8.12772749</v>
      </c>
      <c r="G79" s="18" t="s">
        <v>481</v>
      </c>
      <c r="H79" s="20" t="s">
        <v>481</v>
      </c>
      <c r="I79" s="18" t="n">
        <v>466.03089837</v>
      </c>
      <c r="J79" s="20" t="n">
        <v>16.77345137</v>
      </c>
      <c r="K79" s="18" t="s">
        <v>481</v>
      </c>
      <c r="L79" s="20" t="s">
        <v>481</v>
      </c>
      <c r="M79" s="18" t="s">
        <v>481</v>
      </c>
      <c r="N79" s="20" t="s">
        <v>481</v>
      </c>
      <c r="O79" s="18" t="s">
        <v>481</v>
      </c>
      <c r="P79" s="20" t="s">
        <v>481</v>
      </c>
      <c r="Q79" s="18" t="s">
        <v>481</v>
      </c>
      <c r="R79" s="20" t="s">
        <v>481</v>
      </c>
      <c r="S79" s="18" t="s">
        <v>481</v>
      </c>
      <c r="T79" s="20" t="s">
        <v>481</v>
      </c>
      <c r="U79" s="18" t="s">
        <v>481</v>
      </c>
      <c r="V79" s="20" t="s">
        <v>481</v>
      </c>
    </row>
    <row r="80" spans="1:22">
      <c r="A80" s="15" t="s">
        <v>555</v>
      </c>
      <c r="B80" s="17" t="n">
        <v>7841</v>
      </c>
      <c r="C80" s="18">
        <f>(0.0/B80*100)</f>
        <v/>
      </c>
      <c r="D80" s="19" t="n">
        <v>7841</v>
      </c>
      <c r="E80" s="18" t="n">
        <v>431.97045831</v>
      </c>
      <c r="F80" s="20" t="n">
        <v>3.68255301</v>
      </c>
      <c r="G80" s="18" t="s">
        <v>481</v>
      </c>
      <c r="H80" s="20" t="s">
        <v>481</v>
      </c>
      <c r="I80" s="18" t="n">
        <v>397.46836205</v>
      </c>
      <c r="J80" s="20" t="n">
        <v>7.55863691</v>
      </c>
      <c r="K80" s="18" t="s">
        <v>481</v>
      </c>
      <c r="L80" s="20" t="s">
        <v>481</v>
      </c>
      <c r="M80" s="18" t="s">
        <v>481</v>
      </c>
      <c r="N80" s="20" t="s">
        <v>481</v>
      </c>
      <c r="O80" s="18" t="s">
        <v>481</v>
      </c>
      <c r="P80" s="20" t="s">
        <v>481</v>
      </c>
      <c r="Q80" s="18" t="s">
        <v>481</v>
      </c>
      <c r="R80" s="20" t="s">
        <v>481</v>
      </c>
      <c r="S80" s="18" t="s">
        <v>481</v>
      </c>
      <c r="T80" s="20" t="s">
        <v>481</v>
      </c>
      <c r="U80" s="18" t="s">
        <v>481</v>
      </c>
      <c r="V80" s="20" t="s">
        <v>481</v>
      </c>
    </row>
    <row r="81" spans="1:22">
      <c r="A81" s="23" t="s">
        <v>556</v>
      </c>
      <c r="B81" s="17" t="n">
        <v>8861</v>
      </c>
      <c r="C81" s="18">
        <f>(0.0/B81*100)</f>
        <v/>
      </c>
      <c r="D81" s="19" t="n">
        <v>8861</v>
      </c>
      <c r="E81" s="18" t="n">
        <v>431.88751357</v>
      </c>
      <c r="F81" s="20" t="n">
        <v>3.565172</v>
      </c>
      <c r="G81" s="18" t="s">
        <v>481</v>
      </c>
      <c r="H81" s="20" t="s">
        <v>481</v>
      </c>
      <c r="I81" s="18" t="n">
        <v>419.41285436</v>
      </c>
      <c r="J81" s="20" t="n">
        <v>7.87591598</v>
      </c>
      <c r="K81" s="18" t="s">
        <v>481</v>
      </c>
      <c r="L81" s="20" t="s">
        <v>481</v>
      </c>
      <c r="M81" s="18" t="s">
        <v>481</v>
      </c>
      <c r="N81" s="20" t="s">
        <v>481</v>
      </c>
      <c r="O81" s="18" t="s">
        <v>481</v>
      </c>
      <c r="P81" s="20" t="s">
        <v>481</v>
      </c>
      <c r="Q81" s="18" t="s">
        <v>481</v>
      </c>
      <c r="R81" s="20" t="s">
        <v>481</v>
      </c>
      <c r="S81" s="18" t="s">
        <v>481</v>
      </c>
      <c r="T81" s="20" t="s">
        <v>481</v>
      </c>
      <c r="U81" s="18" t="s">
        <v>481</v>
      </c>
      <c r="V81" s="20" t="s">
        <v>481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2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944</v>
      </c>
    </row>
    <row customHeight="1" ht="30" r="4" spans="1:20">
      <c r="A4" s="6" t="n"/>
      <c r="B4" s="7" t="s">
        <v>462</v>
      </c>
      <c r="C4" s="7" t="s">
        <v>463</v>
      </c>
      <c r="D4" s="8" t="s">
        <v>462</v>
      </c>
      <c r="E4" s="9" t="s">
        <v>945</v>
      </c>
      <c r="F4" s="10" t="n"/>
      <c r="G4" s="9" t="s">
        <v>946</v>
      </c>
      <c r="H4" s="10" t="n"/>
      <c r="I4" s="9" t="s">
        <v>947</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(0.0/B7*100)</f>
        <v/>
      </c>
      <c r="D7" s="19" t="n">
        <v>14530</v>
      </c>
      <c r="E7" s="18" t="n">
        <v>503.58095923</v>
      </c>
      <c r="F7" s="20" t="n">
        <v>1.99878286</v>
      </c>
      <c r="G7" s="18" t="n">
        <v>523.6783185199999</v>
      </c>
      <c r="H7" s="20" t="n">
        <v>3.67057284</v>
      </c>
      <c r="I7" s="18" t="n">
        <v>499.63143041</v>
      </c>
      <c r="J7" s="20" t="n">
        <v>4.12903643</v>
      </c>
      <c r="K7" s="18" t="s">
        <v>481</v>
      </c>
      <c r="L7" s="20" t="s">
        <v>481</v>
      </c>
      <c r="M7" s="18" t="s">
        <v>481</v>
      </c>
      <c r="N7" s="20" t="s">
        <v>481</v>
      </c>
      <c r="O7" s="18" t="s">
        <v>481</v>
      </c>
      <c r="P7" s="20" t="s">
        <v>481</v>
      </c>
      <c r="Q7" s="18" t="s">
        <v>481</v>
      </c>
      <c r="R7" s="20" t="s">
        <v>481</v>
      </c>
      <c r="S7" s="18" t="n">
        <v>445.76579208</v>
      </c>
      <c r="T7" s="20" t="n">
        <v>6.76131208</v>
      </c>
    </row>
    <row r="8" spans="1:20">
      <c r="A8" s="15" t="s">
        <v>483</v>
      </c>
      <c r="B8" s="17" t="n">
        <v>7007</v>
      </c>
      <c r="C8" s="18">
        <f>(0.0/B8*100)</f>
        <v/>
      </c>
      <c r="D8" s="19" t="n">
        <v>7007</v>
      </c>
      <c r="E8" s="18" t="n">
        <v>498.68502702</v>
      </c>
      <c r="F8" s="20" t="n">
        <v>2.69368598</v>
      </c>
      <c r="G8" s="18" t="n">
        <v>447.80942211</v>
      </c>
      <c r="H8" s="20" t="n">
        <v>5.45960614</v>
      </c>
      <c r="I8" s="18" t="n">
        <v>413.4385688</v>
      </c>
      <c r="J8" s="20" t="n">
        <v>8.21308138</v>
      </c>
      <c r="K8" s="18" t="s">
        <v>481</v>
      </c>
      <c r="L8" s="20" t="s">
        <v>481</v>
      </c>
      <c r="M8" s="18" t="s">
        <v>481</v>
      </c>
      <c r="N8" s="20" t="s">
        <v>481</v>
      </c>
      <c r="O8" s="18" t="s">
        <v>481</v>
      </c>
      <c r="P8" s="20" t="s">
        <v>481</v>
      </c>
      <c r="Q8" s="18" t="s">
        <v>481</v>
      </c>
      <c r="R8" s="20" t="s">
        <v>481</v>
      </c>
      <c r="S8" s="18" t="n">
        <v>419.12310367</v>
      </c>
      <c r="T8" s="20" t="n">
        <v>14.74242364</v>
      </c>
    </row>
    <row r="9" spans="1:20">
      <c r="A9" s="15" t="s">
        <v>484</v>
      </c>
      <c r="B9" s="17" t="n">
        <v>9651</v>
      </c>
      <c r="C9" s="18">
        <f>(0.0/B9*100)</f>
        <v/>
      </c>
      <c r="D9" s="19" t="n">
        <v>9651</v>
      </c>
      <c r="E9" s="18" t="n">
        <v>512.00214839</v>
      </c>
      <c r="F9" s="20" t="n">
        <v>2.18920496</v>
      </c>
      <c r="G9" s="18" t="n">
        <v>456.51067311</v>
      </c>
      <c r="H9" s="20" t="n">
        <v>6.2198082</v>
      </c>
      <c r="I9" s="18" t="n">
        <v>447.59201578</v>
      </c>
      <c r="J9" s="20" t="n">
        <v>6.00334533</v>
      </c>
      <c r="K9" s="18" t="s">
        <v>481</v>
      </c>
      <c r="L9" s="20" t="s">
        <v>481</v>
      </c>
      <c r="M9" s="18" t="s">
        <v>481</v>
      </c>
      <c r="N9" s="20" t="s">
        <v>481</v>
      </c>
      <c r="O9" s="18" t="s">
        <v>481</v>
      </c>
      <c r="P9" s="20" t="s">
        <v>481</v>
      </c>
      <c r="Q9" s="18" t="s">
        <v>481</v>
      </c>
      <c r="R9" s="20" t="s">
        <v>481</v>
      </c>
      <c r="S9" s="18" t="n">
        <v>410.86632045</v>
      </c>
      <c r="T9" s="20" t="n">
        <v>10.40101828</v>
      </c>
    </row>
    <row r="10" spans="1:20">
      <c r="A10" s="15" t="s">
        <v>485</v>
      </c>
      <c r="B10" s="17" t="n">
        <v>20058</v>
      </c>
      <c r="C10" s="18">
        <f>(0.0/B10*100)</f>
        <v/>
      </c>
      <c r="D10" s="19" t="n">
        <v>20058</v>
      </c>
      <c r="E10" s="18" t="n">
        <v>527.51438354</v>
      </c>
      <c r="F10" s="20" t="n">
        <v>2.32232671</v>
      </c>
      <c r="G10" s="18" t="n">
        <v>537.74937583</v>
      </c>
      <c r="H10" s="20" t="n">
        <v>3.83106063</v>
      </c>
      <c r="I10" s="18" t="n">
        <v>529.80883619</v>
      </c>
      <c r="J10" s="20" t="n">
        <v>4.25078811</v>
      </c>
      <c r="K10" s="18" t="s">
        <v>481</v>
      </c>
      <c r="L10" s="20" t="s">
        <v>481</v>
      </c>
      <c r="M10" s="18" t="s">
        <v>481</v>
      </c>
      <c r="N10" s="20" t="s">
        <v>481</v>
      </c>
      <c r="O10" s="18" t="s">
        <v>481</v>
      </c>
      <c r="P10" s="20" t="s">
        <v>481</v>
      </c>
      <c r="Q10" s="18" t="s">
        <v>481</v>
      </c>
      <c r="R10" s="20" t="s">
        <v>481</v>
      </c>
      <c r="S10" s="18" t="n">
        <v>472.59519058</v>
      </c>
      <c r="T10" s="20" t="n">
        <v>6.97470023</v>
      </c>
    </row>
    <row r="11" spans="1:20">
      <c r="A11" s="15" t="s">
        <v>486</v>
      </c>
      <c r="B11" s="17" t="n">
        <v>7053</v>
      </c>
      <c r="C11" s="18">
        <f>(0.0/B11*100)</f>
        <v/>
      </c>
      <c r="D11" s="19" t="n">
        <v>7053</v>
      </c>
      <c r="E11" s="18" t="n">
        <v>460.5493086</v>
      </c>
      <c r="F11" s="20" t="n">
        <v>2.5953347</v>
      </c>
      <c r="G11" s="18" t="n">
        <v>448.12307426</v>
      </c>
      <c r="H11" s="20" t="n">
        <v>24.86384123</v>
      </c>
      <c r="I11" s="18" t="n">
        <v>440.90776602</v>
      </c>
      <c r="J11" s="20" t="n">
        <v>13.60398131</v>
      </c>
      <c r="K11" s="18" t="s">
        <v>481</v>
      </c>
      <c r="L11" s="20" t="s">
        <v>481</v>
      </c>
      <c r="M11" s="18" t="s">
        <v>481</v>
      </c>
      <c r="N11" s="20" t="s">
        <v>481</v>
      </c>
      <c r="O11" s="18" t="s">
        <v>481</v>
      </c>
      <c r="P11" s="20" t="s">
        <v>481</v>
      </c>
      <c r="Q11" s="18" t="s">
        <v>481</v>
      </c>
      <c r="R11" s="20" t="s">
        <v>481</v>
      </c>
      <c r="S11" s="18" t="n">
        <v>397.83502727</v>
      </c>
      <c r="T11" s="20" t="n">
        <v>9.81032246</v>
      </c>
    </row>
    <row r="12" spans="1:20">
      <c r="A12" s="15" t="s">
        <v>487</v>
      </c>
      <c r="B12" s="17" t="n">
        <v>6894</v>
      </c>
      <c r="C12" s="18">
        <f>(0.0/B12*100)</f>
        <v/>
      </c>
      <c r="D12" s="19" t="n">
        <v>6894</v>
      </c>
      <c r="E12" s="18" t="n">
        <v>489.86610348</v>
      </c>
      <c r="F12" s="20" t="n">
        <v>2.4118325</v>
      </c>
      <c r="G12" s="18" t="n">
        <v>465.25107447</v>
      </c>
      <c r="H12" s="20" t="n">
        <v>16.42010426</v>
      </c>
      <c r="I12" s="18" t="n">
        <v>441.07208336</v>
      </c>
      <c r="J12" s="20" t="n">
        <v>14.29191317</v>
      </c>
      <c r="K12" s="18" t="s">
        <v>481</v>
      </c>
      <c r="L12" s="20" t="s">
        <v>481</v>
      </c>
      <c r="M12" s="18" t="s">
        <v>481</v>
      </c>
      <c r="N12" s="20" t="s">
        <v>481</v>
      </c>
      <c r="O12" s="18" t="s">
        <v>481</v>
      </c>
      <c r="P12" s="20" t="s">
        <v>481</v>
      </c>
      <c r="Q12" s="18" t="s">
        <v>481</v>
      </c>
      <c r="R12" s="20" t="s">
        <v>481</v>
      </c>
      <c r="S12" s="18" t="n">
        <v>405.32056756</v>
      </c>
      <c r="T12" s="20" t="n">
        <v>13.796582</v>
      </c>
    </row>
    <row r="13" spans="1:20">
      <c r="A13" s="15" t="s">
        <v>488</v>
      </c>
      <c r="B13" s="17" t="n">
        <v>7161</v>
      </c>
      <c r="C13" s="18">
        <f>(0.0/B13*100)</f>
        <v/>
      </c>
      <c r="D13" s="19" t="n">
        <v>7161</v>
      </c>
      <c r="E13" s="18" t="n">
        <v>507.31184877</v>
      </c>
      <c r="F13" s="20" t="n">
        <v>2.75155695</v>
      </c>
      <c r="G13" s="18" t="n">
        <v>447.93274079</v>
      </c>
      <c r="H13" s="20" t="n">
        <v>5.00260143</v>
      </c>
      <c r="I13" s="18" t="n">
        <v>449.01981004</v>
      </c>
      <c r="J13" s="20" t="n">
        <v>8.643612879999999</v>
      </c>
      <c r="K13" s="18" t="s">
        <v>481</v>
      </c>
      <c r="L13" s="20" t="s">
        <v>481</v>
      </c>
      <c r="M13" s="18" t="s">
        <v>481</v>
      </c>
      <c r="N13" s="20" t="s">
        <v>481</v>
      </c>
      <c r="O13" s="18" t="s">
        <v>481</v>
      </c>
      <c r="P13" s="20" t="s">
        <v>481</v>
      </c>
      <c r="Q13" s="18" t="s">
        <v>481</v>
      </c>
      <c r="R13" s="20" t="s">
        <v>481</v>
      </c>
      <c r="S13" s="18" t="n">
        <v>443.30307386</v>
      </c>
      <c r="T13" s="20" t="n">
        <v>9.37555304</v>
      </c>
    </row>
    <row r="14" spans="1:20">
      <c r="A14" s="15" t="s">
        <v>489</v>
      </c>
      <c r="B14" s="17" t="n">
        <v>5587</v>
      </c>
      <c r="C14" s="18">
        <f>(0.0/B14*100)</f>
        <v/>
      </c>
      <c r="D14" s="19" t="n">
        <v>5587</v>
      </c>
      <c r="E14" s="18" t="n">
        <v>523.40670735</v>
      </c>
      <c r="F14" s="20" t="n">
        <v>2.36915947</v>
      </c>
      <c r="G14" s="18" t="n">
        <v>492.40283233</v>
      </c>
      <c r="H14" s="20" t="n">
        <v>4.33313251</v>
      </c>
      <c r="I14" s="18" t="n">
        <v>518.09515271</v>
      </c>
      <c r="J14" s="20" t="n">
        <v>18.93859385</v>
      </c>
      <c r="K14" s="18" t="s">
        <v>481</v>
      </c>
      <c r="L14" s="20" t="s">
        <v>481</v>
      </c>
      <c r="M14" s="18" t="s">
        <v>481</v>
      </c>
      <c r="N14" s="20" t="s">
        <v>481</v>
      </c>
      <c r="O14" s="18" t="s">
        <v>481</v>
      </c>
      <c r="P14" s="20" t="s">
        <v>481</v>
      </c>
      <c r="Q14" s="18" t="s">
        <v>481</v>
      </c>
      <c r="R14" s="20" t="s">
        <v>481</v>
      </c>
      <c r="S14" s="18" t="n">
        <v>457.8012165</v>
      </c>
      <c r="T14" s="20" t="n">
        <v>7.29023837</v>
      </c>
    </row>
    <row r="15" spans="1:20">
      <c r="A15" s="15" t="s">
        <v>490</v>
      </c>
      <c r="B15" s="17" t="n">
        <v>5882</v>
      </c>
      <c r="C15" s="18">
        <f>(0.0/B15*100)</f>
        <v/>
      </c>
      <c r="D15" s="19" t="n">
        <v>5882</v>
      </c>
      <c r="E15" s="18" t="n">
        <v>530.53259611</v>
      </c>
      <c r="F15" s="20" t="n">
        <v>2.36922715</v>
      </c>
      <c r="G15" s="18" t="n">
        <v>483.56847614</v>
      </c>
      <c r="H15" s="20" t="n">
        <v>11.47858342</v>
      </c>
      <c r="I15" s="18" t="n">
        <v>418.73716626</v>
      </c>
      <c r="J15" s="20" t="n">
        <v>13.79082726</v>
      </c>
      <c r="K15" s="18" t="s">
        <v>481</v>
      </c>
      <c r="L15" s="20" t="s">
        <v>481</v>
      </c>
      <c r="M15" s="18" t="s">
        <v>481</v>
      </c>
      <c r="N15" s="20" t="s">
        <v>481</v>
      </c>
      <c r="O15" s="18" t="s">
        <v>481</v>
      </c>
      <c r="P15" s="20" t="s">
        <v>481</v>
      </c>
      <c r="Q15" s="18" t="s">
        <v>481</v>
      </c>
      <c r="R15" s="20" t="s">
        <v>481</v>
      </c>
      <c r="S15" s="18" t="n">
        <v>473.85918162</v>
      </c>
      <c r="T15" s="20" t="n">
        <v>12.9958459</v>
      </c>
    </row>
    <row r="16" spans="1:20">
      <c r="A16" s="15" t="s">
        <v>491</v>
      </c>
      <c r="B16" s="17" t="n">
        <v>6108</v>
      </c>
      <c r="C16" s="18">
        <f>(0.0/B16*100)</f>
        <v/>
      </c>
      <c r="D16" s="19" t="n">
        <v>6108</v>
      </c>
      <c r="E16" s="18" t="n">
        <v>509.90697818</v>
      </c>
      <c r="F16" s="20" t="n">
        <v>2.48174074</v>
      </c>
      <c r="G16" s="18" t="n">
        <v>468.9005586</v>
      </c>
      <c r="H16" s="20" t="n">
        <v>9.62151836</v>
      </c>
      <c r="I16" s="18" t="n">
        <v>422.86269729</v>
      </c>
      <c r="J16" s="20" t="n">
        <v>9.82459452</v>
      </c>
      <c r="K16" s="18" t="s">
        <v>481</v>
      </c>
      <c r="L16" s="20" t="s">
        <v>481</v>
      </c>
      <c r="M16" s="18" t="s">
        <v>481</v>
      </c>
      <c r="N16" s="20" t="s">
        <v>481</v>
      </c>
      <c r="O16" s="18" t="s">
        <v>481</v>
      </c>
      <c r="P16" s="20" t="s">
        <v>481</v>
      </c>
      <c r="Q16" s="18" t="s">
        <v>481</v>
      </c>
      <c r="R16" s="20" t="s">
        <v>481</v>
      </c>
      <c r="S16" s="18" t="n">
        <v>388.41623177</v>
      </c>
      <c r="T16" s="20" t="n">
        <v>14.45482212</v>
      </c>
    </row>
    <row r="17" spans="1:20">
      <c r="A17" s="15" t="s">
        <v>492</v>
      </c>
      <c r="B17" s="17" t="n">
        <v>6504</v>
      </c>
      <c r="C17" s="18">
        <f>(0.0/B17*100)</f>
        <v/>
      </c>
      <c r="D17" s="19" t="n">
        <v>6504</v>
      </c>
      <c r="E17" s="18" t="n">
        <v>525.61197411</v>
      </c>
      <c r="F17" s="20" t="n">
        <v>2.87992608</v>
      </c>
      <c r="G17" s="18" t="n">
        <v>477.94599242</v>
      </c>
      <c r="H17" s="20" t="n">
        <v>6.98644175</v>
      </c>
      <c r="I17" s="18" t="n">
        <v>430.82259612</v>
      </c>
      <c r="J17" s="20" t="n">
        <v>12.72749767</v>
      </c>
      <c r="K17" s="18" t="s">
        <v>481</v>
      </c>
      <c r="L17" s="20" t="s">
        <v>481</v>
      </c>
      <c r="M17" s="18" t="s">
        <v>481</v>
      </c>
      <c r="N17" s="20" t="s">
        <v>481</v>
      </c>
      <c r="O17" s="18" t="s">
        <v>481</v>
      </c>
      <c r="P17" s="20" t="s">
        <v>481</v>
      </c>
      <c r="Q17" s="18" t="s">
        <v>481</v>
      </c>
      <c r="R17" s="20" t="s">
        <v>481</v>
      </c>
      <c r="S17" s="18" t="n">
        <v>465.96729979</v>
      </c>
      <c r="T17" s="20" t="n">
        <v>6.31639054</v>
      </c>
    </row>
    <row r="18" spans="1:20">
      <c r="A18" s="15" t="s">
        <v>493</v>
      </c>
      <c r="B18" s="17" t="n">
        <v>5532</v>
      </c>
      <c r="C18" s="18">
        <f>(0.0/B18*100)</f>
        <v/>
      </c>
      <c r="D18" s="19" t="n">
        <v>5532</v>
      </c>
      <c r="E18" s="18" t="n">
        <v>474.07594933</v>
      </c>
      <c r="F18" s="20" t="n">
        <v>4.41499357</v>
      </c>
      <c r="G18" s="18" t="n">
        <v>437.12691756</v>
      </c>
      <c r="H18" s="20" t="n">
        <v>8.7289277</v>
      </c>
      <c r="I18" s="18" t="n">
        <v>410.63206735</v>
      </c>
      <c r="J18" s="20" t="n">
        <v>10.20011604</v>
      </c>
      <c r="K18" s="18" t="s">
        <v>481</v>
      </c>
      <c r="L18" s="20" t="s">
        <v>481</v>
      </c>
      <c r="M18" s="18" t="s">
        <v>481</v>
      </c>
      <c r="N18" s="20" t="s">
        <v>481</v>
      </c>
      <c r="O18" s="18" t="s">
        <v>481</v>
      </c>
      <c r="P18" s="20" t="s">
        <v>481</v>
      </c>
      <c r="Q18" s="18" t="s">
        <v>481</v>
      </c>
      <c r="R18" s="20" t="s">
        <v>481</v>
      </c>
      <c r="S18" s="18" t="n">
        <v>376.49264369</v>
      </c>
      <c r="T18" s="20" t="n">
        <v>16.32015776</v>
      </c>
    </row>
    <row r="19" spans="1:20">
      <c r="A19" s="15" t="s">
        <v>494</v>
      </c>
      <c r="B19" s="17" t="n">
        <v>5658</v>
      </c>
      <c r="C19" s="18">
        <f>(0.0/B19*100)</f>
        <v/>
      </c>
      <c r="D19" s="19" t="n">
        <v>5658</v>
      </c>
      <c r="E19" s="18" t="n">
        <v>469.74552278</v>
      </c>
      <c r="F19" s="20" t="n">
        <v>2.6912127</v>
      </c>
      <c r="G19" s="18" t="n">
        <v>506.51132248</v>
      </c>
      <c r="H19" s="20" t="n">
        <v>11.85934065</v>
      </c>
      <c r="I19" s="18" t="n">
        <v>468.98204204</v>
      </c>
      <c r="J19" s="20" t="n">
        <v>15.67451713</v>
      </c>
      <c r="K19" s="18" t="s">
        <v>481</v>
      </c>
      <c r="L19" s="20" t="s">
        <v>481</v>
      </c>
      <c r="M19" s="18" t="s">
        <v>481</v>
      </c>
      <c r="N19" s="20" t="s">
        <v>481</v>
      </c>
      <c r="O19" s="18" t="s">
        <v>481</v>
      </c>
      <c r="P19" s="20" t="s">
        <v>481</v>
      </c>
      <c r="Q19" s="18" t="s">
        <v>481</v>
      </c>
      <c r="R19" s="20" t="s">
        <v>481</v>
      </c>
      <c r="S19" s="18" t="n">
        <v>427.96717216</v>
      </c>
      <c r="T19" s="20" t="n">
        <v>15.47217055</v>
      </c>
    </row>
    <row r="20" spans="1:20">
      <c r="A20" s="15" t="s">
        <v>495</v>
      </c>
      <c r="B20" s="17" t="n">
        <v>3371</v>
      </c>
      <c r="C20" s="18">
        <f>(0.0/B20*100)</f>
        <v/>
      </c>
      <c r="D20" s="19" t="n">
        <v>3371</v>
      </c>
      <c r="E20" s="18" t="n">
        <v>487.17039478</v>
      </c>
      <c r="F20" s="20" t="n">
        <v>2.06421472</v>
      </c>
      <c r="G20" s="18" t="n">
        <v>416.60423327</v>
      </c>
      <c r="H20" s="20" t="n">
        <v>14.71074926</v>
      </c>
      <c r="I20" s="18" t="n">
        <v>371.14887586</v>
      </c>
      <c r="J20" s="20" t="n">
        <v>10.79281518</v>
      </c>
      <c r="K20" s="18" t="s">
        <v>481</v>
      </c>
      <c r="L20" s="20" t="s">
        <v>481</v>
      </c>
      <c r="M20" s="18" t="s">
        <v>481</v>
      </c>
      <c r="N20" s="20" t="s">
        <v>481</v>
      </c>
      <c r="O20" s="18" t="s">
        <v>481</v>
      </c>
      <c r="P20" s="20" t="s">
        <v>481</v>
      </c>
      <c r="Q20" s="18" t="s">
        <v>481</v>
      </c>
      <c r="R20" s="20" t="s">
        <v>481</v>
      </c>
      <c r="S20" s="18" t="n">
        <v>440.38427865</v>
      </c>
      <c r="T20" s="20" t="n">
        <v>9.92760706</v>
      </c>
    </row>
    <row r="21" spans="1:20">
      <c r="A21" s="15" t="s">
        <v>496</v>
      </c>
      <c r="B21" s="17" t="n">
        <v>5741</v>
      </c>
      <c r="C21" s="18">
        <f>(0.0/B21*100)</f>
        <v/>
      </c>
      <c r="D21" s="19" t="n">
        <v>5741</v>
      </c>
      <c r="E21" s="18" t="n">
        <v>524.71178802</v>
      </c>
      <c r="F21" s="20" t="n">
        <v>2.5257049</v>
      </c>
      <c r="G21" s="18" t="n">
        <v>519.47607821</v>
      </c>
      <c r="H21" s="20" t="n">
        <v>8.312088279999999</v>
      </c>
      <c r="I21" s="18" t="n">
        <v>508.53924564</v>
      </c>
      <c r="J21" s="20" t="n">
        <v>4.34712409</v>
      </c>
      <c r="K21" s="18" t="s">
        <v>481</v>
      </c>
      <c r="L21" s="20" t="s">
        <v>481</v>
      </c>
      <c r="M21" s="18" t="s">
        <v>481</v>
      </c>
      <c r="N21" s="20" t="s">
        <v>481</v>
      </c>
      <c r="O21" s="18" t="s">
        <v>481</v>
      </c>
      <c r="P21" s="20" t="s">
        <v>481</v>
      </c>
      <c r="Q21" s="18" t="s">
        <v>481</v>
      </c>
      <c r="R21" s="20" t="s">
        <v>481</v>
      </c>
      <c r="S21" s="18" t="n">
        <v>476.83790385</v>
      </c>
      <c r="T21" s="20" t="n">
        <v>7.97881407</v>
      </c>
    </row>
    <row r="22" spans="1:20">
      <c r="A22" s="15" t="s">
        <v>497</v>
      </c>
      <c r="B22" s="17" t="n">
        <v>6598</v>
      </c>
      <c r="C22" s="18">
        <f>(0.0/B22*100)</f>
        <v/>
      </c>
      <c r="D22" s="19" t="n">
        <v>6598</v>
      </c>
      <c r="E22" s="18" t="n">
        <v>485.52930331</v>
      </c>
      <c r="F22" s="20" t="n">
        <v>3.61458084</v>
      </c>
      <c r="G22" s="18" t="n">
        <v>486.63603999</v>
      </c>
      <c r="H22" s="20" t="n">
        <v>7.64585897</v>
      </c>
      <c r="I22" s="18" t="n">
        <v>420.06651146</v>
      </c>
      <c r="J22" s="20" t="n">
        <v>13.08951056</v>
      </c>
      <c r="K22" s="18" t="s">
        <v>481</v>
      </c>
      <c r="L22" s="20" t="s">
        <v>481</v>
      </c>
      <c r="M22" s="18" t="s">
        <v>481</v>
      </c>
      <c r="N22" s="20" t="s">
        <v>481</v>
      </c>
      <c r="O22" s="18" t="s">
        <v>481</v>
      </c>
      <c r="P22" s="20" t="s">
        <v>481</v>
      </c>
      <c r="Q22" s="18" t="s">
        <v>481</v>
      </c>
      <c r="R22" s="20" t="s">
        <v>481</v>
      </c>
      <c r="S22" s="18" t="n">
        <v>356.62805921</v>
      </c>
      <c r="T22" s="20" t="n">
        <v>12.12202721</v>
      </c>
    </row>
    <row r="23" spans="1:20">
      <c r="A23" s="15" t="s">
        <v>498</v>
      </c>
      <c r="B23" s="17" t="n">
        <v>11583</v>
      </c>
      <c r="C23" s="18">
        <f>(0.0/B23*100)</f>
        <v/>
      </c>
      <c r="D23" s="19" t="n">
        <v>11583</v>
      </c>
      <c r="E23" s="18" t="n">
        <v>490.52651142</v>
      </c>
      <c r="F23" s="20" t="n">
        <v>2.75621746</v>
      </c>
      <c r="G23" s="18" t="n">
        <v>463.94371707</v>
      </c>
      <c r="H23" s="20" t="n">
        <v>6.98080707</v>
      </c>
      <c r="I23" s="18" t="n">
        <v>426.33783002</v>
      </c>
      <c r="J23" s="20" t="n">
        <v>7.0011678</v>
      </c>
      <c r="K23" s="18" t="s">
        <v>481</v>
      </c>
      <c r="L23" s="20" t="s">
        <v>481</v>
      </c>
      <c r="M23" s="18" t="s">
        <v>481</v>
      </c>
      <c r="N23" s="20" t="s">
        <v>481</v>
      </c>
      <c r="O23" s="18" t="s">
        <v>481</v>
      </c>
      <c r="P23" s="20" t="s">
        <v>481</v>
      </c>
      <c r="Q23" s="18" t="s">
        <v>481</v>
      </c>
      <c r="R23" s="20" t="s">
        <v>481</v>
      </c>
      <c r="S23" s="18" t="n">
        <v>423.62481485</v>
      </c>
      <c r="T23" s="20" t="n">
        <v>11.01668061</v>
      </c>
    </row>
    <row r="24" spans="1:20">
      <c r="A24" s="15" t="s">
        <v>499</v>
      </c>
      <c r="B24" s="17" t="n">
        <v>6647</v>
      </c>
      <c r="C24" s="18">
        <f>(0.0/B24*100)</f>
        <v/>
      </c>
      <c r="D24" s="19" t="n">
        <v>6647</v>
      </c>
      <c r="E24" s="18" t="n">
        <v>516.77227957</v>
      </c>
      <c r="F24" s="20" t="n">
        <v>3.09388075</v>
      </c>
      <c r="G24" s="18" t="n">
        <v>474.33124454</v>
      </c>
      <c r="H24" s="20" t="n">
        <v>24.91231556</v>
      </c>
      <c r="I24" s="18" t="n">
        <v>371.79520775</v>
      </c>
      <c r="J24" s="20" t="n">
        <v>66.55412557</v>
      </c>
      <c r="K24" s="18" t="s">
        <v>481</v>
      </c>
      <c r="L24" s="20" t="s">
        <v>481</v>
      </c>
      <c r="M24" s="18" t="s">
        <v>481</v>
      </c>
      <c r="N24" s="20" t="s">
        <v>481</v>
      </c>
      <c r="O24" s="18" t="s">
        <v>481</v>
      </c>
      <c r="P24" s="20" t="s">
        <v>481</v>
      </c>
      <c r="Q24" s="18" t="s">
        <v>481</v>
      </c>
      <c r="R24" s="20" t="s">
        <v>481</v>
      </c>
      <c r="S24" s="18" t="n">
        <v>467.53050972</v>
      </c>
      <c r="T24" s="20" t="n">
        <v>22.04264569</v>
      </c>
    </row>
    <row r="25" spans="1:20">
      <c r="A25" s="15" t="s">
        <v>500</v>
      </c>
      <c r="B25" s="17" t="n">
        <v>5581</v>
      </c>
      <c r="C25" s="18">
        <f>(0.0/B25*100)</f>
        <v/>
      </c>
      <c r="D25" s="19" t="n">
        <v>5581</v>
      </c>
      <c r="E25" s="18" t="n">
        <v>518.10698273</v>
      </c>
      <c r="F25" s="20" t="n">
        <v>3.4880731</v>
      </c>
      <c r="G25" s="18" t="s">
        <v>481</v>
      </c>
      <c r="H25" s="20" t="s">
        <v>481</v>
      </c>
      <c r="I25" s="18" t="n">
        <v>519.85401811</v>
      </c>
      <c r="J25" s="20" t="n">
        <v>48.18109869</v>
      </c>
      <c r="K25" s="18" t="s">
        <v>481</v>
      </c>
      <c r="L25" s="20" t="s">
        <v>481</v>
      </c>
      <c r="M25" s="18" t="s">
        <v>481</v>
      </c>
      <c r="N25" s="20" t="s">
        <v>481</v>
      </c>
      <c r="O25" s="18" t="s">
        <v>481</v>
      </c>
      <c r="P25" s="20" t="s">
        <v>481</v>
      </c>
      <c r="Q25" s="18" t="s">
        <v>481</v>
      </c>
      <c r="R25" s="20" t="s">
        <v>481</v>
      </c>
      <c r="S25" s="18" t="n">
        <v>434.07653239</v>
      </c>
      <c r="T25" s="20" t="n">
        <v>16.69288716</v>
      </c>
    </row>
    <row r="26" spans="1:20">
      <c r="A26" s="15" t="s">
        <v>501</v>
      </c>
      <c r="B26" s="17" t="n">
        <v>4869</v>
      </c>
      <c r="C26" s="18">
        <f>(0.0/B26*100)</f>
        <v/>
      </c>
      <c r="D26" s="19" t="n">
        <v>4869</v>
      </c>
      <c r="E26" s="18" t="n">
        <v>489.33344237</v>
      </c>
      <c r="F26" s="20" t="n">
        <v>1.88290731</v>
      </c>
      <c r="G26" s="18" t="n">
        <v>485.22181769</v>
      </c>
      <c r="H26" s="20" t="n">
        <v>7.56421581</v>
      </c>
      <c r="I26" s="18" t="n">
        <v>445.87261429</v>
      </c>
      <c r="J26" s="20" t="n">
        <v>18.3479573</v>
      </c>
      <c r="K26" s="18" t="s">
        <v>481</v>
      </c>
      <c r="L26" s="20" t="s">
        <v>481</v>
      </c>
      <c r="M26" s="18" t="s">
        <v>481</v>
      </c>
      <c r="N26" s="20" t="s">
        <v>481</v>
      </c>
      <c r="O26" s="18" t="s">
        <v>481</v>
      </c>
      <c r="P26" s="20" t="s">
        <v>481</v>
      </c>
      <c r="Q26" s="18" t="s">
        <v>481</v>
      </c>
      <c r="R26" s="20" t="s">
        <v>481</v>
      </c>
      <c r="S26" s="18" t="n">
        <v>426.7908683</v>
      </c>
      <c r="T26" s="20" t="n">
        <v>13.01030298</v>
      </c>
    </row>
    <row r="27" spans="1:20">
      <c r="A27" s="15" t="s">
        <v>502</v>
      </c>
      <c r="B27" s="17" t="n">
        <v>5299</v>
      </c>
      <c r="C27" s="18">
        <f>(0.0/B27*100)</f>
        <v/>
      </c>
      <c r="D27" s="19" t="n">
        <v>5299</v>
      </c>
      <c r="E27" s="18" t="n">
        <v>502.961967</v>
      </c>
      <c r="F27" s="20" t="n">
        <v>2.0159442</v>
      </c>
      <c r="G27" s="18" t="n">
        <v>467.06237981</v>
      </c>
      <c r="H27" s="20" t="n">
        <v>2.65724961</v>
      </c>
      <c r="I27" s="18" t="n">
        <v>461.13775866</v>
      </c>
      <c r="J27" s="20" t="n">
        <v>3.65472973</v>
      </c>
      <c r="K27" s="18" t="s">
        <v>481</v>
      </c>
      <c r="L27" s="20" t="s">
        <v>481</v>
      </c>
      <c r="M27" s="18" t="s">
        <v>481</v>
      </c>
      <c r="N27" s="20" t="s">
        <v>481</v>
      </c>
      <c r="O27" s="18" t="s">
        <v>481</v>
      </c>
      <c r="P27" s="20" t="s">
        <v>481</v>
      </c>
      <c r="Q27" s="18" t="s">
        <v>481</v>
      </c>
      <c r="R27" s="20" t="s">
        <v>481</v>
      </c>
      <c r="S27" s="18" t="n">
        <v>418.4426122</v>
      </c>
      <c r="T27" s="20" t="n">
        <v>10.01953081</v>
      </c>
    </row>
    <row r="28" spans="1:20">
      <c r="A28" s="15" t="s">
        <v>503</v>
      </c>
      <c r="B28" s="17" t="n">
        <v>7568</v>
      </c>
      <c r="C28" s="18">
        <f>(0.0/B28*100)</f>
        <v/>
      </c>
      <c r="D28" s="19" t="n">
        <v>7568</v>
      </c>
      <c r="E28" s="18" t="n">
        <v>425.35811914</v>
      </c>
      <c r="F28" s="20" t="n">
        <v>2.5871809</v>
      </c>
      <c r="G28" s="18" t="n">
        <v>363.47614072</v>
      </c>
      <c r="H28" s="20" t="n">
        <v>17.94792862</v>
      </c>
      <c r="I28" s="18" t="n">
        <v>328.67867316</v>
      </c>
      <c r="J28" s="20" t="n">
        <v>13.05112138</v>
      </c>
      <c r="K28" s="18" t="s">
        <v>481</v>
      </c>
      <c r="L28" s="20" t="s">
        <v>481</v>
      </c>
      <c r="M28" s="18" t="s">
        <v>481</v>
      </c>
      <c r="N28" s="20" t="s">
        <v>481</v>
      </c>
      <c r="O28" s="18" t="s">
        <v>481</v>
      </c>
      <c r="P28" s="20" t="s">
        <v>481</v>
      </c>
      <c r="Q28" s="18" t="s">
        <v>481</v>
      </c>
      <c r="R28" s="20" t="s">
        <v>481</v>
      </c>
      <c r="S28" s="18" t="n">
        <v>378.51272252</v>
      </c>
      <c r="T28" s="20" t="n">
        <v>9.678428350000001</v>
      </c>
    </row>
    <row r="29" spans="1:20">
      <c r="A29" s="15" t="s">
        <v>504</v>
      </c>
      <c r="B29" s="17" t="n">
        <v>5385</v>
      </c>
      <c r="C29" s="18">
        <f>(0.0/B29*100)</f>
        <v/>
      </c>
      <c r="D29" s="19" t="n">
        <v>5385</v>
      </c>
      <c r="E29" s="18" t="n">
        <v>510.26631856</v>
      </c>
      <c r="F29" s="20" t="n">
        <v>2.4477548</v>
      </c>
      <c r="G29" s="18" t="n">
        <v>470.19100802</v>
      </c>
      <c r="H29" s="20" t="n">
        <v>8.750392919999999</v>
      </c>
      <c r="I29" s="18" t="n">
        <v>434.4850787</v>
      </c>
      <c r="J29" s="20" t="n">
        <v>11.32493293</v>
      </c>
      <c r="K29" s="18" t="s">
        <v>481</v>
      </c>
      <c r="L29" s="20" t="s">
        <v>481</v>
      </c>
      <c r="M29" s="18" t="s">
        <v>481</v>
      </c>
      <c r="N29" s="20" t="s">
        <v>481</v>
      </c>
      <c r="O29" s="18" t="s">
        <v>481</v>
      </c>
      <c r="P29" s="20" t="s">
        <v>481</v>
      </c>
      <c r="Q29" s="18" t="s">
        <v>481</v>
      </c>
      <c r="R29" s="20" t="s">
        <v>481</v>
      </c>
      <c r="S29" s="18" t="n">
        <v>435.59662194</v>
      </c>
      <c r="T29" s="20" t="n">
        <v>10.91808744</v>
      </c>
    </row>
    <row r="30" spans="1:20">
      <c r="A30" s="15" t="s">
        <v>505</v>
      </c>
      <c r="B30" s="17" t="n">
        <v>4520</v>
      </c>
      <c r="C30" s="18">
        <f>(0.0/B30*100)</f>
        <v/>
      </c>
      <c r="D30" s="19" t="n">
        <v>4520</v>
      </c>
      <c r="E30" s="18" t="n">
        <v>514.11354278</v>
      </c>
      <c r="F30" s="20" t="n">
        <v>2.75617284</v>
      </c>
      <c r="G30" s="18" t="n">
        <v>508.76212053</v>
      </c>
      <c r="H30" s="20" t="n">
        <v>7.33233229</v>
      </c>
      <c r="I30" s="18" t="n">
        <v>508.86924216</v>
      </c>
      <c r="J30" s="20" t="n">
        <v>5.26258817</v>
      </c>
      <c r="K30" s="18" t="s">
        <v>481</v>
      </c>
      <c r="L30" s="20" t="s">
        <v>481</v>
      </c>
      <c r="M30" s="18" t="s">
        <v>481</v>
      </c>
      <c r="N30" s="20" t="s">
        <v>481</v>
      </c>
      <c r="O30" s="18" t="s">
        <v>481</v>
      </c>
      <c r="P30" s="20" t="s">
        <v>481</v>
      </c>
      <c r="Q30" s="18" t="s">
        <v>481</v>
      </c>
      <c r="R30" s="20" t="s">
        <v>481</v>
      </c>
      <c r="S30" s="18" t="n">
        <v>456.77579912</v>
      </c>
      <c r="T30" s="20" t="n">
        <v>6.72176159</v>
      </c>
    </row>
    <row r="31" spans="1:20">
      <c r="A31" s="15" t="s">
        <v>506</v>
      </c>
      <c r="B31" s="17" t="n">
        <v>5456</v>
      </c>
      <c r="C31" s="18">
        <f>(0.0/B31*100)</f>
        <v/>
      </c>
      <c r="D31" s="19" t="n">
        <v>5456</v>
      </c>
      <c r="E31" s="18" t="n">
        <v>520.86532999</v>
      </c>
      <c r="F31" s="20" t="n">
        <v>2.59810899</v>
      </c>
      <c r="G31" s="18" t="n">
        <v>499.65422739</v>
      </c>
      <c r="H31" s="20" t="n">
        <v>6.36219936</v>
      </c>
      <c r="I31" s="18" t="n">
        <v>458.4995704</v>
      </c>
      <c r="J31" s="20" t="n">
        <v>8.021257540000001</v>
      </c>
      <c r="K31" s="18" t="s">
        <v>481</v>
      </c>
      <c r="L31" s="20" t="s">
        <v>481</v>
      </c>
      <c r="M31" s="18" t="s">
        <v>481</v>
      </c>
      <c r="N31" s="20" t="s">
        <v>481</v>
      </c>
      <c r="O31" s="18" t="s">
        <v>481</v>
      </c>
      <c r="P31" s="20" t="s">
        <v>481</v>
      </c>
      <c r="Q31" s="18" t="s">
        <v>481</v>
      </c>
      <c r="R31" s="20" t="s">
        <v>481</v>
      </c>
      <c r="S31" s="18" t="n">
        <v>444.92455988</v>
      </c>
      <c r="T31" s="20" t="n">
        <v>9.269617309999999</v>
      </c>
    </row>
    <row r="32" spans="1:20">
      <c r="A32" s="15" t="s">
        <v>507</v>
      </c>
      <c r="B32" s="17" t="n">
        <v>4478</v>
      </c>
      <c r="C32" s="18">
        <f>(0.0/B32*100)</f>
        <v/>
      </c>
      <c r="D32" s="19" t="n">
        <v>4478</v>
      </c>
      <c r="E32" s="18" t="n">
        <v>506.82660743</v>
      </c>
      <c r="F32" s="20" t="n">
        <v>2.47797677</v>
      </c>
      <c r="G32" s="18" t="n">
        <v>482.23168722</v>
      </c>
      <c r="H32" s="20" t="n">
        <v>68.70106529</v>
      </c>
      <c r="I32" s="18" t="n">
        <v>536.09503</v>
      </c>
      <c r="J32" s="20" t="n">
        <v>20.31750286</v>
      </c>
      <c r="K32" s="18" t="s">
        <v>481</v>
      </c>
      <c r="L32" s="20" t="s">
        <v>481</v>
      </c>
      <c r="M32" s="18" t="s">
        <v>481</v>
      </c>
      <c r="N32" s="20" t="s">
        <v>481</v>
      </c>
      <c r="O32" s="18" t="s">
        <v>481</v>
      </c>
      <c r="P32" s="20" t="s">
        <v>481</v>
      </c>
      <c r="Q32" s="18" t="s">
        <v>481</v>
      </c>
      <c r="R32" s="20" t="s">
        <v>481</v>
      </c>
      <c r="S32" s="18" t="n">
        <v>405.16372744</v>
      </c>
      <c r="T32" s="20" t="n">
        <v>14.57518952</v>
      </c>
    </row>
    <row r="33" spans="1:20">
      <c r="A33" s="15" t="s">
        <v>508</v>
      </c>
      <c r="B33" s="17" t="n">
        <v>7325</v>
      </c>
      <c r="C33" s="18">
        <f>(0.0/B33*100)</f>
        <v/>
      </c>
      <c r="D33" s="19" t="n">
        <v>7325</v>
      </c>
      <c r="E33" s="18" t="n">
        <v>499.48498519</v>
      </c>
      <c r="F33" s="20" t="n">
        <v>2.74535445</v>
      </c>
      <c r="G33" s="18" t="n">
        <v>511.63447451</v>
      </c>
      <c r="H33" s="20" t="n">
        <v>8.018043369999999</v>
      </c>
      <c r="I33" s="18" t="n">
        <v>477.52704919</v>
      </c>
      <c r="J33" s="20" t="n">
        <v>7.1922009</v>
      </c>
      <c r="K33" s="18" t="s">
        <v>481</v>
      </c>
      <c r="L33" s="20" t="s">
        <v>481</v>
      </c>
      <c r="M33" s="18" t="s">
        <v>481</v>
      </c>
      <c r="N33" s="20" t="s">
        <v>481</v>
      </c>
      <c r="O33" s="18" t="s">
        <v>481</v>
      </c>
      <c r="P33" s="20" t="s">
        <v>481</v>
      </c>
      <c r="Q33" s="18" t="s">
        <v>481</v>
      </c>
      <c r="R33" s="20" t="s">
        <v>481</v>
      </c>
      <c r="S33" s="18" t="n">
        <v>456.32382655</v>
      </c>
      <c r="T33" s="20" t="n">
        <v>11.78577037</v>
      </c>
    </row>
    <row r="34" spans="1:20">
      <c r="A34" s="15" t="s">
        <v>509</v>
      </c>
      <c r="B34" s="17" t="n">
        <v>6350</v>
      </c>
      <c r="C34" s="18">
        <f>(0.0/B34*100)</f>
        <v/>
      </c>
      <c r="D34" s="19" t="n">
        <v>6350</v>
      </c>
      <c r="E34" s="18" t="n">
        <v>457.83205191</v>
      </c>
      <c r="F34" s="20" t="n">
        <v>2.6303177</v>
      </c>
      <c r="G34" s="18" t="n">
        <v>385.7839766</v>
      </c>
      <c r="H34" s="20" t="n">
        <v>21.62674388</v>
      </c>
      <c r="I34" s="18" t="n">
        <v>353.76861901</v>
      </c>
      <c r="J34" s="20" t="n">
        <v>24.5774321</v>
      </c>
      <c r="K34" s="18" t="s">
        <v>481</v>
      </c>
      <c r="L34" s="20" t="s">
        <v>481</v>
      </c>
      <c r="M34" s="18" t="s">
        <v>481</v>
      </c>
      <c r="N34" s="20" t="s">
        <v>481</v>
      </c>
      <c r="O34" s="18" t="s">
        <v>481</v>
      </c>
      <c r="P34" s="20" t="s">
        <v>481</v>
      </c>
      <c r="Q34" s="18" t="s">
        <v>481</v>
      </c>
      <c r="R34" s="20" t="s">
        <v>481</v>
      </c>
      <c r="S34" s="18" t="n">
        <v>325.93968054</v>
      </c>
      <c r="T34" s="20" t="n">
        <v>10.87922195</v>
      </c>
    </row>
    <row r="35" spans="1:20">
      <c r="A35" s="15" t="s">
        <v>510</v>
      </c>
      <c r="B35" s="17" t="n">
        <v>6406</v>
      </c>
      <c r="C35" s="18">
        <f>(0.0/B35*100)</f>
        <v/>
      </c>
      <c r="D35" s="19" t="n">
        <v>6406</v>
      </c>
      <c r="E35" s="18" t="n">
        <v>510.61720406</v>
      </c>
      <c r="F35" s="20" t="n">
        <v>1.40918659</v>
      </c>
      <c r="G35" s="18" t="n">
        <v>478.05415498</v>
      </c>
      <c r="H35" s="20" t="n">
        <v>7.31039473</v>
      </c>
      <c r="I35" s="18" t="n">
        <v>433.77021961</v>
      </c>
      <c r="J35" s="20" t="n">
        <v>10.31689664</v>
      </c>
      <c r="K35" s="18" t="s">
        <v>481</v>
      </c>
      <c r="L35" s="20" t="s">
        <v>481</v>
      </c>
      <c r="M35" s="18" t="s">
        <v>481</v>
      </c>
      <c r="N35" s="20" t="s">
        <v>481</v>
      </c>
      <c r="O35" s="18" t="s">
        <v>481</v>
      </c>
      <c r="P35" s="20" t="s">
        <v>481</v>
      </c>
      <c r="Q35" s="18" t="s">
        <v>481</v>
      </c>
      <c r="R35" s="20" t="s">
        <v>481</v>
      </c>
      <c r="S35" s="18" t="n">
        <v>415.23267666</v>
      </c>
      <c r="T35" s="20" t="n">
        <v>10.19126282</v>
      </c>
    </row>
    <row r="36" spans="1:20">
      <c r="A36" s="15" t="s">
        <v>511</v>
      </c>
      <c r="B36" s="17" t="n">
        <v>6736</v>
      </c>
      <c r="C36" s="18">
        <f>(0.0/B36*100)</f>
        <v/>
      </c>
      <c r="D36" s="19" t="n">
        <v>6736</v>
      </c>
      <c r="E36" s="18" t="n">
        <v>501.52001355</v>
      </c>
      <c r="F36" s="20" t="n">
        <v>2.28249754</v>
      </c>
      <c r="G36" s="18" t="n">
        <v>482.25528465</v>
      </c>
      <c r="H36" s="20" t="n">
        <v>10.83573334</v>
      </c>
      <c r="I36" s="18" t="n">
        <v>456.64226507</v>
      </c>
      <c r="J36" s="20" t="n">
        <v>5.12528421</v>
      </c>
      <c r="K36" s="18" t="s">
        <v>481</v>
      </c>
      <c r="L36" s="20" t="s">
        <v>481</v>
      </c>
      <c r="M36" s="18" t="s">
        <v>481</v>
      </c>
      <c r="N36" s="20" t="s">
        <v>481</v>
      </c>
      <c r="O36" s="18" t="s">
        <v>481</v>
      </c>
      <c r="P36" s="20" t="s">
        <v>481</v>
      </c>
      <c r="Q36" s="18" t="s">
        <v>481</v>
      </c>
      <c r="R36" s="20" t="s">
        <v>481</v>
      </c>
      <c r="S36" s="18" t="n">
        <v>437.50675909</v>
      </c>
      <c r="T36" s="20" t="n">
        <v>8.43298966</v>
      </c>
    </row>
    <row r="37" spans="1:20">
      <c r="A37" s="15" t="s">
        <v>512</v>
      </c>
      <c r="B37" s="17" t="n">
        <v>5458</v>
      </c>
      <c r="C37" s="18">
        <f>(0.0/B37*100)</f>
        <v/>
      </c>
      <c r="D37" s="19" t="n">
        <v>5458</v>
      </c>
      <c r="E37" s="18" t="n">
        <v>513.50071511</v>
      </c>
      <c r="F37" s="20" t="n">
        <v>3.28665286</v>
      </c>
      <c r="G37" s="18" t="n">
        <v>476.97424741</v>
      </c>
      <c r="H37" s="20" t="n">
        <v>7.33527422</v>
      </c>
      <c r="I37" s="18" t="n">
        <v>423.00836298</v>
      </c>
      <c r="J37" s="20" t="n">
        <v>9.50548038</v>
      </c>
      <c r="K37" s="18" t="s">
        <v>481</v>
      </c>
      <c r="L37" s="20" t="s">
        <v>481</v>
      </c>
      <c r="M37" s="18" t="s">
        <v>481</v>
      </c>
      <c r="N37" s="20" t="s">
        <v>481</v>
      </c>
      <c r="O37" s="18" t="s">
        <v>481</v>
      </c>
      <c r="P37" s="20" t="s">
        <v>481</v>
      </c>
      <c r="Q37" s="18" t="s">
        <v>481</v>
      </c>
      <c r="R37" s="20" t="s">
        <v>481</v>
      </c>
      <c r="S37" s="18" t="n">
        <v>413.72828701</v>
      </c>
      <c r="T37" s="20" t="n">
        <v>10.95449395</v>
      </c>
    </row>
    <row r="38" spans="1:20">
      <c r="A38" s="15" t="s">
        <v>513</v>
      </c>
      <c r="B38" s="17" t="n">
        <v>5860</v>
      </c>
      <c r="C38" s="18">
        <f>(0.0/B38*100)</f>
        <v/>
      </c>
      <c r="D38" s="19" t="n">
        <v>5860</v>
      </c>
      <c r="E38" s="18" t="n">
        <v>509.66709743</v>
      </c>
      <c r="F38" s="20" t="n">
        <v>2.86265068</v>
      </c>
      <c r="G38" s="18" t="n">
        <v>458.16832133</v>
      </c>
      <c r="H38" s="20" t="n">
        <v>4.68802841</v>
      </c>
      <c r="I38" s="18" t="n">
        <v>458.12589412</v>
      </c>
      <c r="J38" s="20" t="n">
        <v>6.14215073</v>
      </c>
      <c r="K38" s="18" t="s">
        <v>481</v>
      </c>
      <c r="L38" s="20" t="s">
        <v>481</v>
      </c>
      <c r="M38" s="18" t="s">
        <v>481</v>
      </c>
      <c r="N38" s="20" t="s">
        <v>481</v>
      </c>
      <c r="O38" s="18" t="s">
        <v>481</v>
      </c>
      <c r="P38" s="20" t="s">
        <v>481</v>
      </c>
      <c r="Q38" s="18" t="s">
        <v>481</v>
      </c>
      <c r="R38" s="20" t="s">
        <v>481</v>
      </c>
      <c r="S38" s="18" t="n">
        <v>430.29022548</v>
      </c>
      <c r="T38" s="20" t="n">
        <v>13.2247647</v>
      </c>
    </row>
    <row r="39" spans="1:20">
      <c r="A39" s="15" t="s">
        <v>514</v>
      </c>
      <c r="B39" s="17" t="n">
        <v>5895</v>
      </c>
      <c r="C39" s="18">
        <f>(0.0/B39*100)</f>
        <v/>
      </c>
      <c r="D39" s="19" t="n">
        <v>5895</v>
      </c>
      <c r="E39" s="18" t="n">
        <v>429.94591689</v>
      </c>
      <c r="F39" s="20" t="n">
        <v>3.90732731</v>
      </c>
      <c r="G39" s="18" t="n">
        <v>444.76814934</v>
      </c>
      <c r="H39" s="20" t="n">
        <v>20.70708017</v>
      </c>
      <c r="I39" s="18" t="n">
        <v>354.56799716</v>
      </c>
      <c r="J39" s="20" t="n">
        <v>30.22351396</v>
      </c>
      <c r="K39" s="18" t="s">
        <v>481</v>
      </c>
      <c r="L39" s="20" t="s">
        <v>481</v>
      </c>
      <c r="M39" s="18" t="s">
        <v>481</v>
      </c>
      <c r="N39" s="20" t="s">
        <v>481</v>
      </c>
      <c r="O39" s="18" t="s">
        <v>481</v>
      </c>
      <c r="P39" s="20" t="s">
        <v>481</v>
      </c>
      <c r="Q39" s="18" t="s">
        <v>481</v>
      </c>
      <c r="R39" s="20" t="s">
        <v>481</v>
      </c>
      <c r="S39" s="18" t="n">
        <v>369.16820102</v>
      </c>
      <c r="T39" s="20" t="n">
        <v>9.852652040000001</v>
      </c>
    </row>
    <row r="40" spans="1:20">
      <c r="A40" s="15" t="s">
        <v>515</v>
      </c>
      <c r="B40" s="17" t="n">
        <v>14157</v>
      </c>
      <c r="C40" s="18">
        <f>(0.0/B40*100)</f>
        <v/>
      </c>
      <c r="D40" s="19" t="n">
        <v>14157</v>
      </c>
      <c r="E40" s="18" t="n">
        <v>503.8386134</v>
      </c>
      <c r="F40" s="20" t="n">
        <v>2.77571991</v>
      </c>
      <c r="G40" s="18" t="n">
        <v>501.54431658</v>
      </c>
      <c r="H40" s="20" t="n">
        <v>6.17139136</v>
      </c>
      <c r="I40" s="18" t="n">
        <v>473.38381287</v>
      </c>
      <c r="J40" s="20" t="n">
        <v>8.155662230000001</v>
      </c>
      <c r="K40" s="18" t="s">
        <v>481</v>
      </c>
      <c r="L40" s="20" t="s">
        <v>481</v>
      </c>
      <c r="M40" s="18" t="s">
        <v>481</v>
      </c>
      <c r="N40" s="20" t="s">
        <v>481</v>
      </c>
      <c r="O40" s="18" t="s">
        <v>481</v>
      </c>
      <c r="P40" s="20" t="s">
        <v>481</v>
      </c>
      <c r="Q40" s="18" t="s">
        <v>481</v>
      </c>
      <c r="R40" s="20" t="s">
        <v>481</v>
      </c>
      <c r="S40" s="18" t="n">
        <v>447.80128916</v>
      </c>
      <c r="T40" s="20" t="n">
        <v>9.112030409999999</v>
      </c>
    </row>
    <row r="41" spans="1:20">
      <c r="A41" s="15" t="s">
        <v>516</v>
      </c>
      <c r="B41" s="17" t="n">
        <v>5712</v>
      </c>
      <c r="C41" s="18">
        <f>(0.0/B41*100)</f>
        <v/>
      </c>
      <c r="D41" s="19" t="n">
        <v>5712</v>
      </c>
      <c r="E41" s="18" t="n">
        <v>504.70500776</v>
      </c>
      <c r="F41" s="20" t="n">
        <v>3.48165711</v>
      </c>
      <c r="G41" s="18" t="n">
        <v>490.54898891</v>
      </c>
      <c r="H41" s="20" t="n">
        <v>7.11069916</v>
      </c>
      <c r="I41" s="18" t="n">
        <v>459.67925254</v>
      </c>
      <c r="J41" s="20" t="n">
        <v>7.24328831</v>
      </c>
      <c r="K41" s="18" t="s">
        <v>481</v>
      </c>
      <c r="L41" s="20" t="s">
        <v>481</v>
      </c>
      <c r="M41" s="18" t="s">
        <v>481</v>
      </c>
      <c r="N41" s="20" t="s">
        <v>481</v>
      </c>
      <c r="O41" s="18" t="s">
        <v>481</v>
      </c>
      <c r="P41" s="20" t="s">
        <v>481</v>
      </c>
      <c r="Q41" s="18" t="s">
        <v>481</v>
      </c>
      <c r="R41" s="20" t="s">
        <v>481</v>
      </c>
      <c r="S41" s="18" t="n">
        <v>446.31425</v>
      </c>
      <c r="T41" s="20" t="n">
        <v>9.14324678</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n">
        <v>351.06022882</v>
      </c>
      <c r="F45" s="20" t="n">
        <v>2.98788171</v>
      </c>
      <c r="G45" s="18" t="n">
        <v>314.14242002</v>
      </c>
      <c r="H45" s="20" t="n">
        <v>18.02549276</v>
      </c>
      <c r="I45" s="18" t="s">
        <v>481</v>
      </c>
      <c r="J45" s="20" t="s">
        <v>481</v>
      </c>
      <c r="K45" s="18" t="s">
        <v>481</v>
      </c>
      <c r="L45" s="20" t="s">
        <v>481</v>
      </c>
      <c r="M45" s="18" t="s">
        <v>481</v>
      </c>
      <c r="N45" s="20" t="s">
        <v>481</v>
      </c>
      <c r="O45" s="18" t="s">
        <v>481</v>
      </c>
      <c r="P45" s="20" t="s">
        <v>481</v>
      </c>
      <c r="Q45" s="18" t="s">
        <v>481</v>
      </c>
      <c r="R45" s="20" t="s">
        <v>481</v>
      </c>
      <c r="S45" s="18" t="n">
        <v>326.82776746</v>
      </c>
      <c r="T45" s="20" t="n">
        <v>7.43636262</v>
      </c>
    </row>
    <row r="46" spans="1:20">
      <c r="A46" s="15" t="s">
        <v>521</v>
      </c>
      <c r="B46" s="17" t="n">
        <v>23141</v>
      </c>
      <c r="C46" s="18">
        <f>(0.0/B46*100)</f>
        <v/>
      </c>
      <c r="D46" s="19" t="n">
        <v>23141</v>
      </c>
      <c r="E46" s="18" t="n">
        <v>412.01005882</v>
      </c>
      <c r="F46" s="20" t="n">
        <v>2.68631948</v>
      </c>
      <c r="G46" s="18" t="n">
        <v>307.45460777</v>
      </c>
      <c r="H46" s="20" t="n">
        <v>12.91808129</v>
      </c>
      <c r="I46" s="18" t="n">
        <v>305.07704708</v>
      </c>
      <c r="J46" s="20" t="n">
        <v>23.5235629</v>
      </c>
      <c r="K46" s="18" t="s">
        <v>481</v>
      </c>
      <c r="L46" s="20" t="s">
        <v>481</v>
      </c>
      <c r="M46" s="18" t="s">
        <v>481</v>
      </c>
      <c r="N46" s="20" t="s">
        <v>481</v>
      </c>
      <c r="O46" s="18" t="s">
        <v>481</v>
      </c>
      <c r="P46" s="20" t="s">
        <v>481</v>
      </c>
      <c r="Q46" s="18" t="s">
        <v>481</v>
      </c>
      <c r="R46" s="20" t="s">
        <v>481</v>
      </c>
      <c r="S46" s="18" t="n">
        <v>366.49349683</v>
      </c>
      <c r="T46" s="20" t="n">
        <v>9.22930916</v>
      </c>
    </row>
    <row r="47" spans="1:20">
      <c r="A47" s="15" t="s">
        <v>522</v>
      </c>
      <c r="B47" s="17" t="n">
        <v>5928</v>
      </c>
      <c r="C47" s="18">
        <f>(0.0/B47*100)</f>
        <v/>
      </c>
      <c r="D47" s="19" t="n">
        <v>5928</v>
      </c>
      <c r="E47" s="18" t="n">
        <v>437.03310132</v>
      </c>
      <c r="F47" s="20" t="n">
        <v>4.7795208</v>
      </c>
      <c r="G47" s="18" t="n">
        <v>361.47884843</v>
      </c>
      <c r="H47" s="20" t="n">
        <v>21.75404085</v>
      </c>
      <c r="I47" s="18" t="n">
        <v>323.42459502</v>
      </c>
      <c r="J47" s="20" t="n">
        <v>25.06198071</v>
      </c>
      <c r="K47" s="18" t="s">
        <v>481</v>
      </c>
      <c r="L47" s="20" t="s">
        <v>481</v>
      </c>
      <c r="M47" s="18" t="s">
        <v>481</v>
      </c>
      <c r="N47" s="20" t="s">
        <v>481</v>
      </c>
      <c r="O47" s="18" t="s">
        <v>481</v>
      </c>
      <c r="P47" s="20" t="s">
        <v>481</v>
      </c>
      <c r="Q47" s="18" t="s">
        <v>481</v>
      </c>
      <c r="R47" s="20" t="s">
        <v>481</v>
      </c>
      <c r="S47" s="18" t="n">
        <v>327.98586216</v>
      </c>
      <c r="T47" s="20" t="n">
        <v>11.1644117</v>
      </c>
    </row>
    <row r="48" spans="1:20">
      <c r="A48" s="15" t="s">
        <v>523</v>
      </c>
      <c r="B48" s="17" t="n">
        <v>9841</v>
      </c>
      <c r="C48" s="18">
        <f>(0.0/B48*100)</f>
        <v/>
      </c>
      <c r="D48" s="19" t="n">
        <v>9841</v>
      </c>
      <c r="E48" s="18" t="n">
        <v>497.00940339</v>
      </c>
      <c r="F48" s="20" t="n">
        <v>5.02840435</v>
      </c>
      <c r="G48" s="18" t="n">
        <v>352.67107997</v>
      </c>
      <c r="H48" s="20" t="n">
        <v>40.60578881</v>
      </c>
      <c r="I48" s="18" t="n">
        <v>356.38433964</v>
      </c>
      <c r="J48" s="20" t="n">
        <v>31.29346996</v>
      </c>
      <c r="K48" s="18" t="s">
        <v>481</v>
      </c>
      <c r="L48" s="20" t="s">
        <v>481</v>
      </c>
      <c r="M48" s="18" t="s">
        <v>481</v>
      </c>
      <c r="N48" s="20" t="s">
        <v>481</v>
      </c>
      <c r="O48" s="18" t="s">
        <v>481</v>
      </c>
      <c r="P48" s="20" t="s">
        <v>481</v>
      </c>
      <c r="Q48" s="18" t="s">
        <v>481</v>
      </c>
      <c r="R48" s="20" t="s">
        <v>481</v>
      </c>
      <c r="S48" s="18" t="n">
        <v>388.61197643</v>
      </c>
      <c r="T48" s="20" t="n">
        <v>21.58556003</v>
      </c>
    </row>
    <row r="49" spans="1:20">
      <c r="A49" s="15" t="s">
        <v>524</v>
      </c>
      <c r="B49" s="17" t="n">
        <v>6349</v>
      </c>
      <c r="C49" s="18">
        <f>(0.0/B49*100)</f>
        <v/>
      </c>
      <c r="D49" s="19" t="n">
        <v>6349</v>
      </c>
      <c r="E49" s="18" t="n">
        <v>426.63329051</v>
      </c>
      <c r="F49" s="20" t="n">
        <v>3.21878533</v>
      </c>
      <c r="G49" s="18" t="n">
        <v>418.30849081</v>
      </c>
      <c r="H49" s="20" t="n">
        <v>8.323846769999999</v>
      </c>
      <c r="I49" s="18" t="n">
        <v>405.92923913</v>
      </c>
      <c r="J49" s="20" t="n">
        <v>11.09868609</v>
      </c>
      <c r="K49" s="18" t="s">
        <v>481</v>
      </c>
      <c r="L49" s="20" t="s">
        <v>481</v>
      </c>
      <c r="M49" s="18" t="s">
        <v>481</v>
      </c>
      <c r="N49" s="20" t="s">
        <v>481</v>
      </c>
      <c r="O49" s="18" t="s">
        <v>481</v>
      </c>
      <c r="P49" s="20" t="s">
        <v>481</v>
      </c>
      <c r="Q49" s="18" t="s">
        <v>481</v>
      </c>
      <c r="R49" s="20" t="s">
        <v>481</v>
      </c>
      <c r="S49" s="18" t="n">
        <v>388.30035913</v>
      </c>
      <c r="T49" s="20" t="n">
        <v>13.49453921</v>
      </c>
    </row>
    <row r="50" spans="1:20">
      <c r="A50" s="15" t="s">
        <v>525</v>
      </c>
      <c r="B50" s="17" t="n">
        <v>11795</v>
      </c>
      <c r="C50" s="18">
        <f>(0.0/B50*100)</f>
        <v/>
      </c>
      <c r="D50" s="19" t="n">
        <v>11795</v>
      </c>
      <c r="E50" s="18" t="n">
        <v>427.15356085</v>
      </c>
      <c r="F50" s="20" t="n">
        <v>2.83906244</v>
      </c>
      <c r="G50" s="18" t="n">
        <v>355.59235921</v>
      </c>
      <c r="H50" s="20" t="n">
        <v>17.93091855</v>
      </c>
      <c r="I50" s="18" t="n">
        <v>402.14967202</v>
      </c>
      <c r="J50" s="20" t="n">
        <v>28.47192378</v>
      </c>
      <c r="K50" s="18" t="s">
        <v>481</v>
      </c>
      <c r="L50" s="20" t="s">
        <v>481</v>
      </c>
      <c r="M50" s="18" t="s">
        <v>481</v>
      </c>
      <c r="N50" s="20" t="s">
        <v>481</v>
      </c>
      <c r="O50" s="18" t="s">
        <v>481</v>
      </c>
      <c r="P50" s="20" t="s">
        <v>481</v>
      </c>
      <c r="Q50" s="18" t="s">
        <v>481</v>
      </c>
      <c r="R50" s="20" t="s">
        <v>481</v>
      </c>
      <c r="S50" s="18" t="n">
        <v>377.33179225</v>
      </c>
      <c r="T50" s="20" t="n">
        <v>12.78151671</v>
      </c>
    </row>
    <row r="51" spans="1:20">
      <c r="A51" s="15" t="s">
        <v>526</v>
      </c>
      <c r="B51" s="17" t="n">
        <v>6866</v>
      </c>
      <c r="C51" s="18">
        <f>(0.0/B51*100)</f>
        <v/>
      </c>
      <c r="D51" s="19" t="n">
        <v>6866</v>
      </c>
      <c r="E51" s="18" t="n">
        <v>430.70557426</v>
      </c>
      <c r="F51" s="20" t="n">
        <v>2.67184503</v>
      </c>
      <c r="G51" s="18" t="n">
        <v>401.49463827</v>
      </c>
      <c r="H51" s="20" t="n">
        <v>6.57762001</v>
      </c>
      <c r="I51" s="18" t="n">
        <v>410.36763418</v>
      </c>
      <c r="J51" s="20" t="n">
        <v>11.1305222</v>
      </c>
      <c r="K51" s="18" t="s">
        <v>481</v>
      </c>
      <c r="L51" s="20" t="s">
        <v>481</v>
      </c>
      <c r="M51" s="18" t="s">
        <v>481</v>
      </c>
      <c r="N51" s="20" t="s">
        <v>481</v>
      </c>
      <c r="O51" s="18" t="s">
        <v>481</v>
      </c>
      <c r="P51" s="20" t="s">
        <v>481</v>
      </c>
      <c r="Q51" s="18" t="s">
        <v>481</v>
      </c>
      <c r="R51" s="20" t="s">
        <v>481</v>
      </c>
      <c r="S51" s="18" t="n">
        <v>403.72946193</v>
      </c>
      <c r="T51" s="20" t="n">
        <v>6.52814498</v>
      </c>
    </row>
    <row r="52" spans="1:20">
      <c r="A52" s="15" t="s">
        <v>527</v>
      </c>
      <c r="B52" s="17" t="n">
        <v>5809</v>
      </c>
      <c r="C52" s="18">
        <f>(0.0/B52*100)</f>
        <v/>
      </c>
      <c r="D52" s="19" t="n">
        <v>5809</v>
      </c>
      <c r="E52" s="18" t="n">
        <v>490.75600962</v>
      </c>
      <c r="F52" s="20" t="n">
        <v>2.63243696</v>
      </c>
      <c r="G52" s="18" t="n">
        <v>468.2724458</v>
      </c>
      <c r="H52" s="20" t="n">
        <v>5.353296</v>
      </c>
      <c r="I52" s="18" t="n">
        <v>476.05986391</v>
      </c>
      <c r="J52" s="20" t="n">
        <v>12.78324475</v>
      </c>
      <c r="K52" s="18" t="s">
        <v>481</v>
      </c>
      <c r="L52" s="20" t="s">
        <v>481</v>
      </c>
      <c r="M52" s="18" t="s">
        <v>481</v>
      </c>
      <c r="N52" s="20" t="s">
        <v>481</v>
      </c>
      <c r="O52" s="18" t="s">
        <v>481</v>
      </c>
      <c r="P52" s="20" t="s">
        <v>481</v>
      </c>
      <c r="Q52" s="18" t="s">
        <v>481</v>
      </c>
      <c r="R52" s="20" t="s">
        <v>481</v>
      </c>
      <c r="S52" s="18" t="n">
        <v>439.63738347</v>
      </c>
      <c r="T52" s="20" t="n">
        <v>8.01708215</v>
      </c>
    </row>
    <row r="53" spans="1:20">
      <c r="A53" s="15" t="s">
        <v>528</v>
      </c>
      <c r="B53" s="17" t="n">
        <v>5571</v>
      </c>
      <c r="C53" s="18">
        <f>(0.0/B53*100)</f>
        <v/>
      </c>
      <c r="D53" s="19" t="n">
        <v>5571</v>
      </c>
      <c r="E53" s="18" t="n">
        <v>445.50400037</v>
      </c>
      <c r="F53" s="20" t="n">
        <v>1.73197536</v>
      </c>
      <c r="G53" s="18" t="n">
        <v>454.38723416</v>
      </c>
      <c r="H53" s="20" t="n">
        <v>9.18896634</v>
      </c>
      <c r="I53" s="18" t="n">
        <v>431.60398488</v>
      </c>
      <c r="J53" s="20" t="n">
        <v>5.45469203</v>
      </c>
      <c r="K53" s="18" t="s">
        <v>481</v>
      </c>
      <c r="L53" s="20" t="s">
        <v>481</v>
      </c>
      <c r="M53" s="18" t="s">
        <v>481</v>
      </c>
      <c r="N53" s="20" t="s">
        <v>481</v>
      </c>
      <c r="O53" s="18" t="s">
        <v>481</v>
      </c>
      <c r="P53" s="20" t="s">
        <v>481</v>
      </c>
      <c r="Q53" s="18" t="s">
        <v>481</v>
      </c>
      <c r="R53" s="20" t="s">
        <v>481</v>
      </c>
      <c r="S53" s="18" t="n">
        <v>389.11507971</v>
      </c>
      <c r="T53" s="20" t="n">
        <v>8.34018902</v>
      </c>
    </row>
    <row r="54" spans="1:20">
      <c r="A54" s="15" t="s">
        <v>529</v>
      </c>
      <c r="B54" s="17" t="n">
        <v>4740</v>
      </c>
      <c r="C54" s="18">
        <f>(0.0/B54*100)</f>
        <v/>
      </c>
      <c r="D54" s="19" t="n">
        <v>4740</v>
      </c>
      <c r="E54" s="18" t="n">
        <v>362.75162637</v>
      </c>
      <c r="F54" s="20" t="n">
        <v>3.07704551</v>
      </c>
      <c r="G54" s="18" t="n">
        <v>313.29405668</v>
      </c>
      <c r="H54" s="20" t="n">
        <v>11.83620814</v>
      </c>
      <c r="I54" s="18" t="n">
        <v>338.31036487</v>
      </c>
      <c r="J54" s="20" t="n">
        <v>20.62847596</v>
      </c>
      <c r="K54" s="18" t="s">
        <v>481</v>
      </c>
      <c r="L54" s="20" t="s">
        <v>481</v>
      </c>
      <c r="M54" s="18" t="s">
        <v>481</v>
      </c>
      <c r="N54" s="20" t="s">
        <v>481</v>
      </c>
      <c r="O54" s="18" t="s">
        <v>481</v>
      </c>
      <c r="P54" s="20" t="s">
        <v>481</v>
      </c>
      <c r="Q54" s="18" t="s">
        <v>481</v>
      </c>
      <c r="R54" s="20" t="s">
        <v>481</v>
      </c>
      <c r="S54" s="18" t="n">
        <v>306.69165053</v>
      </c>
      <c r="T54" s="20" t="n">
        <v>6.10847615</v>
      </c>
    </row>
    <row r="55" spans="1:20">
      <c r="A55" s="15" t="s">
        <v>530</v>
      </c>
      <c r="B55" s="17" t="n">
        <v>5316</v>
      </c>
      <c r="C55" s="18">
        <f>(0.0/B55*100)</f>
        <v/>
      </c>
      <c r="D55" s="19" t="n">
        <v>5316</v>
      </c>
      <c r="E55" s="18" t="n">
        <v>404.59087761</v>
      </c>
      <c r="F55" s="20" t="n">
        <v>2.91309093</v>
      </c>
      <c r="G55" s="18" t="n">
        <v>388.65769537</v>
      </c>
      <c r="H55" s="20" t="n">
        <v>14.47090104</v>
      </c>
      <c r="I55" s="18" t="n">
        <v>408.48482939</v>
      </c>
      <c r="J55" s="20" t="n">
        <v>31.30594145</v>
      </c>
      <c r="K55" s="18" t="s">
        <v>481</v>
      </c>
      <c r="L55" s="20" t="s">
        <v>481</v>
      </c>
      <c r="M55" s="18" t="s">
        <v>481</v>
      </c>
      <c r="N55" s="20" t="s">
        <v>481</v>
      </c>
      <c r="O55" s="18" t="s">
        <v>481</v>
      </c>
      <c r="P55" s="20" t="s">
        <v>481</v>
      </c>
      <c r="Q55" s="18" t="s">
        <v>481</v>
      </c>
      <c r="R55" s="20" t="s">
        <v>481</v>
      </c>
      <c r="S55" s="18" t="n">
        <v>344.79648888</v>
      </c>
      <c r="T55" s="20" t="n">
        <v>8.00825015</v>
      </c>
    </row>
    <row r="56" spans="1:20">
      <c r="A56" s="15" t="s">
        <v>531</v>
      </c>
      <c r="B56" s="17" t="n">
        <v>5359</v>
      </c>
      <c r="C56" s="18">
        <f>(0.0/B56*100)</f>
        <v/>
      </c>
      <c r="D56" s="19" t="n">
        <v>5359</v>
      </c>
      <c r="E56" s="18" t="n">
        <v>530.98278296</v>
      </c>
      <c r="F56" s="20" t="n">
        <v>3.00358287</v>
      </c>
      <c r="G56" s="18" t="n">
        <v>524.93140209</v>
      </c>
      <c r="H56" s="20" t="n">
        <v>4.41345028</v>
      </c>
      <c r="I56" s="18" t="n">
        <v>517.18463063</v>
      </c>
      <c r="J56" s="20" t="n">
        <v>5.11677102</v>
      </c>
      <c r="K56" s="18" t="s">
        <v>481</v>
      </c>
      <c r="L56" s="20" t="s">
        <v>481</v>
      </c>
      <c r="M56" s="18" t="s">
        <v>481</v>
      </c>
      <c r="N56" s="20" t="s">
        <v>481</v>
      </c>
      <c r="O56" s="18" t="s">
        <v>481</v>
      </c>
      <c r="P56" s="20" t="s">
        <v>481</v>
      </c>
      <c r="Q56" s="18" t="s">
        <v>481</v>
      </c>
      <c r="R56" s="20" t="s">
        <v>481</v>
      </c>
      <c r="S56" s="18" t="n">
        <v>499.49028042</v>
      </c>
      <c r="T56" s="20" t="n">
        <v>13.31761592</v>
      </c>
    </row>
    <row r="57" spans="1:20">
      <c r="A57" s="15" t="s">
        <v>532</v>
      </c>
      <c r="B57" s="17" t="n">
        <v>6513</v>
      </c>
      <c r="C57" s="18">
        <f>(0.0/B57*100)</f>
        <v/>
      </c>
      <c r="D57" s="19" t="n">
        <v>6513</v>
      </c>
      <c r="E57" s="18" t="n">
        <v>399.0984304</v>
      </c>
      <c r="F57" s="20" t="n">
        <v>2.81234322</v>
      </c>
      <c r="G57" s="18" t="n">
        <v>292.6133335</v>
      </c>
      <c r="H57" s="20" t="n">
        <v>46.71611047</v>
      </c>
      <c r="I57" s="18" t="n">
        <v>345.78901379</v>
      </c>
      <c r="J57" s="20" t="n">
        <v>52.87001518</v>
      </c>
      <c r="K57" s="18" t="s">
        <v>481</v>
      </c>
      <c r="L57" s="20" t="s">
        <v>481</v>
      </c>
      <c r="M57" s="18" t="s">
        <v>481</v>
      </c>
      <c r="N57" s="20" t="s">
        <v>481</v>
      </c>
      <c r="O57" s="18" t="s">
        <v>481</v>
      </c>
      <c r="P57" s="20" t="s">
        <v>481</v>
      </c>
      <c r="Q57" s="18" t="s">
        <v>481</v>
      </c>
      <c r="R57" s="20" t="s">
        <v>481</v>
      </c>
      <c r="S57" s="18" t="n">
        <v>323.78197861</v>
      </c>
      <c r="T57" s="20" t="n">
        <v>10.38872463</v>
      </c>
    </row>
    <row r="58" spans="1:20">
      <c r="A58" s="15" t="s">
        <v>533</v>
      </c>
      <c r="B58" s="17" t="n">
        <v>7267</v>
      </c>
      <c r="C58" s="18">
        <f>(0.0/B58*100)</f>
        <v/>
      </c>
      <c r="D58" s="19" t="n">
        <v>7267</v>
      </c>
      <c r="E58" s="18" t="n">
        <v>410.99574287</v>
      </c>
      <c r="F58" s="20" t="n">
        <v>2.90163058</v>
      </c>
      <c r="G58" s="18" t="n">
        <v>427.90221672</v>
      </c>
      <c r="H58" s="20" t="n">
        <v>5.2636208</v>
      </c>
      <c r="I58" s="18" t="n">
        <v>417.22720985</v>
      </c>
      <c r="J58" s="20" t="n">
        <v>6.85831099</v>
      </c>
      <c r="K58" s="18" t="s">
        <v>481</v>
      </c>
      <c r="L58" s="20" t="s">
        <v>481</v>
      </c>
      <c r="M58" s="18" t="s">
        <v>481</v>
      </c>
      <c r="N58" s="20" t="s">
        <v>481</v>
      </c>
      <c r="O58" s="18" t="s">
        <v>481</v>
      </c>
      <c r="P58" s="20" t="s">
        <v>481</v>
      </c>
      <c r="Q58" s="18" t="s">
        <v>481</v>
      </c>
      <c r="R58" s="20" t="s">
        <v>481</v>
      </c>
      <c r="S58" s="18" t="n">
        <v>324.41977732</v>
      </c>
      <c r="T58" s="20" t="n">
        <v>8.843587879999999</v>
      </c>
    </row>
    <row r="59" spans="1:20">
      <c r="A59" s="15" t="s">
        <v>534</v>
      </c>
      <c r="B59" s="17" t="n">
        <v>4826</v>
      </c>
      <c r="C59" s="18">
        <f>(0.0/B59*100)</f>
        <v/>
      </c>
      <c r="D59" s="19" t="n">
        <v>4826</v>
      </c>
      <c r="E59" s="18" t="n">
        <v>349.43965421</v>
      </c>
      <c r="F59" s="20" t="n">
        <v>1.51330753</v>
      </c>
      <c r="G59" s="18" t="n">
        <v>301.41866133</v>
      </c>
      <c r="H59" s="20" t="n">
        <v>13.61960855</v>
      </c>
      <c r="I59" s="18" t="n">
        <v>345.67558551</v>
      </c>
      <c r="J59" s="20" t="n">
        <v>23.0892054</v>
      </c>
      <c r="K59" s="18" t="s">
        <v>481</v>
      </c>
      <c r="L59" s="20" t="s">
        <v>481</v>
      </c>
      <c r="M59" s="18" t="s">
        <v>481</v>
      </c>
      <c r="N59" s="20" t="s">
        <v>481</v>
      </c>
      <c r="O59" s="18" t="s">
        <v>481</v>
      </c>
      <c r="P59" s="20" t="s">
        <v>481</v>
      </c>
      <c r="Q59" s="18" t="s">
        <v>481</v>
      </c>
      <c r="R59" s="20" t="s">
        <v>481</v>
      </c>
      <c r="S59" s="18" t="n">
        <v>274.79583878</v>
      </c>
      <c r="T59" s="20" t="n">
        <v>10.47173315</v>
      </c>
    </row>
    <row r="60" spans="1:20">
      <c r="A60" s="15" t="s">
        <v>535</v>
      </c>
      <c r="B60" s="17" t="n">
        <v>4546</v>
      </c>
      <c r="C60" s="18">
        <f>(0.0/B60*100)</f>
        <v/>
      </c>
      <c r="D60" s="19" t="n">
        <v>4546</v>
      </c>
      <c r="E60" s="18" t="n">
        <v>353.96850597</v>
      </c>
      <c r="F60" s="20" t="n">
        <v>4.72189193</v>
      </c>
      <c r="G60" s="18" t="n">
        <v>293.52913041</v>
      </c>
      <c r="H60" s="20" t="n">
        <v>16.98186112</v>
      </c>
      <c r="I60" s="18" t="n">
        <v>364.67503259</v>
      </c>
      <c r="J60" s="20" t="n">
        <v>19.23622262</v>
      </c>
      <c r="K60" s="18" t="s">
        <v>481</v>
      </c>
      <c r="L60" s="20" t="s">
        <v>481</v>
      </c>
      <c r="M60" s="18" t="s">
        <v>481</v>
      </c>
      <c r="N60" s="20" t="s">
        <v>481</v>
      </c>
      <c r="O60" s="18" t="s">
        <v>481</v>
      </c>
      <c r="P60" s="20" t="s">
        <v>481</v>
      </c>
      <c r="Q60" s="18" t="s">
        <v>481</v>
      </c>
      <c r="R60" s="20" t="s">
        <v>481</v>
      </c>
      <c r="S60" s="18" t="n">
        <v>288.66269834</v>
      </c>
      <c r="T60" s="20" t="n">
        <v>6.78130693</v>
      </c>
    </row>
    <row r="61" spans="1:20">
      <c r="A61" s="15" t="s">
        <v>536</v>
      </c>
      <c r="B61" s="17" t="n">
        <v>6525</v>
      </c>
      <c r="C61" s="18">
        <f>(0.0/B61*100)</f>
        <v/>
      </c>
      <c r="D61" s="19" t="n">
        <v>6525</v>
      </c>
      <c r="E61" s="18" t="n">
        <v>474.78832896</v>
      </c>
      <c r="F61" s="20" t="n">
        <v>2.66066744</v>
      </c>
      <c r="G61" s="18" t="n">
        <v>477.05690798</v>
      </c>
      <c r="H61" s="20" t="n">
        <v>9.775133909999999</v>
      </c>
      <c r="I61" s="18" t="n">
        <v>440.58932481</v>
      </c>
      <c r="J61" s="20" t="n">
        <v>34.44418249</v>
      </c>
      <c r="K61" s="18" t="s">
        <v>481</v>
      </c>
      <c r="L61" s="20" t="s">
        <v>481</v>
      </c>
      <c r="M61" s="18" t="s">
        <v>481</v>
      </c>
      <c r="N61" s="20" t="s">
        <v>481</v>
      </c>
      <c r="O61" s="18" t="s">
        <v>481</v>
      </c>
      <c r="P61" s="20" t="s">
        <v>481</v>
      </c>
      <c r="Q61" s="18" t="s">
        <v>481</v>
      </c>
      <c r="R61" s="20" t="s">
        <v>481</v>
      </c>
      <c r="S61" s="18" t="n">
        <v>419.11431269</v>
      </c>
      <c r="T61" s="20" t="n">
        <v>9.007885050000001</v>
      </c>
    </row>
    <row r="62" spans="1:20">
      <c r="A62" s="15" t="s">
        <v>537</v>
      </c>
      <c r="B62" s="17" t="n">
        <v>4476</v>
      </c>
      <c r="C62" s="18">
        <f>(0.0/B62*100)</f>
        <v/>
      </c>
      <c r="D62" s="19" t="n">
        <v>4476</v>
      </c>
      <c r="E62" s="18" t="n">
        <v>497.92218647</v>
      </c>
      <c r="F62" s="20" t="n">
        <v>2.37574751</v>
      </c>
      <c r="G62" s="18" t="n">
        <v>516.80972736</v>
      </c>
      <c r="H62" s="20" t="n">
        <v>2.42302301</v>
      </c>
      <c r="I62" s="18" t="n">
        <v>514.22591391</v>
      </c>
      <c r="J62" s="20" t="n">
        <v>3.28879969</v>
      </c>
      <c r="K62" s="18" t="s">
        <v>481</v>
      </c>
      <c r="L62" s="20" t="s">
        <v>481</v>
      </c>
      <c r="M62" s="18" t="s">
        <v>481</v>
      </c>
      <c r="N62" s="20" t="s">
        <v>481</v>
      </c>
      <c r="O62" s="18" t="s">
        <v>481</v>
      </c>
      <c r="P62" s="20" t="s">
        <v>481</v>
      </c>
      <c r="Q62" s="18" t="s">
        <v>481</v>
      </c>
      <c r="R62" s="20" t="s">
        <v>481</v>
      </c>
      <c r="S62" s="18" t="n">
        <v>467.22557662</v>
      </c>
      <c r="T62" s="20" t="n">
        <v>13.64935427</v>
      </c>
    </row>
    <row r="63" spans="1:20">
      <c r="A63" s="15" t="s">
        <v>538</v>
      </c>
      <c r="B63" s="17" t="n">
        <v>5324</v>
      </c>
      <c r="C63" s="18">
        <f>(0.0/B63*100)</f>
        <v/>
      </c>
      <c r="D63" s="19" t="n">
        <v>5324</v>
      </c>
      <c r="E63" s="18" t="n">
        <v>356.46522728</v>
      </c>
      <c r="F63" s="20" t="n">
        <v>1.39565154</v>
      </c>
      <c r="G63" s="18" t="n">
        <v>336.72181323</v>
      </c>
      <c r="H63" s="20" t="n">
        <v>16.37119599</v>
      </c>
      <c r="I63" s="18" t="n">
        <v>273.37010599</v>
      </c>
      <c r="J63" s="20" t="n">
        <v>24.58226447</v>
      </c>
      <c r="K63" s="18" t="s">
        <v>481</v>
      </c>
      <c r="L63" s="20" t="s">
        <v>481</v>
      </c>
      <c r="M63" s="18" t="s">
        <v>481</v>
      </c>
      <c r="N63" s="20" t="s">
        <v>481</v>
      </c>
      <c r="O63" s="18" t="s">
        <v>481</v>
      </c>
      <c r="P63" s="20" t="s">
        <v>481</v>
      </c>
      <c r="Q63" s="18" t="s">
        <v>481</v>
      </c>
      <c r="R63" s="20" t="s">
        <v>481</v>
      </c>
      <c r="S63" s="18" t="n">
        <v>285.54744148</v>
      </c>
      <c r="T63" s="20" t="n">
        <v>7.67072196</v>
      </c>
    </row>
    <row r="64" spans="1:20">
      <c r="A64" s="15" t="s">
        <v>539</v>
      </c>
      <c r="B64" s="17" t="n">
        <v>3634</v>
      </c>
      <c r="C64" s="18">
        <f>(0.0/B64*100)</f>
        <v/>
      </c>
      <c r="D64" s="19" t="n">
        <v>3634</v>
      </c>
      <c r="E64" s="18" t="n">
        <v>450.7800442</v>
      </c>
      <c r="F64" s="20" t="n">
        <v>1.83502471</v>
      </c>
      <c r="G64" s="18" t="n">
        <v>462.81422041</v>
      </c>
      <c r="H64" s="20" t="n">
        <v>19.92106373</v>
      </c>
      <c r="I64" s="18" t="n">
        <v>475.34651145</v>
      </c>
      <c r="J64" s="20" t="n">
        <v>12.42573598</v>
      </c>
      <c r="K64" s="18" t="s">
        <v>481</v>
      </c>
      <c r="L64" s="20" t="s">
        <v>481</v>
      </c>
      <c r="M64" s="18" t="s">
        <v>481</v>
      </c>
      <c r="N64" s="20" t="s">
        <v>481</v>
      </c>
      <c r="O64" s="18" t="s">
        <v>481</v>
      </c>
      <c r="P64" s="20" t="s">
        <v>481</v>
      </c>
      <c r="Q64" s="18" t="s">
        <v>481</v>
      </c>
      <c r="R64" s="20" t="s">
        <v>481</v>
      </c>
      <c r="S64" s="18" t="n">
        <v>328.70548164</v>
      </c>
      <c r="T64" s="20" t="n">
        <v>10.31954456</v>
      </c>
    </row>
    <row r="65" spans="1:20">
      <c r="A65" s="15" t="s">
        <v>540</v>
      </c>
      <c r="B65" s="17" t="n">
        <v>5325</v>
      </c>
      <c r="C65" s="18">
        <f>(0.0/B65*100)</f>
        <v/>
      </c>
      <c r="D65" s="19" t="n">
        <v>5325</v>
      </c>
      <c r="E65" s="18" t="n">
        <v>419.0562926</v>
      </c>
      <c r="F65" s="20" t="n">
        <v>2.59715503</v>
      </c>
      <c r="G65" s="18" t="n">
        <v>426.71610889</v>
      </c>
      <c r="H65" s="20" t="n">
        <v>14.38314748</v>
      </c>
      <c r="I65" s="18" t="n">
        <v>400.30870041</v>
      </c>
      <c r="J65" s="20" t="n">
        <v>27.83838847</v>
      </c>
      <c r="K65" s="18" t="s">
        <v>481</v>
      </c>
      <c r="L65" s="20" t="s">
        <v>481</v>
      </c>
      <c r="M65" s="18" t="s">
        <v>481</v>
      </c>
      <c r="N65" s="20" t="s">
        <v>481</v>
      </c>
      <c r="O65" s="18" t="s">
        <v>481</v>
      </c>
      <c r="P65" s="20" t="s">
        <v>481</v>
      </c>
      <c r="Q65" s="18" t="s">
        <v>481</v>
      </c>
      <c r="R65" s="20" t="s">
        <v>481</v>
      </c>
      <c r="S65" s="18" t="n">
        <v>369.11289035</v>
      </c>
      <c r="T65" s="20" t="n">
        <v>7.34054143</v>
      </c>
    </row>
    <row r="66" spans="1:20">
      <c r="A66" s="15" t="s">
        <v>541</v>
      </c>
      <c r="B66" s="17" t="n">
        <v>5665</v>
      </c>
      <c r="C66" s="18">
        <f>(0.0/B66*100)</f>
        <v/>
      </c>
      <c r="D66" s="19" t="n">
        <v>5665</v>
      </c>
      <c r="E66" s="18" t="n">
        <v>427.83297714</v>
      </c>
      <c r="F66" s="20" t="n">
        <v>1.70213336</v>
      </c>
      <c r="G66" s="18" t="n">
        <v>455.84197557</v>
      </c>
      <c r="H66" s="20" t="n">
        <v>7.66925812</v>
      </c>
      <c r="I66" s="18" t="n">
        <v>438.05214861</v>
      </c>
      <c r="J66" s="20" t="n">
        <v>11.15549254</v>
      </c>
      <c r="K66" s="18" t="s">
        <v>481</v>
      </c>
      <c r="L66" s="20" t="s">
        <v>481</v>
      </c>
      <c r="M66" s="18" t="s">
        <v>481</v>
      </c>
      <c r="N66" s="20" t="s">
        <v>481</v>
      </c>
      <c r="O66" s="18" t="s">
        <v>481</v>
      </c>
      <c r="P66" s="20" t="s">
        <v>481</v>
      </c>
      <c r="Q66" s="18" t="s">
        <v>481</v>
      </c>
      <c r="R66" s="20" t="s">
        <v>481</v>
      </c>
      <c r="S66" s="18" t="n">
        <v>376.51291804</v>
      </c>
      <c r="T66" s="20" t="n">
        <v>8.02692721</v>
      </c>
    </row>
    <row r="67" spans="1:20">
      <c r="A67" s="15" t="s">
        <v>542</v>
      </c>
      <c r="B67" s="17" t="n">
        <v>6971</v>
      </c>
      <c r="C67" s="18">
        <f>(0.0/B67*100)</f>
        <v/>
      </c>
      <c r="D67" s="19" t="n">
        <v>6971</v>
      </c>
      <c r="E67" s="18" t="n">
        <v>398.92385349</v>
      </c>
      <c r="F67" s="20" t="n">
        <v>2.89257925</v>
      </c>
      <c r="G67" s="18" t="n">
        <v>323.83655912</v>
      </c>
      <c r="H67" s="20" t="n">
        <v>21.73667912</v>
      </c>
      <c r="I67" s="18" t="n">
        <v>402.73295818</v>
      </c>
      <c r="J67" s="20" t="n">
        <v>42.85636157</v>
      </c>
      <c r="K67" s="18" t="s">
        <v>481</v>
      </c>
      <c r="L67" s="20" t="s">
        <v>481</v>
      </c>
      <c r="M67" s="18" t="s">
        <v>481</v>
      </c>
      <c r="N67" s="20" t="s">
        <v>481</v>
      </c>
      <c r="O67" s="18" t="s">
        <v>481</v>
      </c>
      <c r="P67" s="20" t="s">
        <v>481</v>
      </c>
      <c r="Q67" s="18" t="s">
        <v>481</v>
      </c>
      <c r="R67" s="20" t="s">
        <v>481</v>
      </c>
      <c r="S67" s="18" t="n">
        <v>327.01659813</v>
      </c>
      <c r="T67" s="20" t="n">
        <v>11.6241314</v>
      </c>
    </row>
    <row r="68" spans="1:20">
      <c r="A68" s="15" t="s">
        <v>543</v>
      </c>
      <c r="B68" s="17" t="n">
        <v>12083</v>
      </c>
      <c r="C68" s="18">
        <f>(0.0/B68*100)</f>
        <v/>
      </c>
      <c r="D68" s="19" t="n">
        <v>12083</v>
      </c>
      <c r="E68" s="18" t="n">
        <v>357.85182514</v>
      </c>
      <c r="F68" s="20" t="n">
        <v>1.45730425</v>
      </c>
      <c r="G68" s="18" t="n">
        <v>418.36225816</v>
      </c>
      <c r="H68" s="20" t="n">
        <v>3.10589223</v>
      </c>
      <c r="I68" s="18" t="n">
        <v>457.6952613</v>
      </c>
      <c r="J68" s="20" t="n">
        <v>1.70172742</v>
      </c>
      <c r="K68" s="18" t="s">
        <v>481</v>
      </c>
      <c r="L68" s="20" t="s">
        <v>481</v>
      </c>
      <c r="M68" s="18" t="s">
        <v>481</v>
      </c>
      <c r="N68" s="20" t="s">
        <v>481</v>
      </c>
      <c r="O68" s="18" t="s">
        <v>481</v>
      </c>
      <c r="P68" s="20" t="s">
        <v>481</v>
      </c>
      <c r="Q68" s="18" t="s">
        <v>481</v>
      </c>
      <c r="R68" s="20" t="s">
        <v>481</v>
      </c>
      <c r="S68" s="18" t="n">
        <v>314.56507287</v>
      </c>
      <c r="T68" s="20" t="n">
        <v>4.4876238</v>
      </c>
    </row>
    <row r="69" spans="1:20">
      <c r="A69" s="15" t="s">
        <v>544</v>
      </c>
      <c r="B69" s="17" t="n">
        <v>4876</v>
      </c>
      <c r="C69" s="18">
        <f>(0.0/B69*100)</f>
        <v/>
      </c>
      <c r="D69" s="19" t="n">
        <v>4876</v>
      </c>
      <c r="E69" s="18" t="n">
        <v>434.13424343</v>
      </c>
      <c r="F69" s="20" t="n">
        <v>4.06780537</v>
      </c>
      <c r="G69" s="18" t="n">
        <v>417.28573872</v>
      </c>
      <c r="H69" s="20" t="n">
        <v>45.18670887</v>
      </c>
      <c r="I69" s="18" t="n">
        <v>449.12001942</v>
      </c>
      <c r="J69" s="20" t="n">
        <v>52.50376363</v>
      </c>
      <c r="K69" s="18" t="s">
        <v>481</v>
      </c>
      <c r="L69" s="20" t="s">
        <v>481</v>
      </c>
      <c r="M69" s="18" t="s">
        <v>481</v>
      </c>
      <c r="N69" s="20" t="s">
        <v>481</v>
      </c>
      <c r="O69" s="18" t="s">
        <v>481</v>
      </c>
      <c r="P69" s="20" t="s">
        <v>481</v>
      </c>
      <c r="Q69" s="18" t="s">
        <v>481</v>
      </c>
      <c r="R69" s="20" t="s">
        <v>481</v>
      </c>
      <c r="S69" s="18" t="n">
        <v>392.59576807</v>
      </c>
      <c r="T69" s="20" t="n">
        <v>19.23708602</v>
      </c>
    </row>
    <row r="70" spans="1:20">
      <c r="A70" s="15" t="s">
        <v>545</v>
      </c>
      <c r="B70" s="17" t="n">
        <v>6036</v>
      </c>
      <c r="C70" s="18">
        <f>(0.0/B70*100)</f>
        <v/>
      </c>
      <c r="D70" s="19" t="n">
        <v>6036</v>
      </c>
      <c r="E70" s="18" t="n">
        <v>497.26805832</v>
      </c>
      <c r="F70" s="20" t="n">
        <v>3.22115685</v>
      </c>
      <c r="G70" s="18" t="n">
        <v>487.62442444</v>
      </c>
      <c r="H70" s="20" t="n">
        <v>9.164489250000001</v>
      </c>
      <c r="I70" s="18" t="n">
        <v>497.11989563</v>
      </c>
      <c r="J70" s="20" t="n">
        <v>10.49857012</v>
      </c>
      <c r="K70" s="18" t="s">
        <v>481</v>
      </c>
      <c r="L70" s="20" t="s">
        <v>481</v>
      </c>
      <c r="M70" s="18" t="s">
        <v>481</v>
      </c>
      <c r="N70" s="20" t="s">
        <v>481</v>
      </c>
      <c r="O70" s="18" t="s">
        <v>481</v>
      </c>
      <c r="P70" s="20" t="s">
        <v>481</v>
      </c>
      <c r="Q70" s="18" t="s">
        <v>481</v>
      </c>
      <c r="R70" s="20" t="s">
        <v>481</v>
      </c>
      <c r="S70" s="18" t="n">
        <v>451.50255089</v>
      </c>
      <c r="T70" s="20" t="n">
        <v>7.90520974</v>
      </c>
    </row>
    <row r="71" spans="1:20">
      <c r="A71" s="15" t="s">
        <v>546</v>
      </c>
      <c r="B71" s="17" t="n">
        <v>6115</v>
      </c>
      <c r="C71" s="18">
        <f>(0.0/B71*100)</f>
        <v/>
      </c>
      <c r="D71" s="19" t="n">
        <v>6115</v>
      </c>
      <c r="E71" s="18" t="n">
        <v>530.77857203</v>
      </c>
      <c r="F71" s="20" t="n">
        <v>1.77130754</v>
      </c>
      <c r="G71" s="18" t="n">
        <v>568.1739029</v>
      </c>
      <c r="H71" s="20" t="n">
        <v>5.96363943</v>
      </c>
      <c r="I71" s="18" t="n">
        <v>549.39444163</v>
      </c>
      <c r="J71" s="20" t="n">
        <v>5.38260001</v>
      </c>
      <c r="K71" s="18" t="s">
        <v>481</v>
      </c>
      <c r="L71" s="20" t="s">
        <v>481</v>
      </c>
      <c r="M71" s="18" t="s">
        <v>481</v>
      </c>
      <c r="N71" s="20" t="s">
        <v>481</v>
      </c>
      <c r="O71" s="18" t="s">
        <v>481</v>
      </c>
      <c r="P71" s="20" t="s">
        <v>481</v>
      </c>
      <c r="Q71" s="18" t="s">
        <v>481</v>
      </c>
      <c r="R71" s="20" t="s">
        <v>481</v>
      </c>
      <c r="S71" s="18" t="n">
        <v>488.75878906</v>
      </c>
      <c r="T71" s="20" t="n">
        <v>15.33064718</v>
      </c>
    </row>
    <row r="72" spans="1:20">
      <c r="A72" s="15" t="s">
        <v>547</v>
      </c>
      <c r="B72" s="17" t="n">
        <v>7708</v>
      </c>
      <c r="C72" s="18">
        <f>(0.0/B72*100)</f>
        <v/>
      </c>
      <c r="D72" s="19" t="n">
        <v>7708</v>
      </c>
      <c r="E72" s="18" t="n">
        <v>497.53858029</v>
      </c>
      <c r="F72" s="20" t="n">
        <v>2.52622983</v>
      </c>
      <c r="G72" s="18" t="n">
        <v>557.17355746</v>
      </c>
      <c r="H72" s="20" t="n">
        <v>26.07039399</v>
      </c>
      <c r="I72" s="18" t="n">
        <v>497.71279463</v>
      </c>
      <c r="J72" s="20" t="n">
        <v>27.04285292</v>
      </c>
      <c r="K72" s="18" t="s">
        <v>481</v>
      </c>
      <c r="L72" s="20" t="s">
        <v>481</v>
      </c>
      <c r="M72" s="18" t="s">
        <v>481</v>
      </c>
      <c r="N72" s="20" t="s">
        <v>481</v>
      </c>
      <c r="O72" s="18" t="s">
        <v>481</v>
      </c>
      <c r="P72" s="20" t="s">
        <v>481</v>
      </c>
      <c r="Q72" s="18" t="s">
        <v>481</v>
      </c>
      <c r="R72" s="20" t="s">
        <v>481</v>
      </c>
      <c r="S72" s="18" t="n">
        <v>442.55377657</v>
      </c>
      <c r="T72" s="20" t="n">
        <v>14.48513778</v>
      </c>
    </row>
    <row r="73" spans="1:20">
      <c r="A73" s="15" t="s">
        <v>548</v>
      </c>
      <c r="B73" s="17" t="n">
        <v>8249</v>
      </c>
      <c r="C73" s="18">
        <f>(0.0/B73*100)</f>
        <v/>
      </c>
      <c r="D73" s="19" t="n">
        <v>8249</v>
      </c>
      <c r="E73" s="18" t="n">
        <v>411.36713857</v>
      </c>
      <c r="F73" s="20" t="n">
        <v>3.31388414</v>
      </c>
      <c r="G73" s="18" t="n">
        <v>402.65853534</v>
      </c>
      <c r="H73" s="20" t="n">
        <v>18.85668417</v>
      </c>
      <c r="I73" s="18" t="n">
        <v>413.48643837</v>
      </c>
      <c r="J73" s="20" t="n">
        <v>35.09660368</v>
      </c>
      <c r="K73" s="18" t="s">
        <v>481</v>
      </c>
      <c r="L73" s="20" t="s">
        <v>481</v>
      </c>
      <c r="M73" s="18" t="s">
        <v>481</v>
      </c>
      <c r="N73" s="20" t="s">
        <v>481</v>
      </c>
      <c r="O73" s="18" t="s">
        <v>481</v>
      </c>
      <c r="P73" s="20" t="s">
        <v>481</v>
      </c>
      <c r="Q73" s="18" t="s">
        <v>481</v>
      </c>
      <c r="R73" s="20" t="s">
        <v>481</v>
      </c>
      <c r="S73" s="18" t="n">
        <v>364.00787888</v>
      </c>
      <c r="T73" s="20" t="n">
        <v>6.13245771</v>
      </c>
    </row>
    <row r="74" spans="1:20">
      <c r="A74" s="15" t="s">
        <v>549</v>
      </c>
      <c r="B74" s="17" t="n">
        <v>4692</v>
      </c>
      <c r="C74" s="18">
        <f>(0.0/B74*100)</f>
        <v/>
      </c>
      <c r="D74" s="19" t="n">
        <v>4692</v>
      </c>
      <c r="E74" s="18" t="n">
        <v>435.54982555</v>
      </c>
      <c r="F74" s="20" t="n">
        <v>1.71343278</v>
      </c>
      <c r="G74" s="18" t="n">
        <v>385.77832395</v>
      </c>
      <c r="H74" s="20" t="n">
        <v>14.16212073</v>
      </c>
      <c r="I74" s="18" t="n">
        <v>422.39596917</v>
      </c>
      <c r="J74" s="20" t="n">
        <v>16.523436</v>
      </c>
      <c r="K74" s="18" t="s">
        <v>481</v>
      </c>
      <c r="L74" s="20" t="s">
        <v>481</v>
      </c>
      <c r="M74" s="18" t="s">
        <v>481</v>
      </c>
      <c r="N74" s="20" t="s">
        <v>481</v>
      </c>
      <c r="O74" s="18" t="s">
        <v>481</v>
      </c>
      <c r="P74" s="20" t="s">
        <v>481</v>
      </c>
      <c r="Q74" s="18" t="s">
        <v>481</v>
      </c>
      <c r="R74" s="20" t="s">
        <v>481</v>
      </c>
      <c r="S74" s="18" t="n">
        <v>364.729067</v>
      </c>
      <c r="T74" s="20" t="n">
        <v>5.81566614</v>
      </c>
    </row>
    <row r="75" spans="1:20">
      <c r="A75" s="15" t="s">
        <v>550</v>
      </c>
      <c r="B75" s="17" t="n">
        <v>5375</v>
      </c>
      <c r="C75" s="18">
        <f>(0.0/B75*100)</f>
        <v/>
      </c>
      <c r="D75" s="19" t="n">
        <v>5375</v>
      </c>
      <c r="E75" s="18" t="n">
        <v>365.5831171</v>
      </c>
      <c r="F75" s="20" t="n">
        <v>3.0296844</v>
      </c>
      <c r="G75" s="18" t="n">
        <v>277.05231926</v>
      </c>
      <c r="H75" s="20" t="n">
        <v>16.00733588</v>
      </c>
      <c r="I75" s="18" t="n">
        <v>285.00684772</v>
      </c>
      <c r="J75" s="20" t="n">
        <v>23.08849042</v>
      </c>
      <c r="K75" s="18" t="s">
        <v>481</v>
      </c>
      <c r="L75" s="20" t="s">
        <v>481</v>
      </c>
      <c r="M75" s="18" t="s">
        <v>481</v>
      </c>
      <c r="N75" s="20" t="s">
        <v>481</v>
      </c>
      <c r="O75" s="18" t="s">
        <v>481</v>
      </c>
      <c r="P75" s="20" t="s">
        <v>481</v>
      </c>
      <c r="Q75" s="18" t="s">
        <v>481</v>
      </c>
      <c r="R75" s="20" t="s">
        <v>481</v>
      </c>
      <c r="S75" s="18" t="n">
        <v>323.34796299</v>
      </c>
      <c r="T75" s="20" t="n">
        <v>7.77129019</v>
      </c>
    </row>
    <row r="76" spans="1:20">
      <c r="A76" s="15" t="s">
        <v>551</v>
      </c>
      <c r="B76" s="17" t="n">
        <v>14167</v>
      </c>
      <c r="C76" s="18">
        <f>(0.0/B76*100)</f>
        <v/>
      </c>
      <c r="D76" s="19" t="n">
        <v>14167</v>
      </c>
      <c r="E76" s="18" t="n">
        <v>392.58506596</v>
      </c>
      <c r="F76" s="20" t="n">
        <v>3.29329585</v>
      </c>
      <c r="G76" s="18" t="n">
        <v>459.59843924</v>
      </c>
      <c r="H76" s="20" t="n">
        <v>3.97833493</v>
      </c>
      <c r="I76" s="18" t="n">
        <v>478.37492948</v>
      </c>
      <c r="J76" s="20" t="n">
        <v>3.96008921</v>
      </c>
      <c r="K76" s="18" t="s">
        <v>481</v>
      </c>
      <c r="L76" s="20" t="s">
        <v>481</v>
      </c>
      <c r="M76" s="18" t="s">
        <v>481</v>
      </c>
      <c r="N76" s="20" t="s">
        <v>481</v>
      </c>
      <c r="O76" s="18" t="s">
        <v>481</v>
      </c>
      <c r="P76" s="20" t="s">
        <v>481</v>
      </c>
      <c r="Q76" s="18" t="s">
        <v>481</v>
      </c>
      <c r="R76" s="20" t="s">
        <v>481</v>
      </c>
      <c r="S76" s="18" t="n">
        <v>363.32037065</v>
      </c>
      <c r="T76" s="20" t="n">
        <v>6.67959494</v>
      </c>
    </row>
    <row r="77" spans="1:20">
      <c r="A77" s="15" t="s">
        <v>552</v>
      </c>
      <c r="B77" s="17" t="n">
        <v>6062</v>
      </c>
      <c r="C77" s="18">
        <f>(0.0/B77*100)</f>
        <v/>
      </c>
      <c r="D77" s="19" t="n">
        <v>6062</v>
      </c>
      <c r="E77" s="18" t="n">
        <v>438.45132175</v>
      </c>
      <c r="F77" s="20" t="n">
        <v>2.50214222</v>
      </c>
      <c r="G77" s="18" t="n">
        <v>438.52641871</v>
      </c>
      <c r="H77" s="20" t="n">
        <v>32.19912921</v>
      </c>
      <c r="I77" s="18" t="n">
        <v>415.72364506</v>
      </c>
      <c r="J77" s="20" t="n">
        <v>35.35550294</v>
      </c>
      <c r="K77" s="18" t="s">
        <v>481</v>
      </c>
      <c r="L77" s="20" t="s">
        <v>481</v>
      </c>
      <c r="M77" s="18" t="s">
        <v>481</v>
      </c>
      <c r="N77" s="20" t="s">
        <v>481</v>
      </c>
      <c r="O77" s="18" t="s">
        <v>481</v>
      </c>
      <c r="P77" s="20" t="s">
        <v>481</v>
      </c>
      <c r="Q77" s="18" t="s">
        <v>481</v>
      </c>
      <c r="R77" s="20" t="s">
        <v>481</v>
      </c>
      <c r="S77" s="18" t="n">
        <v>401.77492906</v>
      </c>
      <c r="T77" s="20" t="n">
        <v>7.93202715</v>
      </c>
    </row>
    <row r="78" spans="1:20">
      <c r="A78" s="15" t="s">
        <v>553</v>
      </c>
      <c r="B78" s="17" t="n">
        <v>5826</v>
      </c>
      <c r="C78" s="18">
        <f>(0.0/B78*100)</f>
        <v/>
      </c>
      <c r="D78" s="19" t="n">
        <v>5826</v>
      </c>
      <c r="E78" s="18" t="n">
        <v>487.56553883</v>
      </c>
      <c r="F78" s="20" t="n">
        <v>3.68820846</v>
      </c>
      <c r="G78" s="18" t="n">
        <v>454.27379635</v>
      </c>
      <c r="H78" s="20" t="n">
        <v>78.49522421</v>
      </c>
      <c r="I78" s="18" t="n">
        <v>441.922</v>
      </c>
      <c r="J78" s="20" t="n">
        <v>31.66973655</v>
      </c>
      <c r="K78" s="18" t="s">
        <v>481</v>
      </c>
      <c r="L78" s="20" t="s">
        <v>481</v>
      </c>
      <c r="M78" s="18" t="s">
        <v>481</v>
      </c>
      <c r="N78" s="20" t="s">
        <v>481</v>
      </c>
      <c r="O78" s="18" t="s">
        <v>481</v>
      </c>
      <c r="P78" s="20" t="s">
        <v>481</v>
      </c>
      <c r="Q78" s="18" t="s">
        <v>481</v>
      </c>
      <c r="R78" s="20" t="s">
        <v>481</v>
      </c>
      <c r="S78" s="18" t="n">
        <v>406.56976139</v>
      </c>
      <c r="T78" s="20" t="n">
        <v>19.42221282</v>
      </c>
    </row>
    <row customHeight="1" ht="25" r="79" spans="1:20">
      <c r="A79" s="15" t="s">
        <v>554</v>
      </c>
      <c r="B79" s="17" t="n">
        <v>1657</v>
      </c>
      <c r="C79" s="18">
        <f>(0.0/B79*100)</f>
        <v/>
      </c>
      <c r="D79" s="19" t="n">
        <v>1657</v>
      </c>
      <c r="E79" s="18" t="n">
        <v>485.76903074</v>
      </c>
      <c r="F79" s="20" t="n">
        <v>7.37303783</v>
      </c>
      <c r="G79" s="18" t="n">
        <v>430.42699944</v>
      </c>
      <c r="H79" s="20" t="n">
        <v>8.614127420000001</v>
      </c>
      <c r="I79" s="18" t="n">
        <v>415.5026378</v>
      </c>
      <c r="J79" s="20" t="n">
        <v>12.28644965</v>
      </c>
      <c r="K79" s="18" t="s">
        <v>481</v>
      </c>
      <c r="L79" s="20" t="s">
        <v>481</v>
      </c>
      <c r="M79" s="18" t="s">
        <v>481</v>
      </c>
      <c r="N79" s="20" t="s">
        <v>481</v>
      </c>
      <c r="O79" s="18" t="s">
        <v>481</v>
      </c>
      <c r="P79" s="20" t="s">
        <v>481</v>
      </c>
      <c r="Q79" s="18" t="s">
        <v>481</v>
      </c>
      <c r="R79" s="20" t="s">
        <v>481</v>
      </c>
      <c r="S79" s="18" t="n">
        <v>473.02919482</v>
      </c>
      <c r="T79" s="20" t="n">
        <v>17.74584572</v>
      </c>
    </row>
    <row r="80" spans="1:20">
      <c r="A80" s="15" t="s">
        <v>555</v>
      </c>
      <c r="B80" s="17" t="n">
        <v>7841</v>
      </c>
      <c r="C80" s="18">
        <f>(0.0/B80*100)</f>
        <v/>
      </c>
      <c r="D80" s="19" t="n">
        <v>7841</v>
      </c>
      <c r="E80" s="18" t="n">
        <v>428.26562676</v>
      </c>
      <c r="F80" s="20" t="n">
        <v>3.63113238</v>
      </c>
      <c r="G80" s="18" t="n">
        <v>422.18432757</v>
      </c>
      <c r="H80" s="20" t="n">
        <v>7.67033227</v>
      </c>
      <c r="I80" s="18" t="n">
        <v>411.61595475</v>
      </c>
      <c r="J80" s="20" t="n">
        <v>9.17608933</v>
      </c>
      <c r="K80" s="18" t="s">
        <v>481</v>
      </c>
      <c r="L80" s="20" t="s">
        <v>481</v>
      </c>
      <c r="M80" s="18" t="s">
        <v>481</v>
      </c>
      <c r="N80" s="20" t="s">
        <v>481</v>
      </c>
      <c r="O80" s="18" t="s">
        <v>481</v>
      </c>
      <c r="P80" s="20" t="s">
        <v>481</v>
      </c>
      <c r="Q80" s="18" t="s">
        <v>481</v>
      </c>
      <c r="R80" s="20" t="s">
        <v>481</v>
      </c>
      <c r="S80" s="18" t="n">
        <v>442.30940435</v>
      </c>
      <c r="T80" s="20" t="n">
        <v>25.66063871</v>
      </c>
    </row>
    <row r="81" spans="1:20">
      <c r="A81" s="23" t="s">
        <v>556</v>
      </c>
      <c r="B81" s="17" t="n">
        <v>8861</v>
      </c>
      <c r="C81" s="18">
        <f>(0.0/B81*100)</f>
        <v/>
      </c>
      <c r="D81" s="19" t="n">
        <v>8861</v>
      </c>
      <c r="E81" s="18" t="n">
        <v>432.93810509</v>
      </c>
      <c r="F81" s="20" t="n">
        <v>3.44176</v>
      </c>
      <c r="G81" s="18" t="n">
        <v>414.25407914</v>
      </c>
      <c r="H81" s="20" t="n">
        <v>16.05306157</v>
      </c>
      <c r="I81" s="18" t="n">
        <v>434.98558158</v>
      </c>
      <c r="J81" s="20" t="n">
        <v>29.57294083</v>
      </c>
      <c r="K81" s="18" t="s">
        <v>481</v>
      </c>
      <c r="L81" s="20" t="s">
        <v>481</v>
      </c>
      <c r="M81" s="18" t="s">
        <v>481</v>
      </c>
      <c r="N81" s="20" t="s">
        <v>481</v>
      </c>
      <c r="O81" s="18" t="s">
        <v>481</v>
      </c>
      <c r="P81" s="20" t="s">
        <v>481</v>
      </c>
      <c r="Q81" s="18" t="s">
        <v>481</v>
      </c>
      <c r="R81" s="20" t="s">
        <v>481</v>
      </c>
      <c r="S81" s="18" t="n">
        <v>369.02461046</v>
      </c>
      <c r="T81" s="20" t="n">
        <v>7.39934178</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24.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460</v>
      </c>
    </row>
    <row r="2" spans="1:28">
      <c r="A2" s="5" t="s">
        <v>948</v>
      </c>
    </row>
    <row customHeight="1" ht="30" r="4" spans="1:28">
      <c r="A4" s="6" t="n"/>
      <c r="B4" s="7" t="s">
        <v>462</v>
      </c>
      <c r="C4" s="7" t="s">
        <v>463</v>
      </c>
      <c r="D4" s="8" t="s">
        <v>462</v>
      </c>
      <c r="E4" s="9" t="s">
        <v>622</v>
      </c>
      <c r="F4" s="10" t="n"/>
      <c r="G4" s="9" t="s">
        <v>949</v>
      </c>
      <c r="H4" s="10" t="n"/>
      <c r="I4" s="9" t="s">
        <v>950</v>
      </c>
      <c r="J4" s="10" t="n"/>
      <c r="K4" s="9" t="s">
        <v>951</v>
      </c>
      <c r="L4" s="10" t="n"/>
      <c r="M4" s="9" t="s">
        <v>952</v>
      </c>
      <c r="N4" s="10" t="n"/>
      <c r="O4" s="9" t="s">
        <v>953</v>
      </c>
      <c r="P4" s="10" t="n"/>
      <c r="Q4" s="9" t="s">
        <v>954</v>
      </c>
      <c r="R4" s="10" t="n"/>
      <c r="S4" s="9" t="s">
        <v>584</v>
      </c>
      <c r="T4" s="10" t="n"/>
      <c r="U4" s="9" t="s">
        <v>585</v>
      </c>
      <c r="V4" s="10" t="n"/>
      <c r="W4" s="9" t="s">
        <v>472</v>
      </c>
      <c r="X4" s="10" t="n"/>
      <c r="Y4" s="9" t="s">
        <v>473</v>
      </c>
      <c r="Z4" s="10" t="n"/>
      <c r="AA4" s="9" t="s">
        <v>586</v>
      </c>
      <c r="AB4" s="10" t="n"/>
    </row>
    <row r="5" spans="1:2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row>
    <row r="6" spans="1:2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480</v>
      </c>
      <c r="B7" s="17" t="n">
        <v>14530</v>
      </c>
      <c r="C7" s="18">
        <f>(343.0/B7*100)</f>
        <v/>
      </c>
      <c r="D7" s="19" t="n">
        <v>14187</v>
      </c>
      <c r="E7" s="18" t="n">
        <v>468.53029976</v>
      </c>
      <c r="F7" s="20" t="n">
        <v>15.24820601</v>
      </c>
      <c r="G7" s="18" t="n">
        <v>464.78548474</v>
      </c>
      <c r="H7" s="20" t="n">
        <v>7.21663615</v>
      </c>
      <c r="I7" s="18" t="n">
        <v>484.50503686</v>
      </c>
      <c r="J7" s="20" t="n">
        <v>4.10818665</v>
      </c>
      <c r="K7" s="18" t="n">
        <v>484.90895584</v>
      </c>
      <c r="L7" s="20" t="n">
        <v>8.86340493</v>
      </c>
      <c r="M7" s="18" t="n">
        <v>489.67571071</v>
      </c>
      <c r="N7" s="20" t="n">
        <v>2.38578438</v>
      </c>
      <c r="O7" s="18" t="n">
        <v>499.80143785</v>
      </c>
      <c r="P7" s="20" t="n">
        <v>3.14120252</v>
      </c>
      <c r="Q7" s="18" t="n">
        <v>535.41337794</v>
      </c>
      <c r="R7" s="20" t="n">
        <v>2.1630254</v>
      </c>
      <c r="S7" s="18" t="s">
        <v>481</v>
      </c>
      <c r="T7" s="20" t="s">
        <v>481</v>
      </c>
      <c r="U7" s="18" t="s">
        <v>481</v>
      </c>
      <c r="V7" s="20" t="s">
        <v>481</v>
      </c>
      <c r="W7" s="18" t="s">
        <v>481</v>
      </c>
      <c r="X7" s="20" t="s">
        <v>481</v>
      </c>
      <c r="Y7" s="18" t="s">
        <v>481</v>
      </c>
      <c r="Z7" s="20" t="s">
        <v>481</v>
      </c>
      <c r="AA7" s="18" t="n">
        <v>421.46007404</v>
      </c>
      <c r="AB7" s="20" t="n">
        <v>8.091102709999999</v>
      </c>
    </row>
    <row r="8" spans="1:28">
      <c r="A8" s="15" t="s">
        <v>483</v>
      </c>
      <c r="B8" s="17" t="n">
        <v>7007</v>
      </c>
      <c r="C8" s="18">
        <f>(20.0/B8*100)</f>
        <v/>
      </c>
      <c r="D8" s="19" t="n">
        <v>6987</v>
      </c>
      <c r="E8" s="18" t="n">
        <v>411.61061447</v>
      </c>
      <c r="F8" s="20" t="n">
        <v>11.25371643</v>
      </c>
      <c r="G8" s="18" t="n">
        <v>406.22661199</v>
      </c>
      <c r="H8" s="20" t="n">
        <v>13.41734176</v>
      </c>
      <c r="I8" s="18" t="n">
        <v>431.49959402</v>
      </c>
      <c r="J8" s="20" t="n">
        <v>8.313143780000001</v>
      </c>
      <c r="K8" s="18" t="n">
        <v>474.55436157</v>
      </c>
      <c r="L8" s="20" t="n">
        <v>3.23668632</v>
      </c>
      <c r="M8" s="18" t="n">
        <v>502.3983186</v>
      </c>
      <c r="N8" s="20" t="n">
        <v>3.71447951</v>
      </c>
      <c r="O8" s="18" t="n">
        <v>483.35206634</v>
      </c>
      <c r="P8" s="20" t="n">
        <v>5.25128646</v>
      </c>
      <c r="Q8" s="18" t="n">
        <v>526.48436077</v>
      </c>
      <c r="R8" s="20" t="n">
        <v>4.55993838</v>
      </c>
      <c r="S8" s="18" t="s">
        <v>481</v>
      </c>
      <c r="T8" s="20" t="s">
        <v>481</v>
      </c>
      <c r="U8" s="18" t="s">
        <v>481</v>
      </c>
      <c r="V8" s="20" t="s">
        <v>481</v>
      </c>
      <c r="W8" s="18" t="s">
        <v>481</v>
      </c>
      <c r="X8" s="20" t="s">
        <v>481</v>
      </c>
      <c r="Y8" s="18" t="s">
        <v>481</v>
      </c>
      <c r="Z8" s="20" t="s">
        <v>481</v>
      </c>
      <c r="AA8" s="18" t="n">
        <v>396.26683326</v>
      </c>
      <c r="AB8" s="20" t="n">
        <v>8.63440817</v>
      </c>
    </row>
    <row r="9" spans="1:28">
      <c r="A9" s="15" t="s">
        <v>484</v>
      </c>
      <c r="B9" s="17" t="n">
        <v>9651</v>
      </c>
      <c r="C9" s="18">
        <f>(76.0/B9*100)</f>
        <v/>
      </c>
      <c r="D9" s="19" t="n">
        <v>9575</v>
      </c>
      <c r="E9" s="18" t="n">
        <v>407.50955573</v>
      </c>
      <c r="F9" s="20" t="n">
        <v>10.15644077</v>
      </c>
      <c r="G9" s="18" t="n">
        <v>440.66327365</v>
      </c>
      <c r="H9" s="20" t="n">
        <v>9.40871375</v>
      </c>
      <c r="I9" s="18" t="n">
        <v>472.97777434</v>
      </c>
      <c r="J9" s="20" t="n">
        <v>5.24484721</v>
      </c>
      <c r="K9" s="18" t="n">
        <v>453.34638037</v>
      </c>
      <c r="L9" s="20" t="n">
        <v>4.65304212</v>
      </c>
      <c r="M9" s="18" t="n">
        <v>488.5501822</v>
      </c>
      <c r="N9" s="20" t="n">
        <v>3.04422499</v>
      </c>
      <c r="O9" s="18" t="n">
        <v>520.04906253</v>
      </c>
      <c r="P9" s="20" t="n">
        <v>2.9091544</v>
      </c>
      <c r="Q9" s="18" t="n">
        <v>525.51848211</v>
      </c>
      <c r="R9" s="20" t="n">
        <v>3.2083942</v>
      </c>
      <c r="S9" s="18" t="s">
        <v>481</v>
      </c>
      <c r="T9" s="20" t="s">
        <v>481</v>
      </c>
      <c r="U9" s="18" t="s">
        <v>481</v>
      </c>
      <c r="V9" s="20" t="s">
        <v>481</v>
      </c>
      <c r="W9" s="18" t="s">
        <v>481</v>
      </c>
      <c r="X9" s="20" t="s">
        <v>481</v>
      </c>
      <c r="Y9" s="18" t="s">
        <v>481</v>
      </c>
      <c r="Z9" s="20" t="s">
        <v>481</v>
      </c>
      <c r="AA9" s="18" t="n">
        <v>419.73182117</v>
      </c>
      <c r="AB9" s="20" t="n">
        <v>5.75164654</v>
      </c>
    </row>
    <row r="10" spans="1:28">
      <c r="A10" s="15" t="s">
        <v>485</v>
      </c>
      <c r="B10" s="17" t="n">
        <v>20058</v>
      </c>
      <c r="C10" s="18">
        <f>(521.0/B10*100)</f>
        <v/>
      </c>
      <c r="D10" s="19" t="n">
        <v>19537</v>
      </c>
      <c r="E10" s="18" t="n">
        <v>487.32824815</v>
      </c>
      <c r="F10" s="20" t="n">
        <v>15.6398138</v>
      </c>
      <c r="G10" s="18" t="n">
        <v>487.74415935</v>
      </c>
      <c r="H10" s="20" t="n">
        <v>17.71261681</v>
      </c>
      <c r="I10" s="18" t="n">
        <v>474.99111663</v>
      </c>
      <c r="J10" s="20" t="n">
        <v>7.0098727</v>
      </c>
      <c r="K10" s="18" t="s">
        <v>481</v>
      </c>
      <c r="L10" s="20" t="s">
        <v>481</v>
      </c>
      <c r="M10" s="18" t="n">
        <v>512.96896443</v>
      </c>
      <c r="N10" s="20" t="n">
        <v>2.71357013</v>
      </c>
      <c r="O10" s="18" t="n">
        <v>525.8153528</v>
      </c>
      <c r="P10" s="20" t="n">
        <v>2.82768042</v>
      </c>
      <c r="Q10" s="18" t="n">
        <v>543.81372547</v>
      </c>
      <c r="R10" s="20" t="n">
        <v>2.83703988</v>
      </c>
      <c r="S10" s="18" t="s">
        <v>481</v>
      </c>
      <c r="T10" s="20" t="s">
        <v>481</v>
      </c>
      <c r="U10" s="18" t="s">
        <v>481</v>
      </c>
      <c r="V10" s="20" t="s">
        <v>481</v>
      </c>
      <c r="W10" s="18" t="s">
        <v>481</v>
      </c>
      <c r="X10" s="20" t="s">
        <v>481</v>
      </c>
      <c r="Y10" s="18" t="s">
        <v>481</v>
      </c>
      <c r="Z10" s="20" t="s">
        <v>481</v>
      </c>
      <c r="AA10" s="18" t="n">
        <v>457.81677753</v>
      </c>
      <c r="AB10" s="20" t="n">
        <v>11.53907031</v>
      </c>
    </row>
    <row r="11" spans="1:28">
      <c r="A11" s="15" t="s">
        <v>486</v>
      </c>
      <c r="B11" s="17" t="n">
        <v>7053</v>
      </c>
      <c r="C11" s="18">
        <f>(45.0/B11*100)</f>
        <v/>
      </c>
      <c r="D11" s="19" t="n">
        <v>7008</v>
      </c>
      <c r="E11" s="18" t="n">
        <v>401.37908034</v>
      </c>
      <c r="F11" s="20" t="n">
        <v>8.20043778</v>
      </c>
      <c r="G11" s="18" t="n">
        <v>414.33458822</v>
      </c>
      <c r="H11" s="20" t="n">
        <v>7.71096744</v>
      </c>
      <c r="I11" s="18" t="n">
        <v>428.18442587</v>
      </c>
      <c r="J11" s="20" t="n">
        <v>4.70236833</v>
      </c>
      <c r="K11" s="18" t="n">
        <v>457.43790322</v>
      </c>
      <c r="L11" s="20" t="n">
        <v>4.70000744</v>
      </c>
      <c r="M11" s="18" t="n">
        <v>466.39166928</v>
      </c>
      <c r="N11" s="20" t="n">
        <v>3.44168353</v>
      </c>
      <c r="O11" s="18" t="n">
        <v>476.35992438</v>
      </c>
      <c r="P11" s="20" t="n">
        <v>5.37973694</v>
      </c>
      <c r="Q11" s="18" t="n">
        <v>493.05884988</v>
      </c>
      <c r="R11" s="20" t="n">
        <v>4.19630798</v>
      </c>
      <c r="S11" s="18" t="s">
        <v>481</v>
      </c>
      <c r="T11" s="20" t="s">
        <v>481</v>
      </c>
      <c r="U11" s="18" t="s">
        <v>481</v>
      </c>
      <c r="V11" s="20" t="s">
        <v>481</v>
      </c>
      <c r="W11" s="18" t="s">
        <v>481</v>
      </c>
      <c r="X11" s="20" t="s">
        <v>481</v>
      </c>
      <c r="Y11" s="18" t="s">
        <v>481</v>
      </c>
      <c r="Z11" s="20" t="s">
        <v>481</v>
      </c>
      <c r="AA11" s="18" t="n">
        <v>421.99029519</v>
      </c>
      <c r="AB11" s="20" t="n">
        <v>6.9970097</v>
      </c>
    </row>
    <row r="12" spans="1:28">
      <c r="A12" s="15" t="s">
        <v>487</v>
      </c>
      <c r="B12" s="17" t="n">
        <v>6894</v>
      </c>
      <c r="C12" s="18">
        <f>(0.0/B12*100)</f>
        <v/>
      </c>
      <c r="D12" s="19" t="n">
        <v>6894</v>
      </c>
      <c r="E12" s="18" t="n">
        <v>353.70105614</v>
      </c>
      <c r="F12" s="20" t="n">
        <v>34.09223451</v>
      </c>
      <c r="G12" s="18" t="n">
        <v>422.90224131</v>
      </c>
      <c r="H12" s="20" t="n">
        <v>8.86191803</v>
      </c>
      <c r="I12" s="18" t="n">
        <v>443.51120061</v>
      </c>
      <c r="J12" s="20" t="n">
        <v>7.96491621</v>
      </c>
      <c r="K12" s="18" t="n">
        <v>469.48906482</v>
      </c>
      <c r="L12" s="20" t="n">
        <v>3.64493052</v>
      </c>
      <c r="M12" s="18" t="n">
        <v>499.01457378</v>
      </c>
      <c r="N12" s="20" t="n">
        <v>2.7978678</v>
      </c>
      <c r="O12" s="18" t="n">
        <v>480.65127973</v>
      </c>
      <c r="P12" s="20" t="n">
        <v>7.59309702</v>
      </c>
      <c r="Q12" s="18" t="n">
        <v>531.06937124</v>
      </c>
      <c r="R12" s="20" t="n">
        <v>4.01084957</v>
      </c>
      <c r="S12" s="18" t="s">
        <v>481</v>
      </c>
      <c r="T12" s="20" t="s">
        <v>481</v>
      </c>
      <c r="U12" s="18" t="s">
        <v>481</v>
      </c>
      <c r="V12" s="20" t="s">
        <v>481</v>
      </c>
      <c r="W12" s="18" t="s">
        <v>481</v>
      </c>
      <c r="X12" s="20" t="s">
        <v>481</v>
      </c>
      <c r="Y12" s="18" t="s">
        <v>481</v>
      </c>
      <c r="Z12" s="20" t="s">
        <v>481</v>
      </c>
      <c r="AA12" s="18" t="n">
        <v>392.41555972</v>
      </c>
      <c r="AB12" s="20" t="n">
        <v>10.49555378</v>
      </c>
    </row>
    <row r="13" spans="1:28">
      <c r="A13" s="15" t="s">
        <v>488</v>
      </c>
      <c r="B13" s="17" t="n">
        <v>7161</v>
      </c>
      <c r="C13" s="18">
        <f>(98.0/B13*100)</f>
        <v/>
      </c>
      <c r="D13" s="19" t="n">
        <v>7063</v>
      </c>
      <c r="E13" s="18" t="n">
        <v>417.32618147</v>
      </c>
      <c r="F13" s="20" t="n">
        <v>13.64494012</v>
      </c>
      <c r="G13" s="18" t="n">
        <v>425.58637278</v>
      </c>
      <c r="H13" s="20" t="n">
        <v>9.10033526</v>
      </c>
      <c r="I13" s="18" t="n">
        <v>466.02196956</v>
      </c>
      <c r="J13" s="20" t="n">
        <v>4.02457328</v>
      </c>
      <c r="K13" s="18" t="n">
        <v>496.3696851</v>
      </c>
      <c r="L13" s="20" t="n">
        <v>4.63220092</v>
      </c>
      <c r="M13" s="18" t="n">
        <v>487.0430785</v>
      </c>
      <c r="N13" s="20" t="n">
        <v>5.29935533</v>
      </c>
      <c r="O13" s="18" t="n">
        <v>518.78764957</v>
      </c>
      <c r="P13" s="20" t="n">
        <v>4.08194147</v>
      </c>
      <c r="Q13" s="18" t="n">
        <v>512.64513219</v>
      </c>
      <c r="R13" s="20" t="n">
        <v>3.05230762</v>
      </c>
      <c r="S13" s="18" t="s">
        <v>481</v>
      </c>
      <c r="T13" s="20" t="s">
        <v>481</v>
      </c>
      <c r="U13" s="18" t="s">
        <v>481</v>
      </c>
      <c r="V13" s="20" t="s">
        <v>481</v>
      </c>
      <c r="W13" s="18" t="s">
        <v>481</v>
      </c>
      <c r="X13" s="20" t="s">
        <v>481</v>
      </c>
      <c r="Y13" s="18" t="s">
        <v>481</v>
      </c>
      <c r="Z13" s="20" t="s">
        <v>481</v>
      </c>
      <c r="AA13" s="18" t="n">
        <v>409.04085355</v>
      </c>
      <c r="AB13" s="20" t="n">
        <v>10.84910336</v>
      </c>
    </row>
    <row r="14" spans="1:28">
      <c r="A14" s="15" t="s">
        <v>489</v>
      </c>
      <c r="B14" s="17" t="n">
        <v>5587</v>
      </c>
      <c r="C14" s="18">
        <f>(74.0/B14*100)</f>
        <v/>
      </c>
      <c r="D14" s="19" t="n">
        <v>5513</v>
      </c>
      <c r="E14" s="18" t="s">
        <v>481</v>
      </c>
      <c r="F14" s="20" t="s">
        <v>481</v>
      </c>
      <c r="G14" s="18" t="n">
        <v>522.8560452299999</v>
      </c>
      <c r="H14" s="20" t="n">
        <v>24.50366381</v>
      </c>
      <c r="I14" s="18" t="n">
        <v>482.57689295</v>
      </c>
      <c r="J14" s="20" t="n">
        <v>5.66216843</v>
      </c>
      <c r="K14" s="18" t="n">
        <v>514.22768237</v>
      </c>
      <c r="L14" s="20" t="n">
        <v>10.00202938</v>
      </c>
      <c r="M14" s="18" t="n">
        <v>512.72792966</v>
      </c>
      <c r="N14" s="20" t="n">
        <v>2.66960515</v>
      </c>
      <c r="O14" s="18" t="n">
        <v>506.89809378</v>
      </c>
      <c r="P14" s="20" t="n">
        <v>4.16528013</v>
      </c>
      <c r="Q14" s="18" t="n">
        <v>541.41422919</v>
      </c>
      <c r="R14" s="20" t="n">
        <v>3.03673195</v>
      </c>
      <c r="S14" s="18" t="s">
        <v>481</v>
      </c>
      <c r="T14" s="20" t="s">
        <v>481</v>
      </c>
      <c r="U14" s="18" t="s">
        <v>481</v>
      </c>
      <c r="V14" s="20" t="s">
        <v>481</v>
      </c>
      <c r="W14" s="18" t="s">
        <v>481</v>
      </c>
      <c r="X14" s="20" t="s">
        <v>481</v>
      </c>
      <c r="Y14" s="18" t="s">
        <v>481</v>
      </c>
      <c r="Z14" s="20" t="s">
        <v>481</v>
      </c>
      <c r="AA14" s="18" t="n">
        <v>448.60011482</v>
      </c>
      <c r="AB14" s="20" t="n">
        <v>22.15888476</v>
      </c>
    </row>
    <row r="15" spans="1:28">
      <c r="A15" s="15" t="s">
        <v>490</v>
      </c>
      <c r="B15" s="17" t="n">
        <v>5882</v>
      </c>
      <c r="C15" s="18">
        <f>(52.0/B15*100)</f>
        <v/>
      </c>
      <c r="D15" s="19" t="n">
        <v>5830</v>
      </c>
      <c r="E15" s="18" t="n">
        <v>404.92856684</v>
      </c>
      <c r="F15" s="20" t="n">
        <v>20.31857996</v>
      </c>
      <c r="G15" s="18" t="n">
        <v>518.4171520899999</v>
      </c>
      <c r="H15" s="20" t="n">
        <v>16.37417012</v>
      </c>
      <c r="I15" s="18" t="n">
        <v>488.13123205</v>
      </c>
      <c r="J15" s="20" t="n">
        <v>11.73469985</v>
      </c>
      <c r="K15" s="18" t="n">
        <v>498.0931494</v>
      </c>
      <c r="L15" s="20" t="n">
        <v>4.74791612</v>
      </c>
      <c r="M15" s="18" t="n">
        <v>502.75553435</v>
      </c>
      <c r="N15" s="20" t="n">
        <v>4.68189096</v>
      </c>
      <c r="O15" s="18" t="n">
        <v>527.8124765</v>
      </c>
      <c r="P15" s="20" t="n">
        <v>3.48499096</v>
      </c>
      <c r="Q15" s="18" t="n">
        <v>542.94678914</v>
      </c>
      <c r="R15" s="20" t="n">
        <v>3.05351492</v>
      </c>
      <c r="S15" s="18" t="s">
        <v>481</v>
      </c>
      <c r="T15" s="20" t="s">
        <v>481</v>
      </c>
      <c r="U15" s="18" t="s">
        <v>481</v>
      </c>
      <c r="V15" s="20" t="s">
        <v>481</v>
      </c>
      <c r="W15" s="18" t="s">
        <v>481</v>
      </c>
      <c r="X15" s="20" t="s">
        <v>481</v>
      </c>
      <c r="Y15" s="18" t="s">
        <v>481</v>
      </c>
      <c r="Z15" s="20" t="s">
        <v>481</v>
      </c>
      <c r="AA15" s="18" t="n">
        <v>457.99064746</v>
      </c>
      <c r="AB15" s="20" t="n">
        <v>13.62182485</v>
      </c>
    </row>
    <row r="16" spans="1:28">
      <c r="A16" s="15" t="s">
        <v>491</v>
      </c>
      <c r="B16" s="17" t="n">
        <v>6108</v>
      </c>
      <c r="C16" s="18">
        <f>(98.0/B16*100)</f>
        <v/>
      </c>
      <c r="D16" s="19" t="n">
        <v>6010</v>
      </c>
      <c r="E16" s="18" t="n">
        <v>397.48492122</v>
      </c>
      <c r="F16" s="20" t="n">
        <v>18.39646244</v>
      </c>
      <c r="G16" s="18" t="n">
        <v>442.11418534</v>
      </c>
      <c r="H16" s="20" t="n">
        <v>17.35413797</v>
      </c>
      <c r="I16" s="18" t="n">
        <v>452.61281473</v>
      </c>
      <c r="J16" s="20" t="n">
        <v>4.9955613</v>
      </c>
      <c r="K16" s="18" t="n">
        <v>473.35765239</v>
      </c>
      <c r="L16" s="20" t="n">
        <v>4.27624589</v>
      </c>
      <c r="M16" s="18" t="n">
        <v>509.76021949</v>
      </c>
      <c r="N16" s="20" t="n">
        <v>3.89084959</v>
      </c>
      <c r="O16" s="18" t="n">
        <v>526.40507587</v>
      </c>
      <c r="P16" s="20" t="n">
        <v>3.64321901</v>
      </c>
      <c r="Q16" s="18" t="n">
        <v>527.80272402</v>
      </c>
      <c r="R16" s="20" t="n">
        <v>4.3692295</v>
      </c>
      <c r="S16" s="18" t="s">
        <v>481</v>
      </c>
      <c r="T16" s="20" t="s">
        <v>481</v>
      </c>
      <c r="U16" s="18" t="s">
        <v>481</v>
      </c>
      <c r="V16" s="20" t="s">
        <v>481</v>
      </c>
      <c r="W16" s="18" t="s">
        <v>481</v>
      </c>
      <c r="X16" s="20" t="s">
        <v>481</v>
      </c>
      <c r="Y16" s="18" t="s">
        <v>481</v>
      </c>
      <c r="Z16" s="20" t="s">
        <v>481</v>
      </c>
      <c r="AA16" s="18" t="n">
        <v>412.36736817</v>
      </c>
      <c r="AB16" s="20" t="n">
        <v>9.1364052</v>
      </c>
    </row>
    <row r="17" spans="1:28">
      <c r="A17" s="15" t="s">
        <v>492</v>
      </c>
      <c r="B17" s="17" t="n">
        <v>6504</v>
      </c>
      <c r="C17" s="18">
        <f>(658.0/B17*100)</f>
        <v/>
      </c>
      <c r="D17" s="19" t="n">
        <v>5846</v>
      </c>
      <c r="E17" s="18" t="n">
        <v>453.12854774</v>
      </c>
      <c r="F17" s="20" t="n">
        <v>11.4478072</v>
      </c>
      <c r="G17" s="18" t="n">
        <v>379.56044383</v>
      </c>
      <c r="H17" s="20" t="n">
        <v>23.50054242</v>
      </c>
      <c r="I17" s="18" t="n">
        <v>505.28665081</v>
      </c>
      <c r="J17" s="20" t="n">
        <v>3.00492458</v>
      </c>
      <c r="K17" s="18" t="n">
        <v>513.41952962</v>
      </c>
      <c r="L17" s="20" t="n">
        <v>7.61023971</v>
      </c>
      <c r="M17" s="18" t="n">
        <v>533.20610755</v>
      </c>
      <c r="N17" s="20" t="n">
        <v>3.48164343</v>
      </c>
      <c r="O17" s="18" t="n">
        <v>528.95379393</v>
      </c>
      <c r="P17" s="20" t="n">
        <v>5.96328338</v>
      </c>
      <c r="Q17" s="18" t="n">
        <v>542.72192274</v>
      </c>
      <c r="R17" s="20" t="n">
        <v>5.06083406</v>
      </c>
      <c r="S17" s="18" t="s">
        <v>481</v>
      </c>
      <c r="T17" s="20" t="s">
        <v>481</v>
      </c>
      <c r="U17" s="18" t="s">
        <v>481</v>
      </c>
      <c r="V17" s="20" t="s">
        <v>481</v>
      </c>
      <c r="W17" s="18" t="n">
        <v>430.87415748</v>
      </c>
      <c r="X17" s="20" t="n">
        <v>10.09571343</v>
      </c>
      <c r="Y17" s="18" t="s">
        <v>481</v>
      </c>
      <c r="Z17" s="20" t="s">
        <v>481</v>
      </c>
      <c r="AA17" s="18" t="n">
        <v>451.86431173</v>
      </c>
      <c r="AB17" s="20" t="n">
        <v>7.42087889</v>
      </c>
    </row>
    <row r="18" spans="1:28">
      <c r="A18" s="15" t="s">
        <v>493</v>
      </c>
      <c r="B18" s="17" t="n">
        <v>5532</v>
      </c>
      <c r="C18" s="18">
        <f>(28.0/B18*100)</f>
        <v/>
      </c>
      <c r="D18" s="19" t="n">
        <v>5504</v>
      </c>
      <c r="E18" s="18" t="n">
        <v>418.62093295</v>
      </c>
      <c r="F18" s="20" t="n">
        <v>20.88490017</v>
      </c>
      <c r="G18" s="18" t="n">
        <v>412.53004944</v>
      </c>
      <c r="H18" s="20" t="n">
        <v>9.14224557</v>
      </c>
      <c r="I18" s="18" t="n">
        <v>425.42622869</v>
      </c>
      <c r="J18" s="20" t="n">
        <v>7.67721648</v>
      </c>
      <c r="K18" s="18" t="n">
        <v>406.80605212</v>
      </c>
      <c r="L18" s="20" t="n">
        <v>12.11289909</v>
      </c>
      <c r="M18" s="18" t="n">
        <v>467.72872795</v>
      </c>
      <c r="N18" s="20" t="n">
        <v>4.23270448</v>
      </c>
      <c r="O18" s="18" t="n">
        <v>471.02999297</v>
      </c>
      <c r="P18" s="20" t="n">
        <v>5.67209602</v>
      </c>
      <c r="Q18" s="18" t="n">
        <v>496.22967854</v>
      </c>
      <c r="R18" s="20" t="n">
        <v>4.42472534</v>
      </c>
      <c r="S18" s="18" t="s">
        <v>481</v>
      </c>
      <c r="T18" s="20" t="s">
        <v>481</v>
      </c>
      <c r="U18" s="18" t="s">
        <v>481</v>
      </c>
      <c r="V18" s="20" t="s">
        <v>481</v>
      </c>
      <c r="W18" s="18" t="s">
        <v>481</v>
      </c>
      <c r="X18" s="20" t="s">
        <v>481</v>
      </c>
      <c r="Y18" s="18" t="s">
        <v>481</v>
      </c>
      <c r="Z18" s="20" t="s">
        <v>481</v>
      </c>
      <c r="AA18" s="18" t="n">
        <v>381.71894404</v>
      </c>
      <c r="AB18" s="20" t="n">
        <v>26.09889526</v>
      </c>
    </row>
    <row r="19" spans="1:28">
      <c r="A19" s="15" t="s">
        <v>494</v>
      </c>
      <c r="B19" s="17" t="n">
        <v>5658</v>
      </c>
      <c r="C19" s="18">
        <f>(58.0/B19*100)</f>
        <v/>
      </c>
      <c r="D19" s="19" t="n">
        <v>5600</v>
      </c>
      <c r="E19" s="18" t="n">
        <v>345.56001158</v>
      </c>
      <c r="F19" s="20" t="n">
        <v>14.67045915</v>
      </c>
      <c r="G19" s="18" t="n">
        <v>323.37532903</v>
      </c>
      <c r="H19" s="20" t="n">
        <v>28.17951107</v>
      </c>
      <c r="I19" s="18" t="n">
        <v>391.14078262</v>
      </c>
      <c r="J19" s="20" t="n">
        <v>4.82393482</v>
      </c>
      <c r="K19" s="18" t="n">
        <v>442.57945034</v>
      </c>
      <c r="L19" s="20" t="n">
        <v>4.7234615</v>
      </c>
      <c r="M19" s="18" t="n">
        <v>482.58494087</v>
      </c>
      <c r="N19" s="20" t="n">
        <v>3.38535926</v>
      </c>
      <c r="O19" s="18" t="n">
        <v>481.05529086</v>
      </c>
      <c r="P19" s="20" t="n">
        <v>6.18128089</v>
      </c>
      <c r="Q19" s="18" t="n">
        <v>495.82800326</v>
      </c>
      <c r="R19" s="20" t="n">
        <v>3.72192386</v>
      </c>
      <c r="S19" s="18" t="s">
        <v>481</v>
      </c>
      <c r="T19" s="20" t="s">
        <v>481</v>
      </c>
      <c r="U19" s="18" t="s">
        <v>481</v>
      </c>
      <c r="V19" s="20" t="s">
        <v>481</v>
      </c>
      <c r="W19" s="18" t="s">
        <v>481</v>
      </c>
      <c r="X19" s="20" t="s">
        <v>481</v>
      </c>
      <c r="Y19" s="18" t="s">
        <v>481</v>
      </c>
      <c r="Z19" s="20" t="s">
        <v>481</v>
      </c>
      <c r="AA19" s="18" t="n">
        <v>442.88452544</v>
      </c>
      <c r="AB19" s="20" t="n">
        <v>12.94815864</v>
      </c>
    </row>
    <row r="20" spans="1:28">
      <c r="A20" s="15" t="s">
        <v>495</v>
      </c>
      <c r="B20" s="17" t="n">
        <v>3371</v>
      </c>
      <c r="C20" s="18">
        <f>(74.0/B20*100)</f>
        <v/>
      </c>
      <c r="D20" s="19" t="n">
        <v>3297</v>
      </c>
      <c r="E20" s="18" t="n">
        <v>352.70169014</v>
      </c>
      <c r="F20" s="20" t="n">
        <v>20.78951576</v>
      </c>
      <c r="G20" s="18" t="s">
        <v>481</v>
      </c>
      <c r="H20" s="20" t="s">
        <v>481</v>
      </c>
      <c r="I20" s="18" t="n">
        <v>458.30037132</v>
      </c>
      <c r="J20" s="20" t="n">
        <v>4.84352535</v>
      </c>
      <c r="K20" s="18" t="n">
        <v>464.78777131</v>
      </c>
      <c r="L20" s="20" t="n">
        <v>9.79738867</v>
      </c>
      <c r="M20" s="18" t="n">
        <v>478.72380946</v>
      </c>
      <c r="N20" s="20" t="n">
        <v>4.13648547</v>
      </c>
      <c r="O20" s="18" t="n">
        <v>464.80547131</v>
      </c>
      <c r="P20" s="20" t="n">
        <v>7.30547432</v>
      </c>
      <c r="Q20" s="18" t="n">
        <v>496.52720949</v>
      </c>
      <c r="R20" s="20" t="n">
        <v>2.72168859</v>
      </c>
      <c r="S20" s="18" t="s">
        <v>481</v>
      </c>
      <c r="T20" s="20" t="s">
        <v>481</v>
      </c>
      <c r="U20" s="18" t="s">
        <v>481</v>
      </c>
      <c r="V20" s="20" t="s">
        <v>481</v>
      </c>
      <c r="W20" s="18" t="s">
        <v>481</v>
      </c>
      <c r="X20" s="20" t="s">
        <v>481</v>
      </c>
      <c r="Y20" s="18" t="s">
        <v>481</v>
      </c>
      <c r="Z20" s="20" t="s">
        <v>481</v>
      </c>
      <c r="AA20" s="18" t="n">
        <v>417.67088706</v>
      </c>
      <c r="AB20" s="20" t="n">
        <v>12.62177918</v>
      </c>
    </row>
    <row r="21" spans="1:28">
      <c r="A21" s="15" t="s">
        <v>496</v>
      </c>
      <c r="B21" s="17" t="n">
        <v>5741</v>
      </c>
      <c r="C21" s="18">
        <f>(44.0/B21*100)</f>
        <v/>
      </c>
      <c r="D21" s="19" t="n">
        <v>5697</v>
      </c>
      <c r="E21" s="18" t="n">
        <v>425.20228889</v>
      </c>
      <c r="F21" s="20" t="n">
        <v>19.75732025</v>
      </c>
      <c r="G21" s="18" t="n">
        <v>471.52008508</v>
      </c>
      <c r="H21" s="20" t="n">
        <v>10.32421174</v>
      </c>
      <c r="I21" s="18" t="n">
        <v>488.36492361</v>
      </c>
      <c r="J21" s="20" t="n">
        <v>5.36309081</v>
      </c>
      <c r="K21" s="18" t="n">
        <v>464.18888961</v>
      </c>
      <c r="L21" s="20" t="n">
        <v>7.79636017</v>
      </c>
      <c r="M21" s="18" t="n">
        <v>516.06416031</v>
      </c>
      <c r="N21" s="20" t="n">
        <v>3.09345843</v>
      </c>
      <c r="O21" s="18" t="n">
        <v>528.55495073</v>
      </c>
      <c r="P21" s="20" t="n">
        <v>3.39620567</v>
      </c>
      <c r="Q21" s="18" t="n">
        <v>541.43199808</v>
      </c>
      <c r="R21" s="20" t="n">
        <v>3.07231269</v>
      </c>
      <c r="S21" s="18" t="s">
        <v>481</v>
      </c>
      <c r="T21" s="20" t="s">
        <v>481</v>
      </c>
      <c r="U21" s="18" t="s">
        <v>481</v>
      </c>
      <c r="V21" s="20" t="s">
        <v>481</v>
      </c>
      <c r="W21" s="18" t="s">
        <v>481</v>
      </c>
      <c r="X21" s="20" t="s">
        <v>481</v>
      </c>
      <c r="Y21" s="18" t="s">
        <v>481</v>
      </c>
      <c r="Z21" s="20" t="s">
        <v>481</v>
      </c>
      <c r="AA21" s="18" t="n">
        <v>456.30144689</v>
      </c>
      <c r="AB21" s="20" t="n">
        <v>13.57448499</v>
      </c>
    </row>
    <row r="22" spans="1:28">
      <c r="A22" s="15" t="s">
        <v>497</v>
      </c>
      <c r="B22" s="17" t="n">
        <v>6598</v>
      </c>
      <c r="C22" s="18">
        <f>(32.0/B22*100)</f>
        <v/>
      </c>
      <c r="D22" s="19" t="n">
        <v>6566</v>
      </c>
      <c r="E22" s="18" t="n">
        <v>397.97990071</v>
      </c>
      <c r="F22" s="20" t="n">
        <v>15.38803473</v>
      </c>
      <c r="G22" s="18" t="n">
        <v>400.18891598</v>
      </c>
      <c r="H22" s="20" t="n">
        <v>10.57147774</v>
      </c>
      <c r="I22" s="18" t="n">
        <v>403.29611004</v>
      </c>
      <c r="J22" s="20" t="n">
        <v>8.721964440000001</v>
      </c>
      <c r="K22" s="18" t="n">
        <v>453.42480125</v>
      </c>
      <c r="L22" s="20" t="n">
        <v>4.96055319</v>
      </c>
      <c r="M22" s="18" t="n">
        <v>466.1251371</v>
      </c>
      <c r="N22" s="20" t="n">
        <v>3.85562565</v>
      </c>
      <c r="O22" s="18" t="n">
        <v>462.62513068</v>
      </c>
      <c r="P22" s="20" t="n">
        <v>6.34932209</v>
      </c>
      <c r="Q22" s="18" t="n">
        <v>513.2084229</v>
      </c>
      <c r="R22" s="20" t="n">
        <v>4.43316296</v>
      </c>
      <c r="S22" s="18" t="s">
        <v>481</v>
      </c>
      <c r="T22" s="20" t="s">
        <v>481</v>
      </c>
      <c r="U22" s="18" t="s">
        <v>481</v>
      </c>
      <c r="V22" s="20" t="s">
        <v>481</v>
      </c>
      <c r="W22" s="18" t="s">
        <v>481</v>
      </c>
      <c r="X22" s="20" t="s">
        <v>481</v>
      </c>
      <c r="Y22" s="18" t="n">
        <v>485.25762074</v>
      </c>
      <c r="Z22" s="20" t="n">
        <v>93.26024491</v>
      </c>
      <c r="AA22" s="18" t="n">
        <v>432.07673621</v>
      </c>
      <c r="AB22" s="20" t="n">
        <v>12.69996318</v>
      </c>
    </row>
    <row r="23" spans="1:28">
      <c r="A23" s="15" t="s">
        <v>498</v>
      </c>
      <c r="B23" s="17" t="n">
        <v>11583</v>
      </c>
      <c r="C23" s="18">
        <f>(210.0/B23*100)</f>
        <v/>
      </c>
      <c r="D23" s="19" t="n">
        <v>11373</v>
      </c>
      <c r="E23" s="18" t="n">
        <v>407.60954283</v>
      </c>
      <c r="F23" s="20" t="n">
        <v>24.9270806</v>
      </c>
      <c r="G23" s="18" t="n">
        <v>418.3072084</v>
      </c>
      <c r="H23" s="20" t="n">
        <v>9.714024</v>
      </c>
      <c r="I23" s="18" t="n">
        <v>461.1269802</v>
      </c>
      <c r="J23" s="20" t="n">
        <v>3.66723</v>
      </c>
      <c r="K23" s="18" t="n">
        <v>511.59490159</v>
      </c>
      <c r="L23" s="20" t="n">
        <v>5.30002529</v>
      </c>
      <c r="M23" s="18" t="n">
        <v>498.38726823</v>
      </c>
      <c r="N23" s="20" t="n">
        <v>3.31997646</v>
      </c>
      <c r="O23" s="18" t="n">
        <v>467.69332645</v>
      </c>
      <c r="P23" s="20" t="n">
        <v>6.39630046</v>
      </c>
      <c r="Q23" s="18" t="n">
        <v>501.68640569</v>
      </c>
      <c r="R23" s="20" t="n">
        <v>4.34356737</v>
      </c>
      <c r="S23" s="18" t="s">
        <v>481</v>
      </c>
      <c r="T23" s="20" t="s">
        <v>481</v>
      </c>
      <c r="U23" s="18" t="s">
        <v>481</v>
      </c>
      <c r="V23" s="20" t="s">
        <v>481</v>
      </c>
      <c r="W23" s="18" t="s">
        <v>481</v>
      </c>
      <c r="X23" s="20" t="s">
        <v>481</v>
      </c>
      <c r="Y23" s="18" t="s">
        <v>481</v>
      </c>
      <c r="Z23" s="20" t="s">
        <v>481</v>
      </c>
      <c r="AA23" s="18" t="n">
        <v>412.04532348</v>
      </c>
      <c r="AB23" s="20" t="n">
        <v>11.40921062</v>
      </c>
    </row>
    <row r="24" spans="1:28">
      <c r="A24" s="15" t="s">
        <v>499</v>
      </c>
      <c r="B24" s="17" t="n">
        <v>6647</v>
      </c>
      <c r="C24" s="18">
        <f>(7.0/B24*100)</f>
        <v/>
      </c>
      <c r="D24" s="19" t="n">
        <v>6640</v>
      </c>
      <c r="E24" s="18" t="s">
        <v>481</v>
      </c>
      <c r="F24" s="20" t="s">
        <v>481</v>
      </c>
      <c r="G24" s="18" t="s">
        <v>481</v>
      </c>
      <c r="H24" s="20" t="s">
        <v>481</v>
      </c>
      <c r="I24" s="18" t="n">
        <v>459.39900006</v>
      </c>
      <c r="J24" s="20" t="n">
        <v>8.549026469999999</v>
      </c>
      <c r="K24" s="18" t="n">
        <v>507.44826931</v>
      </c>
      <c r="L24" s="20" t="n">
        <v>5.20633658</v>
      </c>
      <c r="M24" s="18" t="n">
        <v>493.99341447</v>
      </c>
      <c r="N24" s="20" t="n">
        <v>3.46994669</v>
      </c>
      <c r="O24" s="18" t="n">
        <v>540.11290258</v>
      </c>
      <c r="P24" s="20" t="n">
        <v>3.43522548</v>
      </c>
      <c r="Q24" s="18" t="n">
        <v>541.65300268</v>
      </c>
      <c r="R24" s="20" t="n">
        <v>4.48018988</v>
      </c>
      <c r="S24" s="18" t="s">
        <v>481</v>
      </c>
      <c r="T24" s="20" t="s">
        <v>481</v>
      </c>
      <c r="U24" s="18" t="s">
        <v>481</v>
      </c>
      <c r="V24" s="20" t="s">
        <v>481</v>
      </c>
      <c r="W24" s="18" t="s">
        <v>481</v>
      </c>
      <c r="X24" s="20" t="s">
        <v>481</v>
      </c>
      <c r="Y24" s="18" t="s">
        <v>481</v>
      </c>
      <c r="Z24" s="20" t="s">
        <v>481</v>
      </c>
      <c r="AA24" s="18" t="n">
        <v>469.44237469</v>
      </c>
      <c r="AB24" s="20" t="n">
        <v>9.04790609</v>
      </c>
    </row>
    <row r="25" spans="1:28">
      <c r="A25" s="15" t="s">
        <v>500</v>
      </c>
      <c r="B25" s="17" t="n">
        <v>5581</v>
      </c>
      <c r="C25" s="18">
        <f>(24.0/B25*100)</f>
        <v/>
      </c>
      <c r="D25" s="19" t="n">
        <v>5557</v>
      </c>
      <c r="E25" s="18" t="n">
        <v>473.46220272</v>
      </c>
      <c r="F25" s="20" t="n">
        <v>44.21884831</v>
      </c>
      <c r="G25" s="18" t="n">
        <v>443.68172428</v>
      </c>
      <c r="H25" s="20" t="n">
        <v>13.0002816</v>
      </c>
      <c r="I25" s="18" t="n">
        <v>465.55539237</v>
      </c>
      <c r="J25" s="20" t="n">
        <v>7.27734163</v>
      </c>
      <c r="K25" s="18" t="n">
        <v>522.90378065</v>
      </c>
      <c r="L25" s="20" t="n">
        <v>5.38039885</v>
      </c>
      <c r="M25" s="18" t="n">
        <v>509.30012735</v>
      </c>
      <c r="N25" s="20" t="n">
        <v>3.53613855</v>
      </c>
      <c r="O25" s="18" t="n">
        <v>533.26641717</v>
      </c>
      <c r="P25" s="20" t="n">
        <v>4.24325672</v>
      </c>
      <c r="Q25" s="18" t="n">
        <v>548.30713908</v>
      </c>
      <c r="R25" s="20" t="n">
        <v>9.96781773</v>
      </c>
      <c r="S25" s="18" t="s">
        <v>481</v>
      </c>
      <c r="T25" s="20" t="s">
        <v>481</v>
      </c>
      <c r="U25" s="18" t="s">
        <v>481</v>
      </c>
      <c r="V25" s="20" t="s">
        <v>481</v>
      </c>
      <c r="W25" s="18" t="s">
        <v>481</v>
      </c>
      <c r="X25" s="20" t="s">
        <v>481</v>
      </c>
      <c r="Y25" s="18" t="s">
        <v>481</v>
      </c>
      <c r="Z25" s="20" t="s">
        <v>481</v>
      </c>
      <c r="AA25" s="18" t="n">
        <v>466.53629614</v>
      </c>
      <c r="AB25" s="20" t="n">
        <v>17.87730234</v>
      </c>
    </row>
    <row r="26" spans="1:28">
      <c r="A26" s="15" t="s">
        <v>501</v>
      </c>
      <c r="B26" s="17" t="n">
        <v>4869</v>
      </c>
      <c r="C26" s="18">
        <f>(32.0/B26*100)</f>
        <v/>
      </c>
      <c r="D26" s="19" t="n">
        <v>4837</v>
      </c>
      <c r="E26" s="18" t="n">
        <v>397.79579434</v>
      </c>
      <c r="F26" s="20" t="n">
        <v>36.50076167</v>
      </c>
      <c r="G26" s="18" t="n">
        <v>472.31644776</v>
      </c>
      <c r="H26" s="20" t="n">
        <v>36.21850073</v>
      </c>
      <c r="I26" s="18" t="n">
        <v>454.04689574</v>
      </c>
      <c r="J26" s="20" t="n">
        <v>7.86742473</v>
      </c>
      <c r="K26" s="18" t="n">
        <v>487.7197711</v>
      </c>
      <c r="L26" s="20" t="n">
        <v>9.17838381</v>
      </c>
      <c r="M26" s="18" t="n">
        <v>473.46642594</v>
      </c>
      <c r="N26" s="20" t="n">
        <v>2.4961358</v>
      </c>
      <c r="O26" s="18" t="n">
        <v>497.41897212</v>
      </c>
      <c r="P26" s="20" t="n">
        <v>3.81834821</v>
      </c>
      <c r="Q26" s="18" t="n">
        <v>505.68765709</v>
      </c>
      <c r="R26" s="20" t="n">
        <v>2.69366985</v>
      </c>
      <c r="S26" s="18" t="s">
        <v>481</v>
      </c>
      <c r="T26" s="20" t="s">
        <v>481</v>
      </c>
      <c r="U26" s="18" t="s">
        <v>481</v>
      </c>
      <c r="V26" s="20" t="s">
        <v>481</v>
      </c>
      <c r="W26" s="18" t="s">
        <v>481</v>
      </c>
      <c r="X26" s="20" t="s">
        <v>481</v>
      </c>
      <c r="Y26" s="18" t="s">
        <v>481</v>
      </c>
      <c r="Z26" s="20" t="s">
        <v>481</v>
      </c>
      <c r="AA26" s="18" t="n">
        <v>455.79123646</v>
      </c>
      <c r="AB26" s="20" t="n">
        <v>13.97318262</v>
      </c>
    </row>
    <row r="27" spans="1:28">
      <c r="A27" s="15" t="s">
        <v>502</v>
      </c>
      <c r="B27" s="17" t="n">
        <v>5299</v>
      </c>
      <c r="C27" s="18">
        <f>(17.0/B27*100)</f>
        <v/>
      </c>
      <c r="D27" s="19" t="n">
        <v>5282</v>
      </c>
      <c r="E27" s="18" t="n">
        <v>431.5652662</v>
      </c>
      <c r="F27" s="20" t="n">
        <v>6.94407581</v>
      </c>
      <c r="G27" s="18" t="n">
        <v>432.73737173</v>
      </c>
      <c r="H27" s="20" t="n">
        <v>5.29441083</v>
      </c>
      <c r="I27" s="18" t="n">
        <v>441.16626885</v>
      </c>
      <c r="J27" s="20" t="n">
        <v>4.58039743</v>
      </c>
      <c r="K27" s="18" t="n">
        <v>483.19066984</v>
      </c>
      <c r="L27" s="20" t="n">
        <v>5.96588371</v>
      </c>
      <c r="M27" s="18" t="n">
        <v>488.6106786</v>
      </c>
      <c r="N27" s="20" t="n">
        <v>3.70813669</v>
      </c>
      <c r="O27" s="18" t="n">
        <v>495.52905005</v>
      </c>
      <c r="P27" s="20" t="n">
        <v>3.77307106</v>
      </c>
      <c r="Q27" s="18" t="n">
        <v>519.01547988</v>
      </c>
      <c r="R27" s="20" t="n">
        <v>3.1642034</v>
      </c>
      <c r="S27" s="18" t="s">
        <v>481</v>
      </c>
      <c r="T27" s="20" t="s">
        <v>481</v>
      </c>
      <c r="U27" s="18" t="s">
        <v>481</v>
      </c>
      <c r="V27" s="20" t="s">
        <v>481</v>
      </c>
      <c r="W27" s="18" t="s">
        <v>481</v>
      </c>
      <c r="X27" s="20" t="s">
        <v>481</v>
      </c>
      <c r="Y27" s="18" t="s">
        <v>481</v>
      </c>
      <c r="Z27" s="20" t="s">
        <v>481</v>
      </c>
      <c r="AA27" s="18" t="n">
        <v>438.52649677</v>
      </c>
      <c r="AB27" s="20" t="n">
        <v>5.90139923</v>
      </c>
    </row>
    <row r="28" spans="1:28">
      <c r="A28" s="15" t="s">
        <v>503</v>
      </c>
      <c r="B28" s="17" t="n">
        <v>7568</v>
      </c>
      <c r="C28" s="18">
        <f>(51.0/B28*100)</f>
        <v/>
      </c>
      <c r="D28" s="19" t="n">
        <v>7517</v>
      </c>
      <c r="E28" s="18" t="n">
        <v>392.65803165</v>
      </c>
      <c r="F28" s="20" t="n">
        <v>4.33588338</v>
      </c>
      <c r="G28" s="18" t="n">
        <v>400.67967031</v>
      </c>
      <c r="H28" s="20" t="n">
        <v>3.14834473</v>
      </c>
      <c r="I28" s="18" t="n">
        <v>422.2802924</v>
      </c>
      <c r="J28" s="20" t="n">
        <v>3.02113287</v>
      </c>
      <c r="K28" s="18" t="n">
        <v>464.7825591</v>
      </c>
      <c r="L28" s="20" t="n">
        <v>7.48187243</v>
      </c>
      <c r="M28" s="18" t="n">
        <v>444.25494629</v>
      </c>
      <c r="N28" s="20" t="n">
        <v>3.78411318</v>
      </c>
      <c r="O28" s="18" t="n">
        <v>438.08134156</v>
      </c>
      <c r="P28" s="20" t="n">
        <v>3.94429411</v>
      </c>
      <c r="Q28" s="18" t="n">
        <v>446.78869444</v>
      </c>
      <c r="R28" s="20" t="n">
        <v>5.37102728</v>
      </c>
      <c r="S28" s="18" t="s">
        <v>481</v>
      </c>
      <c r="T28" s="20" t="s">
        <v>481</v>
      </c>
      <c r="U28" s="18" t="s">
        <v>481</v>
      </c>
      <c r="V28" s="20" t="s">
        <v>481</v>
      </c>
      <c r="W28" s="18" t="s">
        <v>481</v>
      </c>
      <c r="X28" s="20" t="s">
        <v>481</v>
      </c>
      <c r="Y28" s="18" t="s">
        <v>481</v>
      </c>
      <c r="Z28" s="20" t="s">
        <v>481</v>
      </c>
      <c r="AA28" s="18" t="n">
        <v>368.3683544</v>
      </c>
      <c r="AB28" s="20" t="n">
        <v>12.89949269</v>
      </c>
    </row>
    <row r="29" spans="1:28">
      <c r="A29" s="15" t="s">
        <v>504</v>
      </c>
      <c r="B29" s="17" t="n">
        <v>5385</v>
      </c>
      <c r="C29" s="18">
        <f>(30.0/B29*100)</f>
        <v/>
      </c>
      <c r="D29" s="19" t="n">
        <v>5355</v>
      </c>
      <c r="E29" s="18" t="n">
        <v>418.41200274</v>
      </c>
      <c r="F29" s="20" t="n">
        <v>15.33665057</v>
      </c>
      <c r="G29" s="18" t="n">
        <v>488.25403011</v>
      </c>
      <c r="H29" s="20" t="n">
        <v>11.29482693</v>
      </c>
      <c r="I29" s="18" t="n">
        <v>472.28348888</v>
      </c>
      <c r="J29" s="20" t="n">
        <v>7.32254763</v>
      </c>
      <c r="K29" s="18" t="s">
        <v>481</v>
      </c>
      <c r="L29" s="20" t="s">
        <v>481</v>
      </c>
      <c r="M29" s="18" t="n">
        <v>497.21909243</v>
      </c>
      <c r="N29" s="20" t="n">
        <v>3.12494374</v>
      </c>
      <c r="O29" s="18" t="n">
        <v>515.11185821</v>
      </c>
      <c r="P29" s="20" t="n">
        <v>3.58071198</v>
      </c>
      <c r="Q29" s="18" t="n">
        <v>532.83617438</v>
      </c>
      <c r="R29" s="20" t="n">
        <v>6.7595311</v>
      </c>
      <c r="S29" s="18" t="s">
        <v>481</v>
      </c>
      <c r="T29" s="20" t="s">
        <v>481</v>
      </c>
      <c r="U29" s="18" t="s">
        <v>481</v>
      </c>
      <c r="V29" s="20" t="s">
        <v>481</v>
      </c>
      <c r="W29" s="18" t="s">
        <v>481</v>
      </c>
      <c r="X29" s="20" t="s">
        <v>481</v>
      </c>
      <c r="Y29" s="18" t="s">
        <v>481</v>
      </c>
      <c r="Z29" s="20" t="s">
        <v>481</v>
      </c>
      <c r="AA29" s="18" t="n">
        <v>438.16144649</v>
      </c>
      <c r="AB29" s="20" t="n">
        <v>15.14899074</v>
      </c>
    </row>
    <row r="30" spans="1:28">
      <c r="A30" s="15" t="s">
        <v>505</v>
      </c>
      <c r="B30" s="17" t="n">
        <v>4520</v>
      </c>
      <c r="C30" s="18">
        <f>(96.0/B30*100)</f>
        <v/>
      </c>
      <c r="D30" s="19" t="n">
        <v>4424</v>
      </c>
      <c r="E30" s="18" t="n">
        <v>420.65848092</v>
      </c>
      <c r="F30" s="20" t="n">
        <v>21.77295553</v>
      </c>
      <c r="G30" s="18" t="n">
        <v>465.86012378</v>
      </c>
      <c r="H30" s="20" t="n">
        <v>14.55507375</v>
      </c>
      <c r="I30" s="18" t="n">
        <v>477.80528976</v>
      </c>
      <c r="J30" s="20" t="n">
        <v>6.15193111</v>
      </c>
      <c r="K30" s="18" t="n">
        <v>507.37464538</v>
      </c>
      <c r="L30" s="20" t="n">
        <v>4.03207204</v>
      </c>
      <c r="M30" s="18" t="n">
        <v>514.51205221</v>
      </c>
      <c r="N30" s="20" t="n">
        <v>4.90605405</v>
      </c>
      <c r="O30" s="18" t="n">
        <v>525.27659211</v>
      </c>
      <c r="P30" s="20" t="n">
        <v>4.61870642</v>
      </c>
      <c r="Q30" s="18" t="n">
        <v>531.72329093</v>
      </c>
      <c r="R30" s="20" t="n">
        <v>3.92596643</v>
      </c>
      <c r="S30" s="18" t="s">
        <v>481</v>
      </c>
      <c r="T30" s="20" t="s">
        <v>481</v>
      </c>
      <c r="U30" s="18" t="s">
        <v>481</v>
      </c>
      <c r="V30" s="20" t="s">
        <v>481</v>
      </c>
      <c r="W30" s="18" t="s">
        <v>481</v>
      </c>
      <c r="X30" s="20" t="s">
        <v>481</v>
      </c>
      <c r="Y30" s="18" t="s">
        <v>481</v>
      </c>
      <c r="Z30" s="20" t="s">
        <v>481</v>
      </c>
      <c r="AA30" s="18" t="n">
        <v>466.09573835</v>
      </c>
      <c r="AB30" s="20" t="n">
        <v>6.55981882</v>
      </c>
    </row>
    <row r="31" spans="1:28">
      <c r="A31" s="15" t="s">
        <v>506</v>
      </c>
      <c r="B31" s="17" t="n">
        <v>5456</v>
      </c>
      <c r="C31" s="18">
        <f>(125.0/B31*100)</f>
        <v/>
      </c>
      <c r="D31" s="19" t="n">
        <v>5331</v>
      </c>
      <c r="E31" s="18" t="n">
        <v>421.60161097</v>
      </c>
      <c r="F31" s="20" t="n">
        <v>20.92443056</v>
      </c>
      <c r="G31" s="18" t="n">
        <v>483.10652793</v>
      </c>
      <c r="H31" s="20" t="n">
        <v>17.07612903</v>
      </c>
      <c r="I31" s="18" t="n">
        <v>471.46315127</v>
      </c>
      <c r="J31" s="20" t="n">
        <v>8.869002890000001</v>
      </c>
      <c r="K31" s="18" t="n">
        <v>495.94857579</v>
      </c>
      <c r="L31" s="20" t="n">
        <v>9.053143779999999</v>
      </c>
      <c r="M31" s="18" t="n">
        <v>503.28942126</v>
      </c>
      <c r="N31" s="20" t="n">
        <v>3.14064337</v>
      </c>
      <c r="O31" s="18" t="n">
        <v>532.7684126</v>
      </c>
      <c r="P31" s="20" t="n">
        <v>3.31487557</v>
      </c>
      <c r="Q31" s="18" t="n">
        <v>519.36554184</v>
      </c>
      <c r="R31" s="20" t="n">
        <v>4.19472311</v>
      </c>
      <c r="S31" s="18" t="s">
        <v>481</v>
      </c>
      <c r="T31" s="20" t="s">
        <v>481</v>
      </c>
      <c r="U31" s="18" t="s">
        <v>481</v>
      </c>
      <c r="V31" s="20" t="s">
        <v>481</v>
      </c>
      <c r="W31" s="18" t="s">
        <v>481</v>
      </c>
      <c r="X31" s="20" t="s">
        <v>481</v>
      </c>
      <c r="Y31" s="18" t="s">
        <v>481</v>
      </c>
      <c r="Z31" s="20" t="s">
        <v>481</v>
      </c>
      <c r="AA31" s="18" t="n">
        <v>450.98013897</v>
      </c>
      <c r="AB31" s="20" t="n">
        <v>10.26601111</v>
      </c>
    </row>
    <row r="32" spans="1:28">
      <c r="A32" s="15" t="s">
        <v>507</v>
      </c>
      <c r="B32" s="17" t="n">
        <v>4478</v>
      </c>
      <c r="C32" s="18">
        <f>(5.0/B32*100)</f>
        <v/>
      </c>
      <c r="D32" s="19" t="n">
        <v>4473</v>
      </c>
      <c r="E32" s="18" t="s">
        <v>481</v>
      </c>
      <c r="F32" s="20" t="s">
        <v>481</v>
      </c>
      <c r="G32" s="18" t="s">
        <v>481</v>
      </c>
      <c r="H32" s="20" t="s">
        <v>481</v>
      </c>
      <c r="I32" s="18" t="n">
        <v>480.25212992</v>
      </c>
      <c r="J32" s="20" t="n">
        <v>5.62594884</v>
      </c>
      <c r="K32" s="18" t="n">
        <v>477.01650881</v>
      </c>
      <c r="L32" s="20" t="n">
        <v>3.71257685</v>
      </c>
      <c r="M32" s="18" t="n">
        <v>508.73561045</v>
      </c>
      <c r="N32" s="20" t="n">
        <v>2.42597558</v>
      </c>
      <c r="O32" s="18" t="s">
        <v>481</v>
      </c>
      <c r="P32" s="20" t="s">
        <v>481</v>
      </c>
      <c r="Q32" s="18" t="n">
        <v>547.9202017</v>
      </c>
      <c r="R32" s="20" t="n">
        <v>4.14662485</v>
      </c>
      <c r="S32" s="18" t="s">
        <v>481</v>
      </c>
      <c r="T32" s="20" t="s">
        <v>481</v>
      </c>
      <c r="U32" s="18" t="s">
        <v>481</v>
      </c>
      <c r="V32" s="20" t="s">
        <v>481</v>
      </c>
      <c r="W32" s="18" t="s">
        <v>481</v>
      </c>
      <c r="X32" s="20" t="s">
        <v>481</v>
      </c>
      <c r="Y32" s="18" t="s">
        <v>481</v>
      </c>
      <c r="Z32" s="20" t="s">
        <v>481</v>
      </c>
      <c r="AA32" s="18" t="n">
        <v>439.36870242</v>
      </c>
      <c r="AB32" s="20" t="n">
        <v>14.37239983</v>
      </c>
    </row>
    <row r="33" spans="1:28">
      <c r="A33" s="15" t="s">
        <v>508</v>
      </c>
      <c r="B33" s="17" t="n">
        <v>7325</v>
      </c>
      <c r="C33" s="18">
        <f>(74.0/B33*100)</f>
        <v/>
      </c>
      <c r="D33" s="19" t="n">
        <v>7251</v>
      </c>
      <c r="E33" s="18" t="n">
        <v>464.40037221</v>
      </c>
      <c r="F33" s="20" t="n">
        <v>5.69514751</v>
      </c>
      <c r="G33" s="18" t="n">
        <v>472.63270346</v>
      </c>
      <c r="H33" s="20" t="n">
        <v>4.26578033</v>
      </c>
      <c r="I33" s="18" t="n">
        <v>476.14812469</v>
      </c>
      <c r="J33" s="20" t="n">
        <v>3.37683205</v>
      </c>
      <c r="K33" s="18" t="n">
        <v>487.870152</v>
      </c>
      <c r="L33" s="20" t="n">
        <v>6.5855086</v>
      </c>
      <c r="M33" s="18" t="n">
        <v>523.4337488899999</v>
      </c>
      <c r="N33" s="20" t="n">
        <v>4.01844183</v>
      </c>
      <c r="O33" s="18" t="n">
        <v>535.54994204</v>
      </c>
      <c r="P33" s="20" t="n">
        <v>5.32467855</v>
      </c>
      <c r="Q33" s="18" t="n">
        <v>529.8310746</v>
      </c>
      <c r="R33" s="20" t="n">
        <v>4.50450935</v>
      </c>
      <c r="S33" s="18" t="s">
        <v>481</v>
      </c>
      <c r="T33" s="20" t="s">
        <v>481</v>
      </c>
      <c r="U33" s="18" t="s">
        <v>481</v>
      </c>
      <c r="V33" s="20" t="s">
        <v>481</v>
      </c>
      <c r="W33" s="18" t="s">
        <v>481</v>
      </c>
      <c r="X33" s="20" t="s">
        <v>481</v>
      </c>
      <c r="Y33" s="18" t="s">
        <v>481</v>
      </c>
      <c r="Z33" s="20" t="s">
        <v>481</v>
      </c>
      <c r="AA33" s="18" t="n">
        <v>437.33165574</v>
      </c>
      <c r="AB33" s="20" t="n">
        <v>13.2562666</v>
      </c>
    </row>
    <row r="34" spans="1:28">
      <c r="A34" s="15" t="s">
        <v>509</v>
      </c>
      <c r="B34" s="17" t="n">
        <v>6350</v>
      </c>
      <c r="C34" s="18">
        <f>(65.0/B34*100)</f>
        <v/>
      </c>
      <c r="D34" s="19" t="n">
        <v>6285</v>
      </c>
      <c r="E34" s="18" t="n">
        <v>260.70928108</v>
      </c>
      <c r="F34" s="20" t="n">
        <v>19.29223803</v>
      </c>
      <c r="G34" s="18" t="n">
        <v>268.93719058</v>
      </c>
      <c r="H34" s="20" t="n">
        <v>15.31983863</v>
      </c>
      <c r="I34" s="18" t="n">
        <v>348.57758512</v>
      </c>
      <c r="J34" s="20" t="n">
        <v>10.80515216</v>
      </c>
      <c r="K34" s="18" t="n">
        <v>432.75787996</v>
      </c>
      <c r="L34" s="20" t="n">
        <v>5.17001101</v>
      </c>
      <c r="M34" s="18" t="n">
        <v>461.24473526</v>
      </c>
      <c r="N34" s="20" t="n">
        <v>2.78398658</v>
      </c>
      <c r="O34" s="18" t="n">
        <v>452.28899513</v>
      </c>
      <c r="P34" s="20" t="n">
        <v>6.11557477</v>
      </c>
      <c r="Q34" s="18" t="n">
        <v>483.38749322</v>
      </c>
      <c r="R34" s="20" t="n">
        <v>5.30845435</v>
      </c>
      <c r="S34" s="18" t="s">
        <v>481</v>
      </c>
      <c r="T34" s="20" t="s">
        <v>481</v>
      </c>
      <c r="U34" s="18" t="s">
        <v>481</v>
      </c>
      <c r="V34" s="20" t="s">
        <v>481</v>
      </c>
      <c r="W34" s="18" t="s">
        <v>481</v>
      </c>
      <c r="X34" s="20" t="s">
        <v>481</v>
      </c>
      <c r="Y34" s="18" t="s">
        <v>481</v>
      </c>
      <c r="Z34" s="20" t="s">
        <v>481</v>
      </c>
      <c r="AA34" s="18" t="n">
        <v>379.27831865</v>
      </c>
      <c r="AB34" s="20" t="n">
        <v>16.5874937</v>
      </c>
    </row>
    <row r="35" spans="1:28">
      <c r="A35" s="15" t="s">
        <v>510</v>
      </c>
      <c r="B35" s="17" t="n">
        <v>6406</v>
      </c>
      <c r="C35" s="18">
        <f>(36.0/B35*100)</f>
        <v/>
      </c>
      <c r="D35" s="19" t="n">
        <v>6370</v>
      </c>
      <c r="E35" s="18" t="n">
        <v>405.29271049</v>
      </c>
      <c r="F35" s="20" t="n">
        <v>30.56120452</v>
      </c>
      <c r="G35" s="18" t="n">
        <v>428.94976637</v>
      </c>
      <c r="H35" s="20" t="n">
        <v>33.06678775</v>
      </c>
      <c r="I35" s="18" t="n">
        <v>456.75680109</v>
      </c>
      <c r="J35" s="20" t="n">
        <v>6.46249206</v>
      </c>
      <c r="K35" s="18" t="n">
        <v>494.16056214</v>
      </c>
      <c r="L35" s="20" t="n">
        <v>2.65371469</v>
      </c>
      <c r="M35" s="18" t="n">
        <v>490.15640573</v>
      </c>
      <c r="N35" s="20" t="n">
        <v>3.77942943</v>
      </c>
      <c r="O35" s="18" t="n">
        <v>522.2482661499999</v>
      </c>
      <c r="P35" s="20" t="n">
        <v>3.26355627</v>
      </c>
      <c r="Q35" s="18" t="n">
        <v>527.01044878</v>
      </c>
      <c r="R35" s="20" t="n">
        <v>2.68335303</v>
      </c>
      <c r="S35" s="18" t="s">
        <v>481</v>
      </c>
      <c r="T35" s="20" t="s">
        <v>481</v>
      </c>
      <c r="U35" s="18" t="s">
        <v>481</v>
      </c>
      <c r="V35" s="20" t="s">
        <v>481</v>
      </c>
      <c r="W35" s="18" t="s">
        <v>481</v>
      </c>
      <c r="X35" s="20" t="s">
        <v>481</v>
      </c>
      <c r="Y35" s="18" t="s">
        <v>481</v>
      </c>
      <c r="Z35" s="20" t="s">
        <v>481</v>
      </c>
      <c r="AA35" s="18" t="n">
        <v>464.17397846</v>
      </c>
      <c r="AB35" s="20" t="n">
        <v>21.12871277</v>
      </c>
    </row>
    <row r="36" spans="1:28">
      <c r="A36" s="15" t="s">
        <v>511</v>
      </c>
      <c r="B36" s="17" t="n">
        <v>6736</v>
      </c>
      <c r="C36" s="18">
        <f>(26.0/B36*100)</f>
        <v/>
      </c>
      <c r="D36" s="19" t="n">
        <v>6710</v>
      </c>
      <c r="E36" s="18" t="n">
        <v>425.3712967</v>
      </c>
      <c r="F36" s="20" t="n">
        <v>9.193013069999999</v>
      </c>
      <c r="G36" s="18" t="n">
        <v>475.08359838</v>
      </c>
      <c r="H36" s="20" t="n">
        <v>4.49505645</v>
      </c>
      <c r="I36" s="18" t="n">
        <v>476.97720633</v>
      </c>
      <c r="J36" s="20" t="n">
        <v>3.19396491</v>
      </c>
      <c r="K36" s="18" t="n">
        <v>494.66036607</v>
      </c>
      <c r="L36" s="20" t="n">
        <v>4.84390725</v>
      </c>
      <c r="M36" s="18" t="n">
        <v>500.75832121</v>
      </c>
      <c r="N36" s="20" t="n">
        <v>3.58305805</v>
      </c>
      <c r="O36" s="18" t="n">
        <v>498.17780394</v>
      </c>
      <c r="P36" s="20" t="n">
        <v>4.10653795</v>
      </c>
      <c r="Q36" s="18" t="n">
        <v>524.68062227</v>
      </c>
      <c r="R36" s="20" t="n">
        <v>3.42430556</v>
      </c>
      <c r="S36" s="18" t="s">
        <v>481</v>
      </c>
      <c r="T36" s="20" t="s">
        <v>481</v>
      </c>
      <c r="U36" s="18" t="s">
        <v>481</v>
      </c>
      <c r="V36" s="20" t="s">
        <v>481</v>
      </c>
      <c r="W36" s="18" t="s">
        <v>481</v>
      </c>
      <c r="X36" s="20" t="s">
        <v>481</v>
      </c>
      <c r="Y36" s="18" t="s">
        <v>481</v>
      </c>
      <c r="Z36" s="20" t="s">
        <v>481</v>
      </c>
      <c r="AA36" s="18" t="n">
        <v>431.82030536</v>
      </c>
      <c r="AB36" s="20" t="n">
        <v>11.09957795</v>
      </c>
    </row>
    <row r="37" spans="1:28">
      <c r="A37" s="15" t="s">
        <v>512</v>
      </c>
      <c r="B37" s="17" t="n">
        <v>5458</v>
      </c>
      <c r="C37" s="18">
        <f>(62.0/B37*100)</f>
        <v/>
      </c>
      <c r="D37" s="19" t="n">
        <v>5396</v>
      </c>
      <c r="E37" s="18" t="n">
        <v>398.41538928</v>
      </c>
      <c r="F37" s="20" t="n">
        <v>14.42311569</v>
      </c>
      <c r="G37" s="18" t="n">
        <v>409.3376523</v>
      </c>
      <c r="H37" s="20" t="n">
        <v>14.3972731</v>
      </c>
      <c r="I37" s="18" t="n">
        <v>452.78939795</v>
      </c>
      <c r="J37" s="20" t="n">
        <v>7.21697063</v>
      </c>
      <c r="K37" s="18" t="n">
        <v>493.28994946</v>
      </c>
      <c r="L37" s="20" t="n">
        <v>5.49253035</v>
      </c>
      <c r="M37" s="18" t="n">
        <v>499.1601676</v>
      </c>
      <c r="N37" s="20" t="n">
        <v>4.84386379</v>
      </c>
      <c r="O37" s="18" t="n">
        <v>512.07883612</v>
      </c>
      <c r="P37" s="20" t="n">
        <v>4.31728685</v>
      </c>
      <c r="Q37" s="18" t="n">
        <v>520.06991521</v>
      </c>
      <c r="R37" s="20" t="n">
        <v>4.18908127</v>
      </c>
      <c r="S37" s="18" t="s">
        <v>481</v>
      </c>
      <c r="T37" s="20" t="s">
        <v>481</v>
      </c>
      <c r="U37" s="18" t="s">
        <v>481</v>
      </c>
      <c r="V37" s="20" t="s">
        <v>481</v>
      </c>
      <c r="W37" s="18" t="s">
        <v>481</v>
      </c>
      <c r="X37" s="20" t="s">
        <v>481</v>
      </c>
      <c r="Y37" s="18" t="s">
        <v>481</v>
      </c>
      <c r="Z37" s="20" t="s">
        <v>481</v>
      </c>
      <c r="AA37" s="18" t="n">
        <v>405.74002942</v>
      </c>
      <c r="AB37" s="20" t="n">
        <v>9.85405463</v>
      </c>
    </row>
    <row r="38" spans="1:28">
      <c r="A38" s="15" t="s">
        <v>513</v>
      </c>
      <c r="B38" s="17" t="n">
        <v>5860</v>
      </c>
      <c r="C38" s="18">
        <f>(16.0/B38*100)</f>
        <v/>
      </c>
      <c r="D38" s="19" t="n">
        <v>5844</v>
      </c>
      <c r="E38" s="18" t="n">
        <v>419.37772123</v>
      </c>
      <c r="F38" s="20" t="n">
        <v>12.7846185</v>
      </c>
      <c r="G38" s="18" t="n">
        <v>442.66956388</v>
      </c>
      <c r="H38" s="20" t="n">
        <v>8.70108931</v>
      </c>
      <c r="I38" s="18" t="n">
        <v>449.48241209</v>
      </c>
      <c r="J38" s="20" t="n">
        <v>4.4781792</v>
      </c>
      <c r="K38" s="18" t="n">
        <v>510.39963522</v>
      </c>
      <c r="L38" s="20" t="n">
        <v>3.67008723</v>
      </c>
      <c r="M38" s="18" t="n">
        <v>489.42140093</v>
      </c>
      <c r="N38" s="20" t="n">
        <v>4.96827686</v>
      </c>
      <c r="O38" s="18" t="n">
        <v>499.68752704</v>
      </c>
      <c r="P38" s="20" t="n">
        <v>3.84101107</v>
      </c>
      <c r="Q38" s="18" t="n">
        <v>518.46600729</v>
      </c>
      <c r="R38" s="20" t="n">
        <v>5.36799647</v>
      </c>
      <c r="S38" s="18" t="s">
        <v>481</v>
      </c>
      <c r="T38" s="20" t="s">
        <v>481</v>
      </c>
      <c r="U38" s="18" t="s">
        <v>481</v>
      </c>
      <c r="V38" s="20" t="s">
        <v>481</v>
      </c>
      <c r="W38" s="18" t="s">
        <v>481</v>
      </c>
      <c r="X38" s="20" t="s">
        <v>481</v>
      </c>
      <c r="Y38" s="18" t="s">
        <v>481</v>
      </c>
      <c r="Z38" s="20" t="s">
        <v>481</v>
      </c>
      <c r="AA38" s="18" t="n">
        <v>424.20657905</v>
      </c>
      <c r="AB38" s="20" t="n">
        <v>11.46127986</v>
      </c>
    </row>
    <row r="39" spans="1:28">
      <c r="A39" s="15" t="s">
        <v>514</v>
      </c>
      <c r="B39" s="17" t="n">
        <v>5895</v>
      </c>
      <c r="C39" s="18">
        <f>(30.0/B39*100)</f>
        <v/>
      </c>
      <c r="D39" s="19" t="n">
        <v>5865</v>
      </c>
      <c r="E39" s="18" t="n">
        <v>408.31415685</v>
      </c>
      <c r="F39" s="20" t="n">
        <v>6.07886255</v>
      </c>
      <c r="G39" s="18" t="n">
        <v>429.13917477</v>
      </c>
      <c r="H39" s="20" t="n">
        <v>4.62029074</v>
      </c>
      <c r="I39" s="18" t="n">
        <v>426.59149417</v>
      </c>
      <c r="J39" s="20" t="n">
        <v>4.8155863</v>
      </c>
      <c r="K39" s="18" t="n">
        <v>414.52623682</v>
      </c>
      <c r="L39" s="20" t="n">
        <v>6.12690827</v>
      </c>
      <c r="M39" s="18" t="n">
        <v>462.72661461</v>
      </c>
      <c r="N39" s="20" t="n">
        <v>6.21744523</v>
      </c>
      <c r="O39" s="18" t="n">
        <v>430.90552073</v>
      </c>
      <c r="P39" s="20" t="n">
        <v>6.8193461</v>
      </c>
      <c r="Q39" s="18" t="n">
        <v>446.34463215</v>
      </c>
      <c r="R39" s="20" t="n">
        <v>8.4016576</v>
      </c>
      <c r="S39" s="18" t="s">
        <v>481</v>
      </c>
      <c r="T39" s="20" t="s">
        <v>481</v>
      </c>
      <c r="U39" s="18" t="s">
        <v>481</v>
      </c>
      <c r="V39" s="20" t="s">
        <v>481</v>
      </c>
      <c r="W39" s="18" t="s">
        <v>481</v>
      </c>
      <c r="X39" s="20" t="s">
        <v>481</v>
      </c>
      <c r="Y39" s="18" t="s">
        <v>481</v>
      </c>
      <c r="Z39" s="20" t="s">
        <v>481</v>
      </c>
      <c r="AA39" s="18" t="n">
        <v>354.60933827</v>
      </c>
      <c r="AB39" s="20" t="n">
        <v>15.31313265</v>
      </c>
    </row>
    <row r="40" spans="1:28">
      <c r="A40" s="15" t="s">
        <v>515</v>
      </c>
      <c r="B40" s="17" t="n">
        <v>14157</v>
      </c>
      <c r="C40" s="18">
        <f>(257.0/B40*100)</f>
        <v/>
      </c>
      <c r="D40" s="19" t="n">
        <v>13900</v>
      </c>
      <c r="E40" s="18" t="n">
        <v>453.24604367</v>
      </c>
      <c r="F40" s="20" t="n">
        <v>18.97196929</v>
      </c>
      <c r="G40" s="18" t="n">
        <v>449.74723311</v>
      </c>
      <c r="H40" s="20" t="n">
        <v>14.67370518</v>
      </c>
      <c r="I40" s="18" t="n">
        <v>454.6843679</v>
      </c>
      <c r="J40" s="20" t="n">
        <v>6.84460902</v>
      </c>
      <c r="K40" s="18" t="n">
        <v>499.08001311</v>
      </c>
      <c r="L40" s="20" t="n">
        <v>3.27171885</v>
      </c>
      <c r="M40" s="18" t="n">
        <v>499.42043961</v>
      </c>
      <c r="N40" s="20" t="n">
        <v>4.13989639</v>
      </c>
      <c r="O40" s="18" t="n">
        <v>500.89532612</v>
      </c>
      <c r="P40" s="20" t="n">
        <v>3.84527537</v>
      </c>
      <c r="Q40" s="18" t="n">
        <v>521.83680857</v>
      </c>
      <c r="R40" s="20" t="n">
        <v>4.50909358</v>
      </c>
      <c r="S40" s="18" t="s">
        <v>481</v>
      </c>
      <c r="T40" s="20" t="s">
        <v>481</v>
      </c>
      <c r="U40" s="18" t="s">
        <v>481</v>
      </c>
      <c r="V40" s="20" t="s">
        <v>481</v>
      </c>
      <c r="W40" s="18" t="s">
        <v>481</v>
      </c>
      <c r="X40" s="20" t="s">
        <v>481</v>
      </c>
      <c r="Y40" s="18" t="s">
        <v>481</v>
      </c>
      <c r="Z40" s="20" t="s">
        <v>481</v>
      </c>
      <c r="AA40" s="18" t="n">
        <v>449.08414112</v>
      </c>
      <c r="AB40" s="20" t="n">
        <v>5.37354779</v>
      </c>
    </row>
    <row r="41" spans="1:28">
      <c r="A41" s="15" t="s">
        <v>516</v>
      </c>
      <c r="B41" s="17" t="n">
        <v>5712</v>
      </c>
      <c r="C41" s="18">
        <f>(40.0/B41*100)</f>
        <v/>
      </c>
      <c r="D41" s="19" t="n">
        <v>5672</v>
      </c>
      <c r="E41" s="18" t="n">
        <v>460.48259003</v>
      </c>
      <c r="F41" s="20" t="n">
        <v>10.77818654</v>
      </c>
      <c r="G41" s="18" t="n">
        <v>471.54602074</v>
      </c>
      <c r="H41" s="20" t="n">
        <v>10.04933334</v>
      </c>
      <c r="I41" s="18" t="n">
        <v>459.53853969</v>
      </c>
      <c r="J41" s="20" t="n">
        <v>6.55375921</v>
      </c>
      <c r="K41" s="18" t="s">
        <v>481</v>
      </c>
      <c r="L41" s="20" t="s">
        <v>481</v>
      </c>
      <c r="M41" s="18" t="n">
        <v>495.92820353</v>
      </c>
      <c r="N41" s="20" t="n">
        <v>4.0085347</v>
      </c>
      <c r="O41" s="18" t="n">
        <v>500.78852043</v>
      </c>
      <c r="P41" s="20" t="n">
        <v>4.52050601</v>
      </c>
      <c r="Q41" s="18" t="n">
        <v>515.19056556</v>
      </c>
      <c r="R41" s="20" t="n">
        <v>4.6182468</v>
      </c>
      <c r="S41" s="18" t="s">
        <v>481</v>
      </c>
      <c r="T41" s="20" t="s">
        <v>481</v>
      </c>
      <c r="U41" s="18" t="s">
        <v>481</v>
      </c>
      <c r="V41" s="20" t="s">
        <v>481</v>
      </c>
      <c r="W41" s="18" t="s">
        <v>481</v>
      </c>
      <c r="X41" s="20" t="s">
        <v>481</v>
      </c>
      <c r="Y41" s="18" t="s">
        <v>481</v>
      </c>
      <c r="Z41" s="20" t="s">
        <v>481</v>
      </c>
      <c r="AA41" s="18" t="n">
        <v>414.39994974</v>
      </c>
      <c r="AB41" s="20" t="n">
        <v>13.4051119</v>
      </c>
    </row>
    <row r="42" spans="1:2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row>
    <row r="45" spans="1:28">
      <c r="A45" s="15" t="s">
        <v>520</v>
      </c>
      <c r="B45" s="17" t="n">
        <v>5519</v>
      </c>
      <c r="C45" s="18">
        <f>(0.0/B45*100)</f>
        <v/>
      </c>
      <c r="D45" s="19" t="n">
        <v>5519</v>
      </c>
      <c r="E45" s="18" t="n">
        <v>347.20980548</v>
      </c>
      <c r="F45" s="20" t="n">
        <v>3.74056932</v>
      </c>
      <c r="G45" s="18" t="n">
        <v>344.70694868</v>
      </c>
      <c r="H45" s="20" t="n">
        <v>5.19588842</v>
      </c>
      <c r="I45" s="18" t="n">
        <v>341.54733685</v>
      </c>
      <c r="J45" s="20" t="n">
        <v>3.72321274</v>
      </c>
      <c r="K45" s="18" t="n">
        <v>359.14155126</v>
      </c>
      <c r="L45" s="20" t="n">
        <v>6.41273284</v>
      </c>
      <c r="M45" s="18" t="n">
        <v>357.47111969</v>
      </c>
      <c r="N45" s="20" t="n">
        <v>4.26565148</v>
      </c>
      <c r="O45" s="18" t="n">
        <v>368.32906198</v>
      </c>
      <c r="P45" s="20" t="n">
        <v>7.96892892</v>
      </c>
      <c r="Q45" s="18" t="n">
        <v>344.07587705</v>
      </c>
      <c r="R45" s="20" t="n">
        <v>7.22544534</v>
      </c>
      <c r="S45" s="18" t="s">
        <v>481</v>
      </c>
      <c r="T45" s="20" t="s">
        <v>481</v>
      </c>
      <c r="U45" s="18" t="s">
        <v>481</v>
      </c>
      <c r="V45" s="20" t="s">
        <v>481</v>
      </c>
      <c r="W45" s="18" t="s">
        <v>481</v>
      </c>
      <c r="X45" s="20" t="s">
        <v>481</v>
      </c>
      <c r="Y45" s="18" t="n">
        <v>320.29520842</v>
      </c>
      <c r="Z45" s="20" t="n">
        <v>12.60284518</v>
      </c>
      <c r="AA45" s="18" t="n">
        <v>348.53036817</v>
      </c>
      <c r="AB45" s="20" t="n">
        <v>5.37874029</v>
      </c>
    </row>
    <row r="46" spans="1:28">
      <c r="A46" s="15" t="s">
        <v>521</v>
      </c>
      <c r="B46" s="17" t="n">
        <v>23141</v>
      </c>
      <c r="C46" s="18">
        <f>(1128.0/B46*100)</f>
        <v/>
      </c>
      <c r="D46" s="19" t="n">
        <v>22013</v>
      </c>
      <c r="E46" s="18" t="n">
        <v>378.98326593</v>
      </c>
      <c r="F46" s="20" t="n">
        <v>5.46303071</v>
      </c>
      <c r="G46" s="18" t="n">
        <v>388.96431564</v>
      </c>
      <c r="H46" s="20" t="n">
        <v>3.73454692</v>
      </c>
      <c r="I46" s="18" t="n">
        <v>394.34917088</v>
      </c>
      <c r="J46" s="20" t="n">
        <v>3.27164131</v>
      </c>
      <c r="K46" s="18" t="n">
        <v>360.40694993</v>
      </c>
      <c r="L46" s="20" t="n">
        <v>7.08965457</v>
      </c>
      <c r="M46" s="18" t="n">
        <v>426.32953462</v>
      </c>
      <c r="N46" s="20" t="n">
        <v>3.46742602</v>
      </c>
      <c r="O46" s="18" t="n">
        <v>423.15936787</v>
      </c>
      <c r="P46" s="20" t="n">
        <v>8.243312789999999</v>
      </c>
      <c r="Q46" s="18" t="n">
        <v>435.8924047</v>
      </c>
      <c r="R46" s="20" t="n">
        <v>5.10428297</v>
      </c>
      <c r="S46" s="18" t="s">
        <v>481</v>
      </c>
      <c r="T46" s="20" t="s">
        <v>481</v>
      </c>
      <c r="U46" s="18" t="s">
        <v>481</v>
      </c>
      <c r="V46" s="20" t="s">
        <v>481</v>
      </c>
      <c r="W46" s="18" t="s">
        <v>481</v>
      </c>
      <c r="X46" s="20" t="s">
        <v>481</v>
      </c>
      <c r="Y46" s="18" t="s">
        <v>481</v>
      </c>
      <c r="Z46" s="20" t="s">
        <v>481</v>
      </c>
      <c r="AA46" s="18" t="n">
        <v>355.57757699</v>
      </c>
      <c r="AB46" s="20" t="n">
        <v>5.49030045</v>
      </c>
    </row>
    <row r="47" spans="1:28">
      <c r="A47" s="15" t="s">
        <v>522</v>
      </c>
      <c r="B47" s="17" t="n">
        <v>5928</v>
      </c>
      <c r="C47" s="18">
        <f>(68.0/B47*100)</f>
        <v/>
      </c>
      <c r="D47" s="19" t="n">
        <v>5860</v>
      </c>
      <c r="E47" s="18" t="n">
        <v>303.58806163</v>
      </c>
      <c r="F47" s="20" t="n">
        <v>16.35510889</v>
      </c>
      <c r="G47" s="18" t="n">
        <v>321.50045327</v>
      </c>
      <c r="H47" s="20" t="n">
        <v>18.99972915</v>
      </c>
      <c r="I47" s="18" t="n">
        <v>346.15781202</v>
      </c>
      <c r="J47" s="20" t="n">
        <v>9.19632187</v>
      </c>
      <c r="K47" s="18" t="n">
        <v>402.77182063</v>
      </c>
      <c r="L47" s="20" t="n">
        <v>7.23906508</v>
      </c>
      <c r="M47" s="18" t="n">
        <v>420.13463609</v>
      </c>
      <c r="N47" s="20" t="n">
        <v>5.36437787</v>
      </c>
      <c r="O47" s="18" t="n">
        <v>439.21318345</v>
      </c>
      <c r="P47" s="20" t="n">
        <v>8.23688389</v>
      </c>
      <c r="Q47" s="18" t="n">
        <v>469.22987789</v>
      </c>
      <c r="R47" s="20" t="n">
        <v>5.0847145</v>
      </c>
      <c r="S47" s="18" t="s">
        <v>481</v>
      </c>
      <c r="T47" s="20" t="s">
        <v>481</v>
      </c>
      <c r="U47" s="18" t="s">
        <v>481</v>
      </c>
      <c r="V47" s="20" t="s">
        <v>481</v>
      </c>
      <c r="W47" s="18" t="s">
        <v>481</v>
      </c>
      <c r="X47" s="20" t="s">
        <v>481</v>
      </c>
      <c r="Y47" s="18" t="s">
        <v>481</v>
      </c>
      <c r="Z47" s="20" t="s">
        <v>481</v>
      </c>
      <c r="AA47" s="18" t="n">
        <v>366.27905207</v>
      </c>
      <c r="AB47" s="20" t="n">
        <v>15.91234735</v>
      </c>
    </row>
    <row r="48" spans="1:28">
      <c r="A48" s="15" t="s">
        <v>523</v>
      </c>
      <c r="B48" s="17" t="n">
        <v>9841</v>
      </c>
      <c r="C48" s="18">
        <f>(7.0/B48*100)</f>
        <v/>
      </c>
      <c r="D48" s="19" t="n">
        <v>9834</v>
      </c>
      <c r="E48" s="18" t="n">
        <v>461.78621104</v>
      </c>
      <c r="F48" s="20" t="n">
        <v>6.11698661</v>
      </c>
      <c r="G48" s="18" t="n">
        <v>484.08695791</v>
      </c>
      <c r="H48" s="20" t="n">
        <v>6.66118765</v>
      </c>
      <c r="I48" s="18" t="n">
        <v>478.57427459</v>
      </c>
      <c r="J48" s="20" t="n">
        <v>5.62575732</v>
      </c>
      <c r="K48" s="18" t="n">
        <v>498.44382719</v>
      </c>
      <c r="L48" s="20" t="n">
        <v>11.07854293</v>
      </c>
      <c r="M48" s="18" t="n">
        <v>522.2984965099999</v>
      </c>
      <c r="N48" s="20" t="n">
        <v>5.27171017</v>
      </c>
      <c r="O48" s="18" t="n">
        <v>563.91432894</v>
      </c>
      <c r="P48" s="20" t="n">
        <v>8.34783586</v>
      </c>
      <c r="Q48" s="18" t="n">
        <v>533.92781253</v>
      </c>
      <c r="R48" s="20" t="n">
        <v>14.29819466</v>
      </c>
      <c r="S48" s="18" t="s">
        <v>481</v>
      </c>
      <c r="T48" s="20" t="s">
        <v>481</v>
      </c>
      <c r="U48" s="18" t="s">
        <v>481</v>
      </c>
      <c r="V48" s="20" t="s">
        <v>481</v>
      </c>
      <c r="W48" s="18" t="s">
        <v>481</v>
      </c>
      <c r="X48" s="20" t="s">
        <v>481</v>
      </c>
      <c r="Y48" s="18" t="s">
        <v>481</v>
      </c>
      <c r="Z48" s="20" t="s">
        <v>481</v>
      </c>
      <c r="AA48" s="18" t="n">
        <v>434.68719801</v>
      </c>
      <c r="AB48" s="20" t="n">
        <v>26.12754792</v>
      </c>
    </row>
    <row r="49" spans="1:28">
      <c r="A49" s="15" t="s">
        <v>524</v>
      </c>
      <c r="B49" s="17" t="n">
        <v>6349</v>
      </c>
      <c r="C49" s="18">
        <f>(56.0/B49*100)</f>
        <v/>
      </c>
      <c r="D49" s="19" t="n">
        <v>6293</v>
      </c>
      <c r="E49" s="18" t="n">
        <v>385.44622852</v>
      </c>
      <c r="F49" s="20" t="n">
        <v>6.06119566</v>
      </c>
      <c r="G49" s="18" t="n">
        <v>402.75065158</v>
      </c>
      <c r="H49" s="20" t="n">
        <v>3.92514312</v>
      </c>
      <c r="I49" s="18" t="n">
        <v>410.56421693</v>
      </c>
      <c r="J49" s="20" t="n">
        <v>4.8281353</v>
      </c>
      <c r="K49" s="18" t="s">
        <v>481</v>
      </c>
      <c r="L49" s="20" t="s">
        <v>481</v>
      </c>
      <c r="M49" s="18" t="n">
        <v>436.19835071</v>
      </c>
      <c r="N49" s="20" t="n">
        <v>4.47679351</v>
      </c>
      <c r="O49" s="18" t="n">
        <v>446.47791426</v>
      </c>
      <c r="P49" s="20" t="n">
        <v>4.17182023</v>
      </c>
      <c r="Q49" s="18" t="n">
        <v>449.22864584</v>
      </c>
      <c r="R49" s="20" t="n">
        <v>4.61221636</v>
      </c>
      <c r="S49" s="18" t="s">
        <v>481</v>
      </c>
      <c r="T49" s="20" t="s">
        <v>481</v>
      </c>
      <c r="U49" s="18" t="s">
        <v>481</v>
      </c>
      <c r="V49" s="20" t="s">
        <v>481</v>
      </c>
      <c r="W49" s="18" t="s">
        <v>481</v>
      </c>
      <c r="X49" s="20" t="s">
        <v>481</v>
      </c>
      <c r="Y49" s="18" t="n">
        <v>383.09830712</v>
      </c>
      <c r="Z49" s="20" t="n">
        <v>27.87562439</v>
      </c>
      <c r="AA49" s="18" t="n">
        <v>376.82765298</v>
      </c>
      <c r="AB49" s="20" t="n">
        <v>15.7618505</v>
      </c>
    </row>
    <row r="50" spans="1:28">
      <c r="A50" s="15" t="s">
        <v>525</v>
      </c>
      <c r="B50" s="17" t="n">
        <v>11795</v>
      </c>
      <c r="C50" s="18">
        <f>(218.0/B50*100)</f>
        <v/>
      </c>
      <c r="D50" s="19" t="n">
        <v>11577</v>
      </c>
      <c r="E50" s="18" t="n">
        <v>403.41384838</v>
      </c>
      <c r="F50" s="20" t="n">
        <v>4.98959451</v>
      </c>
      <c r="G50" s="18" t="s">
        <v>481</v>
      </c>
      <c r="H50" s="20" t="s">
        <v>481</v>
      </c>
      <c r="I50" s="18" t="n">
        <v>411.33797219</v>
      </c>
      <c r="J50" s="20" t="n">
        <v>4.16418982</v>
      </c>
      <c r="K50" s="18" t="n">
        <v>390.45662118</v>
      </c>
      <c r="L50" s="20" t="n">
        <v>3.96718033</v>
      </c>
      <c r="M50" s="18" t="n">
        <v>434.05535165</v>
      </c>
      <c r="N50" s="20" t="n">
        <v>3.88803446</v>
      </c>
      <c r="O50" s="18" t="n">
        <v>441.87586283</v>
      </c>
      <c r="P50" s="20" t="n">
        <v>3.76197981</v>
      </c>
      <c r="Q50" s="18" t="n">
        <v>443.69292168</v>
      </c>
      <c r="R50" s="20" t="n">
        <v>5.49961608</v>
      </c>
      <c r="S50" s="18" t="s">
        <v>481</v>
      </c>
      <c r="T50" s="20" t="s">
        <v>481</v>
      </c>
      <c r="U50" s="18" t="s">
        <v>481</v>
      </c>
      <c r="V50" s="20" t="s">
        <v>481</v>
      </c>
      <c r="W50" s="18" t="s">
        <v>481</v>
      </c>
      <c r="X50" s="20" t="s">
        <v>481</v>
      </c>
      <c r="Y50" s="18" t="s">
        <v>481</v>
      </c>
      <c r="Z50" s="20" t="s">
        <v>481</v>
      </c>
      <c r="AA50" s="18" t="n">
        <v>366.63126433</v>
      </c>
      <c r="AB50" s="20" t="n">
        <v>17.38600555</v>
      </c>
    </row>
    <row r="51" spans="1:28">
      <c r="A51" s="15" t="s">
        <v>526</v>
      </c>
      <c r="B51" s="17" t="n">
        <v>6866</v>
      </c>
      <c r="C51" s="18">
        <f>(116.0/B51*100)</f>
        <v/>
      </c>
      <c r="D51" s="19" t="n">
        <v>6750</v>
      </c>
      <c r="E51" s="18" t="n">
        <v>388.02580578</v>
      </c>
      <c r="F51" s="20" t="n">
        <v>4.59932507</v>
      </c>
      <c r="G51" s="18" t="n">
        <v>414.38070395</v>
      </c>
      <c r="H51" s="20" t="n">
        <v>3.04073434</v>
      </c>
      <c r="I51" s="18" t="n">
        <v>404.45002502</v>
      </c>
      <c r="J51" s="20" t="n">
        <v>4.66481224</v>
      </c>
      <c r="K51" s="18" t="n">
        <v>412.12897409</v>
      </c>
      <c r="L51" s="20" t="n">
        <v>13.00137881</v>
      </c>
      <c r="M51" s="18" t="n">
        <v>433.88733727</v>
      </c>
      <c r="N51" s="20" t="n">
        <v>3.70331686</v>
      </c>
      <c r="O51" s="18" t="n">
        <v>407.43530022</v>
      </c>
      <c r="P51" s="20" t="n">
        <v>4.16151265</v>
      </c>
      <c r="Q51" s="18" t="n">
        <v>460.43199839</v>
      </c>
      <c r="R51" s="20" t="n">
        <v>3.74215787</v>
      </c>
      <c r="S51" s="18" t="s">
        <v>481</v>
      </c>
      <c r="T51" s="20" t="s">
        <v>481</v>
      </c>
      <c r="U51" s="18" t="s">
        <v>481</v>
      </c>
      <c r="V51" s="20" t="s">
        <v>481</v>
      </c>
      <c r="W51" s="18" t="s">
        <v>481</v>
      </c>
      <c r="X51" s="20" t="s">
        <v>481</v>
      </c>
      <c r="Y51" s="18" t="s">
        <v>481</v>
      </c>
      <c r="Z51" s="20" t="s">
        <v>481</v>
      </c>
      <c r="AA51" s="18" t="n">
        <v>393.05896596</v>
      </c>
      <c r="AB51" s="20" t="n">
        <v>12.88881505</v>
      </c>
    </row>
    <row r="52" spans="1:28">
      <c r="A52" s="15" t="s">
        <v>527</v>
      </c>
      <c r="B52" s="17" t="n">
        <v>5809</v>
      </c>
      <c r="C52" s="18">
        <f>(70.0/B52*100)</f>
        <v/>
      </c>
      <c r="D52" s="19" t="n">
        <v>5739</v>
      </c>
      <c r="E52" s="18" t="n">
        <v>410.15729699</v>
      </c>
      <c r="F52" s="20" t="n">
        <v>26.92107259</v>
      </c>
      <c r="G52" s="18" t="n">
        <v>402.47865545</v>
      </c>
      <c r="H52" s="20" t="n">
        <v>15.80243047</v>
      </c>
      <c r="I52" s="18" t="n">
        <v>452.77682973</v>
      </c>
      <c r="J52" s="20" t="n">
        <v>4.85998294</v>
      </c>
      <c r="K52" s="18" t="n">
        <v>461.045571</v>
      </c>
      <c r="L52" s="20" t="n">
        <v>5.31672723</v>
      </c>
      <c r="M52" s="18" t="n">
        <v>497.92678751</v>
      </c>
      <c r="N52" s="20" t="n">
        <v>3.01780947</v>
      </c>
      <c r="O52" s="18" t="n">
        <v>453.87267326</v>
      </c>
      <c r="P52" s="20" t="n">
        <v>4.16330225</v>
      </c>
      <c r="Q52" s="18" t="n">
        <v>523.75633272</v>
      </c>
      <c r="R52" s="20" t="n">
        <v>4.17555667</v>
      </c>
      <c r="S52" s="18" t="s">
        <v>481</v>
      </c>
      <c r="T52" s="20" t="s">
        <v>481</v>
      </c>
      <c r="U52" s="18" t="s">
        <v>481</v>
      </c>
      <c r="V52" s="20" t="s">
        <v>481</v>
      </c>
      <c r="W52" s="18" t="s">
        <v>481</v>
      </c>
      <c r="X52" s="20" t="s">
        <v>481</v>
      </c>
      <c r="Y52" s="18" t="s">
        <v>481</v>
      </c>
      <c r="Z52" s="20" t="s">
        <v>481</v>
      </c>
      <c r="AA52" s="18" t="n">
        <v>428.39520102</v>
      </c>
      <c r="AB52" s="20" t="n">
        <v>30.29383546</v>
      </c>
    </row>
    <row r="53" spans="1:28">
      <c r="A53" s="15" t="s">
        <v>528</v>
      </c>
      <c r="B53" s="17" t="n">
        <v>5571</v>
      </c>
      <c r="C53" s="18">
        <f>(84.0/B53*100)</f>
        <v/>
      </c>
      <c r="D53" s="19" t="n">
        <v>5487</v>
      </c>
      <c r="E53" s="18" t="n">
        <v>391.53671286</v>
      </c>
      <c r="F53" s="20" t="n">
        <v>21.96404364</v>
      </c>
      <c r="G53" s="18" t="n">
        <v>412.04151746</v>
      </c>
      <c r="H53" s="20" t="n">
        <v>7.95040903</v>
      </c>
      <c r="I53" s="18" t="n">
        <v>413.83189211</v>
      </c>
      <c r="J53" s="20" t="n">
        <v>6.50935628</v>
      </c>
      <c r="K53" s="18" t="n">
        <v>393.91159234</v>
      </c>
      <c r="L53" s="20" t="n">
        <v>7.81651869</v>
      </c>
      <c r="M53" s="18" t="n">
        <v>438.0830496</v>
      </c>
      <c r="N53" s="20" t="n">
        <v>2.85766776</v>
      </c>
      <c r="O53" s="18" t="n">
        <v>446.03387622</v>
      </c>
      <c r="P53" s="20" t="n">
        <v>7.61879192</v>
      </c>
      <c r="Q53" s="18" t="n">
        <v>458.71359319</v>
      </c>
      <c r="R53" s="20" t="n">
        <v>2.88179164</v>
      </c>
      <c r="S53" s="18" t="s">
        <v>481</v>
      </c>
      <c r="T53" s="20" t="s">
        <v>481</v>
      </c>
      <c r="U53" s="18" t="s">
        <v>481</v>
      </c>
      <c r="V53" s="20" t="s">
        <v>481</v>
      </c>
      <c r="W53" s="18" t="s">
        <v>481</v>
      </c>
      <c r="X53" s="20" t="s">
        <v>481</v>
      </c>
      <c r="Y53" s="18" t="s">
        <v>481</v>
      </c>
      <c r="Z53" s="20" t="s">
        <v>481</v>
      </c>
      <c r="AA53" s="18" t="n">
        <v>363.16877986</v>
      </c>
      <c r="AB53" s="20" t="n">
        <v>19.59882872</v>
      </c>
    </row>
    <row r="54" spans="1:28">
      <c r="A54" s="15" t="s">
        <v>529</v>
      </c>
      <c r="B54" s="17" t="n">
        <v>4740</v>
      </c>
      <c r="C54" s="18">
        <f>(38.0/B54*100)</f>
        <v/>
      </c>
      <c r="D54" s="19" t="n">
        <v>4702</v>
      </c>
      <c r="E54" s="18" t="n">
        <v>326.12711453</v>
      </c>
      <c r="F54" s="20" t="n">
        <v>6.80583296</v>
      </c>
      <c r="G54" s="18" t="n">
        <v>336.43176344</v>
      </c>
      <c r="H54" s="20" t="n">
        <v>6.60371859</v>
      </c>
      <c r="I54" s="18" t="n">
        <v>338.09461285</v>
      </c>
      <c r="J54" s="20" t="n">
        <v>3.59367241</v>
      </c>
      <c r="K54" s="18" t="n">
        <v>344.26694306</v>
      </c>
      <c r="L54" s="20" t="n">
        <v>7.861438</v>
      </c>
      <c r="M54" s="18" t="n">
        <v>363.90049229</v>
      </c>
      <c r="N54" s="20" t="n">
        <v>3.38632114</v>
      </c>
      <c r="O54" s="18" t="n">
        <v>364.57286535</v>
      </c>
      <c r="P54" s="20" t="n">
        <v>8.434462480000001</v>
      </c>
      <c r="Q54" s="18" t="n">
        <v>374.06960387</v>
      </c>
      <c r="R54" s="20" t="n">
        <v>5.17961442</v>
      </c>
      <c r="S54" s="18" t="s">
        <v>481</v>
      </c>
      <c r="T54" s="20" t="s">
        <v>481</v>
      </c>
      <c r="U54" s="18" t="s">
        <v>481</v>
      </c>
      <c r="V54" s="20" t="s">
        <v>481</v>
      </c>
      <c r="W54" s="18" t="s">
        <v>481</v>
      </c>
      <c r="X54" s="20" t="s">
        <v>481</v>
      </c>
      <c r="Y54" s="18" t="s">
        <v>481</v>
      </c>
      <c r="Z54" s="20" t="s">
        <v>481</v>
      </c>
      <c r="AA54" s="18" t="n">
        <v>314.97551831</v>
      </c>
      <c r="AB54" s="20" t="n">
        <v>8.79580921</v>
      </c>
    </row>
    <row r="55" spans="1:28">
      <c r="A55" s="15" t="s">
        <v>530</v>
      </c>
      <c r="B55" s="17" t="n">
        <v>5316</v>
      </c>
      <c r="C55" s="18">
        <f>(22.0/B55*100)</f>
        <v/>
      </c>
      <c r="D55" s="19" t="n">
        <v>5294</v>
      </c>
      <c r="E55" s="18" t="n">
        <v>339.23787269</v>
      </c>
      <c r="F55" s="20" t="n">
        <v>29.34054747</v>
      </c>
      <c r="G55" s="18" t="n">
        <v>328.08443567</v>
      </c>
      <c r="H55" s="20" t="n">
        <v>19.56935305</v>
      </c>
      <c r="I55" s="18" t="n">
        <v>329.84357154</v>
      </c>
      <c r="J55" s="20" t="n">
        <v>9.715441849999999</v>
      </c>
      <c r="K55" s="18" t="n">
        <v>393.9992008</v>
      </c>
      <c r="L55" s="20" t="n">
        <v>13.52263049</v>
      </c>
      <c r="M55" s="18" t="n">
        <v>386.86838816</v>
      </c>
      <c r="N55" s="20" t="n">
        <v>2.96227882</v>
      </c>
      <c r="O55" s="18" t="s">
        <v>481</v>
      </c>
      <c r="P55" s="20" t="s">
        <v>481</v>
      </c>
      <c r="Q55" s="18" t="n">
        <v>425.8374638</v>
      </c>
      <c r="R55" s="20" t="n">
        <v>3.75147213</v>
      </c>
      <c r="S55" s="18" t="s">
        <v>481</v>
      </c>
      <c r="T55" s="20" t="s">
        <v>481</v>
      </c>
      <c r="U55" s="18" t="s">
        <v>481</v>
      </c>
      <c r="V55" s="20" t="s">
        <v>481</v>
      </c>
      <c r="W55" s="18" t="s">
        <v>481</v>
      </c>
      <c r="X55" s="20" t="s">
        <v>481</v>
      </c>
      <c r="Y55" s="18" t="n">
        <v>335.62125426</v>
      </c>
      <c r="Z55" s="20" t="n">
        <v>27.54979189</v>
      </c>
      <c r="AA55" s="18" t="n">
        <v>354.45305686</v>
      </c>
      <c r="AB55" s="20" t="n">
        <v>15.04568108</v>
      </c>
    </row>
    <row r="56" spans="1:28">
      <c r="A56" s="15" t="s">
        <v>531</v>
      </c>
      <c r="B56" s="17" t="n">
        <v>5359</v>
      </c>
      <c r="C56" s="18">
        <f>(76.0/B56*100)</f>
        <v/>
      </c>
      <c r="D56" s="19" t="n">
        <v>5283</v>
      </c>
      <c r="E56" s="18" t="n">
        <v>506.32449644</v>
      </c>
      <c r="F56" s="20" t="n">
        <v>6.66501872</v>
      </c>
      <c r="G56" s="18" t="n">
        <v>515.18126777</v>
      </c>
      <c r="H56" s="20" t="n">
        <v>5.07180347</v>
      </c>
      <c r="I56" s="18" t="n">
        <v>518.13105535</v>
      </c>
      <c r="J56" s="20" t="n">
        <v>4.12708247</v>
      </c>
      <c r="K56" s="18" t="n">
        <v>531.15403998</v>
      </c>
      <c r="L56" s="20" t="n">
        <v>4.08700217</v>
      </c>
      <c r="M56" s="18" t="n">
        <v>533.5679926400001</v>
      </c>
      <c r="N56" s="20" t="n">
        <v>3.04458036</v>
      </c>
      <c r="O56" s="18" t="n">
        <v>533.08858185</v>
      </c>
      <c r="P56" s="20" t="n">
        <v>8.635934499999999</v>
      </c>
      <c r="Q56" s="18" t="n">
        <v>547.70724379</v>
      </c>
      <c r="R56" s="20" t="n">
        <v>5.91581159</v>
      </c>
      <c r="S56" s="18" t="s">
        <v>481</v>
      </c>
      <c r="T56" s="20" t="s">
        <v>481</v>
      </c>
      <c r="U56" s="18" t="s">
        <v>481</v>
      </c>
      <c r="V56" s="20" t="s">
        <v>481</v>
      </c>
      <c r="W56" s="18" t="s">
        <v>481</v>
      </c>
      <c r="X56" s="20" t="s">
        <v>481</v>
      </c>
      <c r="Y56" s="18" t="s">
        <v>481</v>
      </c>
      <c r="Z56" s="20" t="s">
        <v>481</v>
      </c>
      <c r="AA56" s="18" t="n">
        <v>481.67423492</v>
      </c>
      <c r="AB56" s="20" t="n">
        <v>10.31952916</v>
      </c>
    </row>
    <row r="57" spans="1:28">
      <c r="A57" s="15" t="s">
        <v>532</v>
      </c>
      <c r="B57" s="17" t="n">
        <v>6513</v>
      </c>
      <c r="C57" s="18">
        <f>(0.0/B57*100)</f>
        <v/>
      </c>
      <c r="D57" s="19" t="n">
        <v>6513</v>
      </c>
      <c r="E57" s="18" t="n">
        <v>367.86351918</v>
      </c>
      <c r="F57" s="20" t="n">
        <v>5.35008039</v>
      </c>
      <c r="G57" s="18" t="n">
        <v>383.15825983</v>
      </c>
      <c r="H57" s="20" t="n">
        <v>4.18321278</v>
      </c>
      <c r="I57" s="18" t="n">
        <v>394.11411864</v>
      </c>
      <c r="J57" s="20" t="n">
        <v>3.62112775</v>
      </c>
      <c r="K57" s="18" t="n">
        <v>415.23829953</v>
      </c>
      <c r="L57" s="20" t="n">
        <v>7.10618633</v>
      </c>
      <c r="M57" s="18" t="n">
        <v>416.85291461</v>
      </c>
      <c r="N57" s="20" t="n">
        <v>3.45968283</v>
      </c>
      <c r="O57" s="18" t="n">
        <v>419.61609977</v>
      </c>
      <c r="P57" s="20" t="n">
        <v>16.05369996</v>
      </c>
      <c r="Q57" s="18" t="n">
        <v>443.58271495</v>
      </c>
      <c r="R57" s="20" t="n">
        <v>7.28898632</v>
      </c>
      <c r="S57" s="18" t="s">
        <v>481</v>
      </c>
      <c r="T57" s="20" t="s">
        <v>481</v>
      </c>
      <c r="U57" s="18" t="s">
        <v>481</v>
      </c>
      <c r="V57" s="20" t="s">
        <v>481</v>
      </c>
      <c r="W57" s="18" t="s">
        <v>481</v>
      </c>
      <c r="X57" s="20" t="s">
        <v>481</v>
      </c>
      <c r="Y57" s="18" t="n">
        <v>311.88908229</v>
      </c>
      <c r="Z57" s="20" t="n">
        <v>29.659915</v>
      </c>
      <c r="AA57" s="18" t="n">
        <v>369.63398694</v>
      </c>
      <c r="AB57" s="20" t="n">
        <v>19.19455969</v>
      </c>
    </row>
    <row r="58" spans="1:28">
      <c r="A58" s="15" t="s">
        <v>533</v>
      </c>
      <c r="B58" s="17" t="n">
        <v>7267</v>
      </c>
      <c r="C58" s="18">
        <f>(10.0/B58*100)</f>
        <v/>
      </c>
      <c r="D58" s="19" t="n">
        <v>7257</v>
      </c>
      <c r="E58" s="18" t="n">
        <v>345.62402717</v>
      </c>
      <c r="F58" s="20" t="n">
        <v>11.08614978</v>
      </c>
      <c r="G58" s="18" t="n">
        <v>386.66277667</v>
      </c>
      <c r="H58" s="20" t="n">
        <v>9.181461390000001</v>
      </c>
      <c r="I58" s="18" t="n">
        <v>395.15724446</v>
      </c>
      <c r="J58" s="20" t="n">
        <v>4.24831739</v>
      </c>
      <c r="K58" s="18" t="n">
        <v>403.63840096</v>
      </c>
      <c r="L58" s="20" t="n">
        <v>6.62242162</v>
      </c>
      <c r="M58" s="18" t="n">
        <v>418.26214814</v>
      </c>
      <c r="N58" s="20" t="n">
        <v>3.40862132</v>
      </c>
      <c r="O58" s="18" t="n">
        <v>431.06715159</v>
      </c>
      <c r="P58" s="20" t="n">
        <v>4.05992105</v>
      </c>
      <c r="Q58" s="18" t="n">
        <v>413.25609166</v>
      </c>
      <c r="R58" s="20" t="n">
        <v>4.68223302</v>
      </c>
      <c r="S58" s="18" t="s">
        <v>481</v>
      </c>
      <c r="T58" s="20" t="s">
        <v>481</v>
      </c>
      <c r="U58" s="18" t="s">
        <v>481</v>
      </c>
      <c r="V58" s="20" t="s">
        <v>481</v>
      </c>
      <c r="W58" s="18" t="s">
        <v>481</v>
      </c>
      <c r="X58" s="20" t="s">
        <v>481</v>
      </c>
      <c r="Y58" s="18" t="n">
        <v>318.55954738</v>
      </c>
      <c r="Z58" s="20" t="n">
        <v>12.0997368</v>
      </c>
      <c r="AA58" s="18" t="n">
        <v>337.37041931</v>
      </c>
      <c r="AB58" s="20" t="n">
        <v>11.77713141</v>
      </c>
    </row>
    <row r="59" spans="1:28">
      <c r="A59" s="15" t="s">
        <v>534</v>
      </c>
      <c r="B59" s="17" t="n">
        <v>4826</v>
      </c>
      <c r="C59" s="18">
        <f>(26.0/B59*100)</f>
        <v/>
      </c>
      <c r="D59" s="19" t="n">
        <v>4800</v>
      </c>
      <c r="E59" s="18" t="n">
        <v>326.52196656</v>
      </c>
      <c r="F59" s="20" t="n">
        <v>12.69893057</v>
      </c>
      <c r="G59" s="18" t="n">
        <v>336.93098408</v>
      </c>
      <c r="H59" s="20" t="n">
        <v>5.16112111</v>
      </c>
      <c r="I59" s="18" t="n">
        <v>349.45435632</v>
      </c>
      <c r="J59" s="20" t="n">
        <v>3.05071068</v>
      </c>
      <c r="K59" s="18" t="n">
        <v>322.70708716</v>
      </c>
      <c r="L59" s="20" t="n">
        <v>7.48473726</v>
      </c>
      <c r="M59" s="18" t="n">
        <v>358.56211633</v>
      </c>
      <c r="N59" s="20" t="n">
        <v>2.41783525</v>
      </c>
      <c r="O59" s="18" t="n">
        <v>329.87683482</v>
      </c>
      <c r="P59" s="20" t="n">
        <v>5.071551</v>
      </c>
      <c r="Q59" s="18" t="n">
        <v>350.83058566</v>
      </c>
      <c r="R59" s="20" t="n">
        <v>4.54332267</v>
      </c>
      <c r="S59" s="18" t="s">
        <v>481</v>
      </c>
      <c r="T59" s="20" t="s">
        <v>481</v>
      </c>
      <c r="U59" s="18" t="s">
        <v>481</v>
      </c>
      <c r="V59" s="20" t="s">
        <v>481</v>
      </c>
      <c r="W59" s="18" t="n">
        <v>351.7185</v>
      </c>
      <c r="X59" s="20" t="n">
        <v>41.00535442</v>
      </c>
      <c r="Y59" s="18" t="n">
        <v>269.60695894</v>
      </c>
      <c r="Z59" s="20" t="n">
        <v>18.87758671</v>
      </c>
      <c r="AA59" s="18" t="n">
        <v>268.49727328</v>
      </c>
      <c r="AB59" s="20" t="n">
        <v>10.04257134</v>
      </c>
    </row>
    <row r="60" spans="1:28">
      <c r="A60" s="15" t="s">
        <v>535</v>
      </c>
      <c r="B60" s="17" t="n">
        <v>4546</v>
      </c>
      <c r="C60" s="18">
        <f>(15.0/B60*100)</f>
        <v/>
      </c>
      <c r="D60" s="19" t="n">
        <v>4531</v>
      </c>
      <c r="E60" s="18" t="n">
        <v>293.24312902</v>
      </c>
      <c r="F60" s="20" t="n">
        <v>7.8209321</v>
      </c>
      <c r="G60" s="18" t="n">
        <v>334.03232434</v>
      </c>
      <c r="H60" s="20" t="n">
        <v>7.26219059</v>
      </c>
      <c r="I60" s="18" t="n">
        <v>320.06301072</v>
      </c>
      <c r="J60" s="20" t="n">
        <v>8.14252991</v>
      </c>
      <c r="K60" s="18" t="n">
        <v>377.77799416</v>
      </c>
      <c r="L60" s="20" t="n">
        <v>8.450350179999999</v>
      </c>
      <c r="M60" s="18" t="n">
        <v>366.3646687</v>
      </c>
      <c r="N60" s="20" t="n">
        <v>4.78549623</v>
      </c>
      <c r="O60" s="18" t="n">
        <v>391.35415181</v>
      </c>
      <c r="P60" s="20" t="n">
        <v>8.507136040000001</v>
      </c>
      <c r="Q60" s="18" t="n">
        <v>336.75869253</v>
      </c>
      <c r="R60" s="20" t="n">
        <v>10.49648175</v>
      </c>
      <c r="S60" s="18" t="s">
        <v>481</v>
      </c>
      <c r="T60" s="20" t="s">
        <v>481</v>
      </c>
      <c r="U60" s="18" t="s">
        <v>481</v>
      </c>
      <c r="V60" s="20" t="s">
        <v>481</v>
      </c>
      <c r="W60" s="18" t="s">
        <v>481</v>
      </c>
      <c r="X60" s="20" t="s">
        <v>481</v>
      </c>
      <c r="Y60" s="18" t="n">
        <v>271.00002775</v>
      </c>
      <c r="Z60" s="20" t="n">
        <v>23.5351125</v>
      </c>
      <c r="AA60" s="18" t="n">
        <v>306.01990289</v>
      </c>
      <c r="AB60" s="20" t="n">
        <v>16.07842233</v>
      </c>
    </row>
    <row r="61" spans="1:28">
      <c r="A61" s="15" t="s">
        <v>536</v>
      </c>
      <c r="B61" s="17" t="n">
        <v>6525</v>
      </c>
      <c r="C61" s="18">
        <f>(135.0/B61*100)</f>
        <v/>
      </c>
      <c r="D61" s="19" t="n">
        <v>6390</v>
      </c>
      <c r="E61" s="18" t="n">
        <v>424.46756009</v>
      </c>
      <c r="F61" s="20" t="n">
        <v>31.10611934</v>
      </c>
      <c r="G61" s="18" t="n">
        <v>402.91570125</v>
      </c>
      <c r="H61" s="20" t="n">
        <v>21.54920771</v>
      </c>
      <c r="I61" s="18" t="n">
        <v>425.63411094</v>
      </c>
      <c r="J61" s="20" t="n">
        <v>8.144624009999999</v>
      </c>
      <c r="K61" s="18" t="n">
        <v>427.12107609</v>
      </c>
      <c r="L61" s="20" t="n">
        <v>8.168078360000001</v>
      </c>
      <c r="M61" s="18" t="n">
        <v>449.48915284</v>
      </c>
      <c r="N61" s="20" t="n">
        <v>3.04872326</v>
      </c>
      <c r="O61" s="18" t="n">
        <v>480.31479712</v>
      </c>
      <c r="P61" s="20" t="n">
        <v>3.81841511</v>
      </c>
      <c r="Q61" s="18" t="n">
        <v>495.15706007</v>
      </c>
      <c r="R61" s="20" t="n">
        <v>4.08060619</v>
      </c>
      <c r="S61" s="18" t="s">
        <v>481</v>
      </c>
      <c r="T61" s="20" t="s">
        <v>481</v>
      </c>
      <c r="U61" s="18" t="s">
        <v>481</v>
      </c>
      <c r="V61" s="20" t="s">
        <v>481</v>
      </c>
      <c r="W61" s="18" t="s">
        <v>481</v>
      </c>
      <c r="X61" s="20" t="s">
        <v>481</v>
      </c>
      <c r="Y61" s="18" t="s">
        <v>481</v>
      </c>
      <c r="Z61" s="20" t="s">
        <v>481</v>
      </c>
      <c r="AA61" s="18" t="n">
        <v>424.248868</v>
      </c>
      <c r="AB61" s="20" t="n">
        <v>11.17596515</v>
      </c>
    </row>
    <row r="62" spans="1:28">
      <c r="A62" s="15" t="s">
        <v>537</v>
      </c>
      <c r="B62" s="17" t="n">
        <v>4476</v>
      </c>
      <c r="C62" s="18">
        <f>(3.0/B62*100)</f>
        <v/>
      </c>
      <c r="D62" s="19" t="n">
        <v>4473</v>
      </c>
      <c r="E62" s="18" t="n">
        <v>505.43412107</v>
      </c>
      <c r="F62" s="20" t="n">
        <v>6.38507494</v>
      </c>
      <c r="G62" s="18" t="n">
        <v>498.00035357</v>
      </c>
      <c r="H62" s="20" t="n">
        <v>3.44505866</v>
      </c>
      <c r="I62" s="18" t="n">
        <v>508.30372818</v>
      </c>
      <c r="J62" s="20" t="n">
        <v>2.8359472</v>
      </c>
      <c r="K62" s="18" t="n">
        <v>487.85360358</v>
      </c>
      <c r="L62" s="20" t="n">
        <v>5.90260684</v>
      </c>
      <c r="M62" s="18" t="n">
        <v>513.3419509300001</v>
      </c>
      <c r="N62" s="20" t="n">
        <v>2.70477755</v>
      </c>
      <c r="O62" s="18" t="n">
        <v>521.60327562</v>
      </c>
      <c r="P62" s="20" t="n">
        <v>5.14148894</v>
      </c>
      <c r="Q62" s="18" t="n">
        <v>518.30745618</v>
      </c>
      <c r="R62" s="20" t="n">
        <v>4.30518231</v>
      </c>
      <c r="S62" s="18" t="s">
        <v>481</v>
      </c>
      <c r="T62" s="20" t="s">
        <v>481</v>
      </c>
      <c r="U62" s="18" t="s">
        <v>481</v>
      </c>
      <c r="V62" s="20" t="s">
        <v>481</v>
      </c>
      <c r="W62" s="18" t="s">
        <v>481</v>
      </c>
      <c r="X62" s="20" t="s">
        <v>481</v>
      </c>
      <c r="Y62" s="18" t="s">
        <v>481</v>
      </c>
      <c r="Z62" s="20" t="s">
        <v>481</v>
      </c>
      <c r="AA62" s="18" t="n">
        <v>460.14169921</v>
      </c>
      <c r="AB62" s="20" t="n">
        <v>15.82121871</v>
      </c>
    </row>
    <row r="63" spans="1:28">
      <c r="A63" s="15" t="s">
        <v>538</v>
      </c>
      <c r="B63" s="17" t="n">
        <v>5324</v>
      </c>
      <c r="C63" s="18">
        <f>(13.0/B63*100)</f>
        <v/>
      </c>
      <c r="D63" s="19" t="n">
        <v>5311</v>
      </c>
      <c r="E63" s="18" t="n">
        <v>302.51574772</v>
      </c>
      <c r="F63" s="20" t="n">
        <v>20.76457589</v>
      </c>
      <c r="G63" s="18" t="n">
        <v>265.75466241</v>
      </c>
      <c r="H63" s="20" t="n">
        <v>12.37299448</v>
      </c>
      <c r="I63" s="18" t="n">
        <v>307.41982955</v>
      </c>
      <c r="J63" s="20" t="n">
        <v>3.65281483</v>
      </c>
      <c r="K63" s="18" t="n">
        <v>385.0495493</v>
      </c>
      <c r="L63" s="20" t="n">
        <v>4.38025558</v>
      </c>
      <c r="M63" s="18" t="n">
        <v>353.62075882</v>
      </c>
      <c r="N63" s="20" t="n">
        <v>3.52127684</v>
      </c>
      <c r="O63" s="18" t="n">
        <v>354.62631319</v>
      </c>
      <c r="P63" s="20" t="n">
        <v>5.02631414</v>
      </c>
      <c r="Q63" s="18" t="n">
        <v>368.72677118</v>
      </c>
      <c r="R63" s="20" t="n">
        <v>2.70216081</v>
      </c>
      <c r="S63" s="18" t="s">
        <v>481</v>
      </c>
      <c r="T63" s="20" t="s">
        <v>481</v>
      </c>
      <c r="U63" s="18" t="s">
        <v>481</v>
      </c>
      <c r="V63" s="20" t="s">
        <v>481</v>
      </c>
      <c r="W63" s="18" t="s">
        <v>481</v>
      </c>
      <c r="X63" s="20" t="s">
        <v>481</v>
      </c>
      <c r="Y63" s="18" t="n">
        <v>291.84082001</v>
      </c>
      <c r="Z63" s="20" t="n">
        <v>30.77445391</v>
      </c>
      <c r="AA63" s="18" t="n">
        <v>305.38508909</v>
      </c>
      <c r="AB63" s="20" t="n">
        <v>10.16789591</v>
      </c>
    </row>
    <row r="64" spans="1:28">
      <c r="A64" s="15" t="s">
        <v>539</v>
      </c>
      <c r="B64" s="17" t="n">
        <v>3634</v>
      </c>
      <c r="C64" s="18">
        <f>(3.0/B64*100)</f>
        <v/>
      </c>
      <c r="D64" s="19" t="n">
        <v>3631</v>
      </c>
      <c r="E64" s="18" t="n">
        <v>366.767972</v>
      </c>
      <c r="F64" s="20" t="n">
        <v>36.81315394</v>
      </c>
      <c r="G64" s="18" t="n">
        <v>390.06087286</v>
      </c>
      <c r="H64" s="20" t="n">
        <v>16.17531417</v>
      </c>
      <c r="I64" s="18" t="n">
        <v>417.84692963</v>
      </c>
      <c r="J64" s="20" t="n">
        <v>3.09769152</v>
      </c>
      <c r="K64" s="18" t="n">
        <v>418.84232992</v>
      </c>
      <c r="L64" s="20" t="n">
        <v>16.59201615</v>
      </c>
      <c r="M64" s="18" t="n">
        <v>471.63100338</v>
      </c>
      <c r="N64" s="20" t="n">
        <v>3.28641315</v>
      </c>
      <c r="O64" s="18" t="n">
        <v>454.00543801</v>
      </c>
      <c r="P64" s="20" t="n">
        <v>8.79804515</v>
      </c>
      <c r="Q64" s="18" t="n">
        <v>484.60632771</v>
      </c>
      <c r="R64" s="20" t="n">
        <v>4.79012885</v>
      </c>
      <c r="S64" s="18" t="s">
        <v>481</v>
      </c>
      <c r="T64" s="20" t="s">
        <v>481</v>
      </c>
      <c r="U64" s="18" t="s">
        <v>481</v>
      </c>
      <c r="V64" s="20" t="s">
        <v>481</v>
      </c>
      <c r="W64" s="18" t="n">
        <v>147.3085</v>
      </c>
      <c r="X64" s="20" t="n">
        <v>44.66769931</v>
      </c>
      <c r="Y64" s="18" t="n">
        <v>408.22022419</v>
      </c>
      <c r="Z64" s="20" t="n">
        <v>29.6535217</v>
      </c>
      <c r="AA64" s="18" t="n">
        <v>363.30024753</v>
      </c>
      <c r="AB64" s="20" t="n">
        <v>15.72339735</v>
      </c>
    </row>
    <row r="65" spans="1:28">
      <c r="A65" s="15" t="s">
        <v>540</v>
      </c>
      <c r="B65" s="17" t="n">
        <v>5325</v>
      </c>
      <c r="C65" s="18">
        <f>(14.0/B65*100)</f>
        <v/>
      </c>
      <c r="D65" s="19" t="n">
        <v>5311</v>
      </c>
      <c r="E65" s="18" t="n">
        <v>348.34257124</v>
      </c>
      <c r="F65" s="20" t="n">
        <v>34.18990849</v>
      </c>
      <c r="G65" s="18" t="n">
        <v>357.84803946</v>
      </c>
      <c r="H65" s="20" t="n">
        <v>15.04219727</v>
      </c>
      <c r="I65" s="18" t="n">
        <v>372.94519504</v>
      </c>
      <c r="J65" s="20" t="n">
        <v>3.97351632</v>
      </c>
      <c r="K65" s="18" t="n">
        <v>397.62535994</v>
      </c>
      <c r="L65" s="20" t="n">
        <v>7.86209217</v>
      </c>
      <c r="M65" s="18" t="n">
        <v>425.22462875</v>
      </c>
      <c r="N65" s="20" t="n">
        <v>2.65446635</v>
      </c>
      <c r="O65" s="18" t="n">
        <v>419.61792872</v>
      </c>
      <c r="P65" s="20" t="n">
        <v>4.28834671</v>
      </c>
      <c r="Q65" s="18" t="n">
        <v>442.14108477</v>
      </c>
      <c r="R65" s="20" t="n">
        <v>5.87869651</v>
      </c>
      <c r="S65" s="18" t="s">
        <v>481</v>
      </c>
      <c r="T65" s="20" t="s">
        <v>481</v>
      </c>
      <c r="U65" s="18" t="s">
        <v>481</v>
      </c>
      <c r="V65" s="20" t="s">
        <v>481</v>
      </c>
      <c r="W65" s="18" t="n">
        <v>308.79268075</v>
      </c>
      <c r="X65" s="20" t="n">
        <v>30.75705411</v>
      </c>
      <c r="Y65" s="18" t="n">
        <v>323.2673</v>
      </c>
      <c r="Z65" s="20" t="n">
        <v>49.28251227</v>
      </c>
      <c r="AA65" s="18" t="n">
        <v>354.22401588</v>
      </c>
      <c r="AB65" s="20" t="n">
        <v>15.56846528</v>
      </c>
    </row>
    <row r="66" spans="1:28">
      <c r="A66" s="15" t="s">
        <v>541</v>
      </c>
      <c r="B66" s="17" t="n">
        <v>5665</v>
      </c>
      <c r="C66" s="18">
        <f>(74.0/B66*100)</f>
        <v/>
      </c>
      <c r="D66" s="19" t="n">
        <v>5591</v>
      </c>
      <c r="E66" s="18" t="n">
        <v>392.01813193</v>
      </c>
      <c r="F66" s="20" t="n">
        <v>37.14394775</v>
      </c>
      <c r="G66" s="18" t="n">
        <v>349.60826639</v>
      </c>
      <c r="H66" s="20" t="n">
        <v>12.71251707</v>
      </c>
      <c r="I66" s="18" t="n">
        <v>397.33121786</v>
      </c>
      <c r="J66" s="20" t="n">
        <v>5.82402062</v>
      </c>
      <c r="K66" s="18" t="n">
        <v>421.21955575</v>
      </c>
      <c r="L66" s="20" t="n">
        <v>2.9997829</v>
      </c>
      <c r="M66" s="18" t="n">
        <v>433.15700745</v>
      </c>
      <c r="N66" s="20" t="n">
        <v>5.45135913</v>
      </c>
      <c r="O66" s="18" t="n">
        <v>432.62578485</v>
      </c>
      <c r="P66" s="20" t="n">
        <v>3.29482299</v>
      </c>
      <c r="Q66" s="18" t="n">
        <v>438.02563475</v>
      </c>
      <c r="R66" s="20" t="n">
        <v>2.87819751</v>
      </c>
      <c r="S66" s="18" t="s">
        <v>481</v>
      </c>
      <c r="T66" s="20" t="s">
        <v>481</v>
      </c>
      <c r="U66" s="18" t="s">
        <v>481</v>
      </c>
      <c r="V66" s="20" t="s">
        <v>481</v>
      </c>
      <c r="W66" s="18" t="s">
        <v>481</v>
      </c>
      <c r="X66" s="20" t="s">
        <v>481</v>
      </c>
      <c r="Y66" s="18" t="s">
        <v>481</v>
      </c>
      <c r="Z66" s="20" t="s">
        <v>481</v>
      </c>
      <c r="AA66" s="18" t="n">
        <v>363.90503293</v>
      </c>
      <c r="AB66" s="20" t="n">
        <v>12.86778505</v>
      </c>
    </row>
    <row r="67" spans="1:28">
      <c r="A67" s="15" t="s">
        <v>542</v>
      </c>
      <c r="B67" s="17" t="n">
        <v>6971</v>
      </c>
      <c r="C67" s="18">
        <f>(21.0/B67*100)</f>
        <v/>
      </c>
      <c r="D67" s="19" t="n">
        <v>6950</v>
      </c>
      <c r="E67" s="18" t="n">
        <v>327.8628215</v>
      </c>
      <c r="F67" s="20" t="n">
        <v>5.59076502</v>
      </c>
      <c r="G67" s="18" t="n">
        <v>353.5218619</v>
      </c>
      <c r="H67" s="20" t="n">
        <v>3.96381169</v>
      </c>
      <c r="I67" s="18" t="n">
        <v>359.09146653</v>
      </c>
      <c r="J67" s="20" t="n">
        <v>3.24947108</v>
      </c>
      <c r="K67" s="18" t="n">
        <v>386.37611661</v>
      </c>
      <c r="L67" s="20" t="n">
        <v>4.06518869</v>
      </c>
      <c r="M67" s="18" t="n">
        <v>414.96433395</v>
      </c>
      <c r="N67" s="20" t="n">
        <v>2.89875848</v>
      </c>
      <c r="O67" s="18" t="n">
        <v>441.30197328</v>
      </c>
      <c r="P67" s="20" t="n">
        <v>4.17490295</v>
      </c>
      <c r="Q67" s="18" t="n">
        <v>431.27142244</v>
      </c>
      <c r="R67" s="20" t="n">
        <v>6.5063029</v>
      </c>
      <c r="S67" s="18" t="s">
        <v>481</v>
      </c>
      <c r="T67" s="20" t="s">
        <v>481</v>
      </c>
      <c r="U67" s="18" t="s">
        <v>481</v>
      </c>
      <c r="V67" s="20" t="s">
        <v>481</v>
      </c>
      <c r="W67" s="18" t="s">
        <v>481</v>
      </c>
      <c r="X67" s="20" t="s">
        <v>481</v>
      </c>
      <c r="Y67" s="18" t="s">
        <v>481</v>
      </c>
      <c r="Z67" s="20" t="s">
        <v>481</v>
      </c>
      <c r="AA67" s="18" t="n">
        <v>332.08652042</v>
      </c>
      <c r="AB67" s="20" t="n">
        <v>17.68049863</v>
      </c>
    </row>
    <row r="68" spans="1:28">
      <c r="A68" s="15" t="s">
        <v>543</v>
      </c>
      <c r="B68" s="17" t="n">
        <v>12083</v>
      </c>
      <c r="C68" s="18">
        <f>(26.0/B68*100)</f>
        <v/>
      </c>
      <c r="D68" s="19" t="n">
        <v>12057</v>
      </c>
      <c r="E68" s="18" t="n">
        <v>358.84347951</v>
      </c>
      <c r="F68" s="20" t="n">
        <v>5.32673345</v>
      </c>
      <c r="G68" s="18" t="n">
        <v>364.79560127</v>
      </c>
      <c r="H68" s="20" t="n">
        <v>5.68074068</v>
      </c>
      <c r="I68" s="18" t="n">
        <v>370.30339496</v>
      </c>
      <c r="J68" s="20" t="n">
        <v>4.52151801</v>
      </c>
      <c r="K68" s="18" t="n">
        <v>396.39884622</v>
      </c>
      <c r="L68" s="20" t="n">
        <v>5.18564528</v>
      </c>
      <c r="M68" s="18" t="n">
        <v>400.32909132</v>
      </c>
      <c r="N68" s="20" t="n">
        <v>2.49542866</v>
      </c>
      <c r="O68" s="18" t="n">
        <v>420.83890258</v>
      </c>
      <c r="P68" s="20" t="n">
        <v>3.36419938</v>
      </c>
      <c r="Q68" s="18" t="n">
        <v>411.52901509</v>
      </c>
      <c r="R68" s="20" t="n">
        <v>1.83385217</v>
      </c>
      <c r="S68" s="18" t="s">
        <v>481</v>
      </c>
      <c r="T68" s="20" t="s">
        <v>481</v>
      </c>
      <c r="U68" s="18" t="s">
        <v>481</v>
      </c>
      <c r="V68" s="20" t="s">
        <v>481</v>
      </c>
      <c r="W68" s="18" t="s">
        <v>481</v>
      </c>
      <c r="X68" s="20" t="s">
        <v>481</v>
      </c>
      <c r="Y68" s="18" t="s">
        <v>481</v>
      </c>
      <c r="Z68" s="20" t="s">
        <v>481</v>
      </c>
      <c r="AA68" s="18" t="n">
        <v>364.81562092</v>
      </c>
      <c r="AB68" s="20" t="n">
        <v>10.18607239</v>
      </c>
    </row>
    <row r="69" spans="1:28">
      <c r="A69" s="15" t="s">
        <v>544</v>
      </c>
      <c r="B69" s="17" t="n">
        <v>4876</v>
      </c>
      <c r="C69" s="18">
        <f>(0.0/B69*100)</f>
        <v/>
      </c>
      <c r="D69" s="19" t="n">
        <v>4876</v>
      </c>
      <c r="E69" s="18" t="n">
        <v>377.47983855</v>
      </c>
      <c r="F69" s="20" t="n">
        <v>18.14665021</v>
      </c>
      <c r="G69" s="18" t="n">
        <v>385.64434203</v>
      </c>
      <c r="H69" s="20" t="n">
        <v>8.741738059999999</v>
      </c>
      <c r="I69" s="18" t="n">
        <v>419.96327917</v>
      </c>
      <c r="J69" s="20" t="n">
        <v>6.31724704</v>
      </c>
      <c r="K69" s="18" t="n">
        <v>397.54174217</v>
      </c>
      <c r="L69" s="20" t="n">
        <v>9.34508187</v>
      </c>
      <c r="M69" s="18" t="n">
        <v>426.4407345</v>
      </c>
      <c r="N69" s="20" t="n">
        <v>4.30610618</v>
      </c>
      <c r="O69" s="18" t="n">
        <v>436.00577758</v>
      </c>
      <c r="P69" s="20" t="n">
        <v>5.16201745</v>
      </c>
      <c r="Q69" s="18" t="n">
        <v>465.50885547</v>
      </c>
      <c r="R69" s="20" t="n">
        <v>6.98825046</v>
      </c>
      <c r="S69" s="18" t="s">
        <v>481</v>
      </c>
      <c r="T69" s="20" t="s">
        <v>481</v>
      </c>
      <c r="U69" s="18" t="s">
        <v>481</v>
      </c>
      <c r="V69" s="20" t="s">
        <v>481</v>
      </c>
      <c r="W69" s="18" t="s">
        <v>481</v>
      </c>
      <c r="X69" s="20" t="s">
        <v>481</v>
      </c>
      <c r="Y69" s="18" t="s">
        <v>481</v>
      </c>
      <c r="Z69" s="20" t="s">
        <v>481</v>
      </c>
      <c r="AA69" s="18" t="n">
        <v>310.82574994</v>
      </c>
      <c r="AB69" s="20" t="n">
        <v>41.47158917</v>
      </c>
    </row>
    <row r="70" spans="1:28">
      <c r="A70" s="15" t="s">
        <v>545</v>
      </c>
      <c r="B70" s="17" t="n">
        <v>6036</v>
      </c>
      <c r="C70" s="18">
        <f>(223.0/B70*100)</f>
        <v/>
      </c>
      <c r="D70" s="19" t="n">
        <v>5813</v>
      </c>
      <c r="E70" s="18" t="n">
        <v>440.617</v>
      </c>
      <c r="F70" s="20" t="n">
        <v>52.83684246</v>
      </c>
      <c r="G70" s="18" t="n">
        <v>416.21787073</v>
      </c>
      <c r="H70" s="20" t="n">
        <v>22.43024606</v>
      </c>
      <c r="I70" s="18" t="n">
        <v>455.80902423</v>
      </c>
      <c r="J70" s="20" t="n">
        <v>9.77081836</v>
      </c>
      <c r="K70" s="18" t="n">
        <v>494.53377552</v>
      </c>
      <c r="L70" s="20" t="n">
        <v>17.40999396</v>
      </c>
      <c r="M70" s="18" t="n">
        <v>468.66494673</v>
      </c>
      <c r="N70" s="20" t="n">
        <v>7.15926782</v>
      </c>
      <c r="O70" s="18" t="n">
        <v>487.33806671</v>
      </c>
      <c r="P70" s="20" t="n">
        <v>3.82057347</v>
      </c>
      <c r="Q70" s="18" t="n">
        <v>510.91254292</v>
      </c>
      <c r="R70" s="20" t="n">
        <v>3.38901316</v>
      </c>
      <c r="S70" s="18" t="s">
        <v>481</v>
      </c>
      <c r="T70" s="20" t="s">
        <v>481</v>
      </c>
      <c r="U70" s="18" t="s">
        <v>481</v>
      </c>
      <c r="V70" s="20" t="s">
        <v>481</v>
      </c>
      <c r="W70" s="18" t="s">
        <v>481</v>
      </c>
      <c r="X70" s="20" t="s">
        <v>481</v>
      </c>
      <c r="Y70" s="18" t="s">
        <v>481</v>
      </c>
      <c r="Z70" s="20" t="s">
        <v>481</v>
      </c>
      <c r="AA70" s="18" t="n">
        <v>448.26798023</v>
      </c>
      <c r="AB70" s="20" t="n">
        <v>21.04837609</v>
      </c>
    </row>
    <row r="71" spans="1:28">
      <c r="A71" s="15" t="s">
        <v>546</v>
      </c>
      <c r="B71" s="17" t="n">
        <v>6115</v>
      </c>
      <c r="C71" s="18">
        <f>(17.0/B71*100)</f>
        <v/>
      </c>
      <c r="D71" s="19" t="n">
        <v>6098</v>
      </c>
      <c r="E71" s="18" t="n">
        <v>489.45830169</v>
      </c>
      <c r="F71" s="20" t="n">
        <v>9.11789066</v>
      </c>
      <c r="G71" s="18" t="n">
        <v>491.91432156</v>
      </c>
      <c r="H71" s="20" t="n">
        <v>5.46128496</v>
      </c>
      <c r="I71" s="18" t="n">
        <v>510.45499669</v>
      </c>
      <c r="J71" s="20" t="n">
        <v>6.71841249</v>
      </c>
      <c r="K71" s="18" t="s">
        <v>481</v>
      </c>
      <c r="L71" s="20" t="s">
        <v>481</v>
      </c>
      <c r="M71" s="18" t="n">
        <v>524.38311728</v>
      </c>
      <c r="N71" s="20" t="n">
        <v>2.13963198</v>
      </c>
      <c r="O71" s="18" t="n">
        <v>539.82694172</v>
      </c>
      <c r="P71" s="20" t="n">
        <v>3.72804802</v>
      </c>
      <c r="Q71" s="18" t="n">
        <v>575.50841674</v>
      </c>
      <c r="R71" s="20" t="n">
        <v>3.42085826</v>
      </c>
      <c r="S71" s="18" t="s">
        <v>481</v>
      </c>
      <c r="T71" s="20" t="s">
        <v>481</v>
      </c>
      <c r="U71" s="18" t="s">
        <v>481</v>
      </c>
      <c r="V71" s="20" t="s">
        <v>481</v>
      </c>
      <c r="W71" s="18" t="s">
        <v>481</v>
      </c>
      <c r="X71" s="20" t="s">
        <v>481</v>
      </c>
      <c r="Y71" s="18" t="s">
        <v>481</v>
      </c>
      <c r="Z71" s="20" t="s">
        <v>481</v>
      </c>
      <c r="AA71" s="18" t="n">
        <v>454.85445248</v>
      </c>
      <c r="AB71" s="20" t="n">
        <v>17.66315889</v>
      </c>
    </row>
    <row r="72" spans="1:28">
      <c r="A72" s="15" t="s">
        <v>547</v>
      </c>
      <c r="B72" s="17" t="n">
        <v>7708</v>
      </c>
      <c r="C72" s="18">
        <f>(5.0/B72*100)</f>
        <v/>
      </c>
      <c r="D72" s="19" t="n">
        <v>7703</v>
      </c>
      <c r="E72" s="18" t="n">
        <v>473.87593491</v>
      </c>
      <c r="F72" s="20" t="n">
        <v>13.84466069</v>
      </c>
      <c r="G72" s="18" t="n">
        <v>466.03493078</v>
      </c>
      <c r="H72" s="20" t="n">
        <v>7.32290336</v>
      </c>
      <c r="I72" s="18" t="n">
        <v>464.21831426</v>
      </c>
      <c r="J72" s="20" t="n">
        <v>4.55154914</v>
      </c>
      <c r="K72" s="18" t="n">
        <v>501.89470557</v>
      </c>
      <c r="L72" s="20" t="n">
        <v>3.59583743</v>
      </c>
      <c r="M72" s="18" t="n">
        <v>477.05567631</v>
      </c>
      <c r="N72" s="20" t="n">
        <v>3.84137497</v>
      </c>
      <c r="O72" s="18" t="n">
        <v>502.19430291</v>
      </c>
      <c r="P72" s="20" t="n">
        <v>2.8885635</v>
      </c>
      <c r="Q72" s="18" t="n">
        <v>543.54772575</v>
      </c>
      <c r="R72" s="20" t="n">
        <v>4.96515614</v>
      </c>
      <c r="S72" s="18" t="s">
        <v>481</v>
      </c>
      <c r="T72" s="20" t="s">
        <v>481</v>
      </c>
      <c r="U72" s="18" t="s">
        <v>481</v>
      </c>
      <c r="V72" s="20" t="s">
        <v>481</v>
      </c>
      <c r="W72" s="18" t="s">
        <v>481</v>
      </c>
      <c r="X72" s="20" t="s">
        <v>481</v>
      </c>
      <c r="Y72" s="18" t="s">
        <v>481</v>
      </c>
      <c r="Z72" s="20" t="s">
        <v>481</v>
      </c>
      <c r="AA72" s="18" t="n">
        <v>454.84775578</v>
      </c>
      <c r="AB72" s="20" t="n">
        <v>18.15059257</v>
      </c>
    </row>
    <row r="73" spans="1:28">
      <c r="A73" s="15" t="s">
        <v>548</v>
      </c>
      <c r="B73" s="17" t="n">
        <v>8249</v>
      </c>
      <c r="C73" s="18">
        <f>(143.0/B73*100)</f>
        <v/>
      </c>
      <c r="D73" s="19" t="n">
        <v>8106</v>
      </c>
      <c r="E73" s="18" t="n">
        <v>418.48414589</v>
      </c>
      <c r="F73" s="20" t="n">
        <v>5.65200447</v>
      </c>
      <c r="G73" s="18" t="n">
        <v>407.03822236</v>
      </c>
      <c r="H73" s="20" t="n">
        <v>2.98507726</v>
      </c>
      <c r="I73" s="18" t="n">
        <v>392.06466596</v>
      </c>
      <c r="J73" s="20" t="n">
        <v>3.84044671</v>
      </c>
      <c r="K73" s="18" t="n">
        <v>390.79274537</v>
      </c>
      <c r="L73" s="20" t="n">
        <v>8.486154900000001</v>
      </c>
      <c r="M73" s="18" t="n">
        <v>403.27509639</v>
      </c>
      <c r="N73" s="20" t="n">
        <v>4.6757973</v>
      </c>
      <c r="O73" s="18" t="s">
        <v>481</v>
      </c>
      <c r="P73" s="20" t="s">
        <v>481</v>
      </c>
      <c r="Q73" s="18" t="n">
        <v>446.28582877</v>
      </c>
      <c r="R73" s="20" t="n">
        <v>6.83341074</v>
      </c>
      <c r="S73" s="18" t="s">
        <v>481</v>
      </c>
      <c r="T73" s="20" t="s">
        <v>481</v>
      </c>
      <c r="U73" s="18" t="s">
        <v>481</v>
      </c>
      <c r="V73" s="20" t="s">
        <v>481</v>
      </c>
      <c r="W73" s="18" t="s">
        <v>481</v>
      </c>
      <c r="X73" s="20" t="s">
        <v>481</v>
      </c>
      <c r="Y73" s="18" t="s">
        <v>481</v>
      </c>
      <c r="Z73" s="20" t="s">
        <v>481</v>
      </c>
      <c r="AA73" s="18" t="n">
        <v>336.13288738</v>
      </c>
      <c r="AB73" s="20" t="n">
        <v>19.54893283</v>
      </c>
    </row>
    <row r="74" spans="1:28">
      <c r="A74" s="15" t="s">
        <v>549</v>
      </c>
      <c r="B74" s="17" t="n">
        <v>4692</v>
      </c>
      <c r="C74" s="18">
        <f>(82.0/B74*100)</f>
        <v/>
      </c>
      <c r="D74" s="19" t="n">
        <v>4610</v>
      </c>
      <c r="E74" s="18" t="n">
        <v>383.42940233</v>
      </c>
      <c r="F74" s="20" t="n">
        <v>9.769760659999999</v>
      </c>
      <c r="G74" s="18" t="n">
        <v>398.84608082</v>
      </c>
      <c r="H74" s="20" t="n">
        <v>6.7758031</v>
      </c>
      <c r="I74" s="18" t="n">
        <v>410.71625135</v>
      </c>
      <c r="J74" s="20" t="n">
        <v>6.51741417</v>
      </c>
      <c r="K74" s="18" t="n">
        <v>433.67583648</v>
      </c>
      <c r="L74" s="20" t="n">
        <v>11.16590872</v>
      </c>
      <c r="M74" s="18" t="n">
        <v>439.32207176</v>
      </c>
      <c r="N74" s="20" t="n">
        <v>2.75027331</v>
      </c>
      <c r="O74" s="18" t="n">
        <v>466.0325548</v>
      </c>
      <c r="P74" s="20" t="n">
        <v>5.31586214</v>
      </c>
      <c r="Q74" s="18" t="n">
        <v>426.41615202</v>
      </c>
      <c r="R74" s="20" t="n">
        <v>4.24616769</v>
      </c>
      <c r="S74" s="18" t="s">
        <v>481</v>
      </c>
      <c r="T74" s="20" t="s">
        <v>481</v>
      </c>
      <c r="U74" s="18" t="s">
        <v>481</v>
      </c>
      <c r="V74" s="20" t="s">
        <v>481</v>
      </c>
      <c r="W74" s="18" t="s">
        <v>481</v>
      </c>
      <c r="X74" s="20" t="s">
        <v>481</v>
      </c>
      <c r="Y74" s="18" t="n">
        <v>353.12065812</v>
      </c>
      <c r="Z74" s="20" t="n">
        <v>26.90491393</v>
      </c>
      <c r="AA74" s="18" t="n">
        <v>365.35185427</v>
      </c>
      <c r="AB74" s="20" t="n">
        <v>6.53962208</v>
      </c>
    </row>
    <row r="75" spans="1:28">
      <c r="A75" s="15" t="s">
        <v>550</v>
      </c>
      <c r="B75" s="17" t="n">
        <v>5375</v>
      </c>
      <c r="C75" s="18">
        <f>(194.0/B75*100)</f>
        <v/>
      </c>
      <c r="D75" s="19" t="n">
        <v>5181</v>
      </c>
      <c r="E75" s="18" t="n">
        <v>347.07694019</v>
      </c>
      <c r="F75" s="20" t="n">
        <v>6.1195288</v>
      </c>
      <c r="G75" s="18" t="n">
        <v>365.84444775</v>
      </c>
      <c r="H75" s="20" t="n">
        <v>5.03113303</v>
      </c>
      <c r="I75" s="18" t="n">
        <v>319.8225336</v>
      </c>
      <c r="J75" s="20" t="n">
        <v>4.98934871</v>
      </c>
      <c r="K75" s="18" t="n">
        <v>308.27556117</v>
      </c>
      <c r="L75" s="20" t="n">
        <v>13.26021673</v>
      </c>
      <c r="M75" s="18" t="n">
        <v>370.22106399</v>
      </c>
      <c r="N75" s="20" t="n">
        <v>3.06523023</v>
      </c>
      <c r="O75" s="18" t="n">
        <v>384.27361018</v>
      </c>
      <c r="P75" s="20" t="n">
        <v>5.82207354</v>
      </c>
      <c r="Q75" s="18" t="n">
        <v>369.90553593</v>
      </c>
      <c r="R75" s="20" t="n">
        <v>6.50216047</v>
      </c>
      <c r="S75" s="18" t="s">
        <v>481</v>
      </c>
      <c r="T75" s="20" t="s">
        <v>481</v>
      </c>
      <c r="U75" s="18" t="s">
        <v>481</v>
      </c>
      <c r="V75" s="20" t="s">
        <v>481</v>
      </c>
      <c r="W75" s="18" t="s">
        <v>481</v>
      </c>
      <c r="X75" s="20" t="s">
        <v>481</v>
      </c>
      <c r="Y75" s="18" t="s">
        <v>481</v>
      </c>
      <c r="Z75" s="20" t="s">
        <v>481</v>
      </c>
      <c r="AA75" s="18" t="n">
        <v>326.68410427</v>
      </c>
      <c r="AB75" s="20" t="n">
        <v>11.89651046</v>
      </c>
    </row>
    <row r="76" spans="1:28">
      <c r="A76" s="15" t="s">
        <v>551</v>
      </c>
      <c r="B76" s="17" t="n">
        <v>14167</v>
      </c>
      <c r="C76" s="18">
        <f>(226.0/B76*100)</f>
        <v/>
      </c>
      <c r="D76" s="19" t="n">
        <v>13941</v>
      </c>
      <c r="E76" s="18" t="n">
        <v>396.66691299</v>
      </c>
      <c r="F76" s="20" t="n">
        <v>8.726546089999999</v>
      </c>
      <c r="G76" s="18" t="n">
        <v>411.86638187</v>
      </c>
      <c r="H76" s="20" t="n">
        <v>8.2253369</v>
      </c>
      <c r="I76" s="18" t="n">
        <v>400.9794772</v>
      </c>
      <c r="J76" s="20" t="n">
        <v>5.24339712</v>
      </c>
      <c r="K76" s="18" t="n">
        <v>405.05356893</v>
      </c>
      <c r="L76" s="20" t="n">
        <v>8.90131942</v>
      </c>
      <c r="M76" s="18" t="n">
        <v>420.52696752</v>
      </c>
      <c r="N76" s="20" t="n">
        <v>2.80800195</v>
      </c>
      <c r="O76" s="18" t="n">
        <v>434.0260399</v>
      </c>
      <c r="P76" s="20" t="n">
        <v>5.3725521</v>
      </c>
      <c r="Q76" s="18" t="n">
        <v>451.69576952</v>
      </c>
      <c r="R76" s="20" t="n">
        <v>3.50586104</v>
      </c>
      <c r="S76" s="18" t="s">
        <v>481</v>
      </c>
      <c r="T76" s="20" t="s">
        <v>481</v>
      </c>
      <c r="U76" s="18" t="s">
        <v>481</v>
      </c>
      <c r="V76" s="20" t="s">
        <v>481</v>
      </c>
      <c r="W76" s="18" t="s">
        <v>481</v>
      </c>
      <c r="X76" s="20" t="s">
        <v>481</v>
      </c>
      <c r="Y76" s="18" t="s">
        <v>481</v>
      </c>
      <c r="Z76" s="20" t="s">
        <v>481</v>
      </c>
      <c r="AA76" s="18" t="n">
        <v>387.48320018</v>
      </c>
      <c r="AB76" s="20" t="n">
        <v>16.28881593</v>
      </c>
    </row>
    <row r="77" spans="1:28">
      <c r="A77" s="15" t="s">
        <v>552</v>
      </c>
      <c r="B77" s="17" t="n">
        <v>6062</v>
      </c>
      <c r="C77" s="18">
        <f>(82.0/B77*100)</f>
        <v/>
      </c>
      <c r="D77" s="19" t="n">
        <v>5980</v>
      </c>
      <c r="E77" s="18" t="n">
        <v>369.40045325</v>
      </c>
      <c r="F77" s="20" t="n">
        <v>9.38027301</v>
      </c>
      <c r="G77" s="18" t="n">
        <v>410.2758273</v>
      </c>
      <c r="H77" s="20" t="n">
        <v>4.02638636</v>
      </c>
      <c r="I77" s="18" t="n">
        <v>412.69528544</v>
      </c>
      <c r="J77" s="20" t="n">
        <v>4.05252726</v>
      </c>
      <c r="K77" s="18" t="n">
        <v>422.44644302</v>
      </c>
      <c r="L77" s="20" t="n">
        <v>13.22838213</v>
      </c>
      <c r="M77" s="18" t="n">
        <v>453.67898202</v>
      </c>
      <c r="N77" s="20" t="n">
        <v>3.31813232</v>
      </c>
      <c r="O77" s="18" t="n">
        <v>473.96140978</v>
      </c>
      <c r="P77" s="20" t="n">
        <v>5.76640344</v>
      </c>
      <c r="Q77" s="18" t="n">
        <v>474.12230605</v>
      </c>
      <c r="R77" s="20" t="n">
        <v>5.71380456</v>
      </c>
      <c r="S77" s="18" t="s">
        <v>481</v>
      </c>
      <c r="T77" s="20" t="s">
        <v>481</v>
      </c>
      <c r="U77" s="18" t="s">
        <v>481</v>
      </c>
      <c r="V77" s="20" t="s">
        <v>481</v>
      </c>
      <c r="W77" s="18" t="s">
        <v>481</v>
      </c>
      <c r="X77" s="20" t="s">
        <v>481</v>
      </c>
      <c r="Y77" s="18" t="s">
        <v>481</v>
      </c>
      <c r="Z77" s="20" t="s">
        <v>481</v>
      </c>
      <c r="AA77" s="18" t="n">
        <v>360.06459598</v>
      </c>
      <c r="AB77" s="20" t="n">
        <v>13.10915319</v>
      </c>
    </row>
    <row r="78" spans="1:28">
      <c r="A78" s="15" t="s">
        <v>553</v>
      </c>
      <c r="B78" s="17" t="n">
        <v>5826</v>
      </c>
      <c r="C78" s="18">
        <f>(0.0/B78*100)</f>
        <v/>
      </c>
      <c r="D78" s="19" t="n">
        <v>5826</v>
      </c>
      <c r="E78" s="18" t="n">
        <v>462.51220101</v>
      </c>
      <c r="F78" s="20" t="n">
        <v>5.17170776</v>
      </c>
      <c r="G78" s="18" t="n">
        <v>484.00567391</v>
      </c>
      <c r="H78" s="20" t="n">
        <v>4.32468421</v>
      </c>
      <c r="I78" s="18" t="n">
        <v>482.05141972</v>
      </c>
      <c r="J78" s="20" t="n">
        <v>3.66540308</v>
      </c>
      <c r="K78" s="18" t="n">
        <v>524.06291712</v>
      </c>
      <c r="L78" s="20" t="n">
        <v>14.95840813</v>
      </c>
      <c r="M78" s="18" t="n">
        <v>505.39460318</v>
      </c>
      <c r="N78" s="20" t="n">
        <v>6.12729616</v>
      </c>
      <c r="O78" s="18" t="s">
        <v>481</v>
      </c>
      <c r="P78" s="20" t="s">
        <v>481</v>
      </c>
      <c r="Q78" s="18" t="n">
        <v>556.52538147</v>
      </c>
      <c r="R78" s="20" t="n">
        <v>9.21618206</v>
      </c>
      <c r="S78" s="18" t="s">
        <v>481</v>
      </c>
      <c r="T78" s="20" t="s">
        <v>481</v>
      </c>
      <c r="U78" s="18" t="s">
        <v>481</v>
      </c>
      <c r="V78" s="20" t="s">
        <v>481</v>
      </c>
      <c r="W78" s="18" t="s">
        <v>481</v>
      </c>
      <c r="X78" s="20" t="s">
        <v>481</v>
      </c>
      <c r="Y78" s="18" t="n">
        <v>528.07282204</v>
      </c>
      <c r="Z78" s="20" t="n">
        <v>25.28642578</v>
      </c>
      <c r="AA78" s="18" t="n">
        <v>430.83242266</v>
      </c>
      <c r="AB78" s="20" t="n">
        <v>15.52353944</v>
      </c>
    </row>
    <row customHeight="1" ht="25" r="79" spans="1:28">
      <c r="A79" s="15" t="s">
        <v>554</v>
      </c>
      <c r="B79" s="17" t="n">
        <v>1657</v>
      </c>
      <c r="C79" s="18">
        <f>(41.0/B79*100)</f>
        <v/>
      </c>
      <c r="D79" s="19" t="n">
        <v>1616</v>
      </c>
      <c r="E79" s="18" t="n">
        <v>398.83045652</v>
      </c>
      <c r="F79" s="20" t="n">
        <v>14.65023132</v>
      </c>
      <c r="G79" s="18" t="n">
        <v>411.06675111</v>
      </c>
      <c r="H79" s="20" t="n">
        <v>9.359063129999999</v>
      </c>
      <c r="I79" s="18" t="n">
        <v>438.5338923</v>
      </c>
      <c r="J79" s="20" t="n">
        <v>11.25122841</v>
      </c>
      <c r="K79" s="18" t="s">
        <v>481</v>
      </c>
      <c r="L79" s="20" t="s">
        <v>481</v>
      </c>
      <c r="M79" s="18" t="n">
        <v>479.5357038</v>
      </c>
      <c r="N79" s="20" t="n">
        <v>7.64008873</v>
      </c>
      <c r="O79" s="18" t="n">
        <v>496.60286175</v>
      </c>
      <c r="P79" s="20" t="n">
        <v>7.98284721</v>
      </c>
      <c r="Q79" s="18" t="n">
        <v>498.79186272</v>
      </c>
      <c r="R79" s="20" t="n">
        <v>9.28054592</v>
      </c>
      <c r="S79" s="18" t="s">
        <v>481</v>
      </c>
      <c r="T79" s="20" t="s">
        <v>481</v>
      </c>
      <c r="U79" s="18" t="s">
        <v>481</v>
      </c>
      <c r="V79" s="20" t="s">
        <v>481</v>
      </c>
      <c r="W79" s="18" t="s">
        <v>481</v>
      </c>
      <c r="X79" s="20" t="s">
        <v>481</v>
      </c>
      <c r="Y79" s="18" t="n">
        <v>396.97131514</v>
      </c>
      <c r="Z79" s="20" t="n">
        <v>63.16297142</v>
      </c>
      <c r="AA79" s="18" t="n">
        <v>369.17820584</v>
      </c>
      <c r="AB79" s="20" t="n">
        <v>37.29847988</v>
      </c>
    </row>
    <row r="80" spans="1:28">
      <c r="A80" s="15" t="s">
        <v>555</v>
      </c>
      <c r="B80" s="17" t="n">
        <v>7841</v>
      </c>
      <c r="C80" s="18">
        <f>(0.0/B80*100)</f>
        <v/>
      </c>
      <c r="D80" s="19" t="n">
        <v>7841</v>
      </c>
      <c r="E80" s="18" t="n">
        <v>460.30137625</v>
      </c>
      <c r="F80" s="20" t="n">
        <v>59.96184304</v>
      </c>
      <c r="G80" s="18" t="n">
        <v>337.32200798</v>
      </c>
      <c r="H80" s="20" t="n">
        <v>37.91258666</v>
      </c>
      <c r="I80" s="18" t="n">
        <v>403.23300615</v>
      </c>
      <c r="J80" s="20" t="n">
        <v>12.32903041</v>
      </c>
      <c r="K80" s="18" t="n">
        <v>371.81795716</v>
      </c>
      <c r="L80" s="20" t="n">
        <v>21.6652538</v>
      </c>
      <c r="M80" s="18" t="n">
        <v>410.30441198</v>
      </c>
      <c r="N80" s="20" t="n">
        <v>5.00009678</v>
      </c>
      <c r="O80" s="18" t="n">
        <v>425.35444565</v>
      </c>
      <c r="P80" s="20" t="n">
        <v>4.03423172</v>
      </c>
      <c r="Q80" s="18" t="n">
        <v>437.35405714</v>
      </c>
      <c r="R80" s="20" t="n">
        <v>4.15506073</v>
      </c>
      <c r="S80" s="18" t="s">
        <v>481</v>
      </c>
      <c r="T80" s="20" t="s">
        <v>481</v>
      </c>
      <c r="U80" s="18" t="s">
        <v>481</v>
      </c>
      <c r="V80" s="20" t="s">
        <v>481</v>
      </c>
      <c r="W80" s="18" t="s">
        <v>481</v>
      </c>
      <c r="X80" s="20" t="s">
        <v>481</v>
      </c>
      <c r="Y80" s="18" t="s">
        <v>481</v>
      </c>
      <c r="Z80" s="20" t="s">
        <v>481</v>
      </c>
      <c r="AA80" s="18" t="n">
        <v>398.02741832</v>
      </c>
      <c r="AB80" s="20" t="n">
        <v>68.72536712</v>
      </c>
    </row>
    <row r="81" spans="1:28">
      <c r="A81" s="23" t="s">
        <v>556</v>
      </c>
      <c r="B81" s="17" t="n">
        <v>8861</v>
      </c>
      <c r="C81" s="18">
        <f>(76.0/B81*100)</f>
        <v/>
      </c>
      <c r="D81" s="19" t="n">
        <v>8785</v>
      </c>
      <c r="E81" s="18" t="n">
        <v>401.53525546</v>
      </c>
      <c r="F81" s="20" t="n">
        <v>8.254255329999999</v>
      </c>
      <c r="G81" s="18" t="n">
        <v>400.26207358</v>
      </c>
      <c r="H81" s="20" t="n">
        <v>6.49126744</v>
      </c>
      <c r="I81" s="18" t="n">
        <v>403.23980191</v>
      </c>
      <c r="J81" s="20" t="n">
        <v>4.10212717</v>
      </c>
      <c r="K81" s="18" t="n">
        <v>403.95513092</v>
      </c>
      <c r="L81" s="20" t="n">
        <v>9.39867128</v>
      </c>
      <c r="M81" s="18" t="n">
        <v>437.91358129</v>
      </c>
      <c r="N81" s="20" t="n">
        <v>3.4325387</v>
      </c>
      <c r="O81" s="18" t="n">
        <v>464.61791741</v>
      </c>
      <c r="P81" s="20" t="n">
        <v>5.16355763</v>
      </c>
      <c r="Q81" s="18" t="n">
        <v>426.38320768</v>
      </c>
      <c r="R81" s="20" t="n">
        <v>7.91868896</v>
      </c>
      <c r="S81" s="18" t="s">
        <v>481</v>
      </c>
      <c r="T81" s="20" t="s">
        <v>481</v>
      </c>
      <c r="U81" s="18" t="s">
        <v>481</v>
      </c>
      <c r="V81" s="20" t="s">
        <v>481</v>
      </c>
      <c r="W81" s="18" t="s">
        <v>481</v>
      </c>
      <c r="X81" s="20" t="s">
        <v>481</v>
      </c>
      <c r="Y81" s="18" t="s">
        <v>481</v>
      </c>
      <c r="Z81" s="20" t="s">
        <v>481</v>
      </c>
      <c r="AA81" s="18" t="n">
        <v>339.741982</v>
      </c>
      <c r="AB81" s="20" t="n">
        <v>22.85811714</v>
      </c>
    </row>
    <row r="82" spans="1:2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row>
    <row r="83" spans="1:28">
      <c r="A83" s="3" t="s">
        <v>558</v>
      </c>
    </row>
    <row r="84" spans="1:28">
      <c r="A84" s="25" t="s">
        <v>559</v>
      </c>
    </row>
    <row r="85" spans="1:28">
      <c r="A85" s="25" t="s">
        <v>560</v>
      </c>
    </row>
    <row customHeight="1" ht="30" r="86" spans="1:28">
      <c r="A86" s="25" t="s">
        <v>561</v>
      </c>
    </row>
    <row customHeight="1" ht="30" r="87" spans="1:28">
      <c r="A87" s="25" t="s">
        <v>557</v>
      </c>
    </row>
    <row customHeight="1" ht="30" r="88" spans="1:28">
      <c r="A88" s="25" t="s">
        <v>562</v>
      </c>
    </row>
    <row customHeight="1" ht="30" r="89" spans="1:28">
      <c r="A89" s="25" t="s">
        <v>563</v>
      </c>
    </row>
    <row customHeight="1" ht="30" r="90" spans="1:28">
      <c r="A90" s="25" t="s">
        <v>564</v>
      </c>
    </row>
    <row customHeight="1" ht="30" r="91" spans="1:28">
      <c r="A91" s="25" t="s">
        <v>565</v>
      </c>
    </row>
    <row customHeight="1" ht="30" r="92" spans="1:28">
      <c r="A92" s="25" t="s">
        <v>566</v>
      </c>
    </row>
    <row customHeight="1" ht="30" r="93" spans="1:28">
      <c r="A93" s="25" t="s">
        <v>567</v>
      </c>
    </row>
    <row customHeight="1" ht="30" r="94" spans="1:28">
      <c r="A94" s="25" t="s">
        <v>568</v>
      </c>
    </row>
    <row customHeight="1" ht="30" r="95" spans="1:28">
      <c r="A95" s="25" t="s">
        <v>569</v>
      </c>
    </row>
    <row customHeight="1" ht="30" r="96" spans="1:28">
      <c r="A96" s="25" t="s">
        <v>570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25.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460</v>
      </c>
    </row>
    <row r="2" spans="1:28">
      <c r="A2" s="5" t="s">
        <v>955</v>
      </c>
    </row>
    <row customHeight="1" ht="30" r="4" spans="1:28">
      <c r="A4" s="6" t="n"/>
      <c r="B4" s="7" t="s">
        <v>462</v>
      </c>
      <c r="C4" s="7" t="s">
        <v>463</v>
      </c>
      <c r="D4" s="8" t="s">
        <v>462</v>
      </c>
      <c r="E4" s="9" t="s">
        <v>622</v>
      </c>
      <c r="F4" s="10" t="n"/>
      <c r="G4" s="9" t="s">
        <v>949</v>
      </c>
      <c r="H4" s="10" t="n"/>
      <c r="I4" s="9" t="s">
        <v>950</v>
      </c>
      <c r="J4" s="10" t="n"/>
      <c r="K4" s="9" t="s">
        <v>951</v>
      </c>
      <c r="L4" s="10" t="n"/>
      <c r="M4" s="9" t="s">
        <v>952</v>
      </c>
      <c r="N4" s="10" t="n"/>
      <c r="O4" s="9" t="s">
        <v>953</v>
      </c>
      <c r="P4" s="10" t="n"/>
      <c r="Q4" s="9" t="s">
        <v>954</v>
      </c>
      <c r="R4" s="10" t="n"/>
      <c r="S4" s="9" t="s">
        <v>584</v>
      </c>
      <c r="T4" s="10" t="n"/>
      <c r="U4" s="9" t="s">
        <v>585</v>
      </c>
      <c r="V4" s="10" t="n"/>
      <c r="W4" s="9" t="s">
        <v>472</v>
      </c>
      <c r="X4" s="10" t="n"/>
      <c r="Y4" s="9" t="s">
        <v>473</v>
      </c>
      <c r="Z4" s="10" t="n"/>
      <c r="AA4" s="9" t="s">
        <v>586</v>
      </c>
      <c r="AB4" s="10" t="n"/>
    </row>
    <row r="5" spans="1:2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row>
    <row r="6" spans="1:2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480</v>
      </c>
      <c r="B7" s="17" t="n">
        <v>14530</v>
      </c>
      <c r="C7" s="18">
        <f>(345.0/B7*100)</f>
        <v/>
      </c>
      <c r="D7" s="19" t="n">
        <v>14185</v>
      </c>
      <c r="E7" s="18" t="n">
        <v>441.24737095</v>
      </c>
      <c r="F7" s="20" t="n">
        <v>16.10353622</v>
      </c>
      <c r="G7" s="18" t="n">
        <v>462.02801322</v>
      </c>
      <c r="H7" s="20" t="n">
        <v>5.27556561</v>
      </c>
      <c r="I7" s="18" t="n">
        <v>484.6654078</v>
      </c>
      <c r="J7" s="20" t="n">
        <v>3.89916402</v>
      </c>
      <c r="K7" s="18" t="n">
        <v>485.88353528</v>
      </c>
      <c r="L7" s="20" t="n">
        <v>8.312385430000001</v>
      </c>
      <c r="M7" s="18" t="n">
        <v>491.00595476</v>
      </c>
      <c r="N7" s="20" t="n">
        <v>2.37080429</v>
      </c>
      <c r="O7" s="18" t="n">
        <v>506.37818688</v>
      </c>
      <c r="P7" s="20" t="n">
        <v>3.45113408</v>
      </c>
      <c r="Q7" s="18" t="n">
        <v>542.21374981</v>
      </c>
      <c r="R7" s="20" t="n">
        <v>2.22585184</v>
      </c>
      <c r="S7" s="18" t="s">
        <v>481</v>
      </c>
      <c r="T7" s="20" t="s">
        <v>481</v>
      </c>
      <c r="U7" s="18" t="s">
        <v>481</v>
      </c>
      <c r="V7" s="20" t="s">
        <v>481</v>
      </c>
      <c r="W7" s="18" t="s">
        <v>481</v>
      </c>
      <c r="X7" s="20" t="s">
        <v>481</v>
      </c>
      <c r="Y7" s="18" t="s">
        <v>481</v>
      </c>
      <c r="Z7" s="20" t="s">
        <v>481</v>
      </c>
      <c r="AA7" s="18" t="n">
        <v>446.34625955</v>
      </c>
      <c r="AB7" s="20" t="n">
        <v>5.0834595</v>
      </c>
    </row>
    <row r="8" spans="1:28">
      <c r="A8" s="15" t="s">
        <v>483</v>
      </c>
      <c r="B8" s="17" t="n">
        <v>7007</v>
      </c>
      <c r="C8" s="18">
        <f>(20.0/B8*100)</f>
        <v/>
      </c>
      <c r="D8" s="19" t="n">
        <v>6987</v>
      </c>
      <c r="E8" s="18" t="n">
        <v>413.07341907</v>
      </c>
      <c r="F8" s="20" t="n">
        <v>12.17197422</v>
      </c>
      <c r="G8" s="18" t="n">
        <v>391.96754848</v>
      </c>
      <c r="H8" s="20" t="n">
        <v>21.72204599</v>
      </c>
      <c r="I8" s="18" t="n">
        <v>441.72976881</v>
      </c>
      <c r="J8" s="20" t="n">
        <v>8.422794980000001</v>
      </c>
      <c r="K8" s="18" t="n">
        <v>471.61739947</v>
      </c>
      <c r="L8" s="20" t="n">
        <v>3.60595114</v>
      </c>
      <c r="M8" s="18" t="n">
        <v>504.91115246</v>
      </c>
      <c r="N8" s="20" t="n">
        <v>4.92001404</v>
      </c>
      <c r="O8" s="18" t="n">
        <v>477.30555269</v>
      </c>
      <c r="P8" s="20" t="n">
        <v>4.23670413</v>
      </c>
      <c r="Q8" s="18" t="n">
        <v>533.4187953000001</v>
      </c>
      <c r="R8" s="20" t="n">
        <v>4.32426419</v>
      </c>
      <c r="S8" s="18" t="s">
        <v>481</v>
      </c>
      <c r="T8" s="20" t="s">
        <v>481</v>
      </c>
      <c r="U8" s="18" t="s">
        <v>481</v>
      </c>
      <c r="V8" s="20" t="s">
        <v>481</v>
      </c>
      <c r="W8" s="18" t="s">
        <v>481</v>
      </c>
      <c r="X8" s="20" t="s">
        <v>481</v>
      </c>
      <c r="Y8" s="18" t="s">
        <v>481</v>
      </c>
      <c r="Z8" s="20" t="s">
        <v>481</v>
      </c>
      <c r="AA8" s="18" t="n">
        <v>426.16343385</v>
      </c>
      <c r="AB8" s="20" t="n">
        <v>7.78843762</v>
      </c>
    </row>
    <row r="9" spans="1:28">
      <c r="A9" s="15" t="s">
        <v>484</v>
      </c>
      <c r="B9" s="17" t="n">
        <v>9651</v>
      </c>
      <c r="C9" s="18">
        <f>(76.0/B9*100)</f>
        <v/>
      </c>
      <c r="D9" s="19" t="n">
        <v>9575</v>
      </c>
      <c r="E9" s="18" t="n">
        <v>422.09382681</v>
      </c>
      <c r="F9" s="20" t="n">
        <v>9.454868899999999</v>
      </c>
      <c r="G9" s="18" t="n">
        <v>443.94165841</v>
      </c>
      <c r="H9" s="20" t="n">
        <v>7.65435743</v>
      </c>
      <c r="I9" s="18" t="n">
        <v>485.59048692</v>
      </c>
      <c r="J9" s="20" t="n">
        <v>4.74444232</v>
      </c>
      <c r="K9" s="18" t="n">
        <v>477.22376968</v>
      </c>
      <c r="L9" s="20" t="n">
        <v>4.75545058</v>
      </c>
      <c r="M9" s="18" t="n">
        <v>494.21394782</v>
      </c>
      <c r="N9" s="20" t="n">
        <v>2.77173218</v>
      </c>
      <c r="O9" s="18" t="n">
        <v>513.7187042100001</v>
      </c>
      <c r="P9" s="20" t="n">
        <v>3.61669997</v>
      </c>
      <c r="Q9" s="18" t="n">
        <v>526.71875232</v>
      </c>
      <c r="R9" s="20" t="n">
        <v>3.20144812</v>
      </c>
      <c r="S9" s="18" t="s">
        <v>481</v>
      </c>
      <c r="T9" s="20" t="s">
        <v>481</v>
      </c>
      <c r="U9" s="18" t="s">
        <v>481</v>
      </c>
      <c r="V9" s="20" t="s">
        <v>481</v>
      </c>
      <c r="W9" s="18" t="s">
        <v>481</v>
      </c>
      <c r="X9" s="20" t="s">
        <v>481</v>
      </c>
      <c r="Y9" s="18" t="s">
        <v>481</v>
      </c>
      <c r="Z9" s="20" t="s">
        <v>481</v>
      </c>
      <c r="AA9" s="18" t="n">
        <v>427.21901253</v>
      </c>
      <c r="AB9" s="20" t="n">
        <v>4.61925754</v>
      </c>
    </row>
    <row r="10" spans="1:28">
      <c r="A10" s="15" t="s">
        <v>485</v>
      </c>
      <c r="B10" s="17" t="n">
        <v>20058</v>
      </c>
      <c r="C10" s="18">
        <f>(523.0/B10*100)</f>
        <v/>
      </c>
      <c r="D10" s="19" t="n">
        <v>19535</v>
      </c>
      <c r="E10" s="18" t="n">
        <v>484.70623116</v>
      </c>
      <c r="F10" s="20" t="n">
        <v>14.06861639</v>
      </c>
      <c r="G10" s="18" t="n">
        <v>466.88154585</v>
      </c>
      <c r="H10" s="20" t="n">
        <v>11.45594102</v>
      </c>
      <c r="I10" s="18" t="n">
        <v>490.23062334</v>
      </c>
      <c r="J10" s="20" t="n">
        <v>5.28230738</v>
      </c>
      <c r="K10" s="18" t="s">
        <v>481</v>
      </c>
      <c r="L10" s="20" t="s">
        <v>481</v>
      </c>
      <c r="M10" s="18" t="n">
        <v>516.22974998</v>
      </c>
      <c r="N10" s="20" t="n">
        <v>2.73191833</v>
      </c>
      <c r="O10" s="18" t="n">
        <v>524.73418005</v>
      </c>
      <c r="P10" s="20" t="n">
        <v>2.79039251</v>
      </c>
      <c r="Q10" s="18" t="n">
        <v>546.87041242</v>
      </c>
      <c r="R10" s="20" t="n">
        <v>2.88538028</v>
      </c>
      <c r="S10" s="18" t="s">
        <v>481</v>
      </c>
      <c r="T10" s="20" t="s">
        <v>481</v>
      </c>
      <c r="U10" s="18" t="s">
        <v>481</v>
      </c>
      <c r="V10" s="20" t="s">
        <v>481</v>
      </c>
      <c r="W10" s="18" t="s">
        <v>481</v>
      </c>
      <c r="X10" s="20" t="s">
        <v>481</v>
      </c>
      <c r="Y10" s="18" t="s">
        <v>481</v>
      </c>
      <c r="Z10" s="20" t="s">
        <v>481</v>
      </c>
      <c r="AA10" s="18" t="n">
        <v>467.02438054</v>
      </c>
      <c r="AB10" s="20" t="n">
        <v>7.95646831</v>
      </c>
    </row>
    <row r="11" spans="1:28">
      <c r="A11" s="15" t="s">
        <v>486</v>
      </c>
      <c r="B11" s="17" t="n">
        <v>7053</v>
      </c>
      <c r="C11" s="18">
        <f>(45.0/B11*100)</f>
        <v/>
      </c>
      <c r="D11" s="19" t="n">
        <v>7008</v>
      </c>
      <c r="E11" s="18" t="n">
        <v>412.98254045</v>
      </c>
      <c r="F11" s="20" t="n">
        <v>9.761483399999999</v>
      </c>
      <c r="G11" s="18" t="n">
        <v>422.41815006</v>
      </c>
      <c r="H11" s="20" t="n">
        <v>10.26711107</v>
      </c>
      <c r="I11" s="18" t="n">
        <v>429.87913581</v>
      </c>
      <c r="J11" s="20" t="n">
        <v>3.94204992</v>
      </c>
      <c r="K11" s="18" t="n">
        <v>459.89070022</v>
      </c>
      <c r="L11" s="20" t="n">
        <v>4.66499965</v>
      </c>
      <c r="M11" s="18" t="n">
        <v>466.22074273</v>
      </c>
      <c r="N11" s="20" t="n">
        <v>3.84270204</v>
      </c>
      <c r="O11" s="18" t="n">
        <v>477.66275022</v>
      </c>
      <c r="P11" s="20" t="n">
        <v>5.44056211</v>
      </c>
      <c r="Q11" s="18" t="n">
        <v>490.7527565</v>
      </c>
      <c r="R11" s="20" t="n">
        <v>3.84087453</v>
      </c>
      <c r="S11" s="18" t="s">
        <v>481</v>
      </c>
      <c r="T11" s="20" t="s">
        <v>481</v>
      </c>
      <c r="U11" s="18" t="s">
        <v>481</v>
      </c>
      <c r="V11" s="20" t="s">
        <v>481</v>
      </c>
      <c r="W11" s="18" t="s">
        <v>481</v>
      </c>
      <c r="X11" s="20" t="s">
        <v>481</v>
      </c>
      <c r="Y11" s="18" t="s">
        <v>481</v>
      </c>
      <c r="Z11" s="20" t="s">
        <v>481</v>
      </c>
      <c r="AA11" s="18" t="n">
        <v>421.91864884</v>
      </c>
      <c r="AB11" s="20" t="n">
        <v>5.5604276</v>
      </c>
    </row>
    <row r="12" spans="1:28">
      <c r="A12" s="15" t="s">
        <v>487</v>
      </c>
      <c r="B12" s="17" t="n">
        <v>6894</v>
      </c>
      <c r="C12" s="18">
        <f>(0.0/B12*100)</f>
        <v/>
      </c>
      <c r="D12" s="19" t="n">
        <v>6894</v>
      </c>
      <c r="E12" s="18" t="n">
        <v>334.11507371</v>
      </c>
      <c r="F12" s="20" t="n">
        <v>31.0761021</v>
      </c>
      <c r="G12" s="18" t="n">
        <v>422.68647663</v>
      </c>
      <c r="H12" s="20" t="n">
        <v>9.297734760000001</v>
      </c>
      <c r="I12" s="18" t="n">
        <v>440.52489044</v>
      </c>
      <c r="J12" s="20" t="n">
        <v>9.23385835</v>
      </c>
      <c r="K12" s="18" t="n">
        <v>470.92791764</v>
      </c>
      <c r="L12" s="20" t="n">
        <v>3.91589131</v>
      </c>
      <c r="M12" s="18" t="n">
        <v>497.67843477</v>
      </c>
      <c r="N12" s="20" t="n">
        <v>2.52458167</v>
      </c>
      <c r="O12" s="18" t="n">
        <v>479.972865</v>
      </c>
      <c r="P12" s="20" t="n">
        <v>9.40448101</v>
      </c>
      <c r="Q12" s="18" t="n">
        <v>532.3799377300001</v>
      </c>
      <c r="R12" s="20" t="n">
        <v>4.16308063</v>
      </c>
      <c r="S12" s="18" t="s">
        <v>481</v>
      </c>
      <c r="T12" s="20" t="s">
        <v>481</v>
      </c>
      <c r="U12" s="18" t="s">
        <v>481</v>
      </c>
      <c r="V12" s="20" t="s">
        <v>481</v>
      </c>
      <c r="W12" s="18" t="s">
        <v>481</v>
      </c>
      <c r="X12" s="20" t="s">
        <v>481</v>
      </c>
      <c r="Y12" s="18" t="s">
        <v>481</v>
      </c>
      <c r="Z12" s="20" t="s">
        <v>481</v>
      </c>
      <c r="AA12" s="18" t="n">
        <v>423.98532333</v>
      </c>
      <c r="AB12" s="20" t="n">
        <v>6.62159693</v>
      </c>
    </row>
    <row r="13" spans="1:28">
      <c r="A13" s="15" t="s">
        <v>488</v>
      </c>
      <c r="B13" s="17" t="n">
        <v>7161</v>
      </c>
      <c r="C13" s="18">
        <f>(98.0/B13*100)</f>
        <v/>
      </c>
      <c r="D13" s="19" t="n">
        <v>7063</v>
      </c>
      <c r="E13" s="18" t="n">
        <v>424.00829866</v>
      </c>
      <c r="F13" s="20" t="n">
        <v>13.76264966</v>
      </c>
      <c r="G13" s="18" t="n">
        <v>434.84029002</v>
      </c>
      <c r="H13" s="20" t="n">
        <v>12.10629863</v>
      </c>
      <c r="I13" s="18" t="n">
        <v>485.20286429</v>
      </c>
      <c r="J13" s="20" t="n">
        <v>3.30388484</v>
      </c>
      <c r="K13" s="18" t="n">
        <v>498.30316757</v>
      </c>
      <c r="L13" s="20" t="n">
        <v>3.81209698</v>
      </c>
      <c r="M13" s="18" t="n">
        <v>496.34962812</v>
      </c>
      <c r="N13" s="20" t="n">
        <v>8.046332619999999</v>
      </c>
      <c r="O13" s="18" t="n">
        <v>499.61064824</v>
      </c>
      <c r="P13" s="20" t="n">
        <v>4.14099461</v>
      </c>
      <c r="Q13" s="18" t="n">
        <v>518.48374792</v>
      </c>
      <c r="R13" s="20" t="n">
        <v>3.67492479</v>
      </c>
      <c r="S13" s="18" t="s">
        <v>481</v>
      </c>
      <c r="T13" s="20" t="s">
        <v>481</v>
      </c>
      <c r="U13" s="18" t="s">
        <v>481</v>
      </c>
      <c r="V13" s="20" t="s">
        <v>481</v>
      </c>
      <c r="W13" s="18" t="s">
        <v>481</v>
      </c>
      <c r="X13" s="20" t="s">
        <v>481</v>
      </c>
      <c r="Y13" s="18" t="s">
        <v>481</v>
      </c>
      <c r="Z13" s="20" t="s">
        <v>481</v>
      </c>
      <c r="AA13" s="18" t="n">
        <v>431.92425642</v>
      </c>
      <c r="AB13" s="20" t="n">
        <v>10.12396619</v>
      </c>
    </row>
    <row r="14" spans="1:28">
      <c r="A14" s="15" t="s">
        <v>489</v>
      </c>
      <c r="B14" s="17" t="n">
        <v>5587</v>
      </c>
      <c r="C14" s="18">
        <f>(74.0/B14*100)</f>
        <v/>
      </c>
      <c r="D14" s="19" t="n">
        <v>5513</v>
      </c>
      <c r="E14" s="18" t="n">
        <v>417.26771529</v>
      </c>
      <c r="F14" s="20" t="n">
        <v>36.76001958</v>
      </c>
      <c r="G14" s="18" t="n">
        <v>492.70812141</v>
      </c>
      <c r="H14" s="20" t="n">
        <v>19.24877869</v>
      </c>
      <c r="I14" s="18" t="n">
        <v>500.19287845</v>
      </c>
      <c r="J14" s="20" t="n">
        <v>5.35482265</v>
      </c>
      <c r="K14" s="18" t="n">
        <v>521.60493935</v>
      </c>
      <c r="L14" s="20" t="n">
        <v>7.38240489</v>
      </c>
      <c r="M14" s="18" t="n">
        <v>518.9100929700001</v>
      </c>
      <c r="N14" s="20" t="n">
        <v>2.56244873</v>
      </c>
      <c r="O14" s="18" t="n">
        <v>513.10192514</v>
      </c>
      <c r="P14" s="20" t="n">
        <v>3.9395541</v>
      </c>
      <c r="Q14" s="18" t="n">
        <v>539.12769093</v>
      </c>
      <c r="R14" s="20" t="n">
        <v>3.71767577</v>
      </c>
      <c r="S14" s="18" t="s">
        <v>481</v>
      </c>
      <c r="T14" s="20" t="s">
        <v>481</v>
      </c>
      <c r="U14" s="18" t="s">
        <v>481</v>
      </c>
      <c r="V14" s="20" t="s">
        <v>481</v>
      </c>
      <c r="W14" s="18" t="s">
        <v>481</v>
      </c>
      <c r="X14" s="20" t="s">
        <v>481</v>
      </c>
      <c r="Y14" s="18" t="s">
        <v>481</v>
      </c>
      <c r="Z14" s="20" t="s">
        <v>481</v>
      </c>
      <c r="AA14" s="18" t="n">
        <v>484.79783431</v>
      </c>
      <c r="AB14" s="20" t="n">
        <v>9.02500732</v>
      </c>
    </row>
    <row r="15" spans="1:28">
      <c r="A15" s="15" t="s">
        <v>490</v>
      </c>
      <c r="B15" s="17" t="n">
        <v>5882</v>
      </c>
      <c r="C15" s="18">
        <f>(52.0/B15*100)</f>
        <v/>
      </c>
      <c r="D15" s="19" t="n">
        <v>5830</v>
      </c>
      <c r="E15" s="18" t="n">
        <v>423.10674678</v>
      </c>
      <c r="F15" s="20" t="n">
        <v>18.00378814</v>
      </c>
      <c r="G15" s="18" t="n">
        <v>507.87618988</v>
      </c>
      <c r="H15" s="20" t="n">
        <v>12.8156427</v>
      </c>
      <c r="I15" s="18" t="n">
        <v>506.04688725</v>
      </c>
      <c r="J15" s="20" t="n">
        <v>6.30905248</v>
      </c>
      <c r="K15" s="18" t="n">
        <v>506.20992408</v>
      </c>
      <c r="L15" s="20" t="n">
        <v>4.00448484</v>
      </c>
      <c r="M15" s="18" t="n">
        <v>524.48549336</v>
      </c>
      <c r="N15" s="20" t="n">
        <v>4.55956352</v>
      </c>
      <c r="O15" s="18" t="n">
        <v>527.20382384</v>
      </c>
      <c r="P15" s="20" t="n">
        <v>4.04892732</v>
      </c>
      <c r="Q15" s="18" t="n">
        <v>544.23948894</v>
      </c>
      <c r="R15" s="20" t="n">
        <v>3.20007514</v>
      </c>
      <c r="S15" s="18" t="s">
        <v>481</v>
      </c>
      <c r="T15" s="20" t="s">
        <v>481</v>
      </c>
      <c r="U15" s="18" t="s">
        <v>481</v>
      </c>
      <c r="V15" s="20" t="s">
        <v>481</v>
      </c>
      <c r="W15" s="18" t="s">
        <v>481</v>
      </c>
      <c r="X15" s="20" t="s">
        <v>481</v>
      </c>
      <c r="Y15" s="18" t="s">
        <v>481</v>
      </c>
      <c r="Z15" s="20" t="s">
        <v>481</v>
      </c>
      <c r="AA15" s="18" t="n">
        <v>474.51528719</v>
      </c>
      <c r="AB15" s="20" t="n">
        <v>10.51791217</v>
      </c>
    </row>
    <row r="16" spans="1:28">
      <c r="A16" s="15" t="s">
        <v>491</v>
      </c>
      <c r="B16" s="17" t="n">
        <v>6108</v>
      </c>
      <c r="C16" s="18">
        <f>(98.0/B16*100)</f>
        <v/>
      </c>
      <c r="D16" s="19" t="n">
        <v>6010</v>
      </c>
      <c r="E16" s="18" t="n">
        <v>410.71529309</v>
      </c>
      <c r="F16" s="20" t="n">
        <v>16.03036631</v>
      </c>
      <c r="G16" s="18" t="n">
        <v>418.29165193</v>
      </c>
      <c r="H16" s="20" t="n">
        <v>15.85105135</v>
      </c>
      <c r="I16" s="18" t="n">
        <v>474.78076564</v>
      </c>
      <c r="J16" s="20" t="n">
        <v>4.8030366</v>
      </c>
      <c r="K16" s="18" t="n">
        <v>484.90304787</v>
      </c>
      <c r="L16" s="20" t="n">
        <v>3.78475067</v>
      </c>
      <c r="M16" s="18" t="n">
        <v>507.95197483</v>
      </c>
      <c r="N16" s="20" t="n">
        <v>4.99265271</v>
      </c>
      <c r="O16" s="18" t="n">
        <v>528.5789670200001</v>
      </c>
      <c r="P16" s="20" t="n">
        <v>3.77796571</v>
      </c>
      <c r="Q16" s="18" t="n">
        <v>529.4432803</v>
      </c>
      <c r="R16" s="20" t="n">
        <v>4.72751508</v>
      </c>
      <c r="S16" s="18" t="s">
        <v>481</v>
      </c>
      <c r="T16" s="20" t="s">
        <v>481</v>
      </c>
      <c r="U16" s="18" t="s">
        <v>481</v>
      </c>
      <c r="V16" s="20" t="s">
        <v>481</v>
      </c>
      <c r="W16" s="18" t="s">
        <v>481</v>
      </c>
      <c r="X16" s="20" t="s">
        <v>481</v>
      </c>
      <c r="Y16" s="18" t="s">
        <v>481</v>
      </c>
      <c r="Z16" s="20" t="s">
        <v>481</v>
      </c>
      <c r="AA16" s="18" t="n">
        <v>422.28681387</v>
      </c>
      <c r="AB16" s="20" t="n">
        <v>7.21880877</v>
      </c>
    </row>
    <row r="17" spans="1:28">
      <c r="A17" s="15" t="s">
        <v>492</v>
      </c>
      <c r="B17" s="17" t="n">
        <v>6504</v>
      </c>
      <c r="C17" s="18">
        <f>(658.0/B17*100)</f>
        <v/>
      </c>
      <c r="D17" s="19" t="n">
        <v>5846</v>
      </c>
      <c r="E17" s="18" t="n">
        <v>446.77277453</v>
      </c>
      <c r="F17" s="20" t="n">
        <v>13.49838409</v>
      </c>
      <c r="G17" s="18" t="n">
        <v>388.03026752</v>
      </c>
      <c r="H17" s="20" t="n">
        <v>30.69050866</v>
      </c>
      <c r="I17" s="18" t="n">
        <v>511.47972959</v>
      </c>
      <c r="J17" s="20" t="n">
        <v>3.33870232</v>
      </c>
      <c r="K17" s="18" t="n">
        <v>497.42612367</v>
      </c>
      <c r="L17" s="20" t="n">
        <v>9.73839471</v>
      </c>
      <c r="M17" s="18" t="n">
        <v>519.04146263</v>
      </c>
      <c r="N17" s="20" t="n">
        <v>3.65578707</v>
      </c>
      <c r="O17" s="18" t="n">
        <v>520.15365923</v>
      </c>
      <c r="P17" s="20" t="n">
        <v>4.67434396</v>
      </c>
      <c r="Q17" s="18" t="n">
        <v>551.77847331</v>
      </c>
      <c r="R17" s="20" t="n">
        <v>4.17213887</v>
      </c>
      <c r="S17" s="18" t="s">
        <v>481</v>
      </c>
      <c r="T17" s="20" t="s">
        <v>481</v>
      </c>
      <c r="U17" s="18" t="s">
        <v>481</v>
      </c>
      <c r="V17" s="20" t="s">
        <v>481</v>
      </c>
      <c r="W17" s="18" t="n">
        <v>442.2112214</v>
      </c>
      <c r="X17" s="20" t="n">
        <v>11.63127764</v>
      </c>
      <c r="Y17" s="18" t="s">
        <v>481</v>
      </c>
      <c r="Z17" s="20" t="s">
        <v>481</v>
      </c>
      <c r="AA17" s="18" t="n">
        <v>454.60091207</v>
      </c>
      <c r="AB17" s="20" t="n">
        <v>6.96290043</v>
      </c>
    </row>
    <row r="18" spans="1:28">
      <c r="A18" s="15" t="s">
        <v>493</v>
      </c>
      <c r="B18" s="17" t="n">
        <v>5532</v>
      </c>
      <c r="C18" s="18">
        <f>(28.0/B18*100)</f>
        <v/>
      </c>
      <c r="D18" s="19" t="n">
        <v>5504</v>
      </c>
      <c r="E18" s="18" t="n">
        <v>412.97747126</v>
      </c>
      <c r="F18" s="20" t="n">
        <v>25.0108588</v>
      </c>
      <c r="G18" s="18" t="n">
        <v>428.78307933</v>
      </c>
      <c r="H18" s="20" t="n">
        <v>7.3171688</v>
      </c>
      <c r="I18" s="18" t="n">
        <v>435.47432144</v>
      </c>
      <c r="J18" s="20" t="n">
        <v>7.12752369</v>
      </c>
      <c r="K18" s="18" t="n">
        <v>436.88499037</v>
      </c>
      <c r="L18" s="20" t="n">
        <v>9.329233800000001</v>
      </c>
      <c r="M18" s="18" t="n">
        <v>466.62918154</v>
      </c>
      <c r="N18" s="20" t="n">
        <v>4.19016742</v>
      </c>
      <c r="O18" s="18" t="n">
        <v>470.62020411</v>
      </c>
      <c r="P18" s="20" t="n">
        <v>5.86533714</v>
      </c>
      <c r="Q18" s="18" t="n">
        <v>496.68713695</v>
      </c>
      <c r="R18" s="20" t="n">
        <v>4.60290871</v>
      </c>
      <c r="S18" s="18" t="s">
        <v>481</v>
      </c>
      <c r="T18" s="20" t="s">
        <v>481</v>
      </c>
      <c r="U18" s="18" t="s">
        <v>481</v>
      </c>
      <c r="V18" s="20" t="s">
        <v>481</v>
      </c>
      <c r="W18" s="18" t="s">
        <v>481</v>
      </c>
      <c r="X18" s="20" t="s">
        <v>481</v>
      </c>
      <c r="Y18" s="18" t="s">
        <v>481</v>
      </c>
      <c r="Z18" s="20" t="s">
        <v>481</v>
      </c>
      <c r="AA18" s="18" t="n">
        <v>400.14466898</v>
      </c>
      <c r="AB18" s="20" t="n">
        <v>15.96094538</v>
      </c>
    </row>
    <row r="19" spans="1:28">
      <c r="A19" s="15" t="s">
        <v>494</v>
      </c>
      <c r="B19" s="17" t="n">
        <v>5658</v>
      </c>
      <c r="C19" s="18">
        <f>(61.0/B19*100)</f>
        <v/>
      </c>
      <c r="D19" s="19" t="n">
        <v>5597</v>
      </c>
      <c r="E19" s="18" t="n">
        <v>325.73975357</v>
      </c>
      <c r="F19" s="20" t="n">
        <v>20.54984001</v>
      </c>
      <c r="G19" s="18" t="n">
        <v>316.483407</v>
      </c>
      <c r="H19" s="20" t="n">
        <v>24.64040811</v>
      </c>
      <c r="I19" s="18" t="n">
        <v>386.50057227</v>
      </c>
      <c r="J19" s="20" t="n">
        <v>5.75113667</v>
      </c>
      <c r="K19" s="18" t="n">
        <v>455.639379</v>
      </c>
      <c r="L19" s="20" t="n">
        <v>3.84590705</v>
      </c>
      <c r="M19" s="18" t="n">
        <v>483.99443885</v>
      </c>
      <c r="N19" s="20" t="n">
        <v>3.56026437</v>
      </c>
      <c r="O19" s="18" t="n">
        <v>477.24049691</v>
      </c>
      <c r="P19" s="20" t="n">
        <v>5.83499402</v>
      </c>
      <c r="Q19" s="18" t="n">
        <v>491.64142038</v>
      </c>
      <c r="R19" s="20" t="n">
        <v>3.58836744</v>
      </c>
      <c r="S19" s="18" t="s">
        <v>481</v>
      </c>
      <c r="T19" s="20" t="s">
        <v>481</v>
      </c>
      <c r="U19" s="18" t="s">
        <v>481</v>
      </c>
      <c r="V19" s="20" t="s">
        <v>481</v>
      </c>
      <c r="W19" s="18" t="s">
        <v>481</v>
      </c>
      <c r="X19" s="20" t="s">
        <v>481</v>
      </c>
      <c r="Y19" s="18" t="s">
        <v>481</v>
      </c>
      <c r="Z19" s="20" t="s">
        <v>481</v>
      </c>
      <c r="AA19" s="18" t="n">
        <v>442.95777339</v>
      </c>
      <c r="AB19" s="20" t="n">
        <v>11.08814579</v>
      </c>
    </row>
    <row r="20" spans="1:28">
      <c r="A20" s="15" t="s">
        <v>495</v>
      </c>
      <c r="B20" s="17" t="n">
        <v>3371</v>
      </c>
      <c r="C20" s="18">
        <f>(75.0/B20*100)</f>
        <v/>
      </c>
      <c r="D20" s="19" t="n">
        <v>3296</v>
      </c>
      <c r="E20" s="18" t="n">
        <v>434.8444539</v>
      </c>
      <c r="F20" s="20" t="n">
        <v>18.23880215</v>
      </c>
      <c r="G20" s="18" t="s">
        <v>481</v>
      </c>
      <c r="H20" s="20" t="s">
        <v>481</v>
      </c>
      <c r="I20" s="18" t="n">
        <v>454.36274481</v>
      </c>
      <c r="J20" s="20" t="n">
        <v>4.42661803</v>
      </c>
      <c r="K20" s="18" t="n">
        <v>471.48091342</v>
      </c>
      <c r="L20" s="20" t="n">
        <v>6.17762252</v>
      </c>
      <c r="M20" s="18" t="n">
        <v>487.52937353</v>
      </c>
      <c r="N20" s="20" t="n">
        <v>3.84915604</v>
      </c>
      <c r="O20" s="18" t="n">
        <v>480.26299896</v>
      </c>
      <c r="P20" s="20" t="n">
        <v>5.04909092</v>
      </c>
      <c r="Q20" s="18" t="n">
        <v>498.33489323</v>
      </c>
      <c r="R20" s="20" t="n">
        <v>3.42877404</v>
      </c>
      <c r="S20" s="18" t="s">
        <v>481</v>
      </c>
      <c r="T20" s="20" t="s">
        <v>481</v>
      </c>
      <c r="U20" s="18" t="s">
        <v>481</v>
      </c>
      <c r="V20" s="20" t="s">
        <v>481</v>
      </c>
      <c r="W20" s="18" t="s">
        <v>481</v>
      </c>
      <c r="X20" s="20" t="s">
        <v>481</v>
      </c>
      <c r="Y20" s="18" t="s">
        <v>481</v>
      </c>
      <c r="Z20" s="20" t="s">
        <v>481</v>
      </c>
      <c r="AA20" s="18" t="n">
        <v>420.15707656</v>
      </c>
      <c r="AB20" s="20" t="n">
        <v>9.063965570000001</v>
      </c>
    </row>
    <row r="21" spans="1:28">
      <c r="A21" s="15" t="s">
        <v>496</v>
      </c>
      <c r="B21" s="17" t="n">
        <v>5741</v>
      </c>
      <c r="C21" s="18">
        <f>(45.0/B21*100)</f>
        <v/>
      </c>
      <c r="D21" s="19" t="n">
        <v>5696</v>
      </c>
      <c r="E21" s="18" t="n">
        <v>463.41190259</v>
      </c>
      <c r="F21" s="20" t="n">
        <v>20.99583099</v>
      </c>
      <c r="G21" s="18" t="n">
        <v>477.43125876</v>
      </c>
      <c r="H21" s="20" t="n">
        <v>6.35294023</v>
      </c>
      <c r="I21" s="18" t="n">
        <v>495.55561977</v>
      </c>
      <c r="J21" s="20" t="n">
        <v>4.48925134</v>
      </c>
      <c r="K21" s="18" t="n">
        <v>456.23600677</v>
      </c>
      <c r="L21" s="20" t="n">
        <v>8.54046651</v>
      </c>
      <c r="M21" s="18" t="n">
        <v>521.79748189</v>
      </c>
      <c r="N21" s="20" t="n">
        <v>2.59779977</v>
      </c>
      <c r="O21" s="18" t="n">
        <v>528.81487387</v>
      </c>
      <c r="P21" s="20" t="n">
        <v>3.44427729</v>
      </c>
      <c r="Q21" s="18" t="n">
        <v>544.7123681</v>
      </c>
      <c r="R21" s="20" t="n">
        <v>3.11557064</v>
      </c>
      <c r="S21" s="18" t="s">
        <v>481</v>
      </c>
      <c r="T21" s="20" t="s">
        <v>481</v>
      </c>
      <c r="U21" s="18" t="s">
        <v>481</v>
      </c>
      <c r="V21" s="20" t="s">
        <v>481</v>
      </c>
      <c r="W21" s="18" t="s">
        <v>481</v>
      </c>
      <c r="X21" s="20" t="s">
        <v>481</v>
      </c>
      <c r="Y21" s="18" t="s">
        <v>481</v>
      </c>
      <c r="Z21" s="20" t="s">
        <v>481</v>
      </c>
      <c r="AA21" s="18" t="n">
        <v>465.30946292</v>
      </c>
      <c r="AB21" s="20" t="n">
        <v>9.08234375</v>
      </c>
    </row>
    <row r="22" spans="1:28">
      <c r="A22" s="15" t="s">
        <v>497</v>
      </c>
      <c r="B22" s="17" t="n">
        <v>6598</v>
      </c>
      <c r="C22" s="18">
        <f>(32.0/B22*100)</f>
        <v/>
      </c>
      <c r="D22" s="19" t="n">
        <v>6566</v>
      </c>
      <c r="E22" s="18" t="n">
        <v>407.24948887</v>
      </c>
      <c r="F22" s="20" t="n">
        <v>18.36690788</v>
      </c>
      <c r="G22" s="18" t="n">
        <v>437.18821563</v>
      </c>
      <c r="H22" s="20" t="n">
        <v>11.63462218</v>
      </c>
      <c r="I22" s="18" t="n">
        <v>424.35390709</v>
      </c>
      <c r="J22" s="20" t="n">
        <v>7.28746866</v>
      </c>
      <c r="K22" s="18" t="n">
        <v>459.46025621</v>
      </c>
      <c r="L22" s="20" t="n">
        <v>5.32436936</v>
      </c>
      <c r="M22" s="18" t="n">
        <v>462.22513256</v>
      </c>
      <c r="N22" s="20" t="n">
        <v>3.83130346</v>
      </c>
      <c r="O22" s="18" t="n">
        <v>481.33223729</v>
      </c>
      <c r="P22" s="20" t="n">
        <v>4.66465422</v>
      </c>
      <c r="Q22" s="18" t="n">
        <v>515.48865716</v>
      </c>
      <c r="R22" s="20" t="n">
        <v>4.96394875</v>
      </c>
      <c r="S22" s="18" t="s">
        <v>481</v>
      </c>
      <c r="T22" s="20" t="s">
        <v>481</v>
      </c>
      <c r="U22" s="18" t="s">
        <v>481</v>
      </c>
      <c r="V22" s="20" t="s">
        <v>481</v>
      </c>
      <c r="W22" s="18" t="s">
        <v>481</v>
      </c>
      <c r="X22" s="20" t="s">
        <v>481</v>
      </c>
      <c r="Y22" s="18" t="n">
        <v>514.7115479</v>
      </c>
      <c r="Z22" s="20" t="n">
        <v>39.22664839</v>
      </c>
      <c r="AA22" s="18" t="n">
        <v>458.96155685</v>
      </c>
      <c r="AB22" s="20" t="n">
        <v>9.08373804</v>
      </c>
    </row>
    <row r="23" spans="1:28">
      <c r="A23" s="15" t="s">
        <v>498</v>
      </c>
      <c r="B23" s="17" t="n">
        <v>11583</v>
      </c>
      <c r="C23" s="18">
        <f>(210.0/B23*100)</f>
        <v/>
      </c>
      <c r="D23" s="19" t="n">
        <v>11373</v>
      </c>
      <c r="E23" s="18" t="n">
        <v>420.97144749</v>
      </c>
      <c r="F23" s="20" t="n">
        <v>20.05728421</v>
      </c>
      <c r="G23" s="18" t="n">
        <v>420.15533787</v>
      </c>
      <c r="H23" s="20" t="n">
        <v>9.180997899999999</v>
      </c>
      <c r="I23" s="18" t="n">
        <v>465.31741439</v>
      </c>
      <c r="J23" s="20" t="n">
        <v>3.57165155</v>
      </c>
      <c r="K23" s="18" t="n">
        <v>504.21192152</v>
      </c>
      <c r="L23" s="20" t="n">
        <v>6.86885382</v>
      </c>
      <c r="M23" s="18" t="n">
        <v>501.60383648</v>
      </c>
      <c r="N23" s="20" t="n">
        <v>3.1998768</v>
      </c>
      <c r="O23" s="18" t="n">
        <v>450.67187846</v>
      </c>
      <c r="P23" s="20" t="n">
        <v>8.061047569999999</v>
      </c>
      <c r="Q23" s="18" t="n">
        <v>505.90749427</v>
      </c>
      <c r="R23" s="20" t="n">
        <v>4.56968653</v>
      </c>
      <c r="S23" s="18" t="s">
        <v>481</v>
      </c>
      <c r="T23" s="20" t="s">
        <v>481</v>
      </c>
      <c r="U23" s="18" t="s">
        <v>481</v>
      </c>
      <c r="V23" s="20" t="s">
        <v>481</v>
      </c>
      <c r="W23" s="18" t="s">
        <v>481</v>
      </c>
      <c r="X23" s="20" t="s">
        <v>481</v>
      </c>
      <c r="Y23" s="18" t="s">
        <v>481</v>
      </c>
      <c r="Z23" s="20" t="s">
        <v>481</v>
      </c>
      <c r="AA23" s="18" t="n">
        <v>430.57108303</v>
      </c>
      <c r="AB23" s="20" t="n">
        <v>9.689951000000001</v>
      </c>
    </row>
    <row r="24" spans="1:28">
      <c r="A24" s="15" t="s">
        <v>499</v>
      </c>
      <c r="B24" s="17" t="n">
        <v>6647</v>
      </c>
      <c r="C24" s="18">
        <f>(7.0/B24*100)</f>
        <v/>
      </c>
      <c r="D24" s="19" t="n">
        <v>6640</v>
      </c>
      <c r="E24" s="18" t="s">
        <v>481</v>
      </c>
      <c r="F24" s="20" t="s">
        <v>481</v>
      </c>
      <c r="G24" s="18" t="s">
        <v>481</v>
      </c>
      <c r="H24" s="20" t="s">
        <v>481</v>
      </c>
      <c r="I24" s="18" t="n">
        <v>458.46005571</v>
      </c>
      <c r="J24" s="20" t="n">
        <v>7.60745764</v>
      </c>
      <c r="K24" s="18" t="n">
        <v>507.56998169</v>
      </c>
      <c r="L24" s="20" t="n">
        <v>4.66985442</v>
      </c>
      <c r="M24" s="18" t="n">
        <v>499.48480699</v>
      </c>
      <c r="N24" s="20" t="n">
        <v>3.75842068</v>
      </c>
      <c r="O24" s="18" t="n">
        <v>519.20242355</v>
      </c>
      <c r="P24" s="20" t="n">
        <v>4.46691709</v>
      </c>
      <c r="Q24" s="18" t="n">
        <v>543.09103204</v>
      </c>
      <c r="R24" s="20" t="n">
        <v>3.68934109</v>
      </c>
      <c r="S24" s="18" t="s">
        <v>481</v>
      </c>
      <c r="T24" s="20" t="s">
        <v>481</v>
      </c>
      <c r="U24" s="18" t="s">
        <v>481</v>
      </c>
      <c r="V24" s="20" t="s">
        <v>481</v>
      </c>
      <c r="W24" s="18" t="s">
        <v>481</v>
      </c>
      <c r="X24" s="20" t="s">
        <v>481</v>
      </c>
      <c r="Y24" s="18" t="s">
        <v>481</v>
      </c>
      <c r="Z24" s="20" t="s">
        <v>481</v>
      </c>
      <c r="AA24" s="18" t="n">
        <v>473.08899306</v>
      </c>
      <c r="AB24" s="20" t="n">
        <v>8.195552989999999</v>
      </c>
    </row>
    <row r="25" spans="1:28">
      <c r="A25" s="15" t="s">
        <v>500</v>
      </c>
      <c r="B25" s="17" t="n">
        <v>5581</v>
      </c>
      <c r="C25" s="18">
        <f>(24.0/B25*100)</f>
        <v/>
      </c>
      <c r="D25" s="19" t="n">
        <v>5557</v>
      </c>
      <c r="E25" s="18" t="n">
        <v>475.56845914</v>
      </c>
      <c r="F25" s="20" t="n">
        <v>29.30455654</v>
      </c>
      <c r="G25" s="18" t="n">
        <v>445.48099233</v>
      </c>
      <c r="H25" s="20" t="n">
        <v>16.10351784</v>
      </c>
      <c r="I25" s="18" t="n">
        <v>470.41146155</v>
      </c>
      <c r="J25" s="20" t="n">
        <v>8.65514226</v>
      </c>
      <c r="K25" s="18" t="n">
        <v>505.88958675</v>
      </c>
      <c r="L25" s="20" t="n">
        <v>5.11800467</v>
      </c>
      <c r="M25" s="18" t="n">
        <v>503.13926915</v>
      </c>
      <c r="N25" s="20" t="n">
        <v>4.18973713</v>
      </c>
      <c r="O25" s="18" t="n">
        <v>531.2013710799999</v>
      </c>
      <c r="P25" s="20" t="n">
        <v>4.15553812</v>
      </c>
      <c r="Q25" s="18" t="n">
        <v>558.6084158899999</v>
      </c>
      <c r="R25" s="20" t="n">
        <v>6.48449807</v>
      </c>
      <c r="S25" s="18" t="s">
        <v>481</v>
      </c>
      <c r="T25" s="20" t="s">
        <v>481</v>
      </c>
      <c r="U25" s="18" t="s">
        <v>481</v>
      </c>
      <c r="V25" s="20" t="s">
        <v>481</v>
      </c>
      <c r="W25" s="18" t="s">
        <v>481</v>
      </c>
      <c r="X25" s="20" t="s">
        <v>481</v>
      </c>
      <c r="Y25" s="18" t="s">
        <v>481</v>
      </c>
      <c r="Z25" s="20" t="s">
        <v>481</v>
      </c>
      <c r="AA25" s="18" t="n">
        <v>463.24855472</v>
      </c>
      <c r="AB25" s="20" t="n">
        <v>14.68845235</v>
      </c>
    </row>
    <row r="26" spans="1:28">
      <c r="A26" s="15" t="s">
        <v>501</v>
      </c>
      <c r="B26" s="17" t="n">
        <v>4869</v>
      </c>
      <c r="C26" s="18">
        <f>(32.0/B26*100)</f>
        <v/>
      </c>
      <c r="D26" s="19" t="n">
        <v>4837</v>
      </c>
      <c r="E26" s="18" t="n">
        <v>438.56182498</v>
      </c>
      <c r="F26" s="20" t="n">
        <v>22.31200365</v>
      </c>
      <c r="G26" s="18" t="n">
        <v>456.87113766</v>
      </c>
      <c r="H26" s="20" t="n">
        <v>24.17113867</v>
      </c>
      <c r="I26" s="18" t="n">
        <v>460.90861508</v>
      </c>
      <c r="J26" s="20" t="n">
        <v>8.80149216</v>
      </c>
      <c r="K26" s="18" t="n">
        <v>479.08403343</v>
      </c>
      <c r="L26" s="20" t="n">
        <v>7.72401883</v>
      </c>
      <c r="M26" s="18" t="n">
        <v>483.82164916</v>
      </c>
      <c r="N26" s="20" t="n">
        <v>2.48943112</v>
      </c>
      <c r="O26" s="18" t="n">
        <v>496.7162715</v>
      </c>
      <c r="P26" s="20" t="n">
        <v>3.81171386</v>
      </c>
      <c r="Q26" s="18" t="n">
        <v>502.04113458</v>
      </c>
      <c r="R26" s="20" t="n">
        <v>2.97400381</v>
      </c>
      <c r="S26" s="18" t="s">
        <v>481</v>
      </c>
      <c r="T26" s="20" t="s">
        <v>481</v>
      </c>
      <c r="U26" s="18" t="s">
        <v>481</v>
      </c>
      <c r="V26" s="20" t="s">
        <v>481</v>
      </c>
      <c r="W26" s="18" t="s">
        <v>481</v>
      </c>
      <c r="X26" s="20" t="s">
        <v>481</v>
      </c>
      <c r="Y26" s="18" t="s">
        <v>481</v>
      </c>
      <c r="Z26" s="20" t="s">
        <v>481</v>
      </c>
      <c r="AA26" s="18" t="n">
        <v>471.21127888</v>
      </c>
      <c r="AB26" s="20" t="n">
        <v>6.59159675</v>
      </c>
    </row>
    <row r="27" spans="1:28">
      <c r="A27" s="15" t="s">
        <v>502</v>
      </c>
      <c r="B27" s="17" t="n">
        <v>5299</v>
      </c>
      <c r="C27" s="18">
        <f>(17.0/B27*100)</f>
        <v/>
      </c>
      <c r="D27" s="19" t="n">
        <v>5282</v>
      </c>
      <c r="E27" s="18" t="n">
        <v>427.95124845</v>
      </c>
      <c r="F27" s="20" t="n">
        <v>7.54402356</v>
      </c>
      <c r="G27" s="18" t="n">
        <v>426.25229613</v>
      </c>
      <c r="H27" s="20" t="n">
        <v>5.44215204</v>
      </c>
      <c r="I27" s="18" t="n">
        <v>447.50575103</v>
      </c>
      <c r="J27" s="20" t="n">
        <v>5.39539821</v>
      </c>
      <c r="K27" s="18" t="n">
        <v>485.16506882</v>
      </c>
      <c r="L27" s="20" t="n">
        <v>7.09646962</v>
      </c>
      <c r="M27" s="18" t="n">
        <v>479.82288226</v>
      </c>
      <c r="N27" s="20" t="n">
        <v>3.65094854</v>
      </c>
      <c r="O27" s="18" t="n">
        <v>498.89020142</v>
      </c>
      <c r="P27" s="20" t="n">
        <v>4.01651964</v>
      </c>
      <c r="Q27" s="18" t="n">
        <v>519.35726198</v>
      </c>
      <c r="R27" s="20" t="n">
        <v>2.83673119</v>
      </c>
      <c r="S27" s="18" t="s">
        <v>481</v>
      </c>
      <c r="T27" s="20" t="s">
        <v>481</v>
      </c>
      <c r="U27" s="18" t="s">
        <v>481</v>
      </c>
      <c r="V27" s="20" t="s">
        <v>481</v>
      </c>
      <c r="W27" s="18" t="s">
        <v>481</v>
      </c>
      <c r="X27" s="20" t="s">
        <v>481</v>
      </c>
      <c r="Y27" s="18" t="s">
        <v>481</v>
      </c>
      <c r="Z27" s="20" t="s">
        <v>481</v>
      </c>
      <c r="AA27" s="18" t="n">
        <v>438.97359536</v>
      </c>
      <c r="AB27" s="20" t="n">
        <v>5.12652661</v>
      </c>
    </row>
    <row r="28" spans="1:28">
      <c r="A28" s="15" t="s">
        <v>503</v>
      </c>
      <c r="B28" s="17" t="n">
        <v>7568</v>
      </c>
      <c r="C28" s="18">
        <f>(51.0/B28*100)</f>
        <v/>
      </c>
      <c r="D28" s="19" t="n">
        <v>7517</v>
      </c>
      <c r="E28" s="18" t="n">
        <v>395.92050157</v>
      </c>
      <c r="F28" s="20" t="n">
        <v>4.44439293</v>
      </c>
      <c r="G28" s="18" t="n">
        <v>396.3544076</v>
      </c>
      <c r="H28" s="20" t="n">
        <v>3.65718377</v>
      </c>
      <c r="I28" s="18" t="n">
        <v>421.47223292</v>
      </c>
      <c r="J28" s="20" t="n">
        <v>3.215984</v>
      </c>
      <c r="K28" s="18" t="n">
        <v>439.31242097</v>
      </c>
      <c r="L28" s="20" t="n">
        <v>8.37399915</v>
      </c>
      <c r="M28" s="18" t="n">
        <v>444.88091846</v>
      </c>
      <c r="N28" s="20" t="n">
        <v>3.57904519</v>
      </c>
      <c r="O28" s="18" t="n">
        <v>437.5824146</v>
      </c>
      <c r="P28" s="20" t="n">
        <v>4.19156133</v>
      </c>
      <c r="Q28" s="18" t="n">
        <v>447.55721795</v>
      </c>
      <c r="R28" s="20" t="n">
        <v>4.99470431</v>
      </c>
      <c r="S28" s="18" t="s">
        <v>481</v>
      </c>
      <c r="T28" s="20" t="s">
        <v>481</v>
      </c>
      <c r="U28" s="18" t="s">
        <v>481</v>
      </c>
      <c r="V28" s="20" t="s">
        <v>481</v>
      </c>
      <c r="W28" s="18" t="s">
        <v>481</v>
      </c>
      <c r="X28" s="20" t="s">
        <v>481</v>
      </c>
      <c r="Y28" s="18" t="s">
        <v>481</v>
      </c>
      <c r="Z28" s="20" t="s">
        <v>481</v>
      </c>
      <c r="AA28" s="18" t="n">
        <v>398.19525491</v>
      </c>
      <c r="AB28" s="20" t="n">
        <v>8.79796938</v>
      </c>
    </row>
    <row r="29" spans="1:28">
      <c r="A29" s="15" t="s">
        <v>504</v>
      </c>
      <c r="B29" s="17" t="n">
        <v>5385</v>
      </c>
      <c r="C29" s="18">
        <f>(30.0/B29*100)</f>
        <v/>
      </c>
      <c r="D29" s="19" t="n">
        <v>5355</v>
      </c>
      <c r="E29" s="18" t="n">
        <v>426.11552112</v>
      </c>
      <c r="F29" s="20" t="n">
        <v>12.69627681</v>
      </c>
      <c r="G29" s="18" t="n">
        <v>486.52989271</v>
      </c>
      <c r="H29" s="20" t="n">
        <v>11.28308721</v>
      </c>
      <c r="I29" s="18" t="n">
        <v>479.79903903</v>
      </c>
      <c r="J29" s="20" t="n">
        <v>6.72390424</v>
      </c>
      <c r="K29" s="18" t="s">
        <v>481</v>
      </c>
      <c r="L29" s="20" t="s">
        <v>481</v>
      </c>
      <c r="M29" s="18" t="n">
        <v>494.71886112</v>
      </c>
      <c r="N29" s="20" t="n">
        <v>3.29740698</v>
      </c>
      <c r="O29" s="18" t="n">
        <v>512.97640397</v>
      </c>
      <c r="P29" s="20" t="n">
        <v>3.41525055</v>
      </c>
      <c r="Q29" s="18" t="n">
        <v>535.46196074</v>
      </c>
      <c r="R29" s="20" t="n">
        <v>5.34717927</v>
      </c>
      <c r="S29" s="18" t="s">
        <v>481</v>
      </c>
      <c r="T29" s="20" t="s">
        <v>481</v>
      </c>
      <c r="U29" s="18" t="s">
        <v>481</v>
      </c>
      <c r="V29" s="20" t="s">
        <v>481</v>
      </c>
      <c r="W29" s="18" t="s">
        <v>481</v>
      </c>
      <c r="X29" s="20" t="s">
        <v>481</v>
      </c>
      <c r="Y29" s="18" t="s">
        <v>481</v>
      </c>
      <c r="Z29" s="20" t="s">
        <v>481</v>
      </c>
      <c r="AA29" s="18" t="n">
        <v>433.23917304</v>
      </c>
      <c r="AB29" s="20" t="n">
        <v>10.65054671</v>
      </c>
    </row>
    <row r="30" spans="1:28">
      <c r="A30" s="15" t="s">
        <v>505</v>
      </c>
      <c r="B30" s="17" t="n">
        <v>4520</v>
      </c>
      <c r="C30" s="18">
        <f>(97.0/B30*100)</f>
        <v/>
      </c>
      <c r="D30" s="19" t="n">
        <v>4423</v>
      </c>
      <c r="E30" s="18" t="n">
        <v>397.57186312</v>
      </c>
      <c r="F30" s="20" t="n">
        <v>16.90415872</v>
      </c>
      <c r="G30" s="18" t="n">
        <v>466.36991011</v>
      </c>
      <c r="H30" s="20" t="n">
        <v>15.01085239</v>
      </c>
      <c r="I30" s="18" t="n">
        <v>477.15297032</v>
      </c>
      <c r="J30" s="20" t="n">
        <v>5.69918428</v>
      </c>
      <c r="K30" s="18" t="n">
        <v>511.48021794</v>
      </c>
      <c r="L30" s="20" t="n">
        <v>6.3080878</v>
      </c>
      <c r="M30" s="18" t="n">
        <v>517.20322133</v>
      </c>
      <c r="N30" s="20" t="n">
        <v>3.73492265</v>
      </c>
      <c r="O30" s="18" t="n">
        <v>517.02260573</v>
      </c>
      <c r="P30" s="20" t="n">
        <v>5.49007338</v>
      </c>
      <c r="Q30" s="18" t="n">
        <v>543.91795919</v>
      </c>
      <c r="R30" s="20" t="n">
        <v>4.29163354</v>
      </c>
      <c r="S30" s="18" t="s">
        <v>481</v>
      </c>
      <c r="T30" s="20" t="s">
        <v>481</v>
      </c>
      <c r="U30" s="18" t="s">
        <v>481</v>
      </c>
      <c r="V30" s="20" t="s">
        <v>481</v>
      </c>
      <c r="W30" s="18" t="s">
        <v>481</v>
      </c>
      <c r="X30" s="20" t="s">
        <v>481</v>
      </c>
      <c r="Y30" s="18" t="s">
        <v>481</v>
      </c>
      <c r="Z30" s="20" t="s">
        <v>481</v>
      </c>
      <c r="AA30" s="18" t="n">
        <v>458.68131652</v>
      </c>
      <c r="AB30" s="20" t="n">
        <v>5.13155574</v>
      </c>
    </row>
    <row r="31" spans="1:28">
      <c r="A31" s="15" t="s">
        <v>506</v>
      </c>
      <c r="B31" s="17" t="n">
        <v>5456</v>
      </c>
      <c r="C31" s="18">
        <f>(125.0/B31*100)</f>
        <v/>
      </c>
      <c r="D31" s="19" t="n">
        <v>5331</v>
      </c>
      <c r="E31" s="18" t="n">
        <v>399.88259545</v>
      </c>
      <c r="F31" s="20" t="n">
        <v>21.51603633</v>
      </c>
      <c r="G31" s="18" t="n">
        <v>478.05285695</v>
      </c>
      <c r="H31" s="20" t="n">
        <v>24.59018256</v>
      </c>
      <c r="I31" s="18" t="n">
        <v>482.68804737</v>
      </c>
      <c r="J31" s="20" t="n">
        <v>6.97955848</v>
      </c>
      <c r="K31" s="18" t="n">
        <v>513.83871918</v>
      </c>
      <c r="L31" s="20" t="n">
        <v>5.91665997</v>
      </c>
      <c r="M31" s="18" t="n">
        <v>508.09961479</v>
      </c>
      <c r="N31" s="20" t="n">
        <v>3.17876871</v>
      </c>
      <c r="O31" s="18" t="n">
        <v>535.64250993</v>
      </c>
      <c r="P31" s="20" t="n">
        <v>3.45238738</v>
      </c>
      <c r="Q31" s="18" t="n">
        <v>520.06385561</v>
      </c>
      <c r="R31" s="20" t="n">
        <v>4.40908188</v>
      </c>
      <c r="S31" s="18" t="s">
        <v>481</v>
      </c>
      <c r="T31" s="20" t="s">
        <v>481</v>
      </c>
      <c r="U31" s="18" t="s">
        <v>481</v>
      </c>
      <c r="V31" s="20" t="s">
        <v>481</v>
      </c>
      <c r="W31" s="18" t="s">
        <v>481</v>
      </c>
      <c r="X31" s="20" t="s">
        <v>481</v>
      </c>
      <c r="Y31" s="18" t="s">
        <v>481</v>
      </c>
      <c r="Z31" s="20" t="s">
        <v>481</v>
      </c>
      <c r="AA31" s="18" t="n">
        <v>458.83163781</v>
      </c>
      <c r="AB31" s="20" t="n">
        <v>8.38761453</v>
      </c>
    </row>
    <row r="32" spans="1:28">
      <c r="A32" s="15" t="s">
        <v>507</v>
      </c>
      <c r="B32" s="17" t="n">
        <v>4478</v>
      </c>
      <c r="C32" s="18">
        <f>(5.0/B32*100)</f>
        <v/>
      </c>
      <c r="D32" s="19" t="n">
        <v>4473</v>
      </c>
      <c r="E32" s="18" t="s">
        <v>481</v>
      </c>
      <c r="F32" s="20" t="s">
        <v>481</v>
      </c>
      <c r="G32" s="18" t="s">
        <v>481</v>
      </c>
      <c r="H32" s="20" t="s">
        <v>481</v>
      </c>
      <c r="I32" s="18" t="n">
        <v>471.32317902</v>
      </c>
      <c r="J32" s="20" t="n">
        <v>5.31171042</v>
      </c>
      <c r="K32" s="18" t="n">
        <v>480.92849396</v>
      </c>
      <c r="L32" s="20" t="n">
        <v>3.34999751</v>
      </c>
      <c r="M32" s="18" t="n">
        <v>508.07223694</v>
      </c>
      <c r="N32" s="20" t="n">
        <v>2.51640701</v>
      </c>
      <c r="O32" s="18" t="s">
        <v>481</v>
      </c>
      <c r="P32" s="20" t="s">
        <v>481</v>
      </c>
      <c r="Q32" s="18" t="n">
        <v>547.9202017</v>
      </c>
      <c r="R32" s="20" t="n">
        <v>4.14662485</v>
      </c>
      <c r="S32" s="18" t="s">
        <v>481</v>
      </c>
      <c r="T32" s="20" t="s">
        <v>481</v>
      </c>
      <c r="U32" s="18" t="s">
        <v>481</v>
      </c>
      <c r="V32" s="20" t="s">
        <v>481</v>
      </c>
      <c r="W32" s="18" t="s">
        <v>481</v>
      </c>
      <c r="X32" s="20" t="s">
        <v>481</v>
      </c>
      <c r="Y32" s="18" t="s">
        <v>481</v>
      </c>
      <c r="Z32" s="20" t="s">
        <v>481</v>
      </c>
      <c r="AA32" s="18" t="n">
        <v>463.49823848</v>
      </c>
      <c r="AB32" s="20" t="n">
        <v>13.31357167</v>
      </c>
    </row>
    <row r="33" spans="1:28">
      <c r="A33" s="15" t="s">
        <v>508</v>
      </c>
      <c r="B33" s="17" t="n">
        <v>7325</v>
      </c>
      <c r="C33" s="18">
        <f>(74.0/B33*100)</f>
        <v/>
      </c>
      <c r="D33" s="19" t="n">
        <v>7251</v>
      </c>
      <c r="E33" s="18" t="n">
        <v>462.45598351</v>
      </c>
      <c r="F33" s="20" t="n">
        <v>4.98550941</v>
      </c>
      <c r="G33" s="18" t="n">
        <v>474.11396461</v>
      </c>
      <c r="H33" s="20" t="n">
        <v>4.17224573</v>
      </c>
      <c r="I33" s="18" t="n">
        <v>490.4273464</v>
      </c>
      <c r="J33" s="20" t="n">
        <v>3.53402628</v>
      </c>
      <c r="K33" s="18" t="n">
        <v>501.91765043</v>
      </c>
      <c r="L33" s="20" t="n">
        <v>5.81264522</v>
      </c>
      <c r="M33" s="18" t="n">
        <v>530.5182327700001</v>
      </c>
      <c r="N33" s="20" t="n">
        <v>3.67962451</v>
      </c>
      <c r="O33" s="18" t="n">
        <v>524.72463682</v>
      </c>
      <c r="P33" s="20" t="n">
        <v>7.08081747</v>
      </c>
      <c r="Q33" s="18" t="n">
        <v>528.00157603</v>
      </c>
      <c r="R33" s="20" t="n">
        <v>5.10646813</v>
      </c>
      <c r="S33" s="18" t="s">
        <v>481</v>
      </c>
      <c r="T33" s="20" t="s">
        <v>481</v>
      </c>
      <c r="U33" s="18" t="s">
        <v>481</v>
      </c>
      <c r="V33" s="20" t="s">
        <v>481</v>
      </c>
      <c r="W33" s="18" t="s">
        <v>481</v>
      </c>
      <c r="X33" s="20" t="s">
        <v>481</v>
      </c>
      <c r="Y33" s="18" t="s">
        <v>481</v>
      </c>
      <c r="Z33" s="20" t="s">
        <v>481</v>
      </c>
      <c r="AA33" s="18" t="n">
        <v>448.897262</v>
      </c>
      <c r="AB33" s="20" t="n">
        <v>8.831694450000001</v>
      </c>
    </row>
    <row r="34" spans="1:28">
      <c r="A34" s="15" t="s">
        <v>509</v>
      </c>
      <c r="B34" s="17" t="n">
        <v>6350</v>
      </c>
      <c r="C34" s="18">
        <f>(65.0/B34*100)</f>
        <v/>
      </c>
      <c r="D34" s="19" t="n">
        <v>6285</v>
      </c>
      <c r="E34" s="18" t="n">
        <v>314.29076988</v>
      </c>
      <c r="F34" s="20" t="n">
        <v>23.17844893</v>
      </c>
      <c r="G34" s="18" t="n">
        <v>264.82683621</v>
      </c>
      <c r="H34" s="20" t="n">
        <v>14.0232381</v>
      </c>
      <c r="I34" s="18" t="n">
        <v>343.05903949</v>
      </c>
      <c r="J34" s="20" t="n">
        <v>10.23534538</v>
      </c>
      <c r="K34" s="18" t="n">
        <v>443.24817661</v>
      </c>
      <c r="L34" s="20" t="n">
        <v>4.79323588</v>
      </c>
      <c r="M34" s="18" t="n">
        <v>459.75940349</v>
      </c>
      <c r="N34" s="20" t="n">
        <v>2.92658775</v>
      </c>
      <c r="O34" s="18" t="n">
        <v>440.25478226</v>
      </c>
      <c r="P34" s="20" t="n">
        <v>7.70000307</v>
      </c>
      <c r="Q34" s="18" t="n">
        <v>489.65179418</v>
      </c>
      <c r="R34" s="20" t="n">
        <v>5.52924406</v>
      </c>
      <c r="S34" s="18" t="s">
        <v>481</v>
      </c>
      <c r="T34" s="20" t="s">
        <v>481</v>
      </c>
      <c r="U34" s="18" t="s">
        <v>481</v>
      </c>
      <c r="V34" s="20" t="s">
        <v>481</v>
      </c>
      <c r="W34" s="18" t="s">
        <v>481</v>
      </c>
      <c r="X34" s="20" t="s">
        <v>481</v>
      </c>
      <c r="Y34" s="18" t="s">
        <v>481</v>
      </c>
      <c r="Z34" s="20" t="s">
        <v>481</v>
      </c>
      <c r="AA34" s="18" t="n">
        <v>387.62495941</v>
      </c>
      <c r="AB34" s="20" t="n">
        <v>13.13981696</v>
      </c>
    </row>
    <row r="35" spans="1:28">
      <c r="A35" s="15" t="s">
        <v>510</v>
      </c>
      <c r="B35" s="17" t="n">
        <v>6406</v>
      </c>
      <c r="C35" s="18">
        <f>(36.0/B35*100)</f>
        <v/>
      </c>
      <c r="D35" s="19" t="n">
        <v>6370</v>
      </c>
      <c r="E35" s="18" t="n">
        <v>403.50801685</v>
      </c>
      <c r="F35" s="20" t="n">
        <v>23.23792687</v>
      </c>
      <c r="G35" s="18" t="n">
        <v>478.96080678</v>
      </c>
      <c r="H35" s="20" t="n">
        <v>14.09997514</v>
      </c>
      <c r="I35" s="18" t="n">
        <v>467.18956719</v>
      </c>
      <c r="J35" s="20" t="n">
        <v>6.59528353</v>
      </c>
      <c r="K35" s="18" t="n">
        <v>499.05971741</v>
      </c>
      <c r="L35" s="20" t="n">
        <v>2.75081471</v>
      </c>
      <c r="M35" s="18" t="n">
        <v>498.1657258</v>
      </c>
      <c r="N35" s="20" t="n">
        <v>2.75174371</v>
      </c>
      <c r="O35" s="18" t="n">
        <v>517.63709752</v>
      </c>
      <c r="P35" s="20" t="n">
        <v>4.19212874</v>
      </c>
      <c r="Q35" s="18" t="n">
        <v>527.15824945</v>
      </c>
      <c r="R35" s="20" t="n">
        <v>3.45723735</v>
      </c>
      <c r="S35" s="18" t="s">
        <v>481</v>
      </c>
      <c r="T35" s="20" t="s">
        <v>481</v>
      </c>
      <c r="U35" s="18" t="s">
        <v>481</v>
      </c>
      <c r="V35" s="20" t="s">
        <v>481</v>
      </c>
      <c r="W35" s="18" t="s">
        <v>481</v>
      </c>
      <c r="X35" s="20" t="s">
        <v>481</v>
      </c>
      <c r="Y35" s="18" t="s">
        <v>481</v>
      </c>
      <c r="Z35" s="20" t="s">
        <v>481</v>
      </c>
      <c r="AA35" s="18" t="n">
        <v>474.64786906</v>
      </c>
      <c r="AB35" s="20" t="n">
        <v>10.70011511</v>
      </c>
    </row>
    <row r="36" spans="1:28">
      <c r="A36" s="15" t="s">
        <v>511</v>
      </c>
      <c r="B36" s="17" t="n">
        <v>6736</v>
      </c>
      <c r="C36" s="18">
        <f>(26.0/B36*100)</f>
        <v/>
      </c>
      <c r="D36" s="19" t="n">
        <v>6710</v>
      </c>
      <c r="E36" s="18" t="n">
        <v>433.44293588</v>
      </c>
      <c r="F36" s="20" t="n">
        <v>7.4343178</v>
      </c>
      <c r="G36" s="18" t="n">
        <v>469.2382007</v>
      </c>
      <c r="H36" s="20" t="n">
        <v>4.46435418</v>
      </c>
      <c r="I36" s="18" t="n">
        <v>483.73638612</v>
      </c>
      <c r="J36" s="20" t="n">
        <v>3.22101506</v>
      </c>
      <c r="K36" s="18" t="n">
        <v>496.61229944</v>
      </c>
      <c r="L36" s="20" t="n">
        <v>5.04596341</v>
      </c>
      <c r="M36" s="18" t="n">
        <v>505.65064082</v>
      </c>
      <c r="N36" s="20" t="n">
        <v>4.4440907</v>
      </c>
      <c r="O36" s="18" t="n">
        <v>496.82146722</v>
      </c>
      <c r="P36" s="20" t="n">
        <v>3.74333459</v>
      </c>
      <c r="Q36" s="18" t="n">
        <v>526.58548754</v>
      </c>
      <c r="R36" s="20" t="n">
        <v>3.80558464</v>
      </c>
      <c r="S36" s="18" t="s">
        <v>481</v>
      </c>
      <c r="T36" s="20" t="s">
        <v>481</v>
      </c>
      <c r="U36" s="18" t="s">
        <v>481</v>
      </c>
      <c r="V36" s="20" t="s">
        <v>481</v>
      </c>
      <c r="W36" s="18" t="s">
        <v>481</v>
      </c>
      <c r="X36" s="20" t="s">
        <v>481</v>
      </c>
      <c r="Y36" s="18" t="s">
        <v>481</v>
      </c>
      <c r="Z36" s="20" t="s">
        <v>481</v>
      </c>
      <c r="AA36" s="18" t="n">
        <v>444.89477954</v>
      </c>
      <c r="AB36" s="20" t="n">
        <v>7.41866948</v>
      </c>
    </row>
    <row r="37" spans="1:28">
      <c r="A37" s="15" t="s">
        <v>512</v>
      </c>
      <c r="B37" s="17" t="n">
        <v>5458</v>
      </c>
      <c r="C37" s="18">
        <f>(62.0/B37*100)</f>
        <v/>
      </c>
      <c r="D37" s="19" t="n">
        <v>5396</v>
      </c>
      <c r="E37" s="18" t="n">
        <v>377.14957857</v>
      </c>
      <c r="F37" s="20" t="n">
        <v>13.60899632</v>
      </c>
      <c r="G37" s="18" t="n">
        <v>441.40268307</v>
      </c>
      <c r="H37" s="20" t="n">
        <v>13.78688509</v>
      </c>
      <c r="I37" s="18" t="n">
        <v>471.9200855</v>
      </c>
      <c r="J37" s="20" t="n">
        <v>5.58276079</v>
      </c>
      <c r="K37" s="18" t="n">
        <v>499.86588637</v>
      </c>
      <c r="L37" s="20" t="n">
        <v>4.45914554</v>
      </c>
      <c r="M37" s="18" t="n">
        <v>502.49918834</v>
      </c>
      <c r="N37" s="20" t="n">
        <v>3.92004231</v>
      </c>
      <c r="O37" s="18" t="n">
        <v>514.06184788</v>
      </c>
      <c r="P37" s="20" t="n">
        <v>4.07782694</v>
      </c>
      <c r="Q37" s="18" t="n">
        <v>521.51806551</v>
      </c>
      <c r="R37" s="20" t="n">
        <v>4.80374342</v>
      </c>
      <c r="S37" s="18" t="s">
        <v>481</v>
      </c>
      <c r="T37" s="20" t="s">
        <v>481</v>
      </c>
      <c r="U37" s="18" t="s">
        <v>481</v>
      </c>
      <c r="V37" s="20" t="s">
        <v>481</v>
      </c>
      <c r="W37" s="18" t="s">
        <v>481</v>
      </c>
      <c r="X37" s="20" t="s">
        <v>481</v>
      </c>
      <c r="Y37" s="18" t="s">
        <v>481</v>
      </c>
      <c r="Z37" s="20" t="s">
        <v>481</v>
      </c>
      <c r="AA37" s="18" t="n">
        <v>424.04311881</v>
      </c>
      <c r="AB37" s="20" t="n">
        <v>8.101647809999999</v>
      </c>
    </row>
    <row r="38" spans="1:28">
      <c r="A38" s="15" t="s">
        <v>513</v>
      </c>
      <c r="B38" s="17" t="n">
        <v>5860</v>
      </c>
      <c r="C38" s="18">
        <f>(16.0/B38*100)</f>
        <v/>
      </c>
      <c r="D38" s="19" t="n">
        <v>5844</v>
      </c>
      <c r="E38" s="18" t="n">
        <v>428.64356173</v>
      </c>
      <c r="F38" s="20" t="n">
        <v>10.64580664</v>
      </c>
      <c r="G38" s="18" t="n">
        <v>446.36551529</v>
      </c>
      <c r="H38" s="20" t="n">
        <v>10.67067588</v>
      </c>
      <c r="I38" s="18" t="n">
        <v>446.5990806</v>
      </c>
      <c r="J38" s="20" t="n">
        <v>4.89531212</v>
      </c>
      <c r="K38" s="18" t="n">
        <v>504.4278375</v>
      </c>
      <c r="L38" s="20" t="n">
        <v>3.16680798</v>
      </c>
      <c r="M38" s="18" t="n">
        <v>474.0809058</v>
      </c>
      <c r="N38" s="20" t="n">
        <v>5.82174596</v>
      </c>
      <c r="O38" s="18" t="n">
        <v>498.72200691</v>
      </c>
      <c r="P38" s="20" t="n">
        <v>3.83049874</v>
      </c>
      <c r="Q38" s="18" t="n">
        <v>519.93262033</v>
      </c>
      <c r="R38" s="20" t="n">
        <v>4.85270504</v>
      </c>
      <c r="S38" s="18" t="s">
        <v>481</v>
      </c>
      <c r="T38" s="20" t="s">
        <v>481</v>
      </c>
      <c r="U38" s="18" t="s">
        <v>481</v>
      </c>
      <c r="V38" s="20" t="s">
        <v>481</v>
      </c>
      <c r="W38" s="18" t="s">
        <v>481</v>
      </c>
      <c r="X38" s="20" t="s">
        <v>481</v>
      </c>
      <c r="Y38" s="18" t="s">
        <v>481</v>
      </c>
      <c r="Z38" s="20" t="s">
        <v>481</v>
      </c>
      <c r="AA38" s="18" t="n">
        <v>432.63851848</v>
      </c>
      <c r="AB38" s="20" t="n">
        <v>8.36748658</v>
      </c>
    </row>
    <row r="39" spans="1:28">
      <c r="A39" s="15" t="s">
        <v>514</v>
      </c>
      <c r="B39" s="17" t="n">
        <v>5895</v>
      </c>
      <c r="C39" s="18">
        <f>(30.0/B39*100)</f>
        <v/>
      </c>
      <c r="D39" s="19" t="n">
        <v>5865</v>
      </c>
      <c r="E39" s="18" t="n">
        <v>403.10205696</v>
      </c>
      <c r="F39" s="20" t="n">
        <v>6.82368449</v>
      </c>
      <c r="G39" s="18" t="n">
        <v>418.41564973</v>
      </c>
      <c r="H39" s="20" t="n">
        <v>4.51026117</v>
      </c>
      <c r="I39" s="18" t="n">
        <v>417.09482804</v>
      </c>
      <c r="J39" s="20" t="n">
        <v>4.13266553</v>
      </c>
      <c r="K39" s="18" t="n">
        <v>449.63662359</v>
      </c>
      <c r="L39" s="20" t="n">
        <v>6.39396618</v>
      </c>
      <c r="M39" s="18" t="n">
        <v>450.52526485</v>
      </c>
      <c r="N39" s="20" t="n">
        <v>7.3383085</v>
      </c>
      <c r="O39" s="18" t="n">
        <v>431.45230992</v>
      </c>
      <c r="P39" s="20" t="n">
        <v>5.08658847</v>
      </c>
      <c r="Q39" s="18" t="n">
        <v>460.80716992</v>
      </c>
      <c r="R39" s="20" t="n">
        <v>7.71779679</v>
      </c>
      <c r="S39" s="18" t="s">
        <v>481</v>
      </c>
      <c r="T39" s="20" t="s">
        <v>481</v>
      </c>
      <c r="U39" s="18" t="s">
        <v>481</v>
      </c>
      <c r="V39" s="20" t="s">
        <v>481</v>
      </c>
      <c r="W39" s="18" t="s">
        <v>481</v>
      </c>
      <c r="X39" s="20" t="s">
        <v>481</v>
      </c>
      <c r="Y39" s="18" t="s">
        <v>481</v>
      </c>
      <c r="Z39" s="20" t="s">
        <v>481</v>
      </c>
      <c r="AA39" s="18" t="n">
        <v>367.23125059</v>
      </c>
      <c r="AB39" s="20" t="n">
        <v>13.20203644</v>
      </c>
    </row>
    <row r="40" spans="1:28">
      <c r="A40" s="15" t="s">
        <v>515</v>
      </c>
      <c r="B40" s="17" t="n">
        <v>14157</v>
      </c>
      <c r="C40" s="18">
        <f>(260.0/B40*100)</f>
        <v/>
      </c>
      <c r="D40" s="19" t="n">
        <v>13897</v>
      </c>
      <c r="E40" s="18" t="n">
        <v>444.82312681</v>
      </c>
      <c r="F40" s="20" t="n">
        <v>17.1578822</v>
      </c>
      <c r="G40" s="18" t="n">
        <v>453.86120922</v>
      </c>
      <c r="H40" s="20" t="n">
        <v>15.29711882</v>
      </c>
      <c r="I40" s="18" t="n">
        <v>480.95129276</v>
      </c>
      <c r="J40" s="20" t="n">
        <v>4.98344431</v>
      </c>
      <c r="K40" s="18" t="n">
        <v>503.62245197</v>
      </c>
      <c r="L40" s="20" t="n">
        <v>3.93755206</v>
      </c>
      <c r="M40" s="18" t="n">
        <v>505.30658953</v>
      </c>
      <c r="N40" s="20" t="n">
        <v>4.1394661</v>
      </c>
      <c r="O40" s="18" t="n">
        <v>488.52961143</v>
      </c>
      <c r="P40" s="20" t="n">
        <v>4.15446493</v>
      </c>
      <c r="Q40" s="18" t="n">
        <v>525.2712120899999</v>
      </c>
      <c r="R40" s="20" t="n">
        <v>4.55146347</v>
      </c>
      <c r="S40" s="18" t="s">
        <v>481</v>
      </c>
      <c r="T40" s="20" t="s">
        <v>481</v>
      </c>
      <c r="U40" s="18" t="s">
        <v>481</v>
      </c>
      <c r="V40" s="20" t="s">
        <v>481</v>
      </c>
      <c r="W40" s="18" t="s">
        <v>481</v>
      </c>
      <c r="X40" s="20" t="s">
        <v>481</v>
      </c>
      <c r="Y40" s="18" t="s">
        <v>481</v>
      </c>
      <c r="Z40" s="20" t="s">
        <v>481</v>
      </c>
      <c r="AA40" s="18" t="n">
        <v>452.40030519</v>
      </c>
      <c r="AB40" s="20" t="n">
        <v>4.46686305</v>
      </c>
    </row>
    <row r="41" spans="1:28">
      <c r="A41" s="15" t="s">
        <v>516</v>
      </c>
      <c r="B41" s="17" t="n">
        <v>5712</v>
      </c>
      <c r="C41" s="18">
        <f>(40.0/B41*100)</f>
        <v/>
      </c>
      <c r="D41" s="19" t="n">
        <v>5672</v>
      </c>
      <c r="E41" s="18" t="n">
        <v>460.82900235</v>
      </c>
      <c r="F41" s="20" t="n">
        <v>10.17453234</v>
      </c>
      <c r="G41" s="18" t="n">
        <v>475.11962467</v>
      </c>
      <c r="H41" s="20" t="n">
        <v>7.8359133</v>
      </c>
      <c r="I41" s="18" t="n">
        <v>467.99851095</v>
      </c>
      <c r="J41" s="20" t="n">
        <v>6.0071944</v>
      </c>
      <c r="K41" s="18" t="s">
        <v>481</v>
      </c>
      <c r="L41" s="20" t="s">
        <v>481</v>
      </c>
      <c r="M41" s="18" t="n">
        <v>493.88838354</v>
      </c>
      <c r="N41" s="20" t="n">
        <v>3.67017166</v>
      </c>
      <c r="O41" s="18" t="n">
        <v>497.98380414</v>
      </c>
      <c r="P41" s="20" t="n">
        <v>5.74006406</v>
      </c>
      <c r="Q41" s="18" t="n">
        <v>524.5133273500001</v>
      </c>
      <c r="R41" s="20" t="n">
        <v>4.16800129</v>
      </c>
      <c r="S41" s="18" t="s">
        <v>481</v>
      </c>
      <c r="T41" s="20" t="s">
        <v>481</v>
      </c>
      <c r="U41" s="18" t="s">
        <v>481</v>
      </c>
      <c r="V41" s="20" t="s">
        <v>481</v>
      </c>
      <c r="W41" s="18" t="s">
        <v>481</v>
      </c>
      <c r="X41" s="20" t="s">
        <v>481</v>
      </c>
      <c r="Y41" s="18" t="s">
        <v>481</v>
      </c>
      <c r="Z41" s="20" t="s">
        <v>481</v>
      </c>
      <c r="AA41" s="18" t="n">
        <v>441.74367166</v>
      </c>
      <c r="AB41" s="20" t="n">
        <v>11.36192053</v>
      </c>
    </row>
    <row r="42" spans="1:2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row>
    <row r="45" spans="1:28">
      <c r="A45" s="15" t="s">
        <v>520</v>
      </c>
      <c r="B45" s="17" t="n">
        <v>5519</v>
      </c>
      <c r="C45" s="18">
        <f>(0.0/B45*100)</f>
        <v/>
      </c>
      <c r="D45" s="19" t="n">
        <v>5519</v>
      </c>
      <c r="E45" s="18" t="n">
        <v>341.90219998</v>
      </c>
      <c r="F45" s="20" t="n">
        <v>4.48949021</v>
      </c>
      <c r="G45" s="18" t="n">
        <v>353.93858903</v>
      </c>
      <c r="H45" s="20" t="n">
        <v>5.97820093</v>
      </c>
      <c r="I45" s="18" t="n">
        <v>342.73931657</v>
      </c>
      <c r="J45" s="20" t="n">
        <v>3.87274256</v>
      </c>
      <c r="K45" s="18" t="n">
        <v>353.46322411</v>
      </c>
      <c r="L45" s="20" t="n">
        <v>6.58227708</v>
      </c>
      <c r="M45" s="18" t="n">
        <v>353.23597258</v>
      </c>
      <c r="N45" s="20" t="n">
        <v>3.40741742</v>
      </c>
      <c r="O45" s="18" t="n">
        <v>367.02486222</v>
      </c>
      <c r="P45" s="20" t="n">
        <v>6.27523137</v>
      </c>
      <c r="Q45" s="18" t="n">
        <v>349.36000857</v>
      </c>
      <c r="R45" s="20" t="n">
        <v>6.81931263</v>
      </c>
      <c r="S45" s="18" t="s">
        <v>481</v>
      </c>
      <c r="T45" s="20" t="s">
        <v>481</v>
      </c>
      <c r="U45" s="18" t="s">
        <v>481</v>
      </c>
      <c r="V45" s="20" t="s">
        <v>481</v>
      </c>
      <c r="W45" s="18" t="s">
        <v>481</v>
      </c>
      <c r="X45" s="20" t="s">
        <v>481</v>
      </c>
      <c r="Y45" s="18" t="n">
        <v>316.04984824</v>
      </c>
      <c r="Z45" s="20" t="n">
        <v>12.36099872</v>
      </c>
      <c r="AA45" s="18" t="n">
        <v>341.40636588</v>
      </c>
      <c r="AB45" s="20" t="n">
        <v>5.35156024</v>
      </c>
    </row>
    <row r="46" spans="1:28">
      <c r="A46" s="15" t="s">
        <v>521</v>
      </c>
      <c r="B46" s="17" t="n">
        <v>23141</v>
      </c>
      <c r="C46" s="18">
        <f>(1129.0/B46*100)</f>
        <v/>
      </c>
      <c r="D46" s="19" t="n">
        <v>22012</v>
      </c>
      <c r="E46" s="18" t="n">
        <v>377.69164509</v>
      </c>
      <c r="F46" s="20" t="n">
        <v>5.48607758</v>
      </c>
      <c r="G46" s="18" t="n">
        <v>394.33670848</v>
      </c>
      <c r="H46" s="20" t="n">
        <v>3.39057004</v>
      </c>
      <c r="I46" s="18" t="n">
        <v>398.16224404</v>
      </c>
      <c r="J46" s="20" t="n">
        <v>3.90892792</v>
      </c>
      <c r="K46" s="18" t="n">
        <v>386.02411452</v>
      </c>
      <c r="L46" s="20" t="n">
        <v>7.41706969</v>
      </c>
      <c r="M46" s="18" t="n">
        <v>428.74441242</v>
      </c>
      <c r="N46" s="20" t="n">
        <v>3.24972471</v>
      </c>
      <c r="O46" s="18" t="n">
        <v>418.28451407</v>
      </c>
      <c r="P46" s="20" t="n">
        <v>7.84176026</v>
      </c>
      <c r="Q46" s="18" t="n">
        <v>430.02517435</v>
      </c>
      <c r="R46" s="20" t="n">
        <v>5.24716392</v>
      </c>
      <c r="S46" s="18" t="s">
        <v>481</v>
      </c>
      <c r="T46" s="20" t="s">
        <v>481</v>
      </c>
      <c r="U46" s="18" t="s">
        <v>481</v>
      </c>
      <c r="V46" s="20" t="s">
        <v>481</v>
      </c>
      <c r="W46" s="18" t="s">
        <v>481</v>
      </c>
      <c r="X46" s="20" t="s">
        <v>481</v>
      </c>
      <c r="Y46" s="18" t="s">
        <v>481</v>
      </c>
      <c r="Z46" s="20" t="s">
        <v>481</v>
      </c>
      <c r="AA46" s="18" t="n">
        <v>374.88955297</v>
      </c>
      <c r="AB46" s="20" t="n">
        <v>4.98214601</v>
      </c>
    </row>
    <row r="47" spans="1:28">
      <c r="A47" s="15" t="s">
        <v>522</v>
      </c>
      <c r="B47" s="17" t="n">
        <v>5928</v>
      </c>
      <c r="C47" s="18">
        <f>(70.0/B47*100)</f>
        <v/>
      </c>
      <c r="D47" s="19" t="n">
        <v>5858</v>
      </c>
      <c r="E47" s="18" t="n">
        <v>286.63609962</v>
      </c>
      <c r="F47" s="20" t="n">
        <v>17.78407137</v>
      </c>
      <c r="G47" s="18" t="n">
        <v>313.6605813</v>
      </c>
      <c r="H47" s="20" t="n">
        <v>16.08181755</v>
      </c>
      <c r="I47" s="18" t="n">
        <v>354.25522834</v>
      </c>
      <c r="J47" s="20" t="n">
        <v>8.124384389999999</v>
      </c>
      <c r="K47" s="18" t="n">
        <v>416.31264306</v>
      </c>
      <c r="L47" s="20" t="n">
        <v>6.39252058</v>
      </c>
      <c r="M47" s="18" t="n">
        <v>429.44295568</v>
      </c>
      <c r="N47" s="20" t="n">
        <v>5.64015227</v>
      </c>
      <c r="O47" s="18" t="n">
        <v>456.13757108</v>
      </c>
      <c r="P47" s="20" t="n">
        <v>6.144371</v>
      </c>
      <c r="Q47" s="18" t="n">
        <v>463.81449049</v>
      </c>
      <c r="R47" s="20" t="n">
        <v>5.39121663</v>
      </c>
      <c r="S47" s="18" t="s">
        <v>481</v>
      </c>
      <c r="T47" s="20" t="s">
        <v>481</v>
      </c>
      <c r="U47" s="18" t="s">
        <v>481</v>
      </c>
      <c r="V47" s="20" t="s">
        <v>481</v>
      </c>
      <c r="W47" s="18" t="s">
        <v>481</v>
      </c>
      <c r="X47" s="20" t="s">
        <v>481</v>
      </c>
      <c r="Y47" s="18" t="s">
        <v>481</v>
      </c>
      <c r="Z47" s="20" t="s">
        <v>481</v>
      </c>
      <c r="AA47" s="18" t="n">
        <v>379.92424093</v>
      </c>
      <c r="AB47" s="20" t="n">
        <v>12.91441582</v>
      </c>
    </row>
    <row r="48" spans="1:28">
      <c r="A48" s="15" t="s">
        <v>523</v>
      </c>
      <c r="B48" s="17" t="n">
        <v>9841</v>
      </c>
      <c r="C48" s="18">
        <f>(7.0/B48*100)</f>
        <v/>
      </c>
      <c r="D48" s="19" t="n">
        <v>9834</v>
      </c>
      <c r="E48" s="18" t="n">
        <v>454.78773092</v>
      </c>
      <c r="F48" s="20" t="n">
        <v>8.343481860000001</v>
      </c>
      <c r="G48" s="18" t="n">
        <v>465.43355871</v>
      </c>
      <c r="H48" s="20" t="n">
        <v>5.53087697</v>
      </c>
      <c r="I48" s="18" t="n">
        <v>474.33169418</v>
      </c>
      <c r="J48" s="20" t="n">
        <v>5.88842964</v>
      </c>
      <c r="K48" s="18" t="n">
        <v>521.39820634</v>
      </c>
      <c r="L48" s="20" t="n">
        <v>9.37913779</v>
      </c>
      <c r="M48" s="18" t="n">
        <v>515.48736008</v>
      </c>
      <c r="N48" s="20" t="n">
        <v>5.16103408</v>
      </c>
      <c r="O48" s="18" t="n">
        <v>545.78748544</v>
      </c>
      <c r="P48" s="20" t="n">
        <v>7.82920222</v>
      </c>
      <c r="Q48" s="18" t="n">
        <v>543.7860614799999</v>
      </c>
      <c r="R48" s="20" t="n">
        <v>11.74403309</v>
      </c>
      <c r="S48" s="18" t="s">
        <v>481</v>
      </c>
      <c r="T48" s="20" t="s">
        <v>481</v>
      </c>
      <c r="U48" s="18" t="s">
        <v>481</v>
      </c>
      <c r="V48" s="20" t="s">
        <v>481</v>
      </c>
      <c r="W48" s="18" t="s">
        <v>481</v>
      </c>
      <c r="X48" s="20" t="s">
        <v>481</v>
      </c>
      <c r="Y48" s="18" t="s">
        <v>481</v>
      </c>
      <c r="Z48" s="20" t="s">
        <v>481</v>
      </c>
      <c r="AA48" s="18" t="n">
        <v>444.99779953</v>
      </c>
      <c r="AB48" s="20" t="n">
        <v>24.6246444</v>
      </c>
    </row>
    <row r="49" spans="1:28">
      <c r="A49" s="15" t="s">
        <v>524</v>
      </c>
      <c r="B49" s="17" t="n">
        <v>6349</v>
      </c>
      <c r="C49" s="18">
        <f>(56.0/B49*100)</f>
        <v/>
      </c>
      <c r="D49" s="19" t="n">
        <v>6293</v>
      </c>
      <c r="E49" s="18" t="n">
        <v>395.30659328</v>
      </c>
      <c r="F49" s="20" t="n">
        <v>5.76306473</v>
      </c>
      <c r="G49" s="18" t="n">
        <v>405.07492447</v>
      </c>
      <c r="H49" s="20" t="n">
        <v>3.22038634</v>
      </c>
      <c r="I49" s="18" t="n">
        <v>419.8096575</v>
      </c>
      <c r="J49" s="20" t="n">
        <v>5.09083926</v>
      </c>
      <c r="K49" s="18" t="s">
        <v>481</v>
      </c>
      <c r="L49" s="20" t="s">
        <v>481</v>
      </c>
      <c r="M49" s="18" t="n">
        <v>440.04032357</v>
      </c>
      <c r="N49" s="20" t="n">
        <v>4.56080021</v>
      </c>
      <c r="O49" s="18" t="n">
        <v>442.14513234</v>
      </c>
      <c r="P49" s="20" t="n">
        <v>4.61668615</v>
      </c>
      <c r="Q49" s="18" t="n">
        <v>453.75945708</v>
      </c>
      <c r="R49" s="20" t="n">
        <v>5.04342274</v>
      </c>
      <c r="S49" s="18" t="s">
        <v>481</v>
      </c>
      <c r="T49" s="20" t="s">
        <v>481</v>
      </c>
      <c r="U49" s="18" t="s">
        <v>481</v>
      </c>
      <c r="V49" s="20" t="s">
        <v>481</v>
      </c>
      <c r="W49" s="18" t="n">
        <v>444.1204</v>
      </c>
      <c r="X49" s="20" t="n">
        <v>30.72610859</v>
      </c>
      <c r="Y49" s="18" t="n">
        <v>378.51803289</v>
      </c>
      <c r="Z49" s="20" t="n">
        <v>22.32990341</v>
      </c>
      <c r="AA49" s="18" t="n">
        <v>398.60694093</v>
      </c>
      <c r="AB49" s="20" t="n">
        <v>6.53403436</v>
      </c>
    </row>
    <row r="50" spans="1:28">
      <c r="A50" s="15" t="s">
        <v>525</v>
      </c>
      <c r="B50" s="17" t="n">
        <v>11795</v>
      </c>
      <c r="C50" s="18">
        <f>(218.0/B50*100)</f>
        <v/>
      </c>
      <c r="D50" s="19" t="n">
        <v>11577</v>
      </c>
      <c r="E50" s="18" t="n">
        <v>403.77197169</v>
      </c>
      <c r="F50" s="20" t="n">
        <v>4.89448801</v>
      </c>
      <c r="G50" s="18" t="s">
        <v>481</v>
      </c>
      <c r="H50" s="20" t="s">
        <v>481</v>
      </c>
      <c r="I50" s="18" t="n">
        <v>410.67922795</v>
      </c>
      <c r="J50" s="20" t="n">
        <v>4.41966867</v>
      </c>
      <c r="K50" s="18" t="n">
        <v>398.3838256</v>
      </c>
      <c r="L50" s="20" t="n">
        <v>4.07011659</v>
      </c>
      <c r="M50" s="18" t="n">
        <v>436.57757197</v>
      </c>
      <c r="N50" s="20" t="n">
        <v>4.35828912</v>
      </c>
      <c r="O50" s="18" t="n">
        <v>438.44494523</v>
      </c>
      <c r="P50" s="20" t="n">
        <v>3.62521833</v>
      </c>
      <c r="Q50" s="18" t="n">
        <v>446.72415379</v>
      </c>
      <c r="R50" s="20" t="n">
        <v>5.5041453</v>
      </c>
      <c r="S50" s="18" t="s">
        <v>481</v>
      </c>
      <c r="T50" s="20" t="s">
        <v>481</v>
      </c>
      <c r="U50" s="18" t="s">
        <v>481</v>
      </c>
      <c r="V50" s="20" t="s">
        <v>481</v>
      </c>
      <c r="W50" s="18" t="s">
        <v>481</v>
      </c>
      <c r="X50" s="20" t="s">
        <v>481</v>
      </c>
      <c r="Y50" s="18" t="s">
        <v>481</v>
      </c>
      <c r="Z50" s="20" t="s">
        <v>481</v>
      </c>
      <c r="AA50" s="18" t="n">
        <v>409.87472554</v>
      </c>
      <c r="AB50" s="20" t="n">
        <v>8.609814569999999</v>
      </c>
    </row>
    <row r="51" spans="1:28">
      <c r="A51" s="15" t="s">
        <v>526</v>
      </c>
      <c r="B51" s="17" t="n">
        <v>6866</v>
      </c>
      <c r="C51" s="18">
        <f>(116.0/B51*100)</f>
        <v/>
      </c>
      <c r="D51" s="19" t="n">
        <v>6750</v>
      </c>
      <c r="E51" s="18" t="n">
        <v>389.0432414</v>
      </c>
      <c r="F51" s="20" t="n">
        <v>4.14161304</v>
      </c>
      <c r="G51" s="18" t="n">
        <v>410.51005082</v>
      </c>
      <c r="H51" s="20" t="n">
        <v>2.97358556</v>
      </c>
      <c r="I51" s="18" t="n">
        <v>414.48282194</v>
      </c>
      <c r="J51" s="20" t="n">
        <v>6.08790555</v>
      </c>
      <c r="K51" s="18" t="n">
        <v>421.86769236</v>
      </c>
      <c r="L51" s="20" t="n">
        <v>16.67164309</v>
      </c>
      <c r="M51" s="18" t="n">
        <v>432.10147789</v>
      </c>
      <c r="N51" s="20" t="n">
        <v>3.49438002</v>
      </c>
      <c r="O51" s="18" t="n">
        <v>409.79875272</v>
      </c>
      <c r="P51" s="20" t="n">
        <v>4.33724664</v>
      </c>
      <c r="Q51" s="18" t="n">
        <v>461.36457416</v>
      </c>
      <c r="R51" s="20" t="n">
        <v>3.88705379</v>
      </c>
      <c r="S51" s="18" t="s">
        <v>481</v>
      </c>
      <c r="T51" s="20" t="s">
        <v>481</v>
      </c>
      <c r="U51" s="18" t="s">
        <v>481</v>
      </c>
      <c r="V51" s="20" t="s">
        <v>481</v>
      </c>
      <c r="W51" s="18" t="s">
        <v>481</v>
      </c>
      <c r="X51" s="20" t="s">
        <v>481</v>
      </c>
      <c r="Y51" s="18" t="s">
        <v>481</v>
      </c>
      <c r="Z51" s="20" t="s">
        <v>481</v>
      </c>
      <c r="AA51" s="18" t="n">
        <v>413.44876479</v>
      </c>
      <c r="AB51" s="20" t="n">
        <v>6.59603421</v>
      </c>
    </row>
    <row r="52" spans="1:28">
      <c r="A52" s="15" t="s">
        <v>527</v>
      </c>
      <c r="B52" s="17" t="n">
        <v>5809</v>
      </c>
      <c r="C52" s="18">
        <f>(71.0/B52*100)</f>
        <v/>
      </c>
      <c r="D52" s="19" t="n">
        <v>5738</v>
      </c>
      <c r="E52" s="18" t="n">
        <v>446.45197177</v>
      </c>
      <c r="F52" s="20" t="n">
        <v>32.45399197</v>
      </c>
      <c r="G52" s="18" t="n">
        <v>376.6567608</v>
      </c>
      <c r="H52" s="20" t="n">
        <v>20.38069286</v>
      </c>
      <c r="I52" s="18" t="n">
        <v>444.16871702</v>
      </c>
      <c r="J52" s="20" t="n">
        <v>5.86316632</v>
      </c>
      <c r="K52" s="18" t="n">
        <v>468.51607665</v>
      </c>
      <c r="L52" s="20" t="n">
        <v>4.47571607</v>
      </c>
      <c r="M52" s="18" t="n">
        <v>497.00497017</v>
      </c>
      <c r="N52" s="20" t="n">
        <v>2.90389242</v>
      </c>
      <c r="O52" s="18" t="n">
        <v>461.90803264</v>
      </c>
      <c r="P52" s="20" t="n">
        <v>4.2628521</v>
      </c>
      <c r="Q52" s="18" t="n">
        <v>519.2811635</v>
      </c>
      <c r="R52" s="20" t="n">
        <v>4.59194754</v>
      </c>
      <c r="S52" s="18" t="s">
        <v>481</v>
      </c>
      <c r="T52" s="20" t="s">
        <v>481</v>
      </c>
      <c r="U52" s="18" t="s">
        <v>481</v>
      </c>
      <c r="V52" s="20" t="s">
        <v>481</v>
      </c>
      <c r="W52" s="18" t="s">
        <v>481</v>
      </c>
      <c r="X52" s="20" t="s">
        <v>481</v>
      </c>
      <c r="Y52" s="18" t="s">
        <v>481</v>
      </c>
      <c r="Z52" s="20" t="s">
        <v>481</v>
      </c>
      <c r="AA52" s="18" t="n">
        <v>466.56915782</v>
      </c>
      <c r="AB52" s="20" t="n">
        <v>13.47165354</v>
      </c>
    </row>
    <row r="53" spans="1:28">
      <c r="A53" s="15" t="s">
        <v>528</v>
      </c>
      <c r="B53" s="17" t="n">
        <v>5571</v>
      </c>
      <c r="C53" s="18">
        <f>(84.0/B53*100)</f>
        <v/>
      </c>
      <c r="D53" s="19" t="n">
        <v>5487</v>
      </c>
      <c r="E53" s="18" t="n">
        <v>388.58190702</v>
      </c>
      <c r="F53" s="20" t="n">
        <v>19.13124125</v>
      </c>
      <c r="G53" s="18" t="n">
        <v>414.9815795</v>
      </c>
      <c r="H53" s="20" t="n">
        <v>7.58630209</v>
      </c>
      <c r="I53" s="18" t="n">
        <v>407.14398945</v>
      </c>
      <c r="J53" s="20" t="n">
        <v>5.1873292</v>
      </c>
      <c r="K53" s="18" t="n">
        <v>416.53466281</v>
      </c>
      <c r="L53" s="20" t="n">
        <v>5.30801693</v>
      </c>
      <c r="M53" s="18" t="n">
        <v>441.18262799</v>
      </c>
      <c r="N53" s="20" t="n">
        <v>2.85866778</v>
      </c>
      <c r="O53" s="18" t="n">
        <v>446.41239243</v>
      </c>
      <c r="P53" s="20" t="n">
        <v>5.52295829</v>
      </c>
      <c r="Q53" s="18" t="n">
        <v>463.5023175</v>
      </c>
      <c r="R53" s="20" t="n">
        <v>2.70085737</v>
      </c>
      <c r="S53" s="18" t="s">
        <v>481</v>
      </c>
      <c r="T53" s="20" t="s">
        <v>481</v>
      </c>
      <c r="U53" s="18" t="s">
        <v>481</v>
      </c>
      <c r="V53" s="20" t="s">
        <v>481</v>
      </c>
      <c r="W53" s="18" t="s">
        <v>481</v>
      </c>
      <c r="X53" s="20" t="s">
        <v>481</v>
      </c>
      <c r="Y53" s="18" t="s">
        <v>481</v>
      </c>
      <c r="Z53" s="20" t="s">
        <v>481</v>
      </c>
      <c r="AA53" s="18" t="n">
        <v>363.68410277</v>
      </c>
      <c r="AB53" s="20" t="n">
        <v>14.46230941</v>
      </c>
    </row>
    <row r="54" spans="1:28">
      <c r="A54" s="15" t="s">
        <v>529</v>
      </c>
      <c r="B54" s="17" t="n">
        <v>4740</v>
      </c>
      <c r="C54" s="18">
        <f>(38.0/B54*100)</f>
        <v/>
      </c>
      <c r="D54" s="19" t="n">
        <v>4702</v>
      </c>
      <c r="E54" s="18" t="n">
        <v>330.70363526</v>
      </c>
      <c r="F54" s="20" t="n">
        <v>5.43509185</v>
      </c>
      <c r="G54" s="18" t="n">
        <v>344.34740022</v>
      </c>
      <c r="H54" s="20" t="n">
        <v>6.93009874</v>
      </c>
      <c r="I54" s="18" t="n">
        <v>349.14686391</v>
      </c>
      <c r="J54" s="20" t="n">
        <v>4.13217187</v>
      </c>
      <c r="K54" s="18" t="n">
        <v>346.05596952</v>
      </c>
      <c r="L54" s="20" t="n">
        <v>8.74320151</v>
      </c>
      <c r="M54" s="18" t="n">
        <v>362.87434086</v>
      </c>
      <c r="N54" s="20" t="n">
        <v>3.94590833</v>
      </c>
      <c r="O54" s="18" t="n">
        <v>366.13266703</v>
      </c>
      <c r="P54" s="20" t="n">
        <v>5.65415819</v>
      </c>
      <c r="Q54" s="18" t="n">
        <v>370.65233295</v>
      </c>
      <c r="R54" s="20" t="n">
        <v>5.6691423</v>
      </c>
      <c r="S54" s="18" t="s">
        <v>481</v>
      </c>
      <c r="T54" s="20" t="s">
        <v>481</v>
      </c>
      <c r="U54" s="18" t="s">
        <v>481</v>
      </c>
      <c r="V54" s="20" t="s">
        <v>481</v>
      </c>
      <c r="W54" s="18" t="s">
        <v>481</v>
      </c>
      <c r="X54" s="20" t="s">
        <v>481</v>
      </c>
      <c r="Y54" s="18" t="s">
        <v>481</v>
      </c>
      <c r="Z54" s="20" t="s">
        <v>481</v>
      </c>
      <c r="AA54" s="18" t="n">
        <v>346.24164335</v>
      </c>
      <c r="AB54" s="20" t="n">
        <v>9.11961275</v>
      </c>
    </row>
    <row r="55" spans="1:28">
      <c r="A55" s="15" t="s">
        <v>530</v>
      </c>
      <c r="B55" s="17" t="n">
        <v>5316</v>
      </c>
      <c r="C55" s="18">
        <f>(22.0/B55*100)</f>
        <v/>
      </c>
      <c r="D55" s="19" t="n">
        <v>5294</v>
      </c>
      <c r="E55" s="18" t="n">
        <v>292.45278632</v>
      </c>
      <c r="F55" s="20" t="n">
        <v>22.72582258</v>
      </c>
      <c r="G55" s="18" t="n">
        <v>293.70066781</v>
      </c>
      <c r="H55" s="20" t="n">
        <v>27.52442669</v>
      </c>
      <c r="I55" s="18" t="n">
        <v>340.02906049</v>
      </c>
      <c r="J55" s="20" t="n">
        <v>9.855627849999999</v>
      </c>
      <c r="K55" s="18" t="n">
        <v>395.27361907</v>
      </c>
      <c r="L55" s="20" t="n">
        <v>12.97150567</v>
      </c>
      <c r="M55" s="18" t="n">
        <v>389.2347012</v>
      </c>
      <c r="N55" s="20" t="n">
        <v>2.99893935</v>
      </c>
      <c r="O55" s="18" t="s">
        <v>481</v>
      </c>
      <c r="P55" s="20" t="s">
        <v>481</v>
      </c>
      <c r="Q55" s="18" t="n">
        <v>428.53467481</v>
      </c>
      <c r="R55" s="20" t="n">
        <v>3.89146251</v>
      </c>
      <c r="S55" s="18" t="s">
        <v>481</v>
      </c>
      <c r="T55" s="20" t="s">
        <v>481</v>
      </c>
      <c r="U55" s="18" t="s">
        <v>481</v>
      </c>
      <c r="V55" s="20" t="s">
        <v>481</v>
      </c>
      <c r="W55" s="18" t="s">
        <v>481</v>
      </c>
      <c r="X55" s="20" t="s">
        <v>481</v>
      </c>
      <c r="Y55" s="18" t="n">
        <v>328.97497377</v>
      </c>
      <c r="Z55" s="20" t="n">
        <v>23.12661833</v>
      </c>
      <c r="AA55" s="18" t="n">
        <v>367.19258342</v>
      </c>
      <c r="AB55" s="20" t="n">
        <v>11.25963861</v>
      </c>
    </row>
    <row r="56" spans="1:28">
      <c r="A56" s="15" t="s">
        <v>531</v>
      </c>
      <c r="B56" s="17" t="n">
        <v>5359</v>
      </c>
      <c r="C56" s="18">
        <f>(76.0/B56*100)</f>
        <v/>
      </c>
      <c r="D56" s="19" t="n">
        <v>5283</v>
      </c>
      <c r="E56" s="18" t="n">
        <v>505.94164687</v>
      </c>
      <c r="F56" s="20" t="n">
        <v>6.77690491</v>
      </c>
      <c r="G56" s="18" t="n">
        <v>513.0141469500001</v>
      </c>
      <c r="H56" s="20" t="n">
        <v>4.8184497</v>
      </c>
      <c r="I56" s="18" t="n">
        <v>513.80751871</v>
      </c>
      <c r="J56" s="20" t="n">
        <v>4.12771335</v>
      </c>
      <c r="K56" s="18" t="n">
        <v>527.9003297100001</v>
      </c>
      <c r="L56" s="20" t="n">
        <v>4.08401893</v>
      </c>
      <c r="M56" s="18" t="n">
        <v>530.2684203600001</v>
      </c>
      <c r="N56" s="20" t="n">
        <v>3.75573848</v>
      </c>
      <c r="O56" s="18" t="n">
        <v>540.54029575</v>
      </c>
      <c r="P56" s="20" t="n">
        <v>7.46790293</v>
      </c>
      <c r="Q56" s="18" t="n">
        <v>553.90824248</v>
      </c>
      <c r="R56" s="20" t="n">
        <v>4.10237299</v>
      </c>
      <c r="S56" s="18" t="s">
        <v>481</v>
      </c>
      <c r="T56" s="20" t="s">
        <v>481</v>
      </c>
      <c r="U56" s="18" t="s">
        <v>481</v>
      </c>
      <c r="V56" s="20" t="s">
        <v>481</v>
      </c>
      <c r="W56" s="18" t="s">
        <v>481</v>
      </c>
      <c r="X56" s="20" t="s">
        <v>481</v>
      </c>
      <c r="Y56" s="18" t="s">
        <v>481</v>
      </c>
      <c r="Z56" s="20" t="s">
        <v>481</v>
      </c>
      <c r="AA56" s="18" t="n">
        <v>495.38159141</v>
      </c>
      <c r="AB56" s="20" t="n">
        <v>8.840584460000001</v>
      </c>
    </row>
    <row r="57" spans="1:28">
      <c r="A57" s="15" t="s">
        <v>532</v>
      </c>
      <c r="B57" s="17" t="n">
        <v>6513</v>
      </c>
      <c r="C57" s="18">
        <f>(0.0/B57*100)</f>
        <v/>
      </c>
      <c r="D57" s="19" t="n">
        <v>6513</v>
      </c>
      <c r="E57" s="18" t="n">
        <v>368.20048981</v>
      </c>
      <c r="F57" s="20" t="n">
        <v>6.30874664</v>
      </c>
      <c r="G57" s="18" t="n">
        <v>382.28298084</v>
      </c>
      <c r="H57" s="20" t="n">
        <v>3.46309392</v>
      </c>
      <c r="I57" s="18" t="n">
        <v>386.52152516</v>
      </c>
      <c r="J57" s="20" t="n">
        <v>3.59995148</v>
      </c>
      <c r="K57" s="18" t="n">
        <v>415.21928925</v>
      </c>
      <c r="L57" s="20" t="n">
        <v>5.99700833</v>
      </c>
      <c r="M57" s="18" t="n">
        <v>411.33004534</v>
      </c>
      <c r="N57" s="20" t="n">
        <v>3.36712106</v>
      </c>
      <c r="O57" s="18" t="n">
        <v>442.89236821</v>
      </c>
      <c r="P57" s="20" t="n">
        <v>10.40426732</v>
      </c>
      <c r="Q57" s="18" t="n">
        <v>440.7842659</v>
      </c>
      <c r="R57" s="20" t="n">
        <v>7.05767915</v>
      </c>
      <c r="S57" s="18" t="s">
        <v>481</v>
      </c>
      <c r="T57" s="20" t="s">
        <v>481</v>
      </c>
      <c r="U57" s="18" t="s">
        <v>481</v>
      </c>
      <c r="V57" s="20" t="s">
        <v>481</v>
      </c>
      <c r="W57" s="18" t="s">
        <v>481</v>
      </c>
      <c r="X57" s="20" t="s">
        <v>481</v>
      </c>
      <c r="Y57" s="18" t="n">
        <v>343.28225708</v>
      </c>
      <c r="Z57" s="20" t="n">
        <v>39.38155798</v>
      </c>
      <c r="AA57" s="18" t="n">
        <v>377.55076608</v>
      </c>
      <c r="AB57" s="20" t="n">
        <v>16.26595197</v>
      </c>
    </row>
    <row r="58" spans="1:28">
      <c r="A58" s="15" t="s">
        <v>533</v>
      </c>
      <c r="B58" s="17" t="n">
        <v>7267</v>
      </c>
      <c r="C58" s="18">
        <f>(10.0/B58*100)</f>
        <v/>
      </c>
      <c r="D58" s="19" t="n">
        <v>7257</v>
      </c>
      <c r="E58" s="18" t="n">
        <v>338.74250373</v>
      </c>
      <c r="F58" s="20" t="n">
        <v>9.94786783</v>
      </c>
      <c r="G58" s="18" t="n">
        <v>391.99242293</v>
      </c>
      <c r="H58" s="20" t="n">
        <v>7.94569118</v>
      </c>
      <c r="I58" s="18" t="n">
        <v>394.87300584</v>
      </c>
      <c r="J58" s="20" t="n">
        <v>4.88010605</v>
      </c>
      <c r="K58" s="18" t="n">
        <v>404.84336126</v>
      </c>
      <c r="L58" s="20" t="n">
        <v>5.65544773</v>
      </c>
      <c r="M58" s="18" t="n">
        <v>410.90063133</v>
      </c>
      <c r="N58" s="20" t="n">
        <v>3.77485237</v>
      </c>
      <c r="O58" s="18" t="n">
        <v>430.32966416</v>
      </c>
      <c r="P58" s="20" t="n">
        <v>4.35269084</v>
      </c>
      <c r="Q58" s="18" t="n">
        <v>424.303797</v>
      </c>
      <c r="R58" s="20" t="n">
        <v>4.02758681</v>
      </c>
      <c r="S58" s="18" t="s">
        <v>481</v>
      </c>
      <c r="T58" s="20" t="s">
        <v>481</v>
      </c>
      <c r="U58" s="18" t="s">
        <v>481</v>
      </c>
      <c r="V58" s="20" t="s">
        <v>481</v>
      </c>
      <c r="W58" s="18" t="s">
        <v>481</v>
      </c>
      <c r="X58" s="20" t="s">
        <v>481</v>
      </c>
      <c r="Y58" s="18" t="n">
        <v>301.23573728</v>
      </c>
      <c r="Z58" s="20" t="n">
        <v>12.77248894</v>
      </c>
      <c r="AA58" s="18" t="n">
        <v>324.79902101</v>
      </c>
      <c r="AB58" s="20" t="n">
        <v>11.37991631</v>
      </c>
    </row>
    <row r="59" spans="1:28">
      <c r="A59" s="15" t="s">
        <v>534</v>
      </c>
      <c r="B59" s="17" t="n">
        <v>4826</v>
      </c>
      <c r="C59" s="18">
        <f>(26.0/B59*100)</f>
        <v/>
      </c>
      <c r="D59" s="19" t="n">
        <v>4800</v>
      </c>
      <c r="E59" s="18" t="n">
        <v>291.03338515</v>
      </c>
      <c r="F59" s="20" t="n">
        <v>16.89482039</v>
      </c>
      <c r="G59" s="18" t="n">
        <v>315.03327179</v>
      </c>
      <c r="H59" s="20" t="n">
        <v>6.77014317</v>
      </c>
      <c r="I59" s="18" t="n">
        <v>320.35408389</v>
      </c>
      <c r="J59" s="20" t="n">
        <v>4.707641</v>
      </c>
      <c r="K59" s="18" t="n">
        <v>353.0471955</v>
      </c>
      <c r="L59" s="20" t="n">
        <v>7.65974238</v>
      </c>
      <c r="M59" s="18" t="n">
        <v>355.34290376</v>
      </c>
      <c r="N59" s="20" t="n">
        <v>2.61328009</v>
      </c>
      <c r="O59" s="18" t="n">
        <v>338.16730453</v>
      </c>
      <c r="P59" s="20" t="n">
        <v>4.00138296</v>
      </c>
      <c r="Q59" s="18" t="n">
        <v>359.66038942</v>
      </c>
      <c r="R59" s="20" t="n">
        <v>3.04282319</v>
      </c>
      <c r="S59" s="18" t="s">
        <v>481</v>
      </c>
      <c r="T59" s="20" t="s">
        <v>481</v>
      </c>
      <c r="U59" s="18" t="s">
        <v>481</v>
      </c>
      <c r="V59" s="20" t="s">
        <v>481</v>
      </c>
      <c r="W59" s="18" t="s">
        <v>481</v>
      </c>
      <c r="X59" s="20" t="s">
        <v>481</v>
      </c>
      <c r="Y59" s="18" t="n">
        <v>295.50320643</v>
      </c>
      <c r="Z59" s="20" t="n">
        <v>17.46609724</v>
      </c>
      <c r="AA59" s="18" t="n">
        <v>286.76634805</v>
      </c>
      <c r="AB59" s="20" t="n">
        <v>15.67917401</v>
      </c>
    </row>
    <row r="60" spans="1:28">
      <c r="A60" s="15" t="s">
        <v>535</v>
      </c>
      <c r="B60" s="17" t="n">
        <v>4546</v>
      </c>
      <c r="C60" s="18">
        <f>(15.0/B60*100)</f>
        <v/>
      </c>
      <c r="D60" s="19" t="n">
        <v>4531</v>
      </c>
      <c r="E60" s="18" t="n">
        <v>313.64689117</v>
      </c>
      <c r="F60" s="20" t="n">
        <v>6.37655217</v>
      </c>
      <c r="G60" s="18" t="n">
        <v>325.08040639</v>
      </c>
      <c r="H60" s="20" t="n">
        <v>5.55344444</v>
      </c>
      <c r="I60" s="18" t="n">
        <v>322.01723421</v>
      </c>
      <c r="J60" s="20" t="n">
        <v>8.18389415</v>
      </c>
      <c r="K60" s="18" t="n">
        <v>378.32028996</v>
      </c>
      <c r="L60" s="20" t="n">
        <v>7.57106994</v>
      </c>
      <c r="M60" s="18" t="n">
        <v>360.1686224</v>
      </c>
      <c r="N60" s="20" t="n">
        <v>5.25203897</v>
      </c>
      <c r="O60" s="18" t="n">
        <v>375.08598212</v>
      </c>
      <c r="P60" s="20" t="n">
        <v>8.38201989</v>
      </c>
      <c r="Q60" s="18" t="n">
        <v>356.36372166</v>
      </c>
      <c r="R60" s="20" t="n">
        <v>9.91997387</v>
      </c>
      <c r="S60" s="18" t="s">
        <v>481</v>
      </c>
      <c r="T60" s="20" t="s">
        <v>481</v>
      </c>
      <c r="U60" s="18" t="s">
        <v>481</v>
      </c>
      <c r="V60" s="20" t="s">
        <v>481</v>
      </c>
      <c r="W60" s="18" t="s">
        <v>481</v>
      </c>
      <c r="X60" s="20" t="s">
        <v>481</v>
      </c>
      <c r="Y60" s="18" t="n">
        <v>286.73737564</v>
      </c>
      <c r="Z60" s="20" t="n">
        <v>22.46662898</v>
      </c>
      <c r="AA60" s="18" t="n">
        <v>304.15698044</v>
      </c>
      <c r="AB60" s="20" t="n">
        <v>9.992253529999999</v>
      </c>
    </row>
    <row r="61" spans="1:28">
      <c r="A61" s="15" t="s">
        <v>536</v>
      </c>
      <c r="B61" s="17" t="n">
        <v>6525</v>
      </c>
      <c r="C61" s="18">
        <f>(135.0/B61*100)</f>
        <v/>
      </c>
      <c r="D61" s="19" t="n">
        <v>6390</v>
      </c>
      <c r="E61" s="18" t="n">
        <v>377.53203562</v>
      </c>
      <c r="F61" s="20" t="n">
        <v>18.27473252</v>
      </c>
      <c r="G61" s="18" t="n">
        <v>422.92465045</v>
      </c>
      <c r="H61" s="20" t="n">
        <v>24.86065832</v>
      </c>
      <c r="I61" s="18" t="n">
        <v>440.04215151</v>
      </c>
      <c r="J61" s="20" t="n">
        <v>9.98739767</v>
      </c>
      <c r="K61" s="18" t="n">
        <v>444.29495234</v>
      </c>
      <c r="L61" s="20" t="n">
        <v>7.60363601</v>
      </c>
      <c r="M61" s="18" t="n">
        <v>463.54951403</v>
      </c>
      <c r="N61" s="20" t="n">
        <v>2.36177332</v>
      </c>
      <c r="O61" s="18" t="n">
        <v>485.20784725</v>
      </c>
      <c r="P61" s="20" t="n">
        <v>3.71962364</v>
      </c>
      <c r="Q61" s="18" t="n">
        <v>494.76291805</v>
      </c>
      <c r="R61" s="20" t="n">
        <v>5.49523205</v>
      </c>
      <c r="S61" s="18" t="s">
        <v>481</v>
      </c>
      <c r="T61" s="20" t="s">
        <v>481</v>
      </c>
      <c r="U61" s="18" t="s">
        <v>481</v>
      </c>
      <c r="V61" s="20" t="s">
        <v>481</v>
      </c>
      <c r="W61" s="18" t="s">
        <v>481</v>
      </c>
      <c r="X61" s="20" t="s">
        <v>481</v>
      </c>
      <c r="Y61" s="18" t="s">
        <v>481</v>
      </c>
      <c r="Z61" s="20" t="s">
        <v>481</v>
      </c>
      <c r="AA61" s="18" t="n">
        <v>425.76120253</v>
      </c>
      <c r="AB61" s="20" t="n">
        <v>7.62835388</v>
      </c>
    </row>
    <row r="62" spans="1:28">
      <c r="A62" s="15" t="s">
        <v>537</v>
      </c>
      <c r="B62" s="17" t="n">
        <v>4476</v>
      </c>
      <c r="C62" s="18">
        <f>(3.0/B62*100)</f>
        <v/>
      </c>
      <c r="D62" s="19" t="n">
        <v>4473</v>
      </c>
      <c r="E62" s="18" t="n">
        <v>494.32468678</v>
      </c>
      <c r="F62" s="20" t="n">
        <v>5.6503654</v>
      </c>
      <c r="G62" s="18" t="n">
        <v>501.50460296</v>
      </c>
      <c r="H62" s="20" t="n">
        <v>3.02783379</v>
      </c>
      <c r="I62" s="18" t="n">
        <v>505.01645906</v>
      </c>
      <c r="J62" s="20" t="n">
        <v>2.64243565</v>
      </c>
      <c r="K62" s="18" t="n">
        <v>490.37367954</v>
      </c>
      <c r="L62" s="20" t="n">
        <v>5.35494974</v>
      </c>
      <c r="M62" s="18" t="n">
        <v>515.55561112</v>
      </c>
      <c r="N62" s="20" t="n">
        <v>2.67193866</v>
      </c>
      <c r="O62" s="18" t="n">
        <v>527.65320407</v>
      </c>
      <c r="P62" s="20" t="n">
        <v>5.52161041</v>
      </c>
      <c r="Q62" s="18" t="n">
        <v>520.37137473</v>
      </c>
      <c r="R62" s="20" t="n">
        <v>4.02612667</v>
      </c>
      <c r="S62" s="18" t="s">
        <v>481</v>
      </c>
      <c r="T62" s="20" t="s">
        <v>481</v>
      </c>
      <c r="U62" s="18" t="s">
        <v>481</v>
      </c>
      <c r="V62" s="20" t="s">
        <v>481</v>
      </c>
      <c r="W62" s="18" t="s">
        <v>481</v>
      </c>
      <c r="X62" s="20" t="s">
        <v>481</v>
      </c>
      <c r="Y62" s="18" t="s">
        <v>481</v>
      </c>
      <c r="Z62" s="20" t="s">
        <v>481</v>
      </c>
      <c r="AA62" s="18" t="n">
        <v>481.91178697</v>
      </c>
      <c r="AB62" s="20" t="n">
        <v>10.95275911</v>
      </c>
    </row>
    <row r="63" spans="1:28">
      <c r="A63" s="15" t="s">
        <v>538</v>
      </c>
      <c r="B63" s="17" t="n">
        <v>5324</v>
      </c>
      <c r="C63" s="18">
        <f>(13.0/B63*100)</f>
        <v/>
      </c>
      <c r="D63" s="19" t="n">
        <v>5311</v>
      </c>
      <c r="E63" s="18" t="n">
        <v>304.74723708</v>
      </c>
      <c r="F63" s="20" t="n">
        <v>20.75171807</v>
      </c>
      <c r="G63" s="18" t="n">
        <v>245.89532292</v>
      </c>
      <c r="H63" s="20" t="n">
        <v>16.74858831</v>
      </c>
      <c r="I63" s="18" t="n">
        <v>301.50936475</v>
      </c>
      <c r="J63" s="20" t="n">
        <v>4.81336625</v>
      </c>
      <c r="K63" s="18" t="n">
        <v>381.42276998</v>
      </c>
      <c r="L63" s="20" t="n">
        <v>3.38402599</v>
      </c>
      <c r="M63" s="18" t="n">
        <v>349.96275562</v>
      </c>
      <c r="N63" s="20" t="n">
        <v>3.6517388</v>
      </c>
      <c r="O63" s="18" t="n">
        <v>349.88651813</v>
      </c>
      <c r="P63" s="20" t="n">
        <v>4.4287887</v>
      </c>
      <c r="Q63" s="18" t="n">
        <v>366.97949299</v>
      </c>
      <c r="R63" s="20" t="n">
        <v>3.02739782</v>
      </c>
      <c r="S63" s="18" t="s">
        <v>481</v>
      </c>
      <c r="T63" s="20" t="s">
        <v>481</v>
      </c>
      <c r="U63" s="18" t="s">
        <v>481</v>
      </c>
      <c r="V63" s="20" t="s">
        <v>481</v>
      </c>
      <c r="W63" s="18" t="n">
        <v>199.7305</v>
      </c>
      <c r="X63" s="20" t="n">
        <v>32.44924004</v>
      </c>
      <c r="Y63" s="18" t="n">
        <v>260.44589038</v>
      </c>
      <c r="Z63" s="20" t="n">
        <v>21.11824988</v>
      </c>
      <c r="AA63" s="18" t="n">
        <v>315.48820855</v>
      </c>
      <c r="AB63" s="20" t="n">
        <v>8.06333594</v>
      </c>
    </row>
    <row r="64" spans="1:28">
      <c r="A64" s="15" t="s">
        <v>539</v>
      </c>
      <c r="B64" s="17" t="n">
        <v>3634</v>
      </c>
      <c r="C64" s="18">
        <f>(3.0/B64*100)</f>
        <v/>
      </c>
      <c r="D64" s="19" t="n">
        <v>3631</v>
      </c>
      <c r="E64" s="18" t="n">
        <v>353.17809597</v>
      </c>
      <c r="F64" s="20" t="n">
        <v>20.6425369</v>
      </c>
      <c r="G64" s="18" t="n">
        <v>413.64488396</v>
      </c>
      <c r="H64" s="20" t="n">
        <v>9.10545069</v>
      </c>
      <c r="I64" s="18" t="n">
        <v>425.89159079</v>
      </c>
      <c r="J64" s="20" t="n">
        <v>3.04699425</v>
      </c>
      <c r="K64" s="18" t="n">
        <v>438.54309277</v>
      </c>
      <c r="L64" s="20" t="n">
        <v>9.98003896</v>
      </c>
      <c r="M64" s="18" t="n">
        <v>465.92014808</v>
      </c>
      <c r="N64" s="20" t="n">
        <v>3.89420761</v>
      </c>
      <c r="O64" s="18" t="n">
        <v>463.90733451</v>
      </c>
      <c r="P64" s="20" t="n">
        <v>7.33251027</v>
      </c>
      <c r="Q64" s="18" t="n">
        <v>487.38656036</v>
      </c>
      <c r="R64" s="20" t="n">
        <v>4.1991244</v>
      </c>
      <c r="S64" s="18" t="s">
        <v>481</v>
      </c>
      <c r="T64" s="20" t="s">
        <v>481</v>
      </c>
      <c r="U64" s="18" t="s">
        <v>481</v>
      </c>
      <c r="V64" s="20" t="s">
        <v>481</v>
      </c>
      <c r="W64" s="18" t="n">
        <v>456.03501236</v>
      </c>
      <c r="X64" s="20" t="n">
        <v>22.27386843</v>
      </c>
      <c r="Y64" s="18" t="n">
        <v>458.95332247</v>
      </c>
      <c r="Z64" s="20" t="n">
        <v>37.32605181</v>
      </c>
      <c r="AA64" s="18" t="n">
        <v>344.32804751</v>
      </c>
      <c r="AB64" s="20" t="n">
        <v>9.41434814</v>
      </c>
    </row>
    <row r="65" spans="1:28">
      <c r="A65" s="15" t="s">
        <v>540</v>
      </c>
      <c r="B65" s="17" t="n">
        <v>5325</v>
      </c>
      <c r="C65" s="18">
        <f>(14.0/B65*100)</f>
        <v/>
      </c>
      <c r="D65" s="19" t="n">
        <v>5311</v>
      </c>
      <c r="E65" s="18" t="n">
        <v>332.34862731</v>
      </c>
      <c r="F65" s="20" t="n">
        <v>14.55486501</v>
      </c>
      <c r="G65" s="18" t="n">
        <v>372.46742241</v>
      </c>
      <c r="H65" s="20" t="n">
        <v>14.93385562</v>
      </c>
      <c r="I65" s="18" t="n">
        <v>375.67392363</v>
      </c>
      <c r="J65" s="20" t="n">
        <v>4.45945054</v>
      </c>
      <c r="K65" s="18" t="n">
        <v>398.36973987</v>
      </c>
      <c r="L65" s="20" t="n">
        <v>6.14993809</v>
      </c>
      <c r="M65" s="18" t="n">
        <v>429.34774153</v>
      </c>
      <c r="N65" s="20" t="n">
        <v>2.6418573</v>
      </c>
      <c r="O65" s="18" t="n">
        <v>420.41591502</v>
      </c>
      <c r="P65" s="20" t="n">
        <v>4.18380448</v>
      </c>
      <c r="Q65" s="18" t="n">
        <v>437.28673153</v>
      </c>
      <c r="R65" s="20" t="n">
        <v>6.59982538</v>
      </c>
      <c r="S65" s="18" t="s">
        <v>481</v>
      </c>
      <c r="T65" s="20" t="s">
        <v>481</v>
      </c>
      <c r="U65" s="18" t="s">
        <v>481</v>
      </c>
      <c r="V65" s="20" t="s">
        <v>481</v>
      </c>
      <c r="W65" s="18" t="n">
        <v>323.21791893</v>
      </c>
      <c r="X65" s="20" t="n">
        <v>16.83034119</v>
      </c>
      <c r="Y65" s="18" t="s">
        <v>481</v>
      </c>
      <c r="Z65" s="20" t="s">
        <v>481</v>
      </c>
      <c r="AA65" s="18" t="n">
        <v>404.98416068</v>
      </c>
      <c r="AB65" s="20" t="n">
        <v>8.12957581</v>
      </c>
    </row>
    <row r="66" spans="1:28">
      <c r="A66" s="15" t="s">
        <v>541</v>
      </c>
      <c r="B66" s="17" t="n">
        <v>5665</v>
      </c>
      <c r="C66" s="18">
        <f>(74.0/B66*100)</f>
        <v/>
      </c>
      <c r="D66" s="19" t="n">
        <v>5591</v>
      </c>
      <c r="E66" s="18" t="n">
        <v>384.05628313</v>
      </c>
      <c r="F66" s="20" t="n">
        <v>45.23401719</v>
      </c>
      <c r="G66" s="18" t="n">
        <v>345.05020842</v>
      </c>
      <c r="H66" s="20" t="n">
        <v>19.71523069</v>
      </c>
      <c r="I66" s="18" t="n">
        <v>394.03697104</v>
      </c>
      <c r="J66" s="20" t="n">
        <v>6.50574163</v>
      </c>
      <c r="K66" s="18" t="n">
        <v>423.09218521</v>
      </c>
      <c r="L66" s="20" t="n">
        <v>2.84877078</v>
      </c>
      <c r="M66" s="18" t="n">
        <v>424.30640982</v>
      </c>
      <c r="N66" s="20" t="n">
        <v>5.97233987</v>
      </c>
      <c r="O66" s="18" t="n">
        <v>429.99453458</v>
      </c>
      <c r="P66" s="20" t="n">
        <v>2.81624169</v>
      </c>
      <c r="Q66" s="18" t="n">
        <v>437.57001797</v>
      </c>
      <c r="R66" s="20" t="n">
        <v>3.2489978</v>
      </c>
      <c r="S66" s="18" t="s">
        <v>481</v>
      </c>
      <c r="T66" s="20" t="s">
        <v>481</v>
      </c>
      <c r="U66" s="18" t="s">
        <v>481</v>
      </c>
      <c r="V66" s="20" t="s">
        <v>481</v>
      </c>
      <c r="W66" s="18" t="s">
        <v>481</v>
      </c>
      <c r="X66" s="20" t="s">
        <v>481</v>
      </c>
      <c r="Y66" s="18" t="s">
        <v>481</v>
      </c>
      <c r="Z66" s="20" t="s">
        <v>481</v>
      </c>
      <c r="AA66" s="18" t="n">
        <v>373.45484436</v>
      </c>
      <c r="AB66" s="20" t="n">
        <v>13.12535866</v>
      </c>
    </row>
    <row r="67" spans="1:28">
      <c r="A67" s="15" t="s">
        <v>542</v>
      </c>
      <c r="B67" s="17" t="n">
        <v>6971</v>
      </c>
      <c r="C67" s="18">
        <f>(21.0/B67*100)</f>
        <v/>
      </c>
      <c r="D67" s="19" t="n">
        <v>6950</v>
      </c>
      <c r="E67" s="18" t="n">
        <v>318.49220851</v>
      </c>
      <c r="F67" s="20" t="n">
        <v>9.213972099999999</v>
      </c>
      <c r="G67" s="18" t="n">
        <v>338.94680773</v>
      </c>
      <c r="H67" s="20" t="n">
        <v>4.94031025</v>
      </c>
      <c r="I67" s="18" t="n">
        <v>348.8156189</v>
      </c>
      <c r="J67" s="20" t="n">
        <v>4.21364462</v>
      </c>
      <c r="K67" s="18" t="n">
        <v>371.86585615</v>
      </c>
      <c r="L67" s="20" t="n">
        <v>5.41635581</v>
      </c>
      <c r="M67" s="18" t="n">
        <v>402.7392923</v>
      </c>
      <c r="N67" s="20" t="n">
        <v>3.16139145</v>
      </c>
      <c r="O67" s="18" t="n">
        <v>432.10359029</v>
      </c>
      <c r="P67" s="20" t="n">
        <v>4.51087993</v>
      </c>
      <c r="Q67" s="18" t="n">
        <v>423.28861225</v>
      </c>
      <c r="R67" s="20" t="n">
        <v>5.3280009</v>
      </c>
      <c r="S67" s="18" t="s">
        <v>481</v>
      </c>
      <c r="T67" s="20" t="s">
        <v>481</v>
      </c>
      <c r="U67" s="18" t="s">
        <v>481</v>
      </c>
      <c r="V67" s="20" t="s">
        <v>481</v>
      </c>
      <c r="W67" s="18" t="s">
        <v>481</v>
      </c>
      <c r="X67" s="20" t="s">
        <v>481</v>
      </c>
      <c r="Y67" s="18" t="s">
        <v>481</v>
      </c>
      <c r="Z67" s="20" t="s">
        <v>481</v>
      </c>
      <c r="AA67" s="18" t="n">
        <v>362.32104878</v>
      </c>
      <c r="AB67" s="20" t="n">
        <v>10.81358362</v>
      </c>
    </row>
    <row r="68" spans="1:28">
      <c r="A68" s="15" t="s">
        <v>543</v>
      </c>
      <c r="B68" s="17" t="n">
        <v>12083</v>
      </c>
      <c r="C68" s="18">
        <f>(26.0/B68*100)</f>
        <v/>
      </c>
      <c r="D68" s="19" t="n">
        <v>12057</v>
      </c>
      <c r="E68" s="18" t="n">
        <v>349.34494846</v>
      </c>
      <c r="F68" s="20" t="n">
        <v>7.26740783</v>
      </c>
      <c r="G68" s="18" t="n">
        <v>350.19070312</v>
      </c>
      <c r="H68" s="20" t="n">
        <v>5.19509673</v>
      </c>
      <c r="I68" s="18" t="n">
        <v>355.34310774</v>
      </c>
      <c r="J68" s="20" t="n">
        <v>4.40194597</v>
      </c>
      <c r="K68" s="18" t="n">
        <v>386.90005259</v>
      </c>
      <c r="L68" s="20" t="n">
        <v>5.21355901</v>
      </c>
      <c r="M68" s="18" t="n">
        <v>380.6619713</v>
      </c>
      <c r="N68" s="20" t="n">
        <v>3.11746166</v>
      </c>
      <c r="O68" s="18" t="n">
        <v>400.27409204</v>
      </c>
      <c r="P68" s="20" t="n">
        <v>3.67506621</v>
      </c>
      <c r="Q68" s="18" t="n">
        <v>419.15002138</v>
      </c>
      <c r="R68" s="20" t="n">
        <v>1.67114525</v>
      </c>
      <c r="S68" s="18" t="s">
        <v>481</v>
      </c>
      <c r="T68" s="20" t="s">
        <v>481</v>
      </c>
      <c r="U68" s="18" t="s">
        <v>481</v>
      </c>
      <c r="V68" s="20" t="s">
        <v>481</v>
      </c>
      <c r="W68" s="18" t="s">
        <v>481</v>
      </c>
      <c r="X68" s="20" t="s">
        <v>481</v>
      </c>
      <c r="Y68" s="18" t="s">
        <v>481</v>
      </c>
      <c r="Z68" s="20" t="s">
        <v>481</v>
      </c>
      <c r="AA68" s="18" t="n">
        <v>347.12913557</v>
      </c>
      <c r="AB68" s="20" t="n">
        <v>8.79493386</v>
      </c>
    </row>
    <row r="69" spans="1:28">
      <c r="A69" s="15" t="s">
        <v>544</v>
      </c>
      <c r="B69" s="17" t="n">
        <v>4876</v>
      </c>
      <c r="C69" s="18">
        <f>(0.0/B69*100)</f>
        <v/>
      </c>
      <c r="D69" s="19" t="n">
        <v>4876</v>
      </c>
      <c r="E69" s="18" t="n">
        <v>380.81355866</v>
      </c>
      <c r="F69" s="20" t="n">
        <v>17.06151223</v>
      </c>
      <c r="G69" s="18" t="n">
        <v>397.24431289</v>
      </c>
      <c r="H69" s="20" t="n">
        <v>9.488587860000001</v>
      </c>
      <c r="I69" s="18" t="n">
        <v>410.60047813</v>
      </c>
      <c r="J69" s="20" t="n">
        <v>6.36214197</v>
      </c>
      <c r="K69" s="18" t="n">
        <v>409.39068343</v>
      </c>
      <c r="L69" s="20" t="n">
        <v>6.68972245</v>
      </c>
      <c r="M69" s="18" t="n">
        <v>428.49519822</v>
      </c>
      <c r="N69" s="20" t="n">
        <v>4.15767628</v>
      </c>
      <c r="O69" s="18" t="n">
        <v>440.71046546</v>
      </c>
      <c r="P69" s="20" t="n">
        <v>4.49691168</v>
      </c>
      <c r="Q69" s="18" t="n">
        <v>460.93588348</v>
      </c>
      <c r="R69" s="20" t="n">
        <v>7.98357074</v>
      </c>
      <c r="S69" s="18" t="s">
        <v>481</v>
      </c>
      <c r="T69" s="20" t="s">
        <v>481</v>
      </c>
      <c r="U69" s="18" t="s">
        <v>481</v>
      </c>
      <c r="V69" s="20" t="s">
        <v>481</v>
      </c>
      <c r="W69" s="18" t="s">
        <v>481</v>
      </c>
      <c r="X69" s="20" t="s">
        <v>481</v>
      </c>
      <c r="Y69" s="18" t="s">
        <v>481</v>
      </c>
      <c r="Z69" s="20" t="s">
        <v>481</v>
      </c>
      <c r="AA69" s="18" t="n">
        <v>437.4676463</v>
      </c>
      <c r="AB69" s="20" t="n">
        <v>21.78020207</v>
      </c>
    </row>
    <row r="70" spans="1:28">
      <c r="A70" s="15" t="s">
        <v>545</v>
      </c>
      <c r="B70" s="17" t="n">
        <v>6036</v>
      </c>
      <c r="C70" s="18">
        <f>(223.0/B70*100)</f>
        <v/>
      </c>
      <c r="D70" s="19" t="n">
        <v>5813</v>
      </c>
      <c r="E70" s="18" t="n">
        <v>395.09642254</v>
      </c>
      <c r="F70" s="20" t="n">
        <v>18.66085674</v>
      </c>
      <c r="G70" s="18" t="n">
        <v>503.32563537</v>
      </c>
      <c r="H70" s="20" t="n">
        <v>51.29601742</v>
      </c>
      <c r="I70" s="18" t="n">
        <v>458.87326326</v>
      </c>
      <c r="J70" s="20" t="n">
        <v>9.49510686</v>
      </c>
      <c r="K70" s="18" t="n">
        <v>485.13113595</v>
      </c>
      <c r="L70" s="20" t="n">
        <v>16.96455314</v>
      </c>
      <c r="M70" s="18" t="n">
        <v>474.593771</v>
      </c>
      <c r="N70" s="20" t="n">
        <v>5.38288513</v>
      </c>
      <c r="O70" s="18" t="n">
        <v>489.79337938</v>
      </c>
      <c r="P70" s="20" t="n">
        <v>3.54776228</v>
      </c>
      <c r="Q70" s="18" t="n">
        <v>514.07742295</v>
      </c>
      <c r="R70" s="20" t="n">
        <v>3.40335836</v>
      </c>
      <c r="S70" s="18" t="s">
        <v>481</v>
      </c>
      <c r="T70" s="20" t="s">
        <v>481</v>
      </c>
      <c r="U70" s="18" t="s">
        <v>481</v>
      </c>
      <c r="V70" s="20" t="s">
        <v>481</v>
      </c>
      <c r="W70" s="18" t="s">
        <v>481</v>
      </c>
      <c r="X70" s="20" t="s">
        <v>481</v>
      </c>
      <c r="Y70" s="18" t="s">
        <v>481</v>
      </c>
      <c r="Z70" s="20" t="s">
        <v>481</v>
      </c>
      <c r="AA70" s="18" t="n">
        <v>475.50352893</v>
      </c>
      <c r="AB70" s="20" t="n">
        <v>8.48163227</v>
      </c>
    </row>
    <row r="71" spans="1:28">
      <c r="A71" s="15" t="s">
        <v>546</v>
      </c>
      <c r="B71" s="17" t="n">
        <v>6115</v>
      </c>
      <c r="C71" s="18">
        <f>(17.0/B71*100)</f>
        <v/>
      </c>
      <c r="D71" s="19" t="n">
        <v>6098</v>
      </c>
      <c r="E71" s="18" t="n">
        <v>482.69418044</v>
      </c>
      <c r="F71" s="20" t="n">
        <v>8.19698084</v>
      </c>
      <c r="G71" s="18" t="n">
        <v>489.4730396</v>
      </c>
      <c r="H71" s="20" t="n">
        <v>5.0049293</v>
      </c>
      <c r="I71" s="18" t="n">
        <v>506.56977716</v>
      </c>
      <c r="J71" s="20" t="n">
        <v>6.3245081</v>
      </c>
      <c r="K71" s="18" t="s">
        <v>481</v>
      </c>
      <c r="L71" s="20" t="s">
        <v>481</v>
      </c>
      <c r="M71" s="18" t="n">
        <v>515.74719607</v>
      </c>
      <c r="N71" s="20" t="n">
        <v>2.30608039</v>
      </c>
      <c r="O71" s="18" t="n">
        <v>544.10245433</v>
      </c>
      <c r="P71" s="20" t="n">
        <v>3.66068226</v>
      </c>
      <c r="Q71" s="18" t="n">
        <v>575.95354005</v>
      </c>
      <c r="R71" s="20" t="n">
        <v>3.33451322</v>
      </c>
      <c r="S71" s="18" t="s">
        <v>481</v>
      </c>
      <c r="T71" s="20" t="s">
        <v>481</v>
      </c>
      <c r="U71" s="18" t="s">
        <v>481</v>
      </c>
      <c r="V71" s="20" t="s">
        <v>481</v>
      </c>
      <c r="W71" s="18" t="s">
        <v>481</v>
      </c>
      <c r="X71" s="20" t="s">
        <v>481</v>
      </c>
      <c r="Y71" s="18" t="s">
        <v>481</v>
      </c>
      <c r="Z71" s="20" t="s">
        <v>481</v>
      </c>
      <c r="AA71" s="18" t="n">
        <v>470.73503382</v>
      </c>
      <c r="AB71" s="20" t="n">
        <v>12.67878105</v>
      </c>
    </row>
    <row r="72" spans="1:28">
      <c r="A72" s="15" t="s">
        <v>547</v>
      </c>
      <c r="B72" s="17" t="n">
        <v>7708</v>
      </c>
      <c r="C72" s="18">
        <f>(5.0/B72*100)</f>
        <v/>
      </c>
      <c r="D72" s="19" t="n">
        <v>7703</v>
      </c>
      <c r="E72" s="18" t="n">
        <v>448.66524152</v>
      </c>
      <c r="F72" s="20" t="n">
        <v>17.46543894</v>
      </c>
      <c r="G72" s="18" t="n">
        <v>459.90215138</v>
      </c>
      <c r="H72" s="20" t="n">
        <v>7.06921178</v>
      </c>
      <c r="I72" s="18" t="n">
        <v>463.6890961</v>
      </c>
      <c r="J72" s="20" t="n">
        <v>3.60109268</v>
      </c>
      <c r="K72" s="18" t="n">
        <v>500.83158688</v>
      </c>
      <c r="L72" s="20" t="n">
        <v>3.24641543</v>
      </c>
      <c r="M72" s="18" t="n">
        <v>476.41304197</v>
      </c>
      <c r="N72" s="20" t="n">
        <v>4.41560606</v>
      </c>
      <c r="O72" s="18" t="n">
        <v>498.07259376</v>
      </c>
      <c r="P72" s="20" t="n">
        <v>2.94210936</v>
      </c>
      <c r="Q72" s="18" t="n">
        <v>545.27310773</v>
      </c>
      <c r="R72" s="20" t="n">
        <v>4.40914973</v>
      </c>
      <c r="S72" s="18" t="s">
        <v>481</v>
      </c>
      <c r="T72" s="20" t="s">
        <v>481</v>
      </c>
      <c r="U72" s="18" t="s">
        <v>481</v>
      </c>
      <c r="V72" s="20" t="s">
        <v>481</v>
      </c>
      <c r="W72" s="18" t="s">
        <v>481</v>
      </c>
      <c r="X72" s="20" t="s">
        <v>481</v>
      </c>
      <c r="Y72" s="18" t="s">
        <v>481</v>
      </c>
      <c r="Z72" s="20" t="s">
        <v>481</v>
      </c>
      <c r="AA72" s="18" t="n">
        <v>452.3271949</v>
      </c>
      <c r="AB72" s="20" t="n">
        <v>14.02223105</v>
      </c>
    </row>
    <row r="73" spans="1:28">
      <c r="A73" s="15" t="s">
        <v>548</v>
      </c>
      <c r="B73" s="17" t="n">
        <v>8249</v>
      </c>
      <c r="C73" s="18">
        <f>(143.0/B73*100)</f>
        <v/>
      </c>
      <c r="D73" s="19" t="n">
        <v>8106</v>
      </c>
      <c r="E73" s="18" t="n">
        <v>405.52154886</v>
      </c>
      <c r="F73" s="20" t="n">
        <v>4.80181178</v>
      </c>
      <c r="G73" s="18" t="n">
        <v>399.14544583</v>
      </c>
      <c r="H73" s="20" t="n">
        <v>3.01315962</v>
      </c>
      <c r="I73" s="18" t="n">
        <v>395.92807287</v>
      </c>
      <c r="J73" s="20" t="n">
        <v>3.97685096</v>
      </c>
      <c r="K73" s="18" t="n">
        <v>417.95907722</v>
      </c>
      <c r="L73" s="20" t="n">
        <v>8.370122220000001</v>
      </c>
      <c r="M73" s="18" t="n">
        <v>409.66538456</v>
      </c>
      <c r="N73" s="20" t="n">
        <v>4.20254843</v>
      </c>
      <c r="O73" s="18" t="s">
        <v>481</v>
      </c>
      <c r="P73" s="20" t="s">
        <v>481</v>
      </c>
      <c r="Q73" s="18" t="n">
        <v>443.54970316</v>
      </c>
      <c r="R73" s="20" t="n">
        <v>6.72462925</v>
      </c>
      <c r="S73" s="18" t="s">
        <v>481</v>
      </c>
      <c r="T73" s="20" t="s">
        <v>481</v>
      </c>
      <c r="U73" s="18" t="s">
        <v>481</v>
      </c>
      <c r="V73" s="20" t="s">
        <v>481</v>
      </c>
      <c r="W73" s="18" t="s">
        <v>481</v>
      </c>
      <c r="X73" s="20" t="s">
        <v>481</v>
      </c>
      <c r="Y73" s="18" t="s">
        <v>481</v>
      </c>
      <c r="Z73" s="20" t="s">
        <v>481</v>
      </c>
      <c r="AA73" s="18" t="n">
        <v>391.94055818</v>
      </c>
      <c r="AB73" s="20" t="n">
        <v>14.41309398</v>
      </c>
    </row>
    <row r="74" spans="1:28">
      <c r="A74" s="15" t="s">
        <v>549</v>
      </c>
      <c r="B74" s="17" t="n">
        <v>4692</v>
      </c>
      <c r="C74" s="18">
        <f>(82.0/B74*100)</f>
        <v/>
      </c>
      <c r="D74" s="19" t="n">
        <v>4610</v>
      </c>
      <c r="E74" s="18" t="n">
        <v>388.37038556</v>
      </c>
      <c r="F74" s="20" t="n">
        <v>9.175473630000001</v>
      </c>
      <c r="G74" s="18" t="n">
        <v>410.6862494</v>
      </c>
      <c r="H74" s="20" t="n">
        <v>6.03059667</v>
      </c>
      <c r="I74" s="18" t="n">
        <v>410.45360288</v>
      </c>
      <c r="J74" s="20" t="n">
        <v>6.31012186</v>
      </c>
      <c r="K74" s="18" t="n">
        <v>422.41983895</v>
      </c>
      <c r="L74" s="20" t="n">
        <v>9.25155994</v>
      </c>
      <c r="M74" s="18" t="n">
        <v>440.60622017</v>
      </c>
      <c r="N74" s="20" t="n">
        <v>2.77675624</v>
      </c>
      <c r="O74" s="18" t="n">
        <v>469.81460373</v>
      </c>
      <c r="P74" s="20" t="n">
        <v>4.85574626</v>
      </c>
      <c r="Q74" s="18" t="n">
        <v>427.04060285</v>
      </c>
      <c r="R74" s="20" t="n">
        <v>4.23763999</v>
      </c>
      <c r="S74" s="18" t="s">
        <v>481</v>
      </c>
      <c r="T74" s="20" t="s">
        <v>481</v>
      </c>
      <c r="U74" s="18" t="s">
        <v>481</v>
      </c>
      <c r="V74" s="20" t="s">
        <v>481</v>
      </c>
      <c r="W74" s="18" t="s">
        <v>481</v>
      </c>
      <c r="X74" s="20" t="s">
        <v>481</v>
      </c>
      <c r="Y74" s="18" t="n">
        <v>367.54487154</v>
      </c>
      <c r="Z74" s="20" t="n">
        <v>22.91955205</v>
      </c>
      <c r="AA74" s="18" t="n">
        <v>376.08930406</v>
      </c>
      <c r="AB74" s="20" t="n">
        <v>6.02378323</v>
      </c>
    </row>
    <row r="75" spans="1:28">
      <c r="A75" s="15" t="s">
        <v>550</v>
      </c>
      <c r="B75" s="17" t="n">
        <v>5375</v>
      </c>
      <c r="C75" s="18">
        <f>(196.0/B75*100)</f>
        <v/>
      </c>
      <c r="D75" s="19" t="n">
        <v>5179</v>
      </c>
      <c r="E75" s="18" t="n">
        <v>341.90507567</v>
      </c>
      <c r="F75" s="20" t="n">
        <v>6.85036562</v>
      </c>
      <c r="G75" s="18" t="n">
        <v>350.39983793</v>
      </c>
      <c r="H75" s="20" t="n">
        <v>5.42557272</v>
      </c>
      <c r="I75" s="18" t="n">
        <v>322.25801369</v>
      </c>
      <c r="J75" s="20" t="n">
        <v>5.91696623</v>
      </c>
      <c r="K75" s="18" t="n">
        <v>345.24612695</v>
      </c>
      <c r="L75" s="20" t="n">
        <v>14.47135928</v>
      </c>
      <c r="M75" s="18" t="n">
        <v>365.13264857</v>
      </c>
      <c r="N75" s="20" t="n">
        <v>3.29201474</v>
      </c>
      <c r="O75" s="18" t="n">
        <v>382.54209604</v>
      </c>
      <c r="P75" s="20" t="n">
        <v>4.94929744</v>
      </c>
      <c r="Q75" s="18" t="n">
        <v>376.69301988</v>
      </c>
      <c r="R75" s="20" t="n">
        <v>5.77096531</v>
      </c>
      <c r="S75" s="18" t="s">
        <v>481</v>
      </c>
      <c r="T75" s="20" t="s">
        <v>481</v>
      </c>
      <c r="U75" s="18" t="s">
        <v>481</v>
      </c>
      <c r="V75" s="20" t="s">
        <v>481</v>
      </c>
      <c r="W75" s="18" t="s">
        <v>481</v>
      </c>
      <c r="X75" s="20" t="s">
        <v>481</v>
      </c>
      <c r="Y75" s="18" t="s">
        <v>481</v>
      </c>
      <c r="Z75" s="20" t="s">
        <v>481</v>
      </c>
      <c r="AA75" s="18" t="n">
        <v>329.93274648</v>
      </c>
      <c r="AB75" s="20" t="n">
        <v>10.00496748</v>
      </c>
    </row>
    <row r="76" spans="1:28">
      <c r="A76" s="15" t="s">
        <v>551</v>
      </c>
      <c r="B76" s="17" t="n">
        <v>14167</v>
      </c>
      <c r="C76" s="18">
        <f>(226.0/B76*100)</f>
        <v/>
      </c>
      <c r="D76" s="19" t="n">
        <v>13941</v>
      </c>
      <c r="E76" s="18" t="n">
        <v>385.29156945</v>
      </c>
      <c r="F76" s="20" t="n">
        <v>12.88699767</v>
      </c>
      <c r="G76" s="18" t="n">
        <v>396.39964733</v>
      </c>
      <c r="H76" s="20" t="n">
        <v>7.88985332</v>
      </c>
      <c r="I76" s="18" t="n">
        <v>393.0888086</v>
      </c>
      <c r="J76" s="20" t="n">
        <v>6.49053641</v>
      </c>
      <c r="K76" s="18" t="n">
        <v>405.44457708</v>
      </c>
      <c r="L76" s="20" t="n">
        <v>8.5019066</v>
      </c>
      <c r="M76" s="18" t="n">
        <v>409.04041645</v>
      </c>
      <c r="N76" s="20" t="n">
        <v>3.74471835</v>
      </c>
      <c r="O76" s="18" t="n">
        <v>421.20577503</v>
      </c>
      <c r="P76" s="20" t="n">
        <v>4.08518146</v>
      </c>
      <c r="Q76" s="18" t="n">
        <v>453.80497009</v>
      </c>
      <c r="R76" s="20" t="n">
        <v>3.39006779</v>
      </c>
      <c r="S76" s="18" t="s">
        <v>481</v>
      </c>
      <c r="T76" s="20" t="s">
        <v>481</v>
      </c>
      <c r="U76" s="18" t="s">
        <v>481</v>
      </c>
      <c r="V76" s="20" t="s">
        <v>481</v>
      </c>
      <c r="W76" s="18" t="s">
        <v>481</v>
      </c>
      <c r="X76" s="20" t="s">
        <v>481</v>
      </c>
      <c r="Y76" s="18" t="s">
        <v>481</v>
      </c>
      <c r="Z76" s="20" t="s">
        <v>481</v>
      </c>
      <c r="AA76" s="18" t="n">
        <v>383.62072767</v>
      </c>
      <c r="AB76" s="20" t="n">
        <v>11.40877862</v>
      </c>
    </row>
    <row r="77" spans="1:28">
      <c r="A77" s="15" t="s">
        <v>552</v>
      </c>
      <c r="B77" s="17" t="n">
        <v>6062</v>
      </c>
      <c r="C77" s="18">
        <f>(82.0/B77*100)</f>
        <v/>
      </c>
      <c r="D77" s="19" t="n">
        <v>5980</v>
      </c>
      <c r="E77" s="18" t="n">
        <v>385.80557094</v>
      </c>
      <c r="F77" s="20" t="n">
        <v>7.87796651</v>
      </c>
      <c r="G77" s="18" t="n">
        <v>409.67915594</v>
      </c>
      <c r="H77" s="20" t="n">
        <v>3.70455703</v>
      </c>
      <c r="I77" s="18" t="n">
        <v>425.91085557</v>
      </c>
      <c r="J77" s="20" t="n">
        <v>3.08711101</v>
      </c>
      <c r="K77" s="18" t="n">
        <v>422.31220061</v>
      </c>
      <c r="L77" s="20" t="n">
        <v>8.759790840000001</v>
      </c>
      <c r="M77" s="18" t="n">
        <v>457.25680984</v>
      </c>
      <c r="N77" s="20" t="n">
        <v>3.45699697</v>
      </c>
      <c r="O77" s="18" t="n">
        <v>480.98155375</v>
      </c>
      <c r="P77" s="20" t="n">
        <v>6.0946879</v>
      </c>
      <c r="Q77" s="18" t="n">
        <v>479.64262756</v>
      </c>
      <c r="R77" s="20" t="n">
        <v>6.14264825</v>
      </c>
      <c r="S77" s="18" t="s">
        <v>481</v>
      </c>
      <c r="T77" s="20" t="s">
        <v>481</v>
      </c>
      <c r="U77" s="18" t="s">
        <v>481</v>
      </c>
      <c r="V77" s="20" t="s">
        <v>481</v>
      </c>
      <c r="W77" s="18" t="s">
        <v>481</v>
      </c>
      <c r="X77" s="20" t="s">
        <v>481</v>
      </c>
      <c r="Y77" s="18" t="s">
        <v>481</v>
      </c>
      <c r="Z77" s="20" t="s">
        <v>481</v>
      </c>
      <c r="AA77" s="18" t="n">
        <v>406.31954607</v>
      </c>
      <c r="AB77" s="20" t="n">
        <v>6.65739742</v>
      </c>
    </row>
    <row r="78" spans="1:28">
      <c r="A78" s="15" t="s">
        <v>553</v>
      </c>
      <c r="B78" s="17" t="n">
        <v>5826</v>
      </c>
      <c r="C78" s="18">
        <f>(0.0/B78*100)</f>
        <v/>
      </c>
      <c r="D78" s="19" t="n">
        <v>5826</v>
      </c>
      <c r="E78" s="18" t="n">
        <v>462.67840222</v>
      </c>
      <c r="F78" s="20" t="n">
        <v>5.16627315</v>
      </c>
      <c r="G78" s="18" t="n">
        <v>474.49426323</v>
      </c>
      <c r="H78" s="20" t="n">
        <v>4.70648731</v>
      </c>
      <c r="I78" s="18" t="n">
        <v>482.62567962</v>
      </c>
      <c r="J78" s="20" t="n">
        <v>3.22788874</v>
      </c>
      <c r="K78" s="18" t="n">
        <v>500.00286555</v>
      </c>
      <c r="L78" s="20" t="n">
        <v>13.10552393</v>
      </c>
      <c r="M78" s="18" t="n">
        <v>504.79347189</v>
      </c>
      <c r="N78" s="20" t="n">
        <v>5.51608353</v>
      </c>
      <c r="O78" s="18" t="s">
        <v>481</v>
      </c>
      <c r="P78" s="20" t="s">
        <v>481</v>
      </c>
      <c r="Q78" s="18" t="n">
        <v>548.28037987</v>
      </c>
      <c r="R78" s="20" t="n">
        <v>9.18683779</v>
      </c>
      <c r="S78" s="18" t="s">
        <v>481</v>
      </c>
      <c r="T78" s="20" t="s">
        <v>481</v>
      </c>
      <c r="U78" s="18" t="s">
        <v>481</v>
      </c>
      <c r="V78" s="20" t="s">
        <v>481</v>
      </c>
      <c r="W78" s="18" t="n">
        <v>361.15995454</v>
      </c>
      <c r="X78" s="20" t="n">
        <v>14.89151724</v>
      </c>
      <c r="Y78" s="18" t="n">
        <v>475.63612492</v>
      </c>
      <c r="Z78" s="20" t="n">
        <v>24.85854636</v>
      </c>
      <c r="AA78" s="18" t="n">
        <v>456.02703692</v>
      </c>
      <c r="AB78" s="20" t="n">
        <v>10.49136272</v>
      </c>
    </row>
    <row customHeight="1" ht="25" r="79" spans="1:28">
      <c r="A79" s="15" t="s">
        <v>554</v>
      </c>
      <c r="B79" s="17" t="n">
        <v>1657</v>
      </c>
      <c r="C79" s="18">
        <f>(41.0/B79*100)</f>
        <v/>
      </c>
      <c r="D79" s="19" t="n">
        <v>1616</v>
      </c>
      <c r="E79" s="18" t="n">
        <v>423.46604817</v>
      </c>
      <c r="F79" s="20" t="n">
        <v>13.26807662</v>
      </c>
      <c r="G79" s="18" t="n">
        <v>411.29799419</v>
      </c>
      <c r="H79" s="20" t="n">
        <v>9.77772427</v>
      </c>
      <c r="I79" s="18" t="n">
        <v>455.23507639</v>
      </c>
      <c r="J79" s="20" t="n">
        <v>9.888287249999999</v>
      </c>
      <c r="K79" s="18" t="s">
        <v>481</v>
      </c>
      <c r="L79" s="20" t="s">
        <v>481</v>
      </c>
      <c r="M79" s="18" t="n">
        <v>480.06717755</v>
      </c>
      <c r="N79" s="20" t="n">
        <v>6.96220945</v>
      </c>
      <c r="O79" s="18" t="n">
        <v>481.35206698</v>
      </c>
      <c r="P79" s="20" t="n">
        <v>10.2980733</v>
      </c>
      <c r="Q79" s="18" t="n">
        <v>504.87699204</v>
      </c>
      <c r="R79" s="20" t="n">
        <v>8.65901128</v>
      </c>
      <c r="S79" s="18" t="s">
        <v>481</v>
      </c>
      <c r="T79" s="20" t="s">
        <v>481</v>
      </c>
      <c r="U79" s="18" t="s">
        <v>481</v>
      </c>
      <c r="V79" s="20" t="s">
        <v>481</v>
      </c>
      <c r="W79" s="18" t="s">
        <v>481</v>
      </c>
      <c r="X79" s="20" t="s">
        <v>481</v>
      </c>
      <c r="Y79" s="18" t="n">
        <v>394.3586</v>
      </c>
      <c r="Z79" s="20" t="n">
        <v>39.12134341</v>
      </c>
      <c r="AA79" s="18" t="n">
        <v>420.91254532</v>
      </c>
      <c r="AB79" s="20" t="n">
        <v>12.97748272</v>
      </c>
    </row>
    <row r="80" spans="1:28">
      <c r="A80" s="15" t="s">
        <v>555</v>
      </c>
      <c r="B80" s="17" t="n">
        <v>7841</v>
      </c>
      <c r="C80" s="18">
        <f>(0.0/B80*100)</f>
        <v/>
      </c>
      <c r="D80" s="19" t="n">
        <v>7841</v>
      </c>
      <c r="E80" s="18" t="n">
        <v>379.44620738</v>
      </c>
      <c r="F80" s="20" t="n">
        <v>52.9388724</v>
      </c>
      <c r="G80" s="18" t="n">
        <v>346.62516457</v>
      </c>
      <c r="H80" s="20" t="n">
        <v>47.48479002</v>
      </c>
      <c r="I80" s="18" t="n">
        <v>403.0109084</v>
      </c>
      <c r="J80" s="20" t="n">
        <v>10.70412014</v>
      </c>
      <c r="K80" s="18" t="n">
        <v>399.669658</v>
      </c>
      <c r="L80" s="20" t="n">
        <v>14.88309183</v>
      </c>
      <c r="M80" s="18" t="n">
        <v>413.7006381</v>
      </c>
      <c r="N80" s="20" t="n">
        <v>4.83506745</v>
      </c>
      <c r="O80" s="18" t="n">
        <v>425.97797442</v>
      </c>
      <c r="P80" s="20" t="n">
        <v>3.77395937</v>
      </c>
      <c r="Q80" s="18" t="n">
        <v>438.15596897</v>
      </c>
      <c r="R80" s="20" t="n">
        <v>4.99457737</v>
      </c>
      <c r="S80" s="18" t="s">
        <v>481</v>
      </c>
      <c r="T80" s="20" t="s">
        <v>481</v>
      </c>
      <c r="U80" s="18" t="s">
        <v>481</v>
      </c>
      <c r="V80" s="20" t="s">
        <v>481</v>
      </c>
      <c r="W80" s="18" t="s">
        <v>481</v>
      </c>
      <c r="X80" s="20" t="s">
        <v>481</v>
      </c>
      <c r="Y80" s="18" t="s">
        <v>481</v>
      </c>
      <c r="Z80" s="20" t="s">
        <v>481</v>
      </c>
      <c r="AA80" s="18" t="n">
        <v>429.02602644</v>
      </c>
      <c r="AB80" s="20" t="n">
        <v>22.34714867</v>
      </c>
    </row>
    <row r="81" spans="1:28">
      <c r="A81" s="23" t="s">
        <v>556</v>
      </c>
      <c r="B81" s="17" t="n">
        <v>8861</v>
      </c>
      <c r="C81" s="18">
        <f>(76.0/B81*100)</f>
        <v/>
      </c>
      <c r="D81" s="19" t="n">
        <v>8785</v>
      </c>
      <c r="E81" s="18" t="n">
        <v>396.58445752</v>
      </c>
      <c r="F81" s="20" t="n">
        <v>8.28731608</v>
      </c>
      <c r="G81" s="18" t="n">
        <v>396.85334961</v>
      </c>
      <c r="H81" s="20" t="n">
        <v>6.71247985</v>
      </c>
      <c r="I81" s="18" t="n">
        <v>405.2176341</v>
      </c>
      <c r="J81" s="20" t="n">
        <v>4.52149958</v>
      </c>
      <c r="K81" s="18" t="n">
        <v>428.05208279</v>
      </c>
      <c r="L81" s="20" t="n">
        <v>8.26245394</v>
      </c>
      <c r="M81" s="18" t="n">
        <v>435.5681632</v>
      </c>
      <c r="N81" s="20" t="n">
        <v>3.41915057</v>
      </c>
      <c r="O81" s="18" t="n">
        <v>466.95210578</v>
      </c>
      <c r="P81" s="20" t="n">
        <v>5.23242883</v>
      </c>
      <c r="Q81" s="18" t="n">
        <v>438.99663846</v>
      </c>
      <c r="R81" s="20" t="n">
        <v>6.34914096</v>
      </c>
      <c r="S81" s="18" t="s">
        <v>481</v>
      </c>
      <c r="T81" s="20" t="s">
        <v>481</v>
      </c>
      <c r="U81" s="18" t="s">
        <v>481</v>
      </c>
      <c r="V81" s="20" t="s">
        <v>481</v>
      </c>
      <c r="W81" s="18" t="s">
        <v>481</v>
      </c>
      <c r="X81" s="20" t="s">
        <v>481</v>
      </c>
      <c r="Y81" s="18" t="s">
        <v>481</v>
      </c>
      <c r="Z81" s="20" t="s">
        <v>481</v>
      </c>
      <c r="AA81" s="18" t="n">
        <v>387.57575694</v>
      </c>
      <c r="AB81" s="20" t="n">
        <v>18.6765513</v>
      </c>
    </row>
    <row r="82" spans="1:2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row>
    <row r="83" spans="1:28">
      <c r="A83" s="3" t="s">
        <v>558</v>
      </c>
    </row>
    <row r="84" spans="1:28">
      <c r="A84" s="25" t="s">
        <v>559</v>
      </c>
    </row>
    <row r="85" spans="1:28">
      <c r="A85" s="25" t="s">
        <v>560</v>
      </c>
    </row>
    <row customHeight="1" ht="30" r="86" spans="1:28">
      <c r="A86" s="25" t="s">
        <v>561</v>
      </c>
    </row>
    <row customHeight="1" ht="30" r="87" spans="1:28">
      <c r="A87" s="25" t="s">
        <v>557</v>
      </c>
    </row>
    <row customHeight="1" ht="30" r="88" spans="1:28">
      <c r="A88" s="25" t="s">
        <v>562</v>
      </c>
    </row>
    <row customHeight="1" ht="30" r="89" spans="1:28">
      <c r="A89" s="25" t="s">
        <v>563</v>
      </c>
    </row>
    <row customHeight="1" ht="30" r="90" spans="1:28">
      <c r="A90" s="25" t="s">
        <v>564</v>
      </c>
    </row>
    <row customHeight="1" ht="30" r="91" spans="1:28">
      <c r="A91" s="25" t="s">
        <v>565</v>
      </c>
    </row>
    <row customHeight="1" ht="30" r="92" spans="1:28">
      <c r="A92" s="25" t="s">
        <v>566</v>
      </c>
    </row>
    <row customHeight="1" ht="30" r="93" spans="1:28">
      <c r="A93" s="25" t="s">
        <v>567</v>
      </c>
    </row>
    <row customHeight="1" ht="30" r="94" spans="1:28">
      <c r="A94" s="25" t="s">
        <v>568</v>
      </c>
    </row>
    <row customHeight="1" ht="30" r="95" spans="1:28">
      <c r="A95" s="25" t="s">
        <v>569</v>
      </c>
    </row>
    <row customHeight="1" ht="30" r="96" spans="1:28">
      <c r="A96" s="25" t="s">
        <v>570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26.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460</v>
      </c>
    </row>
    <row r="2" spans="1:28">
      <c r="A2" s="5" t="s">
        <v>956</v>
      </c>
    </row>
    <row customHeight="1" ht="30" r="4" spans="1:28">
      <c r="A4" s="6" t="n"/>
      <c r="B4" s="7" t="s">
        <v>462</v>
      </c>
      <c r="C4" s="7" t="s">
        <v>463</v>
      </c>
      <c r="D4" s="8" t="s">
        <v>462</v>
      </c>
      <c r="E4" s="9" t="s">
        <v>622</v>
      </c>
      <c r="F4" s="10" t="n"/>
      <c r="G4" s="9" t="s">
        <v>949</v>
      </c>
      <c r="H4" s="10" t="n"/>
      <c r="I4" s="9" t="s">
        <v>950</v>
      </c>
      <c r="J4" s="10" t="n"/>
      <c r="K4" s="9" t="s">
        <v>951</v>
      </c>
      <c r="L4" s="10" t="n"/>
      <c r="M4" s="9" t="s">
        <v>952</v>
      </c>
      <c r="N4" s="10" t="n"/>
      <c r="O4" s="9" t="s">
        <v>953</v>
      </c>
      <c r="P4" s="10" t="n"/>
      <c r="Q4" s="9" t="s">
        <v>954</v>
      </c>
      <c r="R4" s="10" t="n"/>
      <c r="S4" s="9" t="s">
        <v>584</v>
      </c>
      <c r="T4" s="10" t="n"/>
      <c r="U4" s="9" t="s">
        <v>585</v>
      </c>
      <c r="V4" s="10" t="n"/>
      <c r="W4" s="9" t="s">
        <v>472</v>
      </c>
      <c r="X4" s="10" t="n"/>
      <c r="Y4" s="9" t="s">
        <v>473</v>
      </c>
      <c r="Z4" s="10" t="n"/>
      <c r="AA4" s="9" t="s">
        <v>586</v>
      </c>
      <c r="AB4" s="10" t="n"/>
    </row>
    <row r="5" spans="1:2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row>
    <row r="6" spans="1:2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480</v>
      </c>
      <c r="B7" s="17" t="n">
        <v>14530</v>
      </c>
      <c r="C7" s="18">
        <f>(0.0/B7*100)</f>
        <v/>
      </c>
      <c r="D7" s="19" t="n">
        <v>14530</v>
      </c>
      <c r="E7" s="18" t="n">
        <v>448.74225731</v>
      </c>
      <c r="F7" s="20" t="n">
        <v>21.99732981</v>
      </c>
      <c r="G7" s="18" t="n">
        <v>436.72610892</v>
      </c>
      <c r="H7" s="20" t="n">
        <v>9.954337300000001</v>
      </c>
      <c r="I7" s="18" t="n">
        <v>471.39490633</v>
      </c>
      <c r="J7" s="20" t="n">
        <v>5.57441104</v>
      </c>
      <c r="K7" s="18" t="n">
        <v>489.8122153</v>
      </c>
      <c r="L7" s="20" t="n">
        <v>13.31506463</v>
      </c>
      <c r="M7" s="18" t="n">
        <v>477.3820013</v>
      </c>
      <c r="N7" s="20" t="n">
        <v>2.7502586</v>
      </c>
      <c r="O7" s="18" t="n">
        <v>494.03231053</v>
      </c>
      <c r="P7" s="20" t="n">
        <v>2.96948352</v>
      </c>
      <c r="Q7" s="18" t="n">
        <v>533.314363</v>
      </c>
      <c r="R7" s="20" t="n">
        <v>1.90854571</v>
      </c>
      <c r="S7" s="18" t="s">
        <v>481</v>
      </c>
      <c r="T7" s="20" t="s">
        <v>481</v>
      </c>
      <c r="U7" s="18" t="s">
        <v>481</v>
      </c>
      <c r="V7" s="20" t="s">
        <v>481</v>
      </c>
      <c r="W7" s="18" t="s">
        <v>481</v>
      </c>
      <c r="X7" s="20" t="s">
        <v>481</v>
      </c>
      <c r="Y7" s="18" t="s">
        <v>481</v>
      </c>
      <c r="Z7" s="20" t="s">
        <v>481</v>
      </c>
      <c r="AA7" s="18" t="n">
        <v>433.49190257</v>
      </c>
      <c r="AB7" s="20" t="n">
        <v>7.02378727</v>
      </c>
    </row>
    <row r="8" spans="1:28">
      <c r="A8" s="15" t="s">
        <v>483</v>
      </c>
      <c r="B8" s="17" t="n">
        <v>7007</v>
      </c>
      <c r="C8" s="18">
        <f>(0.0/B8*100)</f>
        <v/>
      </c>
      <c r="D8" s="19" t="n">
        <v>7007</v>
      </c>
      <c r="E8" s="18" t="n">
        <v>380.41455147</v>
      </c>
      <c r="F8" s="20" t="n">
        <v>21.24844863</v>
      </c>
      <c r="G8" s="18" t="n">
        <v>375.77720984</v>
      </c>
      <c r="H8" s="20" t="n">
        <v>22.61334716</v>
      </c>
      <c r="I8" s="18" t="n">
        <v>417.37552437</v>
      </c>
      <c r="J8" s="20" t="n">
        <v>10.24818526</v>
      </c>
      <c r="K8" s="18" t="n">
        <v>461.3982939</v>
      </c>
      <c r="L8" s="20" t="n">
        <v>3.96979851</v>
      </c>
      <c r="M8" s="18" t="n">
        <v>492.3916044</v>
      </c>
      <c r="N8" s="20" t="n">
        <v>4.28971522</v>
      </c>
      <c r="O8" s="18" t="n">
        <v>475.11034795</v>
      </c>
      <c r="P8" s="20" t="n">
        <v>4.31224458</v>
      </c>
      <c r="Q8" s="18" t="n">
        <v>525.6496934</v>
      </c>
      <c r="R8" s="20" t="n">
        <v>3.86509688</v>
      </c>
      <c r="S8" s="18" t="s">
        <v>481</v>
      </c>
      <c r="T8" s="20" t="s">
        <v>481</v>
      </c>
      <c r="U8" s="18" t="s">
        <v>481</v>
      </c>
      <c r="V8" s="20" t="s">
        <v>481</v>
      </c>
      <c r="W8" s="18" t="s">
        <v>481</v>
      </c>
      <c r="X8" s="20" t="s">
        <v>481</v>
      </c>
      <c r="Y8" s="18" t="s">
        <v>481</v>
      </c>
      <c r="Z8" s="20" t="s">
        <v>481</v>
      </c>
      <c r="AA8" s="18" t="n">
        <v>399.59664095</v>
      </c>
      <c r="AB8" s="20" t="n">
        <v>10.0259618</v>
      </c>
    </row>
    <row r="9" spans="1:28">
      <c r="A9" s="15" t="s">
        <v>484</v>
      </c>
      <c r="B9" s="17" t="n">
        <v>9651</v>
      </c>
      <c r="C9" s="18">
        <f>(0.0/B9*100)</f>
        <v/>
      </c>
      <c r="D9" s="19" t="n">
        <v>9651</v>
      </c>
      <c r="E9" s="18" t="n">
        <v>383.11059933</v>
      </c>
      <c r="F9" s="20" t="n">
        <v>13.4571327</v>
      </c>
      <c r="G9" s="18" t="n">
        <v>414.86799894</v>
      </c>
      <c r="H9" s="20" t="n">
        <v>12.13881808</v>
      </c>
      <c r="I9" s="18" t="n">
        <v>456.19202966</v>
      </c>
      <c r="J9" s="20" t="n">
        <v>6.83384148</v>
      </c>
      <c r="K9" s="18" t="n">
        <v>440.51083112</v>
      </c>
      <c r="L9" s="20" t="n">
        <v>5.52122886</v>
      </c>
      <c r="M9" s="18" t="n">
        <v>480.36850847</v>
      </c>
      <c r="N9" s="20" t="n">
        <v>3.13122626</v>
      </c>
      <c r="O9" s="18" t="n">
        <v>510.66770398</v>
      </c>
      <c r="P9" s="20" t="n">
        <v>3.16104836</v>
      </c>
      <c r="Q9" s="18" t="n">
        <v>520.95415707</v>
      </c>
      <c r="R9" s="20" t="n">
        <v>2.87703807</v>
      </c>
      <c r="S9" s="18" t="s">
        <v>481</v>
      </c>
      <c r="T9" s="20" t="s">
        <v>481</v>
      </c>
      <c r="U9" s="18" t="s">
        <v>481</v>
      </c>
      <c r="V9" s="20" t="s">
        <v>481</v>
      </c>
      <c r="W9" s="18" t="s">
        <v>481</v>
      </c>
      <c r="X9" s="20" t="s">
        <v>481</v>
      </c>
      <c r="Y9" s="18" t="s">
        <v>481</v>
      </c>
      <c r="Z9" s="20" t="s">
        <v>481</v>
      </c>
      <c r="AA9" s="18" t="n">
        <v>426.90316114</v>
      </c>
      <c r="AB9" s="20" t="n">
        <v>7.03567919</v>
      </c>
    </row>
    <row r="10" spans="1:28">
      <c r="A10" s="15" t="s">
        <v>485</v>
      </c>
      <c r="B10" s="17" t="n">
        <v>20058</v>
      </c>
      <c r="C10" s="18">
        <f>(0.0/B10*100)</f>
        <v/>
      </c>
      <c r="D10" s="19" t="n">
        <v>20058</v>
      </c>
      <c r="E10" s="18" t="n">
        <v>486.48860572</v>
      </c>
      <c r="F10" s="20" t="n">
        <v>23.8305018</v>
      </c>
      <c r="G10" s="18" t="n">
        <v>457.56828201</v>
      </c>
      <c r="H10" s="20" t="n">
        <v>20.56411301</v>
      </c>
      <c r="I10" s="18" t="n">
        <v>452.5546064</v>
      </c>
      <c r="J10" s="20" t="n">
        <v>7.57893598</v>
      </c>
      <c r="K10" s="18" t="s">
        <v>481</v>
      </c>
      <c r="L10" s="20" t="s">
        <v>481</v>
      </c>
      <c r="M10" s="18" t="n">
        <v>505.69963041</v>
      </c>
      <c r="N10" s="20" t="n">
        <v>3.38389615</v>
      </c>
      <c r="O10" s="18" t="n">
        <v>519.11703252</v>
      </c>
      <c r="P10" s="20" t="n">
        <v>3.08269483</v>
      </c>
      <c r="Q10" s="18" t="n">
        <v>541.56679107</v>
      </c>
      <c r="R10" s="20" t="n">
        <v>2.61299579</v>
      </c>
      <c r="S10" s="18" t="s">
        <v>481</v>
      </c>
      <c r="T10" s="20" t="s">
        <v>481</v>
      </c>
      <c r="U10" s="18" t="s">
        <v>481</v>
      </c>
      <c r="V10" s="20" t="s">
        <v>481</v>
      </c>
      <c r="W10" s="18" t="s">
        <v>481</v>
      </c>
      <c r="X10" s="20" t="s">
        <v>481</v>
      </c>
      <c r="Y10" s="18" t="s">
        <v>481</v>
      </c>
      <c r="Z10" s="20" t="s">
        <v>481</v>
      </c>
      <c r="AA10" s="18" t="n">
        <v>485.62374013</v>
      </c>
      <c r="AB10" s="20" t="n">
        <v>7.38791665</v>
      </c>
    </row>
    <row r="11" spans="1:28">
      <c r="A11" s="15" t="s">
        <v>486</v>
      </c>
      <c r="B11" s="17" t="n">
        <v>7053</v>
      </c>
      <c r="C11" s="18">
        <f>(0.0/B11*100)</f>
        <v/>
      </c>
      <c r="D11" s="19" t="n">
        <v>7053</v>
      </c>
      <c r="E11" s="18" t="n">
        <v>368.26028808</v>
      </c>
      <c r="F11" s="20" t="n">
        <v>11.7690926</v>
      </c>
      <c r="G11" s="18" t="n">
        <v>414.39335408</v>
      </c>
      <c r="H11" s="20" t="n">
        <v>10.87553119</v>
      </c>
      <c r="I11" s="18" t="n">
        <v>418.03289586</v>
      </c>
      <c r="J11" s="20" t="n">
        <v>5.71433261</v>
      </c>
      <c r="K11" s="18" t="n">
        <v>444.36944128</v>
      </c>
      <c r="L11" s="20" t="n">
        <v>4.9868461</v>
      </c>
      <c r="M11" s="18" t="n">
        <v>458.67834581</v>
      </c>
      <c r="N11" s="20" t="n">
        <v>3.68208259</v>
      </c>
      <c r="O11" s="18" t="n">
        <v>469.5175012</v>
      </c>
      <c r="P11" s="20" t="n">
        <v>5.24331156</v>
      </c>
      <c r="Q11" s="18" t="n">
        <v>487.53133949</v>
      </c>
      <c r="R11" s="20" t="n">
        <v>3.54819098</v>
      </c>
      <c r="S11" s="18" t="s">
        <v>481</v>
      </c>
      <c r="T11" s="20" t="s">
        <v>481</v>
      </c>
      <c r="U11" s="18" t="s">
        <v>481</v>
      </c>
      <c r="V11" s="20" t="s">
        <v>481</v>
      </c>
      <c r="W11" s="18" t="s">
        <v>481</v>
      </c>
      <c r="X11" s="20" t="s">
        <v>481</v>
      </c>
      <c r="Y11" s="18" t="s">
        <v>481</v>
      </c>
      <c r="Z11" s="20" t="s">
        <v>481</v>
      </c>
      <c r="AA11" s="18" t="n">
        <v>417.47415367</v>
      </c>
      <c r="AB11" s="20" t="n">
        <v>7.48207097</v>
      </c>
    </row>
    <row r="12" spans="1:28">
      <c r="A12" s="15" t="s">
        <v>487</v>
      </c>
      <c r="B12" s="17" t="n">
        <v>6894</v>
      </c>
      <c r="C12" s="18">
        <f>(0.0/B12*100)</f>
        <v/>
      </c>
      <c r="D12" s="19" t="n">
        <v>6894</v>
      </c>
      <c r="E12" s="18" t="n">
        <v>339.77685148</v>
      </c>
      <c r="F12" s="20" t="n">
        <v>41.02611681</v>
      </c>
      <c r="G12" s="18" t="n">
        <v>419.0486945</v>
      </c>
      <c r="H12" s="20" t="n">
        <v>10.94577312</v>
      </c>
      <c r="I12" s="18" t="n">
        <v>424.44661035</v>
      </c>
      <c r="J12" s="20" t="n">
        <v>9.676230029999999</v>
      </c>
      <c r="K12" s="18" t="n">
        <v>456.6820276</v>
      </c>
      <c r="L12" s="20" t="n">
        <v>4.55572065</v>
      </c>
      <c r="M12" s="18" t="n">
        <v>490.59330461</v>
      </c>
      <c r="N12" s="20" t="n">
        <v>2.70629924</v>
      </c>
      <c r="O12" s="18" t="n">
        <v>474.65219339</v>
      </c>
      <c r="P12" s="20" t="n">
        <v>8.07509353</v>
      </c>
      <c r="Q12" s="18" t="n">
        <v>526.47607681</v>
      </c>
      <c r="R12" s="20" t="n">
        <v>3.55576929</v>
      </c>
      <c r="S12" s="18" t="s">
        <v>481</v>
      </c>
      <c r="T12" s="20" t="s">
        <v>481</v>
      </c>
      <c r="U12" s="18" t="s">
        <v>481</v>
      </c>
      <c r="V12" s="20" t="s">
        <v>481</v>
      </c>
      <c r="W12" s="18" t="s">
        <v>481</v>
      </c>
      <c r="X12" s="20" t="s">
        <v>481</v>
      </c>
      <c r="Y12" s="18" t="s">
        <v>481</v>
      </c>
      <c r="Z12" s="20" t="s">
        <v>481</v>
      </c>
      <c r="AA12" s="18" t="n">
        <v>398.73346396</v>
      </c>
      <c r="AB12" s="20" t="n">
        <v>9.92761084</v>
      </c>
    </row>
    <row r="13" spans="1:28">
      <c r="A13" s="15" t="s">
        <v>488</v>
      </c>
      <c r="B13" s="17" t="n">
        <v>7161</v>
      </c>
      <c r="C13" s="18">
        <f>(0.0/B13*100)</f>
        <v/>
      </c>
      <c r="D13" s="19" t="n">
        <v>7161</v>
      </c>
      <c r="E13" s="18" t="n">
        <v>432.32674906</v>
      </c>
      <c r="F13" s="20" t="n">
        <v>17.29596133</v>
      </c>
      <c r="G13" s="18" t="n">
        <v>406.23086909</v>
      </c>
      <c r="H13" s="20" t="n">
        <v>14.66940656</v>
      </c>
      <c r="I13" s="18" t="n">
        <v>458.48299457</v>
      </c>
      <c r="J13" s="20" t="n">
        <v>4.16829837</v>
      </c>
      <c r="K13" s="18" t="n">
        <v>494.99337785</v>
      </c>
      <c r="L13" s="20" t="n">
        <v>4.55175456</v>
      </c>
      <c r="M13" s="18" t="n">
        <v>481.95515249</v>
      </c>
      <c r="N13" s="20" t="n">
        <v>6.18007378</v>
      </c>
      <c r="O13" s="18" t="n">
        <v>503.99353191</v>
      </c>
      <c r="P13" s="20" t="n">
        <v>4.318061</v>
      </c>
      <c r="Q13" s="18" t="n">
        <v>510.92746457</v>
      </c>
      <c r="R13" s="20" t="n">
        <v>3.08945133</v>
      </c>
      <c r="S13" s="18" t="s">
        <v>481</v>
      </c>
      <c r="T13" s="20" t="s">
        <v>481</v>
      </c>
      <c r="U13" s="18" t="s">
        <v>481</v>
      </c>
      <c r="V13" s="20" t="s">
        <v>481</v>
      </c>
      <c r="W13" s="18" t="s">
        <v>481</v>
      </c>
      <c r="X13" s="20" t="s">
        <v>481</v>
      </c>
      <c r="Y13" s="18" t="s">
        <v>481</v>
      </c>
      <c r="Z13" s="20" t="s">
        <v>481</v>
      </c>
      <c r="AA13" s="18" t="n">
        <v>437.68291938</v>
      </c>
      <c r="AB13" s="20" t="n">
        <v>10.22608559</v>
      </c>
    </row>
    <row r="14" spans="1:28">
      <c r="A14" s="15" t="s">
        <v>489</v>
      </c>
      <c r="B14" s="17" t="n">
        <v>5587</v>
      </c>
      <c r="C14" s="18">
        <f>(0.0/B14*100)</f>
        <v/>
      </c>
      <c r="D14" s="19" t="n">
        <v>5587</v>
      </c>
      <c r="E14" s="18" t="s">
        <v>481</v>
      </c>
      <c r="F14" s="20" t="s">
        <v>481</v>
      </c>
      <c r="G14" s="18" t="n">
        <v>450.59553216</v>
      </c>
      <c r="H14" s="20" t="n">
        <v>51.57925664</v>
      </c>
      <c r="I14" s="18" t="n">
        <v>474.62844958</v>
      </c>
      <c r="J14" s="20" t="n">
        <v>7.75831265</v>
      </c>
      <c r="K14" s="18" t="n">
        <v>511.87952341</v>
      </c>
      <c r="L14" s="20" t="n">
        <v>10.69177431</v>
      </c>
      <c r="M14" s="18" t="n">
        <v>509.35906648</v>
      </c>
      <c r="N14" s="20" t="n">
        <v>2.71670406</v>
      </c>
      <c r="O14" s="18" t="n">
        <v>506.85105761</v>
      </c>
      <c r="P14" s="20" t="n">
        <v>3.85424979</v>
      </c>
      <c r="Q14" s="18" t="n">
        <v>538.08647308</v>
      </c>
      <c r="R14" s="20" t="n">
        <v>2.97519326</v>
      </c>
      <c r="S14" s="18" t="s">
        <v>481</v>
      </c>
      <c r="T14" s="20" t="s">
        <v>481</v>
      </c>
      <c r="U14" s="18" t="s">
        <v>481</v>
      </c>
      <c r="V14" s="20" t="s">
        <v>481</v>
      </c>
      <c r="W14" s="18" t="s">
        <v>481</v>
      </c>
      <c r="X14" s="20" t="s">
        <v>481</v>
      </c>
      <c r="Y14" s="18" t="s">
        <v>481</v>
      </c>
      <c r="Z14" s="20" t="s">
        <v>481</v>
      </c>
      <c r="AA14" s="18" t="n">
        <v>463.14083538</v>
      </c>
      <c r="AB14" s="20" t="n">
        <v>9.96194552</v>
      </c>
    </row>
    <row r="15" spans="1:28">
      <c r="A15" s="15" t="s">
        <v>490</v>
      </c>
      <c r="B15" s="17" t="n">
        <v>5882</v>
      </c>
      <c r="C15" s="18">
        <f>(0.0/B15*100)</f>
        <v/>
      </c>
      <c r="D15" s="19" t="n">
        <v>5882</v>
      </c>
      <c r="E15" s="18" t="n">
        <v>358.88013576</v>
      </c>
      <c r="F15" s="20" t="n">
        <v>26.76539652</v>
      </c>
      <c r="G15" s="18" t="n">
        <v>509.52290008</v>
      </c>
      <c r="H15" s="20" t="n">
        <v>28.42874343</v>
      </c>
      <c r="I15" s="18" t="n">
        <v>471.56805913</v>
      </c>
      <c r="J15" s="20" t="n">
        <v>21.57617623</v>
      </c>
      <c r="K15" s="18" t="n">
        <v>491.64522346</v>
      </c>
      <c r="L15" s="20" t="n">
        <v>6.02664513</v>
      </c>
      <c r="M15" s="18" t="n">
        <v>501.04310511</v>
      </c>
      <c r="N15" s="20" t="n">
        <v>5.42935114</v>
      </c>
      <c r="O15" s="18" t="n">
        <v>521.36463898</v>
      </c>
      <c r="P15" s="20" t="n">
        <v>3.85322742</v>
      </c>
      <c r="Q15" s="18" t="n">
        <v>540.08777016</v>
      </c>
      <c r="R15" s="20" t="n">
        <v>2.80373922</v>
      </c>
      <c r="S15" s="18" t="s">
        <v>481</v>
      </c>
      <c r="T15" s="20" t="s">
        <v>481</v>
      </c>
      <c r="U15" s="18" t="s">
        <v>481</v>
      </c>
      <c r="V15" s="20" t="s">
        <v>481</v>
      </c>
      <c r="W15" s="18" t="s">
        <v>481</v>
      </c>
      <c r="X15" s="20" t="s">
        <v>481</v>
      </c>
      <c r="Y15" s="18" t="s">
        <v>481</v>
      </c>
      <c r="Z15" s="20" t="s">
        <v>481</v>
      </c>
      <c r="AA15" s="18" t="n">
        <v>485.01010737</v>
      </c>
      <c r="AB15" s="20" t="n">
        <v>13.03903688</v>
      </c>
    </row>
    <row r="16" spans="1:28">
      <c r="A16" s="15" t="s">
        <v>491</v>
      </c>
      <c r="B16" s="17" t="n">
        <v>6108</v>
      </c>
      <c r="C16" s="18">
        <f>(0.0/B16*100)</f>
        <v/>
      </c>
      <c r="D16" s="19" t="n">
        <v>6108</v>
      </c>
      <c r="E16" s="18" t="n">
        <v>386.16309814</v>
      </c>
      <c r="F16" s="20" t="n">
        <v>26.0238941</v>
      </c>
      <c r="G16" s="18" t="n">
        <v>414.11175554</v>
      </c>
      <c r="H16" s="20" t="n">
        <v>25.22245994</v>
      </c>
      <c r="I16" s="18" t="n">
        <v>433.69369145</v>
      </c>
      <c r="J16" s="20" t="n">
        <v>6.9830304</v>
      </c>
      <c r="K16" s="18" t="n">
        <v>464.91312338</v>
      </c>
      <c r="L16" s="20" t="n">
        <v>3.94502291</v>
      </c>
      <c r="M16" s="18" t="n">
        <v>495.91147755</v>
      </c>
      <c r="N16" s="20" t="n">
        <v>4.54077965</v>
      </c>
      <c r="O16" s="18" t="n">
        <v>519.51950333</v>
      </c>
      <c r="P16" s="20" t="n">
        <v>3.59658372</v>
      </c>
      <c r="Q16" s="18" t="n">
        <v>525.39906489</v>
      </c>
      <c r="R16" s="20" t="n">
        <v>3.81104914</v>
      </c>
      <c r="S16" s="18" t="s">
        <v>481</v>
      </c>
      <c r="T16" s="20" t="s">
        <v>481</v>
      </c>
      <c r="U16" s="18" t="s">
        <v>481</v>
      </c>
      <c r="V16" s="20" t="s">
        <v>481</v>
      </c>
      <c r="W16" s="18" t="s">
        <v>481</v>
      </c>
      <c r="X16" s="20" t="s">
        <v>481</v>
      </c>
      <c r="Y16" s="18" t="s">
        <v>481</v>
      </c>
      <c r="Z16" s="20" t="s">
        <v>481</v>
      </c>
      <c r="AA16" s="18" t="n">
        <v>410.86713949</v>
      </c>
      <c r="AB16" s="20" t="n">
        <v>8.853472930000001</v>
      </c>
    </row>
    <row r="17" spans="1:28">
      <c r="A17" s="15" t="s">
        <v>492</v>
      </c>
      <c r="B17" s="17" t="n">
        <v>6504</v>
      </c>
      <c r="C17" s="18">
        <f>(0.0/B17*100)</f>
        <v/>
      </c>
      <c r="D17" s="19" t="n">
        <v>6504</v>
      </c>
      <c r="E17" s="18" t="n">
        <v>431.37775459</v>
      </c>
      <c r="F17" s="20" t="n">
        <v>17.49396418</v>
      </c>
      <c r="G17" s="18" t="n">
        <v>324.56282115</v>
      </c>
      <c r="H17" s="20" t="n">
        <v>30.2301271</v>
      </c>
      <c r="I17" s="18" t="n">
        <v>490.7233873</v>
      </c>
      <c r="J17" s="20" t="n">
        <v>3.7092807</v>
      </c>
      <c r="K17" s="18" t="n">
        <v>494.87128544</v>
      </c>
      <c r="L17" s="20" t="n">
        <v>9.287530439999999</v>
      </c>
      <c r="M17" s="18" t="n">
        <v>520.8510377</v>
      </c>
      <c r="N17" s="20" t="n">
        <v>3.38140083</v>
      </c>
      <c r="O17" s="18" t="n">
        <v>518.2766471800001</v>
      </c>
      <c r="P17" s="20" t="n">
        <v>4.62073531</v>
      </c>
      <c r="Q17" s="18" t="n">
        <v>543.42727803</v>
      </c>
      <c r="R17" s="20" t="n">
        <v>4.22235035</v>
      </c>
      <c r="S17" s="18" t="s">
        <v>481</v>
      </c>
      <c r="T17" s="20" t="s">
        <v>481</v>
      </c>
      <c r="U17" s="18" t="s">
        <v>481</v>
      </c>
      <c r="V17" s="20" t="s">
        <v>481</v>
      </c>
      <c r="W17" s="18" t="s">
        <v>481</v>
      </c>
      <c r="X17" s="20" t="s">
        <v>481</v>
      </c>
      <c r="Y17" s="18" t="s">
        <v>481</v>
      </c>
      <c r="Z17" s="20" t="s">
        <v>481</v>
      </c>
      <c r="AA17" s="18" t="n">
        <v>459.16242592</v>
      </c>
      <c r="AB17" s="20" t="n">
        <v>5.66897911</v>
      </c>
    </row>
    <row r="18" spans="1:28">
      <c r="A18" s="15" t="s">
        <v>493</v>
      </c>
      <c r="B18" s="17" t="n">
        <v>5532</v>
      </c>
      <c r="C18" s="18">
        <f>(0.0/B18*100)</f>
        <v/>
      </c>
      <c r="D18" s="19" t="n">
        <v>5532</v>
      </c>
      <c r="E18" s="18" t="n">
        <v>380.29742512</v>
      </c>
      <c r="F18" s="20" t="n">
        <v>39.42794969</v>
      </c>
      <c r="G18" s="18" t="n">
        <v>399.9924165</v>
      </c>
      <c r="H18" s="20" t="n">
        <v>12.53780988</v>
      </c>
      <c r="I18" s="18" t="n">
        <v>404.4901216</v>
      </c>
      <c r="J18" s="20" t="n">
        <v>8.33591962</v>
      </c>
      <c r="K18" s="18" t="n">
        <v>402.16724102</v>
      </c>
      <c r="L18" s="20" t="n">
        <v>11.89233565</v>
      </c>
      <c r="M18" s="18" t="n">
        <v>456.78206066</v>
      </c>
      <c r="N18" s="20" t="n">
        <v>4.7365103</v>
      </c>
      <c r="O18" s="18" t="n">
        <v>465.74578639</v>
      </c>
      <c r="P18" s="20" t="n">
        <v>5.41733863</v>
      </c>
      <c r="Q18" s="18" t="n">
        <v>493.47810614</v>
      </c>
      <c r="R18" s="20" t="n">
        <v>4.15660156</v>
      </c>
      <c r="S18" s="18" t="s">
        <v>481</v>
      </c>
      <c r="T18" s="20" t="s">
        <v>481</v>
      </c>
      <c r="U18" s="18" t="s">
        <v>481</v>
      </c>
      <c r="V18" s="20" t="s">
        <v>481</v>
      </c>
      <c r="W18" s="18" t="s">
        <v>481</v>
      </c>
      <c r="X18" s="20" t="s">
        <v>481</v>
      </c>
      <c r="Y18" s="18" t="s">
        <v>481</v>
      </c>
      <c r="Z18" s="20" t="s">
        <v>481</v>
      </c>
      <c r="AA18" s="18" t="n">
        <v>420.27548071</v>
      </c>
      <c r="AB18" s="20" t="n">
        <v>18.40240709</v>
      </c>
    </row>
    <row r="19" spans="1:28">
      <c r="A19" s="15" t="s">
        <v>494</v>
      </c>
      <c r="B19" s="17" t="n">
        <v>5658</v>
      </c>
      <c r="C19" s="18">
        <f>(0.0/B19*100)</f>
        <v/>
      </c>
      <c r="D19" s="19" t="n">
        <v>5658</v>
      </c>
      <c r="E19" s="18" t="n">
        <v>328.48764666</v>
      </c>
      <c r="F19" s="20" t="n">
        <v>25.88961532</v>
      </c>
      <c r="G19" s="18" t="n">
        <v>267.65077006</v>
      </c>
      <c r="H19" s="20" t="n">
        <v>28.46627869</v>
      </c>
      <c r="I19" s="18" t="n">
        <v>367.78878624</v>
      </c>
      <c r="J19" s="20" t="n">
        <v>6.39999913</v>
      </c>
      <c r="K19" s="18" t="n">
        <v>432.4865795</v>
      </c>
      <c r="L19" s="20" t="n">
        <v>4.57266092</v>
      </c>
      <c r="M19" s="18" t="n">
        <v>476.37758426</v>
      </c>
      <c r="N19" s="20" t="n">
        <v>3.71722575</v>
      </c>
      <c r="O19" s="18" t="n">
        <v>473.71683788</v>
      </c>
      <c r="P19" s="20" t="n">
        <v>6.28465349</v>
      </c>
      <c r="Q19" s="18" t="n">
        <v>491.19532636</v>
      </c>
      <c r="R19" s="20" t="n">
        <v>3.38616648</v>
      </c>
      <c r="S19" s="18" t="s">
        <v>481</v>
      </c>
      <c r="T19" s="20" t="s">
        <v>481</v>
      </c>
      <c r="U19" s="18" t="s">
        <v>481</v>
      </c>
      <c r="V19" s="20" t="s">
        <v>481</v>
      </c>
      <c r="W19" s="18" t="s">
        <v>481</v>
      </c>
      <c r="X19" s="20" t="s">
        <v>481</v>
      </c>
      <c r="Y19" s="18" t="s">
        <v>481</v>
      </c>
      <c r="Z19" s="20" t="s">
        <v>481</v>
      </c>
      <c r="AA19" s="18" t="n">
        <v>457.16616029</v>
      </c>
      <c r="AB19" s="20" t="n">
        <v>10.25218849</v>
      </c>
    </row>
    <row r="20" spans="1:28">
      <c r="A20" s="15" t="s">
        <v>495</v>
      </c>
      <c r="B20" s="17" t="n">
        <v>3371</v>
      </c>
      <c r="C20" s="18">
        <f>(0.0/B20*100)</f>
        <v/>
      </c>
      <c r="D20" s="19" t="n">
        <v>3371</v>
      </c>
      <c r="E20" s="18" t="n">
        <v>316.07068955</v>
      </c>
      <c r="F20" s="20" t="n">
        <v>40.65153314</v>
      </c>
      <c r="G20" s="18" t="s">
        <v>481</v>
      </c>
      <c r="H20" s="20" t="s">
        <v>481</v>
      </c>
      <c r="I20" s="18" t="n">
        <v>433.21589159</v>
      </c>
      <c r="J20" s="20" t="n">
        <v>7.5320272</v>
      </c>
      <c r="K20" s="18" t="n">
        <v>458.85319662</v>
      </c>
      <c r="L20" s="20" t="n">
        <v>8.85125318</v>
      </c>
      <c r="M20" s="18" t="n">
        <v>472.80746395</v>
      </c>
      <c r="N20" s="20" t="n">
        <v>4.52623763</v>
      </c>
      <c r="O20" s="18" t="n">
        <v>471.71058269</v>
      </c>
      <c r="P20" s="20" t="n">
        <v>6.19897745</v>
      </c>
      <c r="Q20" s="18" t="n">
        <v>493.97901261</v>
      </c>
      <c r="R20" s="20" t="n">
        <v>2.53535773</v>
      </c>
      <c r="S20" s="18" t="s">
        <v>481</v>
      </c>
      <c r="T20" s="20" t="s">
        <v>481</v>
      </c>
      <c r="U20" s="18" t="s">
        <v>481</v>
      </c>
      <c r="V20" s="20" t="s">
        <v>481</v>
      </c>
      <c r="W20" s="18" t="s">
        <v>481</v>
      </c>
      <c r="X20" s="20" t="s">
        <v>481</v>
      </c>
      <c r="Y20" s="18" t="s">
        <v>481</v>
      </c>
      <c r="Z20" s="20" t="s">
        <v>481</v>
      </c>
      <c r="AA20" s="18" t="n">
        <v>445.7767574</v>
      </c>
      <c r="AB20" s="20" t="n">
        <v>9.5196804</v>
      </c>
    </row>
    <row r="21" spans="1:28">
      <c r="A21" s="15" t="s">
        <v>496</v>
      </c>
      <c r="B21" s="17" t="n">
        <v>5741</v>
      </c>
      <c r="C21" s="18">
        <f>(0.0/B21*100)</f>
        <v/>
      </c>
      <c r="D21" s="19" t="n">
        <v>5741</v>
      </c>
      <c r="E21" s="18" t="n">
        <v>408.26176216</v>
      </c>
      <c r="F21" s="20" t="n">
        <v>38.32904023</v>
      </c>
      <c r="G21" s="18" t="n">
        <v>445.01920907</v>
      </c>
      <c r="H21" s="20" t="n">
        <v>14.71864575</v>
      </c>
      <c r="I21" s="18" t="n">
        <v>474.80470661</v>
      </c>
      <c r="J21" s="20" t="n">
        <v>6.26169258</v>
      </c>
      <c r="K21" s="18" t="n">
        <v>440.53791355</v>
      </c>
      <c r="L21" s="20" t="n">
        <v>8.268872630000001</v>
      </c>
      <c r="M21" s="18" t="n">
        <v>506.64855062</v>
      </c>
      <c r="N21" s="20" t="n">
        <v>3.1667477</v>
      </c>
      <c r="O21" s="18" t="n">
        <v>524.8859166</v>
      </c>
      <c r="P21" s="20" t="n">
        <v>3.27267784</v>
      </c>
      <c r="Q21" s="18" t="n">
        <v>540.1323698800001</v>
      </c>
      <c r="R21" s="20" t="n">
        <v>2.70784955</v>
      </c>
      <c r="S21" s="18" t="s">
        <v>481</v>
      </c>
      <c r="T21" s="20" t="s">
        <v>481</v>
      </c>
      <c r="U21" s="18" t="s">
        <v>481</v>
      </c>
      <c r="V21" s="20" t="s">
        <v>481</v>
      </c>
      <c r="W21" s="18" t="s">
        <v>481</v>
      </c>
      <c r="X21" s="20" t="s">
        <v>481</v>
      </c>
      <c r="Y21" s="18" t="s">
        <v>481</v>
      </c>
      <c r="Z21" s="20" t="s">
        <v>481</v>
      </c>
      <c r="AA21" s="18" t="n">
        <v>465.75713727</v>
      </c>
      <c r="AB21" s="20" t="n">
        <v>15.07812507</v>
      </c>
    </row>
    <row r="22" spans="1:28">
      <c r="A22" s="15" t="s">
        <v>497</v>
      </c>
      <c r="B22" s="17" t="n">
        <v>6598</v>
      </c>
      <c r="C22" s="18">
        <f>(0.0/B22*100)</f>
        <v/>
      </c>
      <c r="D22" s="19" t="n">
        <v>6598</v>
      </c>
      <c r="E22" s="18" t="n">
        <v>393.11944891</v>
      </c>
      <c r="F22" s="20" t="n">
        <v>24.3524402</v>
      </c>
      <c r="G22" s="18" t="n">
        <v>396.56671875</v>
      </c>
      <c r="H22" s="20" t="n">
        <v>15.61109331</v>
      </c>
      <c r="I22" s="18" t="n">
        <v>386.8107202</v>
      </c>
      <c r="J22" s="20" t="n">
        <v>12.17711813</v>
      </c>
      <c r="K22" s="18" t="n">
        <v>441.46178162</v>
      </c>
      <c r="L22" s="20" t="n">
        <v>5.7377601</v>
      </c>
      <c r="M22" s="18" t="n">
        <v>454.96747242</v>
      </c>
      <c r="N22" s="20" t="n">
        <v>3.77796505</v>
      </c>
      <c r="O22" s="18" t="n">
        <v>459.94144578</v>
      </c>
      <c r="P22" s="20" t="n">
        <v>5.34437539</v>
      </c>
      <c r="Q22" s="18" t="n">
        <v>509.01036886</v>
      </c>
      <c r="R22" s="20" t="n">
        <v>4.35335401</v>
      </c>
      <c r="S22" s="18" t="s">
        <v>481</v>
      </c>
      <c r="T22" s="20" t="s">
        <v>481</v>
      </c>
      <c r="U22" s="18" t="s">
        <v>481</v>
      </c>
      <c r="V22" s="20" t="s">
        <v>481</v>
      </c>
      <c r="W22" s="18" t="s">
        <v>481</v>
      </c>
      <c r="X22" s="20" t="s">
        <v>481</v>
      </c>
      <c r="Y22" s="18" t="s">
        <v>481</v>
      </c>
      <c r="Z22" s="20" t="s">
        <v>481</v>
      </c>
      <c r="AA22" s="18" t="n">
        <v>423.90170099</v>
      </c>
      <c r="AB22" s="20" t="n">
        <v>11.14569761</v>
      </c>
    </row>
    <row r="23" spans="1:28">
      <c r="A23" s="15" t="s">
        <v>498</v>
      </c>
      <c r="B23" s="17" t="n">
        <v>11583</v>
      </c>
      <c r="C23" s="18">
        <f>(0.0/B23*100)</f>
        <v/>
      </c>
      <c r="D23" s="19" t="n">
        <v>11583</v>
      </c>
      <c r="E23" s="18" t="n">
        <v>417.49861846</v>
      </c>
      <c r="F23" s="20" t="n">
        <v>30.07381831</v>
      </c>
      <c r="G23" s="18" t="n">
        <v>390.46237297</v>
      </c>
      <c r="H23" s="20" t="n">
        <v>15.82868362</v>
      </c>
      <c r="I23" s="18" t="n">
        <v>447.30989369</v>
      </c>
      <c r="J23" s="20" t="n">
        <v>4.17308971</v>
      </c>
      <c r="K23" s="18" t="n">
        <v>494.76379097</v>
      </c>
      <c r="L23" s="20" t="n">
        <v>6.19949449</v>
      </c>
      <c r="M23" s="18" t="n">
        <v>495.63334037</v>
      </c>
      <c r="N23" s="20" t="n">
        <v>3.08769863</v>
      </c>
      <c r="O23" s="18" t="n">
        <v>457.46441694</v>
      </c>
      <c r="P23" s="20" t="n">
        <v>6.09100695</v>
      </c>
      <c r="Q23" s="18" t="n">
        <v>502.90404218</v>
      </c>
      <c r="R23" s="20" t="n">
        <v>3.93816598</v>
      </c>
      <c r="S23" s="18" t="s">
        <v>481</v>
      </c>
      <c r="T23" s="20" t="s">
        <v>481</v>
      </c>
      <c r="U23" s="18" t="s">
        <v>481</v>
      </c>
      <c r="V23" s="20" t="s">
        <v>481</v>
      </c>
      <c r="W23" s="18" t="s">
        <v>481</v>
      </c>
      <c r="X23" s="20" t="s">
        <v>481</v>
      </c>
      <c r="Y23" s="18" t="s">
        <v>481</v>
      </c>
      <c r="Z23" s="20" t="s">
        <v>481</v>
      </c>
      <c r="AA23" s="18" t="n">
        <v>427.29608431</v>
      </c>
      <c r="AB23" s="20" t="n">
        <v>10.25271764</v>
      </c>
    </row>
    <row r="24" spans="1:28">
      <c r="A24" s="15" t="s">
        <v>499</v>
      </c>
      <c r="B24" s="17" t="n">
        <v>6647</v>
      </c>
      <c r="C24" s="18">
        <f>(0.0/B24*100)</f>
        <v/>
      </c>
      <c r="D24" s="19" t="n">
        <v>6647</v>
      </c>
      <c r="E24" s="18" t="s">
        <v>481</v>
      </c>
      <c r="F24" s="20" t="s">
        <v>481</v>
      </c>
      <c r="G24" s="18" t="s">
        <v>481</v>
      </c>
      <c r="H24" s="20" t="s">
        <v>481</v>
      </c>
      <c r="I24" s="18" t="n">
        <v>439.96389129</v>
      </c>
      <c r="J24" s="20" t="n">
        <v>12.74717877</v>
      </c>
      <c r="K24" s="18" t="n">
        <v>491.91340785</v>
      </c>
      <c r="L24" s="20" t="n">
        <v>6.7896924</v>
      </c>
      <c r="M24" s="18" t="n">
        <v>488.4586538</v>
      </c>
      <c r="N24" s="20" t="n">
        <v>3.62782142</v>
      </c>
      <c r="O24" s="18" t="n">
        <v>525.4391987400001</v>
      </c>
      <c r="P24" s="20" t="n">
        <v>3.6535003</v>
      </c>
      <c r="Q24" s="18" t="n">
        <v>538.82516707</v>
      </c>
      <c r="R24" s="20" t="n">
        <v>3.62370303</v>
      </c>
      <c r="S24" s="18" t="s">
        <v>481</v>
      </c>
      <c r="T24" s="20" t="s">
        <v>481</v>
      </c>
      <c r="U24" s="18" t="s">
        <v>481</v>
      </c>
      <c r="V24" s="20" t="s">
        <v>481</v>
      </c>
      <c r="W24" s="18" t="s">
        <v>481</v>
      </c>
      <c r="X24" s="20" t="s">
        <v>481</v>
      </c>
      <c r="Y24" s="18" t="s">
        <v>481</v>
      </c>
      <c r="Z24" s="20" t="s">
        <v>481</v>
      </c>
      <c r="AA24" s="18" t="n">
        <v>459.93710726</v>
      </c>
      <c r="AB24" s="20" t="n">
        <v>10.89632831</v>
      </c>
    </row>
    <row r="25" spans="1:28">
      <c r="A25" s="15" t="s">
        <v>500</v>
      </c>
      <c r="B25" s="17" t="n">
        <v>5581</v>
      </c>
      <c r="C25" s="18">
        <f>(0.0/B25*100)</f>
        <v/>
      </c>
      <c r="D25" s="19" t="n">
        <v>5581</v>
      </c>
      <c r="E25" s="18" t="n">
        <v>338.373</v>
      </c>
      <c r="F25" s="20" t="n">
        <v>27.41964994</v>
      </c>
      <c r="G25" s="18" t="n">
        <v>423.60658055</v>
      </c>
      <c r="H25" s="20" t="n">
        <v>29.88704875</v>
      </c>
      <c r="I25" s="18" t="n">
        <v>442.7775582</v>
      </c>
      <c r="J25" s="20" t="n">
        <v>10.65411341</v>
      </c>
      <c r="K25" s="18" t="n">
        <v>504.86153502</v>
      </c>
      <c r="L25" s="20" t="n">
        <v>6.54404349</v>
      </c>
      <c r="M25" s="18" t="n">
        <v>500.91987207</v>
      </c>
      <c r="N25" s="20" t="n">
        <v>4.15026954</v>
      </c>
      <c r="O25" s="18" t="n">
        <v>526.99705972</v>
      </c>
      <c r="P25" s="20" t="n">
        <v>3.92346899</v>
      </c>
      <c r="Q25" s="18" t="n">
        <v>555.8262494099999</v>
      </c>
      <c r="R25" s="20" t="n">
        <v>6.18060031</v>
      </c>
      <c r="S25" s="18" t="s">
        <v>481</v>
      </c>
      <c r="T25" s="20" t="s">
        <v>481</v>
      </c>
      <c r="U25" s="18" t="s">
        <v>481</v>
      </c>
      <c r="V25" s="20" t="s">
        <v>481</v>
      </c>
      <c r="W25" s="18" t="s">
        <v>481</v>
      </c>
      <c r="X25" s="20" t="s">
        <v>481</v>
      </c>
      <c r="Y25" s="18" t="s">
        <v>481</v>
      </c>
      <c r="Z25" s="20" t="s">
        <v>481</v>
      </c>
      <c r="AA25" s="18" t="n">
        <v>456.37757975</v>
      </c>
      <c r="AB25" s="20" t="n">
        <v>16.4136564</v>
      </c>
    </row>
    <row r="26" spans="1:28">
      <c r="A26" s="15" t="s">
        <v>501</v>
      </c>
      <c r="B26" s="17" t="n">
        <v>4869</v>
      </c>
      <c r="C26" s="18">
        <f>(0.0/B26*100)</f>
        <v/>
      </c>
      <c r="D26" s="19" t="n">
        <v>4869</v>
      </c>
      <c r="E26" s="18" t="n">
        <v>367.99899081</v>
      </c>
      <c r="F26" s="20" t="n">
        <v>48.3862207</v>
      </c>
      <c r="G26" s="18" t="n">
        <v>435.5040404</v>
      </c>
      <c r="H26" s="20" t="n">
        <v>68.64158277999999</v>
      </c>
      <c r="I26" s="18" t="n">
        <v>450.44801979</v>
      </c>
      <c r="J26" s="20" t="n">
        <v>11.73609761</v>
      </c>
      <c r="K26" s="18" t="n">
        <v>474.40003006</v>
      </c>
      <c r="L26" s="20" t="n">
        <v>11.00813911</v>
      </c>
      <c r="M26" s="18" t="n">
        <v>470.63450813</v>
      </c>
      <c r="N26" s="20" t="n">
        <v>2.71201477</v>
      </c>
      <c r="O26" s="18" t="n">
        <v>493.64405561</v>
      </c>
      <c r="P26" s="20" t="n">
        <v>3.51713822</v>
      </c>
      <c r="Q26" s="18" t="n">
        <v>502.87506059</v>
      </c>
      <c r="R26" s="20" t="n">
        <v>2.31246055</v>
      </c>
      <c r="S26" s="18" t="s">
        <v>481</v>
      </c>
      <c r="T26" s="20" t="s">
        <v>481</v>
      </c>
      <c r="U26" s="18" t="s">
        <v>481</v>
      </c>
      <c r="V26" s="20" t="s">
        <v>481</v>
      </c>
      <c r="W26" s="18" t="s">
        <v>481</v>
      </c>
      <c r="X26" s="20" t="s">
        <v>481</v>
      </c>
      <c r="Y26" s="18" t="s">
        <v>481</v>
      </c>
      <c r="Z26" s="20" t="s">
        <v>481</v>
      </c>
      <c r="AA26" s="18" t="n">
        <v>441.67394087</v>
      </c>
      <c r="AB26" s="20" t="n">
        <v>11.27226091</v>
      </c>
    </row>
    <row r="27" spans="1:28">
      <c r="A27" s="15" t="s">
        <v>502</v>
      </c>
      <c r="B27" s="17" t="n">
        <v>5299</v>
      </c>
      <c r="C27" s="18">
        <f>(0.0/B27*100)</f>
        <v/>
      </c>
      <c r="D27" s="19" t="n">
        <v>5299</v>
      </c>
      <c r="E27" s="18" t="n">
        <v>425.57111122</v>
      </c>
      <c r="F27" s="20" t="n">
        <v>9.1162502</v>
      </c>
      <c r="G27" s="18" t="n">
        <v>425.47604113</v>
      </c>
      <c r="H27" s="20" t="n">
        <v>6.45029294</v>
      </c>
      <c r="I27" s="18" t="n">
        <v>423.26752112</v>
      </c>
      <c r="J27" s="20" t="n">
        <v>5.55436335</v>
      </c>
      <c r="K27" s="18" t="n">
        <v>468.34707011</v>
      </c>
      <c r="L27" s="20" t="n">
        <v>7.03638673</v>
      </c>
      <c r="M27" s="18" t="n">
        <v>474.38487309</v>
      </c>
      <c r="N27" s="20" t="n">
        <v>4.07308948</v>
      </c>
      <c r="O27" s="18" t="n">
        <v>488.66128949</v>
      </c>
      <c r="P27" s="20" t="n">
        <v>3.85912373</v>
      </c>
      <c r="Q27" s="18" t="n">
        <v>514.06899688</v>
      </c>
      <c r="R27" s="20" t="n">
        <v>2.5450548</v>
      </c>
      <c r="S27" s="18" t="s">
        <v>481</v>
      </c>
      <c r="T27" s="20" t="s">
        <v>481</v>
      </c>
      <c r="U27" s="18" t="s">
        <v>481</v>
      </c>
      <c r="V27" s="20" t="s">
        <v>481</v>
      </c>
      <c r="W27" s="18" t="s">
        <v>481</v>
      </c>
      <c r="X27" s="20" t="s">
        <v>481</v>
      </c>
      <c r="Y27" s="18" t="s">
        <v>481</v>
      </c>
      <c r="Z27" s="20" t="s">
        <v>481</v>
      </c>
      <c r="AA27" s="18" t="n">
        <v>441.90341066</v>
      </c>
      <c r="AB27" s="20" t="n">
        <v>7.72641149</v>
      </c>
    </row>
    <row r="28" spans="1:28">
      <c r="A28" s="15" t="s">
        <v>503</v>
      </c>
      <c r="B28" s="17" t="n">
        <v>7568</v>
      </c>
      <c r="C28" s="18">
        <f>(0.0/B28*100)</f>
        <v/>
      </c>
      <c r="D28" s="19" t="n">
        <v>7568</v>
      </c>
      <c r="E28" s="18" t="n">
        <v>387.52985926</v>
      </c>
      <c r="F28" s="20" t="n">
        <v>6.98908736</v>
      </c>
      <c r="G28" s="18" t="n">
        <v>387.57763421</v>
      </c>
      <c r="H28" s="20" t="n">
        <v>3.70989356</v>
      </c>
      <c r="I28" s="18" t="n">
        <v>413.63683389</v>
      </c>
      <c r="J28" s="20" t="n">
        <v>3.01973022</v>
      </c>
      <c r="K28" s="18" t="n">
        <v>440.70933693</v>
      </c>
      <c r="L28" s="20" t="n">
        <v>8.46406326</v>
      </c>
      <c r="M28" s="18" t="n">
        <v>440.20259412</v>
      </c>
      <c r="N28" s="20" t="n">
        <v>3.43407917</v>
      </c>
      <c r="O28" s="18" t="n">
        <v>435.6266997</v>
      </c>
      <c r="P28" s="20" t="n">
        <v>3.8807261</v>
      </c>
      <c r="Q28" s="18" t="n">
        <v>445.04677672</v>
      </c>
      <c r="R28" s="20" t="n">
        <v>4.37065264</v>
      </c>
      <c r="S28" s="18" t="s">
        <v>481</v>
      </c>
      <c r="T28" s="20" t="s">
        <v>481</v>
      </c>
      <c r="U28" s="18" t="s">
        <v>481</v>
      </c>
      <c r="V28" s="20" t="s">
        <v>481</v>
      </c>
      <c r="W28" s="18" t="s">
        <v>481</v>
      </c>
      <c r="X28" s="20" t="s">
        <v>481</v>
      </c>
      <c r="Y28" s="18" t="s">
        <v>481</v>
      </c>
      <c r="Z28" s="20" t="s">
        <v>481</v>
      </c>
      <c r="AA28" s="18" t="n">
        <v>390.21290229</v>
      </c>
      <c r="AB28" s="20" t="n">
        <v>13.07404786</v>
      </c>
    </row>
    <row r="29" spans="1:28">
      <c r="A29" s="15" t="s">
        <v>504</v>
      </c>
      <c r="B29" s="17" t="n">
        <v>5385</v>
      </c>
      <c r="C29" s="18">
        <f>(0.0/B29*100)</f>
        <v/>
      </c>
      <c r="D29" s="19" t="n">
        <v>5385</v>
      </c>
      <c r="E29" s="18" t="n">
        <v>425.12987036</v>
      </c>
      <c r="F29" s="20" t="n">
        <v>15.26050666</v>
      </c>
      <c r="G29" s="18" t="n">
        <v>456.69062627</v>
      </c>
      <c r="H29" s="20" t="n">
        <v>21.32302836</v>
      </c>
      <c r="I29" s="18" t="n">
        <v>455.131519</v>
      </c>
      <c r="J29" s="20" t="n">
        <v>9.38154113</v>
      </c>
      <c r="K29" s="18" t="s">
        <v>481</v>
      </c>
      <c r="L29" s="20" t="s">
        <v>481</v>
      </c>
      <c r="M29" s="18" t="n">
        <v>488.47928536</v>
      </c>
      <c r="N29" s="20" t="n">
        <v>3.87406543</v>
      </c>
      <c r="O29" s="18" t="n">
        <v>507.48903772</v>
      </c>
      <c r="P29" s="20" t="n">
        <v>3.4254729</v>
      </c>
      <c r="Q29" s="18" t="n">
        <v>531.07104567</v>
      </c>
      <c r="R29" s="20" t="n">
        <v>4.62478131</v>
      </c>
      <c r="S29" s="18" t="s">
        <v>481</v>
      </c>
      <c r="T29" s="20" t="s">
        <v>481</v>
      </c>
      <c r="U29" s="18" t="s">
        <v>481</v>
      </c>
      <c r="V29" s="20" t="s">
        <v>481</v>
      </c>
      <c r="W29" s="18" t="s">
        <v>481</v>
      </c>
      <c r="X29" s="20" t="s">
        <v>481</v>
      </c>
      <c r="Y29" s="18" t="s">
        <v>481</v>
      </c>
      <c r="Z29" s="20" t="s">
        <v>481</v>
      </c>
      <c r="AA29" s="18" t="n">
        <v>441.55802452</v>
      </c>
      <c r="AB29" s="20" t="n">
        <v>11.69696114</v>
      </c>
    </row>
    <row r="30" spans="1:28">
      <c r="A30" s="15" t="s">
        <v>505</v>
      </c>
      <c r="B30" s="17" t="n">
        <v>4520</v>
      </c>
      <c r="C30" s="18">
        <f>(0.0/B30*100)</f>
        <v/>
      </c>
      <c r="D30" s="19" t="n">
        <v>4520</v>
      </c>
      <c r="E30" s="18" t="n">
        <v>424.08812431</v>
      </c>
      <c r="F30" s="20" t="n">
        <v>23.34818436</v>
      </c>
      <c r="G30" s="18" t="n">
        <v>403.46816544</v>
      </c>
      <c r="H30" s="20" t="n">
        <v>26.31757279</v>
      </c>
      <c r="I30" s="18" t="n">
        <v>448.13215828</v>
      </c>
      <c r="J30" s="20" t="n">
        <v>7.28210831</v>
      </c>
      <c r="K30" s="18" t="n">
        <v>494.82273348</v>
      </c>
      <c r="L30" s="20" t="n">
        <v>5.6657658</v>
      </c>
      <c r="M30" s="18" t="n">
        <v>509.63209642</v>
      </c>
      <c r="N30" s="20" t="n">
        <v>4.73872255</v>
      </c>
      <c r="O30" s="18" t="n">
        <v>513.30797764</v>
      </c>
      <c r="P30" s="20" t="n">
        <v>5.01056532</v>
      </c>
      <c r="Q30" s="18" t="n">
        <v>533.37835188</v>
      </c>
      <c r="R30" s="20" t="n">
        <v>3.57662832</v>
      </c>
      <c r="S30" s="18" t="s">
        <v>481</v>
      </c>
      <c r="T30" s="20" t="s">
        <v>481</v>
      </c>
      <c r="U30" s="18" t="s">
        <v>481</v>
      </c>
      <c r="V30" s="20" t="s">
        <v>481</v>
      </c>
      <c r="W30" s="18" t="s">
        <v>481</v>
      </c>
      <c r="X30" s="20" t="s">
        <v>481</v>
      </c>
      <c r="Y30" s="18" t="s">
        <v>481</v>
      </c>
      <c r="Z30" s="20" t="s">
        <v>481</v>
      </c>
      <c r="AA30" s="18" t="n">
        <v>458.206334</v>
      </c>
      <c r="AB30" s="20" t="n">
        <v>5.59112713</v>
      </c>
    </row>
    <row r="31" spans="1:28">
      <c r="A31" s="15" t="s">
        <v>506</v>
      </c>
      <c r="B31" s="17" t="n">
        <v>5456</v>
      </c>
      <c r="C31" s="18">
        <f>(0.0/B31*100)</f>
        <v/>
      </c>
      <c r="D31" s="19" t="n">
        <v>5456</v>
      </c>
      <c r="E31" s="18" t="n">
        <v>377.9768528</v>
      </c>
      <c r="F31" s="20" t="n">
        <v>30.17809768</v>
      </c>
      <c r="G31" s="18" t="n">
        <v>429.88639381</v>
      </c>
      <c r="H31" s="20" t="n">
        <v>30.23987493</v>
      </c>
      <c r="I31" s="18" t="n">
        <v>451.61868157</v>
      </c>
      <c r="J31" s="20" t="n">
        <v>12.22025916</v>
      </c>
      <c r="K31" s="18" t="n">
        <v>493.25121717</v>
      </c>
      <c r="L31" s="20" t="n">
        <v>11.49630168</v>
      </c>
      <c r="M31" s="18" t="n">
        <v>495.8416248</v>
      </c>
      <c r="N31" s="20" t="n">
        <v>3.68356356</v>
      </c>
      <c r="O31" s="18" t="n">
        <v>530.2281173600001</v>
      </c>
      <c r="P31" s="20" t="n">
        <v>3.14545827</v>
      </c>
      <c r="Q31" s="18" t="n">
        <v>519.78958851</v>
      </c>
      <c r="R31" s="20" t="n">
        <v>3.7742394</v>
      </c>
      <c r="S31" s="18" t="s">
        <v>481</v>
      </c>
      <c r="T31" s="20" t="s">
        <v>481</v>
      </c>
      <c r="U31" s="18" t="s">
        <v>481</v>
      </c>
      <c r="V31" s="20" t="s">
        <v>481</v>
      </c>
      <c r="W31" s="18" t="s">
        <v>481</v>
      </c>
      <c r="X31" s="20" t="s">
        <v>481</v>
      </c>
      <c r="Y31" s="18" t="s">
        <v>481</v>
      </c>
      <c r="Z31" s="20" t="s">
        <v>481</v>
      </c>
      <c r="AA31" s="18" t="n">
        <v>453.92610867</v>
      </c>
      <c r="AB31" s="20" t="n">
        <v>9.413358649999999</v>
      </c>
    </row>
    <row r="32" spans="1:28">
      <c r="A32" s="15" t="s">
        <v>507</v>
      </c>
      <c r="B32" s="17" t="n">
        <v>4478</v>
      </c>
      <c r="C32" s="18">
        <f>(0.0/B32*100)</f>
        <v/>
      </c>
      <c r="D32" s="19" t="n">
        <v>4478</v>
      </c>
      <c r="E32" s="18" t="s">
        <v>481</v>
      </c>
      <c r="F32" s="20" t="s">
        <v>481</v>
      </c>
      <c r="G32" s="18" t="s">
        <v>481</v>
      </c>
      <c r="H32" s="20" t="s">
        <v>481</v>
      </c>
      <c r="I32" s="18" t="n">
        <v>461.71906807</v>
      </c>
      <c r="J32" s="20" t="n">
        <v>7.03927963</v>
      </c>
      <c r="K32" s="18" t="n">
        <v>472.45199968</v>
      </c>
      <c r="L32" s="20" t="n">
        <v>4.58055036</v>
      </c>
      <c r="M32" s="18" t="n">
        <v>506.08049635</v>
      </c>
      <c r="N32" s="20" t="n">
        <v>2.29181891</v>
      </c>
      <c r="O32" s="18" t="s">
        <v>481</v>
      </c>
      <c r="P32" s="20" t="s">
        <v>481</v>
      </c>
      <c r="Q32" s="18" t="n">
        <v>547.9202017</v>
      </c>
      <c r="R32" s="20" t="n">
        <v>4.14662485</v>
      </c>
      <c r="S32" s="18" t="s">
        <v>481</v>
      </c>
      <c r="T32" s="20" t="s">
        <v>481</v>
      </c>
      <c r="U32" s="18" t="s">
        <v>481</v>
      </c>
      <c r="V32" s="20" t="s">
        <v>481</v>
      </c>
      <c r="W32" s="18" t="s">
        <v>481</v>
      </c>
      <c r="X32" s="20" t="s">
        <v>481</v>
      </c>
      <c r="Y32" s="18" t="s">
        <v>481</v>
      </c>
      <c r="Z32" s="20" t="s">
        <v>481</v>
      </c>
      <c r="AA32" s="18" t="n">
        <v>447.60878452</v>
      </c>
      <c r="AB32" s="20" t="n">
        <v>16.80748483</v>
      </c>
    </row>
    <row r="33" spans="1:28">
      <c r="A33" s="15" t="s">
        <v>508</v>
      </c>
      <c r="B33" s="17" t="n">
        <v>7325</v>
      </c>
      <c r="C33" s="18">
        <f>(0.0/B33*100)</f>
        <v/>
      </c>
      <c r="D33" s="19" t="n">
        <v>7325</v>
      </c>
      <c r="E33" s="18" t="n">
        <v>454.24415917</v>
      </c>
      <c r="F33" s="20" t="n">
        <v>7.63528626</v>
      </c>
      <c r="G33" s="18" t="n">
        <v>466.52948195</v>
      </c>
      <c r="H33" s="20" t="n">
        <v>5.48853324</v>
      </c>
      <c r="I33" s="18" t="n">
        <v>471.37437432</v>
      </c>
      <c r="J33" s="20" t="n">
        <v>3.34304297</v>
      </c>
      <c r="K33" s="18" t="n">
        <v>485.41745764</v>
      </c>
      <c r="L33" s="20" t="n">
        <v>5.63554737</v>
      </c>
      <c r="M33" s="18" t="n">
        <v>520.5045153900001</v>
      </c>
      <c r="N33" s="20" t="n">
        <v>3.97102641</v>
      </c>
      <c r="O33" s="18" t="n">
        <v>520.92055336</v>
      </c>
      <c r="P33" s="20" t="n">
        <v>6.18678535</v>
      </c>
      <c r="Q33" s="18" t="n">
        <v>526.22293035</v>
      </c>
      <c r="R33" s="20" t="n">
        <v>4.13633298</v>
      </c>
      <c r="S33" s="18" t="s">
        <v>481</v>
      </c>
      <c r="T33" s="20" t="s">
        <v>481</v>
      </c>
      <c r="U33" s="18" t="s">
        <v>481</v>
      </c>
      <c r="V33" s="20" t="s">
        <v>481</v>
      </c>
      <c r="W33" s="18" t="s">
        <v>481</v>
      </c>
      <c r="X33" s="20" t="s">
        <v>481</v>
      </c>
      <c r="Y33" s="18" t="s">
        <v>481</v>
      </c>
      <c r="Z33" s="20" t="s">
        <v>481</v>
      </c>
      <c r="AA33" s="18" t="n">
        <v>463.16685147</v>
      </c>
      <c r="AB33" s="20" t="n">
        <v>11.12450115</v>
      </c>
    </row>
    <row r="34" spans="1:28">
      <c r="A34" s="15" t="s">
        <v>509</v>
      </c>
      <c r="B34" s="17" t="n">
        <v>6350</v>
      </c>
      <c r="C34" s="18">
        <f>(0.0/B34*100)</f>
        <v/>
      </c>
      <c r="D34" s="19" t="n">
        <v>6350</v>
      </c>
      <c r="E34" s="18" t="n">
        <v>279.95244481</v>
      </c>
      <c r="F34" s="20" t="n">
        <v>31.44060947</v>
      </c>
      <c r="G34" s="18" t="n">
        <v>254.45127703</v>
      </c>
      <c r="H34" s="20" t="n">
        <v>17.5012219</v>
      </c>
      <c r="I34" s="18" t="n">
        <v>324.57181766</v>
      </c>
      <c r="J34" s="20" t="n">
        <v>13.68368533</v>
      </c>
      <c r="K34" s="18" t="n">
        <v>416.27555351</v>
      </c>
      <c r="L34" s="20" t="n">
        <v>6.68376079</v>
      </c>
      <c r="M34" s="18" t="n">
        <v>454.28838684</v>
      </c>
      <c r="N34" s="20" t="n">
        <v>2.95160677</v>
      </c>
      <c r="O34" s="18" t="n">
        <v>449.71363779</v>
      </c>
      <c r="P34" s="20" t="n">
        <v>6.76691582</v>
      </c>
      <c r="Q34" s="18" t="n">
        <v>482.31056744</v>
      </c>
      <c r="R34" s="20" t="n">
        <v>4.97891531</v>
      </c>
      <c r="S34" s="18" t="s">
        <v>481</v>
      </c>
      <c r="T34" s="20" t="s">
        <v>481</v>
      </c>
      <c r="U34" s="18" t="s">
        <v>481</v>
      </c>
      <c r="V34" s="20" t="s">
        <v>481</v>
      </c>
      <c r="W34" s="18" t="s">
        <v>481</v>
      </c>
      <c r="X34" s="20" t="s">
        <v>481</v>
      </c>
      <c r="Y34" s="18" t="s">
        <v>481</v>
      </c>
      <c r="Z34" s="20" t="s">
        <v>481</v>
      </c>
      <c r="AA34" s="18" t="n">
        <v>378.57407427</v>
      </c>
      <c r="AB34" s="20" t="n">
        <v>13.21945254</v>
      </c>
    </row>
    <row r="35" spans="1:28">
      <c r="A35" s="15" t="s">
        <v>510</v>
      </c>
      <c r="B35" s="17" t="n">
        <v>6406</v>
      </c>
      <c r="C35" s="18">
        <f>(0.0/B35*100)</f>
        <v/>
      </c>
      <c r="D35" s="19" t="n">
        <v>6406</v>
      </c>
      <c r="E35" s="18" t="n">
        <v>373.14984929</v>
      </c>
      <c r="F35" s="20" t="n">
        <v>26.04043346</v>
      </c>
      <c r="G35" s="18" t="n">
        <v>490.09756793</v>
      </c>
      <c r="H35" s="20" t="n">
        <v>65.44463625</v>
      </c>
      <c r="I35" s="18" t="n">
        <v>440.65967301</v>
      </c>
      <c r="J35" s="20" t="n">
        <v>9.48219593</v>
      </c>
      <c r="K35" s="18" t="n">
        <v>488.37996973</v>
      </c>
      <c r="L35" s="20" t="n">
        <v>3.2499495</v>
      </c>
      <c r="M35" s="18" t="n">
        <v>488.02973449</v>
      </c>
      <c r="N35" s="20" t="n">
        <v>3.63516292</v>
      </c>
      <c r="O35" s="18" t="n">
        <v>517.73659056</v>
      </c>
      <c r="P35" s="20" t="n">
        <v>3.4201676</v>
      </c>
      <c r="Q35" s="18" t="n">
        <v>523.82735736</v>
      </c>
      <c r="R35" s="20" t="n">
        <v>2.63528903</v>
      </c>
      <c r="S35" s="18" t="s">
        <v>481</v>
      </c>
      <c r="T35" s="20" t="s">
        <v>481</v>
      </c>
      <c r="U35" s="18" t="s">
        <v>481</v>
      </c>
      <c r="V35" s="20" t="s">
        <v>481</v>
      </c>
      <c r="W35" s="18" t="s">
        <v>481</v>
      </c>
      <c r="X35" s="20" t="s">
        <v>481</v>
      </c>
      <c r="Y35" s="18" t="s">
        <v>481</v>
      </c>
      <c r="Z35" s="20" t="s">
        <v>481</v>
      </c>
      <c r="AA35" s="18" t="n">
        <v>447.15928124</v>
      </c>
      <c r="AB35" s="20" t="n">
        <v>12.76390778</v>
      </c>
    </row>
    <row r="36" spans="1:28">
      <c r="A36" s="15" t="s">
        <v>511</v>
      </c>
      <c r="B36" s="17" t="n">
        <v>6736</v>
      </c>
      <c r="C36" s="18">
        <f>(0.0/B36*100)</f>
        <v/>
      </c>
      <c r="D36" s="19" t="n">
        <v>6736</v>
      </c>
      <c r="E36" s="18" t="n">
        <v>398.91718696</v>
      </c>
      <c r="F36" s="20" t="n">
        <v>10.79612226</v>
      </c>
      <c r="G36" s="18" t="n">
        <v>457.41774133</v>
      </c>
      <c r="H36" s="20" t="n">
        <v>6.25418737</v>
      </c>
      <c r="I36" s="18" t="n">
        <v>470.00326142</v>
      </c>
      <c r="J36" s="20" t="n">
        <v>3.72994229</v>
      </c>
      <c r="K36" s="18" t="n">
        <v>489.64434846</v>
      </c>
      <c r="L36" s="20" t="n">
        <v>5.14669999</v>
      </c>
      <c r="M36" s="18" t="n">
        <v>496.1558597</v>
      </c>
      <c r="N36" s="20" t="n">
        <v>4.03651395</v>
      </c>
      <c r="O36" s="18" t="n">
        <v>493.07455555</v>
      </c>
      <c r="P36" s="20" t="n">
        <v>3.30880695</v>
      </c>
      <c r="Q36" s="18" t="n">
        <v>520.7623595699999</v>
      </c>
      <c r="R36" s="20" t="n">
        <v>3.30936524</v>
      </c>
      <c r="S36" s="18" t="s">
        <v>481</v>
      </c>
      <c r="T36" s="20" t="s">
        <v>481</v>
      </c>
      <c r="U36" s="18" t="s">
        <v>481</v>
      </c>
      <c r="V36" s="20" t="s">
        <v>481</v>
      </c>
      <c r="W36" s="18" t="s">
        <v>481</v>
      </c>
      <c r="X36" s="20" t="s">
        <v>481</v>
      </c>
      <c r="Y36" s="18" t="s">
        <v>481</v>
      </c>
      <c r="Z36" s="20" t="s">
        <v>481</v>
      </c>
      <c r="AA36" s="18" t="n">
        <v>436.49689561</v>
      </c>
      <c r="AB36" s="20" t="n">
        <v>9.844163229999999</v>
      </c>
    </row>
    <row r="37" spans="1:28">
      <c r="A37" s="15" t="s">
        <v>512</v>
      </c>
      <c r="B37" s="17" t="n">
        <v>5458</v>
      </c>
      <c r="C37" s="18">
        <f>(0.0/B37*100)</f>
        <v/>
      </c>
      <c r="D37" s="19" t="n">
        <v>5458</v>
      </c>
      <c r="E37" s="18" t="n">
        <v>376.83805484</v>
      </c>
      <c r="F37" s="20" t="n">
        <v>20.47034064</v>
      </c>
      <c r="G37" s="18" t="n">
        <v>362.04983793</v>
      </c>
      <c r="H37" s="20" t="n">
        <v>19.48098153</v>
      </c>
      <c r="I37" s="18" t="n">
        <v>434.60983469</v>
      </c>
      <c r="J37" s="20" t="n">
        <v>7.97574658</v>
      </c>
      <c r="K37" s="18" t="n">
        <v>480.15646202</v>
      </c>
      <c r="L37" s="20" t="n">
        <v>6.39011765</v>
      </c>
      <c r="M37" s="18" t="n">
        <v>488.80622596</v>
      </c>
      <c r="N37" s="20" t="n">
        <v>4.25699195</v>
      </c>
      <c r="O37" s="18" t="n">
        <v>508.30280269</v>
      </c>
      <c r="P37" s="20" t="n">
        <v>4.43599659</v>
      </c>
      <c r="Q37" s="18" t="n">
        <v>517.52734639</v>
      </c>
      <c r="R37" s="20" t="n">
        <v>4.15073609</v>
      </c>
      <c r="S37" s="18" t="s">
        <v>481</v>
      </c>
      <c r="T37" s="20" t="s">
        <v>481</v>
      </c>
      <c r="U37" s="18" t="s">
        <v>481</v>
      </c>
      <c r="V37" s="20" t="s">
        <v>481</v>
      </c>
      <c r="W37" s="18" t="s">
        <v>481</v>
      </c>
      <c r="X37" s="20" t="s">
        <v>481</v>
      </c>
      <c r="Y37" s="18" t="s">
        <v>481</v>
      </c>
      <c r="Z37" s="20" t="s">
        <v>481</v>
      </c>
      <c r="AA37" s="18" t="n">
        <v>415.01609379</v>
      </c>
      <c r="AB37" s="20" t="n">
        <v>8.820506269999999</v>
      </c>
    </row>
    <row r="38" spans="1:28">
      <c r="A38" s="15" t="s">
        <v>513</v>
      </c>
      <c r="B38" s="17" t="n">
        <v>5860</v>
      </c>
      <c r="C38" s="18">
        <f>(0.0/B38*100)</f>
        <v/>
      </c>
      <c r="D38" s="19" t="n">
        <v>5860</v>
      </c>
      <c r="E38" s="18" t="n">
        <v>435.74132363</v>
      </c>
      <c r="F38" s="20" t="n">
        <v>14.76846384</v>
      </c>
      <c r="G38" s="18" t="n">
        <v>434.27342276</v>
      </c>
      <c r="H38" s="20" t="n">
        <v>13.89654693</v>
      </c>
      <c r="I38" s="18" t="n">
        <v>433.45574397</v>
      </c>
      <c r="J38" s="20" t="n">
        <v>5.60937064</v>
      </c>
      <c r="K38" s="18" t="n">
        <v>494.95386755</v>
      </c>
      <c r="L38" s="20" t="n">
        <v>3.65414702</v>
      </c>
      <c r="M38" s="18" t="n">
        <v>473.78193773</v>
      </c>
      <c r="N38" s="20" t="n">
        <v>5.98625084</v>
      </c>
      <c r="O38" s="18" t="n">
        <v>494.8078841</v>
      </c>
      <c r="P38" s="20" t="n">
        <v>3.35099874</v>
      </c>
      <c r="Q38" s="18" t="n">
        <v>516.07634812</v>
      </c>
      <c r="R38" s="20" t="n">
        <v>4.4599682</v>
      </c>
      <c r="S38" s="18" t="s">
        <v>481</v>
      </c>
      <c r="T38" s="20" t="s">
        <v>481</v>
      </c>
      <c r="U38" s="18" t="s">
        <v>481</v>
      </c>
      <c r="V38" s="20" t="s">
        <v>481</v>
      </c>
      <c r="W38" s="18" t="s">
        <v>481</v>
      </c>
      <c r="X38" s="20" t="s">
        <v>481</v>
      </c>
      <c r="Y38" s="18" t="s">
        <v>481</v>
      </c>
      <c r="Z38" s="20" t="s">
        <v>481</v>
      </c>
      <c r="AA38" s="18" t="n">
        <v>435.79511981</v>
      </c>
      <c r="AB38" s="20" t="n">
        <v>12.16534263</v>
      </c>
    </row>
    <row r="39" spans="1:28">
      <c r="A39" s="15" t="s">
        <v>514</v>
      </c>
      <c r="B39" s="17" t="n">
        <v>5895</v>
      </c>
      <c r="C39" s="18">
        <f>(0.0/B39*100)</f>
        <v/>
      </c>
      <c r="D39" s="19" t="n">
        <v>5895</v>
      </c>
      <c r="E39" s="18" t="n">
        <v>409.88122829</v>
      </c>
      <c r="F39" s="20" t="n">
        <v>8.563926650000001</v>
      </c>
      <c r="G39" s="18" t="n">
        <v>416.98374816</v>
      </c>
      <c r="H39" s="20" t="n">
        <v>4.78110417</v>
      </c>
      <c r="I39" s="18" t="n">
        <v>415.443883</v>
      </c>
      <c r="J39" s="20" t="n">
        <v>4.36188823</v>
      </c>
      <c r="K39" s="18" t="n">
        <v>429.34416609</v>
      </c>
      <c r="L39" s="20" t="n">
        <v>5.39382435</v>
      </c>
      <c r="M39" s="18" t="n">
        <v>451.13914658</v>
      </c>
      <c r="N39" s="20" t="n">
        <v>5.9247192</v>
      </c>
      <c r="O39" s="18" t="n">
        <v>428.82485012</v>
      </c>
      <c r="P39" s="20" t="n">
        <v>4.97768346</v>
      </c>
      <c r="Q39" s="18" t="n">
        <v>455.44852862</v>
      </c>
      <c r="R39" s="20" t="n">
        <v>7.19835888</v>
      </c>
      <c r="S39" s="18" t="s">
        <v>481</v>
      </c>
      <c r="T39" s="20" t="s">
        <v>481</v>
      </c>
      <c r="U39" s="18" t="s">
        <v>481</v>
      </c>
      <c r="V39" s="20" t="s">
        <v>481</v>
      </c>
      <c r="W39" s="18" t="s">
        <v>481</v>
      </c>
      <c r="X39" s="20" t="s">
        <v>481</v>
      </c>
      <c r="Y39" s="18" t="s">
        <v>481</v>
      </c>
      <c r="Z39" s="20" t="s">
        <v>481</v>
      </c>
      <c r="AA39" s="18" t="n">
        <v>375.82409475</v>
      </c>
      <c r="AB39" s="20" t="n">
        <v>13.89530925</v>
      </c>
    </row>
    <row r="40" spans="1:28">
      <c r="A40" s="15" t="s">
        <v>515</v>
      </c>
      <c r="B40" s="17" t="n">
        <v>14157</v>
      </c>
      <c r="C40" s="18">
        <f>(0.0/B40*100)</f>
        <v/>
      </c>
      <c r="D40" s="19" t="n">
        <v>14157</v>
      </c>
      <c r="E40" s="18" t="n">
        <v>467.13306942</v>
      </c>
      <c r="F40" s="20" t="n">
        <v>20.48302742</v>
      </c>
      <c r="G40" s="18" t="n">
        <v>425.01130979</v>
      </c>
      <c r="H40" s="20" t="n">
        <v>21.99595804</v>
      </c>
      <c r="I40" s="18" t="n">
        <v>436.63945345</v>
      </c>
      <c r="J40" s="20" t="n">
        <v>8.02744135</v>
      </c>
      <c r="K40" s="18" t="n">
        <v>490.6742032</v>
      </c>
      <c r="L40" s="20" t="n">
        <v>3.94570737</v>
      </c>
      <c r="M40" s="18" t="n">
        <v>497.62331873</v>
      </c>
      <c r="N40" s="20" t="n">
        <v>3.93263611</v>
      </c>
      <c r="O40" s="18" t="n">
        <v>491.80103978</v>
      </c>
      <c r="P40" s="20" t="n">
        <v>3.54149944</v>
      </c>
      <c r="Q40" s="18" t="n">
        <v>519.28392479</v>
      </c>
      <c r="R40" s="20" t="n">
        <v>4.03198847</v>
      </c>
      <c r="S40" s="18" t="s">
        <v>481</v>
      </c>
      <c r="T40" s="20" t="s">
        <v>481</v>
      </c>
      <c r="U40" s="18" t="s">
        <v>481</v>
      </c>
      <c r="V40" s="20" t="s">
        <v>481</v>
      </c>
      <c r="W40" s="18" t="s">
        <v>481</v>
      </c>
      <c r="X40" s="20" t="s">
        <v>481</v>
      </c>
      <c r="Y40" s="18" t="s">
        <v>481</v>
      </c>
      <c r="Z40" s="20" t="s">
        <v>481</v>
      </c>
      <c r="AA40" s="18" t="n">
        <v>452.99989226</v>
      </c>
      <c r="AB40" s="20" t="n">
        <v>5.45437289</v>
      </c>
    </row>
    <row r="41" spans="1:28">
      <c r="A41" s="15" t="s">
        <v>516</v>
      </c>
      <c r="B41" s="17" t="n">
        <v>5712</v>
      </c>
      <c r="C41" s="18">
        <f>(0.0/B41*100)</f>
        <v/>
      </c>
      <c r="D41" s="19" t="n">
        <v>5712</v>
      </c>
      <c r="E41" s="18" t="n">
        <v>442.38548289</v>
      </c>
      <c r="F41" s="20" t="n">
        <v>14.43817425</v>
      </c>
      <c r="G41" s="18" t="n">
        <v>465.69188593</v>
      </c>
      <c r="H41" s="20" t="n">
        <v>10.26755835</v>
      </c>
      <c r="I41" s="18" t="n">
        <v>453.3916387</v>
      </c>
      <c r="J41" s="20" t="n">
        <v>7.92481743</v>
      </c>
      <c r="K41" s="18" t="s">
        <v>481</v>
      </c>
      <c r="L41" s="20" t="s">
        <v>481</v>
      </c>
      <c r="M41" s="18" t="n">
        <v>489.07321352</v>
      </c>
      <c r="N41" s="20" t="n">
        <v>3.8925076</v>
      </c>
      <c r="O41" s="18" t="n">
        <v>494.77733299</v>
      </c>
      <c r="P41" s="20" t="n">
        <v>5.28422062</v>
      </c>
      <c r="Q41" s="18" t="n">
        <v>515.28708464</v>
      </c>
      <c r="R41" s="20" t="n">
        <v>4.00564442</v>
      </c>
      <c r="S41" s="18" t="s">
        <v>481</v>
      </c>
      <c r="T41" s="20" t="s">
        <v>481</v>
      </c>
      <c r="U41" s="18" t="s">
        <v>481</v>
      </c>
      <c r="V41" s="20" t="s">
        <v>481</v>
      </c>
      <c r="W41" s="18" t="s">
        <v>481</v>
      </c>
      <c r="X41" s="20" t="s">
        <v>481</v>
      </c>
      <c r="Y41" s="18" t="s">
        <v>481</v>
      </c>
      <c r="Z41" s="20" t="s">
        <v>481</v>
      </c>
      <c r="AA41" s="18" t="n">
        <v>420.94544371</v>
      </c>
      <c r="AB41" s="20" t="n">
        <v>11.24109557</v>
      </c>
    </row>
    <row r="42" spans="1:2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row>
    <row r="45" spans="1:28">
      <c r="A45" s="15" t="s">
        <v>520</v>
      </c>
      <c r="B45" s="17" t="n">
        <v>5519</v>
      </c>
      <c r="C45" s="18">
        <f>(0.0/B45*100)</f>
        <v/>
      </c>
      <c r="D45" s="19" t="n">
        <v>5519</v>
      </c>
      <c r="E45" s="18" t="n">
        <v>343.14380914</v>
      </c>
      <c r="F45" s="20" t="n">
        <v>5.14651752</v>
      </c>
      <c r="G45" s="18" t="n">
        <v>352.81823113</v>
      </c>
      <c r="H45" s="20" t="n">
        <v>6.15348512</v>
      </c>
      <c r="I45" s="18" t="n">
        <v>341.46026931</v>
      </c>
      <c r="J45" s="20" t="n">
        <v>3.91864887</v>
      </c>
      <c r="K45" s="18" t="n">
        <v>353.08085638</v>
      </c>
      <c r="L45" s="20" t="n">
        <v>6.36789448</v>
      </c>
      <c r="M45" s="18" t="n">
        <v>352.37836282</v>
      </c>
      <c r="N45" s="20" t="n">
        <v>3.3980276</v>
      </c>
      <c r="O45" s="18" t="n">
        <v>364.93866987</v>
      </c>
      <c r="P45" s="20" t="n">
        <v>5.99047664</v>
      </c>
      <c r="Q45" s="18" t="n">
        <v>347.40391866</v>
      </c>
      <c r="R45" s="20" t="n">
        <v>5.99637463</v>
      </c>
      <c r="S45" s="18" t="s">
        <v>481</v>
      </c>
      <c r="T45" s="20" t="s">
        <v>481</v>
      </c>
      <c r="U45" s="18" t="s">
        <v>481</v>
      </c>
      <c r="V45" s="20" t="s">
        <v>481</v>
      </c>
      <c r="W45" s="18" t="s">
        <v>481</v>
      </c>
      <c r="X45" s="20" t="s">
        <v>481</v>
      </c>
      <c r="Y45" s="18" t="s">
        <v>481</v>
      </c>
      <c r="Z45" s="20" t="s">
        <v>481</v>
      </c>
      <c r="AA45" s="18" t="n">
        <v>337.89130341</v>
      </c>
      <c r="AB45" s="20" t="n">
        <v>7.73656215</v>
      </c>
    </row>
    <row r="46" spans="1:28">
      <c r="A46" s="15" t="s">
        <v>521</v>
      </c>
      <c r="B46" s="17" t="n">
        <v>23141</v>
      </c>
      <c r="C46" s="18">
        <f>(0.0/B46*100)</f>
        <v/>
      </c>
      <c r="D46" s="19" t="n">
        <v>23141</v>
      </c>
      <c r="E46" s="18" t="n">
        <v>367.1299161</v>
      </c>
      <c r="F46" s="20" t="n">
        <v>7.34622071</v>
      </c>
      <c r="G46" s="18" t="n">
        <v>382.19488496</v>
      </c>
      <c r="H46" s="20" t="n">
        <v>4.31965968</v>
      </c>
      <c r="I46" s="18" t="n">
        <v>385.891121</v>
      </c>
      <c r="J46" s="20" t="n">
        <v>3.35018387</v>
      </c>
      <c r="K46" s="18" t="n">
        <v>354.82375529</v>
      </c>
      <c r="L46" s="20" t="n">
        <v>7.40963655</v>
      </c>
      <c r="M46" s="18" t="n">
        <v>421.3258906</v>
      </c>
      <c r="N46" s="20" t="n">
        <v>3.20450744</v>
      </c>
      <c r="O46" s="18" t="n">
        <v>414.82211889</v>
      </c>
      <c r="P46" s="20" t="n">
        <v>7.13801289</v>
      </c>
      <c r="Q46" s="18" t="n">
        <v>431.06948825</v>
      </c>
      <c r="R46" s="20" t="n">
        <v>4.71753939</v>
      </c>
      <c r="S46" s="18" t="s">
        <v>481</v>
      </c>
      <c r="T46" s="20" t="s">
        <v>481</v>
      </c>
      <c r="U46" s="18" t="s">
        <v>481</v>
      </c>
      <c r="V46" s="20" t="s">
        <v>481</v>
      </c>
      <c r="W46" s="18" t="s">
        <v>481</v>
      </c>
      <c r="X46" s="20" t="s">
        <v>481</v>
      </c>
      <c r="Y46" s="18" t="s">
        <v>481</v>
      </c>
      <c r="Z46" s="20" t="s">
        <v>481</v>
      </c>
      <c r="AA46" s="18" t="n">
        <v>378.78454411</v>
      </c>
      <c r="AB46" s="20" t="n">
        <v>10.66725811</v>
      </c>
    </row>
    <row r="47" spans="1:28">
      <c r="A47" s="15" t="s">
        <v>522</v>
      </c>
      <c r="B47" s="17" t="n">
        <v>5928</v>
      </c>
      <c r="C47" s="18">
        <f>(0.0/B47*100)</f>
        <v/>
      </c>
      <c r="D47" s="19" t="n">
        <v>5928</v>
      </c>
      <c r="E47" s="18" t="n">
        <v>296.55472742</v>
      </c>
      <c r="F47" s="20" t="n">
        <v>25.13355989</v>
      </c>
      <c r="G47" s="18" t="n">
        <v>314.25253834</v>
      </c>
      <c r="H47" s="20" t="n">
        <v>29.10225928</v>
      </c>
      <c r="I47" s="18" t="n">
        <v>333.99121273</v>
      </c>
      <c r="J47" s="20" t="n">
        <v>9.464572029999999</v>
      </c>
      <c r="K47" s="18" t="n">
        <v>390.95510003</v>
      </c>
      <c r="L47" s="20" t="n">
        <v>7.83736622</v>
      </c>
      <c r="M47" s="18" t="n">
        <v>409.05021372</v>
      </c>
      <c r="N47" s="20" t="n">
        <v>6.01136944</v>
      </c>
      <c r="O47" s="18" t="n">
        <v>444.38384156</v>
      </c>
      <c r="P47" s="20" t="n">
        <v>7.72588255</v>
      </c>
      <c r="Q47" s="18" t="n">
        <v>463.98487139</v>
      </c>
      <c r="R47" s="20" t="n">
        <v>4.90762575</v>
      </c>
      <c r="S47" s="18" t="s">
        <v>481</v>
      </c>
      <c r="T47" s="20" t="s">
        <v>481</v>
      </c>
      <c r="U47" s="18" t="s">
        <v>481</v>
      </c>
      <c r="V47" s="20" t="s">
        <v>481</v>
      </c>
      <c r="W47" s="18" t="s">
        <v>481</v>
      </c>
      <c r="X47" s="20" t="s">
        <v>481</v>
      </c>
      <c r="Y47" s="18" t="s">
        <v>481</v>
      </c>
      <c r="Z47" s="20" t="s">
        <v>481</v>
      </c>
      <c r="AA47" s="18" t="n">
        <v>378.69827089</v>
      </c>
      <c r="AB47" s="20" t="n">
        <v>16.01252558</v>
      </c>
    </row>
    <row r="48" spans="1:28">
      <c r="A48" s="15" t="s">
        <v>523</v>
      </c>
      <c r="B48" s="17" t="n">
        <v>9841</v>
      </c>
      <c r="C48" s="18">
        <f>(0.0/B48*100)</f>
        <v/>
      </c>
      <c r="D48" s="19" t="n">
        <v>9841</v>
      </c>
      <c r="E48" s="18" t="n">
        <v>443.85558548</v>
      </c>
      <c r="F48" s="20" t="n">
        <v>8.91410432</v>
      </c>
      <c r="G48" s="18" t="n">
        <v>465.37519963</v>
      </c>
      <c r="H48" s="20" t="n">
        <v>8.011538870000001</v>
      </c>
      <c r="I48" s="18" t="n">
        <v>468.97619355</v>
      </c>
      <c r="J48" s="20" t="n">
        <v>5.53267315</v>
      </c>
      <c r="K48" s="18" t="n">
        <v>498.96025328</v>
      </c>
      <c r="L48" s="20" t="n">
        <v>9.982004290000001</v>
      </c>
      <c r="M48" s="18" t="n">
        <v>512.58124022</v>
      </c>
      <c r="N48" s="20" t="n">
        <v>5.13100126</v>
      </c>
      <c r="O48" s="18" t="n">
        <v>547.81386169</v>
      </c>
      <c r="P48" s="20" t="n">
        <v>8.43650789</v>
      </c>
      <c r="Q48" s="18" t="n">
        <v>536.29762621</v>
      </c>
      <c r="R48" s="20" t="n">
        <v>11.68721791</v>
      </c>
      <c r="S48" s="18" t="s">
        <v>481</v>
      </c>
      <c r="T48" s="20" t="s">
        <v>481</v>
      </c>
      <c r="U48" s="18" t="s">
        <v>481</v>
      </c>
      <c r="V48" s="20" t="s">
        <v>481</v>
      </c>
      <c r="W48" s="18" t="s">
        <v>481</v>
      </c>
      <c r="X48" s="20" t="s">
        <v>481</v>
      </c>
      <c r="Y48" s="18" t="s">
        <v>481</v>
      </c>
      <c r="Z48" s="20" t="s">
        <v>481</v>
      </c>
      <c r="AA48" s="18" t="n">
        <v>448.03056522</v>
      </c>
      <c r="AB48" s="20" t="n">
        <v>22.24896993</v>
      </c>
    </row>
    <row r="49" spans="1:28">
      <c r="A49" s="15" t="s">
        <v>524</v>
      </c>
      <c r="B49" s="17" t="n">
        <v>6349</v>
      </c>
      <c r="C49" s="18">
        <f>(0.0/B49*100)</f>
        <v/>
      </c>
      <c r="D49" s="19" t="n">
        <v>6349</v>
      </c>
      <c r="E49" s="18" t="n">
        <v>379.82792858</v>
      </c>
      <c r="F49" s="20" t="n">
        <v>7.81814285</v>
      </c>
      <c r="G49" s="18" t="n">
        <v>396.11948234</v>
      </c>
      <c r="H49" s="20" t="n">
        <v>4.37356664</v>
      </c>
      <c r="I49" s="18" t="n">
        <v>401.42766266</v>
      </c>
      <c r="J49" s="20" t="n">
        <v>4.87913084</v>
      </c>
      <c r="K49" s="18" t="s">
        <v>481</v>
      </c>
      <c r="L49" s="20" t="s">
        <v>481</v>
      </c>
      <c r="M49" s="18" t="n">
        <v>425.96297906</v>
      </c>
      <c r="N49" s="20" t="n">
        <v>4.35741192</v>
      </c>
      <c r="O49" s="18" t="n">
        <v>442.80650416</v>
      </c>
      <c r="P49" s="20" t="n">
        <v>3.81497338</v>
      </c>
      <c r="Q49" s="18" t="n">
        <v>449.35773098</v>
      </c>
      <c r="R49" s="20" t="n">
        <v>4.34698887</v>
      </c>
      <c r="S49" s="18" t="s">
        <v>481</v>
      </c>
      <c r="T49" s="20" t="s">
        <v>481</v>
      </c>
      <c r="U49" s="18" t="s">
        <v>481</v>
      </c>
      <c r="V49" s="20" t="s">
        <v>481</v>
      </c>
      <c r="W49" s="18" t="s">
        <v>481</v>
      </c>
      <c r="X49" s="20" t="s">
        <v>481</v>
      </c>
      <c r="Y49" s="18" t="s">
        <v>481</v>
      </c>
      <c r="Z49" s="20" t="s">
        <v>481</v>
      </c>
      <c r="AA49" s="18" t="n">
        <v>393.65165891</v>
      </c>
      <c r="AB49" s="20" t="n">
        <v>21.02153426</v>
      </c>
    </row>
    <row r="50" spans="1:28">
      <c r="A50" s="15" t="s">
        <v>525</v>
      </c>
      <c r="B50" s="17" t="n">
        <v>11795</v>
      </c>
      <c r="C50" s="18">
        <f>(0.0/B50*100)</f>
        <v/>
      </c>
      <c r="D50" s="19" t="n">
        <v>11795</v>
      </c>
      <c r="E50" s="18" t="n">
        <v>398.86657957</v>
      </c>
      <c r="F50" s="20" t="n">
        <v>6.19131849</v>
      </c>
      <c r="G50" s="18" t="s">
        <v>481</v>
      </c>
      <c r="H50" s="20" t="s">
        <v>481</v>
      </c>
      <c r="I50" s="18" t="n">
        <v>407.88250417</v>
      </c>
      <c r="J50" s="20" t="n">
        <v>4.99090094</v>
      </c>
      <c r="K50" s="18" t="n">
        <v>385.98884524</v>
      </c>
      <c r="L50" s="20" t="n">
        <v>3.88485596</v>
      </c>
      <c r="M50" s="18" t="n">
        <v>422.42023295</v>
      </c>
      <c r="N50" s="20" t="n">
        <v>4.38137203</v>
      </c>
      <c r="O50" s="18" t="n">
        <v>438.35083054</v>
      </c>
      <c r="P50" s="20" t="n">
        <v>3.72098765</v>
      </c>
      <c r="Q50" s="18" t="n">
        <v>443.72653275</v>
      </c>
      <c r="R50" s="20" t="n">
        <v>4.83596145</v>
      </c>
      <c r="S50" s="18" t="s">
        <v>481</v>
      </c>
      <c r="T50" s="20" t="s">
        <v>481</v>
      </c>
      <c r="U50" s="18" t="s">
        <v>481</v>
      </c>
      <c r="V50" s="20" t="s">
        <v>481</v>
      </c>
      <c r="W50" s="18" t="s">
        <v>481</v>
      </c>
      <c r="X50" s="20" t="s">
        <v>481</v>
      </c>
      <c r="Y50" s="18" t="s">
        <v>481</v>
      </c>
      <c r="Z50" s="20" t="s">
        <v>481</v>
      </c>
      <c r="AA50" s="18" t="n">
        <v>412.51765631</v>
      </c>
      <c r="AB50" s="20" t="n">
        <v>14.16032338</v>
      </c>
    </row>
    <row r="51" spans="1:28">
      <c r="A51" s="15" t="s">
        <v>526</v>
      </c>
      <c r="B51" s="17" t="n">
        <v>6866</v>
      </c>
      <c r="C51" s="18">
        <f>(0.0/B51*100)</f>
        <v/>
      </c>
      <c r="D51" s="19" t="n">
        <v>6866</v>
      </c>
      <c r="E51" s="18" t="n">
        <v>376.502261</v>
      </c>
      <c r="F51" s="20" t="n">
        <v>6.30885213</v>
      </c>
      <c r="G51" s="18" t="n">
        <v>404.23539127</v>
      </c>
      <c r="H51" s="20" t="n">
        <v>4.06213412</v>
      </c>
      <c r="I51" s="18" t="n">
        <v>401.79454164</v>
      </c>
      <c r="J51" s="20" t="n">
        <v>5.48245399</v>
      </c>
      <c r="K51" s="18" t="n">
        <v>409.4620881</v>
      </c>
      <c r="L51" s="20" t="n">
        <v>11.67788665</v>
      </c>
      <c r="M51" s="18" t="n">
        <v>424.76657814</v>
      </c>
      <c r="N51" s="20" t="n">
        <v>3.66500419</v>
      </c>
      <c r="O51" s="18" t="n">
        <v>403.24714581</v>
      </c>
      <c r="P51" s="20" t="n">
        <v>3.75658182</v>
      </c>
      <c r="Q51" s="18" t="n">
        <v>456.36449607</v>
      </c>
      <c r="R51" s="20" t="n">
        <v>3.52629043</v>
      </c>
      <c r="S51" s="18" t="s">
        <v>481</v>
      </c>
      <c r="T51" s="20" t="s">
        <v>481</v>
      </c>
      <c r="U51" s="18" t="s">
        <v>481</v>
      </c>
      <c r="V51" s="20" t="s">
        <v>481</v>
      </c>
      <c r="W51" s="18" t="s">
        <v>481</v>
      </c>
      <c r="X51" s="20" t="s">
        <v>481</v>
      </c>
      <c r="Y51" s="18" t="s">
        <v>481</v>
      </c>
      <c r="Z51" s="20" t="s">
        <v>481</v>
      </c>
      <c r="AA51" s="18" t="n">
        <v>414.37587956</v>
      </c>
      <c r="AB51" s="20" t="n">
        <v>7.91139703</v>
      </c>
    </row>
    <row r="52" spans="1:28">
      <c r="A52" s="15" t="s">
        <v>527</v>
      </c>
      <c r="B52" s="17" t="n">
        <v>5809</v>
      </c>
      <c r="C52" s="18">
        <f>(0.0/B52*100)</f>
        <v/>
      </c>
      <c r="D52" s="19" t="n">
        <v>5809</v>
      </c>
      <c r="E52" s="18" t="n">
        <v>459.19042782</v>
      </c>
      <c r="F52" s="20" t="n">
        <v>36.96420645</v>
      </c>
      <c r="G52" s="18" t="n">
        <v>363.11821441</v>
      </c>
      <c r="H52" s="20" t="n">
        <v>35.80573763</v>
      </c>
      <c r="I52" s="18" t="n">
        <v>437.0117462</v>
      </c>
      <c r="J52" s="20" t="n">
        <v>8.256876650000001</v>
      </c>
      <c r="K52" s="18" t="n">
        <v>444.94905479</v>
      </c>
      <c r="L52" s="20" t="n">
        <v>6.49729331</v>
      </c>
      <c r="M52" s="18" t="n">
        <v>492.18716806</v>
      </c>
      <c r="N52" s="20" t="n">
        <v>3.03375704</v>
      </c>
      <c r="O52" s="18" t="n">
        <v>455.65028488</v>
      </c>
      <c r="P52" s="20" t="n">
        <v>3.79093314</v>
      </c>
      <c r="Q52" s="18" t="n">
        <v>516.59327348</v>
      </c>
      <c r="R52" s="20" t="n">
        <v>3.95987708</v>
      </c>
      <c r="S52" s="18" t="s">
        <v>481</v>
      </c>
      <c r="T52" s="20" t="s">
        <v>481</v>
      </c>
      <c r="U52" s="18" t="s">
        <v>481</v>
      </c>
      <c r="V52" s="20" t="s">
        <v>481</v>
      </c>
      <c r="W52" s="18" t="s">
        <v>481</v>
      </c>
      <c r="X52" s="20" t="s">
        <v>481</v>
      </c>
      <c r="Y52" s="18" t="s">
        <v>481</v>
      </c>
      <c r="Z52" s="20" t="s">
        <v>481</v>
      </c>
      <c r="AA52" s="18" t="n">
        <v>465.02133574</v>
      </c>
      <c r="AB52" s="20" t="n">
        <v>11.60327573</v>
      </c>
    </row>
    <row r="53" spans="1:28">
      <c r="A53" s="15" t="s">
        <v>528</v>
      </c>
      <c r="B53" s="17" t="n">
        <v>5571</v>
      </c>
      <c r="C53" s="18">
        <f>(0.0/B53*100)</f>
        <v/>
      </c>
      <c r="D53" s="19" t="n">
        <v>5571</v>
      </c>
      <c r="E53" s="18" t="n">
        <v>368.26993626</v>
      </c>
      <c r="F53" s="20" t="n">
        <v>41.15350612</v>
      </c>
      <c r="G53" s="18" t="n">
        <v>405.45775305</v>
      </c>
      <c r="H53" s="20" t="n">
        <v>11.01279327</v>
      </c>
      <c r="I53" s="18" t="n">
        <v>401.21851893</v>
      </c>
      <c r="J53" s="20" t="n">
        <v>8.849226910000001</v>
      </c>
      <c r="K53" s="18" t="n">
        <v>387.25836001</v>
      </c>
      <c r="L53" s="20" t="n">
        <v>8.0099965</v>
      </c>
      <c r="M53" s="18" t="n">
        <v>432.36521064</v>
      </c>
      <c r="N53" s="20" t="n">
        <v>3.26573185</v>
      </c>
      <c r="O53" s="18" t="n">
        <v>446.73099802</v>
      </c>
      <c r="P53" s="20" t="n">
        <v>7.45800511</v>
      </c>
      <c r="Q53" s="18" t="n">
        <v>457.1078217</v>
      </c>
      <c r="R53" s="20" t="n">
        <v>2.46344335</v>
      </c>
      <c r="S53" s="18" t="s">
        <v>481</v>
      </c>
      <c r="T53" s="20" t="s">
        <v>481</v>
      </c>
      <c r="U53" s="18" t="s">
        <v>481</v>
      </c>
      <c r="V53" s="20" t="s">
        <v>481</v>
      </c>
      <c r="W53" s="18" t="s">
        <v>481</v>
      </c>
      <c r="X53" s="20" t="s">
        <v>481</v>
      </c>
      <c r="Y53" s="18" t="s">
        <v>481</v>
      </c>
      <c r="Z53" s="20" t="s">
        <v>481</v>
      </c>
      <c r="AA53" s="18" t="n">
        <v>416.76230947</v>
      </c>
      <c r="AB53" s="20" t="n">
        <v>10.46685221</v>
      </c>
    </row>
    <row r="54" spans="1:28">
      <c r="A54" s="15" t="s">
        <v>529</v>
      </c>
      <c r="B54" s="17" t="n">
        <v>4740</v>
      </c>
      <c r="C54" s="18">
        <f>(0.0/B54*100)</f>
        <v/>
      </c>
      <c r="D54" s="19" t="n">
        <v>4740</v>
      </c>
      <c r="E54" s="18" t="n">
        <v>309.43155965</v>
      </c>
      <c r="F54" s="20" t="n">
        <v>8.34649042</v>
      </c>
      <c r="G54" s="18" t="n">
        <v>329.13145198</v>
      </c>
      <c r="H54" s="20" t="n">
        <v>9.67088523</v>
      </c>
      <c r="I54" s="18" t="n">
        <v>335.43166146</v>
      </c>
      <c r="J54" s="20" t="n">
        <v>4.22967476</v>
      </c>
      <c r="K54" s="18" t="n">
        <v>326.8562759</v>
      </c>
      <c r="L54" s="20" t="n">
        <v>8.820246579999999</v>
      </c>
      <c r="M54" s="18" t="n">
        <v>357.74007722</v>
      </c>
      <c r="N54" s="20" t="n">
        <v>3.36554562</v>
      </c>
      <c r="O54" s="18" t="n">
        <v>360.39021548</v>
      </c>
      <c r="P54" s="20" t="n">
        <v>6.08863521</v>
      </c>
      <c r="Q54" s="18" t="n">
        <v>373.29066206</v>
      </c>
      <c r="R54" s="20" t="n">
        <v>4.81213292</v>
      </c>
      <c r="S54" s="18" t="s">
        <v>481</v>
      </c>
      <c r="T54" s="20" t="s">
        <v>481</v>
      </c>
      <c r="U54" s="18" t="s">
        <v>481</v>
      </c>
      <c r="V54" s="20" t="s">
        <v>481</v>
      </c>
      <c r="W54" s="18" t="s">
        <v>481</v>
      </c>
      <c r="X54" s="20" t="s">
        <v>481</v>
      </c>
      <c r="Y54" s="18" t="s">
        <v>481</v>
      </c>
      <c r="Z54" s="20" t="s">
        <v>481</v>
      </c>
      <c r="AA54" s="18" t="n">
        <v>327.7931915</v>
      </c>
      <c r="AB54" s="20" t="n">
        <v>12.78558109</v>
      </c>
    </row>
    <row r="55" spans="1:28">
      <c r="A55" s="15" t="s">
        <v>530</v>
      </c>
      <c r="B55" s="17" t="n">
        <v>5316</v>
      </c>
      <c r="C55" s="18">
        <f>(0.0/B55*100)</f>
        <v/>
      </c>
      <c r="D55" s="19" t="n">
        <v>5316</v>
      </c>
      <c r="E55" s="18" t="n">
        <v>292.5117</v>
      </c>
      <c r="F55" s="20" t="n">
        <v>40.89260725</v>
      </c>
      <c r="G55" s="18" t="n">
        <v>270.79585764</v>
      </c>
      <c r="H55" s="20" t="n">
        <v>42.00862763</v>
      </c>
      <c r="I55" s="18" t="n">
        <v>303.19622604</v>
      </c>
      <c r="J55" s="20" t="n">
        <v>14.55176187</v>
      </c>
      <c r="K55" s="18" t="n">
        <v>392.8019417</v>
      </c>
      <c r="L55" s="20" t="n">
        <v>20.12468257</v>
      </c>
      <c r="M55" s="18" t="n">
        <v>381.3128838</v>
      </c>
      <c r="N55" s="20" t="n">
        <v>3.09748863</v>
      </c>
      <c r="O55" s="18" t="s">
        <v>481</v>
      </c>
      <c r="P55" s="20" t="s">
        <v>481</v>
      </c>
      <c r="Q55" s="18" t="n">
        <v>421.32983418</v>
      </c>
      <c r="R55" s="20" t="n">
        <v>3.56262208</v>
      </c>
      <c r="S55" s="18" t="s">
        <v>481</v>
      </c>
      <c r="T55" s="20" t="s">
        <v>481</v>
      </c>
      <c r="U55" s="18" t="s">
        <v>481</v>
      </c>
      <c r="V55" s="20" t="s">
        <v>481</v>
      </c>
      <c r="W55" s="18" t="s">
        <v>481</v>
      </c>
      <c r="X55" s="20" t="s">
        <v>481</v>
      </c>
      <c r="Y55" s="18" t="s">
        <v>481</v>
      </c>
      <c r="Z55" s="20" t="s">
        <v>481</v>
      </c>
      <c r="AA55" s="18" t="n">
        <v>349.12582015</v>
      </c>
      <c r="AB55" s="20" t="n">
        <v>14.43069706</v>
      </c>
    </row>
    <row r="56" spans="1:28">
      <c r="A56" s="15" t="s">
        <v>531</v>
      </c>
      <c r="B56" s="17" t="n">
        <v>5359</v>
      </c>
      <c r="C56" s="18">
        <f>(0.0/B56*100)</f>
        <v/>
      </c>
      <c r="D56" s="19" t="n">
        <v>5359</v>
      </c>
      <c r="E56" s="18" t="n">
        <v>490.80832253</v>
      </c>
      <c r="F56" s="20" t="n">
        <v>11.62730099</v>
      </c>
      <c r="G56" s="18" t="n">
        <v>509.46192743</v>
      </c>
      <c r="H56" s="20" t="n">
        <v>6.7966117</v>
      </c>
      <c r="I56" s="18" t="n">
        <v>512.86438344</v>
      </c>
      <c r="J56" s="20" t="n">
        <v>4.09775488</v>
      </c>
      <c r="K56" s="18" t="n">
        <v>524.27528298</v>
      </c>
      <c r="L56" s="20" t="n">
        <v>4.22266589</v>
      </c>
      <c r="M56" s="18" t="n">
        <v>527.61620841</v>
      </c>
      <c r="N56" s="20" t="n">
        <v>2.94898573</v>
      </c>
      <c r="O56" s="18" t="n">
        <v>533.9106809</v>
      </c>
      <c r="P56" s="20" t="n">
        <v>6.4601259</v>
      </c>
      <c r="Q56" s="18" t="n">
        <v>550.4201851399999</v>
      </c>
      <c r="R56" s="20" t="n">
        <v>4.5340503</v>
      </c>
      <c r="S56" s="18" t="s">
        <v>481</v>
      </c>
      <c r="T56" s="20" t="s">
        <v>481</v>
      </c>
      <c r="U56" s="18" t="s">
        <v>481</v>
      </c>
      <c r="V56" s="20" t="s">
        <v>481</v>
      </c>
      <c r="W56" s="18" t="s">
        <v>481</v>
      </c>
      <c r="X56" s="20" t="s">
        <v>481</v>
      </c>
      <c r="Y56" s="18" t="s">
        <v>481</v>
      </c>
      <c r="Z56" s="20" t="s">
        <v>481</v>
      </c>
      <c r="AA56" s="18" t="n">
        <v>498.9420473</v>
      </c>
      <c r="AB56" s="20" t="n">
        <v>14.69638979</v>
      </c>
    </row>
    <row r="57" spans="1:28">
      <c r="A57" s="15" t="s">
        <v>532</v>
      </c>
      <c r="B57" s="17" t="n">
        <v>6513</v>
      </c>
      <c r="C57" s="18">
        <f>(0.0/B57*100)</f>
        <v/>
      </c>
      <c r="D57" s="19" t="n">
        <v>6513</v>
      </c>
      <c r="E57" s="18" t="n">
        <v>360.17358351</v>
      </c>
      <c r="F57" s="20" t="n">
        <v>6.81205543</v>
      </c>
      <c r="G57" s="18" t="n">
        <v>377.74809617</v>
      </c>
      <c r="H57" s="20" t="n">
        <v>4.09580026</v>
      </c>
      <c r="I57" s="18" t="n">
        <v>386.4023896</v>
      </c>
      <c r="J57" s="20" t="n">
        <v>3.47531311</v>
      </c>
      <c r="K57" s="18" t="n">
        <v>411.62446306</v>
      </c>
      <c r="L57" s="20" t="n">
        <v>6.88907369</v>
      </c>
      <c r="M57" s="18" t="n">
        <v>407.94186713</v>
      </c>
      <c r="N57" s="20" t="n">
        <v>3.22842274</v>
      </c>
      <c r="O57" s="18" t="n">
        <v>417.84159923</v>
      </c>
      <c r="P57" s="20" t="n">
        <v>12.35395151</v>
      </c>
      <c r="Q57" s="18" t="n">
        <v>438.41356516</v>
      </c>
      <c r="R57" s="20" t="n">
        <v>6.13923422</v>
      </c>
      <c r="S57" s="18" t="s">
        <v>481</v>
      </c>
      <c r="T57" s="20" t="s">
        <v>481</v>
      </c>
      <c r="U57" s="18" t="s">
        <v>481</v>
      </c>
      <c r="V57" s="20" t="s">
        <v>481</v>
      </c>
      <c r="W57" s="18" t="s">
        <v>481</v>
      </c>
      <c r="X57" s="20" t="s">
        <v>481</v>
      </c>
      <c r="Y57" s="18" t="s">
        <v>481</v>
      </c>
      <c r="Z57" s="20" t="s">
        <v>481</v>
      </c>
      <c r="AA57" s="18" t="n">
        <v>360.08508539</v>
      </c>
      <c r="AB57" s="20" t="n">
        <v>26.02217169</v>
      </c>
    </row>
    <row r="58" spans="1:28">
      <c r="A58" s="15" t="s">
        <v>533</v>
      </c>
      <c r="B58" s="17" t="n">
        <v>7267</v>
      </c>
      <c r="C58" s="18">
        <f>(0.0/B58*100)</f>
        <v/>
      </c>
      <c r="D58" s="19" t="n">
        <v>7267</v>
      </c>
      <c r="E58" s="18" t="n">
        <v>326.91101884</v>
      </c>
      <c r="F58" s="20" t="n">
        <v>11.42265171</v>
      </c>
      <c r="G58" s="18" t="n">
        <v>367.64732478</v>
      </c>
      <c r="H58" s="20" t="n">
        <v>12.02676831</v>
      </c>
      <c r="I58" s="18" t="n">
        <v>380.28500104</v>
      </c>
      <c r="J58" s="20" t="n">
        <v>5.90868207</v>
      </c>
      <c r="K58" s="18" t="n">
        <v>392.79841383</v>
      </c>
      <c r="L58" s="20" t="n">
        <v>7.08301216</v>
      </c>
      <c r="M58" s="18" t="n">
        <v>406.30448226</v>
      </c>
      <c r="N58" s="20" t="n">
        <v>3.71403003</v>
      </c>
      <c r="O58" s="18" t="n">
        <v>430.78356846</v>
      </c>
      <c r="P58" s="20" t="n">
        <v>3.97072866</v>
      </c>
      <c r="Q58" s="18" t="n">
        <v>418.68465996</v>
      </c>
      <c r="R58" s="20" t="n">
        <v>3.8556659</v>
      </c>
      <c r="S58" s="18" t="s">
        <v>481</v>
      </c>
      <c r="T58" s="20" t="s">
        <v>481</v>
      </c>
      <c r="U58" s="18" t="s">
        <v>481</v>
      </c>
      <c r="V58" s="20" t="s">
        <v>481</v>
      </c>
      <c r="W58" s="18" t="s">
        <v>481</v>
      </c>
      <c r="X58" s="20" t="s">
        <v>481</v>
      </c>
      <c r="Y58" s="18" t="s">
        <v>481</v>
      </c>
      <c r="Z58" s="20" t="s">
        <v>481</v>
      </c>
      <c r="AA58" s="18" t="n">
        <v>310.40668121</v>
      </c>
      <c r="AB58" s="20" t="n">
        <v>12.79991681</v>
      </c>
    </row>
    <row r="59" spans="1:28">
      <c r="A59" s="15" t="s">
        <v>534</v>
      </c>
      <c r="B59" s="17" t="n">
        <v>4826</v>
      </c>
      <c r="C59" s="18">
        <f>(0.0/B59*100)</f>
        <v/>
      </c>
      <c r="D59" s="19" t="n">
        <v>4826</v>
      </c>
      <c r="E59" s="18" t="n">
        <v>299.39821921</v>
      </c>
      <c r="F59" s="20" t="n">
        <v>24.32879329</v>
      </c>
      <c r="G59" s="18" t="n">
        <v>316.78818306</v>
      </c>
      <c r="H59" s="20" t="n">
        <v>8.28306021</v>
      </c>
      <c r="I59" s="18" t="n">
        <v>319.06124036</v>
      </c>
      <c r="J59" s="20" t="n">
        <v>4.46485623</v>
      </c>
      <c r="K59" s="18" t="n">
        <v>344.52808082</v>
      </c>
      <c r="L59" s="20" t="n">
        <v>10.28927484</v>
      </c>
      <c r="M59" s="18" t="n">
        <v>354.30759757</v>
      </c>
      <c r="N59" s="20" t="n">
        <v>2.78620636</v>
      </c>
      <c r="O59" s="18" t="n">
        <v>336.81238208</v>
      </c>
      <c r="P59" s="20" t="n">
        <v>3.68239676</v>
      </c>
      <c r="Q59" s="18" t="n">
        <v>356.41254274</v>
      </c>
      <c r="R59" s="20" t="n">
        <v>2.989572</v>
      </c>
      <c r="S59" s="18" t="s">
        <v>481</v>
      </c>
      <c r="T59" s="20" t="s">
        <v>481</v>
      </c>
      <c r="U59" s="18" t="s">
        <v>481</v>
      </c>
      <c r="V59" s="20" t="s">
        <v>481</v>
      </c>
      <c r="W59" s="18" t="s">
        <v>481</v>
      </c>
      <c r="X59" s="20" t="s">
        <v>481</v>
      </c>
      <c r="Y59" s="18" t="s">
        <v>481</v>
      </c>
      <c r="Z59" s="20" t="s">
        <v>481</v>
      </c>
      <c r="AA59" s="18" t="n">
        <v>279.60010493</v>
      </c>
      <c r="AB59" s="20" t="n">
        <v>9.63879493</v>
      </c>
    </row>
    <row r="60" spans="1:28">
      <c r="A60" s="15" t="s">
        <v>535</v>
      </c>
      <c r="B60" s="17" t="n">
        <v>4546</v>
      </c>
      <c r="C60" s="18">
        <f>(0.0/B60*100)</f>
        <v/>
      </c>
      <c r="D60" s="19" t="n">
        <v>4546</v>
      </c>
      <c r="E60" s="18" t="n">
        <v>280.89336744</v>
      </c>
      <c r="F60" s="20" t="n">
        <v>11.03765599</v>
      </c>
      <c r="G60" s="18" t="n">
        <v>310.92597428</v>
      </c>
      <c r="H60" s="20" t="n">
        <v>7.4180059</v>
      </c>
      <c r="I60" s="18" t="n">
        <v>302.23953822</v>
      </c>
      <c r="J60" s="20" t="n">
        <v>7.79687556</v>
      </c>
      <c r="K60" s="18" t="n">
        <v>368.61726612</v>
      </c>
      <c r="L60" s="20" t="n">
        <v>8.46850892</v>
      </c>
      <c r="M60" s="18" t="n">
        <v>354.32880664</v>
      </c>
      <c r="N60" s="20" t="n">
        <v>4.48503698</v>
      </c>
      <c r="O60" s="18" t="n">
        <v>384.72676197</v>
      </c>
      <c r="P60" s="20" t="n">
        <v>7.38629593</v>
      </c>
      <c r="Q60" s="18" t="n">
        <v>353.12826694</v>
      </c>
      <c r="R60" s="20" t="n">
        <v>8.929535530000001</v>
      </c>
      <c r="S60" s="18" t="s">
        <v>481</v>
      </c>
      <c r="T60" s="20" t="s">
        <v>481</v>
      </c>
      <c r="U60" s="18" t="s">
        <v>481</v>
      </c>
      <c r="V60" s="20" t="s">
        <v>481</v>
      </c>
      <c r="W60" s="18" t="s">
        <v>481</v>
      </c>
      <c r="X60" s="20" t="s">
        <v>481</v>
      </c>
      <c r="Y60" s="18" t="s">
        <v>481</v>
      </c>
      <c r="Z60" s="20" t="s">
        <v>481</v>
      </c>
      <c r="AA60" s="18" t="n">
        <v>291.1206999</v>
      </c>
      <c r="AB60" s="20" t="n">
        <v>15.35839665</v>
      </c>
    </row>
    <row r="61" spans="1:28">
      <c r="A61" s="15" t="s">
        <v>536</v>
      </c>
      <c r="B61" s="17" t="n">
        <v>6525</v>
      </c>
      <c r="C61" s="18">
        <f>(0.0/B61*100)</f>
        <v/>
      </c>
      <c r="D61" s="19" t="n">
        <v>6525</v>
      </c>
      <c r="E61" s="18" t="n">
        <v>432.52116132</v>
      </c>
      <c r="F61" s="20" t="n">
        <v>30.71713131</v>
      </c>
      <c r="G61" s="18" t="n">
        <v>385.14856736</v>
      </c>
      <c r="H61" s="20" t="n">
        <v>35.86393539</v>
      </c>
      <c r="I61" s="18" t="n">
        <v>407.19766699</v>
      </c>
      <c r="J61" s="20" t="n">
        <v>17.68248295</v>
      </c>
      <c r="K61" s="18" t="n">
        <v>429.48996815</v>
      </c>
      <c r="L61" s="20" t="n">
        <v>11.39997028</v>
      </c>
      <c r="M61" s="18" t="n">
        <v>443.79736328</v>
      </c>
      <c r="N61" s="20" t="n">
        <v>3.03198469</v>
      </c>
      <c r="O61" s="18" t="n">
        <v>475.54427318</v>
      </c>
      <c r="P61" s="20" t="n">
        <v>3.9257029</v>
      </c>
      <c r="Q61" s="18" t="n">
        <v>492.69837492</v>
      </c>
      <c r="R61" s="20" t="n">
        <v>3.90295481</v>
      </c>
      <c r="S61" s="18" t="s">
        <v>481</v>
      </c>
      <c r="T61" s="20" t="s">
        <v>481</v>
      </c>
      <c r="U61" s="18" t="s">
        <v>481</v>
      </c>
      <c r="V61" s="20" t="s">
        <v>481</v>
      </c>
      <c r="W61" s="18" t="s">
        <v>481</v>
      </c>
      <c r="X61" s="20" t="s">
        <v>481</v>
      </c>
      <c r="Y61" s="18" t="s">
        <v>481</v>
      </c>
      <c r="Z61" s="20" t="s">
        <v>481</v>
      </c>
      <c r="AA61" s="18" t="n">
        <v>445.47128787</v>
      </c>
      <c r="AB61" s="20" t="n">
        <v>7.45845794</v>
      </c>
    </row>
    <row r="62" spans="1:28">
      <c r="A62" s="15" t="s">
        <v>537</v>
      </c>
      <c r="B62" s="17" t="n">
        <v>4476</v>
      </c>
      <c r="C62" s="18">
        <f>(0.0/B62*100)</f>
        <v/>
      </c>
      <c r="D62" s="19" t="n">
        <v>4476</v>
      </c>
      <c r="E62" s="18" t="n">
        <v>495.97549117</v>
      </c>
      <c r="F62" s="20" t="n">
        <v>10.15909861</v>
      </c>
      <c r="G62" s="18" t="n">
        <v>487.53735556</v>
      </c>
      <c r="H62" s="20" t="n">
        <v>5.20609024</v>
      </c>
      <c r="I62" s="18" t="n">
        <v>504.19451393</v>
      </c>
      <c r="J62" s="20" t="n">
        <v>2.93870966</v>
      </c>
      <c r="K62" s="18" t="n">
        <v>490.70856269</v>
      </c>
      <c r="L62" s="20" t="n">
        <v>4.81642232</v>
      </c>
      <c r="M62" s="18" t="n">
        <v>513.40132128</v>
      </c>
      <c r="N62" s="20" t="n">
        <v>2.393591</v>
      </c>
      <c r="O62" s="18" t="n">
        <v>523.79046365</v>
      </c>
      <c r="P62" s="20" t="n">
        <v>4.76135827</v>
      </c>
      <c r="Q62" s="18" t="n">
        <v>519.3702454</v>
      </c>
      <c r="R62" s="20" t="n">
        <v>3.39052685</v>
      </c>
      <c r="S62" s="18" t="s">
        <v>481</v>
      </c>
      <c r="T62" s="20" t="s">
        <v>481</v>
      </c>
      <c r="U62" s="18" t="s">
        <v>481</v>
      </c>
      <c r="V62" s="20" t="s">
        <v>481</v>
      </c>
      <c r="W62" s="18" t="s">
        <v>481</v>
      </c>
      <c r="X62" s="20" t="s">
        <v>481</v>
      </c>
      <c r="Y62" s="18" t="s">
        <v>481</v>
      </c>
      <c r="Z62" s="20" t="s">
        <v>481</v>
      </c>
      <c r="AA62" s="18" t="n">
        <v>464.41623426</v>
      </c>
      <c r="AB62" s="20" t="n">
        <v>17.23919448</v>
      </c>
    </row>
    <row r="63" spans="1:28">
      <c r="A63" s="15" t="s">
        <v>538</v>
      </c>
      <c r="B63" s="17" t="n">
        <v>5324</v>
      </c>
      <c r="C63" s="18">
        <f>(0.0/B63*100)</f>
        <v/>
      </c>
      <c r="D63" s="19" t="n">
        <v>5324</v>
      </c>
      <c r="E63" s="18" t="n">
        <v>321.20799218</v>
      </c>
      <c r="F63" s="20" t="n">
        <v>24.61691418</v>
      </c>
      <c r="G63" s="18" t="n">
        <v>236.867522</v>
      </c>
      <c r="H63" s="20" t="n">
        <v>23.5990731</v>
      </c>
      <c r="I63" s="18" t="n">
        <v>291.81254961</v>
      </c>
      <c r="J63" s="20" t="n">
        <v>5.73383183</v>
      </c>
      <c r="K63" s="18" t="n">
        <v>373.29878274</v>
      </c>
      <c r="L63" s="20" t="n">
        <v>4.55986678</v>
      </c>
      <c r="M63" s="18" t="n">
        <v>349.12457399</v>
      </c>
      <c r="N63" s="20" t="n">
        <v>3.81484658</v>
      </c>
      <c r="O63" s="18" t="n">
        <v>349.64996219</v>
      </c>
      <c r="P63" s="20" t="n">
        <v>5.08096737</v>
      </c>
      <c r="Q63" s="18" t="n">
        <v>365.67852418</v>
      </c>
      <c r="R63" s="20" t="n">
        <v>2.41339033</v>
      </c>
      <c r="S63" s="18" t="s">
        <v>481</v>
      </c>
      <c r="T63" s="20" t="s">
        <v>481</v>
      </c>
      <c r="U63" s="18" t="s">
        <v>481</v>
      </c>
      <c r="V63" s="20" t="s">
        <v>481</v>
      </c>
      <c r="W63" s="18" t="s">
        <v>481</v>
      </c>
      <c r="X63" s="20" t="s">
        <v>481</v>
      </c>
      <c r="Y63" s="18" t="s">
        <v>481</v>
      </c>
      <c r="Z63" s="20" t="s">
        <v>481</v>
      </c>
      <c r="AA63" s="18" t="n">
        <v>320.13508788</v>
      </c>
      <c r="AB63" s="20" t="n">
        <v>14.03820845</v>
      </c>
    </row>
    <row r="64" spans="1:28">
      <c r="A64" s="15" t="s">
        <v>539</v>
      </c>
      <c r="B64" s="17" t="n">
        <v>3634</v>
      </c>
      <c r="C64" s="18">
        <f>(0.0/B64*100)</f>
        <v/>
      </c>
      <c r="D64" s="19" t="n">
        <v>3634</v>
      </c>
      <c r="E64" s="18" t="n">
        <v>232.99562997</v>
      </c>
      <c r="F64" s="20" t="n">
        <v>43.4035163</v>
      </c>
      <c r="G64" s="18" t="n">
        <v>386.37210786</v>
      </c>
      <c r="H64" s="20" t="n">
        <v>22.6871281</v>
      </c>
      <c r="I64" s="18" t="n">
        <v>405.73604097</v>
      </c>
      <c r="J64" s="20" t="n">
        <v>3.37977405</v>
      </c>
      <c r="K64" s="18" t="n">
        <v>421.9440786</v>
      </c>
      <c r="L64" s="20" t="n">
        <v>12.09659528</v>
      </c>
      <c r="M64" s="18" t="n">
        <v>457.77675067</v>
      </c>
      <c r="N64" s="20" t="n">
        <v>3.21547928</v>
      </c>
      <c r="O64" s="18" t="n">
        <v>449.54894149</v>
      </c>
      <c r="P64" s="20" t="n">
        <v>6.96503588</v>
      </c>
      <c r="Q64" s="18" t="n">
        <v>483.39333449</v>
      </c>
      <c r="R64" s="20" t="n">
        <v>3.66546736</v>
      </c>
      <c r="S64" s="18" t="s">
        <v>481</v>
      </c>
      <c r="T64" s="20" t="s">
        <v>481</v>
      </c>
      <c r="U64" s="18" t="s">
        <v>481</v>
      </c>
      <c r="V64" s="20" t="s">
        <v>481</v>
      </c>
      <c r="W64" s="18" t="s">
        <v>481</v>
      </c>
      <c r="X64" s="20" t="s">
        <v>481</v>
      </c>
      <c r="Y64" s="18" t="s">
        <v>481</v>
      </c>
      <c r="Z64" s="20" t="s">
        <v>481</v>
      </c>
      <c r="AA64" s="18" t="n">
        <v>351.00963019</v>
      </c>
      <c r="AB64" s="20" t="n">
        <v>17.96529539</v>
      </c>
    </row>
    <row r="65" spans="1:28">
      <c r="A65" s="15" t="s">
        <v>540</v>
      </c>
      <c r="B65" s="17" t="n">
        <v>5325</v>
      </c>
      <c r="C65" s="18">
        <f>(0.0/B65*100)</f>
        <v/>
      </c>
      <c r="D65" s="19" t="n">
        <v>5325</v>
      </c>
      <c r="E65" s="18" t="n">
        <v>413.182</v>
      </c>
      <c r="F65" s="20" t="n">
        <v>49.6371904</v>
      </c>
      <c r="G65" s="18" t="n">
        <v>349.51471745</v>
      </c>
      <c r="H65" s="20" t="n">
        <v>27.44326156</v>
      </c>
      <c r="I65" s="18" t="n">
        <v>355.67614157</v>
      </c>
      <c r="J65" s="20" t="n">
        <v>4.92892396</v>
      </c>
      <c r="K65" s="18" t="n">
        <v>389.6693673</v>
      </c>
      <c r="L65" s="20" t="n">
        <v>7.91853762</v>
      </c>
      <c r="M65" s="18" t="n">
        <v>421.20234279</v>
      </c>
      <c r="N65" s="20" t="n">
        <v>2.5604505</v>
      </c>
      <c r="O65" s="18" t="n">
        <v>419.10882914</v>
      </c>
      <c r="P65" s="20" t="n">
        <v>3.98939547</v>
      </c>
      <c r="Q65" s="18" t="n">
        <v>436.50538261</v>
      </c>
      <c r="R65" s="20" t="n">
        <v>5.30436474</v>
      </c>
      <c r="S65" s="18" t="s">
        <v>481</v>
      </c>
      <c r="T65" s="20" t="s">
        <v>481</v>
      </c>
      <c r="U65" s="18" t="s">
        <v>481</v>
      </c>
      <c r="V65" s="20" t="s">
        <v>481</v>
      </c>
      <c r="W65" s="18" t="s">
        <v>481</v>
      </c>
      <c r="X65" s="20" t="s">
        <v>481</v>
      </c>
      <c r="Y65" s="18" t="s">
        <v>481</v>
      </c>
      <c r="Z65" s="20" t="s">
        <v>481</v>
      </c>
      <c r="AA65" s="18" t="n">
        <v>357.903349</v>
      </c>
      <c r="AB65" s="20" t="n">
        <v>17.01355674</v>
      </c>
    </row>
    <row r="66" spans="1:28">
      <c r="A66" s="15" t="s">
        <v>541</v>
      </c>
      <c r="B66" s="17" t="n">
        <v>5665</v>
      </c>
      <c r="C66" s="18">
        <f>(0.0/B66*100)</f>
        <v/>
      </c>
      <c r="D66" s="19" t="n">
        <v>5665</v>
      </c>
      <c r="E66" s="18" t="s">
        <v>481</v>
      </c>
      <c r="F66" s="20" t="s">
        <v>481</v>
      </c>
      <c r="G66" s="18" t="n">
        <v>304.41753566</v>
      </c>
      <c r="H66" s="20" t="n">
        <v>35.43633794</v>
      </c>
      <c r="I66" s="18" t="n">
        <v>393.25752451</v>
      </c>
      <c r="J66" s="20" t="n">
        <v>11.19210769</v>
      </c>
      <c r="K66" s="18" t="n">
        <v>415.33369449</v>
      </c>
      <c r="L66" s="20" t="n">
        <v>3.40438444</v>
      </c>
      <c r="M66" s="18" t="n">
        <v>420.72500394</v>
      </c>
      <c r="N66" s="20" t="n">
        <v>6.12170883</v>
      </c>
      <c r="O66" s="18" t="n">
        <v>427.55259644</v>
      </c>
      <c r="P66" s="20" t="n">
        <v>3.13050014</v>
      </c>
      <c r="Q66" s="18" t="n">
        <v>437.41564778</v>
      </c>
      <c r="R66" s="20" t="n">
        <v>2.78978753</v>
      </c>
      <c r="S66" s="18" t="s">
        <v>481</v>
      </c>
      <c r="T66" s="20" t="s">
        <v>481</v>
      </c>
      <c r="U66" s="18" t="s">
        <v>481</v>
      </c>
      <c r="V66" s="20" t="s">
        <v>481</v>
      </c>
      <c r="W66" s="18" t="s">
        <v>481</v>
      </c>
      <c r="X66" s="20" t="s">
        <v>481</v>
      </c>
      <c r="Y66" s="18" t="s">
        <v>481</v>
      </c>
      <c r="Z66" s="20" t="s">
        <v>481</v>
      </c>
      <c r="AA66" s="18" t="n">
        <v>377.76562702</v>
      </c>
      <c r="AB66" s="20" t="n">
        <v>10.58894753</v>
      </c>
    </row>
    <row r="67" spans="1:28">
      <c r="A67" s="15" t="s">
        <v>542</v>
      </c>
      <c r="B67" s="17" t="n">
        <v>6971</v>
      </c>
      <c r="C67" s="18">
        <f>(0.0/B67*100)</f>
        <v/>
      </c>
      <c r="D67" s="19" t="n">
        <v>6971</v>
      </c>
      <c r="E67" s="18" t="n">
        <v>313.42820642</v>
      </c>
      <c r="F67" s="20" t="n">
        <v>12.02200976</v>
      </c>
      <c r="G67" s="18" t="n">
        <v>335.22547877</v>
      </c>
      <c r="H67" s="20" t="n">
        <v>6.109443</v>
      </c>
      <c r="I67" s="18" t="n">
        <v>338.74724026</v>
      </c>
      <c r="J67" s="20" t="n">
        <v>3.98697392</v>
      </c>
      <c r="K67" s="18" t="n">
        <v>363.68431793</v>
      </c>
      <c r="L67" s="20" t="n">
        <v>4.82032564</v>
      </c>
      <c r="M67" s="18" t="n">
        <v>396.783279</v>
      </c>
      <c r="N67" s="20" t="n">
        <v>2.99510666</v>
      </c>
      <c r="O67" s="18" t="n">
        <v>428.65665869</v>
      </c>
      <c r="P67" s="20" t="n">
        <v>4.01199797</v>
      </c>
      <c r="Q67" s="18" t="n">
        <v>422.9632672</v>
      </c>
      <c r="R67" s="20" t="n">
        <v>4.87904769</v>
      </c>
      <c r="S67" s="18" t="s">
        <v>481</v>
      </c>
      <c r="T67" s="20" t="s">
        <v>481</v>
      </c>
      <c r="U67" s="18" t="s">
        <v>481</v>
      </c>
      <c r="V67" s="20" t="s">
        <v>481</v>
      </c>
      <c r="W67" s="18" t="s">
        <v>481</v>
      </c>
      <c r="X67" s="20" t="s">
        <v>481</v>
      </c>
      <c r="Y67" s="18" t="s">
        <v>481</v>
      </c>
      <c r="Z67" s="20" t="s">
        <v>481</v>
      </c>
      <c r="AA67" s="18" t="n">
        <v>398.88986614</v>
      </c>
      <c r="AB67" s="20" t="n">
        <v>16.82188317</v>
      </c>
    </row>
    <row r="68" spans="1:28">
      <c r="A68" s="15" t="s">
        <v>543</v>
      </c>
      <c r="B68" s="17" t="n">
        <v>12083</v>
      </c>
      <c r="C68" s="18">
        <f>(0.0/B68*100)</f>
        <v/>
      </c>
      <c r="D68" s="19" t="n">
        <v>12083</v>
      </c>
      <c r="E68" s="18" t="n">
        <v>354.28510254</v>
      </c>
      <c r="F68" s="20" t="n">
        <v>9.362678320000001</v>
      </c>
      <c r="G68" s="18" t="n">
        <v>347.23467882</v>
      </c>
      <c r="H68" s="20" t="n">
        <v>6.41109636</v>
      </c>
      <c r="I68" s="18" t="n">
        <v>341.87768718</v>
      </c>
      <c r="J68" s="20" t="n">
        <v>5.67202019</v>
      </c>
      <c r="K68" s="18" t="n">
        <v>374.53694197</v>
      </c>
      <c r="L68" s="20" t="n">
        <v>6.43952693</v>
      </c>
      <c r="M68" s="18" t="n">
        <v>378.09789542</v>
      </c>
      <c r="N68" s="20" t="n">
        <v>3.85556825</v>
      </c>
      <c r="O68" s="18" t="n">
        <v>403.38252429</v>
      </c>
      <c r="P68" s="20" t="n">
        <v>4.47719083</v>
      </c>
      <c r="Q68" s="18" t="n">
        <v>414.00591583</v>
      </c>
      <c r="R68" s="20" t="n">
        <v>1.59220218</v>
      </c>
      <c r="S68" s="18" t="s">
        <v>481</v>
      </c>
      <c r="T68" s="20" t="s">
        <v>481</v>
      </c>
      <c r="U68" s="18" t="s">
        <v>481</v>
      </c>
      <c r="V68" s="20" t="s">
        <v>481</v>
      </c>
      <c r="W68" s="18" t="s">
        <v>481</v>
      </c>
      <c r="X68" s="20" t="s">
        <v>481</v>
      </c>
      <c r="Y68" s="18" t="s">
        <v>481</v>
      </c>
      <c r="Z68" s="20" t="s">
        <v>481</v>
      </c>
      <c r="AA68" s="18" t="n">
        <v>357.0946255</v>
      </c>
      <c r="AB68" s="20" t="n">
        <v>11.37815927</v>
      </c>
    </row>
    <row r="69" spans="1:28">
      <c r="A69" s="15" t="s">
        <v>544</v>
      </c>
      <c r="B69" s="17" t="n">
        <v>4876</v>
      </c>
      <c r="C69" s="18">
        <f>(0.0/B69*100)</f>
        <v/>
      </c>
      <c r="D69" s="19" t="n">
        <v>4876</v>
      </c>
      <c r="E69" s="18" t="n">
        <v>450.86926944</v>
      </c>
      <c r="F69" s="20" t="n">
        <v>42.64796682</v>
      </c>
      <c r="G69" s="18" t="n">
        <v>377.22786446</v>
      </c>
      <c r="H69" s="20" t="n">
        <v>14.90464558</v>
      </c>
      <c r="I69" s="18" t="n">
        <v>407.82260717</v>
      </c>
      <c r="J69" s="20" t="n">
        <v>7.40272235</v>
      </c>
      <c r="K69" s="18" t="n">
        <v>396.1244527</v>
      </c>
      <c r="L69" s="20" t="n">
        <v>10.36365808</v>
      </c>
      <c r="M69" s="18" t="n">
        <v>421.70333694</v>
      </c>
      <c r="N69" s="20" t="n">
        <v>4.24675463</v>
      </c>
      <c r="O69" s="18" t="n">
        <v>436.83452093</v>
      </c>
      <c r="P69" s="20" t="n">
        <v>4.88433053</v>
      </c>
      <c r="Q69" s="18" t="n">
        <v>457.1178867</v>
      </c>
      <c r="R69" s="20" t="n">
        <v>6.72584283</v>
      </c>
      <c r="S69" s="18" t="s">
        <v>481</v>
      </c>
      <c r="T69" s="20" t="s">
        <v>481</v>
      </c>
      <c r="U69" s="18" t="s">
        <v>481</v>
      </c>
      <c r="V69" s="20" t="s">
        <v>481</v>
      </c>
      <c r="W69" s="18" t="s">
        <v>481</v>
      </c>
      <c r="X69" s="20" t="s">
        <v>481</v>
      </c>
      <c r="Y69" s="18" t="s">
        <v>481</v>
      </c>
      <c r="Z69" s="20" t="s">
        <v>481</v>
      </c>
      <c r="AA69" s="18" t="n">
        <v>269.92289913</v>
      </c>
      <c r="AB69" s="20" t="n">
        <v>50.18160078</v>
      </c>
    </row>
    <row r="70" spans="1:28">
      <c r="A70" s="15" t="s">
        <v>545</v>
      </c>
      <c r="B70" s="17" t="n">
        <v>6036</v>
      </c>
      <c r="C70" s="18">
        <f>(0.0/B70*100)</f>
        <v/>
      </c>
      <c r="D70" s="19" t="n">
        <v>6036</v>
      </c>
      <c r="E70" s="18" t="n">
        <v>440.617</v>
      </c>
      <c r="F70" s="20" t="n">
        <v>52.83684246</v>
      </c>
      <c r="G70" s="18" t="s">
        <v>481</v>
      </c>
      <c r="H70" s="20" t="s">
        <v>481</v>
      </c>
      <c r="I70" s="18" t="n">
        <v>423.74132405</v>
      </c>
      <c r="J70" s="20" t="n">
        <v>16.07574541</v>
      </c>
      <c r="K70" s="18" t="n">
        <v>504.69869423</v>
      </c>
      <c r="L70" s="20" t="n">
        <v>23.38548556</v>
      </c>
      <c r="M70" s="18" t="n">
        <v>457.52865403</v>
      </c>
      <c r="N70" s="20" t="n">
        <v>9.07736558</v>
      </c>
      <c r="O70" s="18" t="n">
        <v>482.01222566</v>
      </c>
      <c r="P70" s="20" t="n">
        <v>3.7340733</v>
      </c>
      <c r="Q70" s="18" t="n">
        <v>508.9069231</v>
      </c>
      <c r="R70" s="20" t="n">
        <v>3.2084744</v>
      </c>
      <c r="S70" s="18" t="s">
        <v>481</v>
      </c>
      <c r="T70" s="20" t="s">
        <v>481</v>
      </c>
      <c r="U70" s="18" t="s">
        <v>481</v>
      </c>
      <c r="V70" s="20" t="s">
        <v>481</v>
      </c>
      <c r="W70" s="18" t="s">
        <v>481</v>
      </c>
      <c r="X70" s="20" t="s">
        <v>481</v>
      </c>
      <c r="Y70" s="18" t="s">
        <v>481</v>
      </c>
      <c r="Z70" s="20" t="s">
        <v>481</v>
      </c>
      <c r="AA70" s="18" t="n">
        <v>452.32276927</v>
      </c>
      <c r="AB70" s="20" t="n">
        <v>8.7497968</v>
      </c>
    </row>
    <row r="71" spans="1:28">
      <c r="A71" s="15" t="s">
        <v>546</v>
      </c>
      <c r="B71" s="17" t="n">
        <v>6115</v>
      </c>
      <c r="C71" s="18">
        <f>(0.0/B71*100)</f>
        <v/>
      </c>
      <c r="D71" s="19" t="n">
        <v>6115</v>
      </c>
      <c r="E71" s="18" t="n">
        <v>478.74077107</v>
      </c>
      <c r="F71" s="20" t="n">
        <v>15.4830732</v>
      </c>
      <c r="G71" s="18" t="n">
        <v>478.4171647</v>
      </c>
      <c r="H71" s="20" t="n">
        <v>7.43581707</v>
      </c>
      <c r="I71" s="18" t="n">
        <v>495.76518546</v>
      </c>
      <c r="J71" s="20" t="n">
        <v>7.82727494</v>
      </c>
      <c r="K71" s="18" t="s">
        <v>481</v>
      </c>
      <c r="L71" s="20" t="s">
        <v>481</v>
      </c>
      <c r="M71" s="18" t="n">
        <v>510.50759042</v>
      </c>
      <c r="N71" s="20" t="n">
        <v>2.3948704</v>
      </c>
      <c r="O71" s="18" t="n">
        <v>535.048106</v>
      </c>
      <c r="P71" s="20" t="n">
        <v>3.52115828</v>
      </c>
      <c r="Q71" s="18" t="n">
        <v>570.66058346</v>
      </c>
      <c r="R71" s="20" t="n">
        <v>2.8721844</v>
      </c>
      <c r="S71" s="18" t="s">
        <v>481</v>
      </c>
      <c r="T71" s="20" t="s">
        <v>481</v>
      </c>
      <c r="U71" s="18" t="s">
        <v>481</v>
      </c>
      <c r="V71" s="20" t="s">
        <v>481</v>
      </c>
      <c r="W71" s="18" t="s">
        <v>481</v>
      </c>
      <c r="X71" s="20" t="s">
        <v>481</v>
      </c>
      <c r="Y71" s="18" t="s">
        <v>481</v>
      </c>
      <c r="Z71" s="20" t="s">
        <v>481</v>
      </c>
      <c r="AA71" s="18" t="n">
        <v>452.90973378</v>
      </c>
      <c r="AB71" s="20" t="n">
        <v>16.30660109</v>
      </c>
    </row>
    <row r="72" spans="1:28">
      <c r="A72" s="15" t="s">
        <v>547</v>
      </c>
      <c r="B72" s="17" t="n">
        <v>7708</v>
      </c>
      <c r="C72" s="18">
        <f>(0.0/B72*100)</f>
        <v/>
      </c>
      <c r="D72" s="19" t="n">
        <v>7708</v>
      </c>
      <c r="E72" s="18" t="n">
        <v>421.07316489</v>
      </c>
      <c r="F72" s="20" t="n">
        <v>34.3531284</v>
      </c>
      <c r="G72" s="18" t="n">
        <v>460.58833713</v>
      </c>
      <c r="H72" s="20" t="n">
        <v>15.383753</v>
      </c>
      <c r="I72" s="18" t="n">
        <v>455.55684363</v>
      </c>
      <c r="J72" s="20" t="n">
        <v>5.30218895</v>
      </c>
      <c r="K72" s="18" t="n">
        <v>494.66999947</v>
      </c>
      <c r="L72" s="20" t="n">
        <v>3.67630497</v>
      </c>
      <c r="M72" s="18" t="n">
        <v>469.84954093</v>
      </c>
      <c r="N72" s="20" t="n">
        <v>4.02688497</v>
      </c>
      <c r="O72" s="18" t="n">
        <v>494.7951314</v>
      </c>
      <c r="P72" s="20" t="n">
        <v>2.71528416</v>
      </c>
      <c r="Q72" s="18" t="n">
        <v>541.43530264</v>
      </c>
      <c r="R72" s="20" t="n">
        <v>4.09934665</v>
      </c>
      <c r="S72" s="18" t="s">
        <v>481</v>
      </c>
      <c r="T72" s="20" t="s">
        <v>481</v>
      </c>
      <c r="U72" s="18" t="s">
        <v>481</v>
      </c>
      <c r="V72" s="20" t="s">
        <v>481</v>
      </c>
      <c r="W72" s="18" t="s">
        <v>481</v>
      </c>
      <c r="X72" s="20" t="s">
        <v>481</v>
      </c>
      <c r="Y72" s="18" t="s">
        <v>481</v>
      </c>
      <c r="Z72" s="20" t="s">
        <v>481</v>
      </c>
      <c r="AA72" s="18" t="n">
        <v>442.76406693</v>
      </c>
      <c r="AB72" s="20" t="n">
        <v>23.10797362</v>
      </c>
    </row>
    <row r="73" spans="1:28">
      <c r="A73" s="15" t="s">
        <v>548</v>
      </c>
      <c r="B73" s="17" t="n">
        <v>8249</v>
      </c>
      <c r="C73" s="18">
        <f>(0.0/B73*100)</f>
        <v/>
      </c>
      <c r="D73" s="19" t="n">
        <v>8249</v>
      </c>
      <c r="E73" s="18" t="n">
        <v>413.62255745</v>
      </c>
      <c r="F73" s="20" t="n">
        <v>7.07540568</v>
      </c>
      <c r="G73" s="18" t="n">
        <v>402.58248036</v>
      </c>
      <c r="H73" s="20" t="n">
        <v>2.9399739</v>
      </c>
      <c r="I73" s="18" t="n">
        <v>393.65564297</v>
      </c>
      <c r="J73" s="20" t="n">
        <v>3.97990473</v>
      </c>
      <c r="K73" s="18" t="n">
        <v>397.51197735</v>
      </c>
      <c r="L73" s="20" t="n">
        <v>7.38149645</v>
      </c>
      <c r="M73" s="18" t="n">
        <v>402.46076324</v>
      </c>
      <c r="N73" s="20" t="n">
        <v>4.17214999</v>
      </c>
      <c r="O73" s="18" t="s">
        <v>481</v>
      </c>
      <c r="P73" s="20" t="s">
        <v>481</v>
      </c>
      <c r="Q73" s="18" t="n">
        <v>442.65866249</v>
      </c>
      <c r="R73" s="20" t="n">
        <v>6.18857332</v>
      </c>
      <c r="S73" s="18" t="s">
        <v>481</v>
      </c>
      <c r="T73" s="20" t="s">
        <v>481</v>
      </c>
      <c r="U73" s="18" t="s">
        <v>481</v>
      </c>
      <c r="V73" s="20" t="s">
        <v>481</v>
      </c>
      <c r="W73" s="18" t="s">
        <v>481</v>
      </c>
      <c r="X73" s="20" t="s">
        <v>481</v>
      </c>
      <c r="Y73" s="18" t="s">
        <v>481</v>
      </c>
      <c r="Z73" s="20" t="s">
        <v>481</v>
      </c>
      <c r="AA73" s="18" t="n">
        <v>374.19110571</v>
      </c>
      <c r="AB73" s="20" t="n">
        <v>10.58491584</v>
      </c>
    </row>
    <row r="74" spans="1:28">
      <c r="A74" s="15" t="s">
        <v>549</v>
      </c>
      <c r="B74" s="17" t="n">
        <v>4692</v>
      </c>
      <c r="C74" s="18">
        <f>(0.0/B74*100)</f>
        <v/>
      </c>
      <c r="D74" s="19" t="n">
        <v>4692</v>
      </c>
      <c r="E74" s="18" t="n">
        <v>371.82525153</v>
      </c>
      <c r="F74" s="20" t="n">
        <v>13.68215555</v>
      </c>
      <c r="G74" s="18" t="n">
        <v>383.62235451</v>
      </c>
      <c r="H74" s="20" t="n">
        <v>8.496093399999999</v>
      </c>
      <c r="I74" s="18" t="n">
        <v>381.32892649</v>
      </c>
      <c r="J74" s="20" t="n">
        <v>9.34717644</v>
      </c>
      <c r="K74" s="18" t="n">
        <v>417.7998947</v>
      </c>
      <c r="L74" s="20" t="n">
        <v>12.98435629</v>
      </c>
      <c r="M74" s="18" t="n">
        <v>433.41061125</v>
      </c>
      <c r="N74" s="20" t="n">
        <v>2.78994098</v>
      </c>
      <c r="O74" s="18" t="n">
        <v>462.66726415</v>
      </c>
      <c r="P74" s="20" t="n">
        <v>4.81600921</v>
      </c>
      <c r="Q74" s="18" t="n">
        <v>430.88437157</v>
      </c>
      <c r="R74" s="20" t="n">
        <v>3.15333369</v>
      </c>
      <c r="S74" s="18" t="s">
        <v>481</v>
      </c>
      <c r="T74" s="20" t="s">
        <v>481</v>
      </c>
      <c r="U74" s="18" t="s">
        <v>481</v>
      </c>
      <c r="V74" s="20" t="s">
        <v>481</v>
      </c>
      <c r="W74" s="18" t="s">
        <v>481</v>
      </c>
      <c r="X74" s="20" t="s">
        <v>481</v>
      </c>
      <c r="Y74" s="18" t="s">
        <v>481</v>
      </c>
      <c r="Z74" s="20" t="s">
        <v>481</v>
      </c>
      <c r="AA74" s="18" t="n">
        <v>354.29657299</v>
      </c>
      <c r="AB74" s="20" t="n">
        <v>5.80040059</v>
      </c>
    </row>
    <row r="75" spans="1:28">
      <c r="A75" s="15" t="s">
        <v>550</v>
      </c>
      <c r="B75" s="17" t="n">
        <v>5375</v>
      </c>
      <c r="C75" s="18">
        <f>(0.0/B75*100)</f>
        <v/>
      </c>
      <c r="D75" s="19" t="n">
        <v>5375</v>
      </c>
      <c r="E75" s="18" t="n">
        <v>340.65652311</v>
      </c>
      <c r="F75" s="20" t="n">
        <v>8.074457580000001</v>
      </c>
      <c r="G75" s="18" t="n">
        <v>349.60559387</v>
      </c>
      <c r="H75" s="20" t="n">
        <v>6.72833212</v>
      </c>
      <c r="I75" s="18" t="n">
        <v>313.34882947</v>
      </c>
      <c r="J75" s="20" t="n">
        <v>5.98030571</v>
      </c>
      <c r="K75" s="18" t="n">
        <v>326.28764052</v>
      </c>
      <c r="L75" s="20" t="n">
        <v>14.62603534</v>
      </c>
      <c r="M75" s="18" t="n">
        <v>363.02549892</v>
      </c>
      <c r="N75" s="20" t="n">
        <v>3.23304558</v>
      </c>
      <c r="O75" s="18" t="n">
        <v>382.37254454</v>
      </c>
      <c r="P75" s="20" t="n">
        <v>5.15891912</v>
      </c>
      <c r="Q75" s="18" t="n">
        <v>373.39799578</v>
      </c>
      <c r="R75" s="20" t="n">
        <v>5.34456578</v>
      </c>
      <c r="S75" s="18" t="s">
        <v>481</v>
      </c>
      <c r="T75" s="20" t="s">
        <v>481</v>
      </c>
      <c r="U75" s="18" t="s">
        <v>481</v>
      </c>
      <c r="V75" s="20" t="s">
        <v>481</v>
      </c>
      <c r="W75" s="18" t="s">
        <v>481</v>
      </c>
      <c r="X75" s="20" t="s">
        <v>481</v>
      </c>
      <c r="Y75" s="18" t="s">
        <v>481</v>
      </c>
      <c r="Z75" s="20" t="s">
        <v>481</v>
      </c>
      <c r="AA75" s="18" t="n">
        <v>360.43762677</v>
      </c>
      <c r="AB75" s="20" t="n">
        <v>9.13635039</v>
      </c>
    </row>
    <row r="76" spans="1:28">
      <c r="A76" s="15" t="s">
        <v>551</v>
      </c>
      <c r="B76" s="17" t="n">
        <v>14167</v>
      </c>
      <c r="C76" s="18">
        <f>(0.0/B76*100)</f>
        <v/>
      </c>
      <c r="D76" s="19" t="n">
        <v>14167</v>
      </c>
      <c r="E76" s="18" t="n">
        <v>371.81919485</v>
      </c>
      <c r="F76" s="20" t="n">
        <v>18.5794093</v>
      </c>
      <c r="G76" s="18" t="n">
        <v>411.33100555</v>
      </c>
      <c r="H76" s="20" t="n">
        <v>9.25043661</v>
      </c>
      <c r="I76" s="18" t="n">
        <v>379.76885357</v>
      </c>
      <c r="J76" s="20" t="n">
        <v>7.43460204</v>
      </c>
      <c r="K76" s="18" t="n">
        <v>399.05033827</v>
      </c>
      <c r="L76" s="20" t="n">
        <v>11.7188159</v>
      </c>
      <c r="M76" s="18" t="n">
        <v>406.34761319</v>
      </c>
      <c r="N76" s="20" t="n">
        <v>3.4313747</v>
      </c>
      <c r="O76" s="18" t="n">
        <v>417.88933379</v>
      </c>
      <c r="P76" s="20" t="n">
        <v>4.29590316</v>
      </c>
      <c r="Q76" s="18" t="n">
        <v>449.31640424</v>
      </c>
      <c r="R76" s="20" t="n">
        <v>3.32724759</v>
      </c>
      <c r="S76" s="18" t="s">
        <v>481</v>
      </c>
      <c r="T76" s="20" t="s">
        <v>481</v>
      </c>
      <c r="U76" s="18" t="s">
        <v>481</v>
      </c>
      <c r="V76" s="20" t="s">
        <v>481</v>
      </c>
      <c r="W76" s="18" t="s">
        <v>481</v>
      </c>
      <c r="X76" s="20" t="s">
        <v>481</v>
      </c>
      <c r="Y76" s="18" t="s">
        <v>481</v>
      </c>
      <c r="Z76" s="20" t="s">
        <v>481</v>
      </c>
      <c r="AA76" s="18" t="n">
        <v>419.60399086</v>
      </c>
      <c r="AB76" s="20" t="n">
        <v>9.934621030000001</v>
      </c>
    </row>
    <row r="77" spans="1:28">
      <c r="A77" s="15" t="s">
        <v>552</v>
      </c>
      <c r="B77" s="17" t="n">
        <v>6062</v>
      </c>
      <c r="C77" s="18">
        <f>(0.0/B77*100)</f>
        <v/>
      </c>
      <c r="D77" s="19" t="n">
        <v>6062</v>
      </c>
      <c r="E77" s="18" t="n">
        <v>359.35928567</v>
      </c>
      <c r="F77" s="20" t="n">
        <v>12.19896972</v>
      </c>
      <c r="G77" s="18" t="n">
        <v>402.93744186</v>
      </c>
      <c r="H77" s="20" t="n">
        <v>4.75460489</v>
      </c>
      <c r="I77" s="18" t="n">
        <v>405.62076491</v>
      </c>
      <c r="J77" s="20" t="n">
        <v>3.58853881</v>
      </c>
      <c r="K77" s="18" t="n">
        <v>395.73183718</v>
      </c>
      <c r="L77" s="20" t="n">
        <v>11.52072032</v>
      </c>
      <c r="M77" s="18" t="n">
        <v>446.3506605</v>
      </c>
      <c r="N77" s="20" t="n">
        <v>3.2194651</v>
      </c>
      <c r="O77" s="18" t="n">
        <v>468.12390586</v>
      </c>
      <c r="P77" s="20" t="n">
        <v>5.42957257</v>
      </c>
      <c r="Q77" s="18" t="n">
        <v>473.04596256</v>
      </c>
      <c r="R77" s="20" t="n">
        <v>5.41197307</v>
      </c>
      <c r="S77" s="18" t="s">
        <v>481</v>
      </c>
      <c r="T77" s="20" t="s">
        <v>481</v>
      </c>
      <c r="U77" s="18" t="s">
        <v>481</v>
      </c>
      <c r="V77" s="20" t="s">
        <v>481</v>
      </c>
      <c r="W77" s="18" t="s">
        <v>481</v>
      </c>
      <c r="X77" s="20" t="s">
        <v>481</v>
      </c>
      <c r="Y77" s="18" t="s">
        <v>481</v>
      </c>
      <c r="Z77" s="20" t="s">
        <v>481</v>
      </c>
      <c r="AA77" s="18" t="n">
        <v>418.66697557</v>
      </c>
      <c r="AB77" s="20" t="n">
        <v>10.86107429</v>
      </c>
    </row>
    <row r="78" spans="1:28">
      <c r="A78" s="15" t="s">
        <v>553</v>
      </c>
      <c r="B78" s="17" t="n">
        <v>5826</v>
      </c>
      <c r="C78" s="18">
        <f>(0.0/B78*100)</f>
        <v/>
      </c>
      <c r="D78" s="19" t="n">
        <v>5826</v>
      </c>
      <c r="E78" s="18" t="n">
        <v>452.77250031</v>
      </c>
      <c r="F78" s="20" t="n">
        <v>6.22933325</v>
      </c>
      <c r="G78" s="18" t="n">
        <v>476.9277776</v>
      </c>
      <c r="H78" s="20" t="n">
        <v>4.96909422</v>
      </c>
      <c r="I78" s="18" t="n">
        <v>477.45474032</v>
      </c>
      <c r="J78" s="20" t="n">
        <v>3.28654552</v>
      </c>
      <c r="K78" s="18" t="n">
        <v>492.53148172</v>
      </c>
      <c r="L78" s="20" t="n">
        <v>13.34952646</v>
      </c>
      <c r="M78" s="18" t="n">
        <v>499.90656475</v>
      </c>
      <c r="N78" s="20" t="n">
        <v>4.98895145</v>
      </c>
      <c r="O78" s="18" t="s">
        <v>481</v>
      </c>
      <c r="P78" s="20" t="s">
        <v>481</v>
      </c>
      <c r="Q78" s="18" t="n">
        <v>550.35289117</v>
      </c>
      <c r="R78" s="20" t="n">
        <v>8.042546460000001</v>
      </c>
      <c r="S78" s="18" t="s">
        <v>481</v>
      </c>
      <c r="T78" s="20" t="s">
        <v>481</v>
      </c>
      <c r="U78" s="18" t="s">
        <v>481</v>
      </c>
      <c r="V78" s="20" t="s">
        <v>481</v>
      </c>
      <c r="W78" s="18" t="s">
        <v>481</v>
      </c>
      <c r="X78" s="20" t="s">
        <v>481</v>
      </c>
      <c r="Y78" s="18" t="s">
        <v>481</v>
      </c>
      <c r="Z78" s="20" t="s">
        <v>481</v>
      </c>
      <c r="AA78" s="18" t="n">
        <v>429.44724269</v>
      </c>
      <c r="AB78" s="20" t="n">
        <v>13.88801002</v>
      </c>
    </row>
    <row customHeight="1" ht="25" r="79" spans="1:28">
      <c r="A79" s="15" t="s">
        <v>554</v>
      </c>
      <c r="B79" s="17" t="n">
        <v>1657</v>
      </c>
      <c r="C79" s="18">
        <f>(0.0/B79*100)</f>
        <v/>
      </c>
      <c r="D79" s="19" t="n">
        <v>1657</v>
      </c>
      <c r="E79" s="18" t="n">
        <v>392.62912472</v>
      </c>
      <c r="F79" s="20" t="n">
        <v>17.31497485</v>
      </c>
      <c r="G79" s="18" t="n">
        <v>391.91204981</v>
      </c>
      <c r="H79" s="20" t="n">
        <v>10.45823971</v>
      </c>
      <c r="I79" s="18" t="n">
        <v>424.98240119</v>
      </c>
      <c r="J79" s="20" t="n">
        <v>10.69073221</v>
      </c>
      <c r="K79" s="18" t="s">
        <v>481</v>
      </c>
      <c r="L79" s="20" t="s">
        <v>481</v>
      </c>
      <c r="M79" s="18" t="n">
        <v>460.22078069</v>
      </c>
      <c r="N79" s="20" t="n">
        <v>7.44957191</v>
      </c>
      <c r="O79" s="18" t="n">
        <v>485.23621548</v>
      </c>
      <c r="P79" s="20" t="n">
        <v>9.349288469999999</v>
      </c>
      <c r="Q79" s="18" t="n">
        <v>498.91998818</v>
      </c>
      <c r="R79" s="20" t="n">
        <v>8.69411154</v>
      </c>
      <c r="S79" s="18" t="s">
        <v>481</v>
      </c>
      <c r="T79" s="20" t="s">
        <v>481</v>
      </c>
      <c r="U79" s="18" t="s">
        <v>481</v>
      </c>
      <c r="V79" s="20" t="s">
        <v>481</v>
      </c>
      <c r="W79" s="18" t="s">
        <v>481</v>
      </c>
      <c r="X79" s="20" t="s">
        <v>481</v>
      </c>
      <c r="Y79" s="18" t="s">
        <v>481</v>
      </c>
      <c r="Z79" s="20" t="s">
        <v>481</v>
      </c>
      <c r="AA79" s="18" t="n">
        <v>465.72279145</v>
      </c>
      <c r="AB79" s="20" t="n">
        <v>23.43675553</v>
      </c>
    </row>
    <row r="80" spans="1:28">
      <c r="A80" s="15" t="s">
        <v>555</v>
      </c>
      <c r="B80" s="17" t="n">
        <v>7841</v>
      </c>
      <c r="C80" s="18">
        <f>(0.0/B80*100)</f>
        <v/>
      </c>
      <c r="D80" s="19" t="n">
        <v>7841</v>
      </c>
      <c r="E80" s="18" t="n">
        <v>401.1193</v>
      </c>
      <c r="F80" s="20" t="n">
        <v>60.89065747</v>
      </c>
      <c r="G80" s="18" t="n">
        <v>326.10749914</v>
      </c>
      <c r="H80" s="20" t="n">
        <v>50.29258911</v>
      </c>
      <c r="I80" s="18" t="n">
        <v>390.34914394</v>
      </c>
      <c r="J80" s="20" t="n">
        <v>21.99635698</v>
      </c>
      <c r="K80" s="18" t="n">
        <v>383.09350483</v>
      </c>
      <c r="L80" s="20" t="n">
        <v>45.03938732</v>
      </c>
      <c r="M80" s="18" t="n">
        <v>408.94255836</v>
      </c>
      <c r="N80" s="20" t="n">
        <v>6.71013588</v>
      </c>
      <c r="O80" s="18" t="n">
        <v>422.3353093</v>
      </c>
      <c r="P80" s="20" t="n">
        <v>4.02988988</v>
      </c>
      <c r="Q80" s="18" t="n">
        <v>434.74980644</v>
      </c>
      <c r="R80" s="20" t="n">
        <v>4.14948044</v>
      </c>
      <c r="S80" s="18" t="s">
        <v>481</v>
      </c>
      <c r="T80" s="20" t="s">
        <v>481</v>
      </c>
      <c r="U80" s="18" t="s">
        <v>481</v>
      </c>
      <c r="V80" s="20" t="s">
        <v>481</v>
      </c>
      <c r="W80" s="18" t="s">
        <v>481</v>
      </c>
      <c r="X80" s="20" t="s">
        <v>481</v>
      </c>
      <c r="Y80" s="18" t="s">
        <v>481</v>
      </c>
      <c r="Z80" s="20" t="s">
        <v>481</v>
      </c>
      <c r="AA80" s="18" t="s">
        <v>481</v>
      </c>
      <c r="AB80" s="20" t="s">
        <v>481</v>
      </c>
    </row>
    <row r="81" spans="1:28">
      <c r="A81" s="23" t="s">
        <v>556</v>
      </c>
      <c r="B81" s="17" t="n">
        <v>8861</v>
      </c>
      <c r="C81" s="18">
        <f>(0.0/B81*100)</f>
        <v/>
      </c>
      <c r="D81" s="19" t="n">
        <v>8861</v>
      </c>
      <c r="E81" s="18" t="n">
        <v>392.18268998</v>
      </c>
      <c r="F81" s="20" t="n">
        <v>11.40664386</v>
      </c>
      <c r="G81" s="18" t="n">
        <v>382.75634712</v>
      </c>
      <c r="H81" s="20" t="n">
        <v>8.104626039999999</v>
      </c>
      <c r="I81" s="18" t="n">
        <v>398.0995395</v>
      </c>
      <c r="J81" s="20" t="n">
        <v>5.04272744</v>
      </c>
      <c r="K81" s="18" t="n">
        <v>401.72815745</v>
      </c>
      <c r="L81" s="20" t="n">
        <v>11.92625279</v>
      </c>
      <c r="M81" s="18" t="n">
        <v>432.23511482</v>
      </c>
      <c r="N81" s="20" t="n">
        <v>3.3095924</v>
      </c>
      <c r="O81" s="18" t="n">
        <v>464.15020722</v>
      </c>
      <c r="P81" s="20" t="n">
        <v>5.15476761</v>
      </c>
      <c r="Q81" s="18" t="n">
        <v>438.39100153</v>
      </c>
      <c r="R81" s="20" t="n">
        <v>6.0077005</v>
      </c>
      <c r="S81" s="18" t="s">
        <v>481</v>
      </c>
      <c r="T81" s="20" t="s">
        <v>481</v>
      </c>
      <c r="U81" s="18" t="s">
        <v>481</v>
      </c>
      <c r="V81" s="20" t="s">
        <v>481</v>
      </c>
      <c r="W81" s="18" t="s">
        <v>481</v>
      </c>
      <c r="X81" s="20" t="s">
        <v>481</v>
      </c>
      <c r="Y81" s="18" t="s">
        <v>481</v>
      </c>
      <c r="Z81" s="20" t="s">
        <v>481</v>
      </c>
      <c r="AA81" s="18" t="n">
        <v>419.42918144</v>
      </c>
      <c r="AB81" s="20" t="n">
        <v>10.1947511</v>
      </c>
    </row>
    <row r="82" spans="1:2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row>
    <row r="83" spans="1:28">
      <c r="A83" s="3" t="s">
        <v>558</v>
      </c>
    </row>
    <row r="84" spans="1:28">
      <c r="A84" s="25" t="s">
        <v>559</v>
      </c>
    </row>
    <row r="85" spans="1:28">
      <c r="A85" s="25" t="s">
        <v>560</v>
      </c>
    </row>
    <row customHeight="1" ht="30" r="86" spans="1:28">
      <c r="A86" s="25" t="s">
        <v>561</v>
      </c>
    </row>
    <row customHeight="1" ht="30" r="87" spans="1:28">
      <c r="A87" s="25" t="s">
        <v>557</v>
      </c>
    </row>
    <row customHeight="1" ht="30" r="88" spans="1:28">
      <c r="A88" s="25" t="s">
        <v>562</v>
      </c>
    </row>
    <row customHeight="1" ht="30" r="89" spans="1:28">
      <c r="A89" s="25" t="s">
        <v>563</v>
      </c>
    </row>
    <row customHeight="1" ht="30" r="90" spans="1:28">
      <c r="A90" s="25" t="s">
        <v>564</v>
      </c>
    </row>
    <row customHeight="1" ht="30" r="91" spans="1:28">
      <c r="A91" s="25" t="s">
        <v>565</v>
      </c>
    </row>
    <row customHeight="1" ht="30" r="92" spans="1:28">
      <c r="A92" s="25" t="s">
        <v>566</v>
      </c>
    </row>
    <row customHeight="1" ht="30" r="93" spans="1:28">
      <c r="A93" s="25" t="s">
        <v>567</v>
      </c>
    </row>
    <row customHeight="1" ht="30" r="94" spans="1:28">
      <c r="A94" s="25" t="s">
        <v>568</v>
      </c>
    </row>
    <row customHeight="1" ht="30" r="95" spans="1:28">
      <c r="A95" s="25" t="s">
        <v>569</v>
      </c>
    </row>
    <row customHeight="1" ht="30" r="96" spans="1:28">
      <c r="A96" s="25" t="s">
        <v>570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957</v>
      </c>
    </row>
    <row customHeight="1" ht="30" r="4" spans="1:18">
      <c r="A4" s="6" t="n"/>
      <c r="B4" s="7" t="s">
        <v>462</v>
      </c>
      <c r="C4" s="7" t="s">
        <v>463</v>
      </c>
      <c r="D4" s="8" t="s">
        <v>462</v>
      </c>
      <c r="E4" s="9" t="s">
        <v>958</v>
      </c>
      <c r="F4" s="10" t="n"/>
      <c r="G4" s="9" t="s">
        <v>959</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(0.0/B7*100)</f>
        <v/>
      </c>
      <c r="D7" s="19" t="n">
        <v>14530</v>
      </c>
      <c r="E7" s="18" t="n">
        <v>509.11974415</v>
      </c>
      <c r="F7" s="20" t="n">
        <v>1.767923</v>
      </c>
      <c r="G7" s="18" t="n">
        <v>449.87150918</v>
      </c>
      <c r="H7" s="20" t="n">
        <v>4.96285252</v>
      </c>
      <c r="I7" s="18" t="s">
        <v>481</v>
      </c>
      <c r="J7" s="20" t="s">
        <v>481</v>
      </c>
      <c r="K7" s="18" t="s">
        <v>481</v>
      </c>
      <c r="L7" s="20" t="s">
        <v>481</v>
      </c>
      <c r="M7" s="18" t="s">
        <v>481</v>
      </c>
      <c r="N7" s="20" t="s">
        <v>481</v>
      </c>
      <c r="O7" s="18" t="s">
        <v>481</v>
      </c>
      <c r="P7" s="20" t="s">
        <v>481</v>
      </c>
      <c r="Q7" s="18" t="n">
        <v>429.44873238</v>
      </c>
      <c r="R7" s="20" t="n">
        <v>7.63795537</v>
      </c>
    </row>
    <row r="8" spans="1:18">
      <c r="A8" s="15" t="s">
        <v>483</v>
      </c>
      <c r="B8" s="17" t="n">
        <v>7007</v>
      </c>
      <c r="C8" s="18">
        <f>(0.0/B8*100)</f>
        <v/>
      </c>
      <c r="D8" s="19" t="n">
        <v>7007</v>
      </c>
      <c r="E8" s="18" t="n">
        <v>497.04300005</v>
      </c>
      <c r="F8" s="20" t="n">
        <v>2.70013157</v>
      </c>
      <c r="G8" s="18" t="n">
        <v>425.41027681</v>
      </c>
      <c r="H8" s="20" t="n">
        <v>4.40657422</v>
      </c>
      <c r="I8" s="18" t="s">
        <v>481</v>
      </c>
      <c r="J8" s="20" t="s">
        <v>481</v>
      </c>
      <c r="K8" s="18" t="s">
        <v>481</v>
      </c>
      <c r="L8" s="20" t="s">
        <v>481</v>
      </c>
      <c r="M8" s="18" t="s">
        <v>481</v>
      </c>
      <c r="N8" s="20" t="s">
        <v>481</v>
      </c>
      <c r="O8" s="18" t="s">
        <v>481</v>
      </c>
      <c r="P8" s="20" t="s">
        <v>481</v>
      </c>
      <c r="Q8" s="18" t="n">
        <v>381.16531301</v>
      </c>
      <c r="R8" s="20" t="n">
        <v>15.36468168</v>
      </c>
    </row>
    <row r="9" spans="1:18">
      <c r="A9" s="15" t="s">
        <v>484</v>
      </c>
      <c r="B9" s="17" t="n">
        <v>9651</v>
      </c>
      <c r="C9" s="18">
        <f>(0.0/B9*100)</f>
        <v/>
      </c>
      <c r="D9" s="19" t="n">
        <v>9651</v>
      </c>
      <c r="E9" s="18" t="n">
        <v>540.27617223</v>
      </c>
      <c r="F9" s="20" t="n">
        <v>2.04982269</v>
      </c>
      <c r="G9" s="18" t="n">
        <v>435.2321424</v>
      </c>
      <c r="H9" s="20" t="n">
        <v>2.922476</v>
      </c>
      <c r="I9" s="18" t="s">
        <v>481</v>
      </c>
      <c r="J9" s="20" t="s">
        <v>481</v>
      </c>
      <c r="K9" s="18" t="s">
        <v>481</v>
      </c>
      <c r="L9" s="20" t="s">
        <v>481</v>
      </c>
      <c r="M9" s="18" t="s">
        <v>481</v>
      </c>
      <c r="N9" s="20" t="s">
        <v>481</v>
      </c>
      <c r="O9" s="18" t="s">
        <v>481</v>
      </c>
      <c r="P9" s="20" t="s">
        <v>481</v>
      </c>
      <c r="Q9" s="18" t="n">
        <v>371.81685648</v>
      </c>
      <c r="R9" s="20" t="n">
        <v>10.95324402</v>
      </c>
    </row>
    <row r="10" spans="1:18">
      <c r="A10" s="15" t="s">
        <v>485</v>
      </c>
      <c r="B10" s="17" t="n">
        <v>20058</v>
      </c>
      <c r="C10" s="18">
        <f>(0.0/B10*100)</f>
        <v/>
      </c>
      <c r="D10" s="19" t="n">
        <v>20058</v>
      </c>
      <c r="E10" s="18" t="n">
        <v>533.55880733</v>
      </c>
      <c r="F10" s="20" t="n">
        <v>2.17603646</v>
      </c>
      <c r="G10" s="18" t="n">
        <v>438.99517641</v>
      </c>
      <c r="H10" s="20" t="n">
        <v>5.18871367</v>
      </c>
      <c r="I10" s="18" t="s">
        <v>481</v>
      </c>
      <c r="J10" s="20" t="s">
        <v>481</v>
      </c>
      <c r="K10" s="18" t="s">
        <v>481</v>
      </c>
      <c r="L10" s="20" t="s">
        <v>481</v>
      </c>
      <c r="M10" s="18" t="s">
        <v>481</v>
      </c>
      <c r="N10" s="20" t="s">
        <v>481</v>
      </c>
      <c r="O10" s="18" t="s">
        <v>481</v>
      </c>
      <c r="P10" s="20" t="s">
        <v>481</v>
      </c>
      <c r="Q10" s="18" t="n">
        <v>479.49452969</v>
      </c>
      <c r="R10" s="20" t="n">
        <v>8.115084899999999</v>
      </c>
    </row>
    <row r="11" spans="1:18">
      <c r="A11" s="15" t="s">
        <v>486</v>
      </c>
      <c r="B11" s="17" t="n">
        <v>7053</v>
      </c>
      <c r="C11" s="18">
        <f>(0.0/B11*100)</f>
        <v/>
      </c>
      <c r="D11" s="19" t="n">
        <v>7053</v>
      </c>
      <c r="E11" s="18" t="n">
        <v>479.23301219</v>
      </c>
      <c r="F11" s="20" t="n">
        <v>2.51196807</v>
      </c>
      <c r="G11" s="18" t="n">
        <v>398.21542159</v>
      </c>
      <c r="H11" s="20" t="n">
        <v>3.52698022</v>
      </c>
      <c r="I11" s="18" t="s">
        <v>481</v>
      </c>
      <c r="J11" s="20" t="s">
        <v>481</v>
      </c>
      <c r="K11" s="18" t="s">
        <v>481</v>
      </c>
      <c r="L11" s="20" t="s">
        <v>481</v>
      </c>
      <c r="M11" s="18" t="s">
        <v>481</v>
      </c>
      <c r="N11" s="20" t="s">
        <v>481</v>
      </c>
      <c r="O11" s="18" t="s">
        <v>481</v>
      </c>
      <c r="P11" s="20" t="s">
        <v>481</v>
      </c>
      <c r="Q11" s="18" t="n">
        <v>404.68623822</v>
      </c>
      <c r="R11" s="20" t="n">
        <v>12.09492639</v>
      </c>
    </row>
    <row r="12" spans="1:18">
      <c r="A12" s="15" t="s">
        <v>487</v>
      </c>
      <c r="B12" s="17" t="n">
        <v>6894</v>
      </c>
      <c r="C12" s="18">
        <f>(0.0/B12*100)</f>
        <v/>
      </c>
      <c r="D12" s="19" t="n">
        <v>6894</v>
      </c>
      <c r="E12" s="18" t="n">
        <v>498.41285057</v>
      </c>
      <c r="F12" s="20" t="n">
        <v>2.1711531</v>
      </c>
      <c r="G12" s="18" t="n">
        <v>358.4665874</v>
      </c>
      <c r="H12" s="20" t="n">
        <v>7.31499782</v>
      </c>
      <c r="I12" s="18" t="s">
        <v>481</v>
      </c>
      <c r="J12" s="20" t="s">
        <v>481</v>
      </c>
      <c r="K12" s="18" t="s">
        <v>481</v>
      </c>
      <c r="L12" s="20" t="s">
        <v>481</v>
      </c>
      <c r="M12" s="18" t="s">
        <v>481</v>
      </c>
      <c r="N12" s="20" t="s">
        <v>481</v>
      </c>
      <c r="O12" s="18" t="s">
        <v>481</v>
      </c>
      <c r="P12" s="20" t="s">
        <v>481</v>
      </c>
      <c r="Q12" s="18" t="n">
        <v>358.6761212</v>
      </c>
      <c r="R12" s="20" t="n">
        <v>15.95373958</v>
      </c>
    </row>
    <row r="13" spans="1:18">
      <c r="A13" s="15" t="s">
        <v>488</v>
      </c>
      <c r="B13" s="17" t="n">
        <v>7161</v>
      </c>
      <c r="C13" s="18">
        <f>(0.0/B13*100)</f>
        <v/>
      </c>
      <c r="D13" s="19" t="n">
        <v>7161</v>
      </c>
      <c r="E13" s="18" t="n">
        <v>507.17679948</v>
      </c>
      <c r="F13" s="20" t="n">
        <v>2.59509144</v>
      </c>
      <c r="G13" s="18" t="n">
        <v>433.58207372</v>
      </c>
      <c r="H13" s="20" t="n">
        <v>7.70149591</v>
      </c>
      <c r="I13" s="18" t="s">
        <v>481</v>
      </c>
      <c r="J13" s="20" t="s">
        <v>481</v>
      </c>
      <c r="K13" s="18" t="s">
        <v>481</v>
      </c>
      <c r="L13" s="20" t="s">
        <v>481</v>
      </c>
      <c r="M13" s="18" t="s">
        <v>481</v>
      </c>
      <c r="N13" s="20" t="s">
        <v>481</v>
      </c>
      <c r="O13" s="18" t="s">
        <v>481</v>
      </c>
      <c r="P13" s="20" t="s">
        <v>481</v>
      </c>
      <c r="Q13" s="18" t="n">
        <v>416.29740299</v>
      </c>
      <c r="R13" s="20" t="n">
        <v>5.55909916</v>
      </c>
    </row>
    <row r="14" spans="1:18">
      <c r="A14" s="15" t="s">
        <v>489</v>
      </c>
      <c r="B14" s="17" t="n">
        <v>5587</v>
      </c>
      <c r="C14" s="18">
        <f>(0.0/B14*100)</f>
        <v/>
      </c>
      <c r="D14" s="19" t="n">
        <v>5587</v>
      </c>
      <c r="E14" s="18" t="n">
        <v>523.7794631100001</v>
      </c>
      <c r="F14" s="20" t="n">
        <v>2.20795384</v>
      </c>
      <c r="G14" s="18" t="n">
        <v>424.62305541</v>
      </c>
      <c r="H14" s="20" t="n">
        <v>8.25689753</v>
      </c>
      <c r="I14" s="18" t="s">
        <v>481</v>
      </c>
      <c r="J14" s="20" t="s">
        <v>481</v>
      </c>
      <c r="K14" s="18" t="s">
        <v>481</v>
      </c>
      <c r="L14" s="20" t="s">
        <v>481</v>
      </c>
      <c r="M14" s="18" t="s">
        <v>481</v>
      </c>
      <c r="N14" s="20" t="s">
        <v>481</v>
      </c>
      <c r="O14" s="18" t="s">
        <v>481</v>
      </c>
      <c r="P14" s="20" t="s">
        <v>481</v>
      </c>
      <c r="Q14" s="18" t="n">
        <v>470.80427295</v>
      </c>
      <c r="R14" s="20" t="n">
        <v>9.10445041</v>
      </c>
    </row>
    <row r="15" spans="1:18">
      <c r="A15" s="15" t="s">
        <v>490</v>
      </c>
      <c r="B15" s="17" t="n">
        <v>5882</v>
      </c>
      <c r="C15" s="18">
        <f>(0.0/B15*100)</f>
        <v/>
      </c>
      <c r="D15" s="19" t="n">
        <v>5882</v>
      </c>
      <c r="E15" s="18" t="n">
        <v>532.38748719</v>
      </c>
      <c r="F15" s="20" t="n">
        <v>2.41835391</v>
      </c>
      <c r="G15" s="18" t="n">
        <v>408.47435171</v>
      </c>
      <c r="H15" s="20" t="n">
        <v>10.46576906</v>
      </c>
      <c r="I15" s="18" t="s">
        <v>481</v>
      </c>
      <c r="J15" s="20" t="s">
        <v>481</v>
      </c>
      <c r="K15" s="18" t="s">
        <v>481</v>
      </c>
      <c r="L15" s="20" t="s">
        <v>481</v>
      </c>
      <c r="M15" s="18" t="s">
        <v>481</v>
      </c>
      <c r="N15" s="20" t="s">
        <v>481</v>
      </c>
      <c r="O15" s="18" t="s">
        <v>481</v>
      </c>
      <c r="P15" s="20" t="s">
        <v>481</v>
      </c>
      <c r="Q15" s="18" t="n">
        <v>430.58642752</v>
      </c>
      <c r="R15" s="20" t="n">
        <v>18.91349868</v>
      </c>
    </row>
    <row r="16" spans="1:18">
      <c r="A16" s="15" t="s">
        <v>491</v>
      </c>
      <c r="B16" s="17" t="n">
        <v>6108</v>
      </c>
      <c r="C16" s="18">
        <f>(0.0/B16*100)</f>
        <v/>
      </c>
      <c r="D16" s="19" t="n">
        <v>6108</v>
      </c>
      <c r="E16" s="18" t="n">
        <v>532.37319111</v>
      </c>
      <c r="F16" s="20" t="n">
        <v>2.43161823</v>
      </c>
      <c r="G16" s="18" t="n">
        <v>397.04941432</v>
      </c>
      <c r="H16" s="20" t="n">
        <v>5.2655861</v>
      </c>
      <c r="I16" s="18" t="s">
        <v>481</v>
      </c>
      <c r="J16" s="20" t="s">
        <v>481</v>
      </c>
      <c r="K16" s="18" t="s">
        <v>481</v>
      </c>
      <c r="L16" s="20" t="s">
        <v>481</v>
      </c>
      <c r="M16" s="18" t="s">
        <v>481</v>
      </c>
      <c r="N16" s="20" t="s">
        <v>481</v>
      </c>
      <c r="O16" s="18" t="s">
        <v>481</v>
      </c>
      <c r="P16" s="20" t="s">
        <v>481</v>
      </c>
      <c r="Q16" s="18" t="n">
        <v>390.55035395</v>
      </c>
      <c r="R16" s="20" t="n">
        <v>12.8755865</v>
      </c>
    </row>
    <row r="17" spans="1:18">
      <c r="A17" s="15" t="s">
        <v>492</v>
      </c>
      <c r="B17" s="17" t="n">
        <v>6504</v>
      </c>
      <c r="C17" s="18">
        <f>(0.0/B17*100)</f>
        <v/>
      </c>
      <c r="D17" s="19" t="n">
        <v>6504</v>
      </c>
      <c r="E17" s="18" t="n">
        <v>532.65037576</v>
      </c>
      <c r="F17" s="20" t="n">
        <v>2.69276351</v>
      </c>
      <c r="G17" s="18" t="n">
        <v>454.0768349</v>
      </c>
      <c r="H17" s="20" t="n">
        <v>5.75095869</v>
      </c>
      <c r="I17" s="18" t="s">
        <v>481</v>
      </c>
      <c r="J17" s="20" t="s">
        <v>481</v>
      </c>
      <c r="K17" s="18" t="s">
        <v>481</v>
      </c>
      <c r="L17" s="20" t="s">
        <v>481</v>
      </c>
      <c r="M17" s="18" t="s">
        <v>481</v>
      </c>
      <c r="N17" s="20" t="s">
        <v>481</v>
      </c>
      <c r="O17" s="18" t="s">
        <v>481</v>
      </c>
      <c r="P17" s="20" t="s">
        <v>481</v>
      </c>
      <c r="Q17" s="18" t="n">
        <v>448.18988072</v>
      </c>
      <c r="R17" s="20" t="n">
        <v>6.9903491</v>
      </c>
    </row>
    <row r="18" spans="1:18">
      <c r="A18" s="15" t="s">
        <v>493</v>
      </c>
      <c r="B18" s="17" t="n">
        <v>5532</v>
      </c>
      <c r="C18" s="18">
        <f>(0.0/B18*100)</f>
        <v/>
      </c>
      <c r="D18" s="19" t="n">
        <v>5532</v>
      </c>
      <c r="E18" s="18" t="n">
        <v>473.83639972</v>
      </c>
      <c r="F18" s="20" t="n">
        <v>4.22431977</v>
      </c>
      <c r="G18" s="18" t="n">
        <v>350.78482775</v>
      </c>
      <c r="H18" s="20" t="n">
        <v>10.24659338</v>
      </c>
      <c r="I18" s="18" t="s">
        <v>481</v>
      </c>
      <c r="J18" s="20" t="s">
        <v>481</v>
      </c>
      <c r="K18" s="18" t="s">
        <v>481</v>
      </c>
      <c r="L18" s="20" t="s">
        <v>481</v>
      </c>
      <c r="M18" s="18" t="s">
        <v>481</v>
      </c>
      <c r="N18" s="20" t="s">
        <v>481</v>
      </c>
      <c r="O18" s="18" t="s">
        <v>481</v>
      </c>
      <c r="P18" s="20" t="s">
        <v>481</v>
      </c>
      <c r="Q18" s="18" t="n">
        <v>394.45079039</v>
      </c>
      <c r="R18" s="20" t="n">
        <v>19.19262519</v>
      </c>
    </row>
    <row r="19" spans="1:18">
      <c r="A19" s="15" t="s">
        <v>494</v>
      </c>
      <c r="B19" s="17" t="n">
        <v>5658</v>
      </c>
      <c r="C19" s="18">
        <f>(0.0/B19*100)</f>
        <v/>
      </c>
      <c r="D19" s="19" t="n">
        <v>5658</v>
      </c>
      <c r="E19" s="18" t="n">
        <v>478.85175891</v>
      </c>
      <c r="F19" s="20" t="n">
        <v>2.59939083</v>
      </c>
      <c r="G19" s="18" t="n">
        <v>384.53516224</v>
      </c>
      <c r="H19" s="20" t="n">
        <v>6.19351702</v>
      </c>
      <c r="I19" s="18" t="s">
        <v>481</v>
      </c>
      <c r="J19" s="20" t="s">
        <v>481</v>
      </c>
      <c r="K19" s="18" t="s">
        <v>481</v>
      </c>
      <c r="L19" s="20" t="s">
        <v>481</v>
      </c>
      <c r="M19" s="18" t="s">
        <v>481</v>
      </c>
      <c r="N19" s="20" t="s">
        <v>481</v>
      </c>
      <c r="O19" s="18" t="s">
        <v>481</v>
      </c>
      <c r="P19" s="20" t="s">
        <v>481</v>
      </c>
      <c r="Q19" s="18" t="n">
        <v>443.37301255</v>
      </c>
      <c r="R19" s="20" t="n">
        <v>16.87356896</v>
      </c>
    </row>
    <row r="20" spans="1:18">
      <c r="A20" s="15" t="s">
        <v>495</v>
      </c>
      <c r="B20" s="17" t="n">
        <v>3371</v>
      </c>
      <c r="C20" s="18">
        <f>(0.0/B20*100)</f>
        <v/>
      </c>
      <c r="D20" s="19" t="n">
        <v>3371</v>
      </c>
      <c r="E20" s="18" t="n">
        <v>483.97317119</v>
      </c>
      <c r="F20" s="20" t="n">
        <v>1.98651626</v>
      </c>
      <c r="G20" s="18" t="n">
        <v>347.94897084</v>
      </c>
      <c r="H20" s="20" t="n">
        <v>22.57819736</v>
      </c>
      <c r="I20" s="18" t="s">
        <v>481</v>
      </c>
      <c r="J20" s="20" t="s">
        <v>481</v>
      </c>
      <c r="K20" s="18" t="s">
        <v>481</v>
      </c>
      <c r="L20" s="20" t="s">
        <v>481</v>
      </c>
      <c r="M20" s="18" t="s">
        <v>481</v>
      </c>
      <c r="N20" s="20" t="s">
        <v>481</v>
      </c>
      <c r="O20" s="18" t="s">
        <v>481</v>
      </c>
      <c r="P20" s="20" t="s">
        <v>481</v>
      </c>
      <c r="Q20" s="18" t="n">
        <v>446.14320289</v>
      </c>
      <c r="R20" s="20" t="n">
        <v>11.83398439</v>
      </c>
    </row>
    <row r="21" spans="1:18">
      <c r="A21" s="15" t="s">
        <v>496</v>
      </c>
      <c r="B21" s="17" t="n">
        <v>5741</v>
      </c>
      <c r="C21" s="18">
        <f>(0.0/B21*100)</f>
        <v/>
      </c>
      <c r="D21" s="19" t="n">
        <v>5741</v>
      </c>
      <c r="E21" s="18" t="n">
        <v>525.31593416</v>
      </c>
      <c r="F21" s="20" t="n">
        <v>2.43364263</v>
      </c>
      <c r="G21" s="18" t="n">
        <v>469.1167046</v>
      </c>
      <c r="H21" s="20" t="n">
        <v>5.67576951</v>
      </c>
      <c r="I21" s="18" t="s">
        <v>481</v>
      </c>
      <c r="J21" s="20" t="s">
        <v>481</v>
      </c>
      <c r="K21" s="18" t="s">
        <v>481</v>
      </c>
      <c r="L21" s="20" t="s">
        <v>481</v>
      </c>
      <c r="M21" s="18" t="s">
        <v>481</v>
      </c>
      <c r="N21" s="20" t="s">
        <v>481</v>
      </c>
      <c r="O21" s="18" t="s">
        <v>481</v>
      </c>
      <c r="P21" s="20" t="s">
        <v>481</v>
      </c>
      <c r="Q21" s="18" t="n">
        <v>476.47460908</v>
      </c>
      <c r="R21" s="20" t="n">
        <v>21.07731108</v>
      </c>
    </row>
    <row r="22" spans="1:18">
      <c r="A22" s="15" t="s">
        <v>497</v>
      </c>
      <c r="B22" s="17" t="n">
        <v>6598</v>
      </c>
      <c r="C22" s="18">
        <f>(0.0/B22*100)</f>
        <v/>
      </c>
      <c r="D22" s="19" t="n">
        <v>6598</v>
      </c>
      <c r="E22" s="18" t="n">
        <v>492.90446227</v>
      </c>
      <c r="F22" s="20" t="n">
        <v>3.76009013</v>
      </c>
      <c r="G22" s="18" t="n">
        <v>362.89779906</v>
      </c>
      <c r="H22" s="20" t="n">
        <v>6.90167737</v>
      </c>
      <c r="I22" s="18" t="s">
        <v>481</v>
      </c>
      <c r="J22" s="20" t="s">
        <v>481</v>
      </c>
      <c r="K22" s="18" t="s">
        <v>481</v>
      </c>
      <c r="L22" s="20" t="s">
        <v>481</v>
      </c>
      <c r="M22" s="18" t="s">
        <v>481</v>
      </c>
      <c r="N22" s="20" t="s">
        <v>481</v>
      </c>
      <c r="O22" s="18" t="s">
        <v>481</v>
      </c>
      <c r="P22" s="20" t="s">
        <v>481</v>
      </c>
      <c r="Q22" s="18" t="n">
        <v>351.39314667</v>
      </c>
      <c r="R22" s="20" t="n">
        <v>12.93371421</v>
      </c>
    </row>
    <row r="23" spans="1:18">
      <c r="A23" s="15" t="s">
        <v>498</v>
      </c>
      <c r="B23" s="17" t="n">
        <v>11583</v>
      </c>
      <c r="C23" s="18">
        <f>(0.0/B23*100)</f>
        <v/>
      </c>
      <c r="D23" s="19" t="n">
        <v>11583</v>
      </c>
      <c r="E23" s="18" t="n">
        <v>498.19585899</v>
      </c>
      <c r="F23" s="20" t="n">
        <v>2.70969481</v>
      </c>
      <c r="G23" s="18" t="n">
        <v>417.86113298</v>
      </c>
      <c r="H23" s="20" t="n">
        <v>4.95493907</v>
      </c>
      <c r="I23" s="18" t="s">
        <v>481</v>
      </c>
      <c r="J23" s="20" t="s">
        <v>481</v>
      </c>
      <c r="K23" s="18" t="s">
        <v>481</v>
      </c>
      <c r="L23" s="20" t="s">
        <v>481</v>
      </c>
      <c r="M23" s="18" t="s">
        <v>481</v>
      </c>
      <c r="N23" s="20" t="s">
        <v>481</v>
      </c>
      <c r="O23" s="18" t="s">
        <v>481</v>
      </c>
      <c r="P23" s="20" t="s">
        <v>481</v>
      </c>
      <c r="Q23" s="18" t="n">
        <v>424.53273023</v>
      </c>
      <c r="R23" s="20" t="n">
        <v>13.05300185</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s">
        <v>481</v>
      </c>
      <c r="P24" s="20" t="s">
        <v>481</v>
      </c>
      <c r="Q24" s="18" t="n">
        <v>515.9584799199999</v>
      </c>
      <c r="R24" s="20" t="n">
        <v>3.19721086</v>
      </c>
    </row>
    <row r="25" spans="1:18">
      <c r="A25" s="15" t="s">
        <v>500</v>
      </c>
      <c r="B25" s="17" t="n">
        <v>5581</v>
      </c>
      <c r="C25" s="18">
        <f>(0.0/B25*100)</f>
        <v/>
      </c>
      <c r="D25" s="19" t="n">
        <v>5581</v>
      </c>
      <c r="E25" s="18" t="n">
        <v>518.81488425</v>
      </c>
      <c r="F25" s="20" t="n">
        <v>3.41627293</v>
      </c>
      <c r="G25" s="18" t="n">
        <v>501.66977157</v>
      </c>
      <c r="H25" s="20" t="n">
        <v>8.77855102</v>
      </c>
      <c r="I25" s="18" t="s">
        <v>481</v>
      </c>
      <c r="J25" s="20" t="s">
        <v>481</v>
      </c>
      <c r="K25" s="18" t="s">
        <v>481</v>
      </c>
      <c r="L25" s="20" t="s">
        <v>481</v>
      </c>
      <c r="M25" s="18" t="s">
        <v>481</v>
      </c>
      <c r="N25" s="20" t="s">
        <v>481</v>
      </c>
      <c r="O25" s="18" t="s">
        <v>481</v>
      </c>
      <c r="P25" s="20" t="s">
        <v>481</v>
      </c>
      <c r="Q25" s="18" t="n">
        <v>428.00957248</v>
      </c>
      <c r="R25" s="20" t="n">
        <v>22.05653743</v>
      </c>
    </row>
    <row r="26" spans="1:18">
      <c r="A26" s="15" t="s">
        <v>501</v>
      </c>
      <c r="B26" s="17" t="n">
        <v>4869</v>
      </c>
      <c r="C26" s="18">
        <f>(0.0/B26*100)</f>
        <v/>
      </c>
      <c r="D26" s="19" t="n">
        <v>4869</v>
      </c>
      <c r="E26" s="18" t="n">
        <v>494.21555882</v>
      </c>
      <c r="F26" s="20" t="n">
        <v>1.70661934</v>
      </c>
      <c r="G26" s="18" t="n">
        <v>377.9922702</v>
      </c>
      <c r="H26" s="20" t="n">
        <v>6.58665422</v>
      </c>
      <c r="I26" s="18" t="s">
        <v>481</v>
      </c>
      <c r="J26" s="20" t="s">
        <v>481</v>
      </c>
      <c r="K26" s="18" t="s">
        <v>481</v>
      </c>
      <c r="L26" s="20" t="s">
        <v>481</v>
      </c>
      <c r="M26" s="18" t="s">
        <v>481</v>
      </c>
      <c r="N26" s="20" t="s">
        <v>481</v>
      </c>
      <c r="O26" s="18" t="s">
        <v>481</v>
      </c>
      <c r="P26" s="20" t="s">
        <v>481</v>
      </c>
      <c r="Q26" s="18" t="n">
        <v>427.45947922</v>
      </c>
      <c r="R26" s="20" t="n">
        <v>11.78386611</v>
      </c>
    </row>
    <row r="27" spans="1:18">
      <c r="A27" s="15" t="s">
        <v>502</v>
      </c>
      <c r="B27" s="17" t="n">
        <v>5299</v>
      </c>
      <c r="C27" s="18">
        <f>(0.0/B27*100)</f>
        <v/>
      </c>
      <c r="D27" s="19" t="n">
        <v>5299</v>
      </c>
      <c r="E27" s="18" t="n">
        <v>512.9420846100001</v>
      </c>
      <c r="F27" s="20" t="n">
        <v>1.83219761</v>
      </c>
      <c r="G27" s="18" t="n">
        <v>414.45418701</v>
      </c>
      <c r="H27" s="20" t="n">
        <v>2.38077124</v>
      </c>
      <c r="I27" s="18" t="s">
        <v>481</v>
      </c>
      <c r="J27" s="20" t="s">
        <v>481</v>
      </c>
      <c r="K27" s="18" t="s">
        <v>481</v>
      </c>
      <c r="L27" s="20" t="s">
        <v>481</v>
      </c>
      <c r="M27" s="18" t="s">
        <v>481</v>
      </c>
      <c r="N27" s="20" t="s">
        <v>481</v>
      </c>
      <c r="O27" s="18" t="s">
        <v>481</v>
      </c>
      <c r="P27" s="20" t="s">
        <v>481</v>
      </c>
      <c r="Q27" s="18" t="n">
        <v>402.26255369</v>
      </c>
      <c r="R27" s="20" t="n">
        <v>13.43831796</v>
      </c>
    </row>
    <row r="28" spans="1:18">
      <c r="A28" s="15" t="s">
        <v>503</v>
      </c>
      <c r="B28" s="17" t="n">
        <v>7568</v>
      </c>
      <c r="C28" s="18">
        <f>(0.0/B28*100)</f>
        <v/>
      </c>
      <c r="D28" s="19" t="n">
        <v>7568</v>
      </c>
      <c r="E28" s="18" t="n">
        <v>434.7566204</v>
      </c>
      <c r="F28" s="20" t="n">
        <v>2.58896325</v>
      </c>
      <c r="G28" s="18" t="n">
        <v>364.24598076</v>
      </c>
      <c r="H28" s="20" t="n">
        <v>4.70854019</v>
      </c>
      <c r="I28" s="18" t="s">
        <v>481</v>
      </c>
      <c r="J28" s="20" t="s">
        <v>481</v>
      </c>
      <c r="K28" s="18" t="s">
        <v>481</v>
      </c>
      <c r="L28" s="20" t="s">
        <v>481</v>
      </c>
      <c r="M28" s="18" t="s">
        <v>481</v>
      </c>
      <c r="N28" s="20" t="s">
        <v>481</v>
      </c>
      <c r="O28" s="18" t="s">
        <v>481</v>
      </c>
      <c r="P28" s="20" t="s">
        <v>481</v>
      </c>
      <c r="Q28" s="18" t="n">
        <v>391.2726454</v>
      </c>
      <c r="R28" s="20" t="n">
        <v>10.70209794</v>
      </c>
    </row>
    <row r="29" spans="1:18">
      <c r="A29" s="15" t="s">
        <v>504</v>
      </c>
      <c r="B29" s="17" t="n">
        <v>5385</v>
      </c>
      <c r="C29" s="18">
        <f>(0.0/B29*100)</f>
        <v/>
      </c>
      <c r="D29" s="19" t="n">
        <v>5385</v>
      </c>
      <c r="E29" s="18" t="n">
        <v>519.68348503</v>
      </c>
      <c r="F29" s="20" t="n">
        <v>2.66156889</v>
      </c>
      <c r="G29" s="18" t="n">
        <v>466.35606737</v>
      </c>
      <c r="H29" s="20" t="n">
        <v>3.91860972</v>
      </c>
      <c r="I29" s="18" t="s">
        <v>481</v>
      </c>
      <c r="J29" s="20" t="s">
        <v>481</v>
      </c>
      <c r="K29" s="18" t="s">
        <v>481</v>
      </c>
      <c r="L29" s="20" t="s">
        <v>481</v>
      </c>
      <c r="M29" s="18" t="s">
        <v>481</v>
      </c>
      <c r="N29" s="20" t="s">
        <v>481</v>
      </c>
      <c r="O29" s="18" t="s">
        <v>481</v>
      </c>
      <c r="P29" s="20" t="s">
        <v>481</v>
      </c>
      <c r="Q29" s="18" t="n">
        <v>347.36790166</v>
      </c>
      <c r="R29" s="20" t="n">
        <v>9.34816002</v>
      </c>
    </row>
    <row r="30" spans="1:18">
      <c r="A30" s="15" t="s">
        <v>505</v>
      </c>
      <c r="B30" s="17" t="n">
        <v>4520</v>
      </c>
      <c r="C30" s="18">
        <f>(0.0/B30*100)</f>
        <v/>
      </c>
      <c r="D30" s="19" t="n">
        <v>4520</v>
      </c>
      <c r="E30" s="18" t="n">
        <v>515.11747809</v>
      </c>
      <c r="F30" s="20" t="n">
        <v>2.56070645</v>
      </c>
      <c r="G30" s="18" t="n">
        <v>445.14276844</v>
      </c>
      <c r="H30" s="20" t="n">
        <v>8.48192132</v>
      </c>
      <c r="I30" s="18" t="s">
        <v>481</v>
      </c>
      <c r="J30" s="20" t="s">
        <v>481</v>
      </c>
      <c r="K30" s="18" t="s">
        <v>481</v>
      </c>
      <c r="L30" s="20" t="s">
        <v>481</v>
      </c>
      <c r="M30" s="18" t="s">
        <v>481</v>
      </c>
      <c r="N30" s="20" t="s">
        <v>481</v>
      </c>
      <c r="O30" s="18" t="s">
        <v>481</v>
      </c>
      <c r="P30" s="20" t="s">
        <v>481</v>
      </c>
      <c r="Q30" s="18" t="n">
        <v>439.20389491</v>
      </c>
      <c r="R30" s="20" t="n">
        <v>9.55268264</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s">
        <v>481</v>
      </c>
      <c r="P31" s="20" t="s">
        <v>481</v>
      </c>
      <c r="Q31" s="18" t="n">
        <v>513.19117289</v>
      </c>
      <c r="R31" s="20" t="n">
        <v>2.50932949</v>
      </c>
    </row>
    <row r="32" spans="1:18">
      <c r="A32" s="15" t="s">
        <v>507</v>
      </c>
      <c r="B32" s="17" t="n">
        <v>4478</v>
      </c>
      <c r="C32" s="18">
        <f>(0.0/B32*100)</f>
        <v/>
      </c>
      <c r="D32" s="19" t="n">
        <v>4478</v>
      </c>
      <c r="E32" s="18" t="n">
        <v>512.37401631</v>
      </c>
      <c r="F32" s="20" t="n">
        <v>2.42036606</v>
      </c>
      <c r="G32" s="18" t="n">
        <v>391.35514544</v>
      </c>
      <c r="H32" s="20" t="n">
        <v>7.22109162</v>
      </c>
      <c r="I32" s="18" t="s">
        <v>481</v>
      </c>
      <c r="J32" s="20" t="s">
        <v>481</v>
      </c>
      <c r="K32" s="18" t="s">
        <v>481</v>
      </c>
      <c r="L32" s="20" t="s">
        <v>481</v>
      </c>
      <c r="M32" s="18" t="s">
        <v>481</v>
      </c>
      <c r="N32" s="20" t="s">
        <v>481</v>
      </c>
      <c r="O32" s="18" t="s">
        <v>481</v>
      </c>
      <c r="P32" s="20" t="s">
        <v>481</v>
      </c>
      <c r="Q32" s="18" t="n">
        <v>375.86991603</v>
      </c>
      <c r="R32" s="20" t="n">
        <v>33.64121926</v>
      </c>
    </row>
    <row r="33" spans="1:18">
      <c r="A33" s="15" t="s">
        <v>508</v>
      </c>
      <c r="B33" s="17" t="n">
        <v>7325</v>
      </c>
      <c r="C33" s="18">
        <f>(0.0/B33*100)</f>
        <v/>
      </c>
      <c r="D33" s="19" t="n">
        <v>7325</v>
      </c>
      <c r="E33" s="18" t="n">
        <v>534.7065707100001</v>
      </c>
      <c r="F33" s="20" t="n">
        <v>2.56936901</v>
      </c>
      <c r="G33" s="18" t="n">
        <v>420.07157374</v>
      </c>
      <c r="H33" s="20" t="n">
        <v>3.29461026</v>
      </c>
      <c r="I33" s="18" t="s">
        <v>481</v>
      </c>
      <c r="J33" s="20" t="s">
        <v>481</v>
      </c>
      <c r="K33" s="18" t="s">
        <v>481</v>
      </c>
      <c r="L33" s="20" t="s">
        <v>481</v>
      </c>
      <c r="M33" s="18" t="s">
        <v>481</v>
      </c>
      <c r="N33" s="20" t="s">
        <v>481</v>
      </c>
      <c r="O33" s="18" t="s">
        <v>481</v>
      </c>
      <c r="P33" s="20" t="s">
        <v>481</v>
      </c>
      <c r="Q33" s="18" t="n">
        <v>450.25922557</v>
      </c>
      <c r="R33" s="20" t="n">
        <v>15.25802198</v>
      </c>
    </row>
    <row r="34" spans="1:18">
      <c r="A34" s="15" t="s">
        <v>509</v>
      </c>
      <c r="B34" s="17" t="n">
        <v>6350</v>
      </c>
      <c r="C34" s="18">
        <f>(0.0/B34*100)</f>
        <v/>
      </c>
      <c r="D34" s="19" t="n">
        <v>6350</v>
      </c>
      <c r="E34" s="18" t="n">
        <v>468.27546868</v>
      </c>
      <c r="F34" s="20" t="n">
        <v>2.55675093</v>
      </c>
      <c r="G34" s="18" t="n">
        <v>317.45299202</v>
      </c>
      <c r="H34" s="20" t="n">
        <v>6.29674274</v>
      </c>
      <c r="I34" s="18" t="s">
        <v>481</v>
      </c>
      <c r="J34" s="20" t="s">
        <v>481</v>
      </c>
      <c r="K34" s="18" t="s">
        <v>481</v>
      </c>
      <c r="L34" s="20" t="s">
        <v>481</v>
      </c>
      <c r="M34" s="18" t="s">
        <v>481</v>
      </c>
      <c r="N34" s="20" t="s">
        <v>481</v>
      </c>
      <c r="O34" s="18" t="s">
        <v>481</v>
      </c>
      <c r="P34" s="20" t="s">
        <v>481</v>
      </c>
      <c r="Q34" s="18" t="n">
        <v>295.3916081</v>
      </c>
      <c r="R34" s="20" t="n">
        <v>13.06490696</v>
      </c>
    </row>
    <row r="35" spans="1:18">
      <c r="A35" s="15" t="s">
        <v>510</v>
      </c>
      <c r="B35" s="17" t="n">
        <v>6406</v>
      </c>
      <c r="C35" s="18">
        <f>(0.0/B35*100)</f>
        <v/>
      </c>
      <c r="D35" s="19" t="n">
        <v>6406</v>
      </c>
      <c r="E35" s="18" t="n">
        <v>509.84110274</v>
      </c>
      <c r="F35" s="20" t="n">
        <v>1.49693971</v>
      </c>
      <c r="G35" s="18" t="n">
        <v>391.49693851</v>
      </c>
      <c r="H35" s="20" t="n">
        <v>12.73196536</v>
      </c>
      <c r="I35" s="18" t="s">
        <v>481</v>
      </c>
      <c r="J35" s="20" t="s">
        <v>481</v>
      </c>
      <c r="K35" s="18" t="s">
        <v>481</v>
      </c>
      <c r="L35" s="20" t="s">
        <v>481</v>
      </c>
      <c r="M35" s="18" t="s">
        <v>481</v>
      </c>
      <c r="N35" s="20" t="s">
        <v>481</v>
      </c>
      <c r="O35" s="18" t="s">
        <v>481</v>
      </c>
      <c r="P35" s="20" t="s">
        <v>481</v>
      </c>
      <c r="Q35" s="18" t="n">
        <v>379.41316307</v>
      </c>
      <c r="R35" s="20" t="n">
        <v>10.86187833</v>
      </c>
    </row>
    <row r="36" spans="1:18">
      <c r="A36" s="15" t="s">
        <v>511</v>
      </c>
      <c r="B36" s="17" t="n">
        <v>6736</v>
      </c>
      <c r="C36" s="18">
        <f>(0.0/B36*100)</f>
        <v/>
      </c>
      <c r="D36" s="19" t="n">
        <v>6736</v>
      </c>
      <c r="E36" s="18" t="n">
        <v>525.97231456</v>
      </c>
      <c r="F36" s="20" t="n">
        <v>2.18703849</v>
      </c>
      <c r="G36" s="18" t="n">
        <v>430.15614563</v>
      </c>
      <c r="H36" s="20" t="n">
        <v>3.0689315</v>
      </c>
      <c r="I36" s="18" t="s">
        <v>481</v>
      </c>
      <c r="J36" s="20" t="s">
        <v>481</v>
      </c>
      <c r="K36" s="18" t="s">
        <v>481</v>
      </c>
      <c r="L36" s="20" t="s">
        <v>481</v>
      </c>
      <c r="M36" s="18" t="s">
        <v>481</v>
      </c>
      <c r="N36" s="20" t="s">
        <v>481</v>
      </c>
      <c r="O36" s="18" t="s">
        <v>481</v>
      </c>
      <c r="P36" s="20" t="s">
        <v>481</v>
      </c>
      <c r="Q36" s="18" t="n">
        <v>423.39618957</v>
      </c>
      <c r="R36" s="20" t="n">
        <v>20.87581317</v>
      </c>
    </row>
    <row r="37" spans="1:18">
      <c r="A37" s="15" t="s">
        <v>512</v>
      </c>
      <c r="B37" s="17" t="n">
        <v>5458</v>
      </c>
      <c r="C37" s="18">
        <f>(0.0/B37*100)</f>
        <v/>
      </c>
      <c r="D37" s="19" t="n">
        <v>5458</v>
      </c>
      <c r="E37" s="18" t="n">
        <v>508.14406041</v>
      </c>
      <c r="F37" s="20" t="n">
        <v>3.18594496</v>
      </c>
      <c r="G37" s="18" t="n">
        <v>378.98565187</v>
      </c>
      <c r="H37" s="20" t="n">
        <v>8.540681429999999</v>
      </c>
      <c r="I37" s="18" t="s">
        <v>481</v>
      </c>
      <c r="J37" s="20" t="s">
        <v>481</v>
      </c>
      <c r="K37" s="18" t="s">
        <v>481</v>
      </c>
      <c r="L37" s="20" t="s">
        <v>481</v>
      </c>
      <c r="M37" s="18" t="s">
        <v>481</v>
      </c>
      <c r="N37" s="20" t="s">
        <v>481</v>
      </c>
      <c r="O37" s="18" t="s">
        <v>481</v>
      </c>
      <c r="P37" s="20" t="s">
        <v>481</v>
      </c>
      <c r="Q37" s="18" t="n">
        <v>384.79332756</v>
      </c>
      <c r="R37" s="20" t="n">
        <v>12.11217603</v>
      </c>
    </row>
    <row r="38" spans="1:18">
      <c r="A38" s="15" t="s">
        <v>513</v>
      </c>
      <c r="B38" s="17" t="n">
        <v>5860</v>
      </c>
      <c r="C38" s="18">
        <f>(0.0/B38*100)</f>
        <v/>
      </c>
      <c r="D38" s="19" t="n">
        <v>5860</v>
      </c>
      <c r="E38" s="18" t="n">
        <v>507.18277171</v>
      </c>
      <c r="F38" s="20" t="n">
        <v>3.05934992</v>
      </c>
      <c r="G38" s="18" t="n">
        <v>435.73039818</v>
      </c>
      <c r="H38" s="20" t="n">
        <v>5.09064597</v>
      </c>
      <c r="I38" s="18" t="s">
        <v>481</v>
      </c>
      <c r="J38" s="20" t="s">
        <v>481</v>
      </c>
      <c r="K38" s="18" t="s">
        <v>481</v>
      </c>
      <c r="L38" s="20" t="s">
        <v>481</v>
      </c>
      <c r="M38" s="18" t="s">
        <v>481</v>
      </c>
      <c r="N38" s="20" t="s">
        <v>481</v>
      </c>
      <c r="O38" s="18" t="s">
        <v>481</v>
      </c>
      <c r="P38" s="20" t="s">
        <v>481</v>
      </c>
      <c r="Q38" s="18" t="n">
        <v>415.05920947</v>
      </c>
      <c r="R38" s="20" t="n">
        <v>17.07685351</v>
      </c>
    </row>
    <row r="39" spans="1:18">
      <c r="A39" s="15" t="s">
        <v>514</v>
      </c>
      <c r="B39" s="17" t="n">
        <v>5895</v>
      </c>
      <c r="C39" s="18">
        <f>(0.0/B39*100)</f>
        <v/>
      </c>
      <c r="D39" s="19" t="n">
        <v>5895</v>
      </c>
      <c r="E39" s="18" t="n">
        <v>438.23245964</v>
      </c>
      <c r="F39" s="20" t="n">
        <v>3.82306822</v>
      </c>
      <c r="G39" s="18" t="n">
        <v>350.98632579</v>
      </c>
      <c r="H39" s="20" t="n">
        <v>5.68990702</v>
      </c>
      <c r="I39" s="18" t="s">
        <v>481</v>
      </c>
      <c r="J39" s="20" t="s">
        <v>481</v>
      </c>
      <c r="K39" s="18" t="s">
        <v>481</v>
      </c>
      <c r="L39" s="20" t="s">
        <v>481</v>
      </c>
      <c r="M39" s="18" t="s">
        <v>481</v>
      </c>
      <c r="N39" s="20" t="s">
        <v>481</v>
      </c>
      <c r="O39" s="18" t="s">
        <v>481</v>
      </c>
      <c r="P39" s="20" t="s">
        <v>481</v>
      </c>
      <c r="Q39" s="18" t="n">
        <v>371.54774648</v>
      </c>
      <c r="R39" s="20" t="n">
        <v>14.48889089</v>
      </c>
    </row>
    <row r="40" spans="1:18">
      <c r="A40" s="15" t="s">
        <v>515</v>
      </c>
      <c r="B40" s="17" t="n">
        <v>14157</v>
      </c>
      <c r="C40" s="18">
        <f>(0.0/B40*100)</f>
        <v/>
      </c>
      <c r="D40" s="19" t="n">
        <v>14157</v>
      </c>
      <c r="E40" s="18" t="n">
        <v>501.08373114</v>
      </c>
      <c r="F40" s="20" t="n">
        <v>2.79075669</v>
      </c>
      <c r="G40" s="18" t="n">
        <v>436.22039362</v>
      </c>
      <c r="H40" s="20" t="n">
        <v>11.17511834</v>
      </c>
      <c r="I40" s="18" t="s">
        <v>481</v>
      </c>
      <c r="J40" s="20" t="s">
        <v>481</v>
      </c>
      <c r="K40" s="18" t="s">
        <v>481</v>
      </c>
      <c r="L40" s="20" t="s">
        <v>481</v>
      </c>
      <c r="M40" s="18" t="s">
        <v>481</v>
      </c>
      <c r="N40" s="20" t="s">
        <v>481</v>
      </c>
      <c r="O40" s="18" t="s">
        <v>481</v>
      </c>
      <c r="P40" s="20" t="s">
        <v>481</v>
      </c>
      <c r="Q40" s="18" t="n">
        <v>452.70998242</v>
      </c>
      <c r="R40" s="20" t="n">
        <v>15.33222683</v>
      </c>
    </row>
    <row r="41" spans="1:18">
      <c r="A41" s="15" t="s">
        <v>516</v>
      </c>
      <c r="B41" s="17" t="n">
        <v>5712</v>
      </c>
      <c r="C41" s="18">
        <f>(0.0/B41*100)</f>
        <v/>
      </c>
      <c r="D41" s="19" t="n">
        <v>5712</v>
      </c>
      <c r="E41" s="18" t="n">
        <v>511.83465131</v>
      </c>
      <c r="F41" s="20" t="n">
        <v>2.94077171</v>
      </c>
      <c r="G41" s="18" t="n">
        <v>402.3917032</v>
      </c>
      <c r="H41" s="20" t="n">
        <v>5.41098254</v>
      </c>
      <c r="I41" s="18" t="s">
        <v>481</v>
      </c>
      <c r="J41" s="20" t="s">
        <v>481</v>
      </c>
      <c r="K41" s="18" t="s">
        <v>481</v>
      </c>
      <c r="L41" s="20" t="s">
        <v>481</v>
      </c>
      <c r="M41" s="18" t="s">
        <v>481</v>
      </c>
      <c r="N41" s="20" t="s">
        <v>481</v>
      </c>
      <c r="O41" s="18" t="s">
        <v>481</v>
      </c>
      <c r="P41" s="20" t="s">
        <v>481</v>
      </c>
      <c r="Q41" s="18" t="n">
        <v>415.74138831</v>
      </c>
      <c r="R41" s="20" t="n">
        <v>9.6175204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386.14731668</v>
      </c>
      <c r="F45" s="20" t="n">
        <v>4.83048283</v>
      </c>
      <c r="G45" s="18" t="n">
        <v>333.38108724</v>
      </c>
      <c r="H45" s="20" t="n">
        <v>2.45866999</v>
      </c>
      <c r="I45" s="18" t="s">
        <v>481</v>
      </c>
      <c r="J45" s="20" t="s">
        <v>481</v>
      </c>
      <c r="K45" s="18" t="s">
        <v>481</v>
      </c>
      <c r="L45" s="20" t="s">
        <v>481</v>
      </c>
      <c r="M45" s="18" t="s">
        <v>481</v>
      </c>
      <c r="N45" s="20" t="s">
        <v>481</v>
      </c>
      <c r="O45" s="18" t="s">
        <v>481</v>
      </c>
      <c r="P45" s="20" t="s">
        <v>481</v>
      </c>
      <c r="Q45" s="18" t="n">
        <v>344.95337111</v>
      </c>
      <c r="R45" s="20" t="n">
        <v>9.45738341</v>
      </c>
    </row>
    <row r="46" spans="1:18">
      <c r="A46" s="15" t="s">
        <v>521</v>
      </c>
      <c r="B46" s="17" t="n">
        <v>23141</v>
      </c>
      <c r="C46" s="18">
        <f>(0.0/B46*100)</f>
        <v/>
      </c>
      <c r="D46" s="19" t="n">
        <v>23141</v>
      </c>
      <c r="E46" s="18" t="n">
        <v>441.814768</v>
      </c>
      <c r="F46" s="20" t="n">
        <v>2.85399701</v>
      </c>
      <c r="G46" s="18" t="n">
        <v>355.31735536</v>
      </c>
      <c r="H46" s="20" t="n">
        <v>3.06859864</v>
      </c>
      <c r="I46" s="18" t="s">
        <v>481</v>
      </c>
      <c r="J46" s="20" t="s">
        <v>481</v>
      </c>
      <c r="K46" s="18" t="s">
        <v>481</v>
      </c>
      <c r="L46" s="20" t="s">
        <v>481</v>
      </c>
      <c r="M46" s="18" t="s">
        <v>481</v>
      </c>
      <c r="N46" s="20" t="s">
        <v>481</v>
      </c>
      <c r="O46" s="18" t="s">
        <v>481</v>
      </c>
      <c r="P46" s="20" t="s">
        <v>481</v>
      </c>
      <c r="Q46" s="18" t="n">
        <v>368.93686176</v>
      </c>
      <c r="R46" s="20" t="n">
        <v>10.4729858</v>
      </c>
    </row>
    <row r="47" spans="1:18">
      <c r="A47" s="15" t="s">
        <v>522</v>
      </c>
      <c r="B47" s="17" t="n">
        <v>5928</v>
      </c>
      <c r="C47" s="18">
        <f>(0.0/B47*100)</f>
        <v/>
      </c>
      <c r="D47" s="19" t="n">
        <v>5928</v>
      </c>
      <c r="E47" s="18" t="n">
        <v>441.63704298</v>
      </c>
      <c r="F47" s="20" t="n">
        <v>4.64555639</v>
      </c>
      <c r="G47" s="18" t="n">
        <v>293.79856817</v>
      </c>
      <c r="H47" s="20" t="n">
        <v>9.873641360000001</v>
      </c>
      <c r="I47" s="18" t="s">
        <v>481</v>
      </c>
      <c r="J47" s="20" t="s">
        <v>481</v>
      </c>
      <c r="K47" s="18" t="s">
        <v>481</v>
      </c>
      <c r="L47" s="20" t="s">
        <v>481</v>
      </c>
      <c r="M47" s="18" t="s">
        <v>481</v>
      </c>
      <c r="N47" s="20" t="s">
        <v>481</v>
      </c>
      <c r="O47" s="18" t="s">
        <v>481</v>
      </c>
      <c r="P47" s="20" t="s">
        <v>481</v>
      </c>
      <c r="Q47" s="18" t="n">
        <v>343.16858565</v>
      </c>
      <c r="R47" s="20" t="n">
        <v>11.30555625</v>
      </c>
    </row>
    <row r="48" spans="1:18">
      <c r="A48" s="15" t="s">
        <v>523</v>
      </c>
      <c r="B48" s="17" t="n">
        <v>9841</v>
      </c>
      <c r="C48" s="18">
        <f>(0.0/B48*100)</f>
        <v/>
      </c>
      <c r="D48" s="19" t="n">
        <v>9841</v>
      </c>
      <c r="E48" s="18" t="n">
        <v>509.39857723</v>
      </c>
      <c r="F48" s="20" t="n">
        <v>5.31669888</v>
      </c>
      <c r="G48" s="18" t="n">
        <v>436.42133139</v>
      </c>
      <c r="H48" s="20" t="n">
        <v>6.3995156</v>
      </c>
      <c r="I48" s="18" t="s">
        <v>481</v>
      </c>
      <c r="J48" s="20" t="s">
        <v>481</v>
      </c>
      <c r="K48" s="18" t="s">
        <v>481</v>
      </c>
      <c r="L48" s="20" t="s">
        <v>481</v>
      </c>
      <c r="M48" s="18" t="s">
        <v>481</v>
      </c>
      <c r="N48" s="20" t="s">
        <v>481</v>
      </c>
      <c r="O48" s="18" t="s">
        <v>481</v>
      </c>
      <c r="P48" s="20" t="s">
        <v>481</v>
      </c>
      <c r="Q48" s="18" t="n">
        <v>453.60935059</v>
      </c>
      <c r="R48" s="20" t="n">
        <v>20.02132213</v>
      </c>
    </row>
    <row r="49" spans="1:18">
      <c r="A49" s="15" t="s">
        <v>524</v>
      </c>
      <c r="B49" s="17" t="n">
        <v>6349</v>
      </c>
      <c r="C49" s="18">
        <f>(0.0/B49*100)</f>
        <v/>
      </c>
      <c r="D49" s="19" t="n">
        <v>6349</v>
      </c>
      <c r="E49" s="18" t="n">
        <v>446.41682375</v>
      </c>
      <c r="F49" s="20" t="n">
        <v>3.23672923</v>
      </c>
      <c r="G49" s="18" t="n">
        <v>375.32527316</v>
      </c>
      <c r="H49" s="20" t="n">
        <v>3.69658024</v>
      </c>
      <c r="I49" s="18" t="s">
        <v>481</v>
      </c>
      <c r="J49" s="20" t="s">
        <v>481</v>
      </c>
      <c r="K49" s="18" t="s">
        <v>481</v>
      </c>
      <c r="L49" s="20" t="s">
        <v>481</v>
      </c>
      <c r="M49" s="18" t="s">
        <v>481</v>
      </c>
      <c r="N49" s="20" t="s">
        <v>481</v>
      </c>
      <c r="O49" s="18" t="s">
        <v>481</v>
      </c>
      <c r="P49" s="20" t="s">
        <v>481</v>
      </c>
      <c r="Q49" s="18" t="n">
        <v>385.00842788</v>
      </c>
      <c r="R49" s="20" t="n">
        <v>17.77019922</v>
      </c>
    </row>
    <row r="50" spans="1:18">
      <c r="A50" s="15" t="s">
        <v>525</v>
      </c>
      <c r="B50" s="17" t="n">
        <v>11795</v>
      </c>
      <c r="C50" s="18">
        <f>(0.0/B50*100)</f>
        <v/>
      </c>
      <c r="D50" s="19" t="n">
        <v>11795</v>
      </c>
      <c r="E50" s="18" t="n">
        <v>454.74391054</v>
      </c>
      <c r="F50" s="20" t="n">
        <v>2.9197229</v>
      </c>
      <c r="G50" s="18" t="n">
        <v>385.11337534</v>
      </c>
      <c r="H50" s="20" t="n">
        <v>3.78699491</v>
      </c>
      <c r="I50" s="18" t="s">
        <v>481</v>
      </c>
      <c r="J50" s="20" t="s">
        <v>481</v>
      </c>
      <c r="K50" s="18" t="s">
        <v>481</v>
      </c>
      <c r="L50" s="20" t="s">
        <v>481</v>
      </c>
      <c r="M50" s="18" t="s">
        <v>481</v>
      </c>
      <c r="N50" s="20" t="s">
        <v>481</v>
      </c>
      <c r="O50" s="18" t="s">
        <v>481</v>
      </c>
      <c r="P50" s="20" t="s">
        <v>481</v>
      </c>
      <c r="Q50" s="18" t="n">
        <v>413.82829236</v>
      </c>
      <c r="R50" s="20" t="n">
        <v>14.1789808</v>
      </c>
    </row>
    <row r="51" spans="1:18">
      <c r="A51" s="15" t="s">
        <v>526</v>
      </c>
      <c r="B51" s="17" t="n">
        <v>6866</v>
      </c>
      <c r="C51" s="18">
        <f>(0.0/B51*100)</f>
        <v/>
      </c>
      <c r="D51" s="19" t="n">
        <v>6866</v>
      </c>
      <c r="E51" s="18" t="n">
        <v>449.7372342</v>
      </c>
      <c r="F51" s="20" t="n">
        <v>2.74708817</v>
      </c>
      <c r="G51" s="18" t="n">
        <v>379.99887387</v>
      </c>
      <c r="H51" s="20" t="n">
        <v>2.93698225</v>
      </c>
      <c r="I51" s="18" t="s">
        <v>481</v>
      </c>
      <c r="J51" s="20" t="s">
        <v>481</v>
      </c>
      <c r="K51" s="18" t="s">
        <v>481</v>
      </c>
      <c r="L51" s="20" t="s">
        <v>481</v>
      </c>
      <c r="M51" s="18" t="s">
        <v>481</v>
      </c>
      <c r="N51" s="20" t="s">
        <v>481</v>
      </c>
      <c r="O51" s="18" t="s">
        <v>481</v>
      </c>
      <c r="P51" s="20" t="s">
        <v>481</v>
      </c>
      <c r="Q51" s="18" t="n">
        <v>425.116</v>
      </c>
      <c r="R51" s="20" t="n">
        <v>5.03594793</v>
      </c>
    </row>
    <row r="52" spans="1:18">
      <c r="A52" s="15" t="s">
        <v>527</v>
      </c>
      <c r="B52" s="17" t="n">
        <v>5809</v>
      </c>
      <c r="C52" s="18">
        <f>(0.0/B52*100)</f>
        <v/>
      </c>
      <c r="D52" s="19" t="n">
        <v>5809</v>
      </c>
      <c r="E52" s="18" t="n">
        <v>488.8813883</v>
      </c>
      <c r="F52" s="20" t="n">
        <v>2.71135035</v>
      </c>
      <c r="G52" s="18" t="n">
        <v>384.29037841</v>
      </c>
      <c r="H52" s="20" t="n">
        <v>9.43919167</v>
      </c>
      <c r="I52" s="18" t="s">
        <v>481</v>
      </c>
      <c r="J52" s="20" t="s">
        <v>481</v>
      </c>
      <c r="K52" s="18" t="s">
        <v>481</v>
      </c>
      <c r="L52" s="20" t="s">
        <v>481</v>
      </c>
      <c r="M52" s="18" t="s">
        <v>481</v>
      </c>
      <c r="N52" s="20" t="s">
        <v>481</v>
      </c>
      <c r="O52" s="18" t="s">
        <v>481</v>
      </c>
      <c r="P52" s="20" t="s">
        <v>481</v>
      </c>
      <c r="Q52" s="18" t="n">
        <v>460.48227367</v>
      </c>
      <c r="R52" s="20" t="n">
        <v>11.55761858</v>
      </c>
    </row>
    <row r="53" spans="1:18">
      <c r="A53" s="15" t="s">
        <v>528</v>
      </c>
      <c r="B53" s="17" t="n">
        <v>5571</v>
      </c>
      <c r="C53" s="18">
        <f>(0.0/B53*100)</f>
        <v/>
      </c>
      <c r="D53" s="19" t="n">
        <v>5571</v>
      </c>
      <c r="E53" s="18" t="n">
        <v>449.80581633</v>
      </c>
      <c r="F53" s="20" t="n">
        <v>1.75775267</v>
      </c>
      <c r="G53" s="18" t="n">
        <v>332.24570589</v>
      </c>
      <c r="H53" s="20" t="n">
        <v>7.05726076</v>
      </c>
      <c r="I53" s="18" t="s">
        <v>481</v>
      </c>
      <c r="J53" s="20" t="s">
        <v>481</v>
      </c>
      <c r="K53" s="18" t="s">
        <v>481</v>
      </c>
      <c r="L53" s="20" t="s">
        <v>481</v>
      </c>
      <c r="M53" s="18" t="s">
        <v>481</v>
      </c>
      <c r="N53" s="20" t="s">
        <v>481</v>
      </c>
      <c r="O53" s="18" t="s">
        <v>481</v>
      </c>
      <c r="P53" s="20" t="s">
        <v>481</v>
      </c>
      <c r="Q53" s="18" t="n">
        <v>383.47082512</v>
      </c>
      <c r="R53" s="20" t="n">
        <v>10.84223133</v>
      </c>
    </row>
    <row r="54" spans="1:18">
      <c r="A54" s="15" t="s">
        <v>529</v>
      </c>
      <c r="B54" s="17" t="n">
        <v>4740</v>
      </c>
      <c r="C54" s="18">
        <f>(0.0/B54*100)</f>
        <v/>
      </c>
      <c r="D54" s="19" t="n">
        <v>4740</v>
      </c>
      <c r="E54" s="18" t="n">
        <v>385.74693444</v>
      </c>
      <c r="F54" s="20" t="n">
        <v>3.26428629</v>
      </c>
      <c r="G54" s="18" t="n">
        <v>306.52860362</v>
      </c>
      <c r="H54" s="20" t="n">
        <v>3.31457416</v>
      </c>
      <c r="I54" s="18" t="s">
        <v>481</v>
      </c>
      <c r="J54" s="20" t="s">
        <v>481</v>
      </c>
      <c r="K54" s="18" t="s">
        <v>481</v>
      </c>
      <c r="L54" s="20" t="s">
        <v>481</v>
      </c>
      <c r="M54" s="18" t="s">
        <v>481</v>
      </c>
      <c r="N54" s="20" t="s">
        <v>481</v>
      </c>
      <c r="O54" s="18" t="s">
        <v>481</v>
      </c>
      <c r="P54" s="20" t="s">
        <v>481</v>
      </c>
      <c r="Q54" s="18" t="n">
        <v>304.67030904</v>
      </c>
      <c r="R54" s="20" t="n">
        <v>12.7722387</v>
      </c>
    </row>
    <row r="55" spans="1:18">
      <c r="A55" s="15" t="s">
        <v>530</v>
      </c>
      <c r="B55" s="17" t="n">
        <v>5316</v>
      </c>
      <c r="C55" s="18">
        <f>(0.0/B55*100)</f>
        <v/>
      </c>
      <c r="D55" s="19" t="n">
        <v>5316</v>
      </c>
      <c r="E55" s="18" t="n">
        <v>404.50999789</v>
      </c>
      <c r="F55" s="20" t="n">
        <v>2.87340074</v>
      </c>
      <c r="G55" s="18" t="n">
        <v>287.49746539</v>
      </c>
      <c r="H55" s="20" t="n">
        <v>17.89823376</v>
      </c>
      <c r="I55" s="18" t="s">
        <v>481</v>
      </c>
      <c r="J55" s="20" t="s">
        <v>481</v>
      </c>
      <c r="K55" s="18" t="s">
        <v>481</v>
      </c>
      <c r="L55" s="20" t="s">
        <v>481</v>
      </c>
      <c r="M55" s="18" t="s">
        <v>481</v>
      </c>
      <c r="N55" s="20" t="s">
        <v>481</v>
      </c>
      <c r="O55" s="18" t="s">
        <v>481</v>
      </c>
      <c r="P55" s="20" t="s">
        <v>481</v>
      </c>
      <c r="Q55" s="18" t="n">
        <v>312.63576205</v>
      </c>
      <c r="R55" s="20" t="n">
        <v>15.50188566</v>
      </c>
    </row>
    <row r="56" spans="1:18">
      <c r="A56" s="15" t="s">
        <v>531</v>
      </c>
      <c r="B56" s="17" t="n">
        <v>5359</v>
      </c>
      <c r="C56" s="18">
        <f>(0.0/B56*100)</f>
        <v/>
      </c>
      <c r="D56" s="19" t="n">
        <v>5359</v>
      </c>
      <c r="E56" s="18" t="n">
        <v>536.52195981</v>
      </c>
      <c r="F56" s="20" t="n">
        <v>2.6029462</v>
      </c>
      <c r="G56" s="18" t="n">
        <v>480.76163403</v>
      </c>
      <c r="H56" s="20" t="n">
        <v>4.13197604</v>
      </c>
      <c r="I56" s="18" t="s">
        <v>481</v>
      </c>
      <c r="J56" s="20" t="s">
        <v>481</v>
      </c>
      <c r="K56" s="18" t="s">
        <v>481</v>
      </c>
      <c r="L56" s="20" t="s">
        <v>481</v>
      </c>
      <c r="M56" s="18" t="s">
        <v>481</v>
      </c>
      <c r="N56" s="20" t="s">
        <v>481</v>
      </c>
      <c r="O56" s="18" t="s">
        <v>481</v>
      </c>
      <c r="P56" s="20" t="s">
        <v>481</v>
      </c>
      <c r="Q56" s="18" t="n">
        <v>515.3307511100001</v>
      </c>
      <c r="R56" s="20" t="n">
        <v>18.5876132</v>
      </c>
    </row>
    <row r="57" spans="1:18">
      <c r="A57" s="15" t="s">
        <v>532</v>
      </c>
      <c r="B57" s="17" t="n">
        <v>6513</v>
      </c>
      <c r="C57" s="18">
        <f>(0.0/B57*100)</f>
        <v/>
      </c>
      <c r="D57" s="19" t="n">
        <v>6513</v>
      </c>
      <c r="E57" s="18" t="n">
        <v>407.57290774</v>
      </c>
      <c r="F57" s="20" t="n">
        <v>2.63654808</v>
      </c>
      <c r="G57" s="18" t="n">
        <v>346.52482468</v>
      </c>
      <c r="H57" s="20" t="n">
        <v>5.06606035</v>
      </c>
      <c r="I57" s="18" t="s">
        <v>481</v>
      </c>
      <c r="J57" s="20" t="s">
        <v>481</v>
      </c>
      <c r="K57" s="18" t="s">
        <v>481</v>
      </c>
      <c r="L57" s="20" t="s">
        <v>481</v>
      </c>
      <c r="M57" s="18" t="s">
        <v>481</v>
      </c>
      <c r="N57" s="20" t="s">
        <v>481</v>
      </c>
      <c r="O57" s="18" t="s">
        <v>481</v>
      </c>
      <c r="P57" s="20" t="s">
        <v>481</v>
      </c>
      <c r="Q57" s="18" t="n">
        <v>335.19872021</v>
      </c>
      <c r="R57" s="20" t="n">
        <v>13.55101741</v>
      </c>
    </row>
    <row r="58" spans="1:18">
      <c r="A58" s="15" t="s">
        <v>533</v>
      </c>
      <c r="B58" s="17" t="n">
        <v>7267</v>
      </c>
      <c r="C58" s="18">
        <f>(0.0/B58*100)</f>
        <v/>
      </c>
      <c r="D58" s="19" t="n">
        <v>7267</v>
      </c>
      <c r="E58" s="18" t="n">
        <v>419.17537981</v>
      </c>
      <c r="F58" s="20" t="n">
        <v>2.7633158</v>
      </c>
      <c r="G58" s="18" t="n">
        <v>311.7892419</v>
      </c>
      <c r="H58" s="20" t="n">
        <v>6.97687985</v>
      </c>
      <c r="I58" s="18" t="s">
        <v>481</v>
      </c>
      <c r="J58" s="20" t="s">
        <v>481</v>
      </c>
      <c r="K58" s="18" t="s">
        <v>481</v>
      </c>
      <c r="L58" s="20" t="s">
        <v>481</v>
      </c>
      <c r="M58" s="18" t="s">
        <v>481</v>
      </c>
      <c r="N58" s="20" t="s">
        <v>481</v>
      </c>
      <c r="O58" s="18" t="s">
        <v>481</v>
      </c>
      <c r="P58" s="20" t="s">
        <v>481</v>
      </c>
      <c r="Q58" s="18" t="n">
        <v>312.1724373</v>
      </c>
      <c r="R58" s="20" t="n">
        <v>12.10939444</v>
      </c>
    </row>
    <row r="59" spans="1:18">
      <c r="A59" s="15" t="s">
        <v>534</v>
      </c>
      <c r="B59" s="17" t="n">
        <v>4826</v>
      </c>
      <c r="C59" s="18">
        <f>(0.0/B59*100)</f>
        <v/>
      </c>
      <c r="D59" s="19" t="n">
        <v>4826</v>
      </c>
      <c r="E59" s="18" t="n">
        <v>351.6661883</v>
      </c>
      <c r="F59" s="20" t="n">
        <v>1.50662909</v>
      </c>
      <c r="G59" s="18" t="n">
        <v>263.65903908</v>
      </c>
      <c r="H59" s="20" t="n">
        <v>7.3725584</v>
      </c>
      <c r="I59" s="18" t="s">
        <v>481</v>
      </c>
      <c r="J59" s="20" t="s">
        <v>481</v>
      </c>
      <c r="K59" s="18" t="s">
        <v>481</v>
      </c>
      <c r="L59" s="20" t="s">
        <v>481</v>
      </c>
      <c r="M59" s="18" t="s">
        <v>481</v>
      </c>
      <c r="N59" s="20" t="s">
        <v>481</v>
      </c>
      <c r="O59" s="18" t="s">
        <v>481</v>
      </c>
      <c r="P59" s="20" t="s">
        <v>481</v>
      </c>
      <c r="Q59" s="18" t="n">
        <v>286.04260515</v>
      </c>
      <c r="R59" s="20" t="n">
        <v>12.03322505</v>
      </c>
    </row>
    <row r="60" spans="1:18">
      <c r="A60" s="15" t="s">
        <v>535</v>
      </c>
      <c r="B60" s="17" t="n">
        <v>4546</v>
      </c>
      <c r="C60" s="18">
        <f>(0.0/B60*100)</f>
        <v/>
      </c>
      <c r="D60" s="19" t="n">
        <v>4546</v>
      </c>
      <c r="E60" s="18" t="n">
        <v>379.12105418</v>
      </c>
      <c r="F60" s="20" t="n">
        <v>4.59929192</v>
      </c>
      <c r="G60" s="18" t="n">
        <v>263.72262141</v>
      </c>
      <c r="H60" s="20" t="n">
        <v>4.85215275</v>
      </c>
      <c r="I60" s="18" t="s">
        <v>481</v>
      </c>
      <c r="J60" s="20" t="s">
        <v>481</v>
      </c>
      <c r="K60" s="18" t="s">
        <v>481</v>
      </c>
      <c r="L60" s="20" t="s">
        <v>481</v>
      </c>
      <c r="M60" s="18" t="s">
        <v>481</v>
      </c>
      <c r="N60" s="20" t="s">
        <v>481</v>
      </c>
      <c r="O60" s="18" t="s">
        <v>481</v>
      </c>
      <c r="P60" s="20" t="s">
        <v>481</v>
      </c>
      <c r="Q60" s="18" t="n">
        <v>267.69402533</v>
      </c>
      <c r="R60" s="20" t="n">
        <v>12.02378467</v>
      </c>
    </row>
    <row r="61" spans="1:18">
      <c r="A61" s="15" t="s">
        <v>536</v>
      </c>
      <c r="B61" s="17" t="n">
        <v>6525</v>
      </c>
      <c r="C61" s="18">
        <f>(0.0/B61*100)</f>
        <v/>
      </c>
      <c r="D61" s="19" t="n">
        <v>6525</v>
      </c>
      <c r="E61" s="18" t="n">
        <v>476.31364749</v>
      </c>
      <c r="F61" s="20" t="n">
        <v>2.66919457</v>
      </c>
      <c r="G61" s="18" t="n">
        <v>357.4957536</v>
      </c>
      <c r="H61" s="20" t="n">
        <v>9.243484949999999</v>
      </c>
      <c r="I61" s="18" t="s">
        <v>481</v>
      </c>
      <c r="J61" s="20" t="s">
        <v>481</v>
      </c>
      <c r="K61" s="18" t="s">
        <v>481</v>
      </c>
      <c r="L61" s="20" t="s">
        <v>481</v>
      </c>
      <c r="M61" s="18" t="s">
        <v>481</v>
      </c>
      <c r="N61" s="20" t="s">
        <v>481</v>
      </c>
      <c r="O61" s="18" t="s">
        <v>481</v>
      </c>
      <c r="P61" s="20" t="s">
        <v>481</v>
      </c>
      <c r="Q61" s="18" t="n">
        <v>434.9082823</v>
      </c>
      <c r="R61" s="20" t="n">
        <v>9.86954708</v>
      </c>
    </row>
    <row r="62" spans="1:18">
      <c r="A62" s="15" t="s">
        <v>537</v>
      </c>
      <c r="B62" s="17" t="n">
        <v>4476</v>
      </c>
      <c r="C62" s="18">
        <f>(0.0/B62*100)</f>
        <v/>
      </c>
      <c r="D62" s="19" t="n">
        <v>4476</v>
      </c>
      <c r="E62" s="18" t="n">
        <v>532.3824527100001</v>
      </c>
      <c r="F62" s="20" t="n">
        <v>1.70238114</v>
      </c>
      <c r="G62" s="18" t="n">
        <v>462.21054935</v>
      </c>
      <c r="H62" s="20" t="n">
        <v>1.83840039</v>
      </c>
      <c r="I62" s="18" t="s">
        <v>481</v>
      </c>
      <c r="J62" s="20" t="s">
        <v>481</v>
      </c>
      <c r="K62" s="18" t="s">
        <v>481</v>
      </c>
      <c r="L62" s="20" t="s">
        <v>481</v>
      </c>
      <c r="M62" s="18" t="s">
        <v>481</v>
      </c>
      <c r="N62" s="20" t="s">
        <v>481</v>
      </c>
      <c r="O62" s="18" t="s">
        <v>481</v>
      </c>
      <c r="P62" s="20" t="s">
        <v>481</v>
      </c>
      <c r="Q62" s="18" t="n">
        <v>544.6592802599999</v>
      </c>
      <c r="R62" s="20" t="n">
        <v>32.42061583</v>
      </c>
    </row>
    <row r="63" spans="1:18">
      <c r="A63" s="15" t="s">
        <v>538</v>
      </c>
      <c r="B63" s="17" t="n">
        <v>5324</v>
      </c>
      <c r="C63" s="18">
        <f>(0.0/B63*100)</f>
        <v/>
      </c>
      <c r="D63" s="19" t="n">
        <v>5324</v>
      </c>
      <c r="E63" s="18" t="n">
        <v>355.66509256</v>
      </c>
      <c r="F63" s="20" t="n">
        <v>1.45887482</v>
      </c>
      <c r="G63" s="18" t="n">
        <v>254.49428671</v>
      </c>
      <c r="H63" s="20" t="n">
        <v>10.8445397</v>
      </c>
      <c r="I63" s="18" t="s">
        <v>481</v>
      </c>
      <c r="J63" s="20" t="s">
        <v>481</v>
      </c>
      <c r="K63" s="18" t="s">
        <v>481</v>
      </c>
      <c r="L63" s="20" t="s">
        <v>481</v>
      </c>
      <c r="M63" s="18" t="s">
        <v>481</v>
      </c>
      <c r="N63" s="20" t="s">
        <v>481</v>
      </c>
      <c r="O63" s="18" t="s">
        <v>481</v>
      </c>
      <c r="P63" s="20" t="s">
        <v>481</v>
      </c>
      <c r="Q63" s="18" t="n">
        <v>312.41036915</v>
      </c>
      <c r="R63" s="20" t="n">
        <v>11.62007768</v>
      </c>
    </row>
    <row r="64" spans="1:18">
      <c r="A64" s="15" t="s">
        <v>539</v>
      </c>
      <c r="B64" s="17" t="n">
        <v>3634</v>
      </c>
      <c r="C64" s="18">
        <f>(0.0/B64*100)</f>
        <v/>
      </c>
      <c r="D64" s="19" t="n">
        <v>3634</v>
      </c>
      <c r="E64" s="18" t="n">
        <v>454.64975705</v>
      </c>
      <c r="F64" s="20" t="n">
        <v>1.87855545</v>
      </c>
      <c r="G64" s="18" t="n">
        <v>357.90571907</v>
      </c>
      <c r="H64" s="20" t="n">
        <v>7.95114005</v>
      </c>
      <c r="I64" s="18" t="s">
        <v>481</v>
      </c>
      <c r="J64" s="20" t="s">
        <v>481</v>
      </c>
      <c r="K64" s="18" t="s">
        <v>481</v>
      </c>
      <c r="L64" s="20" t="s">
        <v>481</v>
      </c>
      <c r="M64" s="18" t="s">
        <v>481</v>
      </c>
      <c r="N64" s="20" t="s">
        <v>481</v>
      </c>
      <c r="O64" s="18" t="s">
        <v>481</v>
      </c>
      <c r="P64" s="20" t="s">
        <v>481</v>
      </c>
      <c r="Q64" s="18" t="n">
        <v>334.31942696</v>
      </c>
      <c r="R64" s="20" t="n">
        <v>24.98695981</v>
      </c>
    </row>
    <row r="65" spans="1:18">
      <c r="A65" s="15" t="s">
        <v>540</v>
      </c>
      <c r="B65" s="17" t="n">
        <v>5325</v>
      </c>
      <c r="C65" s="18">
        <f>(0.0/B65*100)</f>
        <v/>
      </c>
      <c r="D65" s="19" t="n">
        <v>5325</v>
      </c>
      <c r="E65" s="18" t="n">
        <v>420.82714047</v>
      </c>
      <c r="F65" s="20" t="n">
        <v>2.46478827</v>
      </c>
      <c r="G65" s="18" t="n">
        <v>305.688462</v>
      </c>
      <c r="H65" s="20" t="n">
        <v>11.00007261</v>
      </c>
      <c r="I65" s="18" t="s">
        <v>481</v>
      </c>
      <c r="J65" s="20" t="s">
        <v>481</v>
      </c>
      <c r="K65" s="18" t="s">
        <v>481</v>
      </c>
      <c r="L65" s="20" t="s">
        <v>481</v>
      </c>
      <c r="M65" s="18" t="s">
        <v>481</v>
      </c>
      <c r="N65" s="20" t="s">
        <v>481</v>
      </c>
      <c r="O65" s="18" t="s">
        <v>481</v>
      </c>
      <c r="P65" s="20" t="s">
        <v>481</v>
      </c>
      <c r="Q65" s="18" t="n">
        <v>305.78830577</v>
      </c>
      <c r="R65" s="20" t="n">
        <v>15.93209413</v>
      </c>
    </row>
    <row r="66" spans="1:18">
      <c r="A66" s="15" t="s">
        <v>541</v>
      </c>
      <c r="B66" s="17" t="n">
        <v>5665</v>
      </c>
      <c r="C66" s="18">
        <f>(0.0/B66*100)</f>
        <v/>
      </c>
      <c r="D66" s="19" t="n">
        <v>5665</v>
      </c>
      <c r="E66" s="18" t="n">
        <v>430.07652273</v>
      </c>
      <c r="F66" s="20" t="n">
        <v>1.63236443</v>
      </c>
      <c r="G66" s="18" t="n">
        <v>332.91737884</v>
      </c>
      <c r="H66" s="20" t="n">
        <v>11.40008377</v>
      </c>
      <c r="I66" s="18" t="s">
        <v>481</v>
      </c>
      <c r="J66" s="20" t="s">
        <v>481</v>
      </c>
      <c r="K66" s="18" t="s">
        <v>481</v>
      </c>
      <c r="L66" s="20" t="s">
        <v>481</v>
      </c>
      <c r="M66" s="18" t="s">
        <v>481</v>
      </c>
      <c r="N66" s="20" t="s">
        <v>481</v>
      </c>
      <c r="O66" s="18" t="s">
        <v>481</v>
      </c>
      <c r="P66" s="20" t="s">
        <v>481</v>
      </c>
      <c r="Q66" s="18" t="n">
        <v>357.09332469</v>
      </c>
      <c r="R66" s="20" t="n">
        <v>10.34065264</v>
      </c>
    </row>
    <row r="67" spans="1:18">
      <c r="A67" s="15" t="s">
        <v>542</v>
      </c>
      <c r="B67" s="17" t="n">
        <v>6971</v>
      </c>
      <c r="C67" s="18">
        <f>(0.0/B67*100)</f>
        <v/>
      </c>
      <c r="D67" s="19" t="n">
        <v>6971</v>
      </c>
      <c r="E67" s="18" t="n">
        <v>417.16310869</v>
      </c>
      <c r="F67" s="20" t="n">
        <v>3.02884038</v>
      </c>
      <c r="G67" s="18" t="n">
        <v>341.65715673</v>
      </c>
      <c r="H67" s="20" t="n">
        <v>2.84343686</v>
      </c>
      <c r="I67" s="18" t="s">
        <v>481</v>
      </c>
      <c r="J67" s="20" t="s">
        <v>481</v>
      </c>
      <c r="K67" s="18" t="s">
        <v>481</v>
      </c>
      <c r="L67" s="20" t="s">
        <v>481</v>
      </c>
      <c r="M67" s="18" t="s">
        <v>481</v>
      </c>
      <c r="N67" s="20" t="s">
        <v>481</v>
      </c>
      <c r="O67" s="18" t="s">
        <v>481</v>
      </c>
      <c r="P67" s="20" t="s">
        <v>481</v>
      </c>
      <c r="Q67" s="18" t="n">
        <v>363.95306744</v>
      </c>
      <c r="R67" s="20" t="n">
        <v>12.7579797</v>
      </c>
    </row>
    <row r="68" spans="1:18">
      <c r="A68" s="15" t="s">
        <v>543</v>
      </c>
      <c r="B68" s="17" t="n">
        <v>12083</v>
      </c>
      <c r="C68" s="18">
        <f>(0.0/B68*100)</f>
        <v/>
      </c>
      <c r="D68" s="19" t="n">
        <v>12083</v>
      </c>
      <c r="E68" s="18" t="n">
        <v>423.17962764</v>
      </c>
      <c r="F68" s="20" t="n">
        <v>1.20568301</v>
      </c>
      <c r="G68" s="18" t="n">
        <v>323.44113906</v>
      </c>
      <c r="H68" s="20" t="n">
        <v>2.47894238</v>
      </c>
      <c r="I68" s="18" t="s">
        <v>481</v>
      </c>
      <c r="J68" s="20" t="s">
        <v>481</v>
      </c>
      <c r="K68" s="18" t="s">
        <v>481</v>
      </c>
      <c r="L68" s="20" t="s">
        <v>481</v>
      </c>
      <c r="M68" s="18" t="s">
        <v>481</v>
      </c>
      <c r="N68" s="20" t="s">
        <v>481</v>
      </c>
      <c r="O68" s="18" t="s">
        <v>481</v>
      </c>
      <c r="P68" s="20" t="s">
        <v>481</v>
      </c>
      <c r="Q68" s="18" t="n">
        <v>283.14818618</v>
      </c>
      <c r="R68" s="20" t="n">
        <v>6.95110301</v>
      </c>
    </row>
    <row r="69" spans="1:18">
      <c r="A69" s="15" t="s">
        <v>544</v>
      </c>
      <c r="B69" s="17" t="n">
        <v>4876</v>
      </c>
      <c r="C69" s="18">
        <f>(0.0/B69*100)</f>
        <v/>
      </c>
      <c r="D69" s="19" t="n">
        <v>4876</v>
      </c>
      <c r="E69" s="18" t="n">
        <v>438.61404264</v>
      </c>
      <c r="F69" s="20" t="n">
        <v>3.99499264</v>
      </c>
      <c r="G69" s="18" t="n">
        <v>353.81992561</v>
      </c>
      <c r="H69" s="20" t="n">
        <v>9.200985599999999</v>
      </c>
      <c r="I69" s="18" t="s">
        <v>481</v>
      </c>
      <c r="J69" s="20" t="s">
        <v>481</v>
      </c>
      <c r="K69" s="18" t="s">
        <v>481</v>
      </c>
      <c r="L69" s="20" t="s">
        <v>481</v>
      </c>
      <c r="M69" s="18" t="s">
        <v>481</v>
      </c>
      <c r="N69" s="20" t="s">
        <v>481</v>
      </c>
      <c r="O69" s="18" t="s">
        <v>481</v>
      </c>
      <c r="P69" s="20" t="s">
        <v>481</v>
      </c>
      <c r="Q69" s="18" t="n">
        <v>408.3796451</v>
      </c>
      <c r="R69" s="20" t="n">
        <v>68.85652392999999</v>
      </c>
    </row>
    <row r="70" spans="1:18">
      <c r="A70" s="15" t="s">
        <v>545</v>
      </c>
      <c r="B70" s="17" t="n">
        <v>6036</v>
      </c>
      <c r="C70" s="18">
        <f>(0.0/B70*100)</f>
        <v/>
      </c>
      <c r="D70" s="19" t="n">
        <v>6036</v>
      </c>
      <c r="E70" s="18" t="n">
        <v>497.68530551</v>
      </c>
      <c r="F70" s="20" t="n">
        <v>3.01584938</v>
      </c>
      <c r="G70" s="18" t="n">
        <v>425.99138235</v>
      </c>
      <c r="H70" s="20" t="n">
        <v>11.2246403</v>
      </c>
      <c r="I70" s="18" t="s">
        <v>481</v>
      </c>
      <c r="J70" s="20" t="s">
        <v>481</v>
      </c>
      <c r="K70" s="18" t="s">
        <v>481</v>
      </c>
      <c r="L70" s="20" t="s">
        <v>481</v>
      </c>
      <c r="M70" s="18" t="s">
        <v>481</v>
      </c>
      <c r="N70" s="20" t="s">
        <v>481</v>
      </c>
      <c r="O70" s="18" t="s">
        <v>481</v>
      </c>
      <c r="P70" s="20" t="s">
        <v>481</v>
      </c>
      <c r="Q70" s="18" t="n">
        <v>449.30645066</v>
      </c>
      <c r="R70" s="20" t="n">
        <v>9.845277859999999</v>
      </c>
    </row>
    <row r="71" spans="1:18">
      <c r="A71" s="15" t="s">
        <v>546</v>
      </c>
      <c r="B71" s="17" t="n">
        <v>6115</v>
      </c>
      <c r="C71" s="18">
        <f>(0.0/B71*100)</f>
        <v/>
      </c>
      <c r="D71" s="19" t="n">
        <v>6115</v>
      </c>
      <c r="E71" s="18" t="n">
        <v>540.0011817</v>
      </c>
      <c r="F71" s="20" t="n">
        <v>1.66285474</v>
      </c>
      <c r="G71" s="18" t="n">
        <v>454.11137508</v>
      </c>
      <c r="H71" s="20" t="n">
        <v>6.84929529</v>
      </c>
      <c r="I71" s="18" t="s">
        <v>481</v>
      </c>
      <c r="J71" s="20" t="s">
        <v>481</v>
      </c>
      <c r="K71" s="18" t="s">
        <v>481</v>
      </c>
      <c r="L71" s="20" t="s">
        <v>481</v>
      </c>
      <c r="M71" s="18" t="s">
        <v>481</v>
      </c>
      <c r="N71" s="20" t="s">
        <v>481</v>
      </c>
      <c r="O71" s="18" t="s">
        <v>481</v>
      </c>
      <c r="P71" s="20" t="s">
        <v>481</v>
      </c>
      <c r="Q71" s="18" t="n">
        <v>439.00126789</v>
      </c>
      <c r="R71" s="20" t="n">
        <v>21.68348885</v>
      </c>
    </row>
    <row r="72" spans="1:18">
      <c r="A72" s="15" t="s">
        <v>547</v>
      </c>
      <c r="B72" s="17" t="n">
        <v>7708</v>
      </c>
      <c r="C72" s="18">
        <f>(0.0/B72*100)</f>
        <v/>
      </c>
      <c r="D72" s="19" t="n">
        <v>7708</v>
      </c>
      <c r="E72" s="18" t="n">
        <v>497.47395048</v>
      </c>
      <c r="F72" s="20" t="n">
        <v>2.51413918</v>
      </c>
      <c r="G72" s="18" t="n">
        <v>439.42451052</v>
      </c>
      <c r="H72" s="20" t="n">
        <v>16.00707236</v>
      </c>
      <c r="I72" s="18" t="s">
        <v>481</v>
      </c>
      <c r="J72" s="20" t="s">
        <v>481</v>
      </c>
      <c r="K72" s="18" t="s">
        <v>481</v>
      </c>
      <c r="L72" s="20" t="s">
        <v>481</v>
      </c>
      <c r="M72" s="18" t="s">
        <v>481</v>
      </c>
      <c r="N72" s="20" t="s">
        <v>481</v>
      </c>
      <c r="O72" s="18" t="s">
        <v>481</v>
      </c>
      <c r="P72" s="20" t="s">
        <v>481</v>
      </c>
      <c r="Q72" s="18" t="n">
        <v>432.2962741</v>
      </c>
      <c r="R72" s="20" t="n">
        <v>45.74915219</v>
      </c>
    </row>
    <row r="73" spans="1:18">
      <c r="A73" s="15" t="s">
        <v>548</v>
      </c>
      <c r="B73" s="17" t="n">
        <v>8249</v>
      </c>
      <c r="C73" s="18">
        <f>(0.0/B73*100)</f>
        <v/>
      </c>
      <c r="D73" s="19" t="n">
        <v>8249</v>
      </c>
      <c r="E73" s="18" t="n">
        <v>413.99652804</v>
      </c>
      <c r="F73" s="20" t="n">
        <v>3.24735337</v>
      </c>
      <c r="G73" s="18" t="n">
        <v>346.5133986</v>
      </c>
      <c r="H73" s="20" t="n">
        <v>6.21753782</v>
      </c>
      <c r="I73" s="18" t="s">
        <v>481</v>
      </c>
      <c r="J73" s="20" t="s">
        <v>481</v>
      </c>
      <c r="K73" s="18" t="s">
        <v>481</v>
      </c>
      <c r="L73" s="20" t="s">
        <v>481</v>
      </c>
      <c r="M73" s="18" t="s">
        <v>481</v>
      </c>
      <c r="N73" s="20" t="s">
        <v>481</v>
      </c>
      <c r="O73" s="18" t="s">
        <v>481</v>
      </c>
      <c r="P73" s="20" t="s">
        <v>481</v>
      </c>
      <c r="Q73" s="18" t="n">
        <v>375.01642744</v>
      </c>
      <c r="R73" s="20" t="n">
        <v>10.18469026</v>
      </c>
    </row>
    <row r="74" spans="1:18">
      <c r="A74" s="15" t="s">
        <v>549</v>
      </c>
      <c r="B74" s="17" t="n">
        <v>4692</v>
      </c>
      <c r="C74" s="18">
        <f>(0.0/B74*100)</f>
        <v/>
      </c>
      <c r="D74" s="19" t="n">
        <v>4692</v>
      </c>
      <c r="E74" s="18" t="n">
        <v>460.74898952</v>
      </c>
      <c r="F74" s="20" t="n">
        <v>1.77380091</v>
      </c>
      <c r="G74" s="18" t="n">
        <v>367.01439275</v>
      </c>
      <c r="H74" s="20" t="n">
        <v>3.26992041</v>
      </c>
      <c r="I74" s="18" t="s">
        <v>481</v>
      </c>
      <c r="J74" s="20" t="s">
        <v>481</v>
      </c>
      <c r="K74" s="18" t="s">
        <v>481</v>
      </c>
      <c r="L74" s="20" t="s">
        <v>481</v>
      </c>
      <c r="M74" s="18" t="s">
        <v>481</v>
      </c>
      <c r="N74" s="20" t="s">
        <v>481</v>
      </c>
      <c r="O74" s="18" t="s">
        <v>481</v>
      </c>
      <c r="P74" s="20" t="s">
        <v>481</v>
      </c>
      <c r="Q74" s="18" t="n">
        <v>356.14181989</v>
      </c>
      <c r="R74" s="20" t="n">
        <v>8.081054330000001</v>
      </c>
    </row>
    <row r="75" spans="1:18">
      <c r="A75" s="15" t="s">
        <v>550</v>
      </c>
      <c r="B75" s="17" t="n">
        <v>5375</v>
      </c>
      <c r="C75" s="18">
        <f>(0.0/B75*100)</f>
        <v/>
      </c>
      <c r="D75" s="19" t="n">
        <v>5375</v>
      </c>
      <c r="E75" s="18" t="n">
        <v>393.00924033</v>
      </c>
      <c r="F75" s="20" t="n">
        <v>2.71109797</v>
      </c>
      <c r="G75" s="18" t="n">
        <v>301.22199353</v>
      </c>
      <c r="H75" s="20" t="n">
        <v>4.35925865</v>
      </c>
      <c r="I75" s="18" t="s">
        <v>481</v>
      </c>
      <c r="J75" s="20" t="s">
        <v>481</v>
      </c>
      <c r="K75" s="18" t="s">
        <v>481</v>
      </c>
      <c r="L75" s="20" t="s">
        <v>481</v>
      </c>
      <c r="M75" s="18" t="s">
        <v>481</v>
      </c>
      <c r="N75" s="20" t="s">
        <v>481</v>
      </c>
      <c r="O75" s="18" t="s">
        <v>481</v>
      </c>
      <c r="P75" s="20" t="s">
        <v>481</v>
      </c>
      <c r="Q75" s="18" t="n">
        <v>352.31114301</v>
      </c>
      <c r="R75" s="20" t="n">
        <v>8.81648285</v>
      </c>
    </row>
    <row r="76" spans="1:18">
      <c r="A76" s="15" t="s">
        <v>551</v>
      </c>
      <c r="B76" s="17" t="n">
        <v>14167</v>
      </c>
      <c r="C76" s="18">
        <f>(0.0/B76*100)</f>
        <v/>
      </c>
      <c r="D76" s="19" t="n">
        <v>14167</v>
      </c>
      <c r="E76" s="18" t="n">
        <v>447.04055408</v>
      </c>
      <c r="F76" s="20" t="n">
        <v>2.8523152</v>
      </c>
      <c r="G76" s="18" t="n">
        <v>346.68685252</v>
      </c>
      <c r="H76" s="20" t="n">
        <v>4.8078141</v>
      </c>
      <c r="I76" s="18" t="s">
        <v>481</v>
      </c>
      <c r="J76" s="20" t="s">
        <v>481</v>
      </c>
      <c r="K76" s="18" t="s">
        <v>481</v>
      </c>
      <c r="L76" s="20" t="s">
        <v>481</v>
      </c>
      <c r="M76" s="18" t="s">
        <v>481</v>
      </c>
      <c r="N76" s="20" t="s">
        <v>481</v>
      </c>
      <c r="O76" s="18" t="s">
        <v>481</v>
      </c>
      <c r="P76" s="20" t="s">
        <v>481</v>
      </c>
      <c r="Q76" s="18" t="n">
        <v>374.43715276</v>
      </c>
      <c r="R76" s="20" t="n">
        <v>8.22574438</v>
      </c>
    </row>
    <row r="77" spans="1:18">
      <c r="A77" s="15" t="s">
        <v>552</v>
      </c>
      <c r="B77" s="17" t="n">
        <v>6062</v>
      </c>
      <c r="C77" s="18">
        <f>(0.0/B77*100)</f>
        <v/>
      </c>
      <c r="D77" s="19" t="n">
        <v>6062</v>
      </c>
      <c r="E77" s="18" t="n">
        <v>474.65642559</v>
      </c>
      <c r="F77" s="20" t="n">
        <v>2.69266784</v>
      </c>
      <c r="G77" s="18" t="n">
        <v>368.95698387</v>
      </c>
      <c r="H77" s="20" t="n">
        <v>3.13733094</v>
      </c>
      <c r="I77" s="18" t="s">
        <v>481</v>
      </c>
      <c r="J77" s="20" t="s">
        <v>481</v>
      </c>
      <c r="K77" s="18" t="s">
        <v>481</v>
      </c>
      <c r="L77" s="20" t="s">
        <v>481</v>
      </c>
      <c r="M77" s="18" t="s">
        <v>481</v>
      </c>
      <c r="N77" s="20" t="s">
        <v>481</v>
      </c>
      <c r="O77" s="18" t="s">
        <v>481</v>
      </c>
      <c r="P77" s="20" t="s">
        <v>481</v>
      </c>
      <c r="Q77" s="18" t="n">
        <v>399.57105168</v>
      </c>
      <c r="R77" s="20" t="n">
        <v>10.17032359</v>
      </c>
    </row>
    <row r="78" spans="1:18">
      <c r="A78" s="15" t="s">
        <v>553</v>
      </c>
      <c r="B78" s="17" t="n">
        <v>5826</v>
      </c>
      <c r="C78" s="18">
        <f>(0.0/B78*100)</f>
        <v/>
      </c>
      <c r="D78" s="19" t="n">
        <v>5826</v>
      </c>
      <c r="E78" s="18" t="n">
        <v>493.13465496</v>
      </c>
      <c r="F78" s="20" t="n">
        <v>3.85005519</v>
      </c>
      <c r="G78" s="18" t="n">
        <v>405.99918308</v>
      </c>
      <c r="H78" s="20" t="n">
        <v>6.32018152</v>
      </c>
      <c r="I78" s="18" t="s">
        <v>481</v>
      </c>
      <c r="J78" s="20" t="s">
        <v>481</v>
      </c>
      <c r="K78" s="18" t="s">
        <v>481</v>
      </c>
      <c r="L78" s="20" t="s">
        <v>481</v>
      </c>
      <c r="M78" s="18" t="s">
        <v>481</v>
      </c>
      <c r="N78" s="20" t="s">
        <v>481</v>
      </c>
      <c r="O78" s="18" t="s">
        <v>481</v>
      </c>
      <c r="P78" s="20" t="s">
        <v>481</v>
      </c>
      <c r="Q78" s="18" t="n">
        <v>327.40013108</v>
      </c>
      <c r="R78" s="20" t="n">
        <v>32.46219471</v>
      </c>
    </row>
    <row customHeight="1" ht="25" r="79" spans="1:18">
      <c r="A79" s="15" t="s">
        <v>554</v>
      </c>
      <c r="B79" s="17" t="n">
        <v>1657</v>
      </c>
      <c r="C79" s="18">
        <f>(0.0/B79*100)</f>
        <v/>
      </c>
      <c r="D79" s="19" t="n">
        <v>1657</v>
      </c>
      <c r="E79" s="18" t="n">
        <v>494.43579333</v>
      </c>
      <c r="F79" s="20" t="n">
        <v>7.09096504</v>
      </c>
      <c r="G79" s="18" t="n">
        <v>396.33268917</v>
      </c>
      <c r="H79" s="20" t="n">
        <v>8.42594006</v>
      </c>
      <c r="I79" s="18" t="s">
        <v>481</v>
      </c>
      <c r="J79" s="20" t="s">
        <v>481</v>
      </c>
      <c r="K79" s="18" t="s">
        <v>481</v>
      </c>
      <c r="L79" s="20" t="s">
        <v>481</v>
      </c>
      <c r="M79" s="18" t="s">
        <v>481</v>
      </c>
      <c r="N79" s="20" t="s">
        <v>481</v>
      </c>
      <c r="O79" s="18" t="s">
        <v>481</v>
      </c>
      <c r="P79" s="20" t="s">
        <v>481</v>
      </c>
      <c r="Q79" s="18" t="n">
        <v>464.52522269</v>
      </c>
      <c r="R79" s="20" t="n">
        <v>23.28392587</v>
      </c>
    </row>
    <row r="80" spans="1:18">
      <c r="A80" s="15" t="s">
        <v>555</v>
      </c>
      <c r="B80" s="17" t="n">
        <v>7841</v>
      </c>
      <c r="C80" s="18">
        <f>(0.0/B80*100)</f>
        <v/>
      </c>
      <c r="D80" s="19" t="n">
        <v>7841</v>
      </c>
      <c r="E80" s="18" t="n">
        <v>427.92984258</v>
      </c>
      <c r="F80" s="20" t="n">
        <v>3.41122913</v>
      </c>
      <c r="G80" s="18" t="n">
        <v>387.25703012</v>
      </c>
      <c r="H80" s="20" t="n">
        <v>14.22040277</v>
      </c>
      <c r="I80" s="18" t="s">
        <v>481</v>
      </c>
      <c r="J80" s="20" t="s">
        <v>481</v>
      </c>
      <c r="K80" s="18" t="s">
        <v>481</v>
      </c>
      <c r="L80" s="20" t="s">
        <v>481</v>
      </c>
      <c r="M80" s="18" t="s">
        <v>481</v>
      </c>
      <c r="N80" s="20" t="s">
        <v>481</v>
      </c>
      <c r="O80" s="18" t="s">
        <v>481</v>
      </c>
      <c r="P80" s="20" t="s">
        <v>481</v>
      </c>
      <c r="Q80" s="18" t="s">
        <v>481</v>
      </c>
      <c r="R80" s="20" t="s">
        <v>481</v>
      </c>
    </row>
    <row r="81" spans="1:18">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s">
        <v>481</v>
      </c>
      <c r="N81" s="20" t="s">
        <v>481</v>
      </c>
      <c r="O81" s="18" t="s">
        <v>481</v>
      </c>
      <c r="P81" s="20" t="s">
        <v>481</v>
      </c>
      <c r="Q81" s="18" t="n">
        <v>430.57819649</v>
      </c>
      <c r="R81" s="20" t="n">
        <v>3.47584594</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8.xml><?xml version="1.0" encoding="utf-8"?>
<worksheet xmlns="http://schemas.openxmlformats.org/spreadsheetml/2006/main">
  <sheetPr>
    <outlinePr summaryBelow="1" summaryRight="1"/>
    <pageSetUpPr/>
  </sheetPr>
  <dimension ref="A1:AF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2">
      <c r="A1" s="4" t="s">
        <v>460</v>
      </c>
    </row>
    <row r="2" spans="1:32">
      <c r="A2" s="5" t="s">
        <v>960</v>
      </c>
    </row>
    <row customHeight="1" ht="30" r="4" spans="1:32">
      <c r="A4" s="6" t="n"/>
      <c r="B4" s="7" t="s">
        <v>462</v>
      </c>
      <c r="C4" s="7" t="s">
        <v>463</v>
      </c>
      <c r="D4" s="8" t="s">
        <v>462</v>
      </c>
      <c r="E4" s="9" t="s">
        <v>961</v>
      </c>
      <c r="F4" s="10" t="n"/>
      <c r="G4" s="9" t="s">
        <v>962</v>
      </c>
      <c r="H4" s="10" t="n"/>
      <c r="I4" s="9" t="s">
        <v>963</v>
      </c>
      <c r="J4" s="10" t="n"/>
      <c r="K4" s="9" t="s">
        <v>964</v>
      </c>
      <c r="L4" s="10" t="n"/>
      <c r="M4" s="9" t="s">
        <v>965</v>
      </c>
      <c r="N4" s="10" t="n"/>
      <c r="O4" s="9" t="s">
        <v>966</v>
      </c>
      <c r="P4" s="10" t="n"/>
      <c r="Q4" s="9" t="s">
        <v>967</v>
      </c>
      <c r="R4" s="10" t="n"/>
      <c r="S4" s="9" t="s">
        <v>968</v>
      </c>
      <c r="T4" s="10" t="n"/>
      <c r="U4" s="9" t="s">
        <v>969</v>
      </c>
      <c r="V4" s="10" t="n"/>
      <c r="W4" s="9" t="s">
        <v>584</v>
      </c>
      <c r="X4" s="10" t="n"/>
      <c r="Y4" s="9" t="s">
        <v>585</v>
      </c>
      <c r="Z4" s="10" t="n"/>
      <c r="AA4" s="9" t="s">
        <v>472</v>
      </c>
      <c r="AB4" s="10" t="n"/>
      <c r="AC4" s="9" t="s">
        <v>473</v>
      </c>
      <c r="AD4" s="10" t="n"/>
      <c r="AE4" s="9" t="s">
        <v>586</v>
      </c>
      <c r="AF4" s="10" t="n"/>
    </row>
    <row r="5" spans="1:3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c r="AE5" s="12" t="s">
        <v>478</v>
      </c>
      <c r="AF5" s="11" t="s">
        <v>479</v>
      </c>
    </row>
    <row r="6" spans="1:3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5" t="n"/>
      <c r="AE6" s="14" t="n"/>
      <c r="AF6" s="16" t="n"/>
    </row>
    <row r="7" spans="1:32">
      <c r="A7" s="15" t="s">
        <v>480</v>
      </c>
      <c r="B7" s="17" t="n">
        <v>14530</v>
      </c>
      <c r="C7" s="18">
        <f>(0.0/B7*100)</f>
        <v/>
      </c>
      <c r="D7" s="19" t="n">
        <v>14530</v>
      </c>
      <c r="E7" s="18" t="n">
        <v>483.3589028</v>
      </c>
      <c r="F7" s="20" t="n">
        <v>4.69382866</v>
      </c>
      <c r="G7" s="18" t="n">
        <v>514.59515933</v>
      </c>
      <c r="H7" s="20" t="n">
        <v>2.71722809</v>
      </c>
      <c r="I7" s="18" t="n">
        <v>519.15263293</v>
      </c>
      <c r="J7" s="20" t="n">
        <v>2.63293803</v>
      </c>
      <c r="K7" s="18" t="n">
        <v>502.63061599</v>
      </c>
      <c r="L7" s="20" t="n">
        <v>3.90856531</v>
      </c>
      <c r="M7" s="18" t="n">
        <v>495.12048748</v>
      </c>
      <c r="N7" s="20" t="n">
        <v>6.7694456</v>
      </c>
      <c r="O7" s="18" t="n">
        <v>476.850281</v>
      </c>
      <c r="P7" s="20" t="n">
        <v>13.98363051</v>
      </c>
      <c r="Q7" s="18" t="n">
        <v>459.30803879</v>
      </c>
      <c r="R7" s="20" t="n">
        <v>27.81822065</v>
      </c>
      <c r="S7" s="18" t="n">
        <v>439.67031806</v>
      </c>
      <c r="T7" s="20" t="n">
        <v>55.76134151</v>
      </c>
      <c r="U7" s="18" t="n">
        <v>443.33292783</v>
      </c>
      <c r="V7" s="20" t="n">
        <v>53.03589378</v>
      </c>
      <c r="W7" s="18" t="s">
        <v>481</v>
      </c>
      <c r="X7" s="20" t="s">
        <v>481</v>
      </c>
      <c r="Y7" s="18" t="s">
        <v>481</v>
      </c>
      <c r="Z7" s="20" t="s">
        <v>481</v>
      </c>
      <c r="AA7" s="18" t="s">
        <v>481</v>
      </c>
      <c r="AB7" s="20" t="s">
        <v>481</v>
      </c>
      <c r="AC7" s="18" t="s">
        <v>481</v>
      </c>
      <c r="AD7" s="20" t="s">
        <v>481</v>
      </c>
      <c r="AE7" s="18" t="n">
        <v>474.57962752</v>
      </c>
      <c r="AF7" s="20" t="n">
        <v>2.64084922</v>
      </c>
    </row>
    <row r="8" spans="1:32">
      <c r="A8" s="15" t="s">
        <v>483</v>
      </c>
      <c r="B8" s="17" t="n">
        <v>7007</v>
      </c>
      <c r="C8" s="18">
        <f>(0.0/B8*100)</f>
        <v/>
      </c>
      <c r="D8" s="19" t="n">
        <v>7007</v>
      </c>
      <c r="E8" s="18" t="n">
        <v>435.85204761</v>
      </c>
      <c r="F8" s="20" t="n">
        <v>18.1006432</v>
      </c>
      <c r="G8" s="18" t="n">
        <v>460.08710884</v>
      </c>
      <c r="H8" s="20" t="n">
        <v>7.18845405</v>
      </c>
      <c r="I8" s="18" t="n">
        <v>495.19155762</v>
      </c>
      <c r="J8" s="20" t="n">
        <v>3.9693648</v>
      </c>
      <c r="K8" s="18" t="n">
        <v>499.72428691</v>
      </c>
      <c r="L8" s="20" t="n">
        <v>3.3457392</v>
      </c>
      <c r="M8" s="18" t="n">
        <v>471.65534209</v>
      </c>
      <c r="N8" s="20" t="n">
        <v>6.5113193</v>
      </c>
      <c r="O8" s="18" t="n">
        <v>455.87217186</v>
      </c>
      <c r="P8" s="20" t="n">
        <v>9.78083827</v>
      </c>
      <c r="Q8" s="18" t="n">
        <v>387.80236383</v>
      </c>
      <c r="R8" s="20" t="n">
        <v>22.05385622</v>
      </c>
      <c r="S8" s="18" t="n">
        <v>364.3854</v>
      </c>
      <c r="T8" s="20" t="n">
        <v>41.30988869</v>
      </c>
      <c r="U8" s="18" t="n">
        <v>350.58476818</v>
      </c>
      <c r="V8" s="20" t="n">
        <v>39.72844447</v>
      </c>
      <c r="W8" s="18" t="s">
        <v>481</v>
      </c>
      <c r="X8" s="20" t="s">
        <v>481</v>
      </c>
      <c r="Y8" s="18" t="s">
        <v>481</v>
      </c>
      <c r="Z8" s="20" t="s">
        <v>481</v>
      </c>
      <c r="AA8" s="18" t="s">
        <v>481</v>
      </c>
      <c r="AB8" s="20" t="s">
        <v>481</v>
      </c>
      <c r="AC8" s="18" t="s">
        <v>481</v>
      </c>
      <c r="AD8" s="20" t="s">
        <v>481</v>
      </c>
      <c r="AE8" s="18" t="n">
        <v>463.52970748</v>
      </c>
      <c r="AF8" s="20" t="n">
        <v>4.53703548</v>
      </c>
    </row>
    <row r="9" spans="1:32">
      <c r="A9" s="15" t="s">
        <v>484</v>
      </c>
      <c r="B9" s="17" t="n">
        <v>9651</v>
      </c>
      <c r="C9" s="18">
        <f>(0.0/B9*100)</f>
        <v/>
      </c>
      <c r="D9" s="19" t="n">
        <v>9651</v>
      </c>
      <c r="E9" s="18" t="n">
        <v>414.7882613</v>
      </c>
      <c r="F9" s="20" t="n">
        <v>22.78899915</v>
      </c>
      <c r="G9" s="18" t="n">
        <v>459.7551202</v>
      </c>
      <c r="H9" s="20" t="n">
        <v>10.60955755</v>
      </c>
      <c r="I9" s="18" t="n">
        <v>493.76670291</v>
      </c>
      <c r="J9" s="20" t="n">
        <v>4.7796565</v>
      </c>
      <c r="K9" s="18" t="n">
        <v>514.34394404</v>
      </c>
      <c r="L9" s="20" t="n">
        <v>2.41169555</v>
      </c>
      <c r="M9" s="18" t="n">
        <v>505.20922997</v>
      </c>
      <c r="N9" s="20" t="n">
        <v>3.14436039</v>
      </c>
      <c r="O9" s="18" t="n">
        <v>448.65278598</v>
      </c>
      <c r="P9" s="20" t="n">
        <v>8.313654489999999</v>
      </c>
      <c r="Q9" s="18" t="n">
        <v>366.00533266</v>
      </c>
      <c r="R9" s="20" t="n">
        <v>12.10589863</v>
      </c>
      <c r="S9" s="18" t="n">
        <v>374.61820995</v>
      </c>
      <c r="T9" s="20" t="n">
        <v>19.34401594</v>
      </c>
      <c r="U9" s="18" t="n">
        <v>312.05959774</v>
      </c>
      <c r="V9" s="20" t="n">
        <v>41.10003874</v>
      </c>
      <c r="W9" s="18" t="s">
        <v>481</v>
      </c>
      <c r="X9" s="20" t="s">
        <v>481</v>
      </c>
      <c r="Y9" s="18" t="s">
        <v>481</v>
      </c>
      <c r="Z9" s="20" t="s">
        <v>481</v>
      </c>
      <c r="AA9" s="18" t="s">
        <v>481</v>
      </c>
      <c r="AB9" s="20" t="s">
        <v>481</v>
      </c>
      <c r="AC9" s="18" t="s">
        <v>481</v>
      </c>
      <c r="AD9" s="20" t="s">
        <v>481</v>
      </c>
      <c r="AE9" s="18" t="n">
        <v>475.25873524</v>
      </c>
      <c r="AF9" s="20" t="n">
        <v>4.14411981</v>
      </c>
    </row>
    <row r="10" spans="1:32">
      <c r="A10" s="15" t="s">
        <v>485</v>
      </c>
      <c r="B10" s="17" t="n">
        <v>20058</v>
      </c>
      <c r="C10" s="18">
        <f>(0.0/B10*100)</f>
        <v/>
      </c>
      <c r="D10" s="19" t="n">
        <v>20058</v>
      </c>
      <c r="E10" s="18" t="n">
        <v>513.65201602</v>
      </c>
      <c r="F10" s="20" t="n">
        <v>3.82383052</v>
      </c>
      <c r="G10" s="18" t="n">
        <v>531.46762549</v>
      </c>
      <c r="H10" s="20" t="n">
        <v>2.33926416</v>
      </c>
      <c r="I10" s="18" t="n">
        <v>539.02683142</v>
      </c>
      <c r="J10" s="20" t="n">
        <v>3.17307352</v>
      </c>
      <c r="K10" s="18" t="n">
        <v>534.253497</v>
      </c>
      <c r="L10" s="20" t="n">
        <v>4.49211062</v>
      </c>
      <c r="M10" s="18" t="n">
        <v>539.26583877</v>
      </c>
      <c r="N10" s="20" t="n">
        <v>6.27641961</v>
      </c>
      <c r="O10" s="18" t="n">
        <v>496.17621592</v>
      </c>
      <c r="P10" s="20" t="n">
        <v>12.39377565</v>
      </c>
      <c r="Q10" s="18" t="n">
        <v>461.11635485</v>
      </c>
      <c r="R10" s="20" t="n">
        <v>20.55949885</v>
      </c>
      <c r="S10" s="18" t="n">
        <v>402.88217472</v>
      </c>
      <c r="T10" s="20" t="n">
        <v>23.43109685</v>
      </c>
      <c r="U10" s="18" t="n">
        <v>397.82314138</v>
      </c>
      <c r="V10" s="20" t="n">
        <v>35.89401851</v>
      </c>
      <c r="W10" s="18" t="s">
        <v>481</v>
      </c>
      <c r="X10" s="20" t="s">
        <v>481</v>
      </c>
      <c r="Y10" s="18" t="s">
        <v>481</v>
      </c>
      <c r="Z10" s="20" t="s">
        <v>481</v>
      </c>
      <c r="AA10" s="18" t="s">
        <v>481</v>
      </c>
      <c r="AB10" s="20" t="s">
        <v>481</v>
      </c>
      <c r="AC10" s="18" t="s">
        <v>481</v>
      </c>
      <c r="AD10" s="20" t="s">
        <v>481</v>
      </c>
      <c r="AE10" s="18" t="n">
        <v>508.55311151</v>
      </c>
      <c r="AF10" s="20" t="n">
        <v>2.8688568</v>
      </c>
    </row>
    <row r="11" spans="1:32">
      <c r="A11" s="15" t="s">
        <v>486</v>
      </c>
      <c r="B11" s="17" t="n">
        <v>7053</v>
      </c>
      <c r="C11" s="18">
        <f>(0.0/B11*100)</f>
        <v/>
      </c>
      <c r="D11" s="19" t="n">
        <v>7053</v>
      </c>
      <c r="E11" s="18" t="n">
        <v>439.2841479</v>
      </c>
      <c r="F11" s="20" t="n">
        <v>16.49165787</v>
      </c>
      <c r="G11" s="18" t="n">
        <v>464.88940641</v>
      </c>
      <c r="H11" s="20" t="n">
        <v>2.91909525</v>
      </c>
      <c r="I11" s="18" t="n">
        <v>472.09366722</v>
      </c>
      <c r="J11" s="20" t="n">
        <v>3.03818366</v>
      </c>
      <c r="K11" s="18" t="n">
        <v>453.39897696</v>
      </c>
      <c r="L11" s="20" t="n">
        <v>5.75642911</v>
      </c>
      <c r="M11" s="18" t="n">
        <v>422.25820142</v>
      </c>
      <c r="N11" s="20" t="n">
        <v>15.02817254</v>
      </c>
      <c r="O11" s="18" t="n">
        <v>388.84042361</v>
      </c>
      <c r="P11" s="20" t="n">
        <v>12.23813244</v>
      </c>
      <c r="Q11" s="18" t="n">
        <v>284.41254241</v>
      </c>
      <c r="R11" s="20" t="n">
        <v>45.47861487</v>
      </c>
      <c r="S11" s="18" t="n">
        <v>503.4326</v>
      </c>
      <c r="T11" s="20" t="n">
        <v>36.59736721</v>
      </c>
      <c r="U11" s="18" t="n">
        <v>359.01998171</v>
      </c>
      <c r="V11" s="20" t="n">
        <v>26.32488692</v>
      </c>
      <c r="W11" s="18" t="s">
        <v>481</v>
      </c>
      <c r="X11" s="20" t="s">
        <v>481</v>
      </c>
      <c r="Y11" s="18" t="s">
        <v>481</v>
      </c>
      <c r="Z11" s="20" t="s">
        <v>481</v>
      </c>
      <c r="AA11" s="18" t="s">
        <v>481</v>
      </c>
      <c r="AB11" s="20" t="s">
        <v>481</v>
      </c>
      <c r="AC11" s="18" t="s">
        <v>481</v>
      </c>
      <c r="AD11" s="20" t="s">
        <v>481</v>
      </c>
      <c r="AE11" s="18" t="n">
        <v>427.68055858</v>
      </c>
      <c r="AF11" s="20" t="n">
        <v>4.03279526</v>
      </c>
    </row>
    <row r="12" spans="1:32">
      <c r="A12" s="15" t="s">
        <v>487</v>
      </c>
      <c r="B12" s="17" t="n">
        <v>6894</v>
      </c>
      <c r="C12" s="18">
        <f>(0.0/B12*100)</f>
        <v/>
      </c>
      <c r="D12" s="19" t="n">
        <v>6894</v>
      </c>
      <c r="E12" s="18" t="n">
        <v>405.61169461</v>
      </c>
      <c r="F12" s="20" t="n">
        <v>13.42682086</v>
      </c>
      <c r="G12" s="18" t="n">
        <v>452.6490008</v>
      </c>
      <c r="H12" s="20" t="n">
        <v>10.05737467</v>
      </c>
      <c r="I12" s="18" t="n">
        <v>485.81880764</v>
      </c>
      <c r="J12" s="20" t="n">
        <v>4.48743378</v>
      </c>
      <c r="K12" s="18" t="n">
        <v>502.69426267</v>
      </c>
      <c r="L12" s="20" t="n">
        <v>2.81241419</v>
      </c>
      <c r="M12" s="18" t="n">
        <v>484.63845576</v>
      </c>
      <c r="N12" s="20" t="n">
        <v>4.08068616</v>
      </c>
      <c r="O12" s="18" t="n">
        <v>472.05012079</v>
      </c>
      <c r="P12" s="20" t="n">
        <v>9.70835421</v>
      </c>
      <c r="Q12" s="18" t="n">
        <v>453.82963314</v>
      </c>
      <c r="R12" s="20" t="n">
        <v>34.60414409</v>
      </c>
      <c r="S12" s="18" t="n">
        <v>332.19421315</v>
      </c>
      <c r="T12" s="20" t="n">
        <v>30.1231693</v>
      </c>
      <c r="U12" s="18" t="n">
        <v>419.14683296</v>
      </c>
      <c r="V12" s="20" t="n">
        <v>52.84820003</v>
      </c>
      <c r="W12" s="18" t="s">
        <v>481</v>
      </c>
      <c r="X12" s="20" t="s">
        <v>481</v>
      </c>
      <c r="Y12" s="18" t="s">
        <v>481</v>
      </c>
      <c r="Z12" s="20" t="s">
        <v>481</v>
      </c>
      <c r="AA12" s="18" t="s">
        <v>481</v>
      </c>
      <c r="AB12" s="20" t="s">
        <v>481</v>
      </c>
      <c r="AC12" s="18" t="s">
        <v>481</v>
      </c>
      <c r="AD12" s="20" t="s">
        <v>481</v>
      </c>
      <c r="AE12" s="18" t="n">
        <v>463.30596279</v>
      </c>
      <c r="AF12" s="20" t="n">
        <v>5.85836378</v>
      </c>
    </row>
    <row r="13" spans="1:32">
      <c r="A13" s="15" t="s">
        <v>488</v>
      </c>
      <c r="B13" s="17" t="n">
        <v>7161</v>
      </c>
      <c r="C13" s="18">
        <f>(0.0/B13*100)</f>
        <v/>
      </c>
      <c r="D13" s="19" t="n">
        <v>7161</v>
      </c>
      <c r="E13" s="18" t="n">
        <v>477.63937081</v>
      </c>
      <c r="F13" s="20" t="n">
        <v>17.83880049</v>
      </c>
      <c r="G13" s="18" t="n">
        <v>488.07957146</v>
      </c>
      <c r="H13" s="20" t="n">
        <v>7.05243651</v>
      </c>
      <c r="I13" s="18" t="n">
        <v>485.85131011</v>
      </c>
      <c r="J13" s="20" t="n">
        <v>5.29226937</v>
      </c>
      <c r="K13" s="18" t="n">
        <v>500.2205945</v>
      </c>
      <c r="L13" s="20" t="n">
        <v>3.18730965</v>
      </c>
      <c r="M13" s="18" t="n">
        <v>511.00161724</v>
      </c>
      <c r="N13" s="20" t="n">
        <v>2.93950917</v>
      </c>
      <c r="O13" s="18" t="n">
        <v>498.3988043</v>
      </c>
      <c r="P13" s="20" t="n">
        <v>5.65607648</v>
      </c>
      <c r="Q13" s="18" t="n">
        <v>449.31629581</v>
      </c>
      <c r="R13" s="20" t="n">
        <v>20.16969076</v>
      </c>
      <c r="S13" s="18" t="s">
        <v>481</v>
      </c>
      <c r="T13" s="20" t="s">
        <v>481</v>
      </c>
      <c r="U13" s="18" t="s">
        <v>481</v>
      </c>
      <c r="V13" s="20" t="s">
        <v>481</v>
      </c>
      <c r="W13" s="18" t="s">
        <v>481</v>
      </c>
      <c r="X13" s="20" t="s">
        <v>481</v>
      </c>
      <c r="Y13" s="18" t="s">
        <v>481</v>
      </c>
      <c r="Z13" s="20" t="s">
        <v>481</v>
      </c>
      <c r="AA13" s="18" t="s">
        <v>481</v>
      </c>
      <c r="AB13" s="20" t="s">
        <v>481</v>
      </c>
      <c r="AC13" s="18" t="s">
        <v>481</v>
      </c>
      <c r="AD13" s="20" t="s">
        <v>481</v>
      </c>
      <c r="AE13" s="18" t="n">
        <v>493.46144449</v>
      </c>
      <c r="AF13" s="20" t="n">
        <v>4.27938088</v>
      </c>
    </row>
    <row r="14" spans="1:32">
      <c r="A14" s="15" t="s">
        <v>489</v>
      </c>
      <c r="B14" s="17" t="n">
        <v>5587</v>
      </c>
      <c r="C14" s="18">
        <f>(0.0/B14*100)</f>
        <v/>
      </c>
      <c r="D14" s="19" t="n">
        <v>5587</v>
      </c>
      <c r="E14" s="18" t="n">
        <v>462.61017664</v>
      </c>
      <c r="F14" s="20" t="n">
        <v>45.59352374</v>
      </c>
      <c r="G14" s="18" t="n">
        <v>498.87625291</v>
      </c>
      <c r="H14" s="20" t="n">
        <v>9.755522210000001</v>
      </c>
      <c r="I14" s="18" t="n">
        <v>508.39440315</v>
      </c>
      <c r="J14" s="20" t="n">
        <v>6.95582065</v>
      </c>
      <c r="K14" s="18" t="n">
        <v>525.8645837</v>
      </c>
      <c r="L14" s="20" t="n">
        <v>3.90808218</v>
      </c>
      <c r="M14" s="18" t="n">
        <v>526.53633837</v>
      </c>
      <c r="N14" s="20" t="n">
        <v>3.03204729</v>
      </c>
      <c r="O14" s="18" t="n">
        <v>525.9743729100001</v>
      </c>
      <c r="P14" s="20" t="n">
        <v>3.4859383</v>
      </c>
      <c r="Q14" s="18" t="n">
        <v>509.28524935</v>
      </c>
      <c r="R14" s="20" t="n">
        <v>5.94139252</v>
      </c>
      <c r="S14" s="18" t="n">
        <v>464.03781947</v>
      </c>
      <c r="T14" s="20" t="n">
        <v>28.16551946</v>
      </c>
      <c r="U14" s="18" t="s">
        <v>481</v>
      </c>
      <c r="V14" s="20" t="s">
        <v>481</v>
      </c>
      <c r="W14" s="18" t="s">
        <v>481</v>
      </c>
      <c r="X14" s="20" t="s">
        <v>481</v>
      </c>
      <c r="Y14" s="18" t="s">
        <v>481</v>
      </c>
      <c r="Z14" s="20" t="s">
        <v>481</v>
      </c>
      <c r="AA14" s="18" t="s">
        <v>481</v>
      </c>
      <c r="AB14" s="20" t="s">
        <v>481</v>
      </c>
      <c r="AC14" s="18" t="s">
        <v>481</v>
      </c>
      <c r="AD14" s="20" t="s">
        <v>481</v>
      </c>
      <c r="AE14" s="18" t="n">
        <v>503.78125456</v>
      </c>
      <c r="AF14" s="20" t="n">
        <v>3.89845738</v>
      </c>
    </row>
    <row r="15" spans="1:32">
      <c r="A15" s="15" t="s">
        <v>490</v>
      </c>
      <c r="B15" s="17" t="n">
        <v>5882</v>
      </c>
      <c r="C15" s="18">
        <f>(0.0/B15*100)</f>
        <v/>
      </c>
      <c r="D15" s="19" t="n">
        <v>5882</v>
      </c>
      <c r="E15" s="18" t="n">
        <v>479.18708248</v>
      </c>
      <c r="F15" s="20" t="n">
        <v>13.96495857</v>
      </c>
      <c r="G15" s="18" t="n">
        <v>529.81002488</v>
      </c>
      <c r="H15" s="20" t="n">
        <v>3.28257659</v>
      </c>
      <c r="I15" s="18" t="n">
        <v>512.65161104</v>
      </c>
      <c r="J15" s="20" t="n">
        <v>4.24362387</v>
      </c>
      <c r="K15" s="18" t="n">
        <v>530.60802662</v>
      </c>
      <c r="L15" s="20" t="n">
        <v>3.52134858</v>
      </c>
      <c r="M15" s="18" t="n">
        <v>545.82223005</v>
      </c>
      <c r="N15" s="20" t="n">
        <v>3.74579089</v>
      </c>
      <c r="O15" s="18" t="n">
        <v>552.50794466</v>
      </c>
      <c r="P15" s="20" t="n">
        <v>5.27133745</v>
      </c>
      <c r="Q15" s="18" t="n">
        <v>535.23332966</v>
      </c>
      <c r="R15" s="20" t="n">
        <v>8.643957820000001</v>
      </c>
      <c r="S15" s="18" t="n">
        <v>428.71935738</v>
      </c>
      <c r="T15" s="20" t="n">
        <v>59.78977495</v>
      </c>
      <c r="U15" s="18" t="n">
        <v>337.0611</v>
      </c>
      <c r="V15" s="20" t="n">
        <v>32.60062079</v>
      </c>
      <c r="W15" s="18" t="s">
        <v>481</v>
      </c>
      <c r="X15" s="20" t="s">
        <v>481</v>
      </c>
      <c r="Y15" s="18" t="s">
        <v>481</v>
      </c>
      <c r="Z15" s="20" t="s">
        <v>481</v>
      </c>
      <c r="AA15" s="18" t="s">
        <v>481</v>
      </c>
      <c r="AB15" s="20" t="s">
        <v>481</v>
      </c>
      <c r="AC15" s="18" t="s">
        <v>481</v>
      </c>
      <c r="AD15" s="20" t="s">
        <v>481</v>
      </c>
      <c r="AE15" s="18" t="n">
        <v>502.52560037</v>
      </c>
      <c r="AF15" s="20" t="n">
        <v>4.8794222</v>
      </c>
    </row>
    <row r="16" spans="1:32">
      <c r="A16" s="15" t="s">
        <v>491</v>
      </c>
      <c r="B16" s="17" t="n">
        <v>6108</v>
      </c>
      <c r="C16" s="18">
        <f>(0.0/B16*100)</f>
        <v/>
      </c>
      <c r="D16" s="19" t="n">
        <v>6108</v>
      </c>
      <c r="E16" s="18" t="n">
        <v>413.2851263</v>
      </c>
      <c r="F16" s="20" t="n">
        <v>11.89758683</v>
      </c>
      <c r="G16" s="18" t="n">
        <v>462.70348014</v>
      </c>
      <c r="H16" s="20" t="n">
        <v>9.22191548</v>
      </c>
      <c r="I16" s="18" t="n">
        <v>496.00748029</v>
      </c>
      <c r="J16" s="20" t="n">
        <v>5.33162497</v>
      </c>
      <c r="K16" s="18" t="n">
        <v>518.28748952</v>
      </c>
      <c r="L16" s="20" t="n">
        <v>3.09636068</v>
      </c>
      <c r="M16" s="18" t="n">
        <v>506.82737013</v>
      </c>
      <c r="N16" s="20" t="n">
        <v>4.65676578</v>
      </c>
      <c r="O16" s="18" t="n">
        <v>468.68653392</v>
      </c>
      <c r="P16" s="20" t="n">
        <v>13.19774636</v>
      </c>
      <c r="Q16" s="18" t="n">
        <v>413.98488647</v>
      </c>
      <c r="R16" s="20" t="n">
        <v>29.60761078</v>
      </c>
      <c r="S16" s="18" t="n">
        <v>375.78597102</v>
      </c>
      <c r="T16" s="20" t="n">
        <v>33.91548593</v>
      </c>
      <c r="U16" s="18" t="n">
        <v>322.9278</v>
      </c>
      <c r="V16" s="20" t="n">
        <v>39.72760267</v>
      </c>
      <c r="W16" s="18" t="s">
        <v>481</v>
      </c>
      <c r="X16" s="20" t="s">
        <v>481</v>
      </c>
      <c r="Y16" s="18" t="s">
        <v>481</v>
      </c>
      <c r="Z16" s="20" t="s">
        <v>481</v>
      </c>
      <c r="AA16" s="18" t="s">
        <v>481</v>
      </c>
      <c r="AB16" s="20" t="s">
        <v>481</v>
      </c>
      <c r="AC16" s="18" t="s">
        <v>481</v>
      </c>
      <c r="AD16" s="20" t="s">
        <v>481</v>
      </c>
      <c r="AE16" s="18" t="n">
        <v>461.30031683</v>
      </c>
      <c r="AF16" s="20" t="n">
        <v>5.98154753</v>
      </c>
    </row>
    <row r="17" spans="1:32">
      <c r="A17" s="15" t="s">
        <v>492</v>
      </c>
      <c r="B17" s="17" t="n">
        <v>6504</v>
      </c>
      <c r="C17" s="18">
        <f>(0.0/B17*100)</f>
        <v/>
      </c>
      <c r="D17" s="19" t="n">
        <v>6504</v>
      </c>
      <c r="E17" s="18" t="n">
        <v>435.57697299</v>
      </c>
      <c r="F17" s="20" t="n">
        <v>9.73889608</v>
      </c>
      <c r="G17" s="18" t="n">
        <v>465.40752968</v>
      </c>
      <c r="H17" s="20" t="n">
        <v>7.97486623</v>
      </c>
      <c r="I17" s="18" t="n">
        <v>521.32631769</v>
      </c>
      <c r="J17" s="20" t="n">
        <v>4.74883412</v>
      </c>
      <c r="K17" s="18" t="n">
        <v>536.1468095499999</v>
      </c>
      <c r="L17" s="20" t="n">
        <v>2.97388999</v>
      </c>
      <c r="M17" s="18" t="n">
        <v>508.8320876</v>
      </c>
      <c r="N17" s="20" t="n">
        <v>4.731399</v>
      </c>
      <c r="O17" s="18" t="n">
        <v>502.14700739</v>
      </c>
      <c r="P17" s="20" t="n">
        <v>10.7199507</v>
      </c>
      <c r="Q17" s="18" t="n">
        <v>471.97047413</v>
      </c>
      <c r="R17" s="20" t="n">
        <v>18.22177309</v>
      </c>
      <c r="S17" s="18" t="n">
        <v>425.599258</v>
      </c>
      <c r="T17" s="20" t="n">
        <v>63.21805399</v>
      </c>
      <c r="U17" s="18" t="n">
        <v>327.481</v>
      </c>
      <c r="V17" s="20" t="n">
        <v>50.2105707</v>
      </c>
      <c r="W17" s="18" t="s">
        <v>481</v>
      </c>
      <c r="X17" s="20" t="s">
        <v>481</v>
      </c>
      <c r="Y17" s="18" t="s">
        <v>481</v>
      </c>
      <c r="Z17" s="20" t="s">
        <v>481</v>
      </c>
      <c r="AA17" s="18" t="s">
        <v>481</v>
      </c>
      <c r="AB17" s="20" t="s">
        <v>481</v>
      </c>
      <c r="AC17" s="18" t="s">
        <v>481</v>
      </c>
      <c r="AD17" s="20" t="s">
        <v>481</v>
      </c>
      <c r="AE17" s="18" t="n">
        <v>485.18591456</v>
      </c>
      <c r="AF17" s="20" t="n">
        <v>4.05648946</v>
      </c>
    </row>
    <row r="18" spans="1:32">
      <c r="A18" s="15" t="s">
        <v>493</v>
      </c>
      <c r="B18" s="17" t="n">
        <v>5532</v>
      </c>
      <c r="C18" s="18">
        <f>(0.0/B18*100)</f>
        <v/>
      </c>
      <c r="D18" s="19" t="n">
        <v>5532</v>
      </c>
      <c r="E18" s="18" t="n">
        <v>416.42344632</v>
      </c>
      <c r="F18" s="20" t="n">
        <v>18.67218111</v>
      </c>
      <c r="G18" s="18" t="n">
        <v>466.94695802</v>
      </c>
      <c r="H18" s="20" t="n">
        <v>5.32945018</v>
      </c>
      <c r="I18" s="18" t="n">
        <v>474.47705222</v>
      </c>
      <c r="J18" s="20" t="n">
        <v>4.33670045</v>
      </c>
      <c r="K18" s="18" t="n">
        <v>480.00981312</v>
      </c>
      <c r="L18" s="20" t="n">
        <v>4.69022886</v>
      </c>
      <c r="M18" s="18" t="n">
        <v>481.54738617</v>
      </c>
      <c r="N18" s="20" t="n">
        <v>7.00674023</v>
      </c>
      <c r="O18" s="18" t="n">
        <v>457.26170548</v>
      </c>
      <c r="P18" s="20" t="n">
        <v>10.60490992</v>
      </c>
      <c r="Q18" s="18" t="n">
        <v>477.66431319</v>
      </c>
      <c r="R18" s="20" t="n">
        <v>21.56710577</v>
      </c>
      <c r="S18" s="18" t="n">
        <v>409.1439045</v>
      </c>
      <c r="T18" s="20" t="n">
        <v>64.0836736</v>
      </c>
      <c r="U18" s="18" t="n">
        <v>390.3705</v>
      </c>
      <c r="V18" s="20" t="n">
        <v>25.41289923</v>
      </c>
      <c r="W18" s="18" t="s">
        <v>481</v>
      </c>
      <c r="X18" s="20" t="s">
        <v>481</v>
      </c>
      <c r="Y18" s="18" t="s">
        <v>481</v>
      </c>
      <c r="Z18" s="20" t="s">
        <v>481</v>
      </c>
      <c r="AA18" s="18" t="s">
        <v>481</v>
      </c>
      <c r="AB18" s="20" t="s">
        <v>481</v>
      </c>
      <c r="AC18" s="18" t="s">
        <v>481</v>
      </c>
      <c r="AD18" s="20" t="s">
        <v>481</v>
      </c>
      <c r="AE18" s="18" t="n">
        <v>432.12623847</v>
      </c>
      <c r="AF18" s="20" t="n">
        <v>7.72923502</v>
      </c>
    </row>
    <row r="19" spans="1:32">
      <c r="A19" s="15" t="s">
        <v>494</v>
      </c>
      <c r="B19" s="17" t="n">
        <v>5658</v>
      </c>
      <c r="C19" s="18">
        <f>(0.0/B19*100)</f>
        <v/>
      </c>
      <c r="D19" s="19" t="n">
        <v>5658</v>
      </c>
      <c r="E19" s="18" t="n">
        <v>348.35091069</v>
      </c>
      <c r="F19" s="20" t="n">
        <v>16.96755372</v>
      </c>
      <c r="G19" s="18" t="n">
        <v>406.2791494</v>
      </c>
      <c r="H19" s="20" t="n">
        <v>9.51065101</v>
      </c>
      <c r="I19" s="18" t="n">
        <v>457.12980293</v>
      </c>
      <c r="J19" s="20" t="n">
        <v>6.24976475</v>
      </c>
      <c r="K19" s="18" t="n">
        <v>479.4298516</v>
      </c>
      <c r="L19" s="20" t="n">
        <v>3.09039672</v>
      </c>
      <c r="M19" s="18" t="n">
        <v>477.49978381</v>
      </c>
      <c r="N19" s="20" t="n">
        <v>3.23104468</v>
      </c>
      <c r="O19" s="18" t="n">
        <v>436.81704021</v>
      </c>
      <c r="P19" s="20" t="n">
        <v>9.603704860000001</v>
      </c>
      <c r="Q19" s="18" t="n">
        <v>420.14614029</v>
      </c>
      <c r="R19" s="20" t="n">
        <v>24.53148899</v>
      </c>
      <c r="S19" s="18" t="n">
        <v>343.39473052</v>
      </c>
      <c r="T19" s="20" t="n">
        <v>39.39827728</v>
      </c>
      <c r="U19" s="18" t="n">
        <v>354.1208</v>
      </c>
      <c r="V19" s="20" t="n">
        <v>24.92152459</v>
      </c>
      <c r="W19" s="18" t="s">
        <v>481</v>
      </c>
      <c r="X19" s="20" t="s">
        <v>481</v>
      </c>
      <c r="Y19" s="18" t="s">
        <v>481</v>
      </c>
      <c r="Z19" s="20" t="s">
        <v>481</v>
      </c>
      <c r="AA19" s="18" t="s">
        <v>481</v>
      </c>
      <c r="AB19" s="20" t="s">
        <v>481</v>
      </c>
      <c r="AC19" s="18" t="s">
        <v>481</v>
      </c>
      <c r="AD19" s="20" t="s">
        <v>481</v>
      </c>
      <c r="AE19" s="18" t="n">
        <v>456.88524055</v>
      </c>
      <c r="AF19" s="20" t="n">
        <v>5.03835794</v>
      </c>
    </row>
    <row r="20" spans="1:32">
      <c r="A20" s="15" t="s">
        <v>495</v>
      </c>
      <c r="B20" s="17" t="n">
        <v>3371</v>
      </c>
      <c r="C20" s="18">
        <f>(0.0/B20*100)</f>
        <v/>
      </c>
      <c r="D20" s="19" t="n">
        <v>3371</v>
      </c>
      <c r="E20" s="18" t="n">
        <v>407.11488659</v>
      </c>
      <c r="F20" s="20" t="n">
        <v>36.93921753</v>
      </c>
      <c r="G20" s="18" t="n">
        <v>455.06739266</v>
      </c>
      <c r="H20" s="20" t="n">
        <v>14.29935371</v>
      </c>
      <c r="I20" s="18" t="n">
        <v>473.35591761</v>
      </c>
      <c r="J20" s="20" t="n">
        <v>7.67863761</v>
      </c>
      <c r="K20" s="18" t="n">
        <v>488.5485249</v>
      </c>
      <c r="L20" s="20" t="n">
        <v>3.78451062</v>
      </c>
      <c r="M20" s="18" t="n">
        <v>487.98783499</v>
      </c>
      <c r="N20" s="20" t="n">
        <v>3.35999115</v>
      </c>
      <c r="O20" s="18" t="n">
        <v>470.70568604</v>
      </c>
      <c r="P20" s="20" t="n">
        <v>6.43226267</v>
      </c>
      <c r="Q20" s="18" t="n">
        <v>384.29996279</v>
      </c>
      <c r="R20" s="20" t="n">
        <v>36.03986114</v>
      </c>
      <c r="S20" s="18" t="s">
        <v>481</v>
      </c>
      <c r="T20" s="20" t="s">
        <v>481</v>
      </c>
      <c r="U20" s="18" t="s">
        <v>481</v>
      </c>
      <c r="V20" s="20" t="s">
        <v>481</v>
      </c>
      <c r="W20" s="18" t="s">
        <v>481</v>
      </c>
      <c r="X20" s="20" t="s">
        <v>481</v>
      </c>
      <c r="Y20" s="18" t="s">
        <v>481</v>
      </c>
      <c r="Z20" s="20" t="s">
        <v>481</v>
      </c>
      <c r="AA20" s="18" t="s">
        <v>481</v>
      </c>
      <c r="AB20" s="20" t="s">
        <v>481</v>
      </c>
      <c r="AC20" s="18" t="s">
        <v>481</v>
      </c>
      <c r="AD20" s="20" t="s">
        <v>481</v>
      </c>
      <c r="AE20" s="18" t="n">
        <v>477.12369611</v>
      </c>
      <c r="AF20" s="20" t="n">
        <v>3.78779683</v>
      </c>
    </row>
    <row r="21" spans="1:32">
      <c r="A21" s="15" t="s">
        <v>496</v>
      </c>
      <c r="B21" s="17" t="n">
        <v>5741</v>
      </c>
      <c r="C21" s="18">
        <f>(0.0/B21*100)</f>
        <v/>
      </c>
      <c r="D21" s="19" t="n">
        <v>5741</v>
      </c>
      <c r="E21" s="18" t="n">
        <v>462.57109059</v>
      </c>
      <c r="F21" s="20" t="n">
        <v>9.116061289999999</v>
      </c>
      <c r="G21" s="18" t="n">
        <v>530.50733557</v>
      </c>
      <c r="H21" s="20" t="n">
        <v>2.59300211</v>
      </c>
      <c r="I21" s="18" t="n">
        <v>525.38341012</v>
      </c>
      <c r="J21" s="20" t="n">
        <v>3.14879964</v>
      </c>
      <c r="K21" s="18" t="n">
        <v>519.07794581</v>
      </c>
      <c r="L21" s="20" t="n">
        <v>4.39497548</v>
      </c>
      <c r="M21" s="18" t="n">
        <v>499.08967332</v>
      </c>
      <c r="N21" s="20" t="n">
        <v>9.321523750000001</v>
      </c>
      <c r="O21" s="18" t="n">
        <v>498.31879949</v>
      </c>
      <c r="P21" s="20" t="n">
        <v>19.20942106</v>
      </c>
      <c r="Q21" s="18" t="n">
        <v>486.77871857</v>
      </c>
      <c r="R21" s="20" t="n">
        <v>39.66585187</v>
      </c>
      <c r="S21" s="18" t="n">
        <v>335.2533</v>
      </c>
      <c r="T21" s="20" t="n">
        <v>39.03238129</v>
      </c>
      <c r="U21" s="18" t="n">
        <v>336.1243</v>
      </c>
      <c r="V21" s="20" t="n">
        <v>26.33710826</v>
      </c>
      <c r="W21" s="18" t="s">
        <v>481</v>
      </c>
      <c r="X21" s="20" t="s">
        <v>481</v>
      </c>
      <c r="Y21" s="18" t="s">
        <v>481</v>
      </c>
      <c r="Z21" s="20" t="s">
        <v>481</v>
      </c>
      <c r="AA21" s="18" t="s">
        <v>481</v>
      </c>
      <c r="AB21" s="20" t="s">
        <v>481</v>
      </c>
      <c r="AC21" s="18" t="s">
        <v>481</v>
      </c>
      <c r="AD21" s="20" t="s">
        <v>481</v>
      </c>
      <c r="AE21" s="18" t="n">
        <v>507.3654356</v>
      </c>
      <c r="AF21" s="20" t="n">
        <v>3.67460327</v>
      </c>
    </row>
    <row r="22" spans="1:32">
      <c r="A22" s="15" t="s">
        <v>497</v>
      </c>
      <c r="B22" s="17" t="n">
        <v>6598</v>
      </c>
      <c r="C22" s="18">
        <f>(0.0/B22*100)</f>
        <v/>
      </c>
      <c r="D22" s="19" t="n">
        <v>6598</v>
      </c>
      <c r="E22" s="18" t="n">
        <v>346.67863543</v>
      </c>
      <c r="F22" s="20" t="n">
        <v>19.02430618</v>
      </c>
      <c r="G22" s="18" t="n">
        <v>432.30590004</v>
      </c>
      <c r="H22" s="20" t="n">
        <v>8.25488339</v>
      </c>
      <c r="I22" s="18" t="n">
        <v>486.26538907</v>
      </c>
      <c r="J22" s="20" t="n">
        <v>4.88087849</v>
      </c>
      <c r="K22" s="18" t="n">
        <v>491.96786484</v>
      </c>
      <c r="L22" s="20" t="n">
        <v>4.29624325</v>
      </c>
      <c r="M22" s="18" t="n">
        <v>489.45231795</v>
      </c>
      <c r="N22" s="20" t="n">
        <v>4.65605172</v>
      </c>
      <c r="O22" s="18" t="n">
        <v>478.18730632</v>
      </c>
      <c r="P22" s="20" t="n">
        <v>7.31384344</v>
      </c>
      <c r="Q22" s="18" t="n">
        <v>431.69386371</v>
      </c>
      <c r="R22" s="20" t="n">
        <v>15.77992355</v>
      </c>
      <c r="S22" s="18" t="n">
        <v>338.35189549</v>
      </c>
      <c r="T22" s="20" t="n">
        <v>31.50332318</v>
      </c>
      <c r="U22" s="18" t="n">
        <v>300.67740086</v>
      </c>
      <c r="V22" s="20" t="n">
        <v>35.65930817</v>
      </c>
      <c r="W22" s="18" t="s">
        <v>481</v>
      </c>
      <c r="X22" s="20" t="s">
        <v>481</v>
      </c>
      <c r="Y22" s="18" t="s">
        <v>481</v>
      </c>
      <c r="Z22" s="20" t="s">
        <v>481</v>
      </c>
      <c r="AA22" s="18" t="s">
        <v>481</v>
      </c>
      <c r="AB22" s="20" t="s">
        <v>481</v>
      </c>
      <c r="AC22" s="18" t="s">
        <v>481</v>
      </c>
      <c r="AD22" s="20" t="s">
        <v>481</v>
      </c>
      <c r="AE22" s="18" t="n">
        <v>459.98896423</v>
      </c>
      <c r="AF22" s="20" t="n">
        <v>7.25079102</v>
      </c>
    </row>
    <row r="23" spans="1:32">
      <c r="A23" s="15" t="s">
        <v>498</v>
      </c>
      <c r="B23" s="17" t="n">
        <v>11583</v>
      </c>
      <c r="C23" s="18">
        <f>(0.0/B23*100)</f>
        <v/>
      </c>
      <c r="D23" s="19" t="n">
        <v>11583</v>
      </c>
      <c r="E23" s="18" t="n">
        <v>413.69424666</v>
      </c>
      <c r="F23" s="20" t="n">
        <v>13.51949688</v>
      </c>
      <c r="G23" s="18" t="n">
        <v>447.00631408</v>
      </c>
      <c r="H23" s="20" t="n">
        <v>7.82361495</v>
      </c>
      <c r="I23" s="18" t="n">
        <v>486.75456946</v>
      </c>
      <c r="J23" s="20" t="n">
        <v>5.09749764</v>
      </c>
      <c r="K23" s="18" t="n">
        <v>495.97268017</v>
      </c>
      <c r="L23" s="20" t="n">
        <v>2.93925198</v>
      </c>
      <c r="M23" s="18" t="n">
        <v>475.90390401</v>
      </c>
      <c r="N23" s="20" t="n">
        <v>6.28043186</v>
      </c>
      <c r="O23" s="18" t="n">
        <v>423.80780575</v>
      </c>
      <c r="P23" s="20" t="n">
        <v>18.47169624</v>
      </c>
      <c r="Q23" s="18" t="n">
        <v>375.49978036</v>
      </c>
      <c r="R23" s="20" t="n">
        <v>34.86470736</v>
      </c>
      <c r="S23" s="18" t="n">
        <v>387.61189831</v>
      </c>
      <c r="T23" s="20" t="n">
        <v>54.01653612</v>
      </c>
      <c r="U23" s="18" t="s">
        <v>481</v>
      </c>
      <c r="V23" s="20" t="s">
        <v>481</v>
      </c>
      <c r="W23" s="18" t="s">
        <v>481</v>
      </c>
      <c r="X23" s="20" t="s">
        <v>481</v>
      </c>
      <c r="Y23" s="18" t="s">
        <v>481</v>
      </c>
      <c r="Z23" s="20" t="s">
        <v>481</v>
      </c>
      <c r="AA23" s="18" t="s">
        <v>481</v>
      </c>
      <c r="AB23" s="20" t="s">
        <v>481</v>
      </c>
      <c r="AC23" s="18" t="s">
        <v>481</v>
      </c>
      <c r="AD23" s="20" t="s">
        <v>481</v>
      </c>
      <c r="AE23" s="18" t="n">
        <v>467.92851018</v>
      </c>
      <c r="AF23" s="20" t="n">
        <v>4.64845424</v>
      </c>
    </row>
    <row r="24" spans="1:32">
      <c r="A24" s="15" t="s">
        <v>499</v>
      </c>
      <c r="B24" s="17" t="n">
        <v>6647</v>
      </c>
      <c r="C24" s="18">
        <f>(0.0/B24*100)</f>
        <v/>
      </c>
      <c r="D24" s="19" t="n">
        <v>6647</v>
      </c>
      <c r="E24" s="18" t="n">
        <v>479.53392692</v>
      </c>
      <c r="F24" s="20" t="n">
        <v>19.38452714</v>
      </c>
      <c r="G24" s="18" t="n">
        <v>512.52857649</v>
      </c>
      <c r="H24" s="20" t="n">
        <v>7.0995274</v>
      </c>
      <c r="I24" s="18" t="n">
        <v>527.99608319</v>
      </c>
      <c r="J24" s="20" t="n">
        <v>4.10797707</v>
      </c>
      <c r="K24" s="18" t="n">
        <v>527.9345353800001</v>
      </c>
      <c r="L24" s="20" t="n">
        <v>3.41817248</v>
      </c>
      <c r="M24" s="18" t="n">
        <v>504.44418673</v>
      </c>
      <c r="N24" s="20" t="n">
        <v>6.09698855</v>
      </c>
      <c r="O24" s="18" t="n">
        <v>513.1775176800001</v>
      </c>
      <c r="P24" s="20" t="n">
        <v>5.36054722</v>
      </c>
      <c r="Q24" s="18" t="s">
        <v>481</v>
      </c>
      <c r="R24" s="20" t="s">
        <v>481</v>
      </c>
      <c r="S24" s="18" t="s">
        <v>481</v>
      </c>
      <c r="T24" s="20" t="s">
        <v>481</v>
      </c>
      <c r="U24" s="18" t="s">
        <v>481</v>
      </c>
      <c r="V24" s="20" t="s">
        <v>481</v>
      </c>
      <c r="W24" s="18" t="s">
        <v>481</v>
      </c>
      <c r="X24" s="20" t="s">
        <v>481</v>
      </c>
      <c r="Y24" s="18" t="s">
        <v>481</v>
      </c>
      <c r="Z24" s="20" t="s">
        <v>481</v>
      </c>
      <c r="AA24" s="18" t="s">
        <v>481</v>
      </c>
      <c r="AB24" s="20" t="s">
        <v>481</v>
      </c>
      <c r="AC24" s="18" t="s">
        <v>481</v>
      </c>
      <c r="AD24" s="20" t="s">
        <v>481</v>
      </c>
      <c r="AE24" s="18" t="n">
        <v>492.20099263</v>
      </c>
      <c r="AF24" s="20" t="n">
        <v>4.78029862</v>
      </c>
    </row>
    <row r="25" spans="1:32">
      <c r="A25" s="15" t="s">
        <v>500</v>
      </c>
      <c r="B25" s="17" t="n">
        <v>5581</v>
      </c>
      <c r="C25" s="18">
        <f>(0.0/B25*100)</f>
        <v/>
      </c>
      <c r="D25" s="19" t="n">
        <v>5581</v>
      </c>
      <c r="E25" s="18" t="n">
        <v>514.77169983</v>
      </c>
      <c r="F25" s="20" t="n">
        <v>16.11442397</v>
      </c>
      <c r="G25" s="18" t="n">
        <v>516.83024849</v>
      </c>
      <c r="H25" s="20" t="n">
        <v>5.29457242</v>
      </c>
      <c r="I25" s="18" t="n">
        <v>528.33122467</v>
      </c>
      <c r="J25" s="20" t="n">
        <v>4.08703164</v>
      </c>
      <c r="K25" s="18" t="n">
        <v>527.27461077</v>
      </c>
      <c r="L25" s="20" t="n">
        <v>3.94394724</v>
      </c>
      <c r="M25" s="18" t="n">
        <v>516.8144982699999</v>
      </c>
      <c r="N25" s="20" t="n">
        <v>5.65078174</v>
      </c>
      <c r="O25" s="18" t="n">
        <v>489.55204761</v>
      </c>
      <c r="P25" s="20" t="n">
        <v>8.994197059999999</v>
      </c>
      <c r="Q25" s="18" t="n">
        <v>475.6367378</v>
      </c>
      <c r="R25" s="20" t="n">
        <v>18.06849118</v>
      </c>
      <c r="S25" s="18" t="n">
        <v>521.72816288</v>
      </c>
      <c r="T25" s="20" t="n">
        <v>50.82246277</v>
      </c>
      <c r="U25" s="18" t="n">
        <v>324.2541</v>
      </c>
      <c r="V25" s="20" t="n">
        <v>29.92950173</v>
      </c>
      <c r="W25" s="18" t="s">
        <v>481</v>
      </c>
      <c r="X25" s="20" t="s">
        <v>481</v>
      </c>
      <c r="Y25" s="18" t="s">
        <v>481</v>
      </c>
      <c r="Z25" s="20" t="s">
        <v>481</v>
      </c>
      <c r="AA25" s="18" t="s">
        <v>481</v>
      </c>
      <c r="AB25" s="20" t="s">
        <v>481</v>
      </c>
      <c r="AC25" s="18" t="s">
        <v>481</v>
      </c>
      <c r="AD25" s="20" t="s">
        <v>481</v>
      </c>
      <c r="AE25" s="18" t="n">
        <v>496.68914497</v>
      </c>
      <c r="AF25" s="20" t="n">
        <v>5.0544681</v>
      </c>
    </row>
    <row r="26" spans="1:32">
      <c r="A26" s="15" t="s">
        <v>501</v>
      </c>
      <c r="B26" s="17" t="n">
        <v>4869</v>
      </c>
      <c r="C26" s="18">
        <f>(0.0/B26*100)</f>
        <v/>
      </c>
      <c r="D26" s="19" t="n">
        <v>4869</v>
      </c>
      <c r="E26" s="18" t="n">
        <v>427.08082125</v>
      </c>
      <c r="F26" s="20" t="n">
        <v>20.71136766</v>
      </c>
      <c r="G26" s="18" t="n">
        <v>461.41735189</v>
      </c>
      <c r="H26" s="20" t="n">
        <v>9.26979083</v>
      </c>
      <c r="I26" s="18" t="n">
        <v>473.61928895</v>
      </c>
      <c r="J26" s="20" t="n">
        <v>4.36530794</v>
      </c>
      <c r="K26" s="18" t="n">
        <v>487.38625765</v>
      </c>
      <c r="L26" s="20" t="n">
        <v>3.54646027</v>
      </c>
      <c r="M26" s="18" t="n">
        <v>494.37041061</v>
      </c>
      <c r="N26" s="20" t="n">
        <v>3.12454931</v>
      </c>
      <c r="O26" s="18" t="n">
        <v>493.8258066</v>
      </c>
      <c r="P26" s="20" t="n">
        <v>3.64215363</v>
      </c>
      <c r="Q26" s="18" t="n">
        <v>472.45323287</v>
      </c>
      <c r="R26" s="20" t="n">
        <v>7.5038067</v>
      </c>
      <c r="S26" s="18" t="n">
        <v>387.34060817</v>
      </c>
      <c r="T26" s="20" t="n">
        <v>28.82923349</v>
      </c>
      <c r="U26" s="18" t="n">
        <v>471.5912</v>
      </c>
      <c r="V26" s="20" t="n">
        <v>17.64043705</v>
      </c>
      <c r="W26" s="18" t="s">
        <v>481</v>
      </c>
      <c r="X26" s="20" t="s">
        <v>481</v>
      </c>
      <c r="Y26" s="18" t="s">
        <v>481</v>
      </c>
      <c r="Z26" s="20" t="s">
        <v>481</v>
      </c>
      <c r="AA26" s="18" t="s">
        <v>481</v>
      </c>
      <c r="AB26" s="20" t="s">
        <v>481</v>
      </c>
      <c r="AC26" s="18" t="s">
        <v>481</v>
      </c>
      <c r="AD26" s="20" t="s">
        <v>481</v>
      </c>
      <c r="AE26" s="18" t="n">
        <v>491.15124635</v>
      </c>
      <c r="AF26" s="20" t="n">
        <v>3.55283629</v>
      </c>
    </row>
    <row r="27" spans="1:32">
      <c r="A27" s="15" t="s">
        <v>502</v>
      </c>
      <c r="B27" s="17" t="n">
        <v>5299</v>
      </c>
      <c r="C27" s="18">
        <f>(0.0/B27*100)</f>
        <v/>
      </c>
      <c r="D27" s="19" t="n">
        <v>5299</v>
      </c>
      <c r="E27" s="18" t="n">
        <v>404.98814308</v>
      </c>
      <c r="F27" s="20" t="n">
        <v>10.97512622</v>
      </c>
      <c r="G27" s="18" t="n">
        <v>455.76026287</v>
      </c>
      <c r="H27" s="20" t="n">
        <v>6.3415866</v>
      </c>
      <c r="I27" s="18" t="n">
        <v>496.51832887</v>
      </c>
      <c r="J27" s="20" t="n">
        <v>2.7821088</v>
      </c>
      <c r="K27" s="18" t="n">
        <v>492.24459974</v>
      </c>
      <c r="L27" s="20" t="n">
        <v>3.04589947</v>
      </c>
      <c r="M27" s="18" t="n">
        <v>479.97187744</v>
      </c>
      <c r="N27" s="20" t="n">
        <v>5.97748938</v>
      </c>
      <c r="O27" s="18" t="n">
        <v>466.80559078</v>
      </c>
      <c r="P27" s="20" t="n">
        <v>12.37596368</v>
      </c>
      <c r="Q27" s="18" t="n">
        <v>412.26756493</v>
      </c>
      <c r="R27" s="20" t="n">
        <v>21.46530589</v>
      </c>
      <c r="S27" s="18" t="n">
        <v>487.4266065</v>
      </c>
      <c r="T27" s="20" t="n">
        <v>33.20727022</v>
      </c>
      <c r="U27" s="18" t="n">
        <v>400.34347891</v>
      </c>
      <c r="V27" s="20" t="n">
        <v>58.88683528</v>
      </c>
      <c r="W27" s="18" t="s">
        <v>481</v>
      </c>
      <c r="X27" s="20" t="s">
        <v>481</v>
      </c>
      <c r="Y27" s="18" t="s">
        <v>481</v>
      </c>
      <c r="Z27" s="20" t="s">
        <v>481</v>
      </c>
      <c r="AA27" s="18" t="s">
        <v>481</v>
      </c>
      <c r="AB27" s="20" t="s">
        <v>481</v>
      </c>
      <c r="AC27" s="18" t="s">
        <v>481</v>
      </c>
      <c r="AD27" s="20" t="s">
        <v>481</v>
      </c>
      <c r="AE27" s="18" t="n">
        <v>463.92781152</v>
      </c>
      <c r="AF27" s="20" t="n">
        <v>3.08540586</v>
      </c>
    </row>
    <row r="28" spans="1:32">
      <c r="A28" s="15" t="s">
        <v>503</v>
      </c>
      <c r="B28" s="17" t="n">
        <v>7568</v>
      </c>
      <c r="C28" s="18">
        <f>(0.0/B28*100)</f>
        <v/>
      </c>
      <c r="D28" s="19" t="n">
        <v>7568</v>
      </c>
      <c r="E28" s="18" t="n">
        <v>371.67798143</v>
      </c>
      <c r="F28" s="20" t="n">
        <v>13.5944366</v>
      </c>
      <c r="G28" s="18" t="n">
        <v>424.83879682</v>
      </c>
      <c r="H28" s="20" t="n">
        <v>4.02770739</v>
      </c>
      <c r="I28" s="18" t="n">
        <v>426.47385965</v>
      </c>
      <c r="J28" s="20" t="n">
        <v>3.09093939</v>
      </c>
      <c r="K28" s="18" t="n">
        <v>424.52980392</v>
      </c>
      <c r="L28" s="20" t="n">
        <v>3.06052581</v>
      </c>
      <c r="M28" s="18" t="n">
        <v>421.49622928</v>
      </c>
      <c r="N28" s="20" t="n">
        <v>7.96733888</v>
      </c>
      <c r="O28" s="18" t="n">
        <v>411.18131708</v>
      </c>
      <c r="P28" s="20" t="n">
        <v>10.47178368</v>
      </c>
      <c r="Q28" s="18" t="n">
        <v>414.41971343</v>
      </c>
      <c r="R28" s="20" t="n">
        <v>35.79511434</v>
      </c>
      <c r="S28" s="18" t="n">
        <v>351.99416149</v>
      </c>
      <c r="T28" s="20" t="n">
        <v>43.44553734</v>
      </c>
      <c r="U28" s="18" t="n">
        <v>270.84120406</v>
      </c>
      <c r="V28" s="20" t="n">
        <v>45.87853369</v>
      </c>
      <c r="W28" s="18" t="s">
        <v>481</v>
      </c>
      <c r="X28" s="20" t="s">
        <v>481</v>
      </c>
      <c r="Y28" s="18" t="s">
        <v>481</v>
      </c>
      <c r="Z28" s="20" t="s">
        <v>481</v>
      </c>
      <c r="AA28" s="18" t="s">
        <v>481</v>
      </c>
      <c r="AB28" s="20" t="s">
        <v>481</v>
      </c>
      <c r="AC28" s="18" t="s">
        <v>481</v>
      </c>
      <c r="AD28" s="20" t="s">
        <v>481</v>
      </c>
      <c r="AE28" s="18" t="n">
        <v>409.93965103</v>
      </c>
      <c r="AF28" s="20" t="n">
        <v>5.40475491</v>
      </c>
    </row>
    <row r="29" spans="1:32">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s">
        <v>481</v>
      </c>
      <c r="P29" s="20" t="s">
        <v>481</v>
      </c>
      <c r="Q29" s="18" t="s">
        <v>481</v>
      </c>
      <c r="R29" s="20" t="s">
        <v>481</v>
      </c>
      <c r="S29" s="18" t="s">
        <v>481</v>
      </c>
      <c r="T29" s="20" t="s">
        <v>481</v>
      </c>
      <c r="U29" s="18" t="s">
        <v>481</v>
      </c>
      <c r="V29" s="20" t="s">
        <v>481</v>
      </c>
      <c r="W29" s="18" t="s">
        <v>481</v>
      </c>
      <c r="X29" s="20" t="s">
        <v>481</v>
      </c>
      <c r="Y29" s="18" t="s">
        <v>481</v>
      </c>
      <c r="Z29" s="20" t="s">
        <v>481</v>
      </c>
      <c r="AA29" s="18" t="s">
        <v>481</v>
      </c>
      <c r="AB29" s="20" t="s">
        <v>481</v>
      </c>
      <c r="AC29" s="18" t="s">
        <v>481</v>
      </c>
      <c r="AD29" s="20" t="s">
        <v>481</v>
      </c>
      <c r="AE29" s="18" t="n">
        <v>502.9590511</v>
      </c>
      <c r="AF29" s="20" t="n">
        <v>2.41174317</v>
      </c>
    </row>
    <row r="30" spans="1:32">
      <c r="A30" s="15" t="s">
        <v>505</v>
      </c>
      <c r="B30" s="17" t="n">
        <v>4520</v>
      </c>
      <c r="C30" s="18">
        <f>(0.0/B30*100)</f>
        <v/>
      </c>
      <c r="D30" s="19" t="n">
        <v>4520</v>
      </c>
      <c r="E30" s="18" t="n">
        <v>468.2636244</v>
      </c>
      <c r="F30" s="20" t="n">
        <v>12.40794974</v>
      </c>
      <c r="G30" s="18" t="n">
        <v>503.60218393</v>
      </c>
      <c r="H30" s="20" t="n">
        <v>5.83295647</v>
      </c>
      <c r="I30" s="18" t="n">
        <v>519.50167028</v>
      </c>
      <c r="J30" s="20" t="n">
        <v>3.57551474</v>
      </c>
      <c r="K30" s="18" t="n">
        <v>513.46669307</v>
      </c>
      <c r="L30" s="20" t="n">
        <v>4.00944528</v>
      </c>
      <c r="M30" s="18" t="n">
        <v>516.08657773</v>
      </c>
      <c r="N30" s="20" t="n">
        <v>6.21252793</v>
      </c>
      <c r="O30" s="18" t="n">
        <v>472.37276882</v>
      </c>
      <c r="P30" s="20" t="n">
        <v>23.10629359</v>
      </c>
      <c r="Q30" s="18" t="n">
        <v>432.09645412</v>
      </c>
      <c r="R30" s="20" t="n">
        <v>56.07007688</v>
      </c>
      <c r="S30" s="18" t="n">
        <v>471.23743212</v>
      </c>
      <c r="T30" s="20" t="n">
        <v>34.15749709</v>
      </c>
      <c r="U30" s="18" t="n">
        <v>368.846</v>
      </c>
      <c r="V30" s="20" t="n">
        <v>53.57064407</v>
      </c>
      <c r="W30" s="18" t="s">
        <v>481</v>
      </c>
      <c r="X30" s="20" t="s">
        <v>481</v>
      </c>
      <c r="Y30" s="18" t="s">
        <v>481</v>
      </c>
      <c r="Z30" s="20" t="s">
        <v>481</v>
      </c>
      <c r="AA30" s="18" t="s">
        <v>481</v>
      </c>
      <c r="AB30" s="20" t="s">
        <v>481</v>
      </c>
      <c r="AC30" s="18" t="s">
        <v>481</v>
      </c>
      <c r="AD30" s="20" t="s">
        <v>481</v>
      </c>
      <c r="AE30" s="18" t="n">
        <v>493.89137797</v>
      </c>
      <c r="AF30" s="20" t="n">
        <v>4.43776891</v>
      </c>
    </row>
    <row r="31" spans="1:32">
      <c r="A31" s="15" t="s">
        <v>506</v>
      </c>
      <c r="B31" s="17" t="n">
        <v>5456</v>
      </c>
      <c r="C31" s="18">
        <f>(0.0/B31*100)</f>
        <v/>
      </c>
      <c r="D31" s="19" t="n">
        <v>5456</v>
      </c>
      <c r="E31" s="18" t="n">
        <v>464.58238014</v>
      </c>
      <c r="F31" s="20" t="n">
        <v>23.78346183</v>
      </c>
      <c r="G31" s="18" t="n">
        <v>495.15583688</v>
      </c>
      <c r="H31" s="20" t="n">
        <v>7.8360299</v>
      </c>
      <c r="I31" s="18" t="n">
        <v>515.03917437</v>
      </c>
      <c r="J31" s="20" t="n">
        <v>4.71670034</v>
      </c>
      <c r="K31" s="18" t="n">
        <v>516.73028941</v>
      </c>
      <c r="L31" s="20" t="n">
        <v>3.93472229</v>
      </c>
      <c r="M31" s="18" t="n">
        <v>525.60378157</v>
      </c>
      <c r="N31" s="20" t="n">
        <v>3.26340724</v>
      </c>
      <c r="O31" s="18" t="n">
        <v>524.75687325</v>
      </c>
      <c r="P31" s="20" t="n">
        <v>5.72183965</v>
      </c>
      <c r="Q31" s="18" t="n">
        <v>485.20872269</v>
      </c>
      <c r="R31" s="20" t="n">
        <v>28.6925294</v>
      </c>
      <c r="S31" s="18" t="s">
        <v>481</v>
      </c>
      <c r="T31" s="20" t="s">
        <v>481</v>
      </c>
      <c r="U31" s="18" t="n">
        <v>309.7046</v>
      </c>
      <c r="V31" s="20" t="n">
        <v>30.83231726</v>
      </c>
      <c r="W31" s="18" t="s">
        <v>481</v>
      </c>
      <c r="X31" s="20" t="s">
        <v>481</v>
      </c>
      <c r="Y31" s="18" t="s">
        <v>481</v>
      </c>
      <c r="Z31" s="20" t="s">
        <v>481</v>
      </c>
      <c r="AA31" s="18" t="s">
        <v>481</v>
      </c>
      <c r="AB31" s="20" t="s">
        <v>481</v>
      </c>
      <c r="AC31" s="18" t="s">
        <v>481</v>
      </c>
      <c r="AD31" s="20" t="s">
        <v>481</v>
      </c>
      <c r="AE31" s="18" t="n">
        <v>497.96860015</v>
      </c>
      <c r="AF31" s="20" t="n">
        <v>3.93330335</v>
      </c>
    </row>
    <row r="32" spans="1:32">
      <c r="A32" s="15" t="s">
        <v>507</v>
      </c>
      <c r="B32" s="17" t="n">
        <v>4478</v>
      </c>
      <c r="C32" s="18">
        <f>(0.0/B32*100)</f>
        <v/>
      </c>
      <c r="D32" s="19" t="n">
        <v>4478</v>
      </c>
      <c r="E32" s="18" t="n">
        <v>457.74723667</v>
      </c>
      <c r="F32" s="20" t="n">
        <v>18.53959966</v>
      </c>
      <c r="G32" s="18" t="n">
        <v>487.50981849</v>
      </c>
      <c r="H32" s="20" t="n">
        <v>4.23325338</v>
      </c>
      <c r="I32" s="18" t="n">
        <v>497.1424035</v>
      </c>
      <c r="J32" s="20" t="n">
        <v>3.67709429</v>
      </c>
      <c r="K32" s="18" t="n">
        <v>519.57202266</v>
      </c>
      <c r="L32" s="20" t="n">
        <v>4.68359551</v>
      </c>
      <c r="M32" s="18" t="n">
        <v>538.40460362</v>
      </c>
      <c r="N32" s="20" t="n">
        <v>3.94909126</v>
      </c>
      <c r="O32" s="18" t="n">
        <v>524.90320583</v>
      </c>
      <c r="P32" s="20" t="n">
        <v>8.25305099</v>
      </c>
      <c r="Q32" s="18" t="n">
        <v>462.05429426</v>
      </c>
      <c r="R32" s="20" t="n">
        <v>23.26422929</v>
      </c>
      <c r="S32" s="18" t="n">
        <v>316.02977501</v>
      </c>
      <c r="T32" s="20" t="n">
        <v>45.16422918</v>
      </c>
      <c r="U32" s="18" t="s">
        <v>481</v>
      </c>
      <c r="V32" s="20" t="s">
        <v>481</v>
      </c>
      <c r="W32" s="18" t="s">
        <v>481</v>
      </c>
      <c r="X32" s="20" t="s">
        <v>481</v>
      </c>
      <c r="Y32" s="18" t="s">
        <v>481</v>
      </c>
      <c r="Z32" s="20" t="s">
        <v>481</v>
      </c>
      <c r="AA32" s="18" t="s">
        <v>481</v>
      </c>
      <c r="AB32" s="20" t="s">
        <v>481</v>
      </c>
      <c r="AC32" s="18" t="s">
        <v>481</v>
      </c>
      <c r="AD32" s="20" t="s">
        <v>481</v>
      </c>
      <c r="AE32" s="18" t="n">
        <v>498.23873141</v>
      </c>
      <c r="AF32" s="20" t="n">
        <v>3.62519223</v>
      </c>
    </row>
    <row r="33" spans="1:32">
      <c r="A33" s="15" t="s">
        <v>508</v>
      </c>
      <c r="B33" s="17" t="n">
        <v>7325</v>
      </c>
      <c r="C33" s="18">
        <f>(0.0/B33*100)</f>
        <v/>
      </c>
      <c r="D33" s="19" t="n">
        <v>7325</v>
      </c>
      <c r="E33" s="18" t="n">
        <v>419.94871654</v>
      </c>
      <c r="F33" s="20" t="n">
        <v>6.74930964</v>
      </c>
      <c r="G33" s="18" t="n">
        <v>483.44253229</v>
      </c>
      <c r="H33" s="20" t="n">
        <v>5.65270312</v>
      </c>
      <c r="I33" s="18" t="n">
        <v>503.20352424</v>
      </c>
      <c r="J33" s="20" t="n">
        <v>3.92652669</v>
      </c>
      <c r="K33" s="18" t="n">
        <v>515.4285228700001</v>
      </c>
      <c r="L33" s="20" t="n">
        <v>3.37463608</v>
      </c>
      <c r="M33" s="18" t="n">
        <v>510.05150153</v>
      </c>
      <c r="N33" s="20" t="n">
        <v>4.75912112</v>
      </c>
      <c r="O33" s="18" t="n">
        <v>518.6684301</v>
      </c>
      <c r="P33" s="20" t="n">
        <v>5.59906379</v>
      </c>
      <c r="Q33" s="18" t="n">
        <v>470.04428281</v>
      </c>
      <c r="R33" s="20" t="n">
        <v>15.62096083</v>
      </c>
      <c r="S33" s="18" t="n">
        <v>408.82706598</v>
      </c>
      <c r="T33" s="20" t="n">
        <v>36.6489274</v>
      </c>
      <c r="U33" s="18" t="n">
        <v>529.72618933</v>
      </c>
      <c r="V33" s="20" t="n">
        <v>56.76968518</v>
      </c>
      <c r="W33" s="18" t="s">
        <v>481</v>
      </c>
      <c r="X33" s="20" t="s">
        <v>481</v>
      </c>
      <c r="Y33" s="18" t="s">
        <v>481</v>
      </c>
      <c r="Z33" s="20" t="s">
        <v>481</v>
      </c>
      <c r="AA33" s="18" t="s">
        <v>481</v>
      </c>
      <c r="AB33" s="20" t="s">
        <v>481</v>
      </c>
      <c r="AC33" s="18" t="s">
        <v>481</v>
      </c>
      <c r="AD33" s="20" t="s">
        <v>481</v>
      </c>
      <c r="AE33" s="18" t="n">
        <v>478.30970969</v>
      </c>
      <c r="AF33" s="20" t="n">
        <v>4.42730645</v>
      </c>
    </row>
    <row r="34" spans="1:32">
      <c r="A34" s="15" t="s">
        <v>509</v>
      </c>
      <c r="B34" s="17" t="n">
        <v>6350</v>
      </c>
      <c r="C34" s="18">
        <f>(0.0/B34*100)</f>
        <v/>
      </c>
      <c r="D34" s="19" t="n">
        <v>6350</v>
      </c>
      <c r="E34" s="18" t="n">
        <v>343.87886987</v>
      </c>
      <c r="F34" s="20" t="n">
        <v>14.41870762</v>
      </c>
      <c r="G34" s="18" t="n">
        <v>414.23936361</v>
      </c>
      <c r="H34" s="20" t="n">
        <v>8.462646749999999</v>
      </c>
      <c r="I34" s="18" t="n">
        <v>449.76640946</v>
      </c>
      <c r="J34" s="20" t="n">
        <v>4.41366964</v>
      </c>
      <c r="K34" s="18" t="n">
        <v>475.0877088</v>
      </c>
      <c r="L34" s="20" t="n">
        <v>3.60388472</v>
      </c>
      <c r="M34" s="18" t="n">
        <v>464.66970366</v>
      </c>
      <c r="N34" s="20" t="n">
        <v>3.78302407</v>
      </c>
      <c r="O34" s="18" t="n">
        <v>435.36523732</v>
      </c>
      <c r="P34" s="20" t="n">
        <v>8.758754270000001</v>
      </c>
      <c r="Q34" s="18" t="n">
        <v>376.69062605</v>
      </c>
      <c r="R34" s="20" t="n">
        <v>24.80982491</v>
      </c>
      <c r="S34" s="18" t="n">
        <v>343.78994123</v>
      </c>
      <c r="T34" s="20" t="n">
        <v>47.39746338</v>
      </c>
      <c r="U34" s="18" t="n">
        <v>278.44825819</v>
      </c>
      <c r="V34" s="20" t="n">
        <v>39.97591485</v>
      </c>
      <c r="W34" s="18" t="s">
        <v>481</v>
      </c>
      <c r="X34" s="20" t="s">
        <v>481</v>
      </c>
      <c r="Y34" s="18" t="s">
        <v>481</v>
      </c>
      <c r="Z34" s="20" t="s">
        <v>481</v>
      </c>
      <c r="AA34" s="18" t="s">
        <v>481</v>
      </c>
      <c r="AB34" s="20" t="s">
        <v>481</v>
      </c>
      <c r="AC34" s="18" t="s">
        <v>481</v>
      </c>
      <c r="AD34" s="20" t="s">
        <v>481</v>
      </c>
      <c r="AE34" s="18" t="n">
        <v>420.06325884</v>
      </c>
      <c r="AF34" s="20" t="n">
        <v>5.39023387</v>
      </c>
    </row>
    <row r="35" spans="1:32">
      <c r="A35" s="15" t="s">
        <v>510</v>
      </c>
      <c r="B35" s="17" t="n">
        <v>6406</v>
      </c>
      <c r="C35" s="18">
        <f>(0.0/B35*100)</f>
        <v/>
      </c>
      <c r="D35" s="19" t="n">
        <v>6406</v>
      </c>
      <c r="E35" s="18" t="n">
        <v>455.30120262</v>
      </c>
      <c r="F35" s="20" t="n">
        <v>19.09395692</v>
      </c>
      <c r="G35" s="18" t="n">
        <v>498.85800636</v>
      </c>
      <c r="H35" s="20" t="n">
        <v>5.57694587</v>
      </c>
      <c r="I35" s="18" t="n">
        <v>519.04618812</v>
      </c>
      <c r="J35" s="20" t="n">
        <v>3.73807985</v>
      </c>
      <c r="K35" s="18" t="n">
        <v>510.80557845</v>
      </c>
      <c r="L35" s="20" t="n">
        <v>3.7163371</v>
      </c>
      <c r="M35" s="18" t="n">
        <v>508.59155248</v>
      </c>
      <c r="N35" s="20" t="n">
        <v>3.726586</v>
      </c>
      <c r="O35" s="18" t="n">
        <v>501.94535342</v>
      </c>
      <c r="P35" s="20" t="n">
        <v>4.24140387</v>
      </c>
      <c r="Q35" s="18" t="n">
        <v>485.47586222</v>
      </c>
      <c r="R35" s="20" t="n">
        <v>13.37297739</v>
      </c>
      <c r="S35" s="18" t="s">
        <v>481</v>
      </c>
      <c r="T35" s="20" t="s">
        <v>481</v>
      </c>
      <c r="U35" s="18" t="n">
        <v>384.41785198</v>
      </c>
      <c r="V35" s="20" t="n">
        <v>44.1102361</v>
      </c>
      <c r="W35" s="18" t="s">
        <v>481</v>
      </c>
      <c r="X35" s="20" t="s">
        <v>481</v>
      </c>
      <c r="Y35" s="18" t="s">
        <v>481</v>
      </c>
      <c r="Z35" s="20" t="s">
        <v>481</v>
      </c>
      <c r="AA35" s="18" t="s">
        <v>481</v>
      </c>
      <c r="AB35" s="20" t="s">
        <v>481</v>
      </c>
      <c r="AC35" s="18" t="s">
        <v>481</v>
      </c>
      <c r="AD35" s="20" t="s">
        <v>481</v>
      </c>
      <c r="AE35" s="18" t="n">
        <v>494.5889507</v>
      </c>
      <c r="AF35" s="20" t="n">
        <v>3.53796452</v>
      </c>
    </row>
    <row r="36" spans="1:32">
      <c r="A36" s="15" t="s">
        <v>511</v>
      </c>
      <c r="B36" s="17" t="n">
        <v>6736</v>
      </c>
      <c r="C36" s="18">
        <f>(0.0/B36*100)</f>
        <v/>
      </c>
      <c r="D36" s="19" t="n">
        <v>6736</v>
      </c>
      <c r="E36" s="18" t="n">
        <v>426.6558676</v>
      </c>
      <c r="F36" s="20" t="n">
        <v>7.45386204</v>
      </c>
      <c r="G36" s="18" t="n">
        <v>459.51411709</v>
      </c>
      <c r="H36" s="20" t="n">
        <v>7.94538025</v>
      </c>
      <c r="I36" s="18" t="n">
        <v>484.48690038</v>
      </c>
      <c r="J36" s="20" t="n">
        <v>3.6829764</v>
      </c>
      <c r="K36" s="18" t="n">
        <v>507.4199444</v>
      </c>
      <c r="L36" s="20" t="n">
        <v>2.48393476</v>
      </c>
      <c r="M36" s="18" t="n">
        <v>503.33776966</v>
      </c>
      <c r="N36" s="20" t="n">
        <v>4.89866369</v>
      </c>
      <c r="O36" s="18" t="n">
        <v>502.97705261</v>
      </c>
      <c r="P36" s="20" t="n">
        <v>7.4436018</v>
      </c>
      <c r="Q36" s="18" t="n">
        <v>429.86871358</v>
      </c>
      <c r="R36" s="20" t="n">
        <v>28.232827</v>
      </c>
      <c r="S36" s="18" t="n">
        <v>376.10773607</v>
      </c>
      <c r="T36" s="20" t="n">
        <v>38.46303093</v>
      </c>
      <c r="U36" s="18" t="n">
        <v>438.5734</v>
      </c>
      <c r="V36" s="20" t="n">
        <v>24.23755934</v>
      </c>
      <c r="W36" s="18" t="s">
        <v>481</v>
      </c>
      <c r="X36" s="20" t="s">
        <v>481</v>
      </c>
      <c r="Y36" s="18" t="s">
        <v>481</v>
      </c>
      <c r="Z36" s="20" t="s">
        <v>481</v>
      </c>
      <c r="AA36" s="18" t="s">
        <v>481</v>
      </c>
      <c r="AB36" s="20" t="s">
        <v>481</v>
      </c>
      <c r="AC36" s="18" t="s">
        <v>481</v>
      </c>
      <c r="AD36" s="20" t="s">
        <v>481</v>
      </c>
      <c r="AE36" s="18" t="n">
        <v>467.12809703</v>
      </c>
      <c r="AF36" s="20" t="n">
        <v>5.0886346</v>
      </c>
    </row>
    <row r="37" spans="1:32">
      <c r="A37" s="15" t="s">
        <v>512</v>
      </c>
      <c r="B37" s="17" t="n">
        <v>5458</v>
      </c>
      <c r="C37" s="18">
        <f>(0.0/B37*100)</f>
        <v/>
      </c>
      <c r="D37" s="19" t="n">
        <v>5458</v>
      </c>
      <c r="E37" s="18" t="n">
        <v>433.21983474</v>
      </c>
      <c r="F37" s="20" t="n">
        <v>30.91724858</v>
      </c>
      <c r="G37" s="18" t="n">
        <v>471.91738273</v>
      </c>
      <c r="H37" s="20" t="n">
        <v>8.4879813</v>
      </c>
      <c r="I37" s="18" t="n">
        <v>477.4139848</v>
      </c>
      <c r="J37" s="20" t="n">
        <v>6.58291847</v>
      </c>
      <c r="K37" s="18" t="n">
        <v>499.1979992</v>
      </c>
      <c r="L37" s="20" t="n">
        <v>5.95605306</v>
      </c>
      <c r="M37" s="18" t="n">
        <v>511.61745287</v>
      </c>
      <c r="N37" s="20" t="n">
        <v>4.25823992</v>
      </c>
      <c r="O37" s="18" t="n">
        <v>517.69916739</v>
      </c>
      <c r="P37" s="20" t="n">
        <v>4.50670402</v>
      </c>
      <c r="Q37" s="18" t="n">
        <v>523.93024402</v>
      </c>
      <c r="R37" s="20" t="n">
        <v>5.61869943</v>
      </c>
      <c r="S37" s="18" t="n">
        <v>480.47420106</v>
      </c>
      <c r="T37" s="20" t="n">
        <v>27.37234583</v>
      </c>
      <c r="U37" s="18" t="s">
        <v>481</v>
      </c>
      <c r="V37" s="20" t="s">
        <v>481</v>
      </c>
      <c r="W37" s="18" t="s">
        <v>481</v>
      </c>
      <c r="X37" s="20" t="s">
        <v>481</v>
      </c>
      <c r="Y37" s="18" t="s">
        <v>481</v>
      </c>
      <c r="Z37" s="20" t="s">
        <v>481</v>
      </c>
      <c r="AA37" s="18" t="s">
        <v>481</v>
      </c>
      <c r="AB37" s="20" t="s">
        <v>481</v>
      </c>
      <c r="AC37" s="18" t="s">
        <v>481</v>
      </c>
      <c r="AD37" s="20" t="s">
        <v>481</v>
      </c>
      <c r="AE37" s="18" t="n">
        <v>473.8421619</v>
      </c>
      <c r="AF37" s="20" t="n">
        <v>5.3785629</v>
      </c>
    </row>
    <row r="38" spans="1:32">
      <c r="A38" s="15" t="s">
        <v>513</v>
      </c>
      <c r="B38" s="17" t="n">
        <v>5860</v>
      </c>
      <c r="C38" s="18">
        <f>(0.0/B38*100)</f>
        <v/>
      </c>
      <c r="D38" s="19" t="n">
        <v>5860</v>
      </c>
      <c r="E38" s="18" t="n">
        <v>467.17646355</v>
      </c>
      <c r="F38" s="20" t="n">
        <v>18.46790696</v>
      </c>
      <c r="G38" s="18" t="n">
        <v>511.97278134</v>
      </c>
      <c r="H38" s="20" t="n">
        <v>4.88636725</v>
      </c>
      <c r="I38" s="18" t="n">
        <v>501.95814906</v>
      </c>
      <c r="J38" s="20" t="n">
        <v>3.60897038</v>
      </c>
      <c r="K38" s="18" t="n">
        <v>465.90857863</v>
      </c>
      <c r="L38" s="20" t="n">
        <v>5.12046509</v>
      </c>
      <c r="M38" s="18" t="n">
        <v>455.68886851</v>
      </c>
      <c r="N38" s="20" t="n">
        <v>11.22811419</v>
      </c>
      <c r="O38" s="18" t="n">
        <v>422.19550994</v>
      </c>
      <c r="P38" s="20" t="n">
        <v>22.8761977</v>
      </c>
      <c r="Q38" s="18" t="n">
        <v>382.30535592</v>
      </c>
      <c r="R38" s="20" t="n">
        <v>33.98482076</v>
      </c>
      <c r="S38" s="18" t="n">
        <v>344.79486028</v>
      </c>
      <c r="T38" s="20" t="n">
        <v>31.15876581</v>
      </c>
      <c r="U38" s="18" t="n">
        <v>350.95928974</v>
      </c>
      <c r="V38" s="20" t="n">
        <v>40.70130287</v>
      </c>
      <c r="W38" s="18" t="s">
        <v>481</v>
      </c>
      <c r="X38" s="20" t="s">
        <v>481</v>
      </c>
      <c r="Y38" s="18" t="s">
        <v>481</v>
      </c>
      <c r="Z38" s="20" t="s">
        <v>481</v>
      </c>
      <c r="AA38" s="18" t="s">
        <v>481</v>
      </c>
      <c r="AB38" s="20" t="s">
        <v>481</v>
      </c>
      <c r="AC38" s="18" t="s">
        <v>481</v>
      </c>
      <c r="AD38" s="20" t="s">
        <v>481</v>
      </c>
      <c r="AE38" s="18" t="n">
        <v>473.46413171</v>
      </c>
      <c r="AF38" s="20" t="n">
        <v>4.77255156</v>
      </c>
    </row>
    <row r="39" spans="1:32">
      <c r="A39" s="15" t="s">
        <v>514</v>
      </c>
      <c r="B39" s="17" t="n">
        <v>5895</v>
      </c>
      <c r="C39" s="18">
        <f>(0.0/B39*100)</f>
        <v/>
      </c>
      <c r="D39" s="19" t="n">
        <v>5895</v>
      </c>
      <c r="E39" s="18" t="n">
        <v>410.95397779</v>
      </c>
      <c r="F39" s="20" t="n">
        <v>8.814196559999999</v>
      </c>
      <c r="G39" s="18" t="n">
        <v>445.06641615</v>
      </c>
      <c r="H39" s="20" t="n">
        <v>5.79973287</v>
      </c>
      <c r="I39" s="18" t="n">
        <v>432.21666695</v>
      </c>
      <c r="J39" s="20" t="n">
        <v>5.53201795</v>
      </c>
      <c r="K39" s="18" t="n">
        <v>423.00912629</v>
      </c>
      <c r="L39" s="20" t="n">
        <v>13.90817131</v>
      </c>
      <c r="M39" s="18" t="n">
        <v>451.49906268</v>
      </c>
      <c r="N39" s="20" t="n">
        <v>17.20868894</v>
      </c>
      <c r="O39" s="18" t="n">
        <v>433.80702345</v>
      </c>
      <c r="P39" s="20" t="n">
        <v>17.14720023</v>
      </c>
      <c r="Q39" s="18" t="n">
        <v>405.56900082</v>
      </c>
      <c r="R39" s="20" t="n">
        <v>27.840407</v>
      </c>
      <c r="S39" s="18" t="n">
        <v>336.72972074</v>
      </c>
      <c r="T39" s="20" t="n">
        <v>58.47563715</v>
      </c>
      <c r="U39" s="18" t="n">
        <v>286.04743509</v>
      </c>
      <c r="V39" s="20" t="n">
        <v>37.9029013</v>
      </c>
      <c r="W39" s="18" t="s">
        <v>481</v>
      </c>
      <c r="X39" s="20" t="s">
        <v>481</v>
      </c>
      <c r="Y39" s="18" t="s">
        <v>481</v>
      </c>
      <c r="Z39" s="20" t="s">
        <v>481</v>
      </c>
      <c r="AA39" s="18" t="s">
        <v>481</v>
      </c>
      <c r="AB39" s="20" t="s">
        <v>481</v>
      </c>
      <c r="AC39" s="18" t="s">
        <v>481</v>
      </c>
      <c r="AD39" s="20" t="s">
        <v>481</v>
      </c>
      <c r="AE39" s="18" t="n">
        <v>419.95065088</v>
      </c>
      <c r="AF39" s="20" t="n">
        <v>4.20823691</v>
      </c>
    </row>
    <row r="40" spans="1:32">
      <c r="A40" s="15" t="s">
        <v>515</v>
      </c>
      <c r="B40" s="17" t="n">
        <v>14157</v>
      </c>
      <c r="C40" s="18">
        <f>(0.0/B40*100)</f>
        <v/>
      </c>
      <c r="D40" s="19" t="n">
        <v>14157</v>
      </c>
      <c r="E40" s="18" t="n">
        <v>457.29360548</v>
      </c>
      <c r="F40" s="20" t="n">
        <v>8.62349004</v>
      </c>
      <c r="G40" s="18" t="n">
        <v>490.54110362</v>
      </c>
      <c r="H40" s="20" t="n">
        <v>3.39955987</v>
      </c>
      <c r="I40" s="18" t="n">
        <v>501.55024621</v>
      </c>
      <c r="J40" s="20" t="n">
        <v>3.48671913</v>
      </c>
      <c r="K40" s="18" t="n">
        <v>518.67220835</v>
      </c>
      <c r="L40" s="20" t="n">
        <v>4.42808987</v>
      </c>
      <c r="M40" s="18" t="n">
        <v>535.5412221</v>
      </c>
      <c r="N40" s="20" t="n">
        <v>6.66583815</v>
      </c>
      <c r="O40" s="18" t="n">
        <v>510.77027428</v>
      </c>
      <c r="P40" s="20" t="n">
        <v>16.20277192</v>
      </c>
      <c r="Q40" s="18" t="n">
        <v>433.56223221</v>
      </c>
      <c r="R40" s="20" t="n">
        <v>39.10906781</v>
      </c>
      <c r="S40" s="18" t="n">
        <v>361.25256043</v>
      </c>
      <c r="T40" s="20" t="n">
        <v>25.50457035</v>
      </c>
      <c r="U40" s="18" t="n">
        <v>377.73224796</v>
      </c>
      <c r="V40" s="20" t="n">
        <v>32.36554872</v>
      </c>
      <c r="W40" s="18" t="s">
        <v>481</v>
      </c>
      <c r="X40" s="20" t="s">
        <v>481</v>
      </c>
      <c r="Y40" s="18" t="s">
        <v>481</v>
      </c>
      <c r="Z40" s="20" t="s">
        <v>481</v>
      </c>
      <c r="AA40" s="18" t="s">
        <v>481</v>
      </c>
      <c r="AB40" s="20" t="s">
        <v>481</v>
      </c>
      <c r="AC40" s="18" t="s">
        <v>481</v>
      </c>
      <c r="AD40" s="20" t="s">
        <v>481</v>
      </c>
      <c r="AE40" s="18" t="n">
        <v>478.25366433</v>
      </c>
      <c r="AF40" s="20" t="n">
        <v>4.23965743</v>
      </c>
    </row>
    <row r="41" spans="1:32">
      <c r="A41" s="15" t="s">
        <v>516</v>
      </c>
      <c r="B41" s="17" t="n">
        <v>5712</v>
      </c>
      <c r="C41" s="18">
        <f>(0.0/B41*100)</f>
        <v/>
      </c>
      <c r="D41" s="19" t="n">
        <v>5712</v>
      </c>
      <c r="E41" s="18" t="n">
        <v>431.53790395</v>
      </c>
      <c r="F41" s="20" t="n">
        <v>17.31415063</v>
      </c>
      <c r="G41" s="18" t="n">
        <v>478.52257664</v>
      </c>
      <c r="H41" s="20" t="n">
        <v>5.48416482</v>
      </c>
      <c r="I41" s="18" t="n">
        <v>506.23131244</v>
      </c>
      <c r="J41" s="20" t="n">
        <v>3.78473126</v>
      </c>
      <c r="K41" s="18" t="n">
        <v>511.77564063</v>
      </c>
      <c r="L41" s="20" t="n">
        <v>4.83690011</v>
      </c>
      <c r="M41" s="18" t="n">
        <v>511.60875187</v>
      </c>
      <c r="N41" s="20" t="n">
        <v>7.7264442</v>
      </c>
      <c r="O41" s="18" t="n">
        <v>507.99571821</v>
      </c>
      <c r="P41" s="20" t="n">
        <v>11.63508251</v>
      </c>
      <c r="Q41" s="18" t="n">
        <v>418.05849769</v>
      </c>
      <c r="R41" s="20" t="n">
        <v>35.37542115</v>
      </c>
      <c r="S41" s="18" t="n">
        <v>314.401</v>
      </c>
      <c r="T41" s="20" t="n">
        <v>42.07853855</v>
      </c>
      <c r="U41" s="18" t="n">
        <v>239.15147407</v>
      </c>
      <c r="V41" s="20" t="n">
        <v>37.16342359</v>
      </c>
      <c r="W41" s="18" t="s">
        <v>481</v>
      </c>
      <c r="X41" s="20" t="s">
        <v>481</v>
      </c>
      <c r="Y41" s="18" t="s">
        <v>481</v>
      </c>
      <c r="Z41" s="20" t="s">
        <v>481</v>
      </c>
      <c r="AA41" s="18" t="s">
        <v>481</v>
      </c>
      <c r="AB41" s="20" t="s">
        <v>481</v>
      </c>
      <c r="AC41" s="18" t="s">
        <v>481</v>
      </c>
      <c r="AD41" s="20" t="s">
        <v>481</v>
      </c>
      <c r="AE41" s="18" t="n">
        <v>491.09307443</v>
      </c>
      <c r="AF41" s="20" t="n">
        <v>4.36299453</v>
      </c>
    </row>
    <row r="42" spans="1:3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c r="AE42" s="18">
        <f>IF(COUNT(AE7:AE41) &gt; 0, AVERAGE(AE7:AE41), "—")</f>
        <v/>
      </c>
      <c r="AF42" s="20">
        <f>IF(COUNT(AF7:AF41) &gt; 0, SQRT(SUMSQ(AF7:AF41)/(COUNT(AF7:AF41)*COUNT(AF7:AF41)) ), "—")</f>
        <v/>
      </c>
    </row>
    <row r="43" spans="1:3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5" t="n"/>
      <c r="AE43" s="14" t="n"/>
      <c r="AF43" s="16" t="n"/>
    </row>
    <row r="44" spans="1:3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c r="AC44" s="18" t="s">
        <v>481</v>
      </c>
      <c r="AD44" s="20" t="s">
        <v>481</v>
      </c>
      <c r="AE44" s="18" t="s">
        <v>481</v>
      </c>
      <c r="AF44" s="20" t="s">
        <v>481</v>
      </c>
    </row>
    <row r="45" spans="1:3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s">
        <v>481</v>
      </c>
      <c r="T45" s="20" t="s">
        <v>481</v>
      </c>
      <c r="U45" s="18" t="s">
        <v>481</v>
      </c>
      <c r="V45" s="20" t="s">
        <v>481</v>
      </c>
      <c r="W45" s="18" t="s">
        <v>481</v>
      </c>
      <c r="X45" s="20" t="s">
        <v>481</v>
      </c>
      <c r="Y45" s="18" t="s">
        <v>481</v>
      </c>
      <c r="Z45" s="20" t="s">
        <v>481</v>
      </c>
      <c r="AA45" s="18" t="s">
        <v>481</v>
      </c>
      <c r="AB45" s="20" t="s">
        <v>481</v>
      </c>
      <c r="AC45" s="18" t="s">
        <v>481</v>
      </c>
      <c r="AD45" s="20" t="s">
        <v>481</v>
      </c>
      <c r="AE45" s="18" t="n">
        <v>349.85925265</v>
      </c>
      <c r="AF45" s="20" t="n">
        <v>3.00084387</v>
      </c>
    </row>
    <row r="46" spans="1:32">
      <c r="A46" s="15" t="s">
        <v>521</v>
      </c>
      <c r="B46" s="17" t="n">
        <v>23141</v>
      </c>
      <c r="C46" s="18">
        <f>(0.0/B46*100)</f>
        <v/>
      </c>
      <c r="D46" s="19" t="n">
        <v>23141</v>
      </c>
      <c r="E46" s="18" t="n">
        <v>379.79379696</v>
      </c>
      <c r="F46" s="20" t="n">
        <v>4.97180657</v>
      </c>
      <c r="G46" s="18" t="n">
        <v>422.69950036</v>
      </c>
      <c r="H46" s="20" t="n">
        <v>3.93589686</v>
      </c>
      <c r="I46" s="18" t="n">
        <v>428.86861736</v>
      </c>
      <c r="J46" s="20" t="n">
        <v>3.50907454</v>
      </c>
      <c r="K46" s="18" t="n">
        <v>413.34399612</v>
      </c>
      <c r="L46" s="20" t="n">
        <v>3.99536652</v>
      </c>
      <c r="M46" s="18" t="n">
        <v>417.47979318</v>
      </c>
      <c r="N46" s="20" t="n">
        <v>4.88895315</v>
      </c>
      <c r="O46" s="18" t="n">
        <v>402.44843932</v>
      </c>
      <c r="P46" s="20" t="n">
        <v>5.24107539</v>
      </c>
      <c r="Q46" s="18" t="n">
        <v>397.42181319</v>
      </c>
      <c r="R46" s="20" t="n">
        <v>6.04523156</v>
      </c>
      <c r="S46" s="18" t="n">
        <v>380.58159484</v>
      </c>
      <c r="T46" s="20" t="n">
        <v>8.34269303</v>
      </c>
      <c r="U46" s="18" t="n">
        <v>377.2447791</v>
      </c>
      <c r="V46" s="20" t="n">
        <v>9.96980097</v>
      </c>
      <c r="W46" s="18" t="s">
        <v>481</v>
      </c>
      <c r="X46" s="20" t="s">
        <v>481</v>
      </c>
      <c r="Y46" s="18" t="s">
        <v>481</v>
      </c>
      <c r="Z46" s="20" t="s">
        <v>481</v>
      </c>
      <c r="AA46" s="18" t="s">
        <v>481</v>
      </c>
      <c r="AB46" s="20" t="s">
        <v>481</v>
      </c>
      <c r="AC46" s="18" t="s">
        <v>481</v>
      </c>
      <c r="AD46" s="20" t="s">
        <v>481</v>
      </c>
      <c r="AE46" s="18" t="n">
        <v>391.31206446</v>
      </c>
      <c r="AF46" s="20" t="n">
        <v>3.65465622</v>
      </c>
    </row>
    <row r="47" spans="1:32">
      <c r="A47" s="15" t="s">
        <v>522</v>
      </c>
      <c r="B47" s="17" t="n">
        <v>5928</v>
      </c>
      <c r="C47" s="18">
        <f>(0.0/B47*100)</f>
        <v/>
      </c>
      <c r="D47" s="19" t="n">
        <v>5928</v>
      </c>
      <c r="E47" s="18" t="n">
        <v>303.76437157</v>
      </c>
      <c r="F47" s="20" t="n">
        <v>25.24916173</v>
      </c>
      <c r="G47" s="18" t="n">
        <v>383.93706877</v>
      </c>
      <c r="H47" s="20" t="n">
        <v>11.39721125</v>
      </c>
      <c r="I47" s="18" t="n">
        <v>408.66176988</v>
      </c>
      <c r="J47" s="20" t="n">
        <v>8.51676554</v>
      </c>
      <c r="K47" s="18" t="n">
        <v>444.64451485</v>
      </c>
      <c r="L47" s="20" t="n">
        <v>5.34501554</v>
      </c>
      <c r="M47" s="18" t="n">
        <v>445.88430116</v>
      </c>
      <c r="N47" s="20" t="n">
        <v>5.42799791</v>
      </c>
      <c r="O47" s="18" t="n">
        <v>438.80916773</v>
      </c>
      <c r="P47" s="20" t="n">
        <v>6.95624778</v>
      </c>
      <c r="Q47" s="18" t="n">
        <v>419.68171208</v>
      </c>
      <c r="R47" s="20" t="n">
        <v>11.25934211</v>
      </c>
      <c r="S47" s="18" t="n">
        <v>256.40440163</v>
      </c>
      <c r="T47" s="20" t="n">
        <v>29.96191566</v>
      </c>
      <c r="U47" s="18" t="n">
        <v>256.8090554</v>
      </c>
      <c r="V47" s="20" t="n">
        <v>55.22677666</v>
      </c>
      <c r="W47" s="18" t="s">
        <v>481</v>
      </c>
      <c r="X47" s="20" t="s">
        <v>481</v>
      </c>
      <c r="Y47" s="18" t="s">
        <v>481</v>
      </c>
      <c r="Z47" s="20" t="s">
        <v>481</v>
      </c>
      <c r="AA47" s="18" t="s">
        <v>481</v>
      </c>
      <c r="AB47" s="20" t="s">
        <v>481</v>
      </c>
      <c r="AC47" s="18" t="s">
        <v>481</v>
      </c>
      <c r="AD47" s="20" t="s">
        <v>481</v>
      </c>
      <c r="AE47" s="18" t="n">
        <v>419.22991279</v>
      </c>
      <c r="AF47" s="20" t="n">
        <v>7.26408977</v>
      </c>
    </row>
    <row r="48" spans="1:32">
      <c r="A48" s="15" t="s">
        <v>523</v>
      </c>
      <c r="B48" s="17" t="n">
        <v>9841</v>
      </c>
      <c r="C48" s="18">
        <f>(0.0/B48*100)</f>
        <v/>
      </c>
      <c r="D48" s="19" t="n">
        <v>9841</v>
      </c>
      <c r="E48" s="18" t="n">
        <v>412.61572213</v>
      </c>
      <c r="F48" s="20" t="n">
        <v>10.45635234</v>
      </c>
      <c r="G48" s="18" t="n">
        <v>471.20265832</v>
      </c>
      <c r="H48" s="20" t="n">
        <v>6.60646792</v>
      </c>
      <c r="I48" s="18" t="n">
        <v>497.63837409</v>
      </c>
      <c r="J48" s="20" t="n">
        <v>7.17621204</v>
      </c>
      <c r="K48" s="18" t="n">
        <v>527.2977249</v>
      </c>
      <c r="L48" s="20" t="n">
        <v>6.10852091</v>
      </c>
      <c r="M48" s="18" t="n">
        <v>533.76387449</v>
      </c>
      <c r="N48" s="20" t="n">
        <v>6.06262407</v>
      </c>
      <c r="O48" s="18" t="n">
        <v>502.83100703</v>
      </c>
      <c r="P48" s="20" t="n">
        <v>9.047925770000001</v>
      </c>
      <c r="Q48" s="18" t="n">
        <v>485.56418019</v>
      </c>
      <c r="R48" s="20" t="n">
        <v>17.2371833</v>
      </c>
      <c r="S48" s="18" t="n">
        <v>530.46614444</v>
      </c>
      <c r="T48" s="20" t="n">
        <v>23.18297655</v>
      </c>
      <c r="U48" s="18" t="n">
        <v>322.79</v>
      </c>
      <c r="V48" s="20" t="n">
        <v>70.70933862</v>
      </c>
      <c r="W48" s="18" t="s">
        <v>481</v>
      </c>
      <c r="X48" s="20" t="s">
        <v>481</v>
      </c>
      <c r="Y48" s="18" t="s">
        <v>481</v>
      </c>
      <c r="Z48" s="20" t="s">
        <v>481</v>
      </c>
      <c r="AA48" s="18" t="s">
        <v>481</v>
      </c>
      <c r="AB48" s="20" t="s">
        <v>481</v>
      </c>
      <c r="AC48" s="18" t="s">
        <v>481</v>
      </c>
      <c r="AD48" s="20" t="s">
        <v>481</v>
      </c>
      <c r="AE48" s="18" t="n">
        <v>453.33241564</v>
      </c>
      <c r="AF48" s="20" t="n">
        <v>6.86374805</v>
      </c>
    </row>
    <row r="49" spans="1:3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s">
        <v>481</v>
      </c>
      <c r="V49" s="20" t="s">
        <v>481</v>
      </c>
      <c r="W49" s="18" t="s">
        <v>481</v>
      </c>
      <c r="X49" s="20" t="s">
        <v>481</v>
      </c>
      <c r="Y49" s="18" t="s">
        <v>481</v>
      </c>
      <c r="Z49" s="20" t="s">
        <v>481</v>
      </c>
      <c r="AA49" s="18" t="s">
        <v>481</v>
      </c>
      <c r="AB49" s="20" t="s">
        <v>481</v>
      </c>
      <c r="AC49" s="18" t="s">
        <v>481</v>
      </c>
      <c r="AD49" s="20" t="s">
        <v>481</v>
      </c>
      <c r="AE49" s="18" t="n">
        <v>425.30311958</v>
      </c>
      <c r="AF49" s="20" t="n">
        <v>3.22111589</v>
      </c>
    </row>
    <row r="50" spans="1:32">
      <c r="A50" s="15" t="s">
        <v>525</v>
      </c>
      <c r="B50" s="17" t="n">
        <v>11795</v>
      </c>
      <c r="C50" s="18">
        <f>(0.0/B50*100)</f>
        <v/>
      </c>
      <c r="D50" s="19" t="n">
        <v>11795</v>
      </c>
      <c r="E50" s="18" t="n">
        <v>387.2243379</v>
      </c>
      <c r="F50" s="20" t="n">
        <v>6.10888292</v>
      </c>
      <c r="G50" s="18" t="n">
        <v>427.3498444</v>
      </c>
      <c r="H50" s="20" t="n">
        <v>3.20952654</v>
      </c>
      <c r="I50" s="18" t="n">
        <v>428.41674297</v>
      </c>
      <c r="J50" s="20" t="n">
        <v>4.88146104</v>
      </c>
      <c r="K50" s="18" t="n">
        <v>454.05753246</v>
      </c>
      <c r="L50" s="20" t="n">
        <v>6.48717338</v>
      </c>
      <c r="M50" s="18" t="n">
        <v>436.93566734</v>
      </c>
      <c r="N50" s="20" t="n">
        <v>9.61570393</v>
      </c>
      <c r="O50" s="18" t="n">
        <v>407.41403631</v>
      </c>
      <c r="P50" s="20" t="n">
        <v>11.21128759</v>
      </c>
      <c r="Q50" s="18" t="n">
        <v>340.97280436</v>
      </c>
      <c r="R50" s="20" t="n">
        <v>28.59056214</v>
      </c>
      <c r="S50" s="18" t="n">
        <v>346.92668828</v>
      </c>
      <c r="T50" s="20" t="n">
        <v>23.5315318</v>
      </c>
      <c r="U50" s="18" t="n">
        <v>441.43048479</v>
      </c>
      <c r="V50" s="20" t="n">
        <v>53.8194141</v>
      </c>
      <c r="W50" s="18" t="s">
        <v>481</v>
      </c>
      <c r="X50" s="20" t="s">
        <v>481</v>
      </c>
      <c r="Y50" s="18" t="s">
        <v>481</v>
      </c>
      <c r="Z50" s="20" t="s">
        <v>481</v>
      </c>
      <c r="AA50" s="18" t="s">
        <v>481</v>
      </c>
      <c r="AB50" s="20" t="s">
        <v>481</v>
      </c>
      <c r="AC50" s="18" t="s">
        <v>481</v>
      </c>
      <c r="AD50" s="20" t="s">
        <v>481</v>
      </c>
      <c r="AE50" s="18" t="n">
        <v>408.63083421</v>
      </c>
      <c r="AF50" s="20" t="n">
        <v>5.01675681</v>
      </c>
    </row>
    <row r="51" spans="1:32">
      <c r="A51" s="15" t="s">
        <v>526</v>
      </c>
      <c r="B51" s="17" t="n">
        <v>6866</v>
      </c>
      <c r="C51" s="18">
        <f>(0.0/B51*100)</f>
        <v/>
      </c>
      <c r="D51" s="19" t="n">
        <v>6866</v>
      </c>
      <c r="E51" s="18" t="n">
        <v>385.75593429</v>
      </c>
      <c r="F51" s="20" t="n">
        <v>10.29037151</v>
      </c>
      <c r="G51" s="18" t="n">
        <v>422.4763615</v>
      </c>
      <c r="H51" s="20" t="n">
        <v>3.07009046</v>
      </c>
      <c r="I51" s="18" t="n">
        <v>433.68894738</v>
      </c>
      <c r="J51" s="20" t="n">
        <v>3.05551897</v>
      </c>
      <c r="K51" s="18" t="n">
        <v>445.54546204</v>
      </c>
      <c r="L51" s="20" t="n">
        <v>6.5528051</v>
      </c>
      <c r="M51" s="18" t="n">
        <v>460.61908887</v>
      </c>
      <c r="N51" s="20" t="n">
        <v>7.52466866</v>
      </c>
      <c r="O51" s="18" t="n">
        <v>454.48460175</v>
      </c>
      <c r="P51" s="20" t="n">
        <v>16.92937953</v>
      </c>
      <c r="Q51" s="18" t="n">
        <v>403.9646943</v>
      </c>
      <c r="R51" s="20" t="n">
        <v>24.22784126</v>
      </c>
      <c r="S51" s="18" t="s">
        <v>481</v>
      </c>
      <c r="T51" s="20" t="s">
        <v>481</v>
      </c>
      <c r="U51" s="18" t="n">
        <v>287.8636</v>
      </c>
      <c r="V51" s="20" t="n">
        <v>34.17433147</v>
      </c>
      <c r="W51" s="18" t="s">
        <v>481</v>
      </c>
      <c r="X51" s="20" t="s">
        <v>481</v>
      </c>
      <c r="Y51" s="18" t="s">
        <v>481</v>
      </c>
      <c r="Z51" s="20" t="s">
        <v>481</v>
      </c>
      <c r="AA51" s="18" t="s">
        <v>481</v>
      </c>
      <c r="AB51" s="20" t="s">
        <v>481</v>
      </c>
      <c r="AC51" s="18" t="s">
        <v>481</v>
      </c>
      <c r="AD51" s="20" t="s">
        <v>481</v>
      </c>
      <c r="AE51" s="18" t="n">
        <v>420.62720993</v>
      </c>
      <c r="AF51" s="20" t="n">
        <v>3.37087758</v>
      </c>
    </row>
    <row r="52" spans="1:32">
      <c r="A52" s="15" t="s">
        <v>527</v>
      </c>
      <c r="B52" s="17" t="n">
        <v>5809</v>
      </c>
      <c r="C52" s="18">
        <f>(0.0/B52*100)</f>
        <v/>
      </c>
      <c r="D52" s="19" t="n">
        <v>5809</v>
      </c>
      <c r="E52" s="18" t="n">
        <v>462.36125676</v>
      </c>
      <c r="F52" s="20" t="n">
        <v>16.93684529</v>
      </c>
      <c r="G52" s="18" t="n">
        <v>468.71509479</v>
      </c>
      <c r="H52" s="20" t="n">
        <v>4.83326725</v>
      </c>
      <c r="I52" s="18" t="n">
        <v>472.30909646</v>
      </c>
      <c r="J52" s="20" t="n">
        <v>5.13437972</v>
      </c>
      <c r="K52" s="18" t="n">
        <v>502.32929937</v>
      </c>
      <c r="L52" s="20" t="n">
        <v>4.57165645</v>
      </c>
      <c r="M52" s="18" t="n">
        <v>500.0599309</v>
      </c>
      <c r="N52" s="20" t="n">
        <v>3.85564684</v>
      </c>
      <c r="O52" s="18" t="n">
        <v>500.67147178</v>
      </c>
      <c r="P52" s="20" t="n">
        <v>6.01472977</v>
      </c>
      <c r="Q52" s="18" t="n">
        <v>478.12579412</v>
      </c>
      <c r="R52" s="20" t="n">
        <v>8.91407841</v>
      </c>
      <c r="S52" s="18" t="n">
        <v>411.98415725</v>
      </c>
      <c r="T52" s="20" t="n">
        <v>52.08239388</v>
      </c>
      <c r="U52" s="18" t="s">
        <v>481</v>
      </c>
      <c r="V52" s="20" t="s">
        <v>481</v>
      </c>
      <c r="W52" s="18" t="s">
        <v>481</v>
      </c>
      <c r="X52" s="20" t="s">
        <v>481</v>
      </c>
      <c r="Y52" s="18" t="s">
        <v>481</v>
      </c>
      <c r="Z52" s="20" t="s">
        <v>481</v>
      </c>
      <c r="AA52" s="18" t="s">
        <v>481</v>
      </c>
      <c r="AB52" s="20" t="s">
        <v>481</v>
      </c>
      <c r="AC52" s="18" t="s">
        <v>481</v>
      </c>
      <c r="AD52" s="20" t="s">
        <v>481</v>
      </c>
      <c r="AE52" s="18" t="n">
        <v>485.85989547</v>
      </c>
      <c r="AF52" s="20" t="n">
        <v>3.12429481</v>
      </c>
    </row>
    <row r="53" spans="1:32">
      <c r="A53" s="15" t="s">
        <v>528</v>
      </c>
      <c r="B53" s="17" t="n">
        <v>5571</v>
      </c>
      <c r="C53" s="18">
        <f>(0.0/B53*100)</f>
        <v/>
      </c>
      <c r="D53" s="19" t="n">
        <v>5571</v>
      </c>
      <c r="E53" s="18" t="n">
        <v>388.43136728</v>
      </c>
      <c r="F53" s="20" t="n">
        <v>16.69391672</v>
      </c>
      <c r="G53" s="18" t="n">
        <v>429.3125874</v>
      </c>
      <c r="H53" s="20" t="n">
        <v>4.70809368</v>
      </c>
      <c r="I53" s="18" t="n">
        <v>450.11863204</v>
      </c>
      <c r="J53" s="20" t="n">
        <v>2.78363228</v>
      </c>
      <c r="K53" s="18" t="n">
        <v>455.49698411</v>
      </c>
      <c r="L53" s="20" t="n">
        <v>3.15104597</v>
      </c>
      <c r="M53" s="18" t="n">
        <v>453.98302929</v>
      </c>
      <c r="N53" s="20" t="n">
        <v>4.48102321</v>
      </c>
      <c r="O53" s="18" t="n">
        <v>442.6931817</v>
      </c>
      <c r="P53" s="20" t="n">
        <v>9.26032635</v>
      </c>
      <c r="Q53" s="18" t="n">
        <v>374.29912843</v>
      </c>
      <c r="R53" s="20" t="n">
        <v>18.62451193</v>
      </c>
      <c r="S53" s="18" t="n">
        <v>415.40468763</v>
      </c>
      <c r="T53" s="20" t="n">
        <v>32.85559856</v>
      </c>
      <c r="U53" s="18" t="n">
        <v>255.1405</v>
      </c>
      <c r="V53" s="20" t="n">
        <v>49.7951545</v>
      </c>
      <c r="W53" s="18" t="s">
        <v>481</v>
      </c>
      <c r="X53" s="20" t="s">
        <v>481</v>
      </c>
      <c r="Y53" s="18" t="s">
        <v>481</v>
      </c>
      <c r="Z53" s="20" t="s">
        <v>481</v>
      </c>
      <c r="AA53" s="18" t="s">
        <v>481</v>
      </c>
      <c r="AB53" s="20" t="s">
        <v>481</v>
      </c>
      <c r="AC53" s="18" t="s">
        <v>481</v>
      </c>
      <c r="AD53" s="20" t="s">
        <v>481</v>
      </c>
      <c r="AE53" s="18" t="n">
        <v>424.17426837</v>
      </c>
      <c r="AF53" s="20" t="n">
        <v>3.45227293</v>
      </c>
    </row>
    <row r="54" spans="1:32">
      <c r="A54" s="15" t="s">
        <v>529</v>
      </c>
      <c r="B54" s="17" t="n">
        <v>4740</v>
      </c>
      <c r="C54" s="18">
        <f>(0.0/B54*100)</f>
        <v/>
      </c>
      <c r="D54" s="19" t="n">
        <v>4740</v>
      </c>
      <c r="E54" s="18" t="n">
        <v>330.38426314</v>
      </c>
      <c r="F54" s="20" t="n">
        <v>4.291433</v>
      </c>
      <c r="G54" s="18" t="n">
        <v>365.59499504</v>
      </c>
      <c r="H54" s="20" t="n">
        <v>3.58024498</v>
      </c>
      <c r="I54" s="18" t="n">
        <v>377.01080125</v>
      </c>
      <c r="J54" s="20" t="n">
        <v>4.2967584</v>
      </c>
      <c r="K54" s="18" t="n">
        <v>387.93965406</v>
      </c>
      <c r="L54" s="20" t="n">
        <v>6.87076896</v>
      </c>
      <c r="M54" s="18" t="n">
        <v>360.6290847</v>
      </c>
      <c r="N54" s="20" t="n">
        <v>7.27081129</v>
      </c>
      <c r="O54" s="18" t="n">
        <v>373.90334453</v>
      </c>
      <c r="P54" s="20" t="n">
        <v>10.77208593</v>
      </c>
      <c r="Q54" s="18" t="n">
        <v>339.47193428</v>
      </c>
      <c r="R54" s="20" t="n">
        <v>10.47291698</v>
      </c>
      <c r="S54" s="18" t="n">
        <v>341.79171123</v>
      </c>
      <c r="T54" s="20" t="n">
        <v>25.10568183</v>
      </c>
      <c r="U54" s="18" t="n">
        <v>294.15581107</v>
      </c>
      <c r="V54" s="20" t="n">
        <v>19.1817549</v>
      </c>
      <c r="W54" s="18" t="s">
        <v>481</v>
      </c>
      <c r="X54" s="20" t="s">
        <v>481</v>
      </c>
      <c r="Y54" s="18" t="s">
        <v>481</v>
      </c>
      <c r="Z54" s="20" t="s">
        <v>481</v>
      </c>
      <c r="AA54" s="18" t="s">
        <v>481</v>
      </c>
      <c r="AB54" s="20" t="s">
        <v>481</v>
      </c>
      <c r="AC54" s="18" t="s">
        <v>481</v>
      </c>
      <c r="AD54" s="20" t="s">
        <v>481</v>
      </c>
      <c r="AE54" s="18" t="n">
        <v>327.2653139</v>
      </c>
      <c r="AF54" s="20" t="n">
        <v>5.06321105</v>
      </c>
    </row>
    <row r="55" spans="1:3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s">
        <v>481</v>
      </c>
      <c r="T55" s="20" t="s">
        <v>481</v>
      </c>
      <c r="U55" s="18" t="s">
        <v>481</v>
      </c>
      <c r="V55" s="20" t="s">
        <v>481</v>
      </c>
      <c r="W55" s="18" t="s">
        <v>481</v>
      </c>
      <c r="X55" s="20" t="s">
        <v>481</v>
      </c>
      <c r="Y55" s="18" t="s">
        <v>481</v>
      </c>
      <c r="Z55" s="20" t="s">
        <v>481</v>
      </c>
      <c r="AA55" s="18" t="s">
        <v>481</v>
      </c>
      <c r="AB55" s="20" t="s">
        <v>481</v>
      </c>
      <c r="AC55" s="18" t="s">
        <v>481</v>
      </c>
      <c r="AD55" s="20" t="s">
        <v>481</v>
      </c>
      <c r="AE55" s="18" t="n">
        <v>401.28813522</v>
      </c>
      <c r="AF55" s="20" t="n">
        <v>2.95767116</v>
      </c>
    </row>
    <row r="56" spans="1:32">
      <c r="A56" s="15" t="s">
        <v>531</v>
      </c>
      <c r="B56" s="17" t="n">
        <v>5359</v>
      </c>
      <c r="C56" s="18">
        <f>(0.0/B56*100)</f>
        <v/>
      </c>
      <c r="D56" s="19" t="n">
        <v>5359</v>
      </c>
      <c r="E56" s="18" t="n">
        <v>513.7496426599999</v>
      </c>
      <c r="F56" s="20" t="n">
        <v>15.3405361</v>
      </c>
      <c r="G56" s="18" t="n">
        <v>504.82000294</v>
      </c>
      <c r="H56" s="20" t="n">
        <v>10.83902118</v>
      </c>
      <c r="I56" s="18" t="n">
        <v>524.89736126</v>
      </c>
      <c r="J56" s="20" t="n">
        <v>5.0569752</v>
      </c>
      <c r="K56" s="18" t="n">
        <v>536.1745201700001</v>
      </c>
      <c r="L56" s="20" t="n">
        <v>3.03348876</v>
      </c>
      <c r="M56" s="18" t="n">
        <v>528.51340925</v>
      </c>
      <c r="N56" s="20" t="n">
        <v>4.89761726</v>
      </c>
      <c r="O56" s="18" t="n">
        <v>498.08094124</v>
      </c>
      <c r="P56" s="20" t="n">
        <v>8.999646520000001</v>
      </c>
      <c r="Q56" s="18" t="n">
        <v>470.12541735</v>
      </c>
      <c r="R56" s="20" t="n">
        <v>34.79421236</v>
      </c>
      <c r="S56" s="18" t="n">
        <v>540.09044635</v>
      </c>
      <c r="T56" s="20" t="n">
        <v>48.98711772</v>
      </c>
      <c r="U56" s="18" t="n">
        <v>347.12587296</v>
      </c>
      <c r="V56" s="20" t="n">
        <v>47.44923159</v>
      </c>
      <c r="W56" s="18" t="s">
        <v>481</v>
      </c>
      <c r="X56" s="20" t="s">
        <v>481</v>
      </c>
      <c r="Y56" s="18" t="s">
        <v>481</v>
      </c>
      <c r="Z56" s="20" t="s">
        <v>481</v>
      </c>
      <c r="AA56" s="18" t="s">
        <v>481</v>
      </c>
      <c r="AB56" s="20" t="s">
        <v>481</v>
      </c>
      <c r="AC56" s="18" t="s">
        <v>481</v>
      </c>
      <c r="AD56" s="20" t="s">
        <v>481</v>
      </c>
      <c r="AE56" s="18" t="n">
        <v>506.40717383</v>
      </c>
      <c r="AF56" s="20" t="n">
        <v>4.47650234</v>
      </c>
    </row>
    <row r="57" spans="1:3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s">
        <v>481</v>
      </c>
      <c r="V57" s="20" t="s">
        <v>481</v>
      </c>
      <c r="W57" s="18" t="s">
        <v>481</v>
      </c>
      <c r="X57" s="20" t="s">
        <v>481</v>
      </c>
      <c r="Y57" s="18" t="s">
        <v>481</v>
      </c>
      <c r="Z57" s="20" t="s">
        <v>481</v>
      </c>
      <c r="AA57" s="18" t="s">
        <v>481</v>
      </c>
      <c r="AB57" s="20" t="s">
        <v>481</v>
      </c>
      <c r="AC57" s="18" t="s">
        <v>481</v>
      </c>
      <c r="AD57" s="20" t="s">
        <v>481</v>
      </c>
      <c r="AE57" s="18" t="n">
        <v>397.25949434</v>
      </c>
      <c r="AF57" s="20" t="n">
        <v>2.86584073</v>
      </c>
    </row>
    <row r="58" spans="1:3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c r="W58" s="18" t="s">
        <v>481</v>
      </c>
      <c r="X58" s="20" t="s">
        <v>481</v>
      </c>
      <c r="Y58" s="18" t="s">
        <v>481</v>
      </c>
      <c r="Z58" s="20" t="s">
        <v>481</v>
      </c>
      <c r="AA58" s="18" t="s">
        <v>481</v>
      </c>
      <c r="AB58" s="20" t="s">
        <v>481</v>
      </c>
      <c r="AC58" s="18" t="s">
        <v>481</v>
      </c>
      <c r="AD58" s="20" t="s">
        <v>481</v>
      </c>
      <c r="AE58" s="18" t="n">
        <v>408.10219777</v>
      </c>
      <c r="AF58" s="20" t="n">
        <v>2.92517356</v>
      </c>
    </row>
    <row r="59" spans="1:3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s">
        <v>481</v>
      </c>
      <c r="V59" s="20" t="s">
        <v>481</v>
      </c>
      <c r="W59" s="18" t="s">
        <v>481</v>
      </c>
      <c r="X59" s="20" t="s">
        <v>481</v>
      </c>
      <c r="Y59" s="18" t="s">
        <v>481</v>
      </c>
      <c r="Z59" s="20" t="s">
        <v>481</v>
      </c>
      <c r="AA59" s="18" t="s">
        <v>481</v>
      </c>
      <c r="AB59" s="20" t="s">
        <v>481</v>
      </c>
      <c r="AC59" s="18" t="s">
        <v>481</v>
      </c>
      <c r="AD59" s="20" t="s">
        <v>481</v>
      </c>
      <c r="AE59" s="18" t="n">
        <v>347.12590293</v>
      </c>
      <c r="AF59" s="20" t="n">
        <v>1.56898215</v>
      </c>
    </row>
    <row r="60" spans="1:3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c r="W60" s="18" t="s">
        <v>481</v>
      </c>
      <c r="X60" s="20" t="s">
        <v>481</v>
      </c>
      <c r="Y60" s="18" t="s">
        <v>481</v>
      </c>
      <c r="Z60" s="20" t="s">
        <v>481</v>
      </c>
      <c r="AA60" s="18" t="s">
        <v>481</v>
      </c>
      <c r="AB60" s="20" t="s">
        <v>481</v>
      </c>
      <c r="AC60" s="18" t="s">
        <v>481</v>
      </c>
      <c r="AD60" s="20" t="s">
        <v>481</v>
      </c>
      <c r="AE60" s="18" t="n">
        <v>346.54897697</v>
      </c>
      <c r="AF60" s="20" t="n">
        <v>4.41355694</v>
      </c>
    </row>
    <row r="61" spans="1:32">
      <c r="A61" s="15" t="s">
        <v>536</v>
      </c>
      <c r="B61" s="17" t="n">
        <v>6525</v>
      </c>
      <c r="C61" s="18">
        <f>(0.0/B61*100)</f>
        <v/>
      </c>
      <c r="D61" s="19" t="n">
        <v>6525</v>
      </c>
      <c r="E61" s="18" t="n">
        <v>412.85636163</v>
      </c>
      <c r="F61" s="20" t="n">
        <v>13.40495109</v>
      </c>
      <c r="G61" s="18" t="n">
        <v>453.60833206</v>
      </c>
      <c r="H61" s="20" t="n">
        <v>5.75777361</v>
      </c>
      <c r="I61" s="18" t="n">
        <v>472.29281713</v>
      </c>
      <c r="J61" s="20" t="n">
        <v>5.38999523</v>
      </c>
      <c r="K61" s="18" t="n">
        <v>479.5765725</v>
      </c>
      <c r="L61" s="20" t="n">
        <v>5.21443158</v>
      </c>
      <c r="M61" s="18" t="n">
        <v>493.66621455</v>
      </c>
      <c r="N61" s="20" t="n">
        <v>4.23498199</v>
      </c>
      <c r="O61" s="18" t="n">
        <v>475.34129133</v>
      </c>
      <c r="P61" s="20" t="n">
        <v>5.50997593</v>
      </c>
      <c r="Q61" s="18" t="n">
        <v>456.80315721</v>
      </c>
      <c r="R61" s="20" t="n">
        <v>12.89227602</v>
      </c>
      <c r="S61" s="18" t="n">
        <v>355.34007179</v>
      </c>
      <c r="T61" s="20" t="n">
        <v>29.75632576</v>
      </c>
      <c r="U61" s="18" t="s">
        <v>481</v>
      </c>
      <c r="V61" s="20" t="s">
        <v>481</v>
      </c>
      <c r="W61" s="18" t="s">
        <v>481</v>
      </c>
      <c r="X61" s="20" t="s">
        <v>481</v>
      </c>
      <c r="Y61" s="18" t="s">
        <v>481</v>
      </c>
      <c r="Z61" s="20" t="s">
        <v>481</v>
      </c>
      <c r="AA61" s="18" t="s">
        <v>481</v>
      </c>
      <c r="AB61" s="20" t="s">
        <v>481</v>
      </c>
      <c r="AC61" s="18" t="s">
        <v>481</v>
      </c>
      <c r="AD61" s="20" t="s">
        <v>481</v>
      </c>
      <c r="AE61" s="18" t="n">
        <v>465.19297071</v>
      </c>
      <c r="AF61" s="20" t="n">
        <v>3.45696674</v>
      </c>
    </row>
    <row r="62" spans="1:32">
      <c r="A62" s="15" t="s">
        <v>537</v>
      </c>
      <c r="B62" s="17" t="n">
        <v>4476</v>
      </c>
      <c r="C62" s="18">
        <f>(0.0/B62*100)</f>
        <v/>
      </c>
      <c r="D62" s="19" t="n">
        <v>4476</v>
      </c>
      <c r="E62" s="18" t="n">
        <v>426.19664784</v>
      </c>
      <c r="F62" s="20" t="n">
        <v>20.50071138</v>
      </c>
      <c r="G62" s="18" t="n">
        <v>487.14188687</v>
      </c>
      <c r="H62" s="20" t="n">
        <v>8.69653785</v>
      </c>
      <c r="I62" s="18" t="n">
        <v>504.34254959</v>
      </c>
      <c r="J62" s="20" t="n">
        <v>4.50292808</v>
      </c>
      <c r="K62" s="18" t="n">
        <v>519.26454933</v>
      </c>
      <c r="L62" s="20" t="n">
        <v>1.73699321</v>
      </c>
      <c r="M62" s="18" t="n">
        <v>505.30645948</v>
      </c>
      <c r="N62" s="20" t="n">
        <v>4.28415545</v>
      </c>
      <c r="O62" s="18" t="n">
        <v>493.14827025</v>
      </c>
      <c r="P62" s="20" t="n">
        <v>9.617600059999999</v>
      </c>
      <c r="Q62" s="18" t="n">
        <v>493.40527097</v>
      </c>
      <c r="R62" s="20" t="n">
        <v>24.75851626</v>
      </c>
      <c r="S62" s="18" t="n">
        <v>496.5393</v>
      </c>
      <c r="T62" s="20" t="n">
        <v>61.51579609</v>
      </c>
      <c r="U62" s="18" t="n">
        <v>489.2567</v>
      </c>
      <c r="V62" s="20" t="n">
        <v>42.67690576</v>
      </c>
      <c r="W62" s="18" t="s">
        <v>481</v>
      </c>
      <c r="X62" s="20" t="s">
        <v>481</v>
      </c>
      <c r="Y62" s="18" t="s">
        <v>481</v>
      </c>
      <c r="Z62" s="20" t="s">
        <v>481</v>
      </c>
      <c r="AA62" s="18" t="s">
        <v>481</v>
      </c>
      <c r="AB62" s="20" t="s">
        <v>481</v>
      </c>
      <c r="AC62" s="18" t="s">
        <v>481</v>
      </c>
      <c r="AD62" s="20" t="s">
        <v>481</v>
      </c>
      <c r="AE62" s="18" t="n">
        <v>491.77633436</v>
      </c>
      <c r="AF62" s="20" t="n">
        <v>2.97375812</v>
      </c>
    </row>
    <row r="63" spans="1:3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s">
        <v>481</v>
      </c>
      <c r="V63" s="20" t="s">
        <v>481</v>
      </c>
      <c r="W63" s="18" t="s">
        <v>481</v>
      </c>
      <c r="X63" s="20" t="s">
        <v>481</v>
      </c>
      <c r="Y63" s="18" t="s">
        <v>481</v>
      </c>
      <c r="Z63" s="20" t="s">
        <v>481</v>
      </c>
      <c r="AA63" s="18" t="s">
        <v>481</v>
      </c>
      <c r="AB63" s="20" t="s">
        <v>481</v>
      </c>
      <c r="AC63" s="18" t="s">
        <v>481</v>
      </c>
      <c r="AD63" s="20" t="s">
        <v>481</v>
      </c>
      <c r="AE63" s="18" t="n">
        <v>351.74154869</v>
      </c>
      <c r="AF63" s="20" t="n">
        <v>1.40819617</v>
      </c>
    </row>
    <row r="64" spans="1:3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c r="W64" s="18" t="s">
        <v>481</v>
      </c>
      <c r="X64" s="20" t="s">
        <v>481</v>
      </c>
      <c r="Y64" s="18" t="s">
        <v>481</v>
      </c>
      <c r="Z64" s="20" t="s">
        <v>481</v>
      </c>
      <c r="AA64" s="18" t="s">
        <v>481</v>
      </c>
      <c r="AB64" s="20" t="s">
        <v>481</v>
      </c>
      <c r="AC64" s="18" t="s">
        <v>481</v>
      </c>
      <c r="AD64" s="20" t="s">
        <v>481</v>
      </c>
      <c r="AE64" s="18" t="n">
        <v>446.66614265</v>
      </c>
      <c r="AF64" s="20" t="n">
        <v>1.7787943</v>
      </c>
    </row>
    <row r="65" spans="1:3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c r="W65" s="18" t="s">
        <v>481</v>
      </c>
      <c r="X65" s="20" t="s">
        <v>481</v>
      </c>
      <c r="Y65" s="18" t="s">
        <v>481</v>
      </c>
      <c r="Z65" s="20" t="s">
        <v>481</v>
      </c>
      <c r="AA65" s="18" t="s">
        <v>481</v>
      </c>
      <c r="AB65" s="20" t="s">
        <v>481</v>
      </c>
      <c r="AC65" s="18" t="s">
        <v>481</v>
      </c>
      <c r="AD65" s="20" t="s">
        <v>481</v>
      </c>
      <c r="AE65" s="18" t="n">
        <v>416.22926213</v>
      </c>
      <c r="AF65" s="20" t="n">
        <v>2.51747002</v>
      </c>
    </row>
    <row r="66" spans="1:32">
      <c r="A66" s="15" t="s">
        <v>541</v>
      </c>
      <c r="B66" s="17" t="n">
        <v>5665</v>
      </c>
      <c r="C66" s="18">
        <f>(0.0/B66*100)</f>
        <v/>
      </c>
      <c r="D66" s="19" t="n">
        <v>5665</v>
      </c>
      <c r="E66" s="18" t="n">
        <v>390.50213784</v>
      </c>
      <c r="F66" s="20" t="n">
        <v>12.23239149</v>
      </c>
      <c r="G66" s="18" t="n">
        <v>427.45331067</v>
      </c>
      <c r="H66" s="20" t="n">
        <v>4.98367295</v>
      </c>
      <c r="I66" s="18" t="n">
        <v>438.3420771</v>
      </c>
      <c r="J66" s="20" t="n">
        <v>3.18942985</v>
      </c>
      <c r="K66" s="18" t="n">
        <v>436.07591807</v>
      </c>
      <c r="L66" s="20" t="n">
        <v>3.11338117</v>
      </c>
      <c r="M66" s="18" t="n">
        <v>427.8437322</v>
      </c>
      <c r="N66" s="20" t="n">
        <v>4.3943698</v>
      </c>
      <c r="O66" s="18" t="n">
        <v>429.31223757</v>
      </c>
      <c r="P66" s="20" t="n">
        <v>6.42244374</v>
      </c>
      <c r="Q66" s="18" t="n">
        <v>428.47695105</v>
      </c>
      <c r="R66" s="20" t="n">
        <v>16.10287834</v>
      </c>
      <c r="S66" s="18" t="n">
        <v>365.14663476</v>
      </c>
      <c r="T66" s="20" t="n">
        <v>45.02091383</v>
      </c>
      <c r="U66" s="18" t="n">
        <v>337.40160014</v>
      </c>
      <c r="V66" s="20" t="n">
        <v>35.30756944</v>
      </c>
      <c r="W66" s="18" t="s">
        <v>481</v>
      </c>
      <c r="X66" s="20" t="s">
        <v>481</v>
      </c>
      <c r="Y66" s="18" t="s">
        <v>481</v>
      </c>
      <c r="Z66" s="20" t="s">
        <v>481</v>
      </c>
      <c r="AA66" s="18" t="s">
        <v>481</v>
      </c>
      <c r="AB66" s="20" t="s">
        <v>481</v>
      </c>
      <c r="AC66" s="18" t="s">
        <v>481</v>
      </c>
      <c r="AD66" s="20" t="s">
        <v>481</v>
      </c>
      <c r="AE66" s="18" t="n">
        <v>417.83197216</v>
      </c>
      <c r="AF66" s="20" t="n">
        <v>2.78826016</v>
      </c>
    </row>
    <row r="67" spans="1:32">
      <c r="A67" s="15" t="s">
        <v>542</v>
      </c>
      <c r="B67" s="17" t="n">
        <v>6971</v>
      </c>
      <c r="C67" s="18">
        <f>(0.0/B67*100)</f>
        <v/>
      </c>
      <c r="D67" s="19" t="n">
        <v>6971</v>
      </c>
      <c r="E67" s="18" t="n">
        <v>355.03069914</v>
      </c>
      <c r="F67" s="20" t="n">
        <v>7.59395402</v>
      </c>
      <c r="G67" s="18" t="n">
        <v>388.22191051</v>
      </c>
      <c r="H67" s="20" t="n">
        <v>3.79574585</v>
      </c>
      <c r="I67" s="18" t="n">
        <v>405.70008355</v>
      </c>
      <c r="J67" s="20" t="n">
        <v>3.56211519</v>
      </c>
      <c r="K67" s="18" t="n">
        <v>410.28189238</v>
      </c>
      <c r="L67" s="20" t="n">
        <v>3.67900629</v>
      </c>
      <c r="M67" s="18" t="n">
        <v>404.86597192</v>
      </c>
      <c r="N67" s="20" t="n">
        <v>6.39409567</v>
      </c>
      <c r="O67" s="18" t="n">
        <v>379.64772553</v>
      </c>
      <c r="P67" s="20" t="n">
        <v>10.6339826</v>
      </c>
      <c r="Q67" s="18" t="n">
        <v>339.8175265</v>
      </c>
      <c r="R67" s="20" t="n">
        <v>14.81617911</v>
      </c>
      <c r="S67" s="18" t="n">
        <v>332.42419994</v>
      </c>
      <c r="T67" s="20" t="n">
        <v>29.47027801</v>
      </c>
      <c r="U67" s="18" t="n">
        <v>274.04190804</v>
      </c>
      <c r="V67" s="20" t="n">
        <v>29.7707138</v>
      </c>
      <c r="W67" s="18" t="s">
        <v>481</v>
      </c>
      <c r="X67" s="20" t="s">
        <v>481</v>
      </c>
      <c r="Y67" s="18" t="s">
        <v>481</v>
      </c>
      <c r="Z67" s="20" t="s">
        <v>481</v>
      </c>
      <c r="AA67" s="18" t="s">
        <v>481</v>
      </c>
      <c r="AB67" s="20" t="s">
        <v>481</v>
      </c>
      <c r="AC67" s="18" t="s">
        <v>481</v>
      </c>
      <c r="AD67" s="20" t="s">
        <v>481</v>
      </c>
      <c r="AE67" s="18" t="n">
        <v>367.80385105</v>
      </c>
      <c r="AF67" s="20" t="n">
        <v>4.83622245</v>
      </c>
    </row>
    <row r="68" spans="1:32">
      <c r="A68" s="15" t="s">
        <v>543</v>
      </c>
      <c r="B68" s="17" t="n">
        <v>12083</v>
      </c>
      <c r="C68" s="18">
        <f>(0.0/B68*100)</f>
        <v/>
      </c>
      <c r="D68" s="19" t="n">
        <v>12083</v>
      </c>
      <c r="E68" s="18" t="n">
        <v>394.72691078</v>
      </c>
      <c r="F68" s="20" t="n">
        <v>7.46110155</v>
      </c>
      <c r="G68" s="18" t="n">
        <v>412.29811145</v>
      </c>
      <c r="H68" s="20" t="n">
        <v>2.35560218</v>
      </c>
      <c r="I68" s="18" t="n">
        <v>427.61233242</v>
      </c>
      <c r="J68" s="20" t="n">
        <v>2.04491596</v>
      </c>
      <c r="K68" s="18" t="n">
        <v>407.72605608</v>
      </c>
      <c r="L68" s="20" t="n">
        <v>3.77320363</v>
      </c>
      <c r="M68" s="18" t="n">
        <v>391.10338486</v>
      </c>
      <c r="N68" s="20" t="n">
        <v>5.69685547</v>
      </c>
      <c r="O68" s="18" t="n">
        <v>376.94754115</v>
      </c>
      <c r="P68" s="20" t="n">
        <v>6.75951835</v>
      </c>
      <c r="Q68" s="18" t="n">
        <v>337.01651144</v>
      </c>
      <c r="R68" s="20" t="n">
        <v>12.81835962</v>
      </c>
      <c r="S68" s="18" t="n">
        <v>315.67989257</v>
      </c>
      <c r="T68" s="20" t="n">
        <v>27.60851029</v>
      </c>
      <c r="U68" s="18" t="n">
        <v>231.63706455</v>
      </c>
      <c r="V68" s="20" t="n">
        <v>24.40677649</v>
      </c>
      <c r="W68" s="18" t="s">
        <v>481</v>
      </c>
      <c r="X68" s="20" t="s">
        <v>481</v>
      </c>
      <c r="Y68" s="18" t="s">
        <v>481</v>
      </c>
      <c r="Z68" s="20" t="s">
        <v>481</v>
      </c>
      <c r="AA68" s="18" t="s">
        <v>481</v>
      </c>
      <c r="AB68" s="20" t="s">
        <v>481</v>
      </c>
      <c r="AC68" s="18" t="s">
        <v>481</v>
      </c>
      <c r="AD68" s="20" t="s">
        <v>481</v>
      </c>
      <c r="AE68" s="18" t="n">
        <v>378.24011894</v>
      </c>
      <c r="AF68" s="20" t="n">
        <v>1.6879823</v>
      </c>
    </row>
    <row r="69" spans="1:3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c r="W69" s="18" t="s">
        <v>481</v>
      </c>
      <c r="X69" s="20" t="s">
        <v>481</v>
      </c>
      <c r="Y69" s="18" t="s">
        <v>481</v>
      </c>
      <c r="Z69" s="20" t="s">
        <v>481</v>
      </c>
      <c r="AA69" s="18" t="s">
        <v>481</v>
      </c>
      <c r="AB69" s="20" t="s">
        <v>481</v>
      </c>
      <c r="AC69" s="18" t="s">
        <v>481</v>
      </c>
      <c r="AD69" s="20" t="s">
        <v>481</v>
      </c>
      <c r="AE69" s="18" t="n">
        <v>433.61659804</v>
      </c>
      <c r="AF69" s="20" t="n">
        <v>4.0674456</v>
      </c>
    </row>
    <row r="70" spans="1:32">
      <c r="A70" s="15" t="s">
        <v>545</v>
      </c>
      <c r="B70" s="17" t="n">
        <v>6036</v>
      </c>
      <c r="C70" s="18">
        <f>(0.0/B70*100)</f>
        <v/>
      </c>
      <c r="D70" s="19" t="n">
        <v>6036</v>
      </c>
      <c r="E70" s="18" t="n">
        <v>480.27978883</v>
      </c>
      <c r="F70" s="20" t="n">
        <v>33.87519702</v>
      </c>
      <c r="G70" s="18" t="n">
        <v>485.83817419</v>
      </c>
      <c r="H70" s="20" t="n">
        <v>11.50816477</v>
      </c>
      <c r="I70" s="18" t="n">
        <v>496.96457542</v>
      </c>
      <c r="J70" s="20" t="n">
        <v>7.39373228</v>
      </c>
      <c r="K70" s="18" t="n">
        <v>501.11418108</v>
      </c>
      <c r="L70" s="20" t="n">
        <v>4.40661537</v>
      </c>
      <c r="M70" s="18" t="n">
        <v>501.43843733</v>
      </c>
      <c r="N70" s="20" t="n">
        <v>3.53746554</v>
      </c>
      <c r="O70" s="18" t="n">
        <v>495.14988218</v>
      </c>
      <c r="P70" s="20" t="n">
        <v>4.3486132</v>
      </c>
      <c r="Q70" s="18" t="n">
        <v>478.45494743</v>
      </c>
      <c r="R70" s="20" t="n">
        <v>7.0483061</v>
      </c>
      <c r="S70" s="18" t="n">
        <v>394.02846271</v>
      </c>
      <c r="T70" s="20" t="n">
        <v>35.89140025</v>
      </c>
      <c r="U70" s="18" t="s">
        <v>481</v>
      </c>
      <c r="V70" s="20" t="s">
        <v>481</v>
      </c>
      <c r="W70" s="18" t="s">
        <v>481</v>
      </c>
      <c r="X70" s="20" t="s">
        <v>481</v>
      </c>
      <c r="Y70" s="18" t="s">
        <v>481</v>
      </c>
      <c r="Z70" s="20" t="s">
        <v>481</v>
      </c>
      <c r="AA70" s="18" t="s">
        <v>481</v>
      </c>
      <c r="AB70" s="20" t="s">
        <v>481</v>
      </c>
      <c r="AC70" s="18" t="s">
        <v>481</v>
      </c>
      <c r="AD70" s="20" t="s">
        <v>481</v>
      </c>
      <c r="AE70" s="18" t="n">
        <v>487.37692425</v>
      </c>
      <c r="AF70" s="20" t="n">
        <v>4.82783438</v>
      </c>
    </row>
    <row r="71" spans="1:32">
      <c r="A71" s="15" t="s">
        <v>546</v>
      </c>
      <c r="B71" s="17" t="n">
        <v>6115</v>
      </c>
      <c r="C71" s="18">
        <f>(0.0/B71*100)</f>
        <v/>
      </c>
      <c r="D71" s="19" t="n">
        <v>6115</v>
      </c>
      <c r="E71" s="18" t="n">
        <v>479.90757097</v>
      </c>
      <c r="F71" s="20" t="n">
        <v>23.46611587</v>
      </c>
      <c r="G71" s="18" t="n">
        <v>503.60485549</v>
      </c>
      <c r="H71" s="20" t="n">
        <v>9.117153739999999</v>
      </c>
      <c r="I71" s="18" t="n">
        <v>529.65234056</v>
      </c>
      <c r="J71" s="20" t="n">
        <v>3.24037935</v>
      </c>
      <c r="K71" s="18" t="n">
        <v>543.75424716</v>
      </c>
      <c r="L71" s="20" t="n">
        <v>2.76178735</v>
      </c>
      <c r="M71" s="18" t="n">
        <v>554.5867598</v>
      </c>
      <c r="N71" s="20" t="n">
        <v>3.36252058</v>
      </c>
      <c r="O71" s="18" t="n">
        <v>539.99979367</v>
      </c>
      <c r="P71" s="20" t="n">
        <v>6.74065005</v>
      </c>
      <c r="Q71" s="18" t="n">
        <v>521.84069019</v>
      </c>
      <c r="R71" s="20" t="n">
        <v>9.47062358</v>
      </c>
      <c r="S71" s="18" t="n">
        <v>553.68968294</v>
      </c>
      <c r="T71" s="20" t="n">
        <v>48.47452156</v>
      </c>
      <c r="U71" s="18" t="n">
        <v>303.11219946</v>
      </c>
      <c r="V71" s="20" t="n">
        <v>40.2208062</v>
      </c>
      <c r="W71" s="18" t="s">
        <v>481</v>
      </c>
      <c r="X71" s="20" t="s">
        <v>481</v>
      </c>
      <c r="Y71" s="18" t="s">
        <v>481</v>
      </c>
      <c r="Z71" s="20" t="s">
        <v>481</v>
      </c>
      <c r="AA71" s="18" t="s">
        <v>481</v>
      </c>
      <c r="AB71" s="20" t="s">
        <v>481</v>
      </c>
      <c r="AC71" s="18" t="s">
        <v>481</v>
      </c>
      <c r="AD71" s="20" t="s">
        <v>481</v>
      </c>
      <c r="AE71" s="18" t="n">
        <v>519.81973132</v>
      </c>
      <c r="AF71" s="20" t="n">
        <v>3.74199465</v>
      </c>
    </row>
    <row r="72" spans="1:32">
      <c r="A72" s="15" t="s">
        <v>547</v>
      </c>
      <c r="B72" s="17" t="n">
        <v>7708</v>
      </c>
      <c r="C72" s="18">
        <f>(0.0/B72*100)</f>
        <v/>
      </c>
      <c r="D72" s="19" t="n">
        <v>7708</v>
      </c>
      <c r="E72" s="18" t="n">
        <v>448.18820144</v>
      </c>
      <c r="F72" s="20" t="n">
        <v>18.9162514</v>
      </c>
      <c r="G72" s="18" t="n">
        <v>499.45536224</v>
      </c>
      <c r="H72" s="20" t="n">
        <v>4.586747</v>
      </c>
      <c r="I72" s="18" t="n">
        <v>510.28620488</v>
      </c>
      <c r="J72" s="20" t="n">
        <v>3.39289717</v>
      </c>
      <c r="K72" s="18" t="n">
        <v>505.22085245</v>
      </c>
      <c r="L72" s="20" t="n">
        <v>3.32425795</v>
      </c>
      <c r="M72" s="18" t="n">
        <v>497.64995664</v>
      </c>
      <c r="N72" s="20" t="n">
        <v>4.56026558</v>
      </c>
      <c r="O72" s="18" t="n">
        <v>499.81239846</v>
      </c>
      <c r="P72" s="20" t="n">
        <v>6.18166321</v>
      </c>
      <c r="Q72" s="18" t="n">
        <v>478.07946229</v>
      </c>
      <c r="R72" s="20" t="n">
        <v>11.44330813</v>
      </c>
      <c r="S72" s="18" t="n">
        <v>454.93819319</v>
      </c>
      <c r="T72" s="20" t="n">
        <v>15.45569266</v>
      </c>
      <c r="U72" s="18" t="n">
        <v>412.08527367</v>
      </c>
      <c r="V72" s="20" t="n">
        <v>42.77480381</v>
      </c>
      <c r="W72" s="18" t="s">
        <v>481</v>
      </c>
      <c r="X72" s="20" t="s">
        <v>481</v>
      </c>
      <c r="Y72" s="18" t="s">
        <v>481</v>
      </c>
      <c r="Z72" s="20" t="s">
        <v>481</v>
      </c>
      <c r="AA72" s="18" t="s">
        <v>481</v>
      </c>
      <c r="AB72" s="20" t="s">
        <v>481</v>
      </c>
      <c r="AC72" s="18" t="s">
        <v>481</v>
      </c>
      <c r="AD72" s="20" t="s">
        <v>481</v>
      </c>
      <c r="AE72" s="18" t="n">
        <v>478.14042616</v>
      </c>
      <c r="AF72" s="20" t="n">
        <v>3.0029111</v>
      </c>
    </row>
    <row r="73" spans="1:32">
      <c r="A73" s="15" t="s">
        <v>548</v>
      </c>
      <c r="B73" s="17" t="n">
        <v>8249</v>
      </c>
      <c r="C73" s="18">
        <f>(0.0/B73*100)</f>
        <v/>
      </c>
      <c r="D73" s="19" t="n">
        <v>8249</v>
      </c>
      <c r="E73" s="18" t="n">
        <v>354.40159494</v>
      </c>
      <c r="F73" s="20" t="n">
        <v>11.05339534</v>
      </c>
      <c r="G73" s="18" t="n">
        <v>385.56116446</v>
      </c>
      <c r="H73" s="20" t="n">
        <v>4.57729821</v>
      </c>
      <c r="I73" s="18" t="n">
        <v>409.1919907</v>
      </c>
      <c r="J73" s="20" t="n">
        <v>3.29591652</v>
      </c>
      <c r="K73" s="18" t="n">
        <v>424.9359789</v>
      </c>
      <c r="L73" s="20" t="n">
        <v>4.90284357</v>
      </c>
      <c r="M73" s="18" t="n">
        <v>409.2492245</v>
      </c>
      <c r="N73" s="20" t="n">
        <v>4.17722109</v>
      </c>
      <c r="O73" s="18" t="n">
        <v>386.31106254</v>
      </c>
      <c r="P73" s="20" t="n">
        <v>7.93932867</v>
      </c>
      <c r="Q73" s="18" t="n">
        <v>372.57934273</v>
      </c>
      <c r="R73" s="20" t="n">
        <v>10.23253619</v>
      </c>
      <c r="S73" s="18" t="n">
        <v>318.13558014</v>
      </c>
      <c r="T73" s="20" t="n">
        <v>44.29935421</v>
      </c>
      <c r="U73" s="18" t="n">
        <v>312.54586893</v>
      </c>
      <c r="V73" s="20" t="n">
        <v>18.77617049</v>
      </c>
      <c r="W73" s="18" t="s">
        <v>481</v>
      </c>
      <c r="X73" s="20" t="s">
        <v>481</v>
      </c>
      <c r="Y73" s="18" t="s">
        <v>481</v>
      </c>
      <c r="Z73" s="20" t="s">
        <v>481</v>
      </c>
      <c r="AA73" s="18" t="s">
        <v>481</v>
      </c>
      <c r="AB73" s="20" t="s">
        <v>481</v>
      </c>
      <c r="AC73" s="18" t="s">
        <v>481</v>
      </c>
      <c r="AD73" s="20" t="s">
        <v>481</v>
      </c>
      <c r="AE73" s="18" t="n">
        <v>389.28463066</v>
      </c>
      <c r="AF73" s="20" t="n">
        <v>5.65737424</v>
      </c>
    </row>
    <row r="74" spans="1:3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c r="W74" s="18" t="s">
        <v>481</v>
      </c>
      <c r="X74" s="20" t="s">
        <v>481</v>
      </c>
      <c r="Y74" s="18" t="s">
        <v>481</v>
      </c>
      <c r="Z74" s="20" t="s">
        <v>481</v>
      </c>
      <c r="AA74" s="18" t="s">
        <v>481</v>
      </c>
      <c r="AB74" s="20" t="s">
        <v>481</v>
      </c>
      <c r="AC74" s="18" t="s">
        <v>481</v>
      </c>
      <c r="AD74" s="20" t="s">
        <v>481</v>
      </c>
      <c r="AE74" s="18" t="n">
        <v>427.27325298</v>
      </c>
      <c r="AF74" s="20" t="n">
        <v>1.48755563</v>
      </c>
    </row>
    <row r="75" spans="1:32">
      <c r="A75" s="15" t="s">
        <v>550</v>
      </c>
      <c r="B75" s="17" t="n">
        <v>5375</v>
      </c>
      <c r="C75" s="18">
        <f>(0.0/B75*100)</f>
        <v/>
      </c>
      <c r="D75" s="19" t="n">
        <v>5375</v>
      </c>
      <c r="E75" s="18" t="n">
        <v>317.12351011</v>
      </c>
      <c r="F75" s="20" t="n">
        <v>6.93388986</v>
      </c>
      <c r="G75" s="18" t="n">
        <v>369.78359967</v>
      </c>
      <c r="H75" s="20" t="n">
        <v>3.41407543</v>
      </c>
      <c r="I75" s="18" t="n">
        <v>368.22975114</v>
      </c>
      <c r="J75" s="20" t="n">
        <v>3.53428012</v>
      </c>
      <c r="K75" s="18" t="n">
        <v>366.01094411</v>
      </c>
      <c r="L75" s="20" t="n">
        <v>5.43081919</v>
      </c>
      <c r="M75" s="18" t="n">
        <v>359.81043916</v>
      </c>
      <c r="N75" s="20" t="n">
        <v>7.8370387</v>
      </c>
      <c r="O75" s="18" t="n">
        <v>337.40927079</v>
      </c>
      <c r="P75" s="20" t="n">
        <v>13.64579574</v>
      </c>
      <c r="Q75" s="18" t="n">
        <v>316.54967471</v>
      </c>
      <c r="R75" s="20" t="n">
        <v>25.91591249</v>
      </c>
      <c r="S75" s="18" t="n">
        <v>264.88703878</v>
      </c>
      <c r="T75" s="20" t="n">
        <v>38.88873914</v>
      </c>
      <c r="U75" s="18" t="n">
        <v>201.68128936</v>
      </c>
      <c r="V75" s="20" t="n">
        <v>30.27505666</v>
      </c>
      <c r="W75" s="18" t="s">
        <v>481</v>
      </c>
      <c r="X75" s="20" t="s">
        <v>481</v>
      </c>
      <c r="Y75" s="18" t="s">
        <v>481</v>
      </c>
      <c r="Z75" s="20" t="s">
        <v>481</v>
      </c>
      <c r="AA75" s="18" t="s">
        <v>481</v>
      </c>
      <c r="AB75" s="20" t="s">
        <v>481</v>
      </c>
      <c r="AC75" s="18" t="s">
        <v>481</v>
      </c>
      <c r="AD75" s="20" t="s">
        <v>481</v>
      </c>
      <c r="AE75" s="18" t="n">
        <v>346.1068489</v>
      </c>
      <c r="AF75" s="20" t="n">
        <v>4.40865453</v>
      </c>
    </row>
    <row r="76" spans="1:32">
      <c r="A76" s="15" t="s">
        <v>551</v>
      </c>
      <c r="B76" s="17" t="n">
        <v>14167</v>
      </c>
      <c r="C76" s="18">
        <f>(0.0/B76*100)</f>
        <v/>
      </c>
      <c r="D76" s="19" t="n">
        <v>14167</v>
      </c>
      <c r="E76" s="18" t="n">
        <v>351.02447749</v>
      </c>
      <c r="F76" s="20" t="n">
        <v>6.70665011</v>
      </c>
      <c r="G76" s="18" t="n">
        <v>438.19870525</v>
      </c>
      <c r="H76" s="20" t="n">
        <v>4.12898641</v>
      </c>
      <c r="I76" s="18" t="n">
        <v>458.51233408</v>
      </c>
      <c r="J76" s="20" t="n">
        <v>3.33915279</v>
      </c>
      <c r="K76" s="18" t="n">
        <v>435.65047993</v>
      </c>
      <c r="L76" s="20" t="n">
        <v>5.1204594</v>
      </c>
      <c r="M76" s="18" t="n">
        <v>411.54741873</v>
      </c>
      <c r="N76" s="20" t="n">
        <v>6.27744373</v>
      </c>
      <c r="O76" s="18" t="n">
        <v>386.31684609</v>
      </c>
      <c r="P76" s="20" t="n">
        <v>10.0213708</v>
      </c>
      <c r="Q76" s="18" t="n">
        <v>330.26259012</v>
      </c>
      <c r="R76" s="20" t="n">
        <v>13.89108219</v>
      </c>
      <c r="S76" s="18" t="n">
        <v>340.51837848</v>
      </c>
      <c r="T76" s="20" t="n">
        <v>43.66503549</v>
      </c>
      <c r="U76" s="18" t="n">
        <v>257.49204839</v>
      </c>
      <c r="V76" s="20" t="n">
        <v>29.28366892</v>
      </c>
      <c r="W76" s="18" t="s">
        <v>481</v>
      </c>
      <c r="X76" s="20" t="s">
        <v>481</v>
      </c>
      <c r="Y76" s="18" t="s">
        <v>481</v>
      </c>
      <c r="Z76" s="20" t="s">
        <v>481</v>
      </c>
      <c r="AA76" s="18" t="s">
        <v>481</v>
      </c>
      <c r="AB76" s="20" t="s">
        <v>481</v>
      </c>
      <c r="AC76" s="18" t="s">
        <v>481</v>
      </c>
      <c r="AD76" s="20" t="s">
        <v>481</v>
      </c>
      <c r="AE76" s="18" t="n">
        <v>405.15637509</v>
      </c>
      <c r="AF76" s="20" t="n">
        <v>3.38920065</v>
      </c>
    </row>
    <row r="77" spans="1:32">
      <c r="A77" s="15" t="s">
        <v>552</v>
      </c>
      <c r="B77" s="17" t="n">
        <v>6062</v>
      </c>
      <c r="C77" s="18">
        <f>(0.0/B77*100)</f>
        <v/>
      </c>
      <c r="D77" s="19" t="n">
        <v>6062</v>
      </c>
      <c r="E77" s="18" t="n">
        <v>355.92640392</v>
      </c>
      <c r="F77" s="20" t="n">
        <v>5.95630712</v>
      </c>
      <c r="G77" s="18" t="n">
        <v>418.29831292</v>
      </c>
      <c r="H77" s="20" t="n">
        <v>4.60599703</v>
      </c>
      <c r="I77" s="18" t="n">
        <v>427.60898988</v>
      </c>
      <c r="J77" s="20" t="n">
        <v>2.887236</v>
      </c>
      <c r="K77" s="18" t="n">
        <v>456.38883844</v>
      </c>
      <c r="L77" s="20" t="n">
        <v>3.3077007</v>
      </c>
      <c r="M77" s="18" t="n">
        <v>481.92519053</v>
      </c>
      <c r="N77" s="20" t="n">
        <v>5.60025237</v>
      </c>
      <c r="O77" s="18" t="n">
        <v>468.47352035</v>
      </c>
      <c r="P77" s="20" t="n">
        <v>7.60806594</v>
      </c>
      <c r="Q77" s="18" t="n">
        <v>391.87670654</v>
      </c>
      <c r="R77" s="20" t="n">
        <v>24.70058931</v>
      </c>
      <c r="S77" s="18" t="n">
        <v>372.9971</v>
      </c>
      <c r="T77" s="20" t="n">
        <v>39.36471676</v>
      </c>
      <c r="U77" s="18" t="n">
        <v>270.6958161</v>
      </c>
      <c r="V77" s="20" t="n">
        <v>35.9075694</v>
      </c>
      <c r="W77" s="18" t="s">
        <v>481</v>
      </c>
      <c r="X77" s="20" t="s">
        <v>481</v>
      </c>
      <c r="Y77" s="18" t="s">
        <v>481</v>
      </c>
      <c r="Z77" s="20" t="s">
        <v>481</v>
      </c>
      <c r="AA77" s="18" t="s">
        <v>481</v>
      </c>
      <c r="AB77" s="20" t="s">
        <v>481</v>
      </c>
      <c r="AC77" s="18" t="s">
        <v>481</v>
      </c>
      <c r="AD77" s="20" t="s">
        <v>481</v>
      </c>
      <c r="AE77" s="18" t="n">
        <v>401.61186044</v>
      </c>
      <c r="AF77" s="20" t="n">
        <v>4.90164108</v>
      </c>
    </row>
    <row r="78" spans="1:3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s">
        <v>481</v>
      </c>
      <c r="T78" s="20" t="s">
        <v>481</v>
      </c>
      <c r="U78" s="18" t="s">
        <v>481</v>
      </c>
      <c r="V78" s="20" t="s">
        <v>481</v>
      </c>
      <c r="W78" s="18" t="s">
        <v>481</v>
      </c>
      <c r="X78" s="20" t="s">
        <v>481</v>
      </c>
      <c r="Y78" s="18" t="s">
        <v>481</v>
      </c>
      <c r="Z78" s="20" t="s">
        <v>481</v>
      </c>
      <c r="AA78" s="18" t="s">
        <v>481</v>
      </c>
      <c r="AB78" s="20" t="s">
        <v>481</v>
      </c>
      <c r="AC78" s="18" t="s">
        <v>481</v>
      </c>
      <c r="AD78" s="20" t="s">
        <v>481</v>
      </c>
      <c r="AE78" s="18" t="n">
        <v>486.77376404</v>
      </c>
      <c r="AF78" s="20" t="n">
        <v>3.73078934</v>
      </c>
    </row>
    <row customHeight="1" ht="25" r="79" spans="1:3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s">
        <v>481</v>
      </c>
      <c r="V79" s="20" t="s">
        <v>481</v>
      </c>
      <c r="W79" s="18" t="s">
        <v>481</v>
      </c>
      <c r="X79" s="20" t="s">
        <v>481</v>
      </c>
      <c r="Y79" s="18" t="s">
        <v>481</v>
      </c>
      <c r="Z79" s="20" t="s">
        <v>481</v>
      </c>
      <c r="AA79" s="18" t="s">
        <v>481</v>
      </c>
      <c r="AB79" s="20" t="s">
        <v>481</v>
      </c>
      <c r="AC79" s="18" t="s">
        <v>481</v>
      </c>
      <c r="AD79" s="20" t="s">
        <v>481</v>
      </c>
      <c r="AE79" s="18" t="n">
        <v>475.33231053</v>
      </c>
      <c r="AF79" s="20" t="n">
        <v>7.19302375</v>
      </c>
    </row>
    <row r="80" spans="1:3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s">
        <v>481</v>
      </c>
      <c r="V80" s="20" t="s">
        <v>481</v>
      </c>
      <c r="W80" s="18" t="s">
        <v>481</v>
      </c>
      <c r="X80" s="20" t="s">
        <v>481</v>
      </c>
      <c r="Y80" s="18" t="s">
        <v>481</v>
      </c>
      <c r="Z80" s="20" t="s">
        <v>481</v>
      </c>
      <c r="AA80" s="18" t="s">
        <v>481</v>
      </c>
      <c r="AB80" s="20" t="s">
        <v>481</v>
      </c>
      <c r="AC80" s="18" t="s">
        <v>481</v>
      </c>
      <c r="AD80" s="20" t="s">
        <v>481</v>
      </c>
      <c r="AE80" s="18" t="n">
        <v>427.14102033</v>
      </c>
      <c r="AF80" s="20" t="n">
        <v>3.42468904</v>
      </c>
    </row>
    <row r="81" spans="1:32">
      <c r="A81" s="23" t="s">
        <v>556</v>
      </c>
      <c r="B81" s="17" t="n">
        <v>8861</v>
      </c>
      <c r="C81" s="18">
        <f>(0.0/B81*100)</f>
        <v/>
      </c>
      <c r="D81" s="19" t="n">
        <v>8861</v>
      </c>
      <c r="E81" s="18" t="n">
        <v>354.92919921</v>
      </c>
      <c r="F81" s="20" t="n">
        <v>10.90908177</v>
      </c>
      <c r="G81" s="18" t="n">
        <v>426.3489217</v>
      </c>
      <c r="H81" s="20" t="n">
        <v>4.14079372</v>
      </c>
      <c r="I81" s="18" t="n">
        <v>433.55765715</v>
      </c>
      <c r="J81" s="20" t="n">
        <v>3.10095146</v>
      </c>
      <c r="K81" s="18" t="n">
        <v>448.00730848</v>
      </c>
      <c r="L81" s="20" t="n">
        <v>5.27873975</v>
      </c>
      <c r="M81" s="18" t="n">
        <v>448.02895596</v>
      </c>
      <c r="N81" s="20" t="n">
        <v>11.1448756</v>
      </c>
      <c r="O81" s="18" t="n">
        <v>427.11262993</v>
      </c>
      <c r="P81" s="20" t="n">
        <v>16.90920734</v>
      </c>
      <c r="Q81" s="18" t="n">
        <v>372.40970622</v>
      </c>
      <c r="R81" s="20" t="n">
        <v>13.89528474</v>
      </c>
      <c r="S81" s="18" t="s">
        <v>481</v>
      </c>
      <c r="T81" s="20" t="s">
        <v>481</v>
      </c>
      <c r="U81" s="18" t="n">
        <v>154.1231</v>
      </c>
      <c r="V81" s="20" t="n">
        <v>30.18342096</v>
      </c>
      <c r="W81" s="18" t="s">
        <v>481</v>
      </c>
      <c r="X81" s="20" t="s">
        <v>481</v>
      </c>
      <c r="Y81" s="18" t="s">
        <v>481</v>
      </c>
      <c r="Z81" s="20" t="s">
        <v>481</v>
      </c>
      <c r="AA81" s="18" t="s">
        <v>481</v>
      </c>
      <c r="AB81" s="20" t="s">
        <v>481</v>
      </c>
      <c r="AC81" s="18" t="s">
        <v>481</v>
      </c>
      <c r="AD81" s="20" t="s">
        <v>481</v>
      </c>
      <c r="AE81" s="18" t="n">
        <v>394.30133859</v>
      </c>
      <c r="AF81" s="20" t="n">
        <v>6.31803829</v>
      </c>
    </row>
    <row r="82" spans="1:3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c r="AE82" s="24" t="s">
        <v>557</v>
      </c>
      <c r="AF82" s="24" t="s">
        <v>557</v>
      </c>
    </row>
    <row r="83" spans="1:32">
      <c r="A83" s="3" t="s">
        <v>558</v>
      </c>
    </row>
    <row r="84" spans="1:32">
      <c r="A84" s="25" t="s">
        <v>559</v>
      </c>
    </row>
    <row r="85" spans="1:32">
      <c r="A85" s="25" t="s">
        <v>560</v>
      </c>
    </row>
    <row customHeight="1" ht="30" r="86" spans="1:32">
      <c r="A86" s="25" t="s">
        <v>561</v>
      </c>
    </row>
    <row customHeight="1" ht="30" r="87" spans="1:32">
      <c r="A87" s="25" t="s">
        <v>557</v>
      </c>
    </row>
    <row customHeight="1" ht="30" r="88" spans="1:32">
      <c r="A88" s="25" t="s">
        <v>562</v>
      </c>
    </row>
    <row customHeight="1" ht="30" r="89" spans="1:32">
      <c r="A89" s="25" t="s">
        <v>563</v>
      </c>
    </row>
    <row customHeight="1" ht="30" r="90" spans="1:32">
      <c r="A90" s="25" t="s">
        <v>564</v>
      </c>
    </row>
    <row customHeight="1" ht="30" r="91" spans="1:32">
      <c r="A91" s="25" t="s">
        <v>565</v>
      </c>
    </row>
    <row customHeight="1" ht="30" r="92" spans="1:32">
      <c r="A92" s="25" t="s">
        <v>566</v>
      </c>
    </row>
    <row customHeight="1" ht="30" r="93" spans="1:32">
      <c r="A93" s="25" t="s">
        <v>567</v>
      </c>
    </row>
    <row customHeight="1" ht="30" r="94" spans="1:32">
      <c r="A94" s="25" t="s">
        <v>568</v>
      </c>
    </row>
    <row customHeight="1" ht="30" r="95" spans="1:32">
      <c r="A95" s="25" t="s">
        <v>569</v>
      </c>
    </row>
    <row customHeight="1" ht="30" r="96" spans="1:32">
      <c r="A96" s="25" t="s">
        <v>570</v>
      </c>
    </row>
  </sheetData>
  <mergeCells count="29">
    <mergeCell ref="E4:F4"/>
    <mergeCell ref="G4:H4"/>
    <mergeCell ref="I4:J4"/>
    <mergeCell ref="K4:L4"/>
    <mergeCell ref="M4:N4"/>
    <mergeCell ref="O4:P4"/>
    <mergeCell ref="Q4:R4"/>
    <mergeCell ref="S4:T4"/>
    <mergeCell ref="U4:V4"/>
    <mergeCell ref="W4:X4"/>
    <mergeCell ref="Y4:Z4"/>
    <mergeCell ref="AA4:AB4"/>
    <mergeCell ref="AC4:AD4"/>
    <mergeCell ref="AE4:AF4"/>
    <mergeCell ref="A1:AF1"/>
    <mergeCell ref="A2:AF2"/>
    <mergeCell ref="A84:AF84"/>
    <mergeCell ref="A85:AF85"/>
    <mergeCell ref="A86:AF86"/>
    <mergeCell ref="A87:AF87"/>
    <mergeCell ref="A88:AF88"/>
    <mergeCell ref="A89:AF89"/>
    <mergeCell ref="A90:AF90"/>
    <mergeCell ref="A91:AF91"/>
    <mergeCell ref="A92:AF92"/>
    <mergeCell ref="A93:AF93"/>
    <mergeCell ref="A94:AF94"/>
    <mergeCell ref="A95:AF95"/>
    <mergeCell ref="A96:AF96"/>
  </mergeCells>
  <pageMargins bottom="1" footer="0.5" header="0.5" left="0.75" right="0.75" top="1"/>
</worksheet>
</file>

<file path=xl/worksheets/sheet22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970</v>
      </c>
    </row>
    <row customHeight="1" ht="30" r="4" spans="1:20">
      <c r="A4" s="6" t="n"/>
      <c r="B4" s="7" t="s">
        <v>462</v>
      </c>
      <c r="C4" s="7" t="s">
        <v>463</v>
      </c>
      <c r="D4" s="8" t="s">
        <v>462</v>
      </c>
      <c r="E4" s="9" t="s">
        <v>971</v>
      </c>
      <c r="F4" s="10" t="n"/>
      <c r="G4" s="9" t="s">
        <v>972</v>
      </c>
      <c r="H4" s="10" t="n"/>
      <c r="I4" s="9" t="s">
        <v>973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(0.0/B7*100)</f>
        <v/>
      </c>
      <c r="D7" s="19" t="n">
        <v>14530</v>
      </c>
      <c r="E7" s="18" t="n">
        <v>518.34418056</v>
      </c>
      <c r="F7" s="20" t="n">
        <v>2.8469206</v>
      </c>
      <c r="G7" s="18" t="n">
        <v>518.10229932</v>
      </c>
      <c r="H7" s="20" t="n">
        <v>2.64190961</v>
      </c>
      <c r="I7" s="18" t="n">
        <v>494.58581023</v>
      </c>
      <c r="J7" s="20" t="n">
        <v>3.4505656</v>
      </c>
      <c r="K7" s="18" t="s">
        <v>481</v>
      </c>
      <c r="L7" s="20" t="s">
        <v>481</v>
      </c>
      <c r="M7" s="18" t="s">
        <v>481</v>
      </c>
      <c r="N7" s="20" t="s">
        <v>481</v>
      </c>
      <c r="O7" s="18" t="s">
        <v>481</v>
      </c>
      <c r="P7" s="20" t="s">
        <v>481</v>
      </c>
      <c r="Q7" s="18" t="s">
        <v>481</v>
      </c>
      <c r="R7" s="20" t="s">
        <v>481</v>
      </c>
      <c r="S7" s="18" t="n">
        <v>480.52409807</v>
      </c>
      <c r="T7" s="20" t="n">
        <v>2.90707329</v>
      </c>
    </row>
    <row r="8" spans="1:20">
      <c r="A8" s="15" t="s">
        <v>483</v>
      </c>
      <c r="B8" s="17" t="n">
        <v>7007</v>
      </c>
      <c r="C8" s="18">
        <f>(0.0/B8*100)</f>
        <v/>
      </c>
      <c r="D8" s="19" t="n">
        <v>7007</v>
      </c>
      <c r="E8" s="18" t="s">
        <v>481</v>
      </c>
      <c r="F8" s="20" t="s">
        <v>481</v>
      </c>
      <c r="G8" s="18" t="s">
        <v>481</v>
      </c>
      <c r="H8" s="20" t="s">
        <v>481</v>
      </c>
      <c r="I8" s="18" t="s">
        <v>481</v>
      </c>
      <c r="J8" s="20" t="s">
        <v>481</v>
      </c>
      <c r="K8" s="18" t="s">
        <v>481</v>
      </c>
      <c r="L8" s="20" t="s">
        <v>481</v>
      </c>
      <c r="M8" s="18" t="s">
        <v>481</v>
      </c>
      <c r="N8" s="20" t="s">
        <v>481</v>
      </c>
      <c r="O8" s="18" t="s">
        <v>481</v>
      </c>
      <c r="P8" s="20" t="s">
        <v>481</v>
      </c>
      <c r="Q8" s="18" t="s">
        <v>481</v>
      </c>
      <c r="R8" s="20" t="s">
        <v>481</v>
      </c>
      <c r="S8" s="18" t="n">
        <v>484.86559727</v>
      </c>
      <c r="T8" s="20" t="n">
        <v>2.83527767</v>
      </c>
    </row>
    <row r="9" spans="1:20">
      <c r="A9" s="15" t="s">
        <v>484</v>
      </c>
      <c r="B9" s="17" t="n">
        <v>9651</v>
      </c>
      <c r="C9" s="18">
        <f>(0.0/B9*100)</f>
        <v/>
      </c>
      <c r="D9" s="19" t="n">
        <v>9651</v>
      </c>
      <c r="E9" s="18" t="n">
        <v>514.46108401</v>
      </c>
      <c r="F9" s="20" t="n">
        <v>4.26400099</v>
      </c>
      <c r="G9" s="18" t="n">
        <v>482.00699558</v>
      </c>
      <c r="H9" s="20" t="n">
        <v>5.92050355</v>
      </c>
      <c r="I9" s="18" t="n">
        <v>433.8551605</v>
      </c>
      <c r="J9" s="20" t="n">
        <v>6.56473045</v>
      </c>
      <c r="K9" s="18" t="s">
        <v>481</v>
      </c>
      <c r="L9" s="20" t="s">
        <v>481</v>
      </c>
      <c r="M9" s="18" t="s">
        <v>481</v>
      </c>
      <c r="N9" s="20" t="s">
        <v>481</v>
      </c>
      <c r="O9" s="18" t="s">
        <v>481</v>
      </c>
      <c r="P9" s="20" t="s">
        <v>481</v>
      </c>
      <c r="Q9" s="18" t="s">
        <v>481</v>
      </c>
      <c r="R9" s="20" t="s">
        <v>481</v>
      </c>
      <c r="S9" s="18" t="n">
        <v>503.58202362</v>
      </c>
      <c r="T9" s="20" t="n">
        <v>2.59242193</v>
      </c>
    </row>
    <row r="10" spans="1:20">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s">
        <v>481</v>
      </c>
      <c r="R10" s="20" t="s">
        <v>481</v>
      </c>
      <c r="S10" s="18" t="n">
        <v>526.66780551</v>
      </c>
      <c r="T10" s="20" t="n">
        <v>2.30093959</v>
      </c>
    </row>
    <row r="11" spans="1:20">
      <c r="A11" s="15" t="s">
        <v>486</v>
      </c>
      <c r="B11" s="17" t="n">
        <v>7053</v>
      </c>
      <c r="C11" s="18">
        <f>(0.0/B11*100)</f>
        <v/>
      </c>
      <c r="D11" s="19" t="n">
        <v>7053</v>
      </c>
      <c r="E11" s="18" t="s">
        <v>481</v>
      </c>
      <c r="F11" s="20" t="s">
        <v>481</v>
      </c>
      <c r="G11" s="18" t="s">
        <v>481</v>
      </c>
      <c r="H11" s="20" t="s">
        <v>481</v>
      </c>
      <c r="I11" s="18" t="s">
        <v>481</v>
      </c>
      <c r="J11" s="20" t="s">
        <v>481</v>
      </c>
      <c r="K11" s="18" t="s">
        <v>481</v>
      </c>
      <c r="L11" s="20" t="s">
        <v>481</v>
      </c>
      <c r="M11" s="18" t="s">
        <v>481</v>
      </c>
      <c r="N11" s="20" t="s">
        <v>481</v>
      </c>
      <c r="O11" s="18" t="s">
        <v>481</v>
      </c>
      <c r="P11" s="20" t="s">
        <v>481</v>
      </c>
      <c r="Q11" s="18" t="s">
        <v>481</v>
      </c>
      <c r="R11" s="20" t="s">
        <v>481</v>
      </c>
      <c r="S11" s="18" t="n">
        <v>458.57087608</v>
      </c>
      <c r="T11" s="20" t="n">
        <v>2.58487782</v>
      </c>
    </row>
    <row r="12" spans="1:20">
      <c r="A12" s="15" t="s">
        <v>487</v>
      </c>
      <c r="B12" s="17" t="n">
        <v>6894</v>
      </c>
      <c r="C12" s="18">
        <f>(0.0/B12*100)</f>
        <v/>
      </c>
      <c r="D12" s="19" t="n">
        <v>6894</v>
      </c>
      <c r="E12" s="18" t="s">
        <v>481</v>
      </c>
      <c r="F12" s="20" t="s">
        <v>481</v>
      </c>
      <c r="G12" s="18" t="s">
        <v>481</v>
      </c>
      <c r="H12" s="20" t="s">
        <v>481</v>
      </c>
      <c r="I12" s="18" t="s">
        <v>481</v>
      </c>
      <c r="J12" s="20" t="s">
        <v>481</v>
      </c>
      <c r="K12" s="18" t="s">
        <v>481</v>
      </c>
      <c r="L12" s="20" t="s">
        <v>481</v>
      </c>
      <c r="M12" s="18" t="s">
        <v>481</v>
      </c>
      <c r="N12" s="20" t="s">
        <v>481</v>
      </c>
      <c r="O12" s="18" t="s">
        <v>481</v>
      </c>
      <c r="P12" s="20" t="s">
        <v>481</v>
      </c>
      <c r="Q12" s="18" t="s">
        <v>481</v>
      </c>
      <c r="R12" s="20" t="s">
        <v>481</v>
      </c>
      <c r="S12" s="18" t="n">
        <v>487.25014112</v>
      </c>
      <c r="T12" s="20" t="n">
        <v>2.59970688</v>
      </c>
    </row>
    <row r="13" spans="1:20">
      <c r="A13" s="15" t="s">
        <v>488</v>
      </c>
      <c r="B13" s="17" t="n">
        <v>7161</v>
      </c>
      <c r="C13" s="18">
        <f>(0.0/B13*100)</f>
        <v/>
      </c>
      <c r="D13" s="19" t="n">
        <v>7161</v>
      </c>
      <c r="E13" s="18" t="n">
        <v>513.03028167</v>
      </c>
      <c r="F13" s="20" t="n">
        <v>2.70102203</v>
      </c>
      <c r="G13" s="18" t="n">
        <v>504.39008354</v>
      </c>
      <c r="H13" s="20" t="n">
        <v>3.42266604</v>
      </c>
      <c r="I13" s="18" t="n">
        <v>472.88587389</v>
      </c>
      <c r="J13" s="20" t="n">
        <v>5.62148417</v>
      </c>
      <c r="K13" s="18" t="s">
        <v>481</v>
      </c>
      <c r="L13" s="20" t="s">
        <v>481</v>
      </c>
      <c r="M13" s="18" t="s">
        <v>481</v>
      </c>
      <c r="N13" s="20" t="s">
        <v>481</v>
      </c>
      <c r="O13" s="18" t="s">
        <v>481</v>
      </c>
      <c r="P13" s="20" t="s">
        <v>481</v>
      </c>
      <c r="Q13" s="18" t="s">
        <v>481</v>
      </c>
      <c r="R13" s="20" t="s">
        <v>481</v>
      </c>
      <c r="S13" s="18" t="n">
        <v>434.52397303</v>
      </c>
      <c r="T13" s="20" t="n">
        <v>6.44487842</v>
      </c>
    </row>
    <row r="14" spans="1:20">
      <c r="A14" s="15" t="s">
        <v>489</v>
      </c>
      <c r="B14" s="17" t="n">
        <v>5587</v>
      </c>
      <c r="C14" s="18">
        <f>(0.0/B14*100)</f>
        <v/>
      </c>
      <c r="D14" s="19" t="n">
        <v>5587</v>
      </c>
      <c r="E14" s="18" t="s">
        <v>481</v>
      </c>
      <c r="F14" s="20" t="s">
        <v>481</v>
      </c>
      <c r="G14" s="18" t="s">
        <v>481</v>
      </c>
      <c r="H14" s="20" t="s">
        <v>481</v>
      </c>
      <c r="I14" s="18" t="s">
        <v>481</v>
      </c>
      <c r="J14" s="20" t="s">
        <v>481</v>
      </c>
      <c r="K14" s="18" t="s">
        <v>481</v>
      </c>
      <c r="L14" s="20" t="s">
        <v>481</v>
      </c>
      <c r="M14" s="18" t="s">
        <v>481</v>
      </c>
      <c r="N14" s="20" t="s">
        <v>481</v>
      </c>
      <c r="O14" s="18" t="s">
        <v>481</v>
      </c>
      <c r="P14" s="20" t="s">
        <v>481</v>
      </c>
      <c r="Q14" s="18" t="s">
        <v>481</v>
      </c>
      <c r="R14" s="20" t="s">
        <v>481</v>
      </c>
      <c r="S14" s="18" t="n">
        <v>519.14285498</v>
      </c>
      <c r="T14" s="20" t="n">
        <v>2.21768835</v>
      </c>
    </row>
    <row r="15" spans="1:20">
      <c r="A15" s="15" t="s">
        <v>490</v>
      </c>
      <c r="B15" s="17" t="n">
        <v>5882</v>
      </c>
      <c r="C15" s="18">
        <f>(0.0/B15*100)</f>
        <v/>
      </c>
      <c r="D15" s="19" t="n">
        <v>5882</v>
      </c>
      <c r="E15" s="18" t="s">
        <v>481</v>
      </c>
      <c r="F15" s="20" t="s">
        <v>481</v>
      </c>
      <c r="G15" s="18" t="s">
        <v>481</v>
      </c>
      <c r="H15" s="20" t="s">
        <v>481</v>
      </c>
      <c r="I15" s="18" t="s">
        <v>481</v>
      </c>
      <c r="J15" s="20" t="s">
        <v>481</v>
      </c>
      <c r="K15" s="18" t="s">
        <v>481</v>
      </c>
      <c r="L15" s="20" t="s">
        <v>481</v>
      </c>
      <c r="M15" s="18" t="s">
        <v>481</v>
      </c>
      <c r="N15" s="20" t="s">
        <v>481</v>
      </c>
      <c r="O15" s="18" t="s">
        <v>481</v>
      </c>
      <c r="P15" s="20" t="s">
        <v>481</v>
      </c>
      <c r="Q15" s="18" t="s">
        <v>481</v>
      </c>
      <c r="R15" s="20" t="s">
        <v>481</v>
      </c>
      <c r="S15" s="18" t="n">
        <v>526.42474711</v>
      </c>
      <c r="T15" s="20" t="n">
        <v>2.54657653</v>
      </c>
    </row>
    <row r="16" spans="1:20">
      <c r="A16" s="15" t="s">
        <v>491</v>
      </c>
      <c r="B16" s="17" t="n">
        <v>6108</v>
      </c>
      <c r="C16" s="18">
        <f>(0.0/B16*100)</f>
        <v/>
      </c>
      <c r="D16" s="19" t="n">
        <v>6108</v>
      </c>
      <c r="E16" s="18" t="s">
        <v>481</v>
      </c>
      <c r="F16" s="20" t="s">
        <v>481</v>
      </c>
      <c r="G16" s="18" t="s">
        <v>481</v>
      </c>
      <c r="H16" s="20" t="s">
        <v>481</v>
      </c>
      <c r="I16" s="18" t="s">
        <v>481</v>
      </c>
      <c r="J16" s="20" t="s">
        <v>481</v>
      </c>
      <c r="K16" s="18" t="s">
        <v>481</v>
      </c>
      <c r="L16" s="20" t="s">
        <v>481</v>
      </c>
      <c r="M16" s="18" t="s">
        <v>481</v>
      </c>
      <c r="N16" s="20" t="s">
        <v>481</v>
      </c>
      <c r="O16" s="18" t="s">
        <v>481</v>
      </c>
      <c r="P16" s="20" t="s">
        <v>481</v>
      </c>
      <c r="Q16" s="18" t="s">
        <v>481</v>
      </c>
      <c r="R16" s="20" t="s">
        <v>481</v>
      </c>
      <c r="S16" s="18" t="n">
        <v>499.30614176</v>
      </c>
      <c r="T16" s="20" t="n">
        <v>2.50701975</v>
      </c>
    </row>
    <row r="17" spans="1:20">
      <c r="A17" s="15" t="s">
        <v>492</v>
      </c>
      <c r="B17" s="17" t="n">
        <v>6504</v>
      </c>
      <c r="C17" s="18">
        <f>(0.0/B17*100)</f>
        <v/>
      </c>
      <c r="D17" s="19" t="n">
        <v>6504</v>
      </c>
      <c r="E17" s="18" t="n">
        <v>534.0709825500001</v>
      </c>
      <c r="F17" s="20" t="n">
        <v>2.82802844</v>
      </c>
      <c r="G17" s="18" t="n">
        <v>507.79949554</v>
      </c>
      <c r="H17" s="20" t="n">
        <v>5.01101211</v>
      </c>
      <c r="I17" s="18" t="n">
        <v>464.22863865</v>
      </c>
      <c r="J17" s="20" t="n">
        <v>7.0985168</v>
      </c>
      <c r="K17" s="18" t="s">
        <v>481</v>
      </c>
      <c r="L17" s="20" t="s">
        <v>481</v>
      </c>
      <c r="M17" s="18" t="s">
        <v>481</v>
      </c>
      <c r="N17" s="20" t="s">
        <v>481</v>
      </c>
      <c r="O17" s="18" t="s">
        <v>481</v>
      </c>
      <c r="P17" s="20" t="s">
        <v>481</v>
      </c>
      <c r="Q17" s="18" t="s">
        <v>481</v>
      </c>
      <c r="R17" s="20" t="s">
        <v>481</v>
      </c>
      <c r="S17" s="18" t="n">
        <v>467.39873936</v>
      </c>
      <c r="T17" s="20" t="n">
        <v>5.86038515</v>
      </c>
    </row>
    <row r="18" spans="1:20">
      <c r="A18" s="15" t="s">
        <v>493</v>
      </c>
      <c r="B18" s="17" t="n">
        <v>5532</v>
      </c>
      <c r="C18" s="18">
        <f>(0.0/B18*100)</f>
        <v/>
      </c>
      <c r="D18" s="19" t="n">
        <v>5532</v>
      </c>
      <c r="E18" s="18" t="n">
        <v>482.53760728</v>
      </c>
      <c r="F18" s="20" t="n">
        <v>3.67043812</v>
      </c>
      <c r="G18" s="18" t="n">
        <v>463.4314287</v>
      </c>
      <c r="H18" s="20" t="n">
        <v>6.6528582</v>
      </c>
      <c r="I18" s="18" t="n">
        <v>419.41607481</v>
      </c>
      <c r="J18" s="20" t="n">
        <v>7.28364312</v>
      </c>
      <c r="K18" s="18" t="s">
        <v>481</v>
      </c>
      <c r="L18" s="20" t="s">
        <v>481</v>
      </c>
      <c r="M18" s="18" t="s">
        <v>481</v>
      </c>
      <c r="N18" s="20" t="s">
        <v>481</v>
      </c>
      <c r="O18" s="18" t="s">
        <v>481</v>
      </c>
      <c r="P18" s="20" t="s">
        <v>481</v>
      </c>
      <c r="Q18" s="18" t="s">
        <v>481</v>
      </c>
      <c r="R18" s="20" t="s">
        <v>481</v>
      </c>
      <c r="S18" s="18" t="n">
        <v>400.26347334</v>
      </c>
      <c r="T18" s="20" t="n">
        <v>9.121388489999999</v>
      </c>
    </row>
    <row r="19" spans="1:20">
      <c r="A19" s="15" t="s">
        <v>494</v>
      </c>
      <c r="B19" s="17" t="n">
        <v>5658</v>
      </c>
      <c r="C19" s="18">
        <f>(0.0/B19*100)</f>
        <v/>
      </c>
      <c r="D19" s="19" t="n">
        <v>5658</v>
      </c>
      <c r="E19" s="18" t="n">
        <v>482.79352861</v>
      </c>
      <c r="F19" s="20" t="n">
        <v>2.72292873</v>
      </c>
      <c r="G19" s="18" t="n">
        <v>484.78697773</v>
      </c>
      <c r="H19" s="20" t="n">
        <v>5.21632371</v>
      </c>
      <c r="I19" s="18" t="n">
        <v>419.35125685</v>
      </c>
      <c r="J19" s="20" t="n">
        <v>5.39107453</v>
      </c>
      <c r="K19" s="18" t="s">
        <v>481</v>
      </c>
      <c r="L19" s="20" t="s">
        <v>481</v>
      </c>
      <c r="M19" s="18" t="s">
        <v>481</v>
      </c>
      <c r="N19" s="20" t="s">
        <v>481</v>
      </c>
      <c r="O19" s="18" t="s">
        <v>481</v>
      </c>
      <c r="P19" s="20" t="s">
        <v>481</v>
      </c>
      <c r="Q19" s="18" t="s">
        <v>481</v>
      </c>
      <c r="R19" s="20" t="s">
        <v>481</v>
      </c>
      <c r="S19" s="18" t="n">
        <v>428.78105648</v>
      </c>
      <c r="T19" s="20" t="n">
        <v>7.09726519</v>
      </c>
    </row>
    <row r="20" spans="1:20">
      <c r="A20" s="15" t="s">
        <v>495</v>
      </c>
      <c r="B20" s="17" t="n">
        <v>3371</v>
      </c>
      <c r="C20" s="18">
        <f>(0.0/B20*100)</f>
        <v/>
      </c>
      <c r="D20" s="19" t="n">
        <v>3371</v>
      </c>
      <c r="E20" s="18" t="n">
        <v>492.89234823</v>
      </c>
      <c r="F20" s="20" t="n">
        <v>2.50520838</v>
      </c>
      <c r="G20" s="18" t="n">
        <v>489.07635913</v>
      </c>
      <c r="H20" s="20" t="n">
        <v>4.22115991</v>
      </c>
      <c r="I20" s="18" t="n">
        <v>466.80376043</v>
      </c>
      <c r="J20" s="20" t="n">
        <v>4.89259166</v>
      </c>
      <c r="K20" s="18" t="s">
        <v>481</v>
      </c>
      <c r="L20" s="20" t="s">
        <v>481</v>
      </c>
      <c r="M20" s="18" t="s">
        <v>481</v>
      </c>
      <c r="N20" s="20" t="s">
        <v>481</v>
      </c>
      <c r="O20" s="18" t="s">
        <v>481</v>
      </c>
      <c r="P20" s="20" t="s">
        <v>481</v>
      </c>
      <c r="Q20" s="18" t="s">
        <v>481</v>
      </c>
      <c r="R20" s="20" t="s">
        <v>481</v>
      </c>
      <c r="S20" s="18" t="n">
        <v>421.98750271</v>
      </c>
      <c r="T20" s="20" t="n">
        <v>6.07642318</v>
      </c>
    </row>
    <row r="21" spans="1:20">
      <c r="A21" s="15" t="s">
        <v>496</v>
      </c>
      <c r="B21" s="17" t="n">
        <v>5741</v>
      </c>
      <c r="C21" s="18">
        <f>(0.0/B21*100)</f>
        <v/>
      </c>
      <c r="D21" s="19" t="n">
        <v>5741</v>
      </c>
      <c r="E21" s="18" t="s">
        <v>481</v>
      </c>
      <c r="F21" s="20" t="s">
        <v>481</v>
      </c>
      <c r="G21" s="18" t="s">
        <v>481</v>
      </c>
      <c r="H21" s="20" t="s">
        <v>481</v>
      </c>
      <c r="I21" s="18" t="s">
        <v>481</v>
      </c>
      <c r="J21" s="20" t="s">
        <v>481</v>
      </c>
      <c r="K21" s="18" t="s">
        <v>481</v>
      </c>
      <c r="L21" s="20" t="s">
        <v>481</v>
      </c>
      <c r="M21" s="18" t="s">
        <v>481</v>
      </c>
      <c r="N21" s="20" t="s">
        <v>481</v>
      </c>
      <c r="O21" s="18" t="s">
        <v>481</v>
      </c>
      <c r="P21" s="20" t="s">
        <v>481</v>
      </c>
      <c r="Q21" s="18" t="s">
        <v>481</v>
      </c>
      <c r="R21" s="20" t="s">
        <v>481</v>
      </c>
      <c r="S21" s="18" t="n">
        <v>520.81484119</v>
      </c>
      <c r="T21" s="20" t="n">
        <v>2.46605491</v>
      </c>
    </row>
    <row r="22" spans="1:20">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s">
        <v>481</v>
      </c>
      <c r="R22" s="20" t="s">
        <v>481</v>
      </c>
      <c r="S22" s="18" t="n">
        <v>478.96064277</v>
      </c>
      <c r="T22" s="20" t="n">
        <v>3.77659329</v>
      </c>
    </row>
    <row r="23" spans="1:20">
      <c r="A23" s="15" t="s">
        <v>498</v>
      </c>
      <c r="B23" s="17" t="n">
        <v>11583</v>
      </c>
      <c r="C23" s="18">
        <f>(0.0/B23*100)</f>
        <v/>
      </c>
      <c r="D23" s="19" t="n">
        <v>11583</v>
      </c>
      <c r="E23" s="18" t="n">
        <v>502.21242095</v>
      </c>
      <c r="F23" s="20" t="n">
        <v>2.66013937</v>
      </c>
      <c r="G23" s="18" t="n">
        <v>465.4524325</v>
      </c>
      <c r="H23" s="20" t="n">
        <v>5.6064389</v>
      </c>
      <c r="I23" s="18" t="n">
        <v>421.63904996</v>
      </c>
      <c r="J23" s="20" t="n">
        <v>9.408833639999999</v>
      </c>
      <c r="K23" s="18" t="s">
        <v>481</v>
      </c>
      <c r="L23" s="20" t="s">
        <v>481</v>
      </c>
      <c r="M23" s="18" t="s">
        <v>481</v>
      </c>
      <c r="N23" s="20" t="s">
        <v>481</v>
      </c>
      <c r="O23" s="18" t="s">
        <v>481</v>
      </c>
      <c r="P23" s="20" t="s">
        <v>481</v>
      </c>
      <c r="Q23" s="18" t="s">
        <v>481</v>
      </c>
      <c r="R23" s="20" t="s">
        <v>481</v>
      </c>
      <c r="S23" s="18" t="n">
        <v>436.61769641</v>
      </c>
      <c r="T23" s="20" t="n">
        <v>5.43287678</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s">
        <v>481</v>
      </c>
      <c r="P24" s="20" t="s">
        <v>481</v>
      </c>
      <c r="Q24" s="18" t="s">
        <v>481</v>
      </c>
      <c r="R24" s="20" t="s">
        <v>481</v>
      </c>
      <c r="S24" s="18" t="n">
        <v>515.9584799199999</v>
      </c>
      <c r="T24" s="20" t="n">
        <v>3.19721086</v>
      </c>
    </row>
    <row r="25" spans="1:20">
      <c r="A25" s="15" t="s">
        <v>500</v>
      </c>
      <c r="B25" s="17" t="n">
        <v>5581</v>
      </c>
      <c r="C25" s="18">
        <f>(0.0/B25*100)</f>
        <v/>
      </c>
      <c r="D25" s="19" t="n">
        <v>5581</v>
      </c>
      <c r="E25" s="18" t="n">
        <v>514.8884656499999</v>
      </c>
      <c r="F25" s="20" t="n">
        <v>3.67223332</v>
      </c>
      <c r="G25" s="18" t="n">
        <v>525.85080191</v>
      </c>
      <c r="H25" s="20" t="n">
        <v>4.21916377</v>
      </c>
      <c r="I25" s="18" t="n">
        <v>522.86689875</v>
      </c>
      <c r="J25" s="20" t="n">
        <v>5.76108298</v>
      </c>
      <c r="K25" s="18" t="s">
        <v>481</v>
      </c>
      <c r="L25" s="20" t="s">
        <v>481</v>
      </c>
      <c r="M25" s="18" t="s">
        <v>481</v>
      </c>
      <c r="N25" s="20" t="s">
        <v>481</v>
      </c>
      <c r="O25" s="18" t="s">
        <v>481</v>
      </c>
      <c r="P25" s="20" t="s">
        <v>481</v>
      </c>
      <c r="Q25" s="18" t="s">
        <v>481</v>
      </c>
      <c r="R25" s="20" t="s">
        <v>481</v>
      </c>
      <c r="S25" s="18" t="n">
        <v>440.50238963</v>
      </c>
      <c r="T25" s="20" t="n">
        <v>17.45199035</v>
      </c>
    </row>
    <row r="26" spans="1:20">
      <c r="A26" s="15" t="s">
        <v>501</v>
      </c>
      <c r="B26" s="17" t="n">
        <v>4869</v>
      </c>
      <c r="C26" s="18">
        <f>(0.0/B26*100)</f>
        <v/>
      </c>
      <c r="D26" s="19" t="n">
        <v>4869</v>
      </c>
      <c r="E26" s="18" t="n">
        <v>495.973265</v>
      </c>
      <c r="F26" s="20" t="n">
        <v>2.23539117</v>
      </c>
      <c r="G26" s="18" t="n">
        <v>495.87407804</v>
      </c>
      <c r="H26" s="20" t="n">
        <v>3.5333411</v>
      </c>
      <c r="I26" s="18" t="n">
        <v>452.93444651</v>
      </c>
      <c r="J26" s="20" t="n">
        <v>5.14396115</v>
      </c>
      <c r="K26" s="18" t="s">
        <v>481</v>
      </c>
      <c r="L26" s="20" t="s">
        <v>481</v>
      </c>
      <c r="M26" s="18" t="s">
        <v>481</v>
      </c>
      <c r="N26" s="20" t="s">
        <v>481</v>
      </c>
      <c r="O26" s="18" t="s">
        <v>481</v>
      </c>
      <c r="P26" s="20" t="s">
        <v>481</v>
      </c>
      <c r="Q26" s="18" t="s">
        <v>481</v>
      </c>
      <c r="R26" s="20" t="s">
        <v>481</v>
      </c>
      <c r="S26" s="18" t="n">
        <v>459.44366808</v>
      </c>
      <c r="T26" s="20" t="n">
        <v>6.25837507</v>
      </c>
    </row>
    <row r="27" spans="1:20">
      <c r="A27" s="15" t="s">
        <v>502</v>
      </c>
      <c r="B27" s="17" t="n">
        <v>5299</v>
      </c>
      <c r="C27" s="18">
        <f>(0.0/B27*100)</f>
        <v/>
      </c>
      <c r="D27" s="19" t="n">
        <v>5299</v>
      </c>
      <c r="E27" s="18" t="s">
        <v>481</v>
      </c>
      <c r="F27" s="20" t="s">
        <v>481</v>
      </c>
      <c r="G27" s="18" t="s">
        <v>481</v>
      </c>
      <c r="H27" s="20" t="s">
        <v>481</v>
      </c>
      <c r="I27" s="18" t="s">
        <v>481</v>
      </c>
      <c r="J27" s="20" t="s">
        <v>481</v>
      </c>
      <c r="K27" s="18" t="s">
        <v>481</v>
      </c>
      <c r="L27" s="20" t="s">
        <v>481</v>
      </c>
      <c r="M27" s="18" t="s">
        <v>481</v>
      </c>
      <c r="N27" s="20" t="s">
        <v>481</v>
      </c>
      <c r="O27" s="18" t="s">
        <v>481</v>
      </c>
      <c r="P27" s="20" t="s">
        <v>481</v>
      </c>
      <c r="Q27" s="18" t="s">
        <v>481</v>
      </c>
      <c r="R27" s="20" t="s">
        <v>481</v>
      </c>
      <c r="S27" s="18" t="n">
        <v>481.43909717</v>
      </c>
      <c r="T27" s="20" t="n">
        <v>1.44144491</v>
      </c>
    </row>
    <row r="28" spans="1:20">
      <c r="A28" s="15" t="s">
        <v>503</v>
      </c>
      <c r="B28" s="17" t="n">
        <v>7568</v>
      </c>
      <c r="C28" s="18">
        <f>(0.0/B28*100)</f>
        <v/>
      </c>
      <c r="D28" s="19" t="n">
        <v>7568</v>
      </c>
      <c r="E28" s="18" t="s">
        <v>481</v>
      </c>
      <c r="F28" s="20" t="s">
        <v>481</v>
      </c>
      <c r="G28" s="18" t="s">
        <v>481</v>
      </c>
      <c r="H28" s="20" t="s">
        <v>481</v>
      </c>
      <c r="I28" s="18" t="s">
        <v>481</v>
      </c>
      <c r="J28" s="20" t="s">
        <v>481</v>
      </c>
      <c r="K28" s="18" t="s">
        <v>481</v>
      </c>
      <c r="L28" s="20" t="s">
        <v>481</v>
      </c>
      <c r="M28" s="18" t="s">
        <v>481</v>
      </c>
      <c r="N28" s="20" t="s">
        <v>481</v>
      </c>
      <c r="O28" s="18" t="s">
        <v>481</v>
      </c>
      <c r="P28" s="20" t="s">
        <v>481</v>
      </c>
      <c r="Q28" s="18" t="s">
        <v>481</v>
      </c>
      <c r="R28" s="20" t="s">
        <v>481</v>
      </c>
      <c r="S28" s="18" t="n">
        <v>423.2764794</v>
      </c>
      <c r="T28" s="20" t="n">
        <v>2.58361374</v>
      </c>
    </row>
    <row r="29" spans="1:2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s">
        <v>481</v>
      </c>
      <c r="P29" s="20" t="s">
        <v>481</v>
      </c>
      <c r="Q29" s="18" t="s">
        <v>481</v>
      </c>
      <c r="R29" s="20" t="s">
        <v>481</v>
      </c>
      <c r="S29" s="18" t="n">
        <v>502.9590511</v>
      </c>
      <c r="T29" s="20" t="n">
        <v>2.41174317</v>
      </c>
    </row>
    <row r="30" spans="1:20">
      <c r="A30" s="15" t="s">
        <v>505</v>
      </c>
      <c r="B30" s="17" t="n">
        <v>4520</v>
      </c>
      <c r="C30" s="18">
        <f>(0.0/B30*100)</f>
        <v/>
      </c>
      <c r="D30" s="19" t="n">
        <v>4520</v>
      </c>
      <c r="E30" s="18" t="s">
        <v>481</v>
      </c>
      <c r="F30" s="20" t="s">
        <v>481</v>
      </c>
      <c r="G30" s="18" t="s">
        <v>481</v>
      </c>
      <c r="H30" s="20" t="s">
        <v>481</v>
      </c>
      <c r="I30" s="18" t="s">
        <v>481</v>
      </c>
      <c r="J30" s="20" t="s">
        <v>481</v>
      </c>
      <c r="K30" s="18" t="s">
        <v>481</v>
      </c>
      <c r="L30" s="20" t="s">
        <v>481</v>
      </c>
      <c r="M30" s="18" t="s">
        <v>481</v>
      </c>
      <c r="N30" s="20" t="s">
        <v>481</v>
      </c>
      <c r="O30" s="18" t="s">
        <v>481</v>
      </c>
      <c r="P30" s="20" t="s">
        <v>481</v>
      </c>
      <c r="Q30" s="18" t="s">
        <v>481</v>
      </c>
      <c r="R30" s="20" t="s">
        <v>481</v>
      </c>
      <c r="S30" s="18" t="n">
        <v>509.27071254</v>
      </c>
      <c r="T30" s="20" t="n">
        <v>2.40467898</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s">
        <v>481</v>
      </c>
      <c r="P31" s="20" t="s">
        <v>481</v>
      </c>
      <c r="Q31" s="18" t="s">
        <v>481</v>
      </c>
      <c r="R31" s="20" t="s">
        <v>481</v>
      </c>
      <c r="S31" s="18" t="n">
        <v>513.19117289</v>
      </c>
      <c r="T31" s="20" t="n">
        <v>2.50932949</v>
      </c>
    </row>
    <row r="32" spans="1:20">
      <c r="A32" s="15" t="s">
        <v>507</v>
      </c>
      <c r="B32" s="17" t="n">
        <v>4478</v>
      </c>
      <c r="C32" s="18">
        <f>(0.0/B32*100)</f>
        <v/>
      </c>
      <c r="D32" s="19" t="n">
        <v>4478</v>
      </c>
      <c r="E32" s="18" t="n">
        <v>516.4470751699999</v>
      </c>
      <c r="F32" s="20" t="n">
        <v>2.61547626</v>
      </c>
      <c r="G32" s="18" t="n">
        <v>496.75730019</v>
      </c>
      <c r="H32" s="20" t="n">
        <v>4.71233163</v>
      </c>
      <c r="I32" s="18" t="n">
        <v>436.93496861</v>
      </c>
      <c r="J32" s="20" t="n">
        <v>7.28378045</v>
      </c>
      <c r="K32" s="18" t="s">
        <v>481</v>
      </c>
      <c r="L32" s="20" t="s">
        <v>481</v>
      </c>
      <c r="M32" s="18" t="s">
        <v>481</v>
      </c>
      <c r="N32" s="20" t="s">
        <v>481</v>
      </c>
      <c r="O32" s="18" t="s">
        <v>481</v>
      </c>
      <c r="P32" s="20" t="s">
        <v>481</v>
      </c>
      <c r="Q32" s="18" t="s">
        <v>481</v>
      </c>
      <c r="R32" s="20" t="s">
        <v>481</v>
      </c>
      <c r="S32" s="18" t="n">
        <v>447.7910087</v>
      </c>
      <c r="T32" s="20" t="n">
        <v>7.94984946</v>
      </c>
    </row>
    <row r="33" spans="1:20">
      <c r="A33" s="15" t="s">
        <v>508</v>
      </c>
      <c r="B33" s="17" t="n">
        <v>7325</v>
      </c>
      <c r="C33" s="18">
        <f>(0.0/B33*100)</f>
        <v/>
      </c>
      <c r="D33" s="19" t="n">
        <v>7325</v>
      </c>
      <c r="E33" s="18" t="s">
        <v>481</v>
      </c>
      <c r="F33" s="20" t="s">
        <v>481</v>
      </c>
      <c r="G33" s="18" t="s">
        <v>481</v>
      </c>
      <c r="H33" s="20" t="s">
        <v>481</v>
      </c>
      <c r="I33" s="18" t="s">
        <v>481</v>
      </c>
      <c r="J33" s="20" t="s">
        <v>481</v>
      </c>
      <c r="K33" s="18" t="s">
        <v>481</v>
      </c>
      <c r="L33" s="20" t="s">
        <v>481</v>
      </c>
      <c r="M33" s="18" t="s">
        <v>481</v>
      </c>
      <c r="N33" s="20" t="s">
        <v>481</v>
      </c>
      <c r="O33" s="18" t="s">
        <v>481</v>
      </c>
      <c r="P33" s="20" t="s">
        <v>481</v>
      </c>
      <c r="Q33" s="18" t="s">
        <v>481</v>
      </c>
      <c r="R33" s="20" t="s">
        <v>481</v>
      </c>
      <c r="S33" s="18" t="n">
        <v>498.12890567</v>
      </c>
      <c r="T33" s="20" t="n">
        <v>2.69356009</v>
      </c>
    </row>
    <row r="34" spans="1:20">
      <c r="A34" s="15" t="s">
        <v>509</v>
      </c>
      <c r="B34" s="17" t="n">
        <v>6350</v>
      </c>
      <c r="C34" s="18">
        <f>(0.0/B34*100)</f>
        <v/>
      </c>
      <c r="D34" s="19" t="n">
        <v>6350</v>
      </c>
      <c r="E34" s="18" t="n">
        <v>474.36847248</v>
      </c>
      <c r="F34" s="20" t="n">
        <v>2.91691103</v>
      </c>
      <c r="G34" s="18" t="n">
        <v>449.17928895</v>
      </c>
      <c r="H34" s="20" t="n">
        <v>4.4501766</v>
      </c>
      <c r="I34" s="18" t="n">
        <v>395.74459012</v>
      </c>
      <c r="J34" s="20" t="n">
        <v>5.36713573</v>
      </c>
      <c r="K34" s="18" t="s">
        <v>481</v>
      </c>
      <c r="L34" s="20" t="s">
        <v>481</v>
      </c>
      <c r="M34" s="18" t="s">
        <v>481</v>
      </c>
      <c r="N34" s="20" t="s">
        <v>481</v>
      </c>
      <c r="O34" s="18" t="s">
        <v>481</v>
      </c>
      <c r="P34" s="20" t="s">
        <v>481</v>
      </c>
      <c r="Q34" s="18" t="s">
        <v>481</v>
      </c>
      <c r="R34" s="20" t="s">
        <v>481</v>
      </c>
      <c r="S34" s="18" t="n">
        <v>406.08090174</v>
      </c>
      <c r="T34" s="20" t="n">
        <v>7.40874989</v>
      </c>
    </row>
    <row r="35" spans="1:20">
      <c r="A35" s="15" t="s">
        <v>510</v>
      </c>
      <c r="B35" s="17" t="n">
        <v>6406</v>
      </c>
      <c r="C35" s="18">
        <f>(0.0/B35*100)</f>
        <v/>
      </c>
      <c r="D35" s="19" t="n">
        <v>6406</v>
      </c>
      <c r="E35" s="18" t="n">
        <v>517.15522533</v>
      </c>
      <c r="F35" s="20" t="n">
        <v>1.60395727</v>
      </c>
      <c r="G35" s="18" t="n">
        <v>492.93926326</v>
      </c>
      <c r="H35" s="20" t="n">
        <v>5.62851463</v>
      </c>
      <c r="I35" s="18" t="n">
        <v>438.88701183</v>
      </c>
      <c r="J35" s="20" t="n">
        <v>7.23296959</v>
      </c>
      <c r="K35" s="18" t="s">
        <v>481</v>
      </c>
      <c r="L35" s="20" t="s">
        <v>481</v>
      </c>
      <c r="M35" s="18" t="s">
        <v>481</v>
      </c>
      <c r="N35" s="20" t="s">
        <v>481</v>
      </c>
      <c r="O35" s="18" t="s">
        <v>481</v>
      </c>
      <c r="P35" s="20" t="s">
        <v>481</v>
      </c>
      <c r="Q35" s="18" t="s">
        <v>481</v>
      </c>
      <c r="R35" s="20" t="s">
        <v>481</v>
      </c>
      <c r="S35" s="18" t="n">
        <v>455.50841002</v>
      </c>
      <c r="T35" s="20" t="n">
        <v>5.04352418</v>
      </c>
    </row>
    <row r="36" spans="1:20">
      <c r="A36" s="15" t="s">
        <v>511</v>
      </c>
      <c r="B36" s="17" t="n">
        <v>6736</v>
      </c>
      <c r="C36" s="18">
        <f>(0.0/B36*100)</f>
        <v/>
      </c>
      <c r="D36" s="19" t="n">
        <v>6736</v>
      </c>
      <c r="E36" s="18" t="n">
        <v>509.32466882</v>
      </c>
      <c r="F36" s="20" t="n">
        <v>2.42340903</v>
      </c>
      <c r="G36" s="18" t="n">
        <v>489.27317701</v>
      </c>
      <c r="H36" s="20" t="n">
        <v>3.64884384</v>
      </c>
      <c r="I36" s="18" t="n">
        <v>460.79557632</v>
      </c>
      <c r="J36" s="20" t="n">
        <v>5.29155435</v>
      </c>
      <c r="K36" s="18" t="s">
        <v>481</v>
      </c>
      <c r="L36" s="20" t="s">
        <v>481</v>
      </c>
      <c r="M36" s="18" t="s">
        <v>481</v>
      </c>
      <c r="N36" s="20" t="s">
        <v>481</v>
      </c>
      <c r="O36" s="18" t="s">
        <v>481</v>
      </c>
      <c r="P36" s="20" t="s">
        <v>481</v>
      </c>
      <c r="Q36" s="18" t="s">
        <v>481</v>
      </c>
      <c r="R36" s="20" t="s">
        <v>481</v>
      </c>
      <c r="S36" s="18" t="n">
        <v>444.38768123</v>
      </c>
      <c r="T36" s="20" t="n">
        <v>6.80402483</v>
      </c>
    </row>
    <row r="37" spans="1:20">
      <c r="A37" s="15" t="s">
        <v>512</v>
      </c>
      <c r="B37" s="17" t="n">
        <v>5458</v>
      </c>
      <c r="C37" s="18">
        <f>(0.0/B37*100)</f>
        <v/>
      </c>
      <c r="D37" s="19" t="n">
        <v>5458</v>
      </c>
      <c r="E37" s="18" t="s">
        <v>481</v>
      </c>
      <c r="F37" s="20" t="s">
        <v>481</v>
      </c>
      <c r="G37" s="18" t="s">
        <v>481</v>
      </c>
      <c r="H37" s="20" t="s">
        <v>481</v>
      </c>
      <c r="I37" s="18" t="s">
        <v>481</v>
      </c>
      <c r="J37" s="20" t="s">
        <v>481</v>
      </c>
      <c r="K37" s="18" t="s">
        <v>481</v>
      </c>
      <c r="L37" s="20" t="s">
        <v>481</v>
      </c>
      <c r="M37" s="18" t="s">
        <v>481</v>
      </c>
      <c r="N37" s="20" t="s">
        <v>481</v>
      </c>
      <c r="O37" s="18" t="s">
        <v>481</v>
      </c>
      <c r="P37" s="20" t="s">
        <v>481</v>
      </c>
      <c r="Q37" s="18" t="s">
        <v>481</v>
      </c>
      <c r="R37" s="20" t="s">
        <v>481</v>
      </c>
      <c r="S37" s="18" t="n">
        <v>500.15560677</v>
      </c>
      <c r="T37" s="20" t="n">
        <v>3.48340033</v>
      </c>
    </row>
    <row r="38" spans="1:20">
      <c r="A38" s="15" t="s">
        <v>513</v>
      </c>
      <c r="B38" s="17" t="n">
        <v>5860</v>
      </c>
      <c r="C38" s="18">
        <f>(0.0/B38*100)</f>
        <v/>
      </c>
      <c r="D38" s="19" t="n">
        <v>5860</v>
      </c>
      <c r="E38" s="18" t="s">
        <v>481</v>
      </c>
      <c r="F38" s="20" t="s">
        <v>481</v>
      </c>
      <c r="G38" s="18" t="s">
        <v>481</v>
      </c>
      <c r="H38" s="20" t="s">
        <v>481</v>
      </c>
      <c r="I38" s="18" t="s">
        <v>481</v>
      </c>
      <c r="J38" s="20" t="s">
        <v>481</v>
      </c>
      <c r="K38" s="18" t="s">
        <v>481</v>
      </c>
      <c r="L38" s="20" t="s">
        <v>481</v>
      </c>
      <c r="M38" s="18" t="s">
        <v>481</v>
      </c>
      <c r="N38" s="20" t="s">
        <v>481</v>
      </c>
      <c r="O38" s="18" t="s">
        <v>481</v>
      </c>
      <c r="P38" s="20" t="s">
        <v>481</v>
      </c>
      <c r="Q38" s="18" t="s">
        <v>481</v>
      </c>
      <c r="R38" s="20" t="s">
        <v>481</v>
      </c>
      <c r="S38" s="18" t="n">
        <v>492.19822853</v>
      </c>
      <c r="T38" s="20" t="n">
        <v>3.03101996</v>
      </c>
    </row>
    <row r="39" spans="1:20">
      <c r="A39" s="15" t="s">
        <v>514</v>
      </c>
      <c r="B39" s="17" t="n">
        <v>5895</v>
      </c>
      <c r="C39" s="18">
        <f>(0.0/B39*100)</f>
        <v/>
      </c>
      <c r="D39" s="19" t="n">
        <v>5895</v>
      </c>
      <c r="E39" s="18" t="s">
        <v>481</v>
      </c>
      <c r="F39" s="20" t="s">
        <v>481</v>
      </c>
      <c r="G39" s="18" t="s">
        <v>481</v>
      </c>
      <c r="H39" s="20" t="s">
        <v>481</v>
      </c>
      <c r="I39" s="18" t="s">
        <v>481</v>
      </c>
      <c r="J39" s="20" t="s">
        <v>481</v>
      </c>
      <c r="K39" s="18" t="s">
        <v>481</v>
      </c>
      <c r="L39" s="20" t="s">
        <v>481</v>
      </c>
      <c r="M39" s="18" t="s">
        <v>481</v>
      </c>
      <c r="N39" s="20" t="s">
        <v>481</v>
      </c>
      <c r="O39" s="18" t="s">
        <v>481</v>
      </c>
      <c r="P39" s="20" t="s">
        <v>481</v>
      </c>
      <c r="Q39" s="18" t="s">
        <v>481</v>
      </c>
      <c r="R39" s="20" t="s">
        <v>481</v>
      </c>
      <c r="S39" s="18" t="n">
        <v>428.33509279</v>
      </c>
      <c r="T39" s="20" t="n">
        <v>3.96406432</v>
      </c>
    </row>
    <row r="40" spans="1:20">
      <c r="A40" s="15" t="s">
        <v>515</v>
      </c>
      <c r="B40" s="17" t="n">
        <v>14157</v>
      </c>
      <c r="C40" s="18">
        <f>(0.0/B40*100)</f>
        <v/>
      </c>
      <c r="D40" s="19" t="n">
        <v>14157</v>
      </c>
      <c r="E40" s="18" t="n">
        <v>513.83104345</v>
      </c>
      <c r="F40" s="20" t="n">
        <v>3.38296651</v>
      </c>
      <c r="G40" s="18" t="n">
        <v>506.50852395</v>
      </c>
      <c r="H40" s="20" t="n">
        <v>5.00328909</v>
      </c>
      <c r="I40" s="18" t="n">
        <v>481.45044946</v>
      </c>
      <c r="J40" s="20" t="n">
        <v>5.27517877</v>
      </c>
      <c r="K40" s="18" t="s">
        <v>481</v>
      </c>
      <c r="L40" s="20" t="s">
        <v>481</v>
      </c>
      <c r="M40" s="18" t="s">
        <v>481</v>
      </c>
      <c r="N40" s="20" t="s">
        <v>481</v>
      </c>
      <c r="O40" s="18" t="s">
        <v>481</v>
      </c>
      <c r="P40" s="20" t="s">
        <v>481</v>
      </c>
      <c r="Q40" s="18" t="s">
        <v>481</v>
      </c>
      <c r="R40" s="20" t="s">
        <v>481</v>
      </c>
      <c r="S40" s="18" t="n">
        <v>474.83626175</v>
      </c>
      <c r="T40" s="20" t="n">
        <v>3.73787096</v>
      </c>
    </row>
    <row r="41" spans="1:20">
      <c r="A41" s="15" t="s">
        <v>516</v>
      </c>
      <c r="B41" s="17" t="n">
        <v>5712</v>
      </c>
      <c r="C41" s="18">
        <f>(0.0/B41*100)</f>
        <v/>
      </c>
      <c r="D41" s="19" t="n">
        <v>5712</v>
      </c>
      <c r="E41" s="18" t="s">
        <v>481</v>
      </c>
      <c r="F41" s="20" t="s">
        <v>481</v>
      </c>
      <c r="G41" s="18" t="s">
        <v>481</v>
      </c>
      <c r="H41" s="20" t="s">
        <v>481</v>
      </c>
      <c r="I41" s="18" t="s">
        <v>481</v>
      </c>
      <c r="J41" s="20" t="s">
        <v>481</v>
      </c>
      <c r="K41" s="18" t="s">
        <v>481</v>
      </c>
      <c r="L41" s="20" t="s">
        <v>481</v>
      </c>
      <c r="M41" s="18" t="s">
        <v>481</v>
      </c>
      <c r="N41" s="20" t="s">
        <v>481</v>
      </c>
      <c r="O41" s="18" t="s">
        <v>481</v>
      </c>
      <c r="P41" s="20" t="s">
        <v>481</v>
      </c>
      <c r="Q41" s="18" t="s">
        <v>481</v>
      </c>
      <c r="R41" s="20" t="s">
        <v>481</v>
      </c>
      <c r="S41" s="18" t="n">
        <v>496.93509736</v>
      </c>
      <c r="T41" s="20" t="n">
        <v>3.40747713</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n">
        <v>349.85925265</v>
      </c>
      <c r="T45" s="20" t="n">
        <v>3.00084387</v>
      </c>
    </row>
    <row r="46" spans="1:20">
      <c r="A46" s="15" t="s">
        <v>521</v>
      </c>
      <c r="B46" s="17" t="n">
        <v>23141</v>
      </c>
      <c r="C46" s="18">
        <f>(0.0/B46*100)</f>
        <v/>
      </c>
      <c r="D46" s="19" t="n">
        <v>23141</v>
      </c>
      <c r="E46" s="18" t="s">
        <v>481</v>
      </c>
      <c r="F46" s="20" t="s">
        <v>481</v>
      </c>
      <c r="G46" s="18" t="s">
        <v>481</v>
      </c>
      <c r="H46" s="20" t="s">
        <v>481</v>
      </c>
      <c r="I46" s="18" t="s">
        <v>481</v>
      </c>
      <c r="J46" s="20" t="s">
        <v>481</v>
      </c>
      <c r="K46" s="18" t="s">
        <v>481</v>
      </c>
      <c r="L46" s="20" t="s">
        <v>481</v>
      </c>
      <c r="M46" s="18" t="s">
        <v>481</v>
      </c>
      <c r="N46" s="20" t="s">
        <v>481</v>
      </c>
      <c r="O46" s="18" t="s">
        <v>481</v>
      </c>
      <c r="P46" s="20" t="s">
        <v>481</v>
      </c>
      <c r="Q46" s="18" t="s">
        <v>481</v>
      </c>
      <c r="R46" s="20" t="s">
        <v>481</v>
      </c>
      <c r="S46" s="18" t="n">
        <v>407.34859243</v>
      </c>
      <c r="T46" s="20" t="n">
        <v>2.75015519</v>
      </c>
    </row>
    <row r="47" spans="1:20">
      <c r="A47" s="15" t="s">
        <v>522</v>
      </c>
      <c r="B47" s="17" t="n">
        <v>5928</v>
      </c>
      <c r="C47" s="18">
        <f>(0.0/B47*100)</f>
        <v/>
      </c>
      <c r="D47" s="19" t="n">
        <v>5928</v>
      </c>
      <c r="E47" s="18" t="n">
        <v>457.82382266</v>
      </c>
      <c r="F47" s="20" t="n">
        <v>5.46676773</v>
      </c>
      <c r="G47" s="18" t="n">
        <v>465.45426394</v>
      </c>
      <c r="H47" s="20" t="n">
        <v>5.08806141</v>
      </c>
      <c r="I47" s="18" t="n">
        <v>384.44470821</v>
      </c>
      <c r="J47" s="20" t="n">
        <v>5.95641086</v>
      </c>
      <c r="K47" s="18" t="s">
        <v>481</v>
      </c>
      <c r="L47" s="20" t="s">
        <v>481</v>
      </c>
      <c r="M47" s="18" t="s">
        <v>481</v>
      </c>
      <c r="N47" s="20" t="s">
        <v>481</v>
      </c>
      <c r="O47" s="18" t="s">
        <v>481</v>
      </c>
      <c r="P47" s="20" t="s">
        <v>481</v>
      </c>
      <c r="Q47" s="18" t="s">
        <v>481</v>
      </c>
      <c r="R47" s="20" t="s">
        <v>481</v>
      </c>
      <c r="S47" s="18" t="n">
        <v>380.3248273</v>
      </c>
      <c r="T47" s="20" t="n">
        <v>6.33360769</v>
      </c>
    </row>
    <row r="48" spans="1:20">
      <c r="A48" s="15" t="s">
        <v>523</v>
      </c>
      <c r="B48" s="17" t="n">
        <v>9841</v>
      </c>
      <c r="C48" s="18">
        <f>(0.0/B48*100)</f>
        <v/>
      </c>
      <c r="D48" s="19" t="n">
        <v>9841</v>
      </c>
      <c r="E48" s="18" t="n">
        <v>503.30335414</v>
      </c>
      <c r="F48" s="20" t="n">
        <v>5.56939213</v>
      </c>
      <c r="G48" s="18" t="n">
        <v>501.77278023</v>
      </c>
      <c r="H48" s="20" t="n">
        <v>5.44592646</v>
      </c>
      <c r="I48" s="18" t="n">
        <v>444.49078577</v>
      </c>
      <c r="J48" s="20" t="n">
        <v>6.78901192</v>
      </c>
      <c r="K48" s="18" t="s">
        <v>481</v>
      </c>
      <c r="L48" s="20" t="s">
        <v>481</v>
      </c>
      <c r="M48" s="18" t="s">
        <v>481</v>
      </c>
      <c r="N48" s="20" t="s">
        <v>481</v>
      </c>
      <c r="O48" s="18" t="s">
        <v>481</v>
      </c>
      <c r="P48" s="20" t="s">
        <v>481</v>
      </c>
      <c r="Q48" s="18" t="s">
        <v>481</v>
      </c>
      <c r="R48" s="20" t="s">
        <v>481</v>
      </c>
      <c r="S48" s="18" t="n">
        <v>413.04295317</v>
      </c>
      <c r="T48" s="20" t="n">
        <v>24.55637106</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n">
        <v>425.30311958</v>
      </c>
      <c r="T49" s="20" t="n">
        <v>3.22111589</v>
      </c>
    </row>
    <row r="50" spans="1:20">
      <c r="A50" s="15" t="s">
        <v>525</v>
      </c>
      <c r="B50" s="17" t="n">
        <v>11795</v>
      </c>
      <c r="C50" s="18">
        <f>(0.0/B50*100)</f>
        <v/>
      </c>
      <c r="D50" s="19" t="n">
        <v>11795</v>
      </c>
      <c r="E50" s="18" t="s">
        <v>481</v>
      </c>
      <c r="F50" s="20" t="s">
        <v>481</v>
      </c>
      <c r="G50" s="18" t="s">
        <v>481</v>
      </c>
      <c r="H50" s="20" t="s">
        <v>481</v>
      </c>
      <c r="I50" s="18" t="s">
        <v>481</v>
      </c>
      <c r="J50" s="20" t="s">
        <v>481</v>
      </c>
      <c r="K50" s="18" t="s">
        <v>481</v>
      </c>
      <c r="L50" s="20" t="s">
        <v>481</v>
      </c>
      <c r="M50" s="18" t="s">
        <v>481</v>
      </c>
      <c r="N50" s="20" t="s">
        <v>481</v>
      </c>
      <c r="O50" s="18" t="s">
        <v>481</v>
      </c>
      <c r="P50" s="20" t="s">
        <v>481</v>
      </c>
      <c r="Q50" s="18" t="s">
        <v>481</v>
      </c>
      <c r="R50" s="20" t="s">
        <v>481</v>
      </c>
      <c r="S50" s="18" t="n">
        <v>424.90516706</v>
      </c>
      <c r="T50" s="20" t="n">
        <v>2.9446881</v>
      </c>
    </row>
    <row r="51" spans="1:20">
      <c r="A51" s="15" t="s">
        <v>526</v>
      </c>
      <c r="B51" s="17" t="n">
        <v>6866</v>
      </c>
      <c r="C51" s="18">
        <f>(0.0/B51*100)</f>
        <v/>
      </c>
      <c r="D51" s="19" t="n">
        <v>6866</v>
      </c>
      <c r="E51" s="18" t="s">
        <v>481</v>
      </c>
      <c r="F51" s="20" t="s">
        <v>481</v>
      </c>
      <c r="G51" s="18" t="s">
        <v>481</v>
      </c>
      <c r="H51" s="20" t="s">
        <v>481</v>
      </c>
      <c r="I51" s="18" t="s">
        <v>481</v>
      </c>
      <c r="J51" s="20" t="s">
        <v>481</v>
      </c>
      <c r="K51" s="18" t="s">
        <v>481</v>
      </c>
      <c r="L51" s="20" t="s">
        <v>481</v>
      </c>
      <c r="M51" s="18" t="s">
        <v>481</v>
      </c>
      <c r="N51" s="20" t="s">
        <v>481</v>
      </c>
      <c r="O51" s="18" t="s">
        <v>481</v>
      </c>
      <c r="P51" s="20" t="s">
        <v>481</v>
      </c>
      <c r="Q51" s="18" t="s">
        <v>481</v>
      </c>
      <c r="R51" s="20" t="s">
        <v>481</v>
      </c>
      <c r="S51" s="18" t="n">
        <v>427.4875483</v>
      </c>
      <c r="T51" s="20" t="n">
        <v>2.63497936</v>
      </c>
    </row>
    <row r="52" spans="1:20">
      <c r="A52" s="15" t="s">
        <v>527</v>
      </c>
      <c r="B52" s="17" t="n">
        <v>5809</v>
      </c>
      <c r="C52" s="18">
        <f>(0.0/B52*100)</f>
        <v/>
      </c>
      <c r="D52" s="19" t="n">
        <v>5809</v>
      </c>
      <c r="E52" s="18" t="n">
        <v>498.57065109</v>
      </c>
      <c r="F52" s="20" t="n">
        <v>2.52897014</v>
      </c>
      <c r="G52" s="18" t="n">
        <v>478.99024032</v>
      </c>
      <c r="H52" s="20" t="n">
        <v>5.33200612</v>
      </c>
      <c r="I52" s="18" t="n">
        <v>436.736627</v>
      </c>
      <c r="J52" s="20" t="n">
        <v>6.98945747</v>
      </c>
      <c r="K52" s="18" t="s">
        <v>481</v>
      </c>
      <c r="L52" s="20" t="s">
        <v>481</v>
      </c>
      <c r="M52" s="18" t="s">
        <v>481</v>
      </c>
      <c r="N52" s="20" t="s">
        <v>481</v>
      </c>
      <c r="O52" s="18" t="s">
        <v>481</v>
      </c>
      <c r="P52" s="20" t="s">
        <v>481</v>
      </c>
      <c r="Q52" s="18" t="s">
        <v>481</v>
      </c>
      <c r="R52" s="20" t="s">
        <v>481</v>
      </c>
      <c r="S52" s="18" t="n">
        <v>426.16076692</v>
      </c>
      <c r="T52" s="20" t="n">
        <v>6.12241448</v>
      </c>
    </row>
    <row r="53" spans="1:20">
      <c r="A53" s="15" t="s">
        <v>528</v>
      </c>
      <c r="B53" s="17" t="n">
        <v>5571</v>
      </c>
      <c r="C53" s="18">
        <f>(0.0/B53*100)</f>
        <v/>
      </c>
      <c r="D53" s="19" t="n">
        <v>5571</v>
      </c>
      <c r="E53" s="18" t="s">
        <v>481</v>
      </c>
      <c r="F53" s="20" t="s">
        <v>481</v>
      </c>
      <c r="G53" s="18" t="s">
        <v>481</v>
      </c>
      <c r="H53" s="20" t="s">
        <v>481</v>
      </c>
      <c r="I53" s="18" t="s">
        <v>481</v>
      </c>
      <c r="J53" s="20" t="s">
        <v>481</v>
      </c>
      <c r="K53" s="18" t="s">
        <v>481</v>
      </c>
      <c r="L53" s="20" t="s">
        <v>481</v>
      </c>
      <c r="M53" s="18" t="s">
        <v>481</v>
      </c>
      <c r="N53" s="20" t="s">
        <v>481</v>
      </c>
      <c r="O53" s="18" t="s">
        <v>481</v>
      </c>
      <c r="P53" s="20" t="s">
        <v>481</v>
      </c>
      <c r="Q53" s="18" t="s">
        <v>481</v>
      </c>
      <c r="R53" s="20" t="s">
        <v>481</v>
      </c>
      <c r="S53" s="18" t="n">
        <v>442.83143358</v>
      </c>
      <c r="T53" s="20" t="n">
        <v>1.65870975</v>
      </c>
    </row>
    <row r="54" spans="1:20">
      <c r="A54" s="15" t="s">
        <v>529</v>
      </c>
      <c r="B54" s="17" t="n">
        <v>4740</v>
      </c>
      <c r="C54" s="18">
        <f>(0.0/B54*100)</f>
        <v/>
      </c>
      <c r="D54" s="19" t="n">
        <v>4740</v>
      </c>
      <c r="E54" s="18" t="s">
        <v>481</v>
      </c>
      <c r="F54" s="20" t="s">
        <v>481</v>
      </c>
      <c r="G54" s="18" t="s">
        <v>481</v>
      </c>
      <c r="H54" s="20" t="s">
        <v>481</v>
      </c>
      <c r="I54" s="18" t="s">
        <v>481</v>
      </c>
      <c r="J54" s="20" t="s">
        <v>481</v>
      </c>
      <c r="K54" s="18" t="s">
        <v>481</v>
      </c>
      <c r="L54" s="20" t="s">
        <v>481</v>
      </c>
      <c r="M54" s="18" t="s">
        <v>481</v>
      </c>
      <c r="N54" s="20" t="s">
        <v>481</v>
      </c>
      <c r="O54" s="18" t="s">
        <v>481</v>
      </c>
      <c r="P54" s="20" t="s">
        <v>481</v>
      </c>
      <c r="Q54" s="18" t="s">
        <v>481</v>
      </c>
      <c r="R54" s="20" t="s">
        <v>481</v>
      </c>
      <c r="S54" s="18" t="n">
        <v>357.73769636</v>
      </c>
      <c r="T54" s="20" t="n">
        <v>3.05348968</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n">
        <v>401.28813522</v>
      </c>
      <c r="T55" s="20" t="n">
        <v>2.95767116</v>
      </c>
    </row>
    <row r="56" spans="1:20">
      <c r="A56" s="15" t="s">
        <v>531</v>
      </c>
      <c r="B56" s="17" t="n">
        <v>5359</v>
      </c>
      <c r="C56" s="18">
        <f>(0.0/B56*100)</f>
        <v/>
      </c>
      <c r="D56" s="19" t="n">
        <v>5359</v>
      </c>
      <c r="E56" s="18" t="n">
        <v>533.3925010299999</v>
      </c>
      <c r="F56" s="20" t="n">
        <v>2.69227802</v>
      </c>
      <c r="G56" s="18" t="n">
        <v>519.11521608</v>
      </c>
      <c r="H56" s="20" t="n">
        <v>3.73562934</v>
      </c>
      <c r="I56" s="18" t="n">
        <v>491.46035235</v>
      </c>
      <c r="J56" s="20" t="n">
        <v>6.54859775</v>
      </c>
      <c r="K56" s="18" t="s">
        <v>481</v>
      </c>
      <c r="L56" s="20" t="s">
        <v>481</v>
      </c>
      <c r="M56" s="18" t="s">
        <v>481</v>
      </c>
      <c r="N56" s="20" t="s">
        <v>481</v>
      </c>
      <c r="O56" s="18" t="s">
        <v>481</v>
      </c>
      <c r="P56" s="20" t="s">
        <v>481</v>
      </c>
      <c r="Q56" s="18" t="s">
        <v>481</v>
      </c>
      <c r="R56" s="20" t="s">
        <v>481</v>
      </c>
      <c r="S56" s="18" t="n">
        <v>478.43388521</v>
      </c>
      <c r="T56" s="20" t="n">
        <v>18.42824274</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n">
        <v>397.25949434</v>
      </c>
      <c r="T57" s="20" t="n">
        <v>2.86584073</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n">
        <v>408.10219777</v>
      </c>
      <c r="T58" s="20" t="n">
        <v>2.92517356</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n">
        <v>347.12590293</v>
      </c>
      <c r="T59" s="20" t="n">
        <v>1.56898215</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n">
        <v>346.54897697</v>
      </c>
      <c r="T60" s="20" t="n">
        <v>4.41355694</v>
      </c>
    </row>
    <row r="61" spans="1:20">
      <c r="A61" s="15" t="s">
        <v>536</v>
      </c>
      <c r="B61" s="17" t="n">
        <v>6525</v>
      </c>
      <c r="C61" s="18">
        <f>(0.0/B61*100)</f>
        <v/>
      </c>
      <c r="D61" s="19" t="n">
        <v>6525</v>
      </c>
      <c r="E61" s="18" t="n">
        <v>472.82751221</v>
      </c>
      <c r="F61" s="20" t="n">
        <v>3.30915665</v>
      </c>
      <c r="G61" s="18" t="n">
        <v>495.76559183</v>
      </c>
      <c r="H61" s="20" t="n">
        <v>3.33127931</v>
      </c>
      <c r="I61" s="18" t="n">
        <v>457.69552287</v>
      </c>
      <c r="J61" s="20" t="n">
        <v>4.22040233</v>
      </c>
      <c r="K61" s="18" t="s">
        <v>481</v>
      </c>
      <c r="L61" s="20" t="s">
        <v>481</v>
      </c>
      <c r="M61" s="18" t="s">
        <v>481</v>
      </c>
      <c r="N61" s="20" t="s">
        <v>481</v>
      </c>
      <c r="O61" s="18" t="s">
        <v>481</v>
      </c>
      <c r="P61" s="20" t="s">
        <v>481</v>
      </c>
      <c r="Q61" s="18" t="s">
        <v>481</v>
      </c>
      <c r="R61" s="20" t="s">
        <v>481</v>
      </c>
      <c r="S61" s="18" t="n">
        <v>419.37542355</v>
      </c>
      <c r="T61" s="20" t="n">
        <v>6.01505078</v>
      </c>
    </row>
    <row r="62" spans="1:20">
      <c r="A62" s="15" t="s">
        <v>537</v>
      </c>
      <c r="B62" s="17" t="n">
        <v>4476</v>
      </c>
      <c r="C62" s="18">
        <f>(0.0/B62*100)</f>
        <v/>
      </c>
      <c r="D62" s="19" t="n">
        <v>4476</v>
      </c>
      <c r="E62" s="18" t="s">
        <v>481</v>
      </c>
      <c r="F62" s="20" t="s">
        <v>481</v>
      </c>
      <c r="G62" s="18" t="s">
        <v>481</v>
      </c>
      <c r="H62" s="20" t="s">
        <v>481</v>
      </c>
      <c r="I62" s="18" t="s">
        <v>481</v>
      </c>
      <c r="J62" s="20" t="s">
        <v>481</v>
      </c>
      <c r="K62" s="18" t="s">
        <v>481</v>
      </c>
      <c r="L62" s="20" t="s">
        <v>481</v>
      </c>
      <c r="M62" s="18" t="s">
        <v>481</v>
      </c>
      <c r="N62" s="20" t="s">
        <v>481</v>
      </c>
      <c r="O62" s="18" t="s">
        <v>481</v>
      </c>
      <c r="P62" s="20" t="s">
        <v>481</v>
      </c>
      <c r="Q62" s="18" t="s">
        <v>481</v>
      </c>
      <c r="R62" s="20" t="s">
        <v>481</v>
      </c>
      <c r="S62" s="18" t="n">
        <v>508.69051855</v>
      </c>
      <c r="T62" s="20" t="n">
        <v>1.25069397</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n">
        <v>351.74154869</v>
      </c>
      <c r="T63" s="20" t="n">
        <v>1.40819617</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n">
        <v>446.66614265</v>
      </c>
      <c r="T64" s="20" t="n">
        <v>1.7787943</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n">
        <v>416.22926213</v>
      </c>
      <c r="T65" s="20" t="n">
        <v>2.51747002</v>
      </c>
    </row>
    <row r="66" spans="1:20">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s">
        <v>481</v>
      </c>
      <c r="N66" s="20" t="s">
        <v>481</v>
      </c>
      <c r="O66" s="18" t="s">
        <v>481</v>
      </c>
      <c r="P66" s="20" t="s">
        <v>481</v>
      </c>
      <c r="Q66" s="18" t="s">
        <v>481</v>
      </c>
      <c r="R66" s="20" t="s">
        <v>481</v>
      </c>
      <c r="S66" s="18" t="n">
        <v>426.88447764</v>
      </c>
      <c r="T66" s="20" t="n">
        <v>1.57885956</v>
      </c>
    </row>
    <row r="67" spans="1:20">
      <c r="A67" s="15" t="s">
        <v>542</v>
      </c>
      <c r="B67" s="17" t="n">
        <v>6971</v>
      </c>
      <c r="C67" s="18">
        <f>(0.0/B67*100)</f>
        <v/>
      </c>
      <c r="D67" s="19" t="n">
        <v>6971</v>
      </c>
      <c r="E67" s="18" t="n">
        <v>416.50583007</v>
      </c>
      <c r="F67" s="20" t="n">
        <v>3.94022219</v>
      </c>
      <c r="G67" s="18" t="n">
        <v>408.04042058</v>
      </c>
      <c r="H67" s="20" t="n">
        <v>3.58033545</v>
      </c>
      <c r="I67" s="18" t="n">
        <v>395.51089716</v>
      </c>
      <c r="J67" s="20" t="n">
        <v>3.54103614</v>
      </c>
      <c r="K67" s="18" t="s">
        <v>481</v>
      </c>
      <c r="L67" s="20" t="s">
        <v>481</v>
      </c>
      <c r="M67" s="18" t="s">
        <v>481</v>
      </c>
      <c r="N67" s="20" t="s">
        <v>481</v>
      </c>
      <c r="O67" s="18" t="s">
        <v>481</v>
      </c>
      <c r="P67" s="20" t="s">
        <v>481</v>
      </c>
      <c r="Q67" s="18" t="s">
        <v>481</v>
      </c>
      <c r="R67" s="20" t="s">
        <v>481</v>
      </c>
      <c r="S67" s="18" t="n">
        <v>333.03098124</v>
      </c>
      <c r="T67" s="20" t="n">
        <v>4.47183399</v>
      </c>
    </row>
    <row r="68" spans="1:20">
      <c r="A68" s="15" t="s">
        <v>543</v>
      </c>
      <c r="B68" s="17" t="n">
        <v>12083</v>
      </c>
      <c r="C68" s="18">
        <f>(0.0/B68*100)</f>
        <v/>
      </c>
      <c r="D68" s="19" t="n">
        <v>12083</v>
      </c>
      <c r="E68" s="18" t="s">
        <v>481</v>
      </c>
      <c r="F68" s="20" t="s">
        <v>481</v>
      </c>
      <c r="G68" s="18" t="s">
        <v>481</v>
      </c>
      <c r="H68" s="20" t="s">
        <v>481</v>
      </c>
      <c r="I68" s="18" t="s">
        <v>481</v>
      </c>
      <c r="J68" s="20" t="s">
        <v>481</v>
      </c>
      <c r="K68" s="18" t="s">
        <v>481</v>
      </c>
      <c r="L68" s="20" t="s">
        <v>481</v>
      </c>
      <c r="M68" s="18" t="s">
        <v>481</v>
      </c>
      <c r="N68" s="20" t="s">
        <v>481</v>
      </c>
      <c r="O68" s="18" t="s">
        <v>481</v>
      </c>
      <c r="P68" s="20" t="s">
        <v>481</v>
      </c>
      <c r="Q68" s="18" t="s">
        <v>481</v>
      </c>
      <c r="R68" s="20" t="s">
        <v>481</v>
      </c>
      <c r="S68" s="18" t="n">
        <v>401.88733115</v>
      </c>
      <c r="T68" s="20" t="n">
        <v>1.01913634</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n">
        <v>433.61659804</v>
      </c>
      <c r="T69" s="20" t="n">
        <v>4.0674456</v>
      </c>
    </row>
    <row r="70" spans="1:20">
      <c r="A70" s="15" t="s">
        <v>545</v>
      </c>
      <c r="B70" s="17" t="n">
        <v>6036</v>
      </c>
      <c r="C70" s="18">
        <f>(0.0/B70*100)</f>
        <v/>
      </c>
      <c r="D70" s="19" t="n">
        <v>6036</v>
      </c>
      <c r="E70" s="18" t="s">
        <v>481</v>
      </c>
      <c r="F70" s="20" t="s">
        <v>481</v>
      </c>
      <c r="G70" s="18" t="s">
        <v>481</v>
      </c>
      <c r="H70" s="20" t="s">
        <v>481</v>
      </c>
      <c r="I70" s="18" t="s">
        <v>481</v>
      </c>
      <c r="J70" s="20" t="s">
        <v>481</v>
      </c>
      <c r="K70" s="18" t="s">
        <v>481</v>
      </c>
      <c r="L70" s="20" t="s">
        <v>481</v>
      </c>
      <c r="M70" s="18" t="s">
        <v>481</v>
      </c>
      <c r="N70" s="20" t="s">
        <v>481</v>
      </c>
      <c r="O70" s="18" t="s">
        <v>481</v>
      </c>
      <c r="P70" s="20" t="s">
        <v>481</v>
      </c>
      <c r="Q70" s="18" t="s">
        <v>481</v>
      </c>
      <c r="R70" s="20" t="s">
        <v>481</v>
      </c>
      <c r="S70" s="18" t="n">
        <v>494.6278326</v>
      </c>
      <c r="T70" s="20" t="n">
        <v>3.08174248</v>
      </c>
    </row>
    <row r="71" spans="1:20">
      <c r="A71" s="15" t="s">
        <v>546</v>
      </c>
      <c r="B71" s="17" t="n">
        <v>6115</v>
      </c>
      <c r="C71" s="18">
        <f>(0.0/B71*100)</f>
        <v/>
      </c>
      <c r="D71" s="19" t="n">
        <v>6115</v>
      </c>
      <c r="E71" s="18" t="s">
        <v>481</v>
      </c>
      <c r="F71" s="20" t="s">
        <v>481</v>
      </c>
      <c r="G71" s="18" t="s">
        <v>481</v>
      </c>
      <c r="H71" s="20" t="s">
        <v>481</v>
      </c>
      <c r="I71" s="18" t="s">
        <v>481</v>
      </c>
      <c r="J71" s="20" t="s">
        <v>481</v>
      </c>
      <c r="K71" s="18" t="s">
        <v>481</v>
      </c>
      <c r="L71" s="20" t="s">
        <v>481</v>
      </c>
      <c r="M71" s="18" t="s">
        <v>481</v>
      </c>
      <c r="N71" s="20" t="s">
        <v>481</v>
      </c>
      <c r="O71" s="18" t="s">
        <v>481</v>
      </c>
      <c r="P71" s="20" t="s">
        <v>481</v>
      </c>
      <c r="Q71" s="18" t="s">
        <v>481</v>
      </c>
      <c r="R71" s="20" t="s">
        <v>481</v>
      </c>
      <c r="S71" s="18" t="n">
        <v>535.10015436</v>
      </c>
      <c r="T71" s="20" t="n">
        <v>1.63496657</v>
      </c>
    </row>
    <row r="72" spans="1:20">
      <c r="A72" s="15" t="s">
        <v>547</v>
      </c>
      <c r="B72" s="17" t="n">
        <v>7708</v>
      </c>
      <c r="C72" s="18">
        <f>(0.0/B72*100)</f>
        <v/>
      </c>
      <c r="D72" s="19" t="n">
        <v>7708</v>
      </c>
      <c r="E72" s="18" t="s">
        <v>481</v>
      </c>
      <c r="F72" s="20" t="s">
        <v>481</v>
      </c>
      <c r="G72" s="18" t="s">
        <v>481</v>
      </c>
      <c r="H72" s="20" t="s">
        <v>481</v>
      </c>
      <c r="I72" s="18" t="s">
        <v>481</v>
      </c>
      <c r="J72" s="20" t="s">
        <v>481</v>
      </c>
      <c r="K72" s="18" t="s">
        <v>481</v>
      </c>
      <c r="L72" s="20" t="s">
        <v>481</v>
      </c>
      <c r="M72" s="18" t="s">
        <v>481</v>
      </c>
      <c r="N72" s="20" t="s">
        <v>481</v>
      </c>
      <c r="O72" s="18" t="s">
        <v>481</v>
      </c>
      <c r="P72" s="20" t="s">
        <v>481</v>
      </c>
      <c r="Q72" s="18" t="s">
        <v>481</v>
      </c>
      <c r="R72" s="20" t="s">
        <v>481</v>
      </c>
      <c r="S72" s="18" t="n">
        <v>497.09909204</v>
      </c>
      <c r="T72" s="20" t="n">
        <v>2.49673717</v>
      </c>
    </row>
    <row r="73" spans="1:20">
      <c r="A73" s="15" t="s">
        <v>548</v>
      </c>
      <c r="B73" s="17" t="n">
        <v>8249</v>
      </c>
      <c r="C73" s="18">
        <f>(0.0/B73*100)</f>
        <v/>
      </c>
      <c r="D73" s="19" t="n">
        <v>8249</v>
      </c>
      <c r="E73" s="18" t="n">
        <v>422.24642811</v>
      </c>
      <c r="F73" s="20" t="n">
        <v>3.6643611</v>
      </c>
      <c r="G73" s="18" t="n">
        <v>415.37341475</v>
      </c>
      <c r="H73" s="20" t="n">
        <v>4.56643059</v>
      </c>
      <c r="I73" s="18" t="n">
        <v>377.33131074</v>
      </c>
      <c r="J73" s="20" t="n">
        <v>3.72505549</v>
      </c>
      <c r="K73" s="18" t="s">
        <v>481</v>
      </c>
      <c r="L73" s="20" t="s">
        <v>481</v>
      </c>
      <c r="M73" s="18" t="s">
        <v>481</v>
      </c>
      <c r="N73" s="20" t="s">
        <v>481</v>
      </c>
      <c r="O73" s="18" t="s">
        <v>481</v>
      </c>
      <c r="P73" s="20" t="s">
        <v>481</v>
      </c>
      <c r="Q73" s="18" t="s">
        <v>481</v>
      </c>
      <c r="R73" s="20" t="s">
        <v>481</v>
      </c>
      <c r="S73" s="18" t="n">
        <v>385.19960645</v>
      </c>
      <c r="T73" s="20" t="n">
        <v>6.24859901</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n">
        <v>427.27325298</v>
      </c>
      <c r="T74" s="20" t="n">
        <v>1.48755563</v>
      </c>
    </row>
    <row r="75" spans="1:20">
      <c r="A75" s="15" t="s">
        <v>550</v>
      </c>
      <c r="B75" s="17" t="n">
        <v>5375</v>
      </c>
      <c r="C75" s="18">
        <f>(0.0/B75*100)</f>
        <v/>
      </c>
      <c r="D75" s="19" t="n">
        <v>5375</v>
      </c>
      <c r="E75" s="18" t="s">
        <v>481</v>
      </c>
      <c r="F75" s="20" t="s">
        <v>481</v>
      </c>
      <c r="G75" s="18" t="s">
        <v>481</v>
      </c>
      <c r="H75" s="20" t="s">
        <v>481</v>
      </c>
      <c r="I75" s="18" t="s">
        <v>481</v>
      </c>
      <c r="J75" s="20" t="s">
        <v>481</v>
      </c>
      <c r="K75" s="18" t="s">
        <v>481</v>
      </c>
      <c r="L75" s="20" t="s">
        <v>481</v>
      </c>
      <c r="M75" s="18" t="s">
        <v>481</v>
      </c>
      <c r="N75" s="20" t="s">
        <v>481</v>
      </c>
      <c r="O75" s="18" t="s">
        <v>481</v>
      </c>
      <c r="P75" s="20" t="s">
        <v>481</v>
      </c>
      <c r="Q75" s="18" t="s">
        <v>481</v>
      </c>
      <c r="R75" s="20" t="s">
        <v>481</v>
      </c>
      <c r="S75" s="18" t="n">
        <v>361.05550906</v>
      </c>
      <c r="T75" s="20" t="n">
        <v>3.06496607</v>
      </c>
    </row>
    <row r="76" spans="1:20">
      <c r="A76" s="15" t="s">
        <v>551</v>
      </c>
      <c r="B76" s="17" t="n">
        <v>14167</v>
      </c>
      <c r="C76" s="18">
        <f>(0.0/B76*100)</f>
        <v/>
      </c>
      <c r="D76" s="19" t="n">
        <v>14167</v>
      </c>
      <c r="E76" s="18" t="s">
        <v>481</v>
      </c>
      <c r="F76" s="20" t="s">
        <v>481</v>
      </c>
      <c r="G76" s="18" t="s">
        <v>481</v>
      </c>
      <c r="H76" s="20" t="s">
        <v>481</v>
      </c>
      <c r="I76" s="18" t="s">
        <v>481</v>
      </c>
      <c r="J76" s="20" t="s">
        <v>481</v>
      </c>
      <c r="K76" s="18" t="s">
        <v>481</v>
      </c>
      <c r="L76" s="20" t="s">
        <v>481</v>
      </c>
      <c r="M76" s="18" t="s">
        <v>481</v>
      </c>
      <c r="N76" s="20" t="s">
        <v>481</v>
      </c>
      <c r="O76" s="18" t="s">
        <v>481</v>
      </c>
      <c r="P76" s="20" t="s">
        <v>481</v>
      </c>
      <c r="Q76" s="18" t="s">
        <v>481</v>
      </c>
      <c r="R76" s="20" t="s">
        <v>481</v>
      </c>
      <c r="S76" s="18" t="n">
        <v>433.54229026</v>
      </c>
      <c r="T76" s="20" t="n">
        <v>2.87055143</v>
      </c>
    </row>
    <row r="77" spans="1:20">
      <c r="A77" s="15" t="s">
        <v>552</v>
      </c>
      <c r="B77" s="17" t="n">
        <v>6062</v>
      </c>
      <c r="C77" s="18">
        <f>(0.0/B77*100)</f>
        <v/>
      </c>
      <c r="D77" s="19" t="n">
        <v>6062</v>
      </c>
      <c r="E77" s="18" t="s">
        <v>481</v>
      </c>
      <c r="F77" s="20" t="s">
        <v>481</v>
      </c>
      <c r="G77" s="18" t="s">
        <v>481</v>
      </c>
      <c r="H77" s="20" t="s">
        <v>481</v>
      </c>
      <c r="I77" s="18" t="s">
        <v>481</v>
      </c>
      <c r="J77" s="20" t="s">
        <v>481</v>
      </c>
      <c r="K77" s="18" t="s">
        <v>481</v>
      </c>
      <c r="L77" s="20" t="s">
        <v>481</v>
      </c>
      <c r="M77" s="18" t="s">
        <v>481</v>
      </c>
      <c r="N77" s="20" t="s">
        <v>481</v>
      </c>
      <c r="O77" s="18" t="s">
        <v>481</v>
      </c>
      <c r="P77" s="20" t="s">
        <v>481</v>
      </c>
      <c r="Q77" s="18" t="s">
        <v>481</v>
      </c>
      <c r="R77" s="20" t="s">
        <v>481</v>
      </c>
      <c r="S77" s="18" t="n">
        <v>436.57213154</v>
      </c>
      <c r="T77" s="20" t="n">
        <v>2.54986207</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n">
        <v>486.77376404</v>
      </c>
      <c r="T78" s="20" t="n">
        <v>3.73078934</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n">
        <v>475.33231053</v>
      </c>
      <c r="T79" s="20" t="n">
        <v>7.19302375</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n">
        <v>427.14102033</v>
      </c>
      <c r="T80" s="20" t="n">
        <v>3.42468904</v>
      </c>
    </row>
    <row r="81" spans="1:20">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s">
        <v>481</v>
      </c>
      <c r="N81" s="20" t="s">
        <v>481</v>
      </c>
      <c r="O81" s="18" t="s">
        <v>481</v>
      </c>
      <c r="P81" s="20" t="s">
        <v>481</v>
      </c>
      <c r="Q81" s="18" t="s">
        <v>481</v>
      </c>
      <c r="R81" s="20" t="s">
        <v>481</v>
      </c>
      <c r="S81" s="18" t="n">
        <v>430.57819649</v>
      </c>
      <c r="T81" s="20" t="n">
        <v>3.47584594</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30.xml><?xml version="1.0" encoding="utf-8"?>
<worksheet xmlns="http://schemas.openxmlformats.org/spreadsheetml/2006/main">
  <sheetPr>
    <outlinePr summaryBelow="1" summaryRight="1"/>
    <pageSetUpPr/>
  </sheetPr>
  <dimension ref="A1:J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0">
      <c r="A1" s="4" t="s">
        <v>460</v>
      </c>
    </row>
    <row r="2" spans="1:10">
      <c r="A2" s="5" t="s">
        <v>974</v>
      </c>
    </row>
    <row customHeight="1" ht="30" r="4" spans="1:10">
      <c r="A4" s="6" t="n"/>
      <c r="B4" s="7" t="s">
        <v>462</v>
      </c>
      <c r="C4" s="7" t="s">
        <v>463</v>
      </c>
      <c r="D4" s="8" t="s">
        <v>462</v>
      </c>
      <c r="E4" s="9" t="s">
        <v>598</v>
      </c>
      <c r="F4" s="10" t="n"/>
      <c r="G4" s="9" t="s">
        <v>597</v>
      </c>
      <c r="H4" s="10" t="n"/>
      <c r="I4" s="9" t="s">
        <v>472</v>
      </c>
      <c r="J4" s="10" t="n"/>
    </row>
    <row r="5" spans="1:10">
      <c r="A5" s="11" t="s"/>
      <c r="B5" s="12" t="s">
        <v>475</v>
      </c>
      <c r="C5" s="12" t="s">
        <v>476</v>
      </c>
      <c r="D5" s="11" t="s">
        <v>477</v>
      </c>
      <c r="E5" s="12" t="s">
        <v>478</v>
      </c>
      <c r="F5" s="11" t="s">
        <v>479</v>
      </c>
      <c r="G5" s="12" t="s">
        <v>478</v>
      </c>
      <c r="H5" s="11" t="s">
        <v>479</v>
      </c>
      <c r="I5" s="12" t="s">
        <v>478</v>
      </c>
      <c r="J5" s="11" t="s">
        <v>479</v>
      </c>
    </row>
    <row r="6" spans="1:10">
      <c r="A6" s="13" t="s">
        <v>456</v>
      </c>
      <c r="B6" s="14" t="n"/>
      <c r="C6" s="14" t="n"/>
      <c r="D6" s="15" t="n"/>
      <c r="E6" s="14" t="n"/>
      <c r="F6" s="15" t="n"/>
      <c r="G6" s="14" t="n"/>
      <c r="H6" s="15" t="n"/>
      <c r="I6" s="14" t="n"/>
      <c r="J6" s="16" t="n"/>
    </row>
    <row r="7" spans="1:10">
      <c r="A7" s="15" t="s">
        <v>480</v>
      </c>
      <c r="B7" s="17" t="n">
        <v>14530</v>
      </c>
      <c r="C7" s="18">
        <f>(0.0/B7*100)</f>
        <v/>
      </c>
      <c r="D7" s="19" t="n">
        <v>14530</v>
      </c>
      <c r="E7" s="18" t="s">
        <v>481</v>
      </c>
      <c r="F7" s="20" t="s">
        <v>481</v>
      </c>
      <c r="G7" s="18" t="n">
        <v>502.90055977</v>
      </c>
      <c r="H7" s="20" t="n">
        <v>1.69089195</v>
      </c>
      <c r="I7" s="18" t="s">
        <v>481</v>
      </c>
      <c r="J7" s="20" t="s">
        <v>481</v>
      </c>
    </row>
    <row r="8" spans="1:10">
      <c r="A8" s="15" t="s">
        <v>483</v>
      </c>
      <c r="B8" s="17" t="n">
        <v>7007</v>
      </c>
      <c r="C8" s="18">
        <f>(0.0/B8*100)</f>
        <v/>
      </c>
      <c r="D8" s="19" t="n">
        <v>7007</v>
      </c>
      <c r="E8" s="18" t="s">
        <v>481</v>
      </c>
      <c r="F8" s="20" t="s">
        <v>481</v>
      </c>
      <c r="G8" s="18" t="n">
        <v>484.86559727</v>
      </c>
      <c r="H8" s="20" t="n">
        <v>2.83527767</v>
      </c>
      <c r="I8" s="18" t="s">
        <v>481</v>
      </c>
      <c r="J8" s="20" t="s">
        <v>481</v>
      </c>
    </row>
    <row r="9" spans="1:10">
      <c r="A9" s="15" t="s">
        <v>484</v>
      </c>
      <c r="B9" s="17" t="n">
        <v>9651</v>
      </c>
      <c r="C9" s="18">
        <f>(0.0/B9*100)</f>
        <v/>
      </c>
      <c r="D9" s="19" t="n">
        <v>9651</v>
      </c>
      <c r="E9" s="18" t="s">
        <v>481</v>
      </c>
      <c r="F9" s="20" t="s">
        <v>481</v>
      </c>
      <c r="G9" s="18" t="n">
        <v>498.52418921</v>
      </c>
      <c r="H9" s="20" t="n">
        <v>2.41570579</v>
      </c>
      <c r="I9" s="18" t="s">
        <v>481</v>
      </c>
      <c r="J9" s="20" t="s">
        <v>481</v>
      </c>
    </row>
    <row r="10" spans="1:10">
      <c r="A10" s="15" t="s">
        <v>485</v>
      </c>
      <c r="B10" s="17" t="n">
        <v>20058</v>
      </c>
      <c r="C10" s="18">
        <f>(0.0/B10*100)</f>
        <v/>
      </c>
      <c r="D10" s="19" t="n">
        <v>20058</v>
      </c>
      <c r="E10" s="18" t="s">
        <v>481</v>
      </c>
      <c r="F10" s="20" t="s">
        <v>481</v>
      </c>
      <c r="G10" s="18" t="n">
        <v>526.66780551</v>
      </c>
      <c r="H10" s="20" t="n">
        <v>2.30093959</v>
      </c>
      <c r="I10" s="18" t="s">
        <v>481</v>
      </c>
      <c r="J10" s="20" t="s">
        <v>481</v>
      </c>
    </row>
    <row r="11" spans="1:10">
      <c r="A11" s="15" t="s">
        <v>486</v>
      </c>
      <c r="B11" s="17" t="n">
        <v>7053</v>
      </c>
      <c r="C11" s="18">
        <f>(0.0/B11*100)</f>
        <v/>
      </c>
      <c r="D11" s="19" t="n">
        <v>7053</v>
      </c>
      <c r="E11" s="18" t="s">
        <v>481</v>
      </c>
      <c r="F11" s="20" t="s">
        <v>481</v>
      </c>
      <c r="G11" s="18" t="n">
        <v>458.57087608</v>
      </c>
      <c r="H11" s="20" t="n">
        <v>2.58487782</v>
      </c>
      <c r="I11" s="18" t="s">
        <v>481</v>
      </c>
      <c r="J11" s="20" t="s">
        <v>481</v>
      </c>
    </row>
    <row r="12" spans="1:10">
      <c r="A12" s="15" t="s">
        <v>487</v>
      </c>
      <c r="B12" s="17" t="n">
        <v>6894</v>
      </c>
      <c r="C12" s="18">
        <f>(0.0/B12*100)</f>
        <v/>
      </c>
      <c r="D12" s="19" t="n">
        <v>6894</v>
      </c>
      <c r="E12" s="18" t="s">
        <v>481</v>
      </c>
      <c r="F12" s="20" t="s">
        <v>481</v>
      </c>
      <c r="G12" s="18" t="n">
        <v>487.25014112</v>
      </c>
      <c r="H12" s="20" t="n">
        <v>2.59970688</v>
      </c>
      <c r="I12" s="18" t="s">
        <v>481</v>
      </c>
      <c r="J12" s="20" t="s">
        <v>481</v>
      </c>
    </row>
    <row r="13" spans="1:10">
      <c r="A13" s="15" t="s">
        <v>488</v>
      </c>
      <c r="B13" s="17" t="n">
        <v>7161</v>
      </c>
      <c r="C13" s="18">
        <f>(0.0/B13*100)</f>
        <v/>
      </c>
      <c r="D13" s="19" t="n">
        <v>7161</v>
      </c>
      <c r="E13" s="18" t="s">
        <v>481</v>
      </c>
      <c r="F13" s="20" t="s">
        <v>481</v>
      </c>
      <c r="G13" s="18" t="n">
        <v>499.8145841</v>
      </c>
      <c r="H13" s="20" t="n">
        <v>2.54454744</v>
      </c>
      <c r="I13" s="18" t="s">
        <v>481</v>
      </c>
      <c r="J13" s="20" t="s">
        <v>481</v>
      </c>
    </row>
    <row r="14" spans="1:10">
      <c r="A14" s="15" t="s">
        <v>489</v>
      </c>
      <c r="B14" s="17" t="n">
        <v>5587</v>
      </c>
      <c r="C14" s="18">
        <f>(0.0/B14*100)</f>
        <v/>
      </c>
      <c r="D14" s="19" t="n">
        <v>5587</v>
      </c>
      <c r="E14" s="18" t="s">
        <v>481</v>
      </c>
      <c r="F14" s="20" t="s">
        <v>481</v>
      </c>
      <c r="G14" s="18" t="n">
        <v>519.14285498</v>
      </c>
      <c r="H14" s="20" t="n">
        <v>2.21768835</v>
      </c>
      <c r="I14" s="18" t="s">
        <v>481</v>
      </c>
      <c r="J14" s="20" t="s">
        <v>481</v>
      </c>
    </row>
    <row r="15" spans="1:10">
      <c r="A15" s="15" t="s">
        <v>490</v>
      </c>
      <c r="B15" s="17" t="n">
        <v>5882</v>
      </c>
      <c r="C15" s="18">
        <f>(0.0/B15*100)</f>
        <v/>
      </c>
      <c r="D15" s="19" t="n">
        <v>5882</v>
      </c>
      <c r="E15" s="18" t="s">
        <v>481</v>
      </c>
      <c r="F15" s="20" t="s">
        <v>481</v>
      </c>
      <c r="G15" s="18" t="n">
        <v>526.42474711</v>
      </c>
      <c r="H15" s="20" t="n">
        <v>2.54657653</v>
      </c>
      <c r="I15" s="18" t="s">
        <v>481</v>
      </c>
      <c r="J15" s="20" t="s">
        <v>481</v>
      </c>
    </row>
    <row r="16" spans="1:10">
      <c r="A16" s="15" t="s">
        <v>491</v>
      </c>
      <c r="B16" s="17" t="n">
        <v>6108</v>
      </c>
      <c r="C16" s="18">
        <f>(0.0/B16*100)</f>
        <v/>
      </c>
      <c r="D16" s="19" t="n">
        <v>6108</v>
      </c>
      <c r="E16" s="18" t="s">
        <v>481</v>
      </c>
      <c r="F16" s="20" t="s">
        <v>481</v>
      </c>
      <c r="G16" s="18" t="n">
        <v>499.30614176</v>
      </c>
      <c r="H16" s="20" t="n">
        <v>2.50701975</v>
      </c>
      <c r="I16" s="18" t="s">
        <v>481</v>
      </c>
      <c r="J16" s="20" t="s">
        <v>481</v>
      </c>
    </row>
    <row r="17" spans="1:10">
      <c r="A17" s="15" t="s">
        <v>492</v>
      </c>
      <c r="B17" s="17" t="n">
        <v>6504</v>
      </c>
      <c r="C17" s="18">
        <f>(0.0/B17*100)</f>
        <v/>
      </c>
      <c r="D17" s="19" t="n">
        <v>6504</v>
      </c>
      <c r="E17" s="18" t="s">
        <v>481</v>
      </c>
      <c r="F17" s="20" t="s">
        <v>481</v>
      </c>
      <c r="G17" s="18" t="n">
        <v>509.10413881</v>
      </c>
      <c r="H17" s="20" t="n">
        <v>3.01848978</v>
      </c>
      <c r="I17" s="18" t="s">
        <v>481</v>
      </c>
      <c r="J17" s="20" t="s">
        <v>481</v>
      </c>
    </row>
    <row r="18" spans="1:10">
      <c r="A18" s="15" t="s">
        <v>493</v>
      </c>
      <c r="B18" s="17" t="n">
        <v>5532</v>
      </c>
      <c r="C18" s="18">
        <f>(0.0/B18*100)</f>
        <v/>
      </c>
      <c r="D18" s="19" t="n">
        <v>5532</v>
      </c>
      <c r="E18" s="18" t="s">
        <v>481</v>
      </c>
      <c r="F18" s="20" t="s">
        <v>481</v>
      </c>
      <c r="G18" s="18" t="n">
        <v>467.03953801</v>
      </c>
      <c r="H18" s="20" t="n">
        <v>4.33869737</v>
      </c>
      <c r="I18" s="18" t="s">
        <v>481</v>
      </c>
      <c r="J18" s="20" t="s">
        <v>481</v>
      </c>
    </row>
    <row r="19" spans="1:10">
      <c r="A19" s="15" t="s">
        <v>494</v>
      </c>
      <c r="B19" s="17" t="n">
        <v>5658</v>
      </c>
      <c r="C19" s="18">
        <f>(0.0/B19*100)</f>
        <v/>
      </c>
      <c r="D19" s="19" t="n">
        <v>5658</v>
      </c>
      <c r="E19" s="18" t="s">
        <v>481</v>
      </c>
      <c r="F19" s="20" t="s">
        <v>481</v>
      </c>
      <c r="G19" s="18" t="n">
        <v>469.52325778</v>
      </c>
      <c r="H19" s="20" t="n">
        <v>2.65905462</v>
      </c>
      <c r="I19" s="18" t="s">
        <v>481</v>
      </c>
      <c r="J19" s="20" t="s">
        <v>481</v>
      </c>
    </row>
    <row r="20" spans="1:10">
      <c r="A20" s="15" t="s">
        <v>495</v>
      </c>
      <c r="B20" s="17" t="n">
        <v>3371</v>
      </c>
      <c r="C20" s="18">
        <f>(0.0/B20*100)</f>
        <v/>
      </c>
      <c r="D20" s="19" t="n">
        <v>3371</v>
      </c>
      <c r="E20" s="18" t="s">
        <v>481</v>
      </c>
      <c r="F20" s="20" t="s">
        <v>481</v>
      </c>
      <c r="G20" s="18" t="n">
        <v>481.52554084</v>
      </c>
      <c r="H20" s="20" t="n">
        <v>1.98496383</v>
      </c>
      <c r="I20" s="18" t="s">
        <v>481</v>
      </c>
      <c r="J20" s="20" t="s">
        <v>481</v>
      </c>
    </row>
    <row r="21" spans="1:10">
      <c r="A21" s="15" t="s">
        <v>496</v>
      </c>
      <c r="B21" s="17" t="n">
        <v>5741</v>
      </c>
      <c r="C21" s="18">
        <f>(0.0/B21*100)</f>
        <v/>
      </c>
      <c r="D21" s="19" t="n">
        <v>5741</v>
      </c>
      <c r="E21" s="18" t="s">
        <v>481</v>
      </c>
      <c r="F21" s="20" t="s">
        <v>481</v>
      </c>
      <c r="G21" s="18" t="n">
        <v>520.81484119</v>
      </c>
      <c r="H21" s="20" t="n">
        <v>2.46605491</v>
      </c>
      <c r="I21" s="18" t="s">
        <v>481</v>
      </c>
      <c r="J21" s="20" t="s">
        <v>481</v>
      </c>
    </row>
    <row r="22" spans="1:10">
      <c r="A22" s="15" t="s">
        <v>497</v>
      </c>
      <c r="B22" s="17" t="n">
        <v>6598</v>
      </c>
      <c r="C22" s="18">
        <f>(0.0/B22*100)</f>
        <v/>
      </c>
      <c r="D22" s="19" t="n">
        <v>6598</v>
      </c>
      <c r="E22" s="18" t="s">
        <v>481</v>
      </c>
      <c r="F22" s="20" t="s">
        <v>481</v>
      </c>
      <c r="G22" s="18" t="n">
        <v>478.96064277</v>
      </c>
      <c r="H22" s="20" t="n">
        <v>3.77659329</v>
      </c>
      <c r="I22" s="18" t="s">
        <v>481</v>
      </c>
      <c r="J22" s="20" t="s">
        <v>481</v>
      </c>
    </row>
    <row r="23" spans="1:10">
      <c r="A23" s="15" t="s">
        <v>498</v>
      </c>
      <c r="B23" s="17" t="n">
        <v>11583</v>
      </c>
      <c r="C23" s="18">
        <f>(0.0/B23*100)</f>
        <v/>
      </c>
      <c r="D23" s="19" t="n">
        <v>11583</v>
      </c>
      <c r="E23" s="18" t="s">
        <v>481</v>
      </c>
      <c r="F23" s="20" t="s">
        <v>481</v>
      </c>
      <c r="G23" s="18" t="n">
        <v>484.7579961</v>
      </c>
      <c r="H23" s="20" t="n">
        <v>2.68139711</v>
      </c>
      <c r="I23" s="18" t="s">
        <v>481</v>
      </c>
      <c r="J23" s="20" t="s">
        <v>481</v>
      </c>
    </row>
    <row r="24" spans="1:10">
      <c r="A24" s="15" t="s">
        <v>499</v>
      </c>
      <c r="B24" s="17" t="n">
        <v>6647</v>
      </c>
      <c r="C24" s="18">
        <f>(0.0/B24*100)</f>
        <v/>
      </c>
      <c r="D24" s="19" t="n">
        <v>6647</v>
      </c>
      <c r="E24" s="18" t="s">
        <v>481</v>
      </c>
      <c r="F24" s="20" t="s">
        <v>481</v>
      </c>
      <c r="G24" s="18" t="n">
        <v>515.9584799199999</v>
      </c>
      <c r="H24" s="20" t="n">
        <v>3.19721086</v>
      </c>
      <c r="I24" s="18" t="s">
        <v>481</v>
      </c>
      <c r="J24" s="20" t="s">
        <v>481</v>
      </c>
    </row>
    <row r="25" spans="1:10">
      <c r="A25" s="15" t="s">
        <v>500</v>
      </c>
      <c r="B25" s="17" t="n">
        <v>5581</v>
      </c>
      <c r="C25" s="18">
        <f>(0.0/B25*100)</f>
        <v/>
      </c>
      <c r="D25" s="19" t="n">
        <v>5581</v>
      </c>
      <c r="E25" s="18" t="s">
        <v>481</v>
      </c>
      <c r="F25" s="20" t="s">
        <v>481</v>
      </c>
      <c r="G25" s="18" t="n">
        <v>517.43670963</v>
      </c>
      <c r="H25" s="20" t="n">
        <v>3.50472354</v>
      </c>
      <c r="I25" s="18" t="s">
        <v>481</v>
      </c>
      <c r="J25" s="20" t="s">
        <v>481</v>
      </c>
    </row>
    <row r="26" spans="1:10">
      <c r="A26" s="15" t="s">
        <v>501</v>
      </c>
      <c r="B26" s="17" t="n">
        <v>4869</v>
      </c>
      <c r="C26" s="18">
        <f>(0.0/B26*100)</f>
        <v/>
      </c>
      <c r="D26" s="19" t="n">
        <v>4869</v>
      </c>
      <c r="E26" s="18" t="s">
        <v>481</v>
      </c>
      <c r="F26" s="20" t="s">
        <v>481</v>
      </c>
      <c r="G26" s="18" t="n">
        <v>487.75809838</v>
      </c>
      <c r="H26" s="20" t="n">
        <v>1.80202994</v>
      </c>
      <c r="I26" s="18" t="s">
        <v>481</v>
      </c>
      <c r="J26" s="20" t="s">
        <v>481</v>
      </c>
    </row>
    <row r="27" spans="1:10">
      <c r="A27" s="15" t="s">
        <v>502</v>
      </c>
      <c r="B27" s="17" t="n">
        <v>5299</v>
      </c>
      <c r="C27" s="18">
        <f>(0.0/B27*100)</f>
        <v/>
      </c>
      <c r="D27" s="19" t="n">
        <v>5299</v>
      </c>
      <c r="E27" s="18" t="s">
        <v>481</v>
      </c>
      <c r="F27" s="20" t="s">
        <v>481</v>
      </c>
      <c r="G27" s="18" t="n">
        <v>481.43909717</v>
      </c>
      <c r="H27" s="20" t="n">
        <v>1.44144491</v>
      </c>
      <c r="I27" s="18" t="s">
        <v>481</v>
      </c>
      <c r="J27" s="20" t="s">
        <v>481</v>
      </c>
    </row>
    <row r="28" spans="1:10">
      <c r="A28" s="15" t="s">
        <v>503</v>
      </c>
      <c r="B28" s="17" t="n">
        <v>7568</v>
      </c>
      <c r="C28" s="18">
        <f>(0.0/B28*100)</f>
        <v/>
      </c>
      <c r="D28" s="19" t="n">
        <v>7568</v>
      </c>
      <c r="E28" s="18" t="s">
        <v>481</v>
      </c>
      <c r="F28" s="20" t="s">
        <v>481</v>
      </c>
      <c r="G28" s="18" t="n">
        <v>423.2764794</v>
      </c>
      <c r="H28" s="20" t="n">
        <v>2.58361374</v>
      </c>
      <c r="I28" s="18" t="s">
        <v>481</v>
      </c>
      <c r="J28" s="20" t="s">
        <v>481</v>
      </c>
    </row>
    <row r="29" spans="1:10">
      <c r="A29" s="15" t="s">
        <v>504</v>
      </c>
      <c r="B29" s="17" t="n">
        <v>5385</v>
      </c>
      <c r="C29" s="18">
        <f>(0.0/B29*100)</f>
        <v/>
      </c>
      <c r="D29" s="19" t="n">
        <v>5385</v>
      </c>
      <c r="E29" s="18" t="s">
        <v>481</v>
      </c>
      <c r="F29" s="20" t="s">
        <v>481</v>
      </c>
      <c r="G29" s="18" t="n">
        <v>502.9590511</v>
      </c>
      <c r="H29" s="20" t="n">
        <v>2.41174317</v>
      </c>
      <c r="I29" s="18" t="s">
        <v>481</v>
      </c>
      <c r="J29" s="20" t="s">
        <v>481</v>
      </c>
    </row>
    <row r="30" spans="1:10">
      <c r="A30" s="15" t="s">
        <v>505</v>
      </c>
      <c r="B30" s="17" t="n">
        <v>4520</v>
      </c>
      <c r="C30" s="18">
        <f>(0.0/B30*100)</f>
        <v/>
      </c>
      <c r="D30" s="19" t="n">
        <v>4520</v>
      </c>
      <c r="E30" s="18" t="s">
        <v>481</v>
      </c>
      <c r="F30" s="20" t="s">
        <v>481</v>
      </c>
      <c r="G30" s="18" t="n">
        <v>509.27071254</v>
      </c>
      <c r="H30" s="20" t="n">
        <v>2.40467898</v>
      </c>
      <c r="I30" s="18" t="s">
        <v>481</v>
      </c>
      <c r="J30" s="20" t="s">
        <v>481</v>
      </c>
    </row>
    <row r="31" spans="1:10">
      <c r="A31" s="15" t="s">
        <v>506</v>
      </c>
      <c r="B31" s="17" t="n">
        <v>5456</v>
      </c>
      <c r="C31" s="18">
        <f>(0.0/B31*100)</f>
        <v/>
      </c>
      <c r="D31" s="19" t="n">
        <v>5456</v>
      </c>
      <c r="E31" s="18" t="s">
        <v>481</v>
      </c>
      <c r="F31" s="20" t="s">
        <v>481</v>
      </c>
      <c r="G31" s="18" t="n">
        <v>513.19117289</v>
      </c>
      <c r="H31" s="20" t="n">
        <v>2.50932949</v>
      </c>
      <c r="I31" s="18" t="s">
        <v>481</v>
      </c>
      <c r="J31" s="20" t="s">
        <v>481</v>
      </c>
    </row>
    <row r="32" spans="1:10">
      <c r="A32" s="15" t="s">
        <v>507</v>
      </c>
      <c r="B32" s="17" t="n">
        <v>4478</v>
      </c>
      <c r="C32" s="18">
        <f>(0.0/B32*100)</f>
        <v/>
      </c>
      <c r="D32" s="19" t="n">
        <v>4478</v>
      </c>
      <c r="E32" s="18" t="s">
        <v>481</v>
      </c>
      <c r="F32" s="20" t="s">
        <v>481</v>
      </c>
      <c r="G32" s="18" t="n">
        <v>505.69707044</v>
      </c>
      <c r="H32" s="20" t="n">
        <v>2.48475327</v>
      </c>
      <c r="I32" s="18" t="s">
        <v>481</v>
      </c>
      <c r="J32" s="20" t="s">
        <v>481</v>
      </c>
    </row>
    <row r="33" spans="1:10">
      <c r="A33" s="15" t="s">
        <v>508</v>
      </c>
      <c r="B33" s="17" t="n">
        <v>7325</v>
      </c>
      <c r="C33" s="18">
        <f>(0.0/B33*100)</f>
        <v/>
      </c>
      <c r="D33" s="19" t="n">
        <v>7325</v>
      </c>
      <c r="E33" s="18" t="s">
        <v>481</v>
      </c>
      <c r="F33" s="20" t="s">
        <v>481</v>
      </c>
      <c r="G33" s="18" t="n">
        <v>498.12890567</v>
      </c>
      <c r="H33" s="20" t="n">
        <v>2.69356009</v>
      </c>
      <c r="I33" s="18" t="s">
        <v>481</v>
      </c>
      <c r="J33" s="20" t="s">
        <v>481</v>
      </c>
    </row>
    <row r="34" spans="1:10">
      <c r="A34" s="15" t="s">
        <v>509</v>
      </c>
      <c r="B34" s="17" t="n">
        <v>6350</v>
      </c>
      <c r="C34" s="18">
        <f>(0.0/B34*100)</f>
        <v/>
      </c>
      <c r="D34" s="19" t="n">
        <v>6350</v>
      </c>
      <c r="E34" s="18" t="s">
        <v>481</v>
      </c>
      <c r="F34" s="20" t="s">
        <v>481</v>
      </c>
      <c r="G34" s="18" t="n">
        <v>452.51433685</v>
      </c>
      <c r="H34" s="20" t="n">
        <v>2.82819782</v>
      </c>
      <c r="I34" s="18" t="s">
        <v>481</v>
      </c>
      <c r="J34" s="20" t="s">
        <v>481</v>
      </c>
    </row>
    <row r="35" spans="1:10">
      <c r="A35" s="15" t="s">
        <v>510</v>
      </c>
      <c r="B35" s="17" t="n">
        <v>6406</v>
      </c>
      <c r="C35" s="18">
        <f>(0.0/B35*100)</f>
        <v/>
      </c>
      <c r="D35" s="19" t="n">
        <v>6406</v>
      </c>
      <c r="E35" s="18" t="s">
        <v>481</v>
      </c>
      <c r="F35" s="20" t="s">
        <v>481</v>
      </c>
      <c r="G35" s="18" t="n">
        <v>505.2158807</v>
      </c>
      <c r="H35" s="20" t="n">
        <v>1.4729023</v>
      </c>
      <c r="I35" s="18" t="s">
        <v>481</v>
      </c>
      <c r="J35" s="20" t="s">
        <v>481</v>
      </c>
    </row>
    <row r="36" spans="1:10">
      <c r="A36" s="15" t="s">
        <v>511</v>
      </c>
      <c r="B36" s="17" t="n">
        <v>6736</v>
      </c>
      <c r="C36" s="18">
        <f>(0.0/B36*100)</f>
        <v/>
      </c>
      <c r="D36" s="19" t="n">
        <v>6736</v>
      </c>
      <c r="E36" s="18" t="s">
        <v>481</v>
      </c>
      <c r="F36" s="20" t="s">
        <v>481</v>
      </c>
      <c r="G36" s="18" t="n">
        <v>495.57643519</v>
      </c>
      <c r="H36" s="20" t="n">
        <v>2.3637625</v>
      </c>
      <c r="I36" s="18" t="s">
        <v>481</v>
      </c>
      <c r="J36" s="20" t="s">
        <v>481</v>
      </c>
    </row>
    <row r="37" spans="1:10">
      <c r="A37" s="15" t="s">
        <v>512</v>
      </c>
      <c r="B37" s="17" t="n">
        <v>5458</v>
      </c>
      <c r="C37" s="18">
        <f>(0.0/B37*100)</f>
        <v/>
      </c>
      <c r="D37" s="19" t="n">
        <v>5458</v>
      </c>
      <c r="E37" s="18" t="s">
        <v>481</v>
      </c>
      <c r="F37" s="20" t="s">
        <v>481</v>
      </c>
      <c r="G37" s="18" t="n">
        <v>500.15560677</v>
      </c>
      <c r="H37" s="20" t="n">
        <v>3.48340033</v>
      </c>
      <c r="I37" s="18" t="s">
        <v>481</v>
      </c>
      <c r="J37" s="20" t="s">
        <v>481</v>
      </c>
    </row>
    <row r="38" spans="1:10">
      <c r="A38" s="15" t="s">
        <v>513</v>
      </c>
      <c r="B38" s="17" t="n">
        <v>5860</v>
      </c>
      <c r="C38" s="18">
        <f>(0.0/B38*100)</f>
        <v/>
      </c>
      <c r="D38" s="19" t="n">
        <v>5860</v>
      </c>
      <c r="E38" s="18" t="s">
        <v>481</v>
      </c>
      <c r="F38" s="20" t="s">
        <v>481</v>
      </c>
      <c r="G38" s="18" t="n">
        <v>492.19822853</v>
      </c>
      <c r="H38" s="20" t="n">
        <v>3.03101996</v>
      </c>
      <c r="I38" s="18" t="s">
        <v>481</v>
      </c>
      <c r="J38" s="20" t="s">
        <v>481</v>
      </c>
    </row>
    <row r="39" spans="1:10">
      <c r="A39" s="15" t="s">
        <v>514</v>
      </c>
      <c r="B39" s="17" t="n">
        <v>5895</v>
      </c>
      <c r="C39" s="18">
        <f>(0.0/B39*100)</f>
        <v/>
      </c>
      <c r="D39" s="19" t="n">
        <v>5895</v>
      </c>
      <c r="E39" s="18" t="s">
        <v>481</v>
      </c>
      <c r="F39" s="20" t="s">
        <v>481</v>
      </c>
      <c r="G39" s="18" t="n">
        <v>428.33509279</v>
      </c>
      <c r="H39" s="20" t="n">
        <v>3.96406432</v>
      </c>
      <c r="I39" s="18" t="s">
        <v>481</v>
      </c>
      <c r="J39" s="20" t="s">
        <v>481</v>
      </c>
    </row>
    <row r="40" spans="1:10">
      <c r="A40" s="15" t="s">
        <v>515</v>
      </c>
      <c r="B40" s="17" t="n">
        <v>14157</v>
      </c>
      <c r="C40" s="18">
        <f>(0.0/B40*100)</f>
        <v/>
      </c>
      <c r="D40" s="19" t="n">
        <v>14157</v>
      </c>
      <c r="E40" s="18" t="s">
        <v>481</v>
      </c>
      <c r="F40" s="20" t="s">
        <v>481</v>
      </c>
      <c r="G40" s="18" t="n">
        <v>497.97193117</v>
      </c>
      <c r="H40" s="20" t="n">
        <v>2.7693772</v>
      </c>
      <c r="I40" s="18" t="s">
        <v>481</v>
      </c>
      <c r="J40" s="20" t="s">
        <v>481</v>
      </c>
    </row>
    <row r="41" spans="1:10">
      <c r="A41" s="15" t="s">
        <v>516</v>
      </c>
      <c r="B41" s="17" t="n">
        <v>5712</v>
      </c>
      <c r="C41" s="18">
        <f>(0.0/B41*100)</f>
        <v/>
      </c>
      <c r="D41" s="19" t="n">
        <v>5712</v>
      </c>
      <c r="E41" s="18" t="s">
        <v>481</v>
      </c>
      <c r="F41" s="20" t="s">
        <v>481</v>
      </c>
      <c r="G41" s="18" t="n">
        <v>496.93509736</v>
      </c>
      <c r="H41" s="20" t="n">
        <v>3.40747713</v>
      </c>
      <c r="I41" s="18" t="s">
        <v>481</v>
      </c>
      <c r="J41" s="20" t="s">
        <v>481</v>
      </c>
    </row>
    <row r="42" spans="1:1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row>
    <row r="43" spans="1:10">
      <c r="A43" s="13" t="s">
        <v>518</v>
      </c>
      <c r="B43" s="14" t="n"/>
      <c r="C43" s="14" t="n"/>
      <c r="D43" s="15" t="n"/>
      <c r="E43" s="14" t="n"/>
      <c r="F43" s="15" t="n"/>
      <c r="G43" s="14" t="n"/>
      <c r="H43" s="15" t="n"/>
      <c r="I43" s="14" t="n"/>
      <c r="J43" s="16" t="n"/>
    </row>
    <row r="44" spans="1:10">
      <c r="A44" s="15" t="s">
        <v>519</v>
      </c>
      <c r="B44" s="17" t="n">
        <v>5215</v>
      </c>
      <c r="C44" s="18">
        <f>(0.0/B44*100)</f>
        <v/>
      </c>
      <c r="D44" s="19" t="n">
        <v>5215</v>
      </c>
      <c r="E44" s="18" t="n">
        <v>405.25875999</v>
      </c>
      <c r="F44" s="20" t="n">
        <v>4.13018289</v>
      </c>
      <c r="G44" s="18" t="s">
        <v>481</v>
      </c>
      <c r="H44" s="20" t="s">
        <v>481</v>
      </c>
      <c r="I44" s="18" t="s">
        <v>481</v>
      </c>
      <c r="J44" s="20" t="s">
        <v>481</v>
      </c>
    </row>
    <row r="45" spans="1:10">
      <c r="A45" s="15" t="s">
        <v>520</v>
      </c>
      <c r="B45" s="17" t="n">
        <v>5519</v>
      </c>
      <c r="C45" s="18">
        <f>(0.0/B45*100)</f>
        <v/>
      </c>
      <c r="D45" s="19" t="n">
        <v>5519</v>
      </c>
      <c r="E45" s="18" t="n">
        <v>349.85925265</v>
      </c>
      <c r="F45" s="20" t="n">
        <v>3.00084387</v>
      </c>
      <c r="G45" s="18" t="s">
        <v>481</v>
      </c>
      <c r="H45" s="20" t="s">
        <v>481</v>
      </c>
      <c r="I45" s="18" t="s">
        <v>481</v>
      </c>
      <c r="J45" s="20" t="s">
        <v>481</v>
      </c>
    </row>
    <row r="46" spans="1:10">
      <c r="A46" s="15" t="s">
        <v>521</v>
      </c>
      <c r="B46" s="17" t="n">
        <v>23141</v>
      </c>
      <c r="C46" s="18">
        <f>(0.0/B46*100)</f>
        <v/>
      </c>
      <c r="D46" s="19" t="n">
        <v>23141</v>
      </c>
      <c r="E46" s="18" t="n">
        <v>407.34859243</v>
      </c>
      <c r="F46" s="20" t="n">
        <v>2.75015519</v>
      </c>
      <c r="G46" s="18" t="s">
        <v>481</v>
      </c>
      <c r="H46" s="20" t="s">
        <v>481</v>
      </c>
      <c r="I46" s="18" t="s">
        <v>481</v>
      </c>
      <c r="J46" s="20" t="s">
        <v>481</v>
      </c>
    </row>
    <row r="47" spans="1:10">
      <c r="A47" s="15" t="s">
        <v>522</v>
      </c>
      <c r="B47" s="17" t="n">
        <v>5928</v>
      </c>
      <c r="C47" s="18">
        <f>(0.0/B47*100)</f>
        <v/>
      </c>
      <c r="D47" s="19" t="n">
        <v>5928</v>
      </c>
      <c r="E47" s="18" t="n">
        <v>431.71753287</v>
      </c>
      <c r="F47" s="20" t="n">
        <v>4.99770797</v>
      </c>
      <c r="G47" s="18" t="s">
        <v>481</v>
      </c>
      <c r="H47" s="20" t="s">
        <v>481</v>
      </c>
      <c r="I47" s="18" t="s">
        <v>481</v>
      </c>
      <c r="J47" s="20" t="s">
        <v>481</v>
      </c>
    </row>
    <row r="48" spans="1:10">
      <c r="A48" s="15" t="s">
        <v>523</v>
      </c>
      <c r="B48" s="17" t="n">
        <v>9841</v>
      </c>
      <c r="C48" s="18">
        <f>(0.0/B48*100)</f>
        <v/>
      </c>
      <c r="D48" s="19" t="n">
        <v>9841</v>
      </c>
      <c r="E48" s="18" t="n">
        <v>493.94121219</v>
      </c>
      <c r="F48" s="20" t="n">
        <v>5.13191346</v>
      </c>
      <c r="G48" s="18" t="s">
        <v>481</v>
      </c>
      <c r="H48" s="20" t="s">
        <v>481</v>
      </c>
      <c r="I48" s="18" t="s">
        <v>481</v>
      </c>
      <c r="J48" s="20" t="s">
        <v>481</v>
      </c>
    </row>
    <row r="49" spans="1:10">
      <c r="A49" s="15" t="s">
        <v>524</v>
      </c>
      <c r="B49" s="17" t="n">
        <v>6349</v>
      </c>
      <c r="C49" s="18">
        <f>(0.0/B49*100)</f>
        <v/>
      </c>
      <c r="D49" s="19" t="n">
        <v>6349</v>
      </c>
      <c r="E49" s="18" t="n">
        <v>425.30311958</v>
      </c>
      <c r="F49" s="20" t="n">
        <v>3.22111589</v>
      </c>
      <c r="G49" s="18" t="s">
        <v>481</v>
      </c>
      <c r="H49" s="20" t="s">
        <v>481</v>
      </c>
      <c r="I49" s="18" t="s">
        <v>481</v>
      </c>
      <c r="J49" s="20" t="s">
        <v>481</v>
      </c>
    </row>
    <row r="50" spans="1:10">
      <c r="A50" s="15" t="s">
        <v>525</v>
      </c>
      <c r="B50" s="17" t="n">
        <v>11795</v>
      </c>
      <c r="C50" s="18">
        <f>(0.0/B50*100)</f>
        <v/>
      </c>
      <c r="D50" s="19" t="n">
        <v>11795</v>
      </c>
      <c r="E50" s="18" t="n">
        <v>424.90516706</v>
      </c>
      <c r="F50" s="20" t="n">
        <v>2.9446881</v>
      </c>
      <c r="G50" s="18" t="s">
        <v>481</v>
      </c>
      <c r="H50" s="20" t="s">
        <v>481</v>
      </c>
      <c r="I50" s="18" t="s">
        <v>481</v>
      </c>
      <c r="J50" s="20" t="s">
        <v>481</v>
      </c>
    </row>
    <row r="51" spans="1:10">
      <c r="A51" s="15" t="s">
        <v>526</v>
      </c>
      <c r="B51" s="17" t="n">
        <v>6866</v>
      </c>
      <c r="C51" s="18">
        <f>(0.0/B51*100)</f>
        <v/>
      </c>
      <c r="D51" s="19" t="n">
        <v>6866</v>
      </c>
      <c r="E51" s="18" t="n">
        <v>427.4875483</v>
      </c>
      <c r="F51" s="20" t="n">
        <v>2.63497936</v>
      </c>
      <c r="G51" s="18" t="s">
        <v>481</v>
      </c>
      <c r="H51" s="20" t="s">
        <v>481</v>
      </c>
      <c r="I51" s="18" t="s">
        <v>481</v>
      </c>
      <c r="J51" s="20" t="s">
        <v>481</v>
      </c>
    </row>
    <row r="52" spans="1:10">
      <c r="A52" s="15" t="s">
        <v>527</v>
      </c>
      <c r="B52" s="17" t="n">
        <v>5809</v>
      </c>
      <c r="C52" s="18">
        <f>(0.0/B52*100)</f>
        <v/>
      </c>
      <c r="D52" s="19" t="n">
        <v>5809</v>
      </c>
      <c r="E52" s="18" t="n">
        <v>486.86318645</v>
      </c>
      <c r="F52" s="20" t="n">
        <v>2.67681547</v>
      </c>
      <c r="G52" s="18" t="s">
        <v>481</v>
      </c>
      <c r="H52" s="20" t="s">
        <v>481</v>
      </c>
      <c r="I52" s="18" t="s">
        <v>481</v>
      </c>
      <c r="J52" s="20" t="s">
        <v>481</v>
      </c>
    </row>
    <row r="53" spans="1:10">
      <c r="A53" s="15" t="s">
        <v>528</v>
      </c>
      <c r="B53" s="17" t="n">
        <v>5571</v>
      </c>
      <c r="C53" s="18">
        <f>(0.0/B53*100)</f>
        <v/>
      </c>
      <c r="D53" s="19" t="n">
        <v>5571</v>
      </c>
      <c r="E53" s="18" t="n">
        <v>442.83143358</v>
      </c>
      <c r="F53" s="20" t="n">
        <v>1.65870975</v>
      </c>
      <c r="G53" s="18" t="s">
        <v>481</v>
      </c>
      <c r="H53" s="20" t="s">
        <v>481</v>
      </c>
      <c r="I53" s="18" t="s">
        <v>481</v>
      </c>
      <c r="J53" s="20" t="s">
        <v>481</v>
      </c>
    </row>
    <row r="54" spans="1:10">
      <c r="A54" s="15" t="s">
        <v>529</v>
      </c>
      <c r="B54" s="17" t="n">
        <v>4740</v>
      </c>
      <c r="C54" s="18">
        <f>(0.0/B54*100)</f>
        <v/>
      </c>
      <c r="D54" s="19" t="n">
        <v>4740</v>
      </c>
      <c r="E54" s="18" t="n">
        <v>357.73769636</v>
      </c>
      <c r="F54" s="20" t="n">
        <v>3.05348968</v>
      </c>
      <c r="G54" s="18" t="s">
        <v>481</v>
      </c>
      <c r="H54" s="20" t="s">
        <v>481</v>
      </c>
      <c r="I54" s="18" t="s">
        <v>481</v>
      </c>
      <c r="J54" s="20" t="s">
        <v>481</v>
      </c>
    </row>
    <row r="55" spans="1:10">
      <c r="A55" s="15" t="s">
        <v>530</v>
      </c>
      <c r="B55" s="17" t="n">
        <v>5316</v>
      </c>
      <c r="C55" s="18">
        <f>(0.0/B55*100)</f>
        <v/>
      </c>
      <c r="D55" s="19" t="n">
        <v>5316</v>
      </c>
      <c r="E55" s="18" t="n">
        <v>401.28813522</v>
      </c>
      <c r="F55" s="20" t="n">
        <v>2.95767116</v>
      </c>
      <c r="G55" s="18" t="s">
        <v>481</v>
      </c>
      <c r="H55" s="20" t="s">
        <v>481</v>
      </c>
      <c r="I55" s="18" t="s">
        <v>481</v>
      </c>
      <c r="J55" s="20" t="s">
        <v>481</v>
      </c>
    </row>
    <row r="56" spans="1:10">
      <c r="A56" s="15" t="s">
        <v>531</v>
      </c>
      <c r="B56" s="17" t="n">
        <v>5359</v>
      </c>
      <c r="C56" s="18">
        <f>(0.0/B56*100)</f>
        <v/>
      </c>
      <c r="D56" s="19" t="n">
        <v>5359</v>
      </c>
      <c r="E56" s="18" t="n">
        <v>526.67534</v>
      </c>
      <c r="F56" s="20" t="n">
        <v>2.68850875</v>
      </c>
      <c r="G56" s="18" t="s">
        <v>481</v>
      </c>
      <c r="H56" s="20" t="s">
        <v>481</v>
      </c>
      <c r="I56" s="18" t="s">
        <v>481</v>
      </c>
      <c r="J56" s="20" t="s">
        <v>481</v>
      </c>
    </row>
    <row r="57" spans="1:10">
      <c r="A57" s="15" t="s">
        <v>532</v>
      </c>
      <c r="B57" s="17" t="n">
        <v>6513</v>
      </c>
      <c r="C57" s="18">
        <f>(0.0/B57*100)</f>
        <v/>
      </c>
      <c r="D57" s="19" t="n">
        <v>6513</v>
      </c>
      <c r="E57" s="18" t="n">
        <v>397.25949434</v>
      </c>
      <c r="F57" s="20" t="n">
        <v>2.86584073</v>
      </c>
      <c r="G57" s="18" t="s">
        <v>481</v>
      </c>
      <c r="H57" s="20" t="s">
        <v>481</v>
      </c>
      <c r="I57" s="18" t="s">
        <v>481</v>
      </c>
      <c r="J57" s="20" t="s">
        <v>481</v>
      </c>
    </row>
    <row r="58" spans="1:10">
      <c r="A58" s="15" t="s">
        <v>533</v>
      </c>
      <c r="B58" s="17" t="n">
        <v>7267</v>
      </c>
      <c r="C58" s="18">
        <f>(0.0/B58*100)</f>
        <v/>
      </c>
      <c r="D58" s="19" t="n">
        <v>7267</v>
      </c>
      <c r="E58" s="18" t="n">
        <v>408.10219777</v>
      </c>
      <c r="F58" s="20" t="n">
        <v>2.92517356</v>
      </c>
      <c r="G58" s="18" t="s">
        <v>481</v>
      </c>
      <c r="H58" s="20" t="s">
        <v>481</v>
      </c>
      <c r="I58" s="18" t="s">
        <v>481</v>
      </c>
      <c r="J58" s="20" t="s">
        <v>481</v>
      </c>
    </row>
    <row r="59" spans="1:10">
      <c r="A59" s="15" t="s">
        <v>534</v>
      </c>
      <c r="B59" s="17" t="n">
        <v>4826</v>
      </c>
      <c r="C59" s="18">
        <f>(0.0/B59*100)</f>
        <v/>
      </c>
      <c r="D59" s="19" t="n">
        <v>4826</v>
      </c>
      <c r="E59" s="18" t="n">
        <v>347.12590293</v>
      </c>
      <c r="F59" s="20" t="n">
        <v>1.56898215</v>
      </c>
      <c r="G59" s="18" t="s">
        <v>481</v>
      </c>
      <c r="H59" s="20" t="s">
        <v>481</v>
      </c>
      <c r="I59" s="18" t="s">
        <v>481</v>
      </c>
      <c r="J59" s="20" t="s">
        <v>481</v>
      </c>
    </row>
    <row r="60" spans="1:10">
      <c r="A60" s="15" t="s">
        <v>535</v>
      </c>
      <c r="B60" s="17" t="n">
        <v>4546</v>
      </c>
      <c r="C60" s="18">
        <f>(0.0/B60*100)</f>
        <v/>
      </c>
      <c r="D60" s="19" t="n">
        <v>4546</v>
      </c>
      <c r="E60" s="18" t="n">
        <v>346.54897697</v>
      </c>
      <c r="F60" s="20" t="n">
        <v>4.41355694</v>
      </c>
      <c r="G60" s="18" t="s">
        <v>481</v>
      </c>
      <c r="H60" s="20" t="s">
        <v>481</v>
      </c>
      <c r="I60" s="18" t="s">
        <v>481</v>
      </c>
      <c r="J60" s="20" t="s">
        <v>481</v>
      </c>
    </row>
    <row r="61" spans="1:10">
      <c r="A61" s="15" t="s">
        <v>536</v>
      </c>
      <c r="B61" s="17" t="n">
        <v>6525</v>
      </c>
      <c r="C61" s="18">
        <f>(0.0/B61*100)</f>
        <v/>
      </c>
      <c r="D61" s="19" t="n">
        <v>6525</v>
      </c>
      <c r="E61" s="18" t="n">
        <v>472.40655227</v>
      </c>
      <c r="F61" s="20" t="n">
        <v>2.73592868</v>
      </c>
      <c r="G61" s="18" t="s">
        <v>481</v>
      </c>
      <c r="H61" s="20" t="s">
        <v>481</v>
      </c>
      <c r="I61" s="18" t="s">
        <v>481</v>
      </c>
      <c r="J61" s="20" t="s">
        <v>481</v>
      </c>
    </row>
    <row r="62" spans="1:10">
      <c r="A62" s="15" t="s">
        <v>537</v>
      </c>
      <c r="B62" s="17" t="n">
        <v>4476</v>
      </c>
      <c r="C62" s="18">
        <f>(0.0/B62*100)</f>
        <v/>
      </c>
      <c r="D62" s="19" t="n">
        <v>4476</v>
      </c>
      <c r="E62" s="18" t="n">
        <v>508.69051855</v>
      </c>
      <c r="F62" s="20" t="n">
        <v>1.25069397</v>
      </c>
      <c r="G62" s="18" t="s">
        <v>481</v>
      </c>
      <c r="H62" s="20" t="s">
        <v>481</v>
      </c>
      <c r="I62" s="18" t="s">
        <v>481</v>
      </c>
      <c r="J62" s="20" t="s">
        <v>481</v>
      </c>
    </row>
    <row r="63" spans="1:10">
      <c r="A63" s="15" t="s">
        <v>538</v>
      </c>
      <c r="B63" s="17" t="n">
        <v>5324</v>
      </c>
      <c r="C63" s="18">
        <f>(0.0/B63*100)</f>
        <v/>
      </c>
      <c r="D63" s="19" t="n">
        <v>5324</v>
      </c>
      <c r="E63" s="18" t="n">
        <v>351.74154869</v>
      </c>
      <c r="F63" s="20" t="n">
        <v>1.40819617</v>
      </c>
      <c r="G63" s="18" t="s">
        <v>481</v>
      </c>
      <c r="H63" s="20" t="s">
        <v>481</v>
      </c>
      <c r="I63" s="18" t="s">
        <v>481</v>
      </c>
      <c r="J63" s="20" t="s">
        <v>481</v>
      </c>
    </row>
    <row r="64" spans="1:10">
      <c r="A64" s="15" t="s">
        <v>539</v>
      </c>
      <c r="B64" s="17" t="n">
        <v>3634</v>
      </c>
      <c r="C64" s="18">
        <f>(0.0/B64*100)</f>
        <v/>
      </c>
      <c r="D64" s="19" t="n">
        <v>3634</v>
      </c>
      <c r="E64" s="18" t="n">
        <v>446.66614265</v>
      </c>
      <c r="F64" s="20" t="n">
        <v>1.7787943</v>
      </c>
      <c r="G64" s="18" t="s">
        <v>481</v>
      </c>
      <c r="H64" s="20" t="s">
        <v>481</v>
      </c>
      <c r="I64" s="18" t="s">
        <v>481</v>
      </c>
      <c r="J64" s="20" t="s">
        <v>481</v>
      </c>
    </row>
    <row r="65" spans="1:10">
      <c r="A65" s="15" t="s">
        <v>540</v>
      </c>
      <c r="B65" s="17" t="n">
        <v>5325</v>
      </c>
      <c r="C65" s="18">
        <f>(0.0/B65*100)</f>
        <v/>
      </c>
      <c r="D65" s="19" t="n">
        <v>5325</v>
      </c>
      <c r="E65" s="18" t="n">
        <v>416.22926213</v>
      </c>
      <c r="F65" s="20" t="n">
        <v>2.51747002</v>
      </c>
      <c r="G65" s="18" t="s">
        <v>481</v>
      </c>
      <c r="H65" s="20" t="s">
        <v>481</v>
      </c>
      <c r="I65" s="18" t="s">
        <v>481</v>
      </c>
      <c r="J65" s="20" t="s">
        <v>481</v>
      </c>
    </row>
    <row r="66" spans="1:10">
      <c r="A66" s="15" t="s">
        <v>541</v>
      </c>
      <c r="B66" s="17" t="n">
        <v>5665</v>
      </c>
      <c r="C66" s="18">
        <f>(0.0/B66*100)</f>
        <v/>
      </c>
      <c r="D66" s="19" t="n">
        <v>5665</v>
      </c>
      <c r="E66" s="18" t="n">
        <v>426.88447764</v>
      </c>
      <c r="F66" s="20" t="n">
        <v>1.57885956</v>
      </c>
      <c r="G66" s="18" t="s">
        <v>481</v>
      </c>
      <c r="H66" s="20" t="s">
        <v>481</v>
      </c>
      <c r="I66" s="18" t="s">
        <v>481</v>
      </c>
      <c r="J66" s="20" t="s">
        <v>481</v>
      </c>
    </row>
    <row r="67" spans="1:10">
      <c r="A67" s="15" t="s">
        <v>542</v>
      </c>
      <c r="B67" s="17" t="n">
        <v>6971</v>
      </c>
      <c r="C67" s="18">
        <f>(0.0/B67*100)</f>
        <v/>
      </c>
      <c r="D67" s="19" t="n">
        <v>6971</v>
      </c>
      <c r="E67" s="18" t="n">
        <v>397.54143916</v>
      </c>
      <c r="F67" s="20" t="n">
        <v>2.88703277</v>
      </c>
      <c r="G67" s="18" t="s">
        <v>481</v>
      </c>
      <c r="H67" s="20" t="s">
        <v>481</v>
      </c>
      <c r="I67" s="18" t="s">
        <v>481</v>
      </c>
      <c r="J67" s="20" t="s">
        <v>481</v>
      </c>
    </row>
    <row r="68" spans="1:10">
      <c r="A68" s="15" t="s">
        <v>543</v>
      </c>
      <c r="B68" s="17" t="n">
        <v>12083</v>
      </c>
      <c r="C68" s="18">
        <f>(0.0/B68*100)</f>
        <v/>
      </c>
      <c r="D68" s="19" t="n">
        <v>12083</v>
      </c>
      <c r="E68" s="18" t="n">
        <v>401.88733115</v>
      </c>
      <c r="F68" s="20" t="n">
        <v>1.01913634</v>
      </c>
      <c r="G68" s="18" t="s">
        <v>481</v>
      </c>
      <c r="H68" s="20" t="s">
        <v>481</v>
      </c>
      <c r="I68" s="18" t="s">
        <v>481</v>
      </c>
      <c r="J68" s="20" t="s">
        <v>481</v>
      </c>
    </row>
    <row r="69" spans="1:10">
      <c r="A69" s="15" t="s">
        <v>544</v>
      </c>
      <c r="B69" s="17" t="n">
        <v>4876</v>
      </c>
      <c r="C69" s="18">
        <f>(0.0/B69*100)</f>
        <v/>
      </c>
      <c r="D69" s="19" t="n">
        <v>4876</v>
      </c>
      <c r="E69" s="18" t="n">
        <v>433.61659804</v>
      </c>
      <c r="F69" s="20" t="n">
        <v>4.0674456</v>
      </c>
      <c r="G69" s="18" t="s">
        <v>481</v>
      </c>
      <c r="H69" s="20" t="s">
        <v>481</v>
      </c>
      <c r="I69" s="18" t="s">
        <v>481</v>
      </c>
      <c r="J69" s="20" t="s">
        <v>481</v>
      </c>
    </row>
    <row r="70" spans="1:10">
      <c r="A70" s="15" t="s">
        <v>545</v>
      </c>
      <c r="B70" s="17" t="n">
        <v>6036</v>
      </c>
      <c r="C70" s="18">
        <f>(0.0/B70*100)</f>
        <v/>
      </c>
      <c r="D70" s="19" t="n">
        <v>6036</v>
      </c>
      <c r="E70" s="18" t="n">
        <v>494.6278326</v>
      </c>
      <c r="F70" s="20" t="n">
        <v>3.08174248</v>
      </c>
      <c r="G70" s="18" t="s">
        <v>481</v>
      </c>
      <c r="H70" s="20" t="s">
        <v>481</v>
      </c>
      <c r="I70" s="18" t="s">
        <v>481</v>
      </c>
      <c r="J70" s="20" t="s">
        <v>481</v>
      </c>
    </row>
    <row r="71" spans="1:10">
      <c r="A71" s="15" t="s">
        <v>546</v>
      </c>
      <c r="B71" s="17" t="n">
        <v>6115</v>
      </c>
      <c r="C71" s="18">
        <f>(0.0/B71*100)</f>
        <v/>
      </c>
      <c r="D71" s="19" t="n">
        <v>6115</v>
      </c>
      <c r="E71" s="18" t="n">
        <v>535.10015436</v>
      </c>
      <c r="F71" s="20" t="n">
        <v>1.63496657</v>
      </c>
      <c r="G71" s="18" t="s">
        <v>481</v>
      </c>
      <c r="H71" s="20" t="s">
        <v>481</v>
      </c>
      <c r="I71" s="18" t="s">
        <v>481</v>
      </c>
      <c r="J71" s="20" t="s">
        <v>481</v>
      </c>
    </row>
    <row r="72" spans="1:10">
      <c r="A72" s="15" t="s">
        <v>547</v>
      </c>
      <c r="B72" s="17" t="n">
        <v>7708</v>
      </c>
      <c r="C72" s="18">
        <f>(0.0/B72*100)</f>
        <v/>
      </c>
      <c r="D72" s="19" t="n">
        <v>7708</v>
      </c>
      <c r="E72" s="18" t="n">
        <v>497.09909204</v>
      </c>
      <c r="F72" s="20" t="n">
        <v>2.49673717</v>
      </c>
      <c r="G72" s="18" t="s">
        <v>481</v>
      </c>
      <c r="H72" s="20" t="s">
        <v>481</v>
      </c>
      <c r="I72" s="18" t="s">
        <v>481</v>
      </c>
      <c r="J72" s="20" t="s">
        <v>481</v>
      </c>
    </row>
    <row r="73" spans="1:10">
      <c r="A73" s="15" t="s">
        <v>548</v>
      </c>
      <c r="B73" s="17" t="n">
        <v>8249</v>
      </c>
      <c r="C73" s="18">
        <f>(0.0/B73*100)</f>
        <v/>
      </c>
      <c r="D73" s="19" t="n">
        <v>8249</v>
      </c>
      <c r="E73" s="18" t="n">
        <v>409.13011538</v>
      </c>
      <c r="F73" s="20" t="n">
        <v>3.34887586</v>
      </c>
      <c r="G73" s="18" t="s">
        <v>481</v>
      </c>
      <c r="H73" s="20" t="s">
        <v>481</v>
      </c>
      <c r="I73" s="18" t="s">
        <v>481</v>
      </c>
      <c r="J73" s="20" t="s">
        <v>481</v>
      </c>
    </row>
    <row r="74" spans="1:10">
      <c r="A74" s="15" t="s">
        <v>549</v>
      </c>
      <c r="B74" s="17" t="n">
        <v>4692</v>
      </c>
      <c r="C74" s="18">
        <f>(0.0/B74*100)</f>
        <v/>
      </c>
      <c r="D74" s="19" t="n">
        <v>4692</v>
      </c>
      <c r="E74" s="18" t="n">
        <v>427.27325298</v>
      </c>
      <c r="F74" s="20" t="n">
        <v>1.48755563</v>
      </c>
      <c r="G74" s="18" t="s">
        <v>481</v>
      </c>
      <c r="H74" s="20" t="s">
        <v>481</v>
      </c>
      <c r="I74" s="18" t="s">
        <v>481</v>
      </c>
      <c r="J74" s="20" t="s">
        <v>481</v>
      </c>
    </row>
    <row r="75" spans="1:10">
      <c r="A75" s="15" t="s">
        <v>550</v>
      </c>
      <c r="B75" s="17" t="n">
        <v>5375</v>
      </c>
      <c r="C75" s="18">
        <f>(0.0/B75*100)</f>
        <v/>
      </c>
      <c r="D75" s="19" t="n">
        <v>5375</v>
      </c>
      <c r="E75" s="18" t="n">
        <v>361.05550906</v>
      </c>
      <c r="F75" s="20" t="n">
        <v>3.06496607</v>
      </c>
      <c r="G75" s="18" t="s">
        <v>481</v>
      </c>
      <c r="H75" s="20" t="s">
        <v>481</v>
      </c>
      <c r="I75" s="18" t="s">
        <v>481</v>
      </c>
      <c r="J75" s="20" t="s">
        <v>481</v>
      </c>
    </row>
    <row r="76" spans="1:10">
      <c r="A76" s="15" t="s">
        <v>551</v>
      </c>
      <c r="B76" s="17" t="n">
        <v>14167</v>
      </c>
      <c r="C76" s="18">
        <f>(0.0/B76*100)</f>
        <v/>
      </c>
      <c r="D76" s="19" t="n">
        <v>14167</v>
      </c>
      <c r="E76" s="18" t="n">
        <v>433.54229026</v>
      </c>
      <c r="F76" s="20" t="n">
        <v>2.87055143</v>
      </c>
      <c r="G76" s="18" t="s">
        <v>481</v>
      </c>
      <c r="H76" s="20" t="s">
        <v>481</v>
      </c>
      <c r="I76" s="18" t="s">
        <v>481</v>
      </c>
      <c r="J76" s="20" t="s">
        <v>481</v>
      </c>
    </row>
    <row r="77" spans="1:10">
      <c r="A77" s="15" t="s">
        <v>552</v>
      </c>
      <c r="B77" s="17" t="n">
        <v>6062</v>
      </c>
      <c r="C77" s="18">
        <f>(0.0/B77*100)</f>
        <v/>
      </c>
      <c r="D77" s="19" t="n">
        <v>6062</v>
      </c>
      <c r="E77" s="18" t="n">
        <v>436.57213154</v>
      </c>
      <c r="F77" s="20" t="n">
        <v>2.54986207</v>
      </c>
      <c r="G77" s="18" t="s">
        <v>481</v>
      </c>
      <c r="H77" s="20" t="s">
        <v>481</v>
      </c>
      <c r="I77" s="18" t="s">
        <v>481</v>
      </c>
      <c r="J77" s="20" t="s">
        <v>481</v>
      </c>
    </row>
    <row r="78" spans="1:10">
      <c r="A78" s="15" t="s">
        <v>553</v>
      </c>
      <c r="B78" s="17" t="n">
        <v>5826</v>
      </c>
      <c r="C78" s="18">
        <f>(0.0/B78*100)</f>
        <v/>
      </c>
      <c r="D78" s="19" t="n">
        <v>5826</v>
      </c>
      <c r="E78" s="18" t="n">
        <v>486.77376404</v>
      </c>
      <c r="F78" s="20" t="n">
        <v>3.73078934</v>
      </c>
      <c r="G78" s="18" t="s">
        <v>481</v>
      </c>
      <c r="H78" s="20" t="s">
        <v>481</v>
      </c>
      <c r="I78" s="18" t="s">
        <v>481</v>
      </c>
      <c r="J78" s="20" t="s">
        <v>481</v>
      </c>
    </row>
    <row customHeight="1" ht="25" r="79" spans="1:10">
      <c r="A79" s="15" t="s">
        <v>554</v>
      </c>
      <c r="B79" s="17" t="n">
        <v>1657</v>
      </c>
      <c r="C79" s="18">
        <f>(0.0/B79*100)</f>
        <v/>
      </c>
      <c r="D79" s="19" t="n">
        <v>1657</v>
      </c>
      <c r="E79" s="18" t="n">
        <v>475.33231053</v>
      </c>
      <c r="F79" s="20" t="n">
        <v>7.19302375</v>
      </c>
      <c r="G79" s="18" t="s">
        <v>481</v>
      </c>
      <c r="H79" s="20" t="s">
        <v>481</v>
      </c>
      <c r="I79" s="18" t="s">
        <v>481</v>
      </c>
      <c r="J79" s="20" t="s">
        <v>481</v>
      </c>
    </row>
    <row r="80" spans="1:10">
      <c r="A80" s="15" t="s">
        <v>555</v>
      </c>
      <c r="B80" s="17" t="n">
        <v>7841</v>
      </c>
      <c r="C80" s="18">
        <f>(0.0/B80*100)</f>
        <v/>
      </c>
      <c r="D80" s="19" t="n">
        <v>7841</v>
      </c>
      <c r="E80" s="18" t="n">
        <v>427.14102033</v>
      </c>
      <c r="F80" s="20" t="n">
        <v>3.42468904</v>
      </c>
      <c r="G80" s="18" t="s">
        <v>481</v>
      </c>
      <c r="H80" s="20" t="s">
        <v>481</v>
      </c>
      <c r="I80" s="18" t="s">
        <v>481</v>
      </c>
      <c r="J80" s="20" t="s">
        <v>481</v>
      </c>
    </row>
    <row r="81" spans="1:10">
      <c r="A81" s="23" t="s">
        <v>556</v>
      </c>
      <c r="B81" s="17" t="n">
        <v>8861</v>
      </c>
      <c r="C81" s="18">
        <f>(0.0/B81*100)</f>
        <v/>
      </c>
      <c r="D81" s="19" t="n">
        <v>8861</v>
      </c>
      <c r="E81" s="18" t="n">
        <v>430.57819649</v>
      </c>
      <c r="F81" s="20" t="n">
        <v>3.47584594</v>
      </c>
      <c r="G81" s="18" t="s">
        <v>481</v>
      </c>
      <c r="H81" s="20" t="s">
        <v>481</v>
      </c>
      <c r="I81" s="18" t="s">
        <v>481</v>
      </c>
      <c r="J81" s="20" t="s">
        <v>481</v>
      </c>
    </row>
    <row r="82" spans="1:10">
      <c r="A82" s="24" t="n"/>
      <c r="B82" s="24" t="s">
        <v>557</v>
      </c>
      <c r="C82" s="24" t="s">
        <v>557</v>
      </c>
      <c r="D82" s="24" t="s">
        <v>557</v>
      </c>
      <c r="E82" s="24" t="s">
        <v>557</v>
      </c>
      <c r="F82" s="24" t="s">
        <v>557</v>
      </c>
      <c r="G82" s="24" t="s">
        <v>557</v>
      </c>
      <c r="H82" s="24" t="s">
        <v>557</v>
      </c>
      <c r="I82" s="24" t="s">
        <v>557</v>
      </c>
      <c r="J82" s="24" t="s">
        <v>557</v>
      </c>
    </row>
    <row r="83" spans="1:10">
      <c r="A83" s="3" t="s">
        <v>558</v>
      </c>
    </row>
    <row r="84" spans="1:10">
      <c r="A84" s="25" t="s">
        <v>559</v>
      </c>
    </row>
    <row r="85" spans="1:10">
      <c r="A85" s="25" t="s">
        <v>560</v>
      </c>
    </row>
    <row customHeight="1" ht="30" r="86" spans="1:10">
      <c r="A86" s="25" t="s">
        <v>561</v>
      </c>
    </row>
    <row customHeight="1" ht="30" r="87" spans="1:10">
      <c r="A87" s="25" t="s">
        <v>557</v>
      </c>
    </row>
    <row customHeight="1" ht="30" r="88" spans="1:10">
      <c r="A88" s="25" t="s">
        <v>562</v>
      </c>
    </row>
    <row customHeight="1" ht="30" r="89" spans="1:10">
      <c r="A89" s="25" t="s">
        <v>563</v>
      </c>
    </row>
    <row customHeight="1" ht="30" r="90" spans="1:10">
      <c r="A90" s="25" t="s">
        <v>564</v>
      </c>
    </row>
    <row customHeight="1" ht="30" r="91" spans="1:10">
      <c r="A91" s="25" t="s">
        <v>565</v>
      </c>
    </row>
    <row customHeight="1" ht="30" r="92" spans="1:10">
      <c r="A92" s="25" t="s">
        <v>566</v>
      </c>
    </row>
    <row customHeight="1" ht="30" r="93" spans="1:10">
      <c r="A93" s="25" t="s">
        <v>567</v>
      </c>
    </row>
    <row customHeight="1" ht="30" r="94" spans="1:10">
      <c r="A94" s="25" t="s">
        <v>568</v>
      </c>
    </row>
    <row customHeight="1" ht="30" r="95" spans="1:10">
      <c r="A95" s="25" t="s">
        <v>569</v>
      </c>
    </row>
    <row customHeight="1" ht="30" r="96" spans="1:10">
      <c r="A96" s="25" t="s">
        <v>570</v>
      </c>
    </row>
  </sheetData>
  <mergeCells count="18">
    <mergeCell ref="E4:F4"/>
    <mergeCell ref="G4:H4"/>
    <mergeCell ref="I4:J4"/>
    <mergeCell ref="A1:J1"/>
    <mergeCell ref="A2:J2"/>
    <mergeCell ref="A84:J84"/>
    <mergeCell ref="A85:J85"/>
    <mergeCell ref="A86:J86"/>
    <mergeCell ref="A87:J87"/>
    <mergeCell ref="A88:J88"/>
    <mergeCell ref="A89:J89"/>
    <mergeCell ref="A90:J90"/>
    <mergeCell ref="A91:J91"/>
    <mergeCell ref="A92:J92"/>
    <mergeCell ref="A93:J93"/>
    <mergeCell ref="A94:J94"/>
    <mergeCell ref="A95:J95"/>
    <mergeCell ref="A96:J96"/>
  </mergeCells>
  <pageMargins bottom="1" footer="0.5" header="0.5" left="0.75" right="0.75" top="1"/>
</worksheet>
</file>

<file path=xl/worksheets/sheet231.xml><?xml version="1.0" encoding="utf-8"?>
<worksheet xmlns="http://schemas.openxmlformats.org/spreadsheetml/2006/main">
  <sheetPr>
    <outlinePr summaryBelow="1" summaryRight="1"/>
    <pageSetUpPr/>
  </sheetPr>
  <dimension ref="A1:H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8">
      <c r="A1" s="4" t="s">
        <v>460</v>
      </c>
    </row>
    <row r="2" spans="1:8">
      <c r="A2" s="5" t="s">
        <v>975</v>
      </c>
    </row>
    <row customHeight="1" ht="30" r="4" spans="1:8">
      <c r="A4" s="6" t="n"/>
      <c r="B4" s="7" t="s">
        <v>462</v>
      </c>
      <c r="C4" s="7" t="s">
        <v>463</v>
      </c>
      <c r="D4" s="8" t="s">
        <v>462</v>
      </c>
      <c r="E4" s="9" t="s">
        <v>976</v>
      </c>
      <c r="F4" s="10" t="n"/>
      <c r="G4" s="9" t="s">
        <v>977</v>
      </c>
      <c r="H4" s="10" t="n"/>
    </row>
    <row r="5" spans="1:8">
      <c r="A5" s="11" t="s"/>
      <c r="B5" s="12" t="s">
        <v>475</v>
      </c>
      <c r="C5" s="12" t="s">
        <v>476</v>
      </c>
      <c r="D5" s="11" t="s">
        <v>477</v>
      </c>
      <c r="E5" s="12" t="s">
        <v>478</v>
      </c>
      <c r="F5" s="11" t="s">
        <v>479</v>
      </c>
      <c r="G5" s="12" t="s">
        <v>478</v>
      </c>
      <c r="H5" s="11" t="s">
        <v>479</v>
      </c>
    </row>
    <row r="6" spans="1:8">
      <c r="A6" s="13" t="s">
        <v>456</v>
      </c>
      <c r="B6" s="14" t="n"/>
      <c r="C6" s="14" t="n"/>
      <c r="D6" s="15" t="n"/>
      <c r="E6" s="14" t="n"/>
      <c r="F6" s="15" t="n"/>
      <c r="G6" s="14" t="n"/>
      <c r="H6" s="16" t="n"/>
    </row>
    <row r="7" spans="1:8">
      <c r="A7" s="15" t="s">
        <v>480</v>
      </c>
      <c r="B7" s="17" t="n">
        <v>14530</v>
      </c>
      <c r="C7" s="18">
        <f>(0.0/B7*100)</f>
        <v/>
      </c>
      <c r="D7" s="19" t="n">
        <v>14530</v>
      </c>
      <c r="E7" s="18" t="s">
        <v>481</v>
      </c>
      <c r="F7" s="20" t="s">
        <v>481</v>
      </c>
      <c r="G7" s="18" t="n">
        <v>502.90055977</v>
      </c>
      <c r="H7" s="20" t="n">
        <v>1.69089195</v>
      </c>
    </row>
    <row r="8" spans="1:8">
      <c r="A8" s="15" t="s">
        <v>483</v>
      </c>
      <c r="B8" s="17" t="n">
        <v>7007</v>
      </c>
      <c r="C8" s="18">
        <f>(0.0/B8*100)</f>
        <v/>
      </c>
      <c r="D8" s="19" t="n">
        <v>7007</v>
      </c>
      <c r="E8" s="18" t="s">
        <v>481</v>
      </c>
      <c r="F8" s="20" t="s">
        <v>481</v>
      </c>
      <c r="G8" s="18" t="n">
        <v>484.86559727</v>
      </c>
      <c r="H8" s="20" t="n">
        <v>2.83527767</v>
      </c>
    </row>
    <row r="9" spans="1:8">
      <c r="A9" s="15" t="s">
        <v>484</v>
      </c>
      <c r="B9" s="17" t="n">
        <v>9651</v>
      </c>
      <c r="C9" s="18">
        <f>(0.0/B9*100)</f>
        <v/>
      </c>
      <c r="D9" s="19" t="n">
        <v>9651</v>
      </c>
      <c r="E9" s="18" t="s">
        <v>481</v>
      </c>
      <c r="F9" s="20" t="s">
        <v>481</v>
      </c>
      <c r="G9" s="18" t="n">
        <v>498.52418921</v>
      </c>
      <c r="H9" s="20" t="n">
        <v>2.41570579</v>
      </c>
    </row>
    <row r="10" spans="1:8">
      <c r="A10" s="15" t="s">
        <v>485</v>
      </c>
      <c r="B10" s="17" t="n">
        <v>20058</v>
      </c>
      <c r="C10" s="18">
        <f>(0.0/B10*100)</f>
        <v/>
      </c>
      <c r="D10" s="19" t="n">
        <v>20058</v>
      </c>
      <c r="E10" s="18" t="s">
        <v>481</v>
      </c>
      <c r="F10" s="20" t="s">
        <v>481</v>
      </c>
      <c r="G10" s="18" t="n">
        <v>526.66780551</v>
      </c>
      <c r="H10" s="20" t="n">
        <v>2.30093959</v>
      </c>
    </row>
    <row r="11" spans="1:8">
      <c r="A11" s="15" t="s">
        <v>486</v>
      </c>
      <c r="B11" s="17" t="n">
        <v>7053</v>
      </c>
      <c r="C11" s="18">
        <f>(0.0/B11*100)</f>
        <v/>
      </c>
      <c r="D11" s="19" t="n">
        <v>7053</v>
      </c>
      <c r="E11" s="18" t="s">
        <v>481</v>
      </c>
      <c r="F11" s="20" t="s">
        <v>481</v>
      </c>
      <c r="G11" s="18" t="n">
        <v>458.57087608</v>
      </c>
      <c r="H11" s="20" t="n">
        <v>2.58487782</v>
      </c>
    </row>
    <row r="12" spans="1:8">
      <c r="A12" s="15" t="s">
        <v>487</v>
      </c>
      <c r="B12" s="17" t="n">
        <v>6894</v>
      </c>
      <c r="C12" s="18">
        <f>(0.0/B12*100)</f>
        <v/>
      </c>
      <c r="D12" s="19" t="n">
        <v>6894</v>
      </c>
      <c r="E12" s="18" t="s">
        <v>481</v>
      </c>
      <c r="F12" s="20" t="s">
        <v>481</v>
      </c>
      <c r="G12" s="18" t="n">
        <v>487.25014112</v>
      </c>
      <c r="H12" s="20" t="n">
        <v>2.59970688</v>
      </c>
    </row>
    <row r="13" spans="1:8">
      <c r="A13" s="15" t="s">
        <v>488</v>
      </c>
      <c r="B13" s="17" t="n">
        <v>7161</v>
      </c>
      <c r="C13" s="18">
        <f>(0.0/B13*100)</f>
        <v/>
      </c>
      <c r="D13" s="19" t="n">
        <v>7161</v>
      </c>
      <c r="E13" s="18" t="s">
        <v>481</v>
      </c>
      <c r="F13" s="20" t="s">
        <v>481</v>
      </c>
      <c r="G13" s="18" t="n">
        <v>499.8145841</v>
      </c>
      <c r="H13" s="20" t="n">
        <v>2.54454744</v>
      </c>
    </row>
    <row r="14" spans="1:8">
      <c r="A14" s="15" t="s">
        <v>489</v>
      </c>
      <c r="B14" s="17" t="n">
        <v>5587</v>
      </c>
      <c r="C14" s="18">
        <f>(0.0/B14*100)</f>
        <v/>
      </c>
      <c r="D14" s="19" t="n">
        <v>5587</v>
      </c>
      <c r="E14" s="18" t="s">
        <v>481</v>
      </c>
      <c r="F14" s="20" t="s">
        <v>481</v>
      </c>
      <c r="G14" s="18" t="n">
        <v>519.14285498</v>
      </c>
      <c r="H14" s="20" t="n">
        <v>2.21768835</v>
      </c>
    </row>
    <row r="15" spans="1:8">
      <c r="A15" s="15" t="s">
        <v>490</v>
      </c>
      <c r="B15" s="17" t="n">
        <v>5882</v>
      </c>
      <c r="C15" s="18">
        <f>(0.0/B15*100)</f>
        <v/>
      </c>
      <c r="D15" s="19" t="n">
        <v>5882</v>
      </c>
      <c r="E15" s="18" t="s">
        <v>481</v>
      </c>
      <c r="F15" s="20" t="s">
        <v>481</v>
      </c>
      <c r="G15" s="18" t="n">
        <v>526.42474711</v>
      </c>
      <c r="H15" s="20" t="n">
        <v>2.54657653</v>
      </c>
    </row>
    <row r="16" spans="1:8">
      <c r="A16" s="15" t="s">
        <v>491</v>
      </c>
      <c r="B16" s="17" t="n">
        <v>6108</v>
      </c>
      <c r="C16" s="18">
        <f>(0.0/B16*100)</f>
        <v/>
      </c>
      <c r="D16" s="19" t="n">
        <v>6108</v>
      </c>
      <c r="E16" s="18" t="s">
        <v>481</v>
      </c>
      <c r="F16" s="20" t="s">
        <v>481</v>
      </c>
      <c r="G16" s="18" t="n">
        <v>499.30614176</v>
      </c>
      <c r="H16" s="20" t="n">
        <v>2.50701975</v>
      </c>
    </row>
    <row r="17" spans="1:8">
      <c r="A17" s="15" t="s">
        <v>492</v>
      </c>
      <c r="B17" s="17" t="n">
        <v>6504</v>
      </c>
      <c r="C17" s="18">
        <f>(0.0/B17*100)</f>
        <v/>
      </c>
      <c r="D17" s="19" t="n">
        <v>6504</v>
      </c>
      <c r="E17" s="18" t="s">
        <v>481</v>
      </c>
      <c r="F17" s="20" t="s">
        <v>481</v>
      </c>
      <c r="G17" s="18" t="n">
        <v>509.10413881</v>
      </c>
      <c r="H17" s="20" t="n">
        <v>3.01848978</v>
      </c>
    </row>
    <row r="18" spans="1:8">
      <c r="A18" s="15" t="s">
        <v>493</v>
      </c>
      <c r="B18" s="17" t="n">
        <v>5532</v>
      </c>
      <c r="C18" s="18">
        <f>(0.0/B18*100)</f>
        <v/>
      </c>
      <c r="D18" s="19" t="n">
        <v>5532</v>
      </c>
      <c r="E18" s="18" t="s">
        <v>481</v>
      </c>
      <c r="F18" s="20" t="s">
        <v>481</v>
      </c>
      <c r="G18" s="18" t="n">
        <v>467.03953801</v>
      </c>
      <c r="H18" s="20" t="n">
        <v>4.33869737</v>
      </c>
    </row>
    <row r="19" spans="1:8">
      <c r="A19" s="15" t="s">
        <v>494</v>
      </c>
      <c r="B19" s="17" t="n">
        <v>5658</v>
      </c>
      <c r="C19" s="18">
        <f>(0.0/B19*100)</f>
        <v/>
      </c>
      <c r="D19" s="19" t="n">
        <v>5658</v>
      </c>
      <c r="E19" s="18" t="s">
        <v>481</v>
      </c>
      <c r="F19" s="20" t="s">
        <v>481</v>
      </c>
      <c r="G19" s="18" t="n">
        <v>469.52325778</v>
      </c>
      <c r="H19" s="20" t="n">
        <v>2.65905462</v>
      </c>
    </row>
    <row r="20" spans="1:8">
      <c r="A20" s="15" t="s">
        <v>495</v>
      </c>
      <c r="B20" s="17" t="n">
        <v>3371</v>
      </c>
      <c r="C20" s="18">
        <f>(0.0/B20*100)</f>
        <v/>
      </c>
      <c r="D20" s="19" t="n">
        <v>3371</v>
      </c>
      <c r="E20" s="18" t="s">
        <v>481</v>
      </c>
      <c r="F20" s="20" t="s">
        <v>481</v>
      </c>
      <c r="G20" s="18" t="n">
        <v>481.52554084</v>
      </c>
      <c r="H20" s="20" t="n">
        <v>1.98496383</v>
      </c>
    </row>
    <row r="21" spans="1:8">
      <c r="A21" s="15" t="s">
        <v>496</v>
      </c>
      <c r="B21" s="17" t="n">
        <v>5741</v>
      </c>
      <c r="C21" s="18">
        <f>(0.0/B21*100)</f>
        <v/>
      </c>
      <c r="D21" s="19" t="n">
        <v>5741</v>
      </c>
      <c r="E21" s="18" t="s">
        <v>481</v>
      </c>
      <c r="F21" s="20" t="s">
        <v>481</v>
      </c>
      <c r="G21" s="18" t="n">
        <v>520.81484119</v>
      </c>
      <c r="H21" s="20" t="n">
        <v>2.46605491</v>
      </c>
    </row>
    <row r="22" spans="1:8">
      <c r="A22" s="15" t="s">
        <v>497</v>
      </c>
      <c r="B22" s="17" t="n">
        <v>6598</v>
      </c>
      <c r="C22" s="18">
        <f>(0.0/B22*100)</f>
        <v/>
      </c>
      <c r="D22" s="19" t="n">
        <v>6598</v>
      </c>
      <c r="E22" s="18" t="s">
        <v>481</v>
      </c>
      <c r="F22" s="20" t="s">
        <v>481</v>
      </c>
      <c r="G22" s="18" t="n">
        <v>478.96064277</v>
      </c>
      <c r="H22" s="20" t="n">
        <v>3.77659329</v>
      </c>
    </row>
    <row r="23" spans="1:8">
      <c r="A23" s="15" t="s">
        <v>498</v>
      </c>
      <c r="B23" s="17" t="n">
        <v>11583</v>
      </c>
      <c r="C23" s="18">
        <f>(0.0/B23*100)</f>
        <v/>
      </c>
      <c r="D23" s="19" t="n">
        <v>11583</v>
      </c>
      <c r="E23" s="18" t="s">
        <v>481</v>
      </c>
      <c r="F23" s="20" t="s">
        <v>481</v>
      </c>
      <c r="G23" s="18" t="n">
        <v>484.7579961</v>
      </c>
      <c r="H23" s="20" t="n">
        <v>2.68139711</v>
      </c>
    </row>
    <row r="24" spans="1:8">
      <c r="A24" s="15" t="s">
        <v>499</v>
      </c>
      <c r="B24" s="17" t="n">
        <v>6647</v>
      </c>
      <c r="C24" s="18">
        <f>(0.0/B24*100)</f>
        <v/>
      </c>
      <c r="D24" s="19" t="n">
        <v>6647</v>
      </c>
      <c r="E24" s="18" t="s">
        <v>481</v>
      </c>
      <c r="F24" s="20" t="s">
        <v>481</v>
      </c>
      <c r="G24" s="18" t="n">
        <v>515.9584799199999</v>
      </c>
      <c r="H24" s="20" t="n">
        <v>3.19721086</v>
      </c>
    </row>
    <row r="25" spans="1:8">
      <c r="A25" s="15" t="s">
        <v>500</v>
      </c>
      <c r="B25" s="17" t="n">
        <v>5581</v>
      </c>
      <c r="C25" s="18">
        <f>(0.0/B25*100)</f>
        <v/>
      </c>
      <c r="D25" s="19" t="n">
        <v>5581</v>
      </c>
      <c r="E25" s="18" t="s">
        <v>481</v>
      </c>
      <c r="F25" s="20" t="s">
        <v>481</v>
      </c>
      <c r="G25" s="18" t="n">
        <v>517.43670963</v>
      </c>
      <c r="H25" s="20" t="n">
        <v>3.50472354</v>
      </c>
    </row>
    <row r="26" spans="1:8">
      <c r="A26" s="15" t="s">
        <v>501</v>
      </c>
      <c r="B26" s="17" t="n">
        <v>4869</v>
      </c>
      <c r="C26" s="18">
        <f>(0.0/B26*100)</f>
        <v/>
      </c>
      <c r="D26" s="19" t="n">
        <v>4869</v>
      </c>
      <c r="E26" s="18" t="s">
        <v>481</v>
      </c>
      <c r="F26" s="20" t="s">
        <v>481</v>
      </c>
      <c r="G26" s="18" t="n">
        <v>487.75809838</v>
      </c>
      <c r="H26" s="20" t="n">
        <v>1.80202994</v>
      </c>
    </row>
    <row r="27" spans="1:8">
      <c r="A27" s="15" t="s">
        <v>502</v>
      </c>
      <c r="B27" s="17" t="n">
        <v>5299</v>
      </c>
      <c r="C27" s="18">
        <f>(0.0/B27*100)</f>
        <v/>
      </c>
      <c r="D27" s="19" t="n">
        <v>5299</v>
      </c>
      <c r="E27" s="18" t="s">
        <v>481</v>
      </c>
      <c r="F27" s="20" t="s">
        <v>481</v>
      </c>
      <c r="G27" s="18" t="n">
        <v>481.43909717</v>
      </c>
      <c r="H27" s="20" t="n">
        <v>1.44144491</v>
      </c>
    </row>
    <row r="28" spans="1:8">
      <c r="A28" s="15" t="s">
        <v>503</v>
      </c>
      <c r="B28" s="17" t="n">
        <v>7568</v>
      </c>
      <c r="C28" s="18">
        <f>(0.0/B28*100)</f>
        <v/>
      </c>
      <c r="D28" s="19" t="n">
        <v>7568</v>
      </c>
      <c r="E28" s="18" t="s">
        <v>481</v>
      </c>
      <c r="F28" s="20" t="s">
        <v>481</v>
      </c>
      <c r="G28" s="18" t="n">
        <v>423.2764794</v>
      </c>
      <c r="H28" s="20" t="n">
        <v>2.58361374</v>
      </c>
    </row>
    <row r="29" spans="1:8">
      <c r="A29" s="15" t="s">
        <v>504</v>
      </c>
      <c r="B29" s="17" t="n">
        <v>5385</v>
      </c>
      <c r="C29" s="18">
        <f>(0.0/B29*100)</f>
        <v/>
      </c>
      <c r="D29" s="19" t="n">
        <v>5385</v>
      </c>
      <c r="E29" s="18" t="s">
        <v>481</v>
      </c>
      <c r="F29" s="20" t="s">
        <v>481</v>
      </c>
      <c r="G29" s="18" t="n">
        <v>502.9590511</v>
      </c>
      <c r="H29" s="20" t="n">
        <v>2.41174317</v>
      </c>
    </row>
    <row r="30" spans="1:8">
      <c r="A30" s="15" t="s">
        <v>505</v>
      </c>
      <c r="B30" s="17" t="n">
        <v>4520</v>
      </c>
      <c r="C30" s="18">
        <f>(0.0/B30*100)</f>
        <v/>
      </c>
      <c r="D30" s="19" t="n">
        <v>4520</v>
      </c>
      <c r="E30" s="18" t="s">
        <v>481</v>
      </c>
      <c r="F30" s="20" t="s">
        <v>481</v>
      </c>
      <c r="G30" s="18" t="n">
        <v>509.27071254</v>
      </c>
      <c r="H30" s="20" t="n">
        <v>2.40467898</v>
      </c>
    </row>
    <row r="31" spans="1:8">
      <c r="A31" s="15" t="s">
        <v>506</v>
      </c>
      <c r="B31" s="17" t="n">
        <v>5456</v>
      </c>
      <c r="C31" s="18">
        <f>(0.0/B31*100)</f>
        <v/>
      </c>
      <c r="D31" s="19" t="n">
        <v>5456</v>
      </c>
      <c r="E31" s="18" t="s">
        <v>481</v>
      </c>
      <c r="F31" s="20" t="s">
        <v>481</v>
      </c>
      <c r="G31" s="18" t="n">
        <v>513.19117289</v>
      </c>
      <c r="H31" s="20" t="n">
        <v>2.50932949</v>
      </c>
    </row>
    <row r="32" spans="1:8">
      <c r="A32" s="15" t="s">
        <v>507</v>
      </c>
      <c r="B32" s="17" t="n">
        <v>4478</v>
      </c>
      <c r="C32" s="18">
        <f>(0.0/B32*100)</f>
        <v/>
      </c>
      <c r="D32" s="19" t="n">
        <v>4478</v>
      </c>
      <c r="E32" s="18" t="s">
        <v>481</v>
      </c>
      <c r="F32" s="20" t="s">
        <v>481</v>
      </c>
      <c r="G32" s="18" t="n">
        <v>505.69707044</v>
      </c>
      <c r="H32" s="20" t="n">
        <v>2.48475327</v>
      </c>
    </row>
    <row r="33" spans="1:8">
      <c r="A33" s="15" t="s">
        <v>508</v>
      </c>
      <c r="B33" s="17" t="n">
        <v>7325</v>
      </c>
      <c r="C33" s="18">
        <f>(0.0/B33*100)</f>
        <v/>
      </c>
      <c r="D33" s="19" t="n">
        <v>7325</v>
      </c>
      <c r="E33" s="18" t="s">
        <v>481</v>
      </c>
      <c r="F33" s="20" t="s">
        <v>481</v>
      </c>
      <c r="G33" s="18" t="n">
        <v>498.12890567</v>
      </c>
      <c r="H33" s="20" t="n">
        <v>2.69356009</v>
      </c>
    </row>
    <row r="34" spans="1:8">
      <c r="A34" s="15" t="s">
        <v>509</v>
      </c>
      <c r="B34" s="17" t="n">
        <v>6350</v>
      </c>
      <c r="C34" s="18">
        <f>(0.0/B34*100)</f>
        <v/>
      </c>
      <c r="D34" s="19" t="n">
        <v>6350</v>
      </c>
      <c r="E34" s="18" t="s">
        <v>481</v>
      </c>
      <c r="F34" s="20" t="s">
        <v>481</v>
      </c>
      <c r="G34" s="18" t="n">
        <v>452.51433685</v>
      </c>
      <c r="H34" s="20" t="n">
        <v>2.82819782</v>
      </c>
    </row>
    <row r="35" spans="1:8">
      <c r="A35" s="15" t="s">
        <v>510</v>
      </c>
      <c r="B35" s="17" t="n">
        <v>6406</v>
      </c>
      <c r="C35" s="18">
        <f>(0.0/B35*100)</f>
        <v/>
      </c>
      <c r="D35" s="19" t="n">
        <v>6406</v>
      </c>
      <c r="E35" s="18" t="s">
        <v>481</v>
      </c>
      <c r="F35" s="20" t="s">
        <v>481</v>
      </c>
      <c r="G35" s="18" t="n">
        <v>505.2158807</v>
      </c>
      <c r="H35" s="20" t="n">
        <v>1.4729023</v>
      </c>
    </row>
    <row r="36" spans="1:8">
      <c r="A36" s="15" t="s">
        <v>511</v>
      </c>
      <c r="B36" s="17" t="n">
        <v>6736</v>
      </c>
      <c r="C36" s="18">
        <f>(0.0/B36*100)</f>
        <v/>
      </c>
      <c r="D36" s="19" t="n">
        <v>6736</v>
      </c>
      <c r="E36" s="18" t="s">
        <v>481</v>
      </c>
      <c r="F36" s="20" t="s">
        <v>481</v>
      </c>
      <c r="G36" s="18" t="n">
        <v>495.57643519</v>
      </c>
      <c r="H36" s="20" t="n">
        <v>2.3637625</v>
      </c>
    </row>
    <row r="37" spans="1:8">
      <c r="A37" s="15" t="s">
        <v>512</v>
      </c>
      <c r="B37" s="17" t="n">
        <v>5458</v>
      </c>
      <c r="C37" s="18">
        <f>(0.0/B37*100)</f>
        <v/>
      </c>
      <c r="D37" s="19" t="n">
        <v>5458</v>
      </c>
      <c r="E37" s="18" t="s">
        <v>481</v>
      </c>
      <c r="F37" s="20" t="s">
        <v>481</v>
      </c>
      <c r="G37" s="18" t="n">
        <v>500.15560677</v>
      </c>
      <c r="H37" s="20" t="n">
        <v>3.48340033</v>
      </c>
    </row>
    <row r="38" spans="1:8">
      <c r="A38" s="15" t="s">
        <v>513</v>
      </c>
      <c r="B38" s="17" t="n">
        <v>5860</v>
      </c>
      <c r="C38" s="18">
        <f>(0.0/B38*100)</f>
        <v/>
      </c>
      <c r="D38" s="19" t="n">
        <v>5860</v>
      </c>
      <c r="E38" s="18" t="s">
        <v>481</v>
      </c>
      <c r="F38" s="20" t="s">
        <v>481</v>
      </c>
      <c r="G38" s="18" t="n">
        <v>492.19822853</v>
      </c>
      <c r="H38" s="20" t="n">
        <v>3.03101996</v>
      </c>
    </row>
    <row r="39" spans="1:8">
      <c r="A39" s="15" t="s">
        <v>514</v>
      </c>
      <c r="B39" s="17" t="n">
        <v>5895</v>
      </c>
      <c r="C39" s="18">
        <f>(0.0/B39*100)</f>
        <v/>
      </c>
      <c r="D39" s="19" t="n">
        <v>5895</v>
      </c>
      <c r="E39" s="18" t="s">
        <v>481</v>
      </c>
      <c r="F39" s="20" t="s">
        <v>481</v>
      </c>
      <c r="G39" s="18" t="n">
        <v>428.33509279</v>
      </c>
      <c r="H39" s="20" t="n">
        <v>3.96406432</v>
      </c>
    </row>
    <row r="40" spans="1:8">
      <c r="A40" s="15" t="s">
        <v>515</v>
      </c>
      <c r="B40" s="17" t="n">
        <v>14157</v>
      </c>
      <c r="C40" s="18">
        <f>(0.0/B40*100)</f>
        <v/>
      </c>
      <c r="D40" s="19" t="n">
        <v>14157</v>
      </c>
      <c r="E40" s="18" t="s">
        <v>481</v>
      </c>
      <c r="F40" s="20" t="s">
        <v>481</v>
      </c>
      <c r="G40" s="18" t="n">
        <v>497.97193117</v>
      </c>
      <c r="H40" s="20" t="n">
        <v>2.7693772</v>
      </c>
    </row>
    <row r="41" spans="1:8">
      <c r="A41" s="15" t="s">
        <v>516</v>
      </c>
      <c r="B41" s="17" t="n">
        <v>5712</v>
      </c>
      <c r="C41" s="18">
        <f>(0.0/B41*100)</f>
        <v/>
      </c>
      <c r="D41" s="19" t="n">
        <v>5712</v>
      </c>
      <c r="E41" s="18" t="s">
        <v>481</v>
      </c>
      <c r="F41" s="20" t="s">
        <v>481</v>
      </c>
      <c r="G41" s="18" t="n">
        <v>496.93509736</v>
      </c>
      <c r="H41" s="20" t="n">
        <v>3.40747713</v>
      </c>
    </row>
    <row r="42" spans="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row>
    <row r="43" spans="1:8">
      <c r="A43" s="13" t="s">
        <v>518</v>
      </c>
      <c r="B43" s="14" t="n"/>
      <c r="C43" s="14" t="n"/>
      <c r="D43" s="15" t="n"/>
      <c r="E43" s="14" t="n"/>
      <c r="F43" s="15" t="n"/>
      <c r="G43" s="14" t="n"/>
      <c r="H43" s="16" t="n"/>
    </row>
    <row r="44" spans="1:8">
      <c r="A44" s="15" t="s">
        <v>519</v>
      </c>
      <c r="B44" s="17" t="n">
        <v>5215</v>
      </c>
      <c r="C44" s="18">
        <f>(0.0/B44*100)</f>
        <v/>
      </c>
      <c r="D44" s="19" t="n">
        <v>5215</v>
      </c>
      <c r="E44" s="18" t="n">
        <v>405.25875999</v>
      </c>
      <c r="F44" s="20" t="n">
        <v>4.13018289</v>
      </c>
      <c r="G44" s="18" t="s">
        <v>481</v>
      </c>
      <c r="H44" s="20" t="s">
        <v>481</v>
      </c>
    </row>
    <row r="45" spans="1:8">
      <c r="A45" s="15" t="s">
        <v>520</v>
      </c>
      <c r="B45" s="17" t="n">
        <v>5519</v>
      </c>
      <c r="C45" s="18">
        <f>(0.0/B45*100)</f>
        <v/>
      </c>
      <c r="D45" s="19" t="n">
        <v>5519</v>
      </c>
      <c r="E45" s="18" t="n">
        <v>349.85925265</v>
      </c>
      <c r="F45" s="20" t="n">
        <v>3.00084387</v>
      </c>
      <c r="G45" s="18" t="s">
        <v>481</v>
      </c>
      <c r="H45" s="20" t="s">
        <v>481</v>
      </c>
    </row>
    <row r="46" spans="1:8">
      <c r="A46" s="15" t="s">
        <v>521</v>
      </c>
      <c r="B46" s="17" t="n">
        <v>23141</v>
      </c>
      <c r="C46" s="18">
        <f>(0.0/B46*100)</f>
        <v/>
      </c>
      <c r="D46" s="19" t="n">
        <v>23141</v>
      </c>
      <c r="E46" s="18" t="s">
        <v>481</v>
      </c>
      <c r="F46" s="20" t="s">
        <v>481</v>
      </c>
      <c r="G46" s="18" t="n">
        <v>407.34859243</v>
      </c>
      <c r="H46" s="20" t="n">
        <v>2.75015519</v>
      </c>
    </row>
    <row r="47" spans="1:8">
      <c r="A47" s="15" t="s">
        <v>522</v>
      </c>
      <c r="B47" s="17" t="n">
        <v>5928</v>
      </c>
      <c r="C47" s="18">
        <f>(0.0/B47*100)</f>
        <v/>
      </c>
      <c r="D47" s="19" t="n">
        <v>5928</v>
      </c>
      <c r="E47" s="18" t="s">
        <v>481</v>
      </c>
      <c r="F47" s="20" t="s">
        <v>481</v>
      </c>
      <c r="G47" s="18" t="n">
        <v>431.71753287</v>
      </c>
      <c r="H47" s="20" t="n">
        <v>4.99770797</v>
      </c>
    </row>
    <row r="48" spans="1:8">
      <c r="A48" s="15" t="s">
        <v>523</v>
      </c>
      <c r="B48" s="17" t="n">
        <v>9841</v>
      </c>
      <c r="C48" s="18">
        <f>(0.0/B48*100)</f>
        <v/>
      </c>
      <c r="D48" s="19" t="n">
        <v>9841</v>
      </c>
      <c r="E48" s="18" t="s">
        <v>481</v>
      </c>
      <c r="F48" s="20" t="s">
        <v>481</v>
      </c>
      <c r="G48" s="18" t="n">
        <v>493.94121219</v>
      </c>
      <c r="H48" s="20" t="n">
        <v>5.13191346</v>
      </c>
    </row>
    <row r="49" spans="1:8">
      <c r="A49" s="15" t="s">
        <v>524</v>
      </c>
      <c r="B49" s="17" t="n">
        <v>6349</v>
      </c>
      <c r="C49" s="18">
        <f>(0.0/B49*100)</f>
        <v/>
      </c>
      <c r="D49" s="19" t="n">
        <v>6349</v>
      </c>
      <c r="E49" s="18" t="n">
        <v>425.30311958</v>
      </c>
      <c r="F49" s="20" t="n">
        <v>3.22111589</v>
      </c>
      <c r="G49" s="18" t="s">
        <v>481</v>
      </c>
      <c r="H49" s="20" t="s">
        <v>481</v>
      </c>
    </row>
    <row r="50" spans="1:8">
      <c r="A50" s="15" t="s">
        <v>525</v>
      </c>
      <c r="B50" s="17" t="n">
        <v>11795</v>
      </c>
      <c r="C50" s="18">
        <f>(0.0/B50*100)</f>
        <v/>
      </c>
      <c r="D50" s="19" t="n">
        <v>11795</v>
      </c>
      <c r="E50" s="18" t="s">
        <v>481</v>
      </c>
      <c r="F50" s="20" t="s">
        <v>481</v>
      </c>
      <c r="G50" s="18" t="n">
        <v>424.90516706</v>
      </c>
      <c r="H50" s="20" t="n">
        <v>2.9446881</v>
      </c>
    </row>
    <row r="51" spans="1:8">
      <c r="A51" s="15" t="s">
        <v>526</v>
      </c>
      <c r="B51" s="17" t="n">
        <v>6866</v>
      </c>
      <c r="C51" s="18">
        <f>(0.0/B51*100)</f>
        <v/>
      </c>
      <c r="D51" s="19" t="n">
        <v>6866</v>
      </c>
      <c r="E51" s="18" t="s">
        <v>481</v>
      </c>
      <c r="F51" s="20" t="s">
        <v>481</v>
      </c>
      <c r="G51" s="18" t="n">
        <v>427.4875483</v>
      </c>
      <c r="H51" s="20" t="n">
        <v>2.63497936</v>
      </c>
    </row>
    <row r="52" spans="1:8">
      <c r="A52" s="15" t="s">
        <v>527</v>
      </c>
      <c r="B52" s="17" t="n">
        <v>5809</v>
      </c>
      <c r="C52" s="18">
        <f>(0.0/B52*100)</f>
        <v/>
      </c>
      <c r="D52" s="19" t="n">
        <v>5809</v>
      </c>
      <c r="E52" s="18" t="s">
        <v>481</v>
      </c>
      <c r="F52" s="20" t="s">
        <v>481</v>
      </c>
      <c r="G52" s="18" t="n">
        <v>486.86318645</v>
      </c>
      <c r="H52" s="20" t="n">
        <v>2.67681547</v>
      </c>
    </row>
    <row r="53" spans="1:8">
      <c r="A53" s="15" t="s">
        <v>528</v>
      </c>
      <c r="B53" s="17" t="n">
        <v>5571</v>
      </c>
      <c r="C53" s="18">
        <f>(0.0/B53*100)</f>
        <v/>
      </c>
      <c r="D53" s="19" t="n">
        <v>5571</v>
      </c>
      <c r="E53" s="18" t="s">
        <v>481</v>
      </c>
      <c r="F53" s="20" t="s">
        <v>481</v>
      </c>
      <c r="G53" s="18" t="n">
        <v>442.83143358</v>
      </c>
      <c r="H53" s="20" t="n">
        <v>1.65870975</v>
      </c>
    </row>
    <row r="54" spans="1:8">
      <c r="A54" s="15" t="s">
        <v>529</v>
      </c>
      <c r="B54" s="17" t="n">
        <v>4740</v>
      </c>
      <c r="C54" s="18">
        <f>(0.0/B54*100)</f>
        <v/>
      </c>
      <c r="D54" s="19" t="n">
        <v>4740</v>
      </c>
      <c r="E54" s="18" t="s">
        <v>481</v>
      </c>
      <c r="F54" s="20" t="s">
        <v>481</v>
      </c>
      <c r="G54" s="18" t="n">
        <v>357.73769636</v>
      </c>
      <c r="H54" s="20" t="n">
        <v>3.05348968</v>
      </c>
    </row>
    <row r="55" spans="1:8">
      <c r="A55" s="15" t="s">
        <v>530</v>
      </c>
      <c r="B55" s="17" t="n">
        <v>5316</v>
      </c>
      <c r="C55" s="18">
        <f>(0.0/B55*100)</f>
        <v/>
      </c>
      <c r="D55" s="19" t="n">
        <v>5316</v>
      </c>
      <c r="E55" s="18" t="n">
        <v>401.28813522</v>
      </c>
      <c r="F55" s="20" t="n">
        <v>2.95767116</v>
      </c>
      <c r="G55" s="18" t="s">
        <v>481</v>
      </c>
      <c r="H55" s="20" t="s">
        <v>481</v>
      </c>
    </row>
    <row r="56" spans="1:8">
      <c r="A56" s="15" t="s">
        <v>531</v>
      </c>
      <c r="B56" s="17" t="n">
        <v>5359</v>
      </c>
      <c r="C56" s="18">
        <f>(0.0/B56*100)</f>
        <v/>
      </c>
      <c r="D56" s="19" t="n">
        <v>5359</v>
      </c>
      <c r="E56" s="18" t="s">
        <v>481</v>
      </c>
      <c r="F56" s="20" t="s">
        <v>481</v>
      </c>
      <c r="G56" s="18" t="n">
        <v>526.67534</v>
      </c>
      <c r="H56" s="20" t="n">
        <v>2.68850875</v>
      </c>
    </row>
    <row r="57" spans="1:8">
      <c r="A57" s="15" t="s">
        <v>532</v>
      </c>
      <c r="B57" s="17" t="n">
        <v>6513</v>
      </c>
      <c r="C57" s="18">
        <f>(0.0/B57*100)</f>
        <v/>
      </c>
      <c r="D57" s="19" t="n">
        <v>6513</v>
      </c>
      <c r="E57" s="18" t="n">
        <v>397.25949434</v>
      </c>
      <c r="F57" s="20" t="n">
        <v>2.86584073</v>
      </c>
      <c r="G57" s="18" t="s">
        <v>481</v>
      </c>
      <c r="H57" s="20" t="s">
        <v>481</v>
      </c>
    </row>
    <row r="58" spans="1:8">
      <c r="A58" s="15" t="s">
        <v>533</v>
      </c>
      <c r="B58" s="17" t="n">
        <v>7267</v>
      </c>
      <c r="C58" s="18">
        <f>(0.0/B58*100)</f>
        <v/>
      </c>
      <c r="D58" s="19" t="n">
        <v>7267</v>
      </c>
      <c r="E58" s="18" t="n">
        <v>408.10219777</v>
      </c>
      <c r="F58" s="20" t="n">
        <v>2.92517356</v>
      </c>
      <c r="G58" s="18" t="s">
        <v>481</v>
      </c>
      <c r="H58" s="20" t="s">
        <v>481</v>
      </c>
    </row>
    <row r="59" spans="1:8">
      <c r="A59" s="15" t="s">
        <v>534</v>
      </c>
      <c r="B59" s="17" t="n">
        <v>4826</v>
      </c>
      <c r="C59" s="18">
        <f>(0.0/B59*100)</f>
        <v/>
      </c>
      <c r="D59" s="19" t="n">
        <v>4826</v>
      </c>
      <c r="E59" s="18" t="n">
        <v>347.12590293</v>
      </c>
      <c r="F59" s="20" t="n">
        <v>1.56898215</v>
      </c>
      <c r="G59" s="18" t="s">
        <v>481</v>
      </c>
      <c r="H59" s="20" t="s">
        <v>481</v>
      </c>
    </row>
    <row r="60" spans="1:8">
      <c r="A60" s="15" t="s">
        <v>535</v>
      </c>
      <c r="B60" s="17" t="n">
        <v>4546</v>
      </c>
      <c r="C60" s="18">
        <f>(0.0/B60*100)</f>
        <v/>
      </c>
      <c r="D60" s="19" t="n">
        <v>4546</v>
      </c>
      <c r="E60" s="18" t="n">
        <v>346.54897697</v>
      </c>
      <c r="F60" s="20" t="n">
        <v>4.41355694</v>
      </c>
      <c r="G60" s="18" t="s">
        <v>481</v>
      </c>
      <c r="H60" s="20" t="s">
        <v>481</v>
      </c>
    </row>
    <row r="61" spans="1:8">
      <c r="A61" s="15" t="s">
        <v>536</v>
      </c>
      <c r="B61" s="17" t="n">
        <v>6525</v>
      </c>
      <c r="C61" s="18">
        <f>(0.0/B61*100)</f>
        <v/>
      </c>
      <c r="D61" s="19" t="n">
        <v>6525</v>
      </c>
      <c r="E61" s="18" t="s">
        <v>481</v>
      </c>
      <c r="F61" s="20" t="s">
        <v>481</v>
      </c>
      <c r="G61" s="18" t="n">
        <v>472.40655227</v>
      </c>
      <c r="H61" s="20" t="n">
        <v>2.73592868</v>
      </c>
    </row>
    <row r="62" spans="1:8">
      <c r="A62" s="15" t="s">
        <v>537</v>
      </c>
      <c r="B62" s="17" t="n">
        <v>4476</v>
      </c>
      <c r="C62" s="18">
        <f>(0.0/B62*100)</f>
        <v/>
      </c>
      <c r="D62" s="19" t="n">
        <v>4476</v>
      </c>
      <c r="E62" s="18" t="s">
        <v>481</v>
      </c>
      <c r="F62" s="20" t="s">
        <v>481</v>
      </c>
      <c r="G62" s="18" t="n">
        <v>508.69051855</v>
      </c>
      <c r="H62" s="20" t="n">
        <v>1.25069397</v>
      </c>
    </row>
    <row r="63" spans="1:8">
      <c r="A63" s="15" t="s">
        <v>538</v>
      </c>
      <c r="B63" s="17" t="n">
        <v>5324</v>
      </c>
      <c r="C63" s="18">
        <f>(0.0/B63*100)</f>
        <v/>
      </c>
      <c r="D63" s="19" t="n">
        <v>5324</v>
      </c>
      <c r="E63" s="18" t="n">
        <v>351.74154869</v>
      </c>
      <c r="F63" s="20" t="n">
        <v>1.40819617</v>
      </c>
      <c r="G63" s="18" t="s">
        <v>481</v>
      </c>
      <c r="H63" s="20" t="s">
        <v>481</v>
      </c>
    </row>
    <row r="64" spans="1:8">
      <c r="A64" s="15" t="s">
        <v>539</v>
      </c>
      <c r="B64" s="17" t="n">
        <v>3634</v>
      </c>
      <c r="C64" s="18">
        <f>(0.0/B64*100)</f>
        <v/>
      </c>
      <c r="D64" s="19" t="n">
        <v>3634</v>
      </c>
      <c r="E64" s="18" t="n">
        <v>446.66614265</v>
      </c>
      <c r="F64" s="20" t="n">
        <v>1.7787943</v>
      </c>
      <c r="G64" s="18" t="s">
        <v>481</v>
      </c>
      <c r="H64" s="20" t="s">
        <v>481</v>
      </c>
    </row>
    <row r="65" spans="1:8">
      <c r="A65" s="15" t="s">
        <v>540</v>
      </c>
      <c r="B65" s="17" t="n">
        <v>5325</v>
      </c>
      <c r="C65" s="18">
        <f>(0.0/B65*100)</f>
        <v/>
      </c>
      <c r="D65" s="19" t="n">
        <v>5325</v>
      </c>
      <c r="E65" s="18" t="n">
        <v>416.22926213</v>
      </c>
      <c r="F65" s="20" t="n">
        <v>2.51747002</v>
      </c>
      <c r="G65" s="18" t="s">
        <v>481</v>
      </c>
      <c r="H65" s="20" t="s">
        <v>481</v>
      </c>
    </row>
    <row r="66" spans="1:8">
      <c r="A66" s="15" t="s">
        <v>541</v>
      </c>
      <c r="B66" s="17" t="n">
        <v>5665</v>
      </c>
      <c r="C66" s="18">
        <f>(0.0/B66*100)</f>
        <v/>
      </c>
      <c r="D66" s="19" t="n">
        <v>5665</v>
      </c>
      <c r="E66" s="18" t="s">
        <v>481</v>
      </c>
      <c r="F66" s="20" t="s">
        <v>481</v>
      </c>
      <c r="G66" s="18" t="n">
        <v>426.88447764</v>
      </c>
      <c r="H66" s="20" t="n">
        <v>1.57885956</v>
      </c>
    </row>
    <row r="67" spans="1:8">
      <c r="A67" s="15" t="s">
        <v>542</v>
      </c>
      <c r="B67" s="17" t="n">
        <v>6971</v>
      </c>
      <c r="C67" s="18">
        <f>(0.0/B67*100)</f>
        <v/>
      </c>
      <c r="D67" s="19" t="n">
        <v>6971</v>
      </c>
      <c r="E67" s="18" t="s">
        <v>481</v>
      </c>
      <c r="F67" s="20" t="s">
        <v>481</v>
      </c>
      <c r="G67" s="18" t="n">
        <v>397.54143916</v>
      </c>
      <c r="H67" s="20" t="n">
        <v>2.88703277</v>
      </c>
    </row>
    <row r="68" spans="1:8">
      <c r="A68" s="15" t="s">
        <v>543</v>
      </c>
      <c r="B68" s="17" t="n">
        <v>12083</v>
      </c>
      <c r="C68" s="18">
        <f>(0.0/B68*100)</f>
        <v/>
      </c>
      <c r="D68" s="19" t="n">
        <v>12083</v>
      </c>
      <c r="E68" s="18" t="s">
        <v>481</v>
      </c>
      <c r="F68" s="20" t="s">
        <v>481</v>
      </c>
      <c r="G68" s="18" t="n">
        <v>401.88733115</v>
      </c>
      <c r="H68" s="20" t="n">
        <v>1.01913634</v>
      </c>
    </row>
    <row r="69" spans="1:8">
      <c r="A69" s="15" t="s">
        <v>544</v>
      </c>
      <c r="B69" s="17" t="n">
        <v>4876</v>
      </c>
      <c r="C69" s="18">
        <f>(0.0/B69*100)</f>
        <v/>
      </c>
      <c r="D69" s="19" t="n">
        <v>4876</v>
      </c>
      <c r="E69" s="18" t="n">
        <v>433.61659804</v>
      </c>
      <c r="F69" s="20" t="n">
        <v>4.0674456</v>
      </c>
      <c r="G69" s="18" t="s">
        <v>481</v>
      </c>
      <c r="H69" s="20" t="s">
        <v>481</v>
      </c>
    </row>
    <row r="70" spans="1:8">
      <c r="A70" s="15" t="s">
        <v>545</v>
      </c>
      <c r="B70" s="17" t="n">
        <v>6036</v>
      </c>
      <c r="C70" s="18">
        <f>(0.0/B70*100)</f>
        <v/>
      </c>
      <c r="D70" s="19" t="n">
        <v>6036</v>
      </c>
      <c r="E70" s="18" t="s">
        <v>481</v>
      </c>
      <c r="F70" s="20" t="s">
        <v>481</v>
      </c>
      <c r="G70" s="18" t="n">
        <v>494.6278326</v>
      </c>
      <c r="H70" s="20" t="n">
        <v>3.08174248</v>
      </c>
    </row>
    <row r="71" spans="1:8">
      <c r="A71" s="15" t="s">
        <v>546</v>
      </c>
      <c r="B71" s="17" t="n">
        <v>6115</v>
      </c>
      <c r="C71" s="18">
        <f>(0.0/B71*100)</f>
        <v/>
      </c>
      <c r="D71" s="19" t="n">
        <v>6115</v>
      </c>
      <c r="E71" s="18" t="s">
        <v>481</v>
      </c>
      <c r="F71" s="20" t="s">
        <v>481</v>
      </c>
      <c r="G71" s="18" t="n">
        <v>535.10015436</v>
      </c>
      <c r="H71" s="20" t="n">
        <v>1.63496657</v>
      </c>
    </row>
    <row r="72" spans="1:8">
      <c r="A72" s="15" t="s">
        <v>547</v>
      </c>
      <c r="B72" s="17" t="n">
        <v>7708</v>
      </c>
      <c r="C72" s="18">
        <f>(0.0/B72*100)</f>
        <v/>
      </c>
      <c r="D72" s="19" t="n">
        <v>7708</v>
      </c>
      <c r="E72" s="18" t="s">
        <v>481</v>
      </c>
      <c r="F72" s="20" t="s">
        <v>481</v>
      </c>
      <c r="G72" s="18" t="n">
        <v>497.09909204</v>
      </c>
      <c r="H72" s="20" t="n">
        <v>2.49673717</v>
      </c>
    </row>
    <row r="73" spans="1:8">
      <c r="A73" s="15" t="s">
        <v>548</v>
      </c>
      <c r="B73" s="17" t="n">
        <v>8249</v>
      </c>
      <c r="C73" s="18">
        <f>(0.0/B73*100)</f>
        <v/>
      </c>
      <c r="D73" s="19" t="n">
        <v>8249</v>
      </c>
      <c r="E73" s="18" t="s">
        <v>481</v>
      </c>
      <c r="F73" s="20" t="s">
        <v>481</v>
      </c>
      <c r="G73" s="18" t="n">
        <v>409.13011538</v>
      </c>
      <c r="H73" s="20" t="n">
        <v>3.34887586</v>
      </c>
    </row>
    <row r="74" spans="1:8">
      <c r="A74" s="15" t="s">
        <v>549</v>
      </c>
      <c r="B74" s="17" t="n">
        <v>4692</v>
      </c>
      <c r="C74" s="18">
        <f>(0.0/B74*100)</f>
        <v/>
      </c>
      <c r="D74" s="19" t="n">
        <v>4692</v>
      </c>
      <c r="E74" s="18" t="n">
        <v>427.27325298</v>
      </c>
      <c r="F74" s="20" t="n">
        <v>1.48755563</v>
      </c>
      <c r="G74" s="18" t="s">
        <v>481</v>
      </c>
      <c r="H74" s="20" t="s">
        <v>481</v>
      </c>
    </row>
    <row r="75" spans="1:8">
      <c r="A75" s="15" t="s">
        <v>550</v>
      </c>
      <c r="B75" s="17" t="n">
        <v>5375</v>
      </c>
      <c r="C75" s="18">
        <f>(0.0/B75*100)</f>
        <v/>
      </c>
      <c r="D75" s="19" t="n">
        <v>5375</v>
      </c>
      <c r="E75" s="18" t="s">
        <v>481</v>
      </c>
      <c r="F75" s="20" t="s">
        <v>481</v>
      </c>
      <c r="G75" s="18" t="n">
        <v>361.05550906</v>
      </c>
      <c r="H75" s="20" t="n">
        <v>3.06496607</v>
      </c>
    </row>
    <row r="76" spans="1:8">
      <c r="A76" s="15" t="s">
        <v>551</v>
      </c>
      <c r="B76" s="17" t="n">
        <v>14167</v>
      </c>
      <c r="C76" s="18">
        <f>(0.0/B76*100)</f>
        <v/>
      </c>
      <c r="D76" s="19" t="n">
        <v>14167</v>
      </c>
      <c r="E76" s="18" t="s">
        <v>481</v>
      </c>
      <c r="F76" s="20" t="s">
        <v>481</v>
      </c>
      <c r="G76" s="18" t="n">
        <v>433.54229026</v>
      </c>
      <c r="H76" s="20" t="n">
        <v>2.87055143</v>
      </c>
    </row>
    <row r="77" spans="1:8">
      <c r="A77" s="15" t="s">
        <v>552</v>
      </c>
      <c r="B77" s="17" t="n">
        <v>6062</v>
      </c>
      <c r="C77" s="18">
        <f>(0.0/B77*100)</f>
        <v/>
      </c>
      <c r="D77" s="19" t="n">
        <v>6062</v>
      </c>
      <c r="E77" s="18" t="s">
        <v>481</v>
      </c>
      <c r="F77" s="20" t="s">
        <v>481</v>
      </c>
      <c r="G77" s="18" t="n">
        <v>436.57213154</v>
      </c>
      <c r="H77" s="20" t="n">
        <v>2.54986207</v>
      </c>
    </row>
    <row r="78" spans="1:8">
      <c r="A78" s="15" t="s">
        <v>553</v>
      </c>
      <c r="B78" s="17" t="n">
        <v>5826</v>
      </c>
      <c r="C78" s="18">
        <f>(0.0/B78*100)</f>
        <v/>
      </c>
      <c r="D78" s="19" t="n">
        <v>5826</v>
      </c>
      <c r="E78" s="18" t="n">
        <v>486.77376404</v>
      </c>
      <c r="F78" s="20" t="n">
        <v>3.73078934</v>
      </c>
      <c r="G78" s="18" t="s">
        <v>481</v>
      </c>
      <c r="H78" s="20" t="s">
        <v>481</v>
      </c>
    </row>
    <row customHeight="1" ht="25" r="79" spans="1:8">
      <c r="A79" s="15" t="s">
        <v>554</v>
      </c>
      <c r="B79" s="17" t="n">
        <v>1657</v>
      </c>
      <c r="C79" s="18">
        <f>(0.0/B79*100)</f>
        <v/>
      </c>
      <c r="D79" s="19" t="n">
        <v>1657</v>
      </c>
      <c r="E79" s="18" t="n">
        <v>475.33231053</v>
      </c>
      <c r="F79" s="20" t="n">
        <v>7.19302375</v>
      </c>
      <c r="G79" s="18" t="s">
        <v>481</v>
      </c>
      <c r="H79" s="20" t="s">
        <v>481</v>
      </c>
    </row>
    <row r="80" spans="1:8">
      <c r="A80" s="15" t="s">
        <v>555</v>
      </c>
      <c r="B80" s="17" t="n">
        <v>7841</v>
      </c>
      <c r="C80" s="18">
        <f>(0.0/B80*100)</f>
        <v/>
      </c>
      <c r="D80" s="19" t="n">
        <v>7841</v>
      </c>
      <c r="E80" s="18" t="n">
        <v>427.14102033</v>
      </c>
      <c r="F80" s="20" t="n">
        <v>3.42468904</v>
      </c>
      <c r="G80" s="18" t="s">
        <v>481</v>
      </c>
      <c r="H80" s="20" t="s">
        <v>481</v>
      </c>
    </row>
    <row r="81" spans="1:8">
      <c r="A81" s="23" t="s">
        <v>556</v>
      </c>
      <c r="B81" s="17" t="n">
        <v>8861</v>
      </c>
      <c r="C81" s="18">
        <f>(0.0/B81*100)</f>
        <v/>
      </c>
      <c r="D81" s="19" t="n">
        <v>8861</v>
      </c>
      <c r="E81" s="18" t="s">
        <v>481</v>
      </c>
      <c r="F81" s="20" t="s">
        <v>481</v>
      </c>
      <c r="G81" s="18" t="n">
        <v>430.57819649</v>
      </c>
      <c r="H81" s="20" t="n">
        <v>3.47584594</v>
      </c>
    </row>
    <row r="82" spans="1:8">
      <c r="A82" s="24" t="n"/>
      <c r="B82" s="24" t="s">
        <v>557</v>
      </c>
      <c r="C82" s="24" t="s">
        <v>557</v>
      </c>
      <c r="D82" s="24" t="s">
        <v>557</v>
      </c>
      <c r="E82" s="24" t="s">
        <v>557</v>
      </c>
      <c r="F82" s="24" t="s">
        <v>557</v>
      </c>
      <c r="G82" s="24" t="s">
        <v>557</v>
      </c>
      <c r="H82" s="24" t="s">
        <v>557</v>
      </c>
    </row>
    <row r="83" spans="1:8">
      <c r="A83" s="3" t="s">
        <v>558</v>
      </c>
    </row>
    <row r="84" spans="1:8">
      <c r="A84" s="25" t="s">
        <v>559</v>
      </c>
    </row>
    <row r="85" spans="1:8">
      <c r="A85" s="25" t="s">
        <v>560</v>
      </c>
    </row>
    <row customHeight="1" ht="30" r="86" spans="1:8">
      <c r="A86" s="25" t="s">
        <v>561</v>
      </c>
    </row>
    <row customHeight="1" ht="30" r="87" spans="1:8">
      <c r="A87" s="25" t="s">
        <v>557</v>
      </c>
    </row>
    <row customHeight="1" ht="30" r="88" spans="1:8">
      <c r="A88" s="25" t="s">
        <v>562</v>
      </c>
    </row>
    <row customHeight="1" ht="30" r="89" spans="1:8">
      <c r="A89" s="25" t="s">
        <v>563</v>
      </c>
    </row>
    <row customHeight="1" ht="30" r="90" spans="1:8">
      <c r="A90" s="25" t="s">
        <v>564</v>
      </c>
    </row>
    <row customHeight="1" ht="30" r="91" spans="1:8">
      <c r="A91" s="25" t="s">
        <v>565</v>
      </c>
    </row>
    <row customHeight="1" ht="30" r="92" spans="1:8">
      <c r="A92" s="25" t="s">
        <v>566</v>
      </c>
    </row>
    <row customHeight="1" ht="30" r="93" spans="1:8">
      <c r="A93" s="25" t="s">
        <v>567</v>
      </c>
    </row>
    <row customHeight="1" ht="30" r="94" spans="1:8">
      <c r="A94" s="25" t="s">
        <v>568</v>
      </c>
    </row>
    <row customHeight="1" ht="30" r="95" spans="1:8">
      <c r="A95" s="25" t="s">
        <v>569</v>
      </c>
    </row>
    <row customHeight="1" ht="30" r="96" spans="1:8">
      <c r="A96" s="25" t="s">
        <v>570</v>
      </c>
    </row>
  </sheetData>
  <mergeCells count="17">
    <mergeCell ref="E4:F4"/>
    <mergeCell ref="G4:H4"/>
    <mergeCell ref="A1:H1"/>
    <mergeCell ref="A2:H2"/>
    <mergeCell ref="A84:H84"/>
    <mergeCell ref="A85:H85"/>
    <mergeCell ref="A86:H86"/>
    <mergeCell ref="A87:H87"/>
    <mergeCell ref="A88:H88"/>
    <mergeCell ref="A89:H89"/>
    <mergeCell ref="A90:H90"/>
    <mergeCell ref="A91:H91"/>
    <mergeCell ref="A92:H92"/>
    <mergeCell ref="A93:H93"/>
    <mergeCell ref="A94:H94"/>
    <mergeCell ref="A95:H95"/>
    <mergeCell ref="A96:H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231</vt:i4>
      </vt:variant>
    </vt:vector>
  </ns0:HeadingPairs>
  <ns0:TitlesOfParts>
    <vt:vector xmlns:vt="http://schemas.openxmlformats.org/officeDocument/2006/docPropsVTypes" baseType="lpstr" size="231">
      <vt:lpstr>Table of Contents</vt:lpstr>
      <vt:lpstr>ST001D01T</vt:lpstr>
      <vt:lpstr>ST003D02T</vt:lpstr>
      <vt:lpstr>ST004D01T</vt:lpstr>
      <vt:lpstr>ST005Q01TA</vt:lpstr>
      <vt:lpstr>ST006Q01TA</vt:lpstr>
      <vt:lpstr>ST006Q02TA</vt:lpstr>
      <vt:lpstr>ST006Q03TA</vt:lpstr>
      <vt:lpstr>ST006Q04TA</vt:lpstr>
      <vt:lpstr>ST007Q01TA</vt:lpstr>
      <vt:lpstr>ST008Q01TA</vt:lpstr>
      <vt:lpstr>ST008Q02TA</vt:lpstr>
      <vt:lpstr>ST008Q03TA</vt:lpstr>
      <vt:lpstr>ST008Q04TA</vt:lpstr>
      <vt:lpstr>ST011Q01TA</vt:lpstr>
      <vt:lpstr>ST011Q02TA</vt:lpstr>
      <vt:lpstr>ST011Q03TA</vt:lpstr>
      <vt:lpstr>ST011Q04TA</vt:lpstr>
      <vt:lpstr>ST011Q05TA</vt:lpstr>
      <vt:lpstr>ST011Q06TA</vt:lpstr>
      <vt:lpstr>ST011Q07TA</vt:lpstr>
      <vt:lpstr>ST011Q08TA</vt:lpstr>
      <vt:lpstr>ST011Q09TA</vt:lpstr>
      <vt:lpstr>ST011Q10TA</vt:lpstr>
      <vt:lpstr>ST011Q11TA</vt:lpstr>
      <vt:lpstr>ST011Q12TA</vt:lpstr>
      <vt:lpstr>ST011Q16NA</vt:lpstr>
      <vt:lpstr>ST012Q01TA</vt:lpstr>
      <vt:lpstr>ST012Q02TA</vt:lpstr>
      <vt:lpstr>ST012Q03TA</vt:lpstr>
      <vt:lpstr>ST012Q05NA</vt:lpstr>
      <vt:lpstr>ST012Q06NA</vt:lpstr>
      <vt:lpstr>ST012Q07NA</vt:lpstr>
      <vt:lpstr>ST012Q08NA</vt:lpstr>
      <vt:lpstr>ST012Q09NA</vt:lpstr>
      <vt:lpstr>ST013Q01TA</vt:lpstr>
      <vt:lpstr>ST123Q01NA</vt:lpstr>
      <vt:lpstr>ST123Q02NA</vt:lpstr>
      <vt:lpstr>ST123Q03NA</vt:lpstr>
      <vt:lpstr>ST123Q04NA</vt:lpstr>
      <vt:lpstr>ST019AQ01T</vt:lpstr>
      <vt:lpstr>ST019BQ01T</vt:lpstr>
      <vt:lpstr>ST019CQ01T</vt:lpstr>
      <vt:lpstr>ST021Q01TA</vt:lpstr>
      <vt:lpstr>ST022Q01TA</vt:lpstr>
      <vt:lpstr>ST124Q01TA</vt:lpstr>
      <vt:lpstr>ST125Q01NA</vt:lpstr>
      <vt:lpstr>ST126Q01TA</vt:lpstr>
      <vt:lpstr>ST127Q01TA</vt:lpstr>
      <vt:lpstr>ST127Q02TA</vt:lpstr>
      <vt:lpstr>ST127Q03TA</vt:lpstr>
      <vt:lpstr>ST111Q01TA</vt:lpstr>
      <vt:lpstr>ST118Q01NA</vt:lpstr>
      <vt:lpstr>ST118Q02NA</vt:lpstr>
      <vt:lpstr>ST118Q03NA</vt:lpstr>
      <vt:lpstr>ST118Q04NA</vt:lpstr>
      <vt:lpstr>ST118Q05NA</vt:lpstr>
      <vt:lpstr>ST119Q01NA</vt:lpstr>
      <vt:lpstr>ST119Q02NA</vt:lpstr>
      <vt:lpstr>ST119Q03NA</vt:lpstr>
      <vt:lpstr>ST119Q04NA</vt:lpstr>
      <vt:lpstr>ST119Q05NA</vt:lpstr>
      <vt:lpstr>ST121Q01NA</vt:lpstr>
      <vt:lpstr>ST121Q02NA</vt:lpstr>
      <vt:lpstr>ST121Q03NA</vt:lpstr>
      <vt:lpstr>ST082Q01NA</vt:lpstr>
      <vt:lpstr>ST082Q02NA</vt:lpstr>
      <vt:lpstr>ST082Q03NA</vt:lpstr>
      <vt:lpstr>ST082Q08NA</vt:lpstr>
      <vt:lpstr>ST082Q09NA</vt:lpstr>
      <vt:lpstr>ST082Q12NA</vt:lpstr>
      <vt:lpstr>ST082Q13NA</vt:lpstr>
      <vt:lpstr>ST082Q14NA</vt:lpstr>
      <vt:lpstr>ST034Q01TA</vt:lpstr>
      <vt:lpstr>ST034Q02TA</vt:lpstr>
      <vt:lpstr>ST034Q03TA</vt:lpstr>
      <vt:lpstr>ST034Q04TA</vt:lpstr>
      <vt:lpstr>ST034Q05TA</vt:lpstr>
      <vt:lpstr>ST034Q06TA</vt:lpstr>
      <vt:lpstr>ST039Q01NA</vt:lpstr>
      <vt:lpstr>ST039Q02NA</vt:lpstr>
      <vt:lpstr>ST039Q03NA</vt:lpstr>
      <vt:lpstr>ST039Q04NA</vt:lpstr>
      <vt:lpstr>ST039Q05NA</vt:lpstr>
      <vt:lpstr>ST039Q06NA</vt:lpstr>
      <vt:lpstr>ST062Q01TA</vt:lpstr>
      <vt:lpstr>ST062Q02TA</vt:lpstr>
      <vt:lpstr>ST062Q03TA</vt:lpstr>
      <vt:lpstr>ST031Q01NA</vt:lpstr>
      <vt:lpstr>ST032Q01NA</vt:lpstr>
      <vt:lpstr>ST032Q02NA</vt:lpstr>
      <vt:lpstr>ST063Q01NA</vt:lpstr>
      <vt:lpstr>ST063Q01NB</vt:lpstr>
      <vt:lpstr>ST063Q02NA</vt:lpstr>
      <vt:lpstr>ST063Q02NB</vt:lpstr>
      <vt:lpstr>ST063Q03NA</vt:lpstr>
      <vt:lpstr>ST063Q03NB</vt:lpstr>
      <vt:lpstr>ST063Q04NA</vt:lpstr>
      <vt:lpstr>ST063Q04NB</vt:lpstr>
      <vt:lpstr>ST063Q05NA</vt:lpstr>
      <vt:lpstr>ST063Q05NB</vt:lpstr>
      <vt:lpstr>ST063Q06NA</vt:lpstr>
      <vt:lpstr>ST063Q06NB</vt:lpstr>
      <vt:lpstr>ST064Q01NA</vt:lpstr>
      <vt:lpstr>ST064Q02NA</vt:lpstr>
      <vt:lpstr>ST064Q03NA</vt:lpstr>
      <vt:lpstr>ST097Q01TA</vt:lpstr>
      <vt:lpstr>ST097Q02TA</vt:lpstr>
      <vt:lpstr>ST097Q03TA</vt:lpstr>
      <vt:lpstr>ST097Q04TA</vt:lpstr>
      <vt:lpstr>ST097Q05TA</vt:lpstr>
      <vt:lpstr>ST098Q01TA</vt:lpstr>
      <vt:lpstr>ST098Q02TA</vt:lpstr>
      <vt:lpstr>ST098Q03NA</vt:lpstr>
      <vt:lpstr>ST098Q05TA</vt:lpstr>
      <vt:lpstr>ST098Q06TA</vt:lpstr>
      <vt:lpstr>ST098Q07TA</vt:lpstr>
      <vt:lpstr>ST098Q08NA</vt:lpstr>
      <vt:lpstr>ST098Q09TA</vt:lpstr>
      <vt:lpstr>ST098Q10NA</vt:lpstr>
      <vt:lpstr>ST100Q01TA</vt:lpstr>
      <vt:lpstr>ST100Q02TA</vt:lpstr>
      <vt:lpstr>ST100Q03TA</vt:lpstr>
      <vt:lpstr>ST100Q04TA</vt:lpstr>
      <vt:lpstr>ST100Q05TA</vt:lpstr>
      <vt:lpstr>ST103Q01NA</vt:lpstr>
      <vt:lpstr>ST103Q03NA</vt:lpstr>
      <vt:lpstr>ST103Q08NA</vt:lpstr>
      <vt:lpstr>ST103Q11NA</vt:lpstr>
      <vt:lpstr>ST104Q01NA</vt:lpstr>
      <vt:lpstr>ST104Q02NA</vt:lpstr>
      <vt:lpstr>ST104Q03NA</vt:lpstr>
      <vt:lpstr>ST104Q04NA</vt:lpstr>
      <vt:lpstr>ST104Q05NA</vt:lpstr>
      <vt:lpstr>ST107Q01NA</vt:lpstr>
      <vt:lpstr>ST107Q02NA</vt:lpstr>
      <vt:lpstr>ST107Q03NA</vt:lpstr>
      <vt:lpstr>ST092Q01TA</vt:lpstr>
      <vt:lpstr>ST092Q02TA</vt:lpstr>
      <vt:lpstr>ST092Q04TA</vt:lpstr>
      <vt:lpstr>ST092Q05TA</vt:lpstr>
      <vt:lpstr>ST092Q06NA</vt:lpstr>
      <vt:lpstr>ST092Q08NA</vt:lpstr>
      <vt:lpstr>ST092Q09NA</vt:lpstr>
      <vt:lpstr>ST093Q01TA</vt:lpstr>
      <vt:lpstr>ST093Q03TA</vt:lpstr>
      <vt:lpstr>ST093Q04TA</vt:lpstr>
      <vt:lpstr>ST093Q05TA</vt:lpstr>
      <vt:lpstr>ST093Q06TA</vt:lpstr>
      <vt:lpstr>ST093Q07NA</vt:lpstr>
      <vt:lpstr>ST093Q08NA</vt:lpstr>
      <vt:lpstr>ST094Q01NA</vt:lpstr>
      <vt:lpstr>ST094Q02NA</vt:lpstr>
      <vt:lpstr>ST094Q03NA</vt:lpstr>
      <vt:lpstr>ST094Q04NA</vt:lpstr>
      <vt:lpstr>ST094Q05NA</vt:lpstr>
      <vt:lpstr>ST095Q04NA</vt:lpstr>
      <vt:lpstr>ST095Q07NA</vt:lpstr>
      <vt:lpstr>ST095Q08NA</vt:lpstr>
      <vt:lpstr>ST095Q13NA</vt:lpstr>
      <vt:lpstr>ST095Q15NA</vt:lpstr>
      <vt:lpstr>ST113Q01TA</vt:lpstr>
      <vt:lpstr>ST113Q02TA</vt:lpstr>
      <vt:lpstr>ST113Q03TA</vt:lpstr>
      <vt:lpstr>ST113Q04TA</vt:lpstr>
      <vt:lpstr>ST129Q01TA</vt:lpstr>
      <vt:lpstr>ST129Q02TA</vt:lpstr>
      <vt:lpstr>ST129Q03TA</vt:lpstr>
      <vt:lpstr>ST129Q04TA</vt:lpstr>
      <vt:lpstr>ST129Q05TA</vt:lpstr>
      <vt:lpstr>ST129Q06TA</vt:lpstr>
      <vt:lpstr>ST129Q07TA</vt:lpstr>
      <vt:lpstr>ST129Q08TA</vt:lpstr>
      <vt:lpstr>ST131Q01NA</vt:lpstr>
      <vt:lpstr>ST131Q03NA</vt:lpstr>
      <vt:lpstr>ST131Q04NA</vt:lpstr>
      <vt:lpstr>ST131Q06NA</vt:lpstr>
      <vt:lpstr>ST131Q08NA</vt:lpstr>
      <vt:lpstr>ST131Q11NA</vt:lpstr>
      <vt:lpstr>ST146Q01TA</vt:lpstr>
      <vt:lpstr>ST146Q02TA</vt:lpstr>
      <vt:lpstr>ST146Q03TA</vt:lpstr>
      <vt:lpstr>ST146Q04TA</vt:lpstr>
      <vt:lpstr>ST146Q05TA</vt:lpstr>
      <vt:lpstr>ST146Q06NA</vt:lpstr>
      <vt:lpstr>ST146Q07NA</vt:lpstr>
      <vt:lpstr>ST146Q08NA</vt:lpstr>
      <vt:lpstr>ST146Q09NA</vt:lpstr>
      <vt:lpstr>ST076Q01NA</vt:lpstr>
      <vt:lpstr>ST076Q02NA</vt:lpstr>
      <vt:lpstr>ST076Q03NA</vt:lpstr>
      <vt:lpstr>ST076Q04NA</vt:lpstr>
      <vt:lpstr>ST076Q05NA</vt:lpstr>
      <vt:lpstr>ST076Q06NA</vt:lpstr>
      <vt:lpstr>ST076Q07NA</vt:lpstr>
      <vt:lpstr>ST076Q08NA</vt:lpstr>
      <vt:lpstr>ST076Q09NA</vt:lpstr>
      <vt:lpstr>ST076Q10NA</vt:lpstr>
      <vt:lpstr>ST076Q11NA</vt:lpstr>
      <vt:lpstr>ST078Q01NA</vt:lpstr>
      <vt:lpstr>ST078Q02NA</vt:lpstr>
      <vt:lpstr>ST078Q03NA</vt:lpstr>
      <vt:lpstr>ST078Q04NA</vt:lpstr>
      <vt:lpstr>ST078Q05NA</vt:lpstr>
      <vt:lpstr>ST078Q06NA</vt:lpstr>
      <vt:lpstr>ST078Q07NA</vt:lpstr>
      <vt:lpstr>ST078Q08NA</vt:lpstr>
      <vt:lpstr>ST078Q09NA</vt:lpstr>
      <vt:lpstr>ST078Q10NA</vt:lpstr>
      <vt:lpstr>ST078Q11NA</vt:lpstr>
      <vt:lpstr>ST065Class</vt:lpstr>
      <vt:lpstr>ST038Q01NA</vt:lpstr>
      <vt:lpstr>ST038Q02NA</vt:lpstr>
      <vt:lpstr>ST038Q03NA</vt:lpstr>
      <vt:lpstr>ST038Q04NA</vt:lpstr>
      <vt:lpstr>ST038Q05NA</vt:lpstr>
      <vt:lpstr>ST038Q06NA</vt:lpstr>
      <vt:lpstr>ST038Q07NA</vt:lpstr>
      <vt:lpstr>ST038Q08NA</vt:lpstr>
      <vt:lpstr>ISCEDL</vt:lpstr>
      <vt:lpstr>ISCEDD</vt:lpstr>
      <vt:lpstr>ISCEDO</vt:lpstr>
      <vt:lpstr>IMMIG</vt:lpstr>
      <vt:lpstr>MISCED</vt:lpstr>
      <vt:lpstr>FISCED</vt:lpstr>
      <vt:lpstr>HISCED</vt:lpstr>
      <vt:lpstr>REPEAT</vt:lpstr>
      <vt:lpstr>DURECEC</vt:lpstr>
      <vt:lpstr>SCCHANGE</vt:lpstr>
      <vt:lpstr>OECD</vt:lpstr>
      <vt:lpstr>ADMINMODE</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2016-11-30T11:13:06Z</dcterms:created>
  <dcterms:modified xmlns:dcterms="http://purl.org/dc/terms/" xmlns:xsi="http://www.w3.org/2001/XMLSchema-instance" xsi:type="dcterms:W3CDTF">2016-11-30T11:13:06Z</dcterms:modified>
  <cp:lastModifiedBy/>
  <cp:category/>
  <cp:contentStatus/>
  <cp:version/>
  <cp:revision/>
  <cp:keywords/>
</cp:coreProperties>
</file>